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Lisez-moi" sheetId="1" state="visible" r:id="rId3"/>
    <sheet name="11_Synthese" sheetId="2" state="visible" r:id="rId4"/>
    <sheet name="00_Parametres" sheetId="3" state="visible" r:id="rId5"/>
    <sheet name="06_Matrice_Trajets_SEO" sheetId="4" state="visible" r:id="rId6"/>
    <sheet name="10_Lieux" sheetId="5" state="visible" r:id="rId7"/>
    <sheet name="01_Villes" sheetId="6" state="visible" r:id="rId8"/>
    <sheet name="02_Aeroports" sheetId="7" state="visible" r:id="rId9"/>
    <sheet name="03_Gares" sheetId="8" state="visible" r:id="rId10"/>
    <sheet name="04_Quartiers_Affaires" sheetId="9" state="visible" r:id="rId11"/>
    <sheet name="05_Hotels_Business_Luxe" sheetId="10" state="visible" r:id="rId12"/>
    <sheet name="07_Templates_Pages" sheetId="11" state="visible" r:id="rId13"/>
    <sheet name="08_Regles_Claude" sheetId="12" state="visible" r:id="rId14"/>
    <sheet name="09_Sources" sheetId="13" state="visible" r:id="rId15"/>
  </sheets>
  <definedNames>
    <definedName function="false" hidden="true" localSheetId="5" name="_xlnm._FilterDatabase" vbProcedure="false">01_Villes!$A$1:$E$131</definedName>
    <definedName function="false" hidden="true" localSheetId="6" name="_xlnm._FilterDatabase" vbProcedure="false">02_Aeroports!$A$1:$H$59</definedName>
    <definedName function="false" hidden="true" localSheetId="7" name="_xlnm._FilterDatabase" vbProcedure="false">03_Gares!$A$1:$F$105</definedName>
    <definedName function="false" hidden="true" localSheetId="8" name="_xlnm._FilterDatabase" vbProcedure="false">04_Quartiers_Affaires!$A$1:$E$38</definedName>
    <definedName function="false" hidden="true" localSheetId="9" name="_xlnm._FilterDatabase" vbProcedure="false">05_Hotels_Business_Luxe!$A$1:$F$88</definedName>
    <definedName function="false" hidden="true" localSheetId="3" name="_xlnm._FilterDatabase" vbProcedure="false">06_Matrice_Trajets_SEO!$A$1:$AD$2721</definedName>
    <definedName function="false" hidden="true" localSheetId="10" name="_xlnm._FilterDatabase" vbProcedure="false">07_Templates_Pages!$A$1:$D$11</definedName>
    <definedName function="false" hidden="true" localSheetId="11" name="_xlnm._FilterDatabase" vbProcedure="false">08_Regles_Claude!$A$1:$C$10</definedName>
    <definedName function="false" hidden="true" localSheetId="12" name="_xlnm._FilterDatabase" vbProcedure="false">09_Sources!$A$1:$D$6</definedName>
    <definedName function="false" hidden="true" localSheetId="4" name="_xlnm._FilterDatabase" vbProcedure="false">10_Lieux!$A$1:$M$292</definedName>
    <definedName function="false" hidden="false" name="p_facteur" vbProcedure="false">00_Parametres!$B$4</definedName>
    <definedName function="false" hidden="false" name="p_hub" vbProcedure="false">00_Parametres!$B$20</definedName>
    <definedName function="false" hidden="false" name="p_local" vbProcedure="false">00_Parametres!$B$8</definedName>
    <definedName function="false" hidden="false" name="p_mult2" vbProcedure="false">00_Parametres!$B$15</definedName>
    <definedName function="false" hidden="false" name="p_ph1" vbProcedure="false">00_Parametres!$B$22</definedName>
    <definedName function="false" hidden="false" name="p_ph2" vbProcedure="false">00_Parametres!$B$23</definedName>
    <definedName function="false" hidden="false" name="p_prem" vbProcedure="false">00_Parametres!$B$21</definedName>
    <definedName function="false" hidden="false" name="p_prio1" vbProcedure="false">00_Parametres!$B$17</definedName>
    <definedName function="false" hidden="false" name="p_prio2" vbProcedure="false">00_Parametres!$B$18</definedName>
    <definedName function="false" hidden="false" name="p_pts_court" vbProcedure="false">00_Parametres!$B$14</definedName>
    <definedName function="false" hidden="false" name="p_pts_moyen" vbProcedure="false">00_Parametres!$B$13</definedName>
    <definedName function="false" hidden="false" name="p_pts_plein" vbProcedure="false">00_Parametres!$B$12</definedName>
    <definedName function="false" hidden="false" name="p_pts_r3" vbProcedure="false">00_Parametres!$B$16</definedName>
    <definedName function="false" hidden="false" name="p_seuil_vitesse" vbProcedure="false">00_Parametres!$B$5</definedName>
    <definedName function="false" hidden="false" name="p_tf" vbProcedure="false">00_Parametres!$B$19</definedName>
    <definedName function="false" hidden="false" name="p_tres_long" vbProcedure="false">00_Parametres!$B$9</definedName>
    <definedName function="false" hidden="false" name="p_vit_lente" vbProcedure="false">00_Parametres!$B$6</definedName>
    <definedName function="false" hidden="false" name="p_vit_rapide" vbProcedure="false">00_Parametres!$B$7</definedName>
    <definedName function="false" hidden="false" name="p_vv_min" vbProcedure="false">00_Parametres!$B$10</definedName>
    <definedName function="false" hidden="false" name="p_vv_moy" vbProcedure="false">00_Parametres!$B$11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<sst xmlns="http://schemas.openxmlformats.org/spreadsheetml/2006/main" count="21232" uniqueCount="4573">
  <si>
    <t xml:space="preserve">Master SEO v2 — ce qui a été ajouté</t>
  </si>
  <si>
    <t xml:space="preserve">1. 00_Parametres : tous les réglages du score (distances, bonus, seuils de phase). Modifie une valeur, toute la matrice se recalcule.</t>
  </si>
  <si>
    <t xml:space="preserve">2. 10_Lieux : référentiel unique de tous les points (130 villes, aéroports, 104 gares) avec slug, coordonnées GPS, bonus Hub/Premium, rayon de chalandise, et formulations grammaticales (« de l'aéroport… », « d'Annecy », « du Havre »).</t>
  </si>
  <si>
    <t xml:space="preserve">3. 06_Matrice : 16 colonnes ajoutées par trajet — phase, score, distance et durée estimées, transfrontalier, URL, URL du trajet retour, Title, H1, Meta description, longueurs. Colonnes techniques U→Z regroupées (repliables).</t>
  </si>
  <si>
    <t xml:space="preserve">4. 06_Matrice : nouvelles lignes « Ajout proposé » (fond vert) — stations alpines, Riviera, Deauville, premiers trajets depuis les gares, et trajets aéroport ↔ aéroport (transferts d'équipages, correspondances manquées) entre 18 aéroports clés.</t>
  </si>
  <si>
    <t xml:space="preserve">5b. Colonne Segment (AA) : Courte / Longue / Très longue distance (&gt; 700 km), pour adapter le contenu (relais, trajet de nuit, pauses).</t>
  </si>
  <si>
    <t xml:space="preserve">5. 01 à 05 : colonnes Slug + URL page ajoutées sur chaque entité.</t>
  </si>
  <si>
    <t xml:space="preserve">6. 11_Synthese : comptage des pages par phase, type, origine et pays.</t>
  </si>
  <si>
    <t xml:space="preserve">Comment lire la phase</t>
  </si>
  <si>
    <t xml:space="preserve">Phase 1 = à publier au lancement avec contenu enrichi. Phase 2 = à ouvrir selon la Search Console. Phase 3 = en réserve. « Local » = trop court pour une page dédiée, à traiter dans la page aéroport/gare. Aucune exclusion pour distance trop longue : les très longs trajets (Toulouse–Paris, rapatriement d'équipages) existent réellement.</t>
  </si>
  <si>
    <t xml:space="preserve">Score = points de distance (zone idéale selon le type de trajet ou le rayon de l'aéroport/gare) + priorité des deux extrémités + transfrontalier + hubs + premium.</t>
  </si>
  <si>
    <t xml:space="preserve">À vérifier avant publication</t>
  </si>
  <si>
    <t xml:space="preserve">• Distances et durées = ESTIMATIONS (vol d'oiseau × 1,25). Avant mise en ligne d'une page, remplacer par la distance routière réelle (API itinéraire), car elle s'affiche au client.</t>
  </si>
  <si>
    <t xml:space="preserve">• Coordonnées saisies manuellement (bleu dans 10_Lieux) : précision ~1 km, suffisante pour le tri, pas pour l'affichage. Les gares marquées « Coordonnées de la ville » sont approximatives.</t>
  </si>
  <si>
    <t xml:space="preserve">• Les colonnes « Axes routiers », « Points de prise en charge » et FAQ restent à rédiger pour les pages Phase 1.</t>
  </si>
  <si>
    <t xml:space="preserve">Anomalies relevées dans la version d'origine</t>
  </si>
  <si>
    <t xml:space="preserve">• EuroAirport Bâle-Mulhouse apparaît deux fois (MLH et BSL, même code OACI LFSB) : une seule page à créer.</t>
  </si>
  <si>
    <t xml:space="preserve">• La matrice ne contenait aucun trajet depuis/vers une gare, un hôtel ou une station premium (Courchevel, Megève, Monaco, Saint-Tropez…), pourtant à forte valeur.</t>
  </si>
  <si>
    <t xml:space="preserve">• Elle croisait systématiquement 37 aéroports × 23 villes : les combinaisons les moins probables (ex. aéroport de Brest → Zurich) sont gardées mais classées en Phase 3.</t>
  </si>
  <si>
    <t xml:space="preserve">• Aucun trajet aéroport ↔ aéroport n'existait, alors que le cahier des charges le prévoit.</t>
  </si>
  <si>
    <t xml:space="preserve">Légende : texte bleu = valeur saisie (modifiable) · texte noir = formule · en-tête bleu clair = colonne ajoutée · en-tête gris = colonne technique.</t>
  </si>
  <si>
    <t xml:space="preserve">Colonnes à remplir à la main (en-tête jaune, matrice AB→AD)</t>
  </si>
  <si>
    <t xml:space="preserve">• Forcer : « Publier » met la page en ligne quelle que soit sa phase, « Masquer » la retire.</t>
  </si>
  <si>
    <t xml:space="preserve">• Distance réelle (km) : quand elle est remplie, le site l'affiche à la place de l'estimation et recalcule la durée.</t>
  </si>
  <si>
    <t xml:space="preserve">• Axes routiers : texte libre affiché sur la page (ex. « A6 puis A40 »).</t>
  </si>
  <si>
    <t xml:space="preserve">Synthèse de la matrice de trajets</t>
  </si>
  <si>
    <t xml:space="preserve">Calculée automatiquement à partir de 06_Matrice_Trajets_SEO et 00_Parametres.</t>
  </si>
  <si>
    <t xml:space="preserve">Par type de trajet</t>
  </si>
  <si>
    <t xml:space="preserve">Phase 1</t>
  </si>
  <si>
    <t xml:space="preserve">Phase 2</t>
  </si>
  <si>
    <t xml:space="preserve">Phase 3</t>
  </si>
  <si>
    <t xml:space="preserve">Local → page infra</t>
  </si>
  <si>
    <t xml:space="preserve">Total</t>
  </si>
  <si>
    <t xml:space="preserve">Ville → Ville</t>
  </si>
  <si>
    <t xml:space="preserve">Aéroport → Ville</t>
  </si>
  <si>
    <t xml:space="preserve">Ville → Aéroport</t>
  </si>
  <si>
    <t xml:space="preserve">Aéroport → Aéroport</t>
  </si>
  <si>
    <t xml:space="preserve">Gare → Ville</t>
  </si>
  <si>
    <t xml:space="preserve">Ville → Gare</t>
  </si>
  <si>
    <t xml:space="preserve">Par origine de la ligne</t>
  </si>
  <si>
    <t xml:space="preserve">Original</t>
  </si>
  <si>
    <t xml:space="preserve">Ajout proposé</t>
  </si>
  <si>
    <t xml:space="preserve">Par pays de départ</t>
  </si>
  <si>
    <t xml:space="preserve">France</t>
  </si>
  <si>
    <t xml:space="preserve">Suisse</t>
  </si>
  <si>
    <t xml:space="preserve">Belgique</t>
  </si>
  <si>
    <t xml:space="preserve">Par segment de distance</t>
  </si>
  <si>
    <t xml:space="preserve">Courte distance</t>
  </si>
  <si>
    <t xml:space="preserve">Longue distance</t>
  </si>
  <si>
    <t xml:space="preserve">Très longue distance</t>
  </si>
  <si>
    <t xml:space="preserve">Local</t>
  </si>
  <si>
    <t xml:space="preserve">Trajets transfrontaliers en Phase 1</t>
  </si>
  <si>
    <t xml:space="preserve">Titles &gt; 60 caractères (Phase 1)</t>
  </si>
  <si>
    <t xml:space="preserve">Meta &gt; 160 caractères (Phase 1)</t>
  </si>
  <si>
    <t xml:space="preserve">Paramètres du score et des estimations</t>
  </si>
  <si>
    <t xml:space="preserve">Les cellules en bleu sur fond jaune sont modifiables : toute la matrice se recalcule.</t>
  </si>
  <si>
    <t xml:space="preserve">Paramètre</t>
  </si>
  <si>
    <t xml:space="preserve">Valeur</t>
  </si>
  <si>
    <t xml:space="preserve">Commentaire</t>
  </si>
  <si>
    <t xml:space="preserve">Facteur route / vol d'oiseau</t>
  </si>
  <si>
    <t xml:space="preserve">Estimation : distance routière ≈ vol d'oiseau × 1,25. À remplacer par de vraies distances (API itinéraire) avant publication.</t>
  </si>
  <si>
    <t xml:space="preserve">Seuil vitesse (km)</t>
  </si>
  <si>
    <t xml:space="preserve">En dessous, on applique la vitesse lente.</t>
  </si>
  <si>
    <t xml:space="preserve">Vitesse moyenne trajet court (km/h)</t>
  </si>
  <si>
    <t xml:space="preserve">Hypothèse : sorties de ville, périphériques.</t>
  </si>
  <si>
    <t xml:space="preserve">Vitesse moyenne trajet long (km/h)</t>
  </si>
  <si>
    <t xml:space="preserve">Hypothèse : autoroute + entrée/sortie d'agglomération.</t>
  </si>
  <si>
    <t xml:space="preserve">Seuil « local » (km)</t>
  </si>
  <si>
    <t xml:space="preserve">En dessous : pas de page trajet dédiée, contenu intégré à la page aéroport/gare.</t>
  </si>
  <si>
    <t xml:space="preserve">Seuil « très longue distance » (km)</t>
  </si>
  <si>
    <t xml:space="preserve">Sert à la colonne Segment (contenu : relais de chauffeurs, trajet de nuit). Aucune exclusion.</t>
  </si>
  <si>
    <t xml:space="preserve">Ville↔Ville : distance à partir de laquelle le trajet a les points pleins (km)</t>
  </si>
  <si>
    <t xml:space="preserve">Aucun plafond : Toulouse–Paris ou Nice–Bruxelles gardent les points pleins.</t>
  </si>
  <si>
    <t xml:space="preserve">Ville↔Ville : début zone moyenne (km)</t>
  </si>
  <si>
    <t xml:space="preserve">Points distance : zone idéale</t>
  </si>
  <si>
    <t xml:space="preserve">Points distance : zone moyenne</t>
  </si>
  <si>
    <t xml:space="preserve">Points distance : Ville↔Ville court</t>
  </si>
  <si>
    <t xml:space="preserve">Aéroport/gare : multiplicateur rayon zone moyenne</t>
  </si>
  <si>
    <t xml:space="preserve">Le rayon de chaque aéroport/gare est dans 10_Lieux, colonne I.</t>
  </si>
  <si>
    <t xml:space="preserve">Points distance : aéroport/gare au-delà de la zone moyenne</t>
  </si>
  <si>
    <t xml:space="preserve">Plancher : aucun trajet ne tombe à 0, même très éloigné.</t>
  </si>
  <si>
    <t xml:space="preserve">Points par extrémité priorité 1</t>
  </si>
  <si>
    <t xml:space="preserve">Points par extrémité priorité 2</t>
  </si>
  <si>
    <t xml:space="preserve">Bonus transfrontalier</t>
  </si>
  <si>
    <t xml:space="preserve">FR↔CH, FR↔BE, BE↔CH.</t>
  </si>
  <si>
    <t xml:space="preserve">Bonus hub (par extrémité)</t>
  </si>
  <si>
    <t xml:space="preserve">Hubs = colonne Bonus de 10_Lieux.</t>
  </si>
  <si>
    <t xml:space="preserve">Bonus destination premium</t>
  </si>
  <si>
    <t xml:space="preserve">Stations, Riviera, aviation d'affaires…</t>
  </si>
  <si>
    <t xml:space="preserve">Score minimum Phase 1</t>
  </si>
  <si>
    <t xml:space="preserve">Levier principal pour élargir/réduire la Phase 1.</t>
  </si>
  <si>
    <t xml:space="preserve">Score minimum Phase 2</t>
  </si>
  <si>
    <t xml:space="preserve">Départ</t>
  </si>
  <si>
    <t xml:space="preserve">Destination</t>
  </si>
  <si>
    <t xml:space="preserve">Type</t>
  </si>
  <si>
    <t xml:space="preserve">Intention</t>
  </si>
  <si>
    <t xml:space="preserve">Mot-clé cible</t>
  </si>
  <si>
    <t xml:space="preserve">Source</t>
  </si>
  <si>
    <t xml:space="preserve">Phase</t>
  </si>
  <si>
    <t xml:space="preserve">Score</t>
  </si>
  <si>
    <t xml:space="preserve">Distance route est. (km)</t>
  </si>
  <si>
    <t xml:space="preserve">Durée est.</t>
  </si>
  <si>
    <t xml:space="preserve">Transfrontalier</t>
  </si>
  <si>
    <t xml:space="preserve">URL</t>
  </si>
  <si>
    <t xml:space="preserve">URL trajet retour</t>
  </si>
  <si>
    <t xml:space="preserve">Title</t>
  </si>
  <si>
    <t xml:space="preserve">Long. title</t>
  </si>
  <si>
    <t xml:space="preserve">H1</t>
  </si>
  <si>
    <t xml:space="preserve">Meta description</t>
  </si>
  <si>
    <t xml:space="preserve">Long. meta</t>
  </si>
  <si>
    <t xml:space="preserve">Pays départ</t>
  </si>
  <si>
    <t xml:space="preserve">Pays destination</t>
  </si>
  <si>
    <t xml:space="preserve">Idx départ</t>
  </si>
  <si>
    <t xml:space="preserve">Idx destination</t>
  </si>
  <si>
    <t xml:space="preserve">Vol d'oiseau (km)</t>
  </si>
  <si>
    <t xml:space="preserve">Durée (min)</t>
  </si>
  <si>
    <t xml:space="preserve">Rayon infra (km)</t>
  </si>
  <si>
    <t xml:space="preserve">Clé</t>
  </si>
  <si>
    <t xml:space="preserve">Segment</t>
  </si>
  <si>
    <t xml:space="preserve">Forcer (Publier / Masquer)</t>
  </si>
  <si>
    <t xml:space="preserve">Distance réelle (km)</t>
  </si>
  <si>
    <t xml:space="preserve">Axes routiers</t>
  </si>
  <si>
    <t xml:space="preserve">Paris</t>
  </si>
  <si>
    <t xml:space="preserve">Lyon</t>
  </si>
  <si>
    <t xml:space="preserve">Longue distance / business</t>
  </si>
  <si>
    <t xml:space="preserve">chauffeur privé Paris Lyon</t>
  </si>
  <si>
    <t xml:space="preserve">Nice</t>
  </si>
  <si>
    <t xml:space="preserve">chauffeur privé Paris Nice</t>
  </si>
  <si>
    <t xml:space="preserve">Marseille</t>
  </si>
  <si>
    <t xml:space="preserve">chauffeur privé Paris Marseille</t>
  </si>
  <si>
    <t xml:space="preserve">Bordeaux</t>
  </si>
  <si>
    <t xml:space="preserve">chauffeur privé Paris Bordeaux</t>
  </si>
  <si>
    <t xml:space="preserve">Toulouse</t>
  </si>
  <si>
    <t xml:space="preserve">chauffeur privé Paris Toulouse</t>
  </si>
  <si>
    <t xml:space="preserve">Lille</t>
  </si>
  <si>
    <t xml:space="preserve">chauffeur privé Paris Lille</t>
  </si>
  <si>
    <t xml:space="preserve">Strasbourg</t>
  </si>
  <si>
    <t xml:space="preserve">chauffeur privé Paris Strasbourg</t>
  </si>
  <si>
    <t xml:space="preserve">Montpellier</t>
  </si>
  <si>
    <t xml:space="preserve">chauffeur privé Paris Montpellier</t>
  </si>
  <si>
    <t xml:space="preserve">Nantes</t>
  </si>
  <si>
    <t xml:space="preserve">chauffeur privé Paris Nantes</t>
  </si>
  <si>
    <t xml:space="preserve">Rennes</t>
  </si>
  <si>
    <t xml:space="preserve">chauffeur privé Paris Rennes</t>
  </si>
  <si>
    <t xml:space="preserve">Dijon</t>
  </si>
  <si>
    <t xml:space="preserve">chauffeur privé Paris Dijon</t>
  </si>
  <si>
    <t xml:space="preserve">Grenoble</t>
  </si>
  <si>
    <t xml:space="preserve">chauffeur privé Paris Grenoble</t>
  </si>
  <si>
    <t xml:space="preserve">Annecy</t>
  </si>
  <si>
    <t xml:space="preserve">chauffeur privé Paris Annecy</t>
  </si>
  <si>
    <t xml:space="preserve">Chambéry</t>
  </si>
  <si>
    <t xml:space="preserve">chauffeur privé Paris Chambéry</t>
  </si>
  <si>
    <t xml:space="preserve">Genève</t>
  </si>
  <si>
    <t xml:space="preserve">chauffeur privé Paris Genève</t>
  </si>
  <si>
    <t xml:space="preserve">Lausanne</t>
  </si>
  <si>
    <t xml:space="preserve">chauffeur privé Paris Lausanne</t>
  </si>
  <si>
    <t xml:space="preserve">Bruxelles</t>
  </si>
  <si>
    <t xml:space="preserve">chauffeur privé Paris Bruxelles</t>
  </si>
  <si>
    <t xml:space="preserve">Liège</t>
  </si>
  <si>
    <t xml:space="preserve">chauffeur privé Paris Liège</t>
  </si>
  <si>
    <t xml:space="preserve">Charleroi</t>
  </si>
  <si>
    <t xml:space="preserve">chauffeur privé Paris Charleroi</t>
  </si>
  <si>
    <t xml:space="preserve">Bâle</t>
  </si>
  <si>
    <t xml:space="preserve">chauffeur privé Paris Bâle</t>
  </si>
  <si>
    <t xml:space="preserve">Zurich</t>
  </si>
  <si>
    <t xml:space="preserve">chauffeur privé Paris Zurich</t>
  </si>
  <si>
    <t xml:space="preserve">Berne</t>
  </si>
  <si>
    <t xml:space="preserve">chauffeur privé Paris Berne</t>
  </si>
  <si>
    <t xml:space="preserve">chauffeur privé Lyon Paris</t>
  </si>
  <si>
    <t xml:space="preserve">chauffeur privé Lyon Nice</t>
  </si>
  <si>
    <t xml:space="preserve">chauffeur privé Lyon Marseille</t>
  </si>
  <si>
    <t xml:space="preserve">chauffeur privé Lyon Bordeaux</t>
  </si>
  <si>
    <t xml:space="preserve">chauffeur privé Lyon Toulouse</t>
  </si>
  <si>
    <t xml:space="preserve">chauffeur privé Lyon Lille</t>
  </si>
  <si>
    <t xml:space="preserve">chauffeur privé Lyon Strasbourg</t>
  </si>
  <si>
    <t xml:space="preserve">chauffeur privé Lyon Montpellier</t>
  </si>
  <si>
    <t xml:space="preserve">chauffeur privé Lyon Nantes</t>
  </si>
  <si>
    <t xml:space="preserve">chauffeur privé Lyon Rennes</t>
  </si>
  <si>
    <t xml:space="preserve">chauffeur privé Lyon Dijon</t>
  </si>
  <si>
    <t xml:space="preserve">chauffeur privé Lyon Grenoble</t>
  </si>
  <si>
    <t xml:space="preserve">chauffeur privé Lyon Annecy</t>
  </si>
  <si>
    <t xml:space="preserve">chauffeur privé Lyon Chambéry</t>
  </si>
  <si>
    <t xml:space="preserve">chauffeur privé Lyon Genève</t>
  </si>
  <si>
    <t xml:space="preserve">chauffeur privé Lyon Lausanne</t>
  </si>
  <si>
    <t xml:space="preserve">chauffeur privé Lyon Bruxelles</t>
  </si>
  <si>
    <t xml:space="preserve">chauffeur privé Lyon Liège</t>
  </si>
  <si>
    <t xml:space="preserve">chauffeur privé Lyon Charleroi</t>
  </si>
  <si>
    <t xml:space="preserve">chauffeur privé Lyon Bâle</t>
  </si>
  <si>
    <t xml:space="preserve">chauffeur privé Lyon Zurich</t>
  </si>
  <si>
    <t xml:space="preserve">chauffeur privé Lyon Berne</t>
  </si>
  <si>
    <t xml:space="preserve">chauffeur privé Nice Paris</t>
  </si>
  <si>
    <t xml:space="preserve">chauffeur privé Nice Lyon</t>
  </si>
  <si>
    <t xml:space="preserve">chauffeur privé Nice Marseille</t>
  </si>
  <si>
    <t xml:space="preserve">chauffeur privé Nice Bordeaux</t>
  </si>
  <si>
    <t xml:space="preserve">chauffeur privé Nice Toulouse</t>
  </si>
  <si>
    <t xml:space="preserve">chauffeur privé Nice Lille</t>
  </si>
  <si>
    <t xml:space="preserve">chauffeur privé Nice Strasbourg</t>
  </si>
  <si>
    <t xml:space="preserve">chauffeur privé Nice Montpellier</t>
  </si>
  <si>
    <t xml:space="preserve">chauffeur privé Nice Nantes</t>
  </si>
  <si>
    <t xml:space="preserve">chauffeur privé Nice Rennes</t>
  </si>
  <si>
    <t xml:space="preserve">chauffeur privé Nice Dijon</t>
  </si>
  <si>
    <t xml:space="preserve">chauffeur privé Nice Grenoble</t>
  </si>
  <si>
    <t xml:space="preserve">chauffeur privé Nice Annecy</t>
  </si>
  <si>
    <t xml:space="preserve">chauffeur privé Nice Chambéry</t>
  </si>
  <si>
    <t xml:space="preserve">chauffeur privé Nice Genève</t>
  </si>
  <si>
    <t xml:space="preserve">chauffeur privé Nice Lausanne</t>
  </si>
  <si>
    <t xml:space="preserve">chauffeur privé Nice Bruxelles</t>
  </si>
  <si>
    <t xml:space="preserve">chauffeur privé Nice Liège</t>
  </si>
  <si>
    <t xml:space="preserve">chauffeur privé Nice Charleroi</t>
  </si>
  <si>
    <t xml:space="preserve">chauffeur privé Nice Bâle</t>
  </si>
  <si>
    <t xml:space="preserve">chauffeur privé Nice Zurich</t>
  </si>
  <si>
    <t xml:space="preserve">chauffeur privé Nice Berne</t>
  </si>
  <si>
    <t xml:space="preserve">chauffeur privé Marseille Paris</t>
  </si>
  <si>
    <t xml:space="preserve">chauffeur privé Marseille Lyon</t>
  </si>
  <si>
    <t xml:space="preserve">chauffeur privé Marseille Nice</t>
  </si>
  <si>
    <t xml:space="preserve">chauffeur privé Marseille Bordeaux</t>
  </si>
  <si>
    <t xml:space="preserve">chauffeur privé Marseille Toulouse</t>
  </si>
  <si>
    <t xml:space="preserve">chauffeur privé Marseille Lille</t>
  </si>
  <si>
    <t xml:space="preserve">chauffeur privé Marseille Strasbourg</t>
  </si>
  <si>
    <t xml:space="preserve">chauffeur privé Marseille Montpellier</t>
  </si>
  <si>
    <t xml:space="preserve">chauffeur privé Marseille Nantes</t>
  </si>
  <si>
    <t xml:space="preserve">chauffeur privé Marseille Rennes</t>
  </si>
  <si>
    <t xml:space="preserve">chauffeur privé Marseille Dijon</t>
  </si>
  <si>
    <t xml:space="preserve">chauffeur privé Marseille Grenoble</t>
  </si>
  <si>
    <t xml:space="preserve">chauffeur privé Marseille Annecy</t>
  </si>
  <si>
    <t xml:space="preserve">chauffeur privé Marseille Chambéry</t>
  </si>
  <si>
    <t xml:space="preserve">chauffeur privé Marseille Genève</t>
  </si>
  <si>
    <t xml:space="preserve">chauffeur privé Marseille Lausanne</t>
  </si>
  <si>
    <t xml:space="preserve">chauffeur privé Marseille Bruxelles</t>
  </si>
  <si>
    <t xml:space="preserve">chauffeur privé Marseille Liège</t>
  </si>
  <si>
    <t xml:space="preserve">chauffeur privé Marseille Charleroi</t>
  </si>
  <si>
    <t xml:space="preserve">chauffeur privé Marseille Bâle</t>
  </si>
  <si>
    <t xml:space="preserve">chauffeur privé Marseille Zurich</t>
  </si>
  <si>
    <t xml:space="preserve">chauffeur privé Marseille Berne</t>
  </si>
  <si>
    <t xml:space="preserve">chauffeur privé Bordeaux Paris</t>
  </si>
  <si>
    <t xml:space="preserve">chauffeur privé Bordeaux Lyon</t>
  </si>
  <si>
    <t xml:space="preserve">chauffeur privé Bordeaux Nice</t>
  </si>
  <si>
    <t xml:space="preserve">chauffeur privé Bordeaux Marseille</t>
  </si>
  <si>
    <t xml:space="preserve">chauffeur privé Bordeaux Toulouse</t>
  </si>
  <si>
    <t xml:space="preserve">chauffeur privé Bordeaux Lille</t>
  </si>
  <si>
    <t xml:space="preserve">chauffeur privé Bordeaux Strasbourg</t>
  </si>
  <si>
    <t xml:space="preserve">chauffeur privé Bordeaux Montpellier</t>
  </si>
  <si>
    <t xml:space="preserve">chauffeur privé Bordeaux Nantes</t>
  </si>
  <si>
    <t xml:space="preserve">chauffeur privé Bordeaux Rennes</t>
  </si>
  <si>
    <t xml:space="preserve">chauffeur privé Bordeaux Dijon</t>
  </si>
  <si>
    <t xml:space="preserve">chauffeur privé Bordeaux Grenoble</t>
  </si>
  <si>
    <t xml:space="preserve">chauffeur privé Bordeaux Annecy</t>
  </si>
  <si>
    <t xml:space="preserve">chauffeur privé Bordeaux Chambéry</t>
  </si>
  <si>
    <t xml:space="preserve">chauffeur privé Bordeaux Genève</t>
  </si>
  <si>
    <t xml:space="preserve">chauffeur privé Bordeaux Lausanne</t>
  </si>
  <si>
    <t xml:space="preserve">chauffeur privé Bordeaux Bruxelles</t>
  </si>
  <si>
    <t xml:space="preserve">chauffeur privé Bordeaux Liège</t>
  </si>
  <si>
    <t xml:space="preserve">chauffeur privé Bordeaux Charleroi</t>
  </si>
  <si>
    <t xml:space="preserve">chauffeur privé Bordeaux Bâle</t>
  </si>
  <si>
    <t xml:space="preserve">chauffeur privé Bordeaux Zurich</t>
  </si>
  <si>
    <t xml:space="preserve">chauffeur privé Bordeaux Berne</t>
  </si>
  <si>
    <t xml:space="preserve">chauffeur privé Toulouse Paris</t>
  </si>
  <si>
    <t xml:space="preserve">chauffeur privé Toulouse Lyon</t>
  </si>
  <si>
    <t xml:space="preserve">chauffeur privé Toulouse Nice</t>
  </si>
  <si>
    <t xml:space="preserve">chauffeur privé Toulouse Marseille</t>
  </si>
  <si>
    <t xml:space="preserve">chauffeur privé Toulouse Bordeaux</t>
  </si>
  <si>
    <t xml:space="preserve">chauffeur privé Toulouse Lille</t>
  </si>
  <si>
    <t xml:space="preserve">chauffeur privé Toulouse Strasbourg</t>
  </si>
  <si>
    <t xml:space="preserve">chauffeur privé Toulouse Montpellier</t>
  </si>
  <si>
    <t xml:space="preserve">chauffeur privé Toulouse Nantes</t>
  </si>
  <si>
    <t xml:space="preserve">chauffeur privé Toulouse Rennes</t>
  </si>
  <si>
    <t xml:space="preserve">chauffeur privé Toulouse Dijon</t>
  </si>
  <si>
    <t xml:space="preserve">chauffeur privé Toulouse Grenoble</t>
  </si>
  <si>
    <t xml:space="preserve">chauffeur privé Toulouse Annecy</t>
  </si>
  <si>
    <t xml:space="preserve">chauffeur privé Toulouse Chambéry</t>
  </si>
  <si>
    <t xml:space="preserve">chauffeur privé Toulouse Genève</t>
  </si>
  <si>
    <t xml:space="preserve">chauffeur privé Toulouse Lausanne</t>
  </si>
  <si>
    <t xml:space="preserve">chauffeur privé Toulouse Bruxelles</t>
  </si>
  <si>
    <t xml:space="preserve">chauffeur privé Toulouse Liège</t>
  </si>
  <si>
    <t xml:space="preserve">chauffeur privé Toulouse Charleroi</t>
  </si>
  <si>
    <t xml:space="preserve">chauffeur privé Toulouse Bâle</t>
  </si>
  <si>
    <t xml:space="preserve">chauffeur privé Toulouse Zurich</t>
  </si>
  <si>
    <t xml:space="preserve">chauffeur privé Toulouse Berne</t>
  </si>
  <si>
    <t xml:space="preserve">chauffeur privé Lille Paris</t>
  </si>
  <si>
    <t xml:space="preserve">chauffeur privé Lille Lyon</t>
  </si>
  <si>
    <t xml:space="preserve">chauffeur privé Lille Nice</t>
  </si>
  <si>
    <t xml:space="preserve">chauffeur privé Lille Marseille</t>
  </si>
  <si>
    <t xml:space="preserve">chauffeur privé Lille Bordeaux</t>
  </si>
  <si>
    <t xml:space="preserve">chauffeur privé Lille Toulouse</t>
  </si>
  <si>
    <t xml:space="preserve">chauffeur privé Lille Strasbourg</t>
  </si>
  <si>
    <t xml:space="preserve">chauffeur privé Lille Montpellier</t>
  </si>
  <si>
    <t xml:space="preserve">chauffeur privé Lille Nantes</t>
  </si>
  <si>
    <t xml:space="preserve">chauffeur privé Lille Rennes</t>
  </si>
  <si>
    <t xml:space="preserve">chauffeur privé Lille Dijon</t>
  </si>
  <si>
    <t xml:space="preserve">chauffeur privé Lille Grenoble</t>
  </si>
  <si>
    <t xml:space="preserve">chauffeur privé Lille Annecy</t>
  </si>
  <si>
    <t xml:space="preserve">chauffeur privé Lille Chambéry</t>
  </si>
  <si>
    <t xml:space="preserve">chauffeur privé Lille Genève</t>
  </si>
  <si>
    <t xml:space="preserve">chauffeur privé Lille Lausanne</t>
  </si>
  <si>
    <t xml:space="preserve">chauffeur privé Lille Bruxelles</t>
  </si>
  <si>
    <t xml:space="preserve">chauffeur privé Lille Liège</t>
  </si>
  <si>
    <t xml:space="preserve">chauffeur privé Lille Charleroi</t>
  </si>
  <si>
    <t xml:space="preserve">chauffeur privé Lille Bâle</t>
  </si>
  <si>
    <t xml:space="preserve">chauffeur privé Lille Zurich</t>
  </si>
  <si>
    <t xml:space="preserve">chauffeur privé Lille Berne</t>
  </si>
  <si>
    <t xml:space="preserve">chauffeur privé Strasbourg Paris</t>
  </si>
  <si>
    <t xml:space="preserve">chauffeur privé Strasbourg Lyon</t>
  </si>
  <si>
    <t xml:space="preserve">chauffeur privé Strasbourg Nice</t>
  </si>
  <si>
    <t xml:space="preserve">chauffeur privé Strasbourg Marseille</t>
  </si>
  <si>
    <t xml:space="preserve">chauffeur privé Strasbourg Bordeaux</t>
  </si>
  <si>
    <t xml:space="preserve">chauffeur privé Strasbourg Toulouse</t>
  </si>
  <si>
    <t xml:space="preserve">chauffeur privé Strasbourg Lille</t>
  </si>
  <si>
    <t xml:space="preserve">chauffeur privé Strasbourg Montpellier</t>
  </si>
  <si>
    <t xml:space="preserve">chauffeur privé Strasbourg Nantes</t>
  </si>
  <si>
    <t xml:space="preserve">chauffeur privé Strasbourg Rennes</t>
  </si>
  <si>
    <t xml:space="preserve">chauffeur privé Strasbourg Dijon</t>
  </si>
  <si>
    <t xml:space="preserve">chauffeur privé Strasbourg Grenoble</t>
  </si>
  <si>
    <t xml:space="preserve">chauffeur privé Strasbourg Annecy</t>
  </si>
  <si>
    <t xml:space="preserve">chauffeur privé Strasbourg Chambéry</t>
  </si>
  <si>
    <t xml:space="preserve">chauffeur privé Strasbourg Genève</t>
  </si>
  <si>
    <t xml:space="preserve">chauffeur privé Strasbourg Lausanne</t>
  </si>
  <si>
    <t xml:space="preserve">chauffeur privé Strasbourg Bruxelles</t>
  </si>
  <si>
    <t xml:space="preserve">chauffeur privé Strasbourg Liège</t>
  </si>
  <si>
    <t xml:space="preserve">chauffeur privé Strasbourg Charleroi</t>
  </si>
  <si>
    <t xml:space="preserve">chauffeur privé Strasbourg Bâle</t>
  </si>
  <si>
    <t xml:space="preserve">chauffeur privé Strasbourg Zurich</t>
  </si>
  <si>
    <t xml:space="preserve">chauffeur privé Strasbourg Berne</t>
  </si>
  <si>
    <t xml:space="preserve">chauffeur privé Montpellier Paris</t>
  </si>
  <si>
    <t xml:space="preserve">chauffeur privé Montpellier Lyon</t>
  </si>
  <si>
    <t xml:space="preserve">chauffeur privé Montpellier Nice</t>
  </si>
  <si>
    <t xml:space="preserve">chauffeur privé Montpellier Marseille</t>
  </si>
  <si>
    <t xml:space="preserve">chauffeur privé Montpellier Bordeaux</t>
  </si>
  <si>
    <t xml:space="preserve">chauffeur privé Montpellier Toulouse</t>
  </si>
  <si>
    <t xml:space="preserve">chauffeur privé Montpellier Lille</t>
  </si>
  <si>
    <t xml:space="preserve">chauffeur privé Montpellier Strasbourg</t>
  </si>
  <si>
    <t xml:space="preserve">chauffeur privé Montpellier Nantes</t>
  </si>
  <si>
    <t xml:space="preserve">chauffeur privé Montpellier Rennes</t>
  </si>
  <si>
    <t xml:space="preserve">chauffeur privé Montpellier Dijon</t>
  </si>
  <si>
    <t xml:space="preserve">chauffeur privé Montpellier Grenoble</t>
  </si>
  <si>
    <t xml:space="preserve">chauffeur privé Montpellier Annecy</t>
  </si>
  <si>
    <t xml:space="preserve">chauffeur privé Montpellier Chambéry</t>
  </si>
  <si>
    <t xml:space="preserve">chauffeur privé Montpellier Genève</t>
  </si>
  <si>
    <t xml:space="preserve">chauffeur privé Montpellier Lausanne</t>
  </si>
  <si>
    <t xml:space="preserve">chauffeur privé Montpellier Bruxelles</t>
  </si>
  <si>
    <t xml:space="preserve">chauffeur privé Montpellier Liège</t>
  </si>
  <si>
    <t xml:space="preserve">chauffeur privé Montpellier Charleroi</t>
  </si>
  <si>
    <t xml:space="preserve">chauffeur privé Montpellier Bâle</t>
  </si>
  <si>
    <t xml:space="preserve">chauffeur privé Montpellier Zurich</t>
  </si>
  <si>
    <t xml:space="preserve">chauffeur privé Montpellier Berne</t>
  </si>
  <si>
    <t xml:space="preserve">chauffeur privé Nantes Paris</t>
  </si>
  <si>
    <t xml:space="preserve">chauffeur privé Nantes Lyon</t>
  </si>
  <si>
    <t xml:space="preserve">chauffeur privé Nantes Nice</t>
  </si>
  <si>
    <t xml:space="preserve">chauffeur privé Nantes Marseille</t>
  </si>
  <si>
    <t xml:space="preserve">chauffeur privé Nantes Bordeaux</t>
  </si>
  <si>
    <t xml:space="preserve">chauffeur privé Nantes Toulouse</t>
  </si>
  <si>
    <t xml:space="preserve">chauffeur privé Nantes Lille</t>
  </si>
  <si>
    <t xml:space="preserve">chauffeur privé Nantes Strasbourg</t>
  </si>
  <si>
    <t xml:space="preserve">chauffeur privé Nantes Montpellier</t>
  </si>
  <si>
    <t xml:space="preserve">chauffeur privé Nantes Rennes</t>
  </si>
  <si>
    <t xml:space="preserve">chauffeur privé Nantes Dijon</t>
  </si>
  <si>
    <t xml:space="preserve">chauffeur privé Nantes Grenoble</t>
  </si>
  <si>
    <t xml:space="preserve">chauffeur privé Nantes Annecy</t>
  </si>
  <si>
    <t xml:space="preserve">chauffeur privé Nantes Chambéry</t>
  </si>
  <si>
    <t xml:space="preserve">chauffeur privé Nantes Genève</t>
  </si>
  <si>
    <t xml:space="preserve">chauffeur privé Nantes Lausanne</t>
  </si>
  <si>
    <t xml:space="preserve">chauffeur privé Nantes Bruxelles</t>
  </si>
  <si>
    <t xml:space="preserve">chauffeur privé Nantes Liège</t>
  </si>
  <si>
    <t xml:space="preserve">chauffeur privé Nantes Charleroi</t>
  </si>
  <si>
    <t xml:space="preserve">chauffeur privé Nantes Bâle</t>
  </si>
  <si>
    <t xml:space="preserve">chauffeur privé Nantes Zurich</t>
  </si>
  <si>
    <t xml:space="preserve">chauffeur privé Nantes Berne</t>
  </si>
  <si>
    <t xml:space="preserve">chauffeur privé Rennes Paris</t>
  </si>
  <si>
    <t xml:space="preserve">chauffeur privé Rennes Lyon</t>
  </si>
  <si>
    <t xml:space="preserve">chauffeur privé Rennes Nice</t>
  </si>
  <si>
    <t xml:space="preserve">chauffeur privé Rennes Marseille</t>
  </si>
  <si>
    <t xml:space="preserve">chauffeur privé Rennes Bordeaux</t>
  </si>
  <si>
    <t xml:space="preserve">chauffeur privé Rennes Toulouse</t>
  </si>
  <si>
    <t xml:space="preserve">chauffeur privé Rennes Lille</t>
  </si>
  <si>
    <t xml:space="preserve">chauffeur privé Rennes Strasbourg</t>
  </si>
  <si>
    <t xml:space="preserve">chauffeur privé Rennes Montpellier</t>
  </si>
  <si>
    <t xml:space="preserve">chauffeur privé Rennes Nantes</t>
  </si>
  <si>
    <t xml:space="preserve">chauffeur privé Rennes Dijon</t>
  </si>
  <si>
    <t xml:space="preserve">chauffeur privé Rennes Grenoble</t>
  </si>
  <si>
    <t xml:space="preserve">chauffeur privé Rennes Annecy</t>
  </si>
  <si>
    <t xml:space="preserve">chauffeur privé Rennes Chambéry</t>
  </si>
  <si>
    <t xml:space="preserve">chauffeur privé Rennes Genève</t>
  </si>
  <si>
    <t xml:space="preserve">chauffeur privé Rennes Lausanne</t>
  </si>
  <si>
    <t xml:space="preserve">chauffeur privé Rennes Bruxelles</t>
  </si>
  <si>
    <t xml:space="preserve">chauffeur privé Rennes Liège</t>
  </si>
  <si>
    <t xml:space="preserve">chauffeur privé Rennes Charleroi</t>
  </si>
  <si>
    <t xml:space="preserve">chauffeur privé Rennes Bâle</t>
  </si>
  <si>
    <t xml:space="preserve">chauffeur privé Rennes Zurich</t>
  </si>
  <si>
    <t xml:space="preserve">chauffeur privé Rennes Berne</t>
  </si>
  <si>
    <t xml:space="preserve">chauffeur privé Dijon Paris</t>
  </si>
  <si>
    <t xml:space="preserve">chauffeur privé Dijon Lyon</t>
  </si>
  <si>
    <t xml:space="preserve">chauffeur privé Dijon Nice</t>
  </si>
  <si>
    <t xml:space="preserve">chauffeur privé Dijon Marseille</t>
  </si>
  <si>
    <t xml:space="preserve">chauffeur privé Dijon Bordeaux</t>
  </si>
  <si>
    <t xml:space="preserve">chauffeur privé Dijon Toulouse</t>
  </si>
  <si>
    <t xml:space="preserve">chauffeur privé Dijon Lille</t>
  </si>
  <si>
    <t xml:space="preserve">chauffeur privé Dijon Strasbourg</t>
  </si>
  <si>
    <t xml:space="preserve">chauffeur privé Dijon Montpellier</t>
  </si>
  <si>
    <t xml:space="preserve">chauffeur privé Dijon Nantes</t>
  </si>
  <si>
    <t xml:space="preserve">chauffeur privé Dijon Rennes</t>
  </si>
  <si>
    <t xml:space="preserve">chauffeur privé Dijon Grenoble</t>
  </si>
  <si>
    <t xml:space="preserve">chauffeur privé Dijon Annecy</t>
  </si>
  <si>
    <t xml:space="preserve">chauffeur privé Dijon Chambéry</t>
  </si>
  <si>
    <t xml:space="preserve">chauffeur privé Dijon Genève</t>
  </si>
  <si>
    <t xml:space="preserve">chauffeur privé Dijon Lausanne</t>
  </si>
  <si>
    <t xml:space="preserve">chauffeur privé Dijon Bruxelles</t>
  </si>
  <si>
    <t xml:space="preserve">chauffeur privé Dijon Liège</t>
  </si>
  <si>
    <t xml:space="preserve">chauffeur privé Dijon Charleroi</t>
  </si>
  <si>
    <t xml:space="preserve">chauffeur privé Dijon Bâle</t>
  </si>
  <si>
    <t xml:space="preserve">chauffeur privé Dijon Zurich</t>
  </si>
  <si>
    <t xml:space="preserve">chauffeur privé Dijon Berne</t>
  </si>
  <si>
    <t xml:space="preserve">chauffeur privé Grenoble Paris</t>
  </si>
  <si>
    <t xml:space="preserve">chauffeur privé Grenoble Lyon</t>
  </si>
  <si>
    <t xml:space="preserve">chauffeur privé Grenoble Nice</t>
  </si>
  <si>
    <t xml:space="preserve">chauffeur privé Grenoble Marseille</t>
  </si>
  <si>
    <t xml:space="preserve">chauffeur privé Grenoble Bordeaux</t>
  </si>
  <si>
    <t xml:space="preserve">chauffeur privé Grenoble Toulouse</t>
  </si>
  <si>
    <t xml:space="preserve">chauffeur privé Grenoble Lille</t>
  </si>
  <si>
    <t xml:space="preserve">chauffeur privé Grenoble Strasbourg</t>
  </si>
  <si>
    <t xml:space="preserve">chauffeur privé Grenoble Montpellier</t>
  </si>
  <si>
    <t xml:space="preserve">chauffeur privé Grenoble Nantes</t>
  </si>
  <si>
    <t xml:space="preserve">chauffeur privé Grenoble Rennes</t>
  </si>
  <si>
    <t xml:space="preserve">chauffeur privé Grenoble Dijon</t>
  </si>
  <si>
    <t xml:space="preserve">chauffeur privé Grenoble Annecy</t>
  </si>
  <si>
    <t xml:space="preserve">chauffeur privé Grenoble Chambéry</t>
  </si>
  <si>
    <t xml:space="preserve">chauffeur privé Grenoble Genève</t>
  </si>
  <si>
    <t xml:space="preserve">chauffeur privé Grenoble Lausanne</t>
  </si>
  <si>
    <t xml:space="preserve">chauffeur privé Grenoble Bruxelles</t>
  </si>
  <si>
    <t xml:space="preserve">chauffeur privé Grenoble Liège</t>
  </si>
  <si>
    <t xml:space="preserve">chauffeur privé Grenoble Charleroi</t>
  </si>
  <si>
    <t xml:space="preserve">chauffeur privé Grenoble Bâle</t>
  </si>
  <si>
    <t xml:space="preserve">chauffeur privé Grenoble Zurich</t>
  </si>
  <si>
    <t xml:space="preserve">chauffeur privé Grenoble Berne</t>
  </si>
  <si>
    <t xml:space="preserve">chauffeur privé Annecy Paris</t>
  </si>
  <si>
    <t xml:space="preserve">chauffeur privé Annecy Lyon</t>
  </si>
  <si>
    <t xml:space="preserve">chauffeur privé Annecy Nice</t>
  </si>
  <si>
    <t xml:space="preserve">chauffeur privé Annecy Marseille</t>
  </si>
  <si>
    <t xml:space="preserve">chauffeur privé Annecy Bordeaux</t>
  </si>
  <si>
    <t xml:space="preserve">chauffeur privé Annecy Toulouse</t>
  </si>
  <si>
    <t xml:space="preserve">chauffeur privé Annecy Lille</t>
  </si>
  <si>
    <t xml:space="preserve">chauffeur privé Annecy Strasbourg</t>
  </si>
  <si>
    <t xml:space="preserve">chauffeur privé Annecy Montpellier</t>
  </si>
  <si>
    <t xml:space="preserve">chauffeur privé Annecy Nantes</t>
  </si>
  <si>
    <t xml:space="preserve">chauffeur privé Annecy Rennes</t>
  </si>
  <si>
    <t xml:space="preserve">chauffeur privé Annecy Dijon</t>
  </si>
  <si>
    <t xml:space="preserve">chauffeur privé Annecy Grenoble</t>
  </si>
  <si>
    <t xml:space="preserve">chauffeur privé Annecy Chambéry</t>
  </si>
  <si>
    <t xml:space="preserve">chauffeur privé Annecy Genève</t>
  </si>
  <si>
    <t xml:space="preserve">chauffeur privé Annecy Lausanne</t>
  </si>
  <si>
    <t xml:space="preserve">chauffeur privé Annecy Bruxelles</t>
  </si>
  <si>
    <t xml:space="preserve">chauffeur privé Annecy Liège</t>
  </si>
  <si>
    <t xml:space="preserve">chauffeur privé Annecy Charleroi</t>
  </si>
  <si>
    <t xml:space="preserve">chauffeur privé Annecy Bâle</t>
  </si>
  <si>
    <t xml:space="preserve">chauffeur privé Annecy Zurich</t>
  </si>
  <si>
    <t xml:space="preserve">chauffeur privé Annecy Berne</t>
  </si>
  <si>
    <t xml:space="preserve">chauffeur privé Chambéry Paris</t>
  </si>
  <si>
    <t xml:space="preserve">chauffeur privé Chambéry Lyon</t>
  </si>
  <si>
    <t xml:space="preserve">chauffeur privé Chambéry Nice</t>
  </si>
  <si>
    <t xml:space="preserve">chauffeur privé Chambéry Marseille</t>
  </si>
  <si>
    <t xml:space="preserve">chauffeur privé Chambéry Bordeaux</t>
  </si>
  <si>
    <t xml:space="preserve">chauffeur privé Chambéry Toulouse</t>
  </si>
  <si>
    <t xml:space="preserve">chauffeur privé Chambéry Lille</t>
  </si>
  <si>
    <t xml:space="preserve">chauffeur privé Chambéry Strasbourg</t>
  </si>
  <si>
    <t xml:space="preserve">chauffeur privé Chambéry Montpellier</t>
  </si>
  <si>
    <t xml:space="preserve">chauffeur privé Chambéry Nantes</t>
  </si>
  <si>
    <t xml:space="preserve">chauffeur privé Chambéry Rennes</t>
  </si>
  <si>
    <t xml:space="preserve">chauffeur privé Chambéry Dijon</t>
  </si>
  <si>
    <t xml:space="preserve">chauffeur privé Chambéry Grenoble</t>
  </si>
  <si>
    <t xml:space="preserve">chauffeur privé Chambéry Annecy</t>
  </si>
  <si>
    <t xml:space="preserve">chauffeur privé Chambéry Genève</t>
  </si>
  <si>
    <t xml:space="preserve">chauffeur privé Chambéry Lausanne</t>
  </si>
  <si>
    <t xml:space="preserve">chauffeur privé Chambéry Bruxelles</t>
  </si>
  <si>
    <t xml:space="preserve">chauffeur privé Chambéry Liège</t>
  </si>
  <si>
    <t xml:space="preserve">chauffeur privé Chambéry Charleroi</t>
  </si>
  <si>
    <t xml:space="preserve">chauffeur privé Chambéry Bâle</t>
  </si>
  <si>
    <t xml:space="preserve">chauffeur privé Chambéry Zurich</t>
  </si>
  <si>
    <t xml:space="preserve">chauffeur privé Chambéry Berne</t>
  </si>
  <si>
    <t xml:space="preserve">chauffeur privé Genève Paris</t>
  </si>
  <si>
    <t xml:space="preserve">chauffeur privé Genève Lyon</t>
  </si>
  <si>
    <t xml:space="preserve">chauffeur privé Genève Nice</t>
  </si>
  <si>
    <t xml:space="preserve">chauffeur privé Genève Marseille</t>
  </si>
  <si>
    <t xml:space="preserve">chauffeur privé Genève Bordeaux</t>
  </si>
  <si>
    <t xml:space="preserve">chauffeur privé Genève Toulouse</t>
  </si>
  <si>
    <t xml:space="preserve">chauffeur privé Genève Lille</t>
  </si>
  <si>
    <t xml:space="preserve">chauffeur privé Genève Strasbourg</t>
  </si>
  <si>
    <t xml:space="preserve">chauffeur privé Genève Montpellier</t>
  </si>
  <si>
    <t xml:space="preserve">chauffeur privé Genève Nantes</t>
  </si>
  <si>
    <t xml:space="preserve">chauffeur privé Genève Rennes</t>
  </si>
  <si>
    <t xml:space="preserve">chauffeur privé Genève Dijon</t>
  </si>
  <si>
    <t xml:space="preserve">chauffeur privé Genève Grenoble</t>
  </si>
  <si>
    <t xml:space="preserve">chauffeur privé Genève Annecy</t>
  </si>
  <si>
    <t xml:space="preserve">chauffeur privé Genève Chambéry</t>
  </si>
  <si>
    <t xml:space="preserve">chauffeur privé Genève Lausanne</t>
  </si>
  <si>
    <t xml:space="preserve">chauffeur privé Genève Bruxelles</t>
  </si>
  <si>
    <t xml:space="preserve">chauffeur privé Genève Liège</t>
  </si>
  <si>
    <t xml:space="preserve">chauffeur privé Genève Charleroi</t>
  </si>
  <si>
    <t xml:space="preserve">chauffeur privé Genève Bâle</t>
  </si>
  <si>
    <t xml:space="preserve">chauffeur privé Genève Zurich</t>
  </si>
  <si>
    <t xml:space="preserve">chauffeur privé Genève Berne</t>
  </si>
  <si>
    <t xml:space="preserve">chauffeur privé Lausanne Paris</t>
  </si>
  <si>
    <t xml:space="preserve">chauffeur privé Lausanne Lyon</t>
  </si>
  <si>
    <t xml:space="preserve">chauffeur privé Lausanne Nice</t>
  </si>
  <si>
    <t xml:space="preserve">chauffeur privé Lausanne Marseille</t>
  </si>
  <si>
    <t xml:space="preserve">chauffeur privé Lausanne Bordeaux</t>
  </si>
  <si>
    <t xml:space="preserve">chauffeur privé Lausanne Toulouse</t>
  </si>
  <si>
    <t xml:space="preserve">chauffeur privé Lausanne Lille</t>
  </si>
  <si>
    <t xml:space="preserve">chauffeur privé Lausanne Strasbourg</t>
  </si>
  <si>
    <t xml:space="preserve">chauffeur privé Lausanne Montpellier</t>
  </si>
  <si>
    <t xml:space="preserve">chauffeur privé Lausanne Nantes</t>
  </si>
  <si>
    <t xml:space="preserve">chauffeur privé Lausanne Rennes</t>
  </si>
  <si>
    <t xml:space="preserve">chauffeur privé Lausanne Dijon</t>
  </si>
  <si>
    <t xml:space="preserve">chauffeur privé Lausanne Grenoble</t>
  </si>
  <si>
    <t xml:space="preserve">chauffeur privé Lausanne Annecy</t>
  </si>
  <si>
    <t xml:space="preserve">chauffeur privé Lausanne Chambéry</t>
  </si>
  <si>
    <t xml:space="preserve">chauffeur privé Lausanne Genève</t>
  </si>
  <si>
    <t xml:space="preserve">chauffeur privé Lausanne Bruxelles</t>
  </si>
  <si>
    <t xml:space="preserve">chauffeur privé Lausanne Liège</t>
  </si>
  <si>
    <t xml:space="preserve">chauffeur privé Lausanne Charleroi</t>
  </si>
  <si>
    <t xml:space="preserve">chauffeur privé Lausanne Bâle</t>
  </si>
  <si>
    <t xml:space="preserve">chauffeur privé Lausanne Zurich</t>
  </si>
  <si>
    <t xml:space="preserve">chauffeur privé Lausanne Berne</t>
  </si>
  <si>
    <t xml:space="preserve">chauffeur privé Bruxelles Paris</t>
  </si>
  <si>
    <t xml:space="preserve">chauffeur privé Bruxelles Lyon</t>
  </si>
  <si>
    <t xml:space="preserve">chauffeur privé Bruxelles Nice</t>
  </si>
  <si>
    <t xml:space="preserve">chauffeur privé Bruxelles Marseille</t>
  </si>
  <si>
    <t xml:space="preserve">chauffeur privé Bruxelles Bordeaux</t>
  </si>
  <si>
    <t xml:space="preserve">chauffeur privé Bruxelles Toulouse</t>
  </si>
  <si>
    <t xml:space="preserve">chauffeur privé Bruxelles Lille</t>
  </si>
  <si>
    <t xml:space="preserve">chauffeur privé Bruxelles Strasbourg</t>
  </si>
  <si>
    <t xml:space="preserve">chauffeur privé Bruxelles Montpellier</t>
  </si>
  <si>
    <t xml:space="preserve">chauffeur privé Bruxelles Nantes</t>
  </si>
  <si>
    <t xml:space="preserve">chauffeur privé Bruxelles Rennes</t>
  </si>
  <si>
    <t xml:space="preserve">chauffeur privé Bruxelles Dijon</t>
  </si>
  <si>
    <t xml:space="preserve">chauffeur privé Bruxelles Grenoble</t>
  </si>
  <si>
    <t xml:space="preserve">chauffeur privé Bruxelles Annecy</t>
  </si>
  <si>
    <t xml:space="preserve">chauffeur privé Bruxelles Chambéry</t>
  </si>
  <si>
    <t xml:space="preserve">chauffeur privé Bruxelles Genève</t>
  </si>
  <si>
    <t xml:space="preserve">chauffeur privé Bruxelles Lausanne</t>
  </si>
  <si>
    <t xml:space="preserve">chauffeur privé Bruxelles Liège</t>
  </si>
  <si>
    <t xml:space="preserve">chauffeur privé Bruxelles Charleroi</t>
  </si>
  <si>
    <t xml:space="preserve">chauffeur privé Bruxelles Bâle</t>
  </si>
  <si>
    <t xml:space="preserve">chauffeur privé Bruxelles Zurich</t>
  </si>
  <si>
    <t xml:space="preserve">chauffeur privé Bruxelles Berne</t>
  </si>
  <si>
    <t xml:space="preserve">chauffeur privé Liège Paris</t>
  </si>
  <si>
    <t xml:space="preserve">chauffeur privé Liège Lyon</t>
  </si>
  <si>
    <t xml:space="preserve">chauffeur privé Liège Nice</t>
  </si>
  <si>
    <t xml:space="preserve">chauffeur privé Liège Marseille</t>
  </si>
  <si>
    <t xml:space="preserve">chauffeur privé Liège Bordeaux</t>
  </si>
  <si>
    <t xml:space="preserve">chauffeur privé Liège Toulouse</t>
  </si>
  <si>
    <t xml:space="preserve">chauffeur privé Liège Lille</t>
  </si>
  <si>
    <t xml:space="preserve">chauffeur privé Liège Strasbourg</t>
  </si>
  <si>
    <t xml:space="preserve">chauffeur privé Liège Montpellier</t>
  </si>
  <si>
    <t xml:space="preserve">chauffeur privé Liège Nantes</t>
  </si>
  <si>
    <t xml:space="preserve">chauffeur privé Liège Rennes</t>
  </si>
  <si>
    <t xml:space="preserve">chauffeur privé Liège Dijon</t>
  </si>
  <si>
    <t xml:space="preserve">chauffeur privé Liège Grenoble</t>
  </si>
  <si>
    <t xml:space="preserve">chauffeur privé Liège Annecy</t>
  </si>
  <si>
    <t xml:space="preserve">chauffeur privé Liège Chambéry</t>
  </si>
  <si>
    <t xml:space="preserve">chauffeur privé Liège Genève</t>
  </si>
  <si>
    <t xml:space="preserve">chauffeur privé Liège Lausanne</t>
  </si>
  <si>
    <t xml:space="preserve">chauffeur privé Liège Bruxelles</t>
  </si>
  <si>
    <t xml:space="preserve">chauffeur privé Liège Charleroi</t>
  </si>
  <si>
    <t xml:space="preserve">chauffeur privé Liège Bâle</t>
  </si>
  <si>
    <t xml:space="preserve">chauffeur privé Liège Zurich</t>
  </si>
  <si>
    <t xml:space="preserve">chauffeur privé Liège Berne</t>
  </si>
  <si>
    <t xml:space="preserve">chauffeur privé Charleroi Paris</t>
  </si>
  <si>
    <t xml:space="preserve">chauffeur privé Charleroi Lyon</t>
  </si>
  <si>
    <t xml:space="preserve">chauffeur privé Charleroi Nice</t>
  </si>
  <si>
    <t xml:space="preserve">chauffeur privé Charleroi Marseille</t>
  </si>
  <si>
    <t xml:space="preserve">chauffeur privé Charleroi Bordeaux</t>
  </si>
  <si>
    <t xml:space="preserve">chauffeur privé Charleroi Toulouse</t>
  </si>
  <si>
    <t xml:space="preserve">chauffeur privé Charleroi Lille</t>
  </si>
  <si>
    <t xml:space="preserve">chauffeur privé Charleroi Strasbourg</t>
  </si>
  <si>
    <t xml:space="preserve">chauffeur privé Charleroi Montpellier</t>
  </si>
  <si>
    <t xml:space="preserve">chauffeur privé Charleroi Nantes</t>
  </si>
  <si>
    <t xml:space="preserve">chauffeur privé Charleroi Rennes</t>
  </si>
  <si>
    <t xml:space="preserve">chauffeur privé Charleroi Dijon</t>
  </si>
  <si>
    <t xml:space="preserve">chauffeur privé Charleroi Grenoble</t>
  </si>
  <si>
    <t xml:space="preserve">chauffeur privé Charleroi Annecy</t>
  </si>
  <si>
    <t xml:space="preserve">chauffeur privé Charleroi Chambéry</t>
  </si>
  <si>
    <t xml:space="preserve">chauffeur privé Charleroi Genève</t>
  </si>
  <si>
    <t xml:space="preserve">chauffeur privé Charleroi Lausanne</t>
  </si>
  <si>
    <t xml:space="preserve">chauffeur privé Charleroi Bruxelles</t>
  </si>
  <si>
    <t xml:space="preserve">chauffeur privé Charleroi Liège</t>
  </si>
  <si>
    <t xml:space="preserve">chauffeur privé Charleroi Bâle</t>
  </si>
  <si>
    <t xml:space="preserve">chauffeur privé Charleroi Zurich</t>
  </si>
  <si>
    <t xml:space="preserve">chauffeur privé Charleroi Berne</t>
  </si>
  <si>
    <t xml:space="preserve">chauffeur privé Bâle Paris</t>
  </si>
  <si>
    <t xml:space="preserve">chauffeur privé Bâle Lyon</t>
  </si>
  <si>
    <t xml:space="preserve">chauffeur privé Bâle Nice</t>
  </si>
  <si>
    <t xml:space="preserve">chauffeur privé Bâle Marseille</t>
  </si>
  <si>
    <t xml:space="preserve">chauffeur privé Bâle Bordeaux</t>
  </si>
  <si>
    <t xml:space="preserve">chauffeur privé Bâle Toulouse</t>
  </si>
  <si>
    <t xml:space="preserve">chauffeur privé Bâle Lille</t>
  </si>
  <si>
    <t xml:space="preserve">chauffeur privé Bâle Strasbourg</t>
  </si>
  <si>
    <t xml:space="preserve">chauffeur privé Bâle Montpellier</t>
  </si>
  <si>
    <t xml:space="preserve">chauffeur privé Bâle Nantes</t>
  </si>
  <si>
    <t xml:space="preserve">chauffeur privé Bâle Rennes</t>
  </si>
  <si>
    <t xml:space="preserve">chauffeur privé Bâle Dijon</t>
  </si>
  <si>
    <t xml:space="preserve">chauffeur privé Bâle Grenoble</t>
  </si>
  <si>
    <t xml:space="preserve">chauffeur privé Bâle Annecy</t>
  </si>
  <si>
    <t xml:space="preserve">chauffeur privé Bâle Chambéry</t>
  </si>
  <si>
    <t xml:space="preserve">chauffeur privé Bâle Genève</t>
  </si>
  <si>
    <t xml:space="preserve">chauffeur privé Bâle Lausanne</t>
  </si>
  <si>
    <t xml:space="preserve">chauffeur privé Bâle Bruxelles</t>
  </si>
  <si>
    <t xml:space="preserve">chauffeur privé Bâle Liège</t>
  </si>
  <si>
    <t xml:space="preserve">chauffeur privé Bâle Charleroi</t>
  </si>
  <si>
    <t xml:space="preserve">chauffeur privé Bâle Zurich</t>
  </si>
  <si>
    <t xml:space="preserve">chauffeur privé Bâle Berne</t>
  </si>
  <si>
    <t xml:space="preserve">chauffeur privé Zurich Paris</t>
  </si>
  <si>
    <t xml:space="preserve">chauffeur privé Zurich Lyon</t>
  </si>
  <si>
    <t xml:space="preserve">chauffeur privé Zurich Nice</t>
  </si>
  <si>
    <t xml:space="preserve">chauffeur privé Zurich Marseille</t>
  </si>
  <si>
    <t xml:space="preserve">chauffeur privé Zurich Bordeaux</t>
  </si>
  <si>
    <t xml:space="preserve">chauffeur privé Zurich Toulouse</t>
  </si>
  <si>
    <t xml:space="preserve">chauffeur privé Zurich Lille</t>
  </si>
  <si>
    <t xml:space="preserve">chauffeur privé Zurich Strasbourg</t>
  </si>
  <si>
    <t xml:space="preserve">chauffeur privé Zurich Montpellier</t>
  </si>
  <si>
    <t xml:space="preserve">chauffeur privé Zurich Nantes</t>
  </si>
  <si>
    <t xml:space="preserve">chauffeur privé Zurich Rennes</t>
  </si>
  <si>
    <t xml:space="preserve">chauffeur privé Zurich Dijon</t>
  </si>
  <si>
    <t xml:space="preserve">chauffeur privé Zurich Grenoble</t>
  </si>
  <si>
    <t xml:space="preserve">chauffeur privé Zurich Annecy</t>
  </si>
  <si>
    <t xml:space="preserve">chauffeur privé Zurich Chambéry</t>
  </si>
  <si>
    <t xml:space="preserve">chauffeur privé Zurich Genève</t>
  </si>
  <si>
    <t xml:space="preserve">chauffeur privé Zurich Lausanne</t>
  </si>
  <si>
    <t xml:space="preserve">chauffeur privé Zurich Bruxelles</t>
  </si>
  <si>
    <t xml:space="preserve">chauffeur privé Zurich Liège</t>
  </si>
  <si>
    <t xml:space="preserve">chauffeur privé Zurich Charleroi</t>
  </si>
  <si>
    <t xml:space="preserve">chauffeur privé Zurich Bâle</t>
  </si>
  <si>
    <t xml:space="preserve">chauffeur privé Zurich Berne</t>
  </si>
  <si>
    <t xml:space="preserve">chauffeur privé Berne Paris</t>
  </si>
  <si>
    <t xml:space="preserve">chauffeur privé Berne Lyon</t>
  </si>
  <si>
    <t xml:space="preserve">chauffeur privé Berne Nice</t>
  </si>
  <si>
    <t xml:space="preserve">chauffeur privé Berne Marseille</t>
  </si>
  <si>
    <t xml:space="preserve">chauffeur privé Berne Bordeaux</t>
  </si>
  <si>
    <t xml:space="preserve">chauffeur privé Berne Toulouse</t>
  </si>
  <si>
    <t xml:space="preserve">chauffeur privé Berne Lille</t>
  </si>
  <si>
    <t xml:space="preserve">chauffeur privé Berne Strasbourg</t>
  </si>
  <si>
    <t xml:space="preserve">chauffeur privé Berne Montpellier</t>
  </si>
  <si>
    <t xml:space="preserve">chauffeur privé Berne Nantes</t>
  </si>
  <si>
    <t xml:space="preserve">chauffeur privé Berne Rennes</t>
  </si>
  <si>
    <t xml:space="preserve">chauffeur privé Berne Dijon</t>
  </si>
  <si>
    <t xml:space="preserve">chauffeur privé Berne Grenoble</t>
  </si>
  <si>
    <t xml:space="preserve">chauffeur privé Berne Annecy</t>
  </si>
  <si>
    <t xml:space="preserve">chauffeur privé Berne Chambéry</t>
  </si>
  <si>
    <t xml:space="preserve">chauffeur privé Berne Genève</t>
  </si>
  <si>
    <t xml:space="preserve">chauffeur privé Berne Lausanne</t>
  </si>
  <si>
    <t xml:space="preserve">chauffeur privé Berne Bruxelles</t>
  </si>
  <si>
    <t xml:space="preserve">chauffeur privé Berne Liège</t>
  </si>
  <si>
    <t xml:space="preserve">chauffeur privé Berne Charleroi</t>
  </si>
  <si>
    <t xml:space="preserve">chauffeur privé Berne Bâle</t>
  </si>
  <si>
    <t xml:space="preserve">chauffeur privé Berne Zurich</t>
  </si>
  <si>
    <t xml:space="preserve">Paris Charles de Gaulle</t>
  </si>
  <si>
    <t xml:space="preserve">Haute intention</t>
  </si>
  <si>
    <t xml:space="preserve">chauffeur privé Paris Charles de Gaulle Lyon</t>
  </si>
  <si>
    <t xml:space="preserve">chauffeur privé Lyon Paris Charles de Gaulle</t>
  </si>
  <si>
    <t xml:space="preserve">chauffeur privé Paris Charles de Gaulle Nice</t>
  </si>
  <si>
    <t xml:space="preserve">chauffeur privé Nice Paris Charles de Gaulle</t>
  </si>
  <si>
    <t xml:space="preserve">chauffeur privé Paris Charles de Gaulle Marseille</t>
  </si>
  <si>
    <t xml:space="preserve">chauffeur privé Marseille Paris Charles de Gaulle</t>
  </si>
  <si>
    <t xml:space="preserve">chauffeur privé Paris Charles de Gaulle Bordeaux</t>
  </si>
  <si>
    <t xml:space="preserve">chauffeur privé Bordeaux Paris Charles de Gaulle</t>
  </si>
  <si>
    <t xml:space="preserve">chauffeur privé Paris Charles de Gaulle Toulouse</t>
  </si>
  <si>
    <t xml:space="preserve">chauffeur privé Toulouse Paris Charles de Gaulle</t>
  </si>
  <si>
    <t xml:space="preserve">chauffeur privé Paris Charles de Gaulle Lille</t>
  </si>
  <si>
    <t xml:space="preserve">chauffeur privé Lille Paris Charles de Gaulle</t>
  </si>
  <si>
    <t xml:space="preserve">chauffeur privé Paris Charles de Gaulle Strasbourg</t>
  </si>
  <si>
    <t xml:space="preserve">chauffeur privé Strasbourg Paris Charles de Gaulle</t>
  </si>
  <si>
    <t xml:space="preserve">chauffeur privé Paris Charles de Gaulle Montpellier</t>
  </si>
  <si>
    <t xml:space="preserve">chauffeur privé Montpellier Paris Charles de Gaulle</t>
  </si>
  <si>
    <t xml:space="preserve">chauffeur privé Paris Charles de Gaulle Nantes</t>
  </si>
  <si>
    <t xml:space="preserve">chauffeur privé Nantes Paris Charles de Gaulle</t>
  </si>
  <si>
    <t xml:space="preserve">chauffeur privé Paris Charles de Gaulle Rennes</t>
  </si>
  <si>
    <t xml:space="preserve">chauffeur privé Rennes Paris Charles de Gaulle</t>
  </si>
  <si>
    <t xml:space="preserve">chauffeur privé Paris Charles de Gaulle Dijon</t>
  </si>
  <si>
    <t xml:space="preserve">chauffeur privé Dijon Paris Charles de Gaulle</t>
  </si>
  <si>
    <t xml:space="preserve">chauffeur privé Paris Charles de Gaulle Grenoble</t>
  </si>
  <si>
    <t xml:space="preserve">chauffeur privé Grenoble Paris Charles de Gaulle</t>
  </si>
  <si>
    <t xml:space="preserve">chauffeur privé Paris Charles de Gaulle Annecy</t>
  </si>
  <si>
    <t xml:space="preserve">chauffeur privé Annecy Paris Charles de Gaulle</t>
  </si>
  <si>
    <t xml:space="preserve">chauffeur privé Paris Charles de Gaulle Chambéry</t>
  </si>
  <si>
    <t xml:space="preserve">chauffeur privé Chambéry Paris Charles de Gaulle</t>
  </si>
  <si>
    <t xml:space="preserve">chauffeur privé Paris Charles de Gaulle Genève</t>
  </si>
  <si>
    <t xml:space="preserve">chauffeur privé Genève Paris Charles de Gaulle</t>
  </si>
  <si>
    <t xml:space="preserve">chauffeur privé Paris Charles de Gaulle Lausanne</t>
  </si>
  <si>
    <t xml:space="preserve">chauffeur privé Lausanne Paris Charles de Gaulle</t>
  </si>
  <si>
    <t xml:space="preserve">chauffeur privé Paris Charles de Gaulle Bruxelles</t>
  </si>
  <si>
    <t xml:space="preserve">chauffeur privé Bruxelles Paris Charles de Gaulle</t>
  </si>
  <si>
    <t xml:space="preserve">chauffeur privé Paris Charles de Gaulle Liège</t>
  </si>
  <si>
    <t xml:space="preserve">chauffeur privé Liège Paris Charles de Gaulle</t>
  </si>
  <si>
    <t xml:space="preserve">chauffeur privé Paris Charles de Gaulle Charleroi</t>
  </si>
  <si>
    <t xml:space="preserve">chauffeur privé Charleroi Paris Charles de Gaulle</t>
  </si>
  <si>
    <t xml:space="preserve">chauffeur privé Paris Charles de Gaulle Bâle</t>
  </si>
  <si>
    <t xml:space="preserve">chauffeur privé Bâle Paris Charles de Gaulle</t>
  </si>
  <si>
    <t xml:space="preserve">chauffeur privé Paris Charles de Gaulle Zurich</t>
  </si>
  <si>
    <t xml:space="preserve">chauffeur privé Zurich Paris Charles de Gaulle</t>
  </si>
  <si>
    <t xml:space="preserve">chauffeur privé Paris Charles de Gaulle Berne</t>
  </si>
  <si>
    <t xml:space="preserve">chauffeur privé Berne Paris Charles de Gaulle</t>
  </si>
  <si>
    <t xml:space="preserve">Paris-Orly</t>
  </si>
  <si>
    <t xml:space="preserve">chauffeur privé Paris-Orly Lyon</t>
  </si>
  <si>
    <t xml:space="preserve">chauffeur privé Lyon Paris-Orly</t>
  </si>
  <si>
    <t xml:space="preserve">chauffeur privé Paris-Orly Nice</t>
  </si>
  <si>
    <t xml:space="preserve">chauffeur privé Nice Paris-Orly</t>
  </si>
  <si>
    <t xml:space="preserve">chauffeur privé Paris-Orly Marseille</t>
  </si>
  <si>
    <t xml:space="preserve">chauffeur privé Marseille Paris-Orly</t>
  </si>
  <si>
    <t xml:space="preserve">chauffeur privé Paris-Orly Bordeaux</t>
  </si>
  <si>
    <t xml:space="preserve">chauffeur privé Bordeaux Paris-Orly</t>
  </si>
  <si>
    <t xml:space="preserve">chauffeur privé Paris-Orly Toulouse</t>
  </si>
  <si>
    <t xml:space="preserve">chauffeur privé Toulouse Paris-Orly</t>
  </si>
  <si>
    <t xml:space="preserve">chauffeur privé Paris-Orly Lille</t>
  </si>
  <si>
    <t xml:space="preserve">chauffeur privé Lille Paris-Orly</t>
  </si>
  <si>
    <t xml:space="preserve">chauffeur privé Paris-Orly Strasbourg</t>
  </si>
  <si>
    <t xml:space="preserve">chauffeur privé Strasbourg Paris-Orly</t>
  </si>
  <si>
    <t xml:space="preserve">chauffeur privé Paris-Orly Montpellier</t>
  </si>
  <si>
    <t xml:space="preserve">chauffeur privé Montpellier Paris-Orly</t>
  </si>
  <si>
    <t xml:space="preserve">chauffeur privé Paris-Orly Nantes</t>
  </si>
  <si>
    <t xml:space="preserve">chauffeur privé Nantes Paris-Orly</t>
  </si>
  <si>
    <t xml:space="preserve">chauffeur privé Paris-Orly Rennes</t>
  </si>
  <si>
    <t xml:space="preserve">chauffeur privé Rennes Paris-Orly</t>
  </si>
  <si>
    <t xml:space="preserve">chauffeur privé Paris-Orly Dijon</t>
  </si>
  <si>
    <t xml:space="preserve">chauffeur privé Dijon Paris-Orly</t>
  </si>
  <si>
    <t xml:space="preserve">chauffeur privé Paris-Orly Grenoble</t>
  </si>
  <si>
    <t xml:space="preserve">chauffeur privé Grenoble Paris-Orly</t>
  </si>
  <si>
    <t xml:space="preserve">chauffeur privé Paris-Orly Annecy</t>
  </si>
  <si>
    <t xml:space="preserve">chauffeur privé Annecy Paris-Orly</t>
  </si>
  <si>
    <t xml:space="preserve">chauffeur privé Paris-Orly Chambéry</t>
  </si>
  <si>
    <t xml:space="preserve">chauffeur privé Chambéry Paris-Orly</t>
  </si>
  <si>
    <t xml:space="preserve">chauffeur privé Paris-Orly Genève</t>
  </si>
  <si>
    <t xml:space="preserve">chauffeur privé Genève Paris-Orly</t>
  </si>
  <si>
    <t xml:space="preserve">chauffeur privé Paris-Orly Lausanne</t>
  </si>
  <si>
    <t xml:space="preserve">chauffeur privé Lausanne Paris-Orly</t>
  </si>
  <si>
    <t xml:space="preserve">chauffeur privé Paris-Orly Bruxelles</t>
  </si>
  <si>
    <t xml:space="preserve">chauffeur privé Bruxelles Paris-Orly</t>
  </si>
  <si>
    <t xml:space="preserve">chauffeur privé Paris-Orly Liège</t>
  </si>
  <si>
    <t xml:space="preserve">chauffeur privé Liège Paris-Orly</t>
  </si>
  <si>
    <t xml:space="preserve">chauffeur privé Paris-Orly Charleroi</t>
  </si>
  <si>
    <t xml:space="preserve">chauffeur privé Charleroi Paris-Orly</t>
  </si>
  <si>
    <t xml:space="preserve">chauffeur privé Paris-Orly Bâle</t>
  </si>
  <si>
    <t xml:space="preserve">chauffeur privé Bâle Paris-Orly</t>
  </si>
  <si>
    <t xml:space="preserve">chauffeur privé Paris-Orly Zurich</t>
  </si>
  <si>
    <t xml:space="preserve">chauffeur privé Zurich Paris-Orly</t>
  </si>
  <si>
    <t xml:space="preserve">chauffeur privé Paris-Orly Berne</t>
  </si>
  <si>
    <t xml:space="preserve">chauffeur privé Berne Paris-Orly</t>
  </si>
  <si>
    <t xml:space="preserve">Paris-Le Bourget</t>
  </si>
  <si>
    <t xml:space="preserve">chauffeur privé Paris-Le Bourget Lyon</t>
  </si>
  <si>
    <t xml:space="preserve">chauffeur privé Lyon Paris-Le Bourget</t>
  </si>
  <si>
    <t xml:space="preserve">chauffeur privé Paris-Le Bourget Nice</t>
  </si>
  <si>
    <t xml:space="preserve">chauffeur privé Nice Paris-Le Bourget</t>
  </si>
  <si>
    <t xml:space="preserve">chauffeur privé Paris-Le Bourget Marseille</t>
  </si>
  <si>
    <t xml:space="preserve">chauffeur privé Marseille Paris-Le Bourget</t>
  </si>
  <si>
    <t xml:space="preserve">chauffeur privé Paris-Le Bourget Bordeaux</t>
  </si>
  <si>
    <t xml:space="preserve">chauffeur privé Bordeaux Paris-Le Bourget</t>
  </si>
  <si>
    <t xml:space="preserve">chauffeur privé Paris-Le Bourget Toulouse</t>
  </si>
  <si>
    <t xml:space="preserve">chauffeur privé Toulouse Paris-Le Bourget</t>
  </si>
  <si>
    <t xml:space="preserve">chauffeur privé Paris-Le Bourget Lille</t>
  </si>
  <si>
    <t xml:space="preserve">chauffeur privé Lille Paris-Le Bourget</t>
  </si>
  <si>
    <t xml:space="preserve">chauffeur privé Paris-Le Bourget Strasbourg</t>
  </si>
  <si>
    <t xml:space="preserve">chauffeur privé Strasbourg Paris-Le Bourget</t>
  </si>
  <si>
    <t xml:space="preserve">chauffeur privé Paris-Le Bourget Montpellier</t>
  </si>
  <si>
    <t xml:space="preserve">chauffeur privé Montpellier Paris-Le Bourget</t>
  </si>
  <si>
    <t xml:space="preserve">chauffeur privé Paris-Le Bourget Nantes</t>
  </si>
  <si>
    <t xml:space="preserve">chauffeur privé Nantes Paris-Le Bourget</t>
  </si>
  <si>
    <t xml:space="preserve">chauffeur privé Paris-Le Bourget Rennes</t>
  </si>
  <si>
    <t xml:space="preserve">chauffeur privé Rennes Paris-Le Bourget</t>
  </si>
  <si>
    <t xml:space="preserve">chauffeur privé Paris-Le Bourget Dijon</t>
  </si>
  <si>
    <t xml:space="preserve">chauffeur privé Dijon Paris-Le Bourget</t>
  </si>
  <si>
    <t xml:space="preserve">chauffeur privé Paris-Le Bourget Grenoble</t>
  </si>
  <si>
    <t xml:space="preserve">chauffeur privé Grenoble Paris-Le Bourget</t>
  </si>
  <si>
    <t xml:space="preserve">chauffeur privé Paris-Le Bourget Annecy</t>
  </si>
  <si>
    <t xml:space="preserve">chauffeur privé Annecy Paris-Le Bourget</t>
  </si>
  <si>
    <t xml:space="preserve">chauffeur privé Paris-Le Bourget Chambéry</t>
  </si>
  <si>
    <t xml:space="preserve">chauffeur privé Chambéry Paris-Le Bourget</t>
  </si>
  <si>
    <t xml:space="preserve">chauffeur privé Paris-Le Bourget Genève</t>
  </si>
  <si>
    <t xml:space="preserve">chauffeur privé Genève Paris-Le Bourget</t>
  </si>
  <si>
    <t xml:space="preserve">chauffeur privé Paris-Le Bourget Lausanne</t>
  </si>
  <si>
    <t xml:space="preserve">chauffeur privé Lausanne Paris-Le Bourget</t>
  </si>
  <si>
    <t xml:space="preserve">chauffeur privé Paris-Le Bourget Bruxelles</t>
  </si>
  <si>
    <t xml:space="preserve">chauffeur privé Bruxelles Paris-Le Bourget</t>
  </si>
  <si>
    <t xml:space="preserve">chauffeur privé Paris-Le Bourget Liège</t>
  </si>
  <si>
    <t xml:space="preserve">chauffeur privé Liège Paris-Le Bourget</t>
  </si>
  <si>
    <t xml:space="preserve">chauffeur privé Paris-Le Bourget Charleroi</t>
  </si>
  <si>
    <t xml:space="preserve">chauffeur privé Charleroi Paris-Le Bourget</t>
  </si>
  <si>
    <t xml:space="preserve">chauffeur privé Paris-Le Bourget Bâle</t>
  </si>
  <si>
    <t xml:space="preserve">chauffeur privé Bâle Paris-Le Bourget</t>
  </si>
  <si>
    <t xml:space="preserve">chauffeur privé Paris-Le Bourget Zurich</t>
  </si>
  <si>
    <t xml:space="preserve">chauffeur privé Zurich Paris-Le Bourget</t>
  </si>
  <si>
    <t xml:space="preserve">chauffeur privé Paris-Le Bourget Berne</t>
  </si>
  <si>
    <t xml:space="preserve">chauffeur privé Berne Paris-Le Bourget</t>
  </si>
  <si>
    <t xml:space="preserve">Lyon-Saint-Exupéry</t>
  </si>
  <si>
    <t xml:space="preserve">chauffeur privé Lyon-Saint-Exupéry Paris</t>
  </si>
  <si>
    <t xml:space="preserve">chauffeur privé Paris Lyon-Saint-Exupéry</t>
  </si>
  <si>
    <t xml:space="preserve">chauffeur privé Lyon-Saint-Exupéry Nice</t>
  </si>
  <si>
    <t xml:space="preserve">chauffeur privé Nice Lyon-Saint-Exupéry</t>
  </si>
  <si>
    <t xml:space="preserve">chauffeur privé Lyon-Saint-Exupéry Marseille</t>
  </si>
  <si>
    <t xml:space="preserve">chauffeur privé Marseille Lyon-Saint-Exupéry</t>
  </si>
  <si>
    <t xml:space="preserve">chauffeur privé Lyon-Saint-Exupéry Bordeaux</t>
  </si>
  <si>
    <t xml:space="preserve">chauffeur privé Bordeaux Lyon-Saint-Exupéry</t>
  </si>
  <si>
    <t xml:space="preserve">chauffeur privé Lyon-Saint-Exupéry Toulouse</t>
  </si>
  <si>
    <t xml:space="preserve">chauffeur privé Toulouse Lyon-Saint-Exupéry</t>
  </si>
  <si>
    <t xml:space="preserve">chauffeur privé Lyon-Saint-Exupéry Lille</t>
  </si>
  <si>
    <t xml:space="preserve">chauffeur privé Lille Lyon-Saint-Exupéry</t>
  </si>
  <si>
    <t xml:space="preserve">chauffeur privé Lyon-Saint-Exupéry Strasbourg</t>
  </si>
  <si>
    <t xml:space="preserve">chauffeur privé Strasbourg Lyon-Saint-Exupéry</t>
  </si>
  <si>
    <t xml:space="preserve">chauffeur privé Lyon-Saint-Exupéry Montpellier</t>
  </si>
  <si>
    <t xml:space="preserve">chauffeur privé Montpellier Lyon-Saint-Exupéry</t>
  </si>
  <si>
    <t xml:space="preserve">chauffeur privé Lyon-Saint-Exupéry Nantes</t>
  </si>
  <si>
    <t xml:space="preserve">chauffeur privé Nantes Lyon-Saint-Exupéry</t>
  </si>
  <si>
    <t xml:space="preserve">chauffeur privé Lyon-Saint-Exupéry Rennes</t>
  </si>
  <si>
    <t xml:space="preserve">chauffeur privé Rennes Lyon-Saint-Exupéry</t>
  </si>
  <si>
    <t xml:space="preserve">chauffeur privé Lyon-Saint-Exupéry Dijon</t>
  </si>
  <si>
    <t xml:space="preserve">chauffeur privé Dijon Lyon-Saint-Exupéry</t>
  </si>
  <si>
    <t xml:space="preserve">chauffeur privé Lyon-Saint-Exupéry Grenoble</t>
  </si>
  <si>
    <t xml:space="preserve">chauffeur privé Grenoble Lyon-Saint-Exupéry</t>
  </si>
  <si>
    <t xml:space="preserve">chauffeur privé Lyon-Saint-Exupéry Annecy</t>
  </si>
  <si>
    <t xml:space="preserve">chauffeur privé Annecy Lyon-Saint-Exupéry</t>
  </si>
  <si>
    <t xml:space="preserve">chauffeur privé Lyon-Saint-Exupéry Chambéry</t>
  </si>
  <si>
    <t xml:space="preserve">chauffeur privé Chambéry Lyon-Saint-Exupéry</t>
  </si>
  <si>
    <t xml:space="preserve">chauffeur privé Lyon-Saint-Exupéry Genève</t>
  </si>
  <si>
    <t xml:space="preserve">chauffeur privé Genève Lyon-Saint-Exupéry</t>
  </si>
  <si>
    <t xml:space="preserve">chauffeur privé Lyon-Saint-Exupéry Lausanne</t>
  </si>
  <si>
    <t xml:space="preserve">chauffeur privé Lausanne Lyon-Saint-Exupéry</t>
  </si>
  <si>
    <t xml:space="preserve">chauffeur privé Lyon-Saint-Exupéry Bruxelles</t>
  </si>
  <si>
    <t xml:space="preserve">chauffeur privé Bruxelles Lyon-Saint-Exupéry</t>
  </si>
  <si>
    <t xml:space="preserve">chauffeur privé Lyon-Saint-Exupéry Liège</t>
  </si>
  <si>
    <t xml:space="preserve">chauffeur privé Liège Lyon-Saint-Exupéry</t>
  </si>
  <si>
    <t xml:space="preserve">chauffeur privé Lyon-Saint-Exupéry Charleroi</t>
  </si>
  <si>
    <t xml:space="preserve">chauffeur privé Charleroi Lyon-Saint-Exupéry</t>
  </si>
  <si>
    <t xml:space="preserve">chauffeur privé Lyon-Saint-Exupéry Bâle</t>
  </si>
  <si>
    <t xml:space="preserve">chauffeur privé Bâle Lyon-Saint-Exupéry</t>
  </si>
  <si>
    <t xml:space="preserve">chauffeur privé Lyon-Saint-Exupéry Zurich</t>
  </si>
  <si>
    <t xml:space="preserve">chauffeur privé Zurich Lyon-Saint-Exupéry</t>
  </si>
  <si>
    <t xml:space="preserve">chauffeur privé Lyon-Saint-Exupéry Berne</t>
  </si>
  <si>
    <t xml:space="preserve">chauffeur privé Berne Lyon-Saint-Exupéry</t>
  </si>
  <si>
    <t xml:space="preserve">Grenoble-Alpes-Isère</t>
  </si>
  <si>
    <t xml:space="preserve">chauffeur privé Grenoble-Alpes-Isère Paris</t>
  </si>
  <si>
    <t xml:space="preserve">chauffeur privé Paris Grenoble-Alpes-Isère</t>
  </si>
  <si>
    <t xml:space="preserve">chauffeur privé Grenoble-Alpes-Isère Lyon</t>
  </si>
  <si>
    <t xml:space="preserve">chauffeur privé Lyon Grenoble-Alpes-Isère</t>
  </si>
  <si>
    <t xml:space="preserve">chauffeur privé Grenoble-Alpes-Isère Nice</t>
  </si>
  <si>
    <t xml:space="preserve">chauffeur privé Nice Grenoble-Alpes-Isère</t>
  </si>
  <si>
    <t xml:space="preserve">chauffeur privé Grenoble-Alpes-Isère Marseille</t>
  </si>
  <si>
    <t xml:space="preserve">chauffeur privé Marseille Grenoble-Alpes-Isère</t>
  </si>
  <si>
    <t xml:space="preserve">chauffeur privé Grenoble-Alpes-Isère Bordeaux</t>
  </si>
  <si>
    <t xml:space="preserve">chauffeur privé Bordeaux Grenoble-Alpes-Isère</t>
  </si>
  <si>
    <t xml:space="preserve">chauffeur privé Grenoble-Alpes-Isère Toulouse</t>
  </si>
  <si>
    <t xml:space="preserve">chauffeur privé Toulouse Grenoble-Alpes-Isère</t>
  </si>
  <si>
    <t xml:space="preserve">chauffeur privé Grenoble-Alpes-Isère Lille</t>
  </si>
  <si>
    <t xml:space="preserve">chauffeur privé Lille Grenoble-Alpes-Isère</t>
  </si>
  <si>
    <t xml:space="preserve">chauffeur privé Grenoble-Alpes-Isère Strasbourg</t>
  </si>
  <si>
    <t xml:space="preserve">chauffeur privé Strasbourg Grenoble-Alpes-Isère</t>
  </si>
  <si>
    <t xml:space="preserve">chauffeur privé Grenoble-Alpes-Isère Montpellier</t>
  </si>
  <si>
    <t xml:space="preserve">chauffeur privé Montpellier Grenoble-Alpes-Isère</t>
  </si>
  <si>
    <t xml:space="preserve">chauffeur privé Grenoble-Alpes-Isère Nantes</t>
  </si>
  <si>
    <t xml:space="preserve">chauffeur privé Nantes Grenoble-Alpes-Isère</t>
  </si>
  <si>
    <t xml:space="preserve">chauffeur privé Grenoble-Alpes-Isère Rennes</t>
  </si>
  <si>
    <t xml:space="preserve">chauffeur privé Rennes Grenoble-Alpes-Isère</t>
  </si>
  <si>
    <t xml:space="preserve">chauffeur privé Grenoble-Alpes-Isère Dijon</t>
  </si>
  <si>
    <t xml:space="preserve">chauffeur privé Dijon Grenoble-Alpes-Isère</t>
  </si>
  <si>
    <t xml:space="preserve">chauffeur privé Grenoble-Alpes-Isère Annecy</t>
  </si>
  <si>
    <t xml:space="preserve">chauffeur privé Annecy Grenoble-Alpes-Isère</t>
  </si>
  <si>
    <t xml:space="preserve">chauffeur privé Grenoble-Alpes-Isère Chambéry</t>
  </si>
  <si>
    <t xml:space="preserve">chauffeur privé Chambéry Grenoble-Alpes-Isère</t>
  </si>
  <si>
    <t xml:space="preserve">chauffeur privé Grenoble-Alpes-Isère Genève</t>
  </si>
  <si>
    <t xml:space="preserve">chauffeur privé Genève Grenoble-Alpes-Isère</t>
  </si>
  <si>
    <t xml:space="preserve">chauffeur privé Grenoble-Alpes-Isère Lausanne</t>
  </si>
  <si>
    <t xml:space="preserve">chauffeur privé Lausanne Grenoble-Alpes-Isère</t>
  </si>
  <si>
    <t xml:space="preserve">chauffeur privé Grenoble-Alpes-Isère Bruxelles</t>
  </si>
  <si>
    <t xml:space="preserve">chauffeur privé Bruxelles Grenoble-Alpes-Isère</t>
  </si>
  <si>
    <t xml:space="preserve">chauffeur privé Grenoble-Alpes-Isère Liège</t>
  </si>
  <si>
    <t xml:space="preserve">chauffeur privé Liège Grenoble-Alpes-Isère</t>
  </si>
  <si>
    <t xml:space="preserve">chauffeur privé Grenoble-Alpes-Isère Charleroi</t>
  </si>
  <si>
    <t xml:space="preserve">chauffeur privé Charleroi Grenoble-Alpes-Isère</t>
  </si>
  <si>
    <t xml:space="preserve">chauffeur privé Grenoble-Alpes-Isère Bâle</t>
  </si>
  <si>
    <t xml:space="preserve">chauffeur privé Bâle Grenoble-Alpes-Isère</t>
  </si>
  <si>
    <t xml:space="preserve">chauffeur privé Grenoble-Alpes-Isère Zurich</t>
  </si>
  <si>
    <t xml:space="preserve">chauffeur privé Zurich Grenoble-Alpes-Isère</t>
  </si>
  <si>
    <t xml:space="preserve">chauffeur privé Grenoble-Alpes-Isère Berne</t>
  </si>
  <si>
    <t xml:space="preserve">chauffeur privé Berne Grenoble-Alpes-Isère</t>
  </si>
  <si>
    <t xml:space="preserve">Chambéry Savoie Mont Blanc</t>
  </si>
  <si>
    <t xml:space="preserve">chauffeur privé Chambéry Savoie Mont Blanc Paris</t>
  </si>
  <si>
    <t xml:space="preserve">chauffeur privé Paris Chambéry Savoie Mont Blanc</t>
  </si>
  <si>
    <t xml:space="preserve">chauffeur privé Chambéry Savoie Mont Blanc Lyon</t>
  </si>
  <si>
    <t xml:space="preserve">chauffeur privé Lyon Chambéry Savoie Mont Blanc</t>
  </si>
  <si>
    <t xml:space="preserve">chauffeur privé Chambéry Savoie Mont Blanc Nice</t>
  </si>
  <si>
    <t xml:space="preserve">chauffeur privé Nice Chambéry Savoie Mont Blanc</t>
  </si>
  <si>
    <t xml:space="preserve">chauffeur privé Chambéry Savoie Mont Blanc Marseille</t>
  </si>
  <si>
    <t xml:space="preserve">chauffeur privé Marseille Chambéry Savoie Mont Blanc</t>
  </si>
  <si>
    <t xml:space="preserve">chauffeur privé Chambéry Savoie Mont Blanc Bordeaux</t>
  </si>
  <si>
    <t xml:space="preserve">chauffeur privé Bordeaux Chambéry Savoie Mont Blanc</t>
  </si>
  <si>
    <t xml:space="preserve">chauffeur privé Chambéry Savoie Mont Blanc Toulouse</t>
  </si>
  <si>
    <t xml:space="preserve">chauffeur privé Toulouse Chambéry Savoie Mont Blanc</t>
  </si>
  <si>
    <t xml:space="preserve">chauffeur privé Chambéry Savoie Mont Blanc Lille</t>
  </si>
  <si>
    <t xml:space="preserve">chauffeur privé Lille Chambéry Savoie Mont Blanc</t>
  </si>
  <si>
    <t xml:space="preserve">chauffeur privé Chambéry Savoie Mont Blanc Strasbourg</t>
  </si>
  <si>
    <t xml:space="preserve">chauffeur privé Strasbourg Chambéry Savoie Mont Blanc</t>
  </si>
  <si>
    <t xml:space="preserve">chauffeur privé Chambéry Savoie Mont Blanc Montpellier</t>
  </si>
  <si>
    <t xml:space="preserve">chauffeur privé Montpellier Chambéry Savoie Mont Blanc</t>
  </si>
  <si>
    <t xml:space="preserve">chauffeur privé Chambéry Savoie Mont Blanc Nantes</t>
  </si>
  <si>
    <t xml:space="preserve">chauffeur privé Nantes Chambéry Savoie Mont Blanc</t>
  </si>
  <si>
    <t xml:space="preserve">chauffeur privé Chambéry Savoie Mont Blanc Rennes</t>
  </si>
  <si>
    <t xml:space="preserve">chauffeur privé Rennes Chambéry Savoie Mont Blanc</t>
  </si>
  <si>
    <t xml:space="preserve">chauffeur privé Chambéry Savoie Mont Blanc Dijon</t>
  </si>
  <si>
    <t xml:space="preserve">chauffeur privé Dijon Chambéry Savoie Mont Blanc</t>
  </si>
  <si>
    <t xml:space="preserve">chauffeur privé Chambéry Savoie Mont Blanc Grenoble</t>
  </si>
  <si>
    <t xml:space="preserve">chauffeur privé Grenoble Chambéry Savoie Mont Blanc</t>
  </si>
  <si>
    <t xml:space="preserve">chauffeur privé Chambéry Savoie Mont Blanc Annecy</t>
  </si>
  <si>
    <t xml:space="preserve">chauffeur privé Annecy Chambéry Savoie Mont Blanc</t>
  </si>
  <si>
    <t xml:space="preserve">chauffeur privé Chambéry Savoie Mont Blanc Genève</t>
  </si>
  <si>
    <t xml:space="preserve">chauffeur privé Genève Chambéry Savoie Mont Blanc</t>
  </si>
  <si>
    <t xml:space="preserve">chauffeur privé Chambéry Savoie Mont Blanc Lausanne</t>
  </si>
  <si>
    <t xml:space="preserve">chauffeur privé Lausanne Chambéry Savoie Mont Blanc</t>
  </si>
  <si>
    <t xml:space="preserve">chauffeur privé Chambéry Savoie Mont Blanc Bruxelles</t>
  </si>
  <si>
    <t xml:space="preserve">chauffeur privé Bruxelles Chambéry Savoie Mont Blanc</t>
  </si>
  <si>
    <t xml:space="preserve">chauffeur privé Chambéry Savoie Mont Blanc Liège</t>
  </si>
  <si>
    <t xml:space="preserve">chauffeur privé Liège Chambéry Savoie Mont Blanc</t>
  </si>
  <si>
    <t xml:space="preserve">chauffeur privé Chambéry Savoie Mont Blanc Charleroi</t>
  </si>
  <si>
    <t xml:space="preserve">chauffeur privé Charleroi Chambéry Savoie Mont Blanc</t>
  </si>
  <si>
    <t xml:space="preserve">chauffeur privé Chambéry Savoie Mont Blanc Bâle</t>
  </si>
  <si>
    <t xml:space="preserve">chauffeur privé Bâle Chambéry Savoie Mont Blanc</t>
  </si>
  <si>
    <t xml:space="preserve">chauffeur privé Chambéry Savoie Mont Blanc Zurich</t>
  </si>
  <si>
    <t xml:space="preserve">chauffeur privé Zurich Chambéry Savoie Mont Blanc</t>
  </si>
  <si>
    <t xml:space="preserve">chauffeur privé Chambéry Savoie Mont Blanc Berne</t>
  </si>
  <si>
    <t xml:space="preserve">chauffeur privé Berne Chambéry Savoie Mont Blanc</t>
  </si>
  <si>
    <t xml:space="preserve">Annecy Mont-Blanc</t>
  </si>
  <si>
    <t xml:space="preserve">chauffeur privé Annecy Mont-Blanc Paris</t>
  </si>
  <si>
    <t xml:space="preserve">chauffeur privé Paris Annecy Mont-Blanc</t>
  </si>
  <si>
    <t xml:space="preserve">chauffeur privé Annecy Mont-Blanc Lyon</t>
  </si>
  <si>
    <t xml:space="preserve">chauffeur privé Lyon Annecy Mont-Blanc</t>
  </si>
  <si>
    <t xml:space="preserve">chauffeur privé Annecy Mont-Blanc Nice</t>
  </si>
  <si>
    <t xml:space="preserve">chauffeur privé Nice Annecy Mont-Blanc</t>
  </si>
  <si>
    <t xml:space="preserve">chauffeur privé Annecy Mont-Blanc Marseille</t>
  </si>
  <si>
    <t xml:space="preserve">chauffeur privé Marseille Annecy Mont-Blanc</t>
  </si>
  <si>
    <t xml:space="preserve">chauffeur privé Annecy Mont-Blanc Bordeaux</t>
  </si>
  <si>
    <t xml:space="preserve">chauffeur privé Bordeaux Annecy Mont-Blanc</t>
  </si>
  <si>
    <t xml:space="preserve">chauffeur privé Annecy Mont-Blanc Toulouse</t>
  </si>
  <si>
    <t xml:space="preserve">chauffeur privé Toulouse Annecy Mont-Blanc</t>
  </si>
  <si>
    <t xml:space="preserve">chauffeur privé Annecy Mont-Blanc Lille</t>
  </si>
  <si>
    <t xml:space="preserve">chauffeur privé Lille Annecy Mont-Blanc</t>
  </si>
  <si>
    <t xml:space="preserve">chauffeur privé Annecy Mont-Blanc Strasbourg</t>
  </si>
  <si>
    <t xml:space="preserve">chauffeur privé Strasbourg Annecy Mont-Blanc</t>
  </si>
  <si>
    <t xml:space="preserve">chauffeur privé Annecy Mont-Blanc Montpellier</t>
  </si>
  <si>
    <t xml:space="preserve">chauffeur privé Montpellier Annecy Mont-Blanc</t>
  </si>
  <si>
    <t xml:space="preserve">chauffeur privé Annecy Mont-Blanc Nantes</t>
  </si>
  <si>
    <t xml:space="preserve">chauffeur privé Nantes Annecy Mont-Blanc</t>
  </si>
  <si>
    <t xml:space="preserve">chauffeur privé Annecy Mont-Blanc Rennes</t>
  </si>
  <si>
    <t xml:space="preserve">chauffeur privé Rennes Annecy Mont-Blanc</t>
  </si>
  <si>
    <t xml:space="preserve">chauffeur privé Annecy Mont-Blanc Dijon</t>
  </si>
  <si>
    <t xml:space="preserve">chauffeur privé Dijon Annecy Mont-Blanc</t>
  </si>
  <si>
    <t xml:space="preserve">chauffeur privé Annecy Mont-Blanc Grenoble</t>
  </si>
  <si>
    <t xml:space="preserve">chauffeur privé Grenoble Annecy Mont-Blanc</t>
  </si>
  <si>
    <t xml:space="preserve">chauffeur privé Annecy Mont-Blanc Chambéry</t>
  </si>
  <si>
    <t xml:space="preserve">chauffeur privé Chambéry Annecy Mont-Blanc</t>
  </si>
  <si>
    <t xml:space="preserve">chauffeur privé Annecy Mont-Blanc Genève</t>
  </si>
  <si>
    <t xml:space="preserve">chauffeur privé Genève Annecy Mont-Blanc</t>
  </si>
  <si>
    <t xml:space="preserve">chauffeur privé Annecy Mont-Blanc Lausanne</t>
  </si>
  <si>
    <t xml:space="preserve">chauffeur privé Lausanne Annecy Mont-Blanc</t>
  </si>
  <si>
    <t xml:space="preserve">chauffeur privé Annecy Mont-Blanc Bruxelles</t>
  </si>
  <si>
    <t xml:space="preserve">chauffeur privé Bruxelles Annecy Mont-Blanc</t>
  </si>
  <si>
    <t xml:space="preserve">chauffeur privé Annecy Mont-Blanc Liège</t>
  </si>
  <si>
    <t xml:space="preserve">chauffeur privé Liège Annecy Mont-Blanc</t>
  </si>
  <si>
    <t xml:space="preserve">chauffeur privé Annecy Mont-Blanc Charleroi</t>
  </si>
  <si>
    <t xml:space="preserve">chauffeur privé Charleroi Annecy Mont-Blanc</t>
  </si>
  <si>
    <t xml:space="preserve">chauffeur privé Annecy Mont-Blanc Bâle</t>
  </si>
  <si>
    <t xml:space="preserve">chauffeur privé Bâle Annecy Mont-Blanc</t>
  </si>
  <si>
    <t xml:space="preserve">chauffeur privé Annecy Mont-Blanc Zurich</t>
  </si>
  <si>
    <t xml:space="preserve">chauffeur privé Zurich Annecy Mont-Blanc</t>
  </si>
  <si>
    <t xml:space="preserve">chauffeur privé Annecy Mont-Blanc Berne</t>
  </si>
  <si>
    <t xml:space="preserve">chauffeur privé Berne Annecy Mont-Blanc</t>
  </si>
  <si>
    <t xml:space="preserve">Dole-Jura</t>
  </si>
  <si>
    <t xml:space="preserve">chauffeur privé Dole-Jura Paris</t>
  </si>
  <si>
    <t xml:space="preserve">chauffeur privé Paris Dole-Jura</t>
  </si>
  <si>
    <t xml:space="preserve">chauffeur privé Dole-Jura Lyon</t>
  </si>
  <si>
    <t xml:space="preserve">chauffeur privé Lyon Dole-Jura</t>
  </si>
  <si>
    <t xml:space="preserve">chauffeur privé Dole-Jura Nice</t>
  </si>
  <si>
    <t xml:space="preserve">chauffeur privé Nice Dole-Jura</t>
  </si>
  <si>
    <t xml:space="preserve">chauffeur privé Dole-Jura Marseille</t>
  </si>
  <si>
    <t xml:space="preserve">chauffeur privé Marseille Dole-Jura</t>
  </si>
  <si>
    <t xml:space="preserve">chauffeur privé Dole-Jura Bordeaux</t>
  </si>
  <si>
    <t xml:space="preserve">chauffeur privé Bordeaux Dole-Jura</t>
  </si>
  <si>
    <t xml:space="preserve">chauffeur privé Dole-Jura Toulouse</t>
  </si>
  <si>
    <t xml:space="preserve">chauffeur privé Toulouse Dole-Jura</t>
  </si>
  <si>
    <t xml:space="preserve">chauffeur privé Dole-Jura Lille</t>
  </si>
  <si>
    <t xml:space="preserve">chauffeur privé Lille Dole-Jura</t>
  </si>
  <si>
    <t xml:space="preserve">chauffeur privé Dole-Jura Strasbourg</t>
  </si>
  <si>
    <t xml:space="preserve">chauffeur privé Strasbourg Dole-Jura</t>
  </si>
  <si>
    <t xml:space="preserve">chauffeur privé Dole-Jura Montpellier</t>
  </si>
  <si>
    <t xml:space="preserve">chauffeur privé Montpellier Dole-Jura</t>
  </si>
  <si>
    <t xml:space="preserve">chauffeur privé Dole-Jura Nantes</t>
  </si>
  <si>
    <t xml:space="preserve">chauffeur privé Nantes Dole-Jura</t>
  </si>
  <si>
    <t xml:space="preserve">chauffeur privé Dole-Jura Rennes</t>
  </si>
  <si>
    <t xml:space="preserve">chauffeur privé Rennes Dole-Jura</t>
  </si>
  <si>
    <t xml:space="preserve">chauffeur privé Dole-Jura Dijon</t>
  </si>
  <si>
    <t xml:space="preserve">chauffeur privé Dijon Dole-Jura</t>
  </si>
  <si>
    <t xml:space="preserve">chauffeur privé Dole-Jura Grenoble</t>
  </si>
  <si>
    <t xml:space="preserve">chauffeur privé Grenoble Dole-Jura</t>
  </si>
  <si>
    <t xml:space="preserve">chauffeur privé Dole-Jura Annecy</t>
  </si>
  <si>
    <t xml:space="preserve">chauffeur privé Annecy Dole-Jura</t>
  </si>
  <si>
    <t xml:space="preserve">chauffeur privé Dole-Jura Chambéry</t>
  </si>
  <si>
    <t xml:space="preserve">chauffeur privé Chambéry Dole-Jura</t>
  </si>
  <si>
    <t xml:space="preserve">chauffeur privé Dole-Jura Genève</t>
  </si>
  <si>
    <t xml:space="preserve">chauffeur privé Genève Dole-Jura</t>
  </si>
  <si>
    <t xml:space="preserve">chauffeur privé Dole-Jura Lausanne</t>
  </si>
  <si>
    <t xml:space="preserve">chauffeur privé Lausanne Dole-Jura</t>
  </si>
  <si>
    <t xml:space="preserve">chauffeur privé Dole-Jura Bruxelles</t>
  </si>
  <si>
    <t xml:space="preserve">chauffeur privé Bruxelles Dole-Jura</t>
  </si>
  <si>
    <t xml:space="preserve">chauffeur privé Dole-Jura Liège</t>
  </si>
  <si>
    <t xml:space="preserve">chauffeur privé Liège Dole-Jura</t>
  </si>
  <si>
    <t xml:space="preserve">chauffeur privé Dole-Jura Charleroi</t>
  </si>
  <si>
    <t xml:space="preserve">chauffeur privé Charleroi Dole-Jura</t>
  </si>
  <si>
    <t xml:space="preserve">chauffeur privé Dole-Jura Bâle</t>
  </si>
  <si>
    <t xml:space="preserve">chauffeur privé Bâle Dole-Jura</t>
  </si>
  <si>
    <t xml:space="preserve">chauffeur privé Dole-Jura Zurich</t>
  </si>
  <si>
    <t xml:space="preserve">chauffeur privé Zurich Dole-Jura</t>
  </si>
  <si>
    <t xml:space="preserve">chauffeur privé Dole-Jura Berne</t>
  </si>
  <si>
    <t xml:space="preserve">chauffeur privé Berne Dole-Jura</t>
  </si>
  <si>
    <t xml:space="preserve">Dijon-Bourgogne</t>
  </si>
  <si>
    <t xml:space="preserve">chauffeur privé Dijon-Bourgogne Paris</t>
  </si>
  <si>
    <t xml:space="preserve">chauffeur privé Paris Dijon-Bourgogne</t>
  </si>
  <si>
    <t xml:space="preserve">chauffeur privé Dijon-Bourgogne Lyon</t>
  </si>
  <si>
    <t xml:space="preserve">chauffeur privé Lyon Dijon-Bourgogne</t>
  </si>
  <si>
    <t xml:space="preserve">chauffeur privé Dijon-Bourgogne Nice</t>
  </si>
  <si>
    <t xml:space="preserve">chauffeur privé Nice Dijon-Bourgogne</t>
  </si>
  <si>
    <t xml:space="preserve">chauffeur privé Dijon-Bourgogne Marseille</t>
  </si>
  <si>
    <t xml:space="preserve">chauffeur privé Marseille Dijon-Bourgogne</t>
  </si>
  <si>
    <t xml:space="preserve">chauffeur privé Dijon-Bourgogne Bordeaux</t>
  </si>
  <si>
    <t xml:space="preserve">chauffeur privé Bordeaux Dijon-Bourgogne</t>
  </si>
  <si>
    <t xml:space="preserve">chauffeur privé Dijon-Bourgogne Toulouse</t>
  </si>
  <si>
    <t xml:space="preserve">chauffeur privé Toulouse Dijon-Bourgogne</t>
  </si>
  <si>
    <t xml:space="preserve">chauffeur privé Dijon-Bourgogne Lille</t>
  </si>
  <si>
    <t xml:space="preserve">chauffeur privé Lille Dijon-Bourgogne</t>
  </si>
  <si>
    <t xml:space="preserve">chauffeur privé Dijon-Bourgogne Strasbourg</t>
  </si>
  <si>
    <t xml:space="preserve">chauffeur privé Strasbourg Dijon-Bourgogne</t>
  </si>
  <si>
    <t xml:space="preserve">chauffeur privé Dijon-Bourgogne Montpellier</t>
  </si>
  <si>
    <t xml:space="preserve">chauffeur privé Montpellier Dijon-Bourgogne</t>
  </si>
  <si>
    <t xml:space="preserve">chauffeur privé Dijon-Bourgogne Nantes</t>
  </si>
  <si>
    <t xml:space="preserve">chauffeur privé Nantes Dijon-Bourgogne</t>
  </si>
  <si>
    <t xml:space="preserve">chauffeur privé Dijon-Bourgogne Rennes</t>
  </si>
  <si>
    <t xml:space="preserve">chauffeur privé Rennes Dijon-Bourgogne</t>
  </si>
  <si>
    <t xml:space="preserve">chauffeur privé Dijon-Bourgogne Grenoble</t>
  </si>
  <si>
    <t xml:space="preserve">chauffeur privé Grenoble Dijon-Bourgogne</t>
  </si>
  <si>
    <t xml:space="preserve">chauffeur privé Dijon-Bourgogne Annecy</t>
  </si>
  <si>
    <t xml:space="preserve">chauffeur privé Annecy Dijon-Bourgogne</t>
  </si>
  <si>
    <t xml:space="preserve">chauffeur privé Dijon-Bourgogne Chambéry</t>
  </si>
  <si>
    <t xml:space="preserve">chauffeur privé Chambéry Dijon-Bourgogne</t>
  </si>
  <si>
    <t xml:space="preserve">chauffeur privé Dijon-Bourgogne Genève</t>
  </si>
  <si>
    <t xml:space="preserve">chauffeur privé Genève Dijon-Bourgogne</t>
  </si>
  <si>
    <t xml:space="preserve">chauffeur privé Dijon-Bourgogne Lausanne</t>
  </si>
  <si>
    <t xml:space="preserve">chauffeur privé Lausanne Dijon-Bourgogne</t>
  </si>
  <si>
    <t xml:space="preserve">chauffeur privé Dijon-Bourgogne Bruxelles</t>
  </si>
  <si>
    <t xml:space="preserve">chauffeur privé Bruxelles Dijon-Bourgogne</t>
  </si>
  <si>
    <t xml:space="preserve">chauffeur privé Dijon-Bourgogne Liège</t>
  </si>
  <si>
    <t xml:space="preserve">chauffeur privé Liège Dijon-Bourgogne</t>
  </si>
  <si>
    <t xml:space="preserve">chauffeur privé Dijon-Bourgogne Charleroi</t>
  </si>
  <si>
    <t xml:space="preserve">chauffeur privé Charleroi Dijon-Bourgogne</t>
  </si>
  <si>
    <t xml:space="preserve">chauffeur privé Dijon-Bourgogne Bâle</t>
  </si>
  <si>
    <t xml:space="preserve">chauffeur privé Bâle Dijon-Bourgogne</t>
  </si>
  <si>
    <t xml:space="preserve">chauffeur privé Dijon-Bourgogne Zurich</t>
  </si>
  <si>
    <t xml:space="preserve">chauffeur privé Zurich Dijon-Bourgogne</t>
  </si>
  <si>
    <t xml:space="preserve">chauffeur privé Dijon-Bourgogne Berne</t>
  </si>
  <si>
    <t xml:space="preserve">chauffeur privé Berne Dijon-Bourgogne</t>
  </si>
  <si>
    <t xml:space="preserve">Strasbourg-Entzheim</t>
  </si>
  <si>
    <t xml:space="preserve">chauffeur privé Strasbourg-Entzheim Paris</t>
  </si>
  <si>
    <t xml:space="preserve">chauffeur privé Paris Strasbourg-Entzheim</t>
  </si>
  <si>
    <t xml:space="preserve">chauffeur privé Strasbourg-Entzheim Lyon</t>
  </si>
  <si>
    <t xml:space="preserve">chauffeur privé Lyon Strasbourg-Entzheim</t>
  </si>
  <si>
    <t xml:space="preserve">chauffeur privé Strasbourg-Entzheim Nice</t>
  </si>
  <si>
    <t xml:space="preserve">chauffeur privé Nice Strasbourg-Entzheim</t>
  </si>
  <si>
    <t xml:space="preserve">chauffeur privé Strasbourg-Entzheim Marseille</t>
  </si>
  <si>
    <t xml:space="preserve">chauffeur privé Marseille Strasbourg-Entzheim</t>
  </si>
  <si>
    <t xml:space="preserve">chauffeur privé Strasbourg-Entzheim Bordeaux</t>
  </si>
  <si>
    <t xml:space="preserve">chauffeur privé Bordeaux Strasbourg-Entzheim</t>
  </si>
  <si>
    <t xml:space="preserve">chauffeur privé Strasbourg-Entzheim Toulouse</t>
  </si>
  <si>
    <t xml:space="preserve">chauffeur privé Toulouse Strasbourg-Entzheim</t>
  </si>
  <si>
    <t xml:space="preserve">chauffeur privé Strasbourg-Entzheim Lille</t>
  </si>
  <si>
    <t xml:space="preserve">chauffeur privé Lille Strasbourg-Entzheim</t>
  </si>
  <si>
    <t xml:space="preserve">chauffeur privé Strasbourg-Entzheim Montpellier</t>
  </si>
  <si>
    <t xml:space="preserve">chauffeur privé Montpellier Strasbourg-Entzheim</t>
  </si>
  <si>
    <t xml:space="preserve">chauffeur privé Strasbourg-Entzheim Nantes</t>
  </si>
  <si>
    <t xml:space="preserve">chauffeur privé Nantes Strasbourg-Entzheim</t>
  </si>
  <si>
    <t xml:space="preserve">chauffeur privé Strasbourg-Entzheim Rennes</t>
  </si>
  <si>
    <t xml:space="preserve">chauffeur privé Rennes Strasbourg-Entzheim</t>
  </si>
  <si>
    <t xml:space="preserve">chauffeur privé Strasbourg-Entzheim Dijon</t>
  </si>
  <si>
    <t xml:space="preserve">chauffeur privé Dijon Strasbourg-Entzheim</t>
  </si>
  <si>
    <t xml:space="preserve">chauffeur privé Strasbourg-Entzheim Grenoble</t>
  </si>
  <si>
    <t xml:space="preserve">chauffeur privé Grenoble Strasbourg-Entzheim</t>
  </si>
  <si>
    <t xml:space="preserve">chauffeur privé Strasbourg-Entzheim Annecy</t>
  </si>
  <si>
    <t xml:space="preserve">chauffeur privé Annecy Strasbourg-Entzheim</t>
  </si>
  <si>
    <t xml:space="preserve">chauffeur privé Strasbourg-Entzheim Chambéry</t>
  </si>
  <si>
    <t xml:space="preserve">chauffeur privé Chambéry Strasbourg-Entzheim</t>
  </si>
  <si>
    <t xml:space="preserve">chauffeur privé Strasbourg-Entzheim Genève</t>
  </si>
  <si>
    <t xml:space="preserve">chauffeur privé Genève Strasbourg-Entzheim</t>
  </si>
  <si>
    <t xml:space="preserve">chauffeur privé Strasbourg-Entzheim Lausanne</t>
  </si>
  <si>
    <t xml:space="preserve">chauffeur privé Lausanne Strasbourg-Entzheim</t>
  </si>
  <si>
    <t xml:space="preserve">chauffeur privé Strasbourg-Entzheim Bruxelles</t>
  </si>
  <si>
    <t xml:space="preserve">chauffeur privé Bruxelles Strasbourg-Entzheim</t>
  </si>
  <si>
    <t xml:space="preserve">chauffeur privé Strasbourg-Entzheim Liège</t>
  </si>
  <si>
    <t xml:space="preserve">chauffeur privé Liège Strasbourg-Entzheim</t>
  </si>
  <si>
    <t xml:space="preserve">chauffeur privé Strasbourg-Entzheim Charleroi</t>
  </si>
  <si>
    <t xml:space="preserve">chauffeur privé Charleroi Strasbourg-Entzheim</t>
  </si>
  <si>
    <t xml:space="preserve">chauffeur privé Strasbourg-Entzheim Bâle</t>
  </si>
  <si>
    <t xml:space="preserve">chauffeur privé Bâle Strasbourg-Entzheim</t>
  </si>
  <si>
    <t xml:space="preserve">chauffeur privé Strasbourg-Entzheim Zurich</t>
  </si>
  <si>
    <t xml:space="preserve">chauffeur privé Zurich Strasbourg-Entzheim</t>
  </si>
  <si>
    <t xml:space="preserve">chauffeur privé Strasbourg-Entzheim Berne</t>
  </si>
  <si>
    <t xml:space="preserve">chauffeur privé Berne Strasbourg-Entzheim</t>
  </si>
  <si>
    <t xml:space="preserve">EuroAirport Basel-Mulhouse-Freiburg</t>
  </si>
  <si>
    <t xml:space="preserve">chauffeur privé EuroAirport Basel-Mulhouse-Freiburg Paris</t>
  </si>
  <si>
    <t xml:space="preserve">chauffeur privé Paris EuroAirport Basel-Mulhouse-Freiburg</t>
  </si>
  <si>
    <t xml:space="preserve">chauffeur privé EuroAirport Basel-Mulhouse-Freiburg Lyon</t>
  </si>
  <si>
    <t xml:space="preserve">chauffeur privé Lyon EuroAirport Basel-Mulhouse-Freiburg</t>
  </si>
  <si>
    <t xml:space="preserve">chauffeur privé EuroAirport Basel-Mulhouse-Freiburg Nice</t>
  </si>
  <si>
    <t xml:space="preserve">chauffeur privé Nice EuroAirport Basel-Mulhouse-Freiburg</t>
  </si>
  <si>
    <t xml:space="preserve">chauffeur privé EuroAirport Basel-Mulhouse-Freiburg Marseille</t>
  </si>
  <si>
    <t xml:space="preserve">chauffeur privé Marseille EuroAirport Basel-Mulhouse-Freiburg</t>
  </si>
  <si>
    <t xml:space="preserve">chauffeur privé EuroAirport Basel-Mulhouse-Freiburg Bordeaux</t>
  </si>
  <si>
    <t xml:space="preserve">chauffeur privé Bordeaux EuroAirport Basel-Mulhouse-Freiburg</t>
  </si>
  <si>
    <t xml:space="preserve">chauffeur privé EuroAirport Basel-Mulhouse-Freiburg Toulouse</t>
  </si>
  <si>
    <t xml:space="preserve">chauffeur privé Toulouse EuroAirport Basel-Mulhouse-Freiburg</t>
  </si>
  <si>
    <t xml:space="preserve">chauffeur privé EuroAirport Basel-Mulhouse-Freiburg Lille</t>
  </si>
  <si>
    <t xml:space="preserve">chauffeur privé Lille EuroAirport Basel-Mulhouse-Freiburg</t>
  </si>
  <si>
    <t xml:space="preserve">chauffeur privé EuroAirport Basel-Mulhouse-Freiburg Strasbourg</t>
  </si>
  <si>
    <t xml:space="preserve">chauffeur privé Strasbourg EuroAirport Basel-Mulhouse-Freiburg</t>
  </si>
  <si>
    <t xml:space="preserve">chauffeur privé EuroAirport Basel-Mulhouse-Freiburg Montpellier</t>
  </si>
  <si>
    <t xml:space="preserve">chauffeur privé Montpellier EuroAirport Basel-Mulhouse-Freiburg</t>
  </si>
  <si>
    <t xml:space="preserve">chauffeur privé EuroAirport Basel-Mulhouse-Freiburg Nantes</t>
  </si>
  <si>
    <t xml:space="preserve">chauffeur privé Nantes EuroAirport Basel-Mulhouse-Freiburg</t>
  </si>
  <si>
    <t xml:space="preserve">chauffeur privé EuroAirport Basel-Mulhouse-Freiburg Rennes</t>
  </si>
  <si>
    <t xml:space="preserve">chauffeur privé Rennes EuroAirport Basel-Mulhouse-Freiburg</t>
  </si>
  <si>
    <t xml:space="preserve">chauffeur privé EuroAirport Basel-Mulhouse-Freiburg Dijon</t>
  </si>
  <si>
    <t xml:space="preserve">chauffeur privé Dijon EuroAirport Basel-Mulhouse-Freiburg</t>
  </si>
  <si>
    <t xml:space="preserve">chauffeur privé EuroAirport Basel-Mulhouse-Freiburg Grenoble</t>
  </si>
  <si>
    <t xml:space="preserve">chauffeur privé Grenoble EuroAirport Basel-Mulhouse-Freiburg</t>
  </si>
  <si>
    <t xml:space="preserve">chauffeur privé EuroAirport Basel-Mulhouse-Freiburg Annecy</t>
  </si>
  <si>
    <t xml:space="preserve">chauffeur privé Annecy EuroAirport Basel-Mulhouse-Freiburg</t>
  </si>
  <si>
    <t xml:space="preserve">chauffeur privé EuroAirport Basel-Mulhouse-Freiburg Chambéry</t>
  </si>
  <si>
    <t xml:space="preserve">chauffeur privé Chambéry EuroAirport Basel-Mulhouse-Freiburg</t>
  </si>
  <si>
    <t xml:space="preserve">chauffeur privé EuroAirport Basel-Mulhouse-Freiburg Genève</t>
  </si>
  <si>
    <t xml:space="preserve">chauffeur privé Genève EuroAirport Basel-Mulhouse-Freiburg</t>
  </si>
  <si>
    <t xml:space="preserve">chauffeur privé EuroAirport Basel-Mulhouse-Freiburg Lausanne</t>
  </si>
  <si>
    <t xml:space="preserve">chauffeur privé Lausanne EuroAirport Basel-Mulhouse-Freiburg</t>
  </si>
  <si>
    <t xml:space="preserve">chauffeur privé EuroAirport Basel-Mulhouse-Freiburg Bruxelles</t>
  </si>
  <si>
    <t xml:space="preserve">chauffeur privé Bruxelles EuroAirport Basel-Mulhouse-Freiburg</t>
  </si>
  <si>
    <t xml:space="preserve">chauffeur privé EuroAirport Basel-Mulhouse-Freiburg Liège</t>
  </si>
  <si>
    <t xml:space="preserve">chauffeur privé Liège EuroAirport Basel-Mulhouse-Freiburg</t>
  </si>
  <si>
    <t xml:space="preserve">chauffeur privé EuroAirport Basel-Mulhouse-Freiburg Charleroi</t>
  </si>
  <si>
    <t xml:space="preserve">chauffeur privé Charleroi EuroAirport Basel-Mulhouse-Freiburg</t>
  </si>
  <si>
    <t xml:space="preserve">chauffeur privé EuroAirport Basel-Mulhouse-Freiburg Bâle</t>
  </si>
  <si>
    <t xml:space="preserve">chauffeur privé Bâle EuroAirport Basel-Mulhouse-Freiburg</t>
  </si>
  <si>
    <t xml:space="preserve">chauffeur privé EuroAirport Basel-Mulhouse-Freiburg Zurich</t>
  </si>
  <si>
    <t xml:space="preserve">chauffeur privé Zurich EuroAirport Basel-Mulhouse-Freiburg</t>
  </si>
  <si>
    <t xml:space="preserve">chauffeur privé EuroAirport Basel-Mulhouse-Freiburg Berne</t>
  </si>
  <si>
    <t xml:space="preserve">chauffeur privé Berne EuroAirport Basel-Mulhouse-Freiburg</t>
  </si>
  <si>
    <t xml:space="preserve">Metz-Nancy-Lorraine</t>
  </si>
  <si>
    <t xml:space="preserve">chauffeur privé Metz-Nancy-Lorraine Paris</t>
  </si>
  <si>
    <t xml:space="preserve">chauffeur privé Paris Metz-Nancy-Lorraine</t>
  </si>
  <si>
    <t xml:space="preserve">chauffeur privé Metz-Nancy-Lorraine Lyon</t>
  </si>
  <si>
    <t xml:space="preserve">chauffeur privé Lyon Metz-Nancy-Lorraine</t>
  </si>
  <si>
    <t xml:space="preserve">chauffeur privé Metz-Nancy-Lorraine Nice</t>
  </si>
  <si>
    <t xml:space="preserve">chauffeur privé Nice Metz-Nancy-Lorraine</t>
  </si>
  <si>
    <t xml:space="preserve">chauffeur privé Metz-Nancy-Lorraine Marseille</t>
  </si>
  <si>
    <t xml:space="preserve">chauffeur privé Marseille Metz-Nancy-Lorraine</t>
  </si>
  <si>
    <t xml:space="preserve">chauffeur privé Metz-Nancy-Lorraine Bordeaux</t>
  </si>
  <si>
    <t xml:space="preserve">chauffeur privé Bordeaux Metz-Nancy-Lorraine</t>
  </si>
  <si>
    <t xml:space="preserve">chauffeur privé Metz-Nancy-Lorraine Toulouse</t>
  </si>
  <si>
    <t xml:space="preserve">chauffeur privé Toulouse Metz-Nancy-Lorraine</t>
  </si>
  <si>
    <t xml:space="preserve">chauffeur privé Metz-Nancy-Lorraine Lille</t>
  </si>
  <si>
    <t xml:space="preserve">chauffeur privé Lille Metz-Nancy-Lorraine</t>
  </si>
  <si>
    <t xml:space="preserve">chauffeur privé Metz-Nancy-Lorraine Strasbourg</t>
  </si>
  <si>
    <t xml:space="preserve">chauffeur privé Strasbourg Metz-Nancy-Lorraine</t>
  </si>
  <si>
    <t xml:space="preserve">chauffeur privé Metz-Nancy-Lorraine Montpellier</t>
  </si>
  <si>
    <t xml:space="preserve">chauffeur privé Montpellier Metz-Nancy-Lorraine</t>
  </si>
  <si>
    <t xml:space="preserve">chauffeur privé Metz-Nancy-Lorraine Nantes</t>
  </si>
  <si>
    <t xml:space="preserve">chauffeur privé Nantes Metz-Nancy-Lorraine</t>
  </si>
  <si>
    <t xml:space="preserve">chauffeur privé Metz-Nancy-Lorraine Rennes</t>
  </si>
  <si>
    <t xml:space="preserve">chauffeur privé Rennes Metz-Nancy-Lorraine</t>
  </si>
  <si>
    <t xml:space="preserve">chauffeur privé Metz-Nancy-Lorraine Dijon</t>
  </si>
  <si>
    <t xml:space="preserve">chauffeur privé Dijon Metz-Nancy-Lorraine</t>
  </si>
  <si>
    <t xml:space="preserve">chauffeur privé Metz-Nancy-Lorraine Grenoble</t>
  </si>
  <si>
    <t xml:space="preserve">chauffeur privé Grenoble Metz-Nancy-Lorraine</t>
  </si>
  <si>
    <t xml:space="preserve">chauffeur privé Metz-Nancy-Lorraine Annecy</t>
  </si>
  <si>
    <t xml:space="preserve">chauffeur privé Annecy Metz-Nancy-Lorraine</t>
  </si>
  <si>
    <t xml:space="preserve">chauffeur privé Metz-Nancy-Lorraine Chambéry</t>
  </si>
  <si>
    <t xml:space="preserve">chauffeur privé Chambéry Metz-Nancy-Lorraine</t>
  </si>
  <si>
    <t xml:space="preserve">chauffeur privé Metz-Nancy-Lorraine Genève</t>
  </si>
  <si>
    <t xml:space="preserve">chauffeur privé Genève Metz-Nancy-Lorraine</t>
  </si>
  <si>
    <t xml:space="preserve">chauffeur privé Metz-Nancy-Lorraine Lausanne</t>
  </si>
  <si>
    <t xml:space="preserve">chauffeur privé Lausanne Metz-Nancy-Lorraine</t>
  </si>
  <si>
    <t xml:space="preserve">chauffeur privé Metz-Nancy-Lorraine Bruxelles</t>
  </si>
  <si>
    <t xml:space="preserve">chauffeur privé Bruxelles Metz-Nancy-Lorraine</t>
  </si>
  <si>
    <t xml:space="preserve">chauffeur privé Metz-Nancy-Lorraine Liège</t>
  </si>
  <si>
    <t xml:space="preserve">chauffeur privé Liège Metz-Nancy-Lorraine</t>
  </si>
  <si>
    <t xml:space="preserve">chauffeur privé Metz-Nancy-Lorraine Charleroi</t>
  </si>
  <si>
    <t xml:space="preserve">chauffeur privé Charleroi Metz-Nancy-Lorraine</t>
  </si>
  <si>
    <t xml:space="preserve">chauffeur privé Metz-Nancy-Lorraine Bâle</t>
  </si>
  <si>
    <t xml:space="preserve">chauffeur privé Bâle Metz-Nancy-Lorraine</t>
  </si>
  <si>
    <t xml:space="preserve">chauffeur privé Metz-Nancy-Lorraine Zurich</t>
  </si>
  <si>
    <t xml:space="preserve">chauffeur privé Zurich Metz-Nancy-Lorraine</t>
  </si>
  <si>
    <t xml:space="preserve">chauffeur privé Metz-Nancy-Lorraine Berne</t>
  </si>
  <si>
    <t xml:space="preserve">chauffeur privé Berne Metz-Nancy-Lorraine</t>
  </si>
  <si>
    <t xml:space="preserve">Lille-Lesquin</t>
  </si>
  <si>
    <t xml:space="preserve">chauffeur privé Lille-Lesquin Paris</t>
  </si>
  <si>
    <t xml:space="preserve">chauffeur privé Paris Lille-Lesquin</t>
  </si>
  <si>
    <t xml:space="preserve">chauffeur privé Lille-Lesquin Lyon</t>
  </si>
  <si>
    <t xml:space="preserve">chauffeur privé Lyon Lille-Lesquin</t>
  </si>
  <si>
    <t xml:space="preserve">chauffeur privé Lille-Lesquin Nice</t>
  </si>
  <si>
    <t xml:space="preserve">chauffeur privé Nice Lille-Lesquin</t>
  </si>
  <si>
    <t xml:space="preserve">chauffeur privé Lille-Lesquin Marseille</t>
  </si>
  <si>
    <t xml:space="preserve">chauffeur privé Marseille Lille-Lesquin</t>
  </si>
  <si>
    <t xml:space="preserve">chauffeur privé Lille-Lesquin Bordeaux</t>
  </si>
  <si>
    <t xml:space="preserve">chauffeur privé Bordeaux Lille-Lesquin</t>
  </si>
  <si>
    <t xml:space="preserve">chauffeur privé Lille-Lesquin Toulouse</t>
  </si>
  <si>
    <t xml:space="preserve">chauffeur privé Toulouse Lille-Lesquin</t>
  </si>
  <si>
    <t xml:space="preserve">chauffeur privé Lille-Lesquin Strasbourg</t>
  </si>
  <si>
    <t xml:space="preserve">chauffeur privé Strasbourg Lille-Lesquin</t>
  </si>
  <si>
    <t xml:space="preserve">chauffeur privé Lille-Lesquin Montpellier</t>
  </si>
  <si>
    <t xml:space="preserve">chauffeur privé Montpellier Lille-Lesquin</t>
  </si>
  <si>
    <t xml:space="preserve">chauffeur privé Lille-Lesquin Nantes</t>
  </si>
  <si>
    <t xml:space="preserve">chauffeur privé Nantes Lille-Lesquin</t>
  </si>
  <si>
    <t xml:space="preserve">chauffeur privé Lille-Lesquin Rennes</t>
  </si>
  <si>
    <t xml:space="preserve">chauffeur privé Rennes Lille-Lesquin</t>
  </si>
  <si>
    <t xml:space="preserve">chauffeur privé Lille-Lesquin Dijon</t>
  </si>
  <si>
    <t xml:space="preserve">chauffeur privé Dijon Lille-Lesquin</t>
  </si>
  <si>
    <t xml:space="preserve">chauffeur privé Lille-Lesquin Grenoble</t>
  </si>
  <si>
    <t xml:space="preserve">chauffeur privé Grenoble Lille-Lesquin</t>
  </si>
  <si>
    <t xml:space="preserve">chauffeur privé Lille-Lesquin Annecy</t>
  </si>
  <si>
    <t xml:space="preserve">chauffeur privé Annecy Lille-Lesquin</t>
  </si>
  <si>
    <t xml:space="preserve">chauffeur privé Lille-Lesquin Chambéry</t>
  </si>
  <si>
    <t xml:space="preserve">chauffeur privé Chambéry Lille-Lesquin</t>
  </si>
  <si>
    <t xml:space="preserve">chauffeur privé Lille-Lesquin Genève</t>
  </si>
  <si>
    <t xml:space="preserve">chauffeur privé Genève Lille-Lesquin</t>
  </si>
  <si>
    <t xml:space="preserve">chauffeur privé Lille-Lesquin Lausanne</t>
  </si>
  <si>
    <t xml:space="preserve">chauffeur privé Lausanne Lille-Lesquin</t>
  </si>
  <si>
    <t xml:space="preserve">chauffeur privé Lille-Lesquin Bruxelles</t>
  </si>
  <si>
    <t xml:space="preserve">chauffeur privé Bruxelles Lille-Lesquin</t>
  </si>
  <si>
    <t xml:space="preserve">chauffeur privé Lille-Lesquin Liège</t>
  </si>
  <si>
    <t xml:space="preserve">chauffeur privé Liège Lille-Lesquin</t>
  </si>
  <si>
    <t xml:space="preserve">chauffeur privé Lille-Lesquin Charleroi</t>
  </si>
  <si>
    <t xml:space="preserve">chauffeur privé Charleroi Lille-Lesquin</t>
  </si>
  <si>
    <t xml:space="preserve">chauffeur privé Lille-Lesquin Bâle</t>
  </si>
  <si>
    <t xml:space="preserve">chauffeur privé Bâle Lille-Lesquin</t>
  </si>
  <si>
    <t xml:space="preserve">chauffeur privé Lille-Lesquin Zurich</t>
  </si>
  <si>
    <t xml:space="preserve">chauffeur privé Zurich Lille-Lesquin</t>
  </si>
  <si>
    <t xml:space="preserve">chauffeur privé Lille-Lesquin Berne</t>
  </si>
  <si>
    <t xml:space="preserve">chauffeur privé Berne Lille-Lesquin</t>
  </si>
  <si>
    <t xml:space="preserve">Deauville-Normandie</t>
  </si>
  <si>
    <t xml:space="preserve">chauffeur privé Deauville-Normandie Paris</t>
  </si>
  <si>
    <t xml:space="preserve">chauffeur privé Paris Deauville-Normandie</t>
  </si>
  <si>
    <t xml:space="preserve">chauffeur privé Deauville-Normandie Lyon</t>
  </si>
  <si>
    <t xml:space="preserve">chauffeur privé Lyon Deauville-Normandie</t>
  </si>
  <si>
    <t xml:space="preserve">chauffeur privé Deauville-Normandie Nice</t>
  </si>
  <si>
    <t xml:space="preserve">chauffeur privé Nice Deauville-Normandie</t>
  </si>
  <si>
    <t xml:space="preserve">chauffeur privé Deauville-Normandie Marseille</t>
  </si>
  <si>
    <t xml:space="preserve">chauffeur privé Marseille Deauville-Normandie</t>
  </si>
  <si>
    <t xml:space="preserve">chauffeur privé Deauville-Normandie Bordeaux</t>
  </si>
  <si>
    <t xml:space="preserve">chauffeur privé Bordeaux Deauville-Normandie</t>
  </si>
  <si>
    <t xml:space="preserve">chauffeur privé Deauville-Normandie Toulouse</t>
  </si>
  <si>
    <t xml:space="preserve">chauffeur privé Toulouse Deauville-Normandie</t>
  </si>
  <si>
    <t xml:space="preserve">chauffeur privé Deauville-Normandie Lille</t>
  </si>
  <si>
    <t xml:space="preserve">chauffeur privé Lille Deauville-Normandie</t>
  </si>
  <si>
    <t xml:space="preserve">chauffeur privé Deauville-Normandie Strasbourg</t>
  </si>
  <si>
    <t xml:space="preserve">chauffeur privé Strasbourg Deauville-Normandie</t>
  </si>
  <si>
    <t xml:space="preserve">chauffeur privé Deauville-Normandie Montpellier</t>
  </si>
  <si>
    <t xml:space="preserve">chauffeur privé Montpellier Deauville-Normandie</t>
  </si>
  <si>
    <t xml:space="preserve">chauffeur privé Deauville-Normandie Nantes</t>
  </si>
  <si>
    <t xml:space="preserve">chauffeur privé Nantes Deauville-Normandie</t>
  </si>
  <si>
    <t xml:space="preserve">chauffeur privé Deauville-Normandie Rennes</t>
  </si>
  <si>
    <t xml:space="preserve">chauffeur privé Rennes Deauville-Normandie</t>
  </si>
  <si>
    <t xml:space="preserve">chauffeur privé Deauville-Normandie Dijon</t>
  </si>
  <si>
    <t xml:space="preserve">chauffeur privé Dijon Deauville-Normandie</t>
  </si>
  <si>
    <t xml:space="preserve">chauffeur privé Deauville-Normandie Grenoble</t>
  </si>
  <si>
    <t xml:space="preserve">chauffeur privé Grenoble Deauville-Normandie</t>
  </si>
  <si>
    <t xml:space="preserve">chauffeur privé Deauville-Normandie Annecy</t>
  </si>
  <si>
    <t xml:space="preserve">chauffeur privé Annecy Deauville-Normandie</t>
  </si>
  <si>
    <t xml:space="preserve">chauffeur privé Deauville-Normandie Chambéry</t>
  </si>
  <si>
    <t xml:space="preserve">chauffeur privé Chambéry Deauville-Normandie</t>
  </si>
  <si>
    <t xml:space="preserve">chauffeur privé Deauville-Normandie Genève</t>
  </si>
  <si>
    <t xml:space="preserve">chauffeur privé Genève Deauville-Normandie</t>
  </si>
  <si>
    <t xml:space="preserve">chauffeur privé Deauville-Normandie Lausanne</t>
  </si>
  <si>
    <t xml:space="preserve">chauffeur privé Lausanne Deauville-Normandie</t>
  </si>
  <si>
    <t xml:space="preserve">chauffeur privé Deauville-Normandie Bruxelles</t>
  </si>
  <si>
    <t xml:space="preserve">chauffeur privé Bruxelles Deauville-Normandie</t>
  </si>
  <si>
    <t xml:space="preserve">chauffeur privé Deauville-Normandie Liège</t>
  </si>
  <si>
    <t xml:space="preserve">chauffeur privé Liège Deauville-Normandie</t>
  </si>
  <si>
    <t xml:space="preserve">chauffeur privé Deauville-Normandie Charleroi</t>
  </si>
  <si>
    <t xml:space="preserve">chauffeur privé Charleroi Deauville-Normandie</t>
  </si>
  <si>
    <t xml:space="preserve">chauffeur privé Deauville-Normandie Bâle</t>
  </si>
  <si>
    <t xml:space="preserve">chauffeur privé Bâle Deauville-Normandie</t>
  </si>
  <si>
    <t xml:space="preserve">chauffeur privé Deauville-Normandie Zurich</t>
  </si>
  <si>
    <t xml:space="preserve">chauffeur privé Zurich Deauville-Normandie</t>
  </si>
  <si>
    <t xml:space="preserve">chauffeur privé Deauville-Normandie Berne</t>
  </si>
  <si>
    <t xml:space="preserve">chauffeur privé Berne Deauville-Normandie</t>
  </si>
  <si>
    <t xml:space="preserve">Caen-Carpiquet</t>
  </si>
  <si>
    <t xml:space="preserve">chauffeur privé Caen-Carpiquet Paris</t>
  </si>
  <si>
    <t xml:space="preserve">chauffeur privé Paris Caen-Carpiquet</t>
  </si>
  <si>
    <t xml:space="preserve">chauffeur privé Caen-Carpiquet Lyon</t>
  </si>
  <si>
    <t xml:space="preserve">chauffeur privé Lyon Caen-Carpiquet</t>
  </si>
  <si>
    <t xml:space="preserve">chauffeur privé Caen-Carpiquet Nice</t>
  </si>
  <si>
    <t xml:space="preserve">chauffeur privé Nice Caen-Carpiquet</t>
  </si>
  <si>
    <t xml:space="preserve">chauffeur privé Caen-Carpiquet Marseille</t>
  </si>
  <si>
    <t xml:space="preserve">chauffeur privé Marseille Caen-Carpiquet</t>
  </si>
  <si>
    <t xml:space="preserve">chauffeur privé Caen-Carpiquet Bordeaux</t>
  </si>
  <si>
    <t xml:space="preserve">chauffeur privé Bordeaux Caen-Carpiquet</t>
  </si>
  <si>
    <t xml:space="preserve">chauffeur privé Caen-Carpiquet Toulouse</t>
  </si>
  <si>
    <t xml:space="preserve">chauffeur privé Toulouse Caen-Carpiquet</t>
  </si>
  <si>
    <t xml:space="preserve">chauffeur privé Caen-Carpiquet Lille</t>
  </si>
  <si>
    <t xml:space="preserve">chauffeur privé Lille Caen-Carpiquet</t>
  </si>
  <si>
    <t xml:space="preserve">chauffeur privé Caen-Carpiquet Strasbourg</t>
  </si>
  <si>
    <t xml:space="preserve">chauffeur privé Strasbourg Caen-Carpiquet</t>
  </si>
  <si>
    <t xml:space="preserve">chauffeur privé Caen-Carpiquet Montpellier</t>
  </si>
  <si>
    <t xml:space="preserve">chauffeur privé Montpellier Caen-Carpiquet</t>
  </si>
  <si>
    <t xml:space="preserve">chauffeur privé Caen-Carpiquet Nantes</t>
  </si>
  <si>
    <t xml:space="preserve">chauffeur privé Nantes Caen-Carpiquet</t>
  </si>
  <si>
    <t xml:space="preserve">chauffeur privé Caen-Carpiquet Rennes</t>
  </si>
  <si>
    <t xml:space="preserve">chauffeur privé Rennes Caen-Carpiquet</t>
  </si>
  <si>
    <t xml:space="preserve">chauffeur privé Caen-Carpiquet Dijon</t>
  </si>
  <si>
    <t xml:space="preserve">chauffeur privé Dijon Caen-Carpiquet</t>
  </si>
  <si>
    <t xml:space="preserve">chauffeur privé Caen-Carpiquet Grenoble</t>
  </si>
  <si>
    <t xml:space="preserve">chauffeur privé Grenoble Caen-Carpiquet</t>
  </si>
  <si>
    <t xml:space="preserve">chauffeur privé Caen-Carpiquet Annecy</t>
  </si>
  <si>
    <t xml:space="preserve">chauffeur privé Annecy Caen-Carpiquet</t>
  </si>
  <si>
    <t xml:space="preserve">chauffeur privé Caen-Carpiquet Chambéry</t>
  </si>
  <si>
    <t xml:space="preserve">chauffeur privé Chambéry Caen-Carpiquet</t>
  </si>
  <si>
    <t xml:space="preserve">chauffeur privé Caen-Carpiquet Genève</t>
  </si>
  <si>
    <t xml:space="preserve">chauffeur privé Genève Caen-Carpiquet</t>
  </si>
  <si>
    <t xml:space="preserve">chauffeur privé Caen-Carpiquet Lausanne</t>
  </si>
  <si>
    <t xml:space="preserve">chauffeur privé Lausanne Caen-Carpiquet</t>
  </si>
  <si>
    <t xml:space="preserve">chauffeur privé Caen-Carpiquet Bruxelles</t>
  </si>
  <si>
    <t xml:space="preserve">chauffeur privé Bruxelles Caen-Carpiquet</t>
  </si>
  <si>
    <t xml:space="preserve">chauffeur privé Caen-Carpiquet Liège</t>
  </si>
  <si>
    <t xml:space="preserve">chauffeur privé Liège Caen-Carpiquet</t>
  </si>
  <si>
    <t xml:space="preserve">chauffeur privé Caen-Carpiquet Charleroi</t>
  </si>
  <si>
    <t xml:space="preserve">chauffeur privé Charleroi Caen-Carpiquet</t>
  </si>
  <si>
    <t xml:space="preserve">chauffeur privé Caen-Carpiquet Bâle</t>
  </si>
  <si>
    <t xml:space="preserve">chauffeur privé Bâle Caen-Carpiquet</t>
  </si>
  <si>
    <t xml:space="preserve">chauffeur privé Caen-Carpiquet Zurich</t>
  </si>
  <si>
    <t xml:space="preserve">chauffeur privé Zurich Caen-Carpiquet</t>
  </si>
  <si>
    <t xml:space="preserve">chauffeur privé Caen-Carpiquet Berne</t>
  </si>
  <si>
    <t xml:space="preserve">chauffeur privé Berne Caen-Carpiquet</t>
  </si>
  <si>
    <t xml:space="preserve">Rennes-Bretagne</t>
  </si>
  <si>
    <t xml:space="preserve">chauffeur privé Rennes-Bretagne Paris</t>
  </si>
  <si>
    <t xml:space="preserve">chauffeur privé Paris Rennes-Bretagne</t>
  </si>
  <si>
    <t xml:space="preserve">chauffeur privé Rennes-Bretagne Lyon</t>
  </si>
  <si>
    <t xml:space="preserve">chauffeur privé Lyon Rennes-Bretagne</t>
  </si>
  <si>
    <t xml:space="preserve">chauffeur privé Rennes-Bretagne Nice</t>
  </si>
  <si>
    <t xml:space="preserve">chauffeur privé Nice Rennes-Bretagne</t>
  </si>
  <si>
    <t xml:space="preserve">chauffeur privé Rennes-Bretagne Marseille</t>
  </si>
  <si>
    <t xml:space="preserve">chauffeur privé Marseille Rennes-Bretagne</t>
  </si>
  <si>
    <t xml:space="preserve">chauffeur privé Rennes-Bretagne Bordeaux</t>
  </si>
  <si>
    <t xml:space="preserve">chauffeur privé Bordeaux Rennes-Bretagne</t>
  </si>
  <si>
    <t xml:space="preserve">chauffeur privé Rennes-Bretagne Toulouse</t>
  </si>
  <si>
    <t xml:space="preserve">chauffeur privé Toulouse Rennes-Bretagne</t>
  </si>
  <si>
    <t xml:space="preserve">chauffeur privé Rennes-Bretagne Lille</t>
  </si>
  <si>
    <t xml:space="preserve">chauffeur privé Lille Rennes-Bretagne</t>
  </si>
  <si>
    <t xml:space="preserve">chauffeur privé Rennes-Bretagne Strasbourg</t>
  </si>
  <si>
    <t xml:space="preserve">chauffeur privé Strasbourg Rennes-Bretagne</t>
  </si>
  <si>
    <t xml:space="preserve">chauffeur privé Rennes-Bretagne Montpellier</t>
  </si>
  <si>
    <t xml:space="preserve">chauffeur privé Montpellier Rennes-Bretagne</t>
  </si>
  <si>
    <t xml:space="preserve">chauffeur privé Rennes-Bretagne Nantes</t>
  </si>
  <si>
    <t xml:space="preserve">chauffeur privé Nantes Rennes-Bretagne</t>
  </si>
  <si>
    <t xml:space="preserve">chauffeur privé Rennes-Bretagne Dijon</t>
  </si>
  <si>
    <t xml:space="preserve">chauffeur privé Dijon Rennes-Bretagne</t>
  </si>
  <si>
    <t xml:space="preserve">chauffeur privé Rennes-Bretagne Grenoble</t>
  </si>
  <si>
    <t xml:space="preserve">chauffeur privé Grenoble Rennes-Bretagne</t>
  </si>
  <si>
    <t xml:space="preserve">chauffeur privé Rennes-Bretagne Annecy</t>
  </si>
  <si>
    <t xml:space="preserve">chauffeur privé Annecy Rennes-Bretagne</t>
  </si>
  <si>
    <t xml:space="preserve">chauffeur privé Rennes-Bretagne Chambéry</t>
  </si>
  <si>
    <t xml:space="preserve">chauffeur privé Chambéry Rennes-Bretagne</t>
  </si>
  <si>
    <t xml:space="preserve">chauffeur privé Rennes-Bretagne Genève</t>
  </si>
  <si>
    <t xml:space="preserve">chauffeur privé Genève Rennes-Bretagne</t>
  </si>
  <si>
    <t xml:space="preserve">chauffeur privé Rennes-Bretagne Lausanne</t>
  </si>
  <si>
    <t xml:space="preserve">chauffeur privé Lausanne Rennes-Bretagne</t>
  </si>
  <si>
    <t xml:space="preserve">chauffeur privé Rennes-Bretagne Bruxelles</t>
  </si>
  <si>
    <t xml:space="preserve">chauffeur privé Bruxelles Rennes-Bretagne</t>
  </si>
  <si>
    <t xml:space="preserve">chauffeur privé Rennes-Bretagne Liège</t>
  </si>
  <si>
    <t xml:space="preserve">chauffeur privé Liège Rennes-Bretagne</t>
  </si>
  <si>
    <t xml:space="preserve">chauffeur privé Rennes-Bretagne Charleroi</t>
  </si>
  <si>
    <t xml:space="preserve">chauffeur privé Charleroi Rennes-Bretagne</t>
  </si>
  <si>
    <t xml:space="preserve">chauffeur privé Rennes-Bretagne Bâle</t>
  </si>
  <si>
    <t xml:space="preserve">chauffeur privé Bâle Rennes-Bretagne</t>
  </si>
  <si>
    <t xml:space="preserve">chauffeur privé Rennes-Bretagne Zurich</t>
  </si>
  <si>
    <t xml:space="preserve">chauffeur privé Zurich Rennes-Bretagne</t>
  </si>
  <si>
    <t xml:space="preserve">chauffeur privé Rennes-Bretagne Berne</t>
  </si>
  <si>
    <t xml:space="preserve">chauffeur privé Berne Rennes-Bretagne</t>
  </si>
  <si>
    <t xml:space="preserve">Brest-Bretagne</t>
  </si>
  <si>
    <t xml:space="preserve">chauffeur privé Brest-Bretagne Paris</t>
  </si>
  <si>
    <t xml:space="preserve">chauffeur privé Paris Brest-Bretagne</t>
  </si>
  <si>
    <t xml:space="preserve">chauffeur privé Brest-Bretagne Lyon</t>
  </si>
  <si>
    <t xml:space="preserve">chauffeur privé Lyon Brest-Bretagne</t>
  </si>
  <si>
    <t xml:space="preserve">chauffeur privé Brest-Bretagne Nice</t>
  </si>
  <si>
    <t xml:space="preserve">chauffeur privé Nice Brest-Bretagne</t>
  </si>
  <si>
    <t xml:space="preserve">chauffeur privé Brest-Bretagne Marseille</t>
  </si>
  <si>
    <t xml:space="preserve">chauffeur privé Marseille Brest-Bretagne</t>
  </si>
  <si>
    <t xml:space="preserve">chauffeur privé Brest-Bretagne Bordeaux</t>
  </si>
  <si>
    <t xml:space="preserve">chauffeur privé Bordeaux Brest-Bretagne</t>
  </si>
  <si>
    <t xml:space="preserve">chauffeur privé Brest-Bretagne Toulouse</t>
  </si>
  <si>
    <t xml:space="preserve">chauffeur privé Toulouse Brest-Bretagne</t>
  </si>
  <si>
    <t xml:space="preserve">chauffeur privé Brest-Bretagne Lille</t>
  </si>
  <si>
    <t xml:space="preserve">chauffeur privé Lille Brest-Bretagne</t>
  </si>
  <si>
    <t xml:space="preserve">chauffeur privé Brest-Bretagne Strasbourg</t>
  </si>
  <si>
    <t xml:space="preserve">chauffeur privé Strasbourg Brest-Bretagne</t>
  </si>
  <si>
    <t xml:space="preserve">chauffeur privé Brest-Bretagne Montpellier</t>
  </si>
  <si>
    <t xml:space="preserve">chauffeur privé Montpellier Brest-Bretagne</t>
  </si>
  <si>
    <t xml:space="preserve">chauffeur privé Brest-Bretagne Nantes</t>
  </si>
  <si>
    <t xml:space="preserve">chauffeur privé Nantes Brest-Bretagne</t>
  </si>
  <si>
    <t xml:space="preserve">chauffeur privé Brest-Bretagne Rennes</t>
  </si>
  <si>
    <t xml:space="preserve">chauffeur privé Rennes Brest-Bretagne</t>
  </si>
  <si>
    <t xml:space="preserve">chauffeur privé Brest-Bretagne Dijon</t>
  </si>
  <si>
    <t xml:space="preserve">chauffeur privé Dijon Brest-Bretagne</t>
  </si>
  <si>
    <t xml:space="preserve">chauffeur privé Brest-Bretagne Grenoble</t>
  </si>
  <si>
    <t xml:space="preserve">chauffeur privé Grenoble Brest-Bretagne</t>
  </si>
  <si>
    <t xml:space="preserve">chauffeur privé Brest-Bretagne Annecy</t>
  </si>
  <si>
    <t xml:space="preserve">chauffeur privé Annecy Brest-Bretagne</t>
  </si>
  <si>
    <t xml:space="preserve">chauffeur privé Brest-Bretagne Chambéry</t>
  </si>
  <si>
    <t xml:space="preserve">chauffeur privé Chambéry Brest-Bretagne</t>
  </si>
  <si>
    <t xml:space="preserve">chauffeur privé Brest-Bretagne Genève</t>
  </si>
  <si>
    <t xml:space="preserve">chauffeur privé Genève Brest-Bretagne</t>
  </si>
  <si>
    <t xml:space="preserve">chauffeur privé Brest-Bretagne Lausanne</t>
  </si>
  <si>
    <t xml:space="preserve">chauffeur privé Lausanne Brest-Bretagne</t>
  </si>
  <si>
    <t xml:space="preserve">chauffeur privé Brest-Bretagne Bruxelles</t>
  </si>
  <si>
    <t xml:space="preserve">chauffeur privé Bruxelles Brest-Bretagne</t>
  </si>
  <si>
    <t xml:space="preserve">chauffeur privé Brest-Bretagne Liège</t>
  </si>
  <si>
    <t xml:space="preserve">chauffeur privé Liège Brest-Bretagne</t>
  </si>
  <si>
    <t xml:space="preserve">chauffeur privé Brest-Bretagne Charleroi</t>
  </si>
  <si>
    <t xml:space="preserve">chauffeur privé Charleroi Brest-Bretagne</t>
  </si>
  <si>
    <t xml:space="preserve">chauffeur privé Brest-Bretagne Bâle</t>
  </si>
  <si>
    <t xml:space="preserve">chauffeur privé Bâle Brest-Bretagne</t>
  </si>
  <si>
    <t xml:space="preserve">chauffeur privé Brest-Bretagne Zurich</t>
  </si>
  <si>
    <t xml:space="preserve">chauffeur privé Zurich Brest-Bretagne</t>
  </si>
  <si>
    <t xml:space="preserve">chauffeur privé Brest-Bretagne Berne</t>
  </si>
  <si>
    <t xml:space="preserve">chauffeur privé Berne Brest-Bretagne</t>
  </si>
  <si>
    <t xml:space="preserve">Nantes-Atlantique</t>
  </si>
  <si>
    <t xml:space="preserve">chauffeur privé Nantes-Atlantique Paris</t>
  </si>
  <si>
    <t xml:space="preserve">chauffeur privé Paris Nantes-Atlantique</t>
  </si>
  <si>
    <t xml:space="preserve">chauffeur privé Nantes-Atlantique Lyon</t>
  </si>
  <si>
    <t xml:space="preserve">chauffeur privé Lyon Nantes-Atlantique</t>
  </si>
  <si>
    <t xml:space="preserve">chauffeur privé Nantes-Atlantique Nice</t>
  </si>
  <si>
    <t xml:space="preserve">chauffeur privé Nice Nantes-Atlantique</t>
  </si>
  <si>
    <t xml:space="preserve">chauffeur privé Nantes-Atlantique Marseille</t>
  </si>
  <si>
    <t xml:space="preserve">chauffeur privé Marseille Nantes-Atlantique</t>
  </si>
  <si>
    <t xml:space="preserve">chauffeur privé Nantes-Atlantique Bordeaux</t>
  </si>
  <si>
    <t xml:space="preserve">chauffeur privé Bordeaux Nantes-Atlantique</t>
  </si>
  <si>
    <t xml:space="preserve">chauffeur privé Nantes-Atlantique Toulouse</t>
  </si>
  <si>
    <t xml:space="preserve">chauffeur privé Toulouse Nantes-Atlantique</t>
  </si>
  <si>
    <t xml:space="preserve">chauffeur privé Nantes-Atlantique Lille</t>
  </si>
  <si>
    <t xml:space="preserve">chauffeur privé Lille Nantes-Atlantique</t>
  </si>
  <si>
    <t xml:space="preserve">chauffeur privé Nantes-Atlantique Strasbourg</t>
  </si>
  <si>
    <t xml:space="preserve">chauffeur privé Strasbourg Nantes-Atlantique</t>
  </si>
  <si>
    <t xml:space="preserve">chauffeur privé Nantes-Atlantique Montpellier</t>
  </si>
  <si>
    <t xml:space="preserve">chauffeur privé Montpellier Nantes-Atlantique</t>
  </si>
  <si>
    <t xml:space="preserve">chauffeur privé Nantes-Atlantique Rennes</t>
  </si>
  <si>
    <t xml:space="preserve">chauffeur privé Rennes Nantes-Atlantique</t>
  </si>
  <si>
    <t xml:space="preserve">chauffeur privé Nantes-Atlantique Dijon</t>
  </si>
  <si>
    <t xml:space="preserve">chauffeur privé Dijon Nantes-Atlantique</t>
  </si>
  <si>
    <t xml:space="preserve">chauffeur privé Nantes-Atlantique Grenoble</t>
  </si>
  <si>
    <t xml:space="preserve">chauffeur privé Grenoble Nantes-Atlantique</t>
  </si>
  <si>
    <t xml:space="preserve">chauffeur privé Nantes-Atlantique Annecy</t>
  </si>
  <si>
    <t xml:space="preserve">chauffeur privé Annecy Nantes-Atlantique</t>
  </si>
  <si>
    <t xml:space="preserve">chauffeur privé Nantes-Atlantique Chambéry</t>
  </si>
  <si>
    <t xml:space="preserve">chauffeur privé Chambéry Nantes-Atlantique</t>
  </si>
  <si>
    <t xml:space="preserve">chauffeur privé Nantes-Atlantique Genève</t>
  </si>
  <si>
    <t xml:space="preserve">chauffeur privé Genève Nantes-Atlantique</t>
  </si>
  <si>
    <t xml:space="preserve">chauffeur privé Nantes-Atlantique Lausanne</t>
  </si>
  <si>
    <t xml:space="preserve">chauffeur privé Lausanne Nantes-Atlantique</t>
  </si>
  <si>
    <t xml:space="preserve">chauffeur privé Nantes-Atlantique Bruxelles</t>
  </si>
  <si>
    <t xml:space="preserve">chauffeur privé Bruxelles Nantes-Atlantique</t>
  </si>
  <si>
    <t xml:space="preserve">chauffeur privé Nantes-Atlantique Liège</t>
  </si>
  <si>
    <t xml:space="preserve">chauffeur privé Liège Nantes-Atlantique</t>
  </si>
  <si>
    <t xml:space="preserve">chauffeur privé Nantes-Atlantique Charleroi</t>
  </si>
  <si>
    <t xml:space="preserve">chauffeur privé Charleroi Nantes-Atlantique</t>
  </si>
  <si>
    <t xml:space="preserve">chauffeur privé Nantes-Atlantique Bâle</t>
  </si>
  <si>
    <t xml:space="preserve">chauffeur privé Bâle Nantes-Atlantique</t>
  </si>
  <si>
    <t xml:space="preserve">chauffeur privé Nantes-Atlantique Zurich</t>
  </si>
  <si>
    <t xml:space="preserve">chauffeur privé Zurich Nantes-Atlantique</t>
  </si>
  <si>
    <t xml:space="preserve">chauffeur privé Nantes-Atlantique Berne</t>
  </si>
  <si>
    <t xml:space="preserve">chauffeur privé Berne Nantes-Atlantique</t>
  </si>
  <si>
    <t xml:space="preserve">Bordeaux-Mérignac</t>
  </si>
  <si>
    <t xml:space="preserve">chauffeur privé Bordeaux-Mérignac Paris</t>
  </si>
  <si>
    <t xml:space="preserve">chauffeur privé Paris Bordeaux-Mérignac</t>
  </si>
  <si>
    <t xml:space="preserve">chauffeur privé Bordeaux-Mérignac Lyon</t>
  </si>
  <si>
    <t xml:space="preserve">chauffeur privé Lyon Bordeaux-Mérignac</t>
  </si>
  <si>
    <t xml:space="preserve">chauffeur privé Bordeaux-Mérignac Nice</t>
  </si>
  <si>
    <t xml:space="preserve">chauffeur privé Nice Bordeaux-Mérignac</t>
  </si>
  <si>
    <t xml:space="preserve">chauffeur privé Bordeaux-Mérignac Marseille</t>
  </si>
  <si>
    <t xml:space="preserve">chauffeur privé Marseille Bordeaux-Mérignac</t>
  </si>
  <si>
    <t xml:space="preserve">chauffeur privé Bordeaux-Mérignac Toulouse</t>
  </si>
  <si>
    <t xml:space="preserve">chauffeur privé Toulouse Bordeaux-Mérignac</t>
  </si>
  <si>
    <t xml:space="preserve">chauffeur privé Bordeaux-Mérignac Lille</t>
  </si>
  <si>
    <t xml:space="preserve">chauffeur privé Lille Bordeaux-Mérignac</t>
  </si>
  <si>
    <t xml:space="preserve">chauffeur privé Bordeaux-Mérignac Strasbourg</t>
  </si>
  <si>
    <t xml:space="preserve">chauffeur privé Strasbourg Bordeaux-Mérignac</t>
  </si>
  <si>
    <t xml:space="preserve">chauffeur privé Bordeaux-Mérignac Montpellier</t>
  </si>
  <si>
    <t xml:space="preserve">chauffeur privé Montpellier Bordeaux-Mérignac</t>
  </si>
  <si>
    <t xml:space="preserve">chauffeur privé Bordeaux-Mérignac Nantes</t>
  </si>
  <si>
    <t xml:space="preserve">chauffeur privé Nantes Bordeaux-Mérignac</t>
  </si>
  <si>
    <t xml:space="preserve">chauffeur privé Bordeaux-Mérignac Rennes</t>
  </si>
  <si>
    <t xml:space="preserve">chauffeur privé Rennes Bordeaux-Mérignac</t>
  </si>
  <si>
    <t xml:space="preserve">chauffeur privé Bordeaux-Mérignac Dijon</t>
  </si>
  <si>
    <t xml:space="preserve">chauffeur privé Dijon Bordeaux-Mérignac</t>
  </si>
  <si>
    <t xml:space="preserve">chauffeur privé Bordeaux-Mérignac Grenoble</t>
  </si>
  <si>
    <t xml:space="preserve">chauffeur privé Grenoble Bordeaux-Mérignac</t>
  </si>
  <si>
    <t xml:space="preserve">chauffeur privé Bordeaux-Mérignac Annecy</t>
  </si>
  <si>
    <t xml:space="preserve">chauffeur privé Annecy Bordeaux-Mérignac</t>
  </si>
  <si>
    <t xml:space="preserve">chauffeur privé Bordeaux-Mérignac Chambéry</t>
  </si>
  <si>
    <t xml:space="preserve">chauffeur privé Chambéry Bordeaux-Mérignac</t>
  </si>
  <si>
    <t xml:space="preserve">chauffeur privé Bordeaux-Mérignac Genève</t>
  </si>
  <si>
    <t xml:space="preserve">chauffeur privé Genève Bordeaux-Mérignac</t>
  </si>
  <si>
    <t xml:space="preserve">chauffeur privé Bordeaux-Mérignac Lausanne</t>
  </si>
  <si>
    <t xml:space="preserve">chauffeur privé Lausanne Bordeaux-Mérignac</t>
  </si>
  <si>
    <t xml:space="preserve">chauffeur privé Bordeaux-Mérignac Bruxelles</t>
  </si>
  <si>
    <t xml:space="preserve">chauffeur privé Bruxelles Bordeaux-Mérignac</t>
  </si>
  <si>
    <t xml:space="preserve">chauffeur privé Bordeaux-Mérignac Liège</t>
  </si>
  <si>
    <t xml:space="preserve">chauffeur privé Liège Bordeaux-Mérignac</t>
  </si>
  <si>
    <t xml:space="preserve">chauffeur privé Bordeaux-Mérignac Charleroi</t>
  </si>
  <si>
    <t xml:space="preserve">chauffeur privé Charleroi Bordeaux-Mérignac</t>
  </si>
  <si>
    <t xml:space="preserve">chauffeur privé Bordeaux-Mérignac Bâle</t>
  </si>
  <si>
    <t xml:space="preserve">chauffeur privé Bâle Bordeaux-Mérignac</t>
  </si>
  <si>
    <t xml:space="preserve">chauffeur privé Bordeaux-Mérignac Zurich</t>
  </si>
  <si>
    <t xml:space="preserve">chauffeur privé Zurich Bordeaux-Mérignac</t>
  </si>
  <si>
    <t xml:space="preserve">chauffeur privé Bordeaux-Mérignac Berne</t>
  </si>
  <si>
    <t xml:space="preserve">chauffeur privé Berne Bordeaux-Mérignac</t>
  </si>
  <si>
    <t xml:space="preserve">Biarritz-Pays Basque</t>
  </si>
  <si>
    <t xml:space="preserve">chauffeur privé Biarritz-Pays Basque Paris</t>
  </si>
  <si>
    <t xml:space="preserve">chauffeur privé Paris Biarritz-Pays Basque</t>
  </si>
  <si>
    <t xml:space="preserve">chauffeur privé Biarritz-Pays Basque Lyon</t>
  </si>
  <si>
    <t xml:space="preserve">chauffeur privé Lyon Biarritz-Pays Basque</t>
  </si>
  <si>
    <t xml:space="preserve">chauffeur privé Biarritz-Pays Basque Nice</t>
  </si>
  <si>
    <t xml:space="preserve">chauffeur privé Nice Biarritz-Pays Basque</t>
  </si>
  <si>
    <t xml:space="preserve">chauffeur privé Biarritz-Pays Basque Marseille</t>
  </si>
  <si>
    <t xml:space="preserve">chauffeur privé Marseille Biarritz-Pays Basque</t>
  </si>
  <si>
    <t xml:space="preserve">chauffeur privé Biarritz-Pays Basque Bordeaux</t>
  </si>
  <si>
    <t xml:space="preserve">chauffeur privé Bordeaux Biarritz-Pays Basque</t>
  </si>
  <si>
    <t xml:space="preserve">chauffeur privé Biarritz-Pays Basque Toulouse</t>
  </si>
  <si>
    <t xml:space="preserve">chauffeur privé Toulouse Biarritz-Pays Basque</t>
  </si>
  <si>
    <t xml:space="preserve">chauffeur privé Biarritz-Pays Basque Lille</t>
  </si>
  <si>
    <t xml:space="preserve">chauffeur privé Lille Biarritz-Pays Basque</t>
  </si>
  <si>
    <t xml:space="preserve">chauffeur privé Biarritz-Pays Basque Strasbourg</t>
  </si>
  <si>
    <t xml:space="preserve">chauffeur privé Strasbourg Biarritz-Pays Basque</t>
  </si>
  <si>
    <t xml:space="preserve">chauffeur privé Biarritz-Pays Basque Montpellier</t>
  </si>
  <si>
    <t xml:space="preserve">chauffeur privé Montpellier Biarritz-Pays Basque</t>
  </si>
  <si>
    <t xml:space="preserve">chauffeur privé Biarritz-Pays Basque Nantes</t>
  </si>
  <si>
    <t xml:space="preserve">chauffeur privé Nantes Biarritz-Pays Basque</t>
  </si>
  <si>
    <t xml:space="preserve">chauffeur privé Biarritz-Pays Basque Rennes</t>
  </si>
  <si>
    <t xml:space="preserve">chauffeur privé Rennes Biarritz-Pays Basque</t>
  </si>
  <si>
    <t xml:space="preserve">chauffeur privé Biarritz-Pays Basque Dijon</t>
  </si>
  <si>
    <t xml:space="preserve">chauffeur privé Dijon Biarritz-Pays Basque</t>
  </si>
  <si>
    <t xml:space="preserve">chauffeur privé Biarritz-Pays Basque Grenoble</t>
  </si>
  <si>
    <t xml:space="preserve">chauffeur privé Grenoble Biarritz-Pays Basque</t>
  </si>
  <si>
    <t xml:space="preserve">chauffeur privé Biarritz-Pays Basque Annecy</t>
  </si>
  <si>
    <t xml:space="preserve">chauffeur privé Annecy Biarritz-Pays Basque</t>
  </si>
  <si>
    <t xml:space="preserve">chauffeur privé Biarritz-Pays Basque Chambéry</t>
  </si>
  <si>
    <t xml:space="preserve">chauffeur privé Chambéry Biarritz-Pays Basque</t>
  </si>
  <si>
    <t xml:space="preserve">chauffeur privé Biarritz-Pays Basque Genève</t>
  </si>
  <si>
    <t xml:space="preserve">chauffeur privé Genève Biarritz-Pays Basque</t>
  </si>
  <si>
    <t xml:space="preserve">chauffeur privé Biarritz-Pays Basque Lausanne</t>
  </si>
  <si>
    <t xml:space="preserve">chauffeur privé Lausanne Biarritz-Pays Basque</t>
  </si>
  <si>
    <t xml:space="preserve">chauffeur privé Biarritz-Pays Basque Bruxelles</t>
  </si>
  <si>
    <t xml:space="preserve">chauffeur privé Bruxelles Biarritz-Pays Basque</t>
  </si>
  <si>
    <t xml:space="preserve">chauffeur privé Biarritz-Pays Basque Liège</t>
  </si>
  <si>
    <t xml:space="preserve">chauffeur privé Liège Biarritz-Pays Basque</t>
  </si>
  <si>
    <t xml:space="preserve">chauffeur privé Biarritz-Pays Basque Charleroi</t>
  </si>
  <si>
    <t xml:space="preserve">chauffeur privé Charleroi Biarritz-Pays Basque</t>
  </si>
  <si>
    <t xml:space="preserve">chauffeur privé Biarritz-Pays Basque Bâle</t>
  </si>
  <si>
    <t xml:space="preserve">chauffeur privé Bâle Biarritz-Pays Basque</t>
  </si>
  <si>
    <t xml:space="preserve">chauffeur privé Biarritz-Pays Basque Zurich</t>
  </si>
  <si>
    <t xml:space="preserve">chauffeur privé Zurich Biarritz-Pays Basque</t>
  </si>
  <si>
    <t xml:space="preserve">chauffeur privé Biarritz-Pays Basque Berne</t>
  </si>
  <si>
    <t xml:space="preserve">chauffeur privé Berne Biarritz-Pays Basque</t>
  </si>
  <si>
    <t xml:space="preserve">Pau-Pyrénées</t>
  </si>
  <si>
    <t xml:space="preserve">chauffeur privé Pau-Pyrénées Paris</t>
  </si>
  <si>
    <t xml:space="preserve">chauffeur privé Paris Pau-Pyrénées</t>
  </si>
  <si>
    <t xml:space="preserve">chauffeur privé Pau-Pyrénées Lyon</t>
  </si>
  <si>
    <t xml:space="preserve">chauffeur privé Lyon Pau-Pyrénées</t>
  </si>
  <si>
    <t xml:space="preserve">chauffeur privé Pau-Pyrénées Nice</t>
  </si>
  <si>
    <t xml:space="preserve">chauffeur privé Nice Pau-Pyrénées</t>
  </si>
  <si>
    <t xml:space="preserve">chauffeur privé Pau-Pyrénées Marseille</t>
  </si>
  <si>
    <t xml:space="preserve">chauffeur privé Marseille Pau-Pyrénées</t>
  </si>
  <si>
    <t xml:space="preserve">chauffeur privé Pau-Pyrénées Bordeaux</t>
  </si>
  <si>
    <t xml:space="preserve">chauffeur privé Bordeaux Pau-Pyrénées</t>
  </si>
  <si>
    <t xml:space="preserve">chauffeur privé Pau-Pyrénées Toulouse</t>
  </si>
  <si>
    <t xml:space="preserve">chauffeur privé Toulouse Pau-Pyrénées</t>
  </si>
  <si>
    <t xml:space="preserve">chauffeur privé Pau-Pyrénées Lille</t>
  </si>
  <si>
    <t xml:space="preserve">chauffeur privé Lille Pau-Pyrénées</t>
  </si>
  <si>
    <t xml:space="preserve">chauffeur privé Pau-Pyrénées Strasbourg</t>
  </si>
  <si>
    <t xml:space="preserve">chauffeur privé Strasbourg Pau-Pyrénées</t>
  </si>
  <si>
    <t xml:space="preserve">chauffeur privé Pau-Pyrénées Montpellier</t>
  </si>
  <si>
    <t xml:space="preserve">chauffeur privé Montpellier Pau-Pyrénées</t>
  </si>
  <si>
    <t xml:space="preserve">chauffeur privé Pau-Pyrénées Nantes</t>
  </si>
  <si>
    <t xml:space="preserve">chauffeur privé Nantes Pau-Pyrénées</t>
  </si>
  <si>
    <t xml:space="preserve">chauffeur privé Pau-Pyrénées Rennes</t>
  </si>
  <si>
    <t xml:space="preserve">chauffeur privé Rennes Pau-Pyrénées</t>
  </si>
  <si>
    <t xml:space="preserve">chauffeur privé Pau-Pyrénées Dijon</t>
  </si>
  <si>
    <t xml:space="preserve">chauffeur privé Dijon Pau-Pyrénées</t>
  </si>
  <si>
    <t xml:space="preserve">chauffeur privé Pau-Pyrénées Grenoble</t>
  </si>
  <si>
    <t xml:space="preserve">chauffeur privé Grenoble Pau-Pyrénées</t>
  </si>
  <si>
    <t xml:space="preserve">chauffeur privé Pau-Pyrénées Annecy</t>
  </si>
  <si>
    <t xml:space="preserve">chauffeur privé Annecy Pau-Pyrénées</t>
  </si>
  <si>
    <t xml:space="preserve">chauffeur privé Pau-Pyrénées Chambéry</t>
  </si>
  <si>
    <t xml:space="preserve">chauffeur privé Chambéry Pau-Pyrénées</t>
  </si>
  <si>
    <t xml:space="preserve">chauffeur privé Pau-Pyrénées Genève</t>
  </si>
  <si>
    <t xml:space="preserve">chauffeur privé Genève Pau-Pyrénées</t>
  </si>
  <si>
    <t xml:space="preserve">chauffeur privé Pau-Pyrénées Lausanne</t>
  </si>
  <si>
    <t xml:space="preserve">chauffeur privé Lausanne Pau-Pyrénées</t>
  </si>
  <si>
    <t xml:space="preserve">chauffeur privé Pau-Pyrénées Bruxelles</t>
  </si>
  <si>
    <t xml:space="preserve">chauffeur privé Bruxelles Pau-Pyrénées</t>
  </si>
  <si>
    <t xml:space="preserve">chauffeur privé Pau-Pyrénées Liège</t>
  </si>
  <si>
    <t xml:space="preserve">chauffeur privé Liège Pau-Pyrénées</t>
  </si>
  <si>
    <t xml:space="preserve">chauffeur privé Pau-Pyrénées Charleroi</t>
  </si>
  <si>
    <t xml:space="preserve">chauffeur privé Charleroi Pau-Pyrénées</t>
  </si>
  <si>
    <t xml:space="preserve">chauffeur privé Pau-Pyrénées Bâle</t>
  </si>
  <si>
    <t xml:space="preserve">chauffeur privé Bâle Pau-Pyrénées</t>
  </si>
  <si>
    <t xml:space="preserve">chauffeur privé Pau-Pyrénées Zurich</t>
  </si>
  <si>
    <t xml:space="preserve">chauffeur privé Zurich Pau-Pyrénées</t>
  </si>
  <si>
    <t xml:space="preserve">chauffeur privé Pau-Pyrénées Berne</t>
  </si>
  <si>
    <t xml:space="preserve">chauffeur privé Berne Pau-Pyrénées</t>
  </si>
  <si>
    <t xml:space="preserve">Toulouse-Blagnac</t>
  </si>
  <si>
    <t xml:space="preserve">chauffeur privé Toulouse-Blagnac Paris</t>
  </si>
  <si>
    <t xml:space="preserve">chauffeur privé Paris Toulouse-Blagnac</t>
  </si>
  <si>
    <t xml:space="preserve">chauffeur privé Toulouse-Blagnac Lyon</t>
  </si>
  <si>
    <t xml:space="preserve">chauffeur privé Lyon Toulouse-Blagnac</t>
  </si>
  <si>
    <t xml:space="preserve">chauffeur privé Toulouse-Blagnac Nice</t>
  </si>
  <si>
    <t xml:space="preserve">chauffeur privé Nice Toulouse-Blagnac</t>
  </si>
  <si>
    <t xml:space="preserve">chauffeur privé Toulouse-Blagnac Marseille</t>
  </si>
  <si>
    <t xml:space="preserve">chauffeur privé Marseille Toulouse-Blagnac</t>
  </si>
  <si>
    <t xml:space="preserve">chauffeur privé Toulouse-Blagnac Bordeaux</t>
  </si>
  <si>
    <t xml:space="preserve">chauffeur privé Bordeaux Toulouse-Blagnac</t>
  </si>
  <si>
    <t xml:space="preserve">chauffeur privé Toulouse-Blagnac Lille</t>
  </si>
  <si>
    <t xml:space="preserve">chauffeur privé Lille Toulouse-Blagnac</t>
  </si>
  <si>
    <t xml:space="preserve">chauffeur privé Toulouse-Blagnac Strasbourg</t>
  </si>
  <si>
    <t xml:space="preserve">chauffeur privé Strasbourg Toulouse-Blagnac</t>
  </si>
  <si>
    <t xml:space="preserve">chauffeur privé Toulouse-Blagnac Montpellier</t>
  </si>
  <si>
    <t xml:space="preserve">chauffeur privé Montpellier Toulouse-Blagnac</t>
  </si>
  <si>
    <t xml:space="preserve">chauffeur privé Toulouse-Blagnac Nantes</t>
  </si>
  <si>
    <t xml:space="preserve">chauffeur privé Nantes Toulouse-Blagnac</t>
  </si>
  <si>
    <t xml:space="preserve">chauffeur privé Toulouse-Blagnac Rennes</t>
  </si>
  <si>
    <t xml:space="preserve">chauffeur privé Rennes Toulouse-Blagnac</t>
  </si>
  <si>
    <t xml:space="preserve">chauffeur privé Toulouse-Blagnac Dijon</t>
  </si>
  <si>
    <t xml:space="preserve">chauffeur privé Dijon Toulouse-Blagnac</t>
  </si>
  <si>
    <t xml:space="preserve">chauffeur privé Toulouse-Blagnac Grenoble</t>
  </si>
  <si>
    <t xml:space="preserve">chauffeur privé Grenoble Toulouse-Blagnac</t>
  </si>
  <si>
    <t xml:space="preserve">chauffeur privé Toulouse-Blagnac Annecy</t>
  </si>
  <si>
    <t xml:space="preserve">chauffeur privé Annecy Toulouse-Blagnac</t>
  </si>
  <si>
    <t xml:space="preserve">chauffeur privé Toulouse-Blagnac Chambéry</t>
  </si>
  <si>
    <t xml:space="preserve">chauffeur privé Chambéry Toulouse-Blagnac</t>
  </si>
  <si>
    <t xml:space="preserve">chauffeur privé Toulouse-Blagnac Genève</t>
  </si>
  <si>
    <t xml:space="preserve">chauffeur privé Genève Toulouse-Blagnac</t>
  </si>
  <si>
    <t xml:space="preserve">chauffeur privé Toulouse-Blagnac Lausanne</t>
  </si>
  <si>
    <t xml:space="preserve">chauffeur privé Lausanne Toulouse-Blagnac</t>
  </si>
  <si>
    <t xml:space="preserve">chauffeur privé Toulouse-Blagnac Bruxelles</t>
  </si>
  <si>
    <t xml:space="preserve">chauffeur privé Bruxelles Toulouse-Blagnac</t>
  </si>
  <si>
    <t xml:space="preserve">chauffeur privé Toulouse-Blagnac Liège</t>
  </si>
  <si>
    <t xml:space="preserve">chauffeur privé Liège Toulouse-Blagnac</t>
  </si>
  <si>
    <t xml:space="preserve">chauffeur privé Toulouse-Blagnac Charleroi</t>
  </si>
  <si>
    <t xml:space="preserve">chauffeur privé Charleroi Toulouse-Blagnac</t>
  </si>
  <si>
    <t xml:space="preserve">chauffeur privé Toulouse-Blagnac Bâle</t>
  </si>
  <si>
    <t xml:space="preserve">chauffeur privé Bâle Toulouse-Blagnac</t>
  </si>
  <si>
    <t xml:space="preserve">chauffeur privé Toulouse-Blagnac Zurich</t>
  </si>
  <si>
    <t xml:space="preserve">chauffeur privé Zurich Toulouse-Blagnac</t>
  </si>
  <si>
    <t xml:space="preserve">chauffeur privé Toulouse-Blagnac Berne</t>
  </si>
  <si>
    <t xml:space="preserve">chauffeur privé Berne Toulouse-Blagnac</t>
  </si>
  <si>
    <t xml:space="preserve">Montpellier-Méditerranée</t>
  </si>
  <si>
    <t xml:space="preserve">chauffeur privé Montpellier-Méditerranée Paris</t>
  </si>
  <si>
    <t xml:space="preserve">chauffeur privé Paris Montpellier-Méditerranée</t>
  </si>
  <si>
    <t xml:space="preserve">chauffeur privé Montpellier-Méditerranée Lyon</t>
  </si>
  <si>
    <t xml:space="preserve">chauffeur privé Lyon Montpellier-Méditerranée</t>
  </si>
  <si>
    <t xml:space="preserve">chauffeur privé Montpellier-Méditerranée Nice</t>
  </si>
  <si>
    <t xml:space="preserve">chauffeur privé Nice Montpellier-Méditerranée</t>
  </si>
  <si>
    <t xml:space="preserve">chauffeur privé Montpellier-Méditerranée Marseille</t>
  </si>
  <si>
    <t xml:space="preserve">chauffeur privé Marseille Montpellier-Méditerranée</t>
  </si>
  <si>
    <t xml:space="preserve">chauffeur privé Montpellier-Méditerranée Bordeaux</t>
  </si>
  <si>
    <t xml:space="preserve">chauffeur privé Bordeaux Montpellier-Méditerranée</t>
  </si>
  <si>
    <t xml:space="preserve">chauffeur privé Montpellier-Méditerranée Toulouse</t>
  </si>
  <si>
    <t xml:space="preserve">chauffeur privé Toulouse Montpellier-Méditerranée</t>
  </si>
  <si>
    <t xml:space="preserve">chauffeur privé Montpellier-Méditerranée Lille</t>
  </si>
  <si>
    <t xml:space="preserve">chauffeur privé Lille Montpellier-Méditerranée</t>
  </si>
  <si>
    <t xml:space="preserve">chauffeur privé Montpellier-Méditerranée Strasbourg</t>
  </si>
  <si>
    <t xml:space="preserve">chauffeur privé Strasbourg Montpellier-Méditerranée</t>
  </si>
  <si>
    <t xml:space="preserve">chauffeur privé Montpellier-Méditerranée Nantes</t>
  </si>
  <si>
    <t xml:space="preserve">chauffeur privé Nantes Montpellier-Méditerranée</t>
  </si>
  <si>
    <t xml:space="preserve">chauffeur privé Montpellier-Méditerranée Rennes</t>
  </si>
  <si>
    <t xml:space="preserve">chauffeur privé Rennes Montpellier-Méditerranée</t>
  </si>
  <si>
    <t xml:space="preserve">chauffeur privé Montpellier-Méditerranée Dijon</t>
  </si>
  <si>
    <t xml:space="preserve">chauffeur privé Dijon Montpellier-Méditerranée</t>
  </si>
  <si>
    <t xml:space="preserve">chauffeur privé Montpellier-Méditerranée Grenoble</t>
  </si>
  <si>
    <t xml:space="preserve">chauffeur privé Grenoble Montpellier-Méditerranée</t>
  </si>
  <si>
    <t xml:space="preserve">chauffeur privé Montpellier-Méditerranée Annecy</t>
  </si>
  <si>
    <t xml:space="preserve">chauffeur privé Annecy Montpellier-Méditerranée</t>
  </si>
  <si>
    <t xml:space="preserve">chauffeur privé Montpellier-Méditerranée Chambéry</t>
  </si>
  <si>
    <t xml:space="preserve">chauffeur privé Chambéry Montpellier-Méditerranée</t>
  </si>
  <si>
    <t xml:space="preserve">chauffeur privé Montpellier-Méditerranée Genève</t>
  </si>
  <si>
    <t xml:space="preserve">chauffeur privé Genève Montpellier-Méditerranée</t>
  </si>
  <si>
    <t xml:space="preserve">chauffeur privé Montpellier-Méditerranée Lausanne</t>
  </si>
  <si>
    <t xml:space="preserve">chauffeur privé Lausanne Montpellier-Méditerranée</t>
  </si>
  <si>
    <t xml:space="preserve">chauffeur privé Montpellier-Méditerranée Bruxelles</t>
  </si>
  <si>
    <t xml:space="preserve">chauffeur privé Bruxelles Montpellier-Méditerranée</t>
  </si>
  <si>
    <t xml:space="preserve">chauffeur privé Montpellier-Méditerranée Liège</t>
  </si>
  <si>
    <t xml:space="preserve">chauffeur privé Liège Montpellier-Méditerranée</t>
  </si>
  <si>
    <t xml:space="preserve">chauffeur privé Montpellier-Méditerranée Charleroi</t>
  </si>
  <si>
    <t xml:space="preserve">chauffeur privé Charleroi Montpellier-Méditerranée</t>
  </si>
  <si>
    <t xml:space="preserve">chauffeur privé Montpellier-Méditerranée Bâle</t>
  </si>
  <si>
    <t xml:space="preserve">chauffeur privé Bâle Montpellier-Méditerranée</t>
  </si>
  <si>
    <t xml:space="preserve">chauffeur privé Montpellier-Méditerranée Zurich</t>
  </si>
  <si>
    <t xml:space="preserve">chauffeur privé Zurich Montpellier-Méditerranée</t>
  </si>
  <si>
    <t xml:space="preserve">chauffeur privé Montpellier-Méditerranée Berne</t>
  </si>
  <si>
    <t xml:space="preserve">chauffeur privé Berne Montpellier-Méditerranée</t>
  </si>
  <si>
    <t xml:space="preserve">Perpignan-Rivesaltes</t>
  </si>
  <si>
    <t xml:space="preserve">chauffeur privé Perpignan-Rivesaltes Paris</t>
  </si>
  <si>
    <t xml:space="preserve">chauffeur privé Paris Perpignan-Rivesaltes</t>
  </si>
  <si>
    <t xml:space="preserve">chauffeur privé Perpignan-Rivesaltes Lyon</t>
  </si>
  <si>
    <t xml:space="preserve">chauffeur privé Lyon Perpignan-Rivesaltes</t>
  </si>
  <si>
    <t xml:space="preserve">chauffeur privé Perpignan-Rivesaltes Nice</t>
  </si>
  <si>
    <t xml:space="preserve">chauffeur privé Nice Perpignan-Rivesaltes</t>
  </si>
  <si>
    <t xml:space="preserve">chauffeur privé Perpignan-Rivesaltes Marseille</t>
  </si>
  <si>
    <t xml:space="preserve">chauffeur privé Marseille Perpignan-Rivesaltes</t>
  </si>
  <si>
    <t xml:space="preserve">chauffeur privé Perpignan-Rivesaltes Bordeaux</t>
  </si>
  <si>
    <t xml:space="preserve">chauffeur privé Bordeaux Perpignan-Rivesaltes</t>
  </si>
  <si>
    <t xml:space="preserve">chauffeur privé Perpignan-Rivesaltes Toulouse</t>
  </si>
  <si>
    <t xml:space="preserve">chauffeur privé Toulouse Perpignan-Rivesaltes</t>
  </si>
  <si>
    <t xml:space="preserve">chauffeur privé Perpignan-Rivesaltes Lille</t>
  </si>
  <si>
    <t xml:space="preserve">chauffeur privé Lille Perpignan-Rivesaltes</t>
  </si>
  <si>
    <t xml:space="preserve">chauffeur privé Perpignan-Rivesaltes Strasbourg</t>
  </si>
  <si>
    <t xml:space="preserve">chauffeur privé Strasbourg Perpignan-Rivesaltes</t>
  </si>
  <si>
    <t xml:space="preserve">chauffeur privé Perpignan-Rivesaltes Montpellier</t>
  </si>
  <si>
    <t xml:space="preserve">chauffeur privé Montpellier Perpignan-Rivesaltes</t>
  </si>
  <si>
    <t xml:space="preserve">chauffeur privé Perpignan-Rivesaltes Nantes</t>
  </si>
  <si>
    <t xml:space="preserve">chauffeur privé Nantes Perpignan-Rivesaltes</t>
  </si>
  <si>
    <t xml:space="preserve">chauffeur privé Perpignan-Rivesaltes Rennes</t>
  </si>
  <si>
    <t xml:space="preserve">chauffeur privé Rennes Perpignan-Rivesaltes</t>
  </si>
  <si>
    <t xml:space="preserve">chauffeur privé Perpignan-Rivesaltes Dijon</t>
  </si>
  <si>
    <t xml:space="preserve">chauffeur privé Dijon Perpignan-Rivesaltes</t>
  </si>
  <si>
    <t xml:space="preserve">chauffeur privé Perpignan-Rivesaltes Grenoble</t>
  </si>
  <si>
    <t xml:space="preserve">chauffeur privé Grenoble Perpignan-Rivesaltes</t>
  </si>
  <si>
    <t xml:space="preserve">chauffeur privé Perpignan-Rivesaltes Annecy</t>
  </si>
  <si>
    <t xml:space="preserve">chauffeur privé Annecy Perpignan-Rivesaltes</t>
  </si>
  <si>
    <t xml:space="preserve">chauffeur privé Perpignan-Rivesaltes Chambéry</t>
  </si>
  <si>
    <t xml:space="preserve">chauffeur privé Chambéry Perpignan-Rivesaltes</t>
  </si>
  <si>
    <t xml:space="preserve">chauffeur privé Perpignan-Rivesaltes Genève</t>
  </si>
  <si>
    <t xml:space="preserve">chauffeur privé Genève Perpignan-Rivesaltes</t>
  </si>
  <si>
    <t xml:space="preserve">chauffeur privé Perpignan-Rivesaltes Lausanne</t>
  </si>
  <si>
    <t xml:space="preserve">chauffeur privé Lausanne Perpignan-Rivesaltes</t>
  </si>
  <si>
    <t xml:space="preserve">chauffeur privé Perpignan-Rivesaltes Bruxelles</t>
  </si>
  <si>
    <t xml:space="preserve">chauffeur privé Bruxelles Perpignan-Rivesaltes</t>
  </si>
  <si>
    <t xml:space="preserve">chauffeur privé Perpignan-Rivesaltes Liège</t>
  </si>
  <si>
    <t xml:space="preserve">chauffeur privé Liège Perpignan-Rivesaltes</t>
  </si>
  <si>
    <t xml:space="preserve">chauffeur privé Perpignan-Rivesaltes Charleroi</t>
  </si>
  <si>
    <t xml:space="preserve">chauffeur privé Charleroi Perpignan-Rivesaltes</t>
  </si>
  <si>
    <t xml:space="preserve">chauffeur privé Perpignan-Rivesaltes Bâle</t>
  </si>
  <si>
    <t xml:space="preserve">chauffeur privé Bâle Perpignan-Rivesaltes</t>
  </si>
  <si>
    <t xml:space="preserve">chauffeur privé Perpignan-Rivesaltes Zurich</t>
  </si>
  <si>
    <t xml:space="preserve">chauffeur privé Zurich Perpignan-Rivesaltes</t>
  </si>
  <si>
    <t xml:space="preserve">chauffeur privé Perpignan-Rivesaltes Berne</t>
  </si>
  <si>
    <t xml:space="preserve">chauffeur privé Berne Perpignan-Rivesaltes</t>
  </si>
  <si>
    <t xml:space="preserve">Nice-Côte d'Azur</t>
  </si>
  <si>
    <t xml:space="preserve">chauffeur privé Nice-Côte d'Azur Paris</t>
  </si>
  <si>
    <t xml:space="preserve">chauffeur privé Paris Nice-Côte d'Azur</t>
  </si>
  <si>
    <t xml:space="preserve">chauffeur privé Nice-Côte d'Azur Lyon</t>
  </si>
  <si>
    <t xml:space="preserve">chauffeur privé Lyon Nice-Côte d'Azur</t>
  </si>
  <si>
    <t xml:space="preserve">chauffeur privé Nice-Côte d'Azur Marseille</t>
  </si>
  <si>
    <t xml:space="preserve">chauffeur privé Marseille Nice-Côte d'Azur</t>
  </si>
  <si>
    <t xml:space="preserve">chauffeur privé Nice-Côte d'Azur Bordeaux</t>
  </si>
  <si>
    <t xml:space="preserve">chauffeur privé Bordeaux Nice-Côte d'Azur</t>
  </si>
  <si>
    <t xml:space="preserve">chauffeur privé Nice-Côte d'Azur Toulouse</t>
  </si>
  <si>
    <t xml:space="preserve">chauffeur privé Toulouse Nice-Côte d'Azur</t>
  </si>
  <si>
    <t xml:space="preserve">chauffeur privé Nice-Côte d'Azur Lille</t>
  </si>
  <si>
    <t xml:space="preserve">chauffeur privé Lille Nice-Côte d'Azur</t>
  </si>
  <si>
    <t xml:space="preserve">chauffeur privé Nice-Côte d'Azur Strasbourg</t>
  </si>
  <si>
    <t xml:space="preserve">chauffeur privé Strasbourg Nice-Côte d'Azur</t>
  </si>
  <si>
    <t xml:space="preserve">chauffeur privé Nice-Côte d'Azur Montpellier</t>
  </si>
  <si>
    <t xml:space="preserve">chauffeur privé Montpellier Nice-Côte d'Azur</t>
  </si>
  <si>
    <t xml:space="preserve">chauffeur privé Nice-Côte d'Azur Nantes</t>
  </si>
  <si>
    <t xml:space="preserve">chauffeur privé Nantes Nice-Côte d'Azur</t>
  </si>
  <si>
    <t xml:space="preserve">chauffeur privé Nice-Côte d'Azur Rennes</t>
  </si>
  <si>
    <t xml:space="preserve">chauffeur privé Rennes Nice-Côte d'Azur</t>
  </si>
  <si>
    <t xml:space="preserve">chauffeur privé Nice-Côte d'Azur Dijon</t>
  </si>
  <si>
    <t xml:space="preserve">chauffeur privé Dijon Nice-Côte d'Azur</t>
  </si>
  <si>
    <t xml:space="preserve">chauffeur privé Nice-Côte d'Azur Grenoble</t>
  </si>
  <si>
    <t xml:space="preserve">chauffeur privé Grenoble Nice-Côte d'Azur</t>
  </si>
  <si>
    <t xml:space="preserve">chauffeur privé Nice-Côte d'Azur Annecy</t>
  </si>
  <si>
    <t xml:space="preserve">chauffeur privé Annecy Nice-Côte d'Azur</t>
  </si>
  <si>
    <t xml:space="preserve">chauffeur privé Nice-Côte d'Azur Chambéry</t>
  </si>
  <si>
    <t xml:space="preserve">chauffeur privé Chambéry Nice-Côte d'Azur</t>
  </si>
  <si>
    <t xml:space="preserve">chauffeur privé Nice-Côte d'Azur Genève</t>
  </si>
  <si>
    <t xml:space="preserve">chauffeur privé Genève Nice-Côte d'Azur</t>
  </si>
  <si>
    <t xml:space="preserve">chauffeur privé Nice-Côte d'Azur Lausanne</t>
  </si>
  <si>
    <t xml:space="preserve">chauffeur privé Lausanne Nice-Côte d'Azur</t>
  </si>
  <si>
    <t xml:space="preserve">chauffeur privé Nice-Côte d'Azur Bruxelles</t>
  </si>
  <si>
    <t xml:space="preserve">chauffeur privé Bruxelles Nice-Côte d'Azur</t>
  </si>
  <si>
    <t xml:space="preserve">chauffeur privé Nice-Côte d'Azur Liège</t>
  </si>
  <si>
    <t xml:space="preserve">chauffeur privé Liège Nice-Côte d'Azur</t>
  </si>
  <si>
    <t xml:space="preserve">chauffeur privé Nice-Côte d'Azur Charleroi</t>
  </si>
  <si>
    <t xml:space="preserve">chauffeur privé Charleroi Nice-Côte d'Azur</t>
  </si>
  <si>
    <t xml:space="preserve">chauffeur privé Nice-Côte d'Azur Bâle</t>
  </si>
  <si>
    <t xml:space="preserve">chauffeur privé Bâle Nice-Côte d'Azur</t>
  </si>
  <si>
    <t xml:space="preserve">chauffeur privé Nice-Côte d'Azur Zurich</t>
  </si>
  <si>
    <t xml:space="preserve">chauffeur privé Zurich Nice-Côte d'Azur</t>
  </si>
  <si>
    <t xml:space="preserve">chauffeur privé Nice-Côte d'Azur Berne</t>
  </si>
  <si>
    <t xml:space="preserve">chauffeur privé Berne Nice-Côte d'Azur</t>
  </si>
  <si>
    <t xml:space="preserve">Cannes-Mandelieu</t>
  </si>
  <si>
    <t xml:space="preserve">chauffeur privé Cannes-Mandelieu Paris</t>
  </si>
  <si>
    <t xml:space="preserve">chauffeur privé Paris Cannes-Mandelieu</t>
  </si>
  <si>
    <t xml:space="preserve">chauffeur privé Cannes-Mandelieu Lyon</t>
  </si>
  <si>
    <t xml:space="preserve">chauffeur privé Lyon Cannes-Mandelieu</t>
  </si>
  <si>
    <t xml:space="preserve">chauffeur privé Cannes-Mandelieu Nice</t>
  </si>
  <si>
    <t xml:space="preserve">chauffeur privé Nice Cannes-Mandelieu</t>
  </si>
  <si>
    <t xml:space="preserve">chauffeur privé Cannes-Mandelieu Marseille</t>
  </si>
  <si>
    <t xml:space="preserve">chauffeur privé Marseille Cannes-Mandelieu</t>
  </si>
  <si>
    <t xml:space="preserve">chauffeur privé Cannes-Mandelieu Bordeaux</t>
  </si>
  <si>
    <t xml:space="preserve">chauffeur privé Bordeaux Cannes-Mandelieu</t>
  </si>
  <si>
    <t xml:space="preserve">chauffeur privé Cannes-Mandelieu Toulouse</t>
  </si>
  <si>
    <t xml:space="preserve">chauffeur privé Toulouse Cannes-Mandelieu</t>
  </si>
  <si>
    <t xml:space="preserve">chauffeur privé Cannes-Mandelieu Lille</t>
  </si>
  <si>
    <t xml:space="preserve">chauffeur privé Lille Cannes-Mandelieu</t>
  </si>
  <si>
    <t xml:space="preserve">chauffeur privé Cannes-Mandelieu Strasbourg</t>
  </si>
  <si>
    <t xml:space="preserve">chauffeur privé Strasbourg Cannes-Mandelieu</t>
  </si>
  <si>
    <t xml:space="preserve">chauffeur privé Cannes-Mandelieu Montpellier</t>
  </si>
  <si>
    <t xml:space="preserve">chauffeur privé Montpellier Cannes-Mandelieu</t>
  </si>
  <si>
    <t xml:space="preserve">chauffeur privé Cannes-Mandelieu Nantes</t>
  </si>
  <si>
    <t xml:space="preserve">chauffeur privé Nantes Cannes-Mandelieu</t>
  </si>
  <si>
    <t xml:space="preserve">chauffeur privé Cannes-Mandelieu Rennes</t>
  </si>
  <si>
    <t xml:space="preserve">chauffeur privé Rennes Cannes-Mandelieu</t>
  </si>
  <si>
    <t xml:space="preserve">chauffeur privé Cannes-Mandelieu Dijon</t>
  </si>
  <si>
    <t xml:space="preserve">chauffeur privé Dijon Cannes-Mandelieu</t>
  </si>
  <si>
    <t xml:space="preserve">chauffeur privé Cannes-Mandelieu Grenoble</t>
  </si>
  <si>
    <t xml:space="preserve">chauffeur privé Grenoble Cannes-Mandelieu</t>
  </si>
  <si>
    <t xml:space="preserve">chauffeur privé Cannes-Mandelieu Annecy</t>
  </si>
  <si>
    <t xml:space="preserve">chauffeur privé Annecy Cannes-Mandelieu</t>
  </si>
  <si>
    <t xml:space="preserve">chauffeur privé Cannes-Mandelieu Chambéry</t>
  </si>
  <si>
    <t xml:space="preserve">chauffeur privé Chambéry Cannes-Mandelieu</t>
  </si>
  <si>
    <t xml:space="preserve">chauffeur privé Cannes-Mandelieu Genève</t>
  </si>
  <si>
    <t xml:space="preserve">chauffeur privé Genève Cannes-Mandelieu</t>
  </si>
  <si>
    <t xml:space="preserve">chauffeur privé Cannes-Mandelieu Lausanne</t>
  </si>
  <si>
    <t xml:space="preserve">chauffeur privé Lausanne Cannes-Mandelieu</t>
  </si>
  <si>
    <t xml:space="preserve">chauffeur privé Cannes-Mandelieu Bruxelles</t>
  </si>
  <si>
    <t xml:space="preserve">chauffeur privé Bruxelles Cannes-Mandelieu</t>
  </si>
  <si>
    <t xml:space="preserve">chauffeur privé Cannes-Mandelieu Liège</t>
  </si>
  <si>
    <t xml:space="preserve">chauffeur privé Liège Cannes-Mandelieu</t>
  </si>
  <si>
    <t xml:space="preserve">chauffeur privé Cannes-Mandelieu Charleroi</t>
  </si>
  <si>
    <t xml:space="preserve">chauffeur privé Charleroi Cannes-Mandelieu</t>
  </si>
  <si>
    <t xml:space="preserve">chauffeur privé Cannes-Mandelieu Bâle</t>
  </si>
  <si>
    <t xml:space="preserve">chauffeur privé Bâle Cannes-Mandelieu</t>
  </si>
  <si>
    <t xml:space="preserve">chauffeur privé Cannes-Mandelieu Zurich</t>
  </si>
  <si>
    <t xml:space="preserve">chauffeur privé Zurich Cannes-Mandelieu</t>
  </si>
  <si>
    <t xml:space="preserve">chauffeur privé Cannes-Mandelieu Berne</t>
  </si>
  <si>
    <t xml:space="preserve">chauffeur privé Berne Cannes-Mandelieu</t>
  </si>
  <si>
    <t xml:space="preserve">La Môle-Saint-Tropez</t>
  </si>
  <si>
    <t xml:space="preserve">chauffeur privé La Môle-Saint-Tropez Paris</t>
  </si>
  <si>
    <t xml:space="preserve">chauffeur privé Paris La Môle-Saint-Tropez</t>
  </si>
  <si>
    <t xml:space="preserve">chauffeur privé La Môle-Saint-Tropez Lyon</t>
  </si>
  <si>
    <t xml:space="preserve">chauffeur privé Lyon La Môle-Saint-Tropez</t>
  </si>
  <si>
    <t xml:space="preserve">chauffeur privé La Môle-Saint-Tropez Nice</t>
  </si>
  <si>
    <t xml:space="preserve">chauffeur privé Nice La Môle-Saint-Tropez</t>
  </si>
  <si>
    <t xml:space="preserve">chauffeur privé La Môle-Saint-Tropez Marseille</t>
  </si>
  <si>
    <t xml:space="preserve">chauffeur privé Marseille La Môle-Saint-Tropez</t>
  </si>
  <si>
    <t xml:space="preserve">chauffeur privé La Môle-Saint-Tropez Bordeaux</t>
  </si>
  <si>
    <t xml:space="preserve">chauffeur privé Bordeaux La Môle-Saint-Tropez</t>
  </si>
  <si>
    <t xml:space="preserve">chauffeur privé La Môle-Saint-Tropez Toulouse</t>
  </si>
  <si>
    <t xml:space="preserve">chauffeur privé Toulouse La Môle-Saint-Tropez</t>
  </si>
  <si>
    <t xml:space="preserve">chauffeur privé La Môle-Saint-Tropez Lille</t>
  </si>
  <si>
    <t xml:space="preserve">chauffeur privé Lille La Môle-Saint-Tropez</t>
  </si>
  <si>
    <t xml:space="preserve">chauffeur privé La Môle-Saint-Tropez Strasbourg</t>
  </si>
  <si>
    <t xml:space="preserve">chauffeur privé Strasbourg La Môle-Saint-Tropez</t>
  </si>
  <si>
    <t xml:space="preserve">chauffeur privé La Môle-Saint-Tropez Montpellier</t>
  </si>
  <si>
    <t xml:space="preserve">chauffeur privé Montpellier La Môle-Saint-Tropez</t>
  </si>
  <si>
    <t xml:space="preserve">chauffeur privé La Môle-Saint-Tropez Nantes</t>
  </si>
  <si>
    <t xml:space="preserve">chauffeur privé Nantes La Môle-Saint-Tropez</t>
  </si>
  <si>
    <t xml:space="preserve">chauffeur privé La Môle-Saint-Tropez Rennes</t>
  </si>
  <si>
    <t xml:space="preserve">chauffeur privé Rennes La Môle-Saint-Tropez</t>
  </si>
  <si>
    <t xml:space="preserve">chauffeur privé La Môle-Saint-Tropez Dijon</t>
  </si>
  <si>
    <t xml:space="preserve">chauffeur privé Dijon La Môle-Saint-Tropez</t>
  </si>
  <si>
    <t xml:space="preserve">chauffeur privé La Môle-Saint-Tropez Grenoble</t>
  </si>
  <si>
    <t xml:space="preserve">chauffeur privé Grenoble La Môle-Saint-Tropez</t>
  </si>
  <si>
    <t xml:space="preserve">chauffeur privé La Môle-Saint-Tropez Annecy</t>
  </si>
  <si>
    <t xml:space="preserve">chauffeur privé Annecy La Môle-Saint-Tropez</t>
  </si>
  <si>
    <t xml:space="preserve">chauffeur privé La Môle-Saint-Tropez Chambéry</t>
  </si>
  <si>
    <t xml:space="preserve">chauffeur privé Chambéry La Môle-Saint-Tropez</t>
  </si>
  <si>
    <t xml:space="preserve">chauffeur privé La Môle-Saint-Tropez Genève</t>
  </si>
  <si>
    <t xml:space="preserve">chauffeur privé Genève La Môle-Saint-Tropez</t>
  </si>
  <si>
    <t xml:space="preserve">chauffeur privé La Môle-Saint-Tropez Lausanne</t>
  </si>
  <si>
    <t xml:space="preserve">chauffeur privé Lausanne La Môle-Saint-Tropez</t>
  </si>
  <si>
    <t xml:space="preserve">chauffeur privé La Môle-Saint-Tropez Bruxelles</t>
  </si>
  <si>
    <t xml:space="preserve">chauffeur privé Bruxelles La Môle-Saint-Tropez</t>
  </si>
  <si>
    <t xml:space="preserve">chauffeur privé La Môle-Saint-Tropez Liège</t>
  </si>
  <si>
    <t xml:space="preserve">chauffeur privé Liège La Môle-Saint-Tropez</t>
  </si>
  <si>
    <t xml:space="preserve">chauffeur privé La Môle-Saint-Tropez Charleroi</t>
  </si>
  <si>
    <t xml:space="preserve">chauffeur privé Charleroi La Môle-Saint-Tropez</t>
  </si>
  <si>
    <t xml:space="preserve">chauffeur privé La Môle-Saint-Tropez Bâle</t>
  </si>
  <si>
    <t xml:space="preserve">chauffeur privé Bâle La Môle-Saint-Tropez</t>
  </si>
  <si>
    <t xml:space="preserve">chauffeur privé La Môle-Saint-Tropez Zurich</t>
  </si>
  <si>
    <t xml:space="preserve">chauffeur privé Zurich La Môle-Saint-Tropez</t>
  </si>
  <si>
    <t xml:space="preserve">chauffeur privé La Môle-Saint-Tropez Berne</t>
  </si>
  <si>
    <t xml:space="preserve">chauffeur privé Berne La Môle-Saint-Tropez</t>
  </si>
  <si>
    <t xml:space="preserve">Marseille-Provence</t>
  </si>
  <si>
    <t xml:space="preserve">chauffeur privé Marseille-Provence Paris</t>
  </si>
  <si>
    <t xml:space="preserve">chauffeur privé Paris Marseille-Provence</t>
  </si>
  <si>
    <t xml:space="preserve">chauffeur privé Marseille-Provence Lyon</t>
  </si>
  <si>
    <t xml:space="preserve">chauffeur privé Lyon Marseille-Provence</t>
  </si>
  <si>
    <t xml:space="preserve">chauffeur privé Marseille-Provence Nice</t>
  </si>
  <si>
    <t xml:space="preserve">chauffeur privé Nice Marseille-Provence</t>
  </si>
  <si>
    <t xml:space="preserve">chauffeur privé Marseille-Provence Bordeaux</t>
  </si>
  <si>
    <t xml:space="preserve">chauffeur privé Bordeaux Marseille-Provence</t>
  </si>
  <si>
    <t xml:space="preserve">chauffeur privé Marseille-Provence Toulouse</t>
  </si>
  <si>
    <t xml:space="preserve">chauffeur privé Toulouse Marseille-Provence</t>
  </si>
  <si>
    <t xml:space="preserve">chauffeur privé Marseille-Provence Lille</t>
  </si>
  <si>
    <t xml:space="preserve">chauffeur privé Lille Marseille-Provence</t>
  </si>
  <si>
    <t xml:space="preserve">chauffeur privé Marseille-Provence Strasbourg</t>
  </si>
  <si>
    <t xml:space="preserve">chauffeur privé Strasbourg Marseille-Provence</t>
  </si>
  <si>
    <t xml:space="preserve">chauffeur privé Marseille-Provence Montpellier</t>
  </si>
  <si>
    <t xml:space="preserve">chauffeur privé Montpellier Marseille-Provence</t>
  </si>
  <si>
    <t xml:space="preserve">chauffeur privé Marseille-Provence Nantes</t>
  </si>
  <si>
    <t xml:space="preserve">chauffeur privé Nantes Marseille-Provence</t>
  </si>
  <si>
    <t xml:space="preserve">chauffeur privé Marseille-Provence Rennes</t>
  </si>
  <si>
    <t xml:space="preserve">chauffeur privé Rennes Marseille-Provence</t>
  </si>
  <si>
    <t xml:space="preserve">chauffeur privé Marseille-Provence Dijon</t>
  </si>
  <si>
    <t xml:space="preserve">chauffeur privé Dijon Marseille-Provence</t>
  </si>
  <si>
    <t xml:space="preserve">chauffeur privé Marseille-Provence Grenoble</t>
  </si>
  <si>
    <t xml:space="preserve">chauffeur privé Grenoble Marseille-Provence</t>
  </si>
  <si>
    <t xml:space="preserve">chauffeur privé Marseille-Provence Annecy</t>
  </si>
  <si>
    <t xml:space="preserve">chauffeur privé Annecy Marseille-Provence</t>
  </si>
  <si>
    <t xml:space="preserve">chauffeur privé Marseille-Provence Chambéry</t>
  </si>
  <si>
    <t xml:space="preserve">chauffeur privé Chambéry Marseille-Provence</t>
  </si>
  <si>
    <t xml:space="preserve">chauffeur privé Marseille-Provence Genève</t>
  </si>
  <si>
    <t xml:space="preserve">chauffeur privé Genève Marseille-Provence</t>
  </si>
  <si>
    <t xml:space="preserve">chauffeur privé Marseille-Provence Lausanne</t>
  </si>
  <si>
    <t xml:space="preserve">chauffeur privé Lausanne Marseille-Provence</t>
  </si>
  <si>
    <t xml:space="preserve">chauffeur privé Marseille-Provence Bruxelles</t>
  </si>
  <si>
    <t xml:space="preserve">chauffeur privé Bruxelles Marseille-Provence</t>
  </si>
  <si>
    <t xml:space="preserve">chauffeur privé Marseille-Provence Liège</t>
  </si>
  <si>
    <t xml:space="preserve">chauffeur privé Liège Marseille-Provence</t>
  </si>
  <si>
    <t xml:space="preserve">chauffeur privé Marseille-Provence Charleroi</t>
  </si>
  <si>
    <t xml:space="preserve">chauffeur privé Charleroi Marseille-Provence</t>
  </si>
  <si>
    <t xml:space="preserve">chauffeur privé Marseille-Provence Bâle</t>
  </si>
  <si>
    <t xml:space="preserve">chauffeur privé Bâle Marseille-Provence</t>
  </si>
  <si>
    <t xml:space="preserve">chauffeur privé Marseille-Provence Zurich</t>
  </si>
  <si>
    <t xml:space="preserve">chauffeur privé Zurich Marseille-Provence</t>
  </si>
  <si>
    <t xml:space="preserve">chauffeur privé Marseille-Provence Berne</t>
  </si>
  <si>
    <t xml:space="preserve">chauffeur privé Berne Marseille-Provence</t>
  </si>
  <si>
    <t xml:space="preserve">Toulon-Hyères</t>
  </si>
  <si>
    <t xml:space="preserve">chauffeur privé Toulon-Hyères Paris</t>
  </si>
  <si>
    <t xml:space="preserve">chauffeur privé Paris Toulon-Hyères</t>
  </si>
  <si>
    <t xml:space="preserve">chauffeur privé Toulon-Hyères Lyon</t>
  </si>
  <si>
    <t xml:space="preserve">chauffeur privé Lyon Toulon-Hyères</t>
  </si>
  <si>
    <t xml:space="preserve">chauffeur privé Toulon-Hyères Nice</t>
  </si>
  <si>
    <t xml:space="preserve">chauffeur privé Nice Toulon-Hyères</t>
  </si>
  <si>
    <t xml:space="preserve">chauffeur privé Toulon-Hyères Marseille</t>
  </si>
  <si>
    <t xml:space="preserve">chauffeur privé Marseille Toulon-Hyères</t>
  </si>
  <si>
    <t xml:space="preserve">chauffeur privé Toulon-Hyères Bordeaux</t>
  </si>
  <si>
    <t xml:space="preserve">chauffeur privé Bordeaux Toulon-Hyères</t>
  </si>
  <si>
    <t xml:space="preserve">chauffeur privé Toulon-Hyères Toulouse</t>
  </si>
  <si>
    <t xml:space="preserve">chauffeur privé Toulouse Toulon-Hyères</t>
  </si>
  <si>
    <t xml:space="preserve">chauffeur privé Toulon-Hyères Lille</t>
  </si>
  <si>
    <t xml:space="preserve">chauffeur privé Lille Toulon-Hyères</t>
  </si>
  <si>
    <t xml:space="preserve">chauffeur privé Toulon-Hyères Strasbourg</t>
  </si>
  <si>
    <t xml:space="preserve">chauffeur privé Strasbourg Toulon-Hyères</t>
  </si>
  <si>
    <t xml:space="preserve">chauffeur privé Toulon-Hyères Montpellier</t>
  </si>
  <si>
    <t xml:space="preserve">chauffeur privé Montpellier Toulon-Hyères</t>
  </si>
  <si>
    <t xml:space="preserve">chauffeur privé Toulon-Hyères Nantes</t>
  </si>
  <si>
    <t xml:space="preserve">chauffeur privé Nantes Toulon-Hyères</t>
  </si>
  <si>
    <t xml:space="preserve">chauffeur privé Toulon-Hyères Rennes</t>
  </si>
  <si>
    <t xml:space="preserve">chauffeur privé Rennes Toulon-Hyères</t>
  </si>
  <si>
    <t xml:space="preserve">chauffeur privé Toulon-Hyères Dijon</t>
  </si>
  <si>
    <t xml:space="preserve">chauffeur privé Dijon Toulon-Hyères</t>
  </si>
  <si>
    <t xml:space="preserve">chauffeur privé Toulon-Hyères Grenoble</t>
  </si>
  <si>
    <t xml:space="preserve">chauffeur privé Grenoble Toulon-Hyères</t>
  </si>
  <si>
    <t xml:space="preserve">chauffeur privé Toulon-Hyères Annecy</t>
  </si>
  <si>
    <t xml:space="preserve">chauffeur privé Annecy Toulon-Hyères</t>
  </si>
  <si>
    <t xml:space="preserve">chauffeur privé Toulon-Hyères Chambéry</t>
  </si>
  <si>
    <t xml:space="preserve">chauffeur privé Chambéry Toulon-Hyères</t>
  </si>
  <si>
    <t xml:space="preserve">chauffeur privé Toulon-Hyères Genève</t>
  </si>
  <si>
    <t xml:space="preserve">chauffeur privé Genève Toulon-Hyères</t>
  </si>
  <si>
    <t xml:space="preserve">chauffeur privé Toulon-Hyères Lausanne</t>
  </si>
  <si>
    <t xml:space="preserve">chauffeur privé Lausanne Toulon-Hyères</t>
  </si>
  <si>
    <t xml:space="preserve">chauffeur privé Toulon-Hyères Bruxelles</t>
  </si>
  <si>
    <t xml:space="preserve">chauffeur privé Bruxelles Toulon-Hyères</t>
  </si>
  <si>
    <t xml:space="preserve">chauffeur privé Toulon-Hyères Liège</t>
  </si>
  <si>
    <t xml:space="preserve">chauffeur privé Liège Toulon-Hyères</t>
  </si>
  <si>
    <t xml:space="preserve">chauffeur privé Toulon-Hyères Charleroi</t>
  </si>
  <si>
    <t xml:space="preserve">chauffeur privé Charleroi Toulon-Hyères</t>
  </si>
  <si>
    <t xml:space="preserve">chauffeur privé Toulon-Hyères Bâle</t>
  </si>
  <si>
    <t xml:space="preserve">chauffeur privé Bâle Toulon-Hyères</t>
  </si>
  <si>
    <t xml:space="preserve">chauffeur privé Toulon-Hyères Zurich</t>
  </si>
  <si>
    <t xml:space="preserve">chauffeur privé Zurich Toulon-Hyères</t>
  </si>
  <si>
    <t xml:space="preserve">chauffeur privé Toulon-Hyères Berne</t>
  </si>
  <si>
    <t xml:space="preserve">chauffeur privé Berne Toulon-Hyères</t>
  </si>
  <si>
    <t xml:space="preserve">Brussels Airport</t>
  </si>
  <si>
    <t xml:space="preserve">chauffeur privé Brussels Airport Paris</t>
  </si>
  <si>
    <t xml:space="preserve">chauffeur privé Paris Brussels Airport</t>
  </si>
  <si>
    <t xml:space="preserve">chauffeur privé Brussels Airport Lyon</t>
  </si>
  <si>
    <t xml:space="preserve">chauffeur privé Lyon Brussels Airport</t>
  </si>
  <si>
    <t xml:space="preserve">chauffeur privé Brussels Airport Nice</t>
  </si>
  <si>
    <t xml:space="preserve">chauffeur privé Nice Brussels Airport</t>
  </si>
  <si>
    <t xml:space="preserve">chauffeur privé Brussels Airport Marseille</t>
  </si>
  <si>
    <t xml:space="preserve">chauffeur privé Marseille Brussels Airport</t>
  </si>
  <si>
    <t xml:space="preserve">chauffeur privé Brussels Airport Bordeaux</t>
  </si>
  <si>
    <t xml:space="preserve">chauffeur privé Bordeaux Brussels Airport</t>
  </si>
  <si>
    <t xml:space="preserve">chauffeur privé Brussels Airport Toulouse</t>
  </si>
  <si>
    <t xml:space="preserve">chauffeur privé Toulouse Brussels Airport</t>
  </si>
  <si>
    <t xml:space="preserve">chauffeur privé Brussels Airport Lille</t>
  </si>
  <si>
    <t xml:space="preserve">chauffeur privé Lille Brussels Airport</t>
  </si>
  <si>
    <t xml:space="preserve">chauffeur privé Brussels Airport Strasbourg</t>
  </si>
  <si>
    <t xml:space="preserve">chauffeur privé Strasbourg Brussels Airport</t>
  </si>
  <si>
    <t xml:space="preserve">chauffeur privé Brussels Airport Montpellier</t>
  </si>
  <si>
    <t xml:space="preserve">chauffeur privé Montpellier Brussels Airport</t>
  </si>
  <si>
    <t xml:space="preserve">chauffeur privé Brussels Airport Nantes</t>
  </si>
  <si>
    <t xml:space="preserve">chauffeur privé Nantes Brussels Airport</t>
  </si>
  <si>
    <t xml:space="preserve">chauffeur privé Brussels Airport Rennes</t>
  </si>
  <si>
    <t xml:space="preserve">chauffeur privé Rennes Brussels Airport</t>
  </si>
  <si>
    <t xml:space="preserve">chauffeur privé Brussels Airport Dijon</t>
  </si>
  <si>
    <t xml:space="preserve">chauffeur privé Dijon Brussels Airport</t>
  </si>
  <si>
    <t xml:space="preserve">chauffeur privé Brussels Airport Grenoble</t>
  </si>
  <si>
    <t xml:space="preserve">chauffeur privé Grenoble Brussels Airport</t>
  </si>
  <si>
    <t xml:space="preserve">chauffeur privé Brussels Airport Annecy</t>
  </si>
  <si>
    <t xml:space="preserve">chauffeur privé Annecy Brussels Airport</t>
  </si>
  <si>
    <t xml:space="preserve">chauffeur privé Brussels Airport Chambéry</t>
  </si>
  <si>
    <t xml:space="preserve">chauffeur privé Chambéry Brussels Airport</t>
  </si>
  <si>
    <t xml:space="preserve">chauffeur privé Brussels Airport Genève</t>
  </si>
  <si>
    <t xml:space="preserve">chauffeur privé Genève Brussels Airport</t>
  </si>
  <si>
    <t xml:space="preserve">chauffeur privé Brussels Airport Lausanne</t>
  </si>
  <si>
    <t xml:space="preserve">chauffeur privé Lausanne Brussels Airport</t>
  </si>
  <si>
    <t xml:space="preserve">chauffeur privé Brussels Airport Liège</t>
  </si>
  <si>
    <t xml:space="preserve">chauffeur privé Liège Brussels Airport</t>
  </si>
  <si>
    <t xml:space="preserve">chauffeur privé Brussels Airport Charleroi</t>
  </si>
  <si>
    <t xml:space="preserve">chauffeur privé Charleroi Brussels Airport</t>
  </si>
  <si>
    <t xml:space="preserve">chauffeur privé Brussels Airport Bâle</t>
  </si>
  <si>
    <t xml:space="preserve">chauffeur privé Bâle Brussels Airport</t>
  </si>
  <si>
    <t xml:space="preserve">chauffeur privé Brussels Airport Zurich</t>
  </si>
  <si>
    <t xml:space="preserve">chauffeur privé Zurich Brussels Airport</t>
  </si>
  <si>
    <t xml:space="preserve">chauffeur privé Brussels Airport Berne</t>
  </si>
  <si>
    <t xml:space="preserve">chauffeur privé Berne Brussels Airport</t>
  </si>
  <si>
    <t xml:space="preserve">Brussels South Charleroi Airport</t>
  </si>
  <si>
    <t xml:space="preserve">chauffeur privé Brussels South Charleroi Airport Paris</t>
  </si>
  <si>
    <t xml:space="preserve">chauffeur privé Paris Brussels South Charleroi Airport</t>
  </si>
  <si>
    <t xml:space="preserve">chauffeur privé Brussels South Charleroi Airport Lyon</t>
  </si>
  <si>
    <t xml:space="preserve">chauffeur privé Lyon Brussels South Charleroi Airport</t>
  </si>
  <si>
    <t xml:space="preserve">chauffeur privé Brussels South Charleroi Airport Nice</t>
  </si>
  <si>
    <t xml:space="preserve">chauffeur privé Nice Brussels South Charleroi Airport</t>
  </si>
  <si>
    <t xml:space="preserve">chauffeur privé Brussels South Charleroi Airport Marseille</t>
  </si>
  <si>
    <t xml:space="preserve">chauffeur privé Marseille Brussels South Charleroi Airport</t>
  </si>
  <si>
    <t xml:space="preserve">chauffeur privé Brussels South Charleroi Airport Bordeaux</t>
  </si>
  <si>
    <t xml:space="preserve">chauffeur privé Bordeaux Brussels South Charleroi Airport</t>
  </si>
  <si>
    <t xml:space="preserve">chauffeur privé Brussels South Charleroi Airport Toulouse</t>
  </si>
  <si>
    <t xml:space="preserve">chauffeur privé Toulouse Brussels South Charleroi Airport</t>
  </si>
  <si>
    <t xml:space="preserve">chauffeur privé Brussels South Charleroi Airport Lille</t>
  </si>
  <si>
    <t xml:space="preserve">chauffeur privé Lille Brussels South Charleroi Airport</t>
  </si>
  <si>
    <t xml:space="preserve">chauffeur privé Brussels South Charleroi Airport Strasbourg</t>
  </si>
  <si>
    <t xml:space="preserve">chauffeur privé Strasbourg Brussels South Charleroi Airport</t>
  </si>
  <si>
    <t xml:space="preserve">chauffeur privé Brussels South Charleroi Airport Montpellier</t>
  </si>
  <si>
    <t xml:space="preserve">chauffeur privé Montpellier Brussels South Charleroi Airport</t>
  </si>
  <si>
    <t xml:space="preserve">chauffeur privé Brussels South Charleroi Airport Nantes</t>
  </si>
  <si>
    <t xml:space="preserve">chauffeur privé Nantes Brussels South Charleroi Airport</t>
  </si>
  <si>
    <t xml:space="preserve">chauffeur privé Brussels South Charleroi Airport Rennes</t>
  </si>
  <si>
    <t xml:space="preserve">chauffeur privé Rennes Brussels South Charleroi Airport</t>
  </si>
  <si>
    <t xml:space="preserve">chauffeur privé Brussels South Charleroi Airport Dijon</t>
  </si>
  <si>
    <t xml:space="preserve">chauffeur privé Dijon Brussels South Charleroi Airport</t>
  </si>
  <si>
    <t xml:space="preserve">chauffeur privé Brussels South Charleroi Airport Grenoble</t>
  </si>
  <si>
    <t xml:space="preserve">chauffeur privé Grenoble Brussels South Charleroi Airport</t>
  </si>
  <si>
    <t xml:space="preserve">chauffeur privé Brussels South Charleroi Airport Annecy</t>
  </si>
  <si>
    <t xml:space="preserve">chauffeur privé Annecy Brussels South Charleroi Airport</t>
  </si>
  <si>
    <t xml:space="preserve">chauffeur privé Brussels South Charleroi Airport Chambéry</t>
  </si>
  <si>
    <t xml:space="preserve">chauffeur privé Chambéry Brussels South Charleroi Airport</t>
  </si>
  <si>
    <t xml:space="preserve">chauffeur privé Brussels South Charleroi Airport Genève</t>
  </si>
  <si>
    <t xml:space="preserve">chauffeur privé Genève Brussels South Charleroi Airport</t>
  </si>
  <si>
    <t xml:space="preserve">chauffeur privé Brussels South Charleroi Airport Lausanne</t>
  </si>
  <si>
    <t xml:space="preserve">chauffeur privé Lausanne Brussels South Charleroi Airport</t>
  </si>
  <si>
    <t xml:space="preserve">chauffeur privé Brussels South Charleroi Airport Bruxelles</t>
  </si>
  <si>
    <t xml:space="preserve">chauffeur privé Bruxelles Brussels South Charleroi Airport</t>
  </si>
  <si>
    <t xml:space="preserve">chauffeur privé Brussels South Charleroi Airport Liège</t>
  </si>
  <si>
    <t xml:space="preserve">chauffeur privé Liège Brussels South Charleroi Airport</t>
  </si>
  <si>
    <t xml:space="preserve">chauffeur privé Brussels South Charleroi Airport Bâle</t>
  </si>
  <si>
    <t xml:space="preserve">chauffeur privé Bâle Brussels South Charleroi Airport</t>
  </si>
  <si>
    <t xml:space="preserve">chauffeur privé Brussels South Charleroi Airport Zurich</t>
  </si>
  <si>
    <t xml:space="preserve">chauffeur privé Zurich Brussels South Charleroi Airport</t>
  </si>
  <si>
    <t xml:space="preserve">chauffeur privé Brussels South Charleroi Airport Berne</t>
  </si>
  <si>
    <t xml:space="preserve">chauffeur privé Berne Brussels South Charleroi Airport</t>
  </si>
  <si>
    <t xml:space="preserve">Liège Airport</t>
  </si>
  <si>
    <t xml:space="preserve">chauffeur privé Liège Airport Paris</t>
  </si>
  <si>
    <t xml:space="preserve">chauffeur privé Paris Liège Airport</t>
  </si>
  <si>
    <t xml:space="preserve">chauffeur privé Liège Airport Lyon</t>
  </si>
  <si>
    <t xml:space="preserve">chauffeur privé Lyon Liège Airport</t>
  </si>
  <si>
    <t xml:space="preserve">chauffeur privé Liège Airport Nice</t>
  </si>
  <si>
    <t xml:space="preserve">chauffeur privé Nice Liège Airport</t>
  </si>
  <si>
    <t xml:space="preserve">chauffeur privé Liège Airport Marseille</t>
  </si>
  <si>
    <t xml:space="preserve">chauffeur privé Marseille Liège Airport</t>
  </si>
  <si>
    <t xml:space="preserve">chauffeur privé Liège Airport Bordeaux</t>
  </si>
  <si>
    <t xml:space="preserve">chauffeur privé Bordeaux Liège Airport</t>
  </si>
  <si>
    <t xml:space="preserve">chauffeur privé Liège Airport Toulouse</t>
  </si>
  <si>
    <t xml:space="preserve">chauffeur privé Toulouse Liège Airport</t>
  </si>
  <si>
    <t xml:space="preserve">chauffeur privé Liège Airport Lille</t>
  </si>
  <si>
    <t xml:space="preserve">chauffeur privé Lille Liège Airport</t>
  </si>
  <si>
    <t xml:space="preserve">chauffeur privé Liège Airport Strasbourg</t>
  </si>
  <si>
    <t xml:space="preserve">chauffeur privé Strasbourg Liège Airport</t>
  </si>
  <si>
    <t xml:space="preserve">chauffeur privé Liège Airport Montpellier</t>
  </si>
  <si>
    <t xml:space="preserve">chauffeur privé Montpellier Liège Airport</t>
  </si>
  <si>
    <t xml:space="preserve">chauffeur privé Liège Airport Nantes</t>
  </si>
  <si>
    <t xml:space="preserve">chauffeur privé Nantes Liège Airport</t>
  </si>
  <si>
    <t xml:space="preserve">chauffeur privé Liège Airport Rennes</t>
  </si>
  <si>
    <t xml:space="preserve">chauffeur privé Rennes Liège Airport</t>
  </si>
  <si>
    <t xml:space="preserve">chauffeur privé Liège Airport Dijon</t>
  </si>
  <si>
    <t xml:space="preserve">chauffeur privé Dijon Liège Airport</t>
  </si>
  <si>
    <t xml:space="preserve">chauffeur privé Liège Airport Grenoble</t>
  </si>
  <si>
    <t xml:space="preserve">chauffeur privé Grenoble Liège Airport</t>
  </si>
  <si>
    <t xml:space="preserve">chauffeur privé Liège Airport Annecy</t>
  </si>
  <si>
    <t xml:space="preserve">chauffeur privé Annecy Liège Airport</t>
  </si>
  <si>
    <t xml:space="preserve">chauffeur privé Liège Airport Chambéry</t>
  </si>
  <si>
    <t xml:space="preserve">chauffeur privé Chambéry Liège Airport</t>
  </si>
  <si>
    <t xml:space="preserve">chauffeur privé Liège Airport Genève</t>
  </si>
  <si>
    <t xml:space="preserve">chauffeur privé Genève Liège Airport</t>
  </si>
  <si>
    <t xml:space="preserve">chauffeur privé Liège Airport Lausanne</t>
  </si>
  <si>
    <t xml:space="preserve">chauffeur privé Lausanne Liège Airport</t>
  </si>
  <si>
    <t xml:space="preserve">chauffeur privé Liège Airport Bruxelles</t>
  </si>
  <si>
    <t xml:space="preserve">chauffeur privé Bruxelles Liège Airport</t>
  </si>
  <si>
    <t xml:space="preserve">chauffeur privé Liège Airport Charleroi</t>
  </si>
  <si>
    <t xml:space="preserve">chauffeur privé Charleroi Liège Airport</t>
  </si>
  <si>
    <t xml:space="preserve">chauffeur privé Liège Airport Bâle</t>
  </si>
  <si>
    <t xml:space="preserve">chauffeur privé Bâle Liège Airport</t>
  </si>
  <si>
    <t xml:space="preserve">chauffeur privé Liège Airport Zurich</t>
  </si>
  <si>
    <t xml:space="preserve">chauffeur privé Zurich Liège Airport</t>
  </si>
  <si>
    <t xml:space="preserve">chauffeur privé Liège Airport Berne</t>
  </si>
  <si>
    <t xml:space="preserve">chauffeur privé Berne Liège Airport</t>
  </si>
  <si>
    <t xml:space="preserve">Antwerp International Airport</t>
  </si>
  <si>
    <t xml:space="preserve">chauffeur privé Antwerp International Airport Paris</t>
  </si>
  <si>
    <t xml:space="preserve">chauffeur privé Paris Antwerp International Airport</t>
  </si>
  <si>
    <t xml:space="preserve">chauffeur privé Antwerp International Airport Lyon</t>
  </si>
  <si>
    <t xml:space="preserve">chauffeur privé Lyon Antwerp International Airport</t>
  </si>
  <si>
    <t xml:space="preserve">chauffeur privé Antwerp International Airport Nice</t>
  </si>
  <si>
    <t xml:space="preserve">chauffeur privé Nice Antwerp International Airport</t>
  </si>
  <si>
    <t xml:space="preserve">chauffeur privé Antwerp International Airport Marseille</t>
  </si>
  <si>
    <t xml:space="preserve">chauffeur privé Marseille Antwerp International Airport</t>
  </si>
  <si>
    <t xml:space="preserve">chauffeur privé Antwerp International Airport Bordeaux</t>
  </si>
  <si>
    <t xml:space="preserve">chauffeur privé Bordeaux Antwerp International Airport</t>
  </si>
  <si>
    <t xml:space="preserve">chauffeur privé Antwerp International Airport Toulouse</t>
  </si>
  <si>
    <t xml:space="preserve">chauffeur privé Toulouse Antwerp International Airport</t>
  </si>
  <si>
    <t xml:space="preserve">chauffeur privé Antwerp International Airport Lille</t>
  </si>
  <si>
    <t xml:space="preserve">chauffeur privé Lille Antwerp International Airport</t>
  </si>
  <si>
    <t xml:space="preserve">chauffeur privé Antwerp International Airport Strasbourg</t>
  </si>
  <si>
    <t xml:space="preserve">chauffeur privé Strasbourg Antwerp International Airport</t>
  </si>
  <si>
    <t xml:space="preserve">chauffeur privé Antwerp International Airport Montpellier</t>
  </si>
  <si>
    <t xml:space="preserve">chauffeur privé Montpellier Antwerp International Airport</t>
  </si>
  <si>
    <t xml:space="preserve">chauffeur privé Antwerp International Airport Nantes</t>
  </si>
  <si>
    <t xml:space="preserve">chauffeur privé Nantes Antwerp International Airport</t>
  </si>
  <si>
    <t xml:space="preserve">chauffeur privé Antwerp International Airport Rennes</t>
  </si>
  <si>
    <t xml:space="preserve">chauffeur privé Rennes Antwerp International Airport</t>
  </si>
  <si>
    <t xml:space="preserve">chauffeur privé Antwerp International Airport Dijon</t>
  </si>
  <si>
    <t xml:space="preserve">chauffeur privé Dijon Antwerp International Airport</t>
  </si>
  <si>
    <t xml:space="preserve">chauffeur privé Antwerp International Airport Grenoble</t>
  </si>
  <si>
    <t xml:space="preserve">chauffeur privé Grenoble Antwerp International Airport</t>
  </si>
  <si>
    <t xml:space="preserve">chauffeur privé Antwerp International Airport Annecy</t>
  </si>
  <si>
    <t xml:space="preserve">chauffeur privé Annecy Antwerp International Airport</t>
  </si>
  <si>
    <t xml:space="preserve">chauffeur privé Antwerp International Airport Chambéry</t>
  </si>
  <si>
    <t xml:space="preserve">chauffeur privé Chambéry Antwerp International Airport</t>
  </si>
  <si>
    <t xml:space="preserve">chauffeur privé Antwerp International Airport Genève</t>
  </si>
  <si>
    <t xml:space="preserve">chauffeur privé Genève Antwerp International Airport</t>
  </si>
  <si>
    <t xml:space="preserve">chauffeur privé Antwerp International Airport Lausanne</t>
  </si>
  <si>
    <t xml:space="preserve">chauffeur privé Lausanne Antwerp International Airport</t>
  </si>
  <si>
    <t xml:space="preserve">chauffeur privé Antwerp International Airport Bruxelles</t>
  </si>
  <si>
    <t xml:space="preserve">chauffeur privé Bruxelles Antwerp International Airport</t>
  </si>
  <si>
    <t xml:space="preserve">chauffeur privé Antwerp International Airport Liège</t>
  </si>
  <si>
    <t xml:space="preserve">chauffeur privé Liège Antwerp International Airport</t>
  </si>
  <si>
    <t xml:space="preserve">chauffeur privé Antwerp International Airport Charleroi</t>
  </si>
  <si>
    <t xml:space="preserve">chauffeur privé Charleroi Antwerp International Airport</t>
  </si>
  <si>
    <t xml:space="preserve">chauffeur privé Antwerp International Airport Bâle</t>
  </si>
  <si>
    <t xml:space="preserve">chauffeur privé Bâle Antwerp International Airport</t>
  </si>
  <si>
    <t xml:space="preserve">chauffeur privé Antwerp International Airport Zurich</t>
  </si>
  <si>
    <t xml:space="preserve">chauffeur privé Zurich Antwerp International Airport</t>
  </si>
  <si>
    <t xml:space="preserve">chauffeur privé Antwerp International Airport Berne</t>
  </si>
  <si>
    <t xml:space="preserve">chauffeur privé Berne Antwerp International Airport</t>
  </si>
  <si>
    <t xml:space="preserve">Genève Aéroport</t>
  </si>
  <si>
    <t xml:space="preserve">chauffeur privé Genève Aéroport Paris</t>
  </si>
  <si>
    <t xml:space="preserve">chauffeur privé Paris Genève Aéroport</t>
  </si>
  <si>
    <t xml:space="preserve">chauffeur privé Genève Aéroport Lyon</t>
  </si>
  <si>
    <t xml:space="preserve">chauffeur privé Lyon Genève Aéroport</t>
  </si>
  <si>
    <t xml:space="preserve">chauffeur privé Genève Aéroport Nice</t>
  </si>
  <si>
    <t xml:space="preserve">chauffeur privé Nice Genève Aéroport</t>
  </si>
  <si>
    <t xml:space="preserve">chauffeur privé Genève Aéroport Marseille</t>
  </si>
  <si>
    <t xml:space="preserve">chauffeur privé Marseille Genève Aéroport</t>
  </si>
  <si>
    <t xml:space="preserve">chauffeur privé Genève Aéroport Bordeaux</t>
  </si>
  <si>
    <t xml:space="preserve">chauffeur privé Bordeaux Genève Aéroport</t>
  </si>
  <si>
    <t xml:space="preserve">chauffeur privé Genève Aéroport Toulouse</t>
  </si>
  <si>
    <t xml:space="preserve">chauffeur privé Toulouse Genève Aéroport</t>
  </si>
  <si>
    <t xml:space="preserve">chauffeur privé Genève Aéroport Lille</t>
  </si>
  <si>
    <t xml:space="preserve">chauffeur privé Lille Genève Aéroport</t>
  </si>
  <si>
    <t xml:space="preserve">chauffeur privé Genève Aéroport Strasbourg</t>
  </si>
  <si>
    <t xml:space="preserve">chauffeur privé Strasbourg Genève Aéroport</t>
  </si>
  <si>
    <t xml:space="preserve">chauffeur privé Genève Aéroport Montpellier</t>
  </si>
  <si>
    <t xml:space="preserve">chauffeur privé Montpellier Genève Aéroport</t>
  </si>
  <si>
    <t xml:space="preserve">chauffeur privé Genève Aéroport Nantes</t>
  </si>
  <si>
    <t xml:space="preserve">chauffeur privé Nantes Genève Aéroport</t>
  </si>
  <si>
    <t xml:space="preserve">chauffeur privé Genève Aéroport Rennes</t>
  </si>
  <si>
    <t xml:space="preserve">chauffeur privé Rennes Genève Aéroport</t>
  </si>
  <si>
    <t xml:space="preserve">chauffeur privé Genève Aéroport Dijon</t>
  </si>
  <si>
    <t xml:space="preserve">chauffeur privé Dijon Genève Aéroport</t>
  </si>
  <si>
    <t xml:space="preserve">chauffeur privé Genève Aéroport Grenoble</t>
  </si>
  <si>
    <t xml:space="preserve">chauffeur privé Grenoble Genève Aéroport</t>
  </si>
  <si>
    <t xml:space="preserve">chauffeur privé Genève Aéroport Annecy</t>
  </si>
  <si>
    <t xml:space="preserve">chauffeur privé Annecy Genève Aéroport</t>
  </si>
  <si>
    <t xml:space="preserve">chauffeur privé Genève Aéroport Chambéry</t>
  </si>
  <si>
    <t xml:space="preserve">chauffeur privé Chambéry Genève Aéroport</t>
  </si>
  <si>
    <t xml:space="preserve">chauffeur privé Genève Aéroport Lausanne</t>
  </si>
  <si>
    <t xml:space="preserve">chauffeur privé Lausanne Genève Aéroport</t>
  </si>
  <si>
    <t xml:space="preserve">chauffeur privé Genève Aéroport Bruxelles</t>
  </si>
  <si>
    <t xml:space="preserve">chauffeur privé Bruxelles Genève Aéroport</t>
  </si>
  <si>
    <t xml:space="preserve">chauffeur privé Genève Aéroport Liège</t>
  </si>
  <si>
    <t xml:space="preserve">chauffeur privé Liège Genève Aéroport</t>
  </si>
  <si>
    <t xml:space="preserve">chauffeur privé Genève Aéroport Charleroi</t>
  </si>
  <si>
    <t xml:space="preserve">chauffeur privé Charleroi Genève Aéroport</t>
  </si>
  <si>
    <t xml:space="preserve">chauffeur privé Genève Aéroport Bâle</t>
  </si>
  <si>
    <t xml:space="preserve">chauffeur privé Bâle Genève Aéroport</t>
  </si>
  <si>
    <t xml:space="preserve">chauffeur privé Genève Aéroport Zurich</t>
  </si>
  <si>
    <t xml:space="preserve">chauffeur privé Zurich Genève Aéroport</t>
  </si>
  <si>
    <t xml:space="preserve">chauffeur privé Genève Aéroport Berne</t>
  </si>
  <si>
    <t xml:space="preserve">chauffeur privé Berne Genève Aéroport</t>
  </si>
  <si>
    <t xml:space="preserve">Lausanne Airport</t>
  </si>
  <si>
    <t xml:space="preserve">chauffeur privé Lausanne Airport Paris</t>
  </si>
  <si>
    <t xml:space="preserve">chauffeur privé Paris Lausanne Airport</t>
  </si>
  <si>
    <t xml:space="preserve">chauffeur privé Lausanne Airport Lyon</t>
  </si>
  <si>
    <t xml:space="preserve">chauffeur privé Lyon Lausanne Airport</t>
  </si>
  <si>
    <t xml:space="preserve">chauffeur privé Lausanne Airport Nice</t>
  </si>
  <si>
    <t xml:space="preserve">chauffeur privé Nice Lausanne Airport</t>
  </si>
  <si>
    <t xml:space="preserve">chauffeur privé Lausanne Airport Marseille</t>
  </si>
  <si>
    <t xml:space="preserve">chauffeur privé Marseille Lausanne Airport</t>
  </si>
  <si>
    <t xml:space="preserve">chauffeur privé Lausanne Airport Bordeaux</t>
  </si>
  <si>
    <t xml:space="preserve">chauffeur privé Bordeaux Lausanne Airport</t>
  </si>
  <si>
    <t xml:space="preserve">chauffeur privé Lausanne Airport Toulouse</t>
  </si>
  <si>
    <t xml:space="preserve">chauffeur privé Toulouse Lausanne Airport</t>
  </si>
  <si>
    <t xml:space="preserve">chauffeur privé Lausanne Airport Lille</t>
  </si>
  <si>
    <t xml:space="preserve">chauffeur privé Lille Lausanne Airport</t>
  </si>
  <si>
    <t xml:space="preserve">chauffeur privé Lausanne Airport Strasbourg</t>
  </si>
  <si>
    <t xml:space="preserve">chauffeur privé Strasbourg Lausanne Airport</t>
  </si>
  <si>
    <t xml:space="preserve">chauffeur privé Lausanne Airport Montpellier</t>
  </si>
  <si>
    <t xml:space="preserve">chauffeur privé Montpellier Lausanne Airport</t>
  </si>
  <si>
    <t xml:space="preserve">chauffeur privé Lausanne Airport Nantes</t>
  </si>
  <si>
    <t xml:space="preserve">chauffeur privé Nantes Lausanne Airport</t>
  </si>
  <si>
    <t xml:space="preserve">chauffeur privé Lausanne Airport Rennes</t>
  </si>
  <si>
    <t xml:space="preserve">chauffeur privé Rennes Lausanne Airport</t>
  </si>
  <si>
    <t xml:space="preserve">chauffeur privé Lausanne Airport Dijon</t>
  </si>
  <si>
    <t xml:space="preserve">chauffeur privé Dijon Lausanne Airport</t>
  </si>
  <si>
    <t xml:space="preserve">chauffeur privé Lausanne Airport Grenoble</t>
  </si>
  <si>
    <t xml:space="preserve">chauffeur privé Grenoble Lausanne Airport</t>
  </si>
  <si>
    <t xml:space="preserve">chauffeur privé Lausanne Airport Annecy</t>
  </si>
  <si>
    <t xml:space="preserve">chauffeur privé Annecy Lausanne Airport</t>
  </si>
  <si>
    <t xml:space="preserve">chauffeur privé Lausanne Airport Chambéry</t>
  </si>
  <si>
    <t xml:space="preserve">chauffeur privé Chambéry Lausanne Airport</t>
  </si>
  <si>
    <t xml:space="preserve">chauffeur privé Lausanne Airport Genève</t>
  </si>
  <si>
    <t xml:space="preserve">chauffeur privé Genève Lausanne Airport</t>
  </si>
  <si>
    <t xml:space="preserve">chauffeur privé Lausanne Airport Bruxelles</t>
  </si>
  <si>
    <t xml:space="preserve">chauffeur privé Bruxelles Lausanne Airport</t>
  </si>
  <si>
    <t xml:space="preserve">chauffeur privé Lausanne Airport Liège</t>
  </si>
  <si>
    <t xml:space="preserve">chauffeur privé Liège Lausanne Airport</t>
  </si>
  <si>
    <t xml:space="preserve">chauffeur privé Lausanne Airport Charleroi</t>
  </si>
  <si>
    <t xml:space="preserve">chauffeur privé Charleroi Lausanne Airport</t>
  </si>
  <si>
    <t xml:space="preserve">chauffeur privé Lausanne Airport Bâle</t>
  </si>
  <si>
    <t xml:space="preserve">chauffeur privé Bâle Lausanne Airport</t>
  </si>
  <si>
    <t xml:space="preserve">chauffeur privé Lausanne Airport Zurich</t>
  </si>
  <si>
    <t xml:space="preserve">chauffeur privé Zurich Lausanne Airport</t>
  </si>
  <si>
    <t xml:space="preserve">chauffeur privé Lausanne Airport Berne</t>
  </si>
  <si>
    <t xml:space="preserve">chauffeur privé Berne Lausanne Airport</t>
  </si>
  <si>
    <t xml:space="preserve">Sion Airport</t>
  </si>
  <si>
    <t xml:space="preserve">chauffeur privé Sion Airport Paris</t>
  </si>
  <si>
    <t xml:space="preserve">chauffeur privé Paris Sion Airport</t>
  </si>
  <si>
    <t xml:space="preserve">chauffeur privé Sion Airport Lyon</t>
  </si>
  <si>
    <t xml:space="preserve">chauffeur privé Lyon Sion Airport</t>
  </si>
  <si>
    <t xml:space="preserve">chauffeur privé Sion Airport Nice</t>
  </si>
  <si>
    <t xml:space="preserve">chauffeur privé Nice Sion Airport</t>
  </si>
  <si>
    <t xml:space="preserve">chauffeur privé Sion Airport Marseille</t>
  </si>
  <si>
    <t xml:space="preserve">chauffeur privé Marseille Sion Airport</t>
  </si>
  <si>
    <t xml:space="preserve">chauffeur privé Sion Airport Bordeaux</t>
  </si>
  <si>
    <t xml:space="preserve">chauffeur privé Bordeaux Sion Airport</t>
  </si>
  <si>
    <t xml:space="preserve">chauffeur privé Sion Airport Toulouse</t>
  </si>
  <si>
    <t xml:space="preserve">chauffeur privé Toulouse Sion Airport</t>
  </si>
  <si>
    <t xml:space="preserve">chauffeur privé Sion Airport Lille</t>
  </si>
  <si>
    <t xml:space="preserve">chauffeur privé Lille Sion Airport</t>
  </si>
  <si>
    <t xml:space="preserve">chauffeur privé Sion Airport Strasbourg</t>
  </si>
  <si>
    <t xml:space="preserve">chauffeur privé Strasbourg Sion Airport</t>
  </si>
  <si>
    <t xml:space="preserve">chauffeur privé Sion Airport Montpellier</t>
  </si>
  <si>
    <t xml:space="preserve">chauffeur privé Montpellier Sion Airport</t>
  </si>
  <si>
    <t xml:space="preserve">chauffeur privé Sion Airport Nantes</t>
  </si>
  <si>
    <t xml:space="preserve">chauffeur privé Nantes Sion Airport</t>
  </si>
  <si>
    <t xml:space="preserve">chauffeur privé Sion Airport Rennes</t>
  </si>
  <si>
    <t xml:space="preserve">chauffeur privé Rennes Sion Airport</t>
  </si>
  <si>
    <t xml:space="preserve">chauffeur privé Sion Airport Dijon</t>
  </si>
  <si>
    <t xml:space="preserve">chauffeur privé Dijon Sion Airport</t>
  </si>
  <si>
    <t xml:space="preserve">chauffeur privé Sion Airport Grenoble</t>
  </si>
  <si>
    <t xml:space="preserve">chauffeur privé Grenoble Sion Airport</t>
  </si>
  <si>
    <t xml:space="preserve">chauffeur privé Sion Airport Annecy</t>
  </si>
  <si>
    <t xml:space="preserve">chauffeur privé Annecy Sion Airport</t>
  </si>
  <si>
    <t xml:space="preserve">chauffeur privé Sion Airport Chambéry</t>
  </si>
  <si>
    <t xml:space="preserve">chauffeur privé Chambéry Sion Airport</t>
  </si>
  <si>
    <t xml:space="preserve">chauffeur privé Sion Airport Genève</t>
  </si>
  <si>
    <t xml:space="preserve">chauffeur privé Genève Sion Airport</t>
  </si>
  <si>
    <t xml:space="preserve">chauffeur privé Sion Airport Lausanne</t>
  </si>
  <si>
    <t xml:space="preserve">chauffeur privé Lausanne Sion Airport</t>
  </si>
  <si>
    <t xml:space="preserve">chauffeur privé Sion Airport Bruxelles</t>
  </si>
  <si>
    <t xml:space="preserve">chauffeur privé Bruxelles Sion Airport</t>
  </si>
  <si>
    <t xml:space="preserve">chauffeur privé Sion Airport Liège</t>
  </si>
  <si>
    <t xml:space="preserve">chauffeur privé Liège Sion Airport</t>
  </si>
  <si>
    <t xml:space="preserve">chauffeur privé Sion Airport Charleroi</t>
  </si>
  <si>
    <t xml:space="preserve">chauffeur privé Charleroi Sion Airport</t>
  </si>
  <si>
    <t xml:space="preserve">chauffeur privé Sion Airport Bâle</t>
  </si>
  <si>
    <t xml:space="preserve">chauffeur privé Bâle Sion Airport</t>
  </si>
  <si>
    <t xml:space="preserve">chauffeur privé Sion Airport Zurich</t>
  </si>
  <si>
    <t xml:space="preserve">chauffeur privé Zurich Sion Airport</t>
  </si>
  <si>
    <t xml:space="preserve">chauffeur privé Sion Airport Berne</t>
  </si>
  <si>
    <t xml:space="preserve">chauffeur privé Berne Sion Airport</t>
  </si>
  <si>
    <t xml:space="preserve">Zurich Airport</t>
  </si>
  <si>
    <t xml:space="preserve">chauffeur privé Zurich Airport Paris</t>
  </si>
  <si>
    <t xml:space="preserve">chauffeur privé Paris Zurich Airport</t>
  </si>
  <si>
    <t xml:space="preserve">chauffeur privé Zurich Airport Lyon</t>
  </si>
  <si>
    <t xml:space="preserve">chauffeur privé Lyon Zurich Airport</t>
  </si>
  <si>
    <t xml:space="preserve">chauffeur privé Zurich Airport Nice</t>
  </si>
  <si>
    <t xml:space="preserve">chauffeur privé Nice Zurich Airport</t>
  </si>
  <si>
    <t xml:space="preserve">chauffeur privé Zurich Airport Marseille</t>
  </si>
  <si>
    <t xml:space="preserve">chauffeur privé Marseille Zurich Airport</t>
  </si>
  <si>
    <t xml:space="preserve">chauffeur privé Zurich Airport Bordeaux</t>
  </si>
  <si>
    <t xml:space="preserve">chauffeur privé Bordeaux Zurich Airport</t>
  </si>
  <si>
    <t xml:space="preserve">chauffeur privé Zurich Airport Toulouse</t>
  </si>
  <si>
    <t xml:space="preserve">chauffeur privé Toulouse Zurich Airport</t>
  </si>
  <si>
    <t xml:space="preserve">chauffeur privé Zurich Airport Lille</t>
  </si>
  <si>
    <t xml:space="preserve">chauffeur privé Lille Zurich Airport</t>
  </si>
  <si>
    <t xml:space="preserve">chauffeur privé Zurich Airport Strasbourg</t>
  </si>
  <si>
    <t xml:space="preserve">chauffeur privé Strasbourg Zurich Airport</t>
  </si>
  <si>
    <t xml:space="preserve">chauffeur privé Zurich Airport Montpellier</t>
  </si>
  <si>
    <t xml:space="preserve">chauffeur privé Montpellier Zurich Airport</t>
  </si>
  <si>
    <t xml:space="preserve">chauffeur privé Zurich Airport Nantes</t>
  </si>
  <si>
    <t xml:space="preserve">chauffeur privé Nantes Zurich Airport</t>
  </si>
  <si>
    <t xml:space="preserve">chauffeur privé Zurich Airport Rennes</t>
  </si>
  <si>
    <t xml:space="preserve">chauffeur privé Rennes Zurich Airport</t>
  </si>
  <si>
    <t xml:space="preserve">chauffeur privé Zurich Airport Dijon</t>
  </si>
  <si>
    <t xml:space="preserve">chauffeur privé Dijon Zurich Airport</t>
  </si>
  <si>
    <t xml:space="preserve">chauffeur privé Zurich Airport Grenoble</t>
  </si>
  <si>
    <t xml:space="preserve">chauffeur privé Grenoble Zurich Airport</t>
  </si>
  <si>
    <t xml:space="preserve">chauffeur privé Zurich Airport Annecy</t>
  </si>
  <si>
    <t xml:space="preserve">chauffeur privé Annecy Zurich Airport</t>
  </si>
  <si>
    <t xml:space="preserve">chauffeur privé Zurich Airport Chambéry</t>
  </si>
  <si>
    <t xml:space="preserve">chauffeur privé Chambéry Zurich Airport</t>
  </si>
  <si>
    <t xml:space="preserve">chauffeur privé Zurich Airport Genève</t>
  </si>
  <si>
    <t xml:space="preserve">chauffeur privé Genève Zurich Airport</t>
  </si>
  <si>
    <t xml:space="preserve">chauffeur privé Zurich Airport Lausanne</t>
  </si>
  <si>
    <t xml:space="preserve">chauffeur privé Lausanne Zurich Airport</t>
  </si>
  <si>
    <t xml:space="preserve">chauffeur privé Zurich Airport Bruxelles</t>
  </si>
  <si>
    <t xml:space="preserve">chauffeur privé Bruxelles Zurich Airport</t>
  </si>
  <si>
    <t xml:space="preserve">chauffeur privé Zurich Airport Liège</t>
  </si>
  <si>
    <t xml:space="preserve">chauffeur privé Liège Zurich Airport</t>
  </si>
  <si>
    <t xml:space="preserve">chauffeur privé Zurich Airport Charleroi</t>
  </si>
  <si>
    <t xml:space="preserve">chauffeur privé Charleroi Zurich Airport</t>
  </si>
  <si>
    <t xml:space="preserve">chauffeur privé Zurich Airport Bâle</t>
  </si>
  <si>
    <t xml:space="preserve">chauffeur privé Bâle Zurich Airport</t>
  </si>
  <si>
    <t xml:space="preserve">chauffeur privé Zurich Airport Berne</t>
  </si>
  <si>
    <t xml:space="preserve">chauffeur privé Berne Zurich Airport</t>
  </si>
  <si>
    <t xml:space="preserve">Engadin Airport</t>
  </si>
  <si>
    <t xml:space="preserve">chauffeur privé Engadin Airport Paris</t>
  </si>
  <si>
    <t xml:space="preserve">chauffeur privé Paris Engadin Airport</t>
  </si>
  <si>
    <t xml:space="preserve">chauffeur privé Engadin Airport Lyon</t>
  </si>
  <si>
    <t xml:space="preserve">chauffeur privé Lyon Engadin Airport</t>
  </si>
  <si>
    <t xml:space="preserve">chauffeur privé Engadin Airport Nice</t>
  </si>
  <si>
    <t xml:space="preserve">chauffeur privé Nice Engadin Airport</t>
  </si>
  <si>
    <t xml:space="preserve">chauffeur privé Engadin Airport Marseille</t>
  </si>
  <si>
    <t xml:space="preserve">chauffeur privé Marseille Engadin Airport</t>
  </si>
  <si>
    <t xml:space="preserve">chauffeur privé Engadin Airport Bordeaux</t>
  </si>
  <si>
    <t xml:space="preserve">chauffeur privé Bordeaux Engadin Airport</t>
  </si>
  <si>
    <t xml:space="preserve">chauffeur privé Engadin Airport Toulouse</t>
  </si>
  <si>
    <t xml:space="preserve">chauffeur privé Toulouse Engadin Airport</t>
  </si>
  <si>
    <t xml:space="preserve">chauffeur privé Engadin Airport Lille</t>
  </si>
  <si>
    <t xml:space="preserve">chauffeur privé Lille Engadin Airport</t>
  </si>
  <si>
    <t xml:space="preserve">chauffeur privé Engadin Airport Strasbourg</t>
  </si>
  <si>
    <t xml:space="preserve">chauffeur privé Strasbourg Engadin Airport</t>
  </si>
  <si>
    <t xml:space="preserve">chauffeur privé Engadin Airport Montpellier</t>
  </si>
  <si>
    <t xml:space="preserve">chauffeur privé Montpellier Engadin Airport</t>
  </si>
  <si>
    <t xml:space="preserve">chauffeur privé Engadin Airport Nantes</t>
  </si>
  <si>
    <t xml:space="preserve">chauffeur privé Nantes Engadin Airport</t>
  </si>
  <si>
    <t xml:space="preserve">chauffeur privé Engadin Airport Rennes</t>
  </si>
  <si>
    <t xml:space="preserve">chauffeur privé Rennes Engadin Airport</t>
  </si>
  <si>
    <t xml:space="preserve">chauffeur privé Engadin Airport Dijon</t>
  </si>
  <si>
    <t xml:space="preserve">chauffeur privé Dijon Engadin Airport</t>
  </si>
  <si>
    <t xml:space="preserve">chauffeur privé Engadin Airport Grenoble</t>
  </si>
  <si>
    <t xml:space="preserve">chauffeur privé Grenoble Engadin Airport</t>
  </si>
  <si>
    <t xml:space="preserve">chauffeur privé Engadin Airport Annecy</t>
  </si>
  <si>
    <t xml:space="preserve">chauffeur privé Annecy Engadin Airport</t>
  </si>
  <si>
    <t xml:space="preserve">chauffeur privé Engadin Airport Chambéry</t>
  </si>
  <si>
    <t xml:space="preserve">chauffeur privé Chambéry Engadin Airport</t>
  </si>
  <si>
    <t xml:space="preserve">chauffeur privé Engadin Airport Genève</t>
  </si>
  <si>
    <t xml:space="preserve">chauffeur privé Genève Engadin Airport</t>
  </si>
  <si>
    <t xml:space="preserve">chauffeur privé Engadin Airport Lausanne</t>
  </si>
  <si>
    <t xml:space="preserve">chauffeur privé Lausanne Engadin Airport</t>
  </si>
  <si>
    <t xml:space="preserve">chauffeur privé Engadin Airport Bruxelles</t>
  </si>
  <si>
    <t xml:space="preserve">chauffeur privé Bruxelles Engadin Airport</t>
  </si>
  <si>
    <t xml:space="preserve">chauffeur privé Engadin Airport Liège</t>
  </si>
  <si>
    <t xml:space="preserve">chauffeur privé Liège Engadin Airport</t>
  </si>
  <si>
    <t xml:space="preserve">chauffeur privé Engadin Airport Charleroi</t>
  </si>
  <si>
    <t xml:space="preserve">chauffeur privé Charleroi Engadin Airport</t>
  </si>
  <si>
    <t xml:space="preserve">chauffeur privé Engadin Airport Bâle</t>
  </si>
  <si>
    <t xml:space="preserve">chauffeur privé Bâle Engadin Airport</t>
  </si>
  <si>
    <t xml:space="preserve">chauffeur privé Engadin Airport Zurich</t>
  </si>
  <si>
    <t xml:space="preserve">chauffeur privé Zurich Engadin Airport</t>
  </si>
  <si>
    <t xml:space="preserve">chauffeur privé Engadin Airport Berne</t>
  </si>
  <si>
    <t xml:space="preserve">chauffeur privé Berne Engadin Airport</t>
  </si>
  <si>
    <t xml:space="preserve">Courchevel</t>
  </si>
  <si>
    <t xml:space="preserve">Premium / stations</t>
  </si>
  <si>
    <t xml:space="preserve">chauffeur privé aéroport de Genève Courchevel</t>
  </si>
  <si>
    <t xml:space="preserve">chauffeur privé Courchevel aéroport de Genève</t>
  </si>
  <si>
    <t xml:space="preserve">chauffeur privé aéroport Lyon-Saint-Exupéry Courchevel</t>
  </si>
  <si>
    <t xml:space="preserve">chauffeur privé Courchevel aéroport Lyon-Saint-Exupéry</t>
  </si>
  <si>
    <t xml:space="preserve">chauffeur privé aéroport de Chambéry Courchevel</t>
  </si>
  <si>
    <t xml:space="preserve">chauffeur privé Courchevel aéroport de Chambéry</t>
  </si>
  <si>
    <t xml:space="preserve">chauffeur privé aéroport de Sion Courchevel</t>
  </si>
  <si>
    <t xml:space="preserve">chauffeur privé Courchevel aéroport de Sion</t>
  </si>
  <si>
    <t xml:space="preserve">chauffeur privé Paris Courchevel</t>
  </si>
  <si>
    <t xml:space="preserve">chauffeur privé Courchevel Paris</t>
  </si>
  <si>
    <t xml:space="preserve">chauffeur privé Lyon Courchevel</t>
  </si>
  <si>
    <t xml:space="preserve">chauffeur privé Courchevel Lyon</t>
  </si>
  <si>
    <t xml:space="preserve">chauffeur privé Genève Courchevel</t>
  </si>
  <si>
    <t xml:space="preserve">chauffeur privé Courchevel Genève</t>
  </si>
  <si>
    <t xml:space="preserve">Megève</t>
  </si>
  <si>
    <t xml:space="preserve">chauffeur privé aéroport de Genève Megève</t>
  </si>
  <si>
    <t xml:space="preserve">chauffeur privé Megève aéroport de Genève</t>
  </si>
  <si>
    <t xml:space="preserve">chauffeur privé aéroport Lyon-Saint-Exupéry Megève</t>
  </si>
  <si>
    <t xml:space="preserve">chauffeur privé Megève aéroport Lyon-Saint-Exupéry</t>
  </si>
  <si>
    <t xml:space="preserve">chauffeur privé aéroport de Chambéry Megève</t>
  </si>
  <si>
    <t xml:space="preserve">chauffeur privé Megève aéroport de Chambéry</t>
  </si>
  <si>
    <t xml:space="preserve">chauffeur privé aéroport de Sion Megève</t>
  </si>
  <si>
    <t xml:space="preserve">chauffeur privé Megève aéroport de Sion</t>
  </si>
  <si>
    <t xml:space="preserve">chauffeur privé Paris Megève</t>
  </si>
  <si>
    <t xml:space="preserve">chauffeur privé Megève Paris</t>
  </si>
  <si>
    <t xml:space="preserve">chauffeur privé Lyon Megève</t>
  </si>
  <si>
    <t xml:space="preserve">chauffeur privé Megève Lyon</t>
  </si>
  <si>
    <t xml:space="preserve">chauffeur privé Genève Megève</t>
  </si>
  <si>
    <t xml:space="preserve">chauffeur privé Megève Genève</t>
  </si>
  <si>
    <t xml:space="preserve">Chamonix-Mont-Blanc</t>
  </si>
  <si>
    <t xml:space="preserve">chauffeur privé aéroport de Genève Chamonix-Mont-Blanc</t>
  </si>
  <si>
    <t xml:space="preserve">chauffeur privé Chamonix-Mont-Blanc aéroport de Genève</t>
  </si>
  <si>
    <t xml:space="preserve">chauffeur privé aéroport Lyon-Saint-Exupéry Chamonix-Mont-Blanc</t>
  </si>
  <si>
    <t xml:space="preserve">chauffeur privé Chamonix-Mont-Blanc aéroport Lyon-Saint-Exupéry</t>
  </si>
  <si>
    <t xml:space="preserve">chauffeur privé aéroport de Chambéry Chamonix-Mont-Blanc</t>
  </si>
  <si>
    <t xml:space="preserve">chauffeur privé Chamonix-Mont-Blanc aéroport de Chambéry</t>
  </si>
  <si>
    <t xml:space="preserve">chauffeur privé aéroport de Sion Chamonix-Mont-Blanc</t>
  </si>
  <si>
    <t xml:space="preserve">chauffeur privé Chamonix-Mont-Blanc aéroport de Sion</t>
  </si>
  <si>
    <t xml:space="preserve">chauffeur privé Paris Chamonix-Mont-Blanc</t>
  </si>
  <si>
    <t xml:space="preserve">chauffeur privé Chamonix-Mont-Blanc Paris</t>
  </si>
  <si>
    <t xml:space="preserve">chauffeur privé Lyon Chamonix-Mont-Blanc</t>
  </si>
  <si>
    <t xml:space="preserve">chauffeur privé Chamonix-Mont-Blanc Lyon</t>
  </si>
  <si>
    <t xml:space="preserve">chauffeur privé Genève Chamonix-Mont-Blanc</t>
  </si>
  <si>
    <t xml:space="preserve">chauffeur privé Chamonix-Mont-Blanc Genève</t>
  </si>
  <si>
    <t xml:space="preserve">Évian-les-Bains</t>
  </si>
  <si>
    <t xml:space="preserve">chauffeur privé aéroport de Genève Évian-les-Bains</t>
  </si>
  <si>
    <t xml:space="preserve">chauffeur privé Évian-les-Bains aéroport de Genève</t>
  </si>
  <si>
    <t xml:space="preserve">chauffeur privé aéroport Lyon-Saint-Exupéry Évian-les-Bains</t>
  </si>
  <si>
    <t xml:space="preserve">chauffeur privé Évian-les-Bains aéroport Lyon-Saint-Exupéry</t>
  </si>
  <si>
    <t xml:space="preserve">chauffeur privé aéroport de Chambéry Évian-les-Bains</t>
  </si>
  <si>
    <t xml:space="preserve">chauffeur privé Évian-les-Bains aéroport de Chambéry</t>
  </si>
  <si>
    <t xml:space="preserve">chauffeur privé aéroport de Sion Évian-les-Bains</t>
  </si>
  <si>
    <t xml:space="preserve">chauffeur privé Évian-les-Bains aéroport de Sion</t>
  </si>
  <si>
    <t xml:space="preserve">chauffeur privé Paris Évian-les-Bains</t>
  </si>
  <si>
    <t xml:space="preserve">chauffeur privé Évian-les-Bains Paris</t>
  </si>
  <si>
    <t xml:space="preserve">chauffeur privé Lyon Évian-les-Bains</t>
  </si>
  <si>
    <t xml:space="preserve">chauffeur privé Évian-les-Bains Lyon</t>
  </si>
  <si>
    <t xml:space="preserve">chauffeur privé Genève Évian-les-Bains</t>
  </si>
  <si>
    <t xml:space="preserve">chauffeur privé Évian-les-Bains Genève</t>
  </si>
  <si>
    <t xml:space="preserve">Verbier</t>
  </si>
  <si>
    <t xml:space="preserve">chauffeur privé aéroport de Genève Verbier</t>
  </si>
  <si>
    <t xml:space="preserve">chauffeur privé Verbier aéroport de Genève</t>
  </si>
  <si>
    <t xml:space="preserve">chauffeur privé aéroport Lyon-Saint-Exupéry Verbier</t>
  </si>
  <si>
    <t xml:space="preserve">chauffeur privé Verbier aéroport Lyon-Saint-Exupéry</t>
  </si>
  <si>
    <t xml:space="preserve">chauffeur privé aéroport de Chambéry Verbier</t>
  </si>
  <si>
    <t xml:space="preserve">chauffeur privé Verbier aéroport de Chambéry</t>
  </si>
  <si>
    <t xml:space="preserve">chauffeur privé aéroport de Sion Verbier</t>
  </si>
  <si>
    <t xml:space="preserve">chauffeur privé Verbier aéroport de Sion</t>
  </si>
  <si>
    <t xml:space="preserve">chauffeur privé Paris Verbier</t>
  </si>
  <si>
    <t xml:space="preserve">chauffeur privé Verbier Paris</t>
  </si>
  <si>
    <t xml:space="preserve">chauffeur privé Lyon Verbier</t>
  </si>
  <si>
    <t xml:space="preserve">chauffeur privé Verbier Lyon</t>
  </si>
  <si>
    <t xml:space="preserve">chauffeur privé Genève Verbier</t>
  </si>
  <si>
    <t xml:space="preserve">chauffeur privé Verbier Genève</t>
  </si>
  <si>
    <t xml:space="preserve">Crans-Montana</t>
  </si>
  <si>
    <t xml:space="preserve">chauffeur privé aéroport de Genève Crans-Montana</t>
  </si>
  <si>
    <t xml:space="preserve">chauffeur privé Crans-Montana aéroport de Genève</t>
  </si>
  <si>
    <t xml:space="preserve">chauffeur privé aéroport Lyon-Saint-Exupéry Crans-Montana</t>
  </si>
  <si>
    <t xml:space="preserve">chauffeur privé Crans-Montana aéroport Lyon-Saint-Exupéry</t>
  </si>
  <si>
    <t xml:space="preserve">chauffeur privé aéroport de Chambéry Crans-Montana</t>
  </si>
  <si>
    <t xml:space="preserve">chauffeur privé Crans-Montana aéroport de Chambéry</t>
  </si>
  <si>
    <t xml:space="preserve">chauffeur privé aéroport de Sion Crans-Montana</t>
  </si>
  <si>
    <t xml:space="preserve">chauffeur privé Crans-Montana aéroport de Sion</t>
  </si>
  <si>
    <t xml:space="preserve">chauffeur privé Paris Crans-Montana</t>
  </si>
  <si>
    <t xml:space="preserve">chauffeur privé Crans-Montana Paris</t>
  </si>
  <si>
    <t xml:space="preserve">chauffeur privé Lyon Crans-Montana</t>
  </si>
  <si>
    <t xml:space="preserve">chauffeur privé Crans-Montana Lyon</t>
  </si>
  <si>
    <t xml:space="preserve">chauffeur privé Genève Crans-Montana</t>
  </si>
  <si>
    <t xml:space="preserve">chauffeur privé Crans-Montana Genève</t>
  </si>
  <si>
    <t xml:space="preserve">Monaco</t>
  </si>
  <si>
    <t xml:space="preserve">Premium / Côte d'Azur</t>
  </si>
  <si>
    <t xml:space="preserve">chauffeur privé aéroport Nice-Côte d'Azur Monaco</t>
  </si>
  <si>
    <t xml:space="preserve">chauffeur privé Monaco aéroport Nice-Côte d'Azur</t>
  </si>
  <si>
    <t xml:space="preserve">chauffeur privé aéroport Marseille-Provence Monaco</t>
  </si>
  <si>
    <t xml:space="preserve">chauffeur privé Monaco aéroport Marseille-Provence</t>
  </si>
  <si>
    <t xml:space="preserve">chauffeur privé aéroport Toulon-Hyères Monaco</t>
  </si>
  <si>
    <t xml:space="preserve">chauffeur privé Monaco aéroport Toulon-Hyères</t>
  </si>
  <si>
    <t xml:space="preserve">chauffeur privé aéroport Lyon-Saint-Exupéry Monaco</t>
  </si>
  <si>
    <t xml:space="preserve">chauffeur privé Monaco aéroport Lyon-Saint-Exupéry</t>
  </si>
  <si>
    <t xml:space="preserve">chauffeur privé aéroport de Genève Monaco</t>
  </si>
  <si>
    <t xml:space="preserve">chauffeur privé Monaco aéroport de Genève</t>
  </si>
  <si>
    <t xml:space="preserve">chauffeur privé Paris Monaco</t>
  </si>
  <si>
    <t xml:space="preserve">chauffeur privé Monaco Paris</t>
  </si>
  <si>
    <t xml:space="preserve">chauffeur privé Lyon Monaco</t>
  </si>
  <si>
    <t xml:space="preserve">chauffeur privé Monaco Lyon</t>
  </si>
  <si>
    <t xml:space="preserve">chauffeur privé Genève Monaco</t>
  </si>
  <si>
    <t xml:space="preserve">chauffeur privé Monaco Genève</t>
  </si>
  <si>
    <t xml:space="preserve">chauffeur privé Marseille Monaco</t>
  </si>
  <si>
    <t xml:space="preserve">chauffeur privé Monaco Marseille</t>
  </si>
  <si>
    <t xml:space="preserve">Cannes</t>
  </si>
  <si>
    <t xml:space="preserve">chauffeur privé aéroport Nice-Côte d'Azur Cannes</t>
  </si>
  <si>
    <t xml:space="preserve">chauffeur privé Cannes aéroport Nice-Côte d'Azur</t>
  </si>
  <si>
    <t xml:space="preserve">chauffeur privé aéroport Marseille-Provence Cannes</t>
  </si>
  <si>
    <t xml:space="preserve">chauffeur privé Cannes aéroport Marseille-Provence</t>
  </si>
  <si>
    <t xml:space="preserve">chauffeur privé aéroport Toulon-Hyères Cannes</t>
  </si>
  <si>
    <t xml:space="preserve">chauffeur privé Cannes aéroport Toulon-Hyères</t>
  </si>
  <si>
    <t xml:space="preserve">chauffeur privé aéroport Lyon-Saint-Exupéry Cannes</t>
  </si>
  <si>
    <t xml:space="preserve">chauffeur privé Cannes aéroport Lyon-Saint-Exupéry</t>
  </si>
  <si>
    <t xml:space="preserve">chauffeur privé aéroport de Genève Cannes</t>
  </si>
  <si>
    <t xml:space="preserve">chauffeur privé Cannes aéroport de Genève</t>
  </si>
  <si>
    <t xml:space="preserve">chauffeur privé Paris Cannes</t>
  </si>
  <si>
    <t xml:space="preserve">chauffeur privé Cannes Paris</t>
  </si>
  <si>
    <t xml:space="preserve">chauffeur privé Lyon Cannes</t>
  </si>
  <si>
    <t xml:space="preserve">chauffeur privé Cannes Lyon</t>
  </si>
  <si>
    <t xml:space="preserve">chauffeur privé Genève Cannes</t>
  </si>
  <si>
    <t xml:space="preserve">chauffeur privé Cannes Genève</t>
  </si>
  <si>
    <t xml:space="preserve">chauffeur privé Marseille Cannes</t>
  </si>
  <si>
    <t xml:space="preserve">chauffeur privé Cannes Marseille</t>
  </si>
  <si>
    <t xml:space="preserve">Saint-Tropez</t>
  </si>
  <si>
    <t xml:space="preserve">chauffeur privé aéroport Nice-Côte d'Azur Saint-Tropez</t>
  </si>
  <si>
    <t xml:space="preserve">chauffeur privé Saint-Tropez aéroport Nice-Côte d'Azur</t>
  </si>
  <si>
    <t xml:space="preserve">chauffeur privé aéroport Marseille-Provence Saint-Tropez</t>
  </si>
  <si>
    <t xml:space="preserve">chauffeur privé Saint-Tropez aéroport Marseille-Provence</t>
  </si>
  <si>
    <t xml:space="preserve">chauffeur privé aéroport Toulon-Hyères Saint-Tropez</t>
  </si>
  <si>
    <t xml:space="preserve">chauffeur privé Saint-Tropez aéroport Toulon-Hyères</t>
  </si>
  <si>
    <t xml:space="preserve">chauffeur privé aéroport Lyon-Saint-Exupéry Saint-Tropez</t>
  </si>
  <si>
    <t xml:space="preserve">chauffeur privé Saint-Tropez aéroport Lyon-Saint-Exupéry</t>
  </si>
  <si>
    <t xml:space="preserve">chauffeur privé aéroport de Genève Saint-Tropez</t>
  </si>
  <si>
    <t xml:space="preserve">chauffeur privé Saint-Tropez aéroport de Genève</t>
  </si>
  <si>
    <t xml:space="preserve">chauffeur privé Paris Saint-Tropez</t>
  </si>
  <si>
    <t xml:space="preserve">chauffeur privé Saint-Tropez Paris</t>
  </si>
  <si>
    <t xml:space="preserve">chauffeur privé Lyon Saint-Tropez</t>
  </si>
  <si>
    <t xml:space="preserve">chauffeur privé Saint-Tropez Lyon</t>
  </si>
  <si>
    <t xml:space="preserve">chauffeur privé Genève Saint-Tropez</t>
  </si>
  <si>
    <t xml:space="preserve">chauffeur privé Saint-Tropez Genève</t>
  </si>
  <si>
    <t xml:space="preserve">chauffeur privé Marseille Saint-Tropez</t>
  </si>
  <si>
    <t xml:space="preserve">chauffeur privé Saint-Tropez Marseille</t>
  </si>
  <si>
    <t xml:space="preserve">Deauville</t>
  </si>
  <si>
    <t xml:space="preserve">Premium / Normandie</t>
  </si>
  <si>
    <t xml:space="preserve">chauffeur privé aéroport Paris-CDG Deauville</t>
  </si>
  <si>
    <t xml:space="preserve">chauffeur privé Deauville aéroport Paris-CDG</t>
  </si>
  <si>
    <t xml:space="preserve">chauffeur privé aéroport Paris-Orly Deauville</t>
  </si>
  <si>
    <t xml:space="preserve">chauffeur privé Deauville aéroport Paris-Orly</t>
  </si>
  <si>
    <t xml:space="preserve">chauffeur privé aéroport Paris-Le Bourget Deauville</t>
  </si>
  <si>
    <t xml:space="preserve">chauffeur privé Deauville aéroport Paris-Le Bourget</t>
  </si>
  <si>
    <t xml:space="preserve">chauffeur privé Paris Deauville</t>
  </si>
  <si>
    <t xml:space="preserve">chauffeur privé Deauville Paris</t>
  </si>
  <si>
    <t xml:space="preserve">Gare Lyon Part-Dieu</t>
  </si>
  <si>
    <t xml:space="preserve">chauffeur privé gare Lyon Part-Dieu Genève</t>
  </si>
  <si>
    <t xml:space="preserve">chauffeur privé Genève gare Lyon Part-Dieu</t>
  </si>
  <si>
    <t xml:space="preserve">chauffeur privé gare Lyon Part-Dieu Annecy</t>
  </si>
  <si>
    <t xml:space="preserve">chauffeur privé Annecy gare Lyon Part-Dieu</t>
  </si>
  <si>
    <t xml:space="preserve">chauffeur privé gare Lyon Part-Dieu Chambéry</t>
  </si>
  <si>
    <t xml:space="preserve">chauffeur privé Chambéry gare Lyon Part-Dieu</t>
  </si>
  <si>
    <t xml:space="preserve">chauffeur privé gare Lyon Part-Dieu Grenoble</t>
  </si>
  <si>
    <t xml:space="preserve">chauffeur privé Grenoble gare Lyon Part-Dieu</t>
  </si>
  <si>
    <t xml:space="preserve">chauffeur privé gare Lyon Part-Dieu Courchevel</t>
  </si>
  <si>
    <t xml:space="preserve">chauffeur privé Courchevel gare Lyon Part-Dieu</t>
  </si>
  <si>
    <t xml:space="preserve">chauffeur privé gare Lyon Part-Dieu Megève</t>
  </si>
  <si>
    <t xml:space="preserve">chauffeur privé Megève gare Lyon Part-Dieu</t>
  </si>
  <si>
    <t xml:space="preserve">chauffeur privé gare Lyon Part-Dieu Chamonix-Mont-Blanc</t>
  </si>
  <si>
    <t xml:space="preserve">chauffeur privé Chamonix-Mont-Blanc gare Lyon Part-Dieu</t>
  </si>
  <si>
    <t xml:space="preserve">Gare Genève Cornavin</t>
  </si>
  <si>
    <t xml:space="preserve">chauffeur privé gare Genève Cornavin Courchevel</t>
  </si>
  <si>
    <t xml:space="preserve">chauffeur privé Courchevel gare Genève Cornavin</t>
  </si>
  <si>
    <t xml:space="preserve">chauffeur privé gare Genève Cornavin Megève</t>
  </si>
  <si>
    <t xml:space="preserve">chauffeur privé Megève gare Genève Cornavin</t>
  </si>
  <si>
    <t xml:space="preserve">chauffeur privé gare Genève Cornavin Chamonix-Mont-Blanc</t>
  </si>
  <si>
    <t xml:space="preserve">chauffeur privé Chamonix-Mont-Blanc gare Genève Cornavin</t>
  </si>
  <si>
    <t xml:space="preserve">chauffeur privé gare Genève Cornavin Verbier</t>
  </si>
  <si>
    <t xml:space="preserve">chauffeur privé Verbier gare Genève Cornavin</t>
  </si>
  <si>
    <t xml:space="preserve">chauffeur privé gare Genève Cornavin Crans-Montana</t>
  </si>
  <si>
    <t xml:space="preserve">chauffeur privé Crans-Montana gare Genève Cornavin</t>
  </si>
  <si>
    <t xml:space="preserve">chauffeur privé gare Genève Cornavin Évian-les-Bains</t>
  </si>
  <si>
    <t xml:space="preserve">chauffeur privé Évian-les-Bains gare Genève Cornavin</t>
  </si>
  <si>
    <t xml:space="preserve">chauffeur privé gare Genève Cornavin Annecy</t>
  </si>
  <si>
    <t xml:space="preserve">chauffeur privé Annecy gare Genève Cornavin</t>
  </si>
  <si>
    <t xml:space="preserve">chauffeur privé gare Genève Cornavin Lyon</t>
  </si>
  <si>
    <t xml:space="preserve">chauffeur privé Lyon gare Genève Cornavin</t>
  </si>
  <si>
    <t xml:space="preserve">Gare Marseille Saint-Charles</t>
  </si>
  <si>
    <t xml:space="preserve">chauffeur privé gare Marseille Saint-Charles Saint-Tropez</t>
  </si>
  <si>
    <t xml:space="preserve">chauffeur privé Saint-Tropez gare Marseille Saint-Charles</t>
  </si>
  <si>
    <t xml:space="preserve">chauffeur privé gare Marseille Saint-Charles Cannes</t>
  </si>
  <si>
    <t xml:space="preserve">chauffeur privé Cannes gare Marseille Saint-Charles</t>
  </si>
  <si>
    <t xml:space="preserve">chauffeur privé gare Marseille Saint-Charles Monaco</t>
  </si>
  <si>
    <t xml:space="preserve">chauffeur privé Monaco gare Marseille Saint-Charles</t>
  </si>
  <si>
    <t xml:space="preserve">chauffeur privé gare Marseille Saint-Charles Nice</t>
  </si>
  <si>
    <t xml:space="preserve">chauffeur privé Nice gare Marseille Saint-Charles</t>
  </si>
  <si>
    <t xml:space="preserve">Gare Nice-Ville</t>
  </si>
  <si>
    <t xml:space="preserve">chauffeur privé gare Nice-Ville Saint-Tropez</t>
  </si>
  <si>
    <t xml:space="preserve">chauffeur privé Saint-Tropez gare Nice-Ville</t>
  </si>
  <si>
    <t xml:space="preserve">chauffeur privé gare Nice-Ville Marseille</t>
  </si>
  <si>
    <t xml:space="preserve">chauffeur privé Marseille gare Nice-Ville</t>
  </si>
  <si>
    <t xml:space="preserve">Gare Lille Europe</t>
  </si>
  <si>
    <t xml:space="preserve">chauffeur privé gare Lille Europe Bruxelles</t>
  </si>
  <si>
    <t xml:space="preserve">chauffeur privé Bruxelles gare Lille Europe</t>
  </si>
  <si>
    <t xml:space="preserve">Gand</t>
  </si>
  <si>
    <t xml:space="preserve">chauffeur privé gare Lille Europe Gand</t>
  </si>
  <si>
    <t xml:space="preserve">chauffeur privé Gand gare Lille Europe</t>
  </si>
  <si>
    <t xml:space="preserve">Bruges</t>
  </si>
  <si>
    <t xml:space="preserve">chauffeur privé gare Lille Europe Bruges</t>
  </si>
  <si>
    <t xml:space="preserve">chauffeur privé Bruges gare Lille Europe</t>
  </si>
  <si>
    <t xml:space="preserve">Gare Dijon Ville</t>
  </si>
  <si>
    <t xml:space="preserve">chauffeur privé gare Dijon Ville Genève</t>
  </si>
  <si>
    <t xml:space="preserve">chauffeur privé Genève gare Dijon Ville</t>
  </si>
  <si>
    <t xml:space="preserve">chauffeur privé gare Dijon Ville Lausanne</t>
  </si>
  <si>
    <t xml:space="preserve">chauffeur privé Lausanne gare Dijon Ville</t>
  </si>
  <si>
    <t xml:space="preserve">chauffeur privé gare Dijon Ville Lyon</t>
  </si>
  <si>
    <t xml:space="preserve">chauffeur privé Lyon gare Dijon Ville</t>
  </si>
  <si>
    <t xml:space="preserve">Gare Bruxelles-Midi</t>
  </si>
  <si>
    <t xml:space="preserve">chauffeur privé gare Bruxelles-Midi Lille</t>
  </si>
  <si>
    <t xml:space="preserve">chauffeur privé Lille gare Bruxelles-Midi</t>
  </si>
  <si>
    <t xml:space="preserve">chauffeur privé gare Bruxelles-Midi Liège</t>
  </si>
  <si>
    <t xml:space="preserve">chauffeur privé Liège gare Bruxelles-Midi</t>
  </si>
  <si>
    <t xml:space="preserve">Namur</t>
  </si>
  <si>
    <t xml:space="preserve">chauffeur privé gare Bruxelles-Midi Namur</t>
  </si>
  <si>
    <t xml:space="preserve">chauffeur privé Namur gare Bruxelles-Midi</t>
  </si>
  <si>
    <t xml:space="preserve">Inter-aéroports / équipages</t>
  </si>
  <si>
    <t xml:space="preserve">chauffeur privé aéroport Paris-CDG aéroport Paris-Orly</t>
  </si>
  <si>
    <t xml:space="preserve">chauffeur privé aéroport Paris-Orly aéroport Paris-CDG</t>
  </si>
  <si>
    <t xml:space="preserve">chauffeur privé aéroport Paris-CDG aéroport Paris-Le Bourget</t>
  </si>
  <si>
    <t xml:space="preserve">chauffeur privé aéroport Paris-Le Bourget aéroport Paris-CDG</t>
  </si>
  <si>
    <t xml:space="preserve">chauffeur privé aéroport Paris-CDG aéroport Lyon-Saint-Exupéry</t>
  </si>
  <si>
    <t xml:space="preserve">chauffeur privé aéroport Lyon-Saint-Exupéry aéroport Paris-CDG</t>
  </si>
  <si>
    <t xml:space="preserve">chauffeur privé aéroport Paris-CDG aéroport de Genève</t>
  </si>
  <si>
    <t xml:space="preserve">chauffeur privé aéroport de Genève aéroport Paris-CDG</t>
  </si>
  <si>
    <t xml:space="preserve">chauffeur privé aéroport Paris-CDG aéroport Nice-Côte d'Azur</t>
  </si>
  <si>
    <t xml:space="preserve">chauffeur privé aéroport Nice-Côte d'Azur aéroport Paris-CDG</t>
  </si>
  <si>
    <t xml:space="preserve">chauffeur privé aéroport Paris-CDG aéroport Marseille-Provence</t>
  </si>
  <si>
    <t xml:space="preserve">chauffeur privé aéroport Marseille-Provence aéroport Paris-CDG</t>
  </si>
  <si>
    <t xml:space="preserve">chauffeur privé aéroport Paris-CDG aéroport Bruxelles-Zaventem</t>
  </si>
  <si>
    <t xml:space="preserve">chauffeur privé aéroport Bruxelles-Zaventem aéroport Paris-CDG</t>
  </si>
  <si>
    <t xml:space="preserve">chauffeur privé aéroport Paris-CDG aéroport de Zurich</t>
  </si>
  <si>
    <t xml:space="preserve">chauffeur privé aéroport de Zurich aéroport Paris-CDG</t>
  </si>
  <si>
    <t xml:space="preserve">chauffeur privé aéroport Paris-CDG aéroport Toulouse-Blagnac</t>
  </si>
  <si>
    <t xml:space="preserve">chauffeur privé aéroport Toulouse-Blagnac aéroport Paris-CDG</t>
  </si>
  <si>
    <t xml:space="preserve">chauffeur privé aéroport Paris-CDG aéroport Bordeaux-Mérignac</t>
  </si>
  <si>
    <t xml:space="preserve">chauffeur privé aéroport Bordeaux-Mérignac aéroport Paris-CDG</t>
  </si>
  <si>
    <t xml:space="preserve">chauffeur privé aéroport Paris-CDG aéroport Bâle-Mulhouse</t>
  </si>
  <si>
    <t xml:space="preserve">chauffeur privé aéroport Bâle-Mulhouse aéroport Paris-CDG</t>
  </si>
  <si>
    <t xml:space="preserve">chauffeur privé aéroport Paris-CDG aéroport Cannes-Mandelieu</t>
  </si>
  <si>
    <t xml:space="preserve">chauffeur privé aéroport Cannes-Mandelieu aéroport Paris-CDG</t>
  </si>
  <si>
    <t xml:space="preserve">chauffeur privé aéroport Paris-CDG aéroport La Môle-Saint-Tropez</t>
  </si>
  <si>
    <t xml:space="preserve">chauffeur privé aéroport La Môle-Saint-Tropez aéroport Paris-CDG</t>
  </si>
  <si>
    <t xml:space="preserve">chauffeur privé aéroport Paris-CDG aéroport de Samedan</t>
  </si>
  <si>
    <t xml:space="preserve">chauffeur privé aéroport de Samedan aéroport Paris-CDG</t>
  </si>
  <si>
    <t xml:space="preserve">chauffeur privé aéroport Paris-CDG aéroport Nantes-Atlantique</t>
  </si>
  <si>
    <t xml:space="preserve">chauffeur privé aéroport Nantes-Atlantique aéroport Paris-CDG</t>
  </si>
  <si>
    <t xml:space="preserve">chauffeur privé aéroport Paris-CDG aéroport Lille-Lesquin</t>
  </si>
  <si>
    <t xml:space="preserve">chauffeur privé aéroport Lille-Lesquin aéroport Paris-CDG</t>
  </si>
  <si>
    <t xml:space="preserve">chauffeur privé aéroport Paris-CDG aéroport Strasbourg-Entzheim</t>
  </si>
  <si>
    <t xml:space="preserve">chauffeur privé aéroport Strasbourg-Entzheim aéroport Paris-CDG</t>
  </si>
  <si>
    <t xml:space="preserve">chauffeur privé aéroport Paris-Orly aéroport Paris-Le Bourget</t>
  </si>
  <si>
    <t xml:space="preserve">chauffeur privé aéroport Paris-Le Bourget aéroport Paris-Orly</t>
  </si>
  <si>
    <t xml:space="preserve">chauffeur privé aéroport Paris-Orly aéroport Lyon-Saint-Exupéry</t>
  </si>
  <si>
    <t xml:space="preserve">chauffeur privé aéroport Lyon-Saint-Exupéry aéroport Paris-Orly</t>
  </si>
  <si>
    <t xml:space="preserve">chauffeur privé aéroport Paris-Orly aéroport de Genève</t>
  </si>
  <si>
    <t xml:space="preserve">chauffeur privé aéroport de Genève aéroport Paris-Orly</t>
  </si>
  <si>
    <t xml:space="preserve">chauffeur privé aéroport Paris-Orly aéroport Nice-Côte d'Azur</t>
  </si>
  <si>
    <t xml:space="preserve">chauffeur privé aéroport Nice-Côte d'Azur aéroport Paris-Orly</t>
  </si>
  <si>
    <t xml:space="preserve">chauffeur privé aéroport Paris-Orly aéroport Marseille-Provence</t>
  </si>
  <si>
    <t xml:space="preserve">chauffeur privé aéroport Marseille-Provence aéroport Paris-Orly</t>
  </si>
  <si>
    <t xml:space="preserve">chauffeur privé aéroport Paris-Orly aéroport Bruxelles-Zaventem</t>
  </si>
  <si>
    <t xml:space="preserve">chauffeur privé aéroport Bruxelles-Zaventem aéroport Paris-Orly</t>
  </si>
  <si>
    <t xml:space="preserve">chauffeur privé aéroport Paris-Orly aéroport de Zurich</t>
  </si>
  <si>
    <t xml:space="preserve">chauffeur privé aéroport de Zurich aéroport Paris-Orly</t>
  </si>
  <si>
    <t xml:space="preserve">chauffeur privé aéroport Paris-Orly aéroport Toulouse-Blagnac</t>
  </si>
  <si>
    <t xml:space="preserve">chauffeur privé aéroport Toulouse-Blagnac aéroport Paris-Orly</t>
  </si>
  <si>
    <t xml:space="preserve">chauffeur privé aéroport Paris-Orly aéroport Bordeaux-Mérignac</t>
  </si>
  <si>
    <t xml:space="preserve">chauffeur privé aéroport Bordeaux-Mérignac aéroport Paris-Orly</t>
  </si>
  <si>
    <t xml:space="preserve">chauffeur privé aéroport Paris-Orly aéroport Bâle-Mulhouse</t>
  </si>
  <si>
    <t xml:space="preserve">chauffeur privé aéroport Bâle-Mulhouse aéroport Paris-Orly</t>
  </si>
  <si>
    <t xml:space="preserve">chauffeur privé aéroport Paris-Orly aéroport Cannes-Mandelieu</t>
  </si>
  <si>
    <t xml:space="preserve">chauffeur privé aéroport Cannes-Mandelieu aéroport Paris-Orly</t>
  </si>
  <si>
    <t xml:space="preserve">chauffeur privé aéroport Paris-Orly aéroport La Môle-Saint-Tropez</t>
  </si>
  <si>
    <t xml:space="preserve">chauffeur privé aéroport La Môle-Saint-Tropez aéroport Paris-Orly</t>
  </si>
  <si>
    <t xml:space="preserve">chauffeur privé aéroport Paris-Orly aéroport de Samedan</t>
  </si>
  <si>
    <t xml:space="preserve">chauffeur privé aéroport de Samedan aéroport Paris-Orly</t>
  </si>
  <si>
    <t xml:space="preserve">chauffeur privé aéroport Paris-Orly aéroport Nantes-Atlantique</t>
  </si>
  <si>
    <t xml:space="preserve">chauffeur privé aéroport Nantes-Atlantique aéroport Paris-Orly</t>
  </si>
  <si>
    <t xml:space="preserve">chauffeur privé aéroport Paris-Orly aéroport Lille-Lesquin</t>
  </si>
  <si>
    <t xml:space="preserve">chauffeur privé aéroport Lille-Lesquin aéroport Paris-Orly</t>
  </si>
  <si>
    <t xml:space="preserve">chauffeur privé aéroport Paris-Orly aéroport Strasbourg-Entzheim</t>
  </si>
  <si>
    <t xml:space="preserve">chauffeur privé aéroport Strasbourg-Entzheim aéroport Paris-Orly</t>
  </si>
  <si>
    <t xml:space="preserve">chauffeur privé aéroport Paris-Le Bourget aéroport Lyon-Saint-Exupéry</t>
  </si>
  <si>
    <t xml:space="preserve">chauffeur privé aéroport Lyon-Saint-Exupéry aéroport Paris-Le Bourget</t>
  </si>
  <si>
    <t xml:space="preserve">chauffeur privé aéroport Paris-Le Bourget aéroport de Genève</t>
  </si>
  <si>
    <t xml:space="preserve">chauffeur privé aéroport de Genève aéroport Paris-Le Bourget</t>
  </si>
  <si>
    <t xml:space="preserve">chauffeur privé aéroport Paris-Le Bourget aéroport Nice-Côte d'Azur</t>
  </si>
  <si>
    <t xml:space="preserve">chauffeur privé aéroport Nice-Côte d'Azur aéroport Paris-Le Bourget</t>
  </si>
  <si>
    <t xml:space="preserve">chauffeur privé aéroport Paris-Le Bourget aéroport Marseille-Provence</t>
  </si>
  <si>
    <t xml:space="preserve">chauffeur privé aéroport Marseille-Provence aéroport Paris-Le Bourget</t>
  </si>
  <si>
    <t xml:space="preserve">chauffeur privé aéroport Paris-Le Bourget aéroport Bruxelles-Zaventem</t>
  </si>
  <si>
    <t xml:space="preserve">chauffeur privé aéroport Bruxelles-Zaventem aéroport Paris-Le Bourget</t>
  </si>
  <si>
    <t xml:space="preserve">chauffeur privé aéroport Paris-Le Bourget aéroport de Zurich</t>
  </si>
  <si>
    <t xml:space="preserve">chauffeur privé aéroport de Zurich aéroport Paris-Le Bourget</t>
  </si>
  <si>
    <t xml:space="preserve">chauffeur privé aéroport Paris-Le Bourget aéroport Toulouse-Blagnac</t>
  </si>
  <si>
    <t xml:space="preserve">chauffeur privé aéroport Toulouse-Blagnac aéroport Paris-Le Bourget</t>
  </si>
  <si>
    <t xml:space="preserve">chauffeur privé aéroport Paris-Le Bourget aéroport Bordeaux-Mérignac</t>
  </si>
  <si>
    <t xml:space="preserve">chauffeur privé aéroport Bordeaux-Mérignac aéroport Paris-Le Bourget</t>
  </si>
  <si>
    <t xml:space="preserve">chauffeur privé aéroport Paris-Le Bourget aéroport Bâle-Mulhouse</t>
  </si>
  <si>
    <t xml:space="preserve">chauffeur privé aéroport Bâle-Mulhouse aéroport Paris-Le Bourget</t>
  </si>
  <si>
    <t xml:space="preserve">chauffeur privé aéroport Paris-Le Bourget aéroport Cannes-Mandelieu</t>
  </si>
  <si>
    <t xml:space="preserve">chauffeur privé aéroport Cannes-Mandelieu aéroport Paris-Le Bourget</t>
  </si>
  <si>
    <t xml:space="preserve">chauffeur privé aéroport Paris-Le Bourget aéroport La Môle-Saint-Tropez</t>
  </si>
  <si>
    <t xml:space="preserve">chauffeur privé aéroport La Môle-Saint-Tropez aéroport Paris-Le Bourget</t>
  </si>
  <si>
    <t xml:space="preserve">chauffeur privé aéroport Paris-Le Bourget aéroport de Samedan</t>
  </si>
  <si>
    <t xml:space="preserve">chauffeur privé aéroport de Samedan aéroport Paris-Le Bourget</t>
  </si>
  <si>
    <t xml:space="preserve">chauffeur privé aéroport Paris-Le Bourget aéroport Nantes-Atlantique</t>
  </si>
  <si>
    <t xml:space="preserve">chauffeur privé aéroport Nantes-Atlantique aéroport Paris-Le Bourget</t>
  </si>
  <si>
    <t xml:space="preserve">chauffeur privé aéroport Paris-Le Bourget aéroport Lille-Lesquin</t>
  </si>
  <si>
    <t xml:space="preserve">chauffeur privé aéroport Lille-Lesquin aéroport Paris-Le Bourget</t>
  </si>
  <si>
    <t xml:space="preserve">chauffeur privé aéroport Paris-Le Bourget aéroport Strasbourg-Entzheim</t>
  </si>
  <si>
    <t xml:space="preserve">chauffeur privé aéroport Strasbourg-Entzheim aéroport Paris-Le Bourget</t>
  </si>
  <si>
    <t xml:space="preserve">chauffeur privé aéroport Lyon-Saint-Exupéry aéroport de Genève</t>
  </si>
  <si>
    <t xml:space="preserve">chauffeur privé aéroport de Genève aéroport Lyon-Saint-Exupéry</t>
  </si>
  <si>
    <t xml:space="preserve">chauffeur privé aéroport Lyon-Saint-Exupéry aéroport Nice-Côte d'Azur</t>
  </si>
  <si>
    <t xml:space="preserve">chauffeur privé aéroport Nice-Côte d'Azur aéroport Lyon-Saint-Exupéry</t>
  </si>
  <si>
    <t xml:space="preserve">chauffeur privé aéroport Lyon-Saint-Exupéry aéroport Marseille-Provence</t>
  </si>
  <si>
    <t xml:space="preserve">chauffeur privé aéroport Marseille-Provence aéroport Lyon-Saint-Exupéry</t>
  </si>
  <si>
    <t xml:space="preserve">chauffeur privé aéroport Lyon-Saint-Exupéry aéroport Bruxelles-Zaventem</t>
  </si>
  <si>
    <t xml:space="preserve">chauffeur privé aéroport Bruxelles-Zaventem aéroport Lyon-Saint-Exupéry</t>
  </si>
  <si>
    <t xml:space="preserve">chauffeur privé aéroport Lyon-Saint-Exupéry aéroport de Zurich</t>
  </si>
  <si>
    <t xml:space="preserve">chauffeur privé aéroport de Zurich aéroport Lyon-Saint-Exupéry</t>
  </si>
  <si>
    <t xml:space="preserve">chauffeur privé aéroport Lyon-Saint-Exupéry aéroport Toulouse-Blagnac</t>
  </si>
  <si>
    <t xml:space="preserve">chauffeur privé aéroport Toulouse-Blagnac aéroport Lyon-Saint-Exupéry</t>
  </si>
  <si>
    <t xml:space="preserve">chauffeur privé aéroport Lyon-Saint-Exupéry aéroport Bordeaux-Mérignac</t>
  </si>
  <si>
    <t xml:space="preserve">chauffeur privé aéroport Bordeaux-Mérignac aéroport Lyon-Saint-Exupéry</t>
  </si>
  <si>
    <t xml:space="preserve">chauffeur privé aéroport Lyon-Saint-Exupéry aéroport Bâle-Mulhouse</t>
  </si>
  <si>
    <t xml:space="preserve">chauffeur privé aéroport Bâle-Mulhouse aéroport Lyon-Saint-Exupéry</t>
  </si>
  <si>
    <t xml:space="preserve">chauffeur privé aéroport Lyon-Saint-Exupéry aéroport Cannes-Mandelieu</t>
  </si>
  <si>
    <t xml:space="preserve">chauffeur privé aéroport Cannes-Mandelieu aéroport Lyon-Saint-Exupéry</t>
  </si>
  <si>
    <t xml:space="preserve">chauffeur privé aéroport Lyon-Saint-Exupéry aéroport La Môle-Saint-Tropez</t>
  </si>
  <si>
    <t xml:space="preserve">chauffeur privé aéroport La Môle-Saint-Tropez aéroport Lyon-Saint-Exupéry</t>
  </si>
  <si>
    <t xml:space="preserve">chauffeur privé aéroport Lyon-Saint-Exupéry aéroport de Samedan</t>
  </si>
  <si>
    <t xml:space="preserve">chauffeur privé aéroport de Samedan aéroport Lyon-Saint-Exupéry</t>
  </si>
  <si>
    <t xml:space="preserve">chauffeur privé aéroport Lyon-Saint-Exupéry aéroport Nantes-Atlantique</t>
  </si>
  <si>
    <t xml:space="preserve">chauffeur privé aéroport Nantes-Atlantique aéroport Lyon-Saint-Exupéry</t>
  </si>
  <si>
    <t xml:space="preserve">chauffeur privé aéroport Lyon-Saint-Exupéry aéroport Lille-Lesquin</t>
  </si>
  <si>
    <t xml:space="preserve">chauffeur privé aéroport Lille-Lesquin aéroport Lyon-Saint-Exupéry</t>
  </si>
  <si>
    <t xml:space="preserve">chauffeur privé aéroport Lyon-Saint-Exupéry aéroport Strasbourg-Entzheim</t>
  </si>
  <si>
    <t xml:space="preserve">chauffeur privé aéroport Strasbourg-Entzheim aéroport Lyon-Saint-Exupéry</t>
  </si>
  <si>
    <t xml:space="preserve">chauffeur privé aéroport de Genève aéroport Nice-Côte d'Azur</t>
  </si>
  <si>
    <t xml:space="preserve">chauffeur privé aéroport Nice-Côte d'Azur aéroport de Genève</t>
  </si>
  <si>
    <t xml:space="preserve">chauffeur privé aéroport de Genève aéroport Marseille-Provence</t>
  </si>
  <si>
    <t xml:space="preserve">chauffeur privé aéroport Marseille-Provence aéroport de Genève</t>
  </si>
  <si>
    <t xml:space="preserve">chauffeur privé aéroport de Genève aéroport Bruxelles-Zaventem</t>
  </si>
  <si>
    <t xml:space="preserve">chauffeur privé aéroport Bruxelles-Zaventem aéroport de Genève</t>
  </si>
  <si>
    <t xml:space="preserve">chauffeur privé aéroport de Genève aéroport de Zurich</t>
  </si>
  <si>
    <t xml:space="preserve">chauffeur privé aéroport de Zurich aéroport de Genève</t>
  </si>
  <si>
    <t xml:space="preserve">chauffeur privé aéroport de Genève aéroport Toulouse-Blagnac</t>
  </si>
  <si>
    <t xml:space="preserve">chauffeur privé aéroport Toulouse-Blagnac aéroport de Genève</t>
  </si>
  <si>
    <t xml:space="preserve">chauffeur privé aéroport de Genève aéroport Bordeaux-Mérignac</t>
  </si>
  <si>
    <t xml:space="preserve">chauffeur privé aéroport Bordeaux-Mérignac aéroport de Genève</t>
  </si>
  <si>
    <t xml:space="preserve">chauffeur privé aéroport de Genève aéroport Bâle-Mulhouse</t>
  </si>
  <si>
    <t xml:space="preserve">chauffeur privé aéroport Bâle-Mulhouse aéroport de Genève</t>
  </si>
  <si>
    <t xml:space="preserve">chauffeur privé aéroport de Genève aéroport Cannes-Mandelieu</t>
  </si>
  <si>
    <t xml:space="preserve">chauffeur privé aéroport Cannes-Mandelieu aéroport de Genève</t>
  </si>
  <si>
    <t xml:space="preserve">chauffeur privé aéroport de Genève aéroport La Môle-Saint-Tropez</t>
  </si>
  <si>
    <t xml:space="preserve">chauffeur privé aéroport La Môle-Saint-Tropez aéroport de Genève</t>
  </si>
  <si>
    <t xml:space="preserve">chauffeur privé aéroport de Genève aéroport de Samedan</t>
  </si>
  <si>
    <t xml:space="preserve">chauffeur privé aéroport de Samedan aéroport de Genève</t>
  </si>
  <si>
    <t xml:space="preserve">chauffeur privé aéroport de Genève aéroport Nantes-Atlantique</t>
  </si>
  <si>
    <t xml:space="preserve">chauffeur privé aéroport Nantes-Atlantique aéroport de Genève</t>
  </si>
  <si>
    <t xml:space="preserve">chauffeur privé aéroport de Genève aéroport Lille-Lesquin</t>
  </si>
  <si>
    <t xml:space="preserve">chauffeur privé aéroport Lille-Lesquin aéroport de Genève</t>
  </si>
  <si>
    <t xml:space="preserve">chauffeur privé aéroport de Genève aéroport Strasbourg-Entzheim</t>
  </si>
  <si>
    <t xml:space="preserve">chauffeur privé aéroport Strasbourg-Entzheim aéroport de Genève</t>
  </si>
  <si>
    <t xml:space="preserve">chauffeur privé aéroport Nice-Côte d'Azur aéroport Marseille-Provence</t>
  </si>
  <si>
    <t xml:space="preserve">chauffeur privé aéroport Marseille-Provence aéroport Nice-Côte d'Azur</t>
  </si>
  <si>
    <t xml:space="preserve">chauffeur privé aéroport Nice-Côte d'Azur aéroport Bruxelles-Zaventem</t>
  </si>
  <si>
    <t xml:space="preserve">chauffeur privé aéroport Bruxelles-Zaventem aéroport Nice-Côte d'Azur</t>
  </si>
  <si>
    <t xml:space="preserve">chauffeur privé aéroport Nice-Côte d'Azur aéroport de Zurich</t>
  </si>
  <si>
    <t xml:space="preserve">chauffeur privé aéroport de Zurich aéroport Nice-Côte d'Azur</t>
  </si>
  <si>
    <t xml:space="preserve">chauffeur privé aéroport Nice-Côte d'Azur aéroport Toulouse-Blagnac</t>
  </si>
  <si>
    <t xml:space="preserve">chauffeur privé aéroport Toulouse-Blagnac aéroport Nice-Côte d'Azur</t>
  </si>
  <si>
    <t xml:space="preserve">chauffeur privé aéroport Nice-Côte d'Azur aéroport Bordeaux-Mérignac</t>
  </si>
  <si>
    <t xml:space="preserve">chauffeur privé aéroport Bordeaux-Mérignac aéroport Nice-Côte d'Azur</t>
  </si>
  <si>
    <t xml:space="preserve">chauffeur privé aéroport Nice-Côte d'Azur aéroport Bâle-Mulhouse</t>
  </si>
  <si>
    <t xml:space="preserve">chauffeur privé aéroport Bâle-Mulhouse aéroport Nice-Côte d'Azur</t>
  </si>
  <si>
    <t xml:space="preserve">chauffeur privé aéroport Nice-Côte d'Azur aéroport Cannes-Mandelieu</t>
  </si>
  <si>
    <t xml:space="preserve">chauffeur privé aéroport Cannes-Mandelieu aéroport Nice-Côte d'Azur</t>
  </si>
  <si>
    <t xml:space="preserve">chauffeur privé aéroport Nice-Côte d'Azur aéroport La Môle-Saint-Tropez</t>
  </si>
  <si>
    <t xml:space="preserve">chauffeur privé aéroport La Môle-Saint-Tropez aéroport Nice-Côte d'Azur</t>
  </si>
  <si>
    <t xml:space="preserve">chauffeur privé aéroport Nice-Côte d'Azur aéroport de Samedan</t>
  </si>
  <si>
    <t xml:space="preserve">chauffeur privé aéroport de Samedan aéroport Nice-Côte d'Azur</t>
  </si>
  <si>
    <t xml:space="preserve">chauffeur privé aéroport Nice-Côte d'Azur aéroport Nantes-Atlantique</t>
  </si>
  <si>
    <t xml:space="preserve">chauffeur privé aéroport Nantes-Atlantique aéroport Nice-Côte d'Azur</t>
  </si>
  <si>
    <t xml:space="preserve">chauffeur privé aéroport Nice-Côte d'Azur aéroport Lille-Lesquin</t>
  </si>
  <si>
    <t xml:space="preserve">chauffeur privé aéroport Lille-Lesquin aéroport Nice-Côte d'Azur</t>
  </si>
  <si>
    <t xml:space="preserve">chauffeur privé aéroport Nice-Côte d'Azur aéroport Strasbourg-Entzheim</t>
  </si>
  <si>
    <t xml:space="preserve">chauffeur privé aéroport Strasbourg-Entzheim aéroport Nice-Côte d'Azur</t>
  </si>
  <si>
    <t xml:space="preserve">chauffeur privé aéroport Marseille-Provence aéroport Bruxelles-Zaventem</t>
  </si>
  <si>
    <t xml:space="preserve">chauffeur privé aéroport Bruxelles-Zaventem aéroport Marseille-Provence</t>
  </si>
  <si>
    <t xml:space="preserve">chauffeur privé aéroport Marseille-Provence aéroport de Zurich</t>
  </si>
  <si>
    <t xml:space="preserve">chauffeur privé aéroport de Zurich aéroport Marseille-Provence</t>
  </si>
  <si>
    <t xml:space="preserve">chauffeur privé aéroport Marseille-Provence aéroport Toulouse-Blagnac</t>
  </si>
  <si>
    <t xml:space="preserve">chauffeur privé aéroport Toulouse-Blagnac aéroport Marseille-Provence</t>
  </si>
  <si>
    <t xml:space="preserve">chauffeur privé aéroport Marseille-Provence aéroport Bordeaux-Mérignac</t>
  </si>
  <si>
    <t xml:space="preserve">chauffeur privé aéroport Bordeaux-Mérignac aéroport Marseille-Provence</t>
  </si>
  <si>
    <t xml:space="preserve">chauffeur privé aéroport Marseille-Provence aéroport Bâle-Mulhouse</t>
  </si>
  <si>
    <t xml:space="preserve">chauffeur privé aéroport Bâle-Mulhouse aéroport Marseille-Provence</t>
  </si>
  <si>
    <t xml:space="preserve">chauffeur privé aéroport Marseille-Provence aéroport Cannes-Mandelieu</t>
  </si>
  <si>
    <t xml:space="preserve">chauffeur privé aéroport Cannes-Mandelieu aéroport Marseille-Provence</t>
  </si>
  <si>
    <t xml:space="preserve">chauffeur privé aéroport Marseille-Provence aéroport La Môle-Saint-Tropez</t>
  </si>
  <si>
    <t xml:space="preserve">chauffeur privé aéroport La Môle-Saint-Tropez aéroport Marseille-Provence</t>
  </si>
  <si>
    <t xml:space="preserve">chauffeur privé aéroport Marseille-Provence aéroport de Samedan</t>
  </si>
  <si>
    <t xml:space="preserve">chauffeur privé aéroport de Samedan aéroport Marseille-Provence</t>
  </si>
  <si>
    <t xml:space="preserve">chauffeur privé aéroport Marseille-Provence aéroport Nantes-Atlantique</t>
  </si>
  <si>
    <t xml:space="preserve">chauffeur privé aéroport Nantes-Atlantique aéroport Marseille-Provence</t>
  </si>
  <si>
    <t xml:space="preserve">chauffeur privé aéroport Marseille-Provence aéroport Lille-Lesquin</t>
  </si>
  <si>
    <t xml:space="preserve">chauffeur privé aéroport Lille-Lesquin aéroport Marseille-Provence</t>
  </si>
  <si>
    <t xml:space="preserve">chauffeur privé aéroport Marseille-Provence aéroport Strasbourg-Entzheim</t>
  </si>
  <si>
    <t xml:space="preserve">chauffeur privé aéroport Strasbourg-Entzheim aéroport Marseille-Provence</t>
  </si>
  <si>
    <t xml:space="preserve">chauffeur privé aéroport Bruxelles-Zaventem aéroport de Zurich</t>
  </si>
  <si>
    <t xml:space="preserve">chauffeur privé aéroport de Zurich aéroport Bruxelles-Zaventem</t>
  </si>
  <si>
    <t xml:space="preserve">chauffeur privé aéroport Bruxelles-Zaventem aéroport Toulouse-Blagnac</t>
  </si>
  <si>
    <t xml:space="preserve">chauffeur privé aéroport Toulouse-Blagnac aéroport Bruxelles-Zaventem</t>
  </si>
  <si>
    <t xml:space="preserve">chauffeur privé aéroport Bruxelles-Zaventem aéroport Bordeaux-Mérignac</t>
  </si>
  <si>
    <t xml:space="preserve">chauffeur privé aéroport Bordeaux-Mérignac aéroport Bruxelles-Zaventem</t>
  </si>
  <si>
    <t xml:space="preserve">chauffeur privé aéroport Bruxelles-Zaventem aéroport Bâle-Mulhouse</t>
  </si>
  <si>
    <t xml:space="preserve">chauffeur privé aéroport Bâle-Mulhouse aéroport Bruxelles-Zaventem</t>
  </si>
  <si>
    <t xml:space="preserve">chauffeur privé aéroport Bruxelles-Zaventem aéroport Cannes-Mandelieu</t>
  </si>
  <si>
    <t xml:space="preserve">chauffeur privé aéroport Cannes-Mandelieu aéroport Bruxelles-Zaventem</t>
  </si>
  <si>
    <t xml:space="preserve">chauffeur privé aéroport Bruxelles-Zaventem aéroport La Môle-Saint-Tropez</t>
  </si>
  <si>
    <t xml:space="preserve">chauffeur privé aéroport La Môle-Saint-Tropez aéroport Bruxelles-Zaventem</t>
  </si>
  <si>
    <t xml:space="preserve">chauffeur privé aéroport Bruxelles-Zaventem aéroport de Samedan</t>
  </si>
  <si>
    <t xml:space="preserve">chauffeur privé aéroport de Samedan aéroport Bruxelles-Zaventem</t>
  </si>
  <si>
    <t xml:space="preserve">chauffeur privé aéroport Bruxelles-Zaventem aéroport Nantes-Atlantique</t>
  </si>
  <si>
    <t xml:space="preserve">chauffeur privé aéroport Nantes-Atlantique aéroport Bruxelles-Zaventem</t>
  </si>
  <si>
    <t xml:space="preserve">chauffeur privé aéroport Bruxelles-Zaventem aéroport Lille-Lesquin</t>
  </si>
  <si>
    <t xml:space="preserve">chauffeur privé aéroport Lille-Lesquin aéroport Bruxelles-Zaventem</t>
  </si>
  <si>
    <t xml:space="preserve">chauffeur privé aéroport Bruxelles-Zaventem aéroport Strasbourg-Entzheim</t>
  </si>
  <si>
    <t xml:space="preserve">chauffeur privé aéroport Strasbourg-Entzheim aéroport Bruxelles-Zaventem</t>
  </si>
  <si>
    <t xml:space="preserve">chauffeur privé aéroport de Zurich aéroport Toulouse-Blagnac</t>
  </si>
  <si>
    <t xml:space="preserve">chauffeur privé aéroport Toulouse-Blagnac aéroport de Zurich</t>
  </si>
  <si>
    <t xml:space="preserve">chauffeur privé aéroport de Zurich aéroport Bordeaux-Mérignac</t>
  </si>
  <si>
    <t xml:space="preserve">chauffeur privé aéroport Bordeaux-Mérignac aéroport de Zurich</t>
  </si>
  <si>
    <t xml:space="preserve">chauffeur privé aéroport de Zurich aéroport Bâle-Mulhouse</t>
  </si>
  <si>
    <t xml:space="preserve">chauffeur privé aéroport Bâle-Mulhouse aéroport de Zurich</t>
  </si>
  <si>
    <t xml:space="preserve">chauffeur privé aéroport de Zurich aéroport Cannes-Mandelieu</t>
  </si>
  <si>
    <t xml:space="preserve">chauffeur privé aéroport Cannes-Mandelieu aéroport de Zurich</t>
  </si>
  <si>
    <t xml:space="preserve">chauffeur privé aéroport de Zurich aéroport La Môle-Saint-Tropez</t>
  </si>
  <si>
    <t xml:space="preserve">chauffeur privé aéroport La Môle-Saint-Tropez aéroport de Zurich</t>
  </si>
  <si>
    <t xml:space="preserve">chauffeur privé aéroport de Zurich aéroport de Samedan</t>
  </si>
  <si>
    <t xml:space="preserve">chauffeur privé aéroport de Samedan aéroport de Zurich</t>
  </si>
  <si>
    <t xml:space="preserve">chauffeur privé aéroport de Zurich aéroport Nantes-Atlantique</t>
  </si>
  <si>
    <t xml:space="preserve">chauffeur privé aéroport Nantes-Atlantique aéroport de Zurich</t>
  </si>
  <si>
    <t xml:space="preserve">chauffeur privé aéroport de Zurich aéroport Lille-Lesquin</t>
  </si>
  <si>
    <t xml:space="preserve">chauffeur privé aéroport Lille-Lesquin aéroport de Zurich</t>
  </si>
  <si>
    <t xml:space="preserve">chauffeur privé aéroport de Zurich aéroport Strasbourg-Entzheim</t>
  </si>
  <si>
    <t xml:space="preserve">chauffeur privé aéroport Strasbourg-Entzheim aéroport de Zurich</t>
  </si>
  <si>
    <t xml:space="preserve">chauffeur privé aéroport Toulouse-Blagnac aéroport Bordeaux-Mérignac</t>
  </si>
  <si>
    <t xml:space="preserve">chauffeur privé aéroport Bordeaux-Mérignac aéroport Toulouse-Blagnac</t>
  </si>
  <si>
    <t xml:space="preserve">chauffeur privé aéroport Toulouse-Blagnac aéroport Bâle-Mulhouse</t>
  </si>
  <si>
    <t xml:space="preserve">chauffeur privé aéroport Bâle-Mulhouse aéroport Toulouse-Blagnac</t>
  </si>
  <si>
    <t xml:space="preserve">chauffeur privé aéroport Toulouse-Blagnac aéroport Cannes-Mandelieu</t>
  </si>
  <si>
    <t xml:space="preserve">chauffeur privé aéroport Cannes-Mandelieu aéroport Toulouse-Blagnac</t>
  </si>
  <si>
    <t xml:space="preserve">chauffeur privé aéroport Toulouse-Blagnac aéroport La Môle-Saint-Tropez</t>
  </si>
  <si>
    <t xml:space="preserve">chauffeur privé aéroport La Môle-Saint-Tropez aéroport Toulouse-Blagnac</t>
  </si>
  <si>
    <t xml:space="preserve">chauffeur privé aéroport Toulouse-Blagnac aéroport de Samedan</t>
  </si>
  <si>
    <t xml:space="preserve">chauffeur privé aéroport de Samedan aéroport Toulouse-Blagnac</t>
  </si>
  <si>
    <t xml:space="preserve">chauffeur privé aéroport Toulouse-Blagnac aéroport Nantes-Atlantique</t>
  </si>
  <si>
    <t xml:space="preserve">chauffeur privé aéroport Nantes-Atlantique aéroport Toulouse-Blagnac</t>
  </si>
  <si>
    <t xml:space="preserve">chauffeur privé aéroport Toulouse-Blagnac aéroport Lille-Lesquin</t>
  </si>
  <si>
    <t xml:space="preserve">chauffeur privé aéroport Lille-Lesquin aéroport Toulouse-Blagnac</t>
  </si>
  <si>
    <t xml:space="preserve">chauffeur privé aéroport Toulouse-Blagnac aéroport Strasbourg-Entzheim</t>
  </si>
  <si>
    <t xml:space="preserve">chauffeur privé aéroport Strasbourg-Entzheim aéroport Toulouse-Blagnac</t>
  </si>
  <si>
    <t xml:space="preserve">chauffeur privé aéroport Bordeaux-Mérignac aéroport Bâle-Mulhouse</t>
  </si>
  <si>
    <t xml:space="preserve">chauffeur privé aéroport Bâle-Mulhouse aéroport Bordeaux-Mérignac</t>
  </si>
  <si>
    <t xml:space="preserve">chauffeur privé aéroport Bordeaux-Mérignac aéroport Cannes-Mandelieu</t>
  </si>
  <si>
    <t xml:space="preserve">chauffeur privé aéroport Cannes-Mandelieu aéroport Bordeaux-Mérignac</t>
  </si>
  <si>
    <t xml:space="preserve">chauffeur privé aéroport Bordeaux-Mérignac aéroport La Môle-Saint-Tropez</t>
  </si>
  <si>
    <t xml:space="preserve">chauffeur privé aéroport La Môle-Saint-Tropez aéroport Bordeaux-Mérignac</t>
  </si>
  <si>
    <t xml:space="preserve">chauffeur privé aéroport Bordeaux-Mérignac aéroport de Samedan</t>
  </si>
  <si>
    <t xml:space="preserve">chauffeur privé aéroport de Samedan aéroport Bordeaux-Mérignac</t>
  </si>
  <si>
    <t xml:space="preserve">chauffeur privé aéroport Bordeaux-Mérignac aéroport Nantes-Atlantique</t>
  </si>
  <si>
    <t xml:space="preserve">chauffeur privé aéroport Nantes-Atlantique aéroport Bordeaux-Mérignac</t>
  </si>
  <si>
    <t xml:space="preserve">chauffeur privé aéroport Bordeaux-Mérignac aéroport Lille-Lesquin</t>
  </si>
  <si>
    <t xml:space="preserve">chauffeur privé aéroport Lille-Lesquin aéroport Bordeaux-Mérignac</t>
  </si>
  <si>
    <t xml:space="preserve">chauffeur privé aéroport Bordeaux-Mérignac aéroport Strasbourg-Entzheim</t>
  </si>
  <si>
    <t xml:space="preserve">chauffeur privé aéroport Strasbourg-Entzheim aéroport Bordeaux-Mérignac</t>
  </si>
  <si>
    <t xml:space="preserve">chauffeur privé aéroport Bâle-Mulhouse aéroport Cannes-Mandelieu</t>
  </si>
  <si>
    <t xml:space="preserve">chauffeur privé aéroport Cannes-Mandelieu aéroport Bâle-Mulhouse</t>
  </si>
  <si>
    <t xml:space="preserve">chauffeur privé aéroport Bâle-Mulhouse aéroport La Môle-Saint-Tropez</t>
  </si>
  <si>
    <t xml:space="preserve">chauffeur privé aéroport La Môle-Saint-Tropez aéroport Bâle-Mulhouse</t>
  </si>
  <si>
    <t xml:space="preserve">chauffeur privé aéroport Bâle-Mulhouse aéroport de Samedan</t>
  </si>
  <si>
    <t xml:space="preserve">chauffeur privé aéroport de Samedan aéroport Bâle-Mulhouse</t>
  </si>
  <si>
    <t xml:space="preserve">chauffeur privé aéroport Bâle-Mulhouse aéroport Nantes-Atlantique</t>
  </si>
  <si>
    <t xml:space="preserve">chauffeur privé aéroport Nantes-Atlantique aéroport Bâle-Mulhouse</t>
  </si>
  <si>
    <t xml:space="preserve">chauffeur privé aéroport Bâle-Mulhouse aéroport Lille-Lesquin</t>
  </si>
  <si>
    <t xml:space="preserve">chauffeur privé aéroport Lille-Lesquin aéroport Bâle-Mulhouse</t>
  </si>
  <si>
    <t xml:space="preserve">chauffeur privé aéroport Bâle-Mulhouse aéroport Strasbourg-Entzheim</t>
  </si>
  <si>
    <t xml:space="preserve">chauffeur privé aéroport Strasbourg-Entzheim aéroport Bâle-Mulhouse</t>
  </si>
  <si>
    <t xml:space="preserve">chauffeur privé aéroport Cannes-Mandelieu aéroport La Môle-Saint-Tropez</t>
  </si>
  <si>
    <t xml:space="preserve">chauffeur privé aéroport La Môle-Saint-Tropez aéroport Cannes-Mandelieu</t>
  </si>
  <si>
    <t xml:space="preserve">chauffeur privé aéroport Cannes-Mandelieu aéroport de Samedan</t>
  </si>
  <si>
    <t xml:space="preserve">chauffeur privé aéroport de Samedan aéroport Cannes-Mandelieu</t>
  </si>
  <si>
    <t xml:space="preserve">chauffeur privé aéroport Cannes-Mandelieu aéroport Nantes-Atlantique</t>
  </si>
  <si>
    <t xml:space="preserve">chauffeur privé aéroport Nantes-Atlantique aéroport Cannes-Mandelieu</t>
  </si>
  <si>
    <t xml:space="preserve">chauffeur privé aéroport Cannes-Mandelieu aéroport Lille-Lesquin</t>
  </si>
  <si>
    <t xml:space="preserve">chauffeur privé aéroport Lille-Lesquin aéroport Cannes-Mandelieu</t>
  </si>
  <si>
    <t xml:space="preserve">chauffeur privé aéroport Cannes-Mandelieu aéroport Strasbourg-Entzheim</t>
  </si>
  <si>
    <t xml:space="preserve">chauffeur privé aéroport Strasbourg-Entzheim aéroport Cannes-Mandelieu</t>
  </si>
  <si>
    <t xml:space="preserve">chauffeur privé aéroport La Môle-Saint-Tropez aéroport de Samedan</t>
  </si>
  <si>
    <t xml:space="preserve">chauffeur privé aéroport de Samedan aéroport La Môle-Saint-Tropez</t>
  </si>
  <si>
    <t xml:space="preserve">chauffeur privé aéroport La Môle-Saint-Tropez aéroport Nantes-Atlantique</t>
  </si>
  <si>
    <t xml:space="preserve">chauffeur privé aéroport Nantes-Atlantique aéroport La Môle-Saint-Tropez</t>
  </si>
  <si>
    <t xml:space="preserve">chauffeur privé aéroport La Môle-Saint-Tropez aéroport Lille-Lesquin</t>
  </si>
  <si>
    <t xml:space="preserve">chauffeur privé aéroport Lille-Lesquin aéroport La Môle-Saint-Tropez</t>
  </si>
  <si>
    <t xml:space="preserve">chauffeur privé aéroport La Môle-Saint-Tropez aéroport Strasbourg-Entzheim</t>
  </si>
  <si>
    <t xml:space="preserve">chauffeur privé aéroport Strasbourg-Entzheim aéroport La Môle-Saint-Tropez</t>
  </si>
  <si>
    <t xml:space="preserve">chauffeur privé aéroport de Samedan aéroport Nantes-Atlantique</t>
  </si>
  <si>
    <t xml:space="preserve">chauffeur privé aéroport Nantes-Atlantique aéroport de Samedan</t>
  </si>
  <si>
    <t xml:space="preserve">chauffeur privé aéroport de Samedan aéroport Lille-Lesquin</t>
  </si>
  <si>
    <t xml:space="preserve">chauffeur privé aéroport Lille-Lesquin aéroport de Samedan</t>
  </si>
  <si>
    <t xml:space="preserve">chauffeur privé aéroport de Samedan aéroport Strasbourg-Entzheim</t>
  </si>
  <si>
    <t xml:space="preserve">chauffeur privé aéroport Strasbourg-Entzheim aéroport de Samedan</t>
  </si>
  <si>
    <t xml:space="preserve">chauffeur privé aéroport Nantes-Atlantique aéroport Lille-Lesquin</t>
  </si>
  <si>
    <t xml:space="preserve">chauffeur privé aéroport Lille-Lesquin aéroport Nantes-Atlantique</t>
  </si>
  <si>
    <t xml:space="preserve">chauffeur privé aéroport Nantes-Atlantique aéroport Strasbourg-Entzheim</t>
  </si>
  <si>
    <t xml:space="preserve">chauffeur privé aéroport Strasbourg-Entzheim aéroport Nantes-Atlantique</t>
  </si>
  <si>
    <t xml:space="preserve">chauffeur privé aéroport Lille-Lesquin aéroport Strasbourg-Entzheim</t>
  </si>
  <si>
    <t xml:space="preserve">chauffeur privé aéroport Strasbourg-Entzheim aéroport Lille-Lesquin</t>
  </si>
  <si>
    <t xml:space="preserve">Nom (clé)</t>
  </si>
  <si>
    <t xml:space="preserve">Catégorie</t>
  </si>
  <si>
    <t xml:space="preserve">Pays</t>
  </si>
  <si>
    <t xml:space="preserve">Priorité</t>
  </si>
  <si>
    <t xml:space="preserve">Slug</t>
  </si>
  <si>
    <t xml:space="preserve">Latitude</t>
  </si>
  <si>
    <t xml:space="preserve">Longitude</t>
  </si>
  <si>
    <t xml:space="preserve">Bonus</t>
  </si>
  <si>
    <t xml:space="preserve">Rayon (km)</t>
  </si>
  <si>
    <t xml:space="preserve">Libellé titre</t>
  </si>
  <si>
    <t xml:space="preserve">Forme « de »</t>
  </si>
  <si>
    <t xml:space="preserve">Forme « vers »</t>
  </si>
  <si>
    <t xml:space="preserve">Note</t>
  </si>
  <si>
    <t xml:space="preserve">Ville</t>
  </si>
  <si>
    <t xml:space="preserve">paris</t>
  </si>
  <si>
    <t xml:space="preserve">Hub</t>
  </si>
  <si>
    <t xml:space="preserve">de Paris</t>
  </si>
  <si>
    <t xml:space="preserve">Boulogne-Billancourt</t>
  </si>
  <si>
    <t xml:space="preserve">boulogne-billancourt</t>
  </si>
  <si>
    <t xml:space="preserve">de Boulogne-Billancourt</t>
  </si>
  <si>
    <t xml:space="preserve">La Défense / Puteaux</t>
  </si>
  <si>
    <t xml:space="preserve">la-defense-puteaux</t>
  </si>
  <si>
    <t xml:space="preserve">de La Défense / Puteaux</t>
  </si>
  <si>
    <t xml:space="preserve">Roissy-en-France</t>
  </si>
  <si>
    <t xml:space="preserve">roissy-en-france</t>
  </si>
  <si>
    <t xml:space="preserve">de Roissy-en-France</t>
  </si>
  <si>
    <t xml:space="preserve">Versailles</t>
  </si>
  <si>
    <t xml:space="preserve">versailles</t>
  </si>
  <si>
    <t xml:space="preserve">de Versailles</t>
  </si>
  <si>
    <t xml:space="preserve">Massy</t>
  </si>
  <si>
    <t xml:space="preserve">massy</t>
  </si>
  <si>
    <t xml:space="preserve">de Massy</t>
  </si>
  <si>
    <t xml:space="preserve">lyon</t>
  </si>
  <si>
    <t xml:space="preserve">de Lyon</t>
  </si>
  <si>
    <t xml:space="preserve">grenoble</t>
  </si>
  <si>
    <t xml:space="preserve">de Grenoble</t>
  </si>
  <si>
    <t xml:space="preserve">annecy</t>
  </si>
  <si>
    <t xml:space="preserve">d'Annecy</t>
  </si>
  <si>
    <t xml:space="preserve">chambery</t>
  </si>
  <si>
    <t xml:space="preserve">de Chambéry</t>
  </si>
  <si>
    <t xml:space="preserve">Saint-Étienne</t>
  </si>
  <si>
    <t xml:space="preserve">saint-etienne</t>
  </si>
  <si>
    <t xml:space="preserve">de Saint-Étienne</t>
  </si>
  <si>
    <t xml:space="preserve">Valence</t>
  </si>
  <si>
    <t xml:space="preserve">valence</t>
  </si>
  <si>
    <t xml:space="preserve">de Valence</t>
  </si>
  <si>
    <t xml:space="preserve">Clermont-Ferrand</t>
  </si>
  <si>
    <t xml:space="preserve">clermont-ferrand</t>
  </si>
  <si>
    <t xml:space="preserve">de Clermont-Ferrand</t>
  </si>
  <si>
    <t xml:space="preserve">Aix-les-Bains</t>
  </si>
  <si>
    <t xml:space="preserve">aix-les-bains</t>
  </si>
  <si>
    <t xml:space="preserve">d'Aix-les-Bains</t>
  </si>
  <si>
    <t xml:space="preserve">Mâcon</t>
  </si>
  <si>
    <t xml:space="preserve">macon</t>
  </si>
  <si>
    <t xml:space="preserve">de Mâcon</t>
  </si>
  <si>
    <t xml:space="preserve">Bourg-en-Bresse</t>
  </si>
  <si>
    <t xml:space="preserve">bourg-en-bresse</t>
  </si>
  <si>
    <t xml:space="preserve">de Bourg-en-Bresse</t>
  </si>
  <si>
    <t xml:space="preserve">Annemasse</t>
  </si>
  <si>
    <t xml:space="preserve">annemasse</t>
  </si>
  <si>
    <t xml:space="preserve">d'Annemasse</t>
  </si>
  <si>
    <t xml:space="preserve">evian-les-bains</t>
  </si>
  <si>
    <t xml:space="preserve">Premium</t>
  </si>
  <si>
    <t xml:space="preserve">d'Évian-les-Bains</t>
  </si>
  <si>
    <t xml:space="preserve">megeve</t>
  </si>
  <si>
    <t xml:space="preserve">de Megève</t>
  </si>
  <si>
    <t xml:space="preserve">courchevel</t>
  </si>
  <si>
    <t xml:space="preserve">de Courchevel</t>
  </si>
  <si>
    <t xml:space="preserve">chamonix-mont-blanc</t>
  </si>
  <si>
    <t xml:space="preserve">de Chamonix-Mont-Blanc</t>
  </si>
  <si>
    <t xml:space="preserve">dijon</t>
  </si>
  <si>
    <t xml:space="preserve">de Dijon</t>
  </si>
  <si>
    <t xml:space="preserve">Besançon</t>
  </si>
  <si>
    <t xml:space="preserve">besancon</t>
  </si>
  <si>
    <t xml:space="preserve">de Besançon</t>
  </si>
  <si>
    <t xml:space="preserve">Beaune</t>
  </si>
  <si>
    <t xml:space="preserve">beaune</t>
  </si>
  <si>
    <t xml:space="preserve">de Beaune</t>
  </si>
  <si>
    <t xml:space="preserve">Auxerre</t>
  </si>
  <si>
    <t xml:space="preserve">auxerre</t>
  </si>
  <si>
    <t xml:space="preserve">d'Auxerre</t>
  </si>
  <si>
    <t xml:space="preserve">Belfort</t>
  </si>
  <si>
    <t xml:space="preserve">belfort</t>
  </si>
  <si>
    <t xml:space="preserve">de Belfort</t>
  </si>
  <si>
    <t xml:space="preserve">Montbéliard</t>
  </si>
  <si>
    <t xml:space="preserve">montbeliard</t>
  </si>
  <si>
    <t xml:space="preserve">de Montbéliard</t>
  </si>
  <si>
    <t xml:space="preserve">strasbourg</t>
  </si>
  <si>
    <t xml:space="preserve">de Strasbourg</t>
  </si>
  <si>
    <t xml:space="preserve">Reims</t>
  </si>
  <si>
    <t xml:space="preserve">reims</t>
  </si>
  <si>
    <t xml:space="preserve">de Reims</t>
  </si>
  <si>
    <t xml:space="preserve">Metz</t>
  </si>
  <si>
    <t xml:space="preserve">metz</t>
  </si>
  <si>
    <t xml:space="preserve">de Metz</t>
  </si>
  <si>
    <t xml:space="preserve">Nancy</t>
  </si>
  <si>
    <t xml:space="preserve">nancy</t>
  </si>
  <si>
    <t xml:space="preserve">de Nancy</t>
  </si>
  <si>
    <t xml:space="preserve">Mulhouse</t>
  </si>
  <si>
    <t xml:space="preserve">mulhouse</t>
  </si>
  <si>
    <t xml:space="preserve">de Mulhouse</t>
  </si>
  <si>
    <t xml:space="preserve">Troyes</t>
  </si>
  <si>
    <t xml:space="preserve">troyes</t>
  </si>
  <si>
    <t xml:space="preserve">de Troyes</t>
  </si>
  <si>
    <t xml:space="preserve">Colmar</t>
  </si>
  <si>
    <t xml:space="preserve">colmar</t>
  </si>
  <si>
    <t xml:space="preserve">de Colmar</t>
  </si>
  <si>
    <t xml:space="preserve">Épinal</t>
  </si>
  <si>
    <t xml:space="preserve">epinal</t>
  </si>
  <si>
    <t xml:space="preserve">d'Épinal</t>
  </si>
  <si>
    <t xml:space="preserve">lille</t>
  </si>
  <si>
    <t xml:space="preserve">de Lille</t>
  </si>
  <si>
    <t xml:space="preserve">Calais</t>
  </si>
  <si>
    <t xml:space="preserve">calais</t>
  </si>
  <si>
    <t xml:space="preserve">de Calais</t>
  </si>
  <si>
    <t xml:space="preserve">Dunkerque</t>
  </si>
  <si>
    <t xml:space="preserve">dunkerque</t>
  </si>
  <si>
    <t xml:space="preserve">de Dunkerque</t>
  </si>
  <si>
    <t xml:space="preserve">Amiens</t>
  </si>
  <si>
    <t xml:space="preserve">amiens</t>
  </si>
  <si>
    <t xml:space="preserve">d'Amiens</t>
  </si>
  <si>
    <t xml:space="preserve">Arras</t>
  </si>
  <si>
    <t xml:space="preserve">arras</t>
  </si>
  <si>
    <t xml:space="preserve">d'Arras</t>
  </si>
  <si>
    <t xml:space="preserve">Valenciennes</t>
  </si>
  <si>
    <t xml:space="preserve">valenciennes</t>
  </si>
  <si>
    <t xml:space="preserve">de Valenciennes</t>
  </si>
  <si>
    <t xml:space="preserve">Rouen</t>
  </si>
  <si>
    <t xml:space="preserve">rouen</t>
  </si>
  <si>
    <t xml:space="preserve">de Rouen</t>
  </si>
  <si>
    <t xml:space="preserve">Caen</t>
  </si>
  <si>
    <t xml:space="preserve">caen</t>
  </si>
  <si>
    <t xml:space="preserve">de Caen</t>
  </si>
  <si>
    <t xml:space="preserve">Le Havre</t>
  </si>
  <si>
    <t xml:space="preserve">le-havre</t>
  </si>
  <si>
    <t xml:space="preserve">du Havre</t>
  </si>
  <si>
    <t xml:space="preserve">deauville</t>
  </si>
  <si>
    <t xml:space="preserve">de Deauville</t>
  </si>
  <si>
    <t xml:space="preserve">Évreux</t>
  </si>
  <si>
    <t xml:space="preserve">evreux</t>
  </si>
  <si>
    <t xml:space="preserve">d'Évreux</t>
  </si>
  <si>
    <t xml:space="preserve">Cherbourg-en-Cotentin</t>
  </si>
  <si>
    <t xml:space="preserve">cherbourg-en-cotentin</t>
  </si>
  <si>
    <t xml:space="preserve">de Cherbourg-en-Cotentin</t>
  </si>
  <si>
    <t xml:space="preserve">rennes</t>
  </si>
  <si>
    <t xml:space="preserve">de Rennes</t>
  </si>
  <si>
    <t xml:space="preserve">Brest</t>
  </si>
  <si>
    <t xml:space="preserve">brest</t>
  </si>
  <si>
    <t xml:space="preserve">de Brest</t>
  </si>
  <si>
    <t xml:space="preserve">Saint-Malo</t>
  </si>
  <si>
    <t xml:space="preserve">saint-malo</t>
  </si>
  <si>
    <t xml:space="preserve">de Saint-Malo</t>
  </si>
  <si>
    <t xml:space="preserve">Vannes</t>
  </si>
  <si>
    <t xml:space="preserve">vannes</t>
  </si>
  <si>
    <t xml:space="preserve">de Vannes</t>
  </si>
  <si>
    <t xml:space="preserve">Lorient</t>
  </si>
  <si>
    <t xml:space="preserve">lorient</t>
  </si>
  <si>
    <t xml:space="preserve">de Lorient</t>
  </si>
  <si>
    <t xml:space="preserve">Quimper</t>
  </si>
  <si>
    <t xml:space="preserve">quimper</t>
  </si>
  <si>
    <t xml:space="preserve">de Quimper</t>
  </si>
  <si>
    <t xml:space="preserve">Saint-Brieuc</t>
  </si>
  <si>
    <t xml:space="preserve">saint-brieuc</t>
  </si>
  <si>
    <t xml:space="preserve">de Saint-Brieuc</t>
  </si>
  <si>
    <t xml:space="preserve">nantes</t>
  </si>
  <si>
    <t xml:space="preserve">de Nantes</t>
  </si>
  <si>
    <t xml:space="preserve">Angers</t>
  </si>
  <si>
    <t xml:space="preserve">angers</t>
  </si>
  <si>
    <t xml:space="preserve">d'Angers</t>
  </si>
  <si>
    <t xml:space="preserve">Le Mans</t>
  </si>
  <si>
    <t xml:space="preserve">le-mans</t>
  </si>
  <si>
    <t xml:space="preserve">du Mans</t>
  </si>
  <si>
    <t xml:space="preserve">La Baule-Escoublac</t>
  </si>
  <si>
    <t xml:space="preserve">la-baule-escoublac</t>
  </si>
  <si>
    <t xml:space="preserve">de La Baule-Escoublac</t>
  </si>
  <si>
    <t xml:space="preserve">Saint-Nazaire</t>
  </si>
  <si>
    <t xml:space="preserve">saint-nazaire</t>
  </si>
  <si>
    <t xml:space="preserve">de Saint-Nazaire</t>
  </si>
  <si>
    <t xml:space="preserve">bordeaux</t>
  </si>
  <si>
    <t xml:space="preserve">de Bordeaux</t>
  </si>
  <si>
    <t xml:space="preserve">Biarritz</t>
  </si>
  <si>
    <t xml:space="preserve">biarritz</t>
  </si>
  <si>
    <t xml:space="preserve">de Biarritz</t>
  </si>
  <si>
    <t xml:space="preserve">Bayonne</t>
  </si>
  <si>
    <t xml:space="preserve">bayonne</t>
  </si>
  <si>
    <t xml:space="preserve">de Bayonne</t>
  </si>
  <si>
    <t xml:space="preserve">Pau</t>
  </si>
  <si>
    <t xml:space="preserve">pau</t>
  </si>
  <si>
    <t xml:space="preserve">de Pau</t>
  </si>
  <si>
    <t xml:space="preserve">La Rochelle</t>
  </si>
  <si>
    <t xml:space="preserve">la-rochelle</t>
  </si>
  <si>
    <t xml:space="preserve">de La Rochelle</t>
  </si>
  <si>
    <t xml:space="preserve">Poitiers</t>
  </si>
  <si>
    <t xml:space="preserve">poitiers</t>
  </si>
  <si>
    <t xml:space="preserve">de Poitiers</t>
  </si>
  <si>
    <t xml:space="preserve">Angoulême</t>
  </si>
  <si>
    <t xml:space="preserve">angouleme</t>
  </si>
  <si>
    <t xml:space="preserve">d'Angoulême</t>
  </si>
  <si>
    <t xml:space="preserve">Limoges</t>
  </si>
  <si>
    <t xml:space="preserve">limoges</t>
  </si>
  <si>
    <t xml:space="preserve">de Limoges</t>
  </si>
  <si>
    <t xml:space="preserve">Arcachon</t>
  </si>
  <si>
    <t xml:space="preserve">arcachon</t>
  </si>
  <si>
    <t xml:space="preserve">d'Arcachon</t>
  </si>
  <si>
    <t xml:space="preserve">toulouse</t>
  </si>
  <si>
    <t xml:space="preserve">de Toulouse</t>
  </si>
  <si>
    <t xml:space="preserve">montpellier</t>
  </si>
  <si>
    <t xml:space="preserve">de Montpellier</t>
  </si>
  <si>
    <t xml:space="preserve">Perpignan</t>
  </si>
  <si>
    <t xml:space="preserve">perpignan</t>
  </si>
  <si>
    <t xml:space="preserve">de Perpignan</t>
  </si>
  <si>
    <t xml:space="preserve">Nîmes</t>
  </si>
  <si>
    <t xml:space="preserve">nimes</t>
  </si>
  <si>
    <t xml:space="preserve">de Nîmes</t>
  </si>
  <si>
    <t xml:space="preserve">Carcassonne</t>
  </si>
  <si>
    <t xml:space="preserve">carcassonne</t>
  </si>
  <si>
    <t xml:space="preserve">de Carcassonne</t>
  </si>
  <si>
    <t xml:space="preserve">Narbonne</t>
  </si>
  <si>
    <t xml:space="preserve">narbonne</t>
  </si>
  <si>
    <t xml:space="preserve">de Narbonne</t>
  </si>
  <si>
    <t xml:space="preserve">Béziers</t>
  </si>
  <si>
    <t xml:space="preserve">beziers</t>
  </si>
  <si>
    <t xml:space="preserve">de Béziers</t>
  </si>
  <si>
    <t xml:space="preserve">Tarbes</t>
  </si>
  <si>
    <t xml:space="preserve">tarbes</t>
  </si>
  <si>
    <t xml:space="preserve">de Tarbes</t>
  </si>
  <si>
    <t xml:space="preserve">Lourdes</t>
  </si>
  <si>
    <t xml:space="preserve">lourdes</t>
  </si>
  <si>
    <t xml:space="preserve">de Lourdes</t>
  </si>
  <si>
    <t xml:space="preserve">marseille</t>
  </si>
  <si>
    <t xml:space="preserve">de Marseille</t>
  </si>
  <si>
    <t xml:space="preserve">nice</t>
  </si>
  <si>
    <t xml:space="preserve">de Nice</t>
  </si>
  <si>
    <t xml:space="preserve">cannes</t>
  </si>
  <si>
    <t xml:space="preserve">de Cannes</t>
  </si>
  <si>
    <t xml:space="preserve">Antibes</t>
  </si>
  <si>
    <t xml:space="preserve">antibes</t>
  </si>
  <si>
    <t xml:space="preserve">d'Antibes</t>
  </si>
  <si>
    <t xml:space="preserve">saint-tropez</t>
  </si>
  <si>
    <t xml:space="preserve">de Saint-Tropez</t>
  </si>
  <si>
    <t xml:space="preserve">monaco</t>
  </si>
  <si>
    <t xml:space="preserve">de Monaco</t>
  </si>
  <si>
    <t xml:space="preserve">Toulon</t>
  </si>
  <si>
    <t xml:space="preserve">toulon</t>
  </si>
  <si>
    <t xml:space="preserve">de Toulon</t>
  </si>
  <si>
    <t xml:space="preserve">Aix-en-Provence</t>
  </si>
  <si>
    <t xml:space="preserve">aix-en-provence</t>
  </si>
  <si>
    <t xml:space="preserve">d'Aix-en-Provence</t>
  </si>
  <si>
    <t xml:space="preserve">Avignon</t>
  </si>
  <si>
    <t xml:space="preserve">avignon</t>
  </si>
  <si>
    <t xml:space="preserve">d'Avignon</t>
  </si>
  <si>
    <t xml:space="preserve">Menton</t>
  </si>
  <si>
    <t xml:space="preserve">menton</t>
  </si>
  <si>
    <t xml:space="preserve">de Menton</t>
  </si>
  <si>
    <t xml:space="preserve">Tours</t>
  </si>
  <si>
    <t xml:space="preserve">tours</t>
  </si>
  <si>
    <t xml:space="preserve">de Tours</t>
  </si>
  <si>
    <t xml:space="preserve">Orléans</t>
  </si>
  <si>
    <t xml:space="preserve">orleans</t>
  </si>
  <si>
    <t xml:space="preserve">d'Orléans</t>
  </si>
  <si>
    <t xml:space="preserve">Bourges</t>
  </si>
  <si>
    <t xml:space="preserve">bourges</t>
  </si>
  <si>
    <t xml:space="preserve">de Bourges</t>
  </si>
  <si>
    <t xml:space="preserve">Chartres</t>
  </si>
  <si>
    <t xml:space="preserve">chartres</t>
  </si>
  <si>
    <t xml:space="preserve">de Chartres</t>
  </si>
  <si>
    <t xml:space="preserve">bruxelles</t>
  </si>
  <si>
    <t xml:space="preserve">de Bruxelles</t>
  </si>
  <si>
    <t xml:space="preserve">liege</t>
  </si>
  <si>
    <t xml:space="preserve">de Liège</t>
  </si>
  <si>
    <t xml:space="preserve">namur</t>
  </si>
  <si>
    <t xml:space="preserve">de Namur</t>
  </si>
  <si>
    <t xml:space="preserve">charleroi</t>
  </si>
  <si>
    <t xml:space="preserve">de Charleroi</t>
  </si>
  <si>
    <t xml:space="preserve">Mons</t>
  </si>
  <si>
    <t xml:space="preserve">mons</t>
  </si>
  <si>
    <t xml:space="preserve">de Mons</t>
  </si>
  <si>
    <t xml:space="preserve">Louvain-la-Neuve</t>
  </si>
  <si>
    <t xml:space="preserve">louvain-la-neuve</t>
  </si>
  <si>
    <t xml:space="preserve">de Louvain-la-Neuve</t>
  </si>
  <si>
    <t xml:space="preserve">Wavre</t>
  </si>
  <si>
    <t xml:space="preserve">wavre</t>
  </si>
  <si>
    <t xml:space="preserve">de Wavre</t>
  </si>
  <si>
    <t xml:space="preserve">Tournai</t>
  </si>
  <si>
    <t xml:space="preserve">tournai</t>
  </si>
  <si>
    <t xml:space="preserve">de Tournai</t>
  </si>
  <si>
    <t xml:space="preserve">Waterloo</t>
  </si>
  <si>
    <t xml:space="preserve">waterloo</t>
  </si>
  <si>
    <t xml:space="preserve">de Waterloo</t>
  </si>
  <si>
    <t xml:space="preserve">Spa</t>
  </si>
  <si>
    <t xml:space="preserve">spa</t>
  </si>
  <si>
    <t xml:space="preserve">de Spa</t>
  </si>
  <si>
    <t xml:space="preserve">Anvers</t>
  </si>
  <si>
    <t xml:space="preserve">anvers</t>
  </si>
  <si>
    <t xml:space="preserve">d'Anvers</t>
  </si>
  <si>
    <t xml:space="preserve">gand</t>
  </si>
  <si>
    <t xml:space="preserve">de Gand</t>
  </si>
  <si>
    <t xml:space="preserve">bruges</t>
  </si>
  <si>
    <t xml:space="preserve">de Bruges</t>
  </si>
  <si>
    <t xml:space="preserve">Louvain</t>
  </si>
  <si>
    <t xml:space="preserve">louvain</t>
  </si>
  <si>
    <t xml:space="preserve">de Louvain</t>
  </si>
  <si>
    <t xml:space="preserve">Malines</t>
  </si>
  <si>
    <t xml:space="preserve">malines</t>
  </si>
  <si>
    <t xml:space="preserve">de Malines</t>
  </si>
  <si>
    <t xml:space="preserve">Hasselt</t>
  </si>
  <si>
    <t xml:space="preserve">hasselt</t>
  </si>
  <si>
    <t xml:space="preserve">de Hasselt</t>
  </si>
  <si>
    <t xml:space="preserve">Courtrai</t>
  </si>
  <si>
    <t xml:space="preserve">courtrai</t>
  </si>
  <si>
    <t xml:space="preserve">de Courtrai</t>
  </si>
  <si>
    <t xml:space="preserve">Ostende</t>
  </si>
  <si>
    <t xml:space="preserve">ostende</t>
  </si>
  <si>
    <t xml:space="preserve">d'Ostende</t>
  </si>
  <si>
    <t xml:space="preserve">geneve</t>
  </si>
  <si>
    <t xml:space="preserve">de Genève</t>
  </si>
  <si>
    <t xml:space="preserve">lausanne</t>
  </si>
  <si>
    <t xml:space="preserve">de Lausanne</t>
  </si>
  <si>
    <t xml:space="preserve">Montreux</t>
  </si>
  <si>
    <t xml:space="preserve">montreux</t>
  </si>
  <si>
    <t xml:space="preserve">de Montreux</t>
  </si>
  <si>
    <t xml:space="preserve">Vevey</t>
  </si>
  <si>
    <t xml:space="preserve">vevey</t>
  </si>
  <si>
    <t xml:space="preserve">de Vevey</t>
  </si>
  <si>
    <t xml:space="preserve">Sion</t>
  </si>
  <si>
    <t xml:space="preserve">sion</t>
  </si>
  <si>
    <t xml:space="preserve">de Sion</t>
  </si>
  <si>
    <t xml:space="preserve">verbier</t>
  </si>
  <si>
    <t xml:space="preserve">de Verbier</t>
  </si>
  <si>
    <t xml:space="preserve">crans-montana</t>
  </si>
  <si>
    <t xml:space="preserve">de Crans-Montana</t>
  </si>
  <si>
    <t xml:space="preserve">Fribourg</t>
  </si>
  <si>
    <t xml:space="preserve">fribourg</t>
  </si>
  <si>
    <t xml:space="preserve">de Fribourg</t>
  </si>
  <si>
    <t xml:space="preserve">Neuchâtel</t>
  </si>
  <si>
    <t xml:space="preserve">neuchatel</t>
  </si>
  <si>
    <t xml:space="preserve">de Neuchâtel</t>
  </si>
  <si>
    <t xml:space="preserve">Delémont</t>
  </si>
  <si>
    <t xml:space="preserve">delemont</t>
  </si>
  <si>
    <t xml:space="preserve">de Delémont</t>
  </si>
  <si>
    <t xml:space="preserve">bale</t>
  </si>
  <si>
    <t xml:space="preserve">de Bâle</t>
  </si>
  <si>
    <t xml:space="preserve">zurich</t>
  </si>
  <si>
    <t xml:space="preserve">de Zurich</t>
  </si>
  <si>
    <t xml:space="preserve">berne</t>
  </si>
  <si>
    <t xml:space="preserve">de Berne</t>
  </si>
  <si>
    <t xml:space="preserve">Lucerne</t>
  </si>
  <si>
    <t xml:space="preserve">lucerne</t>
  </si>
  <si>
    <t xml:space="preserve">de Lucerne</t>
  </si>
  <si>
    <t xml:space="preserve">Lugano</t>
  </si>
  <si>
    <t xml:space="preserve">lugano</t>
  </si>
  <si>
    <t xml:space="preserve">de Lugano</t>
  </si>
  <si>
    <t xml:space="preserve">Saint-Moritz</t>
  </si>
  <si>
    <t xml:space="preserve">saint-moritz</t>
  </si>
  <si>
    <t xml:space="preserve">de Saint-Moritz</t>
  </si>
  <si>
    <t xml:space="preserve">Davos</t>
  </si>
  <si>
    <t xml:space="preserve">davos</t>
  </si>
  <si>
    <t xml:space="preserve">de Davos</t>
  </si>
  <si>
    <t xml:space="preserve">Saint-Gall</t>
  </si>
  <si>
    <t xml:space="preserve">saint-gall</t>
  </si>
  <si>
    <t xml:space="preserve">de Saint-Gall</t>
  </si>
  <si>
    <t xml:space="preserve">Zoug</t>
  </si>
  <si>
    <t xml:space="preserve">zoug</t>
  </si>
  <si>
    <t xml:space="preserve">de Zoug</t>
  </si>
  <si>
    <t xml:space="preserve">Baden</t>
  </si>
  <si>
    <t xml:space="preserve">baden</t>
  </si>
  <si>
    <t xml:space="preserve">de Baden</t>
  </si>
  <si>
    <t xml:space="preserve">Locarno</t>
  </si>
  <si>
    <t xml:space="preserve">locarno</t>
  </si>
  <si>
    <t xml:space="preserve">de Locarno</t>
  </si>
  <si>
    <t xml:space="preserve">Aéroport</t>
  </si>
  <si>
    <t xml:space="preserve">aeroport-paris-charles-de-gaulle</t>
  </si>
  <si>
    <t xml:space="preserve">Aéroport Paris-CDG</t>
  </si>
  <si>
    <t xml:space="preserve">de l'aéroport Paris-CDG</t>
  </si>
  <si>
    <t xml:space="preserve">l'aéroport Paris-CDG</t>
  </si>
  <si>
    <t xml:space="preserve">aeroport-paris-orly</t>
  </si>
  <si>
    <t xml:space="preserve">Aéroport Paris-Orly</t>
  </si>
  <si>
    <t xml:space="preserve">de l'aéroport Paris-Orly</t>
  </si>
  <si>
    <t xml:space="preserve">l'aéroport Paris-Orly</t>
  </si>
  <si>
    <t xml:space="preserve">aeroport-paris-le-bourget</t>
  </si>
  <si>
    <t xml:space="preserve">Aéroport Paris-Le Bourget</t>
  </si>
  <si>
    <t xml:space="preserve">de l'aéroport Paris-Le Bourget</t>
  </si>
  <si>
    <t xml:space="preserve">l'aéroport Paris-Le Bourget</t>
  </si>
  <si>
    <t xml:space="preserve">Paris-Beauvais</t>
  </si>
  <si>
    <t xml:space="preserve">aeroport-paris-beauvais</t>
  </si>
  <si>
    <t xml:space="preserve">Aéroport Paris-Beauvais</t>
  </si>
  <si>
    <t xml:space="preserve">de l'aéroport Paris-Beauvais</t>
  </si>
  <si>
    <t xml:space="preserve">l'aéroport Paris-Beauvais</t>
  </si>
  <si>
    <t xml:space="preserve">aeroport-lyon-saint-exupery</t>
  </si>
  <si>
    <t xml:space="preserve">Aéroport Lyon-Saint-Exupéry</t>
  </si>
  <si>
    <t xml:space="preserve">de l'aéroport Lyon-Saint-Exupéry</t>
  </si>
  <si>
    <t xml:space="preserve">l'aéroport Lyon-Saint-Exupéry</t>
  </si>
  <si>
    <t xml:space="preserve">aeroport-grenoble-alpes-isere</t>
  </si>
  <si>
    <t xml:space="preserve">Aéroport Grenoble-Alpes-Isère</t>
  </si>
  <si>
    <t xml:space="preserve">de l'aéroport Grenoble-Alpes-Isère</t>
  </si>
  <si>
    <t xml:space="preserve">l'aéroport Grenoble-Alpes-Isère</t>
  </si>
  <si>
    <t xml:space="preserve">aeroport-chambery-savoie-mont-blanc</t>
  </si>
  <si>
    <t xml:space="preserve">Aéroport de Chambéry</t>
  </si>
  <si>
    <t xml:space="preserve">de l'aéroport de Chambéry</t>
  </si>
  <si>
    <t xml:space="preserve">l'aéroport de Chambéry</t>
  </si>
  <si>
    <t xml:space="preserve">aeroport-annecy-mont-blanc</t>
  </si>
  <si>
    <t xml:space="preserve">Aéroport Annecy-Mont-Blanc</t>
  </si>
  <si>
    <t xml:space="preserve">de l'aéroport Annecy-Mont-Blanc</t>
  </si>
  <si>
    <t xml:space="preserve">l'aéroport Annecy-Mont-Blanc</t>
  </si>
  <si>
    <t xml:space="preserve">Clermont-Ferrand Auvergne</t>
  </si>
  <si>
    <t xml:space="preserve">aeroport-clermont-ferrand-auvergne</t>
  </si>
  <si>
    <t xml:space="preserve">Aéroport de Clermont-Ferrand</t>
  </si>
  <si>
    <t xml:space="preserve">de l'aéroport de Clermont-Ferrand</t>
  </si>
  <si>
    <t xml:space="preserve">l'aéroport de Clermont-Ferrand</t>
  </si>
  <si>
    <t xml:space="preserve">aeroport-dole-jura</t>
  </si>
  <si>
    <t xml:space="preserve">Aéroport Dole-Jura</t>
  </si>
  <si>
    <t xml:space="preserve">de l'aéroport Dole-Jura</t>
  </si>
  <si>
    <t xml:space="preserve">l'aéroport Dole-Jura</t>
  </si>
  <si>
    <t xml:space="preserve">aeroport-dijon-bourgogne</t>
  </si>
  <si>
    <t xml:space="preserve">Aéroport Dijon-Bourgogne</t>
  </si>
  <si>
    <t xml:space="preserve">de l'aéroport Dijon-Bourgogne</t>
  </si>
  <si>
    <t xml:space="preserve">l'aéroport Dijon-Bourgogne</t>
  </si>
  <si>
    <t xml:space="preserve">aeroport-strasbourg-entzheim</t>
  </si>
  <si>
    <t xml:space="preserve">Aéroport Strasbourg-Entzheim</t>
  </si>
  <si>
    <t xml:space="preserve">de l'aéroport Strasbourg-Entzheim</t>
  </si>
  <si>
    <t xml:space="preserve">l'aéroport Strasbourg-Entzheim</t>
  </si>
  <si>
    <t xml:space="preserve">aeroport-bale-mulhouse</t>
  </si>
  <si>
    <t xml:space="preserve">Aéroport Bâle-Mulhouse</t>
  </si>
  <si>
    <t xml:space="preserve">de l'aéroport Bâle-Mulhouse</t>
  </si>
  <si>
    <t xml:space="preserve">l'aéroport Bâle-Mulhouse</t>
  </si>
  <si>
    <t xml:space="preserve">aeroport-metz-nancy-lorraine</t>
  </si>
  <si>
    <t xml:space="preserve">Aéroport Metz-Nancy-Lorraine</t>
  </si>
  <si>
    <t xml:space="preserve">de l'aéroport Metz-Nancy-Lorraine</t>
  </si>
  <si>
    <t xml:space="preserve">l'aéroport Metz-Nancy-Lorraine</t>
  </si>
  <si>
    <t xml:space="preserve">Reims-Prunay</t>
  </si>
  <si>
    <t xml:space="preserve">aeroport-reims-prunay</t>
  </si>
  <si>
    <t xml:space="preserve">Aéroport Reims-Prunay</t>
  </si>
  <si>
    <t xml:space="preserve">de l'aéroport Reims-Prunay</t>
  </si>
  <si>
    <t xml:space="preserve">l'aéroport Reims-Prunay</t>
  </si>
  <si>
    <t xml:space="preserve">aeroport-lille-lesquin</t>
  </si>
  <si>
    <t xml:space="preserve">Aéroport Lille-Lesquin</t>
  </si>
  <si>
    <t xml:space="preserve">de l'aéroport Lille-Lesquin</t>
  </si>
  <si>
    <t xml:space="preserve">l'aéroport Lille-Lesquin</t>
  </si>
  <si>
    <t xml:space="preserve">Calais-Dunkerque</t>
  </si>
  <si>
    <t xml:space="preserve">aeroport-calais-dunkerque</t>
  </si>
  <si>
    <t xml:space="preserve">Aéroport Calais-Dunkerque</t>
  </si>
  <si>
    <t xml:space="preserve">de l'aéroport Calais-Dunkerque</t>
  </si>
  <si>
    <t xml:space="preserve">l'aéroport Calais-Dunkerque</t>
  </si>
  <si>
    <t xml:space="preserve">Le Touquet-Côte d'Opale</t>
  </si>
  <si>
    <t xml:space="preserve">aeroport-le-touquet-cote-d-opale</t>
  </si>
  <si>
    <t xml:space="preserve">Aéroport du Touquet</t>
  </si>
  <si>
    <t xml:space="preserve">de l'aéroport du Touquet</t>
  </si>
  <si>
    <t xml:space="preserve">l'aéroport du Touquet</t>
  </si>
  <si>
    <t xml:space="preserve">aeroport-deauville-normandie</t>
  </si>
  <si>
    <t xml:space="preserve">Aéroport Deauville-Normandie</t>
  </si>
  <si>
    <t xml:space="preserve">de l'aéroport Deauville-Normandie</t>
  </si>
  <si>
    <t xml:space="preserve">l'aéroport Deauville-Normandie</t>
  </si>
  <si>
    <t xml:space="preserve">aeroport-caen-carpiquet</t>
  </si>
  <si>
    <t xml:space="preserve">Aéroport Caen-Carpiquet</t>
  </si>
  <si>
    <t xml:space="preserve">de l'aéroport Caen-Carpiquet</t>
  </si>
  <si>
    <t xml:space="preserve">l'aéroport Caen-Carpiquet</t>
  </si>
  <si>
    <t xml:space="preserve">Le Havre-Octeville</t>
  </si>
  <si>
    <t xml:space="preserve">aeroport-le-havre-octeville</t>
  </si>
  <si>
    <t xml:space="preserve">Aéroport Le Havre-Octeville</t>
  </si>
  <si>
    <t xml:space="preserve">de l'aéroport Le Havre-Octeville</t>
  </si>
  <si>
    <t xml:space="preserve">l'aéroport Le Havre-Octeville</t>
  </si>
  <si>
    <t xml:space="preserve">aeroport-rennes-bretagne</t>
  </si>
  <si>
    <t xml:space="preserve">Aéroport Rennes-Bretagne</t>
  </si>
  <si>
    <t xml:space="preserve">de l'aéroport Rennes-Bretagne</t>
  </si>
  <si>
    <t xml:space="preserve">l'aéroport Rennes-Bretagne</t>
  </si>
  <si>
    <t xml:space="preserve">aeroport-brest-bretagne</t>
  </si>
  <si>
    <t xml:space="preserve">Aéroport Brest-Bretagne</t>
  </si>
  <si>
    <t xml:space="preserve">de l'aéroport Brest-Bretagne</t>
  </si>
  <si>
    <t xml:space="preserve">l'aéroport Brest-Bretagne</t>
  </si>
  <si>
    <t xml:space="preserve">Lorient-Bretagne Sud</t>
  </si>
  <si>
    <t xml:space="preserve">aeroport-lorient-bretagne-sud</t>
  </si>
  <si>
    <t xml:space="preserve">Aéroport Lorient-Bretagne-Sud</t>
  </si>
  <si>
    <t xml:space="preserve">de l'aéroport Lorient-Bretagne-Sud</t>
  </si>
  <si>
    <t xml:space="preserve">l'aéroport Lorient-Bretagne-Sud</t>
  </si>
  <si>
    <t xml:space="preserve">Quimper-Bretagne</t>
  </si>
  <si>
    <t xml:space="preserve">aeroport-quimper-bretagne</t>
  </si>
  <si>
    <t xml:space="preserve">Aéroport Quimper-Bretagne</t>
  </si>
  <si>
    <t xml:space="preserve">de l'aéroport Quimper-Bretagne</t>
  </si>
  <si>
    <t xml:space="preserve">l'aéroport Quimper-Bretagne</t>
  </si>
  <si>
    <t xml:space="preserve">aeroport-nantes-atlantique</t>
  </si>
  <si>
    <t xml:space="preserve">Aéroport Nantes-Atlantique</t>
  </si>
  <si>
    <t xml:space="preserve">de l'aéroport Nantes-Atlantique</t>
  </si>
  <si>
    <t xml:space="preserve">l'aéroport Nantes-Atlantique</t>
  </si>
  <si>
    <t xml:space="preserve">aeroport-bordeaux-merignac</t>
  </si>
  <si>
    <t xml:space="preserve">Aéroport Bordeaux-Mérignac</t>
  </si>
  <si>
    <t xml:space="preserve">de l'aéroport Bordeaux-Mérignac</t>
  </si>
  <si>
    <t xml:space="preserve">l'aéroport Bordeaux-Mérignac</t>
  </si>
  <si>
    <t xml:space="preserve">aeroport-biarritz-pays-basque</t>
  </si>
  <si>
    <t xml:space="preserve">Aéroport Biarritz-Pays-Basque</t>
  </si>
  <si>
    <t xml:space="preserve">de l'aéroport Biarritz-Pays-Basque</t>
  </si>
  <si>
    <t xml:space="preserve">l'aéroport Biarritz-Pays-Basque</t>
  </si>
  <si>
    <t xml:space="preserve">aeroport-pau-pyrenees</t>
  </si>
  <si>
    <t xml:space="preserve">Aéroport Pau-Pyrénées</t>
  </si>
  <si>
    <t xml:space="preserve">de l'aéroport Pau-Pyrénées</t>
  </si>
  <si>
    <t xml:space="preserve">l'aéroport Pau-Pyrénées</t>
  </si>
  <si>
    <t xml:space="preserve">La Rochelle-Île de Ré</t>
  </si>
  <si>
    <t xml:space="preserve">aeroport-la-rochelle-ile-de-re</t>
  </si>
  <si>
    <t xml:space="preserve">Aéroport La Rochelle-Île de Ré</t>
  </si>
  <si>
    <t xml:space="preserve">de l'aéroport La Rochelle-Île de Ré</t>
  </si>
  <si>
    <t xml:space="preserve">l'aéroport La Rochelle-Île de Ré</t>
  </si>
  <si>
    <t xml:space="preserve">Limoges-Bellegarde</t>
  </si>
  <si>
    <t xml:space="preserve">aeroport-limoges-bellegarde</t>
  </si>
  <si>
    <t xml:space="preserve">Aéroport Limoges-Bellegarde</t>
  </si>
  <si>
    <t xml:space="preserve">de l'aéroport Limoges-Bellegarde</t>
  </si>
  <si>
    <t xml:space="preserve">l'aéroport Limoges-Bellegarde</t>
  </si>
  <si>
    <t xml:space="preserve">aeroport-toulouse-blagnac</t>
  </si>
  <si>
    <t xml:space="preserve">Aéroport Toulouse-Blagnac</t>
  </si>
  <si>
    <t xml:space="preserve">de l'aéroport Toulouse-Blagnac</t>
  </si>
  <si>
    <t xml:space="preserve">l'aéroport Toulouse-Blagnac</t>
  </si>
  <si>
    <t xml:space="preserve">aeroport-montpellier-mediterranee</t>
  </si>
  <si>
    <t xml:space="preserve">Aéroport Montpellier-Méditerranée</t>
  </si>
  <si>
    <t xml:space="preserve">de l'aéroport Montpellier-Méditerranée</t>
  </si>
  <si>
    <t xml:space="preserve">l'aéroport Montpellier-Méditerranée</t>
  </si>
  <si>
    <t xml:space="preserve">aeroport-perpignan-rivesaltes</t>
  </si>
  <si>
    <t xml:space="preserve">Aéroport Perpignan-Rivesaltes</t>
  </si>
  <si>
    <t xml:space="preserve">de l'aéroport Perpignan-Rivesaltes</t>
  </si>
  <si>
    <t xml:space="preserve">l'aéroport Perpignan-Rivesaltes</t>
  </si>
  <si>
    <t xml:space="preserve">Nîmes-Alès-Camargue-Cévennes</t>
  </si>
  <si>
    <t xml:space="preserve">aeroport-nimes-ales-camargue-cevennes</t>
  </si>
  <si>
    <t xml:space="preserve">Aéroport de Nîmes</t>
  </si>
  <si>
    <t xml:space="preserve">de l'aéroport de Nîmes</t>
  </si>
  <si>
    <t xml:space="preserve">l'aéroport de Nîmes</t>
  </si>
  <si>
    <t xml:space="preserve">Carcassonne-Salvaza</t>
  </si>
  <si>
    <t xml:space="preserve">aeroport-carcassonne-salvaza</t>
  </si>
  <si>
    <t xml:space="preserve">Aéroport Carcassonne-Salvaza</t>
  </si>
  <si>
    <t xml:space="preserve">de l'aéroport Carcassonne-Salvaza</t>
  </si>
  <si>
    <t xml:space="preserve">l'aéroport Carcassonne-Salvaza</t>
  </si>
  <si>
    <t xml:space="preserve">aeroport-nice-cote-d-azur</t>
  </si>
  <si>
    <t xml:space="preserve">Aéroport Nice-Côte d'Azur</t>
  </si>
  <si>
    <t xml:space="preserve">de l'aéroport Nice-Côte d'Azur</t>
  </si>
  <si>
    <t xml:space="preserve">l'aéroport Nice-Côte d'Azur</t>
  </si>
  <si>
    <t xml:space="preserve">aeroport-cannes-mandelieu</t>
  </si>
  <si>
    <t xml:space="preserve">Aéroport Cannes-Mandelieu</t>
  </si>
  <si>
    <t xml:space="preserve">de l'aéroport Cannes-Mandelieu</t>
  </si>
  <si>
    <t xml:space="preserve">l'aéroport Cannes-Mandelieu</t>
  </si>
  <si>
    <t xml:space="preserve">aeroport-la-mole-saint-tropez</t>
  </si>
  <si>
    <t xml:space="preserve">Aéroport La Môle-Saint-Tropez</t>
  </si>
  <si>
    <t xml:space="preserve">de l'aéroport La Môle-Saint-Tropez</t>
  </si>
  <si>
    <t xml:space="preserve">l'aéroport La Môle-Saint-Tropez</t>
  </si>
  <si>
    <t xml:space="preserve">aeroport-marseille-provence</t>
  </si>
  <si>
    <t xml:space="preserve">Aéroport Marseille-Provence</t>
  </si>
  <si>
    <t xml:space="preserve">de l'aéroport Marseille-Provence</t>
  </si>
  <si>
    <t xml:space="preserve">l'aéroport Marseille-Provence</t>
  </si>
  <si>
    <t xml:space="preserve">aeroport-toulon-hyeres</t>
  </si>
  <si>
    <t xml:space="preserve">Aéroport Toulon-Hyères</t>
  </si>
  <si>
    <t xml:space="preserve">de l'aéroport Toulon-Hyères</t>
  </si>
  <si>
    <t xml:space="preserve">l'aéroport Toulon-Hyères</t>
  </si>
  <si>
    <t xml:space="preserve">Avignon-Provence</t>
  </si>
  <si>
    <t xml:space="preserve">aeroport-avignon-provence</t>
  </si>
  <si>
    <t xml:space="preserve">Aéroport Avignon-Provence</t>
  </si>
  <si>
    <t xml:space="preserve">de l'aéroport Avignon-Provence</t>
  </si>
  <si>
    <t xml:space="preserve">l'aéroport Avignon-Provence</t>
  </si>
  <si>
    <t xml:space="preserve">Aix-Les Milles</t>
  </si>
  <si>
    <t xml:space="preserve">aeroport-aix-les-milles</t>
  </si>
  <si>
    <t xml:space="preserve">Aéroport Aix-Les Milles</t>
  </si>
  <si>
    <t xml:space="preserve">de l'aéroport Aix-Les Milles</t>
  </si>
  <si>
    <t xml:space="preserve">l'aéroport Aix-Les Milles</t>
  </si>
  <si>
    <t xml:space="preserve">Tours-Val de Loire</t>
  </si>
  <si>
    <t xml:space="preserve">aeroport-tours-val-de-loire</t>
  </si>
  <si>
    <t xml:space="preserve">Aéroport Tours-Val de Loire</t>
  </si>
  <si>
    <t xml:space="preserve">de l'aéroport Tours-Val de Loire</t>
  </si>
  <si>
    <t xml:space="preserve">l'aéroport Tours-Val de Loire</t>
  </si>
  <si>
    <t xml:space="preserve">Châteauroux-Centre</t>
  </si>
  <si>
    <t xml:space="preserve">aeroport-chateauroux-centre</t>
  </si>
  <si>
    <t xml:space="preserve">Aéroport Châteauroux-Centre</t>
  </si>
  <si>
    <t xml:space="preserve">de l'aéroport Châteauroux-Centre</t>
  </si>
  <si>
    <t xml:space="preserve">l'aéroport Châteauroux-Centre</t>
  </si>
  <si>
    <t xml:space="preserve">aeroport-bruxelles-zaventem</t>
  </si>
  <si>
    <t xml:space="preserve">Aéroport Bruxelles-Zaventem</t>
  </si>
  <si>
    <t xml:space="preserve">de l'aéroport Bruxelles-Zaventem</t>
  </si>
  <si>
    <t xml:space="preserve">l'aéroport Bruxelles-Zaventem</t>
  </si>
  <si>
    <t xml:space="preserve">aeroport-bruxelles-charleroi</t>
  </si>
  <si>
    <t xml:space="preserve">Aéroport Bruxelles-Charleroi</t>
  </si>
  <si>
    <t xml:space="preserve">de l'aéroport Bruxelles-Charleroi</t>
  </si>
  <si>
    <t xml:space="preserve">l'aéroport Bruxelles-Charleroi</t>
  </si>
  <si>
    <t xml:space="preserve">aeroport-liege</t>
  </si>
  <si>
    <t xml:space="preserve">Aéroport de Liège</t>
  </si>
  <si>
    <t xml:space="preserve">de l'aéroport de Liège</t>
  </si>
  <si>
    <t xml:space="preserve">l'aéroport de Liège</t>
  </si>
  <si>
    <t xml:space="preserve">aeroport-anvers</t>
  </si>
  <si>
    <t xml:space="preserve">Aéroport d'Anvers</t>
  </si>
  <si>
    <t xml:space="preserve">de l'aéroport d'Anvers</t>
  </si>
  <si>
    <t xml:space="preserve">l'aéroport d'Anvers</t>
  </si>
  <si>
    <t xml:space="preserve">Ostend-Bruges International Airport</t>
  </si>
  <si>
    <t xml:space="preserve">aeroport-ostende-bruges</t>
  </si>
  <si>
    <t xml:space="preserve">Aéroport Ostende-Bruges</t>
  </si>
  <si>
    <t xml:space="preserve">de l'aéroport Ostende-Bruges</t>
  </si>
  <si>
    <t xml:space="preserve">l'aéroport Ostende-Bruges</t>
  </si>
  <si>
    <t xml:space="preserve">aeroport-geneve</t>
  </si>
  <si>
    <t xml:space="preserve">Aéroport de Genève</t>
  </si>
  <si>
    <t xml:space="preserve">de l'aéroport de Genève</t>
  </si>
  <si>
    <t xml:space="preserve">l'aéroport de Genève</t>
  </si>
  <si>
    <t xml:space="preserve">aeroport-lausanne-blecherette</t>
  </si>
  <si>
    <t xml:space="preserve">Aéroport Lausanne-Blécherette</t>
  </si>
  <si>
    <t xml:space="preserve">de l'aéroport Lausanne-Blécherette</t>
  </si>
  <si>
    <t xml:space="preserve">l'aéroport Lausanne-Blécherette</t>
  </si>
  <si>
    <t xml:space="preserve">aeroport-sion</t>
  </si>
  <si>
    <t xml:space="preserve">Aéroport de Sion</t>
  </si>
  <si>
    <t xml:space="preserve">de l'aéroport de Sion</t>
  </si>
  <si>
    <t xml:space="preserve">l'aéroport de Sion</t>
  </si>
  <si>
    <t xml:space="preserve">aeroport-zurich</t>
  </si>
  <si>
    <t xml:space="preserve">Aéroport de Zurich</t>
  </si>
  <si>
    <t xml:space="preserve">de l'aéroport de Zurich</t>
  </si>
  <si>
    <t xml:space="preserve">l'aéroport de Zurich</t>
  </si>
  <si>
    <t xml:space="preserve">Bern Airport</t>
  </si>
  <si>
    <t xml:space="preserve">aeroport-berne-belp</t>
  </si>
  <si>
    <t xml:space="preserve">Aéroport Berne-Belp</t>
  </si>
  <si>
    <t xml:space="preserve">de l'aéroport Berne-Belp</t>
  </si>
  <si>
    <t xml:space="preserve">l'aéroport Berne-Belp</t>
  </si>
  <si>
    <t xml:space="preserve">Lugano Airport</t>
  </si>
  <si>
    <t xml:space="preserve">aeroport-lugano</t>
  </si>
  <si>
    <t xml:space="preserve">Aéroport de Lugano</t>
  </si>
  <si>
    <t xml:space="preserve">de l'aéroport de Lugano</t>
  </si>
  <si>
    <t xml:space="preserve">l'aéroport de Lugano</t>
  </si>
  <si>
    <t xml:space="preserve">aeroport-samedan-engadine</t>
  </si>
  <si>
    <t xml:space="preserve">Aéroport de Samedan</t>
  </si>
  <si>
    <t xml:space="preserve">de l'aéroport de Samedan</t>
  </si>
  <si>
    <t xml:space="preserve">l'aéroport de Samedan</t>
  </si>
  <si>
    <t xml:space="preserve">Paris Gare de Lyon</t>
  </si>
  <si>
    <t xml:space="preserve">Gare</t>
  </si>
  <si>
    <t xml:space="preserve">paris-gare-de-lyon</t>
  </si>
  <si>
    <t xml:space="preserve">de la gare de Lyon (Paris)</t>
  </si>
  <si>
    <t xml:space="preserve">la gare de Lyon (Paris)</t>
  </si>
  <si>
    <t xml:space="preserve">Paris Gare du Nord</t>
  </si>
  <si>
    <t xml:space="preserve">paris-gare-du-nord</t>
  </si>
  <si>
    <t xml:space="preserve">de la gare du Nord (Paris)</t>
  </si>
  <si>
    <t xml:space="preserve">la gare du Nord (Paris)</t>
  </si>
  <si>
    <t xml:space="preserve">Paris Gare Montparnasse</t>
  </si>
  <si>
    <t xml:space="preserve">paris-gare-montparnasse</t>
  </si>
  <si>
    <t xml:space="preserve">de la gare Montparnasse (Paris)</t>
  </si>
  <si>
    <t xml:space="preserve">la gare Montparnasse (Paris)</t>
  </si>
  <si>
    <t xml:space="preserve">Paris Gare de l'Est</t>
  </si>
  <si>
    <t xml:space="preserve">paris-gare-de-l-est</t>
  </si>
  <si>
    <t xml:space="preserve">de la gare de l'Est (Paris)</t>
  </si>
  <si>
    <t xml:space="preserve">la gare de l'Est (Paris)</t>
  </si>
  <si>
    <t xml:space="preserve">Paris Gare Saint-Lazare</t>
  </si>
  <si>
    <t xml:space="preserve">paris-gare-saint-lazare</t>
  </si>
  <si>
    <t xml:space="preserve">de la gare Saint-Lazare (Paris)</t>
  </si>
  <si>
    <t xml:space="preserve">la gare Saint-Lazare (Paris)</t>
  </si>
  <si>
    <t xml:space="preserve">Coordonnées de la ville (approx.)</t>
  </si>
  <si>
    <t xml:space="preserve">Paris Gare d'Austerlitz</t>
  </si>
  <si>
    <t xml:space="preserve">paris-gare-d-austerlitz</t>
  </si>
  <si>
    <t xml:space="preserve">de la gare d'Austerlitz (Paris)</t>
  </si>
  <si>
    <t xml:space="preserve">la gare d'Austerlitz (Paris)</t>
  </si>
  <si>
    <t xml:space="preserve">Paris Gare de Bercy Bourgogne-Pays d'Auvergne</t>
  </si>
  <si>
    <t xml:space="preserve">paris-gare-de-bercy-bourgogne-pays-d-auvergne</t>
  </si>
  <si>
    <t xml:space="preserve">de la gare de Bercy Bourgogne-Pays d'Auvergne (Paris)</t>
  </si>
  <si>
    <t xml:space="preserve">la gare de Bercy Bourgogne-Pays d'Auvergne (Paris)</t>
  </si>
  <si>
    <t xml:space="preserve">Gare Aéroport Charles-de-Gaulle TGV</t>
  </si>
  <si>
    <t xml:space="preserve">gare-aeroport-charles-de-gaulle-tgv</t>
  </si>
  <si>
    <t xml:space="preserve">de la gare Aéroport Charles-de-Gaulle TGV</t>
  </si>
  <si>
    <t xml:space="preserve">la gare Aéroport Charles-de-Gaulle TGV</t>
  </si>
  <si>
    <t xml:space="preserve">Gare Massy TGV</t>
  </si>
  <si>
    <t xml:space="preserve">gare-massy-tgv</t>
  </si>
  <si>
    <t xml:space="preserve">de la gare Massy TGV</t>
  </si>
  <si>
    <t xml:space="preserve">la gare Massy TGV</t>
  </si>
  <si>
    <t xml:space="preserve">Gare Marne-la-Vallée Chessy</t>
  </si>
  <si>
    <t xml:space="preserve">gare-marne-la-vallee-chessy</t>
  </si>
  <si>
    <t xml:space="preserve">de la gare Marne-la-Vallée Chessy</t>
  </si>
  <si>
    <t xml:space="preserve">la gare Marne-la-Vallée Chessy</t>
  </si>
  <si>
    <t xml:space="preserve">gare-lyon-part-dieu</t>
  </si>
  <si>
    <t xml:space="preserve">de la gare Lyon Part-Dieu</t>
  </si>
  <si>
    <t xml:space="preserve">la gare Lyon Part-Dieu</t>
  </si>
  <si>
    <t xml:space="preserve">Gare Lyon Perrache</t>
  </si>
  <si>
    <t xml:space="preserve">gare-lyon-perrache</t>
  </si>
  <si>
    <t xml:space="preserve">de la gare Lyon Perrache</t>
  </si>
  <si>
    <t xml:space="preserve">la gare Lyon Perrache</t>
  </si>
  <si>
    <t xml:space="preserve">Gare Lyon Saint-Exupéry TGV</t>
  </si>
  <si>
    <t xml:space="preserve">gare-lyon-saint-exupery-tgv</t>
  </si>
  <si>
    <t xml:space="preserve">de la gare Lyon Saint-Exupéry TGV</t>
  </si>
  <si>
    <t xml:space="preserve">la gare Lyon Saint-Exupéry TGV</t>
  </si>
  <si>
    <t xml:space="preserve">Gare Grenoble</t>
  </si>
  <si>
    <t xml:space="preserve">gare-grenoble</t>
  </si>
  <si>
    <t xml:space="preserve">de la gare Grenoble</t>
  </si>
  <si>
    <t xml:space="preserve">la gare Grenoble</t>
  </si>
  <si>
    <t xml:space="preserve">Gare Annecy</t>
  </si>
  <si>
    <t xml:space="preserve">gare-annecy</t>
  </si>
  <si>
    <t xml:space="preserve">de la gare Annecy</t>
  </si>
  <si>
    <t xml:space="preserve">la gare Annecy</t>
  </si>
  <si>
    <t xml:space="preserve">Gare Chambéry-Challes-les-Eaux</t>
  </si>
  <si>
    <t xml:space="preserve">gare-chambery-challes-les-eaux</t>
  </si>
  <si>
    <t xml:space="preserve">de la gare Chambéry-Challes-les-Eaux</t>
  </si>
  <si>
    <t xml:space="preserve">la gare Chambéry-Challes-les-Eaux</t>
  </si>
  <si>
    <t xml:space="preserve">Gare Saint-Étienne Châteaucreux</t>
  </si>
  <si>
    <t xml:space="preserve">gare-saint-etienne-chateaucreux</t>
  </si>
  <si>
    <t xml:space="preserve">de la gare Saint-Étienne Châteaucreux</t>
  </si>
  <si>
    <t xml:space="preserve">la gare Saint-Étienne Châteaucreux</t>
  </si>
  <si>
    <t xml:space="preserve">gare-dijon-ville</t>
  </si>
  <si>
    <t xml:space="preserve">de la gare Dijon Ville</t>
  </si>
  <si>
    <t xml:space="preserve">la gare Dijon Ville</t>
  </si>
  <si>
    <t xml:space="preserve">Gare Besançon Franche-Comté TGV</t>
  </si>
  <si>
    <t xml:space="preserve">gare-besancon-franche-comte-tgv</t>
  </si>
  <si>
    <t xml:space="preserve">de la gare Besançon Franche-Comté TGV</t>
  </si>
  <si>
    <t xml:space="preserve">la gare Besançon Franche-Comté TGV</t>
  </si>
  <si>
    <t xml:space="preserve">Gare Besançon Viotte</t>
  </si>
  <si>
    <t xml:space="preserve">gare-besancon-viotte</t>
  </si>
  <si>
    <t xml:space="preserve">de la gare Besançon Viotte</t>
  </si>
  <si>
    <t xml:space="preserve">la gare Besançon Viotte</t>
  </si>
  <si>
    <t xml:space="preserve">Gare Belfort-Montbéliard TGV</t>
  </si>
  <si>
    <t xml:space="preserve">gare-belfort-montbeliard-tgv</t>
  </si>
  <si>
    <t xml:space="preserve">de la gare Belfort-Montbéliard TGV</t>
  </si>
  <si>
    <t xml:space="preserve">la gare Belfort-Montbéliard TGV</t>
  </si>
  <si>
    <t xml:space="preserve">Gare Strasbourg</t>
  </si>
  <si>
    <t xml:space="preserve">gare-strasbourg</t>
  </si>
  <si>
    <t xml:space="preserve">de la gare Strasbourg</t>
  </si>
  <si>
    <t xml:space="preserve">la gare Strasbourg</t>
  </si>
  <si>
    <t xml:space="preserve">Gare Reims</t>
  </si>
  <si>
    <t xml:space="preserve">gare-reims</t>
  </si>
  <si>
    <t xml:space="preserve">de la gare Reims</t>
  </si>
  <si>
    <t xml:space="preserve">la gare Reims</t>
  </si>
  <si>
    <t xml:space="preserve">Gare Champagne-Ardenne TGV</t>
  </si>
  <si>
    <t xml:space="preserve">gare-champagne-ardenne-tgv</t>
  </si>
  <si>
    <t xml:space="preserve">de la gare Champagne-Ardenne TGV</t>
  </si>
  <si>
    <t xml:space="preserve">la gare Champagne-Ardenne TGV</t>
  </si>
  <si>
    <t xml:space="preserve">Gare Metz Ville</t>
  </si>
  <si>
    <t xml:space="preserve">gare-metz-ville</t>
  </si>
  <si>
    <t xml:space="preserve">de la gare Metz Ville</t>
  </si>
  <si>
    <t xml:space="preserve">la gare Metz Ville</t>
  </si>
  <si>
    <t xml:space="preserve">Gare Nancy</t>
  </si>
  <si>
    <t xml:space="preserve">gare-nancy</t>
  </si>
  <si>
    <t xml:space="preserve">de la gare Nancy</t>
  </si>
  <si>
    <t xml:space="preserve">la gare Nancy</t>
  </si>
  <si>
    <t xml:space="preserve">Gare Mulhouse Ville</t>
  </si>
  <si>
    <t xml:space="preserve">gare-mulhouse-ville</t>
  </si>
  <si>
    <t xml:space="preserve">de la gare Mulhouse Ville</t>
  </si>
  <si>
    <t xml:space="preserve">la gare Mulhouse Ville</t>
  </si>
  <si>
    <t xml:space="preserve">Gare Colmar</t>
  </si>
  <si>
    <t xml:space="preserve">gare-colmar</t>
  </si>
  <si>
    <t xml:space="preserve">de la gare Colmar</t>
  </si>
  <si>
    <t xml:space="preserve">la gare Colmar</t>
  </si>
  <si>
    <t xml:space="preserve">gare-lille-europe</t>
  </si>
  <si>
    <t xml:space="preserve">de la gare Lille Europe</t>
  </si>
  <si>
    <t xml:space="preserve">la gare Lille Europe</t>
  </si>
  <si>
    <t xml:space="preserve">Gare Lille Flandres</t>
  </si>
  <si>
    <t xml:space="preserve">gare-lille-flandres</t>
  </si>
  <si>
    <t xml:space="preserve">de la gare Lille Flandres</t>
  </si>
  <si>
    <t xml:space="preserve">la gare Lille Flandres</t>
  </si>
  <si>
    <t xml:space="preserve">Gare Arras</t>
  </si>
  <si>
    <t xml:space="preserve">gare-arras</t>
  </si>
  <si>
    <t xml:space="preserve">de la gare Arras</t>
  </si>
  <si>
    <t xml:space="preserve">la gare Arras</t>
  </si>
  <si>
    <t xml:space="preserve">Gare Calais-Fréthun</t>
  </si>
  <si>
    <t xml:space="preserve">gare-calais-frethun</t>
  </si>
  <si>
    <t xml:space="preserve">de la gare Calais-Fréthun</t>
  </si>
  <si>
    <t xml:space="preserve">la gare Calais-Fréthun</t>
  </si>
  <si>
    <t xml:space="preserve">Gare Rouen-Rive-Droite</t>
  </si>
  <si>
    <t xml:space="preserve">gare-rouen-rive-droite</t>
  </si>
  <si>
    <t xml:space="preserve">de la gare Rouen-Rive-Droite</t>
  </si>
  <si>
    <t xml:space="preserve">la gare Rouen-Rive-Droite</t>
  </si>
  <si>
    <t xml:space="preserve">Gare Caen</t>
  </si>
  <si>
    <t xml:space="preserve">gare-caen</t>
  </si>
  <si>
    <t xml:space="preserve">de la gare Caen</t>
  </si>
  <si>
    <t xml:space="preserve">la gare Caen</t>
  </si>
  <si>
    <t xml:space="preserve">Gare Le Havre</t>
  </si>
  <si>
    <t xml:space="preserve">gare-le-havre</t>
  </si>
  <si>
    <t xml:space="preserve">de la gare Le Havre</t>
  </si>
  <si>
    <t xml:space="preserve">la gare Le Havre</t>
  </si>
  <si>
    <t xml:space="preserve">Gare Deauville-Trouville</t>
  </si>
  <si>
    <t xml:space="preserve">gare-deauville-trouville</t>
  </si>
  <si>
    <t xml:space="preserve">de la gare Deauville-Trouville</t>
  </si>
  <si>
    <t xml:space="preserve">la gare Deauville-Trouville</t>
  </si>
  <si>
    <t xml:space="preserve">Gare Rennes</t>
  </si>
  <si>
    <t xml:space="preserve">gare-rennes</t>
  </si>
  <si>
    <t xml:space="preserve">de la gare Rennes</t>
  </si>
  <si>
    <t xml:space="preserve">la gare Rennes</t>
  </si>
  <si>
    <t xml:space="preserve">Gare Brest</t>
  </si>
  <si>
    <t xml:space="preserve">gare-brest</t>
  </si>
  <si>
    <t xml:space="preserve">de la gare Brest</t>
  </si>
  <si>
    <t xml:space="preserve">la gare Brest</t>
  </si>
  <si>
    <t xml:space="preserve">Gare Saint-Malo</t>
  </si>
  <si>
    <t xml:space="preserve">gare-saint-malo</t>
  </si>
  <si>
    <t xml:space="preserve">de la gare Saint-Malo</t>
  </si>
  <si>
    <t xml:space="preserve">la gare Saint-Malo</t>
  </si>
  <si>
    <t xml:space="preserve">Gare Vannes</t>
  </si>
  <si>
    <t xml:space="preserve">gare-vannes</t>
  </si>
  <si>
    <t xml:space="preserve">de la gare Vannes</t>
  </si>
  <si>
    <t xml:space="preserve">la gare Vannes</t>
  </si>
  <si>
    <t xml:space="preserve">Gare Lorient</t>
  </si>
  <si>
    <t xml:space="preserve">gare-lorient</t>
  </si>
  <si>
    <t xml:space="preserve">de la gare Lorient</t>
  </si>
  <si>
    <t xml:space="preserve">la gare Lorient</t>
  </si>
  <si>
    <t xml:space="preserve">Gare Nantes</t>
  </si>
  <si>
    <t xml:space="preserve">gare-nantes</t>
  </si>
  <si>
    <t xml:space="preserve">de la gare Nantes</t>
  </si>
  <si>
    <t xml:space="preserve">la gare Nantes</t>
  </si>
  <si>
    <t xml:space="preserve">Gare Angers Saint-Laud</t>
  </si>
  <si>
    <t xml:space="preserve">gare-angers-saint-laud</t>
  </si>
  <si>
    <t xml:space="preserve">de la gare Angers Saint-Laud</t>
  </si>
  <si>
    <t xml:space="preserve">la gare Angers Saint-Laud</t>
  </si>
  <si>
    <t xml:space="preserve">Gare Le Mans</t>
  </si>
  <si>
    <t xml:space="preserve">gare-le-mans</t>
  </si>
  <si>
    <t xml:space="preserve">de la gare Le Mans</t>
  </si>
  <si>
    <t xml:space="preserve">la gare Le Mans</t>
  </si>
  <si>
    <t xml:space="preserve">Gare Bordeaux Saint-Jean</t>
  </si>
  <si>
    <t xml:space="preserve">gare-bordeaux-saint-jean</t>
  </si>
  <si>
    <t xml:space="preserve">de la gare Bordeaux Saint-Jean</t>
  </si>
  <si>
    <t xml:space="preserve">la gare Bordeaux Saint-Jean</t>
  </si>
  <si>
    <t xml:space="preserve">Gare La Rochelle</t>
  </si>
  <si>
    <t xml:space="preserve">gare-la-rochelle</t>
  </si>
  <si>
    <t xml:space="preserve">de la gare La Rochelle</t>
  </si>
  <si>
    <t xml:space="preserve">la gare La Rochelle</t>
  </si>
  <si>
    <t xml:space="preserve">Gare Poitiers</t>
  </si>
  <si>
    <t xml:space="preserve">gare-poitiers</t>
  </si>
  <si>
    <t xml:space="preserve">de la gare Poitiers</t>
  </si>
  <si>
    <t xml:space="preserve">la gare Poitiers</t>
  </si>
  <si>
    <t xml:space="preserve">Gare Biarritz</t>
  </si>
  <si>
    <t xml:space="preserve">gare-biarritz</t>
  </si>
  <si>
    <t xml:space="preserve">de la gare Biarritz</t>
  </si>
  <si>
    <t xml:space="preserve">la gare Biarritz</t>
  </si>
  <si>
    <t xml:space="preserve">Gare Bayonne</t>
  </si>
  <si>
    <t xml:space="preserve">gare-bayonne</t>
  </si>
  <si>
    <t xml:space="preserve">de la gare Bayonne</t>
  </si>
  <si>
    <t xml:space="preserve">la gare Bayonne</t>
  </si>
  <si>
    <t xml:space="preserve">Gare Pau</t>
  </si>
  <si>
    <t xml:space="preserve">gare-pau</t>
  </si>
  <si>
    <t xml:space="preserve">de la gare Pau</t>
  </si>
  <si>
    <t xml:space="preserve">la gare Pau</t>
  </si>
  <si>
    <t xml:space="preserve">Gare Toulouse-Matabiau</t>
  </si>
  <si>
    <t xml:space="preserve">gare-toulouse-matabiau</t>
  </si>
  <si>
    <t xml:space="preserve">de la gare Toulouse-Matabiau</t>
  </si>
  <si>
    <t xml:space="preserve">la gare Toulouse-Matabiau</t>
  </si>
  <si>
    <t xml:space="preserve">Gare Montpellier Saint-Roch</t>
  </si>
  <si>
    <t xml:space="preserve">gare-montpellier-saint-roch</t>
  </si>
  <si>
    <t xml:space="preserve">de la gare Montpellier Saint-Roch</t>
  </si>
  <si>
    <t xml:space="preserve">la gare Montpellier Saint-Roch</t>
  </si>
  <si>
    <t xml:space="preserve">Gare Montpellier Sud de France</t>
  </si>
  <si>
    <t xml:space="preserve">gare-montpellier-sud-de-france</t>
  </si>
  <si>
    <t xml:space="preserve">de la gare Montpellier Sud de France</t>
  </si>
  <si>
    <t xml:space="preserve">la gare Montpellier Sud de France</t>
  </si>
  <si>
    <t xml:space="preserve">Gare Nîmes Centre</t>
  </si>
  <si>
    <t xml:space="preserve">gare-nimes-centre</t>
  </si>
  <si>
    <t xml:space="preserve">de la gare Nîmes Centre</t>
  </si>
  <si>
    <t xml:space="preserve">la gare Nîmes Centre</t>
  </si>
  <si>
    <t xml:space="preserve">Gare Perpignan</t>
  </si>
  <si>
    <t xml:space="preserve">gare-perpignan</t>
  </si>
  <si>
    <t xml:space="preserve">de la gare Perpignan</t>
  </si>
  <si>
    <t xml:space="preserve">la gare Perpignan</t>
  </si>
  <si>
    <t xml:space="preserve">Gare Narbonne</t>
  </si>
  <si>
    <t xml:space="preserve">gare-narbonne</t>
  </si>
  <si>
    <t xml:space="preserve">de la gare Narbonne</t>
  </si>
  <si>
    <t xml:space="preserve">la gare Narbonne</t>
  </si>
  <si>
    <t xml:space="preserve">gare-marseille-saint-charles</t>
  </si>
  <si>
    <t xml:space="preserve">de la gare Marseille Saint-Charles</t>
  </si>
  <si>
    <t xml:space="preserve">la gare Marseille Saint-Charles</t>
  </si>
  <si>
    <t xml:space="preserve">gare-nice-ville</t>
  </si>
  <si>
    <t xml:space="preserve">de la gare Nice-Ville</t>
  </si>
  <si>
    <t xml:space="preserve">la gare Nice-Ville</t>
  </si>
  <si>
    <t xml:space="preserve">Gare Cannes</t>
  </si>
  <si>
    <t xml:space="preserve">gare-cannes</t>
  </si>
  <si>
    <t xml:space="preserve">de la gare Cannes</t>
  </si>
  <si>
    <t xml:space="preserve">la gare Cannes</t>
  </si>
  <si>
    <t xml:space="preserve">Gare Antibes</t>
  </si>
  <si>
    <t xml:space="preserve">gare-antibes</t>
  </si>
  <si>
    <t xml:space="preserve">de la gare Antibes</t>
  </si>
  <si>
    <t xml:space="preserve">la gare Antibes</t>
  </si>
  <si>
    <t xml:space="preserve">Gare Aix-en-Provence TGV</t>
  </si>
  <si>
    <t xml:space="preserve">gare-aix-en-provence-tgv</t>
  </si>
  <si>
    <t xml:space="preserve">de la gare Aix-en-Provence TGV</t>
  </si>
  <si>
    <t xml:space="preserve">la gare Aix-en-Provence TGV</t>
  </si>
  <si>
    <t xml:space="preserve">Gare Avignon TGV</t>
  </si>
  <si>
    <t xml:space="preserve">gare-avignon-tgv</t>
  </si>
  <si>
    <t xml:space="preserve">de la gare Avignon TGV</t>
  </si>
  <si>
    <t xml:space="preserve">la gare Avignon TGV</t>
  </si>
  <si>
    <t xml:space="preserve">Gare Toulon</t>
  </si>
  <si>
    <t xml:space="preserve">gare-toulon</t>
  </si>
  <si>
    <t xml:space="preserve">de la gare Toulon</t>
  </si>
  <si>
    <t xml:space="preserve">la gare Toulon</t>
  </si>
  <si>
    <t xml:space="preserve">Gare Saint-Pierre-des-Corps</t>
  </si>
  <si>
    <t xml:space="preserve">gare-saint-pierre-des-corps</t>
  </si>
  <si>
    <t xml:space="preserve">de la gare Saint-Pierre-des-Corps</t>
  </si>
  <si>
    <t xml:space="preserve">la gare Saint-Pierre-des-Corps</t>
  </si>
  <si>
    <t xml:space="preserve">Gare Orléans</t>
  </si>
  <si>
    <t xml:space="preserve">gare-orleans</t>
  </si>
  <si>
    <t xml:space="preserve">de la gare Orléans</t>
  </si>
  <si>
    <t xml:space="preserve">la gare Orléans</t>
  </si>
  <si>
    <t xml:space="preserve">gare-bruxelles-midi</t>
  </si>
  <si>
    <t xml:space="preserve">de la gare Bruxelles-Midi</t>
  </si>
  <si>
    <t xml:space="preserve">la gare Bruxelles-Midi</t>
  </si>
  <si>
    <t xml:space="preserve">Gare Bruxelles-Central</t>
  </si>
  <si>
    <t xml:space="preserve">gare-bruxelles-central</t>
  </si>
  <si>
    <t xml:space="preserve">de la gare Bruxelles-Central</t>
  </si>
  <si>
    <t xml:space="preserve">la gare Bruxelles-Central</t>
  </si>
  <si>
    <t xml:space="preserve">Gare Bruxelles-Nord</t>
  </si>
  <si>
    <t xml:space="preserve">gare-bruxelles-nord</t>
  </si>
  <si>
    <t xml:space="preserve">de la gare Bruxelles-Nord</t>
  </si>
  <si>
    <t xml:space="preserve">la gare Bruxelles-Nord</t>
  </si>
  <si>
    <t xml:space="preserve">Gare Bruxelles-Schuman</t>
  </si>
  <si>
    <t xml:space="preserve">gare-bruxelles-schuman</t>
  </si>
  <si>
    <t xml:space="preserve">de la gare Bruxelles-Schuman</t>
  </si>
  <si>
    <t xml:space="preserve">la gare Bruxelles-Schuman</t>
  </si>
  <si>
    <t xml:space="preserve">Gare Liège-Guillemins</t>
  </si>
  <si>
    <t xml:space="preserve">gare-liege-guillemins</t>
  </si>
  <si>
    <t xml:space="preserve">de la gare Liège-Guillemins</t>
  </si>
  <si>
    <t xml:space="preserve">la gare Liège-Guillemins</t>
  </si>
  <si>
    <t xml:space="preserve">Gare Namur</t>
  </si>
  <si>
    <t xml:space="preserve">gare-namur</t>
  </si>
  <si>
    <t xml:space="preserve">de la gare Namur</t>
  </si>
  <si>
    <t xml:space="preserve">la gare Namur</t>
  </si>
  <si>
    <t xml:space="preserve">Gare Charleroi-Central</t>
  </si>
  <si>
    <t xml:space="preserve">gare-charleroi-central</t>
  </si>
  <si>
    <t xml:space="preserve">de la gare Charleroi-Central</t>
  </si>
  <si>
    <t xml:space="preserve">la gare Charleroi-Central</t>
  </si>
  <si>
    <t xml:space="preserve">Gare Mons</t>
  </si>
  <si>
    <t xml:space="preserve">gare-mons</t>
  </si>
  <si>
    <t xml:space="preserve">de la gare Mons</t>
  </si>
  <si>
    <t xml:space="preserve">la gare Mons</t>
  </si>
  <si>
    <t xml:space="preserve">Gare Louvain-la-Neuve</t>
  </si>
  <si>
    <t xml:space="preserve">gare-louvain-la-neuve</t>
  </si>
  <si>
    <t xml:space="preserve">de la gare Louvain-la-Neuve</t>
  </si>
  <si>
    <t xml:space="preserve">la gare Louvain-la-Neuve</t>
  </si>
  <si>
    <t xml:space="preserve">Gare Antwerpen-Centraal</t>
  </si>
  <si>
    <t xml:space="preserve">gare-antwerpen-centraal</t>
  </si>
  <si>
    <t xml:space="preserve">de la gare Antwerpen-Centraal</t>
  </si>
  <si>
    <t xml:space="preserve">la gare Antwerpen-Centraal</t>
  </si>
  <si>
    <t xml:space="preserve">Gare Gent-Sint-Pieters</t>
  </si>
  <si>
    <t xml:space="preserve">gare-gent-sint-pieters</t>
  </si>
  <si>
    <t xml:space="preserve">de la gare Gent-Sint-Pieters</t>
  </si>
  <si>
    <t xml:space="preserve">la gare Gent-Sint-Pieters</t>
  </si>
  <si>
    <t xml:space="preserve">Gare Brugge</t>
  </si>
  <si>
    <t xml:space="preserve">gare-brugge</t>
  </si>
  <si>
    <t xml:space="preserve">de la gare Brugge</t>
  </si>
  <si>
    <t xml:space="preserve">la gare Brugge</t>
  </si>
  <si>
    <t xml:space="preserve">Gare Leuven</t>
  </si>
  <si>
    <t xml:space="preserve">gare-leuven</t>
  </si>
  <si>
    <t xml:space="preserve">de la gare Leuven</t>
  </si>
  <si>
    <t xml:space="preserve">la gare Leuven</t>
  </si>
  <si>
    <t xml:space="preserve">Gare Mechelen</t>
  </si>
  <si>
    <t xml:space="preserve">gare-mechelen</t>
  </si>
  <si>
    <t xml:space="preserve">de la gare Mechelen</t>
  </si>
  <si>
    <t xml:space="preserve">la gare Mechelen</t>
  </si>
  <si>
    <t xml:space="preserve">gare-geneve-cornavin</t>
  </si>
  <si>
    <t xml:space="preserve">de la gare Genève Cornavin</t>
  </si>
  <si>
    <t xml:space="preserve">la gare Genève Cornavin</t>
  </si>
  <si>
    <t xml:space="preserve">Gare Genève-Aéroport</t>
  </si>
  <si>
    <t xml:space="preserve">gare-geneve-aeroport</t>
  </si>
  <si>
    <t xml:space="preserve">de la gare Genève-Aéroport</t>
  </si>
  <si>
    <t xml:space="preserve">la gare Genève-Aéroport</t>
  </si>
  <si>
    <t xml:space="preserve">Gare Genève Eaux-Vives</t>
  </si>
  <si>
    <t xml:space="preserve">gare-geneve-eaux-vives</t>
  </si>
  <si>
    <t xml:space="preserve">de la gare Genève Eaux-Vives</t>
  </si>
  <si>
    <t xml:space="preserve">la gare Genève Eaux-Vives</t>
  </si>
  <si>
    <t xml:space="preserve">Gare Lausanne</t>
  </si>
  <si>
    <t xml:space="preserve">gare-lausanne</t>
  </si>
  <si>
    <t xml:space="preserve">de la gare Lausanne</t>
  </si>
  <si>
    <t xml:space="preserve">la gare Lausanne</t>
  </si>
  <si>
    <t xml:space="preserve">Gare Montreux</t>
  </si>
  <si>
    <t xml:space="preserve">gare-montreux</t>
  </si>
  <si>
    <t xml:space="preserve">de la gare Montreux</t>
  </si>
  <si>
    <t xml:space="preserve">la gare Montreux</t>
  </si>
  <si>
    <t xml:space="preserve">Gare Vevey</t>
  </si>
  <si>
    <t xml:space="preserve">gare-vevey</t>
  </si>
  <si>
    <t xml:space="preserve">de la gare Vevey</t>
  </si>
  <si>
    <t xml:space="preserve">la gare Vevey</t>
  </si>
  <si>
    <t xml:space="preserve">Gare Sion</t>
  </si>
  <si>
    <t xml:space="preserve">gare-sion</t>
  </si>
  <si>
    <t xml:space="preserve">de la gare Sion</t>
  </si>
  <si>
    <t xml:space="preserve">la gare Sion</t>
  </si>
  <si>
    <t xml:space="preserve">Gare Brigue</t>
  </si>
  <si>
    <t xml:space="preserve">gare-brigue</t>
  </si>
  <si>
    <t xml:space="preserve">de la gare Brigue</t>
  </si>
  <si>
    <t xml:space="preserve">la gare Brigue</t>
  </si>
  <si>
    <t xml:space="preserve">Gare Fribourg/Freiburg</t>
  </si>
  <si>
    <t xml:space="preserve">gare-fribourg-freiburg</t>
  </si>
  <si>
    <t xml:space="preserve">de la gare Fribourg/Freiburg</t>
  </si>
  <si>
    <t xml:space="preserve">la gare Fribourg/Freiburg</t>
  </si>
  <si>
    <t xml:space="preserve">Gare Neuchâtel</t>
  </si>
  <si>
    <t xml:space="preserve">gare-neuchatel</t>
  </si>
  <si>
    <t xml:space="preserve">de la gare Neuchâtel</t>
  </si>
  <si>
    <t xml:space="preserve">la gare Neuchâtel</t>
  </si>
  <si>
    <t xml:space="preserve">Gare Delémont</t>
  </si>
  <si>
    <t xml:space="preserve">gare-delemont</t>
  </si>
  <si>
    <t xml:space="preserve">de la gare Delémont</t>
  </si>
  <si>
    <t xml:space="preserve">la gare Delémont</t>
  </si>
  <si>
    <t xml:space="preserve">Gare Basel SBB</t>
  </si>
  <si>
    <t xml:space="preserve">gare-basel-sbb</t>
  </si>
  <si>
    <t xml:space="preserve">de la gare Basel SBB</t>
  </si>
  <si>
    <t xml:space="preserve">la gare Basel SBB</t>
  </si>
  <si>
    <t xml:space="preserve">Gare Zürich HB</t>
  </si>
  <si>
    <t xml:space="preserve">gare-zurich-hb</t>
  </si>
  <si>
    <t xml:space="preserve">de la gare Zürich HB</t>
  </si>
  <si>
    <t xml:space="preserve">la gare Zürich HB</t>
  </si>
  <si>
    <t xml:space="preserve">Gare Zürich Oerlikon</t>
  </si>
  <si>
    <t xml:space="preserve">gare-zurich-oerlikon</t>
  </si>
  <si>
    <t xml:space="preserve">de la gare Zürich Oerlikon</t>
  </si>
  <si>
    <t xml:space="preserve">la gare Zürich Oerlikon</t>
  </si>
  <si>
    <t xml:space="preserve">Gare Bern</t>
  </si>
  <si>
    <t xml:space="preserve">gare-bern</t>
  </si>
  <si>
    <t xml:space="preserve">de la gare Bern</t>
  </si>
  <si>
    <t xml:space="preserve">la gare Bern</t>
  </si>
  <si>
    <t xml:space="preserve">Gare Luzern</t>
  </si>
  <si>
    <t xml:space="preserve">gare-luzern</t>
  </si>
  <si>
    <t xml:space="preserve">de la gare Luzern</t>
  </si>
  <si>
    <t xml:space="preserve">la gare Luzern</t>
  </si>
  <si>
    <t xml:space="preserve">Gare Lugano</t>
  </si>
  <si>
    <t xml:space="preserve">gare-lugano</t>
  </si>
  <si>
    <t xml:space="preserve">de la gare Lugano</t>
  </si>
  <si>
    <t xml:space="preserve">la gare Lugano</t>
  </si>
  <si>
    <t xml:space="preserve">Gare Bellinzona</t>
  </si>
  <si>
    <t xml:space="preserve">gare-bellinzona</t>
  </si>
  <si>
    <t xml:space="preserve">de la gare Bellinzona</t>
  </si>
  <si>
    <t xml:space="preserve">la gare Bellinzona</t>
  </si>
  <si>
    <t xml:space="preserve">Gare Chur</t>
  </si>
  <si>
    <t xml:space="preserve">gare-chur</t>
  </si>
  <si>
    <t xml:space="preserve">de la gare Chur</t>
  </si>
  <si>
    <t xml:space="preserve">la gare Chur</t>
  </si>
  <si>
    <t xml:space="preserve">Gare St. Gallen</t>
  </si>
  <si>
    <t xml:space="preserve">gare-st-gallen</t>
  </si>
  <si>
    <t xml:space="preserve">de la gare St. Gallen</t>
  </si>
  <si>
    <t xml:space="preserve">la gare St. Gallen</t>
  </si>
  <si>
    <t xml:space="preserve">Gare Zug</t>
  </si>
  <si>
    <t xml:space="preserve">gare-zug</t>
  </si>
  <si>
    <t xml:space="preserve">de la gare Zug</t>
  </si>
  <si>
    <t xml:space="preserve">la gare Zug</t>
  </si>
  <si>
    <t xml:space="preserve">Gare Baden</t>
  </si>
  <si>
    <t xml:space="preserve">gare-baden</t>
  </si>
  <si>
    <t xml:space="preserve">de la gare Baden</t>
  </si>
  <si>
    <t xml:space="preserve">la gare Baden</t>
  </si>
  <si>
    <t xml:space="preserve">Gare Solothurn</t>
  </si>
  <si>
    <t xml:space="preserve">gare-solothurn</t>
  </si>
  <si>
    <t xml:space="preserve">de la gare Solothurn</t>
  </si>
  <si>
    <t xml:space="preserve">la gare Solothurn</t>
  </si>
  <si>
    <t xml:space="preserve">Gare Schaffhausen</t>
  </si>
  <si>
    <t xml:space="preserve">gare-schaffhausen</t>
  </si>
  <si>
    <t xml:space="preserve">de la gare Schaffhausen</t>
  </si>
  <si>
    <t xml:space="preserve">la gare Schaffhausen</t>
  </si>
  <si>
    <t xml:space="preserve">Gare Winterthur</t>
  </si>
  <si>
    <t xml:space="preserve">gare-winterthur</t>
  </si>
  <si>
    <t xml:space="preserve">de la gare Winterthur</t>
  </si>
  <si>
    <t xml:space="preserve">la gare Winterthur</t>
  </si>
  <si>
    <t xml:space="preserve">Région</t>
  </si>
  <si>
    <t xml:space="preserve">Priorité SEO</t>
  </si>
  <si>
    <t xml:space="preserve">Focus</t>
  </si>
  <si>
    <t xml:space="preserve">URL page</t>
  </si>
  <si>
    <t xml:space="preserve">Île-de-France</t>
  </si>
  <si>
    <t xml:space="preserve">Business / transport / longue distance</t>
  </si>
  <si>
    <t xml:space="preserve">Auvergne-Rhône-Alpes</t>
  </si>
  <si>
    <t xml:space="preserve">Bourgogne-Franche-Comté</t>
  </si>
  <si>
    <t xml:space="preserve">Grand Est</t>
  </si>
  <si>
    <t xml:space="preserve">Hauts-de-France</t>
  </si>
  <si>
    <t xml:space="preserve">Normandie</t>
  </si>
  <si>
    <t xml:space="preserve">Bretagne</t>
  </si>
  <si>
    <t xml:space="preserve">Pays de la Loire</t>
  </si>
  <si>
    <t xml:space="preserve">Nouvelle-Aquitaine</t>
  </si>
  <si>
    <t xml:space="preserve">Occitanie</t>
  </si>
  <si>
    <t xml:space="preserve">PACA</t>
  </si>
  <si>
    <t xml:space="preserve">Centre-Val de Loire</t>
  </si>
  <si>
    <t xml:space="preserve">Bruxelles-Capitale</t>
  </si>
  <si>
    <t xml:space="preserve">Wallonie</t>
  </si>
  <si>
    <t xml:space="preserve">Flandre</t>
  </si>
  <si>
    <t xml:space="preserve">Vaud</t>
  </si>
  <si>
    <t xml:space="preserve">Valais</t>
  </si>
  <si>
    <t xml:space="preserve">Jura</t>
  </si>
  <si>
    <t xml:space="preserve">Tessin</t>
  </si>
  <si>
    <t xml:space="preserve">Grisons</t>
  </si>
  <si>
    <t xml:space="preserve">Argovie</t>
  </si>
  <si>
    <t xml:space="preserve">IATA</t>
  </si>
  <si>
    <t xml:space="preserve">OACI</t>
  </si>
  <si>
    <t xml:space="preserve">Remarque</t>
  </si>
  <si>
    <t xml:space="preserve">CDG</t>
  </si>
  <si>
    <t xml:space="preserve">LFPG</t>
  </si>
  <si>
    <t xml:space="preserve">International</t>
  </si>
  <si>
    <t xml:space="preserve">ORY</t>
  </si>
  <si>
    <t xml:space="preserve">LFPO</t>
  </si>
  <si>
    <t xml:space="preserve">LBG</t>
  </si>
  <si>
    <t xml:space="preserve">LFPB</t>
  </si>
  <si>
    <t xml:space="preserve">Aviation d'affaires</t>
  </si>
  <si>
    <t xml:space="preserve">Beauvais</t>
  </si>
  <si>
    <t xml:space="preserve">BVA</t>
  </si>
  <si>
    <t xml:space="preserve">LFOB</t>
  </si>
  <si>
    <t xml:space="preserve">LYS</t>
  </si>
  <si>
    <t xml:space="preserve">LFLL</t>
  </si>
  <si>
    <t xml:space="preserve">GNB</t>
  </si>
  <si>
    <t xml:space="preserve">LFLS</t>
  </si>
  <si>
    <t xml:space="preserve">CMF</t>
  </si>
  <si>
    <t xml:space="preserve">LFLB</t>
  </si>
  <si>
    <t xml:space="preserve">Régional / Alpes</t>
  </si>
  <si>
    <t xml:space="preserve">NCY</t>
  </si>
  <si>
    <t xml:space="preserve">LFLP</t>
  </si>
  <si>
    <t xml:space="preserve">Aviation générale</t>
  </si>
  <si>
    <t xml:space="preserve">CFE</t>
  </si>
  <si>
    <t xml:space="preserve">LFLC</t>
  </si>
  <si>
    <t xml:space="preserve">Régional</t>
  </si>
  <si>
    <t xml:space="preserve">Dole</t>
  </si>
  <si>
    <t xml:space="preserve">DLE</t>
  </si>
  <si>
    <t xml:space="preserve">LFGJ</t>
  </si>
  <si>
    <t xml:space="preserve">DIJ</t>
  </si>
  <si>
    <t xml:space="preserve">LFSD</t>
  </si>
  <si>
    <t xml:space="preserve">SXB</t>
  </si>
  <si>
    <t xml:space="preserve">LFST</t>
  </si>
  <si>
    <t xml:space="preserve">MLH</t>
  </si>
  <si>
    <t xml:space="preserve">LFSB</t>
  </si>
  <si>
    <t xml:space="preserve">Même aéroport que l'autre ligne LFSB (MLH/BSL) : une seule page à créer, slug commun.</t>
  </si>
  <si>
    <t xml:space="preserve">ETZ</t>
  </si>
  <si>
    <t xml:space="preserve">LFJL</t>
  </si>
  <si>
    <t xml:space="preserve">RHE</t>
  </si>
  <si>
    <t xml:space="preserve">LFQA</t>
  </si>
  <si>
    <t xml:space="preserve">LIL</t>
  </si>
  <si>
    <t xml:space="preserve">LFQQ</t>
  </si>
  <si>
    <t xml:space="preserve">CQF</t>
  </si>
  <si>
    <t xml:space="preserve">LFAC</t>
  </si>
  <si>
    <t xml:space="preserve">Le Touquet</t>
  </si>
  <si>
    <t xml:space="preserve">LTQ</t>
  </si>
  <si>
    <t xml:space="preserve">LFAT</t>
  </si>
  <si>
    <t xml:space="preserve">DOL</t>
  </si>
  <si>
    <t xml:space="preserve">LFRG</t>
  </si>
  <si>
    <t xml:space="preserve">CFR</t>
  </si>
  <si>
    <t xml:space="preserve">LFRK</t>
  </si>
  <si>
    <t xml:space="preserve">LEH</t>
  </si>
  <si>
    <t xml:space="preserve">LFOH</t>
  </si>
  <si>
    <t xml:space="preserve">RNS</t>
  </si>
  <si>
    <t xml:space="preserve">LFRN</t>
  </si>
  <si>
    <t xml:space="preserve">BES</t>
  </si>
  <si>
    <t xml:space="preserve">LFRB</t>
  </si>
  <si>
    <t xml:space="preserve">LRT</t>
  </si>
  <si>
    <t xml:space="preserve">LFRH</t>
  </si>
  <si>
    <t xml:space="preserve">UIP</t>
  </si>
  <si>
    <t xml:space="preserve">LFRQ</t>
  </si>
  <si>
    <t xml:space="preserve">NTE</t>
  </si>
  <si>
    <t xml:space="preserve">LFRS</t>
  </si>
  <si>
    <t xml:space="preserve">BOD</t>
  </si>
  <si>
    <t xml:space="preserve">LFBD</t>
  </si>
  <si>
    <t xml:space="preserve">BIQ</t>
  </si>
  <si>
    <t xml:space="preserve">LFBZ</t>
  </si>
  <si>
    <t xml:space="preserve">PUF</t>
  </si>
  <si>
    <t xml:space="preserve">LFBP</t>
  </si>
  <si>
    <t xml:space="preserve">LRH</t>
  </si>
  <si>
    <t xml:space="preserve">LFBH</t>
  </si>
  <si>
    <t xml:space="preserve">LIG</t>
  </si>
  <si>
    <t xml:space="preserve">LFBL</t>
  </si>
  <si>
    <t xml:space="preserve">TLS</t>
  </si>
  <si>
    <t xml:space="preserve">LFBO</t>
  </si>
  <si>
    <t xml:space="preserve">MPL</t>
  </si>
  <si>
    <t xml:space="preserve">LFMT</t>
  </si>
  <si>
    <t xml:space="preserve">PGF</t>
  </si>
  <si>
    <t xml:space="preserve">LFMP</t>
  </si>
  <si>
    <t xml:space="preserve">FNI</t>
  </si>
  <si>
    <t xml:space="preserve">LFTW</t>
  </si>
  <si>
    <t xml:space="preserve">CCF</t>
  </si>
  <si>
    <t xml:space="preserve">LFMK</t>
  </si>
  <si>
    <t xml:space="preserve">NCE</t>
  </si>
  <si>
    <t xml:space="preserve">LFMN</t>
  </si>
  <si>
    <t xml:space="preserve">CEQ</t>
  </si>
  <si>
    <t xml:space="preserve">LFMD</t>
  </si>
  <si>
    <t xml:space="preserve">LTT</t>
  </si>
  <si>
    <t xml:space="preserve">LFTZ</t>
  </si>
  <si>
    <t xml:space="preserve">MRS</t>
  </si>
  <si>
    <t xml:space="preserve">LFML</t>
  </si>
  <si>
    <t xml:space="preserve">TLN</t>
  </si>
  <si>
    <t xml:space="preserve">LFTH</t>
  </si>
  <si>
    <t xml:space="preserve">AVN</t>
  </si>
  <si>
    <t xml:space="preserve">LFMV</t>
  </si>
  <si>
    <t xml:space="preserve">QXB</t>
  </si>
  <si>
    <t xml:space="preserve">LFMA</t>
  </si>
  <si>
    <t xml:space="preserve">TUF</t>
  </si>
  <si>
    <t xml:space="preserve">LFOT</t>
  </si>
  <si>
    <t xml:space="preserve">Châteauroux</t>
  </si>
  <si>
    <t xml:space="preserve">CHR</t>
  </si>
  <si>
    <t xml:space="preserve">LFLX</t>
  </si>
  <si>
    <t xml:space="preserve">BRU</t>
  </si>
  <si>
    <t xml:space="preserve">EBBR</t>
  </si>
  <si>
    <t xml:space="preserve">CRL</t>
  </si>
  <si>
    <t xml:space="preserve">EBCI</t>
  </si>
  <si>
    <t xml:space="preserve">LGG</t>
  </si>
  <si>
    <t xml:space="preserve">EBLG</t>
  </si>
  <si>
    <t xml:space="preserve">ANR</t>
  </si>
  <si>
    <t xml:space="preserve">EBAW</t>
  </si>
  <si>
    <t xml:space="preserve">Régional / business</t>
  </si>
  <si>
    <t xml:space="preserve">OST</t>
  </si>
  <si>
    <t xml:space="preserve">EBOS</t>
  </si>
  <si>
    <t xml:space="preserve">GVA</t>
  </si>
  <si>
    <t xml:space="preserve">LSGG</t>
  </si>
  <si>
    <t xml:space="preserve">QLS</t>
  </si>
  <si>
    <t xml:space="preserve">LSGL</t>
  </si>
  <si>
    <t xml:space="preserve">SIR</t>
  </si>
  <si>
    <t xml:space="preserve">LSGS</t>
  </si>
  <si>
    <t xml:space="preserve">Régional / aviation d'affaires</t>
  </si>
  <si>
    <t xml:space="preserve">BSL</t>
  </si>
  <si>
    <t xml:space="preserve">ZRH</t>
  </si>
  <si>
    <t xml:space="preserve">LSZH</t>
  </si>
  <si>
    <t xml:space="preserve">BRN</t>
  </si>
  <si>
    <t xml:space="preserve">LSZB</t>
  </si>
  <si>
    <t xml:space="preserve">LUG</t>
  </si>
  <si>
    <t xml:space="preserve">LSZA</t>
  </si>
  <si>
    <t xml:space="preserve">Samedan</t>
  </si>
  <si>
    <t xml:space="preserve">SMV</t>
  </si>
  <si>
    <t xml:space="preserve">LSZS</t>
  </si>
  <si>
    <t xml:space="preserve">Gare de Lyon</t>
  </si>
  <si>
    <t xml:space="preserve">Grande gare</t>
  </si>
  <si>
    <t xml:space="preserve">Gare du Nord</t>
  </si>
  <si>
    <t xml:space="preserve">Gare Montparnasse</t>
  </si>
  <si>
    <t xml:space="preserve">Gare de l'Est</t>
  </si>
  <si>
    <t xml:space="preserve">Gare Saint-Lazare</t>
  </si>
  <si>
    <t xml:space="preserve">Gare d'Austerlitz</t>
  </si>
  <si>
    <t xml:space="preserve">Gare de Bercy Bourgogne-Pays d'Auvergne</t>
  </si>
  <si>
    <t xml:space="preserve">Roissy</t>
  </si>
  <si>
    <t xml:space="preserve">Aéroport Charles-de-Gaulle TGV</t>
  </si>
  <si>
    <t xml:space="preserve">Gare TGV/aéroport</t>
  </si>
  <si>
    <t xml:space="preserve">Massy TGV</t>
  </si>
  <si>
    <t xml:space="preserve">Gare TGV</t>
  </si>
  <si>
    <t xml:space="preserve">Marne-la-Vallée</t>
  </si>
  <si>
    <t xml:space="preserve">Marne-la-Vallée Chessy</t>
  </si>
  <si>
    <t xml:space="preserve">Lyon Part-Dieu</t>
  </si>
  <si>
    <t xml:space="preserve">Lyon Perrache</t>
  </si>
  <si>
    <t xml:space="preserve">Lyon Saint-Exupéry TGV</t>
  </si>
  <si>
    <t xml:space="preserve">Chambéry-Challes-les-Eaux</t>
  </si>
  <si>
    <t xml:space="preserve">Saint-Étienne Châteaucreux</t>
  </si>
  <si>
    <t xml:space="preserve">Dijon Ville</t>
  </si>
  <si>
    <t xml:space="preserve">Besançon Franche-Comté TGV</t>
  </si>
  <si>
    <t xml:space="preserve">Besançon Viotte</t>
  </si>
  <si>
    <t xml:space="preserve">Belfort-Montbéliard TGV</t>
  </si>
  <si>
    <t xml:space="preserve">Champagne-Ardenne TGV</t>
  </si>
  <si>
    <t xml:space="preserve">Metz Ville</t>
  </si>
  <si>
    <t xml:space="preserve">Mulhouse Ville</t>
  </si>
  <si>
    <t xml:space="preserve">Lille Europe</t>
  </si>
  <si>
    <t xml:space="preserve">Lille Flandres</t>
  </si>
  <si>
    <t xml:space="preserve">Calais-Fréthun</t>
  </si>
  <si>
    <t xml:space="preserve">Rouen-Rive-Droite</t>
  </si>
  <si>
    <t xml:space="preserve">Deauville-Trouville</t>
  </si>
  <si>
    <t xml:space="preserve">Angers Saint-Laud</t>
  </si>
  <si>
    <t xml:space="preserve">Bordeaux Saint-Jean</t>
  </si>
  <si>
    <t xml:space="preserve">Toulouse-Matabiau</t>
  </si>
  <si>
    <t xml:space="preserve">Montpellier Saint-Roch</t>
  </si>
  <si>
    <t xml:space="preserve">Montpellier Sud de France</t>
  </si>
  <si>
    <t xml:space="preserve">Nîmes Centre</t>
  </si>
  <si>
    <t xml:space="preserve">Marseille Saint-Charles</t>
  </si>
  <si>
    <t xml:space="preserve">Nice-Ville</t>
  </si>
  <si>
    <t xml:space="preserve">Aix-en-Provence TGV</t>
  </si>
  <si>
    <t xml:space="preserve">Avignon TGV</t>
  </si>
  <si>
    <t xml:space="preserve">Saint-Pierre-des-Corps</t>
  </si>
  <si>
    <t xml:space="preserve">Bruxelles-Midi</t>
  </si>
  <si>
    <t xml:space="preserve">Bruxelles-Central</t>
  </si>
  <si>
    <t xml:space="preserve">Bruxelles-Nord</t>
  </si>
  <si>
    <t xml:space="preserve">Bruxelles-Schuman</t>
  </si>
  <si>
    <t xml:space="preserve">Quartier européen</t>
  </si>
  <si>
    <t xml:space="preserve">Liège-Guillemins</t>
  </si>
  <si>
    <t xml:space="preserve">Charleroi-Central</t>
  </si>
  <si>
    <t xml:space="preserve">Antwerpen-Centraal</t>
  </si>
  <si>
    <t xml:space="preserve">Gent-Sint-Pieters</t>
  </si>
  <si>
    <t xml:space="preserve">Brugge</t>
  </si>
  <si>
    <t xml:space="preserve">Leuven</t>
  </si>
  <si>
    <t xml:space="preserve">Mechelen</t>
  </si>
  <si>
    <t xml:space="preserve">Genève Cornavin</t>
  </si>
  <si>
    <t xml:space="preserve">Genève-Aéroport</t>
  </si>
  <si>
    <t xml:space="preserve">Gare aéroport</t>
  </si>
  <si>
    <t xml:space="preserve">Genève Eaux-Vives</t>
  </si>
  <si>
    <t xml:space="preserve">Brigue</t>
  </si>
  <si>
    <t xml:space="preserve">Fribourg/Freiburg</t>
  </si>
  <si>
    <t xml:space="preserve">Basel SBB</t>
  </si>
  <si>
    <t xml:space="preserve">Zürich HB</t>
  </si>
  <si>
    <t xml:space="preserve">Zürich Oerlikon</t>
  </si>
  <si>
    <t xml:space="preserve">Bern</t>
  </si>
  <si>
    <t xml:space="preserve">Luzern</t>
  </si>
  <si>
    <t xml:space="preserve">Bellinzona</t>
  </si>
  <si>
    <t xml:space="preserve">Coire</t>
  </si>
  <si>
    <t xml:space="preserve">Chur</t>
  </si>
  <si>
    <t xml:space="preserve">St. Gallen</t>
  </si>
  <si>
    <t xml:space="preserve">Zug</t>
  </si>
  <si>
    <t xml:space="preserve">Soleure</t>
  </si>
  <si>
    <t xml:space="preserve">Solothurn</t>
  </si>
  <si>
    <t xml:space="preserve">Schaffhouse</t>
  </si>
  <si>
    <t xml:space="preserve">Schaffhausen</t>
  </si>
  <si>
    <t xml:space="preserve">Thurgovie</t>
  </si>
  <si>
    <t xml:space="preserve">Winterthour</t>
  </si>
  <si>
    <t xml:space="preserve">Winterthur</t>
  </si>
  <si>
    <t xml:space="preserve">Quartier / Pôle</t>
  </si>
  <si>
    <t xml:space="preserve">La Défense</t>
  </si>
  <si>
    <t xml:space="preserve">Quartier d'affaires</t>
  </si>
  <si>
    <t xml:space="preserve">la-defense</t>
  </si>
  <si>
    <t xml:space="preserve">Quartier Central des Affaires (QCA)</t>
  </si>
  <si>
    <t xml:space="preserve">paris-quartier-central-des-affaires</t>
  </si>
  <si>
    <t xml:space="preserve">Opéra / Haussmann</t>
  </si>
  <si>
    <t xml:space="preserve">Business / luxe</t>
  </si>
  <si>
    <t xml:space="preserve">paris-opera-haussmann</t>
  </si>
  <si>
    <t xml:space="preserve">Bercy / Gare de Lyon</t>
  </si>
  <si>
    <t xml:space="preserve">Business / transport</t>
  </si>
  <si>
    <t xml:space="preserve">paris-bercy-gare-de-lyon</t>
  </si>
  <si>
    <t xml:space="preserve">Part-Dieu</t>
  </si>
  <si>
    <t xml:space="preserve">lyon-part-dieu</t>
  </si>
  <si>
    <t xml:space="preserve">Confluence</t>
  </si>
  <si>
    <t xml:space="preserve">Business / congrès</t>
  </si>
  <si>
    <t xml:space="preserve">lyon-confluence</t>
  </si>
  <si>
    <t xml:space="preserve">Gerland</t>
  </si>
  <si>
    <t xml:space="preserve">Business / biotech</t>
  </si>
  <si>
    <t xml:space="preserve">lyon-gerland</t>
  </si>
  <si>
    <t xml:space="preserve">Cité Internationale</t>
  </si>
  <si>
    <t xml:space="preserve">lyon-cite-internationale</t>
  </si>
  <si>
    <t xml:space="preserve">Euroméditerranée</t>
  </si>
  <si>
    <t xml:space="preserve">marseille-euromediterranee</t>
  </si>
  <si>
    <t xml:space="preserve">Euratlantique</t>
  </si>
  <si>
    <t xml:space="preserve">bordeaux-euratlantique</t>
  </si>
  <si>
    <t xml:space="preserve">Toulouse Aerospace</t>
  </si>
  <si>
    <t xml:space="preserve">Business / industrie</t>
  </si>
  <si>
    <t xml:space="preserve">toulouse-aerospace</t>
  </si>
  <si>
    <t xml:space="preserve">Euralille</t>
  </si>
  <si>
    <t xml:space="preserve">lille-euralille</t>
  </si>
  <si>
    <t xml:space="preserve">Euronantes</t>
  </si>
  <si>
    <t xml:space="preserve">nantes-euronantes</t>
  </si>
  <si>
    <t xml:space="preserve">Grand Arenas</t>
  </si>
  <si>
    <t xml:space="preserve">Business / aéroport</t>
  </si>
  <si>
    <t xml:space="preserve">nice-grand-arenas</t>
  </si>
  <si>
    <t xml:space="preserve">Wacken / quartier européen</t>
  </si>
  <si>
    <t xml:space="preserve">Business / institutions</t>
  </si>
  <si>
    <t xml:space="preserve">strasbourg-wacken-quartier-europeen</t>
  </si>
  <si>
    <t xml:space="preserve">Presqu'île scientifique</t>
  </si>
  <si>
    <t xml:space="preserve">Business / innovation</t>
  </si>
  <si>
    <t xml:space="preserve">grenoble-presqu-ile-scientifique</t>
  </si>
  <si>
    <t xml:space="preserve">Port Marianne</t>
  </si>
  <si>
    <t xml:space="preserve">Business / tertiaire</t>
  </si>
  <si>
    <t xml:space="preserve">montpellier-port-marianne</t>
  </si>
  <si>
    <t xml:space="preserve">EuroRennes</t>
  </si>
  <si>
    <t xml:space="preserve">rennes-eurorennes</t>
  </si>
  <si>
    <t xml:space="preserve">Toison d'Or / Valmy</t>
  </si>
  <si>
    <t xml:space="preserve">Business</t>
  </si>
  <si>
    <t xml:space="preserve">dijon-toison-d-or-valmy</t>
  </si>
  <si>
    <t xml:space="preserve">Quartier européen / Schuman</t>
  </si>
  <si>
    <t xml:space="preserve">Institutions / business</t>
  </si>
  <si>
    <t xml:space="preserve">bruxelles-quartier-europeen-schuman</t>
  </si>
  <si>
    <t xml:space="preserve">Quartier Nord</t>
  </si>
  <si>
    <t xml:space="preserve">bruxelles-quartier-nord</t>
  </si>
  <si>
    <t xml:space="preserve">Louise</t>
  </si>
  <si>
    <t xml:space="preserve">bruxelles-louise</t>
  </si>
  <si>
    <t xml:space="preserve">Midi</t>
  </si>
  <si>
    <t xml:space="preserve">Transport / business</t>
  </si>
  <si>
    <t xml:space="preserve">bruxelles-midi</t>
  </si>
  <si>
    <t xml:space="preserve">Airport Business District</t>
  </si>
  <si>
    <t xml:space="preserve">bruxelles-airport-business-district</t>
  </si>
  <si>
    <t xml:space="preserve">Liège Airport / Grâce-Hollogne</t>
  </si>
  <si>
    <t xml:space="preserve">liege-airport-grace-hollogne</t>
  </si>
  <si>
    <t xml:space="preserve">Berchem / Singel</t>
  </si>
  <si>
    <t xml:space="preserve">anvers-berchem-singel</t>
  </si>
  <si>
    <t xml:space="preserve">Les Nations / quartier international</t>
  </si>
  <si>
    <t xml:space="preserve">geneve-les-nations-quartier-international</t>
  </si>
  <si>
    <t xml:space="preserve">Les Acacias</t>
  </si>
  <si>
    <t xml:space="preserve">geneve-les-acacias</t>
  </si>
  <si>
    <t xml:space="preserve">La Praille</t>
  </si>
  <si>
    <t xml:space="preserve">geneve-la-praille</t>
  </si>
  <si>
    <t xml:space="preserve">Cointrin / Aéroport</t>
  </si>
  <si>
    <t xml:space="preserve">geneve-cointrin-aeroport</t>
  </si>
  <si>
    <t xml:space="preserve">Flon</t>
  </si>
  <si>
    <t xml:space="preserve">Business / centre-ville</t>
  </si>
  <si>
    <t xml:space="preserve">lausanne-flon</t>
  </si>
  <si>
    <t xml:space="preserve">Malley</t>
  </si>
  <si>
    <t xml:space="preserve">lausanne-malley</t>
  </si>
  <si>
    <t xml:space="preserve">Zürich West</t>
  </si>
  <si>
    <t xml:space="preserve">zurich-west</t>
  </si>
  <si>
    <t xml:space="preserve">Enge</t>
  </si>
  <si>
    <t xml:space="preserve">Business / finance</t>
  </si>
  <si>
    <t xml:space="preserve">zurich-enge</t>
  </si>
  <si>
    <t xml:space="preserve">Messe / City</t>
  </si>
  <si>
    <t xml:space="preserve">bale-messe-city</t>
  </si>
  <si>
    <t xml:space="preserve">Wankdorf</t>
  </si>
  <si>
    <t xml:space="preserve">berne-wankdorf</t>
  </si>
  <si>
    <t xml:space="preserve">Baar / Zug</t>
  </si>
  <si>
    <t xml:space="preserve">zoug-baar-zug</t>
  </si>
  <si>
    <t xml:space="preserve">Hôtel</t>
  </si>
  <si>
    <t xml:space="preserve">Zone</t>
  </si>
  <si>
    <t xml:space="preserve">Four Seasons Hotel George V</t>
  </si>
  <si>
    <t xml:space="preserve">5*</t>
  </si>
  <si>
    <t xml:space="preserve">Champs-Élysées</t>
  </si>
  <si>
    <t xml:space="preserve">four-seasons-hotel-george-v</t>
  </si>
  <si>
    <t xml:space="preserve">The Peninsula Paris</t>
  </si>
  <si>
    <t xml:space="preserve">Trocadéro</t>
  </si>
  <si>
    <t xml:space="preserve">the-peninsula-paris</t>
  </si>
  <si>
    <t xml:space="preserve">Shangri-La Paris</t>
  </si>
  <si>
    <t xml:space="preserve">shangri-la-paris</t>
  </si>
  <si>
    <t xml:space="preserve">Le Bristol Paris</t>
  </si>
  <si>
    <t xml:space="preserve">Faubourg Saint-Honoré</t>
  </si>
  <si>
    <t xml:space="preserve">le-bristol-paris</t>
  </si>
  <si>
    <t xml:space="preserve">Mandarin Oriental Paris</t>
  </si>
  <si>
    <t xml:space="preserve">Saint-Honoré</t>
  </si>
  <si>
    <t xml:space="preserve">mandarin-oriental-paris</t>
  </si>
  <si>
    <t xml:space="preserve">Hôtel Plaza Athénée</t>
  </si>
  <si>
    <t xml:space="preserve">Avenue Montaigne</t>
  </si>
  <si>
    <t xml:space="preserve">hotel-plaza-athenee</t>
  </si>
  <si>
    <t xml:space="preserve">Ritz Paris</t>
  </si>
  <si>
    <t xml:space="preserve">Place Vendôme</t>
  </si>
  <si>
    <t xml:space="preserve">ritz-paris</t>
  </si>
  <si>
    <t xml:space="preserve">InterContinental Paris Le Grand</t>
  </si>
  <si>
    <t xml:space="preserve">Opéra</t>
  </si>
  <si>
    <t xml:space="preserve">intercontinental-paris-le-grand</t>
  </si>
  <si>
    <t xml:space="preserve">Pullman Paris Montparnasse</t>
  </si>
  <si>
    <t xml:space="preserve">4*</t>
  </si>
  <si>
    <t xml:space="preserve">Montparnasse</t>
  </si>
  <si>
    <t xml:space="preserve">pullman-paris-montparnasse</t>
  </si>
  <si>
    <t xml:space="preserve">Hyatt Regency Paris Charles de Gaulle</t>
  </si>
  <si>
    <t xml:space="preserve">hyatt-regency-paris-charles-de-gaulle</t>
  </si>
  <si>
    <t xml:space="preserve">Sheraton Paris Charles de Gaulle Airport Hotel</t>
  </si>
  <si>
    <t xml:space="preserve">sheraton-paris-charles-de-gaulle-airport-hotel</t>
  </si>
  <si>
    <t xml:space="preserve">Pullman Paris Roissy CDG Airport</t>
  </si>
  <si>
    <t xml:space="preserve">pullman-paris-roissy-cdg-airport</t>
  </si>
  <si>
    <t xml:space="preserve">InterContinental Lyon - Hotel Dieu</t>
  </si>
  <si>
    <t xml:space="preserve">Hôtel-Dieu</t>
  </si>
  <si>
    <t xml:space="preserve">intercontinental-lyon-hotel-dieu</t>
  </si>
  <si>
    <t xml:space="preserve">Boscolo Lyon Hotel &amp; Spa</t>
  </si>
  <si>
    <t xml:space="preserve">Presqu'île</t>
  </si>
  <si>
    <t xml:space="preserve">boscolo-lyon-hotel-spa</t>
  </si>
  <si>
    <t xml:space="preserve">Radisson Blu Hotel Lyon</t>
  </si>
  <si>
    <t xml:space="preserve">radisson-blu-hotel-lyon</t>
  </si>
  <si>
    <t xml:space="preserve">Pullman Lyon Part-Dieu</t>
  </si>
  <si>
    <t xml:space="preserve">pullman-lyon-part-dieu</t>
  </si>
  <si>
    <t xml:space="preserve">Crowne Plaza Lyon - Cité Internationale</t>
  </si>
  <si>
    <t xml:space="preserve">crowne-plaza-lyon-cite-internationale</t>
  </si>
  <si>
    <t xml:space="preserve">NH Lyon Airport</t>
  </si>
  <si>
    <t xml:space="preserve">Saint-Exupéry</t>
  </si>
  <si>
    <t xml:space="preserve">nh-lyon-airport</t>
  </si>
  <si>
    <t xml:space="preserve">Hotel Negresco</t>
  </si>
  <si>
    <t xml:space="preserve">Promenade des Anglais</t>
  </si>
  <si>
    <t xml:space="preserve">hotel-negresco</t>
  </si>
  <si>
    <t xml:space="preserve">Hyatt Regency Nice Palais de la Méditerranée</t>
  </si>
  <si>
    <t xml:space="preserve">Promenade</t>
  </si>
  <si>
    <t xml:space="preserve">hyatt-regency-nice-palais-de-la-mediterranee</t>
  </si>
  <si>
    <t xml:space="preserve">Anantara Plaza Nice Hotel</t>
  </si>
  <si>
    <t xml:space="preserve">Centre</t>
  </si>
  <si>
    <t xml:space="preserve">anantara-plaza-nice-hotel</t>
  </si>
  <si>
    <t xml:space="preserve">Sheraton Nice Airport</t>
  </si>
  <si>
    <t xml:space="preserve">sheraton-nice-airport</t>
  </si>
  <si>
    <t xml:space="preserve">Carlton Cannes, a Regent Hotel</t>
  </si>
  <si>
    <t xml:space="preserve">Croisette</t>
  </si>
  <si>
    <t xml:space="preserve">carlton-cannes-a-regent-hotel</t>
  </si>
  <si>
    <t xml:space="preserve">JW Marriott Cannes</t>
  </si>
  <si>
    <t xml:space="preserve">jw-marriott-cannes</t>
  </si>
  <si>
    <t xml:space="preserve">Hôtel Barrière Le Majestic Cannes</t>
  </si>
  <si>
    <t xml:space="preserve">hotel-barriere-le-majestic-cannes</t>
  </si>
  <si>
    <t xml:space="preserve">InterContinental Marseille - Hotel Dieu</t>
  </si>
  <si>
    <t xml:space="preserve">Vieux-Port</t>
  </si>
  <si>
    <t xml:space="preserve">intercontinental-marseille-hotel-dieu</t>
  </si>
  <si>
    <t xml:space="preserve">NH Collection Marseille</t>
  </si>
  <si>
    <t xml:space="preserve">nh-collection-marseille</t>
  </si>
  <si>
    <t xml:space="preserve">InterContinental Bordeaux - Le Grand Hôtel</t>
  </si>
  <si>
    <t xml:space="preserve">intercontinental-bordeaux-le-grand-hotel</t>
  </si>
  <si>
    <t xml:space="preserve">Mondrian Bordeaux Les Carmes</t>
  </si>
  <si>
    <t xml:space="preserve">Chartrons</t>
  </si>
  <si>
    <t xml:space="preserve">mondrian-bordeaux-les-carmes</t>
  </si>
  <si>
    <t xml:space="preserve">Hilton Garden Inn Bordeaux Centre</t>
  </si>
  <si>
    <t xml:space="preserve">hilton-garden-inn-bordeaux-centre</t>
  </si>
  <si>
    <t xml:space="preserve">La Cour des Consuls Hotel &amp; Spa</t>
  </si>
  <si>
    <t xml:space="preserve">la-cour-des-consuls-hotel-spa</t>
  </si>
  <si>
    <t xml:space="preserve">Pullman Toulouse Centre Ramblas</t>
  </si>
  <si>
    <t xml:space="preserve">pullman-toulouse-centre-ramblas</t>
  </si>
  <si>
    <t xml:space="preserve">NH Toulouse Airport</t>
  </si>
  <si>
    <t xml:space="preserve">Blagnac</t>
  </si>
  <si>
    <t xml:space="preserve">nh-toulouse-airport</t>
  </si>
  <si>
    <t xml:space="preserve">Sofitel Strasbourg Grande Île</t>
  </si>
  <si>
    <t xml:space="preserve">sofitel-strasbourg-grande-ile</t>
  </si>
  <si>
    <t xml:space="preserve">Clarance Hotel Lille</t>
  </si>
  <si>
    <t xml:space="preserve">clarance-hotel-lille</t>
  </si>
  <si>
    <t xml:space="preserve">Barrière Lille</t>
  </si>
  <si>
    <t xml:space="preserve">barriere-lille</t>
  </si>
  <si>
    <t xml:space="preserve">Radisson Blu Hotel Nantes</t>
  </si>
  <si>
    <t xml:space="preserve">radisson-blu-hotel-nantes</t>
  </si>
  <si>
    <t xml:space="preserve">Balthazar Hôtel &amp; Spa</t>
  </si>
  <si>
    <t xml:space="preserve">balthazar-hotel-spa</t>
  </si>
  <si>
    <t xml:space="preserve">Park Hôtel Grenoble - MGallery</t>
  </si>
  <si>
    <t xml:space="preserve">park-hotel-grenoble-mgallery</t>
  </si>
  <si>
    <t xml:space="preserve">Impérial Palace</t>
  </si>
  <si>
    <t xml:space="preserve">Lac</t>
  </si>
  <si>
    <t xml:space="preserve">imperial-palace</t>
  </si>
  <si>
    <t xml:space="preserve">Grand Hôtel La Cloche Dijon - MGallery</t>
  </si>
  <si>
    <t xml:space="preserve">grand-hotel-la-cloche-dijon-mgallery</t>
  </si>
  <si>
    <t xml:space="preserve">La Caserne Chanzy Hotel &amp; Spa</t>
  </si>
  <si>
    <t xml:space="preserve">la-caserne-chanzy-hotel-spa</t>
  </si>
  <si>
    <t xml:space="preserve">Hôtel Barrière Le Normandy</t>
  </si>
  <si>
    <t xml:space="preserve">hotel-barriere-le-normandy</t>
  </si>
  <si>
    <t xml:space="preserve">Hôtel du Palais Biarritz</t>
  </si>
  <si>
    <t xml:space="preserve">hotel-du-palais-biarritz</t>
  </si>
  <si>
    <t xml:space="preserve">Hôtel de Paris Monte-Carlo</t>
  </si>
  <si>
    <t xml:space="preserve">Monte-Carlo</t>
  </si>
  <si>
    <t xml:space="preserve">hotel-de-paris-monte-carlo</t>
  </si>
  <si>
    <t xml:space="preserve">Hôtel Hermitage Monte-Carlo</t>
  </si>
  <si>
    <t xml:space="preserve">hotel-hermitage-monte-carlo</t>
  </si>
  <si>
    <t xml:space="preserve">Cheval Blanc St-Tropez</t>
  </si>
  <si>
    <t xml:space="preserve">Baie</t>
  </si>
  <si>
    <t xml:space="preserve">cheval-blanc-st-tropez</t>
  </si>
  <si>
    <t xml:space="preserve">Cheval Blanc Courchevel</t>
  </si>
  <si>
    <t xml:space="preserve">Courchevel 1850</t>
  </si>
  <si>
    <t xml:space="preserve">cheval-blanc-courchevel</t>
  </si>
  <si>
    <t xml:space="preserve">Four Seasons Hotel Megève</t>
  </si>
  <si>
    <t xml:space="preserve">Mont d'Arbois</t>
  </si>
  <si>
    <t xml:space="preserve">four-seasons-hotel-megeve</t>
  </si>
  <si>
    <t xml:space="preserve">Hôtel Mont-Blanc Chamonix</t>
  </si>
  <si>
    <t xml:space="preserve">hotel-mont-blanc-chamonix</t>
  </si>
  <si>
    <t xml:space="preserve">Stanhope Hotel Brussels by Thon Hotels</t>
  </si>
  <si>
    <t xml:space="preserve">stanhope-hotel-brussels-by-thon-hotels</t>
  </si>
  <si>
    <t xml:space="preserve">Sofitel Brussels Europe</t>
  </si>
  <si>
    <t xml:space="preserve">sofitel-brussels-europe</t>
  </si>
  <si>
    <t xml:space="preserve">Renaissance Brussels Hotel</t>
  </si>
  <si>
    <t xml:space="preserve">renaissance-brussels-hotel</t>
  </si>
  <si>
    <t xml:space="preserve">Thon Hotel EU</t>
  </si>
  <si>
    <t xml:space="preserve">thon-hotel-eu</t>
  </si>
  <si>
    <t xml:space="preserve">NH Brussels EU Berlaymont</t>
  </si>
  <si>
    <t xml:space="preserve">nh-brussels-eu-berlaymont</t>
  </si>
  <si>
    <t xml:space="preserve">Martin's Brussels EU</t>
  </si>
  <si>
    <t xml:space="preserve">martin-s-brussels-eu</t>
  </si>
  <si>
    <t xml:space="preserve">Pestana Brussels Schuman</t>
  </si>
  <si>
    <t xml:space="preserve">pestana-brussels-schuman</t>
  </si>
  <si>
    <t xml:space="preserve">Pullman Brussels Centre Midi</t>
  </si>
  <si>
    <t xml:space="preserve">pullman-brussels-centre-midi</t>
  </si>
  <si>
    <t xml:space="preserve">Hilton Brussels Grand Place</t>
  </si>
  <si>
    <t xml:space="preserve">4-5*</t>
  </si>
  <si>
    <t xml:space="preserve">hilton-brussels-grand-place</t>
  </si>
  <si>
    <t xml:space="preserve">Radisson Collection Grand Place Brussels</t>
  </si>
  <si>
    <t xml:space="preserve">radisson-collection-grand-place-brussels</t>
  </si>
  <si>
    <t xml:space="preserve">The Hotel Brussels</t>
  </si>
  <si>
    <t xml:space="preserve">the-hotel-brussels</t>
  </si>
  <si>
    <t xml:space="preserve">Van der Valk Hotel Liège Congrès</t>
  </si>
  <si>
    <t xml:space="preserve">Congrès</t>
  </si>
  <si>
    <t xml:space="preserve">van-der-valk-hotel-liege-congres</t>
  </si>
  <si>
    <t xml:space="preserve">Botanic Sanctuary Antwerp</t>
  </si>
  <si>
    <t xml:space="preserve">botanic-sanctuary-antwerp</t>
  </si>
  <si>
    <t xml:space="preserve">Sapphire House Antwerp</t>
  </si>
  <si>
    <t xml:space="preserve">sapphire-house-antwerp</t>
  </si>
  <si>
    <t xml:space="preserve">Hotel Dukes' Palace Bruges</t>
  </si>
  <si>
    <t xml:space="preserve">hotel-dukes-palace-bruges</t>
  </si>
  <si>
    <t xml:space="preserve">Four Seasons Hotel des Bergues Geneva</t>
  </si>
  <si>
    <t xml:space="preserve">four-seasons-hotel-des-bergues-geneva</t>
  </si>
  <si>
    <t xml:space="preserve">Mandarin Oriental, Geneva</t>
  </si>
  <si>
    <t xml:space="preserve">mandarin-oriental-geneva</t>
  </si>
  <si>
    <t xml:space="preserve">The Ritz-Carlton Hotel de la Paix, Geneva</t>
  </si>
  <si>
    <t xml:space="preserve">the-ritz-carlton-hotel-de-la-paix-geneva</t>
  </si>
  <si>
    <t xml:space="preserve">President Wilson, a Luxury Collection Hotel</t>
  </si>
  <si>
    <t xml:space="preserve">president-wilson-a-luxury-collection-hotel</t>
  </si>
  <si>
    <t xml:space="preserve">InterContinental Genève</t>
  </si>
  <si>
    <t xml:space="preserve">Nations</t>
  </si>
  <si>
    <t xml:space="preserve">intercontinental-geneve</t>
  </si>
  <si>
    <t xml:space="preserve">Hotel d'Angleterre Geneva</t>
  </si>
  <si>
    <t xml:space="preserve">hotel-d-angleterre-geneva</t>
  </si>
  <si>
    <t xml:space="preserve">Fairmont Grand Hotel Geneva</t>
  </si>
  <si>
    <t xml:space="preserve">fairmont-grand-hotel-geneva</t>
  </si>
  <si>
    <t xml:space="preserve">Crowne Plaza Geneva</t>
  </si>
  <si>
    <t xml:space="preserve">Cointrin</t>
  </si>
  <si>
    <t xml:space="preserve">crowne-plaza-geneva</t>
  </si>
  <si>
    <t xml:space="preserve">Beau-Rivage Palace Lausanne</t>
  </si>
  <si>
    <t xml:space="preserve">Ouchy</t>
  </si>
  <si>
    <t xml:space="preserve">beau-rivage-palace-lausanne</t>
  </si>
  <si>
    <t xml:space="preserve">Lausanne Palace</t>
  </si>
  <si>
    <t xml:space="preserve">lausanne-palace</t>
  </si>
  <si>
    <t xml:space="preserve">Royal Savoy Hotel &amp; Spa</t>
  </si>
  <si>
    <t xml:space="preserve">royal-savoy-hotel-spa</t>
  </si>
  <si>
    <t xml:space="preserve">Fairmont Le Montreux Palace</t>
  </si>
  <si>
    <t xml:space="preserve">fairmont-le-montreux-palace</t>
  </si>
  <si>
    <t xml:space="preserve">Grand Hotel Les Trois Rois</t>
  </si>
  <si>
    <t xml:space="preserve">Rhin</t>
  </si>
  <si>
    <t xml:space="preserve">grand-hotel-les-trois-rois</t>
  </si>
  <si>
    <t xml:space="preserve">Mövenpick Hotel Basel</t>
  </si>
  <si>
    <t xml:space="preserve">movenpick-hotel-basel</t>
  </si>
  <si>
    <t xml:space="preserve">Baur au Lac</t>
  </si>
  <si>
    <t xml:space="preserve">baur-au-lac</t>
  </si>
  <si>
    <t xml:space="preserve">The Dolder Grand</t>
  </si>
  <si>
    <t xml:space="preserve">Zurichberg</t>
  </si>
  <si>
    <t xml:space="preserve">the-dolder-grand</t>
  </si>
  <si>
    <t xml:space="preserve">Park Hyatt Zurich</t>
  </si>
  <si>
    <t xml:space="preserve">park-hyatt-zurich</t>
  </si>
  <si>
    <t xml:space="preserve">Park Hotel Zug</t>
  </si>
  <si>
    <t xml:space="preserve">park-hotel-zug</t>
  </si>
  <si>
    <t xml:space="preserve">Bellevue Palace Bern</t>
  </si>
  <si>
    <t xml:space="preserve">bellevue-palace-bern</t>
  </si>
  <si>
    <t xml:space="preserve">Mandarin Oriental Palace, Luzern</t>
  </si>
  <si>
    <t xml:space="preserve">mandarin-oriental-palace-luzern</t>
  </si>
  <si>
    <t xml:space="preserve">The View Lugano</t>
  </si>
  <si>
    <t xml:space="preserve">Paradiso</t>
  </si>
  <si>
    <t xml:space="preserve">the-view-lugano</t>
  </si>
  <si>
    <t xml:space="preserve">Badrutt's Palace Hotel</t>
  </si>
  <si>
    <t xml:space="preserve">badrutt-s-palace-hotel</t>
  </si>
  <si>
    <t xml:space="preserve">URL modèle</t>
  </si>
  <si>
    <t xml:space="preserve">Title modèle</t>
  </si>
  <si>
    <t xml:space="preserve">Objectif</t>
  </si>
  <si>
    <t xml:space="preserve">Accueil</t>
  </si>
  <si>
    <t xml:space="preserve">/</t>
  </si>
  <si>
    <t xml:space="preserve">Chauffeur privé longue distance France Suisse Belgique</t>
  </si>
  <si>
    <t xml:space="preserve">Appel 24/7 + devis</t>
  </si>
  <si>
    <t xml:space="preserve">/villes/{slug}/</t>
  </si>
  <si>
    <t xml:space="preserve">Chauffeur privé {ville}</t>
  </si>
  <si>
    <t xml:space="preserve">Service + destinations</t>
  </si>
  <si>
    <t xml:space="preserve">/aeroports/{slug}/</t>
  </si>
  <si>
    <t xml:space="preserve">Chauffeur privé {aeroport}</t>
  </si>
  <si>
    <t xml:space="preserve">Transferts</t>
  </si>
  <si>
    <t xml:space="preserve">/gares/{slug}/</t>
  </si>
  <si>
    <t xml:space="preserve">Chauffeur privé {gare}</t>
  </si>
  <si>
    <t xml:space="preserve">/quartiers-affaires/{slug}/</t>
  </si>
  <si>
    <t xml:space="preserve">Chauffeur privé {quartier}</t>
  </si>
  <si>
    <t xml:space="preserve">/hotels/{slug}/</t>
  </si>
  <si>
    <t xml:space="preserve">Chauffeur privé {hotel}</t>
  </si>
  <si>
    <t xml:space="preserve">Hôtel ↔ aéroport/gare</t>
  </si>
  <si>
    <t xml:space="preserve">Trajet</t>
  </si>
  <si>
    <t xml:space="preserve">/chauffeur-prive/{origine}-{destination}/</t>
  </si>
  <si>
    <t xml:space="preserve">Chauffeur privé {origine} {destination}</t>
  </si>
  <si>
    <t xml:space="preserve">Trajet aéroport</t>
  </si>
  <si>
    <t xml:space="preserve">/chauffeur-prive/{aeroport}/{destination}/</t>
  </si>
  <si>
    <t xml:space="preserve">Chauffeur privé {aeroport} {destination}</t>
  </si>
  <si>
    <t xml:space="preserve">Urgence</t>
  </si>
  <si>
    <t xml:space="preserve">/chauffeur-prive-urgence/</t>
  </si>
  <si>
    <t xml:space="preserve">Chauffeur privé urgence 24h/24</t>
  </si>
  <si>
    <t xml:space="preserve">Appel immédiat</t>
  </si>
  <si>
    <t xml:space="preserve">24/7</t>
  </si>
  <si>
    <t xml:space="preserve">/chauffeur-prive-24h-24/</t>
  </si>
  <si>
    <t xml:space="preserve">Chauffeur privé 24h/24</t>
  </si>
  <si>
    <t xml:space="preserve">Règle</t>
  </si>
  <si>
    <t xml:space="preserve">Détail</t>
  </si>
  <si>
    <t xml:space="preserve">Modèle</t>
  </si>
  <si>
    <t xml:space="preserve">Standard 24/7</t>
  </si>
  <si>
    <t xml:space="preserve">Le téléphone est le CTA principal; les chauffeurs ne s'inscrivent pas publiquement.</t>
  </si>
  <si>
    <t xml:space="preserve">Conversion</t>
  </si>
  <si>
    <t xml:space="preserve">Appel</t>
  </si>
  <si>
    <t xml:space="preserve">Bouton tel: fixe/mobile visible sur toutes les pages commerciales.</t>
  </si>
  <si>
    <t xml:space="preserve">Tarifs</t>
  </si>
  <si>
    <t xml:space="preserve">Aucun prix public</t>
  </si>
  <si>
    <t xml:space="preserve">Devis personnalisé pour conserver le positionnement premium.</t>
  </si>
  <si>
    <t xml:space="preserve">SEO</t>
  </si>
  <si>
    <t xml:space="preserve">Pages utiles</t>
  </si>
  <si>
    <t xml:space="preserve">Ne pas publier des milliers de pages quasi identiques uniquement pour capter Google.</t>
  </si>
  <si>
    <t xml:space="preserve">Priorité 200–250 km+</t>
  </si>
  <si>
    <t xml:space="preserve">Concentrer le cœur économique sur les longues distances et transferts business.</t>
  </si>
  <si>
    <t xml:space="preserve">Hôtels</t>
  </si>
  <si>
    <t xml:space="preserve">Business / luxe / aéroport</t>
  </si>
  <si>
    <t xml:space="preserve">Sélectionner les établissements réellement pertinents.</t>
  </si>
  <si>
    <t xml:space="preserve">Données</t>
  </si>
  <si>
    <t xml:space="preserve">Data-driven</t>
  </si>
  <si>
    <t xml:space="preserve">Chaque entité doit avoir slug, pays, ville, type, priorité et source.</t>
  </si>
  <si>
    <t xml:space="preserve">FR + BE + CH</t>
  </si>
  <si>
    <t xml:space="preserve">Préparer l'architecture multilingue sans lancer une traduction massive automatiquement.</t>
  </si>
  <si>
    <t xml:space="preserve">Tracking</t>
  </si>
  <si>
    <t xml:space="preserve">Appels + formulaires</t>
  </si>
  <si>
    <t xml:space="preserve">Mesurer clics tel:, appels, formulaires, page d'entrée et requête lorsque disponible.</t>
  </si>
  <si>
    <t xml:space="preserve">Page</t>
  </si>
  <si>
    <t xml:space="preserve">Utilisation</t>
  </si>
  <si>
    <t xml:space="preserve">SIA / DGAC</t>
  </si>
  <si>
    <t xml:space="preserve">eAIP France AIRAC 10/26</t>
  </si>
  <si>
    <t xml:space="preserve">Aérodromes et conditions d'utilisation</t>
  </si>
  <si>
    <t xml:space="preserve">https://www.sia.aviation-civile.gouv.fr/zip-eaip-complet-airac-10-26.html</t>
  </si>
  <si>
    <t xml:space="preserve">SNCF Connect</t>
  </si>
  <si>
    <t xml:space="preserve">Gares SNCF</t>
  </si>
  <si>
    <t xml:space="preserve">Gares françaises</t>
  </si>
  <si>
    <t xml:space="preserve">https://www.sncf-connect.com/gares</t>
  </si>
  <si>
    <t xml:space="preserve">SBB / CFF</t>
  </si>
  <si>
    <t xml:space="preserve">Nos gares CFF</t>
  </si>
  <si>
    <t xml:space="preserve">Gares suisses</t>
  </si>
  <si>
    <t xml:space="preserve">https://www.sbb.ch/fr/informations-voyages/gares/trouver-gare.html</t>
  </si>
  <si>
    <t xml:space="preserve">Visit Brussels</t>
  </si>
  <si>
    <t xml:space="preserve">All accommodations</t>
  </si>
  <si>
    <t xml:space="preserve">Hôtels / hébergements Bruxelles</t>
  </si>
  <si>
    <t xml:space="preserve">https://www.visit.brussels/en/visitors/where-to-stay/all-accommodations</t>
  </si>
  <si>
    <t xml:space="preserve">Brussels-Schuman</t>
  </si>
  <si>
    <t xml:space="preserve">Quartier européen + hôtels business</t>
  </si>
  <si>
    <t xml:space="preserve">https://www.visit.brussels/en/professionals/news-articles-insights/venues-station-event/brussel-schuman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</si>
</sst>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27.75" hidden="false" customHeight="true" outlineLevel="0" collapsed="false">
      <c r="A4" s="3" t="s">
        <v>2</v>
      </c>
    </row>
    <row r="5" customFormat="false" ht="27.75" hidden="false" customHeight="true" outlineLevel="0" collapsed="false">
      <c r="A5" s="3" t="s">
        <v>3</v>
      </c>
    </row>
    <row r="6" customFormat="false" ht="27.7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8</v>
      </c>
    </row>
    <row r="12" customFormat="false" ht="41.25" hidden="false" customHeight="true" outlineLevel="0" collapsed="false">
      <c r="A12" s="3" t="s">
        <v>9</v>
      </c>
    </row>
    <row r="13" customFormat="false" ht="27.7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4" t="s">
        <v>11</v>
      </c>
    </row>
    <row r="16" customFormat="false" ht="27.75" hidden="false" customHeight="true" outlineLevel="0" collapsed="false">
      <c r="A16" s="3" t="s">
        <v>12</v>
      </c>
    </row>
    <row r="17" customFormat="false" ht="27.7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/>
    </row>
    <row r="20" customFormat="false" ht="15" hidden="false" customHeight="true" outlineLevel="0" collapsed="false">
      <c r="A20" s="4" t="s">
        <v>15</v>
      </c>
    </row>
    <row r="21" customFormat="false" ht="15" hidden="false" customHeight="true" outlineLevel="0" collapsed="false">
      <c r="A21" s="3" t="s">
        <v>16</v>
      </c>
    </row>
    <row r="22" customFormat="false" ht="27.75" hidden="false" customHeight="true" outlineLevel="0" collapsed="false">
      <c r="A22" s="3" t="s">
        <v>17</v>
      </c>
    </row>
    <row r="23" customFormat="false" ht="27.7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/>
    </row>
    <row r="26" customFormat="false" ht="15" hidden="false" customHeight="true" outlineLevel="0" collapsed="false">
      <c r="A26" s="3" t="s">
        <v>20</v>
      </c>
    </row>
    <row r="27" customFormat="false" ht="15" hidden="false" customHeight="false" outlineLevel="0" collapsed="false">
      <c r="A27" s="5"/>
    </row>
    <row r="28" customFormat="false" ht="15" hidden="false" customHeight="false" outlineLevel="0" collapsed="false">
      <c r="A28" s="6" t="s">
        <v>21</v>
      </c>
    </row>
    <row r="29" customFormat="false" ht="15" hidden="false" customHeight="false" outlineLevel="0" collapsed="false">
      <c r="A29" s="5" t="s">
        <v>22</v>
      </c>
    </row>
    <row r="30" customFormat="false" ht="15" hidden="false" customHeight="false" outlineLevel="0" collapsed="false">
      <c r="A30" s="5" t="s">
        <v>23</v>
      </c>
    </row>
    <row r="31" customFormat="false" ht="15" hidden="false" customHeight="false" outlineLevel="0" collapsed="false">
      <c r="A31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7" min="2" style="1" width="16"/>
  </cols>
  <sheetData>
    <row r="1" customFormat="false" ht="17.25" hidden="false" customHeight="true" outlineLevel="0" collapsed="false">
      <c r="A1" s="7" t="s">
        <v>25</v>
      </c>
    </row>
    <row r="2" customFormat="false" ht="15" hidden="false" customHeight="true" outlineLevel="0" collapsed="false">
      <c r="A2" s="1" t="s">
        <v>26</v>
      </c>
    </row>
    <row r="4" customFormat="false" ht="15" hidden="false" customHeight="true" outlineLevel="0" collapsed="false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</row>
    <row r="5" customFormat="false" ht="15" hidden="false" customHeight="true" outlineLevel="0" collapsed="false">
      <c r="A5" s="1" t="s">
        <v>33</v>
      </c>
      <c r="B5" s="1" t="n">
        <f aca="false">COUNTIFS(06_Matrice_Trajets_SEO!$C:$C,$A5,06_Matrice_Trajets_SEO!$G:$G,B$4)</f>
        <v>172</v>
      </c>
      <c r="C5" s="1" t="n">
        <f aca="false">COUNTIFS(06_Matrice_Trajets_SEO!$C:$C,$A5,06_Matrice_Trajets_SEO!$G:$G,C$4)</f>
        <v>262</v>
      </c>
      <c r="D5" s="1" t="n">
        <f aca="false">COUNTIFS(06_Matrice_Trajets_SEO!$C:$C,$A5,06_Matrice_Trajets_SEO!$G:$G,D$4)</f>
        <v>134</v>
      </c>
      <c r="E5" s="1" t="n">
        <f aca="false">COUNTIFS(06_Matrice_Trajets_SEO!$C:$C,$A5,06_Matrice_Trajets_SEO!$G:$G,E$4)</f>
        <v>0</v>
      </c>
      <c r="F5" s="1" t="n">
        <f aca="false">SUM(B5:E5)</f>
        <v>568</v>
      </c>
    </row>
    <row r="6" customFormat="false" ht="15" hidden="false" customHeight="true" outlineLevel="0" collapsed="false">
      <c r="A6" s="1" t="s">
        <v>34</v>
      </c>
      <c r="B6" s="1" t="n">
        <f aca="false">COUNTIFS(06_Matrice_Trajets_SEO!$C:$C,$A6,06_Matrice_Trajets_SEO!$G:$G,B$4)</f>
        <v>84</v>
      </c>
      <c r="C6" s="1" t="n">
        <f aca="false">COUNTIFS(06_Matrice_Trajets_SEO!$C:$C,$A6,06_Matrice_Trajets_SEO!$G:$G,C$4)</f>
        <v>191</v>
      </c>
      <c r="D6" s="1" t="n">
        <f aca="false">COUNTIFS(06_Matrice_Trajets_SEO!$C:$C,$A6,06_Matrice_Trajets_SEO!$G:$G,D$4)</f>
        <v>611</v>
      </c>
      <c r="E6" s="1" t="n">
        <f aca="false">COUNTIFS(06_Matrice_Trajets_SEO!$C:$C,$A6,06_Matrice_Trajets_SEO!$G:$G,E$4)</f>
        <v>7</v>
      </c>
      <c r="F6" s="1" t="n">
        <f aca="false">SUM(B6:E6)</f>
        <v>893</v>
      </c>
    </row>
    <row r="7" customFormat="false" ht="15" hidden="false" customHeight="true" outlineLevel="0" collapsed="false">
      <c r="A7" s="1" t="s">
        <v>35</v>
      </c>
      <c r="B7" s="1" t="n">
        <f aca="false">COUNTIFS(06_Matrice_Trajets_SEO!$C:$C,$A7,06_Matrice_Trajets_SEO!$G:$G,B$4)</f>
        <v>84</v>
      </c>
      <c r="C7" s="1" t="n">
        <f aca="false">COUNTIFS(06_Matrice_Trajets_SEO!$C:$C,$A7,06_Matrice_Trajets_SEO!$G:$G,C$4)</f>
        <v>191</v>
      </c>
      <c r="D7" s="1" t="n">
        <f aca="false">COUNTIFS(06_Matrice_Trajets_SEO!$C:$C,$A7,06_Matrice_Trajets_SEO!$G:$G,D$4)</f>
        <v>611</v>
      </c>
      <c r="E7" s="1" t="n">
        <f aca="false">COUNTIFS(06_Matrice_Trajets_SEO!$C:$C,$A7,06_Matrice_Trajets_SEO!$G:$G,E$4)</f>
        <v>7</v>
      </c>
      <c r="F7" s="1" t="n">
        <f aca="false">SUM(B7:E7)</f>
        <v>893</v>
      </c>
    </row>
    <row r="8" customFormat="false" ht="15" hidden="false" customHeight="true" outlineLevel="0" collapsed="false">
      <c r="A8" s="1" t="s">
        <v>36</v>
      </c>
      <c r="B8" s="1" t="n">
        <f aca="false">COUNTIFS(06_Matrice_Trajets_SEO!$C:$C,$A8,06_Matrice_Trajets_SEO!$G:$G,B$4)</f>
        <v>172</v>
      </c>
      <c r="C8" s="1" t="n">
        <f aca="false">COUNTIFS(06_Matrice_Trajets_SEO!$C:$C,$A8,06_Matrice_Trajets_SEO!$G:$G,C$4)</f>
        <v>98</v>
      </c>
      <c r="D8" s="1" t="n">
        <f aca="false">COUNTIFS(06_Matrice_Trajets_SEO!$C:$C,$A8,06_Matrice_Trajets_SEO!$G:$G,D$4)</f>
        <v>30</v>
      </c>
      <c r="E8" s="1" t="n">
        <f aca="false">COUNTIFS(06_Matrice_Trajets_SEO!$C:$C,$A8,06_Matrice_Trajets_SEO!$G:$G,E$4)</f>
        <v>6</v>
      </c>
      <c r="F8" s="1" t="n">
        <f aca="false">SUM(B8:E8)</f>
        <v>306</v>
      </c>
    </row>
    <row r="9" customFormat="false" ht="15" hidden="false" customHeight="true" outlineLevel="0" collapsed="false">
      <c r="A9" s="1" t="s">
        <v>37</v>
      </c>
      <c r="B9" s="1" t="n">
        <f aca="false">COUNTIFS(06_Matrice_Trajets_SEO!$C:$C,$A9,06_Matrice_Trajets_SEO!$G:$G,B$4)</f>
        <v>16</v>
      </c>
      <c r="C9" s="1" t="n">
        <f aca="false">COUNTIFS(06_Matrice_Trajets_SEO!$C:$C,$A9,06_Matrice_Trajets_SEO!$G:$G,C$4)</f>
        <v>14</v>
      </c>
      <c r="D9" s="1" t="n">
        <f aca="false">COUNTIFS(06_Matrice_Trajets_SEO!$C:$C,$A9,06_Matrice_Trajets_SEO!$G:$G,D$4)</f>
        <v>0</v>
      </c>
      <c r="E9" s="1" t="n">
        <f aca="false">COUNTIFS(06_Matrice_Trajets_SEO!$C:$C,$A9,06_Matrice_Trajets_SEO!$G:$G,E$4)</f>
        <v>0</v>
      </c>
      <c r="F9" s="1" t="n">
        <f aca="false">SUM(B9:E9)</f>
        <v>30</v>
      </c>
    </row>
    <row r="10" customFormat="false" ht="15" hidden="false" customHeight="true" outlineLevel="0" collapsed="false">
      <c r="A10" s="1" t="s">
        <v>38</v>
      </c>
      <c r="B10" s="1" t="n">
        <f aca="false">COUNTIFS(06_Matrice_Trajets_SEO!$C:$C,$A10,06_Matrice_Trajets_SEO!$G:$G,B$4)</f>
        <v>16</v>
      </c>
      <c r="C10" s="1" t="n">
        <f aca="false">COUNTIFS(06_Matrice_Trajets_SEO!$C:$C,$A10,06_Matrice_Trajets_SEO!$G:$G,C$4)</f>
        <v>14</v>
      </c>
      <c r="D10" s="1" t="n">
        <f aca="false">COUNTIFS(06_Matrice_Trajets_SEO!$C:$C,$A10,06_Matrice_Trajets_SEO!$G:$G,D$4)</f>
        <v>0</v>
      </c>
      <c r="E10" s="1" t="n">
        <f aca="false">COUNTIFS(06_Matrice_Trajets_SEO!$C:$C,$A10,06_Matrice_Trajets_SEO!$G:$G,E$4)</f>
        <v>0</v>
      </c>
      <c r="F10" s="1" t="n">
        <f aca="false">SUM(B10:E10)</f>
        <v>30</v>
      </c>
    </row>
    <row r="11" customFormat="false" ht="15" hidden="false" customHeight="true" outlineLevel="0" collapsed="false">
      <c r="A11" s="8" t="s">
        <v>32</v>
      </c>
      <c r="B11" s="8" t="n">
        <f aca="false">SUM(B5:B10)</f>
        <v>544</v>
      </c>
      <c r="C11" s="8" t="n">
        <f aca="false">SUM(C5:C10)</f>
        <v>770</v>
      </c>
      <c r="D11" s="8" t="n">
        <f aca="false">SUM(D5:D10)</f>
        <v>1386</v>
      </c>
      <c r="E11" s="8" t="n">
        <f aca="false">SUM(E5:E10)</f>
        <v>20</v>
      </c>
      <c r="F11" s="8" t="n">
        <f aca="false">SUM(F5:F10)</f>
        <v>2720</v>
      </c>
    </row>
    <row r="13" customFormat="false" ht="15" hidden="false" customHeight="true" outlineLevel="0" collapsed="false">
      <c r="A13" s="8" t="s">
        <v>39</v>
      </c>
      <c r="B13" s="8" t="s">
        <v>28</v>
      </c>
      <c r="C13" s="8" t="s">
        <v>29</v>
      </c>
      <c r="D13" s="8" t="s">
        <v>30</v>
      </c>
      <c r="E13" s="8" t="s">
        <v>31</v>
      </c>
      <c r="F13" s="8" t="s">
        <v>32</v>
      </c>
    </row>
    <row r="14" customFormat="false" ht="15" hidden="false" customHeight="true" outlineLevel="0" collapsed="false">
      <c r="A14" s="1" t="s">
        <v>40</v>
      </c>
      <c r="B14" s="1" t="n">
        <f aca="false">COUNTIFS(06_Matrice_Trajets_SEO!$F:$F,$A14,06_Matrice_Trajets_SEO!$G:$G,B$13)</f>
        <v>266</v>
      </c>
      <c r="C14" s="1" t="n">
        <f aca="false">COUNTIFS(06_Matrice_Trajets_SEO!$F:$F,$A14,06_Matrice_Trajets_SEO!$G:$G,C$13)</f>
        <v>584</v>
      </c>
      <c r="D14" s="1" t="n">
        <f aca="false">COUNTIFS(06_Matrice_Trajets_SEO!$F:$F,$A14,06_Matrice_Trajets_SEO!$G:$G,D$13)</f>
        <v>1352</v>
      </c>
      <c r="E14" s="1" t="n">
        <f aca="false">COUNTIFS(06_Matrice_Trajets_SEO!$F:$F,$A14,06_Matrice_Trajets_SEO!$G:$G,E$13)</f>
        <v>6</v>
      </c>
      <c r="F14" s="1" t="n">
        <f aca="false">SUM(B14:E14)</f>
        <v>2208</v>
      </c>
    </row>
    <row r="15" customFormat="false" ht="15" hidden="false" customHeight="true" outlineLevel="0" collapsed="false">
      <c r="A15" s="1" t="s">
        <v>41</v>
      </c>
      <c r="B15" s="1" t="n">
        <f aca="false">COUNTIFS(06_Matrice_Trajets_SEO!$F:$F,$A15,06_Matrice_Trajets_SEO!$G:$G,B$13)</f>
        <v>278</v>
      </c>
      <c r="C15" s="1" t="n">
        <f aca="false">COUNTIFS(06_Matrice_Trajets_SEO!$F:$F,$A15,06_Matrice_Trajets_SEO!$G:$G,C$13)</f>
        <v>186</v>
      </c>
      <c r="D15" s="1" t="n">
        <f aca="false">COUNTIFS(06_Matrice_Trajets_SEO!$F:$F,$A15,06_Matrice_Trajets_SEO!$G:$G,D$13)</f>
        <v>34</v>
      </c>
      <c r="E15" s="1" t="n">
        <f aca="false">COUNTIFS(06_Matrice_Trajets_SEO!$F:$F,$A15,06_Matrice_Trajets_SEO!$G:$G,E$13)</f>
        <v>14</v>
      </c>
      <c r="F15" s="1" t="n">
        <f aca="false">SUM(B15:E15)</f>
        <v>512</v>
      </c>
    </row>
    <row r="16" customFormat="false" ht="15" hidden="false" customHeight="true" outlineLevel="0" collapsed="false">
      <c r="A16" s="8" t="s">
        <v>32</v>
      </c>
      <c r="B16" s="8" t="n">
        <f aca="false">SUM(B14:B15)</f>
        <v>544</v>
      </c>
      <c r="C16" s="8" t="n">
        <f aca="false">SUM(C14:C15)</f>
        <v>770</v>
      </c>
      <c r="D16" s="8" t="n">
        <f aca="false">SUM(D14:D15)</f>
        <v>1386</v>
      </c>
      <c r="E16" s="8" t="n">
        <f aca="false">SUM(E14:E15)</f>
        <v>20</v>
      </c>
      <c r="F16" s="8" t="n">
        <f aca="false">SUM(F14:F15)</f>
        <v>2720</v>
      </c>
    </row>
    <row r="18" customFormat="false" ht="15" hidden="false" customHeight="true" outlineLevel="0" collapsed="false">
      <c r="A18" s="8" t="s">
        <v>42</v>
      </c>
      <c r="B18" s="8" t="s">
        <v>28</v>
      </c>
      <c r="C18" s="8" t="s">
        <v>29</v>
      </c>
      <c r="D18" s="8" t="s">
        <v>30</v>
      </c>
      <c r="E18" s="8" t="s">
        <v>31</v>
      </c>
      <c r="F18" s="8" t="s">
        <v>32</v>
      </c>
    </row>
    <row r="19" customFormat="false" ht="15" hidden="false" customHeight="true" outlineLevel="0" collapsed="false">
      <c r="A19" s="1" t="s">
        <v>43</v>
      </c>
      <c r="B19" s="1" t="n">
        <f aca="false">COUNTIFS(06_Matrice_Trajets_SEO!$S:$S,$A19,06_Matrice_Trajets_SEO!$G:$G,B$18)</f>
        <v>319</v>
      </c>
      <c r="C19" s="1" t="n">
        <f aca="false">COUNTIFS(06_Matrice_Trajets_SEO!$S:$S,$A19,06_Matrice_Trajets_SEO!$G:$G,C$18)</f>
        <v>508</v>
      </c>
      <c r="D19" s="1" t="n">
        <f aca="false">COUNTIFS(06_Matrice_Trajets_SEO!$S:$S,$A19,06_Matrice_Trajets_SEO!$G:$G,D$18)</f>
        <v>1077</v>
      </c>
      <c r="E19" s="1" t="n">
        <f aca="false">COUNTIFS(06_Matrice_Trajets_SEO!$S:$S,$A19,06_Matrice_Trajets_SEO!$G:$G,E$18)</f>
        <v>14</v>
      </c>
      <c r="F19" s="1" t="n">
        <f aca="false">SUM(B19:E19)</f>
        <v>1918</v>
      </c>
    </row>
    <row r="20" customFormat="false" ht="15" hidden="false" customHeight="true" outlineLevel="0" collapsed="false">
      <c r="A20" s="1" t="s">
        <v>44</v>
      </c>
      <c r="B20" s="1" t="n">
        <f aca="false">COUNTIFS(06_Matrice_Trajets_SEO!$S:$S,$A20,06_Matrice_Trajets_SEO!$G:$G,B$18)</f>
        <v>164</v>
      </c>
      <c r="C20" s="1" t="n">
        <f aca="false">COUNTIFS(06_Matrice_Trajets_SEO!$S:$S,$A20,06_Matrice_Trajets_SEO!$G:$G,C$18)</f>
        <v>183</v>
      </c>
      <c r="D20" s="1" t="n">
        <f aca="false">COUNTIFS(06_Matrice_Trajets_SEO!$S:$S,$A20,06_Matrice_Trajets_SEO!$G:$G,D$18)</f>
        <v>158</v>
      </c>
      <c r="E20" s="1" t="n">
        <f aca="false">COUNTIFS(06_Matrice_Trajets_SEO!$S:$S,$A20,06_Matrice_Trajets_SEO!$G:$G,E$18)</f>
        <v>6</v>
      </c>
      <c r="F20" s="1" t="n">
        <f aca="false">SUM(B20:E20)</f>
        <v>511</v>
      </c>
    </row>
    <row r="21" customFormat="false" ht="15" hidden="false" customHeight="true" outlineLevel="0" collapsed="false">
      <c r="A21" s="1" t="s">
        <v>45</v>
      </c>
      <c r="B21" s="1" t="n">
        <f aca="false">COUNTIFS(06_Matrice_Trajets_SEO!$S:$S,$A21,06_Matrice_Trajets_SEO!$G:$G,B$18)</f>
        <v>61</v>
      </c>
      <c r="C21" s="1" t="n">
        <f aca="false">COUNTIFS(06_Matrice_Trajets_SEO!$S:$S,$A21,06_Matrice_Trajets_SEO!$G:$G,C$18)</f>
        <v>79</v>
      </c>
      <c r="D21" s="1" t="n">
        <f aca="false">COUNTIFS(06_Matrice_Trajets_SEO!$S:$S,$A21,06_Matrice_Trajets_SEO!$G:$G,D$18)</f>
        <v>151</v>
      </c>
      <c r="E21" s="1" t="n">
        <f aca="false">COUNTIFS(06_Matrice_Trajets_SEO!$S:$S,$A21,06_Matrice_Trajets_SEO!$G:$G,E$18)</f>
        <v>0</v>
      </c>
      <c r="F21" s="1" t="n">
        <f aca="false">SUM(B21:E21)</f>
        <v>291</v>
      </c>
    </row>
    <row r="22" customFormat="false" ht="15" hidden="false" customHeight="true" outlineLevel="0" collapsed="false">
      <c r="A22" s="8" t="s">
        <v>32</v>
      </c>
      <c r="B22" s="8" t="n">
        <f aca="false">SUM(B19:B21)</f>
        <v>544</v>
      </c>
      <c r="C22" s="8" t="n">
        <f aca="false">SUM(C19:C21)</f>
        <v>770</v>
      </c>
      <c r="D22" s="8" t="n">
        <f aca="false">SUM(D19:D21)</f>
        <v>1386</v>
      </c>
      <c r="E22" s="8" t="n">
        <f aca="false">SUM(E19:E21)</f>
        <v>20</v>
      </c>
      <c r="F22" s="8" t="n">
        <f aca="false">SUM(F19:F21)</f>
        <v>2720</v>
      </c>
    </row>
    <row r="24" customFormat="false" ht="15" hidden="false" customHeight="true" outlineLevel="0" collapsed="false">
      <c r="A24" s="8" t="s">
        <v>46</v>
      </c>
      <c r="B24" s="8" t="s">
        <v>28</v>
      </c>
      <c r="C24" s="8" t="s">
        <v>29</v>
      </c>
      <c r="D24" s="8" t="s">
        <v>30</v>
      </c>
      <c r="E24" s="8" t="s">
        <v>31</v>
      </c>
      <c r="F24" s="8" t="s">
        <v>32</v>
      </c>
    </row>
    <row r="25" customFormat="false" ht="15" hidden="false" customHeight="true" outlineLevel="0" collapsed="false">
      <c r="A25" s="1" t="s">
        <v>47</v>
      </c>
      <c r="B25" s="1" t="n">
        <f aca="false">COUNTIFS(06_Matrice_Trajets_SEO!$AA:$AA,$A25,06_Matrice_Trajets_SEO!$G:$G,B$24)</f>
        <v>28</v>
      </c>
      <c r="C25" s="1" t="n">
        <f aca="false">COUNTIFS(06_Matrice_Trajets_SEO!$AA:$AA,$A25,06_Matrice_Trajets_SEO!$G:$G,C$24)</f>
        <v>50</v>
      </c>
      <c r="D25" s="1" t="n">
        <f aca="false">COUNTIFS(06_Matrice_Trajets_SEO!$AA:$AA,$A25,06_Matrice_Trajets_SEO!$G:$G,D$24)</f>
        <v>38</v>
      </c>
      <c r="E25" s="1" t="n">
        <f aca="false">COUNTIFS(06_Matrice_Trajets_SEO!$AA:$AA,$A25,06_Matrice_Trajets_SEO!$G:$G,E$24)</f>
        <v>0</v>
      </c>
      <c r="F25" s="1" t="n">
        <f aca="false">SUM(B25:E25)</f>
        <v>116</v>
      </c>
    </row>
    <row r="26" customFormat="false" ht="15" hidden="false" customHeight="true" outlineLevel="0" collapsed="false">
      <c r="A26" s="1" t="s">
        <v>48</v>
      </c>
      <c r="B26" s="1" t="n">
        <f aca="false">COUNTIFS(06_Matrice_Trajets_SEO!$AA:$AA,$A26,06_Matrice_Trajets_SEO!$G:$G,B$24)</f>
        <v>416</v>
      </c>
      <c r="C26" s="1" t="n">
        <f aca="false">COUNTIFS(06_Matrice_Trajets_SEO!$AA:$AA,$A26,06_Matrice_Trajets_SEO!$G:$G,C$24)</f>
        <v>582</v>
      </c>
      <c r="D26" s="1" t="n">
        <f aca="false">COUNTIFS(06_Matrice_Trajets_SEO!$AA:$AA,$A26,06_Matrice_Trajets_SEO!$G:$G,D$24)</f>
        <v>720</v>
      </c>
      <c r="E26" s="1" t="n">
        <f aca="false">COUNTIFS(06_Matrice_Trajets_SEO!$AA:$AA,$A26,06_Matrice_Trajets_SEO!$G:$G,E$24)</f>
        <v>0</v>
      </c>
      <c r="F26" s="1" t="n">
        <f aca="false">SUM(B26:E26)</f>
        <v>1718</v>
      </c>
    </row>
    <row r="27" customFormat="false" ht="15" hidden="false" customHeight="true" outlineLevel="0" collapsed="false">
      <c r="A27" s="1" t="s">
        <v>49</v>
      </c>
      <c r="B27" s="1" t="n">
        <f aca="false">COUNTIFS(06_Matrice_Trajets_SEO!$AA:$AA,$A27,06_Matrice_Trajets_SEO!$G:$G,B$24)</f>
        <v>100</v>
      </c>
      <c r="C27" s="1" t="n">
        <f aca="false">COUNTIFS(06_Matrice_Trajets_SEO!$AA:$AA,$A27,06_Matrice_Trajets_SEO!$G:$G,C$24)</f>
        <v>138</v>
      </c>
      <c r="D27" s="1" t="n">
        <f aca="false">COUNTIFS(06_Matrice_Trajets_SEO!$AA:$AA,$A27,06_Matrice_Trajets_SEO!$G:$G,D$24)</f>
        <v>628</v>
      </c>
      <c r="E27" s="1" t="n">
        <f aca="false">COUNTIFS(06_Matrice_Trajets_SEO!$AA:$AA,$A27,06_Matrice_Trajets_SEO!$G:$G,E$24)</f>
        <v>0</v>
      </c>
      <c r="F27" s="1" t="n">
        <f aca="false">SUM(B27:E27)</f>
        <v>866</v>
      </c>
    </row>
    <row r="28" customFormat="false" ht="15" hidden="false" customHeight="true" outlineLevel="0" collapsed="false">
      <c r="A28" s="1" t="s">
        <v>50</v>
      </c>
      <c r="B28" s="1" t="n">
        <f aca="false">COUNTIFS(06_Matrice_Trajets_SEO!$AA:$AA,$A28,06_Matrice_Trajets_SEO!$G:$G,B$24)</f>
        <v>0</v>
      </c>
      <c r="C28" s="1" t="n">
        <f aca="false">COUNTIFS(06_Matrice_Trajets_SEO!$AA:$AA,$A28,06_Matrice_Trajets_SEO!$G:$G,C$24)</f>
        <v>0</v>
      </c>
      <c r="D28" s="1" t="n">
        <f aca="false">COUNTIFS(06_Matrice_Trajets_SEO!$AA:$AA,$A28,06_Matrice_Trajets_SEO!$G:$G,D$24)</f>
        <v>0</v>
      </c>
      <c r="E28" s="1" t="n">
        <f aca="false">COUNTIFS(06_Matrice_Trajets_SEO!$AA:$AA,$A28,06_Matrice_Trajets_SEO!$G:$G,E$24)</f>
        <v>20</v>
      </c>
      <c r="F28" s="1" t="n">
        <f aca="false">SUM(B28:E28)</f>
        <v>20</v>
      </c>
    </row>
    <row r="29" customFormat="false" ht="15" hidden="false" customHeight="true" outlineLevel="0" collapsed="false">
      <c r="A29" s="8" t="s">
        <v>32</v>
      </c>
      <c r="B29" s="8" t="n">
        <f aca="false">SUM(B25:B28)</f>
        <v>544</v>
      </c>
      <c r="C29" s="8" t="n">
        <f aca="false">SUM(C25:C28)</f>
        <v>770</v>
      </c>
      <c r="D29" s="8" t="n">
        <f aca="false">SUM(D25:D28)</f>
        <v>1386</v>
      </c>
      <c r="E29" s="8" t="n">
        <f aca="false">SUM(E25:E28)</f>
        <v>20</v>
      </c>
      <c r="F29" s="8" t="n">
        <f aca="false">SUM(F25:F28)</f>
        <v>2720</v>
      </c>
    </row>
    <row r="31" customFormat="false" ht="15" hidden="false" customHeight="true" outlineLevel="0" collapsed="false">
      <c r="A31" s="8" t="s">
        <v>51</v>
      </c>
      <c r="B31" s="1" t="n">
        <f aca="false">COUNTIFS(06_Matrice_Trajets_SEO!$K:$K,"Oui",06_Matrice_Trajets_SEO!$G:$G,"Phase 1")</f>
        <v>390</v>
      </c>
    </row>
    <row r="32" customFormat="false" ht="15" hidden="false" customHeight="true" outlineLevel="0" collapsed="false">
      <c r="A32" s="8" t="s">
        <v>52</v>
      </c>
      <c r="B32" s="1" t="n">
        <f aca="false">COUNTIFS(06_Matrice_Trajets_SEO!$O:$O,"&gt;60",06_Matrice_Trajets_SEO!$G:$G,"Phase 1")</f>
        <v>140</v>
      </c>
    </row>
    <row r="33" customFormat="false" ht="15" hidden="false" customHeight="true" outlineLevel="0" collapsed="false">
      <c r="A33" s="8" t="s">
        <v>53</v>
      </c>
      <c r="B33" s="1" t="n">
        <f aca="false">COUNTIFS(06_Matrice_Trajets_SEO!$R:$R,"&gt;160",06_Matrice_Trajets_SEO!$G:$G,"Phase 1")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0"/>
    <col collapsed="false" customWidth="true" hidden="false" outlineLevel="0" max="3" min="3" style="1" width="95"/>
  </cols>
  <sheetData>
    <row r="1" customFormat="false" ht="17.25" hidden="false" customHeight="true" outlineLevel="0" collapsed="false">
      <c r="A1" s="7" t="s">
        <v>54</v>
      </c>
    </row>
    <row r="2" customFormat="false" ht="15" hidden="false" customHeight="true" outlineLevel="0" collapsed="false">
      <c r="A2" s="1" t="s">
        <v>55</v>
      </c>
    </row>
    <row r="3" customFormat="false" ht="15" hidden="false" customHeight="true" outlineLevel="0" collapsed="false">
      <c r="A3" s="8" t="s">
        <v>56</v>
      </c>
      <c r="B3" s="8" t="s">
        <v>57</v>
      </c>
      <c r="C3" s="8" t="s">
        <v>58</v>
      </c>
    </row>
    <row r="4" customFormat="false" ht="15" hidden="false" customHeight="true" outlineLevel="0" collapsed="false">
      <c r="A4" s="1" t="s">
        <v>59</v>
      </c>
      <c r="B4" s="9" t="n">
        <v>1.25</v>
      </c>
      <c r="C4" s="1" t="s">
        <v>60</v>
      </c>
    </row>
    <row r="5" customFormat="false" ht="15" hidden="false" customHeight="true" outlineLevel="0" collapsed="false">
      <c r="A5" s="1" t="s">
        <v>61</v>
      </c>
      <c r="B5" s="9" t="n">
        <v>100</v>
      </c>
      <c r="C5" s="1" t="s">
        <v>62</v>
      </c>
    </row>
    <row r="6" customFormat="false" ht="15" hidden="false" customHeight="true" outlineLevel="0" collapsed="false">
      <c r="A6" s="1" t="s">
        <v>63</v>
      </c>
      <c r="B6" s="9" t="n">
        <v>70</v>
      </c>
      <c r="C6" s="1" t="s">
        <v>64</v>
      </c>
    </row>
    <row r="7" customFormat="false" ht="15" hidden="false" customHeight="true" outlineLevel="0" collapsed="false">
      <c r="A7" s="1" t="s">
        <v>65</v>
      </c>
      <c r="B7" s="9" t="n">
        <v>95</v>
      </c>
      <c r="C7" s="1" t="s">
        <v>66</v>
      </c>
    </row>
    <row r="8" customFormat="false" ht="15" hidden="false" customHeight="true" outlineLevel="0" collapsed="false">
      <c r="A8" s="1" t="s">
        <v>67</v>
      </c>
      <c r="B8" s="9" t="n">
        <v>40</v>
      </c>
      <c r="C8" s="1" t="s">
        <v>68</v>
      </c>
    </row>
    <row r="9" customFormat="false" ht="15" hidden="false" customHeight="true" outlineLevel="0" collapsed="false">
      <c r="A9" s="1" t="s">
        <v>69</v>
      </c>
      <c r="B9" s="9" t="n">
        <v>700</v>
      </c>
      <c r="C9" s="1" t="s">
        <v>70</v>
      </c>
    </row>
    <row r="10" customFormat="false" ht="15" hidden="false" customHeight="true" outlineLevel="0" collapsed="false">
      <c r="A10" s="1" t="s">
        <v>71</v>
      </c>
      <c r="B10" s="9" t="n">
        <v>100</v>
      </c>
      <c r="C10" s="1" t="s">
        <v>72</v>
      </c>
    </row>
    <row r="11" customFormat="false" ht="15" hidden="false" customHeight="true" outlineLevel="0" collapsed="false">
      <c r="A11" s="1" t="s">
        <v>73</v>
      </c>
      <c r="B11" s="9" t="n">
        <v>80</v>
      </c>
    </row>
    <row r="12" customFormat="false" ht="15" hidden="false" customHeight="true" outlineLevel="0" collapsed="false">
      <c r="A12" s="1" t="s">
        <v>74</v>
      </c>
      <c r="B12" s="9" t="n">
        <v>40</v>
      </c>
    </row>
    <row r="13" customFormat="false" ht="15" hidden="false" customHeight="true" outlineLevel="0" collapsed="false">
      <c r="A13" s="1" t="s">
        <v>75</v>
      </c>
      <c r="B13" s="9" t="n">
        <v>25</v>
      </c>
    </row>
    <row r="14" customFormat="false" ht="15" hidden="false" customHeight="true" outlineLevel="0" collapsed="false">
      <c r="A14" s="1" t="s">
        <v>76</v>
      </c>
      <c r="B14" s="9" t="n">
        <v>10</v>
      </c>
    </row>
    <row r="15" customFormat="false" ht="15" hidden="false" customHeight="true" outlineLevel="0" collapsed="false">
      <c r="A15" s="1" t="s">
        <v>77</v>
      </c>
      <c r="B15" s="9" t="n">
        <v>1.8</v>
      </c>
      <c r="C15" s="1" t="s">
        <v>78</v>
      </c>
    </row>
    <row r="16" customFormat="false" ht="15" hidden="false" customHeight="true" outlineLevel="0" collapsed="false">
      <c r="A16" s="1" t="s">
        <v>79</v>
      </c>
      <c r="B16" s="9" t="n">
        <v>10</v>
      </c>
      <c r="C16" s="1" t="s">
        <v>80</v>
      </c>
    </row>
    <row r="17" customFormat="false" ht="15" hidden="false" customHeight="true" outlineLevel="0" collapsed="false">
      <c r="A17" s="1" t="s">
        <v>81</v>
      </c>
      <c r="B17" s="9" t="n">
        <v>10</v>
      </c>
    </row>
    <row r="18" customFormat="false" ht="15" hidden="false" customHeight="true" outlineLevel="0" collapsed="false">
      <c r="A18" s="1" t="s">
        <v>82</v>
      </c>
      <c r="B18" s="9" t="n">
        <v>5</v>
      </c>
    </row>
    <row r="19" customFormat="false" ht="15" hidden="false" customHeight="true" outlineLevel="0" collapsed="false">
      <c r="A19" s="1" t="s">
        <v>83</v>
      </c>
      <c r="B19" s="9" t="n">
        <v>10</v>
      </c>
      <c r="C19" s="1" t="s">
        <v>84</v>
      </c>
    </row>
    <row r="20" customFormat="false" ht="15" hidden="false" customHeight="true" outlineLevel="0" collapsed="false">
      <c r="A20" s="1" t="s">
        <v>85</v>
      </c>
      <c r="B20" s="9" t="n">
        <v>10</v>
      </c>
      <c r="C20" s="1" t="s">
        <v>86</v>
      </c>
    </row>
    <row r="21" customFormat="false" ht="15" hidden="false" customHeight="true" outlineLevel="0" collapsed="false">
      <c r="A21" s="1" t="s">
        <v>87</v>
      </c>
      <c r="B21" s="9" t="n">
        <v>10</v>
      </c>
      <c r="C21" s="1" t="s">
        <v>88</v>
      </c>
    </row>
    <row r="22" customFormat="false" ht="15" hidden="false" customHeight="true" outlineLevel="0" collapsed="false">
      <c r="A22" s="1" t="s">
        <v>89</v>
      </c>
      <c r="B22" s="9" t="n">
        <v>80</v>
      </c>
      <c r="C22" s="1" t="s">
        <v>90</v>
      </c>
    </row>
    <row r="23" customFormat="false" ht="15" hidden="false" customHeight="true" outlineLevel="0" collapsed="false">
      <c r="A23" s="1" t="s">
        <v>91</v>
      </c>
      <c r="B23" s="9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2" min="1" style="1" width="30"/>
    <col collapsed="false" customWidth="true" hidden="false" outlineLevel="0" max="3" min="3" style="1" width="17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8"/>
    <col collapsed="false" customWidth="true" hidden="false" outlineLevel="0" max="9" min="9" style="1" width="12"/>
    <col collapsed="false" customWidth="true" hidden="false" outlineLevel="0" max="11" min="10" style="1" width="10"/>
    <col collapsed="false" customWidth="true" hidden="false" outlineLevel="0" max="13" min="12" style="1" width="52"/>
    <col collapsed="false" customWidth="true" hidden="false" outlineLevel="0" max="14" min="14" style="1" width="58"/>
    <col collapsed="false" customWidth="true" hidden="false" outlineLevel="0" max="15" min="15" style="1" width="8"/>
    <col collapsed="false" customWidth="true" hidden="false" outlineLevel="0" max="16" min="16" style="1" width="58"/>
    <col collapsed="false" customWidth="true" hidden="false" outlineLevel="0" max="17" min="17" style="1" width="90"/>
    <col collapsed="false" customWidth="true" hidden="false" outlineLevel="0" max="18" min="18" style="1" width="8"/>
    <col collapsed="false" customWidth="true" hidden="false" outlineLevel="0" max="20" min="19" style="1" width="11"/>
    <col collapsed="false" customWidth="true" hidden="false" outlineLevel="1" max="22" min="21" style="1" width="8"/>
    <col collapsed="false" customWidth="true" hidden="false" outlineLevel="1" max="23" min="23" style="1" width="10"/>
    <col collapsed="false" customWidth="true" hidden="false" outlineLevel="1" max="25" min="24" style="1" width="9"/>
    <col collapsed="false" customWidth="true" hidden="false" outlineLevel="1" max="26" min="26" style="1" width="30"/>
    <col collapsed="false" customWidth="true" hidden="false" outlineLevel="0" max="27" min="27" style="1" width="22"/>
    <col collapsed="false" customWidth="true" hidden="false" outlineLevel="0" max="28" min="28" style="0" width="16"/>
    <col collapsed="false" customWidth="true" hidden="false" outlineLevel="0" max="29" min="29" style="0" width="12"/>
    <col collapsed="false" customWidth="true" hidden="false" outlineLevel="0" max="30" min="30" style="0" width="40"/>
  </cols>
  <sheetData>
    <row r="1" customFormat="false" ht="15" hidden="false" customHeight="true" outlineLevel="0" collapsed="false">
      <c r="A1" s="10" t="s">
        <v>92</v>
      </c>
      <c r="B1" s="10" t="s">
        <v>93</v>
      </c>
      <c r="C1" s="10" t="s">
        <v>94</v>
      </c>
      <c r="D1" s="10" t="s">
        <v>95</v>
      </c>
      <c r="E1" s="10" t="s">
        <v>96</v>
      </c>
      <c r="F1" s="11" t="s">
        <v>97</v>
      </c>
      <c r="G1" s="11" t="s">
        <v>98</v>
      </c>
      <c r="H1" s="11" t="s">
        <v>99</v>
      </c>
      <c r="I1" s="11" t="s">
        <v>100</v>
      </c>
      <c r="J1" s="11" t="s">
        <v>101</v>
      </c>
      <c r="K1" s="11" t="s">
        <v>102</v>
      </c>
      <c r="L1" s="11" t="s">
        <v>103</v>
      </c>
      <c r="M1" s="11" t="s">
        <v>104</v>
      </c>
      <c r="N1" s="11" t="s">
        <v>105</v>
      </c>
      <c r="O1" s="11" t="s">
        <v>106</v>
      </c>
      <c r="P1" s="11" t="s">
        <v>107</v>
      </c>
      <c r="Q1" s="11" t="s">
        <v>108</v>
      </c>
      <c r="R1" s="11" t="s">
        <v>109</v>
      </c>
      <c r="S1" s="11" t="s">
        <v>110</v>
      </c>
      <c r="T1" s="11" t="s">
        <v>111</v>
      </c>
      <c r="U1" s="12" t="s">
        <v>112</v>
      </c>
      <c r="V1" s="12" t="s">
        <v>113</v>
      </c>
      <c r="W1" s="12" t="s">
        <v>114</v>
      </c>
      <c r="X1" s="12" t="s">
        <v>115</v>
      </c>
      <c r="Y1" s="12" t="s">
        <v>116</v>
      </c>
      <c r="Z1" s="12" t="s">
        <v>117</v>
      </c>
      <c r="AA1" s="11" t="s">
        <v>118</v>
      </c>
      <c r="AB1" s="13" t="s">
        <v>119</v>
      </c>
      <c r="AC1" s="13" t="s">
        <v>120</v>
      </c>
      <c r="AD1" s="13" t="s">
        <v>121</v>
      </c>
    </row>
    <row r="2" customFormat="false" ht="15" hidden="false" customHeight="true" outlineLevel="0" collapsed="false">
      <c r="A2" s="1" t="s">
        <v>122</v>
      </c>
      <c r="B2" s="1" t="s">
        <v>123</v>
      </c>
      <c r="C2" s="1" t="s">
        <v>33</v>
      </c>
      <c r="D2" s="1" t="s">
        <v>124</v>
      </c>
      <c r="E2" s="1" t="s">
        <v>125</v>
      </c>
      <c r="F2" s="14" t="s">
        <v>40</v>
      </c>
      <c r="G2" s="14" t="str">
        <f aca="false">IF(I2&lt;p_local,"Local → page infra",IF(H2&gt;=p_ph1,"Phase 1",IF(H2&gt;=p_ph2,"Phase 2","Phase 3")))</f>
        <v>Phase 1</v>
      </c>
      <c r="H2" s="14" t="n">
        <f aca="false">IF(I2&lt;p_local,0,IF(C2="Aéroport → Aéroport",p_pts_plein,IF(Y2&gt;0,IF(I2&lt;=Y2,p_pts_plein,IF(I2&lt;=p_mult2*Y2,p_pts_moyen,p_pts_r3)),IF(I2&gt;=p_vv_min,p_pts_plein,IF(I2&gt;=p_vv_moy,p_pts_moyen,p_pts_court))))+IF(INDEX(10_Lieux!$D:$D,U2)=1,p_prio1,p_prio2)+IF(INDEX(10_Lieux!$D:$D,V2)=1,p_prio1,p_prio2)+IF(K2="Oui",p_tf,0)+p_hub*((INDEX(10_Lieux!$H:$H,U2)="Hub")+(INDEX(10_Lieux!$H:$H,V2)="Hub"))+IF(OR(INDEX(10_Lieux!$H:$H,U2)="Premium",INDEX(10_Lieux!$H:$H,V2)="Premium"),p_prem,0))</f>
        <v>80</v>
      </c>
      <c r="I2" s="14" t="n">
        <f aca="false">ROUND(W2*p_facteur,0)</f>
        <v>490</v>
      </c>
      <c r="J2" s="14" t="str">
        <f aca="false">IF(X2&lt;60,X2&amp;" min",INT(X2/60)&amp;" h"&amp;IF(MOD(X2,60)=0,""," "&amp;TEXT(MOD(X2,60),"00")))</f>
        <v>5 h 15</v>
      </c>
      <c r="K2" s="14" t="str">
        <f aca="false">IF(S2&lt;&gt;T2,"Oui","Non")</f>
        <v>Non</v>
      </c>
      <c r="L2" s="14" t="str">
        <f aca="false">IF(AND(INDEX(10_Lieux!$B:$B,U2)="Ville",INDEX(10_Lieux!$B:$B,V2)="Ville"),"/chauffeur-prive/"&amp;INDEX(10_Lieux!$E:$E,U2)&amp;"-"&amp;INDEX(10_Lieux!$E:$E,V2)&amp;"/","/chauffeur-prive/"&amp;INDEX(10_Lieux!$E:$E,U2)&amp;"/"&amp;INDEX(10_Lieux!$E:$E,V2)&amp;"/")</f>
        <v>/chauffeur-prive/paris-lyon/</v>
      </c>
      <c r="M2" s="14" t="str">
        <f aca="false">IFERROR(INDEX($L:$L,MATCH(B2&amp;"|"&amp;A2,$Z:$Z,0)),"—")</f>
        <v>/chauffeur-prive/lyon-paris/</v>
      </c>
      <c r="N2" s="14" t="str">
        <f aca="false">IF(LEN("Chauffeur privé "&amp;INDEX(10_Lieux!$J:$J,U2)&amp;" → "&amp;INDEX(10_Lieux!$J:$J,V2)&amp;" | 24h/24")&gt;60,"Chauffeur privé "&amp;INDEX(10_Lieux!$J:$J,U2)&amp;" → "&amp;INDEX(10_Lieux!$J:$J,V2),"Chauffeur privé "&amp;INDEX(10_Lieux!$J:$J,U2)&amp;" → "&amp;INDEX(10_Lieux!$J:$J,V2)&amp;" | 24h/24")</f>
        <v>Chauffeur privé Paris → Lyon | 24h/24</v>
      </c>
      <c r="O2" s="14" t="n">
        <f aca="false">LEN(N2)</f>
        <v>37</v>
      </c>
      <c r="P2" s="14" t="str">
        <f aca="false">"Chauffeur privé "&amp;INDEX(10_Lieux!$K:$K,U2)&amp;" vers "&amp;INDEX(10_Lieux!$L:$L,V2)</f>
        <v>Chauffeur privé de Paris vers Lyon</v>
      </c>
      <c r="Q2" s="14" t="str">
        <f aca="false">"Chauffeur privé "&amp;INDEX(10_Lieux!$K:$K,U2)&amp;" vers "&amp;INDEX(10_Lieux!$L:$L,V2)&amp;" : env. "&amp;I2&amp;" km, "&amp;J2&amp;" de route. Devis personnalisé, standard 24h/24 et 7j/7."</f>
        <v>Chauffeur privé de Paris vers Lyon : env. 490 km, 5 h 15 de route. Devis personnalisé, standard 24h/24 et 7j/7.</v>
      </c>
      <c r="R2" s="14" t="n">
        <f aca="false">LEN(Q2)</f>
        <v>111</v>
      </c>
      <c r="S2" s="14" t="str">
        <f aca="false">INDEX(10_Lieux!$C:$C,U2)</f>
        <v>France</v>
      </c>
      <c r="T2" s="14" t="str">
        <f aca="false">INDEX(10_Lieux!$C:$C,V2)</f>
        <v>France</v>
      </c>
      <c r="U2" s="14" t="n">
        <f aca="false">MATCH(A2,10_Lieux!$A:$A,0)</f>
        <v>2</v>
      </c>
      <c r="V2" s="14" t="n">
        <f aca="false">MATCH(B2,10_Lieux!$A:$A,0)</f>
        <v>8</v>
      </c>
      <c r="W2" s="14" t="n">
        <f aca="false">ROUND(6371*2*ASIN(SQRT(SIN(RADIANS(INDEX(10_Lieux!$F:$F,V2)-INDEX(10_Lieux!$F:$F,U2))/2)^2+COS(RADIANS(INDEX(10_Lieux!$F:$F,U2)))*COS(RADIANS(INDEX(10_Lieux!$F:$F,V2)))*SIN(RADIANS(INDEX(10_Lieux!$G:$G,V2)-INDEX(10_Lieux!$G:$G,U2))/2)^2)),1)</f>
        <v>391.6</v>
      </c>
      <c r="X2" s="14" t="n">
        <f aca="false">ROUND(I2/IF(I2&lt;p_seuil_vitesse,p_vit_lente,p_vit_rapide)*60/15,0)*15</f>
        <v>315</v>
      </c>
      <c r="Y2" s="14" t="n">
        <f aca="false">MAX(IF(INDEX(10_Lieux!$B:$B,U2)&lt;&gt;"Ville",INDEX(10_Lieux!$I:$I,U2),0),IF(INDEX(10_Lieux!$B:$B,V2)&lt;&gt;"Ville",INDEX(10_Lieux!$I:$I,V2),0))</f>
        <v>0</v>
      </c>
      <c r="Z2" s="14" t="str">
        <f aca="false">A2&amp;"|"&amp;B2</f>
        <v>Paris|Lyon</v>
      </c>
      <c r="AA2" s="14" t="str">
        <f aca="false">IF(I2&lt;p_local,"Local",IF(I2&lt;p_vv_min,"Courte distance",IF(I2&lt;p_tres_long,"Longue distance","Très longue distance")))</f>
        <v>Longue distance</v>
      </c>
    </row>
    <row r="3" customFormat="false" ht="15" hidden="false" customHeight="true" outlineLevel="0" collapsed="false">
      <c r="A3" s="1" t="s">
        <v>122</v>
      </c>
      <c r="B3" s="1" t="s">
        <v>126</v>
      </c>
      <c r="C3" s="1" t="s">
        <v>33</v>
      </c>
      <c r="D3" s="1" t="s">
        <v>124</v>
      </c>
      <c r="E3" s="1" t="s">
        <v>127</v>
      </c>
      <c r="F3" s="14" t="s">
        <v>40</v>
      </c>
      <c r="G3" s="14" t="str">
        <f aca="false">IF(I3&lt;p_local,"Local → page infra",IF(H3&gt;=p_ph1,"Phase 1",IF(H3&gt;=p_ph2,"Phase 2","Phase 3")))</f>
        <v>Phase 1</v>
      </c>
      <c r="H3" s="14" t="n">
        <f aca="false">IF(I3&lt;p_local,0,IF(C3="Aéroport → Aéroport",p_pts_plein,IF(Y3&gt;0,IF(I3&lt;=Y3,p_pts_plein,IF(I3&lt;=p_mult2*Y3,p_pts_moyen,p_pts_r3)),IF(I3&gt;=p_vv_min,p_pts_plein,IF(I3&gt;=p_vv_moy,p_pts_moyen,p_pts_court))))+IF(INDEX(10_Lieux!$D:$D,U3)=1,p_prio1,p_prio2)+IF(INDEX(10_Lieux!$D:$D,V3)=1,p_prio1,p_prio2)+IF(K3="Oui",p_tf,0)+p_hub*((INDEX(10_Lieux!$H:$H,U3)="Hub")+(INDEX(10_Lieux!$H:$H,V3)="Hub"))+IF(OR(INDEX(10_Lieux!$H:$H,U3)="Premium",INDEX(10_Lieux!$H:$H,V3)="Premium"),p_prem,0))</f>
        <v>80</v>
      </c>
      <c r="I3" s="14" t="n">
        <f aca="false">ROUND(W3*p_facteur,0)</f>
        <v>857</v>
      </c>
      <c r="J3" s="14" t="str">
        <f aca="false">IF(X3&lt;60,X3&amp;" min",INT(X3/60)&amp;" h"&amp;IF(MOD(X3,60)=0,""," "&amp;TEXT(MOD(X3,60),"00")))</f>
        <v>9 h</v>
      </c>
      <c r="K3" s="14" t="str">
        <f aca="false">IF(S3&lt;&gt;T3,"Oui","Non")</f>
        <v>Non</v>
      </c>
      <c r="L3" s="14" t="str">
        <f aca="false">IF(AND(INDEX(10_Lieux!$B:$B,U3)="Ville",INDEX(10_Lieux!$B:$B,V3)="Ville"),"/chauffeur-prive/"&amp;INDEX(10_Lieux!$E:$E,U3)&amp;"-"&amp;INDEX(10_Lieux!$E:$E,V3)&amp;"/","/chauffeur-prive/"&amp;INDEX(10_Lieux!$E:$E,U3)&amp;"/"&amp;INDEX(10_Lieux!$E:$E,V3)&amp;"/")</f>
        <v>/chauffeur-prive/paris-nice/</v>
      </c>
      <c r="M3" s="14" t="str">
        <f aca="false">IFERROR(INDEX($L:$L,MATCH(B3&amp;"|"&amp;A3,$Z:$Z,0)),"—")</f>
        <v>/chauffeur-prive/nice-paris/</v>
      </c>
      <c r="N3" s="14" t="str">
        <f aca="false">IF(LEN("Chauffeur privé "&amp;INDEX(10_Lieux!$J:$J,U3)&amp;" → "&amp;INDEX(10_Lieux!$J:$J,V3)&amp;" | 24h/24")&gt;60,"Chauffeur privé "&amp;INDEX(10_Lieux!$J:$J,U3)&amp;" → "&amp;INDEX(10_Lieux!$J:$J,V3),"Chauffeur privé "&amp;INDEX(10_Lieux!$J:$J,U3)&amp;" → "&amp;INDEX(10_Lieux!$J:$J,V3)&amp;" | 24h/24")</f>
        <v>Chauffeur privé Paris → Nice | 24h/24</v>
      </c>
      <c r="O3" s="14" t="n">
        <f aca="false">LEN(N3)</f>
        <v>37</v>
      </c>
      <c r="P3" s="14" t="str">
        <f aca="false">"Chauffeur privé "&amp;INDEX(10_Lieux!$K:$K,U3)&amp;" vers "&amp;INDEX(10_Lieux!$L:$L,V3)</f>
        <v>Chauffeur privé de Paris vers Nice</v>
      </c>
      <c r="Q3" s="14" t="str">
        <f aca="false">"Chauffeur privé "&amp;INDEX(10_Lieux!$K:$K,U3)&amp;" vers "&amp;INDEX(10_Lieux!$L:$L,V3)&amp;" : env. "&amp;I3&amp;" km, "&amp;J3&amp;" de route. Devis personnalisé, standard 24h/24 et 7j/7."</f>
        <v>Chauffeur privé de Paris vers Nice : env. 857 km, 9 h de route. Devis personnalisé, standard 24h/24 et 7j/7.</v>
      </c>
      <c r="R3" s="14" t="n">
        <f aca="false">LEN(Q3)</f>
        <v>108</v>
      </c>
      <c r="S3" s="14" t="str">
        <f aca="false">INDEX(10_Lieux!$C:$C,U3)</f>
        <v>France</v>
      </c>
      <c r="T3" s="14" t="str">
        <f aca="false">INDEX(10_Lieux!$C:$C,V3)</f>
        <v>France</v>
      </c>
      <c r="U3" s="14" t="n">
        <f aca="false">MATCH(A3,10_Lieux!$A:$A,0)</f>
        <v>2</v>
      </c>
      <c r="V3" s="14" t="n">
        <f aca="false">MATCH(B3,10_Lieux!$A:$A,0)</f>
        <v>80</v>
      </c>
      <c r="W3" s="14" t="n">
        <f aca="false">ROUND(6371*2*ASIN(SQRT(SIN(RADIANS(INDEX(10_Lieux!$F:$F,V3)-INDEX(10_Lieux!$F:$F,U3))/2)^2+COS(RADIANS(INDEX(10_Lieux!$F:$F,U3)))*COS(RADIANS(INDEX(10_Lieux!$F:$F,V3)))*SIN(RADIANS(INDEX(10_Lieux!$G:$G,V3)-INDEX(10_Lieux!$G:$G,U3))/2)^2)),1)</f>
        <v>685.2</v>
      </c>
      <c r="X3" s="14" t="n">
        <f aca="false">ROUND(I3/IF(I3&lt;p_seuil_vitesse,p_vit_lente,p_vit_rapide)*60/15,0)*15</f>
        <v>540</v>
      </c>
      <c r="Y3" s="14" t="n">
        <f aca="false">MAX(IF(INDEX(10_Lieux!$B:$B,U3)&lt;&gt;"Ville",INDEX(10_Lieux!$I:$I,U3),0),IF(INDEX(10_Lieux!$B:$B,V3)&lt;&gt;"Ville",INDEX(10_Lieux!$I:$I,V3),0))</f>
        <v>0</v>
      </c>
      <c r="Z3" s="14" t="str">
        <f aca="false">A3&amp;"|"&amp;B3</f>
        <v>Paris|Nice</v>
      </c>
      <c r="AA3" s="14" t="str">
        <f aca="false">IF(I3&lt;p_local,"Local",IF(I3&lt;p_vv_min,"Courte distance",IF(I3&lt;p_tres_long,"Longue distance","Très longue distance")))</f>
        <v>Très longue distance</v>
      </c>
    </row>
    <row r="4" customFormat="false" ht="15" hidden="false" customHeight="true" outlineLevel="0" collapsed="false">
      <c r="A4" s="1" t="s">
        <v>122</v>
      </c>
      <c r="B4" s="1" t="s">
        <v>128</v>
      </c>
      <c r="C4" s="1" t="s">
        <v>33</v>
      </c>
      <c r="D4" s="1" t="s">
        <v>124</v>
      </c>
      <c r="E4" s="1" t="s">
        <v>129</v>
      </c>
      <c r="F4" s="14" t="s">
        <v>40</v>
      </c>
      <c r="G4" s="14" t="str">
        <f aca="false">IF(I4&lt;p_local,"Local → page infra",IF(H4&gt;=p_ph1,"Phase 1",IF(H4&gt;=p_ph2,"Phase 2","Phase 3")))</f>
        <v>Phase 1</v>
      </c>
      <c r="H4" s="14" t="n">
        <f aca="false">IF(I4&lt;p_local,0,IF(C4="Aéroport → Aéroport",p_pts_plein,IF(Y4&gt;0,IF(I4&lt;=Y4,p_pts_plein,IF(I4&lt;=p_mult2*Y4,p_pts_moyen,p_pts_r3)),IF(I4&gt;=p_vv_min,p_pts_plein,IF(I4&gt;=p_vv_moy,p_pts_moyen,p_pts_court))))+IF(INDEX(10_Lieux!$D:$D,U4)=1,p_prio1,p_prio2)+IF(INDEX(10_Lieux!$D:$D,V4)=1,p_prio1,p_prio2)+IF(K4="Oui",p_tf,0)+p_hub*((INDEX(10_Lieux!$H:$H,U4)="Hub")+(INDEX(10_Lieux!$H:$H,V4)="Hub"))+IF(OR(INDEX(10_Lieux!$H:$H,U4)="Premium",INDEX(10_Lieux!$H:$H,V4)="Premium"),p_prem,0))</f>
        <v>80</v>
      </c>
      <c r="I4" s="14" t="n">
        <f aca="false">ROUND(W4*p_facteur,0)</f>
        <v>826</v>
      </c>
      <c r="J4" s="14" t="str">
        <f aca="false">IF(X4&lt;60,X4&amp;" min",INT(X4/60)&amp;" h"&amp;IF(MOD(X4,60)=0,""," "&amp;TEXT(MOD(X4,60),"00")))</f>
        <v>8 h 45</v>
      </c>
      <c r="K4" s="14" t="str">
        <f aca="false">IF(S4&lt;&gt;T4,"Oui","Non")</f>
        <v>Non</v>
      </c>
      <c r="L4" s="14" t="str">
        <f aca="false">IF(AND(INDEX(10_Lieux!$B:$B,U4)="Ville",INDEX(10_Lieux!$B:$B,V4)="Ville"),"/chauffeur-prive/"&amp;INDEX(10_Lieux!$E:$E,U4)&amp;"-"&amp;INDEX(10_Lieux!$E:$E,V4)&amp;"/","/chauffeur-prive/"&amp;INDEX(10_Lieux!$E:$E,U4)&amp;"/"&amp;INDEX(10_Lieux!$E:$E,V4)&amp;"/")</f>
        <v>/chauffeur-prive/paris-marseille/</v>
      </c>
      <c r="M4" s="14" t="str">
        <f aca="false">IFERROR(INDEX($L:$L,MATCH(B4&amp;"|"&amp;A4,$Z:$Z,0)),"—")</f>
        <v>/chauffeur-prive/marseille-paris/</v>
      </c>
      <c r="N4" s="14" t="str">
        <f aca="false">IF(LEN("Chauffeur privé "&amp;INDEX(10_Lieux!$J:$J,U4)&amp;" → "&amp;INDEX(10_Lieux!$J:$J,V4)&amp;" | 24h/24")&gt;60,"Chauffeur privé "&amp;INDEX(10_Lieux!$J:$J,U4)&amp;" → "&amp;INDEX(10_Lieux!$J:$J,V4),"Chauffeur privé "&amp;INDEX(10_Lieux!$J:$J,U4)&amp;" → "&amp;INDEX(10_Lieux!$J:$J,V4)&amp;" | 24h/24")</f>
        <v>Chauffeur privé Paris → Marseille | 24h/24</v>
      </c>
      <c r="O4" s="14" t="n">
        <f aca="false">LEN(N4)</f>
        <v>42</v>
      </c>
      <c r="P4" s="14" t="str">
        <f aca="false">"Chauffeur privé "&amp;INDEX(10_Lieux!$K:$K,U4)&amp;" vers "&amp;INDEX(10_Lieux!$L:$L,V4)</f>
        <v>Chauffeur privé de Paris vers Marseille</v>
      </c>
      <c r="Q4" s="14" t="str">
        <f aca="false">"Chauffeur privé "&amp;INDEX(10_Lieux!$K:$K,U4)&amp;" vers "&amp;INDEX(10_Lieux!$L:$L,V4)&amp;" : env. "&amp;I4&amp;" km, "&amp;J4&amp;" de route. Devis personnalisé, standard 24h/24 et 7j/7."</f>
        <v>Chauffeur privé de Paris vers Marseille : env. 826 km, 8 h 45 de route. Devis personnalisé, standard 24h/24 et 7j/7.</v>
      </c>
      <c r="R4" s="14" t="n">
        <f aca="false">LEN(Q4)</f>
        <v>116</v>
      </c>
      <c r="S4" s="14" t="str">
        <f aca="false">INDEX(10_Lieux!$C:$C,U4)</f>
        <v>France</v>
      </c>
      <c r="T4" s="14" t="str">
        <f aca="false">INDEX(10_Lieux!$C:$C,V4)</f>
        <v>France</v>
      </c>
      <c r="U4" s="14" t="n">
        <f aca="false">MATCH(A4,10_Lieux!$A:$A,0)</f>
        <v>2</v>
      </c>
      <c r="V4" s="14" t="n">
        <f aca="false">MATCH(B4,10_Lieux!$A:$A,0)</f>
        <v>79</v>
      </c>
      <c r="W4" s="14" t="n">
        <f aca="false">ROUND(6371*2*ASIN(SQRT(SIN(RADIANS(INDEX(10_Lieux!$F:$F,V4)-INDEX(10_Lieux!$F:$F,U4))/2)^2+COS(RADIANS(INDEX(10_Lieux!$F:$F,U4)))*COS(RADIANS(INDEX(10_Lieux!$F:$F,V4)))*SIN(RADIANS(INDEX(10_Lieux!$G:$G,V4)-INDEX(10_Lieux!$G:$G,U4))/2)^2)),1)</f>
        <v>660.5</v>
      </c>
      <c r="X4" s="14" t="n">
        <f aca="false">ROUND(I4/IF(I4&lt;p_seuil_vitesse,p_vit_lente,p_vit_rapide)*60/15,0)*15</f>
        <v>525</v>
      </c>
      <c r="Y4" s="14" t="n">
        <f aca="false">MAX(IF(INDEX(10_Lieux!$B:$B,U4)&lt;&gt;"Ville",INDEX(10_Lieux!$I:$I,U4),0),IF(INDEX(10_Lieux!$B:$B,V4)&lt;&gt;"Ville",INDEX(10_Lieux!$I:$I,V4),0))</f>
        <v>0</v>
      </c>
      <c r="Z4" s="14" t="str">
        <f aca="false">A4&amp;"|"&amp;B4</f>
        <v>Paris|Marseille</v>
      </c>
      <c r="AA4" s="14" t="str">
        <f aca="false">IF(I4&lt;p_local,"Local",IF(I4&lt;p_vv_min,"Courte distance",IF(I4&lt;p_tres_long,"Longue distance","Très longue distance")))</f>
        <v>Très longue distance</v>
      </c>
    </row>
    <row r="5" customFormat="false" ht="15" hidden="false" customHeight="true" outlineLevel="0" collapsed="false">
      <c r="A5" s="1" t="s">
        <v>122</v>
      </c>
      <c r="B5" s="1" t="s">
        <v>130</v>
      </c>
      <c r="C5" s="1" t="s">
        <v>33</v>
      </c>
      <c r="D5" s="1" t="s">
        <v>124</v>
      </c>
      <c r="E5" s="1" t="s">
        <v>131</v>
      </c>
      <c r="F5" s="14" t="s">
        <v>40</v>
      </c>
      <c r="G5" s="14" t="str">
        <f aca="false">IF(I5&lt;p_local,"Local → page infra",IF(H5&gt;=p_ph1,"Phase 1",IF(H5&gt;=p_ph2,"Phase 2","Phase 3")))</f>
        <v>Phase 2</v>
      </c>
      <c r="H5" s="14" t="n">
        <f aca="false">IF(I5&lt;p_local,0,IF(C5="Aéroport → Aéroport",p_pts_plein,IF(Y5&gt;0,IF(I5&lt;=Y5,p_pts_plein,IF(I5&lt;=p_mult2*Y5,p_pts_moyen,p_pts_r3)),IF(I5&gt;=p_vv_min,p_pts_plein,IF(I5&gt;=p_vv_moy,p_pts_moyen,p_pts_court))))+IF(INDEX(10_Lieux!$D:$D,U5)=1,p_prio1,p_prio2)+IF(INDEX(10_Lieux!$D:$D,V5)=1,p_prio1,p_prio2)+IF(K5="Oui",p_tf,0)+p_hub*((INDEX(10_Lieux!$H:$H,U5)="Hub")+(INDEX(10_Lieux!$H:$H,V5)="Hub"))+IF(OR(INDEX(10_Lieux!$H:$H,U5)="Premium",INDEX(10_Lieux!$H:$H,V5)="Premium"),p_prem,0))</f>
        <v>70</v>
      </c>
      <c r="I5" s="14" t="n">
        <f aca="false">ROUND(W5*p_facteur,0)</f>
        <v>624</v>
      </c>
      <c r="J5" s="14" t="str">
        <f aca="false">IF(X5&lt;60,X5&amp;" min",INT(X5/60)&amp;" h"&amp;IF(MOD(X5,60)=0,""," "&amp;TEXT(MOD(X5,60),"00")))</f>
        <v>6 h 30</v>
      </c>
      <c r="K5" s="14" t="str">
        <f aca="false">IF(S5&lt;&gt;T5,"Oui","Non")</f>
        <v>Non</v>
      </c>
      <c r="L5" s="14" t="str">
        <f aca="false">IF(AND(INDEX(10_Lieux!$B:$B,U5)="Ville",INDEX(10_Lieux!$B:$B,V5)="Ville"),"/chauffeur-prive/"&amp;INDEX(10_Lieux!$E:$E,U5)&amp;"-"&amp;INDEX(10_Lieux!$E:$E,V5)&amp;"/","/chauffeur-prive/"&amp;INDEX(10_Lieux!$E:$E,U5)&amp;"/"&amp;INDEX(10_Lieux!$E:$E,V5)&amp;"/")</f>
        <v>/chauffeur-prive/paris-bordeaux/</v>
      </c>
      <c r="M5" s="14" t="str">
        <f aca="false">IFERROR(INDEX($L:$L,MATCH(B5&amp;"|"&amp;A5,$Z:$Z,0)),"—")</f>
        <v>/chauffeur-prive/bordeaux-paris/</v>
      </c>
      <c r="N5" s="14" t="str">
        <f aca="false">IF(LEN("Chauffeur privé "&amp;INDEX(10_Lieux!$J:$J,U5)&amp;" → "&amp;INDEX(10_Lieux!$J:$J,V5)&amp;" | 24h/24")&gt;60,"Chauffeur privé "&amp;INDEX(10_Lieux!$J:$J,U5)&amp;" → "&amp;INDEX(10_Lieux!$J:$J,V5),"Chauffeur privé "&amp;INDEX(10_Lieux!$J:$J,U5)&amp;" → "&amp;INDEX(10_Lieux!$J:$J,V5)&amp;" | 24h/24")</f>
        <v>Chauffeur privé Paris → Bordeaux | 24h/24</v>
      </c>
      <c r="O5" s="14" t="n">
        <f aca="false">LEN(N5)</f>
        <v>41</v>
      </c>
      <c r="P5" s="14" t="str">
        <f aca="false">"Chauffeur privé "&amp;INDEX(10_Lieux!$K:$K,U5)&amp;" vers "&amp;INDEX(10_Lieux!$L:$L,V5)</f>
        <v>Chauffeur privé de Paris vers Bordeaux</v>
      </c>
      <c r="Q5" s="14" t="str">
        <f aca="false">"Chauffeur privé "&amp;INDEX(10_Lieux!$K:$K,U5)&amp;" vers "&amp;INDEX(10_Lieux!$L:$L,V5)&amp;" : env. "&amp;I5&amp;" km, "&amp;J5&amp;" de route. Devis personnalisé, standard 24h/24 et 7j/7."</f>
        <v>Chauffeur privé de Paris vers Bordeaux : env. 624 km, 6 h 30 de route. Devis personnalisé, standard 24h/24 et 7j/7.</v>
      </c>
      <c r="R5" s="14" t="n">
        <f aca="false">LEN(Q5)</f>
        <v>115</v>
      </c>
      <c r="S5" s="14" t="str">
        <f aca="false">INDEX(10_Lieux!$C:$C,U5)</f>
        <v>France</v>
      </c>
      <c r="T5" s="14" t="str">
        <f aca="false">INDEX(10_Lieux!$C:$C,V5)</f>
        <v>France</v>
      </c>
      <c r="U5" s="14" t="n">
        <f aca="false">MATCH(A5,10_Lieux!$A:$A,0)</f>
        <v>2</v>
      </c>
      <c r="V5" s="14" t="n">
        <f aca="false">MATCH(B5,10_Lieux!$A:$A,0)</f>
        <v>61</v>
      </c>
      <c r="W5" s="14" t="n">
        <f aca="false">ROUND(6371*2*ASIN(SQRT(SIN(RADIANS(INDEX(10_Lieux!$F:$F,V5)-INDEX(10_Lieux!$F:$F,U5))/2)^2+COS(RADIANS(INDEX(10_Lieux!$F:$F,U5)))*COS(RADIANS(INDEX(10_Lieux!$F:$F,V5)))*SIN(RADIANS(INDEX(10_Lieux!$G:$G,V5)-INDEX(10_Lieux!$G:$G,U5))/2)^2)),1)</f>
        <v>499.3</v>
      </c>
      <c r="X5" s="14" t="n">
        <f aca="false">ROUND(I5/IF(I5&lt;p_seuil_vitesse,p_vit_lente,p_vit_rapide)*60/15,0)*15</f>
        <v>390</v>
      </c>
      <c r="Y5" s="14" t="n">
        <f aca="false">MAX(IF(INDEX(10_Lieux!$B:$B,U5)&lt;&gt;"Ville",INDEX(10_Lieux!$I:$I,U5),0),IF(INDEX(10_Lieux!$B:$B,V5)&lt;&gt;"Ville",INDEX(10_Lieux!$I:$I,V5),0))</f>
        <v>0</v>
      </c>
      <c r="Z5" s="14" t="str">
        <f aca="false">A5&amp;"|"&amp;B5</f>
        <v>Paris|Bordeaux</v>
      </c>
      <c r="AA5" s="14" t="str">
        <f aca="false">IF(I5&lt;p_local,"Local",IF(I5&lt;p_vv_min,"Courte distance",IF(I5&lt;p_tres_long,"Longue distance","Très longue distance")))</f>
        <v>Longue distance</v>
      </c>
    </row>
    <row r="6" customFormat="false" ht="15" hidden="false" customHeight="true" outlineLevel="0" collapsed="false">
      <c r="A6" s="1" t="s">
        <v>122</v>
      </c>
      <c r="B6" s="1" t="s">
        <v>132</v>
      </c>
      <c r="C6" s="1" t="s">
        <v>33</v>
      </c>
      <c r="D6" s="1" t="s">
        <v>124</v>
      </c>
      <c r="E6" s="1" t="s">
        <v>133</v>
      </c>
      <c r="F6" s="14" t="s">
        <v>40</v>
      </c>
      <c r="G6" s="14" t="str">
        <f aca="false">IF(I6&lt;p_local,"Local → page infra",IF(H6&gt;=p_ph1,"Phase 1",IF(H6&gt;=p_ph2,"Phase 2","Phase 3")))</f>
        <v>Phase 2</v>
      </c>
      <c r="H6" s="14" t="n">
        <f aca="false">IF(I6&lt;p_local,0,IF(C6="Aéroport → Aéroport",p_pts_plein,IF(Y6&gt;0,IF(I6&lt;=Y6,p_pts_plein,IF(I6&lt;=p_mult2*Y6,p_pts_moyen,p_pts_r3)),IF(I6&gt;=p_vv_min,p_pts_plein,IF(I6&gt;=p_vv_moy,p_pts_moyen,p_pts_court))))+IF(INDEX(10_Lieux!$D:$D,U6)=1,p_prio1,p_prio2)+IF(INDEX(10_Lieux!$D:$D,V6)=1,p_prio1,p_prio2)+IF(K6="Oui",p_tf,0)+p_hub*((INDEX(10_Lieux!$H:$H,U6)="Hub")+(INDEX(10_Lieux!$H:$H,V6)="Hub"))+IF(OR(INDEX(10_Lieux!$H:$H,U6)="Premium",INDEX(10_Lieux!$H:$H,V6)="Premium"),p_prem,0))</f>
        <v>70</v>
      </c>
      <c r="I6" s="14" t="n">
        <f aca="false">ROUND(W6*p_facteur,0)</f>
        <v>735</v>
      </c>
      <c r="J6" s="14" t="str">
        <f aca="false">IF(X6&lt;60,X6&amp;" min",INT(X6/60)&amp;" h"&amp;IF(MOD(X6,60)=0,""," "&amp;TEXT(MOD(X6,60),"00")))</f>
        <v>7 h 45</v>
      </c>
      <c r="K6" s="14" t="str">
        <f aca="false">IF(S6&lt;&gt;T6,"Oui","Non")</f>
        <v>Non</v>
      </c>
      <c r="L6" s="14" t="str">
        <f aca="false">IF(AND(INDEX(10_Lieux!$B:$B,U6)="Ville",INDEX(10_Lieux!$B:$B,V6)="Ville"),"/chauffeur-prive/"&amp;INDEX(10_Lieux!$E:$E,U6)&amp;"-"&amp;INDEX(10_Lieux!$E:$E,V6)&amp;"/","/chauffeur-prive/"&amp;INDEX(10_Lieux!$E:$E,U6)&amp;"/"&amp;INDEX(10_Lieux!$E:$E,V6)&amp;"/")</f>
        <v>/chauffeur-prive/paris-toulouse/</v>
      </c>
      <c r="M6" s="14" t="str">
        <f aca="false">IFERROR(INDEX($L:$L,MATCH(B6&amp;"|"&amp;A6,$Z:$Z,0)),"—")</f>
        <v>/chauffeur-prive/toulouse-paris/</v>
      </c>
      <c r="N6" s="14" t="str">
        <f aca="false">IF(LEN("Chauffeur privé "&amp;INDEX(10_Lieux!$J:$J,U6)&amp;" → "&amp;INDEX(10_Lieux!$J:$J,V6)&amp;" | 24h/24")&gt;60,"Chauffeur privé "&amp;INDEX(10_Lieux!$J:$J,U6)&amp;" → "&amp;INDEX(10_Lieux!$J:$J,V6),"Chauffeur privé "&amp;INDEX(10_Lieux!$J:$J,U6)&amp;" → "&amp;INDEX(10_Lieux!$J:$J,V6)&amp;" | 24h/24")</f>
        <v>Chauffeur privé Paris → Toulouse | 24h/24</v>
      </c>
      <c r="O6" s="14" t="n">
        <f aca="false">LEN(N6)</f>
        <v>41</v>
      </c>
      <c r="P6" s="14" t="str">
        <f aca="false">"Chauffeur privé "&amp;INDEX(10_Lieux!$K:$K,U6)&amp;" vers "&amp;INDEX(10_Lieux!$L:$L,V6)</f>
        <v>Chauffeur privé de Paris vers Toulouse</v>
      </c>
      <c r="Q6" s="14" t="str">
        <f aca="false">"Chauffeur privé "&amp;INDEX(10_Lieux!$K:$K,U6)&amp;" vers "&amp;INDEX(10_Lieux!$L:$L,V6)&amp;" : env. "&amp;I6&amp;" km, "&amp;J6&amp;" de route. Devis personnalisé, standard 24h/24 et 7j/7."</f>
        <v>Chauffeur privé de Paris vers Toulouse : env. 735 km, 7 h 45 de route. Devis personnalisé, standard 24h/24 et 7j/7.</v>
      </c>
      <c r="R6" s="14" t="n">
        <f aca="false">LEN(Q6)</f>
        <v>115</v>
      </c>
      <c r="S6" s="14" t="str">
        <f aca="false">INDEX(10_Lieux!$C:$C,U6)</f>
        <v>France</v>
      </c>
      <c r="T6" s="14" t="str">
        <f aca="false">INDEX(10_Lieux!$C:$C,V6)</f>
        <v>France</v>
      </c>
      <c r="U6" s="14" t="n">
        <f aca="false">MATCH(A6,10_Lieux!$A:$A,0)</f>
        <v>2</v>
      </c>
      <c r="V6" s="14" t="n">
        <f aca="false">MATCH(B6,10_Lieux!$A:$A,0)</f>
        <v>70</v>
      </c>
      <c r="W6" s="14" t="n">
        <f aca="false">ROUND(6371*2*ASIN(SQRT(SIN(RADIANS(INDEX(10_Lieux!$F:$F,V6)-INDEX(10_Lieux!$F:$F,U6))/2)^2+COS(RADIANS(INDEX(10_Lieux!$F:$F,U6)))*COS(RADIANS(INDEX(10_Lieux!$F:$F,V6)))*SIN(RADIANS(INDEX(10_Lieux!$G:$G,V6)-INDEX(10_Lieux!$G:$G,U6))/2)^2)),1)</f>
        <v>588.1</v>
      </c>
      <c r="X6" s="14" t="n">
        <f aca="false">ROUND(I6/IF(I6&lt;p_seuil_vitesse,p_vit_lente,p_vit_rapide)*60/15,0)*15</f>
        <v>465</v>
      </c>
      <c r="Y6" s="14" t="n">
        <f aca="false">MAX(IF(INDEX(10_Lieux!$B:$B,U6)&lt;&gt;"Ville",INDEX(10_Lieux!$I:$I,U6),0),IF(INDEX(10_Lieux!$B:$B,V6)&lt;&gt;"Ville",INDEX(10_Lieux!$I:$I,V6),0))</f>
        <v>0</v>
      </c>
      <c r="Z6" s="14" t="str">
        <f aca="false">A6&amp;"|"&amp;B6</f>
        <v>Paris|Toulouse</v>
      </c>
      <c r="AA6" s="14" t="str">
        <f aca="false">IF(I6&lt;p_local,"Local",IF(I6&lt;p_vv_min,"Courte distance",IF(I6&lt;p_tres_long,"Longue distance","Très longue distance")))</f>
        <v>Très longue distance</v>
      </c>
    </row>
    <row r="7" customFormat="false" ht="15" hidden="false" customHeight="true" outlineLevel="0" collapsed="false">
      <c r="A7" s="1" t="s">
        <v>122</v>
      </c>
      <c r="B7" s="1" t="s">
        <v>134</v>
      </c>
      <c r="C7" s="1" t="s">
        <v>33</v>
      </c>
      <c r="D7" s="1" t="s">
        <v>124</v>
      </c>
      <c r="E7" s="1" t="s">
        <v>135</v>
      </c>
      <c r="F7" s="14" t="s">
        <v>40</v>
      </c>
      <c r="G7" s="14" t="str">
        <f aca="false">IF(I7&lt;p_local,"Local → page infra",IF(H7&gt;=p_ph1,"Phase 1",IF(H7&gt;=p_ph2,"Phase 2","Phase 3")))</f>
        <v>Phase 2</v>
      </c>
      <c r="H7" s="14" t="n">
        <f aca="false">IF(I7&lt;p_local,0,IF(C7="Aéroport → Aéroport",p_pts_plein,IF(Y7&gt;0,IF(I7&lt;=Y7,p_pts_plein,IF(I7&lt;=p_mult2*Y7,p_pts_moyen,p_pts_r3)),IF(I7&gt;=p_vv_min,p_pts_plein,IF(I7&gt;=p_vv_moy,p_pts_moyen,p_pts_court))))+IF(INDEX(10_Lieux!$D:$D,U7)=1,p_prio1,p_prio2)+IF(INDEX(10_Lieux!$D:$D,V7)=1,p_prio1,p_prio2)+IF(K7="Oui",p_tf,0)+p_hub*((INDEX(10_Lieux!$H:$H,U7)="Hub")+(INDEX(10_Lieux!$H:$H,V7)="Hub"))+IF(OR(INDEX(10_Lieux!$H:$H,U7)="Premium",INDEX(10_Lieux!$H:$H,V7)="Premium"),p_prem,0))</f>
        <v>70</v>
      </c>
      <c r="I7" s="14" t="n">
        <f aca="false">ROUND(W7*p_facteur,0)</f>
        <v>254</v>
      </c>
      <c r="J7" s="14" t="str">
        <f aca="false">IF(X7&lt;60,X7&amp;" min",INT(X7/60)&amp;" h"&amp;IF(MOD(X7,60)=0,""," "&amp;TEXT(MOD(X7,60),"00")))</f>
        <v>2 h 45</v>
      </c>
      <c r="K7" s="14" t="str">
        <f aca="false">IF(S7&lt;&gt;T7,"Oui","Non")</f>
        <v>Non</v>
      </c>
      <c r="L7" s="14" t="str">
        <f aca="false">IF(AND(INDEX(10_Lieux!$B:$B,U7)="Ville",INDEX(10_Lieux!$B:$B,V7)="Ville"),"/chauffeur-prive/"&amp;INDEX(10_Lieux!$E:$E,U7)&amp;"-"&amp;INDEX(10_Lieux!$E:$E,V7)&amp;"/","/chauffeur-prive/"&amp;INDEX(10_Lieux!$E:$E,U7)&amp;"/"&amp;INDEX(10_Lieux!$E:$E,V7)&amp;"/")</f>
        <v>/chauffeur-prive/paris-lille/</v>
      </c>
      <c r="M7" s="14" t="str">
        <f aca="false">IFERROR(INDEX($L:$L,MATCH(B7&amp;"|"&amp;A7,$Z:$Z,0)),"—")</f>
        <v>/chauffeur-prive/lille-paris/</v>
      </c>
      <c r="N7" s="14" t="str">
        <f aca="false">IF(LEN("Chauffeur privé "&amp;INDEX(10_Lieux!$J:$J,U7)&amp;" → "&amp;INDEX(10_Lieux!$J:$J,V7)&amp;" | 24h/24")&gt;60,"Chauffeur privé "&amp;INDEX(10_Lieux!$J:$J,U7)&amp;" → "&amp;INDEX(10_Lieux!$J:$J,V7),"Chauffeur privé "&amp;INDEX(10_Lieux!$J:$J,U7)&amp;" → "&amp;INDEX(10_Lieux!$J:$J,V7)&amp;" | 24h/24")</f>
        <v>Chauffeur privé Paris → Lille | 24h/24</v>
      </c>
      <c r="O7" s="14" t="n">
        <f aca="false">LEN(N7)</f>
        <v>38</v>
      </c>
      <c r="P7" s="14" t="str">
        <f aca="false">"Chauffeur privé "&amp;INDEX(10_Lieux!$K:$K,U7)&amp;" vers "&amp;INDEX(10_Lieux!$L:$L,V7)</f>
        <v>Chauffeur privé de Paris vers Lille</v>
      </c>
      <c r="Q7" s="14" t="str">
        <f aca="false">"Chauffeur privé "&amp;INDEX(10_Lieux!$K:$K,U7)&amp;" vers "&amp;INDEX(10_Lieux!$L:$L,V7)&amp;" : env. "&amp;I7&amp;" km, "&amp;J7&amp;" de route. Devis personnalisé, standard 24h/24 et 7j/7."</f>
        <v>Chauffeur privé de Paris vers Lille : env. 254 km, 2 h 45 de route. Devis personnalisé, standard 24h/24 et 7j/7.</v>
      </c>
      <c r="R7" s="14" t="n">
        <f aca="false">LEN(Q7)</f>
        <v>112</v>
      </c>
      <c r="S7" s="14" t="str">
        <f aca="false">INDEX(10_Lieux!$C:$C,U7)</f>
        <v>France</v>
      </c>
      <c r="T7" s="14" t="str">
        <f aca="false">INDEX(10_Lieux!$C:$C,V7)</f>
        <v>France</v>
      </c>
      <c r="U7" s="14" t="n">
        <f aca="false">MATCH(A7,10_Lieux!$A:$A,0)</f>
        <v>2</v>
      </c>
      <c r="V7" s="14" t="n">
        <f aca="false">MATCH(B7,10_Lieux!$A:$A,0)</f>
        <v>37</v>
      </c>
      <c r="W7" s="14" t="n">
        <f aca="false">ROUND(6371*2*ASIN(SQRT(SIN(RADIANS(INDEX(10_Lieux!$F:$F,V7)-INDEX(10_Lieux!$F:$F,U7))/2)^2+COS(RADIANS(INDEX(10_Lieux!$F:$F,U7)))*COS(RADIANS(INDEX(10_Lieux!$F:$F,V7)))*SIN(RADIANS(INDEX(10_Lieux!$G:$G,V7)-INDEX(10_Lieux!$G:$G,U7))/2)^2)),1)</f>
        <v>203.4</v>
      </c>
      <c r="X7" s="14" t="n">
        <f aca="false">ROUND(I7/IF(I7&lt;p_seuil_vitesse,p_vit_lente,p_vit_rapide)*60/15,0)*15</f>
        <v>165</v>
      </c>
      <c r="Y7" s="14" t="n">
        <f aca="false">MAX(IF(INDEX(10_Lieux!$B:$B,U7)&lt;&gt;"Ville",INDEX(10_Lieux!$I:$I,U7),0),IF(INDEX(10_Lieux!$B:$B,V7)&lt;&gt;"Ville",INDEX(10_Lieux!$I:$I,V7),0))</f>
        <v>0</v>
      </c>
      <c r="Z7" s="14" t="str">
        <f aca="false">A7&amp;"|"&amp;B7</f>
        <v>Paris|Lille</v>
      </c>
      <c r="AA7" s="14" t="str">
        <f aca="false">IF(I7&lt;p_local,"Local",IF(I7&lt;p_vv_min,"Courte distance",IF(I7&lt;p_tres_long,"Longue distance","Très longue distance")))</f>
        <v>Longue distance</v>
      </c>
    </row>
    <row r="8" customFormat="false" ht="15" hidden="false" customHeight="true" outlineLevel="0" collapsed="false">
      <c r="A8" s="1" t="s">
        <v>122</v>
      </c>
      <c r="B8" s="1" t="s">
        <v>136</v>
      </c>
      <c r="C8" s="1" t="s">
        <v>33</v>
      </c>
      <c r="D8" s="1" t="s">
        <v>124</v>
      </c>
      <c r="E8" s="1" t="s">
        <v>137</v>
      </c>
      <c r="F8" s="14" t="s">
        <v>40</v>
      </c>
      <c r="G8" s="14" t="str">
        <f aca="false">IF(I8&lt;p_local,"Local → page infra",IF(H8&gt;=p_ph1,"Phase 1",IF(H8&gt;=p_ph2,"Phase 2","Phase 3")))</f>
        <v>Phase 2</v>
      </c>
      <c r="H8" s="14" t="n">
        <f aca="false">IF(I8&lt;p_local,0,IF(C8="Aéroport → Aéroport",p_pts_plein,IF(Y8&gt;0,IF(I8&lt;=Y8,p_pts_plein,IF(I8&lt;=p_mult2*Y8,p_pts_moyen,p_pts_r3)),IF(I8&gt;=p_vv_min,p_pts_plein,IF(I8&gt;=p_vv_moy,p_pts_moyen,p_pts_court))))+IF(INDEX(10_Lieux!$D:$D,U8)=1,p_prio1,p_prio2)+IF(INDEX(10_Lieux!$D:$D,V8)=1,p_prio1,p_prio2)+IF(K8="Oui",p_tf,0)+p_hub*((INDEX(10_Lieux!$H:$H,U8)="Hub")+(INDEX(10_Lieux!$H:$H,V8)="Hub"))+IF(OR(INDEX(10_Lieux!$H:$H,U8)="Premium",INDEX(10_Lieux!$H:$H,V8)="Premium"),p_prem,0))</f>
        <v>70</v>
      </c>
      <c r="I8" s="14" t="n">
        <f aca="false">ROUND(W8*p_facteur,0)</f>
        <v>497</v>
      </c>
      <c r="J8" s="14" t="str">
        <f aca="false">IF(X8&lt;60,X8&amp;" min",INT(X8/60)&amp;" h"&amp;IF(MOD(X8,60)=0,""," "&amp;TEXT(MOD(X8,60),"00")))</f>
        <v>5 h 15</v>
      </c>
      <c r="K8" s="14" t="str">
        <f aca="false">IF(S8&lt;&gt;T8,"Oui","Non")</f>
        <v>Non</v>
      </c>
      <c r="L8" s="14" t="str">
        <f aca="false">IF(AND(INDEX(10_Lieux!$B:$B,U8)="Ville",INDEX(10_Lieux!$B:$B,V8)="Ville"),"/chauffeur-prive/"&amp;INDEX(10_Lieux!$E:$E,U8)&amp;"-"&amp;INDEX(10_Lieux!$E:$E,V8)&amp;"/","/chauffeur-prive/"&amp;INDEX(10_Lieux!$E:$E,U8)&amp;"/"&amp;INDEX(10_Lieux!$E:$E,V8)&amp;"/")</f>
        <v>/chauffeur-prive/paris-strasbourg/</v>
      </c>
      <c r="M8" s="14" t="str">
        <f aca="false">IFERROR(INDEX($L:$L,MATCH(B8&amp;"|"&amp;A8,$Z:$Z,0)),"—")</f>
        <v>/chauffeur-prive/strasbourg-paris/</v>
      </c>
      <c r="N8" s="14" t="str">
        <f aca="false">IF(LEN("Chauffeur privé "&amp;INDEX(10_Lieux!$J:$J,U8)&amp;" → "&amp;INDEX(10_Lieux!$J:$J,V8)&amp;" | 24h/24")&gt;60,"Chauffeur privé "&amp;INDEX(10_Lieux!$J:$J,U8)&amp;" → "&amp;INDEX(10_Lieux!$J:$J,V8),"Chauffeur privé "&amp;INDEX(10_Lieux!$J:$J,U8)&amp;" → "&amp;INDEX(10_Lieux!$J:$J,V8)&amp;" | 24h/24")</f>
        <v>Chauffeur privé Paris → Strasbourg | 24h/24</v>
      </c>
      <c r="O8" s="14" t="n">
        <f aca="false">LEN(N8)</f>
        <v>43</v>
      </c>
      <c r="P8" s="14" t="str">
        <f aca="false">"Chauffeur privé "&amp;INDEX(10_Lieux!$K:$K,U8)&amp;" vers "&amp;INDEX(10_Lieux!$L:$L,V8)</f>
        <v>Chauffeur privé de Paris vers Strasbourg</v>
      </c>
      <c r="Q8" s="14" t="str">
        <f aca="false">"Chauffeur privé "&amp;INDEX(10_Lieux!$K:$K,U8)&amp;" vers "&amp;INDEX(10_Lieux!$L:$L,V8)&amp;" : env. "&amp;I8&amp;" km, "&amp;J8&amp;" de route. Devis personnalisé, standard 24h/24 et 7j/7."</f>
        <v>Chauffeur privé de Paris vers Strasbourg : env. 497 km, 5 h 15 de route. Devis personnalisé, standard 24h/24 et 7j/7.</v>
      </c>
      <c r="R8" s="14" t="n">
        <f aca="false">LEN(Q8)</f>
        <v>117</v>
      </c>
      <c r="S8" s="14" t="str">
        <f aca="false">INDEX(10_Lieux!$C:$C,U8)</f>
        <v>France</v>
      </c>
      <c r="T8" s="14" t="str">
        <f aca="false">INDEX(10_Lieux!$C:$C,V8)</f>
        <v>France</v>
      </c>
      <c r="U8" s="14" t="n">
        <f aca="false">MATCH(A8,10_Lieux!$A:$A,0)</f>
        <v>2</v>
      </c>
      <c r="V8" s="14" t="n">
        <f aca="false">MATCH(B8,10_Lieux!$A:$A,0)</f>
        <v>29</v>
      </c>
      <c r="W8" s="14" t="n">
        <f aca="false">ROUND(6371*2*ASIN(SQRT(SIN(RADIANS(INDEX(10_Lieux!$F:$F,V8)-INDEX(10_Lieux!$F:$F,U8))/2)^2+COS(RADIANS(INDEX(10_Lieux!$F:$F,U8)))*COS(RADIANS(INDEX(10_Lieux!$F:$F,V8)))*SIN(RADIANS(INDEX(10_Lieux!$G:$G,V8)-INDEX(10_Lieux!$G:$G,U8))/2)^2)),1)</f>
        <v>397.4</v>
      </c>
      <c r="X8" s="14" t="n">
        <f aca="false">ROUND(I8/IF(I8&lt;p_seuil_vitesse,p_vit_lente,p_vit_rapide)*60/15,0)*15</f>
        <v>315</v>
      </c>
      <c r="Y8" s="14" t="n">
        <f aca="false">MAX(IF(INDEX(10_Lieux!$B:$B,U8)&lt;&gt;"Ville",INDEX(10_Lieux!$I:$I,U8),0),IF(INDEX(10_Lieux!$B:$B,V8)&lt;&gt;"Ville",INDEX(10_Lieux!$I:$I,V8),0))</f>
        <v>0</v>
      </c>
      <c r="Z8" s="14" t="str">
        <f aca="false">A8&amp;"|"&amp;B8</f>
        <v>Paris|Strasbourg</v>
      </c>
      <c r="AA8" s="14" t="str">
        <f aca="false">IF(I8&lt;p_local,"Local",IF(I8&lt;p_vv_min,"Courte distance",IF(I8&lt;p_tres_long,"Longue distance","Très longue distance")))</f>
        <v>Longue distance</v>
      </c>
    </row>
    <row r="9" customFormat="false" ht="15" hidden="false" customHeight="true" outlineLevel="0" collapsed="false">
      <c r="A9" s="1" t="s">
        <v>122</v>
      </c>
      <c r="B9" s="1" t="s">
        <v>138</v>
      </c>
      <c r="C9" s="1" t="s">
        <v>33</v>
      </c>
      <c r="D9" s="1" t="s">
        <v>124</v>
      </c>
      <c r="E9" s="1" t="s">
        <v>139</v>
      </c>
      <c r="F9" s="14" t="s">
        <v>40</v>
      </c>
      <c r="G9" s="14" t="str">
        <f aca="false">IF(I9&lt;p_local,"Local → page infra",IF(H9&gt;=p_ph1,"Phase 1",IF(H9&gt;=p_ph2,"Phase 2","Phase 3")))</f>
        <v>Phase 2</v>
      </c>
      <c r="H9" s="14" t="n">
        <f aca="false">IF(I9&lt;p_local,0,IF(C9="Aéroport → Aéroport",p_pts_plein,IF(Y9&gt;0,IF(I9&lt;=Y9,p_pts_plein,IF(I9&lt;=p_mult2*Y9,p_pts_moyen,p_pts_r3)),IF(I9&gt;=p_vv_min,p_pts_plein,IF(I9&gt;=p_vv_moy,p_pts_moyen,p_pts_court))))+IF(INDEX(10_Lieux!$D:$D,U9)=1,p_prio1,p_prio2)+IF(INDEX(10_Lieux!$D:$D,V9)=1,p_prio1,p_prio2)+IF(K9="Oui",p_tf,0)+p_hub*((INDEX(10_Lieux!$H:$H,U9)="Hub")+(INDEX(10_Lieux!$H:$H,V9)="Hub"))+IF(OR(INDEX(10_Lieux!$H:$H,U9)="Premium",INDEX(10_Lieux!$H:$H,V9)="Premium"),p_prem,0))</f>
        <v>65</v>
      </c>
      <c r="I9" s="14" t="n">
        <f aca="false">ROUND(W9*p_facteur,0)</f>
        <v>744</v>
      </c>
      <c r="J9" s="14" t="str">
        <f aca="false">IF(X9&lt;60,X9&amp;" min",INT(X9/60)&amp;" h"&amp;IF(MOD(X9,60)=0,""," "&amp;TEXT(MOD(X9,60),"00")))</f>
        <v>7 h 45</v>
      </c>
      <c r="K9" s="14" t="str">
        <f aca="false">IF(S9&lt;&gt;T9,"Oui","Non")</f>
        <v>Non</v>
      </c>
      <c r="L9" s="14" t="str">
        <f aca="false">IF(AND(INDEX(10_Lieux!$B:$B,U9)="Ville",INDEX(10_Lieux!$B:$B,V9)="Ville"),"/chauffeur-prive/"&amp;INDEX(10_Lieux!$E:$E,U9)&amp;"-"&amp;INDEX(10_Lieux!$E:$E,V9)&amp;"/","/chauffeur-prive/"&amp;INDEX(10_Lieux!$E:$E,U9)&amp;"/"&amp;INDEX(10_Lieux!$E:$E,V9)&amp;"/")</f>
        <v>/chauffeur-prive/paris-montpellier/</v>
      </c>
      <c r="M9" s="14" t="str">
        <f aca="false">IFERROR(INDEX($L:$L,MATCH(B9&amp;"|"&amp;A9,$Z:$Z,0)),"—")</f>
        <v>/chauffeur-prive/montpellier-paris/</v>
      </c>
      <c r="N9" s="14" t="str">
        <f aca="false">IF(LEN("Chauffeur privé "&amp;INDEX(10_Lieux!$J:$J,U9)&amp;" → "&amp;INDEX(10_Lieux!$J:$J,V9)&amp;" | 24h/24")&gt;60,"Chauffeur privé "&amp;INDEX(10_Lieux!$J:$J,U9)&amp;" → "&amp;INDEX(10_Lieux!$J:$J,V9),"Chauffeur privé "&amp;INDEX(10_Lieux!$J:$J,U9)&amp;" → "&amp;INDEX(10_Lieux!$J:$J,V9)&amp;" | 24h/24")</f>
        <v>Chauffeur privé Paris → Montpellier | 24h/24</v>
      </c>
      <c r="O9" s="14" t="n">
        <f aca="false">LEN(N9)</f>
        <v>44</v>
      </c>
      <c r="P9" s="14" t="str">
        <f aca="false">"Chauffeur privé "&amp;INDEX(10_Lieux!$K:$K,U9)&amp;" vers "&amp;INDEX(10_Lieux!$L:$L,V9)</f>
        <v>Chauffeur privé de Paris vers Montpellier</v>
      </c>
      <c r="Q9" s="14" t="str">
        <f aca="false">"Chauffeur privé "&amp;INDEX(10_Lieux!$K:$K,U9)&amp;" vers "&amp;INDEX(10_Lieux!$L:$L,V9)&amp;" : env. "&amp;I9&amp;" km, "&amp;J9&amp;" de route. Devis personnalisé, standard 24h/24 et 7j/7."</f>
        <v>Chauffeur privé de Paris vers Montpellier : env. 744 km, 7 h 45 de route. Devis personnalisé, standard 24h/24 et 7j/7.</v>
      </c>
      <c r="R9" s="14" t="n">
        <f aca="false">LEN(Q9)</f>
        <v>118</v>
      </c>
      <c r="S9" s="14" t="str">
        <f aca="false">INDEX(10_Lieux!$C:$C,U9)</f>
        <v>France</v>
      </c>
      <c r="T9" s="14" t="str">
        <f aca="false">INDEX(10_Lieux!$C:$C,V9)</f>
        <v>France</v>
      </c>
      <c r="U9" s="14" t="n">
        <f aca="false">MATCH(A9,10_Lieux!$A:$A,0)</f>
        <v>2</v>
      </c>
      <c r="V9" s="14" t="n">
        <f aca="false">MATCH(B9,10_Lieux!$A:$A,0)</f>
        <v>71</v>
      </c>
      <c r="W9" s="14" t="n">
        <f aca="false">ROUND(6371*2*ASIN(SQRT(SIN(RADIANS(INDEX(10_Lieux!$F:$F,V9)-INDEX(10_Lieux!$F:$F,U9))/2)^2+COS(RADIANS(INDEX(10_Lieux!$F:$F,U9)))*COS(RADIANS(INDEX(10_Lieux!$F:$F,V9)))*SIN(RADIANS(INDEX(10_Lieux!$G:$G,V9)-INDEX(10_Lieux!$G:$G,U9))/2)^2)),1)</f>
        <v>595</v>
      </c>
      <c r="X9" s="14" t="n">
        <f aca="false">ROUND(I9/IF(I9&lt;p_seuil_vitesse,p_vit_lente,p_vit_rapide)*60/15,0)*15</f>
        <v>465</v>
      </c>
      <c r="Y9" s="14" t="n">
        <f aca="false">MAX(IF(INDEX(10_Lieux!$B:$B,U9)&lt;&gt;"Ville",INDEX(10_Lieux!$I:$I,U9),0),IF(INDEX(10_Lieux!$B:$B,V9)&lt;&gt;"Ville",INDEX(10_Lieux!$I:$I,V9),0))</f>
        <v>0</v>
      </c>
      <c r="Z9" s="14" t="str">
        <f aca="false">A9&amp;"|"&amp;B9</f>
        <v>Paris|Montpellier</v>
      </c>
      <c r="AA9" s="14" t="str">
        <f aca="false">IF(I9&lt;p_local,"Local",IF(I9&lt;p_vv_min,"Courte distance",IF(I9&lt;p_tres_long,"Longue distance","Très longue distance")))</f>
        <v>Très longue distance</v>
      </c>
    </row>
    <row r="10" customFormat="false" ht="15" hidden="false" customHeight="true" outlineLevel="0" collapsed="false">
      <c r="A10" s="1" t="s">
        <v>122</v>
      </c>
      <c r="B10" s="1" t="s">
        <v>140</v>
      </c>
      <c r="C10" s="1" t="s">
        <v>33</v>
      </c>
      <c r="D10" s="1" t="s">
        <v>124</v>
      </c>
      <c r="E10" s="1" t="s">
        <v>141</v>
      </c>
      <c r="F10" s="14" t="s">
        <v>40</v>
      </c>
      <c r="G10" s="14" t="str">
        <f aca="false">IF(I10&lt;p_local,"Local → page infra",IF(H10&gt;=p_ph1,"Phase 1",IF(H10&gt;=p_ph2,"Phase 2","Phase 3")))</f>
        <v>Phase 2</v>
      </c>
      <c r="H10" s="14" t="n">
        <f aca="false">IF(I10&lt;p_local,0,IF(C10="Aéroport → Aéroport",p_pts_plein,IF(Y10&gt;0,IF(I10&lt;=Y10,p_pts_plein,IF(I10&lt;=p_mult2*Y10,p_pts_moyen,p_pts_r3)),IF(I10&gt;=p_vv_min,p_pts_plein,IF(I10&gt;=p_vv_moy,p_pts_moyen,p_pts_court))))+IF(INDEX(10_Lieux!$D:$D,U10)=1,p_prio1,p_prio2)+IF(INDEX(10_Lieux!$D:$D,V10)=1,p_prio1,p_prio2)+IF(K10="Oui",p_tf,0)+p_hub*((INDEX(10_Lieux!$H:$H,U10)="Hub")+(INDEX(10_Lieux!$H:$H,V10)="Hub"))+IF(OR(INDEX(10_Lieux!$H:$H,U10)="Premium",INDEX(10_Lieux!$H:$H,V10)="Premium"),p_prem,0))</f>
        <v>65</v>
      </c>
      <c r="I10" s="14" t="n">
        <f aca="false">ROUND(W10*p_facteur,0)</f>
        <v>429</v>
      </c>
      <c r="J10" s="14" t="str">
        <f aca="false">IF(X10&lt;60,X10&amp;" min",INT(X10/60)&amp;" h"&amp;IF(MOD(X10,60)=0,""," "&amp;TEXT(MOD(X10,60),"00")))</f>
        <v>4 h 30</v>
      </c>
      <c r="K10" s="14" t="str">
        <f aca="false">IF(S10&lt;&gt;T10,"Oui","Non")</f>
        <v>Non</v>
      </c>
      <c r="L10" s="14" t="str">
        <f aca="false">IF(AND(INDEX(10_Lieux!$B:$B,U10)="Ville",INDEX(10_Lieux!$B:$B,V10)="Ville"),"/chauffeur-prive/"&amp;INDEX(10_Lieux!$E:$E,U10)&amp;"-"&amp;INDEX(10_Lieux!$E:$E,V10)&amp;"/","/chauffeur-prive/"&amp;INDEX(10_Lieux!$E:$E,U10)&amp;"/"&amp;INDEX(10_Lieux!$E:$E,V10)&amp;"/")</f>
        <v>/chauffeur-prive/paris-nantes/</v>
      </c>
      <c r="M10" s="14" t="str">
        <f aca="false">IFERROR(INDEX($L:$L,MATCH(B10&amp;"|"&amp;A10,$Z:$Z,0)),"—")</f>
        <v>/chauffeur-prive/nantes-paris/</v>
      </c>
      <c r="N10" s="14" t="str">
        <f aca="false">IF(LEN("Chauffeur privé "&amp;INDEX(10_Lieux!$J:$J,U10)&amp;" → "&amp;INDEX(10_Lieux!$J:$J,V10)&amp;" | 24h/24")&gt;60,"Chauffeur privé "&amp;INDEX(10_Lieux!$J:$J,U10)&amp;" → "&amp;INDEX(10_Lieux!$J:$J,V10),"Chauffeur privé "&amp;INDEX(10_Lieux!$J:$J,U10)&amp;" → "&amp;INDEX(10_Lieux!$J:$J,V10)&amp;" | 24h/24")</f>
        <v>Chauffeur privé Paris → Nantes | 24h/24</v>
      </c>
      <c r="O10" s="14" t="n">
        <f aca="false">LEN(N10)</f>
        <v>39</v>
      </c>
      <c r="P10" s="14" t="str">
        <f aca="false">"Chauffeur privé "&amp;INDEX(10_Lieux!$K:$K,U10)&amp;" vers "&amp;INDEX(10_Lieux!$L:$L,V10)</f>
        <v>Chauffeur privé de Paris vers Nantes</v>
      </c>
      <c r="Q10" s="14" t="str">
        <f aca="false">"Chauffeur privé "&amp;INDEX(10_Lieux!$K:$K,U10)&amp;" vers "&amp;INDEX(10_Lieux!$L:$L,V10)&amp;" : env. "&amp;I10&amp;" km, "&amp;J10&amp;" de route. Devis personnalisé, standard 24h/24 et 7j/7."</f>
        <v>Chauffeur privé de Paris vers Nantes : env. 429 km, 4 h 30 de route. Devis personnalisé, standard 24h/24 et 7j/7.</v>
      </c>
      <c r="R10" s="14" t="n">
        <f aca="false">LEN(Q10)</f>
        <v>113</v>
      </c>
      <c r="S10" s="14" t="str">
        <f aca="false">INDEX(10_Lieux!$C:$C,U10)</f>
        <v>France</v>
      </c>
      <c r="T10" s="14" t="str">
        <f aca="false">INDEX(10_Lieux!$C:$C,V10)</f>
        <v>France</v>
      </c>
      <c r="U10" s="14" t="n">
        <f aca="false">MATCH(A10,10_Lieux!$A:$A,0)</f>
        <v>2</v>
      </c>
      <c r="V10" s="14" t="n">
        <f aca="false">MATCH(B10,10_Lieux!$A:$A,0)</f>
        <v>56</v>
      </c>
      <c r="W10" s="14" t="n">
        <f aca="false">ROUND(6371*2*ASIN(SQRT(SIN(RADIANS(INDEX(10_Lieux!$F:$F,V10)-INDEX(10_Lieux!$F:$F,U10))/2)^2+COS(RADIANS(INDEX(10_Lieux!$F:$F,U10)))*COS(RADIANS(INDEX(10_Lieux!$F:$F,V10)))*SIN(RADIANS(INDEX(10_Lieux!$G:$G,V10)-INDEX(10_Lieux!$G:$G,U10))/2)^2)),1)</f>
        <v>342.8</v>
      </c>
      <c r="X10" s="14" t="n">
        <f aca="false">ROUND(I10/IF(I10&lt;p_seuil_vitesse,p_vit_lente,p_vit_rapide)*60/15,0)*15</f>
        <v>270</v>
      </c>
      <c r="Y10" s="14" t="n">
        <f aca="false">MAX(IF(INDEX(10_Lieux!$B:$B,U10)&lt;&gt;"Ville",INDEX(10_Lieux!$I:$I,U10),0),IF(INDEX(10_Lieux!$B:$B,V10)&lt;&gt;"Ville",INDEX(10_Lieux!$I:$I,V10),0))</f>
        <v>0</v>
      </c>
      <c r="Z10" s="14" t="str">
        <f aca="false">A10&amp;"|"&amp;B10</f>
        <v>Paris|Nantes</v>
      </c>
      <c r="AA10" s="14" t="str">
        <f aca="false">IF(I10&lt;p_local,"Local",IF(I10&lt;p_vv_min,"Courte distance",IF(I10&lt;p_tres_long,"Longue distance","Très longue distance")))</f>
        <v>Longue distance</v>
      </c>
    </row>
    <row r="11" customFormat="false" ht="15" hidden="false" customHeight="true" outlineLevel="0" collapsed="false">
      <c r="A11" s="1" t="s">
        <v>122</v>
      </c>
      <c r="B11" s="1" t="s">
        <v>142</v>
      </c>
      <c r="C11" s="1" t="s">
        <v>33</v>
      </c>
      <c r="D11" s="1" t="s">
        <v>124</v>
      </c>
      <c r="E11" s="1" t="s">
        <v>143</v>
      </c>
      <c r="F11" s="14" t="s">
        <v>40</v>
      </c>
      <c r="G11" s="14" t="str">
        <f aca="false">IF(I11&lt;p_local,"Local → page infra",IF(H11&gt;=p_ph1,"Phase 1",IF(H11&gt;=p_ph2,"Phase 2","Phase 3")))</f>
        <v>Phase 2</v>
      </c>
      <c r="H11" s="14" t="n">
        <f aca="false">IF(I11&lt;p_local,0,IF(C11="Aéroport → Aéroport",p_pts_plein,IF(Y11&gt;0,IF(I11&lt;=Y11,p_pts_plein,IF(I11&lt;=p_mult2*Y11,p_pts_moyen,p_pts_r3)),IF(I11&gt;=p_vv_min,p_pts_plein,IF(I11&gt;=p_vv_moy,p_pts_moyen,p_pts_court))))+IF(INDEX(10_Lieux!$D:$D,U11)=1,p_prio1,p_prio2)+IF(INDEX(10_Lieux!$D:$D,V11)=1,p_prio1,p_prio2)+IF(K11="Oui",p_tf,0)+p_hub*((INDEX(10_Lieux!$H:$H,U11)="Hub")+(INDEX(10_Lieux!$H:$H,V11)="Hub"))+IF(OR(INDEX(10_Lieux!$H:$H,U11)="Premium",INDEX(10_Lieux!$H:$H,V11)="Premium"),p_prem,0))</f>
        <v>65</v>
      </c>
      <c r="I11" s="14" t="n">
        <f aca="false">ROUND(W11*p_facteur,0)</f>
        <v>385</v>
      </c>
      <c r="J11" s="14" t="str">
        <f aca="false">IF(X11&lt;60,X11&amp;" min",INT(X11/60)&amp;" h"&amp;IF(MOD(X11,60)=0,""," "&amp;TEXT(MOD(X11,60),"00")))</f>
        <v>4 h</v>
      </c>
      <c r="K11" s="14" t="str">
        <f aca="false">IF(S11&lt;&gt;T11,"Oui","Non")</f>
        <v>Non</v>
      </c>
      <c r="L11" s="14" t="str">
        <f aca="false">IF(AND(INDEX(10_Lieux!$B:$B,U11)="Ville",INDEX(10_Lieux!$B:$B,V11)="Ville"),"/chauffeur-prive/"&amp;INDEX(10_Lieux!$E:$E,U11)&amp;"-"&amp;INDEX(10_Lieux!$E:$E,V11)&amp;"/","/chauffeur-prive/"&amp;INDEX(10_Lieux!$E:$E,U11)&amp;"/"&amp;INDEX(10_Lieux!$E:$E,V11)&amp;"/")</f>
        <v>/chauffeur-prive/paris-rennes/</v>
      </c>
      <c r="M11" s="14" t="str">
        <f aca="false">IFERROR(INDEX($L:$L,MATCH(B11&amp;"|"&amp;A11,$Z:$Z,0)),"—")</f>
        <v>/chauffeur-prive/rennes-paris/</v>
      </c>
      <c r="N11" s="14" t="str">
        <f aca="false">IF(LEN("Chauffeur privé "&amp;INDEX(10_Lieux!$J:$J,U11)&amp;" → "&amp;INDEX(10_Lieux!$J:$J,V11)&amp;" | 24h/24")&gt;60,"Chauffeur privé "&amp;INDEX(10_Lieux!$J:$J,U11)&amp;" → "&amp;INDEX(10_Lieux!$J:$J,V11),"Chauffeur privé "&amp;INDEX(10_Lieux!$J:$J,U11)&amp;" → "&amp;INDEX(10_Lieux!$J:$J,V11)&amp;" | 24h/24")</f>
        <v>Chauffeur privé Paris → Rennes | 24h/24</v>
      </c>
      <c r="O11" s="14" t="n">
        <f aca="false">LEN(N11)</f>
        <v>39</v>
      </c>
      <c r="P11" s="14" t="str">
        <f aca="false">"Chauffeur privé "&amp;INDEX(10_Lieux!$K:$K,U11)&amp;" vers "&amp;INDEX(10_Lieux!$L:$L,V11)</f>
        <v>Chauffeur privé de Paris vers Rennes</v>
      </c>
      <c r="Q11" s="14" t="str">
        <f aca="false">"Chauffeur privé "&amp;INDEX(10_Lieux!$K:$K,U11)&amp;" vers "&amp;INDEX(10_Lieux!$L:$L,V11)&amp;" : env. "&amp;I11&amp;" km, "&amp;J11&amp;" de route. Devis personnalisé, standard 24h/24 et 7j/7."</f>
        <v>Chauffeur privé de Paris vers Rennes : env. 385 km, 4 h de route. Devis personnalisé, standard 24h/24 et 7j/7.</v>
      </c>
      <c r="R11" s="14" t="n">
        <f aca="false">LEN(Q11)</f>
        <v>110</v>
      </c>
      <c r="S11" s="14" t="str">
        <f aca="false">INDEX(10_Lieux!$C:$C,U11)</f>
        <v>France</v>
      </c>
      <c r="T11" s="14" t="str">
        <f aca="false">INDEX(10_Lieux!$C:$C,V11)</f>
        <v>France</v>
      </c>
      <c r="U11" s="14" t="n">
        <f aca="false">MATCH(A11,10_Lieux!$A:$A,0)</f>
        <v>2</v>
      </c>
      <c r="V11" s="14" t="n">
        <f aca="false">MATCH(B11,10_Lieux!$A:$A,0)</f>
        <v>49</v>
      </c>
      <c r="W11" s="14" t="n">
        <f aca="false">ROUND(6371*2*ASIN(SQRT(SIN(RADIANS(INDEX(10_Lieux!$F:$F,V11)-INDEX(10_Lieux!$F:$F,U11))/2)^2+COS(RADIANS(INDEX(10_Lieux!$F:$F,U11)))*COS(RADIANS(INDEX(10_Lieux!$F:$F,V11)))*SIN(RADIANS(INDEX(10_Lieux!$G:$G,V11)-INDEX(10_Lieux!$G:$G,U11))/2)^2)),1)</f>
        <v>308.2</v>
      </c>
      <c r="X11" s="14" t="n">
        <f aca="false">ROUND(I11/IF(I11&lt;p_seuil_vitesse,p_vit_lente,p_vit_rapide)*60/15,0)*15</f>
        <v>240</v>
      </c>
      <c r="Y11" s="14" t="n">
        <f aca="false">MAX(IF(INDEX(10_Lieux!$B:$B,U11)&lt;&gt;"Ville",INDEX(10_Lieux!$I:$I,U11),0),IF(INDEX(10_Lieux!$B:$B,V11)&lt;&gt;"Ville",INDEX(10_Lieux!$I:$I,V11),0))</f>
        <v>0</v>
      </c>
      <c r="Z11" s="14" t="str">
        <f aca="false">A11&amp;"|"&amp;B11</f>
        <v>Paris|Rennes</v>
      </c>
      <c r="AA11" s="14" t="str">
        <f aca="false">IF(I11&lt;p_local,"Local",IF(I11&lt;p_vv_min,"Courte distance",IF(I11&lt;p_tres_long,"Longue distance","Très longue distance")))</f>
        <v>Longue distance</v>
      </c>
    </row>
    <row r="12" customFormat="false" ht="15" hidden="false" customHeight="true" outlineLevel="0" collapsed="false">
      <c r="A12" s="1" t="s">
        <v>122</v>
      </c>
      <c r="B12" s="1" t="s">
        <v>144</v>
      </c>
      <c r="C12" s="1" t="s">
        <v>33</v>
      </c>
      <c r="D12" s="1" t="s">
        <v>124</v>
      </c>
      <c r="E12" s="1" t="s">
        <v>145</v>
      </c>
      <c r="F12" s="14" t="s">
        <v>40</v>
      </c>
      <c r="G12" s="14" t="str">
        <f aca="false">IF(I12&lt;p_local,"Local → page infra",IF(H12&gt;=p_ph1,"Phase 1",IF(H12&gt;=p_ph2,"Phase 2","Phase 3")))</f>
        <v>Phase 2</v>
      </c>
      <c r="H12" s="14" t="n">
        <f aca="false">IF(I12&lt;p_local,0,IF(C12="Aéroport → Aéroport",p_pts_plein,IF(Y12&gt;0,IF(I12&lt;=Y12,p_pts_plein,IF(I12&lt;=p_mult2*Y12,p_pts_moyen,p_pts_r3)),IF(I12&gt;=p_vv_min,p_pts_plein,IF(I12&gt;=p_vv_moy,p_pts_moyen,p_pts_court))))+IF(INDEX(10_Lieux!$D:$D,U12)=1,p_prio1,p_prio2)+IF(INDEX(10_Lieux!$D:$D,V12)=1,p_prio1,p_prio2)+IF(K12="Oui",p_tf,0)+p_hub*((INDEX(10_Lieux!$H:$H,U12)="Hub")+(INDEX(10_Lieux!$H:$H,V12)="Hub"))+IF(OR(INDEX(10_Lieux!$H:$H,U12)="Premium",INDEX(10_Lieux!$H:$H,V12)="Premium"),p_prem,0))</f>
        <v>70</v>
      </c>
      <c r="I12" s="14" t="n">
        <f aca="false">ROUND(W12*p_facteur,0)</f>
        <v>328</v>
      </c>
      <c r="J12" s="14" t="str">
        <f aca="false">IF(X12&lt;60,X12&amp;" min",INT(X12/60)&amp;" h"&amp;IF(MOD(X12,60)=0,""," "&amp;TEXT(MOD(X12,60),"00")))</f>
        <v>3 h 30</v>
      </c>
      <c r="K12" s="14" t="str">
        <f aca="false">IF(S12&lt;&gt;T12,"Oui","Non")</f>
        <v>Non</v>
      </c>
      <c r="L12" s="14" t="str">
        <f aca="false">IF(AND(INDEX(10_Lieux!$B:$B,U12)="Ville",INDEX(10_Lieux!$B:$B,V12)="Ville"),"/chauffeur-prive/"&amp;INDEX(10_Lieux!$E:$E,U12)&amp;"-"&amp;INDEX(10_Lieux!$E:$E,V12)&amp;"/","/chauffeur-prive/"&amp;INDEX(10_Lieux!$E:$E,U12)&amp;"/"&amp;INDEX(10_Lieux!$E:$E,V12)&amp;"/")</f>
        <v>/chauffeur-prive/paris-dijon/</v>
      </c>
      <c r="M12" s="14" t="str">
        <f aca="false">IFERROR(INDEX($L:$L,MATCH(B12&amp;"|"&amp;A12,$Z:$Z,0)),"—")</f>
        <v>/chauffeur-prive/dijon-paris/</v>
      </c>
      <c r="N12" s="14" t="str">
        <f aca="false">IF(LEN("Chauffeur privé "&amp;INDEX(10_Lieux!$J:$J,U12)&amp;" → "&amp;INDEX(10_Lieux!$J:$J,V12)&amp;" | 24h/24")&gt;60,"Chauffeur privé "&amp;INDEX(10_Lieux!$J:$J,U12)&amp;" → "&amp;INDEX(10_Lieux!$J:$J,V12),"Chauffeur privé "&amp;INDEX(10_Lieux!$J:$J,U12)&amp;" → "&amp;INDEX(10_Lieux!$J:$J,V12)&amp;" | 24h/24")</f>
        <v>Chauffeur privé Paris → Dijon | 24h/24</v>
      </c>
      <c r="O12" s="14" t="n">
        <f aca="false">LEN(N12)</f>
        <v>38</v>
      </c>
      <c r="P12" s="14" t="str">
        <f aca="false">"Chauffeur privé "&amp;INDEX(10_Lieux!$K:$K,U12)&amp;" vers "&amp;INDEX(10_Lieux!$L:$L,V12)</f>
        <v>Chauffeur privé de Paris vers Dijon</v>
      </c>
      <c r="Q12" s="14" t="str">
        <f aca="false">"Chauffeur privé "&amp;INDEX(10_Lieux!$K:$K,U12)&amp;" vers "&amp;INDEX(10_Lieux!$L:$L,V12)&amp;" : env. "&amp;I12&amp;" km, "&amp;J12&amp;" de route. Devis personnalisé, standard 24h/24 et 7j/7."</f>
        <v>Chauffeur privé de Paris vers Dijon : env. 328 km, 3 h 30 de route. Devis personnalisé, standard 24h/24 et 7j/7.</v>
      </c>
      <c r="R12" s="14" t="n">
        <f aca="false">LEN(Q12)</f>
        <v>112</v>
      </c>
      <c r="S12" s="14" t="str">
        <f aca="false">INDEX(10_Lieux!$C:$C,U12)</f>
        <v>France</v>
      </c>
      <c r="T12" s="14" t="str">
        <f aca="false">INDEX(10_Lieux!$C:$C,V12)</f>
        <v>France</v>
      </c>
      <c r="U12" s="14" t="n">
        <f aca="false">MATCH(A12,10_Lieux!$A:$A,0)</f>
        <v>2</v>
      </c>
      <c r="V12" s="14" t="n">
        <f aca="false">MATCH(B12,10_Lieux!$A:$A,0)</f>
        <v>23</v>
      </c>
      <c r="W12" s="14" t="n">
        <f aca="false">ROUND(6371*2*ASIN(SQRT(SIN(RADIANS(INDEX(10_Lieux!$F:$F,V12)-INDEX(10_Lieux!$F:$F,U12))/2)^2+COS(RADIANS(INDEX(10_Lieux!$F:$F,U12)))*COS(RADIANS(INDEX(10_Lieux!$F:$F,V12)))*SIN(RADIANS(INDEX(10_Lieux!$G:$G,V12)-INDEX(10_Lieux!$G:$G,U12))/2)^2)),1)</f>
        <v>262.7</v>
      </c>
      <c r="X12" s="14" t="n">
        <f aca="false">ROUND(I12/IF(I12&lt;p_seuil_vitesse,p_vit_lente,p_vit_rapide)*60/15,0)*15</f>
        <v>210</v>
      </c>
      <c r="Y12" s="14" t="n">
        <f aca="false">MAX(IF(INDEX(10_Lieux!$B:$B,U12)&lt;&gt;"Ville",INDEX(10_Lieux!$I:$I,U12),0),IF(INDEX(10_Lieux!$B:$B,V12)&lt;&gt;"Ville",INDEX(10_Lieux!$I:$I,V12),0))</f>
        <v>0</v>
      </c>
      <c r="Z12" s="14" t="str">
        <f aca="false">A12&amp;"|"&amp;B12</f>
        <v>Paris|Dijon</v>
      </c>
      <c r="AA12" s="14" t="str">
        <f aca="false">IF(I12&lt;p_local,"Local",IF(I12&lt;p_vv_min,"Courte distance",IF(I12&lt;p_tres_long,"Longue distance","Très longue distance")))</f>
        <v>Longue distance</v>
      </c>
    </row>
    <row r="13" customFormat="false" ht="15" hidden="false" customHeight="true" outlineLevel="0" collapsed="false">
      <c r="A13" s="1" t="s">
        <v>122</v>
      </c>
      <c r="B13" s="1" t="s">
        <v>146</v>
      </c>
      <c r="C13" s="1" t="s">
        <v>33</v>
      </c>
      <c r="D13" s="1" t="s">
        <v>124</v>
      </c>
      <c r="E13" s="1" t="s">
        <v>147</v>
      </c>
      <c r="F13" s="14" t="s">
        <v>40</v>
      </c>
      <c r="G13" s="14" t="str">
        <f aca="false">IF(I13&lt;p_local,"Local → page infra",IF(H13&gt;=p_ph1,"Phase 1",IF(H13&gt;=p_ph2,"Phase 2","Phase 3")))</f>
        <v>Phase 2</v>
      </c>
      <c r="H13" s="14" t="n">
        <f aca="false">IF(I13&lt;p_local,0,IF(C13="Aéroport → Aéroport",p_pts_plein,IF(Y13&gt;0,IF(I13&lt;=Y13,p_pts_plein,IF(I13&lt;=p_mult2*Y13,p_pts_moyen,p_pts_r3)),IF(I13&gt;=p_vv_min,p_pts_plein,IF(I13&gt;=p_vv_moy,p_pts_moyen,p_pts_court))))+IF(INDEX(10_Lieux!$D:$D,U13)=1,p_prio1,p_prio2)+IF(INDEX(10_Lieux!$D:$D,V13)=1,p_prio1,p_prio2)+IF(K13="Oui",p_tf,0)+p_hub*((INDEX(10_Lieux!$H:$H,U13)="Hub")+(INDEX(10_Lieux!$H:$H,V13)="Hub"))+IF(OR(INDEX(10_Lieux!$H:$H,U13)="Premium",INDEX(10_Lieux!$H:$H,V13)="Premium"),p_prem,0))</f>
        <v>70</v>
      </c>
      <c r="I13" s="14" t="n">
        <f aca="false">ROUND(W13*p_facteur,0)</f>
        <v>602</v>
      </c>
      <c r="J13" s="14" t="str">
        <f aca="false">IF(X13&lt;60,X13&amp;" min",INT(X13/60)&amp;" h"&amp;IF(MOD(X13,60)=0,""," "&amp;TEXT(MOD(X13,60),"00")))</f>
        <v>6 h 15</v>
      </c>
      <c r="K13" s="14" t="str">
        <f aca="false">IF(S13&lt;&gt;T13,"Oui","Non")</f>
        <v>Non</v>
      </c>
      <c r="L13" s="14" t="str">
        <f aca="false">IF(AND(INDEX(10_Lieux!$B:$B,U13)="Ville",INDEX(10_Lieux!$B:$B,V13)="Ville"),"/chauffeur-prive/"&amp;INDEX(10_Lieux!$E:$E,U13)&amp;"-"&amp;INDEX(10_Lieux!$E:$E,V13)&amp;"/","/chauffeur-prive/"&amp;INDEX(10_Lieux!$E:$E,U13)&amp;"/"&amp;INDEX(10_Lieux!$E:$E,V13)&amp;"/")</f>
        <v>/chauffeur-prive/paris-grenoble/</v>
      </c>
      <c r="M13" s="14" t="str">
        <f aca="false">IFERROR(INDEX($L:$L,MATCH(B13&amp;"|"&amp;A13,$Z:$Z,0)),"—")</f>
        <v>/chauffeur-prive/grenoble-paris/</v>
      </c>
      <c r="N13" s="14" t="str">
        <f aca="false">IF(LEN("Chauffeur privé "&amp;INDEX(10_Lieux!$J:$J,U13)&amp;" → "&amp;INDEX(10_Lieux!$J:$J,V13)&amp;" | 24h/24")&gt;60,"Chauffeur privé "&amp;INDEX(10_Lieux!$J:$J,U13)&amp;" → "&amp;INDEX(10_Lieux!$J:$J,V13),"Chauffeur privé "&amp;INDEX(10_Lieux!$J:$J,U13)&amp;" → "&amp;INDEX(10_Lieux!$J:$J,V13)&amp;" | 24h/24")</f>
        <v>Chauffeur privé Paris → Grenoble | 24h/24</v>
      </c>
      <c r="O13" s="14" t="n">
        <f aca="false">LEN(N13)</f>
        <v>41</v>
      </c>
      <c r="P13" s="14" t="str">
        <f aca="false">"Chauffeur privé "&amp;INDEX(10_Lieux!$K:$K,U13)&amp;" vers "&amp;INDEX(10_Lieux!$L:$L,V13)</f>
        <v>Chauffeur privé de Paris vers Grenoble</v>
      </c>
      <c r="Q13" s="14" t="str">
        <f aca="false">"Chauffeur privé "&amp;INDEX(10_Lieux!$K:$K,U13)&amp;" vers "&amp;INDEX(10_Lieux!$L:$L,V13)&amp;" : env. "&amp;I13&amp;" km, "&amp;J13&amp;" de route. Devis personnalisé, standard 24h/24 et 7j/7."</f>
        <v>Chauffeur privé de Paris vers Grenoble : env. 602 km, 6 h 15 de route. Devis personnalisé, standard 24h/24 et 7j/7.</v>
      </c>
      <c r="R13" s="14" t="n">
        <f aca="false">LEN(Q13)</f>
        <v>115</v>
      </c>
      <c r="S13" s="14" t="str">
        <f aca="false">INDEX(10_Lieux!$C:$C,U13)</f>
        <v>France</v>
      </c>
      <c r="T13" s="14" t="str">
        <f aca="false">INDEX(10_Lieux!$C:$C,V13)</f>
        <v>France</v>
      </c>
      <c r="U13" s="14" t="n">
        <f aca="false">MATCH(A13,10_Lieux!$A:$A,0)</f>
        <v>2</v>
      </c>
      <c r="V13" s="14" t="n">
        <f aca="false">MATCH(B13,10_Lieux!$A:$A,0)</f>
        <v>9</v>
      </c>
      <c r="W13" s="14" t="n">
        <f aca="false">ROUND(6371*2*ASIN(SQRT(SIN(RADIANS(INDEX(10_Lieux!$F:$F,V13)-INDEX(10_Lieux!$F:$F,U13))/2)^2+COS(RADIANS(INDEX(10_Lieux!$F:$F,U13)))*COS(RADIANS(INDEX(10_Lieux!$F:$F,V13)))*SIN(RADIANS(INDEX(10_Lieux!$G:$G,V13)-INDEX(10_Lieux!$G:$G,U13))/2)^2)),1)</f>
        <v>481.3</v>
      </c>
      <c r="X13" s="14" t="n">
        <f aca="false">ROUND(I13/IF(I13&lt;p_seuil_vitesse,p_vit_lente,p_vit_rapide)*60/15,0)*15</f>
        <v>375</v>
      </c>
      <c r="Y13" s="14" t="n">
        <f aca="false">MAX(IF(INDEX(10_Lieux!$B:$B,U13)&lt;&gt;"Ville",INDEX(10_Lieux!$I:$I,U13),0),IF(INDEX(10_Lieux!$B:$B,V13)&lt;&gt;"Ville",INDEX(10_Lieux!$I:$I,V13),0))</f>
        <v>0</v>
      </c>
      <c r="Z13" s="14" t="str">
        <f aca="false">A13&amp;"|"&amp;B13</f>
        <v>Paris|Grenoble</v>
      </c>
      <c r="AA13" s="14" t="str">
        <f aca="false">IF(I13&lt;p_local,"Local",IF(I13&lt;p_vv_min,"Courte distance",IF(I13&lt;p_tres_long,"Longue distance","Très longue distance")))</f>
        <v>Longue distance</v>
      </c>
    </row>
    <row r="14" customFormat="false" ht="15" hidden="false" customHeight="true" outlineLevel="0" collapsed="false">
      <c r="A14" s="1" t="s">
        <v>122</v>
      </c>
      <c r="B14" s="1" t="s">
        <v>148</v>
      </c>
      <c r="C14" s="1" t="s">
        <v>33</v>
      </c>
      <c r="D14" s="1" t="s">
        <v>124</v>
      </c>
      <c r="E14" s="1" t="s">
        <v>149</v>
      </c>
      <c r="F14" s="14" t="s">
        <v>40</v>
      </c>
      <c r="G14" s="14" t="str">
        <f aca="false">IF(I14&lt;p_local,"Local → page infra",IF(H14&gt;=p_ph1,"Phase 1",IF(H14&gt;=p_ph2,"Phase 2","Phase 3")))</f>
        <v>Phase 2</v>
      </c>
      <c r="H14" s="14" t="n">
        <f aca="false">IF(I14&lt;p_local,0,IF(C14="Aéroport → Aéroport",p_pts_plein,IF(Y14&gt;0,IF(I14&lt;=Y14,p_pts_plein,IF(I14&lt;=p_mult2*Y14,p_pts_moyen,p_pts_r3)),IF(I14&gt;=p_vv_min,p_pts_plein,IF(I14&gt;=p_vv_moy,p_pts_moyen,p_pts_court))))+IF(INDEX(10_Lieux!$D:$D,U14)=1,p_prio1,p_prio2)+IF(INDEX(10_Lieux!$D:$D,V14)=1,p_prio1,p_prio2)+IF(K14="Oui",p_tf,0)+p_hub*((INDEX(10_Lieux!$H:$H,U14)="Hub")+(INDEX(10_Lieux!$H:$H,V14)="Hub"))+IF(OR(INDEX(10_Lieux!$H:$H,U14)="Premium",INDEX(10_Lieux!$H:$H,V14)="Premium"),p_prem,0))</f>
        <v>70</v>
      </c>
      <c r="I14" s="14" t="n">
        <f aca="false">ROUND(W14*p_facteur,0)</f>
        <v>543</v>
      </c>
      <c r="J14" s="14" t="str">
        <f aca="false">IF(X14&lt;60,X14&amp;" min",INT(X14/60)&amp;" h"&amp;IF(MOD(X14,60)=0,""," "&amp;TEXT(MOD(X14,60),"00")))</f>
        <v>5 h 45</v>
      </c>
      <c r="K14" s="14" t="str">
        <f aca="false">IF(S14&lt;&gt;T14,"Oui","Non")</f>
        <v>Non</v>
      </c>
      <c r="L14" s="14" t="str">
        <f aca="false">IF(AND(INDEX(10_Lieux!$B:$B,U14)="Ville",INDEX(10_Lieux!$B:$B,V14)="Ville"),"/chauffeur-prive/"&amp;INDEX(10_Lieux!$E:$E,U14)&amp;"-"&amp;INDEX(10_Lieux!$E:$E,V14)&amp;"/","/chauffeur-prive/"&amp;INDEX(10_Lieux!$E:$E,U14)&amp;"/"&amp;INDEX(10_Lieux!$E:$E,V14)&amp;"/")</f>
        <v>/chauffeur-prive/paris-annecy/</v>
      </c>
      <c r="M14" s="14" t="str">
        <f aca="false">IFERROR(INDEX($L:$L,MATCH(B14&amp;"|"&amp;A14,$Z:$Z,0)),"—")</f>
        <v>/chauffeur-prive/annecy-paris/</v>
      </c>
      <c r="N14" s="14" t="str">
        <f aca="false">IF(LEN("Chauffeur privé "&amp;INDEX(10_Lieux!$J:$J,U14)&amp;" → "&amp;INDEX(10_Lieux!$J:$J,V14)&amp;" | 24h/24")&gt;60,"Chauffeur privé "&amp;INDEX(10_Lieux!$J:$J,U14)&amp;" → "&amp;INDEX(10_Lieux!$J:$J,V14),"Chauffeur privé "&amp;INDEX(10_Lieux!$J:$J,U14)&amp;" → "&amp;INDEX(10_Lieux!$J:$J,V14)&amp;" | 24h/24")</f>
        <v>Chauffeur privé Paris → Annecy | 24h/24</v>
      </c>
      <c r="O14" s="14" t="n">
        <f aca="false">LEN(N14)</f>
        <v>39</v>
      </c>
      <c r="P14" s="14" t="str">
        <f aca="false">"Chauffeur privé "&amp;INDEX(10_Lieux!$K:$K,U14)&amp;" vers "&amp;INDEX(10_Lieux!$L:$L,V14)</f>
        <v>Chauffeur privé de Paris vers Annecy</v>
      </c>
      <c r="Q14" s="14" t="str">
        <f aca="false">"Chauffeur privé "&amp;INDEX(10_Lieux!$K:$K,U14)&amp;" vers "&amp;INDEX(10_Lieux!$L:$L,V14)&amp;" : env. "&amp;I14&amp;" km, "&amp;J14&amp;" de route. Devis personnalisé, standard 24h/24 et 7j/7."</f>
        <v>Chauffeur privé de Paris vers Annecy : env. 543 km, 5 h 45 de route. Devis personnalisé, standard 24h/24 et 7j/7.</v>
      </c>
      <c r="R14" s="14" t="n">
        <f aca="false">LEN(Q14)</f>
        <v>113</v>
      </c>
      <c r="S14" s="14" t="str">
        <f aca="false">INDEX(10_Lieux!$C:$C,U14)</f>
        <v>France</v>
      </c>
      <c r="T14" s="14" t="str">
        <f aca="false">INDEX(10_Lieux!$C:$C,V14)</f>
        <v>France</v>
      </c>
      <c r="U14" s="14" t="n">
        <f aca="false">MATCH(A14,10_Lieux!$A:$A,0)</f>
        <v>2</v>
      </c>
      <c r="V14" s="14" t="n">
        <f aca="false">MATCH(B14,10_Lieux!$A:$A,0)</f>
        <v>10</v>
      </c>
      <c r="W14" s="14" t="n">
        <f aca="false">ROUND(6371*2*ASIN(SQRT(SIN(RADIANS(INDEX(10_Lieux!$F:$F,V14)-INDEX(10_Lieux!$F:$F,U14))/2)^2+COS(RADIANS(INDEX(10_Lieux!$F:$F,U14)))*COS(RADIANS(INDEX(10_Lieux!$F:$F,V14)))*SIN(RADIANS(INDEX(10_Lieux!$G:$G,V14)-INDEX(10_Lieux!$G:$G,U14))/2)^2)),1)</f>
        <v>434.7</v>
      </c>
      <c r="X14" s="14" t="n">
        <f aca="false">ROUND(I14/IF(I14&lt;p_seuil_vitesse,p_vit_lente,p_vit_rapide)*60/15,0)*15</f>
        <v>345</v>
      </c>
      <c r="Y14" s="14" t="n">
        <f aca="false">MAX(IF(INDEX(10_Lieux!$B:$B,U14)&lt;&gt;"Ville",INDEX(10_Lieux!$I:$I,U14),0),IF(INDEX(10_Lieux!$B:$B,V14)&lt;&gt;"Ville",INDEX(10_Lieux!$I:$I,V14),0))</f>
        <v>0</v>
      </c>
      <c r="Z14" s="14" t="str">
        <f aca="false">A14&amp;"|"&amp;B14</f>
        <v>Paris|Annecy</v>
      </c>
      <c r="AA14" s="14" t="str">
        <f aca="false">IF(I14&lt;p_local,"Local",IF(I14&lt;p_vv_min,"Courte distance",IF(I14&lt;p_tres_long,"Longue distance","Très longue distance")))</f>
        <v>Longue distance</v>
      </c>
    </row>
    <row r="15" customFormat="false" ht="15" hidden="false" customHeight="true" outlineLevel="0" collapsed="false">
      <c r="A15" s="1" t="s">
        <v>122</v>
      </c>
      <c r="B15" s="1" t="s">
        <v>150</v>
      </c>
      <c r="C15" s="1" t="s">
        <v>33</v>
      </c>
      <c r="D15" s="1" t="s">
        <v>124</v>
      </c>
      <c r="E15" s="1" t="s">
        <v>151</v>
      </c>
      <c r="F15" s="14" t="s">
        <v>40</v>
      </c>
      <c r="G15" s="14" t="str">
        <f aca="false">IF(I15&lt;p_local,"Local → page infra",IF(H15&gt;=p_ph1,"Phase 1",IF(H15&gt;=p_ph2,"Phase 2","Phase 3")))</f>
        <v>Phase 2</v>
      </c>
      <c r="H15" s="14" t="n">
        <f aca="false">IF(I15&lt;p_local,0,IF(C15="Aéroport → Aéroport",p_pts_plein,IF(Y15&gt;0,IF(I15&lt;=Y15,p_pts_plein,IF(I15&lt;=p_mult2*Y15,p_pts_moyen,p_pts_r3)),IF(I15&gt;=p_vv_min,p_pts_plein,IF(I15&gt;=p_vv_moy,p_pts_moyen,p_pts_court))))+IF(INDEX(10_Lieux!$D:$D,U15)=1,p_prio1,p_prio2)+IF(INDEX(10_Lieux!$D:$D,V15)=1,p_prio1,p_prio2)+IF(K15="Oui",p_tf,0)+p_hub*((INDEX(10_Lieux!$H:$H,U15)="Hub")+(INDEX(10_Lieux!$H:$H,V15)="Hub"))+IF(OR(INDEX(10_Lieux!$H:$H,U15)="Premium",INDEX(10_Lieux!$H:$H,V15)="Premium"),p_prem,0))</f>
        <v>65</v>
      </c>
      <c r="I15" s="14" t="n">
        <f aca="false">ROUND(W15*p_facteur,0)</f>
        <v>568</v>
      </c>
      <c r="J15" s="14" t="str">
        <f aca="false">IF(X15&lt;60,X15&amp;" min",INT(X15/60)&amp;" h"&amp;IF(MOD(X15,60)=0,""," "&amp;TEXT(MOD(X15,60),"00")))</f>
        <v>6 h</v>
      </c>
      <c r="K15" s="14" t="str">
        <f aca="false">IF(S15&lt;&gt;T15,"Oui","Non")</f>
        <v>Non</v>
      </c>
      <c r="L15" s="14" t="str">
        <f aca="false">IF(AND(INDEX(10_Lieux!$B:$B,U15)="Ville",INDEX(10_Lieux!$B:$B,V15)="Ville"),"/chauffeur-prive/"&amp;INDEX(10_Lieux!$E:$E,U15)&amp;"-"&amp;INDEX(10_Lieux!$E:$E,V15)&amp;"/","/chauffeur-prive/"&amp;INDEX(10_Lieux!$E:$E,U15)&amp;"/"&amp;INDEX(10_Lieux!$E:$E,V15)&amp;"/")</f>
        <v>/chauffeur-prive/paris-chambery/</v>
      </c>
      <c r="M15" s="14" t="str">
        <f aca="false">IFERROR(INDEX($L:$L,MATCH(B15&amp;"|"&amp;A15,$Z:$Z,0)),"—")</f>
        <v>/chauffeur-prive/chambery-paris/</v>
      </c>
      <c r="N15" s="14" t="str">
        <f aca="false">IF(LEN("Chauffeur privé "&amp;INDEX(10_Lieux!$J:$J,U15)&amp;" → "&amp;INDEX(10_Lieux!$J:$J,V15)&amp;" | 24h/24")&gt;60,"Chauffeur privé "&amp;INDEX(10_Lieux!$J:$J,U15)&amp;" → "&amp;INDEX(10_Lieux!$J:$J,V15),"Chauffeur privé "&amp;INDEX(10_Lieux!$J:$J,U15)&amp;" → "&amp;INDEX(10_Lieux!$J:$J,V15)&amp;" | 24h/24")</f>
        <v>Chauffeur privé Paris → Chambéry | 24h/24</v>
      </c>
      <c r="O15" s="14" t="n">
        <f aca="false">LEN(N15)</f>
        <v>41</v>
      </c>
      <c r="P15" s="14" t="str">
        <f aca="false">"Chauffeur privé "&amp;INDEX(10_Lieux!$K:$K,U15)&amp;" vers "&amp;INDEX(10_Lieux!$L:$L,V15)</f>
        <v>Chauffeur privé de Paris vers Chambéry</v>
      </c>
      <c r="Q15" s="14" t="str">
        <f aca="false">"Chauffeur privé "&amp;INDEX(10_Lieux!$K:$K,U15)&amp;" vers "&amp;INDEX(10_Lieux!$L:$L,V15)&amp;" : env. "&amp;I15&amp;" km, "&amp;J15&amp;" de route. Devis personnalisé, standard 24h/24 et 7j/7."</f>
        <v>Chauffeur privé de Paris vers Chambéry : env. 568 km, 6 h de route. Devis personnalisé, standard 24h/24 et 7j/7.</v>
      </c>
      <c r="R15" s="14" t="n">
        <f aca="false">LEN(Q15)</f>
        <v>112</v>
      </c>
      <c r="S15" s="14" t="str">
        <f aca="false">INDEX(10_Lieux!$C:$C,U15)</f>
        <v>France</v>
      </c>
      <c r="T15" s="14" t="str">
        <f aca="false">INDEX(10_Lieux!$C:$C,V15)</f>
        <v>France</v>
      </c>
      <c r="U15" s="14" t="n">
        <f aca="false">MATCH(A15,10_Lieux!$A:$A,0)</f>
        <v>2</v>
      </c>
      <c r="V15" s="14" t="n">
        <f aca="false">MATCH(B15,10_Lieux!$A:$A,0)</f>
        <v>11</v>
      </c>
      <c r="W15" s="14" t="n">
        <f aca="false">ROUND(6371*2*ASIN(SQRT(SIN(RADIANS(INDEX(10_Lieux!$F:$F,V15)-INDEX(10_Lieux!$F:$F,U15))/2)^2+COS(RADIANS(INDEX(10_Lieux!$F:$F,U15)))*COS(RADIANS(INDEX(10_Lieux!$F:$F,V15)))*SIN(RADIANS(INDEX(10_Lieux!$G:$G,V15)-INDEX(10_Lieux!$G:$G,U15))/2)^2)),1)</f>
        <v>454.5</v>
      </c>
      <c r="X15" s="14" t="n">
        <f aca="false">ROUND(I15/IF(I15&lt;p_seuil_vitesse,p_vit_lente,p_vit_rapide)*60/15,0)*15</f>
        <v>360</v>
      </c>
      <c r="Y15" s="14" t="n">
        <f aca="false">MAX(IF(INDEX(10_Lieux!$B:$B,U15)&lt;&gt;"Ville",INDEX(10_Lieux!$I:$I,U15),0),IF(INDEX(10_Lieux!$B:$B,V15)&lt;&gt;"Ville",INDEX(10_Lieux!$I:$I,V15),0))</f>
        <v>0</v>
      </c>
      <c r="Z15" s="14" t="str">
        <f aca="false">A15&amp;"|"&amp;B15</f>
        <v>Paris|Chambéry</v>
      </c>
      <c r="AA15" s="14" t="str">
        <f aca="false">IF(I15&lt;p_local,"Local",IF(I15&lt;p_vv_min,"Courte distance",IF(I15&lt;p_tres_long,"Longue distance","Très longue distance")))</f>
        <v>Longue distance</v>
      </c>
    </row>
    <row r="16" customFormat="false" ht="15" hidden="false" customHeight="true" outlineLevel="0" collapsed="false">
      <c r="A16" s="1" t="s">
        <v>122</v>
      </c>
      <c r="B16" s="1" t="s">
        <v>152</v>
      </c>
      <c r="C16" s="1" t="s">
        <v>33</v>
      </c>
      <c r="D16" s="1" t="s">
        <v>124</v>
      </c>
      <c r="E16" s="1" t="s">
        <v>153</v>
      </c>
      <c r="F16" s="14" t="s">
        <v>40</v>
      </c>
      <c r="G16" s="14" t="str">
        <f aca="false">IF(I16&lt;p_local,"Local → page infra",IF(H16&gt;=p_ph1,"Phase 1",IF(H16&gt;=p_ph2,"Phase 2","Phase 3")))</f>
        <v>Phase 1</v>
      </c>
      <c r="H16" s="14" t="n">
        <f aca="false">IF(I16&lt;p_local,0,IF(C16="Aéroport → Aéroport",p_pts_plein,IF(Y16&gt;0,IF(I16&lt;=Y16,p_pts_plein,IF(I16&lt;=p_mult2*Y16,p_pts_moyen,p_pts_r3)),IF(I16&gt;=p_vv_min,p_pts_plein,IF(I16&gt;=p_vv_moy,p_pts_moyen,p_pts_court))))+IF(INDEX(10_Lieux!$D:$D,U16)=1,p_prio1,p_prio2)+IF(INDEX(10_Lieux!$D:$D,V16)=1,p_prio1,p_prio2)+IF(K16="Oui",p_tf,0)+p_hub*((INDEX(10_Lieux!$H:$H,U16)="Hub")+(INDEX(10_Lieux!$H:$H,V16)="Hub"))+IF(OR(INDEX(10_Lieux!$H:$H,U16)="Premium",INDEX(10_Lieux!$H:$H,V16)="Premium"),p_prem,0))</f>
        <v>90</v>
      </c>
      <c r="I16" s="14" t="n">
        <f aca="false">ROUND(W16*p_facteur,0)</f>
        <v>512</v>
      </c>
      <c r="J16" s="14" t="str">
        <f aca="false">IF(X16&lt;60,X16&amp;" min",INT(X16/60)&amp;" h"&amp;IF(MOD(X16,60)=0,""," "&amp;TEXT(MOD(X16,60),"00")))</f>
        <v>5 h 30</v>
      </c>
      <c r="K16" s="14" t="str">
        <f aca="false">IF(S16&lt;&gt;T16,"Oui","Non")</f>
        <v>Oui</v>
      </c>
      <c r="L16" s="14" t="str">
        <f aca="false">IF(AND(INDEX(10_Lieux!$B:$B,U16)="Ville",INDEX(10_Lieux!$B:$B,V16)="Ville"),"/chauffeur-prive/"&amp;INDEX(10_Lieux!$E:$E,U16)&amp;"-"&amp;INDEX(10_Lieux!$E:$E,V16)&amp;"/","/chauffeur-prive/"&amp;INDEX(10_Lieux!$E:$E,U16)&amp;"/"&amp;INDEX(10_Lieux!$E:$E,V16)&amp;"/")</f>
        <v>/chauffeur-prive/paris-geneve/</v>
      </c>
      <c r="M16" s="14" t="str">
        <f aca="false">IFERROR(INDEX($L:$L,MATCH(B16&amp;"|"&amp;A16,$Z:$Z,0)),"—")</f>
        <v>/chauffeur-prive/geneve-paris/</v>
      </c>
      <c r="N16" s="14" t="str">
        <f aca="false">IF(LEN("Chauffeur privé "&amp;INDEX(10_Lieux!$J:$J,U16)&amp;" → "&amp;INDEX(10_Lieux!$J:$J,V16)&amp;" | 24h/24")&gt;60,"Chauffeur privé "&amp;INDEX(10_Lieux!$J:$J,U16)&amp;" → "&amp;INDEX(10_Lieux!$J:$J,V16),"Chauffeur privé "&amp;INDEX(10_Lieux!$J:$J,U16)&amp;" → "&amp;INDEX(10_Lieux!$J:$J,V16)&amp;" | 24h/24")</f>
        <v>Chauffeur privé Paris → Genève | 24h/24</v>
      </c>
      <c r="O16" s="14" t="n">
        <f aca="false">LEN(N16)</f>
        <v>39</v>
      </c>
      <c r="P16" s="14" t="str">
        <f aca="false">"Chauffeur privé "&amp;INDEX(10_Lieux!$K:$K,U16)&amp;" vers "&amp;INDEX(10_Lieux!$L:$L,V16)</f>
        <v>Chauffeur privé de Paris vers Genève</v>
      </c>
      <c r="Q16" s="14" t="str">
        <f aca="false">"Chauffeur privé "&amp;INDEX(10_Lieux!$K:$K,U16)&amp;" vers "&amp;INDEX(10_Lieux!$L:$L,V16)&amp;" : env. "&amp;I16&amp;" km, "&amp;J16&amp;" de route. Devis personnalisé, standard 24h/24 et 7j/7."</f>
        <v>Chauffeur privé de Paris vers Genève : env. 512 km, 5 h 30 de route. Devis personnalisé, standard 24h/24 et 7j/7.</v>
      </c>
      <c r="R16" s="14" t="n">
        <f aca="false">LEN(Q16)</f>
        <v>113</v>
      </c>
      <c r="S16" s="14" t="str">
        <f aca="false">INDEX(10_Lieux!$C:$C,U16)</f>
        <v>France</v>
      </c>
      <c r="T16" s="14" t="str">
        <f aca="false">INDEX(10_Lieux!$C:$C,V16)</f>
        <v>Suisse</v>
      </c>
      <c r="U16" s="14" t="n">
        <f aca="false">MATCH(A16,10_Lieux!$A:$A,0)</f>
        <v>2</v>
      </c>
      <c r="V16" s="14" t="n">
        <f aca="false">MATCH(B16,10_Lieux!$A:$A,0)</f>
        <v>111</v>
      </c>
      <c r="W16" s="14" t="n">
        <f aca="false">ROUND(6371*2*ASIN(SQRT(SIN(RADIANS(INDEX(10_Lieux!$F:$F,V16)-INDEX(10_Lieux!$F:$F,U16))/2)^2+COS(RADIANS(INDEX(10_Lieux!$F:$F,U16)))*COS(RADIANS(INDEX(10_Lieux!$F:$F,V16)))*SIN(RADIANS(INDEX(10_Lieux!$G:$G,V16)-INDEX(10_Lieux!$G:$G,U16))/2)^2)),1)</f>
        <v>409.8</v>
      </c>
      <c r="X16" s="14" t="n">
        <f aca="false">ROUND(I16/IF(I16&lt;p_seuil_vitesse,p_vit_lente,p_vit_rapide)*60/15,0)*15</f>
        <v>330</v>
      </c>
      <c r="Y16" s="14" t="n">
        <f aca="false">MAX(IF(INDEX(10_Lieux!$B:$B,U16)&lt;&gt;"Ville",INDEX(10_Lieux!$I:$I,U16),0),IF(INDEX(10_Lieux!$B:$B,V16)&lt;&gt;"Ville",INDEX(10_Lieux!$I:$I,V16),0))</f>
        <v>0</v>
      </c>
      <c r="Z16" s="14" t="str">
        <f aca="false">A16&amp;"|"&amp;B16</f>
        <v>Paris|Genève</v>
      </c>
      <c r="AA16" s="14" t="str">
        <f aca="false">IF(I16&lt;p_local,"Local",IF(I16&lt;p_vv_min,"Courte distance",IF(I16&lt;p_tres_long,"Longue distance","Très longue distance")))</f>
        <v>Longue distance</v>
      </c>
    </row>
    <row r="17" customFormat="false" ht="15" hidden="false" customHeight="true" outlineLevel="0" collapsed="false">
      <c r="A17" s="1" t="s">
        <v>122</v>
      </c>
      <c r="B17" s="1" t="s">
        <v>154</v>
      </c>
      <c r="C17" s="1" t="s">
        <v>33</v>
      </c>
      <c r="D17" s="1" t="s">
        <v>124</v>
      </c>
      <c r="E17" s="1" t="s">
        <v>155</v>
      </c>
      <c r="F17" s="14" t="s">
        <v>40</v>
      </c>
      <c r="G17" s="14" t="str">
        <f aca="false">IF(I17&lt;p_local,"Local → page infra",IF(H17&gt;=p_ph1,"Phase 1",IF(H17&gt;=p_ph2,"Phase 2","Phase 3")))</f>
        <v>Phase 1</v>
      </c>
      <c r="H17" s="14" t="n">
        <f aca="false">IF(I17&lt;p_local,0,IF(C17="Aéroport → Aéroport",p_pts_plein,IF(Y17&gt;0,IF(I17&lt;=Y17,p_pts_plein,IF(I17&lt;=p_mult2*Y17,p_pts_moyen,p_pts_r3)),IF(I17&gt;=p_vv_min,p_pts_plein,IF(I17&gt;=p_vv_moy,p_pts_moyen,p_pts_court))))+IF(INDEX(10_Lieux!$D:$D,U17)=1,p_prio1,p_prio2)+IF(INDEX(10_Lieux!$D:$D,V17)=1,p_prio1,p_prio2)+IF(K17="Oui",p_tf,0)+p_hub*((INDEX(10_Lieux!$H:$H,U17)="Hub")+(INDEX(10_Lieux!$H:$H,V17)="Hub"))+IF(OR(INDEX(10_Lieux!$H:$H,U17)="Premium",INDEX(10_Lieux!$H:$H,V17)="Premium"),p_prem,0))</f>
        <v>80</v>
      </c>
      <c r="I17" s="14" t="n">
        <f aca="false">ROUND(W17*p_facteur,0)</f>
        <v>516</v>
      </c>
      <c r="J17" s="14" t="str">
        <f aca="false">IF(X17&lt;60,X17&amp;" min",INT(X17/60)&amp;" h"&amp;IF(MOD(X17,60)=0,""," "&amp;TEXT(MOD(X17,60),"00")))</f>
        <v>5 h 30</v>
      </c>
      <c r="K17" s="14" t="str">
        <f aca="false">IF(S17&lt;&gt;T17,"Oui","Non")</f>
        <v>Oui</v>
      </c>
      <c r="L17" s="14" t="str">
        <f aca="false">IF(AND(INDEX(10_Lieux!$B:$B,U17)="Ville",INDEX(10_Lieux!$B:$B,V17)="Ville"),"/chauffeur-prive/"&amp;INDEX(10_Lieux!$E:$E,U17)&amp;"-"&amp;INDEX(10_Lieux!$E:$E,V17)&amp;"/","/chauffeur-prive/"&amp;INDEX(10_Lieux!$E:$E,U17)&amp;"/"&amp;INDEX(10_Lieux!$E:$E,V17)&amp;"/")</f>
        <v>/chauffeur-prive/paris-lausanne/</v>
      </c>
      <c r="M17" s="14" t="str">
        <f aca="false">IFERROR(INDEX($L:$L,MATCH(B17&amp;"|"&amp;A17,$Z:$Z,0)),"—")</f>
        <v>/chauffeur-prive/lausanne-paris/</v>
      </c>
      <c r="N17" s="14" t="str">
        <f aca="false">IF(LEN("Chauffeur privé "&amp;INDEX(10_Lieux!$J:$J,U17)&amp;" → "&amp;INDEX(10_Lieux!$J:$J,V17)&amp;" | 24h/24")&gt;60,"Chauffeur privé "&amp;INDEX(10_Lieux!$J:$J,U17)&amp;" → "&amp;INDEX(10_Lieux!$J:$J,V17),"Chauffeur privé "&amp;INDEX(10_Lieux!$J:$J,U17)&amp;" → "&amp;INDEX(10_Lieux!$J:$J,V17)&amp;" | 24h/24")</f>
        <v>Chauffeur privé Paris → Lausanne | 24h/24</v>
      </c>
      <c r="O17" s="14" t="n">
        <f aca="false">LEN(N17)</f>
        <v>41</v>
      </c>
      <c r="P17" s="14" t="str">
        <f aca="false">"Chauffeur privé "&amp;INDEX(10_Lieux!$K:$K,U17)&amp;" vers "&amp;INDEX(10_Lieux!$L:$L,V17)</f>
        <v>Chauffeur privé de Paris vers Lausanne</v>
      </c>
      <c r="Q17" s="14" t="str">
        <f aca="false">"Chauffeur privé "&amp;INDEX(10_Lieux!$K:$K,U17)&amp;" vers "&amp;INDEX(10_Lieux!$L:$L,V17)&amp;" : env. "&amp;I17&amp;" km, "&amp;J17&amp;" de route. Devis personnalisé, standard 24h/24 et 7j/7."</f>
        <v>Chauffeur privé de Paris vers Lausanne : env. 516 km, 5 h 30 de route. Devis personnalisé, standard 24h/24 et 7j/7.</v>
      </c>
      <c r="R17" s="14" t="n">
        <f aca="false">LEN(Q17)</f>
        <v>115</v>
      </c>
      <c r="S17" s="14" t="str">
        <f aca="false">INDEX(10_Lieux!$C:$C,U17)</f>
        <v>France</v>
      </c>
      <c r="T17" s="14" t="str">
        <f aca="false">INDEX(10_Lieux!$C:$C,V17)</f>
        <v>Suisse</v>
      </c>
      <c r="U17" s="14" t="n">
        <f aca="false">MATCH(A17,10_Lieux!$A:$A,0)</f>
        <v>2</v>
      </c>
      <c r="V17" s="14" t="n">
        <f aca="false">MATCH(B17,10_Lieux!$A:$A,0)</f>
        <v>112</v>
      </c>
      <c r="W17" s="14" t="n">
        <f aca="false">ROUND(6371*2*ASIN(SQRT(SIN(RADIANS(INDEX(10_Lieux!$F:$F,V17)-INDEX(10_Lieux!$F:$F,U17))/2)^2+COS(RADIANS(INDEX(10_Lieux!$F:$F,U17)))*COS(RADIANS(INDEX(10_Lieux!$F:$F,V17)))*SIN(RADIANS(INDEX(10_Lieux!$G:$G,V17)-INDEX(10_Lieux!$G:$G,U17))/2)^2)),1)</f>
        <v>412.5</v>
      </c>
      <c r="X17" s="14" t="n">
        <f aca="false">ROUND(I17/IF(I17&lt;p_seuil_vitesse,p_vit_lente,p_vit_rapide)*60/15,0)*15</f>
        <v>330</v>
      </c>
      <c r="Y17" s="14" t="n">
        <f aca="false">MAX(IF(INDEX(10_Lieux!$B:$B,U17)&lt;&gt;"Ville",INDEX(10_Lieux!$I:$I,U17),0),IF(INDEX(10_Lieux!$B:$B,V17)&lt;&gt;"Ville",INDEX(10_Lieux!$I:$I,V17),0))</f>
        <v>0</v>
      </c>
      <c r="Z17" s="14" t="str">
        <f aca="false">A17&amp;"|"&amp;B17</f>
        <v>Paris|Lausanne</v>
      </c>
      <c r="AA17" s="14" t="str">
        <f aca="false">IF(I17&lt;p_local,"Local",IF(I17&lt;p_vv_min,"Courte distance",IF(I17&lt;p_tres_long,"Longue distance","Très longue distance")))</f>
        <v>Longue distance</v>
      </c>
    </row>
    <row r="18" customFormat="false" ht="15" hidden="false" customHeight="true" outlineLevel="0" collapsed="false">
      <c r="A18" s="1" t="s">
        <v>122</v>
      </c>
      <c r="B18" s="1" t="s">
        <v>156</v>
      </c>
      <c r="C18" s="1" t="s">
        <v>33</v>
      </c>
      <c r="D18" s="1" t="s">
        <v>124</v>
      </c>
      <c r="E18" s="1" t="s">
        <v>157</v>
      </c>
      <c r="F18" s="14" t="s">
        <v>40</v>
      </c>
      <c r="G18" s="14" t="str">
        <f aca="false">IF(I18&lt;p_local,"Local → page infra",IF(H18&gt;=p_ph1,"Phase 1",IF(H18&gt;=p_ph2,"Phase 2","Phase 3")))</f>
        <v>Phase 1</v>
      </c>
      <c r="H18" s="14" t="n">
        <f aca="false">IF(I18&lt;p_local,0,IF(C18="Aéroport → Aéroport",p_pts_plein,IF(Y18&gt;0,IF(I18&lt;=Y18,p_pts_plein,IF(I18&lt;=p_mult2*Y18,p_pts_moyen,p_pts_r3)),IF(I18&gt;=p_vv_min,p_pts_plein,IF(I18&gt;=p_vv_moy,p_pts_moyen,p_pts_court))))+IF(INDEX(10_Lieux!$D:$D,U18)=1,p_prio1,p_prio2)+IF(INDEX(10_Lieux!$D:$D,V18)=1,p_prio1,p_prio2)+IF(K18="Oui",p_tf,0)+p_hub*((INDEX(10_Lieux!$H:$H,U18)="Hub")+(INDEX(10_Lieux!$H:$H,V18)="Hub"))+IF(OR(INDEX(10_Lieux!$H:$H,U18)="Premium",INDEX(10_Lieux!$H:$H,V18)="Premium"),p_prem,0))</f>
        <v>90</v>
      </c>
      <c r="I18" s="14" t="n">
        <f aca="false">ROUND(W18*p_facteur,0)</f>
        <v>330</v>
      </c>
      <c r="J18" s="14" t="str">
        <f aca="false">IF(X18&lt;60,X18&amp;" min",INT(X18/60)&amp;" h"&amp;IF(MOD(X18,60)=0,""," "&amp;TEXT(MOD(X18,60),"00")))</f>
        <v>3 h 30</v>
      </c>
      <c r="K18" s="14" t="str">
        <f aca="false">IF(S18&lt;&gt;T18,"Oui","Non")</f>
        <v>Oui</v>
      </c>
      <c r="L18" s="14" t="str">
        <f aca="false">IF(AND(INDEX(10_Lieux!$B:$B,U18)="Ville",INDEX(10_Lieux!$B:$B,V18)="Ville"),"/chauffeur-prive/"&amp;INDEX(10_Lieux!$E:$E,U18)&amp;"-"&amp;INDEX(10_Lieux!$E:$E,V18)&amp;"/","/chauffeur-prive/"&amp;INDEX(10_Lieux!$E:$E,U18)&amp;"/"&amp;INDEX(10_Lieux!$E:$E,V18)&amp;"/")</f>
        <v>/chauffeur-prive/paris-bruxelles/</v>
      </c>
      <c r="M18" s="14" t="str">
        <f aca="false">IFERROR(INDEX($L:$L,MATCH(B18&amp;"|"&amp;A18,$Z:$Z,0)),"—")</f>
        <v>/chauffeur-prive/bruxelles-paris/</v>
      </c>
      <c r="N18" s="14" t="str">
        <f aca="false">IF(LEN("Chauffeur privé "&amp;INDEX(10_Lieux!$J:$J,U18)&amp;" → "&amp;INDEX(10_Lieux!$J:$J,V18)&amp;" | 24h/24")&gt;60,"Chauffeur privé "&amp;INDEX(10_Lieux!$J:$J,U18)&amp;" → "&amp;INDEX(10_Lieux!$J:$J,V18),"Chauffeur privé "&amp;INDEX(10_Lieux!$J:$J,U18)&amp;" → "&amp;INDEX(10_Lieux!$J:$J,V18)&amp;" | 24h/24")</f>
        <v>Chauffeur privé Paris → Bruxelles | 24h/24</v>
      </c>
      <c r="O18" s="14" t="n">
        <f aca="false">LEN(N18)</f>
        <v>42</v>
      </c>
      <c r="P18" s="14" t="str">
        <f aca="false">"Chauffeur privé "&amp;INDEX(10_Lieux!$K:$K,U18)&amp;" vers "&amp;INDEX(10_Lieux!$L:$L,V18)</f>
        <v>Chauffeur privé de Paris vers Bruxelles</v>
      </c>
      <c r="Q18" s="14" t="str">
        <f aca="false">"Chauffeur privé "&amp;INDEX(10_Lieux!$K:$K,U18)&amp;" vers "&amp;INDEX(10_Lieux!$L:$L,V18)&amp;" : env. "&amp;I18&amp;" km, "&amp;J18&amp;" de route. Devis personnalisé, standard 24h/24 et 7j/7."</f>
        <v>Chauffeur privé de Paris vers Bruxelles : env. 330 km, 3 h 30 de route. Devis personnalisé, standard 24h/24 et 7j/7.</v>
      </c>
      <c r="R18" s="14" t="n">
        <f aca="false">LEN(Q18)</f>
        <v>116</v>
      </c>
      <c r="S18" s="14" t="str">
        <f aca="false">INDEX(10_Lieux!$C:$C,U18)</f>
        <v>France</v>
      </c>
      <c r="T18" s="14" t="str">
        <f aca="false">INDEX(10_Lieux!$C:$C,V18)</f>
        <v>Belgique</v>
      </c>
      <c r="U18" s="14" t="n">
        <f aca="false">MATCH(A18,10_Lieux!$A:$A,0)</f>
        <v>2</v>
      </c>
      <c r="V18" s="14" t="n">
        <f aca="false">MATCH(B18,10_Lieux!$A:$A,0)</f>
        <v>93</v>
      </c>
      <c r="W18" s="14" t="n">
        <f aca="false">ROUND(6371*2*ASIN(SQRT(SIN(RADIANS(INDEX(10_Lieux!$F:$F,V18)-INDEX(10_Lieux!$F:$F,U18))/2)^2+COS(RADIANS(INDEX(10_Lieux!$F:$F,U18)))*COS(RADIANS(INDEX(10_Lieux!$F:$F,V18)))*SIN(RADIANS(INDEX(10_Lieux!$G:$G,V18)-INDEX(10_Lieux!$G:$G,U18))/2)^2)),1)</f>
        <v>263.8</v>
      </c>
      <c r="X18" s="14" t="n">
        <f aca="false">ROUND(I18/IF(I18&lt;p_seuil_vitesse,p_vit_lente,p_vit_rapide)*60/15,0)*15</f>
        <v>210</v>
      </c>
      <c r="Y18" s="14" t="n">
        <f aca="false">MAX(IF(INDEX(10_Lieux!$B:$B,U18)&lt;&gt;"Ville",INDEX(10_Lieux!$I:$I,U18),0),IF(INDEX(10_Lieux!$B:$B,V18)&lt;&gt;"Ville",INDEX(10_Lieux!$I:$I,V18),0))</f>
        <v>0</v>
      </c>
      <c r="Z18" s="14" t="str">
        <f aca="false">A18&amp;"|"&amp;B18</f>
        <v>Paris|Bruxelles</v>
      </c>
      <c r="AA18" s="14" t="str">
        <f aca="false">IF(I18&lt;p_local,"Local",IF(I18&lt;p_vv_min,"Courte distance",IF(I18&lt;p_tres_long,"Longue distance","Très longue distance")))</f>
        <v>Longue distance</v>
      </c>
    </row>
    <row r="19" customFormat="false" ht="15" hidden="false" customHeight="true" outlineLevel="0" collapsed="false">
      <c r="A19" s="1" t="s">
        <v>122</v>
      </c>
      <c r="B19" s="1" t="s">
        <v>158</v>
      </c>
      <c r="C19" s="1" t="s">
        <v>33</v>
      </c>
      <c r="D19" s="1" t="s">
        <v>124</v>
      </c>
      <c r="E19" s="1" t="s">
        <v>159</v>
      </c>
      <c r="F19" s="14" t="s">
        <v>40</v>
      </c>
      <c r="G19" s="14" t="str">
        <f aca="false">IF(I19&lt;p_local,"Local → page infra",IF(H19&gt;=p_ph1,"Phase 1",IF(H19&gt;=p_ph2,"Phase 2","Phase 3")))</f>
        <v>Phase 1</v>
      </c>
      <c r="H19" s="14" t="n">
        <f aca="false">IF(I19&lt;p_local,0,IF(C19="Aéroport → Aéroport",p_pts_plein,IF(Y19&gt;0,IF(I19&lt;=Y19,p_pts_plein,IF(I19&lt;=p_mult2*Y19,p_pts_moyen,p_pts_r3)),IF(I19&gt;=p_vv_min,p_pts_plein,IF(I19&gt;=p_vv_moy,p_pts_moyen,p_pts_court))))+IF(INDEX(10_Lieux!$D:$D,U19)=1,p_prio1,p_prio2)+IF(INDEX(10_Lieux!$D:$D,V19)=1,p_prio1,p_prio2)+IF(K19="Oui",p_tf,0)+p_hub*((INDEX(10_Lieux!$H:$H,U19)="Hub")+(INDEX(10_Lieux!$H:$H,V19)="Hub"))+IF(OR(INDEX(10_Lieux!$H:$H,U19)="Premium",INDEX(10_Lieux!$H:$H,V19)="Premium"),p_prem,0))</f>
        <v>80</v>
      </c>
      <c r="I19" s="14" t="n">
        <f aca="false">ROUND(W19*p_facteur,0)</f>
        <v>380</v>
      </c>
      <c r="J19" s="14" t="str">
        <f aca="false">IF(X19&lt;60,X19&amp;" min",INT(X19/60)&amp;" h"&amp;IF(MOD(X19,60)=0,""," "&amp;TEXT(MOD(X19,60),"00")))</f>
        <v>4 h</v>
      </c>
      <c r="K19" s="14" t="str">
        <f aca="false">IF(S19&lt;&gt;T19,"Oui","Non")</f>
        <v>Oui</v>
      </c>
      <c r="L19" s="14" t="str">
        <f aca="false">IF(AND(INDEX(10_Lieux!$B:$B,U19)="Ville",INDEX(10_Lieux!$B:$B,V19)="Ville"),"/chauffeur-prive/"&amp;INDEX(10_Lieux!$E:$E,U19)&amp;"-"&amp;INDEX(10_Lieux!$E:$E,V19)&amp;"/","/chauffeur-prive/"&amp;INDEX(10_Lieux!$E:$E,U19)&amp;"/"&amp;INDEX(10_Lieux!$E:$E,V19)&amp;"/")</f>
        <v>/chauffeur-prive/paris-liege/</v>
      </c>
      <c r="M19" s="14" t="str">
        <f aca="false">IFERROR(INDEX($L:$L,MATCH(B19&amp;"|"&amp;A19,$Z:$Z,0)),"—")</f>
        <v>/chauffeur-prive/liege-paris/</v>
      </c>
      <c r="N19" s="14" t="str">
        <f aca="false">IF(LEN("Chauffeur privé "&amp;INDEX(10_Lieux!$J:$J,U19)&amp;" → "&amp;INDEX(10_Lieux!$J:$J,V19)&amp;" | 24h/24")&gt;60,"Chauffeur privé "&amp;INDEX(10_Lieux!$J:$J,U19)&amp;" → "&amp;INDEX(10_Lieux!$J:$J,V19),"Chauffeur privé "&amp;INDEX(10_Lieux!$J:$J,U19)&amp;" → "&amp;INDEX(10_Lieux!$J:$J,V19)&amp;" | 24h/24")</f>
        <v>Chauffeur privé Paris → Liège | 24h/24</v>
      </c>
      <c r="O19" s="14" t="n">
        <f aca="false">LEN(N19)</f>
        <v>38</v>
      </c>
      <c r="P19" s="14" t="str">
        <f aca="false">"Chauffeur privé "&amp;INDEX(10_Lieux!$K:$K,U19)&amp;" vers "&amp;INDEX(10_Lieux!$L:$L,V19)</f>
        <v>Chauffeur privé de Paris vers Liège</v>
      </c>
      <c r="Q19" s="14" t="str">
        <f aca="false">"Chauffeur privé "&amp;INDEX(10_Lieux!$K:$K,U19)&amp;" vers "&amp;INDEX(10_Lieux!$L:$L,V19)&amp;" : env. "&amp;I19&amp;" km, "&amp;J19&amp;" de route. Devis personnalisé, standard 24h/24 et 7j/7."</f>
        <v>Chauffeur privé de Paris vers Liège : env. 380 km, 4 h de route. Devis personnalisé, standard 24h/24 et 7j/7.</v>
      </c>
      <c r="R19" s="14" t="n">
        <f aca="false">LEN(Q19)</f>
        <v>109</v>
      </c>
      <c r="S19" s="14" t="str">
        <f aca="false">INDEX(10_Lieux!$C:$C,U19)</f>
        <v>France</v>
      </c>
      <c r="T19" s="14" t="str">
        <f aca="false">INDEX(10_Lieux!$C:$C,V19)</f>
        <v>Belgique</v>
      </c>
      <c r="U19" s="14" t="n">
        <f aca="false">MATCH(A19,10_Lieux!$A:$A,0)</f>
        <v>2</v>
      </c>
      <c r="V19" s="14" t="n">
        <f aca="false">MATCH(B19,10_Lieux!$A:$A,0)</f>
        <v>94</v>
      </c>
      <c r="W19" s="14" t="n">
        <f aca="false">ROUND(6371*2*ASIN(SQRT(SIN(RADIANS(INDEX(10_Lieux!$F:$F,V19)-INDEX(10_Lieux!$F:$F,U19))/2)^2+COS(RADIANS(INDEX(10_Lieux!$F:$F,U19)))*COS(RADIANS(INDEX(10_Lieux!$F:$F,V19)))*SIN(RADIANS(INDEX(10_Lieux!$G:$G,V19)-INDEX(10_Lieux!$G:$G,U19))/2)^2)),1)</f>
        <v>303.9</v>
      </c>
      <c r="X19" s="14" t="n">
        <f aca="false">ROUND(I19/IF(I19&lt;p_seuil_vitesse,p_vit_lente,p_vit_rapide)*60/15,0)*15</f>
        <v>240</v>
      </c>
      <c r="Y19" s="14" t="n">
        <f aca="false">MAX(IF(INDEX(10_Lieux!$B:$B,U19)&lt;&gt;"Ville",INDEX(10_Lieux!$I:$I,U19),0),IF(INDEX(10_Lieux!$B:$B,V19)&lt;&gt;"Ville",INDEX(10_Lieux!$I:$I,V19),0))</f>
        <v>0</v>
      </c>
      <c r="Z19" s="14" t="str">
        <f aca="false">A19&amp;"|"&amp;B19</f>
        <v>Paris|Liège</v>
      </c>
      <c r="AA19" s="14" t="str">
        <f aca="false">IF(I19&lt;p_local,"Local",IF(I19&lt;p_vv_min,"Courte distance",IF(I19&lt;p_tres_long,"Longue distance","Très longue distance")))</f>
        <v>Longue distance</v>
      </c>
    </row>
    <row r="20" customFormat="false" ht="15" hidden="false" customHeight="true" outlineLevel="0" collapsed="false">
      <c r="A20" s="1" t="s">
        <v>122</v>
      </c>
      <c r="B20" s="1" t="s">
        <v>160</v>
      </c>
      <c r="C20" s="1" t="s">
        <v>33</v>
      </c>
      <c r="D20" s="1" t="s">
        <v>124</v>
      </c>
      <c r="E20" s="1" t="s">
        <v>161</v>
      </c>
      <c r="F20" s="14" t="s">
        <v>40</v>
      </c>
      <c r="G20" s="14" t="str">
        <f aca="false">IF(I20&lt;p_local,"Local → page infra",IF(H20&gt;=p_ph1,"Phase 1",IF(H20&gt;=p_ph2,"Phase 2","Phase 3")))</f>
        <v>Phase 1</v>
      </c>
      <c r="H20" s="14" t="n">
        <f aca="false">IF(I20&lt;p_local,0,IF(C20="Aéroport → Aéroport",p_pts_plein,IF(Y20&gt;0,IF(I20&lt;=Y20,p_pts_plein,IF(I20&lt;=p_mult2*Y20,p_pts_moyen,p_pts_r3)),IF(I20&gt;=p_vv_min,p_pts_plein,IF(I20&gt;=p_vv_moy,p_pts_moyen,p_pts_court))))+IF(INDEX(10_Lieux!$D:$D,U20)=1,p_prio1,p_prio2)+IF(INDEX(10_Lieux!$D:$D,V20)=1,p_prio1,p_prio2)+IF(K20="Oui",p_tf,0)+p_hub*((INDEX(10_Lieux!$H:$H,U20)="Hub")+(INDEX(10_Lieux!$H:$H,V20)="Hub"))+IF(OR(INDEX(10_Lieux!$H:$H,U20)="Premium",INDEX(10_Lieux!$H:$H,V20)="Premium"),p_prem,0))</f>
        <v>80</v>
      </c>
      <c r="I20" s="14" t="n">
        <f aca="false">ROUND(W20*p_facteur,0)</f>
        <v>287</v>
      </c>
      <c r="J20" s="14" t="str">
        <f aca="false">IF(X20&lt;60,X20&amp;" min",INT(X20/60)&amp;" h"&amp;IF(MOD(X20,60)=0,""," "&amp;TEXT(MOD(X20,60),"00")))</f>
        <v>3 h</v>
      </c>
      <c r="K20" s="14" t="str">
        <f aca="false">IF(S20&lt;&gt;T20,"Oui","Non")</f>
        <v>Oui</v>
      </c>
      <c r="L20" s="14" t="str">
        <f aca="false">IF(AND(INDEX(10_Lieux!$B:$B,U20)="Ville",INDEX(10_Lieux!$B:$B,V20)="Ville"),"/chauffeur-prive/"&amp;INDEX(10_Lieux!$E:$E,U20)&amp;"-"&amp;INDEX(10_Lieux!$E:$E,V20)&amp;"/","/chauffeur-prive/"&amp;INDEX(10_Lieux!$E:$E,U20)&amp;"/"&amp;INDEX(10_Lieux!$E:$E,V20)&amp;"/")</f>
        <v>/chauffeur-prive/paris-charleroi/</v>
      </c>
      <c r="M20" s="14" t="str">
        <f aca="false">IFERROR(INDEX($L:$L,MATCH(B20&amp;"|"&amp;A20,$Z:$Z,0)),"—")</f>
        <v>/chauffeur-prive/charleroi-paris/</v>
      </c>
      <c r="N20" s="14" t="str">
        <f aca="false">IF(LEN("Chauffeur privé "&amp;INDEX(10_Lieux!$J:$J,U20)&amp;" → "&amp;INDEX(10_Lieux!$J:$J,V20)&amp;" | 24h/24")&gt;60,"Chauffeur privé "&amp;INDEX(10_Lieux!$J:$J,U20)&amp;" → "&amp;INDEX(10_Lieux!$J:$J,V20),"Chauffeur privé "&amp;INDEX(10_Lieux!$J:$J,U20)&amp;" → "&amp;INDEX(10_Lieux!$J:$J,V20)&amp;" | 24h/24")</f>
        <v>Chauffeur privé Paris → Charleroi | 24h/24</v>
      </c>
      <c r="O20" s="14" t="n">
        <f aca="false">LEN(N20)</f>
        <v>42</v>
      </c>
      <c r="P20" s="14" t="str">
        <f aca="false">"Chauffeur privé "&amp;INDEX(10_Lieux!$K:$K,U20)&amp;" vers "&amp;INDEX(10_Lieux!$L:$L,V20)</f>
        <v>Chauffeur privé de Paris vers Charleroi</v>
      </c>
      <c r="Q20" s="14" t="str">
        <f aca="false">"Chauffeur privé "&amp;INDEX(10_Lieux!$K:$K,U20)&amp;" vers "&amp;INDEX(10_Lieux!$L:$L,V20)&amp;" : env. "&amp;I20&amp;" km, "&amp;J20&amp;" de route. Devis personnalisé, standard 24h/24 et 7j/7."</f>
        <v>Chauffeur privé de Paris vers Charleroi : env. 287 km, 3 h de route. Devis personnalisé, standard 24h/24 et 7j/7.</v>
      </c>
      <c r="R20" s="14" t="n">
        <f aca="false">LEN(Q20)</f>
        <v>113</v>
      </c>
      <c r="S20" s="14" t="str">
        <f aca="false">INDEX(10_Lieux!$C:$C,U20)</f>
        <v>France</v>
      </c>
      <c r="T20" s="14" t="str">
        <f aca="false">INDEX(10_Lieux!$C:$C,V20)</f>
        <v>Belgique</v>
      </c>
      <c r="U20" s="14" t="n">
        <f aca="false">MATCH(A20,10_Lieux!$A:$A,0)</f>
        <v>2</v>
      </c>
      <c r="V20" s="14" t="n">
        <f aca="false">MATCH(B20,10_Lieux!$A:$A,0)</f>
        <v>96</v>
      </c>
      <c r="W20" s="14" t="n">
        <f aca="false">ROUND(6371*2*ASIN(SQRT(SIN(RADIANS(INDEX(10_Lieux!$F:$F,V20)-INDEX(10_Lieux!$F:$F,U20))/2)^2+COS(RADIANS(INDEX(10_Lieux!$F:$F,U20)))*COS(RADIANS(INDEX(10_Lieux!$F:$F,V20)))*SIN(RADIANS(INDEX(10_Lieux!$G:$G,V20)-INDEX(10_Lieux!$G:$G,U20))/2)^2)),1)</f>
        <v>229.2</v>
      </c>
      <c r="X20" s="14" t="n">
        <f aca="false">ROUND(I20/IF(I20&lt;p_seuil_vitesse,p_vit_lente,p_vit_rapide)*60/15,0)*15</f>
        <v>180</v>
      </c>
      <c r="Y20" s="14" t="n">
        <f aca="false">MAX(IF(INDEX(10_Lieux!$B:$B,U20)&lt;&gt;"Ville",INDEX(10_Lieux!$I:$I,U20),0),IF(INDEX(10_Lieux!$B:$B,V20)&lt;&gt;"Ville",INDEX(10_Lieux!$I:$I,V20),0))</f>
        <v>0</v>
      </c>
      <c r="Z20" s="14" t="str">
        <f aca="false">A20&amp;"|"&amp;B20</f>
        <v>Paris|Charleroi</v>
      </c>
      <c r="AA20" s="14" t="str">
        <f aca="false">IF(I20&lt;p_local,"Local",IF(I20&lt;p_vv_min,"Courte distance",IF(I20&lt;p_tres_long,"Longue distance","Très longue distance")))</f>
        <v>Longue distance</v>
      </c>
    </row>
    <row r="21" customFormat="false" ht="15" hidden="false" customHeight="true" outlineLevel="0" collapsed="false">
      <c r="A21" s="1" t="s">
        <v>122</v>
      </c>
      <c r="B21" s="1" t="s">
        <v>162</v>
      </c>
      <c r="C21" s="1" t="s">
        <v>33</v>
      </c>
      <c r="D21" s="1" t="s">
        <v>124</v>
      </c>
      <c r="E21" s="1" t="s">
        <v>163</v>
      </c>
      <c r="F21" s="14" t="s">
        <v>40</v>
      </c>
      <c r="G21" s="14" t="str">
        <f aca="false">IF(I21&lt;p_local,"Local → page infra",IF(H21&gt;=p_ph1,"Phase 1",IF(H21&gt;=p_ph2,"Phase 2","Phase 3")))</f>
        <v>Phase 1</v>
      </c>
      <c r="H21" s="14" t="n">
        <f aca="false">IF(I21&lt;p_local,0,IF(C21="Aéroport → Aéroport",p_pts_plein,IF(Y21&gt;0,IF(I21&lt;=Y21,p_pts_plein,IF(I21&lt;=p_mult2*Y21,p_pts_moyen,p_pts_r3)),IF(I21&gt;=p_vv_min,p_pts_plein,IF(I21&gt;=p_vv_moy,p_pts_moyen,p_pts_court))))+IF(INDEX(10_Lieux!$D:$D,U21)=1,p_prio1,p_prio2)+IF(INDEX(10_Lieux!$D:$D,V21)=1,p_prio1,p_prio2)+IF(K21="Oui",p_tf,0)+p_hub*((INDEX(10_Lieux!$H:$H,U21)="Hub")+(INDEX(10_Lieux!$H:$H,V21)="Hub"))+IF(OR(INDEX(10_Lieux!$H:$H,U21)="Premium",INDEX(10_Lieux!$H:$H,V21)="Premium"),p_prem,0))</f>
        <v>80</v>
      </c>
      <c r="I21" s="14" t="n">
        <f aca="false">ROUND(W21*p_facteur,0)</f>
        <v>517</v>
      </c>
      <c r="J21" s="14" t="str">
        <f aca="false">IF(X21&lt;60,X21&amp;" min",INT(X21/60)&amp;" h"&amp;IF(MOD(X21,60)=0,""," "&amp;TEXT(MOD(X21,60),"00")))</f>
        <v>5 h 30</v>
      </c>
      <c r="K21" s="14" t="str">
        <f aca="false">IF(S21&lt;&gt;T21,"Oui","Non")</f>
        <v>Oui</v>
      </c>
      <c r="L21" s="14" t="str">
        <f aca="false">IF(AND(INDEX(10_Lieux!$B:$B,U21)="Ville",INDEX(10_Lieux!$B:$B,V21)="Ville"),"/chauffeur-prive/"&amp;INDEX(10_Lieux!$E:$E,U21)&amp;"-"&amp;INDEX(10_Lieux!$E:$E,V21)&amp;"/","/chauffeur-prive/"&amp;INDEX(10_Lieux!$E:$E,U21)&amp;"/"&amp;INDEX(10_Lieux!$E:$E,V21)&amp;"/")</f>
        <v>/chauffeur-prive/paris-bale/</v>
      </c>
      <c r="M21" s="14" t="str">
        <f aca="false">IFERROR(INDEX($L:$L,MATCH(B21&amp;"|"&amp;A21,$Z:$Z,0)),"—")</f>
        <v>/chauffeur-prive/bale-paris/</v>
      </c>
      <c r="N21" s="14" t="str">
        <f aca="false">IF(LEN("Chauffeur privé "&amp;INDEX(10_Lieux!$J:$J,U21)&amp;" → "&amp;INDEX(10_Lieux!$J:$J,V21)&amp;" | 24h/24")&gt;60,"Chauffeur privé "&amp;INDEX(10_Lieux!$J:$J,U21)&amp;" → "&amp;INDEX(10_Lieux!$J:$J,V21),"Chauffeur privé "&amp;INDEX(10_Lieux!$J:$J,U21)&amp;" → "&amp;INDEX(10_Lieux!$J:$J,V21)&amp;" | 24h/24")</f>
        <v>Chauffeur privé Paris → Bâle | 24h/24</v>
      </c>
      <c r="O21" s="14" t="n">
        <f aca="false">LEN(N21)</f>
        <v>37</v>
      </c>
      <c r="P21" s="14" t="str">
        <f aca="false">"Chauffeur privé "&amp;INDEX(10_Lieux!$K:$K,U21)&amp;" vers "&amp;INDEX(10_Lieux!$L:$L,V21)</f>
        <v>Chauffeur privé de Paris vers Bâle</v>
      </c>
      <c r="Q21" s="14" t="str">
        <f aca="false">"Chauffeur privé "&amp;INDEX(10_Lieux!$K:$K,U21)&amp;" vers "&amp;INDEX(10_Lieux!$L:$L,V21)&amp;" : env. "&amp;I21&amp;" km, "&amp;J21&amp;" de route. Devis personnalisé, standard 24h/24 et 7j/7."</f>
        <v>Chauffeur privé de Paris vers Bâle : env. 517 km, 5 h 30 de route. Devis personnalisé, standard 24h/24 et 7j/7.</v>
      </c>
      <c r="R21" s="14" t="n">
        <f aca="false">LEN(Q21)</f>
        <v>111</v>
      </c>
      <c r="S21" s="14" t="str">
        <f aca="false">INDEX(10_Lieux!$C:$C,U21)</f>
        <v>France</v>
      </c>
      <c r="T21" s="14" t="str">
        <f aca="false">INDEX(10_Lieux!$C:$C,V21)</f>
        <v>Suisse</v>
      </c>
      <c r="U21" s="14" t="n">
        <f aca="false">MATCH(A21,10_Lieux!$A:$A,0)</f>
        <v>2</v>
      </c>
      <c r="V21" s="14" t="n">
        <f aca="false">MATCH(B21,10_Lieux!$A:$A,0)</f>
        <v>121</v>
      </c>
      <c r="W21" s="14" t="n">
        <f aca="false">ROUND(6371*2*ASIN(SQRT(SIN(RADIANS(INDEX(10_Lieux!$F:$F,V21)-INDEX(10_Lieux!$F:$F,U21))/2)^2+COS(RADIANS(INDEX(10_Lieux!$F:$F,U21)))*COS(RADIANS(INDEX(10_Lieux!$F:$F,V21)))*SIN(RADIANS(INDEX(10_Lieux!$G:$G,V21)-INDEX(10_Lieux!$G:$G,U21))/2)^2)),1)</f>
        <v>413.9</v>
      </c>
      <c r="X21" s="14" t="n">
        <f aca="false">ROUND(I21/IF(I21&lt;p_seuil_vitesse,p_vit_lente,p_vit_rapide)*60/15,0)*15</f>
        <v>330</v>
      </c>
      <c r="Y21" s="14" t="n">
        <f aca="false">MAX(IF(INDEX(10_Lieux!$B:$B,U21)&lt;&gt;"Ville",INDEX(10_Lieux!$I:$I,U21),0),IF(INDEX(10_Lieux!$B:$B,V21)&lt;&gt;"Ville",INDEX(10_Lieux!$I:$I,V21),0))</f>
        <v>0</v>
      </c>
      <c r="Z21" s="14" t="str">
        <f aca="false">A21&amp;"|"&amp;B21</f>
        <v>Paris|Bâle</v>
      </c>
      <c r="AA21" s="14" t="str">
        <f aca="false">IF(I21&lt;p_local,"Local",IF(I21&lt;p_vv_min,"Courte distance",IF(I21&lt;p_tres_long,"Longue distance","Très longue distance")))</f>
        <v>Longue distance</v>
      </c>
    </row>
    <row r="22" customFormat="false" ht="15" hidden="false" customHeight="true" outlineLevel="0" collapsed="false">
      <c r="A22" s="1" t="s">
        <v>122</v>
      </c>
      <c r="B22" s="1" t="s">
        <v>164</v>
      </c>
      <c r="C22" s="1" t="s">
        <v>33</v>
      </c>
      <c r="D22" s="1" t="s">
        <v>124</v>
      </c>
      <c r="E22" s="1" t="s">
        <v>165</v>
      </c>
      <c r="F22" s="14" t="s">
        <v>40</v>
      </c>
      <c r="G22" s="14" t="str">
        <f aca="false">IF(I22&lt;p_local,"Local → page infra",IF(H22&gt;=p_ph1,"Phase 1",IF(H22&gt;=p_ph2,"Phase 2","Phase 3")))</f>
        <v>Phase 1</v>
      </c>
      <c r="H22" s="14" t="n">
        <f aca="false">IF(I22&lt;p_local,0,IF(C22="Aéroport → Aéroport",p_pts_plein,IF(Y22&gt;0,IF(I22&lt;=Y22,p_pts_plein,IF(I22&lt;=p_mult2*Y22,p_pts_moyen,p_pts_r3)),IF(I22&gt;=p_vv_min,p_pts_plein,IF(I22&gt;=p_vv_moy,p_pts_moyen,p_pts_court))))+IF(INDEX(10_Lieux!$D:$D,U22)=1,p_prio1,p_prio2)+IF(INDEX(10_Lieux!$D:$D,V22)=1,p_prio1,p_prio2)+IF(K22="Oui",p_tf,0)+p_hub*((INDEX(10_Lieux!$H:$H,U22)="Hub")+(INDEX(10_Lieux!$H:$H,V22)="Hub"))+IF(OR(INDEX(10_Lieux!$H:$H,U22)="Premium",INDEX(10_Lieux!$H:$H,V22)="Premium"),p_prem,0))</f>
        <v>90</v>
      </c>
      <c r="I22" s="14" t="n">
        <f aca="false">ROUND(W22*p_facteur,0)</f>
        <v>610</v>
      </c>
      <c r="J22" s="14" t="str">
        <f aca="false">IF(X22&lt;60,X22&amp;" min",INT(X22/60)&amp;" h"&amp;IF(MOD(X22,60)=0,""," "&amp;TEXT(MOD(X22,60),"00")))</f>
        <v>6 h 30</v>
      </c>
      <c r="K22" s="14" t="str">
        <f aca="false">IF(S22&lt;&gt;T22,"Oui","Non")</f>
        <v>Oui</v>
      </c>
      <c r="L22" s="14" t="str">
        <f aca="false">IF(AND(INDEX(10_Lieux!$B:$B,U22)="Ville",INDEX(10_Lieux!$B:$B,V22)="Ville"),"/chauffeur-prive/"&amp;INDEX(10_Lieux!$E:$E,U22)&amp;"-"&amp;INDEX(10_Lieux!$E:$E,V22)&amp;"/","/chauffeur-prive/"&amp;INDEX(10_Lieux!$E:$E,U22)&amp;"/"&amp;INDEX(10_Lieux!$E:$E,V22)&amp;"/")</f>
        <v>/chauffeur-prive/paris-zurich/</v>
      </c>
      <c r="M22" s="14" t="str">
        <f aca="false">IFERROR(INDEX($L:$L,MATCH(B22&amp;"|"&amp;A22,$Z:$Z,0)),"—")</f>
        <v>/chauffeur-prive/zurich-paris/</v>
      </c>
      <c r="N22" s="14" t="str">
        <f aca="false">IF(LEN("Chauffeur privé "&amp;INDEX(10_Lieux!$J:$J,U22)&amp;" → "&amp;INDEX(10_Lieux!$J:$J,V22)&amp;" | 24h/24")&gt;60,"Chauffeur privé "&amp;INDEX(10_Lieux!$J:$J,U22)&amp;" → "&amp;INDEX(10_Lieux!$J:$J,V22),"Chauffeur privé "&amp;INDEX(10_Lieux!$J:$J,U22)&amp;" → "&amp;INDEX(10_Lieux!$J:$J,V22)&amp;" | 24h/24")</f>
        <v>Chauffeur privé Paris → Zurich | 24h/24</v>
      </c>
      <c r="O22" s="14" t="n">
        <f aca="false">LEN(N22)</f>
        <v>39</v>
      </c>
      <c r="P22" s="14" t="str">
        <f aca="false">"Chauffeur privé "&amp;INDEX(10_Lieux!$K:$K,U22)&amp;" vers "&amp;INDEX(10_Lieux!$L:$L,V22)</f>
        <v>Chauffeur privé de Paris vers Zurich</v>
      </c>
      <c r="Q22" s="14" t="str">
        <f aca="false">"Chauffeur privé "&amp;INDEX(10_Lieux!$K:$K,U22)&amp;" vers "&amp;INDEX(10_Lieux!$L:$L,V22)&amp;" : env. "&amp;I22&amp;" km, "&amp;J22&amp;" de route. Devis personnalisé, standard 24h/24 et 7j/7."</f>
        <v>Chauffeur privé de Paris vers Zurich : env. 610 km, 6 h 30 de route. Devis personnalisé, standard 24h/24 et 7j/7.</v>
      </c>
      <c r="R22" s="14" t="n">
        <f aca="false">LEN(Q22)</f>
        <v>113</v>
      </c>
      <c r="S22" s="14" t="str">
        <f aca="false">INDEX(10_Lieux!$C:$C,U22)</f>
        <v>France</v>
      </c>
      <c r="T22" s="14" t="str">
        <f aca="false">INDEX(10_Lieux!$C:$C,V22)</f>
        <v>Suisse</v>
      </c>
      <c r="U22" s="14" t="n">
        <f aca="false">MATCH(A22,10_Lieux!$A:$A,0)</f>
        <v>2</v>
      </c>
      <c r="V22" s="14" t="n">
        <f aca="false">MATCH(B22,10_Lieux!$A:$A,0)</f>
        <v>122</v>
      </c>
      <c r="W22" s="14" t="n">
        <f aca="false">ROUND(6371*2*ASIN(SQRT(SIN(RADIANS(INDEX(10_Lieux!$F:$F,V22)-INDEX(10_Lieux!$F:$F,U22))/2)^2+COS(RADIANS(INDEX(10_Lieux!$F:$F,U22)))*COS(RADIANS(INDEX(10_Lieux!$F:$F,V22)))*SIN(RADIANS(INDEX(10_Lieux!$G:$G,V22)-INDEX(10_Lieux!$G:$G,U22))/2)^2)),1)</f>
        <v>487.8</v>
      </c>
      <c r="X22" s="14" t="n">
        <f aca="false">ROUND(I22/IF(I22&lt;p_seuil_vitesse,p_vit_lente,p_vit_rapide)*60/15,0)*15</f>
        <v>390</v>
      </c>
      <c r="Y22" s="14" t="n">
        <f aca="false">MAX(IF(INDEX(10_Lieux!$B:$B,U22)&lt;&gt;"Ville",INDEX(10_Lieux!$I:$I,U22),0),IF(INDEX(10_Lieux!$B:$B,V22)&lt;&gt;"Ville",INDEX(10_Lieux!$I:$I,V22),0))</f>
        <v>0</v>
      </c>
      <c r="Z22" s="14" t="str">
        <f aca="false">A22&amp;"|"&amp;B22</f>
        <v>Paris|Zurich</v>
      </c>
      <c r="AA22" s="14" t="str">
        <f aca="false">IF(I22&lt;p_local,"Local",IF(I22&lt;p_vv_min,"Courte distance",IF(I22&lt;p_tres_long,"Longue distance","Très longue distance")))</f>
        <v>Longue distance</v>
      </c>
    </row>
    <row r="23" customFormat="false" ht="15" hidden="false" customHeight="true" outlineLevel="0" collapsed="false">
      <c r="A23" s="1" t="s">
        <v>122</v>
      </c>
      <c r="B23" s="1" t="s">
        <v>166</v>
      </c>
      <c r="C23" s="1" t="s">
        <v>33</v>
      </c>
      <c r="D23" s="1" t="s">
        <v>124</v>
      </c>
      <c r="E23" s="1" t="s">
        <v>167</v>
      </c>
      <c r="F23" s="14" t="s">
        <v>40</v>
      </c>
      <c r="G23" s="14" t="str">
        <f aca="false">IF(I23&lt;p_local,"Local → page infra",IF(H23&gt;=p_ph1,"Phase 1",IF(H23&gt;=p_ph2,"Phase 2","Phase 3")))</f>
        <v>Phase 1</v>
      </c>
      <c r="H23" s="14" t="n">
        <f aca="false">IF(I23&lt;p_local,0,IF(C23="Aéroport → Aéroport",p_pts_plein,IF(Y23&gt;0,IF(I23&lt;=Y23,p_pts_plein,IF(I23&lt;=p_mult2*Y23,p_pts_moyen,p_pts_r3)),IF(I23&gt;=p_vv_min,p_pts_plein,IF(I23&gt;=p_vv_moy,p_pts_moyen,p_pts_court))))+IF(INDEX(10_Lieux!$D:$D,U23)=1,p_prio1,p_prio2)+IF(INDEX(10_Lieux!$D:$D,V23)=1,p_prio1,p_prio2)+IF(K23="Oui",p_tf,0)+p_hub*((INDEX(10_Lieux!$H:$H,U23)="Hub")+(INDEX(10_Lieux!$H:$H,V23)="Hub"))+IF(OR(INDEX(10_Lieux!$H:$H,U23)="Premium",INDEX(10_Lieux!$H:$H,V23)="Premium"),p_prem,0))</f>
        <v>80</v>
      </c>
      <c r="I23" s="14" t="n">
        <f aca="false">ROUND(W23*p_facteur,0)</f>
        <v>544</v>
      </c>
      <c r="J23" s="14" t="str">
        <f aca="false">IF(X23&lt;60,X23&amp;" min",INT(X23/60)&amp;" h"&amp;IF(MOD(X23,60)=0,""," "&amp;TEXT(MOD(X23,60),"00")))</f>
        <v>5 h 45</v>
      </c>
      <c r="K23" s="14" t="str">
        <f aca="false">IF(S23&lt;&gt;T23,"Oui","Non")</f>
        <v>Oui</v>
      </c>
      <c r="L23" s="14" t="str">
        <f aca="false">IF(AND(INDEX(10_Lieux!$B:$B,U23)="Ville",INDEX(10_Lieux!$B:$B,V23)="Ville"),"/chauffeur-prive/"&amp;INDEX(10_Lieux!$E:$E,U23)&amp;"-"&amp;INDEX(10_Lieux!$E:$E,V23)&amp;"/","/chauffeur-prive/"&amp;INDEX(10_Lieux!$E:$E,U23)&amp;"/"&amp;INDEX(10_Lieux!$E:$E,V23)&amp;"/")</f>
        <v>/chauffeur-prive/paris-berne/</v>
      </c>
      <c r="M23" s="14" t="str">
        <f aca="false">IFERROR(INDEX($L:$L,MATCH(B23&amp;"|"&amp;A23,$Z:$Z,0)),"—")</f>
        <v>/chauffeur-prive/berne-paris/</v>
      </c>
      <c r="N23" s="14" t="str">
        <f aca="false">IF(LEN("Chauffeur privé "&amp;INDEX(10_Lieux!$J:$J,U23)&amp;" → "&amp;INDEX(10_Lieux!$J:$J,V23)&amp;" | 24h/24")&gt;60,"Chauffeur privé "&amp;INDEX(10_Lieux!$J:$J,U23)&amp;" → "&amp;INDEX(10_Lieux!$J:$J,V23),"Chauffeur privé "&amp;INDEX(10_Lieux!$J:$J,U23)&amp;" → "&amp;INDEX(10_Lieux!$J:$J,V23)&amp;" | 24h/24")</f>
        <v>Chauffeur privé Paris → Berne | 24h/24</v>
      </c>
      <c r="O23" s="14" t="n">
        <f aca="false">LEN(N23)</f>
        <v>38</v>
      </c>
      <c r="P23" s="14" t="str">
        <f aca="false">"Chauffeur privé "&amp;INDEX(10_Lieux!$K:$K,U23)&amp;" vers "&amp;INDEX(10_Lieux!$L:$L,V23)</f>
        <v>Chauffeur privé de Paris vers Berne</v>
      </c>
      <c r="Q23" s="14" t="str">
        <f aca="false">"Chauffeur privé "&amp;INDEX(10_Lieux!$K:$K,U23)&amp;" vers "&amp;INDEX(10_Lieux!$L:$L,V23)&amp;" : env. "&amp;I23&amp;" km, "&amp;J23&amp;" de route. Devis personnalisé, standard 24h/24 et 7j/7."</f>
        <v>Chauffeur privé de Paris vers Berne : env. 544 km, 5 h 45 de route. Devis personnalisé, standard 24h/24 et 7j/7.</v>
      </c>
      <c r="R23" s="14" t="n">
        <f aca="false">LEN(Q23)</f>
        <v>112</v>
      </c>
      <c r="S23" s="14" t="str">
        <f aca="false">INDEX(10_Lieux!$C:$C,U23)</f>
        <v>France</v>
      </c>
      <c r="T23" s="14" t="str">
        <f aca="false">INDEX(10_Lieux!$C:$C,V23)</f>
        <v>Suisse</v>
      </c>
      <c r="U23" s="14" t="n">
        <f aca="false">MATCH(A23,10_Lieux!$A:$A,0)</f>
        <v>2</v>
      </c>
      <c r="V23" s="14" t="n">
        <f aca="false">MATCH(B23,10_Lieux!$A:$A,0)</f>
        <v>123</v>
      </c>
      <c r="W23" s="14" t="n">
        <f aca="false">ROUND(6371*2*ASIN(SQRT(SIN(RADIANS(INDEX(10_Lieux!$F:$F,V23)-INDEX(10_Lieux!$F:$F,U23))/2)^2+COS(RADIANS(INDEX(10_Lieux!$F:$F,U23)))*COS(RADIANS(INDEX(10_Lieux!$F:$F,V23)))*SIN(RADIANS(INDEX(10_Lieux!$G:$G,V23)-INDEX(10_Lieux!$G:$G,U23))/2)^2)),1)</f>
        <v>435</v>
      </c>
      <c r="X23" s="14" t="n">
        <f aca="false">ROUND(I23/IF(I23&lt;p_seuil_vitesse,p_vit_lente,p_vit_rapide)*60/15,0)*15</f>
        <v>345</v>
      </c>
      <c r="Y23" s="14" t="n">
        <f aca="false">MAX(IF(INDEX(10_Lieux!$B:$B,U23)&lt;&gt;"Ville",INDEX(10_Lieux!$I:$I,U23),0),IF(INDEX(10_Lieux!$B:$B,V23)&lt;&gt;"Ville",INDEX(10_Lieux!$I:$I,V23),0))</f>
        <v>0</v>
      </c>
      <c r="Z23" s="14" t="str">
        <f aca="false">A23&amp;"|"&amp;B23</f>
        <v>Paris|Berne</v>
      </c>
      <c r="AA23" s="14" t="str">
        <f aca="false">IF(I23&lt;p_local,"Local",IF(I23&lt;p_vv_min,"Courte distance",IF(I23&lt;p_tres_long,"Longue distance","Très longue distance")))</f>
        <v>Longue distance</v>
      </c>
    </row>
    <row r="24" customFormat="false" ht="15" hidden="false" customHeight="true" outlineLevel="0" collapsed="false">
      <c r="A24" s="1" t="s">
        <v>123</v>
      </c>
      <c r="B24" s="1" t="s">
        <v>122</v>
      </c>
      <c r="C24" s="1" t="s">
        <v>33</v>
      </c>
      <c r="D24" s="1" t="s">
        <v>124</v>
      </c>
      <c r="E24" s="1" t="s">
        <v>168</v>
      </c>
      <c r="F24" s="14" t="s">
        <v>40</v>
      </c>
      <c r="G24" s="14" t="str">
        <f aca="false">IF(I24&lt;p_local,"Local → page infra",IF(H24&gt;=p_ph1,"Phase 1",IF(H24&gt;=p_ph2,"Phase 2","Phase 3")))</f>
        <v>Phase 1</v>
      </c>
      <c r="H24" s="14" t="n">
        <f aca="false">IF(I24&lt;p_local,0,IF(C24="Aéroport → Aéroport",p_pts_plein,IF(Y24&gt;0,IF(I24&lt;=Y24,p_pts_plein,IF(I24&lt;=p_mult2*Y24,p_pts_moyen,p_pts_r3)),IF(I24&gt;=p_vv_min,p_pts_plein,IF(I24&gt;=p_vv_moy,p_pts_moyen,p_pts_court))))+IF(INDEX(10_Lieux!$D:$D,U24)=1,p_prio1,p_prio2)+IF(INDEX(10_Lieux!$D:$D,V24)=1,p_prio1,p_prio2)+IF(K24="Oui",p_tf,0)+p_hub*((INDEX(10_Lieux!$H:$H,U24)="Hub")+(INDEX(10_Lieux!$H:$H,V24)="Hub"))+IF(OR(INDEX(10_Lieux!$H:$H,U24)="Premium",INDEX(10_Lieux!$H:$H,V24)="Premium"),p_prem,0))</f>
        <v>80</v>
      </c>
      <c r="I24" s="14" t="n">
        <f aca="false">ROUND(W24*p_facteur,0)</f>
        <v>490</v>
      </c>
      <c r="J24" s="14" t="str">
        <f aca="false">IF(X24&lt;60,X24&amp;" min",INT(X24/60)&amp;" h"&amp;IF(MOD(X24,60)=0,""," "&amp;TEXT(MOD(X24,60),"00")))</f>
        <v>5 h 15</v>
      </c>
      <c r="K24" s="14" t="str">
        <f aca="false">IF(S24&lt;&gt;T24,"Oui","Non")</f>
        <v>Non</v>
      </c>
      <c r="L24" s="14" t="str">
        <f aca="false">IF(AND(INDEX(10_Lieux!$B:$B,U24)="Ville",INDEX(10_Lieux!$B:$B,V24)="Ville"),"/chauffeur-prive/"&amp;INDEX(10_Lieux!$E:$E,U24)&amp;"-"&amp;INDEX(10_Lieux!$E:$E,V24)&amp;"/","/chauffeur-prive/"&amp;INDEX(10_Lieux!$E:$E,U24)&amp;"/"&amp;INDEX(10_Lieux!$E:$E,V24)&amp;"/")</f>
        <v>/chauffeur-prive/lyon-paris/</v>
      </c>
      <c r="M24" s="14" t="str">
        <f aca="false">IFERROR(INDEX($L:$L,MATCH(B24&amp;"|"&amp;A24,$Z:$Z,0)),"—")</f>
        <v>/chauffeur-prive/paris-lyon/</v>
      </c>
      <c r="N24" s="14" t="str">
        <f aca="false">IF(LEN("Chauffeur privé "&amp;INDEX(10_Lieux!$J:$J,U24)&amp;" → "&amp;INDEX(10_Lieux!$J:$J,V24)&amp;" | 24h/24")&gt;60,"Chauffeur privé "&amp;INDEX(10_Lieux!$J:$J,U24)&amp;" → "&amp;INDEX(10_Lieux!$J:$J,V24),"Chauffeur privé "&amp;INDEX(10_Lieux!$J:$J,U24)&amp;" → "&amp;INDEX(10_Lieux!$J:$J,V24)&amp;" | 24h/24")</f>
        <v>Chauffeur privé Lyon → Paris | 24h/24</v>
      </c>
      <c r="O24" s="14" t="n">
        <f aca="false">LEN(N24)</f>
        <v>37</v>
      </c>
      <c r="P24" s="14" t="str">
        <f aca="false">"Chauffeur privé "&amp;INDEX(10_Lieux!$K:$K,U24)&amp;" vers "&amp;INDEX(10_Lieux!$L:$L,V24)</f>
        <v>Chauffeur privé de Lyon vers Paris</v>
      </c>
      <c r="Q24" s="14" t="str">
        <f aca="false">"Chauffeur privé "&amp;INDEX(10_Lieux!$K:$K,U24)&amp;" vers "&amp;INDEX(10_Lieux!$L:$L,V24)&amp;" : env. "&amp;I24&amp;" km, "&amp;J24&amp;" de route. Devis personnalisé, standard 24h/24 et 7j/7."</f>
        <v>Chauffeur privé de Lyon vers Paris : env. 490 km, 5 h 15 de route. Devis personnalisé, standard 24h/24 et 7j/7.</v>
      </c>
      <c r="R24" s="14" t="n">
        <f aca="false">LEN(Q24)</f>
        <v>111</v>
      </c>
      <c r="S24" s="14" t="str">
        <f aca="false">INDEX(10_Lieux!$C:$C,U24)</f>
        <v>France</v>
      </c>
      <c r="T24" s="14" t="str">
        <f aca="false">INDEX(10_Lieux!$C:$C,V24)</f>
        <v>France</v>
      </c>
      <c r="U24" s="14" t="n">
        <f aca="false">MATCH(A24,10_Lieux!$A:$A,0)</f>
        <v>8</v>
      </c>
      <c r="V24" s="14" t="n">
        <f aca="false">MATCH(B24,10_Lieux!$A:$A,0)</f>
        <v>2</v>
      </c>
      <c r="W24" s="14" t="n">
        <f aca="false">ROUND(6371*2*ASIN(SQRT(SIN(RADIANS(INDEX(10_Lieux!$F:$F,V24)-INDEX(10_Lieux!$F:$F,U24))/2)^2+COS(RADIANS(INDEX(10_Lieux!$F:$F,U24)))*COS(RADIANS(INDEX(10_Lieux!$F:$F,V24)))*SIN(RADIANS(INDEX(10_Lieux!$G:$G,V24)-INDEX(10_Lieux!$G:$G,U24))/2)^2)),1)</f>
        <v>391.6</v>
      </c>
      <c r="X24" s="14" t="n">
        <f aca="false">ROUND(I24/IF(I24&lt;p_seuil_vitesse,p_vit_lente,p_vit_rapide)*60/15,0)*15</f>
        <v>315</v>
      </c>
      <c r="Y24" s="14" t="n">
        <f aca="false">MAX(IF(INDEX(10_Lieux!$B:$B,U24)&lt;&gt;"Ville",INDEX(10_Lieux!$I:$I,U24),0),IF(INDEX(10_Lieux!$B:$B,V24)&lt;&gt;"Ville",INDEX(10_Lieux!$I:$I,V24),0))</f>
        <v>0</v>
      </c>
      <c r="Z24" s="14" t="str">
        <f aca="false">A24&amp;"|"&amp;B24</f>
        <v>Lyon|Paris</v>
      </c>
      <c r="AA24" s="14" t="str">
        <f aca="false">IF(I24&lt;p_local,"Local",IF(I24&lt;p_vv_min,"Courte distance",IF(I24&lt;p_tres_long,"Longue distance","Très longue distance")))</f>
        <v>Longue distance</v>
      </c>
    </row>
    <row r="25" customFormat="false" ht="15" hidden="false" customHeight="true" outlineLevel="0" collapsed="false">
      <c r="A25" s="1" t="s">
        <v>123</v>
      </c>
      <c r="B25" s="1" t="s">
        <v>126</v>
      </c>
      <c r="C25" s="1" t="s">
        <v>33</v>
      </c>
      <c r="D25" s="1" t="s">
        <v>124</v>
      </c>
      <c r="E25" s="1" t="s">
        <v>169</v>
      </c>
      <c r="F25" s="14" t="s">
        <v>40</v>
      </c>
      <c r="G25" s="14" t="str">
        <f aca="false">IF(I25&lt;p_local,"Local → page infra",IF(H25&gt;=p_ph1,"Phase 1",IF(H25&gt;=p_ph2,"Phase 2","Phase 3")))</f>
        <v>Phase 1</v>
      </c>
      <c r="H25" s="14" t="n">
        <f aca="false">IF(I25&lt;p_local,0,IF(C25="Aéroport → Aéroport",p_pts_plein,IF(Y25&gt;0,IF(I25&lt;=Y25,p_pts_plein,IF(I25&lt;=p_mult2*Y25,p_pts_moyen,p_pts_r3)),IF(I25&gt;=p_vv_min,p_pts_plein,IF(I25&gt;=p_vv_moy,p_pts_moyen,p_pts_court))))+IF(INDEX(10_Lieux!$D:$D,U25)=1,p_prio1,p_prio2)+IF(INDEX(10_Lieux!$D:$D,V25)=1,p_prio1,p_prio2)+IF(K25="Oui",p_tf,0)+p_hub*((INDEX(10_Lieux!$H:$H,U25)="Hub")+(INDEX(10_Lieux!$H:$H,V25)="Hub"))+IF(OR(INDEX(10_Lieux!$H:$H,U25)="Premium",INDEX(10_Lieux!$H:$H,V25)="Premium"),p_prem,0))</f>
        <v>80</v>
      </c>
      <c r="I25" s="14" t="n">
        <f aca="false">ROUND(W25*p_facteur,0)</f>
        <v>373</v>
      </c>
      <c r="J25" s="14" t="str">
        <f aca="false">IF(X25&lt;60,X25&amp;" min",INT(X25/60)&amp;" h"&amp;IF(MOD(X25,60)=0,""," "&amp;TEXT(MOD(X25,60),"00")))</f>
        <v>4 h</v>
      </c>
      <c r="K25" s="14" t="str">
        <f aca="false">IF(S25&lt;&gt;T25,"Oui","Non")</f>
        <v>Non</v>
      </c>
      <c r="L25" s="14" t="str">
        <f aca="false">IF(AND(INDEX(10_Lieux!$B:$B,U25)="Ville",INDEX(10_Lieux!$B:$B,V25)="Ville"),"/chauffeur-prive/"&amp;INDEX(10_Lieux!$E:$E,U25)&amp;"-"&amp;INDEX(10_Lieux!$E:$E,V25)&amp;"/","/chauffeur-prive/"&amp;INDEX(10_Lieux!$E:$E,U25)&amp;"/"&amp;INDEX(10_Lieux!$E:$E,V25)&amp;"/")</f>
        <v>/chauffeur-prive/lyon-nice/</v>
      </c>
      <c r="M25" s="14" t="str">
        <f aca="false">IFERROR(INDEX($L:$L,MATCH(B25&amp;"|"&amp;A25,$Z:$Z,0)),"—")</f>
        <v>/chauffeur-prive/nice-lyon/</v>
      </c>
      <c r="N25" s="14" t="str">
        <f aca="false">IF(LEN("Chauffeur privé "&amp;INDEX(10_Lieux!$J:$J,U25)&amp;" → "&amp;INDEX(10_Lieux!$J:$J,V25)&amp;" | 24h/24")&gt;60,"Chauffeur privé "&amp;INDEX(10_Lieux!$J:$J,U25)&amp;" → "&amp;INDEX(10_Lieux!$J:$J,V25),"Chauffeur privé "&amp;INDEX(10_Lieux!$J:$J,U25)&amp;" → "&amp;INDEX(10_Lieux!$J:$J,V25)&amp;" | 24h/24")</f>
        <v>Chauffeur privé Lyon → Nice | 24h/24</v>
      </c>
      <c r="O25" s="14" t="n">
        <f aca="false">LEN(N25)</f>
        <v>36</v>
      </c>
      <c r="P25" s="14" t="str">
        <f aca="false">"Chauffeur privé "&amp;INDEX(10_Lieux!$K:$K,U25)&amp;" vers "&amp;INDEX(10_Lieux!$L:$L,V25)</f>
        <v>Chauffeur privé de Lyon vers Nice</v>
      </c>
      <c r="Q25" s="14" t="str">
        <f aca="false">"Chauffeur privé "&amp;INDEX(10_Lieux!$K:$K,U25)&amp;" vers "&amp;INDEX(10_Lieux!$L:$L,V25)&amp;" : env. "&amp;I25&amp;" km, "&amp;J25&amp;" de route. Devis personnalisé, standard 24h/24 et 7j/7."</f>
        <v>Chauffeur privé de Lyon vers Nice : env. 373 km, 4 h de route. Devis personnalisé, standard 24h/24 et 7j/7.</v>
      </c>
      <c r="R25" s="14" t="n">
        <f aca="false">LEN(Q25)</f>
        <v>107</v>
      </c>
      <c r="S25" s="14" t="str">
        <f aca="false">INDEX(10_Lieux!$C:$C,U25)</f>
        <v>France</v>
      </c>
      <c r="T25" s="14" t="str">
        <f aca="false">INDEX(10_Lieux!$C:$C,V25)</f>
        <v>France</v>
      </c>
      <c r="U25" s="14" t="n">
        <f aca="false">MATCH(A25,10_Lieux!$A:$A,0)</f>
        <v>8</v>
      </c>
      <c r="V25" s="14" t="n">
        <f aca="false">MATCH(B25,10_Lieux!$A:$A,0)</f>
        <v>80</v>
      </c>
      <c r="W25" s="14" t="n">
        <f aca="false">ROUND(6371*2*ASIN(SQRT(SIN(RADIANS(INDEX(10_Lieux!$F:$F,V25)-INDEX(10_Lieux!$F:$F,U25))/2)^2+COS(RADIANS(INDEX(10_Lieux!$F:$F,U25)))*COS(RADIANS(INDEX(10_Lieux!$F:$F,V25)))*SIN(RADIANS(INDEX(10_Lieux!$G:$G,V25)-INDEX(10_Lieux!$G:$G,U25))/2)^2)),1)</f>
        <v>298.1</v>
      </c>
      <c r="X25" s="14" t="n">
        <f aca="false">ROUND(I25/IF(I25&lt;p_seuil_vitesse,p_vit_lente,p_vit_rapide)*60/15,0)*15</f>
        <v>240</v>
      </c>
      <c r="Y25" s="14" t="n">
        <f aca="false">MAX(IF(INDEX(10_Lieux!$B:$B,U25)&lt;&gt;"Ville",INDEX(10_Lieux!$I:$I,U25),0),IF(INDEX(10_Lieux!$B:$B,V25)&lt;&gt;"Ville",INDEX(10_Lieux!$I:$I,V25),0))</f>
        <v>0</v>
      </c>
      <c r="Z25" s="14" t="str">
        <f aca="false">A25&amp;"|"&amp;B25</f>
        <v>Lyon|Nice</v>
      </c>
      <c r="AA25" s="14" t="str">
        <f aca="false">IF(I25&lt;p_local,"Local",IF(I25&lt;p_vv_min,"Courte distance",IF(I25&lt;p_tres_long,"Longue distance","Très longue distance")))</f>
        <v>Longue distance</v>
      </c>
    </row>
    <row r="26" customFormat="false" ht="15" hidden="false" customHeight="true" outlineLevel="0" collapsed="false">
      <c r="A26" s="1" t="s">
        <v>123</v>
      </c>
      <c r="B26" s="1" t="s">
        <v>128</v>
      </c>
      <c r="C26" s="1" t="s">
        <v>33</v>
      </c>
      <c r="D26" s="1" t="s">
        <v>124</v>
      </c>
      <c r="E26" s="1" t="s">
        <v>170</v>
      </c>
      <c r="F26" s="14" t="s">
        <v>40</v>
      </c>
      <c r="G26" s="14" t="str">
        <f aca="false">IF(I26&lt;p_local,"Local → page infra",IF(H26&gt;=p_ph1,"Phase 1",IF(H26&gt;=p_ph2,"Phase 2","Phase 3")))</f>
        <v>Phase 1</v>
      </c>
      <c r="H26" s="14" t="n">
        <f aca="false">IF(I26&lt;p_local,0,IF(C26="Aéroport → Aéroport",p_pts_plein,IF(Y26&gt;0,IF(I26&lt;=Y26,p_pts_plein,IF(I26&lt;=p_mult2*Y26,p_pts_moyen,p_pts_r3)),IF(I26&gt;=p_vv_min,p_pts_plein,IF(I26&gt;=p_vv_moy,p_pts_moyen,p_pts_court))))+IF(INDEX(10_Lieux!$D:$D,U26)=1,p_prio1,p_prio2)+IF(INDEX(10_Lieux!$D:$D,V26)=1,p_prio1,p_prio2)+IF(K26="Oui",p_tf,0)+p_hub*((INDEX(10_Lieux!$H:$H,U26)="Hub")+(INDEX(10_Lieux!$H:$H,V26)="Hub"))+IF(OR(INDEX(10_Lieux!$H:$H,U26)="Premium",INDEX(10_Lieux!$H:$H,V26)="Premium"),p_prem,0))</f>
        <v>80</v>
      </c>
      <c r="I26" s="14" t="n">
        <f aca="false">ROUND(W26*p_facteur,0)</f>
        <v>347</v>
      </c>
      <c r="J26" s="14" t="str">
        <f aca="false">IF(X26&lt;60,X26&amp;" min",INT(X26/60)&amp;" h"&amp;IF(MOD(X26,60)=0,""," "&amp;TEXT(MOD(X26,60),"00")))</f>
        <v>3 h 45</v>
      </c>
      <c r="K26" s="14" t="str">
        <f aca="false">IF(S26&lt;&gt;T26,"Oui","Non")</f>
        <v>Non</v>
      </c>
      <c r="L26" s="14" t="str">
        <f aca="false">IF(AND(INDEX(10_Lieux!$B:$B,U26)="Ville",INDEX(10_Lieux!$B:$B,V26)="Ville"),"/chauffeur-prive/"&amp;INDEX(10_Lieux!$E:$E,U26)&amp;"-"&amp;INDEX(10_Lieux!$E:$E,V26)&amp;"/","/chauffeur-prive/"&amp;INDEX(10_Lieux!$E:$E,U26)&amp;"/"&amp;INDEX(10_Lieux!$E:$E,V26)&amp;"/")</f>
        <v>/chauffeur-prive/lyon-marseille/</v>
      </c>
      <c r="M26" s="14" t="str">
        <f aca="false">IFERROR(INDEX($L:$L,MATCH(B26&amp;"|"&amp;A26,$Z:$Z,0)),"—")</f>
        <v>/chauffeur-prive/marseille-lyon/</v>
      </c>
      <c r="N26" s="14" t="str">
        <f aca="false">IF(LEN("Chauffeur privé "&amp;INDEX(10_Lieux!$J:$J,U26)&amp;" → "&amp;INDEX(10_Lieux!$J:$J,V26)&amp;" | 24h/24")&gt;60,"Chauffeur privé "&amp;INDEX(10_Lieux!$J:$J,U26)&amp;" → "&amp;INDEX(10_Lieux!$J:$J,V26),"Chauffeur privé "&amp;INDEX(10_Lieux!$J:$J,U26)&amp;" → "&amp;INDEX(10_Lieux!$J:$J,V26)&amp;" | 24h/24")</f>
        <v>Chauffeur privé Lyon → Marseille | 24h/24</v>
      </c>
      <c r="O26" s="14" t="n">
        <f aca="false">LEN(N26)</f>
        <v>41</v>
      </c>
      <c r="P26" s="14" t="str">
        <f aca="false">"Chauffeur privé "&amp;INDEX(10_Lieux!$K:$K,U26)&amp;" vers "&amp;INDEX(10_Lieux!$L:$L,V26)</f>
        <v>Chauffeur privé de Lyon vers Marseille</v>
      </c>
      <c r="Q26" s="14" t="str">
        <f aca="false">"Chauffeur privé "&amp;INDEX(10_Lieux!$K:$K,U26)&amp;" vers "&amp;INDEX(10_Lieux!$L:$L,V26)&amp;" : env. "&amp;I26&amp;" km, "&amp;J26&amp;" de route. Devis personnalisé, standard 24h/24 et 7j/7."</f>
        <v>Chauffeur privé de Lyon vers Marseille : env. 347 km, 3 h 45 de route. Devis personnalisé, standard 24h/24 et 7j/7.</v>
      </c>
      <c r="R26" s="14" t="n">
        <f aca="false">LEN(Q26)</f>
        <v>115</v>
      </c>
      <c r="S26" s="14" t="str">
        <f aca="false">INDEX(10_Lieux!$C:$C,U26)</f>
        <v>France</v>
      </c>
      <c r="T26" s="14" t="str">
        <f aca="false">INDEX(10_Lieux!$C:$C,V26)</f>
        <v>France</v>
      </c>
      <c r="U26" s="14" t="n">
        <f aca="false">MATCH(A26,10_Lieux!$A:$A,0)</f>
        <v>8</v>
      </c>
      <c r="V26" s="14" t="n">
        <f aca="false">MATCH(B26,10_Lieux!$A:$A,0)</f>
        <v>79</v>
      </c>
      <c r="W26" s="14" t="n">
        <f aca="false">ROUND(6371*2*ASIN(SQRT(SIN(RADIANS(INDEX(10_Lieux!$F:$F,V26)-INDEX(10_Lieux!$F:$F,U26))/2)^2+COS(RADIANS(INDEX(10_Lieux!$F:$F,U26)))*COS(RADIANS(INDEX(10_Lieux!$F:$F,V26)))*SIN(RADIANS(INDEX(10_Lieux!$G:$G,V26)-INDEX(10_Lieux!$G:$G,U26))/2)^2)),1)</f>
        <v>277.6</v>
      </c>
      <c r="X26" s="14" t="n">
        <f aca="false">ROUND(I26/IF(I26&lt;p_seuil_vitesse,p_vit_lente,p_vit_rapide)*60/15,0)*15</f>
        <v>225</v>
      </c>
      <c r="Y26" s="14" t="n">
        <f aca="false">MAX(IF(INDEX(10_Lieux!$B:$B,U26)&lt;&gt;"Ville",INDEX(10_Lieux!$I:$I,U26),0),IF(INDEX(10_Lieux!$B:$B,V26)&lt;&gt;"Ville",INDEX(10_Lieux!$I:$I,V26),0))</f>
        <v>0</v>
      </c>
      <c r="Z26" s="14" t="str">
        <f aca="false">A26&amp;"|"&amp;B26</f>
        <v>Lyon|Marseille</v>
      </c>
      <c r="AA26" s="14" t="str">
        <f aca="false">IF(I26&lt;p_local,"Local",IF(I26&lt;p_vv_min,"Courte distance",IF(I26&lt;p_tres_long,"Longue distance","Très longue distance")))</f>
        <v>Longue distance</v>
      </c>
    </row>
    <row r="27" customFormat="false" ht="15" hidden="false" customHeight="true" outlineLevel="0" collapsed="false">
      <c r="A27" s="1" t="s">
        <v>123</v>
      </c>
      <c r="B27" s="1" t="s">
        <v>130</v>
      </c>
      <c r="C27" s="1" t="s">
        <v>33</v>
      </c>
      <c r="D27" s="1" t="s">
        <v>124</v>
      </c>
      <c r="E27" s="1" t="s">
        <v>171</v>
      </c>
      <c r="F27" s="14" t="s">
        <v>40</v>
      </c>
      <c r="G27" s="14" t="str">
        <f aca="false">IF(I27&lt;p_local,"Local → page infra",IF(H27&gt;=p_ph1,"Phase 1",IF(H27&gt;=p_ph2,"Phase 2","Phase 3")))</f>
        <v>Phase 2</v>
      </c>
      <c r="H27" s="14" t="n">
        <f aca="false">IF(I27&lt;p_local,0,IF(C27="Aéroport → Aéroport",p_pts_plein,IF(Y27&gt;0,IF(I27&lt;=Y27,p_pts_plein,IF(I27&lt;=p_mult2*Y27,p_pts_moyen,p_pts_r3)),IF(I27&gt;=p_vv_min,p_pts_plein,IF(I27&gt;=p_vv_moy,p_pts_moyen,p_pts_court))))+IF(INDEX(10_Lieux!$D:$D,U27)=1,p_prio1,p_prio2)+IF(INDEX(10_Lieux!$D:$D,V27)=1,p_prio1,p_prio2)+IF(K27="Oui",p_tf,0)+p_hub*((INDEX(10_Lieux!$H:$H,U27)="Hub")+(INDEX(10_Lieux!$H:$H,V27)="Hub"))+IF(OR(INDEX(10_Lieux!$H:$H,U27)="Premium",INDEX(10_Lieux!$H:$H,V27)="Premium"),p_prem,0))</f>
        <v>70</v>
      </c>
      <c r="I27" s="14" t="n">
        <f aca="false">ROUND(W27*p_facteur,0)</f>
        <v>545</v>
      </c>
      <c r="J27" s="14" t="str">
        <f aca="false">IF(X27&lt;60,X27&amp;" min",INT(X27/60)&amp;" h"&amp;IF(MOD(X27,60)=0,""," "&amp;TEXT(MOD(X27,60),"00")))</f>
        <v>5 h 45</v>
      </c>
      <c r="K27" s="14" t="str">
        <f aca="false">IF(S27&lt;&gt;T27,"Oui","Non")</f>
        <v>Non</v>
      </c>
      <c r="L27" s="14" t="str">
        <f aca="false">IF(AND(INDEX(10_Lieux!$B:$B,U27)="Ville",INDEX(10_Lieux!$B:$B,V27)="Ville"),"/chauffeur-prive/"&amp;INDEX(10_Lieux!$E:$E,U27)&amp;"-"&amp;INDEX(10_Lieux!$E:$E,V27)&amp;"/","/chauffeur-prive/"&amp;INDEX(10_Lieux!$E:$E,U27)&amp;"/"&amp;INDEX(10_Lieux!$E:$E,V27)&amp;"/")</f>
        <v>/chauffeur-prive/lyon-bordeaux/</v>
      </c>
      <c r="M27" s="14" t="str">
        <f aca="false">IFERROR(INDEX($L:$L,MATCH(B27&amp;"|"&amp;A27,$Z:$Z,0)),"—")</f>
        <v>/chauffeur-prive/bordeaux-lyon/</v>
      </c>
      <c r="N27" s="14" t="str">
        <f aca="false">IF(LEN("Chauffeur privé "&amp;INDEX(10_Lieux!$J:$J,U27)&amp;" → "&amp;INDEX(10_Lieux!$J:$J,V27)&amp;" | 24h/24")&gt;60,"Chauffeur privé "&amp;INDEX(10_Lieux!$J:$J,U27)&amp;" → "&amp;INDEX(10_Lieux!$J:$J,V27),"Chauffeur privé "&amp;INDEX(10_Lieux!$J:$J,U27)&amp;" → "&amp;INDEX(10_Lieux!$J:$J,V27)&amp;" | 24h/24")</f>
        <v>Chauffeur privé Lyon → Bordeaux | 24h/24</v>
      </c>
      <c r="O27" s="14" t="n">
        <f aca="false">LEN(N27)</f>
        <v>40</v>
      </c>
      <c r="P27" s="14" t="str">
        <f aca="false">"Chauffeur privé "&amp;INDEX(10_Lieux!$K:$K,U27)&amp;" vers "&amp;INDEX(10_Lieux!$L:$L,V27)</f>
        <v>Chauffeur privé de Lyon vers Bordeaux</v>
      </c>
      <c r="Q27" s="14" t="str">
        <f aca="false">"Chauffeur privé "&amp;INDEX(10_Lieux!$K:$K,U27)&amp;" vers "&amp;INDEX(10_Lieux!$L:$L,V27)&amp;" : env. "&amp;I27&amp;" km, "&amp;J27&amp;" de route. Devis personnalisé, standard 24h/24 et 7j/7."</f>
        <v>Chauffeur privé de Lyon vers Bordeaux : env. 545 km, 5 h 45 de route. Devis personnalisé, standard 24h/24 et 7j/7.</v>
      </c>
      <c r="R27" s="14" t="n">
        <f aca="false">LEN(Q27)</f>
        <v>114</v>
      </c>
      <c r="S27" s="14" t="str">
        <f aca="false">INDEX(10_Lieux!$C:$C,U27)</f>
        <v>France</v>
      </c>
      <c r="T27" s="14" t="str">
        <f aca="false">INDEX(10_Lieux!$C:$C,V27)</f>
        <v>France</v>
      </c>
      <c r="U27" s="14" t="n">
        <f aca="false">MATCH(A27,10_Lieux!$A:$A,0)</f>
        <v>8</v>
      </c>
      <c r="V27" s="14" t="n">
        <f aca="false">MATCH(B27,10_Lieux!$A:$A,0)</f>
        <v>61</v>
      </c>
      <c r="W27" s="14" t="n">
        <f aca="false">ROUND(6371*2*ASIN(SQRT(SIN(RADIANS(INDEX(10_Lieux!$F:$F,V27)-INDEX(10_Lieux!$F:$F,U27))/2)^2+COS(RADIANS(INDEX(10_Lieux!$F:$F,U27)))*COS(RADIANS(INDEX(10_Lieux!$F:$F,V27)))*SIN(RADIANS(INDEX(10_Lieux!$G:$G,V27)-INDEX(10_Lieux!$G:$G,U27))/2)^2)),1)</f>
        <v>435.8</v>
      </c>
      <c r="X27" s="14" t="n">
        <f aca="false">ROUND(I27/IF(I27&lt;p_seuil_vitesse,p_vit_lente,p_vit_rapide)*60/15,0)*15</f>
        <v>345</v>
      </c>
      <c r="Y27" s="14" t="n">
        <f aca="false">MAX(IF(INDEX(10_Lieux!$B:$B,U27)&lt;&gt;"Ville",INDEX(10_Lieux!$I:$I,U27),0),IF(INDEX(10_Lieux!$B:$B,V27)&lt;&gt;"Ville",INDEX(10_Lieux!$I:$I,V27),0))</f>
        <v>0</v>
      </c>
      <c r="Z27" s="14" t="str">
        <f aca="false">A27&amp;"|"&amp;B27</f>
        <v>Lyon|Bordeaux</v>
      </c>
      <c r="AA27" s="14" t="str">
        <f aca="false">IF(I27&lt;p_local,"Local",IF(I27&lt;p_vv_min,"Courte distance",IF(I27&lt;p_tres_long,"Longue distance","Très longue distance")))</f>
        <v>Longue distance</v>
      </c>
    </row>
    <row r="28" customFormat="false" ht="15" hidden="false" customHeight="true" outlineLevel="0" collapsed="false">
      <c r="A28" s="1" t="s">
        <v>123</v>
      </c>
      <c r="B28" s="1" t="s">
        <v>132</v>
      </c>
      <c r="C28" s="1" t="s">
        <v>33</v>
      </c>
      <c r="D28" s="1" t="s">
        <v>124</v>
      </c>
      <c r="E28" s="1" t="s">
        <v>172</v>
      </c>
      <c r="F28" s="14" t="s">
        <v>40</v>
      </c>
      <c r="G28" s="14" t="str">
        <f aca="false">IF(I28&lt;p_local,"Local → page infra",IF(H28&gt;=p_ph1,"Phase 1",IF(H28&gt;=p_ph2,"Phase 2","Phase 3")))</f>
        <v>Phase 2</v>
      </c>
      <c r="H28" s="14" t="n">
        <f aca="false">IF(I28&lt;p_local,0,IF(C28="Aéroport → Aéroport",p_pts_plein,IF(Y28&gt;0,IF(I28&lt;=Y28,p_pts_plein,IF(I28&lt;=p_mult2*Y28,p_pts_moyen,p_pts_r3)),IF(I28&gt;=p_vv_min,p_pts_plein,IF(I28&gt;=p_vv_moy,p_pts_moyen,p_pts_court))))+IF(INDEX(10_Lieux!$D:$D,U28)=1,p_prio1,p_prio2)+IF(INDEX(10_Lieux!$D:$D,V28)=1,p_prio1,p_prio2)+IF(K28="Oui",p_tf,0)+p_hub*((INDEX(10_Lieux!$H:$H,U28)="Hub")+(INDEX(10_Lieux!$H:$H,V28)="Hub"))+IF(OR(INDEX(10_Lieux!$H:$H,U28)="Premium",INDEX(10_Lieux!$H:$H,V28)="Premium"),p_prem,0))</f>
        <v>70</v>
      </c>
      <c r="I28" s="14" t="n">
        <f aca="false">ROUND(W28*p_facteur,0)</f>
        <v>450</v>
      </c>
      <c r="J28" s="14" t="str">
        <f aca="false">IF(X28&lt;60,X28&amp;" min",INT(X28/60)&amp;" h"&amp;IF(MOD(X28,60)=0,""," "&amp;TEXT(MOD(X28,60),"00")))</f>
        <v>4 h 45</v>
      </c>
      <c r="K28" s="14" t="str">
        <f aca="false">IF(S28&lt;&gt;T28,"Oui","Non")</f>
        <v>Non</v>
      </c>
      <c r="L28" s="14" t="str">
        <f aca="false">IF(AND(INDEX(10_Lieux!$B:$B,U28)="Ville",INDEX(10_Lieux!$B:$B,V28)="Ville"),"/chauffeur-prive/"&amp;INDEX(10_Lieux!$E:$E,U28)&amp;"-"&amp;INDEX(10_Lieux!$E:$E,V28)&amp;"/","/chauffeur-prive/"&amp;INDEX(10_Lieux!$E:$E,U28)&amp;"/"&amp;INDEX(10_Lieux!$E:$E,V28)&amp;"/")</f>
        <v>/chauffeur-prive/lyon-toulouse/</v>
      </c>
      <c r="M28" s="14" t="str">
        <f aca="false">IFERROR(INDEX($L:$L,MATCH(B28&amp;"|"&amp;A28,$Z:$Z,0)),"—")</f>
        <v>/chauffeur-prive/toulouse-lyon/</v>
      </c>
      <c r="N28" s="14" t="str">
        <f aca="false">IF(LEN("Chauffeur privé "&amp;INDEX(10_Lieux!$J:$J,U28)&amp;" → "&amp;INDEX(10_Lieux!$J:$J,V28)&amp;" | 24h/24")&gt;60,"Chauffeur privé "&amp;INDEX(10_Lieux!$J:$J,U28)&amp;" → "&amp;INDEX(10_Lieux!$J:$J,V28),"Chauffeur privé "&amp;INDEX(10_Lieux!$J:$J,U28)&amp;" → "&amp;INDEX(10_Lieux!$J:$J,V28)&amp;" | 24h/24")</f>
        <v>Chauffeur privé Lyon → Toulouse | 24h/24</v>
      </c>
      <c r="O28" s="14" t="n">
        <f aca="false">LEN(N28)</f>
        <v>40</v>
      </c>
      <c r="P28" s="14" t="str">
        <f aca="false">"Chauffeur privé "&amp;INDEX(10_Lieux!$K:$K,U28)&amp;" vers "&amp;INDEX(10_Lieux!$L:$L,V28)</f>
        <v>Chauffeur privé de Lyon vers Toulouse</v>
      </c>
      <c r="Q28" s="14" t="str">
        <f aca="false">"Chauffeur privé "&amp;INDEX(10_Lieux!$K:$K,U28)&amp;" vers "&amp;INDEX(10_Lieux!$L:$L,V28)&amp;" : env. "&amp;I28&amp;" km, "&amp;J28&amp;" de route. Devis personnalisé, standard 24h/24 et 7j/7."</f>
        <v>Chauffeur privé de Lyon vers Toulouse : env. 450 km, 4 h 45 de route. Devis personnalisé, standard 24h/24 et 7j/7.</v>
      </c>
      <c r="R28" s="14" t="n">
        <f aca="false">LEN(Q28)</f>
        <v>114</v>
      </c>
      <c r="S28" s="14" t="str">
        <f aca="false">INDEX(10_Lieux!$C:$C,U28)</f>
        <v>France</v>
      </c>
      <c r="T28" s="14" t="str">
        <f aca="false">INDEX(10_Lieux!$C:$C,V28)</f>
        <v>France</v>
      </c>
      <c r="U28" s="14" t="n">
        <f aca="false">MATCH(A28,10_Lieux!$A:$A,0)</f>
        <v>8</v>
      </c>
      <c r="V28" s="14" t="n">
        <f aca="false">MATCH(B28,10_Lieux!$A:$A,0)</f>
        <v>70</v>
      </c>
      <c r="W28" s="14" t="n">
        <f aca="false">ROUND(6371*2*ASIN(SQRT(SIN(RADIANS(INDEX(10_Lieux!$F:$F,V28)-INDEX(10_Lieux!$F:$F,U28))/2)^2+COS(RADIANS(INDEX(10_Lieux!$F:$F,U28)))*COS(RADIANS(INDEX(10_Lieux!$F:$F,V28)))*SIN(RADIANS(INDEX(10_Lieux!$G:$G,V28)-INDEX(10_Lieux!$G:$G,U28))/2)^2)),1)</f>
        <v>359.9</v>
      </c>
      <c r="X28" s="14" t="n">
        <f aca="false">ROUND(I28/IF(I28&lt;p_seuil_vitesse,p_vit_lente,p_vit_rapide)*60/15,0)*15</f>
        <v>285</v>
      </c>
      <c r="Y28" s="14" t="n">
        <f aca="false">MAX(IF(INDEX(10_Lieux!$B:$B,U28)&lt;&gt;"Ville",INDEX(10_Lieux!$I:$I,U28),0),IF(INDEX(10_Lieux!$B:$B,V28)&lt;&gt;"Ville",INDEX(10_Lieux!$I:$I,V28),0))</f>
        <v>0</v>
      </c>
      <c r="Z28" s="14" t="str">
        <f aca="false">A28&amp;"|"&amp;B28</f>
        <v>Lyon|Toulouse</v>
      </c>
      <c r="AA28" s="14" t="str">
        <f aca="false">IF(I28&lt;p_local,"Local",IF(I28&lt;p_vv_min,"Courte distance",IF(I28&lt;p_tres_long,"Longue distance","Très longue distance")))</f>
        <v>Longue distance</v>
      </c>
    </row>
    <row r="29" customFormat="false" ht="15" hidden="false" customHeight="true" outlineLevel="0" collapsed="false">
      <c r="A29" s="1" t="s">
        <v>123</v>
      </c>
      <c r="B29" s="1" t="s">
        <v>134</v>
      </c>
      <c r="C29" s="1" t="s">
        <v>33</v>
      </c>
      <c r="D29" s="1" t="s">
        <v>124</v>
      </c>
      <c r="E29" s="1" t="s">
        <v>173</v>
      </c>
      <c r="F29" s="14" t="s">
        <v>40</v>
      </c>
      <c r="G29" s="14" t="str">
        <f aca="false">IF(I29&lt;p_local,"Local → page infra",IF(H29&gt;=p_ph1,"Phase 1",IF(H29&gt;=p_ph2,"Phase 2","Phase 3")))</f>
        <v>Phase 2</v>
      </c>
      <c r="H29" s="14" t="n">
        <f aca="false">IF(I29&lt;p_local,0,IF(C29="Aéroport → Aéroport",p_pts_plein,IF(Y29&gt;0,IF(I29&lt;=Y29,p_pts_plein,IF(I29&lt;=p_mult2*Y29,p_pts_moyen,p_pts_r3)),IF(I29&gt;=p_vv_min,p_pts_plein,IF(I29&gt;=p_vv_moy,p_pts_moyen,p_pts_court))))+IF(INDEX(10_Lieux!$D:$D,U29)=1,p_prio1,p_prio2)+IF(INDEX(10_Lieux!$D:$D,V29)=1,p_prio1,p_prio2)+IF(K29="Oui",p_tf,0)+p_hub*((INDEX(10_Lieux!$H:$H,U29)="Hub")+(INDEX(10_Lieux!$H:$H,V29)="Hub"))+IF(OR(INDEX(10_Lieux!$H:$H,U29)="Premium",INDEX(10_Lieux!$H:$H,V29)="Premium"),p_prem,0))</f>
        <v>70</v>
      </c>
      <c r="I29" s="14" t="n">
        <f aca="false">ROUND(W29*p_facteur,0)</f>
        <v>696</v>
      </c>
      <c r="J29" s="14" t="str">
        <f aca="false">IF(X29&lt;60,X29&amp;" min",INT(X29/60)&amp;" h"&amp;IF(MOD(X29,60)=0,""," "&amp;TEXT(MOD(X29,60),"00")))</f>
        <v>7 h 15</v>
      </c>
      <c r="K29" s="14" t="str">
        <f aca="false">IF(S29&lt;&gt;T29,"Oui","Non")</f>
        <v>Non</v>
      </c>
      <c r="L29" s="14" t="str">
        <f aca="false">IF(AND(INDEX(10_Lieux!$B:$B,U29)="Ville",INDEX(10_Lieux!$B:$B,V29)="Ville"),"/chauffeur-prive/"&amp;INDEX(10_Lieux!$E:$E,U29)&amp;"-"&amp;INDEX(10_Lieux!$E:$E,V29)&amp;"/","/chauffeur-prive/"&amp;INDEX(10_Lieux!$E:$E,U29)&amp;"/"&amp;INDEX(10_Lieux!$E:$E,V29)&amp;"/")</f>
        <v>/chauffeur-prive/lyon-lille/</v>
      </c>
      <c r="M29" s="14" t="str">
        <f aca="false">IFERROR(INDEX($L:$L,MATCH(B29&amp;"|"&amp;A29,$Z:$Z,0)),"—")</f>
        <v>/chauffeur-prive/lille-lyon/</v>
      </c>
      <c r="N29" s="14" t="str">
        <f aca="false">IF(LEN("Chauffeur privé "&amp;INDEX(10_Lieux!$J:$J,U29)&amp;" → "&amp;INDEX(10_Lieux!$J:$J,V29)&amp;" | 24h/24")&gt;60,"Chauffeur privé "&amp;INDEX(10_Lieux!$J:$J,U29)&amp;" → "&amp;INDEX(10_Lieux!$J:$J,V29),"Chauffeur privé "&amp;INDEX(10_Lieux!$J:$J,U29)&amp;" → "&amp;INDEX(10_Lieux!$J:$J,V29)&amp;" | 24h/24")</f>
        <v>Chauffeur privé Lyon → Lille | 24h/24</v>
      </c>
      <c r="O29" s="14" t="n">
        <f aca="false">LEN(N29)</f>
        <v>37</v>
      </c>
      <c r="P29" s="14" t="str">
        <f aca="false">"Chauffeur privé "&amp;INDEX(10_Lieux!$K:$K,U29)&amp;" vers "&amp;INDEX(10_Lieux!$L:$L,V29)</f>
        <v>Chauffeur privé de Lyon vers Lille</v>
      </c>
      <c r="Q29" s="14" t="str">
        <f aca="false">"Chauffeur privé "&amp;INDEX(10_Lieux!$K:$K,U29)&amp;" vers "&amp;INDEX(10_Lieux!$L:$L,V29)&amp;" : env. "&amp;I29&amp;" km, "&amp;J29&amp;" de route. Devis personnalisé, standard 24h/24 et 7j/7."</f>
        <v>Chauffeur privé de Lyon vers Lille : env. 696 km, 7 h 15 de route. Devis personnalisé, standard 24h/24 et 7j/7.</v>
      </c>
      <c r="R29" s="14" t="n">
        <f aca="false">LEN(Q29)</f>
        <v>111</v>
      </c>
      <c r="S29" s="14" t="str">
        <f aca="false">INDEX(10_Lieux!$C:$C,U29)</f>
        <v>France</v>
      </c>
      <c r="T29" s="14" t="str">
        <f aca="false">INDEX(10_Lieux!$C:$C,V29)</f>
        <v>France</v>
      </c>
      <c r="U29" s="14" t="n">
        <f aca="false">MATCH(A29,10_Lieux!$A:$A,0)</f>
        <v>8</v>
      </c>
      <c r="V29" s="14" t="n">
        <f aca="false">MATCH(B29,10_Lieux!$A:$A,0)</f>
        <v>37</v>
      </c>
      <c r="W29" s="14" t="n">
        <f aca="false">ROUND(6371*2*ASIN(SQRT(SIN(RADIANS(INDEX(10_Lieux!$F:$F,V29)-INDEX(10_Lieux!$F:$F,U29))/2)^2+COS(RADIANS(INDEX(10_Lieux!$F:$F,U29)))*COS(RADIANS(INDEX(10_Lieux!$F:$F,V29)))*SIN(RADIANS(INDEX(10_Lieux!$G:$G,V29)-INDEX(10_Lieux!$G:$G,U29))/2)^2)),1)</f>
        <v>556.8</v>
      </c>
      <c r="X29" s="14" t="n">
        <f aca="false">ROUND(I29/IF(I29&lt;p_seuil_vitesse,p_vit_lente,p_vit_rapide)*60/15,0)*15</f>
        <v>435</v>
      </c>
      <c r="Y29" s="14" t="n">
        <f aca="false">MAX(IF(INDEX(10_Lieux!$B:$B,U29)&lt;&gt;"Ville",INDEX(10_Lieux!$I:$I,U29),0),IF(INDEX(10_Lieux!$B:$B,V29)&lt;&gt;"Ville",INDEX(10_Lieux!$I:$I,V29),0))</f>
        <v>0</v>
      </c>
      <c r="Z29" s="14" t="str">
        <f aca="false">A29&amp;"|"&amp;B29</f>
        <v>Lyon|Lille</v>
      </c>
      <c r="AA29" s="14" t="str">
        <f aca="false">IF(I29&lt;p_local,"Local",IF(I29&lt;p_vv_min,"Courte distance",IF(I29&lt;p_tres_long,"Longue distance","Très longue distance")))</f>
        <v>Longue distance</v>
      </c>
    </row>
    <row r="30" customFormat="false" ht="15" hidden="false" customHeight="true" outlineLevel="0" collapsed="false">
      <c r="A30" s="1" t="s">
        <v>123</v>
      </c>
      <c r="B30" s="1" t="s">
        <v>136</v>
      </c>
      <c r="C30" s="1" t="s">
        <v>33</v>
      </c>
      <c r="D30" s="1" t="s">
        <v>124</v>
      </c>
      <c r="E30" s="1" t="s">
        <v>174</v>
      </c>
      <c r="F30" s="14" t="s">
        <v>40</v>
      </c>
      <c r="G30" s="14" t="str">
        <f aca="false">IF(I30&lt;p_local,"Local → page infra",IF(H30&gt;=p_ph1,"Phase 1",IF(H30&gt;=p_ph2,"Phase 2","Phase 3")))</f>
        <v>Phase 2</v>
      </c>
      <c r="H30" s="14" t="n">
        <f aca="false">IF(I30&lt;p_local,0,IF(C30="Aéroport → Aéroport",p_pts_plein,IF(Y30&gt;0,IF(I30&lt;=Y30,p_pts_plein,IF(I30&lt;=p_mult2*Y30,p_pts_moyen,p_pts_r3)),IF(I30&gt;=p_vv_min,p_pts_plein,IF(I30&gt;=p_vv_moy,p_pts_moyen,p_pts_court))))+IF(INDEX(10_Lieux!$D:$D,U30)=1,p_prio1,p_prio2)+IF(INDEX(10_Lieux!$D:$D,V30)=1,p_prio1,p_prio2)+IF(K30="Oui",p_tf,0)+p_hub*((INDEX(10_Lieux!$H:$H,U30)="Hub")+(INDEX(10_Lieux!$H:$H,V30)="Hub"))+IF(OR(INDEX(10_Lieux!$H:$H,U30)="Premium",INDEX(10_Lieux!$H:$H,V30)="Premium"),p_prem,0))</f>
        <v>70</v>
      </c>
      <c r="I30" s="14" t="n">
        <f aca="false">ROUND(W30*p_facteur,0)</f>
        <v>478</v>
      </c>
      <c r="J30" s="14" t="str">
        <f aca="false">IF(X30&lt;60,X30&amp;" min",INT(X30/60)&amp;" h"&amp;IF(MOD(X30,60)=0,""," "&amp;TEXT(MOD(X30,60),"00")))</f>
        <v>5 h</v>
      </c>
      <c r="K30" s="14" t="str">
        <f aca="false">IF(S30&lt;&gt;T30,"Oui","Non")</f>
        <v>Non</v>
      </c>
      <c r="L30" s="14" t="str">
        <f aca="false">IF(AND(INDEX(10_Lieux!$B:$B,U30)="Ville",INDEX(10_Lieux!$B:$B,V30)="Ville"),"/chauffeur-prive/"&amp;INDEX(10_Lieux!$E:$E,U30)&amp;"-"&amp;INDEX(10_Lieux!$E:$E,V30)&amp;"/","/chauffeur-prive/"&amp;INDEX(10_Lieux!$E:$E,U30)&amp;"/"&amp;INDEX(10_Lieux!$E:$E,V30)&amp;"/")</f>
        <v>/chauffeur-prive/lyon-strasbourg/</v>
      </c>
      <c r="M30" s="14" t="str">
        <f aca="false">IFERROR(INDEX($L:$L,MATCH(B30&amp;"|"&amp;A30,$Z:$Z,0)),"—")</f>
        <v>/chauffeur-prive/strasbourg-lyon/</v>
      </c>
      <c r="N30" s="14" t="str">
        <f aca="false">IF(LEN("Chauffeur privé "&amp;INDEX(10_Lieux!$J:$J,U30)&amp;" → "&amp;INDEX(10_Lieux!$J:$J,V30)&amp;" | 24h/24")&gt;60,"Chauffeur privé "&amp;INDEX(10_Lieux!$J:$J,U30)&amp;" → "&amp;INDEX(10_Lieux!$J:$J,V30),"Chauffeur privé "&amp;INDEX(10_Lieux!$J:$J,U30)&amp;" → "&amp;INDEX(10_Lieux!$J:$J,V30)&amp;" | 24h/24")</f>
        <v>Chauffeur privé Lyon → Strasbourg | 24h/24</v>
      </c>
      <c r="O30" s="14" t="n">
        <f aca="false">LEN(N30)</f>
        <v>42</v>
      </c>
      <c r="P30" s="14" t="str">
        <f aca="false">"Chauffeur privé "&amp;INDEX(10_Lieux!$K:$K,U30)&amp;" vers "&amp;INDEX(10_Lieux!$L:$L,V30)</f>
        <v>Chauffeur privé de Lyon vers Strasbourg</v>
      </c>
      <c r="Q30" s="14" t="str">
        <f aca="false">"Chauffeur privé "&amp;INDEX(10_Lieux!$K:$K,U30)&amp;" vers "&amp;INDEX(10_Lieux!$L:$L,V30)&amp;" : env. "&amp;I30&amp;" km, "&amp;J30&amp;" de route. Devis personnalisé, standard 24h/24 et 7j/7."</f>
        <v>Chauffeur privé de Lyon vers Strasbourg : env. 478 km, 5 h de route. Devis personnalisé, standard 24h/24 et 7j/7.</v>
      </c>
      <c r="R30" s="14" t="n">
        <f aca="false">LEN(Q30)</f>
        <v>113</v>
      </c>
      <c r="S30" s="14" t="str">
        <f aca="false">INDEX(10_Lieux!$C:$C,U30)</f>
        <v>France</v>
      </c>
      <c r="T30" s="14" t="str">
        <f aca="false">INDEX(10_Lieux!$C:$C,V30)</f>
        <v>France</v>
      </c>
      <c r="U30" s="14" t="n">
        <f aca="false">MATCH(A30,10_Lieux!$A:$A,0)</f>
        <v>8</v>
      </c>
      <c r="V30" s="14" t="n">
        <f aca="false">MATCH(B30,10_Lieux!$A:$A,0)</f>
        <v>29</v>
      </c>
      <c r="W30" s="14" t="n">
        <f aca="false">ROUND(6371*2*ASIN(SQRT(SIN(RADIANS(INDEX(10_Lieux!$F:$F,V30)-INDEX(10_Lieux!$F:$F,U30))/2)^2+COS(RADIANS(INDEX(10_Lieux!$F:$F,U30)))*COS(RADIANS(INDEX(10_Lieux!$F:$F,V30)))*SIN(RADIANS(INDEX(10_Lieux!$G:$G,V30)-INDEX(10_Lieux!$G:$G,U30))/2)^2)),1)</f>
        <v>382.2</v>
      </c>
      <c r="X30" s="14" t="n">
        <f aca="false">ROUND(I30/IF(I30&lt;p_seuil_vitesse,p_vit_lente,p_vit_rapide)*60/15,0)*15</f>
        <v>300</v>
      </c>
      <c r="Y30" s="14" t="n">
        <f aca="false">MAX(IF(INDEX(10_Lieux!$B:$B,U30)&lt;&gt;"Ville",INDEX(10_Lieux!$I:$I,U30),0),IF(INDEX(10_Lieux!$B:$B,V30)&lt;&gt;"Ville",INDEX(10_Lieux!$I:$I,V30),0))</f>
        <v>0</v>
      </c>
      <c r="Z30" s="14" t="str">
        <f aca="false">A30&amp;"|"&amp;B30</f>
        <v>Lyon|Strasbourg</v>
      </c>
      <c r="AA30" s="14" t="str">
        <f aca="false">IF(I30&lt;p_local,"Local",IF(I30&lt;p_vv_min,"Courte distance",IF(I30&lt;p_tres_long,"Longue distance","Très longue distance")))</f>
        <v>Longue distance</v>
      </c>
    </row>
    <row r="31" customFormat="false" ht="15" hidden="false" customHeight="true" outlineLevel="0" collapsed="false">
      <c r="A31" s="1" t="s">
        <v>123</v>
      </c>
      <c r="B31" s="1" t="s">
        <v>138</v>
      </c>
      <c r="C31" s="1" t="s">
        <v>33</v>
      </c>
      <c r="D31" s="1" t="s">
        <v>124</v>
      </c>
      <c r="E31" s="1" t="s">
        <v>175</v>
      </c>
      <c r="F31" s="14" t="s">
        <v>40</v>
      </c>
      <c r="G31" s="14" t="str">
        <f aca="false">IF(I31&lt;p_local,"Local → page infra",IF(H31&gt;=p_ph1,"Phase 1",IF(H31&gt;=p_ph2,"Phase 2","Phase 3")))</f>
        <v>Phase 2</v>
      </c>
      <c r="H31" s="14" t="n">
        <f aca="false">IF(I31&lt;p_local,0,IF(C31="Aéroport → Aéroport",p_pts_plein,IF(Y31&gt;0,IF(I31&lt;=Y31,p_pts_plein,IF(I31&lt;=p_mult2*Y31,p_pts_moyen,p_pts_r3)),IF(I31&gt;=p_vv_min,p_pts_plein,IF(I31&gt;=p_vv_moy,p_pts_moyen,p_pts_court))))+IF(INDEX(10_Lieux!$D:$D,U31)=1,p_prio1,p_prio2)+IF(INDEX(10_Lieux!$D:$D,V31)=1,p_prio1,p_prio2)+IF(K31="Oui",p_tf,0)+p_hub*((INDEX(10_Lieux!$H:$H,U31)="Hub")+(INDEX(10_Lieux!$H:$H,V31)="Hub"))+IF(OR(INDEX(10_Lieux!$H:$H,U31)="Premium",INDEX(10_Lieux!$H:$H,V31)="Premium"),p_prem,0))</f>
        <v>65</v>
      </c>
      <c r="I31" s="14" t="n">
        <f aca="false">ROUND(W31*p_facteur,0)</f>
        <v>314</v>
      </c>
      <c r="J31" s="14" t="str">
        <f aca="false">IF(X31&lt;60,X31&amp;" min",INT(X31/60)&amp;" h"&amp;IF(MOD(X31,60)=0,""," "&amp;TEXT(MOD(X31,60),"00")))</f>
        <v>3 h 15</v>
      </c>
      <c r="K31" s="14" t="str">
        <f aca="false">IF(S31&lt;&gt;T31,"Oui","Non")</f>
        <v>Non</v>
      </c>
      <c r="L31" s="14" t="str">
        <f aca="false">IF(AND(INDEX(10_Lieux!$B:$B,U31)="Ville",INDEX(10_Lieux!$B:$B,V31)="Ville"),"/chauffeur-prive/"&amp;INDEX(10_Lieux!$E:$E,U31)&amp;"-"&amp;INDEX(10_Lieux!$E:$E,V31)&amp;"/","/chauffeur-prive/"&amp;INDEX(10_Lieux!$E:$E,U31)&amp;"/"&amp;INDEX(10_Lieux!$E:$E,V31)&amp;"/")</f>
        <v>/chauffeur-prive/lyon-montpellier/</v>
      </c>
      <c r="M31" s="14" t="str">
        <f aca="false">IFERROR(INDEX($L:$L,MATCH(B31&amp;"|"&amp;A31,$Z:$Z,0)),"—")</f>
        <v>/chauffeur-prive/montpellier-lyon/</v>
      </c>
      <c r="N31" s="14" t="str">
        <f aca="false">IF(LEN("Chauffeur privé "&amp;INDEX(10_Lieux!$J:$J,U31)&amp;" → "&amp;INDEX(10_Lieux!$J:$J,V31)&amp;" | 24h/24")&gt;60,"Chauffeur privé "&amp;INDEX(10_Lieux!$J:$J,U31)&amp;" → "&amp;INDEX(10_Lieux!$J:$J,V31),"Chauffeur privé "&amp;INDEX(10_Lieux!$J:$J,U31)&amp;" → "&amp;INDEX(10_Lieux!$J:$J,V31)&amp;" | 24h/24")</f>
        <v>Chauffeur privé Lyon → Montpellier | 24h/24</v>
      </c>
      <c r="O31" s="14" t="n">
        <f aca="false">LEN(N31)</f>
        <v>43</v>
      </c>
      <c r="P31" s="14" t="str">
        <f aca="false">"Chauffeur privé "&amp;INDEX(10_Lieux!$K:$K,U31)&amp;" vers "&amp;INDEX(10_Lieux!$L:$L,V31)</f>
        <v>Chauffeur privé de Lyon vers Montpellier</v>
      </c>
      <c r="Q31" s="14" t="str">
        <f aca="false">"Chauffeur privé "&amp;INDEX(10_Lieux!$K:$K,U31)&amp;" vers "&amp;INDEX(10_Lieux!$L:$L,V31)&amp;" : env. "&amp;I31&amp;" km, "&amp;J31&amp;" de route. Devis personnalisé, standard 24h/24 et 7j/7."</f>
        <v>Chauffeur privé de Lyon vers Montpellier : env. 314 km, 3 h 15 de route. Devis personnalisé, standard 24h/24 et 7j/7.</v>
      </c>
      <c r="R31" s="14" t="n">
        <f aca="false">LEN(Q31)</f>
        <v>117</v>
      </c>
      <c r="S31" s="14" t="str">
        <f aca="false">INDEX(10_Lieux!$C:$C,U31)</f>
        <v>France</v>
      </c>
      <c r="T31" s="14" t="str">
        <f aca="false">INDEX(10_Lieux!$C:$C,V31)</f>
        <v>France</v>
      </c>
      <c r="U31" s="14" t="n">
        <f aca="false">MATCH(A31,10_Lieux!$A:$A,0)</f>
        <v>8</v>
      </c>
      <c r="V31" s="14" t="n">
        <f aca="false">MATCH(B31,10_Lieux!$A:$A,0)</f>
        <v>71</v>
      </c>
      <c r="W31" s="14" t="n">
        <f aca="false">ROUND(6371*2*ASIN(SQRT(SIN(RADIANS(INDEX(10_Lieux!$F:$F,V31)-INDEX(10_Lieux!$F:$F,U31))/2)^2+COS(RADIANS(INDEX(10_Lieux!$F:$F,U31)))*COS(RADIANS(INDEX(10_Lieux!$F:$F,V31)))*SIN(RADIANS(INDEX(10_Lieux!$G:$G,V31)-INDEX(10_Lieux!$G:$G,U31))/2)^2)),1)</f>
        <v>251.1</v>
      </c>
      <c r="X31" s="14" t="n">
        <f aca="false">ROUND(I31/IF(I31&lt;p_seuil_vitesse,p_vit_lente,p_vit_rapide)*60/15,0)*15</f>
        <v>195</v>
      </c>
      <c r="Y31" s="14" t="n">
        <f aca="false">MAX(IF(INDEX(10_Lieux!$B:$B,U31)&lt;&gt;"Ville",INDEX(10_Lieux!$I:$I,U31),0),IF(INDEX(10_Lieux!$B:$B,V31)&lt;&gt;"Ville",INDEX(10_Lieux!$I:$I,V31),0))</f>
        <v>0</v>
      </c>
      <c r="Z31" s="14" t="str">
        <f aca="false">A31&amp;"|"&amp;B31</f>
        <v>Lyon|Montpellier</v>
      </c>
      <c r="AA31" s="14" t="str">
        <f aca="false">IF(I31&lt;p_local,"Local",IF(I31&lt;p_vv_min,"Courte distance",IF(I31&lt;p_tres_long,"Longue distance","Très longue distance")))</f>
        <v>Longue distance</v>
      </c>
    </row>
    <row r="32" customFormat="false" ht="15" hidden="false" customHeight="true" outlineLevel="0" collapsed="false">
      <c r="A32" s="1" t="s">
        <v>123</v>
      </c>
      <c r="B32" s="1" t="s">
        <v>140</v>
      </c>
      <c r="C32" s="1" t="s">
        <v>33</v>
      </c>
      <c r="D32" s="1" t="s">
        <v>124</v>
      </c>
      <c r="E32" s="1" t="s">
        <v>176</v>
      </c>
      <c r="F32" s="14" t="s">
        <v>40</v>
      </c>
      <c r="G32" s="14" t="str">
        <f aca="false">IF(I32&lt;p_local,"Local → page infra",IF(H32&gt;=p_ph1,"Phase 1",IF(H32&gt;=p_ph2,"Phase 2","Phase 3")))</f>
        <v>Phase 2</v>
      </c>
      <c r="H32" s="14" t="n">
        <f aca="false">IF(I32&lt;p_local,0,IF(C32="Aéroport → Aéroport",p_pts_plein,IF(Y32&gt;0,IF(I32&lt;=Y32,p_pts_plein,IF(I32&lt;=p_mult2*Y32,p_pts_moyen,p_pts_r3)),IF(I32&gt;=p_vv_min,p_pts_plein,IF(I32&gt;=p_vv_moy,p_pts_moyen,p_pts_court))))+IF(INDEX(10_Lieux!$D:$D,U32)=1,p_prio1,p_prio2)+IF(INDEX(10_Lieux!$D:$D,V32)=1,p_prio1,p_prio2)+IF(K32="Oui",p_tf,0)+p_hub*((INDEX(10_Lieux!$H:$H,U32)="Hub")+(INDEX(10_Lieux!$H:$H,V32)="Hub"))+IF(OR(INDEX(10_Lieux!$H:$H,U32)="Premium",INDEX(10_Lieux!$H:$H,V32)="Premium"),p_prem,0))</f>
        <v>65</v>
      </c>
      <c r="I32" s="14" t="n">
        <f aca="false">ROUND(W32*p_facteur,0)</f>
        <v>644</v>
      </c>
      <c r="J32" s="14" t="str">
        <f aca="false">IF(X32&lt;60,X32&amp;" min",INT(X32/60)&amp;" h"&amp;IF(MOD(X32,60)=0,""," "&amp;TEXT(MOD(X32,60),"00")))</f>
        <v>6 h 45</v>
      </c>
      <c r="K32" s="14" t="str">
        <f aca="false">IF(S32&lt;&gt;T32,"Oui","Non")</f>
        <v>Non</v>
      </c>
      <c r="L32" s="14" t="str">
        <f aca="false">IF(AND(INDEX(10_Lieux!$B:$B,U32)="Ville",INDEX(10_Lieux!$B:$B,V32)="Ville"),"/chauffeur-prive/"&amp;INDEX(10_Lieux!$E:$E,U32)&amp;"-"&amp;INDEX(10_Lieux!$E:$E,V32)&amp;"/","/chauffeur-prive/"&amp;INDEX(10_Lieux!$E:$E,U32)&amp;"/"&amp;INDEX(10_Lieux!$E:$E,V32)&amp;"/")</f>
        <v>/chauffeur-prive/lyon-nantes/</v>
      </c>
      <c r="M32" s="14" t="str">
        <f aca="false">IFERROR(INDEX($L:$L,MATCH(B32&amp;"|"&amp;A32,$Z:$Z,0)),"—")</f>
        <v>/chauffeur-prive/nantes-lyon/</v>
      </c>
      <c r="N32" s="14" t="str">
        <f aca="false">IF(LEN("Chauffeur privé "&amp;INDEX(10_Lieux!$J:$J,U32)&amp;" → "&amp;INDEX(10_Lieux!$J:$J,V32)&amp;" | 24h/24")&gt;60,"Chauffeur privé "&amp;INDEX(10_Lieux!$J:$J,U32)&amp;" → "&amp;INDEX(10_Lieux!$J:$J,V32),"Chauffeur privé "&amp;INDEX(10_Lieux!$J:$J,U32)&amp;" → "&amp;INDEX(10_Lieux!$J:$J,V32)&amp;" | 24h/24")</f>
        <v>Chauffeur privé Lyon → Nantes | 24h/24</v>
      </c>
      <c r="O32" s="14" t="n">
        <f aca="false">LEN(N32)</f>
        <v>38</v>
      </c>
      <c r="P32" s="14" t="str">
        <f aca="false">"Chauffeur privé "&amp;INDEX(10_Lieux!$K:$K,U32)&amp;" vers "&amp;INDEX(10_Lieux!$L:$L,V32)</f>
        <v>Chauffeur privé de Lyon vers Nantes</v>
      </c>
      <c r="Q32" s="14" t="str">
        <f aca="false">"Chauffeur privé "&amp;INDEX(10_Lieux!$K:$K,U32)&amp;" vers "&amp;INDEX(10_Lieux!$L:$L,V32)&amp;" : env. "&amp;I32&amp;" km, "&amp;J32&amp;" de route. Devis personnalisé, standard 24h/24 et 7j/7."</f>
        <v>Chauffeur privé de Lyon vers Nantes : env. 644 km, 6 h 45 de route. Devis personnalisé, standard 24h/24 et 7j/7.</v>
      </c>
      <c r="R32" s="14" t="n">
        <f aca="false">LEN(Q32)</f>
        <v>112</v>
      </c>
      <c r="S32" s="14" t="str">
        <f aca="false">INDEX(10_Lieux!$C:$C,U32)</f>
        <v>France</v>
      </c>
      <c r="T32" s="14" t="str">
        <f aca="false">INDEX(10_Lieux!$C:$C,V32)</f>
        <v>France</v>
      </c>
      <c r="U32" s="14" t="n">
        <f aca="false">MATCH(A32,10_Lieux!$A:$A,0)</f>
        <v>8</v>
      </c>
      <c r="V32" s="14" t="n">
        <f aca="false">MATCH(B32,10_Lieux!$A:$A,0)</f>
        <v>56</v>
      </c>
      <c r="W32" s="14" t="n">
        <f aca="false">ROUND(6371*2*ASIN(SQRT(SIN(RADIANS(INDEX(10_Lieux!$F:$F,V32)-INDEX(10_Lieux!$F:$F,U32))/2)^2+COS(RADIANS(INDEX(10_Lieux!$F:$F,U32)))*COS(RADIANS(INDEX(10_Lieux!$F:$F,V32)))*SIN(RADIANS(INDEX(10_Lieux!$G:$G,V32)-INDEX(10_Lieux!$G:$G,U32))/2)^2)),1)</f>
        <v>515</v>
      </c>
      <c r="X32" s="14" t="n">
        <f aca="false">ROUND(I32/IF(I32&lt;p_seuil_vitesse,p_vit_lente,p_vit_rapide)*60/15,0)*15</f>
        <v>405</v>
      </c>
      <c r="Y32" s="14" t="n">
        <f aca="false">MAX(IF(INDEX(10_Lieux!$B:$B,U32)&lt;&gt;"Ville",INDEX(10_Lieux!$I:$I,U32),0),IF(INDEX(10_Lieux!$B:$B,V32)&lt;&gt;"Ville",INDEX(10_Lieux!$I:$I,V32),0))</f>
        <v>0</v>
      </c>
      <c r="Z32" s="14" t="str">
        <f aca="false">A32&amp;"|"&amp;B32</f>
        <v>Lyon|Nantes</v>
      </c>
      <c r="AA32" s="14" t="str">
        <f aca="false">IF(I32&lt;p_local,"Local",IF(I32&lt;p_vv_min,"Courte distance",IF(I32&lt;p_tres_long,"Longue distance","Très longue distance")))</f>
        <v>Longue distance</v>
      </c>
    </row>
    <row r="33" customFormat="false" ht="15" hidden="false" customHeight="true" outlineLevel="0" collapsed="false">
      <c r="A33" s="1" t="s">
        <v>123</v>
      </c>
      <c r="B33" s="1" t="s">
        <v>142</v>
      </c>
      <c r="C33" s="1" t="s">
        <v>33</v>
      </c>
      <c r="D33" s="1" t="s">
        <v>124</v>
      </c>
      <c r="E33" s="1" t="s">
        <v>177</v>
      </c>
      <c r="F33" s="14" t="s">
        <v>40</v>
      </c>
      <c r="G33" s="14" t="str">
        <f aca="false">IF(I33&lt;p_local,"Local → page infra",IF(H33&gt;=p_ph1,"Phase 1",IF(H33&gt;=p_ph2,"Phase 2","Phase 3")))</f>
        <v>Phase 2</v>
      </c>
      <c r="H33" s="14" t="n">
        <f aca="false">IF(I33&lt;p_local,0,IF(C33="Aéroport → Aéroport",p_pts_plein,IF(Y33&gt;0,IF(I33&lt;=Y33,p_pts_plein,IF(I33&lt;=p_mult2*Y33,p_pts_moyen,p_pts_r3)),IF(I33&gt;=p_vv_min,p_pts_plein,IF(I33&gt;=p_vv_moy,p_pts_moyen,p_pts_court))))+IF(INDEX(10_Lieux!$D:$D,U33)=1,p_prio1,p_prio2)+IF(INDEX(10_Lieux!$D:$D,V33)=1,p_prio1,p_prio2)+IF(K33="Oui",p_tf,0)+p_hub*((INDEX(10_Lieux!$H:$H,U33)="Hub")+(INDEX(10_Lieux!$H:$H,V33)="Hub"))+IF(OR(INDEX(10_Lieux!$H:$H,U33)="Premium",INDEX(10_Lieux!$H:$H,V33)="Premium"),p_prem,0))</f>
        <v>65</v>
      </c>
      <c r="I33" s="14" t="n">
        <f aca="false">ROUND(W33*p_facteur,0)</f>
        <v>699</v>
      </c>
      <c r="J33" s="14" t="str">
        <f aca="false">IF(X33&lt;60,X33&amp;" min",INT(X33/60)&amp;" h"&amp;IF(MOD(X33,60)=0,""," "&amp;TEXT(MOD(X33,60),"00")))</f>
        <v>7 h 15</v>
      </c>
      <c r="K33" s="14" t="str">
        <f aca="false">IF(S33&lt;&gt;T33,"Oui","Non")</f>
        <v>Non</v>
      </c>
      <c r="L33" s="14" t="str">
        <f aca="false">IF(AND(INDEX(10_Lieux!$B:$B,U33)="Ville",INDEX(10_Lieux!$B:$B,V33)="Ville"),"/chauffeur-prive/"&amp;INDEX(10_Lieux!$E:$E,U33)&amp;"-"&amp;INDEX(10_Lieux!$E:$E,V33)&amp;"/","/chauffeur-prive/"&amp;INDEX(10_Lieux!$E:$E,U33)&amp;"/"&amp;INDEX(10_Lieux!$E:$E,V33)&amp;"/")</f>
        <v>/chauffeur-prive/lyon-rennes/</v>
      </c>
      <c r="M33" s="14" t="str">
        <f aca="false">IFERROR(INDEX($L:$L,MATCH(B33&amp;"|"&amp;A33,$Z:$Z,0)),"—")</f>
        <v>/chauffeur-prive/rennes-lyon/</v>
      </c>
      <c r="N33" s="14" t="str">
        <f aca="false">IF(LEN("Chauffeur privé "&amp;INDEX(10_Lieux!$J:$J,U33)&amp;" → "&amp;INDEX(10_Lieux!$J:$J,V33)&amp;" | 24h/24")&gt;60,"Chauffeur privé "&amp;INDEX(10_Lieux!$J:$J,U33)&amp;" → "&amp;INDEX(10_Lieux!$J:$J,V33),"Chauffeur privé "&amp;INDEX(10_Lieux!$J:$J,U33)&amp;" → "&amp;INDEX(10_Lieux!$J:$J,V33)&amp;" | 24h/24")</f>
        <v>Chauffeur privé Lyon → Rennes | 24h/24</v>
      </c>
      <c r="O33" s="14" t="n">
        <f aca="false">LEN(N33)</f>
        <v>38</v>
      </c>
      <c r="P33" s="14" t="str">
        <f aca="false">"Chauffeur privé "&amp;INDEX(10_Lieux!$K:$K,U33)&amp;" vers "&amp;INDEX(10_Lieux!$L:$L,V33)</f>
        <v>Chauffeur privé de Lyon vers Rennes</v>
      </c>
      <c r="Q33" s="14" t="str">
        <f aca="false">"Chauffeur privé "&amp;INDEX(10_Lieux!$K:$K,U33)&amp;" vers "&amp;INDEX(10_Lieux!$L:$L,V33)&amp;" : env. "&amp;I33&amp;" km, "&amp;J33&amp;" de route. Devis personnalisé, standard 24h/24 et 7j/7."</f>
        <v>Chauffeur privé de Lyon vers Rennes : env. 699 km, 7 h 15 de route. Devis personnalisé, standard 24h/24 et 7j/7.</v>
      </c>
      <c r="R33" s="14" t="n">
        <f aca="false">LEN(Q33)</f>
        <v>112</v>
      </c>
      <c r="S33" s="14" t="str">
        <f aca="false">INDEX(10_Lieux!$C:$C,U33)</f>
        <v>France</v>
      </c>
      <c r="T33" s="14" t="str">
        <f aca="false">INDEX(10_Lieux!$C:$C,V33)</f>
        <v>France</v>
      </c>
      <c r="U33" s="14" t="n">
        <f aca="false">MATCH(A33,10_Lieux!$A:$A,0)</f>
        <v>8</v>
      </c>
      <c r="V33" s="14" t="n">
        <f aca="false">MATCH(B33,10_Lieux!$A:$A,0)</f>
        <v>49</v>
      </c>
      <c r="W33" s="14" t="n">
        <f aca="false">ROUND(6371*2*ASIN(SQRT(SIN(RADIANS(INDEX(10_Lieux!$F:$F,V33)-INDEX(10_Lieux!$F:$F,U33))/2)^2+COS(RADIANS(INDEX(10_Lieux!$F:$F,U33)))*COS(RADIANS(INDEX(10_Lieux!$F:$F,V33)))*SIN(RADIANS(INDEX(10_Lieux!$G:$G,V33)-INDEX(10_Lieux!$G:$G,U33))/2)^2)),1)</f>
        <v>559.2</v>
      </c>
      <c r="X33" s="14" t="n">
        <f aca="false">ROUND(I33/IF(I33&lt;p_seuil_vitesse,p_vit_lente,p_vit_rapide)*60/15,0)*15</f>
        <v>435</v>
      </c>
      <c r="Y33" s="14" t="n">
        <f aca="false">MAX(IF(INDEX(10_Lieux!$B:$B,U33)&lt;&gt;"Ville",INDEX(10_Lieux!$I:$I,U33),0),IF(INDEX(10_Lieux!$B:$B,V33)&lt;&gt;"Ville",INDEX(10_Lieux!$I:$I,V33),0))</f>
        <v>0</v>
      </c>
      <c r="Z33" s="14" t="str">
        <f aca="false">A33&amp;"|"&amp;B33</f>
        <v>Lyon|Rennes</v>
      </c>
      <c r="AA33" s="14" t="str">
        <f aca="false">IF(I33&lt;p_local,"Local",IF(I33&lt;p_vv_min,"Courte distance",IF(I33&lt;p_tres_long,"Longue distance","Très longue distance")))</f>
        <v>Longue distance</v>
      </c>
    </row>
    <row r="34" customFormat="false" ht="15" hidden="false" customHeight="true" outlineLevel="0" collapsed="false">
      <c r="A34" s="1" t="s">
        <v>123</v>
      </c>
      <c r="B34" s="1" t="s">
        <v>144</v>
      </c>
      <c r="C34" s="1" t="s">
        <v>33</v>
      </c>
      <c r="D34" s="1" t="s">
        <v>124</v>
      </c>
      <c r="E34" s="1" t="s">
        <v>178</v>
      </c>
      <c r="F34" s="14" t="s">
        <v>40</v>
      </c>
      <c r="G34" s="14" t="str">
        <f aca="false">IF(I34&lt;p_local,"Local → page infra",IF(H34&gt;=p_ph1,"Phase 1",IF(H34&gt;=p_ph2,"Phase 2","Phase 3")))</f>
        <v>Phase 2</v>
      </c>
      <c r="H34" s="14" t="n">
        <f aca="false">IF(I34&lt;p_local,0,IF(C34="Aéroport → Aéroport",p_pts_plein,IF(Y34&gt;0,IF(I34&lt;=Y34,p_pts_plein,IF(I34&lt;=p_mult2*Y34,p_pts_moyen,p_pts_r3)),IF(I34&gt;=p_vv_min,p_pts_plein,IF(I34&gt;=p_vv_moy,p_pts_moyen,p_pts_court))))+IF(INDEX(10_Lieux!$D:$D,U34)=1,p_prio1,p_prio2)+IF(INDEX(10_Lieux!$D:$D,V34)=1,p_prio1,p_prio2)+IF(K34="Oui",p_tf,0)+p_hub*((INDEX(10_Lieux!$H:$H,U34)="Hub")+(INDEX(10_Lieux!$H:$H,V34)="Hub"))+IF(OR(INDEX(10_Lieux!$H:$H,U34)="Premium",INDEX(10_Lieux!$H:$H,V34)="Premium"),p_prem,0))</f>
        <v>70</v>
      </c>
      <c r="I34" s="14" t="n">
        <f aca="false">ROUND(W34*p_facteur,0)</f>
        <v>217</v>
      </c>
      <c r="J34" s="14" t="str">
        <f aca="false">IF(X34&lt;60,X34&amp;" min",INT(X34/60)&amp;" h"&amp;IF(MOD(X34,60)=0,""," "&amp;TEXT(MOD(X34,60),"00")))</f>
        <v>2 h 15</v>
      </c>
      <c r="K34" s="14" t="str">
        <f aca="false">IF(S34&lt;&gt;T34,"Oui","Non")</f>
        <v>Non</v>
      </c>
      <c r="L34" s="14" t="str">
        <f aca="false">IF(AND(INDEX(10_Lieux!$B:$B,U34)="Ville",INDEX(10_Lieux!$B:$B,V34)="Ville"),"/chauffeur-prive/"&amp;INDEX(10_Lieux!$E:$E,U34)&amp;"-"&amp;INDEX(10_Lieux!$E:$E,V34)&amp;"/","/chauffeur-prive/"&amp;INDEX(10_Lieux!$E:$E,U34)&amp;"/"&amp;INDEX(10_Lieux!$E:$E,V34)&amp;"/")</f>
        <v>/chauffeur-prive/lyon-dijon/</v>
      </c>
      <c r="M34" s="14" t="str">
        <f aca="false">IFERROR(INDEX($L:$L,MATCH(B34&amp;"|"&amp;A34,$Z:$Z,0)),"—")</f>
        <v>/chauffeur-prive/dijon-lyon/</v>
      </c>
      <c r="N34" s="14" t="str">
        <f aca="false">IF(LEN("Chauffeur privé "&amp;INDEX(10_Lieux!$J:$J,U34)&amp;" → "&amp;INDEX(10_Lieux!$J:$J,V34)&amp;" | 24h/24")&gt;60,"Chauffeur privé "&amp;INDEX(10_Lieux!$J:$J,U34)&amp;" → "&amp;INDEX(10_Lieux!$J:$J,V34),"Chauffeur privé "&amp;INDEX(10_Lieux!$J:$J,U34)&amp;" → "&amp;INDEX(10_Lieux!$J:$J,V34)&amp;" | 24h/24")</f>
        <v>Chauffeur privé Lyon → Dijon | 24h/24</v>
      </c>
      <c r="O34" s="14" t="n">
        <f aca="false">LEN(N34)</f>
        <v>37</v>
      </c>
      <c r="P34" s="14" t="str">
        <f aca="false">"Chauffeur privé "&amp;INDEX(10_Lieux!$K:$K,U34)&amp;" vers "&amp;INDEX(10_Lieux!$L:$L,V34)</f>
        <v>Chauffeur privé de Lyon vers Dijon</v>
      </c>
      <c r="Q34" s="14" t="str">
        <f aca="false">"Chauffeur privé "&amp;INDEX(10_Lieux!$K:$K,U34)&amp;" vers "&amp;INDEX(10_Lieux!$L:$L,V34)&amp;" : env. "&amp;I34&amp;" km, "&amp;J34&amp;" de route. Devis personnalisé, standard 24h/24 et 7j/7."</f>
        <v>Chauffeur privé de Lyon vers Dijon : env. 217 km, 2 h 15 de route. Devis personnalisé, standard 24h/24 et 7j/7.</v>
      </c>
      <c r="R34" s="14" t="n">
        <f aca="false">LEN(Q34)</f>
        <v>111</v>
      </c>
      <c r="S34" s="14" t="str">
        <f aca="false">INDEX(10_Lieux!$C:$C,U34)</f>
        <v>France</v>
      </c>
      <c r="T34" s="14" t="str">
        <f aca="false">INDEX(10_Lieux!$C:$C,V34)</f>
        <v>France</v>
      </c>
      <c r="U34" s="14" t="n">
        <f aca="false">MATCH(A34,10_Lieux!$A:$A,0)</f>
        <v>8</v>
      </c>
      <c r="V34" s="14" t="n">
        <f aca="false">MATCH(B34,10_Lieux!$A:$A,0)</f>
        <v>23</v>
      </c>
      <c r="W34" s="14" t="n">
        <f aca="false">ROUND(6371*2*ASIN(SQRT(SIN(RADIANS(INDEX(10_Lieux!$F:$F,V34)-INDEX(10_Lieux!$F:$F,U34))/2)^2+COS(RADIANS(INDEX(10_Lieux!$F:$F,U34)))*COS(RADIANS(INDEX(10_Lieux!$F:$F,V34)))*SIN(RADIANS(INDEX(10_Lieux!$G:$G,V34)-INDEX(10_Lieux!$G:$G,U34))/2)^2)),1)</f>
        <v>173.9</v>
      </c>
      <c r="X34" s="14" t="n">
        <f aca="false">ROUND(I34/IF(I34&lt;p_seuil_vitesse,p_vit_lente,p_vit_rapide)*60/15,0)*15</f>
        <v>135</v>
      </c>
      <c r="Y34" s="14" t="n">
        <f aca="false">MAX(IF(INDEX(10_Lieux!$B:$B,U34)&lt;&gt;"Ville",INDEX(10_Lieux!$I:$I,U34),0),IF(INDEX(10_Lieux!$B:$B,V34)&lt;&gt;"Ville",INDEX(10_Lieux!$I:$I,V34),0))</f>
        <v>0</v>
      </c>
      <c r="Z34" s="14" t="str">
        <f aca="false">A34&amp;"|"&amp;B34</f>
        <v>Lyon|Dijon</v>
      </c>
      <c r="AA34" s="14" t="str">
        <f aca="false">IF(I34&lt;p_local,"Local",IF(I34&lt;p_vv_min,"Courte distance",IF(I34&lt;p_tres_long,"Longue distance","Très longue distance")))</f>
        <v>Longue distance</v>
      </c>
    </row>
    <row r="35" customFormat="false" ht="15" hidden="false" customHeight="true" outlineLevel="0" collapsed="false">
      <c r="A35" s="1" t="s">
        <v>123</v>
      </c>
      <c r="B35" s="1" t="s">
        <v>146</v>
      </c>
      <c r="C35" s="1" t="s">
        <v>33</v>
      </c>
      <c r="D35" s="1" t="s">
        <v>124</v>
      </c>
      <c r="E35" s="1" t="s">
        <v>179</v>
      </c>
      <c r="F35" s="14" t="s">
        <v>40</v>
      </c>
      <c r="G35" s="14" t="str">
        <f aca="false">IF(I35&lt;p_local,"Local → page infra",IF(H35&gt;=p_ph1,"Phase 1",IF(H35&gt;=p_ph2,"Phase 2","Phase 3")))</f>
        <v>Phase 2</v>
      </c>
      <c r="H35" s="14" t="n">
        <f aca="false">IF(I35&lt;p_local,0,IF(C35="Aéroport → Aéroport",p_pts_plein,IF(Y35&gt;0,IF(I35&lt;=Y35,p_pts_plein,IF(I35&lt;=p_mult2*Y35,p_pts_moyen,p_pts_r3)),IF(I35&gt;=p_vv_min,p_pts_plein,IF(I35&gt;=p_vv_moy,p_pts_moyen,p_pts_court))))+IF(INDEX(10_Lieux!$D:$D,U35)=1,p_prio1,p_prio2)+IF(INDEX(10_Lieux!$D:$D,V35)=1,p_prio1,p_prio2)+IF(K35="Oui",p_tf,0)+p_hub*((INDEX(10_Lieux!$H:$H,U35)="Hub")+(INDEX(10_Lieux!$H:$H,V35)="Hub"))+IF(OR(INDEX(10_Lieux!$H:$H,U35)="Premium",INDEX(10_Lieux!$H:$H,V35)="Premium"),p_prem,0))</f>
        <v>70</v>
      </c>
      <c r="I35" s="14" t="n">
        <f aca="false">ROUND(W35*p_facteur,0)</f>
        <v>118</v>
      </c>
      <c r="J35" s="14" t="str">
        <f aca="false">IF(X35&lt;60,X35&amp;" min",INT(X35/60)&amp;" h"&amp;IF(MOD(X35,60)=0,""," "&amp;TEXT(MOD(X35,60),"00")))</f>
        <v>1 h 15</v>
      </c>
      <c r="K35" s="14" t="str">
        <f aca="false">IF(S35&lt;&gt;T35,"Oui","Non")</f>
        <v>Non</v>
      </c>
      <c r="L35" s="14" t="str">
        <f aca="false">IF(AND(INDEX(10_Lieux!$B:$B,U35)="Ville",INDEX(10_Lieux!$B:$B,V35)="Ville"),"/chauffeur-prive/"&amp;INDEX(10_Lieux!$E:$E,U35)&amp;"-"&amp;INDEX(10_Lieux!$E:$E,V35)&amp;"/","/chauffeur-prive/"&amp;INDEX(10_Lieux!$E:$E,U35)&amp;"/"&amp;INDEX(10_Lieux!$E:$E,V35)&amp;"/")</f>
        <v>/chauffeur-prive/lyon-grenoble/</v>
      </c>
      <c r="M35" s="14" t="str">
        <f aca="false">IFERROR(INDEX($L:$L,MATCH(B35&amp;"|"&amp;A35,$Z:$Z,0)),"—")</f>
        <v>/chauffeur-prive/grenoble-lyon/</v>
      </c>
      <c r="N35" s="14" t="str">
        <f aca="false">IF(LEN("Chauffeur privé "&amp;INDEX(10_Lieux!$J:$J,U35)&amp;" → "&amp;INDEX(10_Lieux!$J:$J,V35)&amp;" | 24h/24")&gt;60,"Chauffeur privé "&amp;INDEX(10_Lieux!$J:$J,U35)&amp;" → "&amp;INDEX(10_Lieux!$J:$J,V35),"Chauffeur privé "&amp;INDEX(10_Lieux!$J:$J,U35)&amp;" → "&amp;INDEX(10_Lieux!$J:$J,V35)&amp;" | 24h/24")</f>
        <v>Chauffeur privé Lyon → Grenoble | 24h/24</v>
      </c>
      <c r="O35" s="14" t="n">
        <f aca="false">LEN(N35)</f>
        <v>40</v>
      </c>
      <c r="P35" s="14" t="str">
        <f aca="false">"Chauffeur privé "&amp;INDEX(10_Lieux!$K:$K,U35)&amp;" vers "&amp;INDEX(10_Lieux!$L:$L,V35)</f>
        <v>Chauffeur privé de Lyon vers Grenoble</v>
      </c>
      <c r="Q35" s="14" t="str">
        <f aca="false">"Chauffeur privé "&amp;INDEX(10_Lieux!$K:$K,U35)&amp;" vers "&amp;INDEX(10_Lieux!$L:$L,V35)&amp;" : env. "&amp;I35&amp;" km, "&amp;J35&amp;" de route. Devis personnalisé, standard 24h/24 et 7j/7."</f>
        <v>Chauffeur privé de Lyon vers Grenoble : env. 118 km, 1 h 15 de route. Devis personnalisé, standard 24h/24 et 7j/7.</v>
      </c>
      <c r="R35" s="14" t="n">
        <f aca="false">LEN(Q35)</f>
        <v>114</v>
      </c>
      <c r="S35" s="14" t="str">
        <f aca="false">INDEX(10_Lieux!$C:$C,U35)</f>
        <v>France</v>
      </c>
      <c r="T35" s="14" t="str">
        <f aca="false">INDEX(10_Lieux!$C:$C,V35)</f>
        <v>France</v>
      </c>
      <c r="U35" s="14" t="n">
        <f aca="false">MATCH(A35,10_Lieux!$A:$A,0)</f>
        <v>8</v>
      </c>
      <c r="V35" s="14" t="n">
        <f aca="false">MATCH(B35,10_Lieux!$A:$A,0)</f>
        <v>9</v>
      </c>
      <c r="W35" s="14" t="n">
        <f aca="false">ROUND(6371*2*ASIN(SQRT(SIN(RADIANS(INDEX(10_Lieux!$F:$F,V35)-INDEX(10_Lieux!$F:$F,U35))/2)^2+COS(RADIANS(INDEX(10_Lieux!$F:$F,U35)))*COS(RADIANS(INDEX(10_Lieux!$F:$F,V35)))*SIN(RADIANS(INDEX(10_Lieux!$G:$G,V35)-INDEX(10_Lieux!$G:$G,U35))/2)^2)),1)</f>
        <v>94.3</v>
      </c>
      <c r="X35" s="14" t="n">
        <f aca="false">ROUND(I35/IF(I35&lt;p_seuil_vitesse,p_vit_lente,p_vit_rapide)*60/15,0)*15</f>
        <v>75</v>
      </c>
      <c r="Y35" s="14" t="n">
        <f aca="false">MAX(IF(INDEX(10_Lieux!$B:$B,U35)&lt;&gt;"Ville",INDEX(10_Lieux!$I:$I,U35),0),IF(INDEX(10_Lieux!$B:$B,V35)&lt;&gt;"Ville",INDEX(10_Lieux!$I:$I,V35),0))</f>
        <v>0</v>
      </c>
      <c r="Z35" s="14" t="str">
        <f aca="false">A35&amp;"|"&amp;B35</f>
        <v>Lyon|Grenoble</v>
      </c>
      <c r="AA35" s="14" t="str">
        <f aca="false">IF(I35&lt;p_local,"Local",IF(I35&lt;p_vv_min,"Courte distance",IF(I35&lt;p_tres_long,"Longue distance","Très longue distance")))</f>
        <v>Longue distance</v>
      </c>
    </row>
    <row r="36" customFormat="false" ht="15" hidden="false" customHeight="true" outlineLevel="0" collapsed="false">
      <c r="A36" s="1" t="s">
        <v>123</v>
      </c>
      <c r="B36" s="1" t="s">
        <v>148</v>
      </c>
      <c r="C36" s="1" t="s">
        <v>33</v>
      </c>
      <c r="D36" s="1" t="s">
        <v>124</v>
      </c>
      <c r="E36" s="1" t="s">
        <v>180</v>
      </c>
      <c r="F36" s="14" t="s">
        <v>40</v>
      </c>
      <c r="G36" s="14" t="str">
        <f aca="false">IF(I36&lt;p_local,"Local → page infra",IF(H36&gt;=p_ph1,"Phase 1",IF(H36&gt;=p_ph2,"Phase 2","Phase 3")))</f>
        <v>Phase 2</v>
      </c>
      <c r="H36" s="14" t="n">
        <f aca="false">IF(I36&lt;p_local,0,IF(C36="Aéroport → Aéroport",p_pts_plein,IF(Y36&gt;0,IF(I36&lt;=Y36,p_pts_plein,IF(I36&lt;=p_mult2*Y36,p_pts_moyen,p_pts_r3)),IF(I36&gt;=p_vv_min,p_pts_plein,IF(I36&gt;=p_vv_moy,p_pts_moyen,p_pts_court))))+IF(INDEX(10_Lieux!$D:$D,U36)=1,p_prio1,p_prio2)+IF(INDEX(10_Lieux!$D:$D,V36)=1,p_prio1,p_prio2)+IF(K36="Oui",p_tf,0)+p_hub*((INDEX(10_Lieux!$H:$H,U36)="Hub")+(INDEX(10_Lieux!$H:$H,V36)="Hub"))+IF(OR(INDEX(10_Lieux!$H:$H,U36)="Premium",INDEX(10_Lieux!$H:$H,V36)="Premium"),p_prem,0))</f>
        <v>70</v>
      </c>
      <c r="I36" s="14" t="n">
        <f aca="false">ROUND(W36*p_facteur,0)</f>
        <v>127</v>
      </c>
      <c r="J36" s="14" t="str">
        <f aca="false">IF(X36&lt;60,X36&amp;" min",INT(X36/60)&amp;" h"&amp;IF(MOD(X36,60)=0,""," "&amp;TEXT(MOD(X36,60),"00")))</f>
        <v>1 h 15</v>
      </c>
      <c r="K36" s="14" t="str">
        <f aca="false">IF(S36&lt;&gt;T36,"Oui","Non")</f>
        <v>Non</v>
      </c>
      <c r="L36" s="14" t="str">
        <f aca="false">IF(AND(INDEX(10_Lieux!$B:$B,U36)="Ville",INDEX(10_Lieux!$B:$B,V36)="Ville"),"/chauffeur-prive/"&amp;INDEX(10_Lieux!$E:$E,U36)&amp;"-"&amp;INDEX(10_Lieux!$E:$E,V36)&amp;"/","/chauffeur-prive/"&amp;INDEX(10_Lieux!$E:$E,U36)&amp;"/"&amp;INDEX(10_Lieux!$E:$E,V36)&amp;"/")</f>
        <v>/chauffeur-prive/lyon-annecy/</v>
      </c>
      <c r="M36" s="14" t="str">
        <f aca="false">IFERROR(INDEX($L:$L,MATCH(B36&amp;"|"&amp;A36,$Z:$Z,0)),"—")</f>
        <v>/chauffeur-prive/annecy-lyon/</v>
      </c>
      <c r="N36" s="14" t="str">
        <f aca="false">IF(LEN("Chauffeur privé "&amp;INDEX(10_Lieux!$J:$J,U36)&amp;" → "&amp;INDEX(10_Lieux!$J:$J,V36)&amp;" | 24h/24")&gt;60,"Chauffeur privé "&amp;INDEX(10_Lieux!$J:$J,U36)&amp;" → "&amp;INDEX(10_Lieux!$J:$J,V36),"Chauffeur privé "&amp;INDEX(10_Lieux!$J:$J,U36)&amp;" → "&amp;INDEX(10_Lieux!$J:$J,V36)&amp;" | 24h/24")</f>
        <v>Chauffeur privé Lyon → Annecy | 24h/24</v>
      </c>
      <c r="O36" s="14" t="n">
        <f aca="false">LEN(N36)</f>
        <v>38</v>
      </c>
      <c r="P36" s="14" t="str">
        <f aca="false">"Chauffeur privé "&amp;INDEX(10_Lieux!$K:$K,U36)&amp;" vers "&amp;INDEX(10_Lieux!$L:$L,V36)</f>
        <v>Chauffeur privé de Lyon vers Annecy</v>
      </c>
      <c r="Q36" s="14" t="str">
        <f aca="false">"Chauffeur privé "&amp;INDEX(10_Lieux!$K:$K,U36)&amp;" vers "&amp;INDEX(10_Lieux!$L:$L,V36)&amp;" : env. "&amp;I36&amp;" km, "&amp;J36&amp;" de route. Devis personnalisé, standard 24h/24 et 7j/7."</f>
        <v>Chauffeur privé de Lyon vers Annecy : env. 127 km, 1 h 15 de route. Devis personnalisé, standard 24h/24 et 7j/7.</v>
      </c>
      <c r="R36" s="14" t="n">
        <f aca="false">LEN(Q36)</f>
        <v>112</v>
      </c>
      <c r="S36" s="14" t="str">
        <f aca="false">INDEX(10_Lieux!$C:$C,U36)</f>
        <v>France</v>
      </c>
      <c r="T36" s="14" t="str">
        <f aca="false">INDEX(10_Lieux!$C:$C,V36)</f>
        <v>France</v>
      </c>
      <c r="U36" s="14" t="n">
        <f aca="false">MATCH(A36,10_Lieux!$A:$A,0)</f>
        <v>8</v>
      </c>
      <c r="V36" s="14" t="n">
        <f aca="false">MATCH(B36,10_Lieux!$A:$A,0)</f>
        <v>10</v>
      </c>
      <c r="W36" s="14" t="n">
        <f aca="false">ROUND(6371*2*ASIN(SQRT(SIN(RADIANS(INDEX(10_Lieux!$F:$F,V36)-INDEX(10_Lieux!$F:$F,U36))/2)^2+COS(RADIANS(INDEX(10_Lieux!$F:$F,U36)))*COS(RADIANS(INDEX(10_Lieux!$F:$F,V36)))*SIN(RADIANS(INDEX(10_Lieux!$G:$G,V36)-INDEX(10_Lieux!$G:$G,U36))/2)^2)),1)</f>
        <v>101.3</v>
      </c>
      <c r="X36" s="14" t="n">
        <f aca="false">ROUND(I36/IF(I36&lt;p_seuil_vitesse,p_vit_lente,p_vit_rapide)*60/15,0)*15</f>
        <v>75</v>
      </c>
      <c r="Y36" s="14" t="n">
        <f aca="false">MAX(IF(INDEX(10_Lieux!$B:$B,U36)&lt;&gt;"Ville",INDEX(10_Lieux!$I:$I,U36),0),IF(INDEX(10_Lieux!$B:$B,V36)&lt;&gt;"Ville",INDEX(10_Lieux!$I:$I,V36),0))</f>
        <v>0</v>
      </c>
      <c r="Z36" s="14" t="str">
        <f aca="false">A36&amp;"|"&amp;B36</f>
        <v>Lyon|Annecy</v>
      </c>
      <c r="AA36" s="14" t="str">
        <f aca="false">IF(I36&lt;p_local,"Local",IF(I36&lt;p_vv_min,"Courte distance",IF(I36&lt;p_tres_long,"Longue distance","Très longue distance")))</f>
        <v>Longue distance</v>
      </c>
    </row>
    <row r="37" customFormat="false" ht="15" hidden="false" customHeight="true" outlineLevel="0" collapsed="false">
      <c r="A37" s="1" t="s">
        <v>123</v>
      </c>
      <c r="B37" s="1" t="s">
        <v>150</v>
      </c>
      <c r="C37" s="1" t="s">
        <v>33</v>
      </c>
      <c r="D37" s="1" t="s">
        <v>124</v>
      </c>
      <c r="E37" s="1" t="s">
        <v>181</v>
      </c>
      <c r="F37" s="14" t="s">
        <v>40</v>
      </c>
      <c r="G37" s="14" t="str">
        <f aca="false">IF(I37&lt;p_local,"Local → page infra",IF(H37&gt;=p_ph1,"Phase 1",IF(H37&gt;=p_ph2,"Phase 2","Phase 3")))</f>
        <v>Phase 2</v>
      </c>
      <c r="H37" s="14" t="n">
        <f aca="false">IF(I37&lt;p_local,0,IF(C37="Aéroport → Aéroport",p_pts_plein,IF(Y37&gt;0,IF(I37&lt;=Y37,p_pts_plein,IF(I37&lt;=p_mult2*Y37,p_pts_moyen,p_pts_r3)),IF(I37&gt;=p_vv_min,p_pts_plein,IF(I37&gt;=p_vv_moy,p_pts_moyen,p_pts_court))))+IF(INDEX(10_Lieux!$D:$D,U37)=1,p_prio1,p_prio2)+IF(INDEX(10_Lieux!$D:$D,V37)=1,p_prio1,p_prio2)+IF(K37="Oui",p_tf,0)+p_hub*((INDEX(10_Lieux!$H:$H,U37)="Hub")+(INDEX(10_Lieux!$H:$H,V37)="Hub"))+IF(OR(INDEX(10_Lieux!$H:$H,U37)="Premium",INDEX(10_Lieux!$H:$H,V37)="Premium"),p_prem,0))</f>
        <v>65</v>
      </c>
      <c r="I37" s="14" t="n">
        <f aca="false">ROUND(W37*p_facteur,0)</f>
        <v>109</v>
      </c>
      <c r="J37" s="14" t="str">
        <f aca="false">IF(X37&lt;60,X37&amp;" min",INT(X37/60)&amp;" h"&amp;IF(MOD(X37,60)=0,""," "&amp;TEXT(MOD(X37,60),"00")))</f>
        <v>1 h 15</v>
      </c>
      <c r="K37" s="14" t="str">
        <f aca="false">IF(S37&lt;&gt;T37,"Oui","Non")</f>
        <v>Non</v>
      </c>
      <c r="L37" s="14" t="str">
        <f aca="false">IF(AND(INDEX(10_Lieux!$B:$B,U37)="Ville",INDEX(10_Lieux!$B:$B,V37)="Ville"),"/chauffeur-prive/"&amp;INDEX(10_Lieux!$E:$E,U37)&amp;"-"&amp;INDEX(10_Lieux!$E:$E,V37)&amp;"/","/chauffeur-prive/"&amp;INDEX(10_Lieux!$E:$E,U37)&amp;"/"&amp;INDEX(10_Lieux!$E:$E,V37)&amp;"/")</f>
        <v>/chauffeur-prive/lyon-chambery/</v>
      </c>
      <c r="M37" s="14" t="str">
        <f aca="false">IFERROR(INDEX($L:$L,MATCH(B37&amp;"|"&amp;A37,$Z:$Z,0)),"—")</f>
        <v>/chauffeur-prive/chambery-lyon/</v>
      </c>
      <c r="N37" s="14" t="str">
        <f aca="false">IF(LEN("Chauffeur privé "&amp;INDEX(10_Lieux!$J:$J,U37)&amp;" → "&amp;INDEX(10_Lieux!$J:$J,V37)&amp;" | 24h/24")&gt;60,"Chauffeur privé "&amp;INDEX(10_Lieux!$J:$J,U37)&amp;" → "&amp;INDEX(10_Lieux!$J:$J,V37),"Chauffeur privé "&amp;INDEX(10_Lieux!$J:$J,U37)&amp;" → "&amp;INDEX(10_Lieux!$J:$J,V37)&amp;" | 24h/24")</f>
        <v>Chauffeur privé Lyon → Chambéry | 24h/24</v>
      </c>
      <c r="O37" s="14" t="n">
        <f aca="false">LEN(N37)</f>
        <v>40</v>
      </c>
      <c r="P37" s="14" t="str">
        <f aca="false">"Chauffeur privé "&amp;INDEX(10_Lieux!$K:$K,U37)&amp;" vers "&amp;INDEX(10_Lieux!$L:$L,V37)</f>
        <v>Chauffeur privé de Lyon vers Chambéry</v>
      </c>
      <c r="Q37" s="14" t="str">
        <f aca="false">"Chauffeur privé "&amp;INDEX(10_Lieux!$K:$K,U37)&amp;" vers "&amp;INDEX(10_Lieux!$L:$L,V37)&amp;" : env. "&amp;I37&amp;" km, "&amp;J37&amp;" de route. Devis personnalisé, standard 24h/24 et 7j/7."</f>
        <v>Chauffeur privé de Lyon vers Chambéry : env. 109 km, 1 h 15 de route. Devis personnalisé, standard 24h/24 et 7j/7.</v>
      </c>
      <c r="R37" s="14" t="n">
        <f aca="false">LEN(Q37)</f>
        <v>114</v>
      </c>
      <c r="S37" s="14" t="str">
        <f aca="false">INDEX(10_Lieux!$C:$C,U37)</f>
        <v>France</v>
      </c>
      <c r="T37" s="14" t="str">
        <f aca="false">INDEX(10_Lieux!$C:$C,V37)</f>
        <v>France</v>
      </c>
      <c r="U37" s="14" t="n">
        <f aca="false">MATCH(A37,10_Lieux!$A:$A,0)</f>
        <v>8</v>
      </c>
      <c r="V37" s="14" t="n">
        <f aca="false">MATCH(B37,10_Lieux!$A:$A,0)</f>
        <v>11</v>
      </c>
      <c r="W37" s="14" t="n">
        <f aca="false">ROUND(6371*2*ASIN(SQRT(SIN(RADIANS(INDEX(10_Lieux!$F:$F,V37)-INDEX(10_Lieux!$F:$F,U37))/2)^2+COS(RADIANS(INDEX(10_Lieux!$F:$F,U37)))*COS(RADIANS(INDEX(10_Lieux!$F:$F,V37)))*SIN(RADIANS(INDEX(10_Lieux!$G:$G,V37)-INDEX(10_Lieux!$G:$G,U37))/2)^2)),1)</f>
        <v>87</v>
      </c>
      <c r="X37" s="14" t="n">
        <f aca="false">ROUND(I37/IF(I37&lt;p_seuil_vitesse,p_vit_lente,p_vit_rapide)*60/15,0)*15</f>
        <v>75</v>
      </c>
      <c r="Y37" s="14" t="n">
        <f aca="false">MAX(IF(INDEX(10_Lieux!$B:$B,U37)&lt;&gt;"Ville",INDEX(10_Lieux!$I:$I,U37),0),IF(INDEX(10_Lieux!$B:$B,V37)&lt;&gt;"Ville",INDEX(10_Lieux!$I:$I,V37),0))</f>
        <v>0</v>
      </c>
      <c r="Z37" s="14" t="str">
        <f aca="false">A37&amp;"|"&amp;B37</f>
        <v>Lyon|Chambéry</v>
      </c>
      <c r="AA37" s="14" t="str">
        <f aca="false">IF(I37&lt;p_local,"Local",IF(I37&lt;p_vv_min,"Courte distance",IF(I37&lt;p_tres_long,"Longue distance","Très longue distance")))</f>
        <v>Longue distance</v>
      </c>
    </row>
    <row r="38" customFormat="false" ht="15" hidden="false" customHeight="true" outlineLevel="0" collapsed="false">
      <c r="A38" s="1" t="s">
        <v>123</v>
      </c>
      <c r="B38" s="1" t="s">
        <v>152</v>
      </c>
      <c r="C38" s="1" t="s">
        <v>33</v>
      </c>
      <c r="D38" s="1" t="s">
        <v>124</v>
      </c>
      <c r="E38" s="1" t="s">
        <v>182</v>
      </c>
      <c r="F38" s="14" t="s">
        <v>40</v>
      </c>
      <c r="G38" s="14" t="str">
        <f aca="false">IF(I38&lt;p_local,"Local → page infra",IF(H38&gt;=p_ph1,"Phase 1",IF(H38&gt;=p_ph2,"Phase 2","Phase 3")))</f>
        <v>Phase 1</v>
      </c>
      <c r="H38" s="14" t="n">
        <f aca="false">IF(I38&lt;p_local,0,IF(C38="Aéroport → Aéroport",p_pts_plein,IF(Y38&gt;0,IF(I38&lt;=Y38,p_pts_plein,IF(I38&lt;=p_mult2*Y38,p_pts_moyen,p_pts_r3)),IF(I38&gt;=p_vv_min,p_pts_plein,IF(I38&gt;=p_vv_moy,p_pts_moyen,p_pts_court))))+IF(INDEX(10_Lieux!$D:$D,U38)=1,p_prio1,p_prio2)+IF(INDEX(10_Lieux!$D:$D,V38)=1,p_prio1,p_prio2)+IF(K38="Oui",p_tf,0)+p_hub*((INDEX(10_Lieux!$H:$H,U38)="Hub")+(INDEX(10_Lieux!$H:$H,V38)="Hub"))+IF(OR(INDEX(10_Lieux!$H:$H,U38)="Premium",INDEX(10_Lieux!$H:$H,V38)="Premium"),p_prem,0))</f>
        <v>90</v>
      </c>
      <c r="I38" s="14" t="n">
        <f aca="false">ROUND(W38*p_facteur,0)</f>
        <v>140</v>
      </c>
      <c r="J38" s="14" t="str">
        <f aca="false">IF(X38&lt;60,X38&amp;" min",INT(X38/60)&amp;" h"&amp;IF(MOD(X38,60)=0,""," "&amp;TEXT(MOD(X38,60),"00")))</f>
        <v>1 h 30</v>
      </c>
      <c r="K38" s="14" t="str">
        <f aca="false">IF(S38&lt;&gt;T38,"Oui","Non")</f>
        <v>Oui</v>
      </c>
      <c r="L38" s="14" t="str">
        <f aca="false">IF(AND(INDEX(10_Lieux!$B:$B,U38)="Ville",INDEX(10_Lieux!$B:$B,V38)="Ville"),"/chauffeur-prive/"&amp;INDEX(10_Lieux!$E:$E,U38)&amp;"-"&amp;INDEX(10_Lieux!$E:$E,V38)&amp;"/","/chauffeur-prive/"&amp;INDEX(10_Lieux!$E:$E,U38)&amp;"/"&amp;INDEX(10_Lieux!$E:$E,V38)&amp;"/")</f>
        <v>/chauffeur-prive/lyon-geneve/</v>
      </c>
      <c r="M38" s="14" t="str">
        <f aca="false">IFERROR(INDEX($L:$L,MATCH(B38&amp;"|"&amp;A38,$Z:$Z,0)),"—")</f>
        <v>/chauffeur-prive/geneve-lyon/</v>
      </c>
      <c r="N38" s="14" t="str">
        <f aca="false">IF(LEN("Chauffeur privé "&amp;INDEX(10_Lieux!$J:$J,U38)&amp;" → "&amp;INDEX(10_Lieux!$J:$J,V38)&amp;" | 24h/24")&gt;60,"Chauffeur privé "&amp;INDEX(10_Lieux!$J:$J,U38)&amp;" → "&amp;INDEX(10_Lieux!$J:$J,V38),"Chauffeur privé "&amp;INDEX(10_Lieux!$J:$J,U38)&amp;" → "&amp;INDEX(10_Lieux!$J:$J,V38)&amp;" | 24h/24")</f>
        <v>Chauffeur privé Lyon → Genève | 24h/24</v>
      </c>
      <c r="O38" s="14" t="n">
        <f aca="false">LEN(N38)</f>
        <v>38</v>
      </c>
      <c r="P38" s="14" t="str">
        <f aca="false">"Chauffeur privé "&amp;INDEX(10_Lieux!$K:$K,U38)&amp;" vers "&amp;INDEX(10_Lieux!$L:$L,V38)</f>
        <v>Chauffeur privé de Lyon vers Genève</v>
      </c>
      <c r="Q38" s="14" t="str">
        <f aca="false">"Chauffeur privé "&amp;INDEX(10_Lieux!$K:$K,U38)&amp;" vers "&amp;INDEX(10_Lieux!$L:$L,V38)&amp;" : env. "&amp;I38&amp;" km, "&amp;J38&amp;" de route. Devis personnalisé, standard 24h/24 et 7j/7."</f>
        <v>Chauffeur privé de Lyon vers Genève : env. 140 km, 1 h 30 de route. Devis personnalisé, standard 24h/24 et 7j/7.</v>
      </c>
      <c r="R38" s="14" t="n">
        <f aca="false">LEN(Q38)</f>
        <v>112</v>
      </c>
      <c r="S38" s="14" t="str">
        <f aca="false">INDEX(10_Lieux!$C:$C,U38)</f>
        <v>France</v>
      </c>
      <c r="T38" s="14" t="str">
        <f aca="false">INDEX(10_Lieux!$C:$C,V38)</f>
        <v>Suisse</v>
      </c>
      <c r="U38" s="14" t="n">
        <f aca="false">MATCH(A38,10_Lieux!$A:$A,0)</f>
        <v>8</v>
      </c>
      <c r="V38" s="14" t="n">
        <f aca="false">MATCH(B38,10_Lieux!$A:$A,0)</f>
        <v>111</v>
      </c>
      <c r="W38" s="14" t="n">
        <f aca="false">ROUND(6371*2*ASIN(SQRT(SIN(RADIANS(INDEX(10_Lieux!$F:$F,V38)-INDEX(10_Lieux!$F:$F,U38))/2)^2+COS(RADIANS(INDEX(10_Lieux!$F:$F,U38)))*COS(RADIANS(INDEX(10_Lieux!$F:$F,V38)))*SIN(RADIANS(INDEX(10_Lieux!$G:$G,V38)-INDEX(10_Lieux!$G:$G,U38))/2)^2)),1)</f>
        <v>112.2</v>
      </c>
      <c r="X38" s="14" t="n">
        <f aca="false">ROUND(I38/IF(I38&lt;p_seuil_vitesse,p_vit_lente,p_vit_rapide)*60/15,0)*15</f>
        <v>90</v>
      </c>
      <c r="Y38" s="14" t="n">
        <f aca="false">MAX(IF(INDEX(10_Lieux!$B:$B,U38)&lt;&gt;"Ville",INDEX(10_Lieux!$I:$I,U38),0),IF(INDEX(10_Lieux!$B:$B,V38)&lt;&gt;"Ville",INDEX(10_Lieux!$I:$I,V38),0))</f>
        <v>0</v>
      </c>
      <c r="Z38" s="14" t="str">
        <f aca="false">A38&amp;"|"&amp;B38</f>
        <v>Lyon|Genève</v>
      </c>
      <c r="AA38" s="14" t="str">
        <f aca="false">IF(I38&lt;p_local,"Local",IF(I38&lt;p_vv_min,"Courte distance",IF(I38&lt;p_tres_long,"Longue distance","Très longue distance")))</f>
        <v>Longue distance</v>
      </c>
    </row>
    <row r="39" customFormat="false" ht="15" hidden="false" customHeight="true" outlineLevel="0" collapsed="false">
      <c r="A39" s="1" t="s">
        <v>123</v>
      </c>
      <c r="B39" s="1" t="s">
        <v>154</v>
      </c>
      <c r="C39" s="1" t="s">
        <v>33</v>
      </c>
      <c r="D39" s="1" t="s">
        <v>124</v>
      </c>
      <c r="E39" s="1" t="s">
        <v>183</v>
      </c>
      <c r="F39" s="14" t="s">
        <v>40</v>
      </c>
      <c r="G39" s="14" t="str">
        <f aca="false">IF(I39&lt;p_local,"Local → page infra",IF(H39&gt;=p_ph1,"Phase 1",IF(H39&gt;=p_ph2,"Phase 2","Phase 3")))</f>
        <v>Phase 1</v>
      </c>
      <c r="H39" s="14" t="n">
        <f aca="false">IF(I39&lt;p_local,0,IF(C39="Aéroport → Aéroport",p_pts_plein,IF(Y39&gt;0,IF(I39&lt;=Y39,p_pts_plein,IF(I39&lt;=p_mult2*Y39,p_pts_moyen,p_pts_r3)),IF(I39&gt;=p_vv_min,p_pts_plein,IF(I39&gt;=p_vv_moy,p_pts_moyen,p_pts_court))))+IF(INDEX(10_Lieux!$D:$D,U39)=1,p_prio1,p_prio2)+IF(INDEX(10_Lieux!$D:$D,V39)=1,p_prio1,p_prio2)+IF(K39="Oui",p_tf,0)+p_hub*((INDEX(10_Lieux!$H:$H,U39)="Hub")+(INDEX(10_Lieux!$H:$H,V39)="Hub"))+IF(OR(INDEX(10_Lieux!$H:$H,U39)="Premium",INDEX(10_Lieux!$H:$H,V39)="Premium"),p_prem,0))</f>
        <v>80</v>
      </c>
      <c r="I39" s="14" t="n">
        <f aca="false">ROUND(W39*p_facteur,0)</f>
        <v>203</v>
      </c>
      <c r="J39" s="14" t="str">
        <f aca="false">IF(X39&lt;60,X39&amp;" min",INT(X39/60)&amp;" h"&amp;IF(MOD(X39,60)=0,""," "&amp;TEXT(MOD(X39,60),"00")))</f>
        <v>2 h 15</v>
      </c>
      <c r="K39" s="14" t="str">
        <f aca="false">IF(S39&lt;&gt;T39,"Oui","Non")</f>
        <v>Oui</v>
      </c>
      <c r="L39" s="14" t="str">
        <f aca="false">IF(AND(INDEX(10_Lieux!$B:$B,U39)="Ville",INDEX(10_Lieux!$B:$B,V39)="Ville"),"/chauffeur-prive/"&amp;INDEX(10_Lieux!$E:$E,U39)&amp;"-"&amp;INDEX(10_Lieux!$E:$E,V39)&amp;"/","/chauffeur-prive/"&amp;INDEX(10_Lieux!$E:$E,U39)&amp;"/"&amp;INDEX(10_Lieux!$E:$E,V39)&amp;"/")</f>
        <v>/chauffeur-prive/lyon-lausanne/</v>
      </c>
      <c r="M39" s="14" t="str">
        <f aca="false">IFERROR(INDEX($L:$L,MATCH(B39&amp;"|"&amp;A39,$Z:$Z,0)),"—")</f>
        <v>/chauffeur-prive/lausanne-lyon/</v>
      </c>
      <c r="N39" s="14" t="str">
        <f aca="false">IF(LEN("Chauffeur privé "&amp;INDEX(10_Lieux!$J:$J,U39)&amp;" → "&amp;INDEX(10_Lieux!$J:$J,V39)&amp;" | 24h/24")&gt;60,"Chauffeur privé "&amp;INDEX(10_Lieux!$J:$J,U39)&amp;" → "&amp;INDEX(10_Lieux!$J:$J,V39),"Chauffeur privé "&amp;INDEX(10_Lieux!$J:$J,U39)&amp;" → "&amp;INDEX(10_Lieux!$J:$J,V39)&amp;" | 24h/24")</f>
        <v>Chauffeur privé Lyon → Lausanne | 24h/24</v>
      </c>
      <c r="O39" s="14" t="n">
        <f aca="false">LEN(N39)</f>
        <v>40</v>
      </c>
      <c r="P39" s="14" t="str">
        <f aca="false">"Chauffeur privé "&amp;INDEX(10_Lieux!$K:$K,U39)&amp;" vers "&amp;INDEX(10_Lieux!$L:$L,V39)</f>
        <v>Chauffeur privé de Lyon vers Lausanne</v>
      </c>
      <c r="Q39" s="14" t="str">
        <f aca="false">"Chauffeur privé "&amp;INDEX(10_Lieux!$K:$K,U39)&amp;" vers "&amp;INDEX(10_Lieux!$L:$L,V39)&amp;" : env. "&amp;I39&amp;" km, "&amp;J39&amp;" de route. Devis personnalisé, standard 24h/24 et 7j/7."</f>
        <v>Chauffeur privé de Lyon vers Lausanne : env. 203 km, 2 h 15 de route. Devis personnalisé, standard 24h/24 et 7j/7.</v>
      </c>
      <c r="R39" s="14" t="n">
        <f aca="false">LEN(Q39)</f>
        <v>114</v>
      </c>
      <c r="S39" s="14" t="str">
        <f aca="false">INDEX(10_Lieux!$C:$C,U39)</f>
        <v>France</v>
      </c>
      <c r="T39" s="14" t="str">
        <f aca="false">INDEX(10_Lieux!$C:$C,V39)</f>
        <v>Suisse</v>
      </c>
      <c r="U39" s="14" t="n">
        <f aca="false">MATCH(A39,10_Lieux!$A:$A,0)</f>
        <v>8</v>
      </c>
      <c r="V39" s="14" t="n">
        <f aca="false">MATCH(B39,10_Lieux!$A:$A,0)</f>
        <v>112</v>
      </c>
      <c r="W39" s="14" t="n">
        <f aca="false">ROUND(6371*2*ASIN(SQRT(SIN(RADIANS(INDEX(10_Lieux!$F:$F,V39)-INDEX(10_Lieux!$F:$F,U39))/2)^2+COS(RADIANS(INDEX(10_Lieux!$F:$F,U39)))*COS(RADIANS(INDEX(10_Lieux!$F:$F,V39)))*SIN(RADIANS(INDEX(10_Lieux!$G:$G,V39)-INDEX(10_Lieux!$G:$G,U39))/2)^2)),1)</f>
        <v>162</v>
      </c>
      <c r="X39" s="14" t="n">
        <f aca="false">ROUND(I39/IF(I39&lt;p_seuil_vitesse,p_vit_lente,p_vit_rapide)*60/15,0)*15</f>
        <v>135</v>
      </c>
      <c r="Y39" s="14" t="n">
        <f aca="false">MAX(IF(INDEX(10_Lieux!$B:$B,U39)&lt;&gt;"Ville",INDEX(10_Lieux!$I:$I,U39),0),IF(INDEX(10_Lieux!$B:$B,V39)&lt;&gt;"Ville",INDEX(10_Lieux!$I:$I,V39),0))</f>
        <v>0</v>
      </c>
      <c r="Z39" s="14" t="str">
        <f aca="false">A39&amp;"|"&amp;B39</f>
        <v>Lyon|Lausanne</v>
      </c>
      <c r="AA39" s="14" t="str">
        <f aca="false">IF(I39&lt;p_local,"Local",IF(I39&lt;p_vv_min,"Courte distance",IF(I39&lt;p_tres_long,"Longue distance","Très longue distance")))</f>
        <v>Longue distance</v>
      </c>
    </row>
    <row r="40" customFormat="false" ht="15" hidden="false" customHeight="true" outlineLevel="0" collapsed="false">
      <c r="A40" s="1" t="s">
        <v>123</v>
      </c>
      <c r="B40" s="1" t="s">
        <v>156</v>
      </c>
      <c r="C40" s="1" t="s">
        <v>33</v>
      </c>
      <c r="D40" s="1" t="s">
        <v>124</v>
      </c>
      <c r="E40" s="1" t="s">
        <v>184</v>
      </c>
      <c r="F40" s="14" t="s">
        <v>40</v>
      </c>
      <c r="G40" s="14" t="str">
        <f aca="false">IF(I40&lt;p_local,"Local → page infra",IF(H40&gt;=p_ph1,"Phase 1",IF(H40&gt;=p_ph2,"Phase 2","Phase 3")))</f>
        <v>Phase 1</v>
      </c>
      <c r="H40" s="14" t="n">
        <f aca="false">IF(I40&lt;p_local,0,IF(C40="Aéroport → Aéroport",p_pts_plein,IF(Y40&gt;0,IF(I40&lt;=Y40,p_pts_plein,IF(I40&lt;=p_mult2*Y40,p_pts_moyen,p_pts_r3)),IF(I40&gt;=p_vv_min,p_pts_plein,IF(I40&gt;=p_vv_moy,p_pts_moyen,p_pts_court))))+IF(INDEX(10_Lieux!$D:$D,U40)=1,p_prio1,p_prio2)+IF(INDEX(10_Lieux!$D:$D,V40)=1,p_prio1,p_prio2)+IF(K40="Oui",p_tf,0)+p_hub*((INDEX(10_Lieux!$H:$H,U40)="Hub")+(INDEX(10_Lieux!$H:$H,V40)="Hub"))+IF(OR(INDEX(10_Lieux!$H:$H,U40)="Premium",INDEX(10_Lieux!$H:$H,V40)="Premium"),p_prem,0))</f>
        <v>90</v>
      </c>
      <c r="I40" s="14" t="n">
        <f aca="false">ROUND(W40*p_facteur,0)</f>
        <v>708</v>
      </c>
      <c r="J40" s="14" t="str">
        <f aca="false">IF(X40&lt;60,X40&amp;" min",INT(X40/60)&amp;" h"&amp;IF(MOD(X40,60)=0,""," "&amp;TEXT(MOD(X40,60),"00")))</f>
        <v>7 h 30</v>
      </c>
      <c r="K40" s="14" t="str">
        <f aca="false">IF(S40&lt;&gt;T40,"Oui","Non")</f>
        <v>Oui</v>
      </c>
      <c r="L40" s="14" t="str">
        <f aca="false">IF(AND(INDEX(10_Lieux!$B:$B,U40)="Ville",INDEX(10_Lieux!$B:$B,V40)="Ville"),"/chauffeur-prive/"&amp;INDEX(10_Lieux!$E:$E,U40)&amp;"-"&amp;INDEX(10_Lieux!$E:$E,V40)&amp;"/","/chauffeur-prive/"&amp;INDEX(10_Lieux!$E:$E,U40)&amp;"/"&amp;INDEX(10_Lieux!$E:$E,V40)&amp;"/")</f>
        <v>/chauffeur-prive/lyon-bruxelles/</v>
      </c>
      <c r="M40" s="14" t="str">
        <f aca="false">IFERROR(INDEX($L:$L,MATCH(B40&amp;"|"&amp;A40,$Z:$Z,0)),"—")</f>
        <v>/chauffeur-prive/bruxelles-lyon/</v>
      </c>
      <c r="N40" s="14" t="str">
        <f aca="false">IF(LEN("Chauffeur privé "&amp;INDEX(10_Lieux!$J:$J,U40)&amp;" → "&amp;INDEX(10_Lieux!$J:$J,V40)&amp;" | 24h/24")&gt;60,"Chauffeur privé "&amp;INDEX(10_Lieux!$J:$J,U40)&amp;" → "&amp;INDEX(10_Lieux!$J:$J,V40),"Chauffeur privé "&amp;INDEX(10_Lieux!$J:$J,U40)&amp;" → "&amp;INDEX(10_Lieux!$J:$J,V40)&amp;" | 24h/24")</f>
        <v>Chauffeur privé Lyon → Bruxelles | 24h/24</v>
      </c>
      <c r="O40" s="14" t="n">
        <f aca="false">LEN(N40)</f>
        <v>41</v>
      </c>
      <c r="P40" s="14" t="str">
        <f aca="false">"Chauffeur privé "&amp;INDEX(10_Lieux!$K:$K,U40)&amp;" vers "&amp;INDEX(10_Lieux!$L:$L,V40)</f>
        <v>Chauffeur privé de Lyon vers Bruxelles</v>
      </c>
      <c r="Q40" s="14" t="str">
        <f aca="false">"Chauffeur privé "&amp;INDEX(10_Lieux!$K:$K,U40)&amp;" vers "&amp;INDEX(10_Lieux!$L:$L,V40)&amp;" : env. "&amp;I40&amp;" km, "&amp;J40&amp;" de route. Devis personnalisé, standard 24h/24 et 7j/7."</f>
        <v>Chauffeur privé de Lyon vers Bruxelles : env. 708 km, 7 h 30 de route. Devis personnalisé, standard 24h/24 et 7j/7.</v>
      </c>
      <c r="R40" s="14" t="n">
        <f aca="false">LEN(Q40)</f>
        <v>115</v>
      </c>
      <c r="S40" s="14" t="str">
        <f aca="false">INDEX(10_Lieux!$C:$C,U40)</f>
        <v>France</v>
      </c>
      <c r="T40" s="14" t="str">
        <f aca="false">INDEX(10_Lieux!$C:$C,V40)</f>
        <v>Belgique</v>
      </c>
      <c r="U40" s="14" t="n">
        <f aca="false">MATCH(A40,10_Lieux!$A:$A,0)</f>
        <v>8</v>
      </c>
      <c r="V40" s="14" t="n">
        <f aca="false">MATCH(B40,10_Lieux!$A:$A,0)</f>
        <v>93</v>
      </c>
      <c r="W40" s="14" t="n">
        <f aca="false">ROUND(6371*2*ASIN(SQRT(SIN(RADIANS(INDEX(10_Lieux!$F:$F,V40)-INDEX(10_Lieux!$F:$F,U40))/2)^2+COS(RADIANS(INDEX(10_Lieux!$F:$F,U40)))*COS(RADIANS(INDEX(10_Lieux!$F:$F,V40)))*SIN(RADIANS(INDEX(10_Lieux!$G:$G,V40)-INDEX(10_Lieux!$G:$G,U40))/2)^2)),1)</f>
        <v>566.3</v>
      </c>
      <c r="X40" s="14" t="n">
        <f aca="false">ROUND(I40/IF(I40&lt;p_seuil_vitesse,p_vit_lente,p_vit_rapide)*60/15,0)*15</f>
        <v>450</v>
      </c>
      <c r="Y40" s="14" t="n">
        <f aca="false">MAX(IF(INDEX(10_Lieux!$B:$B,U40)&lt;&gt;"Ville",INDEX(10_Lieux!$I:$I,U40),0),IF(INDEX(10_Lieux!$B:$B,V40)&lt;&gt;"Ville",INDEX(10_Lieux!$I:$I,V40),0))</f>
        <v>0</v>
      </c>
      <c r="Z40" s="14" t="str">
        <f aca="false">A40&amp;"|"&amp;B40</f>
        <v>Lyon|Bruxelles</v>
      </c>
      <c r="AA40" s="14" t="str">
        <f aca="false">IF(I40&lt;p_local,"Local",IF(I40&lt;p_vv_min,"Courte distance",IF(I40&lt;p_tres_long,"Longue distance","Très longue distance")))</f>
        <v>Très longue distance</v>
      </c>
    </row>
    <row r="41" customFormat="false" ht="15" hidden="false" customHeight="true" outlineLevel="0" collapsed="false">
      <c r="A41" s="1" t="s">
        <v>123</v>
      </c>
      <c r="B41" s="1" t="s">
        <v>158</v>
      </c>
      <c r="C41" s="1" t="s">
        <v>33</v>
      </c>
      <c r="D41" s="1" t="s">
        <v>124</v>
      </c>
      <c r="E41" s="1" t="s">
        <v>185</v>
      </c>
      <c r="F41" s="14" t="s">
        <v>40</v>
      </c>
      <c r="G41" s="14" t="str">
        <f aca="false">IF(I41&lt;p_local,"Local → page infra",IF(H41&gt;=p_ph1,"Phase 1",IF(H41&gt;=p_ph2,"Phase 2","Phase 3")))</f>
        <v>Phase 1</v>
      </c>
      <c r="H41" s="14" t="n">
        <f aca="false">IF(I41&lt;p_local,0,IF(C41="Aéroport → Aéroport",p_pts_plein,IF(Y41&gt;0,IF(I41&lt;=Y41,p_pts_plein,IF(I41&lt;=p_mult2*Y41,p_pts_moyen,p_pts_r3)),IF(I41&gt;=p_vv_min,p_pts_plein,IF(I41&gt;=p_vv_moy,p_pts_moyen,p_pts_court))))+IF(INDEX(10_Lieux!$D:$D,U41)=1,p_prio1,p_prio2)+IF(INDEX(10_Lieux!$D:$D,V41)=1,p_prio1,p_prio2)+IF(K41="Oui",p_tf,0)+p_hub*((INDEX(10_Lieux!$H:$H,U41)="Hub")+(INDEX(10_Lieux!$H:$H,V41)="Hub"))+IF(OR(INDEX(10_Lieux!$H:$H,U41)="Premium",INDEX(10_Lieux!$H:$H,V41)="Premium"),p_prem,0))</f>
        <v>80</v>
      </c>
      <c r="I41" s="14" t="n">
        <f aca="false">ROUND(W41*p_facteur,0)</f>
        <v>680</v>
      </c>
      <c r="J41" s="14" t="str">
        <f aca="false">IF(X41&lt;60,X41&amp;" min",INT(X41/60)&amp;" h"&amp;IF(MOD(X41,60)=0,""," "&amp;TEXT(MOD(X41,60),"00")))</f>
        <v>7 h 15</v>
      </c>
      <c r="K41" s="14" t="str">
        <f aca="false">IF(S41&lt;&gt;T41,"Oui","Non")</f>
        <v>Oui</v>
      </c>
      <c r="L41" s="14" t="str">
        <f aca="false">IF(AND(INDEX(10_Lieux!$B:$B,U41)="Ville",INDEX(10_Lieux!$B:$B,V41)="Ville"),"/chauffeur-prive/"&amp;INDEX(10_Lieux!$E:$E,U41)&amp;"-"&amp;INDEX(10_Lieux!$E:$E,V41)&amp;"/","/chauffeur-prive/"&amp;INDEX(10_Lieux!$E:$E,U41)&amp;"/"&amp;INDEX(10_Lieux!$E:$E,V41)&amp;"/")</f>
        <v>/chauffeur-prive/lyon-liege/</v>
      </c>
      <c r="M41" s="14" t="str">
        <f aca="false">IFERROR(INDEX($L:$L,MATCH(B41&amp;"|"&amp;A41,$Z:$Z,0)),"—")</f>
        <v>/chauffeur-prive/liege-lyon/</v>
      </c>
      <c r="N41" s="14" t="str">
        <f aca="false">IF(LEN("Chauffeur privé "&amp;INDEX(10_Lieux!$J:$J,U41)&amp;" → "&amp;INDEX(10_Lieux!$J:$J,V41)&amp;" | 24h/24")&gt;60,"Chauffeur privé "&amp;INDEX(10_Lieux!$J:$J,U41)&amp;" → "&amp;INDEX(10_Lieux!$J:$J,V41),"Chauffeur privé "&amp;INDEX(10_Lieux!$J:$J,U41)&amp;" → "&amp;INDEX(10_Lieux!$J:$J,V41)&amp;" | 24h/24")</f>
        <v>Chauffeur privé Lyon → Liège | 24h/24</v>
      </c>
      <c r="O41" s="14" t="n">
        <f aca="false">LEN(N41)</f>
        <v>37</v>
      </c>
      <c r="P41" s="14" t="str">
        <f aca="false">"Chauffeur privé "&amp;INDEX(10_Lieux!$K:$K,U41)&amp;" vers "&amp;INDEX(10_Lieux!$L:$L,V41)</f>
        <v>Chauffeur privé de Lyon vers Liège</v>
      </c>
      <c r="Q41" s="14" t="str">
        <f aca="false">"Chauffeur privé "&amp;INDEX(10_Lieux!$K:$K,U41)&amp;" vers "&amp;INDEX(10_Lieux!$L:$L,V41)&amp;" : env. "&amp;I41&amp;" km, "&amp;J41&amp;" de route. Devis personnalisé, standard 24h/24 et 7j/7."</f>
        <v>Chauffeur privé de Lyon vers Liège : env. 680 km, 7 h 15 de route. Devis personnalisé, standard 24h/24 et 7j/7.</v>
      </c>
      <c r="R41" s="14" t="n">
        <f aca="false">LEN(Q41)</f>
        <v>111</v>
      </c>
      <c r="S41" s="14" t="str">
        <f aca="false">INDEX(10_Lieux!$C:$C,U41)</f>
        <v>France</v>
      </c>
      <c r="T41" s="14" t="str">
        <f aca="false">INDEX(10_Lieux!$C:$C,V41)</f>
        <v>Belgique</v>
      </c>
      <c r="U41" s="14" t="n">
        <f aca="false">MATCH(A41,10_Lieux!$A:$A,0)</f>
        <v>8</v>
      </c>
      <c r="V41" s="14" t="n">
        <f aca="false">MATCH(B41,10_Lieux!$A:$A,0)</f>
        <v>94</v>
      </c>
      <c r="W41" s="14" t="n">
        <f aca="false">ROUND(6371*2*ASIN(SQRT(SIN(RADIANS(INDEX(10_Lieux!$F:$F,V41)-INDEX(10_Lieux!$F:$F,U41))/2)^2+COS(RADIANS(INDEX(10_Lieux!$F:$F,U41)))*COS(RADIANS(INDEX(10_Lieux!$F:$F,V41)))*SIN(RADIANS(INDEX(10_Lieux!$G:$G,V41)-INDEX(10_Lieux!$G:$G,U41))/2)^2)),1)</f>
        <v>544.1</v>
      </c>
      <c r="X41" s="14" t="n">
        <f aca="false">ROUND(I41/IF(I41&lt;p_seuil_vitesse,p_vit_lente,p_vit_rapide)*60/15,0)*15</f>
        <v>435</v>
      </c>
      <c r="Y41" s="14" t="n">
        <f aca="false">MAX(IF(INDEX(10_Lieux!$B:$B,U41)&lt;&gt;"Ville",INDEX(10_Lieux!$I:$I,U41),0),IF(INDEX(10_Lieux!$B:$B,V41)&lt;&gt;"Ville",INDEX(10_Lieux!$I:$I,V41),0))</f>
        <v>0</v>
      </c>
      <c r="Z41" s="14" t="str">
        <f aca="false">A41&amp;"|"&amp;B41</f>
        <v>Lyon|Liège</v>
      </c>
      <c r="AA41" s="14" t="str">
        <f aca="false">IF(I41&lt;p_local,"Local",IF(I41&lt;p_vv_min,"Courte distance",IF(I41&lt;p_tres_long,"Longue distance","Très longue distance")))</f>
        <v>Longue distance</v>
      </c>
    </row>
    <row r="42" customFormat="false" ht="15" hidden="false" customHeight="true" outlineLevel="0" collapsed="false">
      <c r="A42" s="1" t="s">
        <v>123</v>
      </c>
      <c r="B42" s="1" t="s">
        <v>160</v>
      </c>
      <c r="C42" s="1" t="s">
        <v>33</v>
      </c>
      <c r="D42" s="1" t="s">
        <v>124</v>
      </c>
      <c r="E42" s="1" t="s">
        <v>186</v>
      </c>
      <c r="F42" s="14" t="s">
        <v>40</v>
      </c>
      <c r="G42" s="14" t="str">
        <f aca="false">IF(I42&lt;p_local,"Local → page infra",IF(H42&gt;=p_ph1,"Phase 1",IF(H42&gt;=p_ph2,"Phase 2","Phase 3")))</f>
        <v>Phase 1</v>
      </c>
      <c r="H42" s="14" t="n">
        <f aca="false">IF(I42&lt;p_local,0,IF(C42="Aéroport → Aéroport",p_pts_plein,IF(Y42&gt;0,IF(I42&lt;=Y42,p_pts_plein,IF(I42&lt;=p_mult2*Y42,p_pts_moyen,p_pts_r3)),IF(I42&gt;=p_vv_min,p_pts_plein,IF(I42&gt;=p_vv_moy,p_pts_moyen,p_pts_court))))+IF(INDEX(10_Lieux!$D:$D,U42)=1,p_prio1,p_prio2)+IF(INDEX(10_Lieux!$D:$D,V42)=1,p_prio1,p_prio2)+IF(K42="Oui",p_tf,0)+p_hub*((INDEX(10_Lieux!$H:$H,U42)="Hub")+(INDEX(10_Lieux!$H:$H,V42)="Hub"))+IF(OR(INDEX(10_Lieux!$H:$H,U42)="Premium",INDEX(10_Lieux!$H:$H,V42)="Premium"),p_prem,0))</f>
        <v>80</v>
      </c>
      <c r="I42" s="14" t="n">
        <f aca="false">ROUND(W42*p_facteur,0)</f>
        <v>647</v>
      </c>
      <c r="J42" s="14" t="str">
        <f aca="false">IF(X42&lt;60,X42&amp;" min",INT(X42/60)&amp;" h"&amp;IF(MOD(X42,60)=0,""," "&amp;TEXT(MOD(X42,60),"00")))</f>
        <v>6 h 45</v>
      </c>
      <c r="K42" s="14" t="str">
        <f aca="false">IF(S42&lt;&gt;T42,"Oui","Non")</f>
        <v>Oui</v>
      </c>
      <c r="L42" s="14" t="str">
        <f aca="false">IF(AND(INDEX(10_Lieux!$B:$B,U42)="Ville",INDEX(10_Lieux!$B:$B,V42)="Ville"),"/chauffeur-prive/"&amp;INDEX(10_Lieux!$E:$E,U42)&amp;"-"&amp;INDEX(10_Lieux!$E:$E,V42)&amp;"/","/chauffeur-prive/"&amp;INDEX(10_Lieux!$E:$E,U42)&amp;"/"&amp;INDEX(10_Lieux!$E:$E,V42)&amp;"/")</f>
        <v>/chauffeur-prive/lyon-charleroi/</v>
      </c>
      <c r="M42" s="14" t="str">
        <f aca="false">IFERROR(INDEX($L:$L,MATCH(B42&amp;"|"&amp;A42,$Z:$Z,0)),"—")</f>
        <v>/chauffeur-prive/charleroi-lyon/</v>
      </c>
      <c r="N42" s="14" t="str">
        <f aca="false">IF(LEN("Chauffeur privé "&amp;INDEX(10_Lieux!$J:$J,U42)&amp;" → "&amp;INDEX(10_Lieux!$J:$J,V42)&amp;" | 24h/24")&gt;60,"Chauffeur privé "&amp;INDEX(10_Lieux!$J:$J,U42)&amp;" → "&amp;INDEX(10_Lieux!$J:$J,V42),"Chauffeur privé "&amp;INDEX(10_Lieux!$J:$J,U42)&amp;" → "&amp;INDEX(10_Lieux!$J:$J,V42)&amp;" | 24h/24")</f>
        <v>Chauffeur privé Lyon → Charleroi | 24h/24</v>
      </c>
      <c r="O42" s="14" t="n">
        <f aca="false">LEN(N42)</f>
        <v>41</v>
      </c>
      <c r="P42" s="14" t="str">
        <f aca="false">"Chauffeur privé "&amp;INDEX(10_Lieux!$K:$K,U42)&amp;" vers "&amp;INDEX(10_Lieux!$L:$L,V42)</f>
        <v>Chauffeur privé de Lyon vers Charleroi</v>
      </c>
      <c r="Q42" s="14" t="str">
        <f aca="false">"Chauffeur privé "&amp;INDEX(10_Lieux!$K:$K,U42)&amp;" vers "&amp;INDEX(10_Lieux!$L:$L,V42)&amp;" : env. "&amp;I42&amp;" km, "&amp;J42&amp;" de route. Devis personnalisé, standard 24h/24 et 7j/7."</f>
        <v>Chauffeur privé de Lyon vers Charleroi : env. 647 km, 6 h 45 de route. Devis personnalisé, standard 24h/24 et 7j/7.</v>
      </c>
      <c r="R42" s="14" t="n">
        <f aca="false">LEN(Q42)</f>
        <v>115</v>
      </c>
      <c r="S42" s="14" t="str">
        <f aca="false">INDEX(10_Lieux!$C:$C,U42)</f>
        <v>France</v>
      </c>
      <c r="T42" s="14" t="str">
        <f aca="false">INDEX(10_Lieux!$C:$C,V42)</f>
        <v>Belgique</v>
      </c>
      <c r="U42" s="14" t="n">
        <f aca="false">MATCH(A42,10_Lieux!$A:$A,0)</f>
        <v>8</v>
      </c>
      <c r="V42" s="14" t="n">
        <f aca="false">MATCH(B42,10_Lieux!$A:$A,0)</f>
        <v>96</v>
      </c>
      <c r="W42" s="14" t="n">
        <f aca="false">ROUND(6371*2*ASIN(SQRT(SIN(RADIANS(INDEX(10_Lieux!$F:$F,V42)-INDEX(10_Lieux!$F:$F,U42))/2)^2+COS(RADIANS(INDEX(10_Lieux!$F:$F,U42)))*COS(RADIANS(INDEX(10_Lieux!$F:$F,V42)))*SIN(RADIANS(INDEX(10_Lieux!$G:$G,V42)-INDEX(10_Lieux!$G:$G,U42))/2)^2)),1)</f>
        <v>517.5</v>
      </c>
      <c r="X42" s="14" t="n">
        <f aca="false">ROUND(I42/IF(I42&lt;p_seuil_vitesse,p_vit_lente,p_vit_rapide)*60/15,0)*15</f>
        <v>405</v>
      </c>
      <c r="Y42" s="14" t="n">
        <f aca="false">MAX(IF(INDEX(10_Lieux!$B:$B,U42)&lt;&gt;"Ville",INDEX(10_Lieux!$I:$I,U42),0),IF(INDEX(10_Lieux!$B:$B,V42)&lt;&gt;"Ville",INDEX(10_Lieux!$I:$I,V42),0))</f>
        <v>0</v>
      </c>
      <c r="Z42" s="14" t="str">
        <f aca="false">A42&amp;"|"&amp;B42</f>
        <v>Lyon|Charleroi</v>
      </c>
      <c r="AA42" s="14" t="str">
        <f aca="false">IF(I42&lt;p_local,"Local",IF(I42&lt;p_vv_min,"Courte distance",IF(I42&lt;p_tres_long,"Longue distance","Très longue distance")))</f>
        <v>Longue distance</v>
      </c>
    </row>
    <row r="43" customFormat="false" ht="15" hidden="false" customHeight="true" outlineLevel="0" collapsed="false">
      <c r="A43" s="1" t="s">
        <v>123</v>
      </c>
      <c r="B43" s="1" t="s">
        <v>162</v>
      </c>
      <c r="C43" s="1" t="s">
        <v>33</v>
      </c>
      <c r="D43" s="1" t="s">
        <v>124</v>
      </c>
      <c r="E43" s="1" t="s">
        <v>187</v>
      </c>
      <c r="F43" s="14" t="s">
        <v>40</v>
      </c>
      <c r="G43" s="14" t="str">
        <f aca="false">IF(I43&lt;p_local,"Local → page infra",IF(H43&gt;=p_ph1,"Phase 1",IF(H43&gt;=p_ph2,"Phase 2","Phase 3")))</f>
        <v>Phase 1</v>
      </c>
      <c r="H43" s="14" t="n">
        <f aca="false">IF(I43&lt;p_local,0,IF(C43="Aéroport → Aéroport",p_pts_plein,IF(Y43&gt;0,IF(I43&lt;=Y43,p_pts_plein,IF(I43&lt;=p_mult2*Y43,p_pts_moyen,p_pts_r3)),IF(I43&gt;=p_vv_min,p_pts_plein,IF(I43&gt;=p_vv_moy,p_pts_moyen,p_pts_court))))+IF(INDEX(10_Lieux!$D:$D,U43)=1,p_prio1,p_prio2)+IF(INDEX(10_Lieux!$D:$D,V43)=1,p_prio1,p_prio2)+IF(K43="Oui",p_tf,0)+p_hub*((INDEX(10_Lieux!$H:$H,U43)="Hub")+(INDEX(10_Lieux!$H:$H,V43)="Hub"))+IF(OR(INDEX(10_Lieux!$H:$H,U43)="Premium",INDEX(10_Lieux!$H:$H,V43)="Premium"),p_prem,0))</f>
        <v>80</v>
      </c>
      <c r="I43" s="14" t="n">
        <f aca="false">ROUND(W43*p_facteur,0)</f>
        <v>362</v>
      </c>
      <c r="J43" s="14" t="str">
        <f aca="false">IF(X43&lt;60,X43&amp;" min",INT(X43/60)&amp;" h"&amp;IF(MOD(X43,60)=0,""," "&amp;TEXT(MOD(X43,60),"00")))</f>
        <v>3 h 45</v>
      </c>
      <c r="K43" s="14" t="str">
        <f aca="false">IF(S43&lt;&gt;T43,"Oui","Non")</f>
        <v>Oui</v>
      </c>
      <c r="L43" s="14" t="str">
        <f aca="false">IF(AND(INDEX(10_Lieux!$B:$B,U43)="Ville",INDEX(10_Lieux!$B:$B,V43)="Ville"),"/chauffeur-prive/"&amp;INDEX(10_Lieux!$E:$E,U43)&amp;"-"&amp;INDEX(10_Lieux!$E:$E,V43)&amp;"/","/chauffeur-prive/"&amp;INDEX(10_Lieux!$E:$E,U43)&amp;"/"&amp;INDEX(10_Lieux!$E:$E,V43)&amp;"/")</f>
        <v>/chauffeur-prive/lyon-bale/</v>
      </c>
      <c r="M43" s="14" t="str">
        <f aca="false">IFERROR(INDEX($L:$L,MATCH(B43&amp;"|"&amp;A43,$Z:$Z,0)),"—")</f>
        <v>/chauffeur-prive/bale-lyon/</v>
      </c>
      <c r="N43" s="14" t="str">
        <f aca="false">IF(LEN("Chauffeur privé "&amp;INDEX(10_Lieux!$J:$J,U43)&amp;" → "&amp;INDEX(10_Lieux!$J:$J,V43)&amp;" | 24h/24")&gt;60,"Chauffeur privé "&amp;INDEX(10_Lieux!$J:$J,U43)&amp;" → "&amp;INDEX(10_Lieux!$J:$J,V43),"Chauffeur privé "&amp;INDEX(10_Lieux!$J:$J,U43)&amp;" → "&amp;INDEX(10_Lieux!$J:$J,V43)&amp;" | 24h/24")</f>
        <v>Chauffeur privé Lyon → Bâle | 24h/24</v>
      </c>
      <c r="O43" s="14" t="n">
        <f aca="false">LEN(N43)</f>
        <v>36</v>
      </c>
      <c r="P43" s="14" t="str">
        <f aca="false">"Chauffeur privé "&amp;INDEX(10_Lieux!$K:$K,U43)&amp;" vers "&amp;INDEX(10_Lieux!$L:$L,V43)</f>
        <v>Chauffeur privé de Lyon vers Bâle</v>
      </c>
      <c r="Q43" s="14" t="str">
        <f aca="false">"Chauffeur privé "&amp;INDEX(10_Lieux!$K:$K,U43)&amp;" vers "&amp;INDEX(10_Lieux!$L:$L,V43)&amp;" : env. "&amp;I43&amp;" km, "&amp;J43&amp;" de route. Devis personnalisé, standard 24h/24 et 7j/7."</f>
        <v>Chauffeur privé de Lyon vers Bâle : env. 362 km, 3 h 45 de route. Devis personnalisé, standard 24h/24 et 7j/7.</v>
      </c>
      <c r="R43" s="14" t="n">
        <f aca="false">LEN(Q43)</f>
        <v>110</v>
      </c>
      <c r="S43" s="14" t="str">
        <f aca="false">INDEX(10_Lieux!$C:$C,U43)</f>
        <v>France</v>
      </c>
      <c r="T43" s="14" t="str">
        <f aca="false">INDEX(10_Lieux!$C:$C,V43)</f>
        <v>Suisse</v>
      </c>
      <c r="U43" s="14" t="n">
        <f aca="false">MATCH(A43,10_Lieux!$A:$A,0)</f>
        <v>8</v>
      </c>
      <c r="V43" s="14" t="n">
        <f aca="false">MATCH(B43,10_Lieux!$A:$A,0)</f>
        <v>121</v>
      </c>
      <c r="W43" s="14" t="n">
        <f aca="false">ROUND(6371*2*ASIN(SQRT(SIN(RADIANS(INDEX(10_Lieux!$F:$F,V43)-INDEX(10_Lieux!$F:$F,U43))/2)^2+COS(RADIANS(INDEX(10_Lieux!$F:$F,U43)))*COS(RADIANS(INDEX(10_Lieux!$F:$F,V43)))*SIN(RADIANS(INDEX(10_Lieux!$G:$G,V43)-INDEX(10_Lieux!$G:$G,U43))/2)^2)),1)</f>
        <v>289.8</v>
      </c>
      <c r="X43" s="14" t="n">
        <f aca="false">ROUND(I43/IF(I43&lt;p_seuil_vitesse,p_vit_lente,p_vit_rapide)*60/15,0)*15</f>
        <v>225</v>
      </c>
      <c r="Y43" s="14" t="n">
        <f aca="false">MAX(IF(INDEX(10_Lieux!$B:$B,U43)&lt;&gt;"Ville",INDEX(10_Lieux!$I:$I,U43),0),IF(INDEX(10_Lieux!$B:$B,V43)&lt;&gt;"Ville",INDEX(10_Lieux!$I:$I,V43),0))</f>
        <v>0</v>
      </c>
      <c r="Z43" s="14" t="str">
        <f aca="false">A43&amp;"|"&amp;B43</f>
        <v>Lyon|Bâle</v>
      </c>
      <c r="AA43" s="14" t="str">
        <f aca="false">IF(I43&lt;p_local,"Local",IF(I43&lt;p_vv_min,"Courte distance",IF(I43&lt;p_tres_long,"Longue distance","Très longue distance")))</f>
        <v>Longue distance</v>
      </c>
    </row>
    <row r="44" customFormat="false" ht="15" hidden="false" customHeight="true" outlineLevel="0" collapsed="false">
      <c r="A44" s="1" t="s">
        <v>123</v>
      </c>
      <c r="B44" s="1" t="s">
        <v>164</v>
      </c>
      <c r="C44" s="1" t="s">
        <v>33</v>
      </c>
      <c r="D44" s="1" t="s">
        <v>124</v>
      </c>
      <c r="E44" s="1" t="s">
        <v>188</v>
      </c>
      <c r="F44" s="14" t="s">
        <v>40</v>
      </c>
      <c r="G44" s="14" t="str">
        <f aca="false">IF(I44&lt;p_local,"Local → page infra",IF(H44&gt;=p_ph1,"Phase 1",IF(H44&gt;=p_ph2,"Phase 2","Phase 3")))</f>
        <v>Phase 1</v>
      </c>
      <c r="H44" s="14" t="n">
        <f aca="false">IF(I44&lt;p_local,0,IF(C44="Aéroport → Aéroport",p_pts_plein,IF(Y44&gt;0,IF(I44&lt;=Y44,p_pts_plein,IF(I44&lt;=p_mult2*Y44,p_pts_moyen,p_pts_r3)),IF(I44&gt;=p_vv_min,p_pts_plein,IF(I44&gt;=p_vv_moy,p_pts_moyen,p_pts_court))))+IF(INDEX(10_Lieux!$D:$D,U44)=1,p_prio1,p_prio2)+IF(INDEX(10_Lieux!$D:$D,V44)=1,p_prio1,p_prio2)+IF(K44="Oui",p_tf,0)+p_hub*((INDEX(10_Lieux!$H:$H,U44)="Hub")+(INDEX(10_Lieux!$H:$H,V44)="Hub"))+IF(OR(INDEX(10_Lieux!$H:$H,U44)="Premium",INDEX(10_Lieux!$H:$H,V44)="Premium"),p_prem,0))</f>
        <v>90</v>
      </c>
      <c r="I44" s="14" t="n">
        <f aca="false">ROUND(W44*p_facteur,0)</f>
        <v>419</v>
      </c>
      <c r="J44" s="14" t="str">
        <f aca="false">IF(X44&lt;60,X44&amp;" min",INT(X44/60)&amp;" h"&amp;IF(MOD(X44,60)=0,""," "&amp;TEXT(MOD(X44,60),"00")))</f>
        <v>4 h 30</v>
      </c>
      <c r="K44" s="14" t="str">
        <f aca="false">IF(S44&lt;&gt;T44,"Oui","Non")</f>
        <v>Oui</v>
      </c>
      <c r="L44" s="14" t="str">
        <f aca="false">IF(AND(INDEX(10_Lieux!$B:$B,U44)="Ville",INDEX(10_Lieux!$B:$B,V44)="Ville"),"/chauffeur-prive/"&amp;INDEX(10_Lieux!$E:$E,U44)&amp;"-"&amp;INDEX(10_Lieux!$E:$E,V44)&amp;"/","/chauffeur-prive/"&amp;INDEX(10_Lieux!$E:$E,U44)&amp;"/"&amp;INDEX(10_Lieux!$E:$E,V44)&amp;"/")</f>
        <v>/chauffeur-prive/lyon-zurich/</v>
      </c>
      <c r="M44" s="14" t="str">
        <f aca="false">IFERROR(INDEX($L:$L,MATCH(B44&amp;"|"&amp;A44,$Z:$Z,0)),"—")</f>
        <v>/chauffeur-prive/zurich-lyon/</v>
      </c>
      <c r="N44" s="14" t="str">
        <f aca="false">IF(LEN("Chauffeur privé "&amp;INDEX(10_Lieux!$J:$J,U44)&amp;" → "&amp;INDEX(10_Lieux!$J:$J,V44)&amp;" | 24h/24")&gt;60,"Chauffeur privé "&amp;INDEX(10_Lieux!$J:$J,U44)&amp;" → "&amp;INDEX(10_Lieux!$J:$J,V44),"Chauffeur privé "&amp;INDEX(10_Lieux!$J:$J,U44)&amp;" → "&amp;INDEX(10_Lieux!$J:$J,V44)&amp;" | 24h/24")</f>
        <v>Chauffeur privé Lyon → Zurich | 24h/24</v>
      </c>
      <c r="O44" s="14" t="n">
        <f aca="false">LEN(N44)</f>
        <v>38</v>
      </c>
      <c r="P44" s="14" t="str">
        <f aca="false">"Chauffeur privé "&amp;INDEX(10_Lieux!$K:$K,U44)&amp;" vers "&amp;INDEX(10_Lieux!$L:$L,V44)</f>
        <v>Chauffeur privé de Lyon vers Zurich</v>
      </c>
      <c r="Q44" s="14" t="str">
        <f aca="false">"Chauffeur privé "&amp;INDEX(10_Lieux!$K:$K,U44)&amp;" vers "&amp;INDEX(10_Lieux!$L:$L,V44)&amp;" : env. "&amp;I44&amp;" km, "&amp;J44&amp;" de route. Devis personnalisé, standard 24h/24 et 7j/7."</f>
        <v>Chauffeur privé de Lyon vers Zurich : env. 419 km, 4 h 30 de route. Devis personnalisé, standard 24h/24 et 7j/7.</v>
      </c>
      <c r="R44" s="14" t="n">
        <f aca="false">LEN(Q44)</f>
        <v>112</v>
      </c>
      <c r="S44" s="14" t="str">
        <f aca="false">INDEX(10_Lieux!$C:$C,U44)</f>
        <v>France</v>
      </c>
      <c r="T44" s="14" t="str">
        <f aca="false">INDEX(10_Lieux!$C:$C,V44)</f>
        <v>Suisse</v>
      </c>
      <c r="U44" s="14" t="n">
        <f aca="false">MATCH(A44,10_Lieux!$A:$A,0)</f>
        <v>8</v>
      </c>
      <c r="V44" s="14" t="n">
        <f aca="false">MATCH(B44,10_Lieux!$A:$A,0)</f>
        <v>122</v>
      </c>
      <c r="W44" s="14" t="n">
        <f aca="false">ROUND(6371*2*ASIN(SQRT(SIN(RADIANS(INDEX(10_Lieux!$F:$F,V44)-INDEX(10_Lieux!$F:$F,U44))/2)^2+COS(RADIANS(INDEX(10_Lieux!$F:$F,U44)))*COS(RADIANS(INDEX(10_Lieux!$F:$F,V44)))*SIN(RADIANS(INDEX(10_Lieux!$G:$G,V44)-INDEX(10_Lieux!$G:$G,U44))/2)^2)),1)</f>
        <v>335.1</v>
      </c>
      <c r="X44" s="14" t="n">
        <f aca="false">ROUND(I44/IF(I44&lt;p_seuil_vitesse,p_vit_lente,p_vit_rapide)*60/15,0)*15</f>
        <v>270</v>
      </c>
      <c r="Y44" s="14" t="n">
        <f aca="false">MAX(IF(INDEX(10_Lieux!$B:$B,U44)&lt;&gt;"Ville",INDEX(10_Lieux!$I:$I,U44),0),IF(INDEX(10_Lieux!$B:$B,V44)&lt;&gt;"Ville",INDEX(10_Lieux!$I:$I,V44),0))</f>
        <v>0</v>
      </c>
      <c r="Z44" s="14" t="str">
        <f aca="false">A44&amp;"|"&amp;B44</f>
        <v>Lyon|Zurich</v>
      </c>
      <c r="AA44" s="14" t="str">
        <f aca="false">IF(I44&lt;p_local,"Local",IF(I44&lt;p_vv_min,"Courte distance",IF(I44&lt;p_tres_long,"Longue distance","Très longue distance")))</f>
        <v>Longue distance</v>
      </c>
    </row>
    <row r="45" customFormat="false" ht="15" hidden="false" customHeight="true" outlineLevel="0" collapsed="false">
      <c r="A45" s="1" t="s">
        <v>123</v>
      </c>
      <c r="B45" s="1" t="s">
        <v>166</v>
      </c>
      <c r="C45" s="1" t="s">
        <v>33</v>
      </c>
      <c r="D45" s="1" t="s">
        <v>124</v>
      </c>
      <c r="E45" s="1" t="s">
        <v>189</v>
      </c>
      <c r="F45" s="14" t="s">
        <v>40</v>
      </c>
      <c r="G45" s="14" t="str">
        <f aca="false">IF(I45&lt;p_local,"Local → page infra",IF(H45&gt;=p_ph1,"Phase 1",IF(H45&gt;=p_ph2,"Phase 2","Phase 3")))</f>
        <v>Phase 1</v>
      </c>
      <c r="H45" s="14" t="n">
        <f aca="false">IF(I45&lt;p_local,0,IF(C45="Aéroport → Aéroport",p_pts_plein,IF(Y45&gt;0,IF(I45&lt;=Y45,p_pts_plein,IF(I45&lt;=p_mult2*Y45,p_pts_moyen,p_pts_r3)),IF(I45&gt;=p_vv_min,p_pts_plein,IF(I45&gt;=p_vv_moy,p_pts_moyen,p_pts_court))))+IF(INDEX(10_Lieux!$D:$D,U45)=1,p_prio1,p_prio2)+IF(INDEX(10_Lieux!$D:$D,V45)=1,p_prio1,p_prio2)+IF(K45="Oui",p_tf,0)+p_hub*((INDEX(10_Lieux!$H:$H,U45)="Hub")+(INDEX(10_Lieux!$H:$H,V45)="Hub"))+IF(OR(INDEX(10_Lieux!$H:$H,U45)="Premium",INDEX(10_Lieux!$H:$H,V45)="Premium"),p_prem,0))</f>
        <v>80</v>
      </c>
      <c r="I45" s="14" t="n">
        <f aca="false">ROUND(W45*p_facteur,0)</f>
        <v>300</v>
      </c>
      <c r="J45" s="14" t="str">
        <f aca="false">IF(X45&lt;60,X45&amp;" min",INT(X45/60)&amp;" h"&amp;IF(MOD(X45,60)=0,""," "&amp;TEXT(MOD(X45,60),"00")))</f>
        <v>3 h 15</v>
      </c>
      <c r="K45" s="14" t="str">
        <f aca="false">IF(S45&lt;&gt;T45,"Oui","Non")</f>
        <v>Oui</v>
      </c>
      <c r="L45" s="14" t="str">
        <f aca="false">IF(AND(INDEX(10_Lieux!$B:$B,U45)="Ville",INDEX(10_Lieux!$B:$B,V45)="Ville"),"/chauffeur-prive/"&amp;INDEX(10_Lieux!$E:$E,U45)&amp;"-"&amp;INDEX(10_Lieux!$E:$E,V45)&amp;"/","/chauffeur-prive/"&amp;INDEX(10_Lieux!$E:$E,U45)&amp;"/"&amp;INDEX(10_Lieux!$E:$E,V45)&amp;"/")</f>
        <v>/chauffeur-prive/lyon-berne/</v>
      </c>
      <c r="M45" s="14" t="str">
        <f aca="false">IFERROR(INDEX($L:$L,MATCH(B45&amp;"|"&amp;A45,$Z:$Z,0)),"—")</f>
        <v>/chauffeur-prive/berne-lyon/</v>
      </c>
      <c r="N45" s="14" t="str">
        <f aca="false">IF(LEN("Chauffeur privé "&amp;INDEX(10_Lieux!$J:$J,U45)&amp;" → "&amp;INDEX(10_Lieux!$J:$J,V45)&amp;" | 24h/24")&gt;60,"Chauffeur privé "&amp;INDEX(10_Lieux!$J:$J,U45)&amp;" → "&amp;INDEX(10_Lieux!$J:$J,V45),"Chauffeur privé "&amp;INDEX(10_Lieux!$J:$J,U45)&amp;" → "&amp;INDEX(10_Lieux!$J:$J,V45)&amp;" | 24h/24")</f>
        <v>Chauffeur privé Lyon → Berne | 24h/24</v>
      </c>
      <c r="O45" s="14" t="n">
        <f aca="false">LEN(N45)</f>
        <v>37</v>
      </c>
      <c r="P45" s="14" t="str">
        <f aca="false">"Chauffeur privé "&amp;INDEX(10_Lieux!$K:$K,U45)&amp;" vers "&amp;INDEX(10_Lieux!$L:$L,V45)</f>
        <v>Chauffeur privé de Lyon vers Berne</v>
      </c>
      <c r="Q45" s="14" t="str">
        <f aca="false">"Chauffeur privé "&amp;INDEX(10_Lieux!$K:$K,U45)&amp;" vers "&amp;INDEX(10_Lieux!$L:$L,V45)&amp;" : env. "&amp;I45&amp;" km, "&amp;J45&amp;" de route. Devis personnalisé, standard 24h/24 et 7j/7."</f>
        <v>Chauffeur privé de Lyon vers Berne : env. 300 km, 3 h 15 de route. Devis personnalisé, standard 24h/24 et 7j/7.</v>
      </c>
      <c r="R45" s="14" t="n">
        <f aca="false">LEN(Q45)</f>
        <v>111</v>
      </c>
      <c r="S45" s="14" t="str">
        <f aca="false">INDEX(10_Lieux!$C:$C,U45)</f>
        <v>France</v>
      </c>
      <c r="T45" s="14" t="str">
        <f aca="false">INDEX(10_Lieux!$C:$C,V45)</f>
        <v>Suisse</v>
      </c>
      <c r="U45" s="14" t="n">
        <f aca="false">MATCH(A45,10_Lieux!$A:$A,0)</f>
        <v>8</v>
      </c>
      <c r="V45" s="14" t="n">
        <f aca="false">MATCH(B45,10_Lieux!$A:$A,0)</f>
        <v>123</v>
      </c>
      <c r="W45" s="14" t="n">
        <f aca="false">ROUND(6371*2*ASIN(SQRT(SIN(RADIANS(INDEX(10_Lieux!$F:$F,V45)-INDEX(10_Lieux!$F:$F,U45))/2)^2+COS(RADIANS(INDEX(10_Lieux!$F:$F,U45)))*COS(RADIANS(INDEX(10_Lieux!$F:$F,V45)))*SIN(RADIANS(INDEX(10_Lieux!$G:$G,V45)-INDEX(10_Lieux!$G:$G,U45))/2)^2)),1)</f>
        <v>239.7</v>
      </c>
      <c r="X45" s="14" t="n">
        <f aca="false">ROUND(I45/IF(I45&lt;p_seuil_vitesse,p_vit_lente,p_vit_rapide)*60/15,0)*15</f>
        <v>195</v>
      </c>
      <c r="Y45" s="14" t="n">
        <f aca="false">MAX(IF(INDEX(10_Lieux!$B:$B,U45)&lt;&gt;"Ville",INDEX(10_Lieux!$I:$I,U45),0),IF(INDEX(10_Lieux!$B:$B,V45)&lt;&gt;"Ville",INDEX(10_Lieux!$I:$I,V45),0))</f>
        <v>0</v>
      </c>
      <c r="Z45" s="14" t="str">
        <f aca="false">A45&amp;"|"&amp;B45</f>
        <v>Lyon|Berne</v>
      </c>
      <c r="AA45" s="14" t="str">
        <f aca="false">IF(I45&lt;p_local,"Local",IF(I45&lt;p_vv_min,"Courte distance",IF(I45&lt;p_tres_long,"Longue distance","Très longue distance")))</f>
        <v>Longue distance</v>
      </c>
    </row>
    <row r="46" customFormat="false" ht="15" hidden="false" customHeight="true" outlineLevel="0" collapsed="false">
      <c r="A46" s="1" t="s">
        <v>126</v>
      </c>
      <c r="B46" s="1" t="s">
        <v>122</v>
      </c>
      <c r="C46" s="1" t="s">
        <v>33</v>
      </c>
      <c r="D46" s="1" t="s">
        <v>124</v>
      </c>
      <c r="E46" s="1" t="s">
        <v>190</v>
      </c>
      <c r="F46" s="14" t="s">
        <v>40</v>
      </c>
      <c r="G46" s="14" t="str">
        <f aca="false">IF(I46&lt;p_local,"Local → page infra",IF(H46&gt;=p_ph1,"Phase 1",IF(H46&gt;=p_ph2,"Phase 2","Phase 3")))</f>
        <v>Phase 1</v>
      </c>
      <c r="H46" s="14" t="n">
        <f aca="false">IF(I46&lt;p_local,0,IF(C46="Aéroport → Aéroport",p_pts_plein,IF(Y46&gt;0,IF(I46&lt;=Y46,p_pts_plein,IF(I46&lt;=p_mult2*Y46,p_pts_moyen,p_pts_r3)),IF(I46&gt;=p_vv_min,p_pts_plein,IF(I46&gt;=p_vv_moy,p_pts_moyen,p_pts_court))))+IF(INDEX(10_Lieux!$D:$D,U46)=1,p_prio1,p_prio2)+IF(INDEX(10_Lieux!$D:$D,V46)=1,p_prio1,p_prio2)+IF(K46="Oui",p_tf,0)+p_hub*((INDEX(10_Lieux!$H:$H,U46)="Hub")+(INDEX(10_Lieux!$H:$H,V46)="Hub"))+IF(OR(INDEX(10_Lieux!$H:$H,U46)="Premium",INDEX(10_Lieux!$H:$H,V46)="Premium"),p_prem,0))</f>
        <v>80</v>
      </c>
      <c r="I46" s="14" t="n">
        <f aca="false">ROUND(W46*p_facteur,0)</f>
        <v>857</v>
      </c>
      <c r="J46" s="14" t="str">
        <f aca="false">IF(X46&lt;60,X46&amp;" min",INT(X46/60)&amp;" h"&amp;IF(MOD(X46,60)=0,""," "&amp;TEXT(MOD(X46,60),"00")))</f>
        <v>9 h</v>
      </c>
      <c r="K46" s="14" t="str">
        <f aca="false">IF(S46&lt;&gt;T46,"Oui","Non")</f>
        <v>Non</v>
      </c>
      <c r="L46" s="14" t="str">
        <f aca="false">IF(AND(INDEX(10_Lieux!$B:$B,U46)="Ville",INDEX(10_Lieux!$B:$B,V46)="Ville"),"/chauffeur-prive/"&amp;INDEX(10_Lieux!$E:$E,U46)&amp;"-"&amp;INDEX(10_Lieux!$E:$E,V46)&amp;"/","/chauffeur-prive/"&amp;INDEX(10_Lieux!$E:$E,U46)&amp;"/"&amp;INDEX(10_Lieux!$E:$E,V46)&amp;"/")</f>
        <v>/chauffeur-prive/nice-paris/</v>
      </c>
      <c r="M46" s="14" t="str">
        <f aca="false">IFERROR(INDEX($L:$L,MATCH(B46&amp;"|"&amp;A46,$Z:$Z,0)),"—")</f>
        <v>/chauffeur-prive/paris-nice/</v>
      </c>
      <c r="N46" s="14" t="str">
        <f aca="false">IF(LEN("Chauffeur privé "&amp;INDEX(10_Lieux!$J:$J,U46)&amp;" → "&amp;INDEX(10_Lieux!$J:$J,V46)&amp;" | 24h/24")&gt;60,"Chauffeur privé "&amp;INDEX(10_Lieux!$J:$J,U46)&amp;" → "&amp;INDEX(10_Lieux!$J:$J,V46),"Chauffeur privé "&amp;INDEX(10_Lieux!$J:$J,U46)&amp;" → "&amp;INDEX(10_Lieux!$J:$J,V46)&amp;" | 24h/24")</f>
        <v>Chauffeur privé Nice → Paris | 24h/24</v>
      </c>
      <c r="O46" s="14" t="n">
        <f aca="false">LEN(N46)</f>
        <v>37</v>
      </c>
      <c r="P46" s="14" t="str">
        <f aca="false">"Chauffeur privé "&amp;INDEX(10_Lieux!$K:$K,U46)&amp;" vers "&amp;INDEX(10_Lieux!$L:$L,V46)</f>
        <v>Chauffeur privé de Nice vers Paris</v>
      </c>
      <c r="Q46" s="14" t="str">
        <f aca="false">"Chauffeur privé "&amp;INDEX(10_Lieux!$K:$K,U46)&amp;" vers "&amp;INDEX(10_Lieux!$L:$L,V46)&amp;" : env. "&amp;I46&amp;" km, "&amp;J46&amp;" de route. Devis personnalisé, standard 24h/24 et 7j/7."</f>
        <v>Chauffeur privé de Nice vers Paris : env. 857 km, 9 h de route. Devis personnalisé, standard 24h/24 et 7j/7.</v>
      </c>
      <c r="R46" s="14" t="n">
        <f aca="false">LEN(Q46)</f>
        <v>108</v>
      </c>
      <c r="S46" s="14" t="str">
        <f aca="false">INDEX(10_Lieux!$C:$C,U46)</f>
        <v>France</v>
      </c>
      <c r="T46" s="14" t="str">
        <f aca="false">INDEX(10_Lieux!$C:$C,V46)</f>
        <v>France</v>
      </c>
      <c r="U46" s="14" t="n">
        <f aca="false">MATCH(A46,10_Lieux!$A:$A,0)</f>
        <v>80</v>
      </c>
      <c r="V46" s="14" t="n">
        <f aca="false">MATCH(B46,10_Lieux!$A:$A,0)</f>
        <v>2</v>
      </c>
      <c r="W46" s="14" t="n">
        <f aca="false">ROUND(6371*2*ASIN(SQRT(SIN(RADIANS(INDEX(10_Lieux!$F:$F,V46)-INDEX(10_Lieux!$F:$F,U46))/2)^2+COS(RADIANS(INDEX(10_Lieux!$F:$F,U46)))*COS(RADIANS(INDEX(10_Lieux!$F:$F,V46)))*SIN(RADIANS(INDEX(10_Lieux!$G:$G,V46)-INDEX(10_Lieux!$G:$G,U46))/2)^2)),1)</f>
        <v>685.2</v>
      </c>
      <c r="X46" s="14" t="n">
        <f aca="false">ROUND(I46/IF(I46&lt;p_seuil_vitesse,p_vit_lente,p_vit_rapide)*60/15,0)*15</f>
        <v>540</v>
      </c>
      <c r="Y46" s="14" t="n">
        <f aca="false">MAX(IF(INDEX(10_Lieux!$B:$B,U46)&lt;&gt;"Ville",INDEX(10_Lieux!$I:$I,U46),0),IF(INDEX(10_Lieux!$B:$B,V46)&lt;&gt;"Ville",INDEX(10_Lieux!$I:$I,V46),0))</f>
        <v>0</v>
      </c>
      <c r="Z46" s="14" t="str">
        <f aca="false">A46&amp;"|"&amp;B46</f>
        <v>Nice|Paris</v>
      </c>
      <c r="AA46" s="14" t="str">
        <f aca="false">IF(I46&lt;p_local,"Local",IF(I46&lt;p_vv_min,"Courte distance",IF(I46&lt;p_tres_long,"Longue distance","Très longue distance")))</f>
        <v>Très longue distance</v>
      </c>
    </row>
    <row r="47" customFormat="false" ht="15" hidden="false" customHeight="true" outlineLevel="0" collapsed="false">
      <c r="A47" s="1" t="s">
        <v>126</v>
      </c>
      <c r="B47" s="1" t="s">
        <v>123</v>
      </c>
      <c r="C47" s="1" t="s">
        <v>33</v>
      </c>
      <c r="D47" s="1" t="s">
        <v>124</v>
      </c>
      <c r="E47" s="1" t="s">
        <v>191</v>
      </c>
      <c r="F47" s="14" t="s">
        <v>40</v>
      </c>
      <c r="G47" s="14" t="str">
        <f aca="false">IF(I47&lt;p_local,"Local → page infra",IF(H47&gt;=p_ph1,"Phase 1",IF(H47&gt;=p_ph2,"Phase 2","Phase 3")))</f>
        <v>Phase 1</v>
      </c>
      <c r="H47" s="14" t="n">
        <f aca="false">IF(I47&lt;p_local,0,IF(C47="Aéroport → Aéroport",p_pts_plein,IF(Y47&gt;0,IF(I47&lt;=Y47,p_pts_plein,IF(I47&lt;=p_mult2*Y47,p_pts_moyen,p_pts_r3)),IF(I47&gt;=p_vv_min,p_pts_plein,IF(I47&gt;=p_vv_moy,p_pts_moyen,p_pts_court))))+IF(INDEX(10_Lieux!$D:$D,U47)=1,p_prio1,p_prio2)+IF(INDEX(10_Lieux!$D:$D,V47)=1,p_prio1,p_prio2)+IF(K47="Oui",p_tf,0)+p_hub*((INDEX(10_Lieux!$H:$H,U47)="Hub")+(INDEX(10_Lieux!$H:$H,V47)="Hub"))+IF(OR(INDEX(10_Lieux!$H:$H,U47)="Premium",INDEX(10_Lieux!$H:$H,V47)="Premium"),p_prem,0))</f>
        <v>80</v>
      </c>
      <c r="I47" s="14" t="n">
        <f aca="false">ROUND(W47*p_facteur,0)</f>
        <v>373</v>
      </c>
      <c r="J47" s="14" t="str">
        <f aca="false">IF(X47&lt;60,X47&amp;" min",INT(X47/60)&amp;" h"&amp;IF(MOD(X47,60)=0,""," "&amp;TEXT(MOD(X47,60),"00")))</f>
        <v>4 h</v>
      </c>
      <c r="K47" s="14" t="str">
        <f aca="false">IF(S47&lt;&gt;T47,"Oui","Non")</f>
        <v>Non</v>
      </c>
      <c r="L47" s="14" t="str">
        <f aca="false">IF(AND(INDEX(10_Lieux!$B:$B,U47)="Ville",INDEX(10_Lieux!$B:$B,V47)="Ville"),"/chauffeur-prive/"&amp;INDEX(10_Lieux!$E:$E,U47)&amp;"-"&amp;INDEX(10_Lieux!$E:$E,V47)&amp;"/","/chauffeur-prive/"&amp;INDEX(10_Lieux!$E:$E,U47)&amp;"/"&amp;INDEX(10_Lieux!$E:$E,V47)&amp;"/")</f>
        <v>/chauffeur-prive/nice-lyon/</v>
      </c>
      <c r="M47" s="14" t="str">
        <f aca="false">IFERROR(INDEX($L:$L,MATCH(B47&amp;"|"&amp;A47,$Z:$Z,0)),"—")</f>
        <v>/chauffeur-prive/lyon-nice/</v>
      </c>
      <c r="N47" s="14" t="str">
        <f aca="false">IF(LEN("Chauffeur privé "&amp;INDEX(10_Lieux!$J:$J,U47)&amp;" → "&amp;INDEX(10_Lieux!$J:$J,V47)&amp;" | 24h/24")&gt;60,"Chauffeur privé "&amp;INDEX(10_Lieux!$J:$J,U47)&amp;" → "&amp;INDEX(10_Lieux!$J:$J,V47),"Chauffeur privé "&amp;INDEX(10_Lieux!$J:$J,U47)&amp;" → "&amp;INDEX(10_Lieux!$J:$J,V47)&amp;" | 24h/24")</f>
        <v>Chauffeur privé Nice → Lyon | 24h/24</v>
      </c>
      <c r="O47" s="14" t="n">
        <f aca="false">LEN(N47)</f>
        <v>36</v>
      </c>
      <c r="P47" s="14" t="str">
        <f aca="false">"Chauffeur privé "&amp;INDEX(10_Lieux!$K:$K,U47)&amp;" vers "&amp;INDEX(10_Lieux!$L:$L,V47)</f>
        <v>Chauffeur privé de Nice vers Lyon</v>
      </c>
      <c r="Q47" s="14" t="str">
        <f aca="false">"Chauffeur privé "&amp;INDEX(10_Lieux!$K:$K,U47)&amp;" vers "&amp;INDEX(10_Lieux!$L:$L,V47)&amp;" : env. "&amp;I47&amp;" km, "&amp;J47&amp;" de route. Devis personnalisé, standard 24h/24 et 7j/7."</f>
        <v>Chauffeur privé de Nice vers Lyon : env. 373 km, 4 h de route. Devis personnalisé, standard 24h/24 et 7j/7.</v>
      </c>
      <c r="R47" s="14" t="n">
        <f aca="false">LEN(Q47)</f>
        <v>107</v>
      </c>
      <c r="S47" s="14" t="str">
        <f aca="false">INDEX(10_Lieux!$C:$C,U47)</f>
        <v>France</v>
      </c>
      <c r="T47" s="14" t="str">
        <f aca="false">INDEX(10_Lieux!$C:$C,V47)</f>
        <v>France</v>
      </c>
      <c r="U47" s="14" t="n">
        <f aca="false">MATCH(A47,10_Lieux!$A:$A,0)</f>
        <v>80</v>
      </c>
      <c r="V47" s="14" t="n">
        <f aca="false">MATCH(B47,10_Lieux!$A:$A,0)</f>
        <v>8</v>
      </c>
      <c r="W47" s="14" t="n">
        <f aca="false">ROUND(6371*2*ASIN(SQRT(SIN(RADIANS(INDEX(10_Lieux!$F:$F,V47)-INDEX(10_Lieux!$F:$F,U47))/2)^2+COS(RADIANS(INDEX(10_Lieux!$F:$F,U47)))*COS(RADIANS(INDEX(10_Lieux!$F:$F,V47)))*SIN(RADIANS(INDEX(10_Lieux!$G:$G,V47)-INDEX(10_Lieux!$G:$G,U47))/2)^2)),1)</f>
        <v>298.1</v>
      </c>
      <c r="X47" s="14" t="n">
        <f aca="false">ROUND(I47/IF(I47&lt;p_seuil_vitesse,p_vit_lente,p_vit_rapide)*60/15,0)*15</f>
        <v>240</v>
      </c>
      <c r="Y47" s="14" t="n">
        <f aca="false">MAX(IF(INDEX(10_Lieux!$B:$B,U47)&lt;&gt;"Ville",INDEX(10_Lieux!$I:$I,U47),0),IF(INDEX(10_Lieux!$B:$B,V47)&lt;&gt;"Ville",INDEX(10_Lieux!$I:$I,V47),0))</f>
        <v>0</v>
      </c>
      <c r="Z47" s="14" t="str">
        <f aca="false">A47&amp;"|"&amp;B47</f>
        <v>Nice|Lyon</v>
      </c>
      <c r="AA47" s="14" t="str">
        <f aca="false">IF(I47&lt;p_local,"Local",IF(I47&lt;p_vv_min,"Courte distance",IF(I47&lt;p_tres_long,"Longue distance","Très longue distance")))</f>
        <v>Longue distance</v>
      </c>
    </row>
    <row r="48" customFormat="false" ht="15" hidden="false" customHeight="true" outlineLevel="0" collapsed="false">
      <c r="A48" s="1" t="s">
        <v>126</v>
      </c>
      <c r="B48" s="1" t="s">
        <v>128</v>
      </c>
      <c r="C48" s="1" t="s">
        <v>33</v>
      </c>
      <c r="D48" s="1" t="s">
        <v>124</v>
      </c>
      <c r="E48" s="1" t="s">
        <v>192</v>
      </c>
      <c r="F48" s="14" t="s">
        <v>40</v>
      </c>
      <c r="G48" s="14" t="str">
        <f aca="false">IF(I48&lt;p_local,"Local → page infra",IF(H48&gt;=p_ph1,"Phase 1",IF(H48&gt;=p_ph2,"Phase 2","Phase 3")))</f>
        <v>Phase 1</v>
      </c>
      <c r="H48" s="14" t="n">
        <f aca="false">IF(I48&lt;p_local,0,IF(C48="Aéroport → Aéroport",p_pts_plein,IF(Y48&gt;0,IF(I48&lt;=Y48,p_pts_plein,IF(I48&lt;=p_mult2*Y48,p_pts_moyen,p_pts_r3)),IF(I48&gt;=p_vv_min,p_pts_plein,IF(I48&gt;=p_vv_moy,p_pts_moyen,p_pts_court))))+IF(INDEX(10_Lieux!$D:$D,U48)=1,p_prio1,p_prio2)+IF(INDEX(10_Lieux!$D:$D,V48)=1,p_prio1,p_prio2)+IF(K48="Oui",p_tf,0)+p_hub*((INDEX(10_Lieux!$H:$H,U48)="Hub")+(INDEX(10_Lieux!$H:$H,V48)="Hub"))+IF(OR(INDEX(10_Lieux!$H:$H,U48)="Premium",INDEX(10_Lieux!$H:$H,V48)="Premium"),p_prem,0))</f>
        <v>80</v>
      </c>
      <c r="I48" s="14" t="n">
        <f aca="false">ROUND(W48*p_facteur,0)</f>
        <v>199</v>
      </c>
      <c r="J48" s="14" t="str">
        <f aca="false">IF(X48&lt;60,X48&amp;" min",INT(X48/60)&amp;" h"&amp;IF(MOD(X48,60)=0,""," "&amp;TEXT(MOD(X48,60),"00")))</f>
        <v>2 h</v>
      </c>
      <c r="K48" s="14" t="str">
        <f aca="false">IF(S48&lt;&gt;T48,"Oui","Non")</f>
        <v>Non</v>
      </c>
      <c r="L48" s="14" t="str">
        <f aca="false">IF(AND(INDEX(10_Lieux!$B:$B,U48)="Ville",INDEX(10_Lieux!$B:$B,V48)="Ville"),"/chauffeur-prive/"&amp;INDEX(10_Lieux!$E:$E,U48)&amp;"-"&amp;INDEX(10_Lieux!$E:$E,V48)&amp;"/","/chauffeur-prive/"&amp;INDEX(10_Lieux!$E:$E,U48)&amp;"/"&amp;INDEX(10_Lieux!$E:$E,V48)&amp;"/")</f>
        <v>/chauffeur-prive/nice-marseille/</v>
      </c>
      <c r="M48" s="14" t="str">
        <f aca="false">IFERROR(INDEX($L:$L,MATCH(B48&amp;"|"&amp;A48,$Z:$Z,0)),"—")</f>
        <v>/chauffeur-prive/marseille-nice/</v>
      </c>
      <c r="N48" s="14" t="str">
        <f aca="false">IF(LEN("Chauffeur privé "&amp;INDEX(10_Lieux!$J:$J,U48)&amp;" → "&amp;INDEX(10_Lieux!$J:$J,V48)&amp;" | 24h/24")&gt;60,"Chauffeur privé "&amp;INDEX(10_Lieux!$J:$J,U48)&amp;" → "&amp;INDEX(10_Lieux!$J:$J,V48),"Chauffeur privé "&amp;INDEX(10_Lieux!$J:$J,U48)&amp;" → "&amp;INDEX(10_Lieux!$J:$J,V48)&amp;" | 24h/24")</f>
        <v>Chauffeur privé Nice → Marseille | 24h/24</v>
      </c>
      <c r="O48" s="14" t="n">
        <f aca="false">LEN(N48)</f>
        <v>41</v>
      </c>
      <c r="P48" s="14" t="str">
        <f aca="false">"Chauffeur privé "&amp;INDEX(10_Lieux!$K:$K,U48)&amp;" vers "&amp;INDEX(10_Lieux!$L:$L,V48)</f>
        <v>Chauffeur privé de Nice vers Marseille</v>
      </c>
      <c r="Q48" s="14" t="str">
        <f aca="false">"Chauffeur privé "&amp;INDEX(10_Lieux!$K:$K,U48)&amp;" vers "&amp;INDEX(10_Lieux!$L:$L,V48)&amp;" : env. "&amp;I48&amp;" km, "&amp;J48&amp;" de route. Devis personnalisé, standard 24h/24 et 7j/7."</f>
        <v>Chauffeur privé de Nice vers Marseille : env. 199 km, 2 h de route. Devis personnalisé, standard 24h/24 et 7j/7.</v>
      </c>
      <c r="R48" s="14" t="n">
        <f aca="false">LEN(Q48)</f>
        <v>112</v>
      </c>
      <c r="S48" s="14" t="str">
        <f aca="false">INDEX(10_Lieux!$C:$C,U48)</f>
        <v>France</v>
      </c>
      <c r="T48" s="14" t="str">
        <f aca="false">INDEX(10_Lieux!$C:$C,V48)</f>
        <v>France</v>
      </c>
      <c r="U48" s="14" t="n">
        <f aca="false">MATCH(A48,10_Lieux!$A:$A,0)</f>
        <v>80</v>
      </c>
      <c r="V48" s="14" t="n">
        <f aca="false">MATCH(B48,10_Lieux!$A:$A,0)</f>
        <v>79</v>
      </c>
      <c r="W48" s="14" t="n">
        <f aca="false">ROUND(6371*2*ASIN(SQRT(SIN(RADIANS(INDEX(10_Lieux!$F:$F,V48)-INDEX(10_Lieux!$F:$F,U48))/2)^2+COS(RADIANS(INDEX(10_Lieux!$F:$F,U48)))*COS(RADIANS(INDEX(10_Lieux!$F:$F,V48)))*SIN(RADIANS(INDEX(10_Lieux!$G:$G,V48)-INDEX(10_Lieux!$G:$G,U48))/2)^2)),1)</f>
        <v>159.4</v>
      </c>
      <c r="X48" s="14" t="n">
        <f aca="false">ROUND(I48/IF(I48&lt;p_seuil_vitesse,p_vit_lente,p_vit_rapide)*60/15,0)*15</f>
        <v>120</v>
      </c>
      <c r="Y48" s="14" t="n">
        <f aca="false">MAX(IF(INDEX(10_Lieux!$B:$B,U48)&lt;&gt;"Ville",INDEX(10_Lieux!$I:$I,U48),0),IF(INDEX(10_Lieux!$B:$B,V48)&lt;&gt;"Ville",INDEX(10_Lieux!$I:$I,V48),0))</f>
        <v>0</v>
      </c>
      <c r="Z48" s="14" t="str">
        <f aca="false">A48&amp;"|"&amp;B48</f>
        <v>Nice|Marseille</v>
      </c>
      <c r="AA48" s="14" t="str">
        <f aca="false">IF(I48&lt;p_local,"Local",IF(I48&lt;p_vv_min,"Courte distance",IF(I48&lt;p_tres_long,"Longue distance","Très longue distance")))</f>
        <v>Longue distance</v>
      </c>
    </row>
    <row r="49" customFormat="false" ht="15" hidden="false" customHeight="true" outlineLevel="0" collapsed="false">
      <c r="A49" s="1" t="s">
        <v>126</v>
      </c>
      <c r="B49" s="1" t="s">
        <v>130</v>
      </c>
      <c r="C49" s="1" t="s">
        <v>33</v>
      </c>
      <c r="D49" s="1" t="s">
        <v>124</v>
      </c>
      <c r="E49" s="1" t="s">
        <v>193</v>
      </c>
      <c r="F49" s="14" t="s">
        <v>40</v>
      </c>
      <c r="G49" s="14" t="str">
        <f aca="false">IF(I49&lt;p_local,"Local → page infra",IF(H49&gt;=p_ph1,"Phase 1",IF(H49&gt;=p_ph2,"Phase 2","Phase 3")))</f>
        <v>Phase 2</v>
      </c>
      <c r="H49" s="14" t="n">
        <f aca="false">IF(I49&lt;p_local,0,IF(C49="Aéroport → Aéroport",p_pts_plein,IF(Y49&gt;0,IF(I49&lt;=Y49,p_pts_plein,IF(I49&lt;=p_mult2*Y49,p_pts_moyen,p_pts_r3)),IF(I49&gt;=p_vv_min,p_pts_plein,IF(I49&gt;=p_vv_moy,p_pts_moyen,p_pts_court))))+IF(INDEX(10_Lieux!$D:$D,U49)=1,p_prio1,p_prio2)+IF(INDEX(10_Lieux!$D:$D,V49)=1,p_prio1,p_prio2)+IF(K49="Oui",p_tf,0)+p_hub*((INDEX(10_Lieux!$H:$H,U49)="Hub")+(INDEX(10_Lieux!$H:$H,V49)="Hub"))+IF(OR(INDEX(10_Lieux!$H:$H,U49)="Premium",INDEX(10_Lieux!$H:$H,V49)="Premium"),p_prem,0))</f>
        <v>70</v>
      </c>
      <c r="I49" s="14" t="n">
        <f aca="false">ROUND(W49*p_facteur,0)</f>
        <v>796</v>
      </c>
      <c r="J49" s="14" t="str">
        <f aca="false">IF(X49&lt;60,X49&amp;" min",INT(X49/60)&amp;" h"&amp;IF(MOD(X49,60)=0,""," "&amp;TEXT(MOD(X49,60),"00")))</f>
        <v>8 h 30</v>
      </c>
      <c r="K49" s="14" t="str">
        <f aca="false">IF(S49&lt;&gt;T49,"Oui","Non")</f>
        <v>Non</v>
      </c>
      <c r="L49" s="14" t="str">
        <f aca="false">IF(AND(INDEX(10_Lieux!$B:$B,U49)="Ville",INDEX(10_Lieux!$B:$B,V49)="Ville"),"/chauffeur-prive/"&amp;INDEX(10_Lieux!$E:$E,U49)&amp;"-"&amp;INDEX(10_Lieux!$E:$E,V49)&amp;"/","/chauffeur-prive/"&amp;INDEX(10_Lieux!$E:$E,U49)&amp;"/"&amp;INDEX(10_Lieux!$E:$E,V49)&amp;"/")</f>
        <v>/chauffeur-prive/nice-bordeaux/</v>
      </c>
      <c r="M49" s="14" t="str">
        <f aca="false">IFERROR(INDEX($L:$L,MATCH(B49&amp;"|"&amp;A49,$Z:$Z,0)),"—")</f>
        <v>/chauffeur-prive/bordeaux-nice/</v>
      </c>
      <c r="N49" s="14" t="str">
        <f aca="false">IF(LEN("Chauffeur privé "&amp;INDEX(10_Lieux!$J:$J,U49)&amp;" → "&amp;INDEX(10_Lieux!$J:$J,V49)&amp;" | 24h/24")&gt;60,"Chauffeur privé "&amp;INDEX(10_Lieux!$J:$J,U49)&amp;" → "&amp;INDEX(10_Lieux!$J:$J,V49),"Chauffeur privé "&amp;INDEX(10_Lieux!$J:$J,U49)&amp;" → "&amp;INDEX(10_Lieux!$J:$J,V49)&amp;" | 24h/24")</f>
        <v>Chauffeur privé Nice → Bordeaux | 24h/24</v>
      </c>
      <c r="O49" s="14" t="n">
        <f aca="false">LEN(N49)</f>
        <v>40</v>
      </c>
      <c r="P49" s="14" t="str">
        <f aca="false">"Chauffeur privé "&amp;INDEX(10_Lieux!$K:$K,U49)&amp;" vers "&amp;INDEX(10_Lieux!$L:$L,V49)</f>
        <v>Chauffeur privé de Nice vers Bordeaux</v>
      </c>
      <c r="Q49" s="14" t="str">
        <f aca="false">"Chauffeur privé "&amp;INDEX(10_Lieux!$K:$K,U49)&amp;" vers "&amp;INDEX(10_Lieux!$L:$L,V49)&amp;" : env. "&amp;I49&amp;" km, "&amp;J49&amp;" de route. Devis personnalisé, standard 24h/24 et 7j/7."</f>
        <v>Chauffeur privé de Nice vers Bordeaux : env. 796 km, 8 h 30 de route. Devis personnalisé, standard 24h/24 et 7j/7.</v>
      </c>
      <c r="R49" s="14" t="n">
        <f aca="false">LEN(Q49)</f>
        <v>114</v>
      </c>
      <c r="S49" s="14" t="str">
        <f aca="false">INDEX(10_Lieux!$C:$C,U49)</f>
        <v>France</v>
      </c>
      <c r="T49" s="14" t="str">
        <f aca="false">INDEX(10_Lieux!$C:$C,V49)</f>
        <v>France</v>
      </c>
      <c r="U49" s="14" t="n">
        <f aca="false">MATCH(A49,10_Lieux!$A:$A,0)</f>
        <v>80</v>
      </c>
      <c r="V49" s="14" t="n">
        <f aca="false">MATCH(B49,10_Lieux!$A:$A,0)</f>
        <v>61</v>
      </c>
      <c r="W49" s="14" t="n">
        <f aca="false">ROUND(6371*2*ASIN(SQRT(SIN(RADIANS(INDEX(10_Lieux!$F:$F,V49)-INDEX(10_Lieux!$F:$F,U49))/2)^2+COS(RADIANS(INDEX(10_Lieux!$F:$F,U49)))*COS(RADIANS(INDEX(10_Lieux!$F:$F,V49)))*SIN(RADIANS(INDEX(10_Lieux!$G:$G,V49)-INDEX(10_Lieux!$G:$G,U49))/2)^2)),1)</f>
        <v>636.5</v>
      </c>
      <c r="X49" s="14" t="n">
        <f aca="false">ROUND(I49/IF(I49&lt;p_seuil_vitesse,p_vit_lente,p_vit_rapide)*60/15,0)*15</f>
        <v>510</v>
      </c>
      <c r="Y49" s="14" t="n">
        <f aca="false">MAX(IF(INDEX(10_Lieux!$B:$B,U49)&lt;&gt;"Ville",INDEX(10_Lieux!$I:$I,U49),0),IF(INDEX(10_Lieux!$B:$B,V49)&lt;&gt;"Ville",INDEX(10_Lieux!$I:$I,V49),0))</f>
        <v>0</v>
      </c>
      <c r="Z49" s="14" t="str">
        <f aca="false">A49&amp;"|"&amp;B49</f>
        <v>Nice|Bordeaux</v>
      </c>
      <c r="AA49" s="14" t="str">
        <f aca="false">IF(I49&lt;p_local,"Local",IF(I49&lt;p_vv_min,"Courte distance",IF(I49&lt;p_tres_long,"Longue distance","Très longue distance")))</f>
        <v>Très longue distance</v>
      </c>
    </row>
    <row r="50" customFormat="false" ht="15" hidden="false" customHeight="true" outlineLevel="0" collapsed="false">
      <c r="A50" s="1" t="s">
        <v>126</v>
      </c>
      <c r="B50" s="1" t="s">
        <v>132</v>
      </c>
      <c r="C50" s="1" t="s">
        <v>33</v>
      </c>
      <c r="D50" s="1" t="s">
        <v>124</v>
      </c>
      <c r="E50" s="1" t="s">
        <v>194</v>
      </c>
      <c r="F50" s="14" t="s">
        <v>40</v>
      </c>
      <c r="G50" s="14" t="str">
        <f aca="false">IF(I50&lt;p_local,"Local → page infra",IF(H50&gt;=p_ph1,"Phase 1",IF(H50&gt;=p_ph2,"Phase 2","Phase 3")))</f>
        <v>Phase 2</v>
      </c>
      <c r="H50" s="14" t="n">
        <f aca="false">IF(I50&lt;p_local,0,IF(C50="Aéroport → Aéroport",p_pts_plein,IF(Y50&gt;0,IF(I50&lt;=Y50,p_pts_plein,IF(I50&lt;=p_mult2*Y50,p_pts_moyen,p_pts_r3)),IF(I50&gt;=p_vv_min,p_pts_plein,IF(I50&gt;=p_vv_moy,p_pts_moyen,p_pts_court))))+IF(INDEX(10_Lieux!$D:$D,U50)=1,p_prio1,p_prio2)+IF(INDEX(10_Lieux!$D:$D,V50)=1,p_prio1,p_prio2)+IF(K50="Oui",p_tf,0)+p_hub*((INDEX(10_Lieux!$H:$H,U50)="Hub")+(INDEX(10_Lieux!$H:$H,V50)="Hub"))+IF(OR(INDEX(10_Lieux!$H:$H,U50)="Premium",INDEX(10_Lieux!$H:$H,V50)="Premium"),p_prem,0))</f>
        <v>70</v>
      </c>
      <c r="I50" s="14" t="n">
        <f aca="false">ROUND(W50*p_facteur,0)</f>
        <v>585</v>
      </c>
      <c r="J50" s="14" t="str">
        <f aca="false">IF(X50&lt;60,X50&amp;" min",INT(X50/60)&amp;" h"&amp;IF(MOD(X50,60)=0,""," "&amp;TEXT(MOD(X50,60),"00")))</f>
        <v>6 h 15</v>
      </c>
      <c r="K50" s="14" t="str">
        <f aca="false">IF(S50&lt;&gt;T50,"Oui","Non")</f>
        <v>Non</v>
      </c>
      <c r="L50" s="14" t="str">
        <f aca="false">IF(AND(INDEX(10_Lieux!$B:$B,U50)="Ville",INDEX(10_Lieux!$B:$B,V50)="Ville"),"/chauffeur-prive/"&amp;INDEX(10_Lieux!$E:$E,U50)&amp;"-"&amp;INDEX(10_Lieux!$E:$E,V50)&amp;"/","/chauffeur-prive/"&amp;INDEX(10_Lieux!$E:$E,U50)&amp;"/"&amp;INDEX(10_Lieux!$E:$E,V50)&amp;"/")</f>
        <v>/chauffeur-prive/nice-toulouse/</v>
      </c>
      <c r="M50" s="14" t="str">
        <f aca="false">IFERROR(INDEX($L:$L,MATCH(B50&amp;"|"&amp;A50,$Z:$Z,0)),"—")</f>
        <v>/chauffeur-prive/toulouse-nice/</v>
      </c>
      <c r="N50" s="14" t="str">
        <f aca="false">IF(LEN("Chauffeur privé "&amp;INDEX(10_Lieux!$J:$J,U50)&amp;" → "&amp;INDEX(10_Lieux!$J:$J,V50)&amp;" | 24h/24")&gt;60,"Chauffeur privé "&amp;INDEX(10_Lieux!$J:$J,U50)&amp;" → "&amp;INDEX(10_Lieux!$J:$J,V50),"Chauffeur privé "&amp;INDEX(10_Lieux!$J:$J,U50)&amp;" → "&amp;INDEX(10_Lieux!$J:$J,V50)&amp;" | 24h/24")</f>
        <v>Chauffeur privé Nice → Toulouse | 24h/24</v>
      </c>
      <c r="O50" s="14" t="n">
        <f aca="false">LEN(N50)</f>
        <v>40</v>
      </c>
      <c r="P50" s="14" t="str">
        <f aca="false">"Chauffeur privé "&amp;INDEX(10_Lieux!$K:$K,U50)&amp;" vers "&amp;INDEX(10_Lieux!$L:$L,V50)</f>
        <v>Chauffeur privé de Nice vers Toulouse</v>
      </c>
      <c r="Q50" s="14" t="str">
        <f aca="false">"Chauffeur privé "&amp;INDEX(10_Lieux!$K:$K,U50)&amp;" vers "&amp;INDEX(10_Lieux!$L:$L,V50)&amp;" : env. "&amp;I50&amp;" km, "&amp;J50&amp;" de route. Devis personnalisé, standard 24h/24 et 7j/7."</f>
        <v>Chauffeur privé de Nice vers Toulouse : env. 585 km, 6 h 15 de route. Devis personnalisé, standard 24h/24 et 7j/7.</v>
      </c>
      <c r="R50" s="14" t="n">
        <f aca="false">LEN(Q50)</f>
        <v>114</v>
      </c>
      <c r="S50" s="14" t="str">
        <f aca="false">INDEX(10_Lieux!$C:$C,U50)</f>
        <v>France</v>
      </c>
      <c r="T50" s="14" t="str">
        <f aca="false">INDEX(10_Lieux!$C:$C,V50)</f>
        <v>France</v>
      </c>
      <c r="U50" s="14" t="n">
        <f aca="false">MATCH(A50,10_Lieux!$A:$A,0)</f>
        <v>80</v>
      </c>
      <c r="V50" s="14" t="n">
        <f aca="false">MATCH(B50,10_Lieux!$A:$A,0)</f>
        <v>70</v>
      </c>
      <c r="W50" s="14" t="n">
        <f aca="false">ROUND(6371*2*ASIN(SQRT(SIN(RADIANS(INDEX(10_Lieux!$F:$F,V50)-INDEX(10_Lieux!$F:$F,U50))/2)^2+COS(RADIANS(INDEX(10_Lieux!$F:$F,U50)))*COS(RADIANS(INDEX(10_Lieux!$F:$F,V50)))*SIN(RADIANS(INDEX(10_Lieux!$G:$G,V50)-INDEX(10_Lieux!$G:$G,U50))/2)^2)),1)</f>
        <v>468.1</v>
      </c>
      <c r="X50" s="14" t="n">
        <f aca="false">ROUND(I50/IF(I50&lt;p_seuil_vitesse,p_vit_lente,p_vit_rapide)*60/15,0)*15</f>
        <v>375</v>
      </c>
      <c r="Y50" s="14" t="n">
        <f aca="false">MAX(IF(INDEX(10_Lieux!$B:$B,U50)&lt;&gt;"Ville",INDEX(10_Lieux!$I:$I,U50),0),IF(INDEX(10_Lieux!$B:$B,V50)&lt;&gt;"Ville",INDEX(10_Lieux!$I:$I,V50),0))</f>
        <v>0</v>
      </c>
      <c r="Z50" s="14" t="str">
        <f aca="false">A50&amp;"|"&amp;B50</f>
        <v>Nice|Toulouse</v>
      </c>
      <c r="AA50" s="14" t="str">
        <f aca="false">IF(I50&lt;p_local,"Local",IF(I50&lt;p_vv_min,"Courte distance",IF(I50&lt;p_tres_long,"Longue distance","Très longue distance")))</f>
        <v>Longue distance</v>
      </c>
    </row>
    <row r="51" customFormat="false" ht="15" hidden="false" customHeight="true" outlineLevel="0" collapsed="false">
      <c r="A51" s="1" t="s">
        <v>126</v>
      </c>
      <c r="B51" s="1" t="s">
        <v>134</v>
      </c>
      <c r="C51" s="1" t="s">
        <v>33</v>
      </c>
      <c r="D51" s="1" t="s">
        <v>124</v>
      </c>
      <c r="E51" s="1" t="s">
        <v>195</v>
      </c>
      <c r="F51" s="14" t="s">
        <v>40</v>
      </c>
      <c r="G51" s="14" t="str">
        <f aca="false">IF(I51&lt;p_local,"Local → page infra",IF(H51&gt;=p_ph1,"Phase 1",IF(H51&gt;=p_ph2,"Phase 2","Phase 3")))</f>
        <v>Phase 2</v>
      </c>
      <c r="H51" s="14" t="n">
        <f aca="false">IF(I51&lt;p_local,0,IF(C51="Aéroport → Aéroport",p_pts_plein,IF(Y51&gt;0,IF(I51&lt;=Y51,p_pts_plein,IF(I51&lt;=p_mult2*Y51,p_pts_moyen,p_pts_r3)),IF(I51&gt;=p_vv_min,p_pts_plein,IF(I51&gt;=p_vv_moy,p_pts_moyen,p_pts_court))))+IF(INDEX(10_Lieux!$D:$D,U51)=1,p_prio1,p_prio2)+IF(INDEX(10_Lieux!$D:$D,V51)=1,p_prio1,p_prio2)+IF(K51="Oui",p_tf,0)+p_hub*((INDEX(10_Lieux!$H:$H,U51)="Hub")+(INDEX(10_Lieux!$H:$H,V51)="Hub"))+IF(OR(INDEX(10_Lieux!$H:$H,U51)="Premium",INDEX(10_Lieux!$H:$H,V51)="Premium"),p_prem,0))</f>
        <v>70</v>
      </c>
      <c r="I51" s="14" t="n">
        <f aca="false">ROUND(W51*p_facteur,0)</f>
        <v>1040</v>
      </c>
      <c r="J51" s="14" t="str">
        <f aca="false">IF(X51&lt;60,X51&amp;" min",INT(X51/60)&amp;" h"&amp;IF(MOD(X51,60)=0,""," "&amp;TEXT(MOD(X51,60),"00")))</f>
        <v>11 h</v>
      </c>
      <c r="K51" s="14" t="str">
        <f aca="false">IF(S51&lt;&gt;T51,"Oui","Non")</f>
        <v>Non</v>
      </c>
      <c r="L51" s="14" t="str">
        <f aca="false">IF(AND(INDEX(10_Lieux!$B:$B,U51)="Ville",INDEX(10_Lieux!$B:$B,V51)="Ville"),"/chauffeur-prive/"&amp;INDEX(10_Lieux!$E:$E,U51)&amp;"-"&amp;INDEX(10_Lieux!$E:$E,V51)&amp;"/","/chauffeur-prive/"&amp;INDEX(10_Lieux!$E:$E,U51)&amp;"/"&amp;INDEX(10_Lieux!$E:$E,V51)&amp;"/")</f>
        <v>/chauffeur-prive/nice-lille/</v>
      </c>
      <c r="M51" s="14" t="str">
        <f aca="false">IFERROR(INDEX($L:$L,MATCH(B51&amp;"|"&amp;A51,$Z:$Z,0)),"—")</f>
        <v>/chauffeur-prive/lille-nice/</v>
      </c>
      <c r="N51" s="14" t="str">
        <f aca="false">IF(LEN("Chauffeur privé "&amp;INDEX(10_Lieux!$J:$J,U51)&amp;" → "&amp;INDEX(10_Lieux!$J:$J,V51)&amp;" | 24h/24")&gt;60,"Chauffeur privé "&amp;INDEX(10_Lieux!$J:$J,U51)&amp;" → "&amp;INDEX(10_Lieux!$J:$J,V51),"Chauffeur privé "&amp;INDEX(10_Lieux!$J:$J,U51)&amp;" → "&amp;INDEX(10_Lieux!$J:$J,V51)&amp;" | 24h/24")</f>
        <v>Chauffeur privé Nice → Lille | 24h/24</v>
      </c>
      <c r="O51" s="14" t="n">
        <f aca="false">LEN(N51)</f>
        <v>37</v>
      </c>
      <c r="P51" s="14" t="str">
        <f aca="false">"Chauffeur privé "&amp;INDEX(10_Lieux!$K:$K,U51)&amp;" vers "&amp;INDEX(10_Lieux!$L:$L,V51)</f>
        <v>Chauffeur privé de Nice vers Lille</v>
      </c>
      <c r="Q51" s="14" t="str">
        <f aca="false">"Chauffeur privé "&amp;INDEX(10_Lieux!$K:$K,U51)&amp;" vers "&amp;INDEX(10_Lieux!$L:$L,V51)&amp;" : env. "&amp;I51&amp;" km, "&amp;J51&amp;" de route. Devis personnalisé, standard 24h/24 et 7j/7."</f>
        <v>Chauffeur privé de Nice vers Lille : env. 1040 km, 11 h de route. Devis personnalisé, standard 24h/24 et 7j/7.</v>
      </c>
      <c r="R51" s="14" t="n">
        <f aca="false">LEN(Q51)</f>
        <v>110</v>
      </c>
      <c r="S51" s="14" t="str">
        <f aca="false">INDEX(10_Lieux!$C:$C,U51)</f>
        <v>France</v>
      </c>
      <c r="T51" s="14" t="str">
        <f aca="false">INDEX(10_Lieux!$C:$C,V51)</f>
        <v>France</v>
      </c>
      <c r="U51" s="14" t="n">
        <f aca="false">MATCH(A51,10_Lieux!$A:$A,0)</f>
        <v>80</v>
      </c>
      <c r="V51" s="14" t="n">
        <f aca="false">MATCH(B51,10_Lieux!$A:$A,0)</f>
        <v>37</v>
      </c>
      <c r="W51" s="14" t="n">
        <f aca="false">ROUND(6371*2*ASIN(SQRT(SIN(RADIANS(INDEX(10_Lieux!$F:$F,V51)-INDEX(10_Lieux!$F:$F,U51))/2)^2+COS(RADIANS(INDEX(10_Lieux!$F:$F,U51)))*COS(RADIANS(INDEX(10_Lieux!$F:$F,V51)))*SIN(RADIANS(INDEX(10_Lieux!$G:$G,V51)-INDEX(10_Lieux!$G:$G,U51))/2)^2)),1)</f>
        <v>832.1</v>
      </c>
      <c r="X51" s="14" t="n">
        <f aca="false">ROUND(I51/IF(I51&lt;p_seuil_vitesse,p_vit_lente,p_vit_rapide)*60/15,0)*15</f>
        <v>660</v>
      </c>
      <c r="Y51" s="14" t="n">
        <f aca="false">MAX(IF(INDEX(10_Lieux!$B:$B,U51)&lt;&gt;"Ville",INDEX(10_Lieux!$I:$I,U51),0),IF(INDEX(10_Lieux!$B:$B,V51)&lt;&gt;"Ville",INDEX(10_Lieux!$I:$I,V51),0))</f>
        <v>0</v>
      </c>
      <c r="Z51" s="14" t="str">
        <f aca="false">A51&amp;"|"&amp;B51</f>
        <v>Nice|Lille</v>
      </c>
      <c r="AA51" s="14" t="str">
        <f aca="false">IF(I51&lt;p_local,"Local",IF(I51&lt;p_vv_min,"Courte distance",IF(I51&lt;p_tres_long,"Longue distance","Très longue distance")))</f>
        <v>Très longue distance</v>
      </c>
    </row>
    <row r="52" customFormat="false" ht="15" hidden="false" customHeight="true" outlineLevel="0" collapsed="false">
      <c r="A52" s="1" t="s">
        <v>126</v>
      </c>
      <c r="B52" s="1" t="s">
        <v>136</v>
      </c>
      <c r="C52" s="1" t="s">
        <v>33</v>
      </c>
      <c r="D52" s="1" t="s">
        <v>124</v>
      </c>
      <c r="E52" s="1" t="s">
        <v>196</v>
      </c>
      <c r="F52" s="14" t="s">
        <v>40</v>
      </c>
      <c r="G52" s="14" t="str">
        <f aca="false">IF(I52&lt;p_local,"Local → page infra",IF(H52&gt;=p_ph1,"Phase 1",IF(H52&gt;=p_ph2,"Phase 2","Phase 3")))</f>
        <v>Phase 2</v>
      </c>
      <c r="H52" s="14" t="n">
        <f aca="false">IF(I52&lt;p_local,0,IF(C52="Aéroport → Aéroport",p_pts_plein,IF(Y52&gt;0,IF(I52&lt;=Y52,p_pts_plein,IF(I52&lt;=p_mult2*Y52,p_pts_moyen,p_pts_r3)),IF(I52&gt;=p_vv_min,p_pts_plein,IF(I52&gt;=p_vv_moy,p_pts_moyen,p_pts_court))))+IF(INDEX(10_Lieux!$D:$D,U52)=1,p_prio1,p_prio2)+IF(INDEX(10_Lieux!$D:$D,V52)=1,p_prio1,p_prio2)+IF(K52="Oui",p_tf,0)+p_hub*((INDEX(10_Lieux!$H:$H,U52)="Hub")+(INDEX(10_Lieux!$H:$H,V52)="Hub"))+IF(OR(INDEX(10_Lieux!$H:$H,U52)="Premium",INDEX(10_Lieux!$H:$H,V52)="Premium"),p_prem,0))</f>
        <v>70</v>
      </c>
      <c r="I52" s="14" t="n">
        <f aca="false">ROUND(W52*p_facteur,0)</f>
        <v>678</v>
      </c>
      <c r="J52" s="14" t="str">
        <f aca="false">IF(X52&lt;60,X52&amp;" min",INT(X52/60)&amp;" h"&amp;IF(MOD(X52,60)=0,""," "&amp;TEXT(MOD(X52,60),"00")))</f>
        <v>7 h 15</v>
      </c>
      <c r="K52" s="14" t="str">
        <f aca="false">IF(S52&lt;&gt;T52,"Oui","Non")</f>
        <v>Non</v>
      </c>
      <c r="L52" s="14" t="str">
        <f aca="false">IF(AND(INDEX(10_Lieux!$B:$B,U52)="Ville",INDEX(10_Lieux!$B:$B,V52)="Ville"),"/chauffeur-prive/"&amp;INDEX(10_Lieux!$E:$E,U52)&amp;"-"&amp;INDEX(10_Lieux!$E:$E,V52)&amp;"/","/chauffeur-prive/"&amp;INDEX(10_Lieux!$E:$E,U52)&amp;"/"&amp;INDEX(10_Lieux!$E:$E,V52)&amp;"/")</f>
        <v>/chauffeur-prive/nice-strasbourg/</v>
      </c>
      <c r="M52" s="14" t="str">
        <f aca="false">IFERROR(INDEX($L:$L,MATCH(B52&amp;"|"&amp;A52,$Z:$Z,0)),"—")</f>
        <v>/chauffeur-prive/strasbourg-nice/</v>
      </c>
      <c r="N52" s="14" t="str">
        <f aca="false">IF(LEN("Chauffeur privé "&amp;INDEX(10_Lieux!$J:$J,U52)&amp;" → "&amp;INDEX(10_Lieux!$J:$J,V52)&amp;" | 24h/24")&gt;60,"Chauffeur privé "&amp;INDEX(10_Lieux!$J:$J,U52)&amp;" → "&amp;INDEX(10_Lieux!$J:$J,V52),"Chauffeur privé "&amp;INDEX(10_Lieux!$J:$J,U52)&amp;" → "&amp;INDEX(10_Lieux!$J:$J,V52)&amp;" | 24h/24")</f>
        <v>Chauffeur privé Nice → Strasbourg | 24h/24</v>
      </c>
      <c r="O52" s="14" t="n">
        <f aca="false">LEN(N52)</f>
        <v>42</v>
      </c>
      <c r="P52" s="14" t="str">
        <f aca="false">"Chauffeur privé "&amp;INDEX(10_Lieux!$K:$K,U52)&amp;" vers "&amp;INDEX(10_Lieux!$L:$L,V52)</f>
        <v>Chauffeur privé de Nice vers Strasbourg</v>
      </c>
      <c r="Q52" s="14" t="str">
        <f aca="false">"Chauffeur privé "&amp;INDEX(10_Lieux!$K:$K,U52)&amp;" vers "&amp;INDEX(10_Lieux!$L:$L,V52)&amp;" : env. "&amp;I52&amp;" km, "&amp;J52&amp;" de route. Devis personnalisé, standard 24h/24 et 7j/7."</f>
        <v>Chauffeur privé de Nice vers Strasbourg : env. 678 km, 7 h 15 de route. Devis personnalisé, standard 24h/24 et 7j/7.</v>
      </c>
      <c r="R52" s="14" t="n">
        <f aca="false">LEN(Q52)</f>
        <v>116</v>
      </c>
      <c r="S52" s="14" t="str">
        <f aca="false">INDEX(10_Lieux!$C:$C,U52)</f>
        <v>France</v>
      </c>
      <c r="T52" s="14" t="str">
        <f aca="false">INDEX(10_Lieux!$C:$C,V52)</f>
        <v>France</v>
      </c>
      <c r="U52" s="14" t="n">
        <f aca="false">MATCH(A52,10_Lieux!$A:$A,0)</f>
        <v>80</v>
      </c>
      <c r="V52" s="14" t="n">
        <f aca="false">MATCH(B52,10_Lieux!$A:$A,0)</f>
        <v>29</v>
      </c>
      <c r="W52" s="14" t="n">
        <f aca="false">ROUND(6371*2*ASIN(SQRT(SIN(RADIANS(INDEX(10_Lieux!$F:$F,V52)-INDEX(10_Lieux!$F:$F,U52))/2)^2+COS(RADIANS(INDEX(10_Lieux!$F:$F,U52)))*COS(RADIANS(INDEX(10_Lieux!$F:$F,V52)))*SIN(RADIANS(INDEX(10_Lieux!$G:$G,V52)-INDEX(10_Lieux!$G:$G,U52))/2)^2)),1)</f>
        <v>542.1</v>
      </c>
      <c r="X52" s="14" t="n">
        <f aca="false">ROUND(I52/IF(I52&lt;p_seuil_vitesse,p_vit_lente,p_vit_rapide)*60/15,0)*15</f>
        <v>435</v>
      </c>
      <c r="Y52" s="14" t="n">
        <f aca="false">MAX(IF(INDEX(10_Lieux!$B:$B,U52)&lt;&gt;"Ville",INDEX(10_Lieux!$I:$I,U52),0),IF(INDEX(10_Lieux!$B:$B,V52)&lt;&gt;"Ville",INDEX(10_Lieux!$I:$I,V52),0))</f>
        <v>0</v>
      </c>
      <c r="Z52" s="14" t="str">
        <f aca="false">A52&amp;"|"&amp;B52</f>
        <v>Nice|Strasbourg</v>
      </c>
      <c r="AA52" s="14" t="str">
        <f aca="false">IF(I52&lt;p_local,"Local",IF(I52&lt;p_vv_min,"Courte distance",IF(I52&lt;p_tres_long,"Longue distance","Très longue distance")))</f>
        <v>Longue distance</v>
      </c>
    </row>
    <row r="53" customFormat="false" ht="15" hidden="false" customHeight="true" outlineLevel="0" collapsed="false">
      <c r="A53" s="1" t="s">
        <v>126</v>
      </c>
      <c r="B53" s="1" t="s">
        <v>138</v>
      </c>
      <c r="C53" s="1" t="s">
        <v>33</v>
      </c>
      <c r="D53" s="1" t="s">
        <v>124</v>
      </c>
      <c r="E53" s="1" t="s">
        <v>197</v>
      </c>
      <c r="F53" s="14" t="s">
        <v>40</v>
      </c>
      <c r="G53" s="14" t="str">
        <f aca="false">IF(I53&lt;p_local,"Local → page infra",IF(H53&gt;=p_ph1,"Phase 1",IF(H53&gt;=p_ph2,"Phase 2","Phase 3")))</f>
        <v>Phase 2</v>
      </c>
      <c r="H53" s="14" t="n">
        <f aca="false">IF(I53&lt;p_local,0,IF(C53="Aéroport → Aéroport",p_pts_plein,IF(Y53&gt;0,IF(I53&lt;=Y53,p_pts_plein,IF(I53&lt;=p_mult2*Y53,p_pts_moyen,p_pts_r3)),IF(I53&gt;=p_vv_min,p_pts_plein,IF(I53&gt;=p_vv_moy,p_pts_moyen,p_pts_court))))+IF(INDEX(10_Lieux!$D:$D,U53)=1,p_prio1,p_prio2)+IF(INDEX(10_Lieux!$D:$D,V53)=1,p_prio1,p_prio2)+IF(K53="Oui",p_tf,0)+p_hub*((INDEX(10_Lieux!$H:$H,U53)="Hub")+(INDEX(10_Lieux!$H:$H,V53)="Hub"))+IF(OR(INDEX(10_Lieux!$H:$H,U53)="Premium",INDEX(10_Lieux!$H:$H,V53)="Premium"),p_prem,0))</f>
        <v>65</v>
      </c>
      <c r="I53" s="14" t="n">
        <f aca="false">ROUND(W53*p_facteur,0)</f>
        <v>341</v>
      </c>
      <c r="J53" s="14" t="str">
        <f aca="false">IF(X53&lt;60,X53&amp;" min",INT(X53/60)&amp;" h"&amp;IF(MOD(X53,60)=0,""," "&amp;TEXT(MOD(X53,60),"00")))</f>
        <v>3 h 30</v>
      </c>
      <c r="K53" s="14" t="str">
        <f aca="false">IF(S53&lt;&gt;T53,"Oui","Non")</f>
        <v>Non</v>
      </c>
      <c r="L53" s="14" t="str">
        <f aca="false">IF(AND(INDEX(10_Lieux!$B:$B,U53)="Ville",INDEX(10_Lieux!$B:$B,V53)="Ville"),"/chauffeur-prive/"&amp;INDEX(10_Lieux!$E:$E,U53)&amp;"-"&amp;INDEX(10_Lieux!$E:$E,V53)&amp;"/","/chauffeur-prive/"&amp;INDEX(10_Lieux!$E:$E,U53)&amp;"/"&amp;INDEX(10_Lieux!$E:$E,V53)&amp;"/")</f>
        <v>/chauffeur-prive/nice-montpellier/</v>
      </c>
      <c r="M53" s="14" t="str">
        <f aca="false">IFERROR(INDEX($L:$L,MATCH(B53&amp;"|"&amp;A53,$Z:$Z,0)),"—")</f>
        <v>/chauffeur-prive/montpellier-nice/</v>
      </c>
      <c r="N53" s="14" t="str">
        <f aca="false">IF(LEN("Chauffeur privé "&amp;INDEX(10_Lieux!$J:$J,U53)&amp;" → "&amp;INDEX(10_Lieux!$J:$J,V53)&amp;" | 24h/24")&gt;60,"Chauffeur privé "&amp;INDEX(10_Lieux!$J:$J,U53)&amp;" → "&amp;INDEX(10_Lieux!$J:$J,V53),"Chauffeur privé "&amp;INDEX(10_Lieux!$J:$J,U53)&amp;" → "&amp;INDEX(10_Lieux!$J:$J,V53)&amp;" | 24h/24")</f>
        <v>Chauffeur privé Nice → Montpellier | 24h/24</v>
      </c>
      <c r="O53" s="14" t="n">
        <f aca="false">LEN(N53)</f>
        <v>43</v>
      </c>
      <c r="P53" s="14" t="str">
        <f aca="false">"Chauffeur privé "&amp;INDEX(10_Lieux!$K:$K,U53)&amp;" vers "&amp;INDEX(10_Lieux!$L:$L,V53)</f>
        <v>Chauffeur privé de Nice vers Montpellier</v>
      </c>
      <c r="Q53" s="14" t="str">
        <f aca="false">"Chauffeur privé "&amp;INDEX(10_Lieux!$K:$K,U53)&amp;" vers "&amp;INDEX(10_Lieux!$L:$L,V53)&amp;" : env. "&amp;I53&amp;" km, "&amp;J53&amp;" de route. Devis personnalisé, standard 24h/24 et 7j/7."</f>
        <v>Chauffeur privé de Nice vers Montpellier : env. 341 km, 3 h 30 de route. Devis personnalisé, standard 24h/24 et 7j/7.</v>
      </c>
      <c r="R53" s="14" t="n">
        <f aca="false">LEN(Q53)</f>
        <v>117</v>
      </c>
      <c r="S53" s="14" t="str">
        <f aca="false">INDEX(10_Lieux!$C:$C,U53)</f>
        <v>France</v>
      </c>
      <c r="T53" s="14" t="str">
        <f aca="false">INDEX(10_Lieux!$C:$C,V53)</f>
        <v>France</v>
      </c>
      <c r="U53" s="14" t="n">
        <f aca="false">MATCH(A53,10_Lieux!$A:$A,0)</f>
        <v>80</v>
      </c>
      <c r="V53" s="14" t="n">
        <f aca="false">MATCH(B53,10_Lieux!$A:$A,0)</f>
        <v>71</v>
      </c>
      <c r="W53" s="14" t="n">
        <f aca="false">ROUND(6371*2*ASIN(SQRT(SIN(RADIANS(INDEX(10_Lieux!$F:$F,V53)-INDEX(10_Lieux!$F:$F,U53))/2)^2+COS(RADIANS(INDEX(10_Lieux!$F:$F,U53)))*COS(RADIANS(INDEX(10_Lieux!$F:$F,V53)))*SIN(RADIANS(INDEX(10_Lieux!$G:$G,V53)-INDEX(10_Lieux!$G:$G,U53))/2)^2)),1)</f>
        <v>272.5</v>
      </c>
      <c r="X53" s="14" t="n">
        <f aca="false">ROUND(I53/IF(I53&lt;p_seuil_vitesse,p_vit_lente,p_vit_rapide)*60/15,0)*15</f>
        <v>210</v>
      </c>
      <c r="Y53" s="14" t="n">
        <f aca="false">MAX(IF(INDEX(10_Lieux!$B:$B,U53)&lt;&gt;"Ville",INDEX(10_Lieux!$I:$I,U53),0),IF(INDEX(10_Lieux!$B:$B,V53)&lt;&gt;"Ville",INDEX(10_Lieux!$I:$I,V53),0))</f>
        <v>0</v>
      </c>
      <c r="Z53" s="14" t="str">
        <f aca="false">A53&amp;"|"&amp;B53</f>
        <v>Nice|Montpellier</v>
      </c>
      <c r="AA53" s="14" t="str">
        <f aca="false">IF(I53&lt;p_local,"Local",IF(I53&lt;p_vv_min,"Courte distance",IF(I53&lt;p_tres_long,"Longue distance","Très longue distance")))</f>
        <v>Longue distance</v>
      </c>
    </row>
    <row r="54" customFormat="false" ht="15" hidden="false" customHeight="true" outlineLevel="0" collapsed="false">
      <c r="A54" s="1" t="s">
        <v>126</v>
      </c>
      <c r="B54" s="1" t="s">
        <v>140</v>
      </c>
      <c r="C54" s="1" t="s">
        <v>33</v>
      </c>
      <c r="D54" s="1" t="s">
        <v>124</v>
      </c>
      <c r="E54" s="1" t="s">
        <v>198</v>
      </c>
      <c r="F54" s="14" t="s">
        <v>40</v>
      </c>
      <c r="G54" s="14" t="str">
        <f aca="false">IF(I54&lt;p_local,"Local → page infra",IF(H54&gt;=p_ph1,"Phase 1",IF(H54&gt;=p_ph2,"Phase 2","Phase 3")))</f>
        <v>Phase 2</v>
      </c>
      <c r="H54" s="14" t="n">
        <f aca="false">IF(I54&lt;p_local,0,IF(C54="Aéroport → Aéroport",p_pts_plein,IF(Y54&gt;0,IF(I54&lt;=Y54,p_pts_plein,IF(I54&lt;=p_mult2*Y54,p_pts_moyen,p_pts_r3)),IF(I54&gt;=p_vv_min,p_pts_plein,IF(I54&gt;=p_vv_moy,p_pts_moyen,p_pts_court))))+IF(INDEX(10_Lieux!$D:$D,U54)=1,p_prio1,p_prio2)+IF(INDEX(10_Lieux!$D:$D,V54)=1,p_prio1,p_prio2)+IF(K54="Oui",p_tf,0)+p_hub*((INDEX(10_Lieux!$H:$H,U54)="Hub")+(INDEX(10_Lieux!$H:$H,V54)="Hub"))+IF(OR(INDEX(10_Lieux!$H:$H,U54)="Premium",INDEX(10_Lieux!$H:$H,V54)="Premium"),p_prem,0))</f>
        <v>65</v>
      </c>
      <c r="I54" s="14" t="n">
        <f aca="false">ROUND(W54*p_facteur,0)</f>
        <v>987</v>
      </c>
      <c r="J54" s="14" t="str">
        <f aca="false">IF(X54&lt;60,X54&amp;" min",INT(X54/60)&amp;" h"&amp;IF(MOD(X54,60)=0,""," "&amp;TEXT(MOD(X54,60),"00")))</f>
        <v>10 h 30</v>
      </c>
      <c r="K54" s="14" t="str">
        <f aca="false">IF(S54&lt;&gt;T54,"Oui","Non")</f>
        <v>Non</v>
      </c>
      <c r="L54" s="14" t="str">
        <f aca="false">IF(AND(INDEX(10_Lieux!$B:$B,U54)="Ville",INDEX(10_Lieux!$B:$B,V54)="Ville"),"/chauffeur-prive/"&amp;INDEX(10_Lieux!$E:$E,U54)&amp;"-"&amp;INDEX(10_Lieux!$E:$E,V54)&amp;"/","/chauffeur-prive/"&amp;INDEX(10_Lieux!$E:$E,U54)&amp;"/"&amp;INDEX(10_Lieux!$E:$E,V54)&amp;"/")</f>
        <v>/chauffeur-prive/nice-nantes/</v>
      </c>
      <c r="M54" s="14" t="str">
        <f aca="false">IFERROR(INDEX($L:$L,MATCH(B54&amp;"|"&amp;A54,$Z:$Z,0)),"—")</f>
        <v>/chauffeur-prive/nantes-nice/</v>
      </c>
      <c r="N54" s="14" t="str">
        <f aca="false">IF(LEN("Chauffeur privé "&amp;INDEX(10_Lieux!$J:$J,U54)&amp;" → "&amp;INDEX(10_Lieux!$J:$J,V54)&amp;" | 24h/24")&gt;60,"Chauffeur privé "&amp;INDEX(10_Lieux!$J:$J,U54)&amp;" → "&amp;INDEX(10_Lieux!$J:$J,V54),"Chauffeur privé "&amp;INDEX(10_Lieux!$J:$J,U54)&amp;" → "&amp;INDEX(10_Lieux!$J:$J,V54)&amp;" | 24h/24")</f>
        <v>Chauffeur privé Nice → Nantes | 24h/24</v>
      </c>
      <c r="O54" s="14" t="n">
        <f aca="false">LEN(N54)</f>
        <v>38</v>
      </c>
      <c r="P54" s="14" t="str">
        <f aca="false">"Chauffeur privé "&amp;INDEX(10_Lieux!$K:$K,U54)&amp;" vers "&amp;INDEX(10_Lieux!$L:$L,V54)</f>
        <v>Chauffeur privé de Nice vers Nantes</v>
      </c>
      <c r="Q54" s="14" t="str">
        <f aca="false">"Chauffeur privé "&amp;INDEX(10_Lieux!$K:$K,U54)&amp;" vers "&amp;INDEX(10_Lieux!$L:$L,V54)&amp;" : env. "&amp;I54&amp;" km, "&amp;J54&amp;" de route. Devis personnalisé, standard 24h/24 et 7j/7."</f>
        <v>Chauffeur privé de Nice vers Nantes : env. 987 km, 10 h 30 de route. Devis personnalisé, standard 24h/24 et 7j/7.</v>
      </c>
      <c r="R54" s="14" t="n">
        <f aca="false">LEN(Q54)</f>
        <v>113</v>
      </c>
      <c r="S54" s="14" t="str">
        <f aca="false">INDEX(10_Lieux!$C:$C,U54)</f>
        <v>France</v>
      </c>
      <c r="T54" s="14" t="str">
        <f aca="false">INDEX(10_Lieux!$C:$C,V54)</f>
        <v>France</v>
      </c>
      <c r="U54" s="14" t="n">
        <f aca="false">MATCH(A54,10_Lieux!$A:$A,0)</f>
        <v>80</v>
      </c>
      <c r="V54" s="14" t="n">
        <f aca="false">MATCH(B54,10_Lieux!$A:$A,0)</f>
        <v>56</v>
      </c>
      <c r="W54" s="14" t="n">
        <f aca="false">ROUND(6371*2*ASIN(SQRT(SIN(RADIANS(INDEX(10_Lieux!$F:$F,V54)-INDEX(10_Lieux!$F:$F,U54))/2)^2+COS(RADIANS(INDEX(10_Lieux!$F:$F,U54)))*COS(RADIANS(INDEX(10_Lieux!$F:$F,V54)))*SIN(RADIANS(INDEX(10_Lieux!$G:$G,V54)-INDEX(10_Lieux!$G:$G,U54))/2)^2)),1)</f>
        <v>789.8</v>
      </c>
      <c r="X54" s="14" t="n">
        <f aca="false">ROUND(I54/IF(I54&lt;p_seuil_vitesse,p_vit_lente,p_vit_rapide)*60/15,0)*15</f>
        <v>630</v>
      </c>
      <c r="Y54" s="14" t="n">
        <f aca="false">MAX(IF(INDEX(10_Lieux!$B:$B,U54)&lt;&gt;"Ville",INDEX(10_Lieux!$I:$I,U54),0),IF(INDEX(10_Lieux!$B:$B,V54)&lt;&gt;"Ville",INDEX(10_Lieux!$I:$I,V54),0))</f>
        <v>0</v>
      </c>
      <c r="Z54" s="14" t="str">
        <f aca="false">A54&amp;"|"&amp;B54</f>
        <v>Nice|Nantes</v>
      </c>
      <c r="AA54" s="14" t="str">
        <f aca="false">IF(I54&lt;p_local,"Local",IF(I54&lt;p_vv_min,"Courte distance",IF(I54&lt;p_tres_long,"Longue distance","Très longue distance")))</f>
        <v>Très longue distance</v>
      </c>
    </row>
    <row r="55" customFormat="false" ht="15" hidden="false" customHeight="true" outlineLevel="0" collapsed="false">
      <c r="A55" s="1" t="s">
        <v>126</v>
      </c>
      <c r="B55" s="1" t="s">
        <v>142</v>
      </c>
      <c r="C55" s="1" t="s">
        <v>33</v>
      </c>
      <c r="D55" s="1" t="s">
        <v>124</v>
      </c>
      <c r="E55" s="1" t="s">
        <v>199</v>
      </c>
      <c r="F55" s="14" t="s">
        <v>40</v>
      </c>
      <c r="G55" s="14" t="str">
        <f aca="false">IF(I55&lt;p_local,"Local → page infra",IF(H55&gt;=p_ph1,"Phase 1",IF(H55&gt;=p_ph2,"Phase 2","Phase 3")))</f>
        <v>Phase 2</v>
      </c>
      <c r="H55" s="14" t="n">
        <f aca="false">IF(I55&lt;p_local,0,IF(C55="Aéroport → Aéroport",p_pts_plein,IF(Y55&gt;0,IF(I55&lt;=Y55,p_pts_plein,IF(I55&lt;=p_mult2*Y55,p_pts_moyen,p_pts_r3)),IF(I55&gt;=p_vv_min,p_pts_plein,IF(I55&gt;=p_vv_moy,p_pts_moyen,p_pts_court))))+IF(INDEX(10_Lieux!$D:$D,U55)=1,p_prio1,p_prio2)+IF(INDEX(10_Lieux!$D:$D,V55)=1,p_prio1,p_prio2)+IF(K55="Oui",p_tf,0)+p_hub*((INDEX(10_Lieux!$H:$H,U55)="Hub")+(INDEX(10_Lieux!$H:$H,V55)="Hub"))+IF(OR(INDEX(10_Lieux!$H:$H,U55)="Premium",INDEX(10_Lieux!$H:$H,V55)="Premium"),p_prem,0))</f>
        <v>65</v>
      </c>
      <c r="I55" s="14" t="n">
        <f aca="false">ROUND(W55*p_facteur,0)</f>
        <v>1059</v>
      </c>
      <c r="J55" s="14" t="str">
        <f aca="false">IF(X55&lt;60,X55&amp;" min",INT(X55/60)&amp;" h"&amp;IF(MOD(X55,60)=0,""," "&amp;TEXT(MOD(X55,60),"00")))</f>
        <v>11 h 15</v>
      </c>
      <c r="K55" s="14" t="str">
        <f aca="false">IF(S55&lt;&gt;T55,"Oui","Non")</f>
        <v>Non</v>
      </c>
      <c r="L55" s="14" t="str">
        <f aca="false">IF(AND(INDEX(10_Lieux!$B:$B,U55)="Ville",INDEX(10_Lieux!$B:$B,V55)="Ville"),"/chauffeur-prive/"&amp;INDEX(10_Lieux!$E:$E,U55)&amp;"-"&amp;INDEX(10_Lieux!$E:$E,V55)&amp;"/","/chauffeur-prive/"&amp;INDEX(10_Lieux!$E:$E,U55)&amp;"/"&amp;INDEX(10_Lieux!$E:$E,V55)&amp;"/")</f>
        <v>/chauffeur-prive/nice-rennes/</v>
      </c>
      <c r="M55" s="14" t="str">
        <f aca="false">IFERROR(INDEX($L:$L,MATCH(B55&amp;"|"&amp;A55,$Z:$Z,0)),"—")</f>
        <v>/chauffeur-prive/rennes-nice/</v>
      </c>
      <c r="N55" s="14" t="str">
        <f aca="false">IF(LEN("Chauffeur privé "&amp;INDEX(10_Lieux!$J:$J,U55)&amp;" → "&amp;INDEX(10_Lieux!$J:$J,V55)&amp;" | 24h/24")&gt;60,"Chauffeur privé "&amp;INDEX(10_Lieux!$J:$J,U55)&amp;" → "&amp;INDEX(10_Lieux!$J:$J,V55),"Chauffeur privé "&amp;INDEX(10_Lieux!$J:$J,U55)&amp;" → "&amp;INDEX(10_Lieux!$J:$J,V55)&amp;" | 24h/24")</f>
        <v>Chauffeur privé Nice → Rennes | 24h/24</v>
      </c>
      <c r="O55" s="14" t="n">
        <f aca="false">LEN(N55)</f>
        <v>38</v>
      </c>
      <c r="P55" s="14" t="str">
        <f aca="false">"Chauffeur privé "&amp;INDEX(10_Lieux!$K:$K,U55)&amp;" vers "&amp;INDEX(10_Lieux!$L:$L,V55)</f>
        <v>Chauffeur privé de Nice vers Rennes</v>
      </c>
      <c r="Q55" s="14" t="str">
        <f aca="false">"Chauffeur privé "&amp;INDEX(10_Lieux!$K:$K,U55)&amp;" vers "&amp;INDEX(10_Lieux!$L:$L,V55)&amp;" : env. "&amp;I55&amp;" km, "&amp;J55&amp;" de route. Devis personnalisé, standard 24h/24 et 7j/7."</f>
        <v>Chauffeur privé de Nice vers Rennes : env. 1059 km, 11 h 15 de route. Devis personnalisé, standard 24h/24 et 7j/7.</v>
      </c>
      <c r="R55" s="14" t="n">
        <f aca="false">LEN(Q55)</f>
        <v>114</v>
      </c>
      <c r="S55" s="14" t="str">
        <f aca="false">INDEX(10_Lieux!$C:$C,U55)</f>
        <v>France</v>
      </c>
      <c r="T55" s="14" t="str">
        <f aca="false">INDEX(10_Lieux!$C:$C,V55)</f>
        <v>France</v>
      </c>
      <c r="U55" s="14" t="n">
        <f aca="false">MATCH(A55,10_Lieux!$A:$A,0)</f>
        <v>80</v>
      </c>
      <c r="V55" s="14" t="n">
        <f aca="false">MATCH(B55,10_Lieux!$A:$A,0)</f>
        <v>49</v>
      </c>
      <c r="W55" s="14" t="n">
        <f aca="false">ROUND(6371*2*ASIN(SQRT(SIN(RADIANS(INDEX(10_Lieux!$F:$F,V55)-INDEX(10_Lieux!$F:$F,U55))/2)^2+COS(RADIANS(INDEX(10_Lieux!$F:$F,U55)))*COS(RADIANS(INDEX(10_Lieux!$F:$F,V55)))*SIN(RADIANS(INDEX(10_Lieux!$G:$G,V55)-INDEX(10_Lieux!$G:$G,U55))/2)^2)),1)</f>
        <v>846.8</v>
      </c>
      <c r="X55" s="14" t="n">
        <f aca="false">ROUND(I55/IF(I55&lt;p_seuil_vitesse,p_vit_lente,p_vit_rapide)*60/15,0)*15</f>
        <v>675</v>
      </c>
      <c r="Y55" s="14" t="n">
        <f aca="false">MAX(IF(INDEX(10_Lieux!$B:$B,U55)&lt;&gt;"Ville",INDEX(10_Lieux!$I:$I,U55),0),IF(INDEX(10_Lieux!$B:$B,V55)&lt;&gt;"Ville",INDEX(10_Lieux!$I:$I,V55),0))</f>
        <v>0</v>
      </c>
      <c r="Z55" s="14" t="str">
        <f aca="false">A55&amp;"|"&amp;B55</f>
        <v>Nice|Rennes</v>
      </c>
      <c r="AA55" s="14" t="str">
        <f aca="false">IF(I55&lt;p_local,"Local",IF(I55&lt;p_vv_min,"Courte distance",IF(I55&lt;p_tres_long,"Longue distance","Très longue distance")))</f>
        <v>Très longue distance</v>
      </c>
    </row>
    <row r="56" customFormat="false" ht="15" hidden="false" customHeight="true" outlineLevel="0" collapsed="false">
      <c r="A56" s="1" t="s">
        <v>126</v>
      </c>
      <c r="B56" s="1" t="s">
        <v>144</v>
      </c>
      <c r="C56" s="1" t="s">
        <v>33</v>
      </c>
      <c r="D56" s="1" t="s">
        <v>124</v>
      </c>
      <c r="E56" s="1" t="s">
        <v>200</v>
      </c>
      <c r="F56" s="14" t="s">
        <v>40</v>
      </c>
      <c r="G56" s="14" t="str">
        <f aca="false">IF(I56&lt;p_local,"Local → page infra",IF(H56&gt;=p_ph1,"Phase 1",IF(H56&gt;=p_ph2,"Phase 2","Phase 3")))</f>
        <v>Phase 2</v>
      </c>
      <c r="H56" s="14" t="n">
        <f aca="false">IF(I56&lt;p_local,0,IF(C56="Aéroport → Aéroport",p_pts_plein,IF(Y56&gt;0,IF(I56&lt;=Y56,p_pts_plein,IF(I56&lt;=p_mult2*Y56,p_pts_moyen,p_pts_r3)),IF(I56&gt;=p_vv_min,p_pts_plein,IF(I56&gt;=p_vv_moy,p_pts_moyen,p_pts_court))))+IF(INDEX(10_Lieux!$D:$D,U56)=1,p_prio1,p_prio2)+IF(INDEX(10_Lieux!$D:$D,V56)=1,p_prio1,p_prio2)+IF(K56="Oui",p_tf,0)+p_hub*((INDEX(10_Lieux!$H:$H,U56)="Hub")+(INDEX(10_Lieux!$H:$H,V56)="Hub"))+IF(OR(INDEX(10_Lieux!$H:$H,U56)="Premium",INDEX(10_Lieux!$H:$H,V56)="Premium"),p_prem,0))</f>
        <v>70</v>
      </c>
      <c r="I56" s="14" t="n">
        <f aca="false">ROUND(W56*p_facteur,0)</f>
        <v>547</v>
      </c>
      <c r="J56" s="14" t="str">
        <f aca="false">IF(X56&lt;60,X56&amp;" min",INT(X56/60)&amp;" h"&amp;IF(MOD(X56,60)=0,""," "&amp;TEXT(MOD(X56,60),"00")))</f>
        <v>5 h 45</v>
      </c>
      <c r="K56" s="14" t="str">
        <f aca="false">IF(S56&lt;&gt;T56,"Oui","Non")</f>
        <v>Non</v>
      </c>
      <c r="L56" s="14" t="str">
        <f aca="false">IF(AND(INDEX(10_Lieux!$B:$B,U56)="Ville",INDEX(10_Lieux!$B:$B,V56)="Ville"),"/chauffeur-prive/"&amp;INDEX(10_Lieux!$E:$E,U56)&amp;"-"&amp;INDEX(10_Lieux!$E:$E,V56)&amp;"/","/chauffeur-prive/"&amp;INDEX(10_Lieux!$E:$E,U56)&amp;"/"&amp;INDEX(10_Lieux!$E:$E,V56)&amp;"/")</f>
        <v>/chauffeur-prive/nice-dijon/</v>
      </c>
      <c r="M56" s="14" t="str">
        <f aca="false">IFERROR(INDEX($L:$L,MATCH(B56&amp;"|"&amp;A56,$Z:$Z,0)),"—")</f>
        <v>/chauffeur-prive/dijon-nice/</v>
      </c>
      <c r="N56" s="14" t="str">
        <f aca="false">IF(LEN("Chauffeur privé "&amp;INDEX(10_Lieux!$J:$J,U56)&amp;" → "&amp;INDEX(10_Lieux!$J:$J,V56)&amp;" | 24h/24")&gt;60,"Chauffeur privé "&amp;INDEX(10_Lieux!$J:$J,U56)&amp;" → "&amp;INDEX(10_Lieux!$J:$J,V56),"Chauffeur privé "&amp;INDEX(10_Lieux!$J:$J,U56)&amp;" → "&amp;INDEX(10_Lieux!$J:$J,V56)&amp;" | 24h/24")</f>
        <v>Chauffeur privé Nice → Dijon | 24h/24</v>
      </c>
      <c r="O56" s="14" t="n">
        <f aca="false">LEN(N56)</f>
        <v>37</v>
      </c>
      <c r="P56" s="14" t="str">
        <f aca="false">"Chauffeur privé "&amp;INDEX(10_Lieux!$K:$K,U56)&amp;" vers "&amp;INDEX(10_Lieux!$L:$L,V56)</f>
        <v>Chauffeur privé de Nice vers Dijon</v>
      </c>
      <c r="Q56" s="14" t="str">
        <f aca="false">"Chauffeur privé "&amp;INDEX(10_Lieux!$K:$K,U56)&amp;" vers "&amp;INDEX(10_Lieux!$L:$L,V56)&amp;" : env. "&amp;I56&amp;" km, "&amp;J56&amp;" de route. Devis personnalisé, standard 24h/24 et 7j/7."</f>
        <v>Chauffeur privé de Nice vers Dijon : env. 547 km, 5 h 45 de route. Devis personnalisé, standard 24h/24 et 7j/7.</v>
      </c>
      <c r="R56" s="14" t="n">
        <f aca="false">LEN(Q56)</f>
        <v>111</v>
      </c>
      <c r="S56" s="14" t="str">
        <f aca="false">INDEX(10_Lieux!$C:$C,U56)</f>
        <v>France</v>
      </c>
      <c r="T56" s="14" t="str">
        <f aca="false">INDEX(10_Lieux!$C:$C,V56)</f>
        <v>France</v>
      </c>
      <c r="U56" s="14" t="n">
        <f aca="false">MATCH(A56,10_Lieux!$A:$A,0)</f>
        <v>80</v>
      </c>
      <c r="V56" s="14" t="n">
        <f aca="false">MATCH(B56,10_Lieux!$A:$A,0)</f>
        <v>23</v>
      </c>
      <c r="W56" s="14" t="n">
        <f aca="false">ROUND(6371*2*ASIN(SQRT(SIN(RADIANS(INDEX(10_Lieux!$F:$F,V56)-INDEX(10_Lieux!$F:$F,U56))/2)^2+COS(RADIANS(INDEX(10_Lieux!$F:$F,U56)))*COS(RADIANS(INDEX(10_Lieux!$F:$F,V56)))*SIN(RADIANS(INDEX(10_Lieux!$G:$G,V56)-INDEX(10_Lieux!$G:$G,U56))/2)^2)),1)</f>
        <v>437.3</v>
      </c>
      <c r="X56" s="14" t="n">
        <f aca="false">ROUND(I56/IF(I56&lt;p_seuil_vitesse,p_vit_lente,p_vit_rapide)*60/15,0)*15</f>
        <v>345</v>
      </c>
      <c r="Y56" s="14" t="n">
        <f aca="false">MAX(IF(INDEX(10_Lieux!$B:$B,U56)&lt;&gt;"Ville",INDEX(10_Lieux!$I:$I,U56),0),IF(INDEX(10_Lieux!$B:$B,V56)&lt;&gt;"Ville",INDEX(10_Lieux!$I:$I,V56),0))</f>
        <v>0</v>
      </c>
      <c r="Z56" s="14" t="str">
        <f aca="false">A56&amp;"|"&amp;B56</f>
        <v>Nice|Dijon</v>
      </c>
      <c r="AA56" s="14" t="str">
        <f aca="false">IF(I56&lt;p_local,"Local",IF(I56&lt;p_vv_min,"Courte distance",IF(I56&lt;p_tres_long,"Longue distance","Très longue distance")))</f>
        <v>Longue distance</v>
      </c>
    </row>
    <row r="57" customFormat="false" ht="15" hidden="false" customHeight="true" outlineLevel="0" collapsed="false">
      <c r="A57" s="1" t="s">
        <v>126</v>
      </c>
      <c r="B57" s="1" t="s">
        <v>146</v>
      </c>
      <c r="C57" s="1" t="s">
        <v>33</v>
      </c>
      <c r="D57" s="1" t="s">
        <v>124</v>
      </c>
      <c r="E57" s="1" t="s">
        <v>201</v>
      </c>
      <c r="F57" s="14" t="s">
        <v>40</v>
      </c>
      <c r="G57" s="14" t="str">
        <f aca="false">IF(I57&lt;p_local,"Local → page infra",IF(H57&gt;=p_ph1,"Phase 1",IF(H57&gt;=p_ph2,"Phase 2","Phase 3")))</f>
        <v>Phase 2</v>
      </c>
      <c r="H57" s="14" t="n">
        <f aca="false">IF(I57&lt;p_local,0,IF(C57="Aéroport → Aéroport",p_pts_plein,IF(Y57&gt;0,IF(I57&lt;=Y57,p_pts_plein,IF(I57&lt;=p_mult2*Y57,p_pts_moyen,p_pts_r3)),IF(I57&gt;=p_vv_min,p_pts_plein,IF(I57&gt;=p_vv_moy,p_pts_moyen,p_pts_court))))+IF(INDEX(10_Lieux!$D:$D,U57)=1,p_prio1,p_prio2)+IF(INDEX(10_Lieux!$D:$D,V57)=1,p_prio1,p_prio2)+IF(K57="Oui",p_tf,0)+p_hub*((INDEX(10_Lieux!$H:$H,U57)="Hub")+(INDEX(10_Lieux!$H:$H,V57)="Hub"))+IF(OR(INDEX(10_Lieux!$H:$H,U57)="Premium",INDEX(10_Lieux!$H:$H,V57)="Premium"),p_prem,0))</f>
        <v>70</v>
      </c>
      <c r="I57" s="14" t="n">
        <f aca="false">ROUND(W57*p_facteur,0)</f>
        <v>256</v>
      </c>
      <c r="J57" s="14" t="str">
        <f aca="false">IF(X57&lt;60,X57&amp;" min",INT(X57/60)&amp;" h"&amp;IF(MOD(X57,60)=0,""," "&amp;TEXT(MOD(X57,60),"00")))</f>
        <v>2 h 45</v>
      </c>
      <c r="K57" s="14" t="str">
        <f aca="false">IF(S57&lt;&gt;T57,"Oui","Non")</f>
        <v>Non</v>
      </c>
      <c r="L57" s="14" t="str">
        <f aca="false">IF(AND(INDEX(10_Lieux!$B:$B,U57)="Ville",INDEX(10_Lieux!$B:$B,V57)="Ville"),"/chauffeur-prive/"&amp;INDEX(10_Lieux!$E:$E,U57)&amp;"-"&amp;INDEX(10_Lieux!$E:$E,V57)&amp;"/","/chauffeur-prive/"&amp;INDEX(10_Lieux!$E:$E,U57)&amp;"/"&amp;INDEX(10_Lieux!$E:$E,V57)&amp;"/")</f>
        <v>/chauffeur-prive/nice-grenoble/</v>
      </c>
      <c r="M57" s="14" t="str">
        <f aca="false">IFERROR(INDEX($L:$L,MATCH(B57&amp;"|"&amp;A57,$Z:$Z,0)),"—")</f>
        <v>/chauffeur-prive/grenoble-nice/</v>
      </c>
      <c r="N57" s="14" t="str">
        <f aca="false">IF(LEN("Chauffeur privé "&amp;INDEX(10_Lieux!$J:$J,U57)&amp;" → "&amp;INDEX(10_Lieux!$J:$J,V57)&amp;" | 24h/24")&gt;60,"Chauffeur privé "&amp;INDEX(10_Lieux!$J:$J,U57)&amp;" → "&amp;INDEX(10_Lieux!$J:$J,V57),"Chauffeur privé "&amp;INDEX(10_Lieux!$J:$J,U57)&amp;" → "&amp;INDEX(10_Lieux!$J:$J,V57)&amp;" | 24h/24")</f>
        <v>Chauffeur privé Nice → Grenoble | 24h/24</v>
      </c>
      <c r="O57" s="14" t="n">
        <f aca="false">LEN(N57)</f>
        <v>40</v>
      </c>
      <c r="P57" s="14" t="str">
        <f aca="false">"Chauffeur privé "&amp;INDEX(10_Lieux!$K:$K,U57)&amp;" vers "&amp;INDEX(10_Lieux!$L:$L,V57)</f>
        <v>Chauffeur privé de Nice vers Grenoble</v>
      </c>
      <c r="Q57" s="14" t="str">
        <f aca="false">"Chauffeur privé "&amp;INDEX(10_Lieux!$K:$K,U57)&amp;" vers "&amp;INDEX(10_Lieux!$L:$L,V57)&amp;" : env. "&amp;I57&amp;" km, "&amp;J57&amp;" de route. Devis personnalisé, standard 24h/24 et 7j/7."</f>
        <v>Chauffeur privé de Nice vers Grenoble : env. 256 km, 2 h 45 de route. Devis personnalisé, standard 24h/24 et 7j/7.</v>
      </c>
      <c r="R57" s="14" t="n">
        <f aca="false">LEN(Q57)</f>
        <v>114</v>
      </c>
      <c r="S57" s="14" t="str">
        <f aca="false">INDEX(10_Lieux!$C:$C,U57)</f>
        <v>France</v>
      </c>
      <c r="T57" s="14" t="str">
        <f aca="false">INDEX(10_Lieux!$C:$C,V57)</f>
        <v>France</v>
      </c>
      <c r="U57" s="14" t="n">
        <f aca="false">MATCH(A57,10_Lieux!$A:$A,0)</f>
        <v>80</v>
      </c>
      <c r="V57" s="14" t="n">
        <f aca="false">MATCH(B57,10_Lieux!$A:$A,0)</f>
        <v>9</v>
      </c>
      <c r="W57" s="14" t="n">
        <f aca="false">ROUND(6371*2*ASIN(SQRT(SIN(RADIANS(INDEX(10_Lieux!$F:$F,V57)-INDEX(10_Lieux!$F:$F,U57))/2)^2+COS(RADIANS(INDEX(10_Lieux!$F:$F,U57)))*COS(RADIANS(INDEX(10_Lieux!$F:$F,V57)))*SIN(RADIANS(INDEX(10_Lieux!$G:$G,V57)-INDEX(10_Lieux!$G:$G,U57))/2)^2)),1)</f>
        <v>204.7</v>
      </c>
      <c r="X57" s="14" t="n">
        <f aca="false">ROUND(I57/IF(I57&lt;p_seuil_vitesse,p_vit_lente,p_vit_rapide)*60/15,0)*15</f>
        <v>165</v>
      </c>
      <c r="Y57" s="14" t="n">
        <f aca="false">MAX(IF(INDEX(10_Lieux!$B:$B,U57)&lt;&gt;"Ville",INDEX(10_Lieux!$I:$I,U57),0),IF(INDEX(10_Lieux!$B:$B,V57)&lt;&gt;"Ville",INDEX(10_Lieux!$I:$I,V57),0))</f>
        <v>0</v>
      </c>
      <c r="Z57" s="14" t="str">
        <f aca="false">A57&amp;"|"&amp;B57</f>
        <v>Nice|Grenoble</v>
      </c>
      <c r="AA57" s="14" t="str">
        <f aca="false">IF(I57&lt;p_local,"Local",IF(I57&lt;p_vv_min,"Courte distance",IF(I57&lt;p_tres_long,"Longue distance","Très longue distance")))</f>
        <v>Longue distance</v>
      </c>
    </row>
    <row r="58" customFormat="false" ht="15" hidden="false" customHeight="true" outlineLevel="0" collapsed="false">
      <c r="A58" s="1" t="s">
        <v>126</v>
      </c>
      <c r="B58" s="1" t="s">
        <v>148</v>
      </c>
      <c r="C58" s="1" t="s">
        <v>33</v>
      </c>
      <c r="D58" s="1" t="s">
        <v>124</v>
      </c>
      <c r="E58" s="1" t="s">
        <v>202</v>
      </c>
      <c r="F58" s="14" t="s">
        <v>40</v>
      </c>
      <c r="G58" s="14" t="str">
        <f aca="false">IF(I58&lt;p_local,"Local → page infra",IF(H58&gt;=p_ph1,"Phase 1",IF(H58&gt;=p_ph2,"Phase 2","Phase 3")))</f>
        <v>Phase 2</v>
      </c>
      <c r="H58" s="14" t="n">
        <f aca="false">IF(I58&lt;p_local,0,IF(C58="Aéroport → Aéroport",p_pts_plein,IF(Y58&gt;0,IF(I58&lt;=Y58,p_pts_plein,IF(I58&lt;=p_mult2*Y58,p_pts_moyen,p_pts_r3)),IF(I58&gt;=p_vv_min,p_pts_plein,IF(I58&gt;=p_vv_moy,p_pts_moyen,p_pts_court))))+IF(INDEX(10_Lieux!$D:$D,U58)=1,p_prio1,p_prio2)+IF(INDEX(10_Lieux!$D:$D,V58)=1,p_prio1,p_prio2)+IF(K58="Oui",p_tf,0)+p_hub*((INDEX(10_Lieux!$H:$H,U58)="Hub")+(INDEX(10_Lieux!$H:$H,V58)="Hub"))+IF(OR(INDEX(10_Lieux!$H:$H,U58)="Premium",INDEX(10_Lieux!$H:$H,V58)="Premium"),p_prem,0))</f>
        <v>70</v>
      </c>
      <c r="I58" s="14" t="n">
        <f aca="false">ROUND(W58*p_facteur,0)</f>
        <v>324</v>
      </c>
      <c r="J58" s="14" t="str">
        <f aca="false">IF(X58&lt;60,X58&amp;" min",INT(X58/60)&amp;" h"&amp;IF(MOD(X58,60)=0,""," "&amp;TEXT(MOD(X58,60),"00")))</f>
        <v>3 h 30</v>
      </c>
      <c r="K58" s="14" t="str">
        <f aca="false">IF(S58&lt;&gt;T58,"Oui","Non")</f>
        <v>Non</v>
      </c>
      <c r="L58" s="14" t="str">
        <f aca="false">IF(AND(INDEX(10_Lieux!$B:$B,U58)="Ville",INDEX(10_Lieux!$B:$B,V58)="Ville"),"/chauffeur-prive/"&amp;INDEX(10_Lieux!$E:$E,U58)&amp;"-"&amp;INDEX(10_Lieux!$E:$E,V58)&amp;"/","/chauffeur-prive/"&amp;INDEX(10_Lieux!$E:$E,U58)&amp;"/"&amp;INDEX(10_Lieux!$E:$E,V58)&amp;"/")</f>
        <v>/chauffeur-prive/nice-annecy/</v>
      </c>
      <c r="M58" s="14" t="str">
        <f aca="false">IFERROR(INDEX($L:$L,MATCH(B58&amp;"|"&amp;A58,$Z:$Z,0)),"—")</f>
        <v>/chauffeur-prive/annecy-nice/</v>
      </c>
      <c r="N58" s="14" t="str">
        <f aca="false">IF(LEN("Chauffeur privé "&amp;INDEX(10_Lieux!$J:$J,U58)&amp;" → "&amp;INDEX(10_Lieux!$J:$J,V58)&amp;" | 24h/24")&gt;60,"Chauffeur privé "&amp;INDEX(10_Lieux!$J:$J,U58)&amp;" → "&amp;INDEX(10_Lieux!$J:$J,V58),"Chauffeur privé "&amp;INDEX(10_Lieux!$J:$J,U58)&amp;" → "&amp;INDEX(10_Lieux!$J:$J,V58)&amp;" | 24h/24")</f>
        <v>Chauffeur privé Nice → Annecy | 24h/24</v>
      </c>
      <c r="O58" s="14" t="n">
        <f aca="false">LEN(N58)</f>
        <v>38</v>
      </c>
      <c r="P58" s="14" t="str">
        <f aca="false">"Chauffeur privé "&amp;INDEX(10_Lieux!$K:$K,U58)&amp;" vers "&amp;INDEX(10_Lieux!$L:$L,V58)</f>
        <v>Chauffeur privé de Nice vers Annecy</v>
      </c>
      <c r="Q58" s="14" t="str">
        <f aca="false">"Chauffeur privé "&amp;INDEX(10_Lieux!$K:$K,U58)&amp;" vers "&amp;INDEX(10_Lieux!$L:$L,V58)&amp;" : env. "&amp;I58&amp;" km, "&amp;J58&amp;" de route. Devis personnalisé, standard 24h/24 et 7j/7."</f>
        <v>Chauffeur privé de Nice vers Annecy : env. 324 km, 3 h 30 de route. Devis personnalisé, standard 24h/24 et 7j/7.</v>
      </c>
      <c r="R58" s="14" t="n">
        <f aca="false">LEN(Q58)</f>
        <v>112</v>
      </c>
      <c r="S58" s="14" t="str">
        <f aca="false">INDEX(10_Lieux!$C:$C,U58)</f>
        <v>France</v>
      </c>
      <c r="T58" s="14" t="str">
        <f aca="false">INDEX(10_Lieux!$C:$C,V58)</f>
        <v>France</v>
      </c>
      <c r="U58" s="14" t="n">
        <f aca="false">MATCH(A58,10_Lieux!$A:$A,0)</f>
        <v>80</v>
      </c>
      <c r="V58" s="14" t="n">
        <f aca="false">MATCH(B58,10_Lieux!$A:$A,0)</f>
        <v>10</v>
      </c>
      <c r="W58" s="14" t="n">
        <f aca="false">ROUND(6371*2*ASIN(SQRT(SIN(RADIANS(INDEX(10_Lieux!$F:$F,V58)-INDEX(10_Lieux!$F:$F,U58))/2)^2+COS(RADIANS(INDEX(10_Lieux!$F:$F,U58)))*COS(RADIANS(INDEX(10_Lieux!$F:$F,V58)))*SIN(RADIANS(INDEX(10_Lieux!$G:$G,V58)-INDEX(10_Lieux!$G:$G,U58))/2)^2)),1)</f>
        <v>259.3</v>
      </c>
      <c r="X58" s="14" t="n">
        <f aca="false">ROUND(I58/IF(I58&lt;p_seuil_vitesse,p_vit_lente,p_vit_rapide)*60/15,0)*15</f>
        <v>210</v>
      </c>
      <c r="Y58" s="14" t="n">
        <f aca="false">MAX(IF(INDEX(10_Lieux!$B:$B,U58)&lt;&gt;"Ville",INDEX(10_Lieux!$I:$I,U58),0),IF(INDEX(10_Lieux!$B:$B,V58)&lt;&gt;"Ville",INDEX(10_Lieux!$I:$I,V58),0))</f>
        <v>0</v>
      </c>
      <c r="Z58" s="14" t="str">
        <f aca="false">A58&amp;"|"&amp;B58</f>
        <v>Nice|Annecy</v>
      </c>
      <c r="AA58" s="14" t="str">
        <f aca="false">IF(I58&lt;p_local,"Local",IF(I58&lt;p_vv_min,"Courte distance",IF(I58&lt;p_tres_long,"Longue distance","Très longue distance")))</f>
        <v>Longue distance</v>
      </c>
    </row>
    <row r="59" customFormat="false" ht="15" hidden="false" customHeight="true" outlineLevel="0" collapsed="false">
      <c r="A59" s="1" t="s">
        <v>126</v>
      </c>
      <c r="B59" s="1" t="s">
        <v>150</v>
      </c>
      <c r="C59" s="1" t="s">
        <v>33</v>
      </c>
      <c r="D59" s="1" t="s">
        <v>124</v>
      </c>
      <c r="E59" s="1" t="s">
        <v>203</v>
      </c>
      <c r="F59" s="14" t="s">
        <v>40</v>
      </c>
      <c r="G59" s="14" t="str">
        <f aca="false">IF(I59&lt;p_local,"Local → page infra",IF(H59&gt;=p_ph1,"Phase 1",IF(H59&gt;=p_ph2,"Phase 2","Phase 3")))</f>
        <v>Phase 2</v>
      </c>
      <c r="H59" s="14" t="n">
        <f aca="false">IF(I59&lt;p_local,0,IF(C59="Aéroport → Aéroport",p_pts_plein,IF(Y59&gt;0,IF(I59&lt;=Y59,p_pts_plein,IF(I59&lt;=p_mult2*Y59,p_pts_moyen,p_pts_r3)),IF(I59&gt;=p_vv_min,p_pts_plein,IF(I59&gt;=p_vv_moy,p_pts_moyen,p_pts_court))))+IF(INDEX(10_Lieux!$D:$D,U59)=1,p_prio1,p_prio2)+IF(INDEX(10_Lieux!$D:$D,V59)=1,p_prio1,p_prio2)+IF(K59="Oui",p_tf,0)+p_hub*((INDEX(10_Lieux!$H:$H,U59)="Hub")+(INDEX(10_Lieux!$H:$H,V59)="Hub"))+IF(OR(INDEX(10_Lieux!$H:$H,U59)="Premium",INDEX(10_Lieux!$H:$H,V59)="Premium"),p_prem,0))</f>
        <v>65</v>
      </c>
      <c r="I59" s="14" t="n">
        <f aca="false">ROUND(W59*p_facteur,0)</f>
        <v>290</v>
      </c>
      <c r="J59" s="14" t="str">
        <f aca="false">IF(X59&lt;60,X59&amp;" min",INT(X59/60)&amp;" h"&amp;IF(MOD(X59,60)=0,""," "&amp;TEXT(MOD(X59,60),"00")))</f>
        <v>3 h</v>
      </c>
      <c r="K59" s="14" t="str">
        <f aca="false">IF(S59&lt;&gt;T59,"Oui","Non")</f>
        <v>Non</v>
      </c>
      <c r="L59" s="14" t="str">
        <f aca="false">IF(AND(INDEX(10_Lieux!$B:$B,U59)="Ville",INDEX(10_Lieux!$B:$B,V59)="Ville"),"/chauffeur-prive/"&amp;INDEX(10_Lieux!$E:$E,U59)&amp;"-"&amp;INDEX(10_Lieux!$E:$E,V59)&amp;"/","/chauffeur-prive/"&amp;INDEX(10_Lieux!$E:$E,U59)&amp;"/"&amp;INDEX(10_Lieux!$E:$E,V59)&amp;"/")</f>
        <v>/chauffeur-prive/nice-chambery/</v>
      </c>
      <c r="M59" s="14" t="str">
        <f aca="false">IFERROR(INDEX($L:$L,MATCH(B59&amp;"|"&amp;A59,$Z:$Z,0)),"—")</f>
        <v>/chauffeur-prive/chambery-nice/</v>
      </c>
      <c r="N59" s="14" t="str">
        <f aca="false">IF(LEN("Chauffeur privé "&amp;INDEX(10_Lieux!$J:$J,U59)&amp;" → "&amp;INDEX(10_Lieux!$J:$J,V59)&amp;" | 24h/24")&gt;60,"Chauffeur privé "&amp;INDEX(10_Lieux!$J:$J,U59)&amp;" → "&amp;INDEX(10_Lieux!$J:$J,V59),"Chauffeur privé "&amp;INDEX(10_Lieux!$J:$J,U59)&amp;" → "&amp;INDEX(10_Lieux!$J:$J,V59)&amp;" | 24h/24")</f>
        <v>Chauffeur privé Nice → Chambéry | 24h/24</v>
      </c>
      <c r="O59" s="14" t="n">
        <f aca="false">LEN(N59)</f>
        <v>40</v>
      </c>
      <c r="P59" s="14" t="str">
        <f aca="false">"Chauffeur privé "&amp;INDEX(10_Lieux!$K:$K,U59)&amp;" vers "&amp;INDEX(10_Lieux!$L:$L,V59)</f>
        <v>Chauffeur privé de Nice vers Chambéry</v>
      </c>
      <c r="Q59" s="14" t="str">
        <f aca="false">"Chauffeur privé "&amp;INDEX(10_Lieux!$K:$K,U59)&amp;" vers "&amp;INDEX(10_Lieux!$L:$L,V59)&amp;" : env. "&amp;I59&amp;" km, "&amp;J59&amp;" de route. Devis personnalisé, standard 24h/24 et 7j/7."</f>
        <v>Chauffeur privé de Nice vers Chambéry : env. 290 km, 3 h de route. Devis personnalisé, standard 24h/24 et 7j/7.</v>
      </c>
      <c r="R59" s="14" t="n">
        <f aca="false">LEN(Q59)</f>
        <v>111</v>
      </c>
      <c r="S59" s="14" t="str">
        <f aca="false">INDEX(10_Lieux!$C:$C,U59)</f>
        <v>France</v>
      </c>
      <c r="T59" s="14" t="str">
        <f aca="false">INDEX(10_Lieux!$C:$C,V59)</f>
        <v>France</v>
      </c>
      <c r="U59" s="14" t="n">
        <f aca="false">MATCH(A59,10_Lieux!$A:$A,0)</f>
        <v>80</v>
      </c>
      <c r="V59" s="14" t="n">
        <f aca="false">MATCH(B59,10_Lieux!$A:$A,0)</f>
        <v>11</v>
      </c>
      <c r="W59" s="14" t="n">
        <f aca="false">ROUND(6371*2*ASIN(SQRT(SIN(RADIANS(INDEX(10_Lieux!$F:$F,V59)-INDEX(10_Lieux!$F:$F,U59))/2)^2+COS(RADIANS(INDEX(10_Lieux!$F:$F,U59)))*COS(RADIANS(INDEX(10_Lieux!$F:$F,V59)))*SIN(RADIANS(INDEX(10_Lieux!$G:$G,V59)-INDEX(10_Lieux!$G:$G,U59))/2)^2)),1)</f>
        <v>232</v>
      </c>
      <c r="X59" s="14" t="n">
        <f aca="false">ROUND(I59/IF(I59&lt;p_seuil_vitesse,p_vit_lente,p_vit_rapide)*60/15,0)*15</f>
        <v>180</v>
      </c>
      <c r="Y59" s="14" t="n">
        <f aca="false">MAX(IF(INDEX(10_Lieux!$B:$B,U59)&lt;&gt;"Ville",INDEX(10_Lieux!$I:$I,U59),0),IF(INDEX(10_Lieux!$B:$B,V59)&lt;&gt;"Ville",INDEX(10_Lieux!$I:$I,V59),0))</f>
        <v>0</v>
      </c>
      <c r="Z59" s="14" t="str">
        <f aca="false">A59&amp;"|"&amp;B59</f>
        <v>Nice|Chambéry</v>
      </c>
      <c r="AA59" s="14" t="str">
        <f aca="false">IF(I59&lt;p_local,"Local",IF(I59&lt;p_vv_min,"Courte distance",IF(I59&lt;p_tres_long,"Longue distance","Très longue distance")))</f>
        <v>Longue distance</v>
      </c>
    </row>
    <row r="60" customFormat="false" ht="15" hidden="false" customHeight="true" outlineLevel="0" collapsed="false">
      <c r="A60" s="1" t="s">
        <v>126</v>
      </c>
      <c r="B60" s="1" t="s">
        <v>152</v>
      </c>
      <c r="C60" s="1" t="s">
        <v>33</v>
      </c>
      <c r="D60" s="1" t="s">
        <v>124</v>
      </c>
      <c r="E60" s="1" t="s">
        <v>204</v>
      </c>
      <c r="F60" s="14" t="s">
        <v>40</v>
      </c>
      <c r="G60" s="14" t="str">
        <f aca="false">IF(I60&lt;p_local,"Local → page infra",IF(H60&gt;=p_ph1,"Phase 1",IF(H60&gt;=p_ph2,"Phase 2","Phase 3")))</f>
        <v>Phase 1</v>
      </c>
      <c r="H60" s="14" t="n">
        <f aca="false">IF(I60&lt;p_local,0,IF(C60="Aéroport → Aéroport",p_pts_plein,IF(Y60&gt;0,IF(I60&lt;=Y60,p_pts_plein,IF(I60&lt;=p_mult2*Y60,p_pts_moyen,p_pts_r3)),IF(I60&gt;=p_vv_min,p_pts_plein,IF(I60&gt;=p_vv_moy,p_pts_moyen,p_pts_court))))+IF(INDEX(10_Lieux!$D:$D,U60)=1,p_prio1,p_prio2)+IF(INDEX(10_Lieux!$D:$D,V60)=1,p_prio1,p_prio2)+IF(K60="Oui",p_tf,0)+p_hub*((INDEX(10_Lieux!$H:$H,U60)="Hub")+(INDEX(10_Lieux!$H:$H,V60)="Hub"))+IF(OR(INDEX(10_Lieux!$H:$H,U60)="Premium",INDEX(10_Lieux!$H:$H,V60)="Premium"),p_prem,0))</f>
        <v>90</v>
      </c>
      <c r="I60" s="14" t="n">
        <f aca="false">ROUND(W60*p_facteur,0)</f>
        <v>364</v>
      </c>
      <c r="J60" s="14" t="str">
        <f aca="false">IF(X60&lt;60,X60&amp;" min",INT(X60/60)&amp;" h"&amp;IF(MOD(X60,60)=0,""," "&amp;TEXT(MOD(X60,60),"00")))</f>
        <v>3 h 45</v>
      </c>
      <c r="K60" s="14" t="str">
        <f aca="false">IF(S60&lt;&gt;T60,"Oui","Non")</f>
        <v>Oui</v>
      </c>
      <c r="L60" s="14" t="str">
        <f aca="false">IF(AND(INDEX(10_Lieux!$B:$B,U60)="Ville",INDEX(10_Lieux!$B:$B,V60)="Ville"),"/chauffeur-prive/"&amp;INDEX(10_Lieux!$E:$E,U60)&amp;"-"&amp;INDEX(10_Lieux!$E:$E,V60)&amp;"/","/chauffeur-prive/"&amp;INDEX(10_Lieux!$E:$E,U60)&amp;"/"&amp;INDEX(10_Lieux!$E:$E,V60)&amp;"/")</f>
        <v>/chauffeur-prive/nice-geneve/</v>
      </c>
      <c r="M60" s="14" t="str">
        <f aca="false">IFERROR(INDEX($L:$L,MATCH(B60&amp;"|"&amp;A60,$Z:$Z,0)),"—")</f>
        <v>/chauffeur-prive/geneve-nice/</v>
      </c>
      <c r="N60" s="14" t="str">
        <f aca="false">IF(LEN("Chauffeur privé "&amp;INDEX(10_Lieux!$J:$J,U60)&amp;" → "&amp;INDEX(10_Lieux!$J:$J,V60)&amp;" | 24h/24")&gt;60,"Chauffeur privé "&amp;INDEX(10_Lieux!$J:$J,U60)&amp;" → "&amp;INDEX(10_Lieux!$J:$J,V60),"Chauffeur privé "&amp;INDEX(10_Lieux!$J:$J,U60)&amp;" → "&amp;INDEX(10_Lieux!$J:$J,V60)&amp;" | 24h/24")</f>
        <v>Chauffeur privé Nice → Genève | 24h/24</v>
      </c>
      <c r="O60" s="14" t="n">
        <f aca="false">LEN(N60)</f>
        <v>38</v>
      </c>
      <c r="P60" s="14" t="str">
        <f aca="false">"Chauffeur privé "&amp;INDEX(10_Lieux!$K:$K,U60)&amp;" vers "&amp;INDEX(10_Lieux!$L:$L,V60)</f>
        <v>Chauffeur privé de Nice vers Genève</v>
      </c>
      <c r="Q60" s="14" t="str">
        <f aca="false">"Chauffeur privé "&amp;INDEX(10_Lieux!$K:$K,U60)&amp;" vers "&amp;INDEX(10_Lieux!$L:$L,V60)&amp;" : env. "&amp;I60&amp;" km, "&amp;J60&amp;" de route. Devis personnalisé, standard 24h/24 et 7j/7."</f>
        <v>Chauffeur privé de Nice vers Genève : env. 364 km, 3 h 45 de route. Devis personnalisé, standard 24h/24 et 7j/7.</v>
      </c>
      <c r="R60" s="14" t="n">
        <f aca="false">LEN(Q60)</f>
        <v>112</v>
      </c>
      <c r="S60" s="14" t="str">
        <f aca="false">INDEX(10_Lieux!$C:$C,U60)</f>
        <v>France</v>
      </c>
      <c r="T60" s="14" t="str">
        <f aca="false">INDEX(10_Lieux!$C:$C,V60)</f>
        <v>Suisse</v>
      </c>
      <c r="U60" s="14" t="n">
        <f aca="false">MATCH(A60,10_Lieux!$A:$A,0)</f>
        <v>80</v>
      </c>
      <c r="V60" s="14" t="n">
        <f aca="false">MATCH(B60,10_Lieux!$A:$A,0)</f>
        <v>111</v>
      </c>
      <c r="W60" s="14" t="n">
        <f aca="false">ROUND(6371*2*ASIN(SQRT(SIN(RADIANS(INDEX(10_Lieux!$F:$F,V60)-INDEX(10_Lieux!$F:$F,U60))/2)^2+COS(RADIANS(INDEX(10_Lieux!$F:$F,U60)))*COS(RADIANS(INDEX(10_Lieux!$F:$F,V60)))*SIN(RADIANS(INDEX(10_Lieux!$G:$G,V60)-INDEX(10_Lieux!$G:$G,U60))/2)^2)),1)</f>
        <v>291</v>
      </c>
      <c r="X60" s="14" t="n">
        <f aca="false">ROUND(I60/IF(I60&lt;p_seuil_vitesse,p_vit_lente,p_vit_rapide)*60/15,0)*15</f>
        <v>225</v>
      </c>
      <c r="Y60" s="14" t="n">
        <f aca="false">MAX(IF(INDEX(10_Lieux!$B:$B,U60)&lt;&gt;"Ville",INDEX(10_Lieux!$I:$I,U60),0),IF(INDEX(10_Lieux!$B:$B,V60)&lt;&gt;"Ville",INDEX(10_Lieux!$I:$I,V60),0))</f>
        <v>0</v>
      </c>
      <c r="Z60" s="14" t="str">
        <f aca="false">A60&amp;"|"&amp;B60</f>
        <v>Nice|Genève</v>
      </c>
      <c r="AA60" s="14" t="str">
        <f aca="false">IF(I60&lt;p_local,"Local",IF(I60&lt;p_vv_min,"Courte distance",IF(I60&lt;p_tres_long,"Longue distance","Très longue distance")))</f>
        <v>Longue distance</v>
      </c>
    </row>
    <row r="61" customFormat="false" ht="15" hidden="false" customHeight="true" outlineLevel="0" collapsed="false">
      <c r="A61" s="1" t="s">
        <v>126</v>
      </c>
      <c r="B61" s="1" t="s">
        <v>154</v>
      </c>
      <c r="C61" s="1" t="s">
        <v>33</v>
      </c>
      <c r="D61" s="1" t="s">
        <v>124</v>
      </c>
      <c r="E61" s="1" t="s">
        <v>205</v>
      </c>
      <c r="F61" s="14" t="s">
        <v>40</v>
      </c>
      <c r="G61" s="14" t="str">
        <f aca="false">IF(I61&lt;p_local,"Local → page infra",IF(H61&gt;=p_ph1,"Phase 1",IF(H61&gt;=p_ph2,"Phase 2","Phase 3")))</f>
        <v>Phase 1</v>
      </c>
      <c r="H61" s="14" t="n">
        <f aca="false">IF(I61&lt;p_local,0,IF(C61="Aéroport → Aéroport",p_pts_plein,IF(Y61&gt;0,IF(I61&lt;=Y61,p_pts_plein,IF(I61&lt;=p_mult2*Y61,p_pts_moyen,p_pts_r3)),IF(I61&gt;=p_vv_min,p_pts_plein,IF(I61&gt;=p_vv_moy,p_pts_moyen,p_pts_court))))+IF(INDEX(10_Lieux!$D:$D,U61)=1,p_prio1,p_prio2)+IF(INDEX(10_Lieux!$D:$D,V61)=1,p_prio1,p_prio2)+IF(K61="Oui",p_tf,0)+p_hub*((INDEX(10_Lieux!$H:$H,U61)="Hub")+(INDEX(10_Lieux!$H:$H,V61)="Hub"))+IF(OR(INDEX(10_Lieux!$H:$H,U61)="Premium",INDEX(10_Lieux!$H:$H,V61)="Premium"),p_prem,0))</f>
        <v>80</v>
      </c>
      <c r="I61" s="14" t="n">
        <f aca="false">ROUND(W61*p_facteur,0)</f>
        <v>395</v>
      </c>
      <c r="J61" s="14" t="str">
        <f aca="false">IF(X61&lt;60,X61&amp;" min",INT(X61/60)&amp;" h"&amp;IF(MOD(X61,60)=0,""," "&amp;TEXT(MOD(X61,60),"00")))</f>
        <v>4 h 15</v>
      </c>
      <c r="K61" s="14" t="str">
        <f aca="false">IF(S61&lt;&gt;T61,"Oui","Non")</f>
        <v>Oui</v>
      </c>
      <c r="L61" s="14" t="str">
        <f aca="false">IF(AND(INDEX(10_Lieux!$B:$B,U61)="Ville",INDEX(10_Lieux!$B:$B,V61)="Ville"),"/chauffeur-prive/"&amp;INDEX(10_Lieux!$E:$E,U61)&amp;"-"&amp;INDEX(10_Lieux!$E:$E,V61)&amp;"/","/chauffeur-prive/"&amp;INDEX(10_Lieux!$E:$E,U61)&amp;"/"&amp;INDEX(10_Lieux!$E:$E,V61)&amp;"/")</f>
        <v>/chauffeur-prive/nice-lausanne/</v>
      </c>
      <c r="M61" s="14" t="str">
        <f aca="false">IFERROR(INDEX($L:$L,MATCH(B61&amp;"|"&amp;A61,$Z:$Z,0)),"—")</f>
        <v>/chauffeur-prive/lausanne-nice/</v>
      </c>
      <c r="N61" s="14" t="str">
        <f aca="false">IF(LEN("Chauffeur privé "&amp;INDEX(10_Lieux!$J:$J,U61)&amp;" → "&amp;INDEX(10_Lieux!$J:$J,V61)&amp;" | 24h/24")&gt;60,"Chauffeur privé "&amp;INDEX(10_Lieux!$J:$J,U61)&amp;" → "&amp;INDEX(10_Lieux!$J:$J,V61),"Chauffeur privé "&amp;INDEX(10_Lieux!$J:$J,U61)&amp;" → "&amp;INDEX(10_Lieux!$J:$J,V61)&amp;" | 24h/24")</f>
        <v>Chauffeur privé Nice → Lausanne | 24h/24</v>
      </c>
      <c r="O61" s="14" t="n">
        <f aca="false">LEN(N61)</f>
        <v>40</v>
      </c>
      <c r="P61" s="14" t="str">
        <f aca="false">"Chauffeur privé "&amp;INDEX(10_Lieux!$K:$K,U61)&amp;" vers "&amp;INDEX(10_Lieux!$L:$L,V61)</f>
        <v>Chauffeur privé de Nice vers Lausanne</v>
      </c>
      <c r="Q61" s="14" t="str">
        <f aca="false">"Chauffeur privé "&amp;INDEX(10_Lieux!$K:$K,U61)&amp;" vers "&amp;INDEX(10_Lieux!$L:$L,V61)&amp;" : env. "&amp;I61&amp;" km, "&amp;J61&amp;" de route. Devis personnalisé, standard 24h/24 et 7j/7."</f>
        <v>Chauffeur privé de Nice vers Lausanne : env. 395 km, 4 h 15 de route. Devis personnalisé, standard 24h/24 et 7j/7.</v>
      </c>
      <c r="R61" s="14" t="n">
        <f aca="false">LEN(Q61)</f>
        <v>114</v>
      </c>
      <c r="S61" s="14" t="str">
        <f aca="false">INDEX(10_Lieux!$C:$C,U61)</f>
        <v>France</v>
      </c>
      <c r="T61" s="14" t="str">
        <f aca="false">INDEX(10_Lieux!$C:$C,V61)</f>
        <v>Suisse</v>
      </c>
      <c r="U61" s="14" t="n">
        <f aca="false">MATCH(A61,10_Lieux!$A:$A,0)</f>
        <v>80</v>
      </c>
      <c r="V61" s="14" t="n">
        <f aca="false">MATCH(B61,10_Lieux!$A:$A,0)</f>
        <v>112</v>
      </c>
      <c r="W61" s="14" t="n">
        <f aca="false">ROUND(6371*2*ASIN(SQRT(SIN(RADIANS(INDEX(10_Lieux!$F:$F,V61)-INDEX(10_Lieux!$F:$F,U61))/2)^2+COS(RADIANS(INDEX(10_Lieux!$F:$F,U61)))*COS(RADIANS(INDEX(10_Lieux!$F:$F,V61)))*SIN(RADIANS(INDEX(10_Lieux!$G:$G,V61)-INDEX(10_Lieux!$G:$G,U61))/2)^2)),1)</f>
        <v>316.3</v>
      </c>
      <c r="X61" s="14" t="n">
        <f aca="false">ROUND(I61/IF(I61&lt;p_seuil_vitesse,p_vit_lente,p_vit_rapide)*60/15,0)*15</f>
        <v>255</v>
      </c>
      <c r="Y61" s="14" t="n">
        <f aca="false">MAX(IF(INDEX(10_Lieux!$B:$B,U61)&lt;&gt;"Ville",INDEX(10_Lieux!$I:$I,U61),0),IF(INDEX(10_Lieux!$B:$B,V61)&lt;&gt;"Ville",INDEX(10_Lieux!$I:$I,V61),0))</f>
        <v>0</v>
      </c>
      <c r="Z61" s="14" t="str">
        <f aca="false">A61&amp;"|"&amp;B61</f>
        <v>Nice|Lausanne</v>
      </c>
      <c r="AA61" s="14" t="str">
        <f aca="false">IF(I61&lt;p_local,"Local",IF(I61&lt;p_vv_min,"Courte distance",IF(I61&lt;p_tres_long,"Longue distance","Très longue distance")))</f>
        <v>Longue distance</v>
      </c>
    </row>
    <row r="62" customFormat="false" ht="15" hidden="false" customHeight="true" outlineLevel="0" collapsed="false">
      <c r="A62" s="1" t="s">
        <v>126</v>
      </c>
      <c r="B62" s="1" t="s">
        <v>156</v>
      </c>
      <c r="C62" s="1" t="s">
        <v>33</v>
      </c>
      <c r="D62" s="1" t="s">
        <v>124</v>
      </c>
      <c r="E62" s="1" t="s">
        <v>206</v>
      </c>
      <c r="F62" s="14" t="s">
        <v>40</v>
      </c>
      <c r="G62" s="14" t="str">
        <f aca="false">IF(I62&lt;p_local,"Local → page infra",IF(H62&gt;=p_ph1,"Phase 1",IF(H62&gt;=p_ph2,"Phase 2","Phase 3")))</f>
        <v>Phase 1</v>
      </c>
      <c r="H62" s="14" t="n">
        <f aca="false">IF(I62&lt;p_local,0,IF(C62="Aéroport → Aéroport",p_pts_plein,IF(Y62&gt;0,IF(I62&lt;=Y62,p_pts_plein,IF(I62&lt;=p_mult2*Y62,p_pts_moyen,p_pts_r3)),IF(I62&gt;=p_vv_min,p_pts_plein,IF(I62&gt;=p_vv_moy,p_pts_moyen,p_pts_court))))+IF(INDEX(10_Lieux!$D:$D,U62)=1,p_prio1,p_prio2)+IF(INDEX(10_Lieux!$D:$D,V62)=1,p_prio1,p_prio2)+IF(K62="Oui",p_tf,0)+p_hub*((INDEX(10_Lieux!$H:$H,U62)="Hub")+(INDEX(10_Lieux!$H:$H,V62)="Hub"))+IF(OR(INDEX(10_Lieux!$H:$H,U62)="Premium",INDEX(10_Lieux!$H:$H,V62)="Premium"),p_prem,0))</f>
        <v>90</v>
      </c>
      <c r="I62" s="14" t="n">
        <f aca="false">ROUND(W62*p_facteur,0)</f>
        <v>1029</v>
      </c>
      <c r="J62" s="14" t="str">
        <f aca="false">IF(X62&lt;60,X62&amp;" min",INT(X62/60)&amp;" h"&amp;IF(MOD(X62,60)=0,""," "&amp;TEXT(MOD(X62,60),"00")))</f>
        <v>10 h 45</v>
      </c>
      <c r="K62" s="14" t="str">
        <f aca="false">IF(S62&lt;&gt;T62,"Oui","Non")</f>
        <v>Oui</v>
      </c>
      <c r="L62" s="14" t="str">
        <f aca="false">IF(AND(INDEX(10_Lieux!$B:$B,U62)="Ville",INDEX(10_Lieux!$B:$B,V62)="Ville"),"/chauffeur-prive/"&amp;INDEX(10_Lieux!$E:$E,U62)&amp;"-"&amp;INDEX(10_Lieux!$E:$E,V62)&amp;"/","/chauffeur-prive/"&amp;INDEX(10_Lieux!$E:$E,U62)&amp;"/"&amp;INDEX(10_Lieux!$E:$E,V62)&amp;"/")</f>
        <v>/chauffeur-prive/nice-bruxelles/</v>
      </c>
      <c r="M62" s="14" t="str">
        <f aca="false">IFERROR(INDEX($L:$L,MATCH(B62&amp;"|"&amp;A62,$Z:$Z,0)),"—")</f>
        <v>/chauffeur-prive/bruxelles-nice/</v>
      </c>
      <c r="N62" s="14" t="str">
        <f aca="false">IF(LEN("Chauffeur privé "&amp;INDEX(10_Lieux!$J:$J,U62)&amp;" → "&amp;INDEX(10_Lieux!$J:$J,V62)&amp;" | 24h/24")&gt;60,"Chauffeur privé "&amp;INDEX(10_Lieux!$J:$J,U62)&amp;" → "&amp;INDEX(10_Lieux!$J:$J,V62),"Chauffeur privé "&amp;INDEX(10_Lieux!$J:$J,U62)&amp;" → "&amp;INDEX(10_Lieux!$J:$J,V62)&amp;" | 24h/24")</f>
        <v>Chauffeur privé Nice → Bruxelles | 24h/24</v>
      </c>
      <c r="O62" s="14" t="n">
        <f aca="false">LEN(N62)</f>
        <v>41</v>
      </c>
      <c r="P62" s="14" t="str">
        <f aca="false">"Chauffeur privé "&amp;INDEX(10_Lieux!$K:$K,U62)&amp;" vers "&amp;INDEX(10_Lieux!$L:$L,V62)</f>
        <v>Chauffeur privé de Nice vers Bruxelles</v>
      </c>
      <c r="Q62" s="14" t="str">
        <f aca="false">"Chauffeur privé "&amp;INDEX(10_Lieux!$K:$K,U62)&amp;" vers "&amp;INDEX(10_Lieux!$L:$L,V62)&amp;" : env. "&amp;I62&amp;" km, "&amp;J62&amp;" de route. Devis personnalisé, standard 24h/24 et 7j/7."</f>
        <v>Chauffeur privé de Nice vers Bruxelles : env. 1029 km, 10 h 45 de route. Devis personnalisé, standard 24h/24 et 7j/7.</v>
      </c>
      <c r="R62" s="14" t="n">
        <f aca="false">LEN(Q62)</f>
        <v>117</v>
      </c>
      <c r="S62" s="14" t="str">
        <f aca="false">INDEX(10_Lieux!$C:$C,U62)</f>
        <v>France</v>
      </c>
      <c r="T62" s="14" t="str">
        <f aca="false">INDEX(10_Lieux!$C:$C,V62)</f>
        <v>Belgique</v>
      </c>
      <c r="U62" s="14" t="n">
        <f aca="false">MATCH(A62,10_Lieux!$A:$A,0)</f>
        <v>80</v>
      </c>
      <c r="V62" s="14" t="n">
        <f aca="false">MATCH(B62,10_Lieux!$A:$A,0)</f>
        <v>93</v>
      </c>
      <c r="W62" s="14" t="n">
        <f aca="false">ROUND(6371*2*ASIN(SQRT(SIN(RADIANS(INDEX(10_Lieux!$F:$F,V62)-INDEX(10_Lieux!$F:$F,U62))/2)^2+COS(RADIANS(INDEX(10_Lieux!$F:$F,U62)))*COS(RADIANS(INDEX(10_Lieux!$F:$F,V62)))*SIN(RADIANS(INDEX(10_Lieux!$G:$G,V62)-INDEX(10_Lieux!$G:$G,U62))/2)^2)),1)</f>
        <v>823.1</v>
      </c>
      <c r="X62" s="14" t="n">
        <f aca="false">ROUND(I62/IF(I62&lt;p_seuil_vitesse,p_vit_lente,p_vit_rapide)*60/15,0)*15</f>
        <v>645</v>
      </c>
      <c r="Y62" s="14" t="n">
        <f aca="false">MAX(IF(INDEX(10_Lieux!$B:$B,U62)&lt;&gt;"Ville",INDEX(10_Lieux!$I:$I,U62),0),IF(INDEX(10_Lieux!$B:$B,V62)&lt;&gt;"Ville",INDEX(10_Lieux!$I:$I,V62),0))</f>
        <v>0</v>
      </c>
      <c r="Z62" s="14" t="str">
        <f aca="false">A62&amp;"|"&amp;B62</f>
        <v>Nice|Bruxelles</v>
      </c>
      <c r="AA62" s="14" t="str">
        <f aca="false">IF(I62&lt;p_local,"Local",IF(I62&lt;p_vv_min,"Courte distance",IF(I62&lt;p_tres_long,"Longue distance","Très longue distance")))</f>
        <v>Très longue distance</v>
      </c>
    </row>
    <row r="63" customFormat="false" ht="15" hidden="false" customHeight="true" outlineLevel="0" collapsed="false">
      <c r="A63" s="1" t="s">
        <v>126</v>
      </c>
      <c r="B63" s="1" t="s">
        <v>158</v>
      </c>
      <c r="C63" s="1" t="s">
        <v>33</v>
      </c>
      <c r="D63" s="1" t="s">
        <v>124</v>
      </c>
      <c r="E63" s="1" t="s">
        <v>207</v>
      </c>
      <c r="F63" s="14" t="s">
        <v>40</v>
      </c>
      <c r="G63" s="14" t="str">
        <f aca="false">IF(I63&lt;p_local,"Local → page infra",IF(H63&gt;=p_ph1,"Phase 1",IF(H63&gt;=p_ph2,"Phase 2","Phase 3")))</f>
        <v>Phase 1</v>
      </c>
      <c r="H63" s="14" t="n">
        <f aca="false">IF(I63&lt;p_local,0,IF(C63="Aéroport → Aéroport",p_pts_plein,IF(Y63&gt;0,IF(I63&lt;=Y63,p_pts_plein,IF(I63&lt;=p_mult2*Y63,p_pts_moyen,p_pts_r3)),IF(I63&gt;=p_vv_min,p_pts_plein,IF(I63&gt;=p_vv_moy,p_pts_moyen,p_pts_court))))+IF(INDEX(10_Lieux!$D:$D,U63)=1,p_prio1,p_prio2)+IF(INDEX(10_Lieux!$D:$D,V63)=1,p_prio1,p_prio2)+IF(K63="Oui",p_tf,0)+p_hub*((INDEX(10_Lieux!$H:$H,U63)="Hub")+(INDEX(10_Lieux!$H:$H,V63)="Hub"))+IF(OR(INDEX(10_Lieux!$H:$H,U63)="Premium",INDEX(10_Lieux!$H:$H,V63)="Premium"),p_prem,0))</f>
        <v>80</v>
      </c>
      <c r="I63" s="14" t="n">
        <f aca="false">ROUND(W63*p_facteur,0)</f>
        <v>975</v>
      </c>
      <c r="J63" s="14" t="str">
        <f aca="false">IF(X63&lt;60,X63&amp;" min",INT(X63/60)&amp;" h"&amp;IF(MOD(X63,60)=0,""," "&amp;TEXT(MOD(X63,60),"00")))</f>
        <v>10 h 15</v>
      </c>
      <c r="K63" s="14" t="str">
        <f aca="false">IF(S63&lt;&gt;T63,"Oui","Non")</f>
        <v>Oui</v>
      </c>
      <c r="L63" s="14" t="str">
        <f aca="false">IF(AND(INDEX(10_Lieux!$B:$B,U63)="Ville",INDEX(10_Lieux!$B:$B,V63)="Ville"),"/chauffeur-prive/"&amp;INDEX(10_Lieux!$E:$E,U63)&amp;"-"&amp;INDEX(10_Lieux!$E:$E,V63)&amp;"/","/chauffeur-prive/"&amp;INDEX(10_Lieux!$E:$E,U63)&amp;"/"&amp;INDEX(10_Lieux!$E:$E,V63)&amp;"/")</f>
        <v>/chauffeur-prive/nice-liege/</v>
      </c>
      <c r="M63" s="14" t="str">
        <f aca="false">IFERROR(INDEX($L:$L,MATCH(B63&amp;"|"&amp;A63,$Z:$Z,0)),"—")</f>
        <v>/chauffeur-prive/liege-nice/</v>
      </c>
      <c r="N63" s="14" t="str">
        <f aca="false">IF(LEN("Chauffeur privé "&amp;INDEX(10_Lieux!$J:$J,U63)&amp;" → "&amp;INDEX(10_Lieux!$J:$J,V63)&amp;" | 24h/24")&gt;60,"Chauffeur privé "&amp;INDEX(10_Lieux!$J:$J,U63)&amp;" → "&amp;INDEX(10_Lieux!$J:$J,V63),"Chauffeur privé "&amp;INDEX(10_Lieux!$J:$J,U63)&amp;" → "&amp;INDEX(10_Lieux!$J:$J,V63)&amp;" | 24h/24")</f>
        <v>Chauffeur privé Nice → Liège | 24h/24</v>
      </c>
      <c r="O63" s="14" t="n">
        <f aca="false">LEN(N63)</f>
        <v>37</v>
      </c>
      <c r="P63" s="14" t="str">
        <f aca="false">"Chauffeur privé "&amp;INDEX(10_Lieux!$K:$K,U63)&amp;" vers "&amp;INDEX(10_Lieux!$L:$L,V63)</f>
        <v>Chauffeur privé de Nice vers Liège</v>
      </c>
      <c r="Q63" s="14" t="str">
        <f aca="false">"Chauffeur privé "&amp;INDEX(10_Lieux!$K:$K,U63)&amp;" vers "&amp;INDEX(10_Lieux!$L:$L,V63)&amp;" : env. "&amp;I63&amp;" km, "&amp;J63&amp;" de route. Devis personnalisé, standard 24h/24 et 7j/7."</f>
        <v>Chauffeur privé de Nice vers Liège : env. 975 km, 10 h 15 de route. Devis personnalisé, standard 24h/24 et 7j/7.</v>
      </c>
      <c r="R63" s="14" t="n">
        <f aca="false">LEN(Q63)</f>
        <v>112</v>
      </c>
      <c r="S63" s="14" t="str">
        <f aca="false">INDEX(10_Lieux!$C:$C,U63)</f>
        <v>France</v>
      </c>
      <c r="T63" s="14" t="str">
        <f aca="false">INDEX(10_Lieux!$C:$C,V63)</f>
        <v>Belgique</v>
      </c>
      <c r="U63" s="14" t="n">
        <f aca="false">MATCH(A63,10_Lieux!$A:$A,0)</f>
        <v>80</v>
      </c>
      <c r="V63" s="14" t="n">
        <f aca="false">MATCH(B63,10_Lieux!$A:$A,0)</f>
        <v>94</v>
      </c>
      <c r="W63" s="14" t="n">
        <f aca="false">ROUND(6371*2*ASIN(SQRT(SIN(RADIANS(INDEX(10_Lieux!$F:$F,V63)-INDEX(10_Lieux!$F:$F,U63))/2)^2+COS(RADIANS(INDEX(10_Lieux!$F:$F,U63)))*COS(RADIANS(INDEX(10_Lieux!$F:$F,V63)))*SIN(RADIANS(INDEX(10_Lieux!$G:$G,V63)-INDEX(10_Lieux!$G:$G,U63))/2)^2)),1)</f>
        <v>780.3</v>
      </c>
      <c r="X63" s="14" t="n">
        <f aca="false">ROUND(I63/IF(I63&lt;p_seuil_vitesse,p_vit_lente,p_vit_rapide)*60/15,0)*15</f>
        <v>615</v>
      </c>
      <c r="Y63" s="14" t="n">
        <f aca="false">MAX(IF(INDEX(10_Lieux!$B:$B,U63)&lt;&gt;"Ville",INDEX(10_Lieux!$I:$I,U63),0),IF(INDEX(10_Lieux!$B:$B,V63)&lt;&gt;"Ville",INDEX(10_Lieux!$I:$I,V63),0))</f>
        <v>0</v>
      </c>
      <c r="Z63" s="14" t="str">
        <f aca="false">A63&amp;"|"&amp;B63</f>
        <v>Nice|Liège</v>
      </c>
      <c r="AA63" s="14" t="str">
        <f aca="false">IF(I63&lt;p_local,"Local",IF(I63&lt;p_vv_min,"Courte distance",IF(I63&lt;p_tres_long,"Longue distance","Très longue distance")))</f>
        <v>Très longue distance</v>
      </c>
    </row>
    <row r="64" customFormat="false" ht="15" hidden="false" customHeight="true" outlineLevel="0" collapsed="false">
      <c r="A64" s="1" t="s">
        <v>126</v>
      </c>
      <c r="B64" s="1" t="s">
        <v>160</v>
      </c>
      <c r="C64" s="1" t="s">
        <v>33</v>
      </c>
      <c r="D64" s="1" t="s">
        <v>124</v>
      </c>
      <c r="E64" s="1" t="s">
        <v>208</v>
      </c>
      <c r="F64" s="14" t="s">
        <v>40</v>
      </c>
      <c r="G64" s="14" t="str">
        <f aca="false">IF(I64&lt;p_local,"Local → page infra",IF(H64&gt;=p_ph1,"Phase 1",IF(H64&gt;=p_ph2,"Phase 2","Phase 3")))</f>
        <v>Phase 1</v>
      </c>
      <c r="H64" s="14" t="n">
        <f aca="false">IF(I64&lt;p_local,0,IF(C64="Aéroport → Aéroport",p_pts_plein,IF(Y64&gt;0,IF(I64&lt;=Y64,p_pts_plein,IF(I64&lt;=p_mult2*Y64,p_pts_moyen,p_pts_r3)),IF(I64&gt;=p_vv_min,p_pts_plein,IF(I64&gt;=p_vv_moy,p_pts_moyen,p_pts_court))))+IF(INDEX(10_Lieux!$D:$D,U64)=1,p_prio1,p_prio2)+IF(INDEX(10_Lieux!$D:$D,V64)=1,p_prio1,p_prio2)+IF(K64="Oui",p_tf,0)+p_hub*((INDEX(10_Lieux!$H:$H,U64)="Hub")+(INDEX(10_Lieux!$H:$H,V64)="Hub"))+IF(OR(INDEX(10_Lieux!$H:$H,U64)="Premium",INDEX(10_Lieux!$H:$H,V64)="Premium"),p_prem,0))</f>
        <v>80</v>
      </c>
      <c r="I64" s="14" t="n">
        <f aca="false">ROUND(W64*p_facteur,0)</f>
        <v>969</v>
      </c>
      <c r="J64" s="14" t="str">
        <f aca="false">IF(X64&lt;60,X64&amp;" min",INT(X64/60)&amp;" h"&amp;IF(MOD(X64,60)=0,""," "&amp;TEXT(MOD(X64,60),"00")))</f>
        <v>10 h 15</v>
      </c>
      <c r="K64" s="14" t="str">
        <f aca="false">IF(S64&lt;&gt;T64,"Oui","Non")</f>
        <v>Oui</v>
      </c>
      <c r="L64" s="14" t="str">
        <f aca="false">IF(AND(INDEX(10_Lieux!$B:$B,U64)="Ville",INDEX(10_Lieux!$B:$B,V64)="Ville"),"/chauffeur-prive/"&amp;INDEX(10_Lieux!$E:$E,U64)&amp;"-"&amp;INDEX(10_Lieux!$E:$E,V64)&amp;"/","/chauffeur-prive/"&amp;INDEX(10_Lieux!$E:$E,U64)&amp;"/"&amp;INDEX(10_Lieux!$E:$E,V64)&amp;"/")</f>
        <v>/chauffeur-prive/nice-charleroi/</v>
      </c>
      <c r="M64" s="14" t="str">
        <f aca="false">IFERROR(INDEX($L:$L,MATCH(B64&amp;"|"&amp;A64,$Z:$Z,0)),"—")</f>
        <v>/chauffeur-prive/charleroi-nice/</v>
      </c>
      <c r="N64" s="14" t="str">
        <f aca="false">IF(LEN("Chauffeur privé "&amp;INDEX(10_Lieux!$J:$J,U64)&amp;" → "&amp;INDEX(10_Lieux!$J:$J,V64)&amp;" | 24h/24")&gt;60,"Chauffeur privé "&amp;INDEX(10_Lieux!$J:$J,U64)&amp;" → "&amp;INDEX(10_Lieux!$J:$J,V64),"Chauffeur privé "&amp;INDEX(10_Lieux!$J:$J,U64)&amp;" → "&amp;INDEX(10_Lieux!$J:$J,V64)&amp;" | 24h/24")</f>
        <v>Chauffeur privé Nice → Charleroi | 24h/24</v>
      </c>
      <c r="O64" s="14" t="n">
        <f aca="false">LEN(N64)</f>
        <v>41</v>
      </c>
      <c r="P64" s="14" t="str">
        <f aca="false">"Chauffeur privé "&amp;INDEX(10_Lieux!$K:$K,U64)&amp;" vers "&amp;INDEX(10_Lieux!$L:$L,V64)</f>
        <v>Chauffeur privé de Nice vers Charleroi</v>
      </c>
      <c r="Q64" s="14" t="str">
        <f aca="false">"Chauffeur privé "&amp;INDEX(10_Lieux!$K:$K,U64)&amp;" vers "&amp;INDEX(10_Lieux!$L:$L,V64)&amp;" : env. "&amp;I64&amp;" km, "&amp;J64&amp;" de route. Devis personnalisé, standard 24h/24 et 7j/7."</f>
        <v>Chauffeur privé de Nice vers Charleroi : env. 969 km, 10 h 15 de route. Devis personnalisé, standard 24h/24 et 7j/7.</v>
      </c>
      <c r="R64" s="14" t="n">
        <f aca="false">LEN(Q64)</f>
        <v>116</v>
      </c>
      <c r="S64" s="14" t="str">
        <f aca="false">INDEX(10_Lieux!$C:$C,U64)</f>
        <v>France</v>
      </c>
      <c r="T64" s="14" t="str">
        <f aca="false">INDEX(10_Lieux!$C:$C,V64)</f>
        <v>Belgique</v>
      </c>
      <c r="U64" s="14" t="n">
        <f aca="false">MATCH(A64,10_Lieux!$A:$A,0)</f>
        <v>80</v>
      </c>
      <c r="V64" s="14" t="n">
        <f aca="false">MATCH(B64,10_Lieux!$A:$A,0)</f>
        <v>96</v>
      </c>
      <c r="W64" s="14" t="n">
        <f aca="false">ROUND(6371*2*ASIN(SQRT(SIN(RADIANS(INDEX(10_Lieux!$F:$F,V64)-INDEX(10_Lieux!$F:$F,U64))/2)^2+COS(RADIANS(INDEX(10_Lieux!$F:$F,U64)))*COS(RADIANS(INDEX(10_Lieux!$F:$F,V64)))*SIN(RADIANS(INDEX(10_Lieux!$G:$G,V64)-INDEX(10_Lieux!$G:$G,U64))/2)^2)),1)</f>
        <v>774.9</v>
      </c>
      <c r="X64" s="14" t="n">
        <f aca="false">ROUND(I64/IF(I64&lt;p_seuil_vitesse,p_vit_lente,p_vit_rapide)*60/15,0)*15</f>
        <v>615</v>
      </c>
      <c r="Y64" s="14" t="n">
        <f aca="false">MAX(IF(INDEX(10_Lieux!$B:$B,U64)&lt;&gt;"Ville",INDEX(10_Lieux!$I:$I,U64),0),IF(INDEX(10_Lieux!$B:$B,V64)&lt;&gt;"Ville",INDEX(10_Lieux!$I:$I,V64),0))</f>
        <v>0</v>
      </c>
      <c r="Z64" s="14" t="str">
        <f aca="false">A64&amp;"|"&amp;B64</f>
        <v>Nice|Charleroi</v>
      </c>
      <c r="AA64" s="14" t="str">
        <f aca="false">IF(I64&lt;p_local,"Local",IF(I64&lt;p_vv_min,"Courte distance",IF(I64&lt;p_tres_long,"Longue distance","Très longue distance")))</f>
        <v>Très longue distance</v>
      </c>
    </row>
    <row r="65" customFormat="false" ht="15" hidden="false" customHeight="true" outlineLevel="0" collapsed="false">
      <c r="A65" s="1" t="s">
        <v>126</v>
      </c>
      <c r="B65" s="1" t="s">
        <v>162</v>
      </c>
      <c r="C65" s="1" t="s">
        <v>33</v>
      </c>
      <c r="D65" s="1" t="s">
        <v>124</v>
      </c>
      <c r="E65" s="1" t="s">
        <v>209</v>
      </c>
      <c r="F65" s="14" t="s">
        <v>40</v>
      </c>
      <c r="G65" s="14" t="str">
        <f aca="false">IF(I65&lt;p_local,"Local → page infra",IF(H65&gt;=p_ph1,"Phase 1",IF(H65&gt;=p_ph2,"Phase 2","Phase 3")))</f>
        <v>Phase 1</v>
      </c>
      <c r="H65" s="14" t="n">
        <f aca="false">IF(I65&lt;p_local,0,IF(C65="Aéroport → Aéroport",p_pts_plein,IF(Y65&gt;0,IF(I65&lt;=Y65,p_pts_plein,IF(I65&lt;=p_mult2*Y65,p_pts_moyen,p_pts_r3)),IF(I65&gt;=p_vv_min,p_pts_plein,IF(I65&gt;=p_vv_moy,p_pts_moyen,p_pts_court))))+IF(INDEX(10_Lieux!$D:$D,U65)=1,p_prio1,p_prio2)+IF(INDEX(10_Lieux!$D:$D,V65)=1,p_prio1,p_prio2)+IF(K65="Oui",p_tf,0)+p_hub*((INDEX(10_Lieux!$H:$H,U65)="Hub")+(INDEX(10_Lieux!$H:$H,V65)="Hub"))+IF(OR(INDEX(10_Lieux!$H:$H,U65)="Premium",INDEX(10_Lieux!$H:$H,V65)="Premium"),p_prem,0))</f>
        <v>80</v>
      </c>
      <c r="I65" s="14" t="n">
        <f aca="false">ROUND(W65*p_facteur,0)</f>
        <v>536</v>
      </c>
      <c r="J65" s="14" t="str">
        <f aca="false">IF(X65&lt;60,X65&amp;" min",INT(X65/60)&amp;" h"&amp;IF(MOD(X65,60)=0,""," "&amp;TEXT(MOD(X65,60),"00")))</f>
        <v>5 h 45</v>
      </c>
      <c r="K65" s="14" t="str">
        <f aca="false">IF(S65&lt;&gt;T65,"Oui","Non")</f>
        <v>Oui</v>
      </c>
      <c r="L65" s="14" t="str">
        <f aca="false">IF(AND(INDEX(10_Lieux!$B:$B,U65)="Ville",INDEX(10_Lieux!$B:$B,V65)="Ville"),"/chauffeur-prive/"&amp;INDEX(10_Lieux!$E:$E,U65)&amp;"-"&amp;INDEX(10_Lieux!$E:$E,V65)&amp;"/","/chauffeur-prive/"&amp;INDEX(10_Lieux!$E:$E,U65)&amp;"/"&amp;INDEX(10_Lieux!$E:$E,V65)&amp;"/")</f>
        <v>/chauffeur-prive/nice-bale/</v>
      </c>
      <c r="M65" s="14" t="str">
        <f aca="false">IFERROR(INDEX($L:$L,MATCH(B65&amp;"|"&amp;A65,$Z:$Z,0)),"—")</f>
        <v>/chauffeur-prive/bale-nice/</v>
      </c>
      <c r="N65" s="14" t="str">
        <f aca="false">IF(LEN("Chauffeur privé "&amp;INDEX(10_Lieux!$J:$J,U65)&amp;" → "&amp;INDEX(10_Lieux!$J:$J,V65)&amp;" | 24h/24")&gt;60,"Chauffeur privé "&amp;INDEX(10_Lieux!$J:$J,U65)&amp;" → "&amp;INDEX(10_Lieux!$J:$J,V65),"Chauffeur privé "&amp;INDEX(10_Lieux!$J:$J,U65)&amp;" → "&amp;INDEX(10_Lieux!$J:$J,V65)&amp;" | 24h/24")</f>
        <v>Chauffeur privé Nice → Bâle | 24h/24</v>
      </c>
      <c r="O65" s="14" t="n">
        <f aca="false">LEN(N65)</f>
        <v>36</v>
      </c>
      <c r="P65" s="14" t="str">
        <f aca="false">"Chauffeur privé "&amp;INDEX(10_Lieux!$K:$K,U65)&amp;" vers "&amp;INDEX(10_Lieux!$L:$L,V65)</f>
        <v>Chauffeur privé de Nice vers Bâle</v>
      </c>
      <c r="Q65" s="14" t="str">
        <f aca="false">"Chauffeur privé "&amp;INDEX(10_Lieux!$K:$K,U65)&amp;" vers "&amp;INDEX(10_Lieux!$L:$L,V65)&amp;" : env. "&amp;I65&amp;" km, "&amp;J65&amp;" de route. Devis personnalisé, standard 24h/24 et 7j/7."</f>
        <v>Chauffeur privé de Nice vers Bâle : env. 536 km, 5 h 45 de route. Devis personnalisé, standard 24h/24 et 7j/7.</v>
      </c>
      <c r="R65" s="14" t="n">
        <f aca="false">LEN(Q65)</f>
        <v>110</v>
      </c>
      <c r="S65" s="14" t="str">
        <f aca="false">INDEX(10_Lieux!$C:$C,U65)</f>
        <v>France</v>
      </c>
      <c r="T65" s="14" t="str">
        <f aca="false">INDEX(10_Lieux!$C:$C,V65)</f>
        <v>Suisse</v>
      </c>
      <c r="U65" s="14" t="n">
        <f aca="false">MATCH(A65,10_Lieux!$A:$A,0)</f>
        <v>80</v>
      </c>
      <c r="V65" s="14" t="n">
        <f aca="false">MATCH(B65,10_Lieux!$A:$A,0)</f>
        <v>121</v>
      </c>
      <c r="W65" s="14" t="n">
        <f aca="false">ROUND(6371*2*ASIN(SQRT(SIN(RADIANS(INDEX(10_Lieux!$F:$F,V65)-INDEX(10_Lieux!$F:$F,U65))/2)^2+COS(RADIANS(INDEX(10_Lieux!$F:$F,U65)))*COS(RADIANS(INDEX(10_Lieux!$F:$F,V65)))*SIN(RADIANS(INDEX(10_Lieux!$G:$G,V65)-INDEX(10_Lieux!$G:$G,U65))/2)^2)),1)</f>
        <v>428.9</v>
      </c>
      <c r="X65" s="14" t="n">
        <f aca="false">ROUND(I65/IF(I65&lt;p_seuil_vitesse,p_vit_lente,p_vit_rapide)*60/15,0)*15</f>
        <v>345</v>
      </c>
      <c r="Y65" s="14" t="n">
        <f aca="false">MAX(IF(INDEX(10_Lieux!$B:$B,U65)&lt;&gt;"Ville",INDEX(10_Lieux!$I:$I,U65),0),IF(INDEX(10_Lieux!$B:$B,V65)&lt;&gt;"Ville",INDEX(10_Lieux!$I:$I,V65),0))</f>
        <v>0</v>
      </c>
      <c r="Z65" s="14" t="str">
        <f aca="false">A65&amp;"|"&amp;B65</f>
        <v>Nice|Bâle</v>
      </c>
      <c r="AA65" s="14" t="str">
        <f aca="false">IF(I65&lt;p_local,"Local",IF(I65&lt;p_vv_min,"Courte distance",IF(I65&lt;p_tres_long,"Longue distance","Très longue distance")))</f>
        <v>Longue distance</v>
      </c>
    </row>
    <row r="66" customFormat="false" ht="15" hidden="false" customHeight="true" outlineLevel="0" collapsed="false">
      <c r="A66" s="1" t="s">
        <v>126</v>
      </c>
      <c r="B66" s="1" t="s">
        <v>164</v>
      </c>
      <c r="C66" s="1" t="s">
        <v>33</v>
      </c>
      <c r="D66" s="1" t="s">
        <v>124</v>
      </c>
      <c r="E66" s="1" t="s">
        <v>210</v>
      </c>
      <c r="F66" s="14" t="s">
        <v>40</v>
      </c>
      <c r="G66" s="14" t="str">
        <f aca="false">IF(I66&lt;p_local,"Local → page infra",IF(H66&gt;=p_ph1,"Phase 1",IF(H66&gt;=p_ph2,"Phase 2","Phase 3")))</f>
        <v>Phase 1</v>
      </c>
      <c r="H66" s="14" t="n">
        <f aca="false">IF(I66&lt;p_local,0,IF(C66="Aéroport → Aéroport",p_pts_plein,IF(Y66&gt;0,IF(I66&lt;=Y66,p_pts_plein,IF(I66&lt;=p_mult2*Y66,p_pts_moyen,p_pts_r3)),IF(I66&gt;=p_vv_min,p_pts_plein,IF(I66&gt;=p_vv_moy,p_pts_moyen,p_pts_court))))+IF(INDEX(10_Lieux!$D:$D,U66)=1,p_prio1,p_prio2)+IF(INDEX(10_Lieux!$D:$D,V66)=1,p_prio1,p_prio2)+IF(K66="Oui",p_tf,0)+p_hub*((INDEX(10_Lieux!$H:$H,U66)="Hub")+(INDEX(10_Lieux!$H:$H,V66)="Hub"))+IF(OR(INDEX(10_Lieux!$H:$H,U66)="Premium",INDEX(10_Lieux!$H:$H,V66)="Premium"),p_prem,0))</f>
        <v>90</v>
      </c>
      <c r="I66" s="14" t="n">
        <f aca="false">ROUND(W66*p_facteur,0)</f>
        <v>525</v>
      </c>
      <c r="J66" s="14" t="str">
        <f aca="false">IF(X66&lt;60,X66&amp;" min",INT(X66/60)&amp;" h"&amp;IF(MOD(X66,60)=0,""," "&amp;TEXT(MOD(X66,60),"00")))</f>
        <v>5 h 30</v>
      </c>
      <c r="K66" s="14" t="str">
        <f aca="false">IF(S66&lt;&gt;T66,"Oui","Non")</f>
        <v>Oui</v>
      </c>
      <c r="L66" s="14" t="str">
        <f aca="false">IF(AND(INDEX(10_Lieux!$B:$B,U66)="Ville",INDEX(10_Lieux!$B:$B,V66)="Ville"),"/chauffeur-prive/"&amp;INDEX(10_Lieux!$E:$E,U66)&amp;"-"&amp;INDEX(10_Lieux!$E:$E,V66)&amp;"/","/chauffeur-prive/"&amp;INDEX(10_Lieux!$E:$E,U66)&amp;"/"&amp;INDEX(10_Lieux!$E:$E,V66)&amp;"/")</f>
        <v>/chauffeur-prive/nice-zurich/</v>
      </c>
      <c r="M66" s="14" t="str">
        <f aca="false">IFERROR(INDEX($L:$L,MATCH(B66&amp;"|"&amp;A66,$Z:$Z,0)),"—")</f>
        <v>/chauffeur-prive/zurich-nice/</v>
      </c>
      <c r="N66" s="14" t="str">
        <f aca="false">IF(LEN("Chauffeur privé "&amp;INDEX(10_Lieux!$J:$J,U66)&amp;" → "&amp;INDEX(10_Lieux!$J:$J,V66)&amp;" | 24h/24")&gt;60,"Chauffeur privé "&amp;INDEX(10_Lieux!$J:$J,U66)&amp;" → "&amp;INDEX(10_Lieux!$J:$J,V66),"Chauffeur privé "&amp;INDEX(10_Lieux!$J:$J,U66)&amp;" → "&amp;INDEX(10_Lieux!$J:$J,V66)&amp;" | 24h/24")</f>
        <v>Chauffeur privé Nice → Zurich | 24h/24</v>
      </c>
      <c r="O66" s="14" t="n">
        <f aca="false">LEN(N66)</f>
        <v>38</v>
      </c>
      <c r="P66" s="14" t="str">
        <f aca="false">"Chauffeur privé "&amp;INDEX(10_Lieux!$K:$K,U66)&amp;" vers "&amp;INDEX(10_Lieux!$L:$L,V66)</f>
        <v>Chauffeur privé de Nice vers Zurich</v>
      </c>
      <c r="Q66" s="14" t="str">
        <f aca="false">"Chauffeur privé "&amp;INDEX(10_Lieux!$K:$K,U66)&amp;" vers "&amp;INDEX(10_Lieux!$L:$L,V66)&amp;" : env. "&amp;I66&amp;" km, "&amp;J66&amp;" de route. Devis personnalisé, standard 24h/24 et 7j/7."</f>
        <v>Chauffeur privé de Nice vers Zurich : env. 525 km, 5 h 30 de route. Devis personnalisé, standard 24h/24 et 7j/7.</v>
      </c>
      <c r="R66" s="14" t="n">
        <f aca="false">LEN(Q66)</f>
        <v>112</v>
      </c>
      <c r="S66" s="14" t="str">
        <f aca="false">INDEX(10_Lieux!$C:$C,U66)</f>
        <v>France</v>
      </c>
      <c r="T66" s="14" t="str">
        <f aca="false">INDEX(10_Lieux!$C:$C,V66)</f>
        <v>Suisse</v>
      </c>
      <c r="U66" s="14" t="n">
        <f aca="false">MATCH(A66,10_Lieux!$A:$A,0)</f>
        <v>80</v>
      </c>
      <c r="V66" s="14" t="n">
        <f aca="false">MATCH(B66,10_Lieux!$A:$A,0)</f>
        <v>122</v>
      </c>
      <c r="W66" s="14" t="n">
        <f aca="false">ROUND(6371*2*ASIN(SQRT(SIN(RADIANS(INDEX(10_Lieux!$F:$F,V66)-INDEX(10_Lieux!$F:$F,U66))/2)^2+COS(RADIANS(INDEX(10_Lieux!$F:$F,U66)))*COS(RADIANS(INDEX(10_Lieux!$F:$F,V66)))*SIN(RADIANS(INDEX(10_Lieux!$G:$G,V66)-INDEX(10_Lieux!$G:$G,U66))/2)^2)),1)</f>
        <v>419.7</v>
      </c>
      <c r="X66" s="14" t="n">
        <f aca="false">ROUND(I66/IF(I66&lt;p_seuil_vitesse,p_vit_lente,p_vit_rapide)*60/15,0)*15</f>
        <v>330</v>
      </c>
      <c r="Y66" s="14" t="n">
        <f aca="false">MAX(IF(INDEX(10_Lieux!$B:$B,U66)&lt;&gt;"Ville",INDEX(10_Lieux!$I:$I,U66),0),IF(INDEX(10_Lieux!$B:$B,V66)&lt;&gt;"Ville",INDEX(10_Lieux!$I:$I,V66),0))</f>
        <v>0</v>
      </c>
      <c r="Z66" s="14" t="str">
        <f aca="false">A66&amp;"|"&amp;B66</f>
        <v>Nice|Zurich</v>
      </c>
      <c r="AA66" s="14" t="str">
        <f aca="false">IF(I66&lt;p_local,"Local",IF(I66&lt;p_vv_min,"Courte distance",IF(I66&lt;p_tres_long,"Longue distance","Très longue distance")))</f>
        <v>Longue distance</v>
      </c>
    </row>
    <row r="67" customFormat="false" ht="15" hidden="false" customHeight="true" outlineLevel="0" collapsed="false">
      <c r="A67" s="1" t="s">
        <v>126</v>
      </c>
      <c r="B67" s="1" t="s">
        <v>166</v>
      </c>
      <c r="C67" s="1" t="s">
        <v>33</v>
      </c>
      <c r="D67" s="1" t="s">
        <v>124</v>
      </c>
      <c r="E67" s="1" t="s">
        <v>211</v>
      </c>
      <c r="F67" s="14" t="s">
        <v>40</v>
      </c>
      <c r="G67" s="14" t="str">
        <f aca="false">IF(I67&lt;p_local,"Local → page infra",IF(H67&gt;=p_ph1,"Phase 1",IF(H67&gt;=p_ph2,"Phase 2","Phase 3")))</f>
        <v>Phase 1</v>
      </c>
      <c r="H67" s="14" t="n">
        <f aca="false">IF(I67&lt;p_local,0,IF(C67="Aéroport → Aéroport",p_pts_plein,IF(Y67&gt;0,IF(I67&lt;=Y67,p_pts_plein,IF(I67&lt;=p_mult2*Y67,p_pts_moyen,p_pts_r3)),IF(I67&gt;=p_vv_min,p_pts_plein,IF(I67&gt;=p_vv_moy,p_pts_moyen,p_pts_court))))+IF(INDEX(10_Lieux!$D:$D,U67)=1,p_prio1,p_prio2)+IF(INDEX(10_Lieux!$D:$D,V67)=1,p_prio1,p_prio2)+IF(K67="Oui",p_tf,0)+p_hub*((INDEX(10_Lieux!$H:$H,U67)="Hub")+(INDEX(10_Lieux!$H:$H,V67)="Hub"))+IF(OR(INDEX(10_Lieux!$H:$H,U67)="Premium",INDEX(10_Lieux!$H:$H,V67)="Premium"),p_prem,0))</f>
        <v>80</v>
      </c>
      <c r="I67" s="14" t="n">
        <f aca="false">ROUND(W67*p_facteur,0)</f>
        <v>450</v>
      </c>
      <c r="J67" s="14" t="str">
        <f aca="false">IF(X67&lt;60,X67&amp;" min",INT(X67/60)&amp;" h"&amp;IF(MOD(X67,60)=0,""," "&amp;TEXT(MOD(X67,60),"00")))</f>
        <v>4 h 45</v>
      </c>
      <c r="K67" s="14" t="str">
        <f aca="false">IF(S67&lt;&gt;T67,"Oui","Non")</f>
        <v>Oui</v>
      </c>
      <c r="L67" s="14" t="str">
        <f aca="false">IF(AND(INDEX(10_Lieux!$B:$B,U67)="Ville",INDEX(10_Lieux!$B:$B,V67)="Ville"),"/chauffeur-prive/"&amp;INDEX(10_Lieux!$E:$E,U67)&amp;"-"&amp;INDEX(10_Lieux!$E:$E,V67)&amp;"/","/chauffeur-prive/"&amp;INDEX(10_Lieux!$E:$E,U67)&amp;"/"&amp;INDEX(10_Lieux!$E:$E,V67)&amp;"/")</f>
        <v>/chauffeur-prive/nice-berne/</v>
      </c>
      <c r="M67" s="14" t="str">
        <f aca="false">IFERROR(INDEX($L:$L,MATCH(B67&amp;"|"&amp;A67,$Z:$Z,0)),"—")</f>
        <v>/chauffeur-prive/berne-nice/</v>
      </c>
      <c r="N67" s="14" t="str">
        <f aca="false">IF(LEN("Chauffeur privé "&amp;INDEX(10_Lieux!$J:$J,U67)&amp;" → "&amp;INDEX(10_Lieux!$J:$J,V67)&amp;" | 24h/24")&gt;60,"Chauffeur privé "&amp;INDEX(10_Lieux!$J:$J,U67)&amp;" → "&amp;INDEX(10_Lieux!$J:$J,V67),"Chauffeur privé "&amp;INDEX(10_Lieux!$J:$J,U67)&amp;" → "&amp;INDEX(10_Lieux!$J:$J,V67)&amp;" | 24h/24")</f>
        <v>Chauffeur privé Nice → Berne | 24h/24</v>
      </c>
      <c r="O67" s="14" t="n">
        <f aca="false">LEN(N67)</f>
        <v>37</v>
      </c>
      <c r="P67" s="14" t="str">
        <f aca="false">"Chauffeur privé "&amp;INDEX(10_Lieux!$K:$K,U67)&amp;" vers "&amp;INDEX(10_Lieux!$L:$L,V67)</f>
        <v>Chauffeur privé de Nice vers Berne</v>
      </c>
      <c r="Q67" s="14" t="str">
        <f aca="false">"Chauffeur privé "&amp;INDEX(10_Lieux!$K:$K,U67)&amp;" vers "&amp;INDEX(10_Lieux!$L:$L,V67)&amp;" : env. "&amp;I67&amp;" km, "&amp;J67&amp;" de route. Devis personnalisé, standard 24h/24 et 7j/7."</f>
        <v>Chauffeur privé de Nice vers Berne : env. 450 km, 4 h 45 de route. Devis personnalisé, standard 24h/24 et 7j/7.</v>
      </c>
      <c r="R67" s="14" t="n">
        <f aca="false">LEN(Q67)</f>
        <v>111</v>
      </c>
      <c r="S67" s="14" t="str">
        <f aca="false">INDEX(10_Lieux!$C:$C,U67)</f>
        <v>France</v>
      </c>
      <c r="T67" s="14" t="str">
        <f aca="false">INDEX(10_Lieux!$C:$C,V67)</f>
        <v>Suisse</v>
      </c>
      <c r="U67" s="14" t="n">
        <f aca="false">MATCH(A67,10_Lieux!$A:$A,0)</f>
        <v>80</v>
      </c>
      <c r="V67" s="14" t="n">
        <f aca="false">MATCH(B67,10_Lieux!$A:$A,0)</f>
        <v>123</v>
      </c>
      <c r="W67" s="14" t="n">
        <f aca="false">ROUND(6371*2*ASIN(SQRT(SIN(RADIANS(INDEX(10_Lieux!$F:$F,V67)-INDEX(10_Lieux!$F:$F,U67))/2)^2+COS(RADIANS(INDEX(10_Lieux!$F:$F,U67)))*COS(RADIANS(INDEX(10_Lieux!$F:$F,V67)))*SIN(RADIANS(INDEX(10_Lieux!$G:$G,V67)-INDEX(10_Lieux!$G:$G,U67))/2)^2)),1)</f>
        <v>360.3</v>
      </c>
      <c r="X67" s="14" t="n">
        <f aca="false">ROUND(I67/IF(I67&lt;p_seuil_vitesse,p_vit_lente,p_vit_rapide)*60/15,0)*15</f>
        <v>285</v>
      </c>
      <c r="Y67" s="14" t="n">
        <f aca="false">MAX(IF(INDEX(10_Lieux!$B:$B,U67)&lt;&gt;"Ville",INDEX(10_Lieux!$I:$I,U67),0),IF(INDEX(10_Lieux!$B:$B,V67)&lt;&gt;"Ville",INDEX(10_Lieux!$I:$I,V67),0))</f>
        <v>0</v>
      </c>
      <c r="Z67" s="14" t="str">
        <f aca="false">A67&amp;"|"&amp;B67</f>
        <v>Nice|Berne</v>
      </c>
      <c r="AA67" s="14" t="str">
        <f aca="false">IF(I67&lt;p_local,"Local",IF(I67&lt;p_vv_min,"Courte distance",IF(I67&lt;p_tres_long,"Longue distance","Très longue distance")))</f>
        <v>Longue distance</v>
      </c>
    </row>
    <row r="68" customFormat="false" ht="15" hidden="false" customHeight="true" outlineLevel="0" collapsed="false">
      <c r="A68" s="1" t="s">
        <v>128</v>
      </c>
      <c r="B68" s="1" t="s">
        <v>122</v>
      </c>
      <c r="C68" s="1" t="s">
        <v>33</v>
      </c>
      <c r="D68" s="1" t="s">
        <v>124</v>
      </c>
      <c r="E68" s="1" t="s">
        <v>212</v>
      </c>
      <c r="F68" s="14" t="s">
        <v>40</v>
      </c>
      <c r="G68" s="14" t="str">
        <f aca="false">IF(I68&lt;p_local,"Local → page infra",IF(H68&gt;=p_ph1,"Phase 1",IF(H68&gt;=p_ph2,"Phase 2","Phase 3")))</f>
        <v>Phase 1</v>
      </c>
      <c r="H68" s="14" t="n">
        <f aca="false">IF(I68&lt;p_local,0,IF(C68="Aéroport → Aéroport",p_pts_plein,IF(Y68&gt;0,IF(I68&lt;=Y68,p_pts_plein,IF(I68&lt;=p_mult2*Y68,p_pts_moyen,p_pts_r3)),IF(I68&gt;=p_vv_min,p_pts_plein,IF(I68&gt;=p_vv_moy,p_pts_moyen,p_pts_court))))+IF(INDEX(10_Lieux!$D:$D,U68)=1,p_prio1,p_prio2)+IF(INDEX(10_Lieux!$D:$D,V68)=1,p_prio1,p_prio2)+IF(K68="Oui",p_tf,0)+p_hub*((INDEX(10_Lieux!$H:$H,U68)="Hub")+(INDEX(10_Lieux!$H:$H,V68)="Hub"))+IF(OR(INDEX(10_Lieux!$H:$H,U68)="Premium",INDEX(10_Lieux!$H:$H,V68)="Premium"),p_prem,0))</f>
        <v>80</v>
      </c>
      <c r="I68" s="14" t="n">
        <f aca="false">ROUND(W68*p_facteur,0)</f>
        <v>826</v>
      </c>
      <c r="J68" s="14" t="str">
        <f aca="false">IF(X68&lt;60,X68&amp;" min",INT(X68/60)&amp;" h"&amp;IF(MOD(X68,60)=0,""," "&amp;TEXT(MOD(X68,60),"00")))</f>
        <v>8 h 45</v>
      </c>
      <c r="K68" s="14" t="str">
        <f aca="false">IF(S68&lt;&gt;T68,"Oui","Non")</f>
        <v>Non</v>
      </c>
      <c r="L68" s="14" t="str">
        <f aca="false">IF(AND(INDEX(10_Lieux!$B:$B,U68)="Ville",INDEX(10_Lieux!$B:$B,V68)="Ville"),"/chauffeur-prive/"&amp;INDEX(10_Lieux!$E:$E,U68)&amp;"-"&amp;INDEX(10_Lieux!$E:$E,V68)&amp;"/","/chauffeur-prive/"&amp;INDEX(10_Lieux!$E:$E,U68)&amp;"/"&amp;INDEX(10_Lieux!$E:$E,V68)&amp;"/")</f>
        <v>/chauffeur-prive/marseille-paris/</v>
      </c>
      <c r="M68" s="14" t="str">
        <f aca="false">IFERROR(INDEX($L:$L,MATCH(B68&amp;"|"&amp;A68,$Z:$Z,0)),"—")</f>
        <v>/chauffeur-prive/paris-marseille/</v>
      </c>
      <c r="N68" s="14" t="str">
        <f aca="false">IF(LEN("Chauffeur privé "&amp;INDEX(10_Lieux!$J:$J,U68)&amp;" → "&amp;INDEX(10_Lieux!$J:$J,V68)&amp;" | 24h/24")&gt;60,"Chauffeur privé "&amp;INDEX(10_Lieux!$J:$J,U68)&amp;" → "&amp;INDEX(10_Lieux!$J:$J,V68),"Chauffeur privé "&amp;INDEX(10_Lieux!$J:$J,U68)&amp;" → "&amp;INDEX(10_Lieux!$J:$J,V68)&amp;" | 24h/24")</f>
        <v>Chauffeur privé Marseille → Paris | 24h/24</v>
      </c>
      <c r="O68" s="14" t="n">
        <f aca="false">LEN(N68)</f>
        <v>42</v>
      </c>
      <c r="P68" s="14" t="str">
        <f aca="false">"Chauffeur privé "&amp;INDEX(10_Lieux!$K:$K,U68)&amp;" vers "&amp;INDEX(10_Lieux!$L:$L,V68)</f>
        <v>Chauffeur privé de Marseille vers Paris</v>
      </c>
      <c r="Q68" s="14" t="str">
        <f aca="false">"Chauffeur privé "&amp;INDEX(10_Lieux!$K:$K,U68)&amp;" vers "&amp;INDEX(10_Lieux!$L:$L,V68)&amp;" : env. "&amp;I68&amp;" km, "&amp;J68&amp;" de route. Devis personnalisé, standard 24h/24 et 7j/7."</f>
        <v>Chauffeur privé de Marseille vers Paris : env. 826 km, 8 h 45 de route. Devis personnalisé, standard 24h/24 et 7j/7.</v>
      </c>
      <c r="R68" s="14" t="n">
        <f aca="false">LEN(Q68)</f>
        <v>116</v>
      </c>
      <c r="S68" s="14" t="str">
        <f aca="false">INDEX(10_Lieux!$C:$C,U68)</f>
        <v>France</v>
      </c>
      <c r="T68" s="14" t="str">
        <f aca="false">INDEX(10_Lieux!$C:$C,V68)</f>
        <v>France</v>
      </c>
      <c r="U68" s="14" t="n">
        <f aca="false">MATCH(A68,10_Lieux!$A:$A,0)</f>
        <v>79</v>
      </c>
      <c r="V68" s="14" t="n">
        <f aca="false">MATCH(B68,10_Lieux!$A:$A,0)</f>
        <v>2</v>
      </c>
      <c r="W68" s="14" t="n">
        <f aca="false">ROUND(6371*2*ASIN(SQRT(SIN(RADIANS(INDEX(10_Lieux!$F:$F,V68)-INDEX(10_Lieux!$F:$F,U68))/2)^2+COS(RADIANS(INDEX(10_Lieux!$F:$F,U68)))*COS(RADIANS(INDEX(10_Lieux!$F:$F,V68)))*SIN(RADIANS(INDEX(10_Lieux!$G:$G,V68)-INDEX(10_Lieux!$G:$G,U68))/2)^2)),1)</f>
        <v>660.5</v>
      </c>
      <c r="X68" s="14" t="n">
        <f aca="false">ROUND(I68/IF(I68&lt;p_seuil_vitesse,p_vit_lente,p_vit_rapide)*60/15,0)*15</f>
        <v>525</v>
      </c>
      <c r="Y68" s="14" t="n">
        <f aca="false">MAX(IF(INDEX(10_Lieux!$B:$B,U68)&lt;&gt;"Ville",INDEX(10_Lieux!$I:$I,U68),0),IF(INDEX(10_Lieux!$B:$B,V68)&lt;&gt;"Ville",INDEX(10_Lieux!$I:$I,V68),0))</f>
        <v>0</v>
      </c>
      <c r="Z68" s="14" t="str">
        <f aca="false">A68&amp;"|"&amp;B68</f>
        <v>Marseille|Paris</v>
      </c>
      <c r="AA68" s="14" t="str">
        <f aca="false">IF(I68&lt;p_local,"Local",IF(I68&lt;p_vv_min,"Courte distance",IF(I68&lt;p_tres_long,"Longue distance","Très longue distance")))</f>
        <v>Très longue distance</v>
      </c>
    </row>
    <row r="69" customFormat="false" ht="15" hidden="false" customHeight="true" outlineLevel="0" collapsed="false">
      <c r="A69" s="1" t="s">
        <v>128</v>
      </c>
      <c r="B69" s="1" t="s">
        <v>123</v>
      </c>
      <c r="C69" s="1" t="s">
        <v>33</v>
      </c>
      <c r="D69" s="1" t="s">
        <v>124</v>
      </c>
      <c r="E69" s="1" t="s">
        <v>213</v>
      </c>
      <c r="F69" s="14" t="s">
        <v>40</v>
      </c>
      <c r="G69" s="14" t="str">
        <f aca="false">IF(I69&lt;p_local,"Local → page infra",IF(H69&gt;=p_ph1,"Phase 1",IF(H69&gt;=p_ph2,"Phase 2","Phase 3")))</f>
        <v>Phase 1</v>
      </c>
      <c r="H69" s="14" t="n">
        <f aca="false">IF(I69&lt;p_local,0,IF(C69="Aéroport → Aéroport",p_pts_plein,IF(Y69&gt;0,IF(I69&lt;=Y69,p_pts_plein,IF(I69&lt;=p_mult2*Y69,p_pts_moyen,p_pts_r3)),IF(I69&gt;=p_vv_min,p_pts_plein,IF(I69&gt;=p_vv_moy,p_pts_moyen,p_pts_court))))+IF(INDEX(10_Lieux!$D:$D,U69)=1,p_prio1,p_prio2)+IF(INDEX(10_Lieux!$D:$D,V69)=1,p_prio1,p_prio2)+IF(K69="Oui",p_tf,0)+p_hub*((INDEX(10_Lieux!$H:$H,U69)="Hub")+(INDEX(10_Lieux!$H:$H,V69)="Hub"))+IF(OR(INDEX(10_Lieux!$H:$H,U69)="Premium",INDEX(10_Lieux!$H:$H,V69)="Premium"),p_prem,0))</f>
        <v>80</v>
      </c>
      <c r="I69" s="14" t="n">
        <f aca="false">ROUND(W69*p_facteur,0)</f>
        <v>347</v>
      </c>
      <c r="J69" s="14" t="str">
        <f aca="false">IF(X69&lt;60,X69&amp;" min",INT(X69/60)&amp;" h"&amp;IF(MOD(X69,60)=0,""," "&amp;TEXT(MOD(X69,60),"00")))</f>
        <v>3 h 45</v>
      </c>
      <c r="K69" s="14" t="str">
        <f aca="false">IF(S69&lt;&gt;T69,"Oui","Non")</f>
        <v>Non</v>
      </c>
      <c r="L69" s="14" t="str">
        <f aca="false">IF(AND(INDEX(10_Lieux!$B:$B,U69)="Ville",INDEX(10_Lieux!$B:$B,V69)="Ville"),"/chauffeur-prive/"&amp;INDEX(10_Lieux!$E:$E,U69)&amp;"-"&amp;INDEX(10_Lieux!$E:$E,V69)&amp;"/","/chauffeur-prive/"&amp;INDEX(10_Lieux!$E:$E,U69)&amp;"/"&amp;INDEX(10_Lieux!$E:$E,V69)&amp;"/")</f>
        <v>/chauffeur-prive/marseille-lyon/</v>
      </c>
      <c r="M69" s="14" t="str">
        <f aca="false">IFERROR(INDEX($L:$L,MATCH(B69&amp;"|"&amp;A69,$Z:$Z,0)),"—")</f>
        <v>/chauffeur-prive/lyon-marseille/</v>
      </c>
      <c r="N69" s="14" t="str">
        <f aca="false">IF(LEN("Chauffeur privé "&amp;INDEX(10_Lieux!$J:$J,U69)&amp;" → "&amp;INDEX(10_Lieux!$J:$J,V69)&amp;" | 24h/24")&gt;60,"Chauffeur privé "&amp;INDEX(10_Lieux!$J:$J,U69)&amp;" → "&amp;INDEX(10_Lieux!$J:$J,V69),"Chauffeur privé "&amp;INDEX(10_Lieux!$J:$J,U69)&amp;" → "&amp;INDEX(10_Lieux!$J:$J,V69)&amp;" | 24h/24")</f>
        <v>Chauffeur privé Marseille → Lyon | 24h/24</v>
      </c>
      <c r="O69" s="14" t="n">
        <f aca="false">LEN(N69)</f>
        <v>41</v>
      </c>
      <c r="P69" s="14" t="str">
        <f aca="false">"Chauffeur privé "&amp;INDEX(10_Lieux!$K:$K,U69)&amp;" vers "&amp;INDEX(10_Lieux!$L:$L,V69)</f>
        <v>Chauffeur privé de Marseille vers Lyon</v>
      </c>
      <c r="Q69" s="14" t="str">
        <f aca="false">"Chauffeur privé "&amp;INDEX(10_Lieux!$K:$K,U69)&amp;" vers "&amp;INDEX(10_Lieux!$L:$L,V69)&amp;" : env. "&amp;I69&amp;" km, "&amp;J69&amp;" de route. Devis personnalisé, standard 24h/24 et 7j/7."</f>
        <v>Chauffeur privé de Marseille vers Lyon : env. 347 km, 3 h 45 de route. Devis personnalisé, standard 24h/24 et 7j/7.</v>
      </c>
      <c r="R69" s="14" t="n">
        <f aca="false">LEN(Q69)</f>
        <v>115</v>
      </c>
      <c r="S69" s="14" t="str">
        <f aca="false">INDEX(10_Lieux!$C:$C,U69)</f>
        <v>France</v>
      </c>
      <c r="T69" s="14" t="str">
        <f aca="false">INDEX(10_Lieux!$C:$C,V69)</f>
        <v>France</v>
      </c>
      <c r="U69" s="14" t="n">
        <f aca="false">MATCH(A69,10_Lieux!$A:$A,0)</f>
        <v>79</v>
      </c>
      <c r="V69" s="14" t="n">
        <f aca="false">MATCH(B69,10_Lieux!$A:$A,0)</f>
        <v>8</v>
      </c>
      <c r="W69" s="14" t="n">
        <f aca="false">ROUND(6371*2*ASIN(SQRT(SIN(RADIANS(INDEX(10_Lieux!$F:$F,V69)-INDEX(10_Lieux!$F:$F,U69))/2)^2+COS(RADIANS(INDEX(10_Lieux!$F:$F,U69)))*COS(RADIANS(INDEX(10_Lieux!$F:$F,V69)))*SIN(RADIANS(INDEX(10_Lieux!$G:$G,V69)-INDEX(10_Lieux!$G:$G,U69))/2)^2)),1)</f>
        <v>277.6</v>
      </c>
      <c r="X69" s="14" t="n">
        <f aca="false">ROUND(I69/IF(I69&lt;p_seuil_vitesse,p_vit_lente,p_vit_rapide)*60/15,0)*15</f>
        <v>225</v>
      </c>
      <c r="Y69" s="14" t="n">
        <f aca="false">MAX(IF(INDEX(10_Lieux!$B:$B,U69)&lt;&gt;"Ville",INDEX(10_Lieux!$I:$I,U69),0),IF(INDEX(10_Lieux!$B:$B,V69)&lt;&gt;"Ville",INDEX(10_Lieux!$I:$I,V69),0))</f>
        <v>0</v>
      </c>
      <c r="Z69" s="14" t="str">
        <f aca="false">A69&amp;"|"&amp;B69</f>
        <v>Marseille|Lyon</v>
      </c>
      <c r="AA69" s="14" t="str">
        <f aca="false">IF(I69&lt;p_local,"Local",IF(I69&lt;p_vv_min,"Courte distance",IF(I69&lt;p_tres_long,"Longue distance","Très longue distance")))</f>
        <v>Longue distance</v>
      </c>
    </row>
    <row r="70" customFormat="false" ht="15" hidden="false" customHeight="true" outlineLevel="0" collapsed="false">
      <c r="A70" s="1" t="s">
        <v>128</v>
      </c>
      <c r="B70" s="1" t="s">
        <v>126</v>
      </c>
      <c r="C70" s="1" t="s">
        <v>33</v>
      </c>
      <c r="D70" s="1" t="s">
        <v>124</v>
      </c>
      <c r="E70" s="1" t="s">
        <v>214</v>
      </c>
      <c r="F70" s="14" t="s">
        <v>40</v>
      </c>
      <c r="G70" s="14" t="str">
        <f aca="false">IF(I70&lt;p_local,"Local → page infra",IF(H70&gt;=p_ph1,"Phase 1",IF(H70&gt;=p_ph2,"Phase 2","Phase 3")))</f>
        <v>Phase 1</v>
      </c>
      <c r="H70" s="14" t="n">
        <f aca="false">IF(I70&lt;p_local,0,IF(C70="Aéroport → Aéroport",p_pts_plein,IF(Y70&gt;0,IF(I70&lt;=Y70,p_pts_plein,IF(I70&lt;=p_mult2*Y70,p_pts_moyen,p_pts_r3)),IF(I70&gt;=p_vv_min,p_pts_plein,IF(I70&gt;=p_vv_moy,p_pts_moyen,p_pts_court))))+IF(INDEX(10_Lieux!$D:$D,U70)=1,p_prio1,p_prio2)+IF(INDEX(10_Lieux!$D:$D,V70)=1,p_prio1,p_prio2)+IF(K70="Oui",p_tf,0)+p_hub*((INDEX(10_Lieux!$H:$H,U70)="Hub")+(INDEX(10_Lieux!$H:$H,V70)="Hub"))+IF(OR(INDEX(10_Lieux!$H:$H,U70)="Premium",INDEX(10_Lieux!$H:$H,V70)="Premium"),p_prem,0))</f>
        <v>80</v>
      </c>
      <c r="I70" s="14" t="n">
        <f aca="false">ROUND(W70*p_facteur,0)</f>
        <v>199</v>
      </c>
      <c r="J70" s="14" t="str">
        <f aca="false">IF(X70&lt;60,X70&amp;" min",INT(X70/60)&amp;" h"&amp;IF(MOD(X70,60)=0,""," "&amp;TEXT(MOD(X70,60),"00")))</f>
        <v>2 h</v>
      </c>
      <c r="K70" s="14" t="str">
        <f aca="false">IF(S70&lt;&gt;T70,"Oui","Non")</f>
        <v>Non</v>
      </c>
      <c r="L70" s="14" t="str">
        <f aca="false">IF(AND(INDEX(10_Lieux!$B:$B,U70)="Ville",INDEX(10_Lieux!$B:$B,V70)="Ville"),"/chauffeur-prive/"&amp;INDEX(10_Lieux!$E:$E,U70)&amp;"-"&amp;INDEX(10_Lieux!$E:$E,V70)&amp;"/","/chauffeur-prive/"&amp;INDEX(10_Lieux!$E:$E,U70)&amp;"/"&amp;INDEX(10_Lieux!$E:$E,V70)&amp;"/")</f>
        <v>/chauffeur-prive/marseille-nice/</v>
      </c>
      <c r="M70" s="14" t="str">
        <f aca="false">IFERROR(INDEX($L:$L,MATCH(B70&amp;"|"&amp;A70,$Z:$Z,0)),"—")</f>
        <v>/chauffeur-prive/nice-marseille/</v>
      </c>
      <c r="N70" s="14" t="str">
        <f aca="false">IF(LEN("Chauffeur privé "&amp;INDEX(10_Lieux!$J:$J,U70)&amp;" → "&amp;INDEX(10_Lieux!$J:$J,V70)&amp;" | 24h/24")&gt;60,"Chauffeur privé "&amp;INDEX(10_Lieux!$J:$J,U70)&amp;" → "&amp;INDEX(10_Lieux!$J:$J,V70),"Chauffeur privé "&amp;INDEX(10_Lieux!$J:$J,U70)&amp;" → "&amp;INDEX(10_Lieux!$J:$J,V70)&amp;" | 24h/24")</f>
        <v>Chauffeur privé Marseille → Nice | 24h/24</v>
      </c>
      <c r="O70" s="14" t="n">
        <f aca="false">LEN(N70)</f>
        <v>41</v>
      </c>
      <c r="P70" s="14" t="str">
        <f aca="false">"Chauffeur privé "&amp;INDEX(10_Lieux!$K:$K,U70)&amp;" vers "&amp;INDEX(10_Lieux!$L:$L,V70)</f>
        <v>Chauffeur privé de Marseille vers Nice</v>
      </c>
      <c r="Q70" s="14" t="str">
        <f aca="false">"Chauffeur privé "&amp;INDEX(10_Lieux!$K:$K,U70)&amp;" vers "&amp;INDEX(10_Lieux!$L:$L,V70)&amp;" : env. "&amp;I70&amp;" km, "&amp;J70&amp;" de route. Devis personnalisé, standard 24h/24 et 7j/7."</f>
        <v>Chauffeur privé de Marseille vers Nice : env. 199 km, 2 h de route. Devis personnalisé, standard 24h/24 et 7j/7.</v>
      </c>
      <c r="R70" s="14" t="n">
        <f aca="false">LEN(Q70)</f>
        <v>112</v>
      </c>
      <c r="S70" s="14" t="str">
        <f aca="false">INDEX(10_Lieux!$C:$C,U70)</f>
        <v>France</v>
      </c>
      <c r="T70" s="14" t="str">
        <f aca="false">INDEX(10_Lieux!$C:$C,V70)</f>
        <v>France</v>
      </c>
      <c r="U70" s="14" t="n">
        <f aca="false">MATCH(A70,10_Lieux!$A:$A,0)</f>
        <v>79</v>
      </c>
      <c r="V70" s="14" t="n">
        <f aca="false">MATCH(B70,10_Lieux!$A:$A,0)</f>
        <v>80</v>
      </c>
      <c r="W70" s="14" t="n">
        <f aca="false">ROUND(6371*2*ASIN(SQRT(SIN(RADIANS(INDEX(10_Lieux!$F:$F,V70)-INDEX(10_Lieux!$F:$F,U70))/2)^2+COS(RADIANS(INDEX(10_Lieux!$F:$F,U70)))*COS(RADIANS(INDEX(10_Lieux!$F:$F,V70)))*SIN(RADIANS(INDEX(10_Lieux!$G:$G,V70)-INDEX(10_Lieux!$G:$G,U70))/2)^2)),1)</f>
        <v>159.4</v>
      </c>
      <c r="X70" s="14" t="n">
        <f aca="false">ROUND(I70/IF(I70&lt;p_seuil_vitesse,p_vit_lente,p_vit_rapide)*60/15,0)*15</f>
        <v>120</v>
      </c>
      <c r="Y70" s="14" t="n">
        <f aca="false">MAX(IF(INDEX(10_Lieux!$B:$B,U70)&lt;&gt;"Ville",INDEX(10_Lieux!$I:$I,U70),0),IF(INDEX(10_Lieux!$B:$B,V70)&lt;&gt;"Ville",INDEX(10_Lieux!$I:$I,V70),0))</f>
        <v>0</v>
      </c>
      <c r="Z70" s="14" t="str">
        <f aca="false">A70&amp;"|"&amp;B70</f>
        <v>Marseille|Nice</v>
      </c>
      <c r="AA70" s="14" t="str">
        <f aca="false">IF(I70&lt;p_local,"Local",IF(I70&lt;p_vv_min,"Courte distance",IF(I70&lt;p_tres_long,"Longue distance","Très longue distance")))</f>
        <v>Longue distance</v>
      </c>
    </row>
    <row r="71" customFormat="false" ht="15" hidden="false" customHeight="true" outlineLevel="0" collapsed="false">
      <c r="A71" s="1" t="s">
        <v>128</v>
      </c>
      <c r="B71" s="1" t="s">
        <v>130</v>
      </c>
      <c r="C71" s="1" t="s">
        <v>33</v>
      </c>
      <c r="D71" s="1" t="s">
        <v>124</v>
      </c>
      <c r="E71" s="1" t="s">
        <v>215</v>
      </c>
      <c r="F71" s="14" t="s">
        <v>40</v>
      </c>
      <c r="G71" s="14" t="str">
        <f aca="false">IF(I71&lt;p_local,"Local → page infra",IF(H71&gt;=p_ph1,"Phase 1",IF(H71&gt;=p_ph2,"Phase 2","Phase 3")))</f>
        <v>Phase 2</v>
      </c>
      <c r="H71" s="14" t="n">
        <f aca="false">IF(I71&lt;p_local,0,IF(C71="Aéroport → Aéroport",p_pts_plein,IF(Y71&gt;0,IF(I71&lt;=Y71,p_pts_plein,IF(I71&lt;=p_mult2*Y71,p_pts_moyen,p_pts_r3)),IF(I71&gt;=p_vv_min,p_pts_plein,IF(I71&gt;=p_vv_moy,p_pts_moyen,p_pts_court))))+IF(INDEX(10_Lieux!$D:$D,U71)=1,p_prio1,p_prio2)+IF(INDEX(10_Lieux!$D:$D,V71)=1,p_prio1,p_prio2)+IF(K71="Oui",p_tf,0)+p_hub*((INDEX(10_Lieux!$H:$H,U71)="Hub")+(INDEX(10_Lieux!$H:$H,V71)="Hub"))+IF(OR(INDEX(10_Lieux!$H:$H,U71)="Premium",INDEX(10_Lieux!$H:$H,V71)="Premium"),p_prem,0))</f>
        <v>70</v>
      </c>
      <c r="I71" s="14" t="n">
        <f aca="false">ROUND(W71*p_facteur,0)</f>
        <v>631</v>
      </c>
      <c r="J71" s="14" t="str">
        <f aca="false">IF(X71&lt;60,X71&amp;" min",INT(X71/60)&amp;" h"&amp;IF(MOD(X71,60)=0,""," "&amp;TEXT(MOD(X71,60),"00")))</f>
        <v>6 h 45</v>
      </c>
      <c r="K71" s="14" t="str">
        <f aca="false">IF(S71&lt;&gt;T71,"Oui","Non")</f>
        <v>Non</v>
      </c>
      <c r="L71" s="14" t="str">
        <f aca="false">IF(AND(INDEX(10_Lieux!$B:$B,U71)="Ville",INDEX(10_Lieux!$B:$B,V71)="Ville"),"/chauffeur-prive/"&amp;INDEX(10_Lieux!$E:$E,U71)&amp;"-"&amp;INDEX(10_Lieux!$E:$E,V71)&amp;"/","/chauffeur-prive/"&amp;INDEX(10_Lieux!$E:$E,U71)&amp;"/"&amp;INDEX(10_Lieux!$E:$E,V71)&amp;"/")</f>
        <v>/chauffeur-prive/marseille-bordeaux/</v>
      </c>
      <c r="M71" s="14" t="str">
        <f aca="false">IFERROR(INDEX($L:$L,MATCH(B71&amp;"|"&amp;A71,$Z:$Z,0)),"—")</f>
        <v>/chauffeur-prive/bordeaux-marseille/</v>
      </c>
      <c r="N71" s="14" t="str">
        <f aca="false">IF(LEN("Chauffeur privé "&amp;INDEX(10_Lieux!$J:$J,U71)&amp;" → "&amp;INDEX(10_Lieux!$J:$J,V71)&amp;" | 24h/24")&gt;60,"Chauffeur privé "&amp;INDEX(10_Lieux!$J:$J,U71)&amp;" → "&amp;INDEX(10_Lieux!$J:$J,V71),"Chauffeur privé "&amp;INDEX(10_Lieux!$J:$J,U71)&amp;" → "&amp;INDEX(10_Lieux!$J:$J,V71)&amp;" | 24h/24")</f>
        <v>Chauffeur privé Marseille → Bordeaux | 24h/24</v>
      </c>
      <c r="O71" s="14" t="n">
        <f aca="false">LEN(N71)</f>
        <v>45</v>
      </c>
      <c r="P71" s="14" t="str">
        <f aca="false">"Chauffeur privé "&amp;INDEX(10_Lieux!$K:$K,U71)&amp;" vers "&amp;INDEX(10_Lieux!$L:$L,V71)</f>
        <v>Chauffeur privé de Marseille vers Bordeaux</v>
      </c>
      <c r="Q71" s="14" t="str">
        <f aca="false">"Chauffeur privé "&amp;INDEX(10_Lieux!$K:$K,U71)&amp;" vers "&amp;INDEX(10_Lieux!$L:$L,V71)&amp;" : env. "&amp;I71&amp;" km, "&amp;J71&amp;" de route. Devis personnalisé, standard 24h/24 et 7j/7."</f>
        <v>Chauffeur privé de Marseille vers Bordeaux : env. 631 km, 6 h 45 de route. Devis personnalisé, standard 24h/24 et 7j/7.</v>
      </c>
      <c r="R71" s="14" t="n">
        <f aca="false">LEN(Q71)</f>
        <v>119</v>
      </c>
      <c r="S71" s="14" t="str">
        <f aca="false">INDEX(10_Lieux!$C:$C,U71)</f>
        <v>France</v>
      </c>
      <c r="T71" s="14" t="str">
        <f aca="false">INDEX(10_Lieux!$C:$C,V71)</f>
        <v>France</v>
      </c>
      <c r="U71" s="14" t="n">
        <f aca="false">MATCH(A71,10_Lieux!$A:$A,0)</f>
        <v>79</v>
      </c>
      <c r="V71" s="14" t="n">
        <f aca="false">MATCH(B71,10_Lieux!$A:$A,0)</f>
        <v>61</v>
      </c>
      <c r="W71" s="14" t="n">
        <f aca="false">ROUND(6371*2*ASIN(SQRT(SIN(RADIANS(INDEX(10_Lieux!$F:$F,V71)-INDEX(10_Lieux!$F:$F,U71))/2)^2+COS(RADIANS(INDEX(10_Lieux!$F:$F,U71)))*COS(RADIANS(INDEX(10_Lieux!$F:$F,V71)))*SIN(RADIANS(INDEX(10_Lieux!$G:$G,V71)-INDEX(10_Lieux!$G:$G,U71))/2)^2)),1)</f>
        <v>505.1</v>
      </c>
      <c r="X71" s="14" t="n">
        <f aca="false">ROUND(I71/IF(I71&lt;p_seuil_vitesse,p_vit_lente,p_vit_rapide)*60/15,0)*15</f>
        <v>405</v>
      </c>
      <c r="Y71" s="14" t="n">
        <f aca="false">MAX(IF(INDEX(10_Lieux!$B:$B,U71)&lt;&gt;"Ville",INDEX(10_Lieux!$I:$I,U71),0),IF(INDEX(10_Lieux!$B:$B,V71)&lt;&gt;"Ville",INDEX(10_Lieux!$I:$I,V71),0))</f>
        <v>0</v>
      </c>
      <c r="Z71" s="14" t="str">
        <f aca="false">A71&amp;"|"&amp;B71</f>
        <v>Marseille|Bordeaux</v>
      </c>
      <c r="AA71" s="14" t="str">
        <f aca="false">IF(I71&lt;p_local,"Local",IF(I71&lt;p_vv_min,"Courte distance",IF(I71&lt;p_tres_long,"Longue distance","Très longue distance")))</f>
        <v>Longue distance</v>
      </c>
    </row>
    <row r="72" customFormat="false" ht="15" hidden="false" customHeight="true" outlineLevel="0" collapsed="false">
      <c r="A72" s="1" t="s">
        <v>128</v>
      </c>
      <c r="B72" s="1" t="s">
        <v>132</v>
      </c>
      <c r="C72" s="1" t="s">
        <v>33</v>
      </c>
      <c r="D72" s="1" t="s">
        <v>124</v>
      </c>
      <c r="E72" s="1" t="s">
        <v>216</v>
      </c>
      <c r="F72" s="14" t="s">
        <v>40</v>
      </c>
      <c r="G72" s="14" t="str">
        <f aca="false">IF(I72&lt;p_local,"Local → page infra",IF(H72&gt;=p_ph1,"Phase 1",IF(H72&gt;=p_ph2,"Phase 2","Phase 3")))</f>
        <v>Phase 2</v>
      </c>
      <c r="H72" s="14" t="n">
        <f aca="false">IF(I72&lt;p_local,0,IF(C72="Aéroport → Aéroport",p_pts_plein,IF(Y72&gt;0,IF(I72&lt;=Y72,p_pts_plein,IF(I72&lt;=p_mult2*Y72,p_pts_moyen,p_pts_r3)),IF(I72&gt;=p_vv_min,p_pts_plein,IF(I72&gt;=p_vv_moy,p_pts_moyen,p_pts_court))))+IF(INDEX(10_Lieux!$D:$D,U72)=1,p_prio1,p_prio2)+IF(INDEX(10_Lieux!$D:$D,V72)=1,p_prio1,p_prio2)+IF(K72="Oui",p_tf,0)+p_hub*((INDEX(10_Lieux!$H:$H,U72)="Hub")+(INDEX(10_Lieux!$H:$H,V72)="Hub"))+IF(OR(INDEX(10_Lieux!$H:$H,U72)="Premium",INDEX(10_Lieux!$H:$H,V72)="Premium"),p_prem,0))</f>
        <v>70</v>
      </c>
      <c r="I72" s="14" t="n">
        <f aca="false">ROUND(W72*p_facteur,0)</f>
        <v>398</v>
      </c>
      <c r="J72" s="14" t="str">
        <f aca="false">IF(X72&lt;60,X72&amp;" min",INT(X72/60)&amp;" h"&amp;IF(MOD(X72,60)=0,""," "&amp;TEXT(MOD(X72,60),"00")))</f>
        <v>4 h 15</v>
      </c>
      <c r="K72" s="14" t="str">
        <f aca="false">IF(S72&lt;&gt;T72,"Oui","Non")</f>
        <v>Non</v>
      </c>
      <c r="L72" s="14" t="str">
        <f aca="false">IF(AND(INDEX(10_Lieux!$B:$B,U72)="Ville",INDEX(10_Lieux!$B:$B,V72)="Ville"),"/chauffeur-prive/"&amp;INDEX(10_Lieux!$E:$E,U72)&amp;"-"&amp;INDEX(10_Lieux!$E:$E,V72)&amp;"/","/chauffeur-prive/"&amp;INDEX(10_Lieux!$E:$E,U72)&amp;"/"&amp;INDEX(10_Lieux!$E:$E,V72)&amp;"/")</f>
        <v>/chauffeur-prive/marseille-toulouse/</v>
      </c>
      <c r="M72" s="14" t="str">
        <f aca="false">IFERROR(INDEX($L:$L,MATCH(B72&amp;"|"&amp;A72,$Z:$Z,0)),"—")</f>
        <v>/chauffeur-prive/toulouse-marseille/</v>
      </c>
      <c r="N72" s="14" t="str">
        <f aca="false">IF(LEN("Chauffeur privé "&amp;INDEX(10_Lieux!$J:$J,U72)&amp;" → "&amp;INDEX(10_Lieux!$J:$J,V72)&amp;" | 24h/24")&gt;60,"Chauffeur privé "&amp;INDEX(10_Lieux!$J:$J,U72)&amp;" → "&amp;INDEX(10_Lieux!$J:$J,V72),"Chauffeur privé "&amp;INDEX(10_Lieux!$J:$J,U72)&amp;" → "&amp;INDEX(10_Lieux!$J:$J,V72)&amp;" | 24h/24")</f>
        <v>Chauffeur privé Marseille → Toulouse | 24h/24</v>
      </c>
      <c r="O72" s="14" t="n">
        <f aca="false">LEN(N72)</f>
        <v>45</v>
      </c>
      <c r="P72" s="14" t="str">
        <f aca="false">"Chauffeur privé "&amp;INDEX(10_Lieux!$K:$K,U72)&amp;" vers "&amp;INDEX(10_Lieux!$L:$L,V72)</f>
        <v>Chauffeur privé de Marseille vers Toulouse</v>
      </c>
      <c r="Q72" s="14" t="str">
        <f aca="false">"Chauffeur privé "&amp;INDEX(10_Lieux!$K:$K,U72)&amp;" vers "&amp;INDEX(10_Lieux!$L:$L,V72)&amp;" : env. "&amp;I72&amp;" km, "&amp;J72&amp;" de route. Devis personnalisé, standard 24h/24 et 7j/7."</f>
        <v>Chauffeur privé de Marseille vers Toulouse : env. 398 km, 4 h 15 de route. Devis personnalisé, standard 24h/24 et 7j/7.</v>
      </c>
      <c r="R72" s="14" t="n">
        <f aca="false">LEN(Q72)</f>
        <v>119</v>
      </c>
      <c r="S72" s="14" t="str">
        <f aca="false">INDEX(10_Lieux!$C:$C,U72)</f>
        <v>France</v>
      </c>
      <c r="T72" s="14" t="str">
        <f aca="false">INDEX(10_Lieux!$C:$C,V72)</f>
        <v>France</v>
      </c>
      <c r="U72" s="14" t="n">
        <f aca="false">MATCH(A72,10_Lieux!$A:$A,0)</f>
        <v>79</v>
      </c>
      <c r="V72" s="14" t="n">
        <f aca="false">MATCH(B72,10_Lieux!$A:$A,0)</f>
        <v>70</v>
      </c>
      <c r="W72" s="14" t="n">
        <f aca="false">ROUND(6371*2*ASIN(SQRT(SIN(RADIANS(INDEX(10_Lieux!$F:$F,V72)-INDEX(10_Lieux!$F:$F,U72))/2)^2+COS(RADIANS(INDEX(10_Lieux!$F:$F,U72)))*COS(RADIANS(INDEX(10_Lieux!$F:$F,V72)))*SIN(RADIANS(INDEX(10_Lieux!$G:$G,V72)-INDEX(10_Lieux!$G:$G,U72))/2)^2)),1)</f>
        <v>318.7</v>
      </c>
      <c r="X72" s="14" t="n">
        <f aca="false">ROUND(I72/IF(I72&lt;p_seuil_vitesse,p_vit_lente,p_vit_rapide)*60/15,0)*15</f>
        <v>255</v>
      </c>
      <c r="Y72" s="14" t="n">
        <f aca="false">MAX(IF(INDEX(10_Lieux!$B:$B,U72)&lt;&gt;"Ville",INDEX(10_Lieux!$I:$I,U72),0),IF(INDEX(10_Lieux!$B:$B,V72)&lt;&gt;"Ville",INDEX(10_Lieux!$I:$I,V72),0))</f>
        <v>0</v>
      </c>
      <c r="Z72" s="14" t="str">
        <f aca="false">A72&amp;"|"&amp;B72</f>
        <v>Marseille|Toulouse</v>
      </c>
      <c r="AA72" s="14" t="str">
        <f aca="false">IF(I72&lt;p_local,"Local",IF(I72&lt;p_vv_min,"Courte distance",IF(I72&lt;p_tres_long,"Longue distance","Très longue distance")))</f>
        <v>Longue distance</v>
      </c>
    </row>
    <row r="73" customFormat="false" ht="15" hidden="false" customHeight="true" outlineLevel="0" collapsed="false">
      <c r="A73" s="1" t="s">
        <v>128</v>
      </c>
      <c r="B73" s="1" t="s">
        <v>134</v>
      </c>
      <c r="C73" s="1" t="s">
        <v>33</v>
      </c>
      <c r="D73" s="1" t="s">
        <v>124</v>
      </c>
      <c r="E73" s="1" t="s">
        <v>217</v>
      </c>
      <c r="F73" s="14" t="s">
        <v>40</v>
      </c>
      <c r="G73" s="14" t="str">
        <f aca="false">IF(I73&lt;p_local,"Local → page infra",IF(H73&gt;=p_ph1,"Phase 1",IF(H73&gt;=p_ph2,"Phase 2","Phase 3")))</f>
        <v>Phase 2</v>
      </c>
      <c r="H73" s="14" t="n">
        <f aca="false">IF(I73&lt;p_local,0,IF(C73="Aéroport → Aéroport",p_pts_plein,IF(Y73&gt;0,IF(I73&lt;=Y73,p_pts_plein,IF(I73&lt;=p_mult2*Y73,p_pts_moyen,p_pts_r3)),IF(I73&gt;=p_vv_min,p_pts_plein,IF(I73&gt;=p_vv_moy,p_pts_moyen,p_pts_court))))+IF(INDEX(10_Lieux!$D:$D,U73)=1,p_prio1,p_prio2)+IF(INDEX(10_Lieux!$D:$D,V73)=1,p_prio1,p_prio2)+IF(K73="Oui",p_tf,0)+p_hub*((INDEX(10_Lieux!$H:$H,U73)="Hub")+(INDEX(10_Lieux!$H:$H,V73)="Hub"))+IF(OR(INDEX(10_Lieux!$H:$H,U73)="Premium",INDEX(10_Lieux!$H:$H,V73)="Premium"),p_prem,0))</f>
        <v>70</v>
      </c>
      <c r="I73" s="14" t="n">
        <f aca="false">ROUND(W73*p_facteur,0)</f>
        <v>1042</v>
      </c>
      <c r="J73" s="14" t="str">
        <f aca="false">IF(X73&lt;60,X73&amp;" min",INT(X73/60)&amp;" h"&amp;IF(MOD(X73,60)=0,""," "&amp;TEXT(MOD(X73,60),"00")))</f>
        <v>11 h</v>
      </c>
      <c r="K73" s="14" t="str">
        <f aca="false">IF(S73&lt;&gt;T73,"Oui","Non")</f>
        <v>Non</v>
      </c>
      <c r="L73" s="14" t="str">
        <f aca="false">IF(AND(INDEX(10_Lieux!$B:$B,U73)="Ville",INDEX(10_Lieux!$B:$B,V73)="Ville"),"/chauffeur-prive/"&amp;INDEX(10_Lieux!$E:$E,U73)&amp;"-"&amp;INDEX(10_Lieux!$E:$E,V73)&amp;"/","/chauffeur-prive/"&amp;INDEX(10_Lieux!$E:$E,U73)&amp;"/"&amp;INDEX(10_Lieux!$E:$E,V73)&amp;"/")</f>
        <v>/chauffeur-prive/marseille-lille/</v>
      </c>
      <c r="M73" s="14" t="str">
        <f aca="false">IFERROR(INDEX($L:$L,MATCH(B73&amp;"|"&amp;A73,$Z:$Z,0)),"—")</f>
        <v>/chauffeur-prive/lille-marseille/</v>
      </c>
      <c r="N73" s="14" t="str">
        <f aca="false">IF(LEN("Chauffeur privé "&amp;INDEX(10_Lieux!$J:$J,U73)&amp;" → "&amp;INDEX(10_Lieux!$J:$J,V73)&amp;" | 24h/24")&gt;60,"Chauffeur privé "&amp;INDEX(10_Lieux!$J:$J,U73)&amp;" → "&amp;INDEX(10_Lieux!$J:$J,V73),"Chauffeur privé "&amp;INDEX(10_Lieux!$J:$J,U73)&amp;" → "&amp;INDEX(10_Lieux!$J:$J,V73)&amp;" | 24h/24")</f>
        <v>Chauffeur privé Marseille → Lille | 24h/24</v>
      </c>
      <c r="O73" s="14" t="n">
        <f aca="false">LEN(N73)</f>
        <v>42</v>
      </c>
      <c r="P73" s="14" t="str">
        <f aca="false">"Chauffeur privé "&amp;INDEX(10_Lieux!$K:$K,U73)&amp;" vers "&amp;INDEX(10_Lieux!$L:$L,V73)</f>
        <v>Chauffeur privé de Marseille vers Lille</v>
      </c>
      <c r="Q73" s="14" t="str">
        <f aca="false">"Chauffeur privé "&amp;INDEX(10_Lieux!$K:$K,U73)&amp;" vers "&amp;INDEX(10_Lieux!$L:$L,V73)&amp;" : env. "&amp;I73&amp;" km, "&amp;J73&amp;" de route. Devis personnalisé, standard 24h/24 et 7j/7."</f>
        <v>Chauffeur privé de Marseille vers Lille : env. 1042 km, 11 h de route. Devis personnalisé, standard 24h/24 et 7j/7.</v>
      </c>
      <c r="R73" s="14" t="n">
        <f aca="false">LEN(Q73)</f>
        <v>115</v>
      </c>
      <c r="S73" s="14" t="str">
        <f aca="false">INDEX(10_Lieux!$C:$C,U73)</f>
        <v>France</v>
      </c>
      <c r="T73" s="14" t="str">
        <f aca="false">INDEX(10_Lieux!$C:$C,V73)</f>
        <v>France</v>
      </c>
      <c r="U73" s="14" t="n">
        <f aca="false">MATCH(A73,10_Lieux!$A:$A,0)</f>
        <v>79</v>
      </c>
      <c r="V73" s="14" t="n">
        <f aca="false">MATCH(B73,10_Lieux!$A:$A,0)</f>
        <v>37</v>
      </c>
      <c r="W73" s="14" t="n">
        <f aca="false">ROUND(6371*2*ASIN(SQRT(SIN(RADIANS(INDEX(10_Lieux!$F:$F,V73)-INDEX(10_Lieux!$F:$F,U73))/2)^2+COS(RADIANS(INDEX(10_Lieux!$F:$F,U73)))*COS(RADIANS(INDEX(10_Lieux!$F:$F,V73)))*SIN(RADIANS(INDEX(10_Lieux!$G:$G,V73)-INDEX(10_Lieux!$G:$G,U73))/2)^2)),1)</f>
        <v>833.8</v>
      </c>
      <c r="X73" s="14" t="n">
        <f aca="false">ROUND(I73/IF(I73&lt;p_seuil_vitesse,p_vit_lente,p_vit_rapide)*60/15,0)*15</f>
        <v>660</v>
      </c>
      <c r="Y73" s="14" t="n">
        <f aca="false">MAX(IF(INDEX(10_Lieux!$B:$B,U73)&lt;&gt;"Ville",INDEX(10_Lieux!$I:$I,U73),0),IF(INDEX(10_Lieux!$B:$B,V73)&lt;&gt;"Ville",INDEX(10_Lieux!$I:$I,V73),0))</f>
        <v>0</v>
      </c>
      <c r="Z73" s="14" t="str">
        <f aca="false">A73&amp;"|"&amp;B73</f>
        <v>Marseille|Lille</v>
      </c>
      <c r="AA73" s="14" t="str">
        <f aca="false">IF(I73&lt;p_local,"Local",IF(I73&lt;p_vv_min,"Courte distance",IF(I73&lt;p_tres_long,"Longue distance","Très longue distance")))</f>
        <v>Très longue distance</v>
      </c>
    </row>
    <row r="74" customFormat="false" ht="15" hidden="false" customHeight="true" outlineLevel="0" collapsed="false">
      <c r="A74" s="1" t="s">
        <v>128</v>
      </c>
      <c r="B74" s="1" t="s">
        <v>136</v>
      </c>
      <c r="C74" s="1" t="s">
        <v>33</v>
      </c>
      <c r="D74" s="1" t="s">
        <v>124</v>
      </c>
      <c r="E74" s="1" t="s">
        <v>218</v>
      </c>
      <c r="F74" s="14" t="s">
        <v>40</v>
      </c>
      <c r="G74" s="14" t="str">
        <f aca="false">IF(I74&lt;p_local,"Local → page infra",IF(H74&gt;=p_ph1,"Phase 1",IF(H74&gt;=p_ph2,"Phase 2","Phase 3")))</f>
        <v>Phase 2</v>
      </c>
      <c r="H74" s="14" t="n">
        <f aca="false">IF(I74&lt;p_local,0,IF(C74="Aéroport → Aéroport",p_pts_plein,IF(Y74&gt;0,IF(I74&lt;=Y74,p_pts_plein,IF(I74&lt;=p_mult2*Y74,p_pts_moyen,p_pts_r3)),IF(I74&gt;=p_vv_min,p_pts_plein,IF(I74&gt;=p_vv_moy,p_pts_moyen,p_pts_court))))+IF(INDEX(10_Lieux!$D:$D,U74)=1,p_prio1,p_prio2)+IF(INDEX(10_Lieux!$D:$D,V74)=1,p_prio1,p_prio2)+IF(K74="Oui",p_tf,0)+p_hub*((INDEX(10_Lieux!$H:$H,U74)="Hub")+(INDEX(10_Lieux!$H:$H,V74)="Hub"))+IF(OR(INDEX(10_Lieux!$H:$H,U74)="Premium",INDEX(10_Lieux!$H:$H,V74)="Premium"),p_prem,0))</f>
        <v>70</v>
      </c>
      <c r="I74" s="14" t="n">
        <f aca="false">ROUND(W74*p_facteur,0)</f>
        <v>769</v>
      </c>
      <c r="J74" s="14" t="str">
        <f aca="false">IF(X74&lt;60,X74&amp;" min",INT(X74/60)&amp;" h"&amp;IF(MOD(X74,60)=0,""," "&amp;TEXT(MOD(X74,60),"00")))</f>
        <v>8 h</v>
      </c>
      <c r="K74" s="14" t="str">
        <f aca="false">IF(S74&lt;&gt;T74,"Oui","Non")</f>
        <v>Non</v>
      </c>
      <c r="L74" s="14" t="str">
        <f aca="false">IF(AND(INDEX(10_Lieux!$B:$B,U74)="Ville",INDEX(10_Lieux!$B:$B,V74)="Ville"),"/chauffeur-prive/"&amp;INDEX(10_Lieux!$E:$E,U74)&amp;"-"&amp;INDEX(10_Lieux!$E:$E,V74)&amp;"/","/chauffeur-prive/"&amp;INDEX(10_Lieux!$E:$E,U74)&amp;"/"&amp;INDEX(10_Lieux!$E:$E,V74)&amp;"/")</f>
        <v>/chauffeur-prive/marseille-strasbourg/</v>
      </c>
      <c r="M74" s="14" t="str">
        <f aca="false">IFERROR(INDEX($L:$L,MATCH(B74&amp;"|"&amp;A74,$Z:$Z,0)),"—")</f>
        <v>/chauffeur-prive/strasbourg-marseille/</v>
      </c>
      <c r="N74" s="14" t="str">
        <f aca="false">IF(LEN("Chauffeur privé "&amp;INDEX(10_Lieux!$J:$J,U74)&amp;" → "&amp;INDEX(10_Lieux!$J:$J,V74)&amp;" | 24h/24")&gt;60,"Chauffeur privé "&amp;INDEX(10_Lieux!$J:$J,U74)&amp;" → "&amp;INDEX(10_Lieux!$J:$J,V74),"Chauffeur privé "&amp;INDEX(10_Lieux!$J:$J,U74)&amp;" → "&amp;INDEX(10_Lieux!$J:$J,V74)&amp;" | 24h/24")</f>
        <v>Chauffeur privé Marseille → Strasbourg | 24h/24</v>
      </c>
      <c r="O74" s="14" t="n">
        <f aca="false">LEN(N74)</f>
        <v>47</v>
      </c>
      <c r="P74" s="14" t="str">
        <f aca="false">"Chauffeur privé "&amp;INDEX(10_Lieux!$K:$K,U74)&amp;" vers "&amp;INDEX(10_Lieux!$L:$L,V74)</f>
        <v>Chauffeur privé de Marseille vers Strasbourg</v>
      </c>
      <c r="Q74" s="14" t="str">
        <f aca="false">"Chauffeur privé "&amp;INDEX(10_Lieux!$K:$K,U74)&amp;" vers "&amp;INDEX(10_Lieux!$L:$L,V74)&amp;" : env. "&amp;I74&amp;" km, "&amp;J74&amp;" de route. Devis personnalisé, standard 24h/24 et 7j/7."</f>
        <v>Chauffeur privé de Marseille vers Strasbourg : env. 769 km, 8 h de route. Devis personnalisé, standard 24h/24 et 7j/7.</v>
      </c>
      <c r="R74" s="14" t="n">
        <f aca="false">LEN(Q74)</f>
        <v>118</v>
      </c>
      <c r="S74" s="14" t="str">
        <f aca="false">INDEX(10_Lieux!$C:$C,U74)</f>
        <v>France</v>
      </c>
      <c r="T74" s="14" t="str">
        <f aca="false">INDEX(10_Lieux!$C:$C,V74)</f>
        <v>France</v>
      </c>
      <c r="U74" s="14" t="n">
        <f aca="false">MATCH(A74,10_Lieux!$A:$A,0)</f>
        <v>79</v>
      </c>
      <c r="V74" s="14" t="n">
        <f aca="false">MATCH(B74,10_Lieux!$A:$A,0)</f>
        <v>29</v>
      </c>
      <c r="W74" s="14" t="n">
        <f aca="false">ROUND(6371*2*ASIN(SQRT(SIN(RADIANS(INDEX(10_Lieux!$F:$F,V74)-INDEX(10_Lieux!$F:$F,U74))/2)^2+COS(RADIANS(INDEX(10_Lieux!$F:$F,U74)))*COS(RADIANS(INDEX(10_Lieux!$F:$F,V74)))*SIN(RADIANS(INDEX(10_Lieux!$G:$G,V74)-INDEX(10_Lieux!$G:$G,U74))/2)^2)),1)</f>
        <v>614.8</v>
      </c>
      <c r="X74" s="14" t="n">
        <f aca="false">ROUND(I74/IF(I74&lt;p_seuil_vitesse,p_vit_lente,p_vit_rapide)*60/15,0)*15</f>
        <v>480</v>
      </c>
      <c r="Y74" s="14" t="n">
        <f aca="false">MAX(IF(INDEX(10_Lieux!$B:$B,U74)&lt;&gt;"Ville",INDEX(10_Lieux!$I:$I,U74),0),IF(INDEX(10_Lieux!$B:$B,V74)&lt;&gt;"Ville",INDEX(10_Lieux!$I:$I,V74),0))</f>
        <v>0</v>
      </c>
      <c r="Z74" s="14" t="str">
        <f aca="false">A74&amp;"|"&amp;B74</f>
        <v>Marseille|Strasbourg</v>
      </c>
      <c r="AA74" s="14" t="str">
        <f aca="false">IF(I74&lt;p_local,"Local",IF(I74&lt;p_vv_min,"Courte distance",IF(I74&lt;p_tres_long,"Longue distance","Très longue distance")))</f>
        <v>Très longue distance</v>
      </c>
    </row>
    <row r="75" customFormat="false" ht="15" hidden="false" customHeight="true" outlineLevel="0" collapsed="false">
      <c r="A75" s="1" t="s">
        <v>128</v>
      </c>
      <c r="B75" s="1" t="s">
        <v>138</v>
      </c>
      <c r="C75" s="1" t="s">
        <v>33</v>
      </c>
      <c r="D75" s="1" t="s">
        <v>124</v>
      </c>
      <c r="E75" s="1" t="s">
        <v>219</v>
      </c>
      <c r="F75" s="14" t="s">
        <v>40</v>
      </c>
      <c r="G75" s="14" t="str">
        <f aca="false">IF(I75&lt;p_local,"Local → page infra",IF(H75&gt;=p_ph1,"Phase 1",IF(H75&gt;=p_ph2,"Phase 2","Phase 3")))</f>
        <v>Phase 2</v>
      </c>
      <c r="H75" s="14" t="n">
        <f aca="false">IF(I75&lt;p_local,0,IF(C75="Aéroport → Aéroport",p_pts_plein,IF(Y75&gt;0,IF(I75&lt;=Y75,p_pts_plein,IF(I75&lt;=p_mult2*Y75,p_pts_moyen,p_pts_r3)),IF(I75&gt;=p_vv_min,p_pts_plein,IF(I75&gt;=p_vv_moy,p_pts_moyen,p_pts_court))))+IF(INDEX(10_Lieux!$D:$D,U75)=1,p_prio1,p_prio2)+IF(INDEX(10_Lieux!$D:$D,V75)=1,p_prio1,p_prio2)+IF(K75="Oui",p_tf,0)+p_hub*((INDEX(10_Lieux!$H:$H,U75)="Hub")+(INDEX(10_Lieux!$H:$H,V75)="Hub"))+IF(OR(INDEX(10_Lieux!$H:$H,U75)="Premium",INDEX(10_Lieux!$H:$H,V75)="Premium"),p_prem,0))</f>
        <v>65</v>
      </c>
      <c r="I75" s="14" t="n">
        <f aca="false">ROUND(W75*p_facteur,0)</f>
        <v>157</v>
      </c>
      <c r="J75" s="14" t="str">
        <f aca="false">IF(X75&lt;60,X75&amp;" min",INT(X75/60)&amp;" h"&amp;IF(MOD(X75,60)=0,""," "&amp;TEXT(MOD(X75,60),"00")))</f>
        <v>1 h 45</v>
      </c>
      <c r="K75" s="14" t="str">
        <f aca="false">IF(S75&lt;&gt;T75,"Oui","Non")</f>
        <v>Non</v>
      </c>
      <c r="L75" s="14" t="str">
        <f aca="false">IF(AND(INDEX(10_Lieux!$B:$B,U75)="Ville",INDEX(10_Lieux!$B:$B,V75)="Ville"),"/chauffeur-prive/"&amp;INDEX(10_Lieux!$E:$E,U75)&amp;"-"&amp;INDEX(10_Lieux!$E:$E,V75)&amp;"/","/chauffeur-prive/"&amp;INDEX(10_Lieux!$E:$E,U75)&amp;"/"&amp;INDEX(10_Lieux!$E:$E,V75)&amp;"/")</f>
        <v>/chauffeur-prive/marseille-montpellier/</v>
      </c>
      <c r="M75" s="14" t="str">
        <f aca="false">IFERROR(INDEX($L:$L,MATCH(B75&amp;"|"&amp;A75,$Z:$Z,0)),"—")</f>
        <v>/chauffeur-prive/montpellier-marseille/</v>
      </c>
      <c r="N75" s="14" t="str">
        <f aca="false">IF(LEN("Chauffeur privé "&amp;INDEX(10_Lieux!$J:$J,U75)&amp;" → "&amp;INDEX(10_Lieux!$J:$J,V75)&amp;" | 24h/24")&gt;60,"Chauffeur privé "&amp;INDEX(10_Lieux!$J:$J,U75)&amp;" → "&amp;INDEX(10_Lieux!$J:$J,V75),"Chauffeur privé "&amp;INDEX(10_Lieux!$J:$J,U75)&amp;" → "&amp;INDEX(10_Lieux!$J:$J,V75)&amp;" | 24h/24")</f>
        <v>Chauffeur privé Marseille → Montpellier | 24h/24</v>
      </c>
      <c r="O75" s="14" t="n">
        <f aca="false">LEN(N75)</f>
        <v>48</v>
      </c>
      <c r="P75" s="14" t="str">
        <f aca="false">"Chauffeur privé "&amp;INDEX(10_Lieux!$K:$K,U75)&amp;" vers "&amp;INDEX(10_Lieux!$L:$L,V75)</f>
        <v>Chauffeur privé de Marseille vers Montpellier</v>
      </c>
      <c r="Q75" s="14" t="str">
        <f aca="false">"Chauffeur privé "&amp;INDEX(10_Lieux!$K:$K,U75)&amp;" vers "&amp;INDEX(10_Lieux!$L:$L,V75)&amp;" : env. "&amp;I75&amp;" km, "&amp;J75&amp;" de route. Devis personnalisé, standard 24h/24 et 7j/7."</f>
        <v>Chauffeur privé de Marseille vers Montpellier : env. 157 km, 1 h 45 de route. Devis personnalisé, standard 24h/24 et 7j/7.</v>
      </c>
      <c r="R75" s="14" t="n">
        <f aca="false">LEN(Q75)</f>
        <v>122</v>
      </c>
      <c r="S75" s="14" t="str">
        <f aca="false">INDEX(10_Lieux!$C:$C,U75)</f>
        <v>France</v>
      </c>
      <c r="T75" s="14" t="str">
        <f aca="false">INDEX(10_Lieux!$C:$C,V75)</f>
        <v>France</v>
      </c>
      <c r="U75" s="14" t="n">
        <f aca="false">MATCH(A75,10_Lieux!$A:$A,0)</f>
        <v>79</v>
      </c>
      <c r="V75" s="14" t="n">
        <f aca="false">MATCH(B75,10_Lieux!$A:$A,0)</f>
        <v>71</v>
      </c>
      <c r="W75" s="14" t="n">
        <f aca="false">ROUND(6371*2*ASIN(SQRT(SIN(RADIANS(INDEX(10_Lieux!$F:$F,V75)-INDEX(10_Lieux!$F:$F,U75))/2)^2+COS(RADIANS(INDEX(10_Lieux!$F:$F,U75)))*COS(RADIANS(INDEX(10_Lieux!$F:$F,V75)))*SIN(RADIANS(INDEX(10_Lieux!$G:$G,V75)-INDEX(10_Lieux!$G:$G,U75))/2)^2)),1)</f>
        <v>125.5</v>
      </c>
      <c r="X75" s="14" t="n">
        <f aca="false">ROUND(I75/IF(I75&lt;p_seuil_vitesse,p_vit_lente,p_vit_rapide)*60/15,0)*15</f>
        <v>105</v>
      </c>
      <c r="Y75" s="14" t="n">
        <f aca="false">MAX(IF(INDEX(10_Lieux!$B:$B,U75)&lt;&gt;"Ville",INDEX(10_Lieux!$I:$I,U75),0),IF(INDEX(10_Lieux!$B:$B,V75)&lt;&gt;"Ville",INDEX(10_Lieux!$I:$I,V75),0))</f>
        <v>0</v>
      </c>
      <c r="Z75" s="14" t="str">
        <f aca="false">A75&amp;"|"&amp;B75</f>
        <v>Marseille|Montpellier</v>
      </c>
      <c r="AA75" s="14" t="str">
        <f aca="false">IF(I75&lt;p_local,"Local",IF(I75&lt;p_vv_min,"Courte distance",IF(I75&lt;p_tres_long,"Longue distance","Très longue distance")))</f>
        <v>Longue distance</v>
      </c>
    </row>
    <row r="76" customFormat="false" ht="15" hidden="false" customHeight="true" outlineLevel="0" collapsed="false">
      <c r="A76" s="1" t="s">
        <v>128</v>
      </c>
      <c r="B76" s="1" t="s">
        <v>140</v>
      </c>
      <c r="C76" s="1" t="s">
        <v>33</v>
      </c>
      <c r="D76" s="1" t="s">
        <v>124</v>
      </c>
      <c r="E76" s="1" t="s">
        <v>220</v>
      </c>
      <c r="F76" s="14" t="s">
        <v>40</v>
      </c>
      <c r="G76" s="14" t="str">
        <f aca="false">IF(I76&lt;p_local,"Local → page infra",IF(H76&gt;=p_ph1,"Phase 1",IF(H76&gt;=p_ph2,"Phase 2","Phase 3")))</f>
        <v>Phase 2</v>
      </c>
      <c r="H76" s="14" t="n">
        <f aca="false">IF(I76&lt;p_local,0,IF(C76="Aéroport → Aéroport",p_pts_plein,IF(Y76&gt;0,IF(I76&lt;=Y76,p_pts_plein,IF(I76&lt;=p_mult2*Y76,p_pts_moyen,p_pts_r3)),IF(I76&gt;=p_vv_min,p_pts_plein,IF(I76&gt;=p_vv_moy,p_pts_moyen,p_pts_court))))+IF(INDEX(10_Lieux!$D:$D,U76)=1,p_prio1,p_prio2)+IF(INDEX(10_Lieux!$D:$D,V76)=1,p_prio1,p_prio2)+IF(K76="Oui",p_tf,0)+p_hub*((INDEX(10_Lieux!$H:$H,U76)="Hub")+(INDEX(10_Lieux!$H:$H,V76)="Hub"))+IF(OR(INDEX(10_Lieux!$H:$H,U76)="Premium",INDEX(10_Lieux!$H:$H,V76)="Premium"),p_prem,0))</f>
        <v>65</v>
      </c>
      <c r="I76" s="14" t="n">
        <f aca="false">ROUND(W76*p_facteur,0)</f>
        <v>869</v>
      </c>
      <c r="J76" s="14" t="str">
        <f aca="false">IF(X76&lt;60,X76&amp;" min",INT(X76/60)&amp;" h"&amp;IF(MOD(X76,60)=0,""," "&amp;TEXT(MOD(X76,60),"00")))</f>
        <v>9 h 15</v>
      </c>
      <c r="K76" s="14" t="str">
        <f aca="false">IF(S76&lt;&gt;T76,"Oui","Non")</f>
        <v>Non</v>
      </c>
      <c r="L76" s="14" t="str">
        <f aca="false">IF(AND(INDEX(10_Lieux!$B:$B,U76)="Ville",INDEX(10_Lieux!$B:$B,V76)="Ville"),"/chauffeur-prive/"&amp;INDEX(10_Lieux!$E:$E,U76)&amp;"-"&amp;INDEX(10_Lieux!$E:$E,V76)&amp;"/","/chauffeur-prive/"&amp;INDEX(10_Lieux!$E:$E,U76)&amp;"/"&amp;INDEX(10_Lieux!$E:$E,V76)&amp;"/")</f>
        <v>/chauffeur-prive/marseille-nantes/</v>
      </c>
      <c r="M76" s="14" t="str">
        <f aca="false">IFERROR(INDEX($L:$L,MATCH(B76&amp;"|"&amp;A76,$Z:$Z,0)),"—")</f>
        <v>/chauffeur-prive/nantes-marseille/</v>
      </c>
      <c r="N76" s="14" t="str">
        <f aca="false">IF(LEN("Chauffeur privé "&amp;INDEX(10_Lieux!$J:$J,U76)&amp;" → "&amp;INDEX(10_Lieux!$J:$J,V76)&amp;" | 24h/24")&gt;60,"Chauffeur privé "&amp;INDEX(10_Lieux!$J:$J,U76)&amp;" → "&amp;INDEX(10_Lieux!$J:$J,V76),"Chauffeur privé "&amp;INDEX(10_Lieux!$J:$J,U76)&amp;" → "&amp;INDEX(10_Lieux!$J:$J,V76)&amp;" | 24h/24")</f>
        <v>Chauffeur privé Marseille → Nantes | 24h/24</v>
      </c>
      <c r="O76" s="14" t="n">
        <f aca="false">LEN(N76)</f>
        <v>43</v>
      </c>
      <c r="P76" s="14" t="str">
        <f aca="false">"Chauffeur privé "&amp;INDEX(10_Lieux!$K:$K,U76)&amp;" vers "&amp;INDEX(10_Lieux!$L:$L,V76)</f>
        <v>Chauffeur privé de Marseille vers Nantes</v>
      </c>
      <c r="Q76" s="14" t="str">
        <f aca="false">"Chauffeur privé "&amp;INDEX(10_Lieux!$K:$K,U76)&amp;" vers "&amp;INDEX(10_Lieux!$L:$L,V76)&amp;" : env. "&amp;I76&amp;" km, "&amp;J76&amp;" de route. Devis personnalisé, standard 24h/24 et 7j/7."</f>
        <v>Chauffeur privé de Marseille vers Nantes : env. 869 km, 9 h 15 de route. Devis personnalisé, standard 24h/24 et 7j/7.</v>
      </c>
      <c r="R76" s="14" t="n">
        <f aca="false">LEN(Q76)</f>
        <v>117</v>
      </c>
      <c r="S76" s="14" t="str">
        <f aca="false">INDEX(10_Lieux!$C:$C,U76)</f>
        <v>France</v>
      </c>
      <c r="T76" s="14" t="str">
        <f aca="false">INDEX(10_Lieux!$C:$C,V76)</f>
        <v>France</v>
      </c>
      <c r="U76" s="14" t="n">
        <f aca="false">MATCH(A76,10_Lieux!$A:$A,0)</f>
        <v>79</v>
      </c>
      <c r="V76" s="14" t="n">
        <f aca="false">MATCH(B76,10_Lieux!$A:$A,0)</f>
        <v>56</v>
      </c>
      <c r="W76" s="14" t="n">
        <f aca="false">ROUND(6371*2*ASIN(SQRT(SIN(RADIANS(INDEX(10_Lieux!$F:$F,V76)-INDEX(10_Lieux!$F:$F,U76))/2)^2+COS(RADIANS(INDEX(10_Lieux!$F:$F,U76)))*COS(RADIANS(INDEX(10_Lieux!$F:$F,V76)))*SIN(RADIANS(INDEX(10_Lieux!$G:$G,V76)-INDEX(10_Lieux!$G:$G,U76))/2)^2)),1)</f>
        <v>695.1</v>
      </c>
      <c r="X76" s="14" t="n">
        <f aca="false">ROUND(I76/IF(I76&lt;p_seuil_vitesse,p_vit_lente,p_vit_rapide)*60/15,0)*15</f>
        <v>555</v>
      </c>
      <c r="Y76" s="14" t="n">
        <f aca="false">MAX(IF(INDEX(10_Lieux!$B:$B,U76)&lt;&gt;"Ville",INDEX(10_Lieux!$I:$I,U76),0),IF(INDEX(10_Lieux!$B:$B,V76)&lt;&gt;"Ville",INDEX(10_Lieux!$I:$I,V76),0))</f>
        <v>0</v>
      </c>
      <c r="Z76" s="14" t="str">
        <f aca="false">A76&amp;"|"&amp;B76</f>
        <v>Marseille|Nantes</v>
      </c>
      <c r="AA76" s="14" t="str">
        <f aca="false">IF(I76&lt;p_local,"Local",IF(I76&lt;p_vv_min,"Courte distance",IF(I76&lt;p_tres_long,"Longue distance","Très longue distance")))</f>
        <v>Très longue distance</v>
      </c>
    </row>
    <row r="77" customFormat="false" ht="15" hidden="false" customHeight="true" outlineLevel="0" collapsed="false">
      <c r="A77" s="1" t="s">
        <v>128</v>
      </c>
      <c r="B77" s="1" t="s">
        <v>142</v>
      </c>
      <c r="C77" s="1" t="s">
        <v>33</v>
      </c>
      <c r="D77" s="1" t="s">
        <v>124</v>
      </c>
      <c r="E77" s="1" t="s">
        <v>221</v>
      </c>
      <c r="F77" s="14" t="s">
        <v>40</v>
      </c>
      <c r="G77" s="14" t="str">
        <f aca="false">IF(I77&lt;p_local,"Local → page infra",IF(H77&gt;=p_ph1,"Phase 1",IF(H77&gt;=p_ph2,"Phase 2","Phase 3")))</f>
        <v>Phase 2</v>
      </c>
      <c r="H77" s="14" t="n">
        <f aca="false">IF(I77&lt;p_local,0,IF(C77="Aéroport → Aéroport",p_pts_plein,IF(Y77&gt;0,IF(I77&lt;=Y77,p_pts_plein,IF(I77&lt;=p_mult2*Y77,p_pts_moyen,p_pts_r3)),IF(I77&gt;=p_vv_min,p_pts_plein,IF(I77&gt;=p_vv_moy,p_pts_moyen,p_pts_court))))+IF(INDEX(10_Lieux!$D:$D,U77)=1,p_prio1,p_prio2)+IF(INDEX(10_Lieux!$D:$D,V77)=1,p_prio1,p_prio2)+IF(K77="Oui",p_tf,0)+p_hub*((INDEX(10_Lieux!$H:$H,U77)="Hub")+(INDEX(10_Lieux!$H:$H,V77)="Hub"))+IF(OR(INDEX(10_Lieux!$H:$H,U77)="Premium",INDEX(10_Lieux!$H:$H,V77)="Premium"),p_prem,0))</f>
        <v>65</v>
      </c>
      <c r="I77" s="14" t="n">
        <f aca="false">ROUND(W77*p_facteur,0)</f>
        <v>957</v>
      </c>
      <c r="J77" s="14" t="str">
        <f aca="false">IF(X77&lt;60,X77&amp;" min",INT(X77/60)&amp;" h"&amp;IF(MOD(X77,60)=0,""," "&amp;TEXT(MOD(X77,60),"00")))</f>
        <v>10 h</v>
      </c>
      <c r="K77" s="14" t="str">
        <f aca="false">IF(S77&lt;&gt;T77,"Oui","Non")</f>
        <v>Non</v>
      </c>
      <c r="L77" s="14" t="str">
        <f aca="false">IF(AND(INDEX(10_Lieux!$B:$B,U77)="Ville",INDEX(10_Lieux!$B:$B,V77)="Ville"),"/chauffeur-prive/"&amp;INDEX(10_Lieux!$E:$E,U77)&amp;"-"&amp;INDEX(10_Lieux!$E:$E,V77)&amp;"/","/chauffeur-prive/"&amp;INDEX(10_Lieux!$E:$E,U77)&amp;"/"&amp;INDEX(10_Lieux!$E:$E,V77)&amp;"/")</f>
        <v>/chauffeur-prive/marseille-rennes/</v>
      </c>
      <c r="M77" s="14" t="str">
        <f aca="false">IFERROR(INDEX($L:$L,MATCH(B77&amp;"|"&amp;A77,$Z:$Z,0)),"—")</f>
        <v>/chauffeur-prive/rennes-marseille/</v>
      </c>
      <c r="N77" s="14" t="str">
        <f aca="false">IF(LEN("Chauffeur privé "&amp;INDEX(10_Lieux!$J:$J,U77)&amp;" → "&amp;INDEX(10_Lieux!$J:$J,V77)&amp;" | 24h/24")&gt;60,"Chauffeur privé "&amp;INDEX(10_Lieux!$J:$J,U77)&amp;" → "&amp;INDEX(10_Lieux!$J:$J,V77),"Chauffeur privé "&amp;INDEX(10_Lieux!$J:$J,U77)&amp;" → "&amp;INDEX(10_Lieux!$J:$J,V77)&amp;" | 24h/24")</f>
        <v>Chauffeur privé Marseille → Rennes | 24h/24</v>
      </c>
      <c r="O77" s="14" t="n">
        <f aca="false">LEN(N77)</f>
        <v>43</v>
      </c>
      <c r="P77" s="14" t="str">
        <f aca="false">"Chauffeur privé "&amp;INDEX(10_Lieux!$K:$K,U77)&amp;" vers "&amp;INDEX(10_Lieux!$L:$L,V77)</f>
        <v>Chauffeur privé de Marseille vers Rennes</v>
      </c>
      <c r="Q77" s="14" t="str">
        <f aca="false">"Chauffeur privé "&amp;INDEX(10_Lieux!$K:$K,U77)&amp;" vers "&amp;INDEX(10_Lieux!$L:$L,V77)&amp;" : env. "&amp;I77&amp;" km, "&amp;J77&amp;" de route. Devis personnalisé, standard 24h/24 et 7j/7."</f>
        <v>Chauffeur privé de Marseille vers Rennes : env. 957 km, 10 h de route. Devis personnalisé, standard 24h/24 et 7j/7.</v>
      </c>
      <c r="R77" s="14" t="n">
        <f aca="false">LEN(Q77)</f>
        <v>115</v>
      </c>
      <c r="S77" s="14" t="str">
        <f aca="false">INDEX(10_Lieux!$C:$C,U77)</f>
        <v>France</v>
      </c>
      <c r="T77" s="14" t="str">
        <f aca="false">INDEX(10_Lieux!$C:$C,V77)</f>
        <v>France</v>
      </c>
      <c r="U77" s="14" t="n">
        <f aca="false">MATCH(A77,10_Lieux!$A:$A,0)</f>
        <v>79</v>
      </c>
      <c r="V77" s="14" t="n">
        <f aca="false">MATCH(B77,10_Lieux!$A:$A,0)</f>
        <v>49</v>
      </c>
      <c r="W77" s="14" t="n">
        <f aca="false">ROUND(6371*2*ASIN(SQRT(SIN(RADIANS(INDEX(10_Lieux!$F:$F,V77)-INDEX(10_Lieux!$F:$F,U77))/2)^2+COS(RADIANS(INDEX(10_Lieux!$F:$F,U77)))*COS(RADIANS(INDEX(10_Lieux!$F:$F,V77)))*SIN(RADIANS(INDEX(10_Lieux!$G:$G,V77)-INDEX(10_Lieux!$G:$G,U77))/2)^2)),1)</f>
        <v>765.4</v>
      </c>
      <c r="X77" s="14" t="n">
        <f aca="false">ROUND(I77/IF(I77&lt;p_seuil_vitesse,p_vit_lente,p_vit_rapide)*60/15,0)*15</f>
        <v>600</v>
      </c>
      <c r="Y77" s="14" t="n">
        <f aca="false">MAX(IF(INDEX(10_Lieux!$B:$B,U77)&lt;&gt;"Ville",INDEX(10_Lieux!$I:$I,U77),0),IF(INDEX(10_Lieux!$B:$B,V77)&lt;&gt;"Ville",INDEX(10_Lieux!$I:$I,V77),0))</f>
        <v>0</v>
      </c>
      <c r="Z77" s="14" t="str">
        <f aca="false">A77&amp;"|"&amp;B77</f>
        <v>Marseille|Rennes</v>
      </c>
      <c r="AA77" s="14" t="str">
        <f aca="false">IF(I77&lt;p_local,"Local",IF(I77&lt;p_vv_min,"Courte distance",IF(I77&lt;p_tres_long,"Longue distance","Très longue distance")))</f>
        <v>Très longue distance</v>
      </c>
    </row>
    <row r="78" customFormat="false" ht="15" hidden="false" customHeight="true" outlineLevel="0" collapsed="false">
      <c r="A78" s="1" t="s">
        <v>128</v>
      </c>
      <c r="B78" s="1" t="s">
        <v>144</v>
      </c>
      <c r="C78" s="1" t="s">
        <v>33</v>
      </c>
      <c r="D78" s="1" t="s">
        <v>124</v>
      </c>
      <c r="E78" s="1" t="s">
        <v>222</v>
      </c>
      <c r="F78" s="14" t="s">
        <v>40</v>
      </c>
      <c r="G78" s="14" t="str">
        <f aca="false">IF(I78&lt;p_local,"Local → page infra",IF(H78&gt;=p_ph1,"Phase 1",IF(H78&gt;=p_ph2,"Phase 2","Phase 3")))</f>
        <v>Phase 2</v>
      </c>
      <c r="H78" s="14" t="n">
        <f aca="false">IF(I78&lt;p_local,0,IF(C78="Aéroport → Aéroport",p_pts_plein,IF(Y78&gt;0,IF(I78&lt;=Y78,p_pts_plein,IF(I78&lt;=p_mult2*Y78,p_pts_moyen,p_pts_r3)),IF(I78&gt;=p_vv_min,p_pts_plein,IF(I78&gt;=p_vv_moy,p_pts_moyen,p_pts_court))))+IF(INDEX(10_Lieux!$D:$D,U78)=1,p_prio1,p_prio2)+IF(INDEX(10_Lieux!$D:$D,V78)=1,p_prio1,p_prio2)+IF(K78="Oui",p_tf,0)+p_hub*((INDEX(10_Lieux!$H:$H,U78)="Hub")+(INDEX(10_Lieux!$H:$H,V78)="Hub"))+IF(OR(INDEX(10_Lieux!$H:$H,U78)="Premium",INDEX(10_Lieux!$H:$H,V78)="Premium"),p_prem,0))</f>
        <v>70</v>
      </c>
      <c r="I78" s="14" t="n">
        <f aca="false">ROUND(W78*p_facteur,0)</f>
        <v>560</v>
      </c>
      <c r="J78" s="14" t="str">
        <f aca="false">IF(X78&lt;60,X78&amp;" min",INT(X78/60)&amp;" h"&amp;IF(MOD(X78,60)=0,""," "&amp;TEXT(MOD(X78,60),"00")))</f>
        <v>6 h</v>
      </c>
      <c r="K78" s="14" t="str">
        <f aca="false">IF(S78&lt;&gt;T78,"Oui","Non")</f>
        <v>Non</v>
      </c>
      <c r="L78" s="14" t="str">
        <f aca="false">IF(AND(INDEX(10_Lieux!$B:$B,U78)="Ville",INDEX(10_Lieux!$B:$B,V78)="Ville"),"/chauffeur-prive/"&amp;INDEX(10_Lieux!$E:$E,U78)&amp;"-"&amp;INDEX(10_Lieux!$E:$E,V78)&amp;"/","/chauffeur-prive/"&amp;INDEX(10_Lieux!$E:$E,U78)&amp;"/"&amp;INDEX(10_Lieux!$E:$E,V78)&amp;"/")</f>
        <v>/chauffeur-prive/marseille-dijon/</v>
      </c>
      <c r="M78" s="14" t="str">
        <f aca="false">IFERROR(INDEX($L:$L,MATCH(B78&amp;"|"&amp;A78,$Z:$Z,0)),"—")</f>
        <v>/chauffeur-prive/dijon-marseille/</v>
      </c>
      <c r="N78" s="14" t="str">
        <f aca="false">IF(LEN("Chauffeur privé "&amp;INDEX(10_Lieux!$J:$J,U78)&amp;" → "&amp;INDEX(10_Lieux!$J:$J,V78)&amp;" | 24h/24")&gt;60,"Chauffeur privé "&amp;INDEX(10_Lieux!$J:$J,U78)&amp;" → "&amp;INDEX(10_Lieux!$J:$J,V78),"Chauffeur privé "&amp;INDEX(10_Lieux!$J:$J,U78)&amp;" → "&amp;INDEX(10_Lieux!$J:$J,V78)&amp;" | 24h/24")</f>
        <v>Chauffeur privé Marseille → Dijon | 24h/24</v>
      </c>
      <c r="O78" s="14" t="n">
        <f aca="false">LEN(N78)</f>
        <v>42</v>
      </c>
      <c r="P78" s="14" t="str">
        <f aca="false">"Chauffeur privé "&amp;INDEX(10_Lieux!$K:$K,U78)&amp;" vers "&amp;INDEX(10_Lieux!$L:$L,V78)</f>
        <v>Chauffeur privé de Marseille vers Dijon</v>
      </c>
      <c r="Q78" s="14" t="str">
        <f aca="false">"Chauffeur privé "&amp;INDEX(10_Lieux!$K:$K,U78)&amp;" vers "&amp;INDEX(10_Lieux!$L:$L,V78)&amp;" : env. "&amp;I78&amp;" km, "&amp;J78&amp;" de route. Devis personnalisé, standard 24h/24 et 7j/7."</f>
        <v>Chauffeur privé de Marseille vers Dijon : env. 560 km, 6 h de route. Devis personnalisé, standard 24h/24 et 7j/7.</v>
      </c>
      <c r="R78" s="14" t="n">
        <f aca="false">LEN(Q78)</f>
        <v>113</v>
      </c>
      <c r="S78" s="14" t="str">
        <f aca="false">INDEX(10_Lieux!$C:$C,U78)</f>
        <v>France</v>
      </c>
      <c r="T78" s="14" t="str">
        <f aca="false">INDEX(10_Lieux!$C:$C,V78)</f>
        <v>France</v>
      </c>
      <c r="U78" s="14" t="n">
        <f aca="false">MATCH(A78,10_Lieux!$A:$A,0)</f>
        <v>79</v>
      </c>
      <c r="V78" s="14" t="n">
        <f aca="false">MATCH(B78,10_Lieux!$A:$A,0)</f>
        <v>23</v>
      </c>
      <c r="W78" s="14" t="n">
        <f aca="false">ROUND(6371*2*ASIN(SQRT(SIN(RADIANS(INDEX(10_Lieux!$F:$F,V78)-INDEX(10_Lieux!$F:$F,U78))/2)^2+COS(RADIANS(INDEX(10_Lieux!$F:$F,U78)))*COS(RADIANS(INDEX(10_Lieux!$F:$F,V78)))*SIN(RADIANS(INDEX(10_Lieux!$G:$G,V78)-INDEX(10_Lieux!$G:$G,U78))/2)^2)),1)</f>
        <v>448.3</v>
      </c>
      <c r="X78" s="14" t="n">
        <f aca="false">ROUND(I78/IF(I78&lt;p_seuil_vitesse,p_vit_lente,p_vit_rapide)*60/15,0)*15</f>
        <v>360</v>
      </c>
      <c r="Y78" s="14" t="n">
        <f aca="false">MAX(IF(INDEX(10_Lieux!$B:$B,U78)&lt;&gt;"Ville",INDEX(10_Lieux!$I:$I,U78),0),IF(INDEX(10_Lieux!$B:$B,V78)&lt;&gt;"Ville",INDEX(10_Lieux!$I:$I,V78),0))</f>
        <v>0</v>
      </c>
      <c r="Z78" s="14" t="str">
        <f aca="false">A78&amp;"|"&amp;B78</f>
        <v>Marseille|Dijon</v>
      </c>
      <c r="AA78" s="14" t="str">
        <f aca="false">IF(I78&lt;p_local,"Local",IF(I78&lt;p_vv_min,"Courte distance",IF(I78&lt;p_tres_long,"Longue distance","Très longue distance")))</f>
        <v>Longue distance</v>
      </c>
    </row>
    <row r="79" customFormat="false" ht="15" hidden="false" customHeight="true" outlineLevel="0" collapsed="false">
      <c r="A79" s="1" t="s">
        <v>128</v>
      </c>
      <c r="B79" s="1" t="s">
        <v>146</v>
      </c>
      <c r="C79" s="1" t="s">
        <v>33</v>
      </c>
      <c r="D79" s="1" t="s">
        <v>124</v>
      </c>
      <c r="E79" s="1" t="s">
        <v>223</v>
      </c>
      <c r="F79" s="14" t="s">
        <v>40</v>
      </c>
      <c r="G79" s="14" t="str">
        <f aca="false">IF(I79&lt;p_local,"Local → page infra",IF(H79&gt;=p_ph1,"Phase 1",IF(H79&gt;=p_ph2,"Phase 2","Phase 3")))</f>
        <v>Phase 2</v>
      </c>
      <c r="H79" s="14" t="n">
        <f aca="false">IF(I79&lt;p_local,0,IF(C79="Aéroport → Aéroport",p_pts_plein,IF(Y79&gt;0,IF(I79&lt;=Y79,p_pts_plein,IF(I79&lt;=p_mult2*Y79,p_pts_moyen,p_pts_r3)),IF(I79&gt;=p_vv_min,p_pts_plein,IF(I79&gt;=p_vv_moy,p_pts_moyen,p_pts_court))))+IF(INDEX(10_Lieux!$D:$D,U79)=1,p_prio1,p_prio2)+IF(INDEX(10_Lieux!$D:$D,V79)=1,p_prio1,p_prio2)+IF(K79="Oui",p_tf,0)+p_hub*((INDEX(10_Lieux!$H:$H,U79)="Hub")+(INDEX(10_Lieux!$H:$H,V79)="Hub"))+IF(OR(INDEX(10_Lieux!$H:$H,U79)="Premium",INDEX(10_Lieux!$H:$H,V79)="Premium"),p_prem,0))</f>
        <v>70</v>
      </c>
      <c r="I79" s="14" t="n">
        <f aca="false">ROUND(W79*p_facteur,0)</f>
        <v>265</v>
      </c>
      <c r="J79" s="14" t="str">
        <f aca="false">IF(X79&lt;60,X79&amp;" min",INT(X79/60)&amp;" h"&amp;IF(MOD(X79,60)=0,""," "&amp;TEXT(MOD(X79,60),"00")))</f>
        <v>2 h 45</v>
      </c>
      <c r="K79" s="14" t="str">
        <f aca="false">IF(S79&lt;&gt;T79,"Oui","Non")</f>
        <v>Non</v>
      </c>
      <c r="L79" s="14" t="str">
        <f aca="false">IF(AND(INDEX(10_Lieux!$B:$B,U79)="Ville",INDEX(10_Lieux!$B:$B,V79)="Ville"),"/chauffeur-prive/"&amp;INDEX(10_Lieux!$E:$E,U79)&amp;"-"&amp;INDEX(10_Lieux!$E:$E,V79)&amp;"/","/chauffeur-prive/"&amp;INDEX(10_Lieux!$E:$E,U79)&amp;"/"&amp;INDEX(10_Lieux!$E:$E,V79)&amp;"/")</f>
        <v>/chauffeur-prive/marseille-grenoble/</v>
      </c>
      <c r="M79" s="14" t="str">
        <f aca="false">IFERROR(INDEX($L:$L,MATCH(B79&amp;"|"&amp;A79,$Z:$Z,0)),"—")</f>
        <v>/chauffeur-prive/grenoble-marseille/</v>
      </c>
      <c r="N79" s="14" t="str">
        <f aca="false">IF(LEN("Chauffeur privé "&amp;INDEX(10_Lieux!$J:$J,U79)&amp;" → "&amp;INDEX(10_Lieux!$J:$J,V79)&amp;" | 24h/24")&gt;60,"Chauffeur privé "&amp;INDEX(10_Lieux!$J:$J,U79)&amp;" → "&amp;INDEX(10_Lieux!$J:$J,V79),"Chauffeur privé "&amp;INDEX(10_Lieux!$J:$J,U79)&amp;" → "&amp;INDEX(10_Lieux!$J:$J,V79)&amp;" | 24h/24")</f>
        <v>Chauffeur privé Marseille → Grenoble | 24h/24</v>
      </c>
      <c r="O79" s="14" t="n">
        <f aca="false">LEN(N79)</f>
        <v>45</v>
      </c>
      <c r="P79" s="14" t="str">
        <f aca="false">"Chauffeur privé "&amp;INDEX(10_Lieux!$K:$K,U79)&amp;" vers "&amp;INDEX(10_Lieux!$L:$L,V79)</f>
        <v>Chauffeur privé de Marseille vers Grenoble</v>
      </c>
      <c r="Q79" s="14" t="str">
        <f aca="false">"Chauffeur privé "&amp;INDEX(10_Lieux!$K:$K,U79)&amp;" vers "&amp;INDEX(10_Lieux!$L:$L,V79)&amp;" : env. "&amp;I79&amp;" km, "&amp;J79&amp;" de route. Devis personnalisé, standard 24h/24 et 7j/7."</f>
        <v>Chauffeur privé de Marseille vers Grenoble : env. 265 km, 2 h 45 de route. Devis personnalisé, standard 24h/24 et 7j/7.</v>
      </c>
      <c r="R79" s="14" t="n">
        <f aca="false">LEN(Q79)</f>
        <v>119</v>
      </c>
      <c r="S79" s="14" t="str">
        <f aca="false">INDEX(10_Lieux!$C:$C,U79)</f>
        <v>France</v>
      </c>
      <c r="T79" s="14" t="str">
        <f aca="false">INDEX(10_Lieux!$C:$C,V79)</f>
        <v>France</v>
      </c>
      <c r="U79" s="14" t="n">
        <f aca="false">MATCH(A79,10_Lieux!$A:$A,0)</f>
        <v>79</v>
      </c>
      <c r="V79" s="14" t="n">
        <f aca="false">MATCH(B79,10_Lieux!$A:$A,0)</f>
        <v>9</v>
      </c>
      <c r="W79" s="14" t="n">
        <f aca="false">ROUND(6371*2*ASIN(SQRT(SIN(RADIANS(INDEX(10_Lieux!$F:$F,V79)-INDEX(10_Lieux!$F:$F,U79))/2)^2+COS(RADIANS(INDEX(10_Lieux!$F:$F,U79)))*COS(RADIANS(INDEX(10_Lieux!$F:$F,V79)))*SIN(RADIANS(INDEX(10_Lieux!$G:$G,V79)-INDEX(10_Lieux!$G:$G,U79))/2)^2)),1)</f>
        <v>212.2</v>
      </c>
      <c r="X79" s="14" t="n">
        <f aca="false">ROUND(I79/IF(I79&lt;p_seuil_vitesse,p_vit_lente,p_vit_rapide)*60/15,0)*15</f>
        <v>165</v>
      </c>
      <c r="Y79" s="14" t="n">
        <f aca="false">MAX(IF(INDEX(10_Lieux!$B:$B,U79)&lt;&gt;"Ville",INDEX(10_Lieux!$I:$I,U79),0),IF(INDEX(10_Lieux!$B:$B,V79)&lt;&gt;"Ville",INDEX(10_Lieux!$I:$I,V79),0))</f>
        <v>0</v>
      </c>
      <c r="Z79" s="14" t="str">
        <f aca="false">A79&amp;"|"&amp;B79</f>
        <v>Marseille|Grenoble</v>
      </c>
      <c r="AA79" s="14" t="str">
        <f aca="false">IF(I79&lt;p_local,"Local",IF(I79&lt;p_vv_min,"Courte distance",IF(I79&lt;p_tres_long,"Longue distance","Très longue distance")))</f>
        <v>Longue distance</v>
      </c>
    </row>
    <row r="80" customFormat="false" ht="15" hidden="false" customHeight="true" outlineLevel="0" collapsed="false">
      <c r="A80" s="1" t="s">
        <v>128</v>
      </c>
      <c r="B80" s="1" t="s">
        <v>148</v>
      </c>
      <c r="C80" s="1" t="s">
        <v>33</v>
      </c>
      <c r="D80" s="1" t="s">
        <v>124</v>
      </c>
      <c r="E80" s="1" t="s">
        <v>224</v>
      </c>
      <c r="F80" s="14" t="s">
        <v>40</v>
      </c>
      <c r="G80" s="14" t="str">
        <f aca="false">IF(I80&lt;p_local,"Local → page infra",IF(H80&gt;=p_ph1,"Phase 1",IF(H80&gt;=p_ph2,"Phase 2","Phase 3")))</f>
        <v>Phase 2</v>
      </c>
      <c r="H80" s="14" t="n">
        <f aca="false">IF(I80&lt;p_local,0,IF(C80="Aéroport → Aéroport",p_pts_plein,IF(Y80&gt;0,IF(I80&lt;=Y80,p_pts_plein,IF(I80&lt;=p_mult2*Y80,p_pts_moyen,p_pts_r3)),IF(I80&gt;=p_vv_min,p_pts_plein,IF(I80&gt;=p_vv_moy,p_pts_moyen,p_pts_court))))+IF(INDEX(10_Lieux!$D:$D,U80)=1,p_prio1,p_prio2)+IF(INDEX(10_Lieux!$D:$D,V80)=1,p_prio1,p_prio2)+IF(K80="Oui",p_tf,0)+p_hub*((INDEX(10_Lieux!$H:$H,U80)="Hub")+(INDEX(10_Lieux!$H:$H,V80)="Hub"))+IF(OR(INDEX(10_Lieux!$H:$H,U80)="Premium",INDEX(10_Lieux!$H:$H,V80)="Premium"),p_prem,0))</f>
        <v>70</v>
      </c>
      <c r="I80" s="14" t="n">
        <f aca="false">ROUND(W80*p_facteur,0)</f>
        <v>369</v>
      </c>
      <c r="J80" s="14" t="str">
        <f aca="false">IF(X80&lt;60,X80&amp;" min",INT(X80/60)&amp;" h"&amp;IF(MOD(X80,60)=0,""," "&amp;TEXT(MOD(X80,60),"00")))</f>
        <v>4 h</v>
      </c>
      <c r="K80" s="14" t="str">
        <f aca="false">IF(S80&lt;&gt;T80,"Oui","Non")</f>
        <v>Non</v>
      </c>
      <c r="L80" s="14" t="str">
        <f aca="false">IF(AND(INDEX(10_Lieux!$B:$B,U80)="Ville",INDEX(10_Lieux!$B:$B,V80)="Ville"),"/chauffeur-prive/"&amp;INDEX(10_Lieux!$E:$E,U80)&amp;"-"&amp;INDEX(10_Lieux!$E:$E,V80)&amp;"/","/chauffeur-prive/"&amp;INDEX(10_Lieux!$E:$E,U80)&amp;"/"&amp;INDEX(10_Lieux!$E:$E,V80)&amp;"/")</f>
        <v>/chauffeur-prive/marseille-annecy/</v>
      </c>
      <c r="M80" s="14" t="str">
        <f aca="false">IFERROR(INDEX($L:$L,MATCH(B80&amp;"|"&amp;A80,$Z:$Z,0)),"—")</f>
        <v>/chauffeur-prive/annecy-marseille/</v>
      </c>
      <c r="N80" s="14" t="str">
        <f aca="false">IF(LEN("Chauffeur privé "&amp;INDEX(10_Lieux!$J:$J,U80)&amp;" → "&amp;INDEX(10_Lieux!$J:$J,V80)&amp;" | 24h/24")&gt;60,"Chauffeur privé "&amp;INDEX(10_Lieux!$J:$J,U80)&amp;" → "&amp;INDEX(10_Lieux!$J:$J,V80),"Chauffeur privé "&amp;INDEX(10_Lieux!$J:$J,U80)&amp;" → "&amp;INDEX(10_Lieux!$J:$J,V80)&amp;" | 24h/24")</f>
        <v>Chauffeur privé Marseille → Annecy | 24h/24</v>
      </c>
      <c r="O80" s="14" t="n">
        <f aca="false">LEN(N80)</f>
        <v>43</v>
      </c>
      <c r="P80" s="14" t="str">
        <f aca="false">"Chauffeur privé "&amp;INDEX(10_Lieux!$K:$K,U80)&amp;" vers "&amp;INDEX(10_Lieux!$L:$L,V80)</f>
        <v>Chauffeur privé de Marseille vers Annecy</v>
      </c>
      <c r="Q80" s="14" t="str">
        <f aca="false">"Chauffeur privé "&amp;INDEX(10_Lieux!$K:$K,U80)&amp;" vers "&amp;INDEX(10_Lieux!$L:$L,V80)&amp;" : env. "&amp;I80&amp;" km, "&amp;J80&amp;" de route. Devis personnalisé, standard 24h/24 et 7j/7."</f>
        <v>Chauffeur privé de Marseille vers Annecy : env. 369 km, 4 h de route. Devis personnalisé, standard 24h/24 et 7j/7.</v>
      </c>
      <c r="R80" s="14" t="n">
        <f aca="false">LEN(Q80)</f>
        <v>114</v>
      </c>
      <c r="S80" s="14" t="str">
        <f aca="false">INDEX(10_Lieux!$C:$C,U80)</f>
        <v>France</v>
      </c>
      <c r="T80" s="14" t="str">
        <f aca="false">INDEX(10_Lieux!$C:$C,V80)</f>
        <v>France</v>
      </c>
      <c r="U80" s="14" t="n">
        <f aca="false">MATCH(A80,10_Lieux!$A:$A,0)</f>
        <v>79</v>
      </c>
      <c r="V80" s="14" t="n">
        <f aca="false">MATCH(B80,10_Lieux!$A:$A,0)</f>
        <v>10</v>
      </c>
      <c r="W80" s="14" t="n">
        <f aca="false">ROUND(6371*2*ASIN(SQRT(SIN(RADIANS(INDEX(10_Lieux!$F:$F,V80)-INDEX(10_Lieux!$F:$F,U80))/2)^2+COS(RADIANS(INDEX(10_Lieux!$F:$F,U80)))*COS(RADIANS(INDEX(10_Lieux!$F:$F,V80)))*SIN(RADIANS(INDEX(10_Lieux!$G:$G,V80)-INDEX(10_Lieux!$G:$G,U80))/2)^2)),1)</f>
        <v>295.5</v>
      </c>
      <c r="X80" s="14" t="n">
        <f aca="false">ROUND(I80/IF(I80&lt;p_seuil_vitesse,p_vit_lente,p_vit_rapide)*60/15,0)*15</f>
        <v>240</v>
      </c>
      <c r="Y80" s="14" t="n">
        <f aca="false">MAX(IF(INDEX(10_Lieux!$B:$B,U80)&lt;&gt;"Ville",INDEX(10_Lieux!$I:$I,U80),0),IF(INDEX(10_Lieux!$B:$B,V80)&lt;&gt;"Ville",INDEX(10_Lieux!$I:$I,V80),0))</f>
        <v>0</v>
      </c>
      <c r="Z80" s="14" t="str">
        <f aca="false">A80&amp;"|"&amp;B80</f>
        <v>Marseille|Annecy</v>
      </c>
      <c r="AA80" s="14" t="str">
        <f aca="false">IF(I80&lt;p_local,"Local",IF(I80&lt;p_vv_min,"Courte distance",IF(I80&lt;p_tres_long,"Longue distance","Très longue distance")))</f>
        <v>Longue distance</v>
      </c>
    </row>
    <row r="81" customFormat="false" ht="15" hidden="false" customHeight="true" outlineLevel="0" collapsed="false">
      <c r="A81" s="1" t="s">
        <v>128</v>
      </c>
      <c r="B81" s="1" t="s">
        <v>150</v>
      </c>
      <c r="C81" s="1" t="s">
        <v>33</v>
      </c>
      <c r="D81" s="1" t="s">
        <v>124</v>
      </c>
      <c r="E81" s="1" t="s">
        <v>225</v>
      </c>
      <c r="F81" s="14" t="s">
        <v>40</v>
      </c>
      <c r="G81" s="14" t="str">
        <f aca="false">IF(I81&lt;p_local,"Local → page infra",IF(H81&gt;=p_ph1,"Phase 1",IF(H81&gt;=p_ph2,"Phase 2","Phase 3")))</f>
        <v>Phase 2</v>
      </c>
      <c r="H81" s="14" t="n">
        <f aca="false">IF(I81&lt;p_local,0,IF(C81="Aéroport → Aéroport",p_pts_plein,IF(Y81&gt;0,IF(I81&lt;=Y81,p_pts_plein,IF(I81&lt;=p_mult2*Y81,p_pts_moyen,p_pts_r3)),IF(I81&gt;=p_vv_min,p_pts_plein,IF(I81&gt;=p_vv_moy,p_pts_moyen,p_pts_court))))+IF(INDEX(10_Lieux!$D:$D,U81)=1,p_prio1,p_prio2)+IF(INDEX(10_Lieux!$D:$D,V81)=1,p_prio1,p_prio2)+IF(K81="Oui",p_tf,0)+p_hub*((INDEX(10_Lieux!$H:$H,U81)="Hub")+(INDEX(10_Lieux!$H:$H,V81)="Hub"))+IF(OR(INDEX(10_Lieux!$H:$H,U81)="Premium",INDEX(10_Lieux!$H:$H,V81)="Premium"),p_prem,0))</f>
        <v>65</v>
      </c>
      <c r="I81" s="14" t="n">
        <f aca="false">ROUND(W81*p_facteur,0)</f>
        <v>320</v>
      </c>
      <c r="J81" s="14" t="str">
        <f aca="false">IF(X81&lt;60,X81&amp;" min",INT(X81/60)&amp;" h"&amp;IF(MOD(X81,60)=0,""," "&amp;TEXT(MOD(X81,60),"00")))</f>
        <v>3 h 15</v>
      </c>
      <c r="K81" s="14" t="str">
        <f aca="false">IF(S81&lt;&gt;T81,"Oui","Non")</f>
        <v>Non</v>
      </c>
      <c r="L81" s="14" t="str">
        <f aca="false">IF(AND(INDEX(10_Lieux!$B:$B,U81)="Ville",INDEX(10_Lieux!$B:$B,V81)="Ville"),"/chauffeur-prive/"&amp;INDEX(10_Lieux!$E:$E,U81)&amp;"-"&amp;INDEX(10_Lieux!$E:$E,V81)&amp;"/","/chauffeur-prive/"&amp;INDEX(10_Lieux!$E:$E,U81)&amp;"/"&amp;INDEX(10_Lieux!$E:$E,V81)&amp;"/")</f>
        <v>/chauffeur-prive/marseille-chambery/</v>
      </c>
      <c r="M81" s="14" t="str">
        <f aca="false">IFERROR(INDEX($L:$L,MATCH(B81&amp;"|"&amp;A81,$Z:$Z,0)),"—")</f>
        <v>/chauffeur-prive/chambery-marseille/</v>
      </c>
      <c r="N81" s="14" t="str">
        <f aca="false">IF(LEN("Chauffeur privé "&amp;INDEX(10_Lieux!$J:$J,U81)&amp;" → "&amp;INDEX(10_Lieux!$J:$J,V81)&amp;" | 24h/24")&gt;60,"Chauffeur privé "&amp;INDEX(10_Lieux!$J:$J,U81)&amp;" → "&amp;INDEX(10_Lieux!$J:$J,V81),"Chauffeur privé "&amp;INDEX(10_Lieux!$J:$J,U81)&amp;" → "&amp;INDEX(10_Lieux!$J:$J,V81)&amp;" | 24h/24")</f>
        <v>Chauffeur privé Marseille → Chambéry | 24h/24</v>
      </c>
      <c r="O81" s="14" t="n">
        <f aca="false">LEN(N81)</f>
        <v>45</v>
      </c>
      <c r="P81" s="14" t="str">
        <f aca="false">"Chauffeur privé "&amp;INDEX(10_Lieux!$K:$K,U81)&amp;" vers "&amp;INDEX(10_Lieux!$L:$L,V81)</f>
        <v>Chauffeur privé de Marseille vers Chambéry</v>
      </c>
      <c r="Q81" s="14" t="str">
        <f aca="false">"Chauffeur privé "&amp;INDEX(10_Lieux!$K:$K,U81)&amp;" vers "&amp;INDEX(10_Lieux!$L:$L,V81)&amp;" : env. "&amp;I81&amp;" km, "&amp;J81&amp;" de route. Devis personnalisé, standard 24h/24 et 7j/7."</f>
        <v>Chauffeur privé de Marseille vers Chambéry : env. 320 km, 3 h 15 de route. Devis personnalisé, standard 24h/24 et 7j/7.</v>
      </c>
      <c r="R81" s="14" t="n">
        <f aca="false">LEN(Q81)</f>
        <v>119</v>
      </c>
      <c r="S81" s="14" t="str">
        <f aca="false">INDEX(10_Lieux!$C:$C,U81)</f>
        <v>France</v>
      </c>
      <c r="T81" s="14" t="str">
        <f aca="false">INDEX(10_Lieux!$C:$C,V81)</f>
        <v>France</v>
      </c>
      <c r="U81" s="14" t="n">
        <f aca="false">MATCH(A81,10_Lieux!$A:$A,0)</f>
        <v>79</v>
      </c>
      <c r="V81" s="14" t="n">
        <f aca="false">MATCH(B81,10_Lieux!$A:$A,0)</f>
        <v>11</v>
      </c>
      <c r="W81" s="14" t="n">
        <f aca="false">ROUND(6371*2*ASIN(SQRT(SIN(RADIANS(INDEX(10_Lieux!$F:$F,V81)-INDEX(10_Lieux!$F:$F,U81))/2)^2+COS(RADIANS(INDEX(10_Lieux!$F:$F,U81)))*COS(RADIANS(INDEX(10_Lieux!$F:$F,V81)))*SIN(RADIANS(INDEX(10_Lieux!$G:$G,V81)-INDEX(10_Lieux!$G:$G,U81))/2)^2)),1)</f>
        <v>255.8</v>
      </c>
      <c r="X81" s="14" t="n">
        <f aca="false">ROUND(I81/IF(I81&lt;p_seuil_vitesse,p_vit_lente,p_vit_rapide)*60/15,0)*15</f>
        <v>195</v>
      </c>
      <c r="Y81" s="14" t="n">
        <f aca="false">MAX(IF(INDEX(10_Lieux!$B:$B,U81)&lt;&gt;"Ville",INDEX(10_Lieux!$I:$I,U81),0),IF(INDEX(10_Lieux!$B:$B,V81)&lt;&gt;"Ville",INDEX(10_Lieux!$I:$I,V81),0))</f>
        <v>0</v>
      </c>
      <c r="Z81" s="14" t="str">
        <f aca="false">A81&amp;"|"&amp;B81</f>
        <v>Marseille|Chambéry</v>
      </c>
      <c r="AA81" s="14" t="str">
        <f aca="false">IF(I81&lt;p_local,"Local",IF(I81&lt;p_vv_min,"Courte distance",IF(I81&lt;p_tres_long,"Longue distance","Très longue distance")))</f>
        <v>Longue distance</v>
      </c>
    </row>
    <row r="82" customFormat="false" ht="15" hidden="false" customHeight="true" outlineLevel="0" collapsed="false">
      <c r="A82" s="1" t="s">
        <v>128</v>
      </c>
      <c r="B82" s="1" t="s">
        <v>152</v>
      </c>
      <c r="C82" s="1" t="s">
        <v>33</v>
      </c>
      <c r="D82" s="1" t="s">
        <v>124</v>
      </c>
      <c r="E82" s="1" t="s">
        <v>226</v>
      </c>
      <c r="F82" s="14" t="s">
        <v>40</v>
      </c>
      <c r="G82" s="14" t="str">
        <f aca="false">IF(I82&lt;p_local,"Local → page infra",IF(H82&gt;=p_ph1,"Phase 1",IF(H82&gt;=p_ph2,"Phase 2","Phase 3")))</f>
        <v>Phase 1</v>
      </c>
      <c r="H82" s="14" t="n">
        <f aca="false">IF(I82&lt;p_local,0,IF(C82="Aéroport → Aéroport",p_pts_plein,IF(Y82&gt;0,IF(I82&lt;=Y82,p_pts_plein,IF(I82&lt;=p_mult2*Y82,p_pts_moyen,p_pts_r3)),IF(I82&gt;=p_vv_min,p_pts_plein,IF(I82&gt;=p_vv_moy,p_pts_moyen,p_pts_court))))+IF(INDEX(10_Lieux!$D:$D,U82)=1,p_prio1,p_prio2)+IF(INDEX(10_Lieux!$D:$D,V82)=1,p_prio1,p_prio2)+IF(K82="Oui",p_tf,0)+p_hub*((INDEX(10_Lieux!$H:$H,U82)="Hub")+(INDEX(10_Lieux!$H:$H,V82)="Hub"))+IF(OR(INDEX(10_Lieux!$H:$H,U82)="Premium",INDEX(10_Lieux!$H:$H,V82)="Premium"),p_prem,0))</f>
        <v>90</v>
      </c>
      <c r="I82" s="14" t="n">
        <f aca="false">ROUND(W82*p_facteur,0)</f>
        <v>411</v>
      </c>
      <c r="J82" s="14" t="str">
        <f aca="false">IF(X82&lt;60,X82&amp;" min",INT(X82/60)&amp;" h"&amp;IF(MOD(X82,60)=0,""," "&amp;TEXT(MOD(X82,60),"00")))</f>
        <v>4 h 15</v>
      </c>
      <c r="K82" s="14" t="str">
        <f aca="false">IF(S82&lt;&gt;T82,"Oui","Non")</f>
        <v>Oui</v>
      </c>
      <c r="L82" s="14" t="str">
        <f aca="false">IF(AND(INDEX(10_Lieux!$B:$B,U82)="Ville",INDEX(10_Lieux!$B:$B,V82)="Ville"),"/chauffeur-prive/"&amp;INDEX(10_Lieux!$E:$E,U82)&amp;"-"&amp;INDEX(10_Lieux!$E:$E,V82)&amp;"/","/chauffeur-prive/"&amp;INDEX(10_Lieux!$E:$E,U82)&amp;"/"&amp;INDEX(10_Lieux!$E:$E,V82)&amp;"/")</f>
        <v>/chauffeur-prive/marseille-geneve/</v>
      </c>
      <c r="M82" s="14" t="str">
        <f aca="false">IFERROR(INDEX($L:$L,MATCH(B82&amp;"|"&amp;A82,$Z:$Z,0)),"—")</f>
        <v>/chauffeur-prive/geneve-marseille/</v>
      </c>
      <c r="N82" s="14" t="str">
        <f aca="false">IF(LEN("Chauffeur privé "&amp;INDEX(10_Lieux!$J:$J,U82)&amp;" → "&amp;INDEX(10_Lieux!$J:$J,V82)&amp;" | 24h/24")&gt;60,"Chauffeur privé "&amp;INDEX(10_Lieux!$J:$J,U82)&amp;" → "&amp;INDEX(10_Lieux!$J:$J,V82),"Chauffeur privé "&amp;INDEX(10_Lieux!$J:$J,U82)&amp;" → "&amp;INDEX(10_Lieux!$J:$J,V82)&amp;" | 24h/24")</f>
        <v>Chauffeur privé Marseille → Genève | 24h/24</v>
      </c>
      <c r="O82" s="14" t="n">
        <f aca="false">LEN(N82)</f>
        <v>43</v>
      </c>
      <c r="P82" s="14" t="str">
        <f aca="false">"Chauffeur privé "&amp;INDEX(10_Lieux!$K:$K,U82)&amp;" vers "&amp;INDEX(10_Lieux!$L:$L,V82)</f>
        <v>Chauffeur privé de Marseille vers Genève</v>
      </c>
      <c r="Q82" s="14" t="str">
        <f aca="false">"Chauffeur privé "&amp;INDEX(10_Lieux!$K:$K,U82)&amp;" vers "&amp;INDEX(10_Lieux!$L:$L,V82)&amp;" : env. "&amp;I82&amp;" km, "&amp;J82&amp;" de route. Devis personnalisé, standard 24h/24 et 7j/7."</f>
        <v>Chauffeur privé de Marseille vers Genève : env. 411 km, 4 h 15 de route. Devis personnalisé, standard 24h/24 et 7j/7.</v>
      </c>
      <c r="R82" s="14" t="n">
        <f aca="false">LEN(Q82)</f>
        <v>117</v>
      </c>
      <c r="S82" s="14" t="str">
        <f aca="false">INDEX(10_Lieux!$C:$C,U82)</f>
        <v>France</v>
      </c>
      <c r="T82" s="14" t="str">
        <f aca="false">INDEX(10_Lieux!$C:$C,V82)</f>
        <v>Suisse</v>
      </c>
      <c r="U82" s="14" t="n">
        <f aca="false">MATCH(A82,10_Lieux!$A:$A,0)</f>
        <v>79</v>
      </c>
      <c r="V82" s="14" t="n">
        <f aca="false">MATCH(B82,10_Lieux!$A:$A,0)</f>
        <v>111</v>
      </c>
      <c r="W82" s="14" t="n">
        <f aca="false">ROUND(6371*2*ASIN(SQRT(SIN(RADIANS(INDEX(10_Lieux!$F:$F,V82)-INDEX(10_Lieux!$F:$F,U82))/2)^2+COS(RADIANS(INDEX(10_Lieux!$F:$F,U82)))*COS(RADIANS(INDEX(10_Lieux!$F:$F,V82)))*SIN(RADIANS(INDEX(10_Lieux!$G:$G,V82)-INDEX(10_Lieux!$G:$G,U82))/2)^2)),1)</f>
        <v>329</v>
      </c>
      <c r="X82" s="14" t="n">
        <f aca="false">ROUND(I82/IF(I82&lt;p_seuil_vitesse,p_vit_lente,p_vit_rapide)*60/15,0)*15</f>
        <v>255</v>
      </c>
      <c r="Y82" s="14" t="n">
        <f aca="false">MAX(IF(INDEX(10_Lieux!$B:$B,U82)&lt;&gt;"Ville",INDEX(10_Lieux!$I:$I,U82),0),IF(INDEX(10_Lieux!$B:$B,V82)&lt;&gt;"Ville",INDEX(10_Lieux!$I:$I,V82),0))</f>
        <v>0</v>
      </c>
      <c r="Z82" s="14" t="str">
        <f aca="false">A82&amp;"|"&amp;B82</f>
        <v>Marseille|Genève</v>
      </c>
      <c r="AA82" s="14" t="str">
        <f aca="false">IF(I82&lt;p_local,"Local",IF(I82&lt;p_vv_min,"Courte distance",IF(I82&lt;p_tres_long,"Longue distance","Très longue distance")))</f>
        <v>Longue distance</v>
      </c>
    </row>
    <row r="83" customFormat="false" ht="15" hidden="false" customHeight="true" outlineLevel="0" collapsed="false">
      <c r="A83" s="1" t="s">
        <v>128</v>
      </c>
      <c r="B83" s="1" t="s">
        <v>154</v>
      </c>
      <c r="C83" s="1" t="s">
        <v>33</v>
      </c>
      <c r="D83" s="1" t="s">
        <v>124</v>
      </c>
      <c r="E83" s="1" t="s">
        <v>227</v>
      </c>
      <c r="F83" s="14" t="s">
        <v>40</v>
      </c>
      <c r="G83" s="14" t="str">
        <f aca="false">IF(I83&lt;p_local,"Local → page infra",IF(H83&gt;=p_ph1,"Phase 1",IF(H83&gt;=p_ph2,"Phase 2","Phase 3")))</f>
        <v>Phase 1</v>
      </c>
      <c r="H83" s="14" t="n">
        <f aca="false">IF(I83&lt;p_local,0,IF(C83="Aéroport → Aéroport",p_pts_plein,IF(Y83&gt;0,IF(I83&lt;=Y83,p_pts_plein,IF(I83&lt;=p_mult2*Y83,p_pts_moyen,p_pts_r3)),IF(I83&gt;=p_vv_min,p_pts_plein,IF(I83&gt;=p_vv_moy,p_pts_moyen,p_pts_court))))+IF(INDEX(10_Lieux!$D:$D,U83)=1,p_prio1,p_prio2)+IF(INDEX(10_Lieux!$D:$D,V83)=1,p_prio1,p_prio2)+IF(K83="Oui",p_tf,0)+p_hub*((INDEX(10_Lieux!$H:$H,U83)="Hub")+(INDEX(10_Lieux!$H:$H,V83)="Hub"))+IF(OR(INDEX(10_Lieux!$H:$H,U83)="Premium",INDEX(10_Lieux!$H:$H,V83)="Premium"),p_prem,0))</f>
        <v>80</v>
      </c>
      <c r="I83" s="14" t="n">
        <f aca="false">ROUND(W83*p_facteur,0)</f>
        <v>465</v>
      </c>
      <c r="J83" s="14" t="str">
        <f aca="false">IF(X83&lt;60,X83&amp;" min",INT(X83/60)&amp;" h"&amp;IF(MOD(X83,60)=0,""," "&amp;TEXT(MOD(X83,60),"00")))</f>
        <v>5 h</v>
      </c>
      <c r="K83" s="14" t="str">
        <f aca="false">IF(S83&lt;&gt;T83,"Oui","Non")</f>
        <v>Oui</v>
      </c>
      <c r="L83" s="14" t="str">
        <f aca="false">IF(AND(INDEX(10_Lieux!$B:$B,U83)="Ville",INDEX(10_Lieux!$B:$B,V83)="Ville"),"/chauffeur-prive/"&amp;INDEX(10_Lieux!$E:$E,U83)&amp;"-"&amp;INDEX(10_Lieux!$E:$E,V83)&amp;"/","/chauffeur-prive/"&amp;INDEX(10_Lieux!$E:$E,U83)&amp;"/"&amp;INDEX(10_Lieux!$E:$E,V83)&amp;"/")</f>
        <v>/chauffeur-prive/marseille-lausanne/</v>
      </c>
      <c r="M83" s="14" t="str">
        <f aca="false">IFERROR(INDEX($L:$L,MATCH(B83&amp;"|"&amp;A83,$Z:$Z,0)),"—")</f>
        <v>/chauffeur-prive/lausanne-marseille/</v>
      </c>
      <c r="N83" s="14" t="str">
        <f aca="false">IF(LEN("Chauffeur privé "&amp;INDEX(10_Lieux!$J:$J,U83)&amp;" → "&amp;INDEX(10_Lieux!$J:$J,V83)&amp;" | 24h/24")&gt;60,"Chauffeur privé "&amp;INDEX(10_Lieux!$J:$J,U83)&amp;" → "&amp;INDEX(10_Lieux!$J:$J,V83),"Chauffeur privé "&amp;INDEX(10_Lieux!$J:$J,U83)&amp;" → "&amp;INDEX(10_Lieux!$J:$J,V83)&amp;" | 24h/24")</f>
        <v>Chauffeur privé Marseille → Lausanne | 24h/24</v>
      </c>
      <c r="O83" s="14" t="n">
        <f aca="false">LEN(N83)</f>
        <v>45</v>
      </c>
      <c r="P83" s="14" t="str">
        <f aca="false">"Chauffeur privé "&amp;INDEX(10_Lieux!$K:$K,U83)&amp;" vers "&amp;INDEX(10_Lieux!$L:$L,V83)</f>
        <v>Chauffeur privé de Marseille vers Lausanne</v>
      </c>
      <c r="Q83" s="14" t="str">
        <f aca="false">"Chauffeur privé "&amp;INDEX(10_Lieux!$K:$K,U83)&amp;" vers "&amp;INDEX(10_Lieux!$L:$L,V83)&amp;" : env. "&amp;I83&amp;" km, "&amp;J83&amp;" de route. Devis personnalisé, standard 24h/24 et 7j/7."</f>
        <v>Chauffeur privé de Marseille vers Lausanne : env. 465 km, 5 h de route. Devis personnalisé, standard 24h/24 et 7j/7.</v>
      </c>
      <c r="R83" s="14" t="n">
        <f aca="false">LEN(Q83)</f>
        <v>116</v>
      </c>
      <c r="S83" s="14" t="str">
        <f aca="false">INDEX(10_Lieux!$C:$C,U83)</f>
        <v>France</v>
      </c>
      <c r="T83" s="14" t="str">
        <f aca="false">INDEX(10_Lieux!$C:$C,V83)</f>
        <v>Suisse</v>
      </c>
      <c r="U83" s="14" t="n">
        <f aca="false">MATCH(A83,10_Lieux!$A:$A,0)</f>
        <v>79</v>
      </c>
      <c r="V83" s="14" t="n">
        <f aca="false">MATCH(B83,10_Lieux!$A:$A,0)</f>
        <v>112</v>
      </c>
      <c r="W83" s="14" t="n">
        <f aca="false">ROUND(6371*2*ASIN(SQRT(SIN(RADIANS(INDEX(10_Lieux!$F:$F,V83)-INDEX(10_Lieux!$F:$F,U83))/2)^2+COS(RADIANS(INDEX(10_Lieux!$F:$F,U83)))*COS(RADIANS(INDEX(10_Lieux!$F:$F,V83)))*SIN(RADIANS(INDEX(10_Lieux!$G:$G,V83)-INDEX(10_Lieux!$G:$G,U83))/2)^2)),1)</f>
        <v>371.9</v>
      </c>
      <c r="X83" s="14" t="n">
        <f aca="false">ROUND(I83/IF(I83&lt;p_seuil_vitesse,p_vit_lente,p_vit_rapide)*60/15,0)*15</f>
        <v>300</v>
      </c>
      <c r="Y83" s="14" t="n">
        <f aca="false">MAX(IF(INDEX(10_Lieux!$B:$B,U83)&lt;&gt;"Ville",INDEX(10_Lieux!$I:$I,U83),0),IF(INDEX(10_Lieux!$B:$B,V83)&lt;&gt;"Ville",INDEX(10_Lieux!$I:$I,V83),0))</f>
        <v>0</v>
      </c>
      <c r="Z83" s="14" t="str">
        <f aca="false">A83&amp;"|"&amp;B83</f>
        <v>Marseille|Lausanne</v>
      </c>
      <c r="AA83" s="14" t="str">
        <f aca="false">IF(I83&lt;p_local,"Local",IF(I83&lt;p_vv_min,"Courte distance",IF(I83&lt;p_tres_long,"Longue distance","Très longue distance")))</f>
        <v>Longue distance</v>
      </c>
    </row>
    <row r="84" customFormat="false" ht="15" hidden="false" customHeight="true" outlineLevel="0" collapsed="false">
      <c r="A84" s="1" t="s">
        <v>128</v>
      </c>
      <c r="B84" s="1" t="s">
        <v>156</v>
      </c>
      <c r="C84" s="1" t="s">
        <v>33</v>
      </c>
      <c r="D84" s="1" t="s">
        <v>124</v>
      </c>
      <c r="E84" s="1" t="s">
        <v>228</v>
      </c>
      <c r="F84" s="14" t="s">
        <v>40</v>
      </c>
      <c r="G84" s="14" t="str">
        <f aca="false">IF(I84&lt;p_local,"Local → page infra",IF(H84&gt;=p_ph1,"Phase 1",IF(H84&gt;=p_ph2,"Phase 2","Phase 3")))</f>
        <v>Phase 1</v>
      </c>
      <c r="H84" s="14" t="n">
        <f aca="false">IF(I84&lt;p_local,0,IF(C84="Aéroport → Aéroport",p_pts_plein,IF(Y84&gt;0,IF(I84&lt;=Y84,p_pts_plein,IF(I84&lt;=p_mult2*Y84,p_pts_moyen,p_pts_r3)),IF(I84&gt;=p_vv_min,p_pts_plein,IF(I84&gt;=p_vv_moy,p_pts_moyen,p_pts_court))))+IF(INDEX(10_Lieux!$D:$D,U84)=1,p_prio1,p_prio2)+IF(INDEX(10_Lieux!$D:$D,V84)=1,p_prio1,p_prio2)+IF(K84="Oui",p_tf,0)+p_hub*((INDEX(10_Lieux!$H:$H,U84)="Hub")+(INDEX(10_Lieux!$H:$H,V84)="Hub"))+IF(OR(INDEX(10_Lieux!$H:$H,U84)="Premium",INDEX(10_Lieux!$H:$H,V84)="Premium"),p_prem,0))</f>
        <v>90</v>
      </c>
      <c r="I84" s="14" t="n">
        <f aca="false">ROUND(W84*p_facteur,0)</f>
        <v>1054</v>
      </c>
      <c r="J84" s="14" t="str">
        <f aca="false">IF(X84&lt;60,X84&amp;" min",INT(X84/60)&amp;" h"&amp;IF(MOD(X84,60)=0,""," "&amp;TEXT(MOD(X84,60),"00")))</f>
        <v>11 h</v>
      </c>
      <c r="K84" s="14" t="str">
        <f aca="false">IF(S84&lt;&gt;T84,"Oui","Non")</f>
        <v>Oui</v>
      </c>
      <c r="L84" s="14" t="str">
        <f aca="false">IF(AND(INDEX(10_Lieux!$B:$B,U84)="Ville",INDEX(10_Lieux!$B:$B,V84)="Ville"),"/chauffeur-prive/"&amp;INDEX(10_Lieux!$E:$E,U84)&amp;"-"&amp;INDEX(10_Lieux!$E:$E,V84)&amp;"/","/chauffeur-prive/"&amp;INDEX(10_Lieux!$E:$E,U84)&amp;"/"&amp;INDEX(10_Lieux!$E:$E,V84)&amp;"/")</f>
        <v>/chauffeur-prive/marseille-bruxelles/</v>
      </c>
      <c r="M84" s="14" t="str">
        <f aca="false">IFERROR(INDEX($L:$L,MATCH(B84&amp;"|"&amp;A84,$Z:$Z,0)),"—")</f>
        <v>/chauffeur-prive/bruxelles-marseille/</v>
      </c>
      <c r="N84" s="14" t="str">
        <f aca="false">IF(LEN("Chauffeur privé "&amp;INDEX(10_Lieux!$J:$J,U84)&amp;" → "&amp;INDEX(10_Lieux!$J:$J,V84)&amp;" | 24h/24")&gt;60,"Chauffeur privé "&amp;INDEX(10_Lieux!$J:$J,U84)&amp;" → "&amp;INDEX(10_Lieux!$J:$J,V84),"Chauffeur privé "&amp;INDEX(10_Lieux!$J:$J,U84)&amp;" → "&amp;INDEX(10_Lieux!$J:$J,V84)&amp;" | 24h/24")</f>
        <v>Chauffeur privé Marseille → Bruxelles | 24h/24</v>
      </c>
      <c r="O84" s="14" t="n">
        <f aca="false">LEN(N84)</f>
        <v>46</v>
      </c>
      <c r="P84" s="14" t="str">
        <f aca="false">"Chauffeur privé "&amp;INDEX(10_Lieux!$K:$K,U84)&amp;" vers "&amp;INDEX(10_Lieux!$L:$L,V84)</f>
        <v>Chauffeur privé de Marseille vers Bruxelles</v>
      </c>
      <c r="Q84" s="14" t="str">
        <f aca="false">"Chauffeur privé "&amp;INDEX(10_Lieux!$K:$K,U84)&amp;" vers "&amp;INDEX(10_Lieux!$L:$L,V84)&amp;" : env. "&amp;I84&amp;" km, "&amp;J84&amp;" de route. Devis personnalisé, standard 24h/24 et 7j/7."</f>
        <v>Chauffeur privé de Marseille vers Bruxelles : env. 1054 km, 11 h de route. Devis personnalisé, standard 24h/24 et 7j/7.</v>
      </c>
      <c r="R84" s="14" t="n">
        <f aca="false">LEN(Q84)</f>
        <v>119</v>
      </c>
      <c r="S84" s="14" t="str">
        <f aca="false">INDEX(10_Lieux!$C:$C,U84)</f>
        <v>France</v>
      </c>
      <c r="T84" s="14" t="str">
        <f aca="false">INDEX(10_Lieux!$C:$C,V84)</f>
        <v>Belgique</v>
      </c>
      <c r="U84" s="14" t="n">
        <f aca="false">MATCH(A84,10_Lieux!$A:$A,0)</f>
        <v>79</v>
      </c>
      <c r="V84" s="14" t="n">
        <f aca="false">MATCH(B84,10_Lieux!$A:$A,0)</f>
        <v>93</v>
      </c>
      <c r="W84" s="14" t="n">
        <f aca="false">ROUND(6371*2*ASIN(SQRT(SIN(RADIANS(INDEX(10_Lieux!$F:$F,V84)-INDEX(10_Lieux!$F:$F,U84))/2)^2+COS(RADIANS(INDEX(10_Lieux!$F:$F,U84)))*COS(RADIANS(INDEX(10_Lieux!$F:$F,V84)))*SIN(RADIANS(INDEX(10_Lieux!$G:$G,V84)-INDEX(10_Lieux!$G:$G,U84))/2)^2)),1)</f>
        <v>843</v>
      </c>
      <c r="X84" s="14" t="n">
        <f aca="false">ROUND(I84/IF(I84&lt;p_seuil_vitesse,p_vit_lente,p_vit_rapide)*60/15,0)*15</f>
        <v>660</v>
      </c>
      <c r="Y84" s="14" t="n">
        <f aca="false">MAX(IF(INDEX(10_Lieux!$B:$B,U84)&lt;&gt;"Ville",INDEX(10_Lieux!$I:$I,U84),0),IF(INDEX(10_Lieux!$B:$B,V84)&lt;&gt;"Ville",INDEX(10_Lieux!$I:$I,V84),0))</f>
        <v>0</v>
      </c>
      <c r="Z84" s="14" t="str">
        <f aca="false">A84&amp;"|"&amp;B84</f>
        <v>Marseille|Bruxelles</v>
      </c>
      <c r="AA84" s="14" t="str">
        <f aca="false">IF(I84&lt;p_local,"Local",IF(I84&lt;p_vv_min,"Courte distance",IF(I84&lt;p_tres_long,"Longue distance","Très longue distance")))</f>
        <v>Très longue distance</v>
      </c>
    </row>
    <row r="85" customFormat="false" ht="15" hidden="false" customHeight="true" outlineLevel="0" collapsed="false">
      <c r="A85" s="1" t="s">
        <v>128</v>
      </c>
      <c r="B85" s="1" t="s">
        <v>158</v>
      </c>
      <c r="C85" s="1" t="s">
        <v>33</v>
      </c>
      <c r="D85" s="1" t="s">
        <v>124</v>
      </c>
      <c r="E85" s="1" t="s">
        <v>229</v>
      </c>
      <c r="F85" s="14" t="s">
        <v>40</v>
      </c>
      <c r="G85" s="14" t="str">
        <f aca="false">IF(I85&lt;p_local,"Local → page infra",IF(H85&gt;=p_ph1,"Phase 1",IF(H85&gt;=p_ph2,"Phase 2","Phase 3")))</f>
        <v>Phase 1</v>
      </c>
      <c r="H85" s="14" t="n">
        <f aca="false">IF(I85&lt;p_local,0,IF(C85="Aéroport → Aéroport",p_pts_plein,IF(Y85&gt;0,IF(I85&lt;=Y85,p_pts_plein,IF(I85&lt;=p_mult2*Y85,p_pts_moyen,p_pts_r3)),IF(I85&gt;=p_vv_min,p_pts_plein,IF(I85&gt;=p_vv_moy,p_pts_moyen,p_pts_court))))+IF(INDEX(10_Lieux!$D:$D,U85)=1,p_prio1,p_prio2)+IF(INDEX(10_Lieux!$D:$D,V85)=1,p_prio1,p_prio2)+IF(K85="Oui",p_tf,0)+p_hub*((INDEX(10_Lieux!$H:$H,U85)="Hub")+(INDEX(10_Lieux!$H:$H,V85)="Hub"))+IF(OR(INDEX(10_Lieux!$H:$H,U85)="Premium",INDEX(10_Lieux!$H:$H,V85)="Premium"),p_prem,0))</f>
        <v>80</v>
      </c>
      <c r="I85" s="14" t="n">
        <f aca="false">ROUND(W85*p_facteur,0)</f>
        <v>1020</v>
      </c>
      <c r="J85" s="14" t="str">
        <f aca="false">IF(X85&lt;60,X85&amp;" min",INT(X85/60)&amp;" h"&amp;IF(MOD(X85,60)=0,""," "&amp;TEXT(MOD(X85,60),"00")))</f>
        <v>10 h 45</v>
      </c>
      <c r="K85" s="14" t="str">
        <f aca="false">IF(S85&lt;&gt;T85,"Oui","Non")</f>
        <v>Oui</v>
      </c>
      <c r="L85" s="14" t="str">
        <f aca="false">IF(AND(INDEX(10_Lieux!$B:$B,U85)="Ville",INDEX(10_Lieux!$B:$B,V85)="Ville"),"/chauffeur-prive/"&amp;INDEX(10_Lieux!$E:$E,U85)&amp;"-"&amp;INDEX(10_Lieux!$E:$E,V85)&amp;"/","/chauffeur-prive/"&amp;INDEX(10_Lieux!$E:$E,U85)&amp;"/"&amp;INDEX(10_Lieux!$E:$E,V85)&amp;"/")</f>
        <v>/chauffeur-prive/marseille-liege/</v>
      </c>
      <c r="M85" s="14" t="str">
        <f aca="false">IFERROR(INDEX($L:$L,MATCH(B85&amp;"|"&amp;A85,$Z:$Z,0)),"—")</f>
        <v>/chauffeur-prive/liege-marseille/</v>
      </c>
      <c r="N85" s="14" t="str">
        <f aca="false">IF(LEN("Chauffeur privé "&amp;INDEX(10_Lieux!$J:$J,U85)&amp;" → "&amp;INDEX(10_Lieux!$J:$J,V85)&amp;" | 24h/24")&gt;60,"Chauffeur privé "&amp;INDEX(10_Lieux!$J:$J,U85)&amp;" → "&amp;INDEX(10_Lieux!$J:$J,V85),"Chauffeur privé "&amp;INDEX(10_Lieux!$J:$J,U85)&amp;" → "&amp;INDEX(10_Lieux!$J:$J,V85)&amp;" | 24h/24")</f>
        <v>Chauffeur privé Marseille → Liège | 24h/24</v>
      </c>
      <c r="O85" s="14" t="n">
        <f aca="false">LEN(N85)</f>
        <v>42</v>
      </c>
      <c r="P85" s="14" t="str">
        <f aca="false">"Chauffeur privé "&amp;INDEX(10_Lieux!$K:$K,U85)&amp;" vers "&amp;INDEX(10_Lieux!$L:$L,V85)</f>
        <v>Chauffeur privé de Marseille vers Liège</v>
      </c>
      <c r="Q85" s="14" t="str">
        <f aca="false">"Chauffeur privé "&amp;INDEX(10_Lieux!$K:$K,U85)&amp;" vers "&amp;INDEX(10_Lieux!$L:$L,V85)&amp;" : env. "&amp;I85&amp;" km, "&amp;J85&amp;" de route. Devis personnalisé, standard 24h/24 et 7j/7."</f>
        <v>Chauffeur privé de Marseille vers Liège : env. 1020 km, 10 h 45 de route. Devis personnalisé, standard 24h/24 et 7j/7.</v>
      </c>
      <c r="R85" s="14" t="n">
        <f aca="false">LEN(Q85)</f>
        <v>118</v>
      </c>
      <c r="S85" s="14" t="str">
        <f aca="false">INDEX(10_Lieux!$C:$C,U85)</f>
        <v>France</v>
      </c>
      <c r="T85" s="14" t="str">
        <f aca="false">INDEX(10_Lieux!$C:$C,V85)</f>
        <v>Belgique</v>
      </c>
      <c r="U85" s="14" t="n">
        <f aca="false">MATCH(A85,10_Lieux!$A:$A,0)</f>
        <v>79</v>
      </c>
      <c r="V85" s="14" t="n">
        <f aca="false">MATCH(B85,10_Lieux!$A:$A,0)</f>
        <v>94</v>
      </c>
      <c r="W85" s="14" t="n">
        <f aca="false">ROUND(6371*2*ASIN(SQRT(SIN(RADIANS(INDEX(10_Lieux!$F:$F,V85)-INDEX(10_Lieux!$F:$F,U85))/2)^2+COS(RADIANS(INDEX(10_Lieux!$F:$F,U85)))*COS(RADIANS(INDEX(10_Lieux!$F:$F,V85)))*SIN(RADIANS(INDEX(10_Lieux!$G:$G,V85)-INDEX(10_Lieux!$G:$G,U85))/2)^2)),1)</f>
        <v>815.9</v>
      </c>
      <c r="X85" s="14" t="n">
        <f aca="false">ROUND(I85/IF(I85&lt;p_seuil_vitesse,p_vit_lente,p_vit_rapide)*60/15,0)*15</f>
        <v>645</v>
      </c>
      <c r="Y85" s="14" t="n">
        <f aca="false">MAX(IF(INDEX(10_Lieux!$B:$B,U85)&lt;&gt;"Ville",INDEX(10_Lieux!$I:$I,U85),0),IF(INDEX(10_Lieux!$B:$B,V85)&lt;&gt;"Ville",INDEX(10_Lieux!$I:$I,V85),0))</f>
        <v>0</v>
      </c>
      <c r="Z85" s="14" t="str">
        <f aca="false">A85&amp;"|"&amp;B85</f>
        <v>Marseille|Liège</v>
      </c>
      <c r="AA85" s="14" t="str">
        <f aca="false">IF(I85&lt;p_local,"Local",IF(I85&lt;p_vv_min,"Courte distance",IF(I85&lt;p_tres_long,"Longue distance","Très longue distance")))</f>
        <v>Très longue distance</v>
      </c>
    </row>
    <row r="86" customFormat="false" ht="15" hidden="false" customHeight="true" outlineLevel="0" collapsed="false">
      <c r="A86" s="1" t="s">
        <v>128</v>
      </c>
      <c r="B86" s="1" t="s">
        <v>160</v>
      </c>
      <c r="C86" s="1" t="s">
        <v>33</v>
      </c>
      <c r="D86" s="1" t="s">
        <v>124</v>
      </c>
      <c r="E86" s="1" t="s">
        <v>230</v>
      </c>
      <c r="F86" s="14" t="s">
        <v>40</v>
      </c>
      <c r="G86" s="14" t="str">
        <f aca="false">IF(I86&lt;p_local,"Local → page infra",IF(H86&gt;=p_ph1,"Phase 1",IF(H86&gt;=p_ph2,"Phase 2","Phase 3")))</f>
        <v>Phase 1</v>
      </c>
      <c r="H86" s="14" t="n">
        <f aca="false">IF(I86&lt;p_local,0,IF(C86="Aéroport → Aéroport",p_pts_plein,IF(Y86&gt;0,IF(I86&lt;=Y86,p_pts_plein,IF(I86&lt;=p_mult2*Y86,p_pts_moyen,p_pts_r3)),IF(I86&gt;=p_vv_min,p_pts_plein,IF(I86&gt;=p_vv_moy,p_pts_moyen,p_pts_court))))+IF(INDEX(10_Lieux!$D:$D,U86)=1,p_prio1,p_prio2)+IF(INDEX(10_Lieux!$D:$D,V86)=1,p_prio1,p_prio2)+IF(K86="Oui",p_tf,0)+p_hub*((INDEX(10_Lieux!$H:$H,U86)="Hub")+(INDEX(10_Lieux!$H:$H,V86)="Hub"))+IF(OR(INDEX(10_Lieux!$H:$H,U86)="Premium",INDEX(10_Lieux!$H:$H,V86)="Premium"),p_prem,0))</f>
        <v>80</v>
      </c>
      <c r="I86" s="14" t="n">
        <f aca="false">ROUND(W86*p_facteur,0)</f>
        <v>993</v>
      </c>
      <c r="J86" s="14" t="str">
        <f aca="false">IF(X86&lt;60,X86&amp;" min",INT(X86/60)&amp;" h"&amp;IF(MOD(X86,60)=0,""," "&amp;TEXT(MOD(X86,60),"00")))</f>
        <v>10 h 30</v>
      </c>
      <c r="K86" s="14" t="str">
        <f aca="false">IF(S86&lt;&gt;T86,"Oui","Non")</f>
        <v>Oui</v>
      </c>
      <c r="L86" s="14" t="str">
        <f aca="false">IF(AND(INDEX(10_Lieux!$B:$B,U86)="Ville",INDEX(10_Lieux!$B:$B,V86)="Ville"),"/chauffeur-prive/"&amp;INDEX(10_Lieux!$E:$E,U86)&amp;"-"&amp;INDEX(10_Lieux!$E:$E,V86)&amp;"/","/chauffeur-prive/"&amp;INDEX(10_Lieux!$E:$E,U86)&amp;"/"&amp;INDEX(10_Lieux!$E:$E,V86)&amp;"/")</f>
        <v>/chauffeur-prive/marseille-charleroi/</v>
      </c>
      <c r="M86" s="14" t="str">
        <f aca="false">IFERROR(INDEX($L:$L,MATCH(B86&amp;"|"&amp;A86,$Z:$Z,0)),"—")</f>
        <v>/chauffeur-prive/charleroi-marseille/</v>
      </c>
      <c r="N86" s="14" t="str">
        <f aca="false">IF(LEN("Chauffeur privé "&amp;INDEX(10_Lieux!$J:$J,U86)&amp;" → "&amp;INDEX(10_Lieux!$J:$J,V86)&amp;" | 24h/24")&gt;60,"Chauffeur privé "&amp;INDEX(10_Lieux!$J:$J,U86)&amp;" → "&amp;INDEX(10_Lieux!$J:$J,V86),"Chauffeur privé "&amp;INDEX(10_Lieux!$J:$J,U86)&amp;" → "&amp;INDEX(10_Lieux!$J:$J,V86)&amp;" | 24h/24")</f>
        <v>Chauffeur privé Marseille → Charleroi | 24h/24</v>
      </c>
      <c r="O86" s="14" t="n">
        <f aca="false">LEN(N86)</f>
        <v>46</v>
      </c>
      <c r="P86" s="14" t="str">
        <f aca="false">"Chauffeur privé "&amp;INDEX(10_Lieux!$K:$K,U86)&amp;" vers "&amp;INDEX(10_Lieux!$L:$L,V86)</f>
        <v>Chauffeur privé de Marseille vers Charleroi</v>
      </c>
      <c r="Q86" s="14" t="str">
        <f aca="false">"Chauffeur privé "&amp;INDEX(10_Lieux!$K:$K,U86)&amp;" vers "&amp;INDEX(10_Lieux!$L:$L,V86)&amp;" : env. "&amp;I86&amp;" km, "&amp;J86&amp;" de route. Devis personnalisé, standard 24h/24 et 7j/7."</f>
        <v>Chauffeur privé de Marseille vers Charleroi : env. 993 km, 10 h 30 de route. Devis personnalisé, standard 24h/24 et 7j/7.</v>
      </c>
      <c r="R86" s="14" t="n">
        <f aca="false">LEN(Q86)</f>
        <v>121</v>
      </c>
      <c r="S86" s="14" t="str">
        <f aca="false">INDEX(10_Lieux!$C:$C,U86)</f>
        <v>France</v>
      </c>
      <c r="T86" s="14" t="str">
        <f aca="false">INDEX(10_Lieux!$C:$C,V86)</f>
        <v>Belgique</v>
      </c>
      <c r="U86" s="14" t="n">
        <f aca="false">MATCH(A86,10_Lieux!$A:$A,0)</f>
        <v>79</v>
      </c>
      <c r="V86" s="14" t="n">
        <f aca="false">MATCH(B86,10_Lieux!$A:$A,0)</f>
        <v>96</v>
      </c>
      <c r="W86" s="14" t="n">
        <f aca="false">ROUND(6371*2*ASIN(SQRT(SIN(RADIANS(INDEX(10_Lieux!$F:$F,V86)-INDEX(10_Lieux!$F:$F,U86))/2)^2+COS(RADIANS(INDEX(10_Lieux!$F:$F,U86)))*COS(RADIANS(INDEX(10_Lieux!$F:$F,V86)))*SIN(RADIANS(INDEX(10_Lieux!$G:$G,V86)-INDEX(10_Lieux!$G:$G,U86))/2)^2)),1)</f>
        <v>794.2</v>
      </c>
      <c r="X86" s="14" t="n">
        <f aca="false">ROUND(I86/IF(I86&lt;p_seuil_vitesse,p_vit_lente,p_vit_rapide)*60/15,0)*15</f>
        <v>630</v>
      </c>
      <c r="Y86" s="14" t="n">
        <f aca="false">MAX(IF(INDEX(10_Lieux!$B:$B,U86)&lt;&gt;"Ville",INDEX(10_Lieux!$I:$I,U86),0),IF(INDEX(10_Lieux!$B:$B,V86)&lt;&gt;"Ville",INDEX(10_Lieux!$I:$I,V86),0))</f>
        <v>0</v>
      </c>
      <c r="Z86" s="14" t="str">
        <f aca="false">A86&amp;"|"&amp;B86</f>
        <v>Marseille|Charleroi</v>
      </c>
      <c r="AA86" s="14" t="str">
        <f aca="false">IF(I86&lt;p_local,"Local",IF(I86&lt;p_vv_min,"Courte distance",IF(I86&lt;p_tres_long,"Longue distance","Très longue distance")))</f>
        <v>Très longue distance</v>
      </c>
    </row>
    <row r="87" customFormat="false" ht="15" hidden="false" customHeight="true" outlineLevel="0" collapsed="false">
      <c r="A87" s="1" t="s">
        <v>128</v>
      </c>
      <c r="B87" s="1" t="s">
        <v>162</v>
      </c>
      <c r="C87" s="1" t="s">
        <v>33</v>
      </c>
      <c r="D87" s="1" t="s">
        <v>124</v>
      </c>
      <c r="E87" s="1" t="s">
        <v>231</v>
      </c>
      <c r="F87" s="14" t="s">
        <v>40</v>
      </c>
      <c r="G87" s="14" t="str">
        <f aca="false">IF(I87&lt;p_local,"Local → page infra",IF(H87&gt;=p_ph1,"Phase 1",IF(H87&gt;=p_ph2,"Phase 2","Phase 3")))</f>
        <v>Phase 1</v>
      </c>
      <c r="H87" s="14" t="n">
        <f aca="false">IF(I87&lt;p_local,0,IF(C87="Aéroport → Aéroport",p_pts_plein,IF(Y87&gt;0,IF(I87&lt;=Y87,p_pts_plein,IF(I87&lt;=p_mult2*Y87,p_pts_moyen,p_pts_r3)),IF(I87&gt;=p_vv_min,p_pts_plein,IF(I87&gt;=p_vv_moy,p_pts_moyen,p_pts_court))))+IF(INDEX(10_Lieux!$D:$D,U87)=1,p_prio1,p_prio2)+IF(INDEX(10_Lieux!$D:$D,V87)=1,p_prio1,p_prio2)+IF(K87="Oui",p_tf,0)+p_hub*((INDEX(10_Lieux!$H:$H,U87)="Hub")+(INDEX(10_Lieux!$H:$H,V87)="Hub"))+IF(OR(INDEX(10_Lieux!$H:$H,U87)="Premium",INDEX(10_Lieux!$H:$H,V87)="Premium"),p_prem,0))</f>
        <v>80</v>
      </c>
      <c r="I87" s="14" t="n">
        <f aca="false">ROUND(W87*p_facteur,0)</f>
        <v>631</v>
      </c>
      <c r="J87" s="14" t="str">
        <f aca="false">IF(X87&lt;60,X87&amp;" min",INT(X87/60)&amp;" h"&amp;IF(MOD(X87,60)=0,""," "&amp;TEXT(MOD(X87,60),"00")))</f>
        <v>6 h 45</v>
      </c>
      <c r="K87" s="14" t="str">
        <f aca="false">IF(S87&lt;&gt;T87,"Oui","Non")</f>
        <v>Oui</v>
      </c>
      <c r="L87" s="14" t="str">
        <f aca="false">IF(AND(INDEX(10_Lieux!$B:$B,U87)="Ville",INDEX(10_Lieux!$B:$B,V87)="Ville"),"/chauffeur-prive/"&amp;INDEX(10_Lieux!$E:$E,U87)&amp;"-"&amp;INDEX(10_Lieux!$E:$E,V87)&amp;"/","/chauffeur-prive/"&amp;INDEX(10_Lieux!$E:$E,U87)&amp;"/"&amp;INDEX(10_Lieux!$E:$E,V87)&amp;"/")</f>
        <v>/chauffeur-prive/marseille-bale/</v>
      </c>
      <c r="M87" s="14" t="str">
        <f aca="false">IFERROR(INDEX($L:$L,MATCH(B87&amp;"|"&amp;A87,$Z:$Z,0)),"—")</f>
        <v>/chauffeur-prive/bale-marseille/</v>
      </c>
      <c r="N87" s="14" t="str">
        <f aca="false">IF(LEN("Chauffeur privé "&amp;INDEX(10_Lieux!$J:$J,U87)&amp;" → "&amp;INDEX(10_Lieux!$J:$J,V87)&amp;" | 24h/24")&gt;60,"Chauffeur privé "&amp;INDEX(10_Lieux!$J:$J,U87)&amp;" → "&amp;INDEX(10_Lieux!$J:$J,V87),"Chauffeur privé "&amp;INDEX(10_Lieux!$J:$J,U87)&amp;" → "&amp;INDEX(10_Lieux!$J:$J,V87)&amp;" | 24h/24")</f>
        <v>Chauffeur privé Marseille → Bâle | 24h/24</v>
      </c>
      <c r="O87" s="14" t="n">
        <f aca="false">LEN(N87)</f>
        <v>41</v>
      </c>
      <c r="P87" s="14" t="str">
        <f aca="false">"Chauffeur privé "&amp;INDEX(10_Lieux!$K:$K,U87)&amp;" vers "&amp;INDEX(10_Lieux!$L:$L,V87)</f>
        <v>Chauffeur privé de Marseille vers Bâle</v>
      </c>
      <c r="Q87" s="14" t="str">
        <f aca="false">"Chauffeur privé "&amp;INDEX(10_Lieux!$K:$K,U87)&amp;" vers "&amp;INDEX(10_Lieux!$L:$L,V87)&amp;" : env. "&amp;I87&amp;" km, "&amp;J87&amp;" de route. Devis personnalisé, standard 24h/24 et 7j/7."</f>
        <v>Chauffeur privé de Marseille vers Bâle : env. 631 km, 6 h 45 de route. Devis personnalisé, standard 24h/24 et 7j/7.</v>
      </c>
      <c r="R87" s="14" t="n">
        <f aca="false">LEN(Q87)</f>
        <v>115</v>
      </c>
      <c r="S87" s="14" t="str">
        <f aca="false">INDEX(10_Lieux!$C:$C,U87)</f>
        <v>France</v>
      </c>
      <c r="T87" s="14" t="str">
        <f aca="false">INDEX(10_Lieux!$C:$C,V87)</f>
        <v>Suisse</v>
      </c>
      <c r="U87" s="14" t="n">
        <f aca="false">MATCH(A87,10_Lieux!$A:$A,0)</f>
        <v>79</v>
      </c>
      <c r="V87" s="14" t="n">
        <f aca="false">MATCH(B87,10_Lieux!$A:$A,0)</f>
        <v>121</v>
      </c>
      <c r="W87" s="14" t="n">
        <f aca="false">ROUND(6371*2*ASIN(SQRT(SIN(RADIANS(INDEX(10_Lieux!$F:$F,V87)-INDEX(10_Lieux!$F:$F,U87))/2)^2+COS(RADIANS(INDEX(10_Lieux!$F:$F,U87)))*COS(RADIANS(INDEX(10_Lieux!$F:$F,V87)))*SIN(RADIANS(INDEX(10_Lieux!$G:$G,V87)-INDEX(10_Lieux!$G:$G,U87))/2)^2)),1)</f>
        <v>504.6</v>
      </c>
      <c r="X87" s="14" t="n">
        <f aca="false">ROUND(I87/IF(I87&lt;p_seuil_vitesse,p_vit_lente,p_vit_rapide)*60/15,0)*15</f>
        <v>405</v>
      </c>
      <c r="Y87" s="14" t="n">
        <f aca="false">MAX(IF(INDEX(10_Lieux!$B:$B,U87)&lt;&gt;"Ville",INDEX(10_Lieux!$I:$I,U87),0),IF(INDEX(10_Lieux!$B:$B,V87)&lt;&gt;"Ville",INDEX(10_Lieux!$I:$I,V87),0))</f>
        <v>0</v>
      </c>
      <c r="Z87" s="14" t="str">
        <f aca="false">A87&amp;"|"&amp;B87</f>
        <v>Marseille|Bâle</v>
      </c>
      <c r="AA87" s="14" t="str">
        <f aca="false">IF(I87&lt;p_local,"Local",IF(I87&lt;p_vv_min,"Courte distance",IF(I87&lt;p_tres_long,"Longue distance","Très longue distance")))</f>
        <v>Longue distance</v>
      </c>
    </row>
    <row r="88" customFormat="false" ht="15" hidden="false" customHeight="true" outlineLevel="0" collapsed="false">
      <c r="A88" s="1" t="s">
        <v>128</v>
      </c>
      <c r="B88" s="1" t="s">
        <v>164</v>
      </c>
      <c r="C88" s="1" t="s">
        <v>33</v>
      </c>
      <c r="D88" s="1" t="s">
        <v>124</v>
      </c>
      <c r="E88" s="1" t="s">
        <v>232</v>
      </c>
      <c r="F88" s="14" t="s">
        <v>40</v>
      </c>
      <c r="G88" s="14" t="str">
        <f aca="false">IF(I88&lt;p_local,"Local → page infra",IF(H88&gt;=p_ph1,"Phase 1",IF(H88&gt;=p_ph2,"Phase 2","Phase 3")))</f>
        <v>Phase 1</v>
      </c>
      <c r="H88" s="14" t="n">
        <f aca="false">IF(I88&lt;p_local,0,IF(C88="Aéroport → Aéroport",p_pts_plein,IF(Y88&gt;0,IF(I88&lt;=Y88,p_pts_plein,IF(I88&lt;=p_mult2*Y88,p_pts_moyen,p_pts_r3)),IF(I88&gt;=p_vv_min,p_pts_plein,IF(I88&gt;=p_vv_moy,p_pts_moyen,p_pts_court))))+IF(INDEX(10_Lieux!$D:$D,U88)=1,p_prio1,p_prio2)+IF(INDEX(10_Lieux!$D:$D,V88)=1,p_prio1,p_prio2)+IF(K88="Oui",p_tf,0)+p_hub*((INDEX(10_Lieux!$H:$H,U88)="Hub")+(INDEX(10_Lieux!$H:$H,V88)="Hub"))+IF(OR(INDEX(10_Lieux!$H:$H,U88)="Premium",INDEX(10_Lieux!$H:$H,V88)="Premium"),p_prem,0))</f>
        <v>90</v>
      </c>
      <c r="I88" s="14" t="n">
        <f aca="false">ROUND(W88*p_facteur,0)</f>
        <v>646</v>
      </c>
      <c r="J88" s="14" t="str">
        <f aca="false">IF(X88&lt;60,X88&amp;" min",INT(X88/60)&amp;" h"&amp;IF(MOD(X88,60)=0,""," "&amp;TEXT(MOD(X88,60),"00")))</f>
        <v>6 h 45</v>
      </c>
      <c r="K88" s="14" t="str">
        <f aca="false">IF(S88&lt;&gt;T88,"Oui","Non")</f>
        <v>Oui</v>
      </c>
      <c r="L88" s="14" t="str">
        <f aca="false">IF(AND(INDEX(10_Lieux!$B:$B,U88)="Ville",INDEX(10_Lieux!$B:$B,V88)="Ville"),"/chauffeur-prive/"&amp;INDEX(10_Lieux!$E:$E,U88)&amp;"-"&amp;INDEX(10_Lieux!$E:$E,V88)&amp;"/","/chauffeur-prive/"&amp;INDEX(10_Lieux!$E:$E,U88)&amp;"/"&amp;INDEX(10_Lieux!$E:$E,V88)&amp;"/")</f>
        <v>/chauffeur-prive/marseille-zurich/</v>
      </c>
      <c r="M88" s="14" t="str">
        <f aca="false">IFERROR(INDEX($L:$L,MATCH(B88&amp;"|"&amp;A88,$Z:$Z,0)),"—")</f>
        <v>/chauffeur-prive/zurich-marseille/</v>
      </c>
      <c r="N88" s="14" t="str">
        <f aca="false">IF(LEN("Chauffeur privé "&amp;INDEX(10_Lieux!$J:$J,U88)&amp;" → "&amp;INDEX(10_Lieux!$J:$J,V88)&amp;" | 24h/24")&gt;60,"Chauffeur privé "&amp;INDEX(10_Lieux!$J:$J,U88)&amp;" → "&amp;INDEX(10_Lieux!$J:$J,V88),"Chauffeur privé "&amp;INDEX(10_Lieux!$J:$J,U88)&amp;" → "&amp;INDEX(10_Lieux!$J:$J,V88)&amp;" | 24h/24")</f>
        <v>Chauffeur privé Marseille → Zurich | 24h/24</v>
      </c>
      <c r="O88" s="14" t="n">
        <f aca="false">LEN(N88)</f>
        <v>43</v>
      </c>
      <c r="P88" s="14" t="str">
        <f aca="false">"Chauffeur privé "&amp;INDEX(10_Lieux!$K:$K,U88)&amp;" vers "&amp;INDEX(10_Lieux!$L:$L,V88)</f>
        <v>Chauffeur privé de Marseille vers Zurich</v>
      </c>
      <c r="Q88" s="14" t="str">
        <f aca="false">"Chauffeur privé "&amp;INDEX(10_Lieux!$K:$K,U88)&amp;" vers "&amp;INDEX(10_Lieux!$L:$L,V88)&amp;" : env. "&amp;I88&amp;" km, "&amp;J88&amp;" de route. Devis personnalisé, standard 24h/24 et 7j/7."</f>
        <v>Chauffeur privé de Marseille vers Zurich : env. 646 km, 6 h 45 de route. Devis personnalisé, standard 24h/24 et 7j/7.</v>
      </c>
      <c r="R88" s="14" t="n">
        <f aca="false">LEN(Q88)</f>
        <v>117</v>
      </c>
      <c r="S88" s="14" t="str">
        <f aca="false">INDEX(10_Lieux!$C:$C,U88)</f>
        <v>France</v>
      </c>
      <c r="T88" s="14" t="str">
        <f aca="false">INDEX(10_Lieux!$C:$C,V88)</f>
        <v>Suisse</v>
      </c>
      <c r="U88" s="14" t="n">
        <f aca="false">MATCH(A88,10_Lieux!$A:$A,0)</f>
        <v>79</v>
      </c>
      <c r="V88" s="14" t="n">
        <f aca="false">MATCH(B88,10_Lieux!$A:$A,0)</f>
        <v>122</v>
      </c>
      <c r="W88" s="14" t="n">
        <f aca="false">ROUND(6371*2*ASIN(SQRT(SIN(RADIANS(INDEX(10_Lieux!$F:$F,V88)-INDEX(10_Lieux!$F:$F,U88))/2)^2+COS(RADIANS(INDEX(10_Lieux!$F:$F,U88)))*COS(RADIANS(INDEX(10_Lieux!$F:$F,V88)))*SIN(RADIANS(INDEX(10_Lieux!$G:$G,V88)-INDEX(10_Lieux!$G:$G,U88))/2)^2)),1)</f>
        <v>516.8</v>
      </c>
      <c r="X88" s="14" t="n">
        <f aca="false">ROUND(I88/IF(I88&lt;p_seuil_vitesse,p_vit_lente,p_vit_rapide)*60/15,0)*15</f>
        <v>405</v>
      </c>
      <c r="Y88" s="14" t="n">
        <f aca="false">MAX(IF(INDEX(10_Lieux!$B:$B,U88)&lt;&gt;"Ville",INDEX(10_Lieux!$I:$I,U88),0),IF(INDEX(10_Lieux!$B:$B,V88)&lt;&gt;"Ville",INDEX(10_Lieux!$I:$I,V88),0))</f>
        <v>0</v>
      </c>
      <c r="Z88" s="14" t="str">
        <f aca="false">A88&amp;"|"&amp;B88</f>
        <v>Marseille|Zurich</v>
      </c>
      <c r="AA88" s="14" t="str">
        <f aca="false">IF(I88&lt;p_local,"Local",IF(I88&lt;p_vv_min,"Courte distance",IF(I88&lt;p_tres_long,"Longue distance","Très longue distance")))</f>
        <v>Longue distance</v>
      </c>
    </row>
    <row r="89" customFormat="false" ht="15" hidden="false" customHeight="true" outlineLevel="0" collapsed="false">
      <c r="A89" s="1" t="s">
        <v>128</v>
      </c>
      <c r="B89" s="1" t="s">
        <v>166</v>
      </c>
      <c r="C89" s="1" t="s">
        <v>33</v>
      </c>
      <c r="D89" s="1" t="s">
        <v>124</v>
      </c>
      <c r="E89" s="1" t="s">
        <v>233</v>
      </c>
      <c r="F89" s="14" t="s">
        <v>40</v>
      </c>
      <c r="G89" s="14" t="str">
        <f aca="false">IF(I89&lt;p_local,"Local → page infra",IF(H89&gt;=p_ph1,"Phase 1",IF(H89&gt;=p_ph2,"Phase 2","Phase 3")))</f>
        <v>Phase 1</v>
      </c>
      <c r="H89" s="14" t="n">
        <f aca="false">IF(I89&lt;p_local,0,IF(C89="Aéroport → Aéroport",p_pts_plein,IF(Y89&gt;0,IF(I89&lt;=Y89,p_pts_plein,IF(I89&lt;=p_mult2*Y89,p_pts_moyen,p_pts_r3)),IF(I89&gt;=p_vv_min,p_pts_plein,IF(I89&gt;=p_vv_moy,p_pts_moyen,p_pts_court))))+IF(INDEX(10_Lieux!$D:$D,U89)=1,p_prio1,p_prio2)+IF(INDEX(10_Lieux!$D:$D,V89)=1,p_prio1,p_prio2)+IF(K89="Oui",p_tf,0)+p_hub*((INDEX(10_Lieux!$H:$H,U89)="Hub")+(INDEX(10_Lieux!$H:$H,V89)="Hub"))+IF(OR(INDEX(10_Lieux!$H:$H,U89)="Premium",INDEX(10_Lieux!$H:$H,V89)="Premium"),p_prem,0))</f>
        <v>80</v>
      </c>
      <c r="I89" s="14" t="n">
        <f aca="false">ROUND(W89*p_facteur,0)</f>
        <v>547</v>
      </c>
      <c r="J89" s="14" t="str">
        <f aca="false">IF(X89&lt;60,X89&amp;" min",INT(X89/60)&amp;" h"&amp;IF(MOD(X89,60)=0,""," "&amp;TEXT(MOD(X89,60),"00")))</f>
        <v>5 h 45</v>
      </c>
      <c r="K89" s="14" t="str">
        <f aca="false">IF(S89&lt;&gt;T89,"Oui","Non")</f>
        <v>Oui</v>
      </c>
      <c r="L89" s="14" t="str">
        <f aca="false">IF(AND(INDEX(10_Lieux!$B:$B,U89)="Ville",INDEX(10_Lieux!$B:$B,V89)="Ville"),"/chauffeur-prive/"&amp;INDEX(10_Lieux!$E:$E,U89)&amp;"-"&amp;INDEX(10_Lieux!$E:$E,V89)&amp;"/","/chauffeur-prive/"&amp;INDEX(10_Lieux!$E:$E,U89)&amp;"/"&amp;INDEX(10_Lieux!$E:$E,V89)&amp;"/")</f>
        <v>/chauffeur-prive/marseille-berne/</v>
      </c>
      <c r="M89" s="14" t="str">
        <f aca="false">IFERROR(INDEX($L:$L,MATCH(B89&amp;"|"&amp;A89,$Z:$Z,0)),"—")</f>
        <v>/chauffeur-prive/berne-marseille/</v>
      </c>
      <c r="N89" s="14" t="str">
        <f aca="false">IF(LEN("Chauffeur privé "&amp;INDEX(10_Lieux!$J:$J,U89)&amp;" → "&amp;INDEX(10_Lieux!$J:$J,V89)&amp;" | 24h/24")&gt;60,"Chauffeur privé "&amp;INDEX(10_Lieux!$J:$J,U89)&amp;" → "&amp;INDEX(10_Lieux!$J:$J,V89),"Chauffeur privé "&amp;INDEX(10_Lieux!$J:$J,U89)&amp;" → "&amp;INDEX(10_Lieux!$J:$J,V89)&amp;" | 24h/24")</f>
        <v>Chauffeur privé Marseille → Berne | 24h/24</v>
      </c>
      <c r="O89" s="14" t="n">
        <f aca="false">LEN(N89)</f>
        <v>42</v>
      </c>
      <c r="P89" s="14" t="str">
        <f aca="false">"Chauffeur privé "&amp;INDEX(10_Lieux!$K:$K,U89)&amp;" vers "&amp;INDEX(10_Lieux!$L:$L,V89)</f>
        <v>Chauffeur privé de Marseille vers Berne</v>
      </c>
      <c r="Q89" s="14" t="str">
        <f aca="false">"Chauffeur privé "&amp;INDEX(10_Lieux!$K:$K,U89)&amp;" vers "&amp;INDEX(10_Lieux!$L:$L,V89)&amp;" : env. "&amp;I89&amp;" km, "&amp;J89&amp;" de route. Devis personnalisé, standard 24h/24 et 7j/7."</f>
        <v>Chauffeur privé de Marseille vers Berne : env. 547 km, 5 h 45 de route. Devis personnalisé, standard 24h/24 et 7j/7.</v>
      </c>
      <c r="R89" s="14" t="n">
        <f aca="false">LEN(Q89)</f>
        <v>116</v>
      </c>
      <c r="S89" s="14" t="str">
        <f aca="false">INDEX(10_Lieux!$C:$C,U89)</f>
        <v>France</v>
      </c>
      <c r="T89" s="14" t="str">
        <f aca="false">INDEX(10_Lieux!$C:$C,V89)</f>
        <v>Suisse</v>
      </c>
      <c r="U89" s="14" t="n">
        <f aca="false">MATCH(A89,10_Lieux!$A:$A,0)</f>
        <v>79</v>
      </c>
      <c r="V89" s="14" t="n">
        <f aca="false">MATCH(B89,10_Lieux!$A:$A,0)</f>
        <v>123</v>
      </c>
      <c r="W89" s="14" t="n">
        <f aca="false">ROUND(6371*2*ASIN(SQRT(SIN(RADIANS(INDEX(10_Lieux!$F:$F,V89)-INDEX(10_Lieux!$F:$F,U89))/2)^2+COS(RADIANS(INDEX(10_Lieux!$F:$F,U89)))*COS(RADIANS(INDEX(10_Lieux!$F:$F,V89)))*SIN(RADIANS(INDEX(10_Lieux!$G:$G,V89)-INDEX(10_Lieux!$G:$G,U89))/2)^2)),1)</f>
        <v>437.4</v>
      </c>
      <c r="X89" s="14" t="n">
        <f aca="false">ROUND(I89/IF(I89&lt;p_seuil_vitesse,p_vit_lente,p_vit_rapide)*60/15,0)*15</f>
        <v>345</v>
      </c>
      <c r="Y89" s="14" t="n">
        <f aca="false">MAX(IF(INDEX(10_Lieux!$B:$B,U89)&lt;&gt;"Ville",INDEX(10_Lieux!$I:$I,U89),0),IF(INDEX(10_Lieux!$B:$B,V89)&lt;&gt;"Ville",INDEX(10_Lieux!$I:$I,V89),0))</f>
        <v>0</v>
      </c>
      <c r="Z89" s="14" t="str">
        <f aca="false">A89&amp;"|"&amp;B89</f>
        <v>Marseille|Berne</v>
      </c>
      <c r="AA89" s="14" t="str">
        <f aca="false">IF(I89&lt;p_local,"Local",IF(I89&lt;p_vv_min,"Courte distance",IF(I89&lt;p_tres_long,"Longue distance","Très longue distance")))</f>
        <v>Longue distance</v>
      </c>
    </row>
    <row r="90" customFormat="false" ht="15" hidden="false" customHeight="true" outlineLevel="0" collapsed="false">
      <c r="A90" s="1" t="s">
        <v>130</v>
      </c>
      <c r="B90" s="1" t="s">
        <v>122</v>
      </c>
      <c r="C90" s="1" t="s">
        <v>33</v>
      </c>
      <c r="D90" s="1" t="s">
        <v>124</v>
      </c>
      <c r="E90" s="1" t="s">
        <v>234</v>
      </c>
      <c r="F90" s="14" t="s">
        <v>40</v>
      </c>
      <c r="G90" s="14" t="str">
        <f aca="false">IF(I90&lt;p_local,"Local → page infra",IF(H90&gt;=p_ph1,"Phase 1",IF(H90&gt;=p_ph2,"Phase 2","Phase 3")))</f>
        <v>Phase 2</v>
      </c>
      <c r="H90" s="14" t="n">
        <f aca="false">IF(I90&lt;p_local,0,IF(C90="Aéroport → Aéroport",p_pts_plein,IF(Y90&gt;0,IF(I90&lt;=Y90,p_pts_plein,IF(I90&lt;=p_mult2*Y90,p_pts_moyen,p_pts_r3)),IF(I90&gt;=p_vv_min,p_pts_plein,IF(I90&gt;=p_vv_moy,p_pts_moyen,p_pts_court))))+IF(INDEX(10_Lieux!$D:$D,U90)=1,p_prio1,p_prio2)+IF(INDEX(10_Lieux!$D:$D,V90)=1,p_prio1,p_prio2)+IF(K90="Oui",p_tf,0)+p_hub*((INDEX(10_Lieux!$H:$H,U90)="Hub")+(INDEX(10_Lieux!$H:$H,V90)="Hub"))+IF(OR(INDEX(10_Lieux!$H:$H,U90)="Premium",INDEX(10_Lieux!$H:$H,V90)="Premium"),p_prem,0))</f>
        <v>70</v>
      </c>
      <c r="I90" s="14" t="n">
        <f aca="false">ROUND(W90*p_facteur,0)</f>
        <v>624</v>
      </c>
      <c r="J90" s="14" t="str">
        <f aca="false">IF(X90&lt;60,X90&amp;" min",INT(X90/60)&amp;" h"&amp;IF(MOD(X90,60)=0,""," "&amp;TEXT(MOD(X90,60),"00")))</f>
        <v>6 h 30</v>
      </c>
      <c r="K90" s="14" t="str">
        <f aca="false">IF(S90&lt;&gt;T90,"Oui","Non")</f>
        <v>Non</v>
      </c>
      <c r="L90" s="14" t="str">
        <f aca="false">IF(AND(INDEX(10_Lieux!$B:$B,U90)="Ville",INDEX(10_Lieux!$B:$B,V90)="Ville"),"/chauffeur-prive/"&amp;INDEX(10_Lieux!$E:$E,U90)&amp;"-"&amp;INDEX(10_Lieux!$E:$E,V90)&amp;"/","/chauffeur-prive/"&amp;INDEX(10_Lieux!$E:$E,U90)&amp;"/"&amp;INDEX(10_Lieux!$E:$E,V90)&amp;"/")</f>
        <v>/chauffeur-prive/bordeaux-paris/</v>
      </c>
      <c r="M90" s="14" t="str">
        <f aca="false">IFERROR(INDEX($L:$L,MATCH(B90&amp;"|"&amp;A90,$Z:$Z,0)),"—")</f>
        <v>/chauffeur-prive/paris-bordeaux/</v>
      </c>
      <c r="N90" s="14" t="str">
        <f aca="false">IF(LEN("Chauffeur privé "&amp;INDEX(10_Lieux!$J:$J,U90)&amp;" → "&amp;INDEX(10_Lieux!$J:$J,V90)&amp;" | 24h/24")&gt;60,"Chauffeur privé "&amp;INDEX(10_Lieux!$J:$J,U90)&amp;" → "&amp;INDEX(10_Lieux!$J:$J,V90),"Chauffeur privé "&amp;INDEX(10_Lieux!$J:$J,U90)&amp;" → "&amp;INDEX(10_Lieux!$J:$J,V90)&amp;" | 24h/24")</f>
        <v>Chauffeur privé Bordeaux → Paris | 24h/24</v>
      </c>
      <c r="O90" s="14" t="n">
        <f aca="false">LEN(N90)</f>
        <v>41</v>
      </c>
      <c r="P90" s="14" t="str">
        <f aca="false">"Chauffeur privé "&amp;INDEX(10_Lieux!$K:$K,U90)&amp;" vers "&amp;INDEX(10_Lieux!$L:$L,V90)</f>
        <v>Chauffeur privé de Bordeaux vers Paris</v>
      </c>
      <c r="Q90" s="14" t="str">
        <f aca="false">"Chauffeur privé "&amp;INDEX(10_Lieux!$K:$K,U90)&amp;" vers "&amp;INDEX(10_Lieux!$L:$L,V90)&amp;" : env. "&amp;I90&amp;" km, "&amp;J90&amp;" de route. Devis personnalisé, standard 24h/24 et 7j/7."</f>
        <v>Chauffeur privé de Bordeaux vers Paris : env. 624 km, 6 h 30 de route. Devis personnalisé, standard 24h/24 et 7j/7.</v>
      </c>
      <c r="R90" s="14" t="n">
        <f aca="false">LEN(Q90)</f>
        <v>115</v>
      </c>
      <c r="S90" s="14" t="str">
        <f aca="false">INDEX(10_Lieux!$C:$C,U90)</f>
        <v>France</v>
      </c>
      <c r="T90" s="14" t="str">
        <f aca="false">INDEX(10_Lieux!$C:$C,V90)</f>
        <v>France</v>
      </c>
      <c r="U90" s="14" t="n">
        <f aca="false">MATCH(A90,10_Lieux!$A:$A,0)</f>
        <v>61</v>
      </c>
      <c r="V90" s="14" t="n">
        <f aca="false">MATCH(B90,10_Lieux!$A:$A,0)</f>
        <v>2</v>
      </c>
      <c r="W90" s="14" t="n">
        <f aca="false">ROUND(6371*2*ASIN(SQRT(SIN(RADIANS(INDEX(10_Lieux!$F:$F,V90)-INDEX(10_Lieux!$F:$F,U90))/2)^2+COS(RADIANS(INDEX(10_Lieux!$F:$F,U90)))*COS(RADIANS(INDEX(10_Lieux!$F:$F,V90)))*SIN(RADIANS(INDEX(10_Lieux!$G:$G,V90)-INDEX(10_Lieux!$G:$G,U90))/2)^2)),1)</f>
        <v>499.3</v>
      </c>
      <c r="X90" s="14" t="n">
        <f aca="false">ROUND(I90/IF(I90&lt;p_seuil_vitesse,p_vit_lente,p_vit_rapide)*60/15,0)*15</f>
        <v>390</v>
      </c>
      <c r="Y90" s="14" t="n">
        <f aca="false">MAX(IF(INDEX(10_Lieux!$B:$B,U90)&lt;&gt;"Ville",INDEX(10_Lieux!$I:$I,U90),0),IF(INDEX(10_Lieux!$B:$B,V90)&lt;&gt;"Ville",INDEX(10_Lieux!$I:$I,V90),0))</f>
        <v>0</v>
      </c>
      <c r="Z90" s="14" t="str">
        <f aca="false">A90&amp;"|"&amp;B90</f>
        <v>Bordeaux|Paris</v>
      </c>
      <c r="AA90" s="14" t="str">
        <f aca="false">IF(I90&lt;p_local,"Local",IF(I90&lt;p_vv_min,"Courte distance",IF(I90&lt;p_tres_long,"Longue distance","Très longue distance")))</f>
        <v>Longue distance</v>
      </c>
    </row>
    <row r="91" customFormat="false" ht="15" hidden="false" customHeight="true" outlineLevel="0" collapsed="false">
      <c r="A91" s="1" t="s">
        <v>130</v>
      </c>
      <c r="B91" s="1" t="s">
        <v>123</v>
      </c>
      <c r="C91" s="1" t="s">
        <v>33</v>
      </c>
      <c r="D91" s="1" t="s">
        <v>124</v>
      </c>
      <c r="E91" s="1" t="s">
        <v>235</v>
      </c>
      <c r="F91" s="14" t="s">
        <v>40</v>
      </c>
      <c r="G91" s="14" t="str">
        <f aca="false">IF(I91&lt;p_local,"Local → page infra",IF(H91&gt;=p_ph1,"Phase 1",IF(H91&gt;=p_ph2,"Phase 2","Phase 3")))</f>
        <v>Phase 2</v>
      </c>
      <c r="H91" s="14" t="n">
        <f aca="false">IF(I91&lt;p_local,0,IF(C91="Aéroport → Aéroport",p_pts_plein,IF(Y91&gt;0,IF(I91&lt;=Y91,p_pts_plein,IF(I91&lt;=p_mult2*Y91,p_pts_moyen,p_pts_r3)),IF(I91&gt;=p_vv_min,p_pts_plein,IF(I91&gt;=p_vv_moy,p_pts_moyen,p_pts_court))))+IF(INDEX(10_Lieux!$D:$D,U91)=1,p_prio1,p_prio2)+IF(INDEX(10_Lieux!$D:$D,V91)=1,p_prio1,p_prio2)+IF(K91="Oui",p_tf,0)+p_hub*((INDEX(10_Lieux!$H:$H,U91)="Hub")+(INDEX(10_Lieux!$H:$H,V91)="Hub"))+IF(OR(INDEX(10_Lieux!$H:$H,U91)="Premium",INDEX(10_Lieux!$H:$H,V91)="Premium"),p_prem,0))</f>
        <v>70</v>
      </c>
      <c r="I91" s="14" t="n">
        <f aca="false">ROUND(W91*p_facteur,0)</f>
        <v>545</v>
      </c>
      <c r="J91" s="14" t="str">
        <f aca="false">IF(X91&lt;60,X91&amp;" min",INT(X91/60)&amp;" h"&amp;IF(MOD(X91,60)=0,""," "&amp;TEXT(MOD(X91,60),"00")))</f>
        <v>5 h 45</v>
      </c>
      <c r="K91" s="14" t="str">
        <f aca="false">IF(S91&lt;&gt;T91,"Oui","Non")</f>
        <v>Non</v>
      </c>
      <c r="L91" s="14" t="str">
        <f aca="false">IF(AND(INDEX(10_Lieux!$B:$B,U91)="Ville",INDEX(10_Lieux!$B:$B,V91)="Ville"),"/chauffeur-prive/"&amp;INDEX(10_Lieux!$E:$E,U91)&amp;"-"&amp;INDEX(10_Lieux!$E:$E,V91)&amp;"/","/chauffeur-prive/"&amp;INDEX(10_Lieux!$E:$E,U91)&amp;"/"&amp;INDEX(10_Lieux!$E:$E,V91)&amp;"/")</f>
        <v>/chauffeur-prive/bordeaux-lyon/</v>
      </c>
      <c r="M91" s="14" t="str">
        <f aca="false">IFERROR(INDEX($L:$L,MATCH(B91&amp;"|"&amp;A91,$Z:$Z,0)),"—")</f>
        <v>/chauffeur-prive/lyon-bordeaux/</v>
      </c>
      <c r="N91" s="14" t="str">
        <f aca="false">IF(LEN("Chauffeur privé "&amp;INDEX(10_Lieux!$J:$J,U91)&amp;" → "&amp;INDEX(10_Lieux!$J:$J,V91)&amp;" | 24h/24")&gt;60,"Chauffeur privé "&amp;INDEX(10_Lieux!$J:$J,U91)&amp;" → "&amp;INDEX(10_Lieux!$J:$J,V91),"Chauffeur privé "&amp;INDEX(10_Lieux!$J:$J,U91)&amp;" → "&amp;INDEX(10_Lieux!$J:$J,V91)&amp;" | 24h/24")</f>
        <v>Chauffeur privé Bordeaux → Lyon | 24h/24</v>
      </c>
      <c r="O91" s="14" t="n">
        <f aca="false">LEN(N91)</f>
        <v>40</v>
      </c>
      <c r="P91" s="14" t="str">
        <f aca="false">"Chauffeur privé "&amp;INDEX(10_Lieux!$K:$K,U91)&amp;" vers "&amp;INDEX(10_Lieux!$L:$L,V91)</f>
        <v>Chauffeur privé de Bordeaux vers Lyon</v>
      </c>
      <c r="Q91" s="14" t="str">
        <f aca="false">"Chauffeur privé "&amp;INDEX(10_Lieux!$K:$K,U91)&amp;" vers "&amp;INDEX(10_Lieux!$L:$L,V91)&amp;" : env. "&amp;I91&amp;" km, "&amp;J91&amp;" de route. Devis personnalisé, standard 24h/24 et 7j/7."</f>
        <v>Chauffeur privé de Bordeaux vers Lyon : env. 545 km, 5 h 45 de route. Devis personnalisé, standard 24h/24 et 7j/7.</v>
      </c>
      <c r="R91" s="14" t="n">
        <f aca="false">LEN(Q91)</f>
        <v>114</v>
      </c>
      <c r="S91" s="14" t="str">
        <f aca="false">INDEX(10_Lieux!$C:$C,U91)</f>
        <v>France</v>
      </c>
      <c r="T91" s="14" t="str">
        <f aca="false">INDEX(10_Lieux!$C:$C,V91)</f>
        <v>France</v>
      </c>
      <c r="U91" s="14" t="n">
        <f aca="false">MATCH(A91,10_Lieux!$A:$A,0)</f>
        <v>61</v>
      </c>
      <c r="V91" s="14" t="n">
        <f aca="false">MATCH(B91,10_Lieux!$A:$A,0)</f>
        <v>8</v>
      </c>
      <c r="W91" s="14" t="n">
        <f aca="false">ROUND(6371*2*ASIN(SQRT(SIN(RADIANS(INDEX(10_Lieux!$F:$F,V91)-INDEX(10_Lieux!$F:$F,U91))/2)^2+COS(RADIANS(INDEX(10_Lieux!$F:$F,U91)))*COS(RADIANS(INDEX(10_Lieux!$F:$F,V91)))*SIN(RADIANS(INDEX(10_Lieux!$G:$G,V91)-INDEX(10_Lieux!$G:$G,U91))/2)^2)),1)</f>
        <v>435.8</v>
      </c>
      <c r="X91" s="14" t="n">
        <f aca="false">ROUND(I91/IF(I91&lt;p_seuil_vitesse,p_vit_lente,p_vit_rapide)*60/15,0)*15</f>
        <v>345</v>
      </c>
      <c r="Y91" s="14" t="n">
        <f aca="false">MAX(IF(INDEX(10_Lieux!$B:$B,U91)&lt;&gt;"Ville",INDEX(10_Lieux!$I:$I,U91),0),IF(INDEX(10_Lieux!$B:$B,V91)&lt;&gt;"Ville",INDEX(10_Lieux!$I:$I,V91),0))</f>
        <v>0</v>
      </c>
      <c r="Z91" s="14" t="str">
        <f aca="false">A91&amp;"|"&amp;B91</f>
        <v>Bordeaux|Lyon</v>
      </c>
      <c r="AA91" s="14" t="str">
        <f aca="false">IF(I91&lt;p_local,"Local",IF(I91&lt;p_vv_min,"Courte distance",IF(I91&lt;p_tres_long,"Longue distance","Très longue distance")))</f>
        <v>Longue distance</v>
      </c>
    </row>
    <row r="92" customFormat="false" ht="15" hidden="false" customHeight="true" outlineLevel="0" collapsed="false">
      <c r="A92" s="1" t="s">
        <v>130</v>
      </c>
      <c r="B92" s="1" t="s">
        <v>126</v>
      </c>
      <c r="C92" s="1" t="s">
        <v>33</v>
      </c>
      <c r="D92" s="1" t="s">
        <v>124</v>
      </c>
      <c r="E92" s="1" t="s">
        <v>236</v>
      </c>
      <c r="F92" s="14" t="s">
        <v>40</v>
      </c>
      <c r="G92" s="14" t="str">
        <f aca="false">IF(I92&lt;p_local,"Local → page infra",IF(H92&gt;=p_ph1,"Phase 1",IF(H92&gt;=p_ph2,"Phase 2","Phase 3")))</f>
        <v>Phase 2</v>
      </c>
      <c r="H92" s="14" t="n">
        <f aca="false">IF(I92&lt;p_local,0,IF(C92="Aéroport → Aéroport",p_pts_plein,IF(Y92&gt;0,IF(I92&lt;=Y92,p_pts_plein,IF(I92&lt;=p_mult2*Y92,p_pts_moyen,p_pts_r3)),IF(I92&gt;=p_vv_min,p_pts_plein,IF(I92&gt;=p_vv_moy,p_pts_moyen,p_pts_court))))+IF(INDEX(10_Lieux!$D:$D,U92)=1,p_prio1,p_prio2)+IF(INDEX(10_Lieux!$D:$D,V92)=1,p_prio1,p_prio2)+IF(K92="Oui",p_tf,0)+p_hub*((INDEX(10_Lieux!$H:$H,U92)="Hub")+(INDEX(10_Lieux!$H:$H,V92)="Hub"))+IF(OR(INDEX(10_Lieux!$H:$H,U92)="Premium",INDEX(10_Lieux!$H:$H,V92)="Premium"),p_prem,0))</f>
        <v>70</v>
      </c>
      <c r="I92" s="14" t="n">
        <f aca="false">ROUND(W92*p_facteur,0)</f>
        <v>796</v>
      </c>
      <c r="J92" s="14" t="str">
        <f aca="false">IF(X92&lt;60,X92&amp;" min",INT(X92/60)&amp;" h"&amp;IF(MOD(X92,60)=0,""," "&amp;TEXT(MOD(X92,60),"00")))</f>
        <v>8 h 30</v>
      </c>
      <c r="K92" s="14" t="str">
        <f aca="false">IF(S92&lt;&gt;T92,"Oui","Non")</f>
        <v>Non</v>
      </c>
      <c r="L92" s="14" t="str">
        <f aca="false">IF(AND(INDEX(10_Lieux!$B:$B,U92)="Ville",INDEX(10_Lieux!$B:$B,V92)="Ville"),"/chauffeur-prive/"&amp;INDEX(10_Lieux!$E:$E,U92)&amp;"-"&amp;INDEX(10_Lieux!$E:$E,V92)&amp;"/","/chauffeur-prive/"&amp;INDEX(10_Lieux!$E:$E,U92)&amp;"/"&amp;INDEX(10_Lieux!$E:$E,V92)&amp;"/")</f>
        <v>/chauffeur-prive/bordeaux-nice/</v>
      </c>
      <c r="M92" s="14" t="str">
        <f aca="false">IFERROR(INDEX($L:$L,MATCH(B92&amp;"|"&amp;A92,$Z:$Z,0)),"—")</f>
        <v>/chauffeur-prive/nice-bordeaux/</v>
      </c>
      <c r="N92" s="14" t="str">
        <f aca="false">IF(LEN("Chauffeur privé "&amp;INDEX(10_Lieux!$J:$J,U92)&amp;" → "&amp;INDEX(10_Lieux!$J:$J,V92)&amp;" | 24h/24")&gt;60,"Chauffeur privé "&amp;INDEX(10_Lieux!$J:$J,U92)&amp;" → "&amp;INDEX(10_Lieux!$J:$J,V92),"Chauffeur privé "&amp;INDEX(10_Lieux!$J:$J,U92)&amp;" → "&amp;INDEX(10_Lieux!$J:$J,V92)&amp;" | 24h/24")</f>
        <v>Chauffeur privé Bordeaux → Nice | 24h/24</v>
      </c>
      <c r="O92" s="14" t="n">
        <f aca="false">LEN(N92)</f>
        <v>40</v>
      </c>
      <c r="P92" s="14" t="str">
        <f aca="false">"Chauffeur privé "&amp;INDEX(10_Lieux!$K:$K,U92)&amp;" vers "&amp;INDEX(10_Lieux!$L:$L,V92)</f>
        <v>Chauffeur privé de Bordeaux vers Nice</v>
      </c>
      <c r="Q92" s="14" t="str">
        <f aca="false">"Chauffeur privé "&amp;INDEX(10_Lieux!$K:$K,U92)&amp;" vers "&amp;INDEX(10_Lieux!$L:$L,V92)&amp;" : env. "&amp;I92&amp;" km, "&amp;J92&amp;" de route. Devis personnalisé, standard 24h/24 et 7j/7."</f>
        <v>Chauffeur privé de Bordeaux vers Nice : env. 796 km, 8 h 30 de route. Devis personnalisé, standard 24h/24 et 7j/7.</v>
      </c>
      <c r="R92" s="14" t="n">
        <f aca="false">LEN(Q92)</f>
        <v>114</v>
      </c>
      <c r="S92" s="14" t="str">
        <f aca="false">INDEX(10_Lieux!$C:$C,U92)</f>
        <v>France</v>
      </c>
      <c r="T92" s="14" t="str">
        <f aca="false">INDEX(10_Lieux!$C:$C,V92)</f>
        <v>France</v>
      </c>
      <c r="U92" s="14" t="n">
        <f aca="false">MATCH(A92,10_Lieux!$A:$A,0)</f>
        <v>61</v>
      </c>
      <c r="V92" s="14" t="n">
        <f aca="false">MATCH(B92,10_Lieux!$A:$A,0)</f>
        <v>80</v>
      </c>
      <c r="W92" s="14" t="n">
        <f aca="false">ROUND(6371*2*ASIN(SQRT(SIN(RADIANS(INDEX(10_Lieux!$F:$F,V92)-INDEX(10_Lieux!$F:$F,U92))/2)^2+COS(RADIANS(INDEX(10_Lieux!$F:$F,U92)))*COS(RADIANS(INDEX(10_Lieux!$F:$F,V92)))*SIN(RADIANS(INDEX(10_Lieux!$G:$G,V92)-INDEX(10_Lieux!$G:$G,U92))/2)^2)),1)</f>
        <v>636.5</v>
      </c>
      <c r="X92" s="14" t="n">
        <f aca="false">ROUND(I92/IF(I92&lt;p_seuil_vitesse,p_vit_lente,p_vit_rapide)*60/15,0)*15</f>
        <v>510</v>
      </c>
      <c r="Y92" s="14" t="n">
        <f aca="false">MAX(IF(INDEX(10_Lieux!$B:$B,U92)&lt;&gt;"Ville",INDEX(10_Lieux!$I:$I,U92),0),IF(INDEX(10_Lieux!$B:$B,V92)&lt;&gt;"Ville",INDEX(10_Lieux!$I:$I,V92),0))</f>
        <v>0</v>
      </c>
      <c r="Z92" s="14" t="str">
        <f aca="false">A92&amp;"|"&amp;B92</f>
        <v>Bordeaux|Nice</v>
      </c>
      <c r="AA92" s="14" t="str">
        <f aca="false">IF(I92&lt;p_local,"Local",IF(I92&lt;p_vv_min,"Courte distance",IF(I92&lt;p_tres_long,"Longue distance","Très longue distance")))</f>
        <v>Très longue distance</v>
      </c>
    </row>
    <row r="93" customFormat="false" ht="15" hidden="false" customHeight="true" outlineLevel="0" collapsed="false">
      <c r="A93" s="1" t="s">
        <v>130</v>
      </c>
      <c r="B93" s="1" t="s">
        <v>128</v>
      </c>
      <c r="C93" s="1" t="s">
        <v>33</v>
      </c>
      <c r="D93" s="1" t="s">
        <v>124</v>
      </c>
      <c r="E93" s="1" t="s">
        <v>237</v>
      </c>
      <c r="F93" s="14" t="s">
        <v>40</v>
      </c>
      <c r="G93" s="14" t="str">
        <f aca="false">IF(I93&lt;p_local,"Local → page infra",IF(H93&gt;=p_ph1,"Phase 1",IF(H93&gt;=p_ph2,"Phase 2","Phase 3")))</f>
        <v>Phase 2</v>
      </c>
      <c r="H93" s="14" t="n">
        <f aca="false">IF(I93&lt;p_local,0,IF(C93="Aéroport → Aéroport",p_pts_plein,IF(Y93&gt;0,IF(I93&lt;=Y93,p_pts_plein,IF(I93&lt;=p_mult2*Y93,p_pts_moyen,p_pts_r3)),IF(I93&gt;=p_vv_min,p_pts_plein,IF(I93&gt;=p_vv_moy,p_pts_moyen,p_pts_court))))+IF(INDEX(10_Lieux!$D:$D,U93)=1,p_prio1,p_prio2)+IF(INDEX(10_Lieux!$D:$D,V93)=1,p_prio1,p_prio2)+IF(K93="Oui",p_tf,0)+p_hub*((INDEX(10_Lieux!$H:$H,U93)="Hub")+(INDEX(10_Lieux!$H:$H,V93)="Hub"))+IF(OR(INDEX(10_Lieux!$H:$H,U93)="Premium",INDEX(10_Lieux!$H:$H,V93)="Premium"),p_prem,0))</f>
        <v>70</v>
      </c>
      <c r="I93" s="14" t="n">
        <f aca="false">ROUND(W93*p_facteur,0)</f>
        <v>631</v>
      </c>
      <c r="J93" s="14" t="str">
        <f aca="false">IF(X93&lt;60,X93&amp;" min",INT(X93/60)&amp;" h"&amp;IF(MOD(X93,60)=0,""," "&amp;TEXT(MOD(X93,60),"00")))</f>
        <v>6 h 45</v>
      </c>
      <c r="K93" s="14" t="str">
        <f aca="false">IF(S93&lt;&gt;T93,"Oui","Non")</f>
        <v>Non</v>
      </c>
      <c r="L93" s="14" t="str">
        <f aca="false">IF(AND(INDEX(10_Lieux!$B:$B,U93)="Ville",INDEX(10_Lieux!$B:$B,V93)="Ville"),"/chauffeur-prive/"&amp;INDEX(10_Lieux!$E:$E,U93)&amp;"-"&amp;INDEX(10_Lieux!$E:$E,V93)&amp;"/","/chauffeur-prive/"&amp;INDEX(10_Lieux!$E:$E,U93)&amp;"/"&amp;INDEX(10_Lieux!$E:$E,V93)&amp;"/")</f>
        <v>/chauffeur-prive/bordeaux-marseille/</v>
      </c>
      <c r="M93" s="14" t="str">
        <f aca="false">IFERROR(INDEX($L:$L,MATCH(B93&amp;"|"&amp;A93,$Z:$Z,0)),"—")</f>
        <v>/chauffeur-prive/marseille-bordeaux/</v>
      </c>
      <c r="N93" s="14" t="str">
        <f aca="false">IF(LEN("Chauffeur privé "&amp;INDEX(10_Lieux!$J:$J,U93)&amp;" → "&amp;INDEX(10_Lieux!$J:$J,V93)&amp;" | 24h/24")&gt;60,"Chauffeur privé "&amp;INDEX(10_Lieux!$J:$J,U93)&amp;" → "&amp;INDEX(10_Lieux!$J:$J,V93),"Chauffeur privé "&amp;INDEX(10_Lieux!$J:$J,U93)&amp;" → "&amp;INDEX(10_Lieux!$J:$J,V93)&amp;" | 24h/24")</f>
        <v>Chauffeur privé Bordeaux → Marseille | 24h/24</v>
      </c>
      <c r="O93" s="14" t="n">
        <f aca="false">LEN(N93)</f>
        <v>45</v>
      </c>
      <c r="P93" s="14" t="str">
        <f aca="false">"Chauffeur privé "&amp;INDEX(10_Lieux!$K:$K,U93)&amp;" vers "&amp;INDEX(10_Lieux!$L:$L,V93)</f>
        <v>Chauffeur privé de Bordeaux vers Marseille</v>
      </c>
      <c r="Q93" s="14" t="str">
        <f aca="false">"Chauffeur privé "&amp;INDEX(10_Lieux!$K:$K,U93)&amp;" vers "&amp;INDEX(10_Lieux!$L:$L,V93)&amp;" : env. "&amp;I93&amp;" km, "&amp;J93&amp;" de route. Devis personnalisé, standard 24h/24 et 7j/7."</f>
        <v>Chauffeur privé de Bordeaux vers Marseille : env. 631 km, 6 h 45 de route. Devis personnalisé, standard 24h/24 et 7j/7.</v>
      </c>
      <c r="R93" s="14" t="n">
        <f aca="false">LEN(Q93)</f>
        <v>119</v>
      </c>
      <c r="S93" s="14" t="str">
        <f aca="false">INDEX(10_Lieux!$C:$C,U93)</f>
        <v>France</v>
      </c>
      <c r="T93" s="14" t="str">
        <f aca="false">INDEX(10_Lieux!$C:$C,V93)</f>
        <v>France</v>
      </c>
      <c r="U93" s="14" t="n">
        <f aca="false">MATCH(A93,10_Lieux!$A:$A,0)</f>
        <v>61</v>
      </c>
      <c r="V93" s="14" t="n">
        <f aca="false">MATCH(B93,10_Lieux!$A:$A,0)</f>
        <v>79</v>
      </c>
      <c r="W93" s="14" t="n">
        <f aca="false">ROUND(6371*2*ASIN(SQRT(SIN(RADIANS(INDEX(10_Lieux!$F:$F,V93)-INDEX(10_Lieux!$F:$F,U93))/2)^2+COS(RADIANS(INDEX(10_Lieux!$F:$F,U93)))*COS(RADIANS(INDEX(10_Lieux!$F:$F,V93)))*SIN(RADIANS(INDEX(10_Lieux!$G:$G,V93)-INDEX(10_Lieux!$G:$G,U93))/2)^2)),1)</f>
        <v>505.1</v>
      </c>
      <c r="X93" s="14" t="n">
        <f aca="false">ROUND(I93/IF(I93&lt;p_seuil_vitesse,p_vit_lente,p_vit_rapide)*60/15,0)*15</f>
        <v>405</v>
      </c>
      <c r="Y93" s="14" t="n">
        <f aca="false">MAX(IF(INDEX(10_Lieux!$B:$B,U93)&lt;&gt;"Ville",INDEX(10_Lieux!$I:$I,U93),0),IF(INDEX(10_Lieux!$B:$B,V93)&lt;&gt;"Ville",INDEX(10_Lieux!$I:$I,V93),0))</f>
        <v>0</v>
      </c>
      <c r="Z93" s="14" t="str">
        <f aca="false">A93&amp;"|"&amp;B93</f>
        <v>Bordeaux|Marseille</v>
      </c>
      <c r="AA93" s="14" t="str">
        <f aca="false">IF(I93&lt;p_local,"Local",IF(I93&lt;p_vv_min,"Courte distance",IF(I93&lt;p_tres_long,"Longue distance","Très longue distance")))</f>
        <v>Longue distance</v>
      </c>
    </row>
    <row r="94" customFormat="false" ht="15" hidden="false" customHeight="true" outlineLevel="0" collapsed="false">
      <c r="A94" s="1" t="s">
        <v>130</v>
      </c>
      <c r="B94" s="1" t="s">
        <v>132</v>
      </c>
      <c r="C94" s="1" t="s">
        <v>33</v>
      </c>
      <c r="D94" s="1" t="s">
        <v>124</v>
      </c>
      <c r="E94" s="1" t="s">
        <v>238</v>
      </c>
      <c r="F94" s="14" t="s">
        <v>40</v>
      </c>
      <c r="G94" s="14" t="str">
        <f aca="false">IF(I94&lt;p_local,"Local → page infra",IF(H94&gt;=p_ph1,"Phase 1",IF(H94&gt;=p_ph2,"Phase 2","Phase 3")))</f>
        <v>Phase 3</v>
      </c>
      <c r="H94" s="14" t="n">
        <f aca="false">IF(I94&lt;p_local,0,IF(C94="Aéroport → Aéroport",p_pts_plein,IF(Y94&gt;0,IF(I94&lt;=Y94,p_pts_plein,IF(I94&lt;=p_mult2*Y94,p_pts_moyen,p_pts_r3)),IF(I94&gt;=p_vv_min,p_pts_plein,IF(I94&gt;=p_vv_moy,p_pts_moyen,p_pts_court))))+IF(INDEX(10_Lieux!$D:$D,U94)=1,p_prio1,p_prio2)+IF(INDEX(10_Lieux!$D:$D,V94)=1,p_prio1,p_prio2)+IF(K94="Oui",p_tf,0)+p_hub*((INDEX(10_Lieux!$H:$H,U94)="Hub")+(INDEX(10_Lieux!$H:$H,V94)="Hub"))+IF(OR(INDEX(10_Lieux!$H:$H,U94)="Premium",INDEX(10_Lieux!$H:$H,V94)="Premium"),p_prem,0))</f>
        <v>60</v>
      </c>
      <c r="I94" s="14" t="n">
        <f aca="false">ROUND(W94*p_facteur,0)</f>
        <v>265</v>
      </c>
      <c r="J94" s="14" t="str">
        <f aca="false">IF(X94&lt;60,X94&amp;" min",INT(X94/60)&amp;" h"&amp;IF(MOD(X94,60)=0,""," "&amp;TEXT(MOD(X94,60),"00")))</f>
        <v>2 h 45</v>
      </c>
      <c r="K94" s="14" t="str">
        <f aca="false">IF(S94&lt;&gt;T94,"Oui","Non")</f>
        <v>Non</v>
      </c>
      <c r="L94" s="14" t="str">
        <f aca="false">IF(AND(INDEX(10_Lieux!$B:$B,U94)="Ville",INDEX(10_Lieux!$B:$B,V94)="Ville"),"/chauffeur-prive/"&amp;INDEX(10_Lieux!$E:$E,U94)&amp;"-"&amp;INDEX(10_Lieux!$E:$E,V94)&amp;"/","/chauffeur-prive/"&amp;INDEX(10_Lieux!$E:$E,U94)&amp;"/"&amp;INDEX(10_Lieux!$E:$E,V94)&amp;"/")</f>
        <v>/chauffeur-prive/bordeaux-toulouse/</v>
      </c>
      <c r="M94" s="14" t="str">
        <f aca="false">IFERROR(INDEX($L:$L,MATCH(B94&amp;"|"&amp;A94,$Z:$Z,0)),"—")</f>
        <v>/chauffeur-prive/toulouse-bordeaux/</v>
      </c>
      <c r="N94" s="14" t="str">
        <f aca="false">IF(LEN("Chauffeur privé "&amp;INDEX(10_Lieux!$J:$J,U94)&amp;" → "&amp;INDEX(10_Lieux!$J:$J,V94)&amp;" | 24h/24")&gt;60,"Chauffeur privé "&amp;INDEX(10_Lieux!$J:$J,U94)&amp;" → "&amp;INDEX(10_Lieux!$J:$J,V94),"Chauffeur privé "&amp;INDEX(10_Lieux!$J:$J,U94)&amp;" → "&amp;INDEX(10_Lieux!$J:$J,V94)&amp;" | 24h/24")</f>
        <v>Chauffeur privé Bordeaux → Toulouse | 24h/24</v>
      </c>
      <c r="O94" s="14" t="n">
        <f aca="false">LEN(N94)</f>
        <v>44</v>
      </c>
      <c r="P94" s="14" t="str">
        <f aca="false">"Chauffeur privé "&amp;INDEX(10_Lieux!$K:$K,U94)&amp;" vers "&amp;INDEX(10_Lieux!$L:$L,V94)</f>
        <v>Chauffeur privé de Bordeaux vers Toulouse</v>
      </c>
      <c r="Q94" s="14" t="str">
        <f aca="false">"Chauffeur privé "&amp;INDEX(10_Lieux!$K:$K,U94)&amp;" vers "&amp;INDEX(10_Lieux!$L:$L,V94)&amp;" : env. "&amp;I94&amp;" km, "&amp;J94&amp;" de route. Devis personnalisé, standard 24h/24 et 7j/7."</f>
        <v>Chauffeur privé de Bordeaux vers Toulouse : env. 265 km, 2 h 45 de route. Devis personnalisé, standard 24h/24 et 7j/7.</v>
      </c>
      <c r="R94" s="14" t="n">
        <f aca="false">LEN(Q94)</f>
        <v>118</v>
      </c>
      <c r="S94" s="14" t="str">
        <f aca="false">INDEX(10_Lieux!$C:$C,U94)</f>
        <v>France</v>
      </c>
      <c r="T94" s="14" t="str">
        <f aca="false">INDEX(10_Lieux!$C:$C,V94)</f>
        <v>France</v>
      </c>
      <c r="U94" s="14" t="n">
        <f aca="false">MATCH(A94,10_Lieux!$A:$A,0)</f>
        <v>61</v>
      </c>
      <c r="V94" s="14" t="n">
        <f aca="false">MATCH(B94,10_Lieux!$A:$A,0)</f>
        <v>70</v>
      </c>
      <c r="W94" s="14" t="n">
        <f aca="false">ROUND(6371*2*ASIN(SQRT(SIN(RADIANS(INDEX(10_Lieux!$F:$F,V94)-INDEX(10_Lieux!$F:$F,U94))/2)^2+COS(RADIANS(INDEX(10_Lieux!$F:$F,U94)))*COS(RADIANS(INDEX(10_Lieux!$F:$F,V94)))*SIN(RADIANS(INDEX(10_Lieux!$G:$G,V94)-INDEX(10_Lieux!$G:$G,U94))/2)^2)),1)</f>
        <v>211.6</v>
      </c>
      <c r="X94" s="14" t="n">
        <f aca="false">ROUND(I94/IF(I94&lt;p_seuil_vitesse,p_vit_lente,p_vit_rapide)*60/15,0)*15</f>
        <v>165</v>
      </c>
      <c r="Y94" s="14" t="n">
        <f aca="false">MAX(IF(INDEX(10_Lieux!$B:$B,U94)&lt;&gt;"Ville",INDEX(10_Lieux!$I:$I,U94),0),IF(INDEX(10_Lieux!$B:$B,V94)&lt;&gt;"Ville",INDEX(10_Lieux!$I:$I,V94),0))</f>
        <v>0</v>
      </c>
      <c r="Z94" s="14" t="str">
        <f aca="false">A94&amp;"|"&amp;B94</f>
        <v>Bordeaux|Toulouse</v>
      </c>
      <c r="AA94" s="14" t="str">
        <f aca="false">IF(I94&lt;p_local,"Local",IF(I94&lt;p_vv_min,"Courte distance",IF(I94&lt;p_tres_long,"Longue distance","Très longue distance")))</f>
        <v>Longue distance</v>
      </c>
    </row>
    <row r="95" customFormat="false" ht="15" hidden="false" customHeight="true" outlineLevel="0" collapsed="false">
      <c r="A95" s="1" t="s">
        <v>130</v>
      </c>
      <c r="B95" s="1" t="s">
        <v>134</v>
      </c>
      <c r="C95" s="1" t="s">
        <v>33</v>
      </c>
      <c r="D95" s="1" t="s">
        <v>124</v>
      </c>
      <c r="E95" s="1" t="s">
        <v>239</v>
      </c>
      <c r="F95" s="14" t="s">
        <v>40</v>
      </c>
      <c r="G95" s="14" t="str">
        <f aca="false">IF(I95&lt;p_local,"Local → page infra",IF(H95&gt;=p_ph1,"Phase 1",IF(H95&gt;=p_ph2,"Phase 2","Phase 3")))</f>
        <v>Phase 3</v>
      </c>
      <c r="H95" s="14" t="n">
        <f aca="false">IF(I95&lt;p_local,0,IF(C95="Aéroport → Aéroport",p_pts_plein,IF(Y95&gt;0,IF(I95&lt;=Y95,p_pts_plein,IF(I95&lt;=p_mult2*Y95,p_pts_moyen,p_pts_r3)),IF(I95&gt;=p_vv_min,p_pts_plein,IF(I95&gt;=p_vv_moy,p_pts_moyen,p_pts_court))))+IF(INDEX(10_Lieux!$D:$D,U95)=1,p_prio1,p_prio2)+IF(INDEX(10_Lieux!$D:$D,V95)=1,p_prio1,p_prio2)+IF(K95="Oui",p_tf,0)+p_hub*((INDEX(10_Lieux!$H:$H,U95)="Hub")+(INDEX(10_Lieux!$H:$H,V95)="Hub"))+IF(OR(INDEX(10_Lieux!$H:$H,U95)="Premium",INDEX(10_Lieux!$H:$H,V95)="Premium"),p_prem,0))</f>
        <v>60</v>
      </c>
      <c r="I95" s="14" t="n">
        <f aca="false">ROUND(W95*p_facteur,0)</f>
        <v>874</v>
      </c>
      <c r="J95" s="14" t="str">
        <f aca="false">IF(X95&lt;60,X95&amp;" min",INT(X95/60)&amp;" h"&amp;IF(MOD(X95,60)=0,""," "&amp;TEXT(MOD(X95,60),"00")))</f>
        <v>9 h 15</v>
      </c>
      <c r="K95" s="14" t="str">
        <f aca="false">IF(S95&lt;&gt;T95,"Oui","Non")</f>
        <v>Non</v>
      </c>
      <c r="L95" s="14" t="str">
        <f aca="false">IF(AND(INDEX(10_Lieux!$B:$B,U95)="Ville",INDEX(10_Lieux!$B:$B,V95)="Ville"),"/chauffeur-prive/"&amp;INDEX(10_Lieux!$E:$E,U95)&amp;"-"&amp;INDEX(10_Lieux!$E:$E,V95)&amp;"/","/chauffeur-prive/"&amp;INDEX(10_Lieux!$E:$E,U95)&amp;"/"&amp;INDEX(10_Lieux!$E:$E,V95)&amp;"/")</f>
        <v>/chauffeur-prive/bordeaux-lille/</v>
      </c>
      <c r="M95" s="14" t="str">
        <f aca="false">IFERROR(INDEX($L:$L,MATCH(B95&amp;"|"&amp;A95,$Z:$Z,0)),"—")</f>
        <v>/chauffeur-prive/lille-bordeaux/</v>
      </c>
      <c r="N95" s="14" t="str">
        <f aca="false">IF(LEN("Chauffeur privé "&amp;INDEX(10_Lieux!$J:$J,U95)&amp;" → "&amp;INDEX(10_Lieux!$J:$J,V95)&amp;" | 24h/24")&gt;60,"Chauffeur privé "&amp;INDEX(10_Lieux!$J:$J,U95)&amp;" → "&amp;INDEX(10_Lieux!$J:$J,V95),"Chauffeur privé "&amp;INDEX(10_Lieux!$J:$J,U95)&amp;" → "&amp;INDEX(10_Lieux!$J:$J,V95)&amp;" | 24h/24")</f>
        <v>Chauffeur privé Bordeaux → Lille | 24h/24</v>
      </c>
      <c r="O95" s="14" t="n">
        <f aca="false">LEN(N95)</f>
        <v>41</v>
      </c>
      <c r="P95" s="14" t="str">
        <f aca="false">"Chauffeur privé "&amp;INDEX(10_Lieux!$K:$K,U95)&amp;" vers "&amp;INDEX(10_Lieux!$L:$L,V95)</f>
        <v>Chauffeur privé de Bordeaux vers Lille</v>
      </c>
      <c r="Q95" s="14" t="str">
        <f aca="false">"Chauffeur privé "&amp;INDEX(10_Lieux!$K:$K,U95)&amp;" vers "&amp;INDEX(10_Lieux!$L:$L,V95)&amp;" : env. "&amp;I95&amp;" km, "&amp;J95&amp;" de route. Devis personnalisé, standard 24h/24 et 7j/7."</f>
        <v>Chauffeur privé de Bordeaux vers Lille : env. 874 km, 9 h 15 de route. Devis personnalisé, standard 24h/24 et 7j/7.</v>
      </c>
      <c r="R95" s="14" t="n">
        <f aca="false">LEN(Q95)</f>
        <v>115</v>
      </c>
      <c r="S95" s="14" t="str">
        <f aca="false">INDEX(10_Lieux!$C:$C,U95)</f>
        <v>France</v>
      </c>
      <c r="T95" s="14" t="str">
        <f aca="false">INDEX(10_Lieux!$C:$C,V95)</f>
        <v>France</v>
      </c>
      <c r="U95" s="14" t="n">
        <f aca="false">MATCH(A95,10_Lieux!$A:$A,0)</f>
        <v>61</v>
      </c>
      <c r="V95" s="14" t="n">
        <f aca="false">MATCH(B95,10_Lieux!$A:$A,0)</f>
        <v>37</v>
      </c>
      <c r="W95" s="14" t="n">
        <f aca="false">ROUND(6371*2*ASIN(SQRT(SIN(RADIANS(INDEX(10_Lieux!$F:$F,V95)-INDEX(10_Lieux!$F:$F,U95))/2)^2+COS(RADIANS(INDEX(10_Lieux!$F:$F,U95)))*COS(RADIANS(INDEX(10_Lieux!$F:$F,V95)))*SIN(RADIANS(INDEX(10_Lieux!$G:$G,V95)-INDEX(10_Lieux!$G:$G,U95))/2)^2)),1)</f>
        <v>698.8</v>
      </c>
      <c r="X95" s="14" t="n">
        <f aca="false">ROUND(I95/IF(I95&lt;p_seuil_vitesse,p_vit_lente,p_vit_rapide)*60/15,0)*15</f>
        <v>555</v>
      </c>
      <c r="Y95" s="14" t="n">
        <f aca="false">MAX(IF(INDEX(10_Lieux!$B:$B,U95)&lt;&gt;"Ville",INDEX(10_Lieux!$I:$I,U95),0),IF(INDEX(10_Lieux!$B:$B,V95)&lt;&gt;"Ville",INDEX(10_Lieux!$I:$I,V95),0))</f>
        <v>0</v>
      </c>
      <c r="Z95" s="14" t="str">
        <f aca="false">A95&amp;"|"&amp;B95</f>
        <v>Bordeaux|Lille</v>
      </c>
      <c r="AA95" s="14" t="str">
        <f aca="false">IF(I95&lt;p_local,"Local",IF(I95&lt;p_vv_min,"Courte distance",IF(I95&lt;p_tres_long,"Longue distance","Très longue distance")))</f>
        <v>Très longue distance</v>
      </c>
    </row>
    <row r="96" customFormat="false" ht="15" hidden="false" customHeight="true" outlineLevel="0" collapsed="false">
      <c r="A96" s="1" t="s">
        <v>130</v>
      </c>
      <c r="B96" s="1" t="s">
        <v>136</v>
      </c>
      <c r="C96" s="1" t="s">
        <v>33</v>
      </c>
      <c r="D96" s="1" t="s">
        <v>124</v>
      </c>
      <c r="E96" s="1" t="s">
        <v>240</v>
      </c>
      <c r="F96" s="14" t="s">
        <v>40</v>
      </c>
      <c r="G96" s="14" t="str">
        <f aca="false">IF(I96&lt;p_local,"Local → page infra",IF(H96&gt;=p_ph1,"Phase 1",IF(H96&gt;=p_ph2,"Phase 2","Phase 3")))</f>
        <v>Phase 3</v>
      </c>
      <c r="H96" s="14" t="n">
        <f aca="false">IF(I96&lt;p_local,0,IF(C96="Aéroport → Aéroport",p_pts_plein,IF(Y96&gt;0,IF(I96&lt;=Y96,p_pts_plein,IF(I96&lt;=p_mult2*Y96,p_pts_moyen,p_pts_r3)),IF(I96&gt;=p_vv_min,p_pts_plein,IF(I96&gt;=p_vv_moy,p_pts_moyen,p_pts_court))))+IF(INDEX(10_Lieux!$D:$D,U96)=1,p_prio1,p_prio2)+IF(INDEX(10_Lieux!$D:$D,V96)=1,p_prio1,p_prio2)+IF(K96="Oui",p_tf,0)+p_hub*((INDEX(10_Lieux!$H:$H,U96)="Hub")+(INDEX(10_Lieux!$H:$H,V96)="Hub"))+IF(OR(INDEX(10_Lieux!$H:$H,U96)="Premium",INDEX(10_Lieux!$H:$H,V96)="Premium"),p_prem,0))</f>
        <v>60</v>
      </c>
      <c r="I96" s="14" t="n">
        <f aca="false">ROUND(W96*p_facteur,0)</f>
        <v>948</v>
      </c>
      <c r="J96" s="14" t="str">
        <f aca="false">IF(X96&lt;60,X96&amp;" min",INT(X96/60)&amp;" h"&amp;IF(MOD(X96,60)=0,""," "&amp;TEXT(MOD(X96,60),"00")))</f>
        <v>10 h</v>
      </c>
      <c r="K96" s="14" t="str">
        <f aca="false">IF(S96&lt;&gt;T96,"Oui","Non")</f>
        <v>Non</v>
      </c>
      <c r="L96" s="14" t="str">
        <f aca="false">IF(AND(INDEX(10_Lieux!$B:$B,U96)="Ville",INDEX(10_Lieux!$B:$B,V96)="Ville"),"/chauffeur-prive/"&amp;INDEX(10_Lieux!$E:$E,U96)&amp;"-"&amp;INDEX(10_Lieux!$E:$E,V96)&amp;"/","/chauffeur-prive/"&amp;INDEX(10_Lieux!$E:$E,U96)&amp;"/"&amp;INDEX(10_Lieux!$E:$E,V96)&amp;"/")</f>
        <v>/chauffeur-prive/bordeaux-strasbourg/</v>
      </c>
      <c r="M96" s="14" t="str">
        <f aca="false">IFERROR(INDEX($L:$L,MATCH(B96&amp;"|"&amp;A96,$Z:$Z,0)),"—")</f>
        <v>/chauffeur-prive/strasbourg-bordeaux/</v>
      </c>
      <c r="N96" s="14" t="str">
        <f aca="false">IF(LEN("Chauffeur privé "&amp;INDEX(10_Lieux!$J:$J,U96)&amp;" → "&amp;INDEX(10_Lieux!$J:$J,V96)&amp;" | 24h/24")&gt;60,"Chauffeur privé "&amp;INDEX(10_Lieux!$J:$J,U96)&amp;" → "&amp;INDEX(10_Lieux!$J:$J,V96),"Chauffeur privé "&amp;INDEX(10_Lieux!$J:$J,U96)&amp;" → "&amp;INDEX(10_Lieux!$J:$J,V96)&amp;" | 24h/24")</f>
        <v>Chauffeur privé Bordeaux → Strasbourg | 24h/24</v>
      </c>
      <c r="O96" s="14" t="n">
        <f aca="false">LEN(N96)</f>
        <v>46</v>
      </c>
      <c r="P96" s="14" t="str">
        <f aca="false">"Chauffeur privé "&amp;INDEX(10_Lieux!$K:$K,U96)&amp;" vers "&amp;INDEX(10_Lieux!$L:$L,V96)</f>
        <v>Chauffeur privé de Bordeaux vers Strasbourg</v>
      </c>
      <c r="Q96" s="14" t="str">
        <f aca="false">"Chauffeur privé "&amp;INDEX(10_Lieux!$K:$K,U96)&amp;" vers "&amp;INDEX(10_Lieux!$L:$L,V96)&amp;" : env. "&amp;I96&amp;" km, "&amp;J96&amp;" de route. Devis personnalisé, standard 24h/24 et 7j/7."</f>
        <v>Chauffeur privé de Bordeaux vers Strasbourg : env. 948 km, 10 h de route. Devis personnalisé, standard 24h/24 et 7j/7.</v>
      </c>
      <c r="R96" s="14" t="n">
        <f aca="false">LEN(Q96)</f>
        <v>118</v>
      </c>
      <c r="S96" s="14" t="str">
        <f aca="false">INDEX(10_Lieux!$C:$C,U96)</f>
        <v>France</v>
      </c>
      <c r="T96" s="14" t="str">
        <f aca="false">INDEX(10_Lieux!$C:$C,V96)</f>
        <v>France</v>
      </c>
      <c r="U96" s="14" t="n">
        <f aca="false">MATCH(A96,10_Lieux!$A:$A,0)</f>
        <v>61</v>
      </c>
      <c r="V96" s="14" t="n">
        <f aca="false">MATCH(B96,10_Lieux!$A:$A,0)</f>
        <v>29</v>
      </c>
      <c r="W96" s="14" t="n">
        <f aca="false">ROUND(6371*2*ASIN(SQRT(SIN(RADIANS(INDEX(10_Lieux!$F:$F,V96)-INDEX(10_Lieux!$F:$F,U96))/2)^2+COS(RADIANS(INDEX(10_Lieux!$F:$F,U96)))*COS(RADIANS(INDEX(10_Lieux!$F:$F,V96)))*SIN(RADIANS(INDEX(10_Lieux!$G:$G,V96)-INDEX(10_Lieux!$G:$G,U96))/2)^2)),1)</f>
        <v>758.3</v>
      </c>
      <c r="X96" s="14" t="n">
        <f aca="false">ROUND(I96/IF(I96&lt;p_seuil_vitesse,p_vit_lente,p_vit_rapide)*60/15,0)*15</f>
        <v>600</v>
      </c>
      <c r="Y96" s="14" t="n">
        <f aca="false">MAX(IF(INDEX(10_Lieux!$B:$B,U96)&lt;&gt;"Ville",INDEX(10_Lieux!$I:$I,U96),0),IF(INDEX(10_Lieux!$B:$B,V96)&lt;&gt;"Ville",INDEX(10_Lieux!$I:$I,V96),0))</f>
        <v>0</v>
      </c>
      <c r="Z96" s="14" t="str">
        <f aca="false">A96&amp;"|"&amp;B96</f>
        <v>Bordeaux|Strasbourg</v>
      </c>
      <c r="AA96" s="14" t="str">
        <f aca="false">IF(I96&lt;p_local,"Local",IF(I96&lt;p_vv_min,"Courte distance",IF(I96&lt;p_tres_long,"Longue distance","Très longue distance")))</f>
        <v>Très longue distance</v>
      </c>
    </row>
    <row r="97" customFormat="false" ht="15" hidden="false" customHeight="true" outlineLevel="0" collapsed="false">
      <c r="A97" s="1" t="s">
        <v>130</v>
      </c>
      <c r="B97" s="1" t="s">
        <v>138</v>
      </c>
      <c r="C97" s="1" t="s">
        <v>33</v>
      </c>
      <c r="D97" s="1" t="s">
        <v>124</v>
      </c>
      <c r="E97" s="1" t="s">
        <v>241</v>
      </c>
      <c r="F97" s="14" t="s">
        <v>40</v>
      </c>
      <c r="G97" s="14" t="str">
        <f aca="false">IF(I97&lt;p_local,"Local → page infra",IF(H97&gt;=p_ph1,"Phase 1",IF(H97&gt;=p_ph2,"Phase 2","Phase 3")))</f>
        <v>Phase 3</v>
      </c>
      <c r="H97" s="14" t="n">
        <f aca="false">IF(I97&lt;p_local,0,IF(C97="Aéroport → Aéroport",p_pts_plein,IF(Y97&gt;0,IF(I97&lt;=Y97,p_pts_plein,IF(I97&lt;=p_mult2*Y97,p_pts_moyen,p_pts_r3)),IF(I97&gt;=p_vv_min,p_pts_plein,IF(I97&gt;=p_vv_moy,p_pts_moyen,p_pts_court))))+IF(INDEX(10_Lieux!$D:$D,U97)=1,p_prio1,p_prio2)+IF(INDEX(10_Lieux!$D:$D,V97)=1,p_prio1,p_prio2)+IF(K97="Oui",p_tf,0)+p_hub*((INDEX(10_Lieux!$H:$H,U97)="Hub")+(INDEX(10_Lieux!$H:$H,V97)="Hub"))+IF(OR(INDEX(10_Lieux!$H:$H,U97)="Premium",INDEX(10_Lieux!$H:$H,V97)="Premium"),p_prem,0))</f>
        <v>55</v>
      </c>
      <c r="I97" s="14" t="n">
        <f aca="false">ROUND(W97*p_facteur,0)</f>
        <v>475</v>
      </c>
      <c r="J97" s="14" t="str">
        <f aca="false">IF(X97&lt;60,X97&amp;" min",INT(X97/60)&amp;" h"&amp;IF(MOD(X97,60)=0,""," "&amp;TEXT(MOD(X97,60),"00")))</f>
        <v>5 h</v>
      </c>
      <c r="K97" s="14" t="str">
        <f aca="false">IF(S97&lt;&gt;T97,"Oui","Non")</f>
        <v>Non</v>
      </c>
      <c r="L97" s="14" t="str">
        <f aca="false">IF(AND(INDEX(10_Lieux!$B:$B,U97)="Ville",INDEX(10_Lieux!$B:$B,V97)="Ville"),"/chauffeur-prive/"&amp;INDEX(10_Lieux!$E:$E,U97)&amp;"-"&amp;INDEX(10_Lieux!$E:$E,V97)&amp;"/","/chauffeur-prive/"&amp;INDEX(10_Lieux!$E:$E,U97)&amp;"/"&amp;INDEX(10_Lieux!$E:$E,V97)&amp;"/")</f>
        <v>/chauffeur-prive/bordeaux-montpellier/</v>
      </c>
      <c r="M97" s="14" t="str">
        <f aca="false">IFERROR(INDEX($L:$L,MATCH(B97&amp;"|"&amp;A97,$Z:$Z,0)),"—")</f>
        <v>/chauffeur-prive/montpellier-bordeaux/</v>
      </c>
      <c r="N97" s="14" t="str">
        <f aca="false">IF(LEN("Chauffeur privé "&amp;INDEX(10_Lieux!$J:$J,U97)&amp;" → "&amp;INDEX(10_Lieux!$J:$J,V97)&amp;" | 24h/24")&gt;60,"Chauffeur privé "&amp;INDEX(10_Lieux!$J:$J,U97)&amp;" → "&amp;INDEX(10_Lieux!$J:$J,V97),"Chauffeur privé "&amp;INDEX(10_Lieux!$J:$J,U97)&amp;" → "&amp;INDEX(10_Lieux!$J:$J,V97)&amp;" | 24h/24")</f>
        <v>Chauffeur privé Bordeaux → Montpellier | 24h/24</v>
      </c>
      <c r="O97" s="14" t="n">
        <f aca="false">LEN(N97)</f>
        <v>47</v>
      </c>
      <c r="P97" s="14" t="str">
        <f aca="false">"Chauffeur privé "&amp;INDEX(10_Lieux!$K:$K,U97)&amp;" vers "&amp;INDEX(10_Lieux!$L:$L,V97)</f>
        <v>Chauffeur privé de Bordeaux vers Montpellier</v>
      </c>
      <c r="Q97" s="14" t="str">
        <f aca="false">"Chauffeur privé "&amp;INDEX(10_Lieux!$K:$K,U97)&amp;" vers "&amp;INDEX(10_Lieux!$L:$L,V97)&amp;" : env. "&amp;I97&amp;" km, "&amp;J97&amp;" de route. Devis personnalisé, standard 24h/24 et 7j/7."</f>
        <v>Chauffeur privé de Bordeaux vers Montpellier : env. 475 km, 5 h de route. Devis personnalisé, standard 24h/24 et 7j/7.</v>
      </c>
      <c r="R97" s="14" t="n">
        <f aca="false">LEN(Q97)</f>
        <v>118</v>
      </c>
      <c r="S97" s="14" t="str">
        <f aca="false">INDEX(10_Lieux!$C:$C,U97)</f>
        <v>France</v>
      </c>
      <c r="T97" s="14" t="str">
        <f aca="false">INDEX(10_Lieux!$C:$C,V97)</f>
        <v>France</v>
      </c>
      <c r="U97" s="14" t="n">
        <f aca="false">MATCH(A97,10_Lieux!$A:$A,0)</f>
        <v>61</v>
      </c>
      <c r="V97" s="14" t="n">
        <f aca="false">MATCH(B97,10_Lieux!$A:$A,0)</f>
        <v>71</v>
      </c>
      <c r="W97" s="14" t="n">
        <f aca="false">ROUND(6371*2*ASIN(SQRT(SIN(RADIANS(INDEX(10_Lieux!$F:$F,V97)-INDEX(10_Lieux!$F:$F,U97))/2)^2+COS(RADIANS(INDEX(10_Lieux!$F:$F,U97)))*COS(RADIANS(INDEX(10_Lieux!$F:$F,V97)))*SIN(RADIANS(INDEX(10_Lieux!$G:$G,V97)-INDEX(10_Lieux!$G:$G,U97))/2)^2)),1)</f>
        <v>380.3</v>
      </c>
      <c r="X97" s="14" t="n">
        <f aca="false">ROUND(I97/IF(I97&lt;p_seuil_vitesse,p_vit_lente,p_vit_rapide)*60/15,0)*15</f>
        <v>300</v>
      </c>
      <c r="Y97" s="14" t="n">
        <f aca="false">MAX(IF(INDEX(10_Lieux!$B:$B,U97)&lt;&gt;"Ville",INDEX(10_Lieux!$I:$I,U97),0),IF(INDEX(10_Lieux!$B:$B,V97)&lt;&gt;"Ville",INDEX(10_Lieux!$I:$I,V97),0))</f>
        <v>0</v>
      </c>
      <c r="Z97" s="14" t="str">
        <f aca="false">A97&amp;"|"&amp;B97</f>
        <v>Bordeaux|Montpellier</v>
      </c>
      <c r="AA97" s="14" t="str">
        <f aca="false">IF(I97&lt;p_local,"Local",IF(I97&lt;p_vv_min,"Courte distance",IF(I97&lt;p_tres_long,"Longue distance","Très longue distance")))</f>
        <v>Longue distance</v>
      </c>
    </row>
    <row r="98" customFormat="false" ht="15" hidden="false" customHeight="true" outlineLevel="0" collapsed="false">
      <c r="A98" s="1" t="s">
        <v>130</v>
      </c>
      <c r="B98" s="1" t="s">
        <v>140</v>
      </c>
      <c r="C98" s="1" t="s">
        <v>33</v>
      </c>
      <c r="D98" s="1" t="s">
        <v>124</v>
      </c>
      <c r="E98" s="1" t="s">
        <v>242</v>
      </c>
      <c r="F98" s="14" t="s">
        <v>40</v>
      </c>
      <c r="G98" s="14" t="str">
        <f aca="false">IF(I98&lt;p_local,"Local → page infra",IF(H98&gt;=p_ph1,"Phase 1",IF(H98&gt;=p_ph2,"Phase 2","Phase 3")))</f>
        <v>Phase 3</v>
      </c>
      <c r="H98" s="14" t="n">
        <f aca="false">IF(I98&lt;p_local,0,IF(C98="Aéroport → Aéroport",p_pts_plein,IF(Y98&gt;0,IF(I98&lt;=Y98,p_pts_plein,IF(I98&lt;=p_mult2*Y98,p_pts_moyen,p_pts_r3)),IF(I98&gt;=p_vv_min,p_pts_plein,IF(I98&gt;=p_vv_moy,p_pts_moyen,p_pts_court))))+IF(INDEX(10_Lieux!$D:$D,U98)=1,p_prio1,p_prio2)+IF(INDEX(10_Lieux!$D:$D,V98)=1,p_prio1,p_prio2)+IF(K98="Oui",p_tf,0)+p_hub*((INDEX(10_Lieux!$H:$H,U98)="Hub")+(INDEX(10_Lieux!$H:$H,V98)="Hub"))+IF(OR(INDEX(10_Lieux!$H:$H,U98)="Premium",INDEX(10_Lieux!$H:$H,V98)="Premium"),p_prem,0))</f>
        <v>55</v>
      </c>
      <c r="I98" s="14" t="n">
        <f aca="false">ROUND(W98*p_facteur,0)</f>
        <v>344</v>
      </c>
      <c r="J98" s="14" t="str">
        <f aca="false">IF(X98&lt;60,X98&amp;" min",INT(X98/60)&amp;" h"&amp;IF(MOD(X98,60)=0,""," "&amp;TEXT(MOD(X98,60),"00")))</f>
        <v>3 h 30</v>
      </c>
      <c r="K98" s="14" t="str">
        <f aca="false">IF(S98&lt;&gt;T98,"Oui","Non")</f>
        <v>Non</v>
      </c>
      <c r="L98" s="14" t="str">
        <f aca="false">IF(AND(INDEX(10_Lieux!$B:$B,U98)="Ville",INDEX(10_Lieux!$B:$B,V98)="Ville"),"/chauffeur-prive/"&amp;INDEX(10_Lieux!$E:$E,U98)&amp;"-"&amp;INDEX(10_Lieux!$E:$E,V98)&amp;"/","/chauffeur-prive/"&amp;INDEX(10_Lieux!$E:$E,U98)&amp;"/"&amp;INDEX(10_Lieux!$E:$E,V98)&amp;"/")</f>
        <v>/chauffeur-prive/bordeaux-nantes/</v>
      </c>
      <c r="M98" s="14" t="str">
        <f aca="false">IFERROR(INDEX($L:$L,MATCH(B98&amp;"|"&amp;A98,$Z:$Z,0)),"—")</f>
        <v>/chauffeur-prive/nantes-bordeaux/</v>
      </c>
      <c r="N98" s="14" t="str">
        <f aca="false">IF(LEN("Chauffeur privé "&amp;INDEX(10_Lieux!$J:$J,U98)&amp;" → "&amp;INDEX(10_Lieux!$J:$J,V98)&amp;" | 24h/24")&gt;60,"Chauffeur privé "&amp;INDEX(10_Lieux!$J:$J,U98)&amp;" → "&amp;INDEX(10_Lieux!$J:$J,V98),"Chauffeur privé "&amp;INDEX(10_Lieux!$J:$J,U98)&amp;" → "&amp;INDEX(10_Lieux!$J:$J,V98)&amp;" | 24h/24")</f>
        <v>Chauffeur privé Bordeaux → Nantes | 24h/24</v>
      </c>
      <c r="O98" s="14" t="n">
        <f aca="false">LEN(N98)</f>
        <v>42</v>
      </c>
      <c r="P98" s="14" t="str">
        <f aca="false">"Chauffeur privé "&amp;INDEX(10_Lieux!$K:$K,U98)&amp;" vers "&amp;INDEX(10_Lieux!$L:$L,V98)</f>
        <v>Chauffeur privé de Bordeaux vers Nantes</v>
      </c>
      <c r="Q98" s="14" t="str">
        <f aca="false">"Chauffeur privé "&amp;INDEX(10_Lieux!$K:$K,U98)&amp;" vers "&amp;INDEX(10_Lieux!$L:$L,V98)&amp;" : env. "&amp;I98&amp;" km, "&amp;J98&amp;" de route. Devis personnalisé, standard 24h/24 et 7j/7."</f>
        <v>Chauffeur privé de Bordeaux vers Nantes : env. 344 km, 3 h 30 de route. Devis personnalisé, standard 24h/24 et 7j/7.</v>
      </c>
      <c r="R98" s="14" t="n">
        <f aca="false">LEN(Q98)</f>
        <v>116</v>
      </c>
      <c r="S98" s="14" t="str">
        <f aca="false">INDEX(10_Lieux!$C:$C,U98)</f>
        <v>France</v>
      </c>
      <c r="T98" s="14" t="str">
        <f aca="false">INDEX(10_Lieux!$C:$C,V98)</f>
        <v>France</v>
      </c>
      <c r="U98" s="14" t="n">
        <f aca="false">MATCH(A98,10_Lieux!$A:$A,0)</f>
        <v>61</v>
      </c>
      <c r="V98" s="14" t="n">
        <f aca="false">MATCH(B98,10_Lieux!$A:$A,0)</f>
        <v>56</v>
      </c>
      <c r="W98" s="14" t="n">
        <f aca="false">ROUND(6371*2*ASIN(SQRT(SIN(RADIANS(INDEX(10_Lieux!$F:$F,V98)-INDEX(10_Lieux!$F:$F,U98))/2)^2+COS(RADIANS(INDEX(10_Lieux!$F:$F,U98)))*COS(RADIANS(INDEX(10_Lieux!$F:$F,V98)))*SIN(RADIANS(INDEX(10_Lieux!$G:$G,V98)-INDEX(10_Lieux!$G:$G,U98))/2)^2)),1)</f>
        <v>275.1</v>
      </c>
      <c r="X98" s="14" t="n">
        <f aca="false">ROUND(I98/IF(I98&lt;p_seuil_vitesse,p_vit_lente,p_vit_rapide)*60/15,0)*15</f>
        <v>210</v>
      </c>
      <c r="Y98" s="14" t="n">
        <f aca="false">MAX(IF(INDEX(10_Lieux!$B:$B,U98)&lt;&gt;"Ville",INDEX(10_Lieux!$I:$I,U98),0),IF(INDEX(10_Lieux!$B:$B,V98)&lt;&gt;"Ville",INDEX(10_Lieux!$I:$I,V98),0))</f>
        <v>0</v>
      </c>
      <c r="Z98" s="14" t="str">
        <f aca="false">A98&amp;"|"&amp;B98</f>
        <v>Bordeaux|Nantes</v>
      </c>
      <c r="AA98" s="14" t="str">
        <f aca="false">IF(I98&lt;p_local,"Local",IF(I98&lt;p_vv_min,"Courte distance",IF(I98&lt;p_tres_long,"Longue distance","Très longue distance")))</f>
        <v>Longue distance</v>
      </c>
    </row>
    <row r="99" customFormat="false" ht="15" hidden="false" customHeight="true" outlineLevel="0" collapsed="false">
      <c r="A99" s="1" t="s">
        <v>130</v>
      </c>
      <c r="B99" s="1" t="s">
        <v>142</v>
      </c>
      <c r="C99" s="1" t="s">
        <v>33</v>
      </c>
      <c r="D99" s="1" t="s">
        <v>124</v>
      </c>
      <c r="E99" s="1" t="s">
        <v>243</v>
      </c>
      <c r="F99" s="14" t="s">
        <v>40</v>
      </c>
      <c r="G99" s="14" t="str">
        <f aca="false">IF(I99&lt;p_local,"Local → page infra",IF(H99&gt;=p_ph1,"Phase 1",IF(H99&gt;=p_ph2,"Phase 2","Phase 3")))</f>
        <v>Phase 3</v>
      </c>
      <c r="H99" s="14" t="n">
        <f aca="false">IF(I99&lt;p_local,0,IF(C99="Aéroport → Aéroport",p_pts_plein,IF(Y99&gt;0,IF(I99&lt;=Y99,p_pts_plein,IF(I99&lt;=p_mult2*Y99,p_pts_moyen,p_pts_r3)),IF(I99&gt;=p_vv_min,p_pts_plein,IF(I99&gt;=p_vv_moy,p_pts_moyen,p_pts_court))))+IF(INDEX(10_Lieux!$D:$D,U99)=1,p_prio1,p_prio2)+IF(INDEX(10_Lieux!$D:$D,V99)=1,p_prio1,p_prio2)+IF(K99="Oui",p_tf,0)+p_hub*((INDEX(10_Lieux!$H:$H,U99)="Hub")+(INDEX(10_Lieux!$H:$H,V99)="Hub"))+IF(OR(INDEX(10_Lieux!$H:$H,U99)="Premium",INDEX(10_Lieux!$H:$H,V99)="Premium"),p_prem,0))</f>
        <v>55</v>
      </c>
      <c r="I99" s="14" t="n">
        <f aca="false">ROUND(W99*p_facteur,0)</f>
        <v>468</v>
      </c>
      <c r="J99" s="14" t="str">
        <f aca="false">IF(X99&lt;60,X99&amp;" min",INT(X99/60)&amp;" h"&amp;IF(MOD(X99,60)=0,""," "&amp;TEXT(MOD(X99,60),"00")))</f>
        <v>5 h</v>
      </c>
      <c r="K99" s="14" t="str">
        <f aca="false">IF(S99&lt;&gt;T99,"Oui","Non")</f>
        <v>Non</v>
      </c>
      <c r="L99" s="14" t="str">
        <f aca="false">IF(AND(INDEX(10_Lieux!$B:$B,U99)="Ville",INDEX(10_Lieux!$B:$B,V99)="Ville"),"/chauffeur-prive/"&amp;INDEX(10_Lieux!$E:$E,U99)&amp;"-"&amp;INDEX(10_Lieux!$E:$E,V99)&amp;"/","/chauffeur-prive/"&amp;INDEX(10_Lieux!$E:$E,U99)&amp;"/"&amp;INDEX(10_Lieux!$E:$E,V99)&amp;"/")</f>
        <v>/chauffeur-prive/bordeaux-rennes/</v>
      </c>
      <c r="M99" s="14" t="str">
        <f aca="false">IFERROR(INDEX($L:$L,MATCH(B99&amp;"|"&amp;A99,$Z:$Z,0)),"—")</f>
        <v>/chauffeur-prive/rennes-bordeaux/</v>
      </c>
      <c r="N99" s="14" t="str">
        <f aca="false">IF(LEN("Chauffeur privé "&amp;INDEX(10_Lieux!$J:$J,U99)&amp;" → "&amp;INDEX(10_Lieux!$J:$J,V99)&amp;" | 24h/24")&gt;60,"Chauffeur privé "&amp;INDEX(10_Lieux!$J:$J,U99)&amp;" → "&amp;INDEX(10_Lieux!$J:$J,V99),"Chauffeur privé "&amp;INDEX(10_Lieux!$J:$J,U99)&amp;" → "&amp;INDEX(10_Lieux!$J:$J,V99)&amp;" | 24h/24")</f>
        <v>Chauffeur privé Bordeaux → Rennes | 24h/24</v>
      </c>
      <c r="O99" s="14" t="n">
        <f aca="false">LEN(N99)</f>
        <v>42</v>
      </c>
      <c r="P99" s="14" t="str">
        <f aca="false">"Chauffeur privé "&amp;INDEX(10_Lieux!$K:$K,U99)&amp;" vers "&amp;INDEX(10_Lieux!$L:$L,V99)</f>
        <v>Chauffeur privé de Bordeaux vers Rennes</v>
      </c>
      <c r="Q99" s="14" t="str">
        <f aca="false">"Chauffeur privé "&amp;INDEX(10_Lieux!$K:$K,U99)&amp;" vers "&amp;INDEX(10_Lieux!$L:$L,V99)&amp;" : env. "&amp;I99&amp;" km, "&amp;J99&amp;" de route. Devis personnalisé, standard 24h/24 et 7j/7."</f>
        <v>Chauffeur privé de Bordeaux vers Rennes : env. 468 km, 5 h de route. Devis personnalisé, standard 24h/24 et 7j/7.</v>
      </c>
      <c r="R99" s="14" t="n">
        <f aca="false">LEN(Q99)</f>
        <v>113</v>
      </c>
      <c r="S99" s="14" t="str">
        <f aca="false">INDEX(10_Lieux!$C:$C,U99)</f>
        <v>France</v>
      </c>
      <c r="T99" s="14" t="str">
        <f aca="false">INDEX(10_Lieux!$C:$C,V99)</f>
        <v>France</v>
      </c>
      <c r="U99" s="14" t="n">
        <f aca="false">MATCH(A99,10_Lieux!$A:$A,0)</f>
        <v>61</v>
      </c>
      <c r="V99" s="14" t="n">
        <f aca="false">MATCH(B99,10_Lieux!$A:$A,0)</f>
        <v>49</v>
      </c>
      <c r="W99" s="14" t="n">
        <f aca="false">ROUND(6371*2*ASIN(SQRT(SIN(RADIANS(INDEX(10_Lieux!$F:$F,V99)-INDEX(10_Lieux!$F:$F,U99))/2)^2+COS(RADIANS(INDEX(10_Lieux!$F:$F,U99)))*COS(RADIANS(INDEX(10_Lieux!$F:$F,V99)))*SIN(RADIANS(INDEX(10_Lieux!$G:$G,V99)-INDEX(10_Lieux!$G:$G,U99))/2)^2)),1)</f>
        <v>374.2</v>
      </c>
      <c r="X99" s="14" t="n">
        <f aca="false">ROUND(I99/IF(I99&lt;p_seuil_vitesse,p_vit_lente,p_vit_rapide)*60/15,0)*15</f>
        <v>300</v>
      </c>
      <c r="Y99" s="14" t="n">
        <f aca="false">MAX(IF(INDEX(10_Lieux!$B:$B,U99)&lt;&gt;"Ville",INDEX(10_Lieux!$I:$I,U99),0),IF(INDEX(10_Lieux!$B:$B,V99)&lt;&gt;"Ville",INDEX(10_Lieux!$I:$I,V99),0))</f>
        <v>0</v>
      </c>
      <c r="Z99" s="14" t="str">
        <f aca="false">A99&amp;"|"&amp;B99</f>
        <v>Bordeaux|Rennes</v>
      </c>
      <c r="AA99" s="14" t="str">
        <f aca="false">IF(I99&lt;p_local,"Local",IF(I99&lt;p_vv_min,"Courte distance",IF(I99&lt;p_tres_long,"Longue distance","Très longue distance")))</f>
        <v>Longue distance</v>
      </c>
    </row>
    <row r="100" customFormat="false" ht="15" hidden="false" customHeight="true" outlineLevel="0" collapsed="false">
      <c r="A100" s="1" t="s">
        <v>130</v>
      </c>
      <c r="B100" s="1" t="s">
        <v>144</v>
      </c>
      <c r="C100" s="1" t="s">
        <v>33</v>
      </c>
      <c r="D100" s="1" t="s">
        <v>124</v>
      </c>
      <c r="E100" s="1" t="s">
        <v>244</v>
      </c>
      <c r="F100" s="14" t="s">
        <v>40</v>
      </c>
      <c r="G100" s="14" t="str">
        <f aca="false">IF(I100&lt;p_local,"Local → page infra",IF(H100&gt;=p_ph1,"Phase 1",IF(H100&gt;=p_ph2,"Phase 2","Phase 3")))</f>
        <v>Phase 3</v>
      </c>
      <c r="H100" s="14" t="n">
        <f aca="false">IF(I100&lt;p_local,0,IF(C100="Aéroport → Aéroport",p_pts_plein,IF(Y100&gt;0,IF(I100&lt;=Y100,p_pts_plein,IF(I100&lt;=p_mult2*Y100,p_pts_moyen,p_pts_r3)),IF(I100&gt;=p_vv_min,p_pts_plein,IF(I100&gt;=p_vv_moy,p_pts_moyen,p_pts_court))))+IF(INDEX(10_Lieux!$D:$D,U100)=1,p_prio1,p_prio2)+IF(INDEX(10_Lieux!$D:$D,V100)=1,p_prio1,p_prio2)+IF(K100="Oui",p_tf,0)+p_hub*((INDEX(10_Lieux!$H:$H,U100)="Hub")+(INDEX(10_Lieux!$H:$H,V100)="Hub"))+IF(OR(INDEX(10_Lieux!$H:$H,U100)="Premium",INDEX(10_Lieux!$H:$H,V100)="Premium"),p_prem,0))</f>
        <v>60</v>
      </c>
      <c r="I100" s="14" t="n">
        <f aca="false">ROUND(W100*p_facteur,0)</f>
        <v>642</v>
      </c>
      <c r="J100" s="14" t="str">
        <f aca="false">IF(X100&lt;60,X100&amp;" min",INT(X100/60)&amp;" h"&amp;IF(MOD(X100,60)=0,""," "&amp;TEXT(MOD(X100,60),"00")))</f>
        <v>6 h 45</v>
      </c>
      <c r="K100" s="14" t="str">
        <f aca="false">IF(S100&lt;&gt;T100,"Oui","Non")</f>
        <v>Non</v>
      </c>
      <c r="L100" s="14" t="str">
        <f aca="false">IF(AND(INDEX(10_Lieux!$B:$B,U100)="Ville",INDEX(10_Lieux!$B:$B,V100)="Ville"),"/chauffeur-prive/"&amp;INDEX(10_Lieux!$E:$E,U100)&amp;"-"&amp;INDEX(10_Lieux!$E:$E,V100)&amp;"/","/chauffeur-prive/"&amp;INDEX(10_Lieux!$E:$E,U100)&amp;"/"&amp;INDEX(10_Lieux!$E:$E,V100)&amp;"/")</f>
        <v>/chauffeur-prive/bordeaux-dijon/</v>
      </c>
      <c r="M100" s="14" t="str">
        <f aca="false">IFERROR(INDEX($L:$L,MATCH(B100&amp;"|"&amp;A100,$Z:$Z,0)),"—")</f>
        <v>/chauffeur-prive/dijon-bordeaux/</v>
      </c>
      <c r="N100" s="14" t="str">
        <f aca="false">IF(LEN("Chauffeur privé "&amp;INDEX(10_Lieux!$J:$J,U100)&amp;" → "&amp;INDEX(10_Lieux!$J:$J,V100)&amp;" | 24h/24")&gt;60,"Chauffeur privé "&amp;INDEX(10_Lieux!$J:$J,U100)&amp;" → "&amp;INDEX(10_Lieux!$J:$J,V100),"Chauffeur privé "&amp;INDEX(10_Lieux!$J:$J,U100)&amp;" → "&amp;INDEX(10_Lieux!$J:$J,V100)&amp;" | 24h/24")</f>
        <v>Chauffeur privé Bordeaux → Dijon | 24h/24</v>
      </c>
      <c r="O100" s="14" t="n">
        <f aca="false">LEN(N100)</f>
        <v>41</v>
      </c>
      <c r="P100" s="14" t="str">
        <f aca="false">"Chauffeur privé "&amp;INDEX(10_Lieux!$K:$K,U100)&amp;" vers "&amp;INDEX(10_Lieux!$L:$L,V100)</f>
        <v>Chauffeur privé de Bordeaux vers Dijon</v>
      </c>
      <c r="Q100" s="14" t="str">
        <f aca="false">"Chauffeur privé "&amp;INDEX(10_Lieux!$K:$K,U100)&amp;" vers "&amp;INDEX(10_Lieux!$L:$L,V100)&amp;" : env. "&amp;I100&amp;" km, "&amp;J100&amp;" de route. Devis personnalisé, standard 24h/24 et 7j/7."</f>
        <v>Chauffeur privé de Bordeaux vers Dijon : env. 642 km, 6 h 45 de route. Devis personnalisé, standard 24h/24 et 7j/7.</v>
      </c>
      <c r="R100" s="14" t="n">
        <f aca="false">LEN(Q100)</f>
        <v>115</v>
      </c>
      <c r="S100" s="14" t="str">
        <f aca="false">INDEX(10_Lieux!$C:$C,U100)</f>
        <v>France</v>
      </c>
      <c r="T100" s="14" t="str">
        <f aca="false">INDEX(10_Lieux!$C:$C,V100)</f>
        <v>France</v>
      </c>
      <c r="U100" s="14" t="n">
        <f aca="false">MATCH(A100,10_Lieux!$A:$A,0)</f>
        <v>61</v>
      </c>
      <c r="V100" s="14" t="n">
        <f aca="false">MATCH(B100,10_Lieux!$A:$A,0)</f>
        <v>23</v>
      </c>
      <c r="W100" s="14" t="n">
        <f aca="false">ROUND(6371*2*ASIN(SQRT(SIN(RADIANS(INDEX(10_Lieux!$F:$F,V100)-INDEX(10_Lieux!$F:$F,U100))/2)^2+COS(RADIANS(INDEX(10_Lieux!$F:$F,U100)))*COS(RADIANS(INDEX(10_Lieux!$F:$F,V100)))*SIN(RADIANS(INDEX(10_Lieux!$G:$G,V100)-INDEX(10_Lieux!$G:$G,U100))/2)^2)),1)</f>
        <v>513.8</v>
      </c>
      <c r="X100" s="14" t="n">
        <f aca="false">ROUND(I100/IF(I100&lt;p_seuil_vitesse,p_vit_lente,p_vit_rapide)*60/15,0)*15</f>
        <v>405</v>
      </c>
      <c r="Y100" s="14" t="n">
        <f aca="false">MAX(IF(INDEX(10_Lieux!$B:$B,U100)&lt;&gt;"Ville",INDEX(10_Lieux!$I:$I,U100),0),IF(INDEX(10_Lieux!$B:$B,V100)&lt;&gt;"Ville",INDEX(10_Lieux!$I:$I,V100),0))</f>
        <v>0</v>
      </c>
      <c r="Z100" s="14" t="str">
        <f aca="false">A100&amp;"|"&amp;B100</f>
        <v>Bordeaux|Dijon</v>
      </c>
      <c r="AA100" s="14" t="str">
        <f aca="false">IF(I100&lt;p_local,"Local",IF(I100&lt;p_vv_min,"Courte distance",IF(I100&lt;p_tres_long,"Longue distance","Très longue distance")))</f>
        <v>Longue distance</v>
      </c>
    </row>
    <row r="101" customFormat="false" ht="15" hidden="false" customHeight="true" outlineLevel="0" collapsed="false">
      <c r="A101" s="1" t="s">
        <v>130</v>
      </c>
      <c r="B101" s="1" t="s">
        <v>146</v>
      </c>
      <c r="C101" s="1" t="s">
        <v>33</v>
      </c>
      <c r="D101" s="1" t="s">
        <v>124</v>
      </c>
      <c r="E101" s="1" t="s">
        <v>245</v>
      </c>
      <c r="F101" s="14" t="s">
        <v>40</v>
      </c>
      <c r="G101" s="14" t="str">
        <f aca="false">IF(I101&lt;p_local,"Local → page infra",IF(H101&gt;=p_ph1,"Phase 1",IF(H101&gt;=p_ph2,"Phase 2","Phase 3")))</f>
        <v>Phase 3</v>
      </c>
      <c r="H101" s="14" t="n">
        <f aca="false">IF(I101&lt;p_local,0,IF(C101="Aéroport → Aéroport",p_pts_plein,IF(Y101&gt;0,IF(I101&lt;=Y101,p_pts_plein,IF(I101&lt;=p_mult2*Y101,p_pts_moyen,p_pts_r3)),IF(I101&gt;=p_vv_min,p_pts_plein,IF(I101&gt;=p_vv_moy,p_pts_moyen,p_pts_court))))+IF(INDEX(10_Lieux!$D:$D,U101)=1,p_prio1,p_prio2)+IF(INDEX(10_Lieux!$D:$D,V101)=1,p_prio1,p_prio2)+IF(K101="Oui",p_tf,0)+p_hub*((INDEX(10_Lieux!$H:$H,U101)="Hub")+(INDEX(10_Lieux!$H:$H,V101)="Hub"))+IF(OR(INDEX(10_Lieux!$H:$H,U101)="Premium",INDEX(10_Lieux!$H:$H,V101)="Premium"),p_prem,0))</f>
        <v>60</v>
      </c>
      <c r="I101" s="14" t="n">
        <f aca="false">ROUND(W101*p_facteur,0)</f>
        <v>621</v>
      </c>
      <c r="J101" s="14" t="str">
        <f aca="false">IF(X101&lt;60,X101&amp;" min",INT(X101/60)&amp;" h"&amp;IF(MOD(X101,60)=0,""," "&amp;TEXT(MOD(X101,60),"00")))</f>
        <v>6 h 30</v>
      </c>
      <c r="K101" s="14" t="str">
        <f aca="false">IF(S101&lt;&gt;T101,"Oui","Non")</f>
        <v>Non</v>
      </c>
      <c r="L101" s="14" t="str">
        <f aca="false">IF(AND(INDEX(10_Lieux!$B:$B,U101)="Ville",INDEX(10_Lieux!$B:$B,V101)="Ville"),"/chauffeur-prive/"&amp;INDEX(10_Lieux!$E:$E,U101)&amp;"-"&amp;INDEX(10_Lieux!$E:$E,V101)&amp;"/","/chauffeur-prive/"&amp;INDEX(10_Lieux!$E:$E,U101)&amp;"/"&amp;INDEX(10_Lieux!$E:$E,V101)&amp;"/")</f>
        <v>/chauffeur-prive/bordeaux-grenoble/</v>
      </c>
      <c r="M101" s="14" t="str">
        <f aca="false">IFERROR(INDEX($L:$L,MATCH(B101&amp;"|"&amp;A101,$Z:$Z,0)),"—")</f>
        <v>/chauffeur-prive/grenoble-bordeaux/</v>
      </c>
      <c r="N101" s="14" t="str">
        <f aca="false">IF(LEN("Chauffeur privé "&amp;INDEX(10_Lieux!$J:$J,U101)&amp;" → "&amp;INDEX(10_Lieux!$J:$J,V101)&amp;" | 24h/24")&gt;60,"Chauffeur privé "&amp;INDEX(10_Lieux!$J:$J,U101)&amp;" → "&amp;INDEX(10_Lieux!$J:$J,V101),"Chauffeur privé "&amp;INDEX(10_Lieux!$J:$J,U101)&amp;" → "&amp;INDEX(10_Lieux!$J:$J,V101)&amp;" | 24h/24")</f>
        <v>Chauffeur privé Bordeaux → Grenoble | 24h/24</v>
      </c>
      <c r="O101" s="14" t="n">
        <f aca="false">LEN(N101)</f>
        <v>44</v>
      </c>
      <c r="P101" s="14" t="str">
        <f aca="false">"Chauffeur privé "&amp;INDEX(10_Lieux!$K:$K,U101)&amp;" vers "&amp;INDEX(10_Lieux!$L:$L,V101)</f>
        <v>Chauffeur privé de Bordeaux vers Grenoble</v>
      </c>
      <c r="Q101" s="14" t="str">
        <f aca="false">"Chauffeur privé "&amp;INDEX(10_Lieux!$K:$K,U101)&amp;" vers "&amp;INDEX(10_Lieux!$L:$L,V101)&amp;" : env. "&amp;I101&amp;" km, "&amp;J101&amp;" de route. Devis personnalisé, standard 24h/24 et 7j/7."</f>
        <v>Chauffeur privé de Bordeaux vers Grenoble : env. 621 km, 6 h 30 de route. Devis personnalisé, standard 24h/24 et 7j/7.</v>
      </c>
      <c r="R101" s="14" t="n">
        <f aca="false">LEN(Q101)</f>
        <v>118</v>
      </c>
      <c r="S101" s="14" t="str">
        <f aca="false">INDEX(10_Lieux!$C:$C,U101)</f>
        <v>France</v>
      </c>
      <c r="T101" s="14" t="str">
        <f aca="false">INDEX(10_Lieux!$C:$C,V101)</f>
        <v>France</v>
      </c>
      <c r="U101" s="14" t="n">
        <f aca="false">MATCH(A101,10_Lieux!$A:$A,0)</f>
        <v>61</v>
      </c>
      <c r="V101" s="14" t="n">
        <f aca="false">MATCH(B101,10_Lieux!$A:$A,0)</f>
        <v>9</v>
      </c>
      <c r="W101" s="14" t="n">
        <f aca="false">ROUND(6371*2*ASIN(SQRT(SIN(RADIANS(INDEX(10_Lieux!$F:$F,V101)-INDEX(10_Lieux!$F:$F,U101))/2)^2+COS(RADIANS(INDEX(10_Lieux!$F:$F,U101)))*COS(RADIANS(INDEX(10_Lieux!$F:$F,V101)))*SIN(RADIANS(INDEX(10_Lieux!$G:$G,V101)-INDEX(10_Lieux!$G:$G,U101))/2)^2)),1)</f>
        <v>496.9</v>
      </c>
      <c r="X101" s="14" t="n">
        <f aca="false">ROUND(I101/IF(I101&lt;p_seuil_vitesse,p_vit_lente,p_vit_rapide)*60/15,0)*15</f>
        <v>390</v>
      </c>
      <c r="Y101" s="14" t="n">
        <f aca="false">MAX(IF(INDEX(10_Lieux!$B:$B,U101)&lt;&gt;"Ville",INDEX(10_Lieux!$I:$I,U101),0),IF(INDEX(10_Lieux!$B:$B,V101)&lt;&gt;"Ville",INDEX(10_Lieux!$I:$I,V101),0))</f>
        <v>0</v>
      </c>
      <c r="Z101" s="14" t="str">
        <f aca="false">A101&amp;"|"&amp;B101</f>
        <v>Bordeaux|Grenoble</v>
      </c>
      <c r="AA101" s="14" t="str">
        <f aca="false">IF(I101&lt;p_local,"Local",IF(I101&lt;p_vv_min,"Courte distance",IF(I101&lt;p_tres_long,"Longue distance","Très longue distance")))</f>
        <v>Longue distance</v>
      </c>
    </row>
    <row r="102" customFormat="false" ht="15" hidden="false" customHeight="true" outlineLevel="0" collapsed="false">
      <c r="A102" s="1" t="s">
        <v>130</v>
      </c>
      <c r="B102" s="1" t="s">
        <v>148</v>
      </c>
      <c r="C102" s="1" t="s">
        <v>33</v>
      </c>
      <c r="D102" s="1" t="s">
        <v>124</v>
      </c>
      <c r="E102" s="1" t="s">
        <v>246</v>
      </c>
      <c r="F102" s="14" t="s">
        <v>40</v>
      </c>
      <c r="G102" s="14" t="str">
        <f aca="false">IF(I102&lt;p_local,"Local → page infra",IF(H102&gt;=p_ph1,"Phase 1",IF(H102&gt;=p_ph2,"Phase 2","Phase 3")))</f>
        <v>Phase 3</v>
      </c>
      <c r="H102" s="14" t="n">
        <f aca="false">IF(I102&lt;p_local,0,IF(C102="Aéroport → Aéroport",p_pts_plein,IF(Y102&gt;0,IF(I102&lt;=Y102,p_pts_plein,IF(I102&lt;=p_mult2*Y102,p_pts_moyen,p_pts_r3)),IF(I102&gt;=p_vv_min,p_pts_plein,IF(I102&gt;=p_vv_moy,p_pts_moyen,p_pts_court))))+IF(INDEX(10_Lieux!$D:$D,U102)=1,p_prio1,p_prio2)+IF(INDEX(10_Lieux!$D:$D,V102)=1,p_prio1,p_prio2)+IF(K102="Oui",p_tf,0)+p_hub*((INDEX(10_Lieux!$H:$H,U102)="Hub")+(INDEX(10_Lieux!$H:$H,V102)="Hub"))+IF(OR(INDEX(10_Lieux!$H:$H,U102)="Premium",INDEX(10_Lieux!$H:$H,V102)="Premium"),p_prem,0))</f>
        <v>60</v>
      </c>
      <c r="I102" s="14" t="n">
        <f aca="false">ROUND(W102*p_facteur,0)</f>
        <v>671</v>
      </c>
      <c r="J102" s="14" t="str">
        <f aca="false">IF(X102&lt;60,X102&amp;" min",INT(X102/60)&amp;" h"&amp;IF(MOD(X102,60)=0,""," "&amp;TEXT(MOD(X102,60),"00")))</f>
        <v>7 h</v>
      </c>
      <c r="K102" s="14" t="str">
        <f aca="false">IF(S102&lt;&gt;T102,"Oui","Non")</f>
        <v>Non</v>
      </c>
      <c r="L102" s="14" t="str">
        <f aca="false">IF(AND(INDEX(10_Lieux!$B:$B,U102)="Ville",INDEX(10_Lieux!$B:$B,V102)="Ville"),"/chauffeur-prive/"&amp;INDEX(10_Lieux!$E:$E,U102)&amp;"-"&amp;INDEX(10_Lieux!$E:$E,V102)&amp;"/","/chauffeur-prive/"&amp;INDEX(10_Lieux!$E:$E,U102)&amp;"/"&amp;INDEX(10_Lieux!$E:$E,V102)&amp;"/")</f>
        <v>/chauffeur-prive/bordeaux-annecy/</v>
      </c>
      <c r="M102" s="14" t="str">
        <f aca="false">IFERROR(INDEX($L:$L,MATCH(B102&amp;"|"&amp;A102,$Z:$Z,0)),"—")</f>
        <v>/chauffeur-prive/annecy-bordeaux/</v>
      </c>
      <c r="N102" s="14" t="str">
        <f aca="false">IF(LEN("Chauffeur privé "&amp;INDEX(10_Lieux!$J:$J,U102)&amp;" → "&amp;INDEX(10_Lieux!$J:$J,V102)&amp;" | 24h/24")&gt;60,"Chauffeur privé "&amp;INDEX(10_Lieux!$J:$J,U102)&amp;" → "&amp;INDEX(10_Lieux!$J:$J,V102),"Chauffeur privé "&amp;INDEX(10_Lieux!$J:$J,U102)&amp;" → "&amp;INDEX(10_Lieux!$J:$J,V102)&amp;" | 24h/24")</f>
        <v>Chauffeur privé Bordeaux → Annecy | 24h/24</v>
      </c>
      <c r="O102" s="14" t="n">
        <f aca="false">LEN(N102)</f>
        <v>42</v>
      </c>
      <c r="P102" s="14" t="str">
        <f aca="false">"Chauffeur privé "&amp;INDEX(10_Lieux!$K:$K,U102)&amp;" vers "&amp;INDEX(10_Lieux!$L:$L,V102)</f>
        <v>Chauffeur privé de Bordeaux vers Annecy</v>
      </c>
      <c r="Q102" s="14" t="str">
        <f aca="false">"Chauffeur privé "&amp;INDEX(10_Lieux!$K:$K,U102)&amp;" vers "&amp;INDEX(10_Lieux!$L:$L,V102)&amp;" : env. "&amp;I102&amp;" km, "&amp;J102&amp;" de route. Devis personnalisé, standard 24h/24 et 7j/7."</f>
        <v>Chauffeur privé de Bordeaux vers Annecy : env. 671 km, 7 h de route. Devis personnalisé, standard 24h/24 et 7j/7.</v>
      </c>
      <c r="R102" s="14" t="n">
        <f aca="false">LEN(Q102)</f>
        <v>113</v>
      </c>
      <c r="S102" s="14" t="str">
        <f aca="false">INDEX(10_Lieux!$C:$C,U102)</f>
        <v>France</v>
      </c>
      <c r="T102" s="14" t="str">
        <f aca="false">INDEX(10_Lieux!$C:$C,V102)</f>
        <v>France</v>
      </c>
      <c r="U102" s="14" t="n">
        <f aca="false">MATCH(A102,10_Lieux!$A:$A,0)</f>
        <v>61</v>
      </c>
      <c r="V102" s="14" t="n">
        <f aca="false">MATCH(B102,10_Lieux!$A:$A,0)</f>
        <v>10</v>
      </c>
      <c r="W102" s="14" t="n">
        <f aca="false">ROUND(6371*2*ASIN(SQRT(SIN(RADIANS(INDEX(10_Lieux!$F:$F,V102)-INDEX(10_Lieux!$F:$F,U102))/2)^2+COS(RADIANS(INDEX(10_Lieux!$F:$F,U102)))*COS(RADIANS(INDEX(10_Lieux!$F:$F,V102)))*SIN(RADIANS(INDEX(10_Lieux!$G:$G,V102)-INDEX(10_Lieux!$G:$G,U102))/2)^2)),1)</f>
        <v>537</v>
      </c>
      <c r="X102" s="14" t="n">
        <f aca="false">ROUND(I102/IF(I102&lt;p_seuil_vitesse,p_vit_lente,p_vit_rapide)*60/15,0)*15</f>
        <v>420</v>
      </c>
      <c r="Y102" s="14" t="n">
        <f aca="false">MAX(IF(INDEX(10_Lieux!$B:$B,U102)&lt;&gt;"Ville",INDEX(10_Lieux!$I:$I,U102),0),IF(INDEX(10_Lieux!$B:$B,V102)&lt;&gt;"Ville",INDEX(10_Lieux!$I:$I,V102),0))</f>
        <v>0</v>
      </c>
      <c r="Z102" s="14" t="str">
        <f aca="false">A102&amp;"|"&amp;B102</f>
        <v>Bordeaux|Annecy</v>
      </c>
      <c r="AA102" s="14" t="str">
        <f aca="false">IF(I102&lt;p_local,"Local",IF(I102&lt;p_vv_min,"Courte distance",IF(I102&lt;p_tres_long,"Longue distance","Très longue distance")))</f>
        <v>Longue distance</v>
      </c>
    </row>
    <row r="103" customFormat="false" ht="15" hidden="false" customHeight="true" outlineLevel="0" collapsed="false">
      <c r="A103" s="1" t="s">
        <v>130</v>
      </c>
      <c r="B103" s="1" t="s">
        <v>150</v>
      </c>
      <c r="C103" s="1" t="s">
        <v>33</v>
      </c>
      <c r="D103" s="1" t="s">
        <v>124</v>
      </c>
      <c r="E103" s="1" t="s">
        <v>247</v>
      </c>
      <c r="F103" s="14" t="s">
        <v>40</v>
      </c>
      <c r="G103" s="14" t="str">
        <f aca="false">IF(I103&lt;p_local,"Local → page infra",IF(H103&gt;=p_ph1,"Phase 1",IF(H103&gt;=p_ph2,"Phase 2","Phase 3")))</f>
        <v>Phase 3</v>
      </c>
      <c r="H103" s="14" t="n">
        <f aca="false">IF(I103&lt;p_local,0,IF(C103="Aéroport → Aéroport",p_pts_plein,IF(Y103&gt;0,IF(I103&lt;=Y103,p_pts_plein,IF(I103&lt;=p_mult2*Y103,p_pts_moyen,p_pts_r3)),IF(I103&gt;=p_vv_min,p_pts_plein,IF(I103&gt;=p_vv_moy,p_pts_moyen,p_pts_court))))+IF(INDEX(10_Lieux!$D:$D,U103)=1,p_prio1,p_prio2)+IF(INDEX(10_Lieux!$D:$D,V103)=1,p_prio1,p_prio2)+IF(K103="Oui",p_tf,0)+p_hub*((INDEX(10_Lieux!$H:$H,U103)="Hub")+(INDEX(10_Lieux!$H:$H,V103)="Hub"))+IF(OR(INDEX(10_Lieux!$H:$H,U103)="Premium",INDEX(10_Lieux!$H:$H,V103)="Premium"),p_prem,0))</f>
        <v>55</v>
      </c>
      <c r="I103" s="14" t="n">
        <f aca="false">ROUND(W103*p_facteur,0)</f>
        <v>644</v>
      </c>
      <c r="J103" s="14" t="str">
        <f aca="false">IF(X103&lt;60,X103&amp;" min",INT(X103/60)&amp;" h"&amp;IF(MOD(X103,60)=0,""," "&amp;TEXT(MOD(X103,60),"00")))</f>
        <v>6 h 45</v>
      </c>
      <c r="K103" s="14" t="str">
        <f aca="false">IF(S103&lt;&gt;T103,"Oui","Non")</f>
        <v>Non</v>
      </c>
      <c r="L103" s="14" t="str">
        <f aca="false">IF(AND(INDEX(10_Lieux!$B:$B,U103)="Ville",INDEX(10_Lieux!$B:$B,V103)="Ville"),"/chauffeur-prive/"&amp;INDEX(10_Lieux!$E:$E,U103)&amp;"-"&amp;INDEX(10_Lieux!$E:$E,V103)&amp;"/","/chauffeur-prive/"&amp;INDEX(10_Lieux!$E:$E,U103)&amp;"/"&amp;INDEX(10_Lieux!$E:$E,V103)&amp;"/")</f>
        <v>/chauffeur-prive/bordeaux-chambery/</v>
      </c>
      <c r="M103" s="14" t="str">
        <f aca="false">IFERROR(INDEX($L:$L,MATCH(B103&amp;"|"&amp;A103,$Z:$Z,0)),"—")</f>
        <v>/chauffeur-prive/chambery-bordeaux/</v>
      </c>
      <c r="N103" s="14" t="str">
        <f aca="false">IF(LEN("Chauffeur privé "&amp;INDEX(10_Lieux!$J:$J,U103)&amp;" → "&amp;INDEX(10_Lieux!$J:$J,V103)&amp;" | 24h/24")&gt;60,"Chauffeur privé "&amp;INDEX(10_Lieux!$J:$J,U103)&amp;" → "&amp;INDEX(10_Lieux!$J:$J,V103),"Chauffeur privé "&amp;INDEX(10_Lieux!$J:$J,U103)&amp;" → "&amp;INDEX(10_Lieux!$J:$J,V103)&amp;" | 24h/24")</f>
        <v>Chauffeur privé Bordeaux → Chambéry | 24h/24</v>
      </c>
      <c r="O103" s="14" t="n">
        <f aca="false">LEN(N103)</f>
        <v>44</v>
      </c>
      <c r="P103" s="14" t="str">
        <f aca="false">"Chauffeur privé "&amp;INDEX(10_Lieux!$K:$K,U103)&amp;" vers "&amp;INDEX(10_Lieux!$L:$L,V103)</f>
        <v>Chauffeur privé de Bordeaux vers Chambéry</v>
      </c>
      <c r="Q103" s="14" t="str">
        <f aca="false">"Chauffeur privé "&amp;INDEX(10_Lieux!$K:$K,U103)&amp;" vers "&amp;INDEX(10_Lieux!$L:$L,V103)&amp;" : env. "&amp;I103&amp;" km, "&amp;J103&amp;" de route. Devis personnalisé, standard 24h/24 et 7j/7."</f>
        <v>Chauffeur privé de Bordeaux vers Chambéry : env. 644 km, 6 h 45 de route. Devis personnalisé, standard 24h/24 et 7j/7.</v>
      </c>
      <c r="R103" s="14" t="n">
        <f aca="false">LEN(Q103)</f>
        <v>118</v>
      </c>
      <c r="S103" s="14" t="str">
        <f aca="false">INDEX(10_Lieux!$C:$C,U103)</f>
        <v>France</v>
      </c>
      <c r="T103" s="14" t="str">
        <f aca="false">INDEX(10_Lieux!$C:$C,V103)</f>
        <v>France</v>
      </c>
      <c r="U103" s="14" t="n">
        <f aca="false">MATCH(A103,10_Lieux!$A:$A,0)</f>
        <v>61</v>
      </c>
      <c r="V103" s="14" t="n">
        <f aca="false">MATCH(B103,10_Lieux!$A:$A,0)</f>
        <v>11</v>
      </c>
      <c r="W103" s="14" t="n">
        <f aca="false">ROUND(6371*2*ASIN(SQRT(SIN(RADIANS(INDEX(10_Lieux!$F:$F,V103)-INDEX(10_Lieux!$F:$F,U103))/2)^2+COS(RADIANS(INDEX(10_Lieux!$F:$F,U103)))*COS(RADIANS(INDEX(10_Lieux!$F:$F,V103)))*SIN(RADIANS(INDEX(10_Lieux!$G:$G,V103)-INDEX(10_Lieux!$G:$G,U103))/2)^2)),1)</f>
        <v>515.3</v>
      </c>
      <c r="X103" s="14" t="n">
        <f aca="false">ROUND(I103/IF(I103&lt;p_seuil_vitesse,p_vit_lente,p_vit_rapide)*60/15,0)*15</f>
        <v>405</v>
      </c>
      <c r="Y103" s="14" t="n">
        <f aca="false">MAX(IF(INDEX(10_Lieux!$B:$B,U103)&lt;&gt;"Ville",INDEX(10_Lieux!$I:$I,U103),0),IF(INDEX(10_Lieux!$B:$B,V103)&lt;&gt;"Ville",INDEX(10_Lieux!$I:$I,V103),0))</f>
        <v>0</v>
      </c>
      <c r="Z103" s="14" t="str">
        <f aca="false">A103&amp;"|"&amp;B103</f>
        <v>Bordeaux|Chambéry</v>
      </c>
      <c r="AA103" s="14" t="str">
        <f aca="false">IF(I103&lt;p_local,"Local",IF(I103&lt;p_vv_min,"Courte distance",IF(I103&lt;p_tres_long,"Longue distance","Très longue distance")))</f>
        <v>Longue distance</v>
      </c>
    </row>
    <row r="104" customFormat="false" ht="15" hidden="false" customHeight="true" outlineLevel="0" collapsed="false">
      <c r="A104" s="1" t="s">
        <v>130</v>
      </c>
      <c r="B104" s="1" t="s">
        <v>152</v>
      </c>
      <c r="C104" s="1" t="s">
        <v>33</v>
      </c>
      <c r="D104" s="1" t="s">
        <v>124</v>
      </c>
      <c r="E104" s="1" t="s">
        <v>248</v>
      </c>
      <c r="F104" s="14" t="s">
        <v>40</v>
      </c>
      <c r="G104" s="14" t="str">
        <f aca="false">IF(I104&lt;p_local,"Local → page infra",IF(H104&gt;=p_ph1,"Phase 1",IF(H104&gt;=p_ph2,"Phase 2","Phase 3")))</f>
        <v>Phase 1</v>
      </c>
      <c r="H104" s="14" t="n">
        <f aca="false">IF(I104&lt;p_local,0,IF(C104="Aéroport → Aéroport",p_pts_plein,IF(Y104&gt;0,IF(I104&lt;=Y104,p_pts_plein,IF(I104&lt;=p_mult2*Y104,p_pts_moyen,p_pts_r3)),IF(I104&gt;=p_vv_min,p_pts_plein,IF(I104&gt;=p_vv_moy,p_pts_moyen,p_pts_court))))+IF(INDEX(10_Lieux!$D:$D,U104)=1,p_prio1,p_prio2)+IF(INDEX(10_Lieux!$D:$D,V104)=1,p_prio1,p_prio2)+IF(K104="Oui",p_tf,0)+p_hub*((INDEX(10_Lieux!$H:$H,U104)="Hub")+(INDEX(10_Lieux!$H:$H,V104)="Hub"))+IF(OR(INDEX(10_Lieux!$H:$H,U104)="Premium",INDEX(10_Lieux!$H:$H,V104)="Premium"),p_prem,0))</f>
        <v>80</v>
      </c>
      <c r="I104" s="14" t="n">
        <f aca="false">ROUND(W104*p_facteur,0)</f>
        <v>681</v>
      </c>
      <c r="J104" s="14" t="str">
        <f aca="false">IF(X104&lt;60,X104&amp;" min",INT(X104/60)&amp;" h"&amp;IF(MOD(X104,60)=0,""," "&amp;TEXT(MOD(X104,60),"00")))</f>
        <v>7 h 15</v>
      </c>
      <c r="K104" s="14" t="str">
        <f aca="false">IF(S104&lt;&gt;T104,"Oui","Non")</f>
        <v>Oui</v>
      </c>
      <c r="L104" s="14" t="str">
        <f aca="false">IF(AND(INDEX(10_Lieux!$B:$B,U104)="Ville",INDEX(10_Lieux!$B:$B,V104)="Ville"),"/chauffeur-prive/"&amp;INDEX(10_Lieux!$E:$E,U104)&amp;"-"&amp;INDEX(10_Lieux!$E:$E,V104)&amp;"/","/chauffeur-prive/"&amp;INDEX(10_Lieux!$E:$E,U104)&amp;"/"&amp;INDEX(10_Lieux!$E:$E,V104)&amp;"/")</f>
        <v>/chauffeur-prive/bordeaux-geneve/</v>
      </c>
      <c r="M104" s="14" t="str">
        <f aca="false">IFERROR(INDEX($L:$L,MATCH(B104&amp;"|"&amp;A104,$Z:$Z,0)),"—")</f>
        <v>/chauffeur-prive/geneve-bordeaux/</v>
      </c>
      <c r="N104" s="14" t="str">
        <f aca="false">IF(LEN("Chauffeur privé "&amp;INDEX(10_Lieux!$J:$J,U104)&amp;" → "&amp;INDEX(10_Lieux!$J:$J,V104)&amp;" | 24h/24")&gt;60,"Chauffeur privé "&amp;INDEX(10_Lieux!$J:$J,U104)&amp;" → "&amp;INDEX(10_Lieux!$J:$J,V104),"Chauffeur privé "&amp;INDEX(10_Lieux!$J:$J,U104)&amp;" → "&amp;INDEX(10_Lieux!$J:$J,V104)&amp;" | 24h/24")</f>
        <v>Chauffeur privé Bordeaux → Genève | 24h/24</v>
      </c>
      <c r="O104" s="14" t="n">
        <f aca="false">LEN(N104)</f>
        <v>42</v>
      </c>
      <c r="P104" s="14" t="str">
        <f aca="false">"Chauffeur privé "&amp;INDEX(10_Lieux!$K:$K,U104)&amp;" vers "&amp;INDEX(10_Lieux!$L:$L,V104)</f>
        <v>Chauffeur privé de Bordeaux vers Genève</v>
      </c>
      <c r="Q104" s="14" t="str">
        <f aca="false">"Chauffeur privé "&amp;INDEX(10_Lieux!$K:$K,U104)&amp;" vers "&amp;INDEX(10_Lieux!$L:$L,V104)&amp;" : env. "&amp;I104&amp;" km, "&amp;J104&amp;" de route. Devis personnalisé, standard 24h/24 et 7j/7."</f>
        <v>Chauffeur privé de Bordeaux vers Genève : env. 681 km, 7 h 15 de route. Devis personnalisé, standard 24h/24 et 7j/7.</v>
      </c>
      <c r="R104" s="14" t="n">
        <f aca="false">LEN(Q104)</f>
        <v>116</v>
      </c>
      <c r="S104" s="14" t="str">
        <f aca="false">INDEX(10_Lieux!$C:$C,U104)</f>
        <v>France</v>
      </c>
      <c r="T104" s="14" t="str">
        <f aca="false">INDEX(10_Lieux!$C:$C,V104)</f>
        <v>Suisse</v>
      </c>
      <c r="U104" s="14" t="n">
        <f aca="false">MATCH(A104,10_Lieux!$A:$A,0)</f>
        <v>61</v>
      </c>
      <c r="V104" s="14" t="n">
        <f aca="false">MATCH(B104,10_Lieux!$A:$A,0)</f>
        <v>111</v>
      </c>
      <c r="W104" s="14" t="n">
        <f aca="false">ROUND(6371*2*ASIN(SQRT(SIN(RADIANS(INDEX(10_Lieux!$F:$F,V104)-INDEX(10_Lieux!$F:$F,U104))/2)^2+COS(RADIANS(INDEX(10_Lieux!$F:$F,U104)))*COS(RADIANS(INDEX(10_Lieux!$F:$F,V104)))*SIN(RADIANS(INDEX(10_Lieux!$G:$G,V104)-INDEX(10_Lieux!$G:$G,U104))/2)^2)),1)</f>
        <v>545.1</v>
      </c>
      <c r="X104" s="14" t="n">
        <f aca="false">ROUND(I104/IF(I104&lt;p_seuil_vitesse,p_vit_lente,p_vit_rapide)*60/15,0)*15</f>
        <v>435</v>
      </c>
      <c r="Y104" s="14" t="n">
        <f aca="false">MAX(IF(INDEX(10_Lieux!$B:$B,U104)&lt;&gt;"Ville",INDEX(10_Lieux!$I:$I,U104),0),IF(INDEX(10_Lieux!$B:$B,V104)&lt;&gt;"Ville",INDEX(10_Lieux!$I:$I,V104),0))</f>
        <v>0</v>
      </c>
      <c r="Z104" s="14" t="str">
        <f aca="false">A104&amp;"|"&amp;B104</f>
        <v>Bordeaux|Genève</v>
      </c>
      <c r="AA104" s="14" t="str">
        <f aca="false">IF(I104&lt;p_local,"Local",IF(I104&lt;p_vv_min,"Courte distance",IF(I104&lt;p_tres_long,"Longue distance","Très longue distance")))</f>
        <v>Longue distance</v>
      </c>
    </row>
    <row r="105" customFormat="false" ht="15" hidden="false" customHeight="true" outlineLevel="0" collapsed="false">
      <c r="A105" s="1" t="s">
        <v>130</v>
      </c>
      <c r="B105" s="1" t="s">
        <v>154</v>
      </c>
      <c r="C105" s="1" t="s">
        <v>33</v>
      </c>
      <c r="D105" s="1" t="s">
        <v>124</v>
      </c>
      <c r="E105" s="1" t="s">
        <v>249</v>
      </c>
      <c r="F105" s="14" t="s">
        <v>40</v>
      </c>
      <c r="G105" s="14" t="str">
        <f aca="false">IF(I105&lt;p_local,"Local → page infra",IF(H105&gt;=p_ph1,"Phase 1",IF(H105&gt;=p_ph2,"Phase 2","Phase 3")))</f>
        <v>Phase 2</v>
      </c>
      <c r="H105" s="14" t="n">
        <f aca="false">IF(I105&lt;p_local,0,IF(C105="Aéroport → Aéroport",p_pts_plein,IF(Y105&gt;0,IF(I105&lt;=Y105,p_pts_plein,IF(I105&lt;=p_mult2*Y105,p_pts_moyen,p_pts_r3)),IF(I105&gt;=p_vv_min,p_pts_plein,IF(I105&gt;=p_vv_moy,p_pts_moyen,p_pts_court))))+IF(INDEX(10_Lieux!$D:$D,U105)=1,p_prio1,p_prio2)+IF(INDEX(10_Lieux!$D:$D,V105)=1,p_prio1,p_prio2)+IF(K105="Oui",p_tf,0)+p_hub*((INDEX(10_Lieux!$H:$H,U105)="Hub")+(INDEX(10_Lieux!$H:$H,V105)="Hub"))+IF(OR(INDEX(10_Lieux!$H:$H,U105)="Premium",INDEX(10_Lieux!$H:$H,V105)="Premium"),p_prem,0))</f>
        <v>70</v>
      </c>
      <c r="I105" s="14" t="n">
        <f aca="false">ROUND(W105*p_facteur,0)</f>
        <v>738</v>
      </c>
      <c r="J105" s="14" t="str">
        <f aca="false">IF(X105&lt;60,X105&amp;" min",INT(X105/60)&amp;" h"&amp;IF(MOD(X105,60)=0,""," "&amp;TEXT(MOD(X105,60),"00")))</f>
        <v>7 h 45</v>
      </c>
      <c r="K105" s="14" t="str">
        <f aca="false">IF(S105&lt;&gt;T105,"Oui","Non")</f>
        <v>Oui</v>
      </c>
      <c r="L105" s="14" t="str">
        <f aca="false">IF(AND(INDEX(10_Lieux!$B:$B,U105)="Ville",INDEX(10_Lieux!$B:$B,V105)="Ville"),"/chauffeur-prive/"&amp;INDEX(10_Lieux!$E:$E,U105)&amp;"-"&amp;INDEX(10_Lieux!$E:$E,V105)&amp;"/","/chauffeur-prive/"&amp;INDEX(10_Lieux!$E:$E,U105)&amp;"/"&amp;INDEX(10_Lieux!$E:$E,V105)&amp;"/")</f>
        <v>/chauffeur-prive/bordeaux-lausanne/</v>
      </c>
      <c r="M105" s="14" t="str">
        <f aca="false">IFERROR(INDEX($L:$L,MATCH(B105&amp;"|"&amp;A105,$Z:$Z,0)),"—")</f>
        <v>/chauffeur-prive/lausanne-bordeaux/</v>
      </c>
      <c r="N105" s="14" t="str">
        <f aca="false">IF(LEN("Chauffeur privé "&amp;INDEX(10_Lieux!$J:$J,U105)&amp;" → "&amp;INDEX(10_Lieux!$J:$J,V105)&amp;" | 24h/24")&gt;60,"Chauffeur privé "&amp;INDEX(10_Lieux!$J:$J,U105)&amp;" → "&amp;INDEX(10_Lieux!$J:$J,V105),"Chauffeur privé "&amp;INDEX(10_Lieux!$J:$J,U105)&amp;" → "&amp;INDEX(10_Lieux!$J:$J,V105)&amp;" | 24h/24")</f>
        <v>Chauffeur privé Bordeaux → Lausanne | 24h/24</v>
      </c>
      <c r="O105" s="14" t="n">
        <f aca="false">LEN(N105)</f>
        <v>44</v>
      </c>
      <c r="P105" s="14" t="str">
        <f aca="false">"Chauffeur privé "&amp;INDEX(10_Lieux!$K:$K,U105)&amp;" vers "&amp;INDEX(10_Lieux!$L:$L,V105)</f>
        <v>Chauffeur privé de Bordeaux vers Lausanne</v>
      </c>
      <c r="Q105" s="14" t="str">
        <f aca="false">"Chauffeur privé "&amp;INDEX(10_Lieux!$K:$K,U105)&amp;" vers "&amp;INDEX(10_Lieux!$L:$L,V105)&amp;" : env. "&amp;I105&amp;" km, "&amp;J105&amp;" de route. Devis personnalisé, standard 24h/24 et 7j/7."</f>
        <v>Chauffeur privé de Bordeaux vers Lausanne : env. 738 km, 7 h 45 de route. Devis personnalisé, standard 24h/24 et 7j/7.</v>
      </c>
      <c r="R105" s="14" t="n">
        <f aca="false">LEN(Q105)</f>
        <v>118</v>
      </c>
      <c r="S105" s="14" t="str">
        <f aca="false">INDEX(10_Lieux!$C:$C,U105)</f>
        <v>France</v>
      </c>
      <c r="T105" s="14" t="str">
        <f aca="false">INDEX(10_Lieux!$C:$C,V105)</f>
        <v>Suisse</v>
      </c>
      <c r="U105" s="14" t="n">
        <f aca="false">MATCH(A105,10_Lieux!$A:$A,0)</f>
        <v>61</v>
      </c>
      <c r="V105" s="14" t="n">
        <f aca="false">MATCH(B105,10_Lieux!$A:$A,0)</f>
        <v>112</v>
      </c>
      <c r="W105" s="14" t="n">
        <f aca="false">ROUND(6371*2*ASIN(SQRT(SIN(RADIANS(INDEX(10_Lieux!$F:$F,V105)-INDEX(10_Lieux!$F:$F,U105))/2)^2+COS(RADIANS(INDEX(10_Lieux!$F:$F,U105)))*COS(RADIANS(INDEX(10_Lieux!$F:$F,V105)))*SIN(RADIANS(INDEX(10_Lieux!$G:$G,V105)-INDEX(10_Lieux!$G:$G,U105))/2)^2)),1)</f>
        <v>590.4</v>
      </c>
      <c r="X105" s="14" t="n">
        <f aca="false">ROUND(I105/IF(I105&lt;p_seuil_vitesse,p_vit_lente,p_vit_rapide)*60/15,0)*15</f>
        <v>465</v>
      </c>
      <c r="Y105" s="14" t="n">
        <f aca="false">MAX(IF(INDEX(10_Lieux!$B:$B,U105)&lt;&gt;"Ville",INDEX(10_Lieux!$I:$I,U105),0),IF(INDEX(10_Lieux!$B:$B,V105)&lt;&gt;"Ville",INDEX(10_Lieux!$I:$I,V105),0))</f>
        <v>0</v>
      </c>
      <c r="Z105" s="14" t="str">
        <f aca="false">A105&amp;"|"&amp;B105</f>
        <v>Bordeaux|Lausanne</v>
      </c>
      <c r="AA105" s="14" t="str">
        <f aca="false">IF(I105&lt;p_local,"Local",IF(I105&lt;p_vv_min,"Courte distance",IF(I105&lt;p_tres_long,"Longue distance","Très longue distance")))</f>
        <v>Très longue distance</v>
      </c>
    </row>
    <row r="106" customFormat="false" ht="15" hidden="false" customHeight="true" outlineLevel="0" collapsed="false">
      <c r="A106" s="1" t="s">
        <v>130</v>
      </c>
      <c r="B106" s="1" t="s">
        <v>156</v>
      </c>
      <c r="C106" s="1" t="s">
        <v>33</v>
      </c>
      <c r="D106" s="1" t="s">
        <v>124</v>
      </c>
      <c r="E106" s="1" t="s">
        <v>250</v>
      </c>
      <c r="F106" s="14" t="s">
        <v>40</v>
      </c>
      <c r="G106" s="14" t="str">
        <f aca="false">IF(I106&lt;p_local,"Local → page infra",IF(H106&gt;=p_ph1,"Phase 1",IF(H106&gt;=p_ph2,"Phase 2","Phase 3")))</f>
        <v>Phase 1</v>
      </c>
      <c r="H106" s="14" t="n">
        <f aca="false">IF(I106&lt;p_local,0,IF(C106="Aéroport → Aéroport",p_pts_plein,IF(Y106&gt;0,IF(I106&lt;=Y106,p_pts_plein,IF(I106&lt;=p_mult2*Y106,p_pts_moyen,p_pts_r3)),IF(I106&gt;=p_vv_min,p_pts_plein,IF(I106&gt;=p_vv_moy,p_pts_moyen,p_pts_court))))+IF(INDEX(10_Lieux!$D:$D,U106)=1,p_prio1,p_prio2)+IF(INDEX(10_Lieux!$D:$D,V106)=1,p_prio1,p_prio2)+IF(K106="Oui",p_tf,0)+p_hub*((INDEX(10_Lieux!$H:$H,U106)="Hub")+(INDEX(10_Lieux!$H:$H,V106)="Hub"))+IF(OR(INDEX(10_Lieux!$H:$H,U106)="Premium",INDEX(10_Lieux!$H:$H,V106)="Premium"),p_prem,0))</f>
        <v>80</v>
      </c>
      <c r="I106" s="14" t="n">
        <f aca="false">ROUND(W106*p_facteur,0)</f>
        <v>953</v>
      </c>
      <c r="J106" s="14" t="str">
        <f aca="false">IF(X106&lt;60,X106&amp;" min",INT(X106/60)&amp;" h"&amp;IF(MOD(X106,60)=0,""," "&amp;TEXT(MOD(X106,60),"00")))</f>
        <v>10 h</v>
      </c>
      <c r="K106" s="14" t="str">
        <f aca="false">IF(S106&lt;&gt;T106,"Oui","Non")</f>
        <v>Oui</v>
      </c>
      <c r="L106" s="14" t="str">
        <f aca="false">IF(AND(INDEX(10_Lieux!$B:$B,U106)="Ville",INDEX(10_Lieux!$B:$B,V106)="Ville"),"/chauffeur-prive/"&amp;INDEX(10_Lieux!$E:$E,U106)&amp;"-"&amp;INDEX(10_Lieux!$E:$E,V106)&amp;"/","/chauffeur-prive/"&amp;INDEX(10_Lieux!$E:$E,U106)&amp;"/"&amp;INDEX(10_Lieux!$E:$E,V106)&amp;"/")</f>
        <v>/chauffeur-prive/bordeaux-bruxelles/</v>
      </c>
      <c r="M106" s="14" t="str">
        <f aca="false">IFERROR(INDEX($L:$L,MATCH(B106&amp;"|"&amp;A106,$Z:$Z,0)),"—")</f>
        <v>/chauffeur-prive/bruxelles-bordeaux/</v>
      </c>
      <c r="N106" s="14" t="str">
        <f aca="false">IF(LEN("Chauffeur privé "&amp;INDEX(10_Lieux!$J:$J,U106)&amp;" → "&amp;INDEX(10_Lieux!$J:$J,V106)&amp;" | 24h/24")&gt;60,"Chauffeur privé "&amp;INDEX(10_Lieux!$J:$J,U106)&amp;" → "&amp;INDEX(10_Lieux!$J:$J,V106),"Chauffeur privé "&amp;INDEX(10_Lieux!$J:$J,U106)&amp;" → "&amp;INDEX(10_Lieux!$J:$J,V106)&amp;" | 24h/24")</f>
        <v>Chauffeur privé Bordeaux → Bruxelles | 24h/24</v>
      </c>
      <c r="O106" s="14" t="n">
        <f aca="false">LEN(N106)</f>
        <v>45</v>
      </c>
      <c r="P106" s="14" t="str">
        <f aca="false">"Chauffeur privé "&amp;INDEX(10_Lieux!$K:$K,U106)&amp;" vers "&amp;INDEX(10_Lieux!$L:$L,V106)</f>
        <v>Chauffeur privé de Bordeaux vers Bruxelles</v>
      </c>
      <c r="Q106" s="14" t="str">
        <f aca="false">"Chauffeur privé "&amp;INDEX(10_Lieux!$K:$K,U106)&amp;" vers "&amp;INDEX(10_Lieux!$L:$L,V106)&amp;" : env. "&amp;I106&amp;" km, "&amp;J106&amp;" de route. Devis personnalisé, standard 24h/24 et 7j/7."</f>
        <v>Chauffeur privé de Bordeaux vers Bruxelles : env. 953 km, 10 h de route. Devis personnalisé, standard 24h/24 et 7j/7.</v>
      </c>
      <c r="R106" s="14" t="n">
        <f aca="false">LEN(Q106)</f>
        <v>117</v>
      </c>
      <c r="S106" s="14" t="str">
        <f aca="false">INDEX(10_Lieux!$C:$C,U106)</f>
        <v>France</v>
      </c>
      <c r="T106" s="14" t="str">
        <f aca="false">INDEX(10_Lieux!$C:$C,V106)</f>
        <v>Belgique</v>
      </c>
      <c r="U106" s="14" t="n">
        <f aca="false">MATCH(A106,10_Lieux!$A:$A,0)</f>
        <v>61</v>
      </c>
      <c r="V106" s="14" t="n">
        <f aca="false">MATCH(B106,10_Lieux!$A:$A,0)</f>
        <v>93</v>
      </c>
      <c r="W106" s="14" t="n">
        <f aca="false">ROUND(6371*2*ASIN(SQRT(SIN(RADIANS(INDEX(10_Lieux!$F:$F,V106)-INDEX(10_Lieux!$F:$F,U106))/2)^2+COS(RADIANS(INDEX(10_Lieux!$F:$F,U106)))*COS(RADIANS(INDEX(10_Lieux!$F:$F,V106)))*SIN(RADIANS(INDEX(10_Lieux!$G:$G,V106)-INDEX(10_Lieux!$G:$G,U106))/2)^2)),1)</f>
        <v>762.6</v>
      </c>
      <c r="X106" s="14" t="n">
        <f aca="false">ROUND(I106/IF(I106&lt;p_seuil_vitesse,p_vit_lente,p_vit_rapide)*60/15,0)*15</f>
        <v>600</v>
      </c>
      <c r="Y106" s="14" t="n">
        <f aca="false">MAX(IF(INDEX(10_Lieux!$B:$B,U106)&lt;&gt;"Ville",INDEX(10_Lieux!$I:$I,U106),0),IF(INDEX(10_Lieux!$B:$B,V106)&lt;&gt;"Ville",INDEX(10_Lieux!$I:$I,V106),0))</f>
        <v>0</v>
      </c>
      <c r="Z106" s="14" t="str">
        <f aca="false">A106&amp;"|"&amp;B106</f>
        <v>Bordeaux|Bruxelles</v>
      </c>
      <c r="AA106" s="14" t="str">
        <f aca="false">IF(I106&lt;p_local,"Local",IF(I106&lt;p_vv_min,"Courte distance",IF(I106&lt;p_tres_long,"Longue distance","Très longue distance")))</f>
        <v>Très longue distance</v>
      </c>
    </row>
    <row r="107" customFormat="false" ht="15" hidden="false" customHeight="true" outlineLevel="0" collapsed="false">
      <c r="A107" s="1" t="s">
        <v>130</v>
      </c>
      <c r="B107" s="1" t="s">
        <v>158</v>
      </c>
      <c r="C107" s="1" t="s">
        <v>33</v>
      </c>
      <c r="D107" s="1" t="s">
        <v>124</v>
      </c>
      <c r="E107" s="1" t="s">
        <v>251</v>
      </c>
      <c r="F107" s="14" t="s">
        <v>40</v>
      </c>
      <c r="G107" s="14" t="str">
        <f aca="false">IF(I107&lt;p_local,"Local → page infra",IF(H107&gt;=p_ph1,"Phase 1",IF(H107&gt;=p_ph2,"Phase 2","Phase 3")))</f>
        <v>Phase 2</v>
      </c>
      <c r="H107" s="14" t="n">
        <f aca="false">IF(I107&lt;p_local,0,IF(C107="Aéroport → Aéroport",p_pts_plein,IF(Y107&gt;0,IF(I107&lt;=Y107,p_pts_plein,IF(I107&lt;=p_mult2*Y107,p_pts_moyen,p_pts_r3)),IF(I107&gt;=p_vv_min,p_pts_plein,IF(I107&gt;=p_vv_moy,p_pts_moyen,p_pts_court))))+IF(INDEX(10_Lieux!$D:$D,U107)=1,p_prio1,p_prio2)+IF(INDEX(10_Lieux!$D:$D,V107)=1,p_prio1,p_prio2)+IF(K107="Oui",p_tf,0)+p_hub*((INDEX(10_Lieux!$H:$H,U107)="Hub")+(INDEX(10_Lieux!$H:$H,V107)="Hub"))+IF(OR(INDEX(10_Lieux!$H:$H,U107)="Premium",INDEX(10_Lieux!$H:$H,V107)="Premium"),p_prem,0))</f>
        <v>70</v>
      </c>
      <c r="I107" s="14" t="n">
        <f aca="false">ROUND(W107*p_facteur,0)</f>
        <v>989</v>
      </c>
      <c r="J107" s="14" t="str">
        <f aca="false">IF(X107&lt;60,X107&amp;" min",INT(X107/60)&amp;" h"&amp;IF(MOD(X107,60)=0,""," "&amp;TEXT(MOD(X107,60),"00")))</f>
        <v>10 h 30</v>
      </c>
      <c r="K107" s="14" t="str">
        <f aca="false">IF(S107&lt;&gt;T107,"Oui","Non")</f>
        <v>Oui</v>
      </c>
      <c r="L107" s="14" t="str">
        <f aca="false">IF(AND(INDEX(10_Lieux!$B:$B,U107)="Ville",INDEX(10_Lieux!$B:$B,V107)="Ville"),"/chauffeur-prive/"&amp;INDEX(10_Lieux!$E:$E,U107)&amp;"-"&amp;INDEX(10_Lieux!$E:$E,V107)&amp;"/","/chauffeur-prive/"&amp;INDEX(10_Lieux!$E:$E,U107)&amp;"/"&amp;INDEX(10_Lieux!$E:$E,V107)&amp;"/")</f>
        <v>/chauffeur-prive/bordeaux-liege/</v>
      </c>
      <c r="M107" s="14" t="str">
        <f aca="false">IFERROR(INDEX($L:$L,MATCH(B107&amp;"|"&amp;A107,$Z:$Z,0)),"—")</f>
        <v>/chauffeur-prive/liege-bordeaux/</v>
      </c>
      <c r="N107" s="14" t="str">
        <f aca="false">IF(LEN("Chauffeur privé "&amp;INDEX(10_Lieux!$J:$J,U107)&amp;" → "&amp;INDEX(10_Lieux!$J:$J,V107)&amp;" | 24h/24")&gt;60,"Chauffeur privé "&amp;INDEX(10_Lieux!$J:$J,U107)&amp;" → "&amp;INDEX(10_Lieux!$J:$J,V107),"Chauffeur privé "&amp;INDEX(10_Lieux!$J:$J,U107)&amp;" → "&amp;INDEX(10_Lieux!$J:$J,V107)&amp;" | 24h/24")</f>
        <v>Chauffeur privé Bordeaux → Liège | 24h/24</v>
      </c>
      <c r="O107" s="14" t="n">
        <f aca="false">LEN(N107)</f>
        <v>41</v>
      </c>
      <c r="P107" s="14" t="str">
        <f aca="false">"Chauffeur privé "&amp;INDEX(10_Lieux!$K:$K,U107)&amp;" vers "&amp;INDEX(10_Lieux!$L:$L,V107)</f>
        <v>Chauffeur privé de Bordeaux vers Liège</v>
      </c>
      <c r="Q107" s="14" t="str">
        <f aca="false">"Chauffeur privé "&amp;INDEX(10_Lieux!$K:$K,U107)&amp;" vers "&amp;INDEX(10_Lieux!$L:$L,V107)&amp;" : env. "&amp;I107&amp;" km, "&amp;J107&amp;" de route. Devis personnalisé, standard 24h/24 et 7j/7."</f>
        <v>Chauffeur privé de Bordeaux vers Liège : env. 989 km, 10 h 30 de route. Devis personnalisé, standard 24h/24 et 7j/7.</v>
      </c>
      <c r="R107" s="14" t="n">
        <f aca="false">LEN(Q107)</f>
        <v>116</v>
      </c>
      <c r="S107" s="14" t="str">
        <f aca="false">INDEX(10_Lieux!$C:$C,U107)</f>
        <v>France</v>
      </c>
      <c r="T107" s="14" t="str">
        <f aca="false">INDEX(10_Lieux!$C:$C,V107)</f>
        <v>Belgique</v>
      </c>
      <c r="U107" s="14" t="n">
        <f aca="false">MATCH(A107,10_Lieux!$A:$A,0)</f>
        <v>61</v>
      </c>
      <c r="V107" s="14" t="n">
        <f aca="false">MATCH(B107,10_Lieux!$A:$A,0)</f>
        <v>94</v>
      </c>
      <c r="W107" s="14" t="n">
        <f aca="false">ROUND(6371*2*ASIN(SQRT(SIN(RADIANS(INDEX(10_Lieux!$F:$F,V107)-INDEX(10_Lieux!$F:$F,U107))/2)^2+COS(RADIANS(INDEX(10_Lieux!$F:$F,U107)))*COS(RADIANS(INDEX(10_Lieux!$F:$F,V107)))*SIN(RADIANS(INDEX(10_Lieux!$G:$G,V107)-INDEX(10_Lieux!$G:$G,U107))/2)^2)),1)</f>
        <v>790.9</v>
      </c>
      <c r="X107" s="14" t="n">
        <f aca="false">ROUND(I107/IF(I107&lt;p_seuil_vitesse,p_vit_lente,p_vit_rapide)*60/15,0)*15</f>
        <v>630</v>
      </c>
      <c r="Y107" s="14" t="n">
        <f aca="false">MAX(IF(INDEX(10_Lieux!$B:$B,U107)&lt;&gt;"Ville",INDEX(10_Lieux!$I:$I,U107),0),IF(INDEX(10_Lieux!$B:$B,V107)&lt;&gt;"Ville",INDEX(10_Lieux!$I:$I,V107),0))</f>
        <v>0</v>
      </c>
      <c r="Z107" s="14" t="str">
        <f aca="false">A107&amp;"|"&amp;B107</f>
        <v>Bordeaux|Liège</v>
      </c>
      <c r="AA107" s="14" t="str">
        <f aca="false">IF(I107&lt;p_local,"Local",IF(I107&lt;p_vv_min,"Courte distance",IF(I107&lt;p_tres_long,"Longue distance","Très longue distance")))</f>
        <v>Très longue distance</v>
      </c>
    </row>
    <row r="108" customFormat="false" ht="15" hidden="false" customHeight="true" outlineLevel="0" collapsed="false">
      <c r="A108" s="1" t="s">
        <v>130</v>
      </c>
      <c r="B108" s="1" t="s">
        <v>160</v>
      </c>
      <c r="C108" s="1" t="s">
        <v>33</v>
      </c>
      <c r="D108" s="1" t="s">
        <v>124</v>
      </c>
      <c r="E108" s="1" t="s">
        <v>252</v>
      </c>
      <c r="F108" s="14" t="s">
        <v>40</v>
      </c>
      <c r="G108" s="14" t="str">
        <f aca="false">IF(I108&lt;p_local,"Local → page infra",IF(H108&gt;=p_ph1,"Phase 1",IF(H108&gt;=p_ph2,"Phase 2","Phase 3")))</f>
        <v>Phase 2</v>
      </c>
      <c r="H108" s="14" t="n">
        <f aca="false">IF(I108&lt;p_local,0,IF(C108="Aéroport → Aéroport",p_pts_plein,IF(Y108&gt;0,IF(I108&lt;=Y108,p_pts_plein,IF(I108&lt;=p_mult2*Y108,p_pts_moyen,p_pts_r3)),IF(I108&gt;=p_vv_min,p_pts_plein,IF(I108&gt;=p_vv_moy,p_pts_moyen,p_pts_court))))+IF(INDEX(10_Lieux!$D:$D,U108)=1,p_prio1,p_prio2)+IF(INDEX(10_Lieux!$D:$D,V108)=1,p_prio1,p_prio2)+IF(K108="Oui",p_tf,0)+p_hub*((INDEX(10_Lieux!$H:$H,U108)="Hub")+(INDEX(10_Lieux!$H:$H,V108)="Hub"))+IF(OR(INDEX(10_Lieux!$H:$H,U108)="Premium",INDEX(10_Lieux!$H:$H,V108)="Premium"),p_prem,0))</f>
        <v>70</v>
      </c>
      <c r="I108" s="14" t="n">
        <f aca="false">ROUND(W108*p_facteur,0)</f>
        <v>906</v>
      </c>
      <c r="J108" s="14" t="str">
        <f aca="false">IF(X108&lt;60,X108&amp;" min",INT(X108/60)&amp;" h"&amp;IF(MOD(X108,60)=0,""," "&amp;TEXT(MOD(X108,60),"00")))</f>
        <v>9 h 30</v>
      </c>
      <c r="K108" s="14" t="str">
        <f aca="false">IF(S108&lt;&gt;T108,"Oui","Non")</f>
        <v>Oui</v>
      </c>
      <c r="L108" s="14" t="str">
        <f aca="false">IF(AND(INDEX(10_Lieux!$B:$B,U108)="Ville",INDEX(10_Lieux!$B:$B,V108)="Ville"),"/chauffeur-prive/"&amp;INDEX(10_Lieux!$E:$E,U108)&amp;"-"&amp;INDEX(10_Lieux!$E:$E,V108)&amp;"/","/chauffeur-prive/"&amp;INDEX(10_Lieux!$E:$E,U108)&amp;"/"&amp;INDEX(10_Lieux!$E:$E,V108)&amp;"/")</f>
        <v>/chauffeur-prive/bordeaux-charleroi/</v>
      </c>
      <c r="M108" s="14" t="str">
        <f aca="false">IFERROR(INDEX($L:$L,MATCH(B108&amp;"|"&amp;A108,$Z:$Z,0)),"—")</f>
        <v>/chauffeur-prive/charleroi-bordeaux/</v>
      </c>
      <c r="N108" s="14" t="str">
        <f aca="false">IF(LEN("Chauffeur privé "&amp;INDEX(10_Lieux!$J:$J,U108)&amp;" → "&amp;INDEX(10_Lieux!$J:$J,V108)&amp;" | 24h/24")&gt;60,"Chauffeur privé "&amp;INDEX(10_Lieux!$J:$J,U108)&amp;" → "&amp;INDEX(10_Lieux!$J:$J,V108),"Chauffeur privé "&amp;INDEX(10_Lieux!$J:$J,U108)&amp;" → "&amp;INDEX(10_Lieux!$J:$J,V108)&amp;" | 24h/24")</f>
        <v>Chauffeur privé Bordeaux → Charleroi | 24h/24</v>
      </c>
      <c r="O108" s="14" t="n">
        <f aca="false">LEN(N108)</f>
        <v>45</v>
      </c>
      <c r="P108" s="14" t="str">
        <f aca="false">"Chauffeur privé "&amp;INDEX(10_Lieux!$K:$K,U108)&amp;" vers "&amp;INDEX(10_Lieux!$L:$L,V108)</f>
        <v>Chauffeur privé de Bordeaux vers Charleroi</v>
      </c>
      <c r="Q108" s="14" t="str">
        <f aca="false">"Chauffeur privé "&amp;INDEX(10_Lieux!$K:$K,U108)&amp;" vers "&amp;INDEX(10_Lieux!$L:$L,V108)&amp;" : env. "&amp;I108&amp;" km, "&amp;J108&amp;" de route. Devis personnalisé, standard 24h/24 et 7j/7."</f>
        <v>Chauffeur privé de Bordeaux vers Charleroi : env. 906 km, 9 h 30 de route. Devis personnalisé, standard 24h/24 et 7j/7.</v>
      </c>
      <c r="R108" s="14" t="n">
        <f aca="false">LEN(Q108)</f>
        <v>119</v>
      </c>
      <c r="S108" s="14" t="str">
        <f aca="false">INDEX(10_Lieux!$C:$C,U108)</f>
        <v>France</v>
      </c>
      <c r="T108" s="14" t="str">
        <f aca="false">INDEX(10_Lieux!$C:$C,V108)</f>
        <v>Belgique</v>
      </c>
      <c r="U108" s="14" t="n">
        <f aca="false">MATCH(A108,10_Lieux!$A:$A,0)</f>
        <v>61</v>
      </c>
      <c r="V108" s="14" t="n">
        <f aca="false">MATCH(B108,10_Lieux!$A:$A,0)</f>
        <v>96</v>
      </c>
      <c r="W108" s="14" t="n">
        <f aca="false">ROUND(6371*2*ASIN(SQRT(SIN(RADIANS(INDEX(10_Lieux!$F:$F,V108)-INDEX(10_Lieux!$F:$F,U108))/2)^2+COS(RADIANS(INDEX(10_Lieux!$F:$F,U108)))*COS(RADIANS(INDEX(10_Lieux!$F:$F,V108)))*SIN(RADIANS(INDEX(10_Lieux!$G:$G,V108)-INDEX(10_Lieux!$G:$G,U108))/2)^2)),1)</f>
        <v>724.7</v>
      </c>
      <c r="X108" s="14" t="n">
        <f aca="false">ROUND(I108/IF(I108&lt;p_seuil_vitesse,p_vit_lente,p_vit_rapide)*60/15,0)*15</f>
        <v>570</v>
      </c>
      <c r="Y108" s="14" t="n">
        <f aca="false">MAX(IF(INDEX(10_Lieux!$B:$B,U108)&lt;&gt;"Ville",INDEX(10_Lieux!$I:$I,U108),0),IF(INDEX(10_Lieux!$B:$B,V108)&lt;&gt;"Ville",INDEX(10_Lieux!$I:$I,V108),0))</f>
        <v>0</v>
      </c>
      <c r="Z108" s="14" t="str">
        <f aca="false">A108&amp;"|"&amp;B108</f>
        <v>Bordeaux|Charleroi</v>
      </c>
      <c r="AA108" s="14" t="str">
        <f aca="false">IF(I108&lt;p_local,"Local",IF(I108&lt;p_vv_min,"Courte distance",IF(I108&lt;p_tres_long,"Longue distance","Très longue distance")))</f>
        <v>Très longue distance</v>
      </c>
    </row>
    <row r="109" customFormat="false" ht="15" hidden="false" customHeight="true" outlineLevel="0" collapsed="false">
      <c r="A109" s="1" t="s">
        <v>130</v>
      </c>
      <c r="B109" s="1" t="s">
        <v>162</v>
      </c>
      <c r="C109" s="1" t="s">
        <v>33</v>
      </c>
      <c r="D109" s="1" t="s">
        <v>124</v>
      </c>
      <c r="E109" s="1" t="s">
        <v>253</v>
      </c>
      <c r="F109" s="14" t="s">
        <v>40</v>
      </c>
      <c r="G109" s="14" t="str">
        <f aca="false">IF(I109&lt;p_local,"Local → page infra",IF(H109&gt;=p_ph1,"Phase 1",IF(H109&gt;=p_ph2,"Phase 2","Phase 3")))</f>
        <v>Phase 2</v>
      </c>
      <c r="H109" s="14" t="n">
        <f aca="false">IF(I109&lt;p_local,0,IF(C109="Aéroport → Aéroport",p_pts_plein,IF(Y109&gt;0,IF(I109&lt;=Y109,p_pts_plein,IF(I109&lt;=p_mult2*Y109,p_pts_moyen,p_pts_r3)),IF(I109&gt;=p_vv_min,p_pts_plein,IF(I109&gt;=p_vv_moy,p_pts_moyen,p_pts_court))))+IF(INDEX(10_Lieux!$D:$D,U109)=1,p_prio1,p_prio2)+IF(INDEX(10_Lieux!$D:$D,V109)=1,p_prio1,p_prio2)+IF(K109="Oui",p_tf,0)+p_hub*((INDEX(10_Lieux!$H:$H,U109)="Hub")+(INDEX(10_Lieux!$H:$H,V109)="Hub"))+IF(OR(INDEX(10_Lieux!$H:$H,U109)="Premium",INDEX(10_Lieux!$H:$H,V109)="Premium"),p_prem,0))</f>
        <v>70</v>
      </c>
      <c r="I109" s="14" t="n">
        <f aca="false">ROUND(W109*p_facteur,0)</f>
        <v>872</v>
      </c>
      <c r="J109" s="14" t="str">
        <f aca="false">IF(X109&lt;60,X109&amp;" min",INT(X109/60)&amp;" h"&amp;IF(MOD(X109,60)=0,""," "&amp;TEXT(MOD(X109,60),"00")))</f>
        <v>9 h 15</v>
      </c>
      <c r="K109" s="14" t="str">
        <f aca="false">IF(S109&lt;&gt;T109,"Oui","Non")</f>
        <v>Oui</v>
      </c>
      <c r="L109" s="14" t="str">
        <f aca="false">IF(AND(INDEX(10_Lieux!$B:$B,U109)="Ville",INDEX(10_Lieux!$B:$B,V109)="Ville"),"/chauffeur-prive/"&amp;INDEX(10_Lieux!$E:$E,U109)&amp;"-"&amp;INDEX(10_Lieux!$E:$E,V109)&amp;"/","/chauffeur-prive/"&amp;INDEX(10_Lieux!$E:$E,U109)&amp;"/"&amp;INDEX(10_Lieux!$E:$E,V109)&amp;"/")</f>
        <v>/chauffeur-prive/bordeaux-bale/</v>
      </c>
      <c r="M109" s="14" t="str">
        <f aca="false">IFERROR(INDEX($L:$L,MATCH(B109&amp;"|"&amp;A109,$Z:$Z,0)),"—")</f>
        <v>/chauffeur-prive/bale-bordeaux/</v>
      </c>
      <c r="N109" s="14" t="str">
        <f aca="false">IF(LEN("Chauffeur privé "&amp;INDEX(10_Lieux!$J:$J,U109)&amp;" → "&amp;INDEX(10_Lieux!$J:$J,V109)&amp;" | 24h/24")&gt;60,"Chauffeur privé "&amp;INDEX(10_Lieux!$J:$J,U109)&amp;" → "&amp;INDEX(10_Lieux!$J:$J,V109),"Chauffeur privé "&amp;INDEX(10_Lieux!$J:$J,U109)&amp;" → "&amp;INDEX(10_Lieux!$J:$J,V109)&amp;" | 24h/24")</f>
        <v>Chauffeur privé Bordeaux → Bâle | 24h/24</v>
      </c>
      <c r="O109" s="14" t="n">
        <f aca="false">LEN(N109)</f>
        <v>40</v>
      </c>
      <c r="P109" s="14" t="str">
        <f aca="false">"Chauffeur privé "&amp;INDEX(10_Lieux!$K:$K,U109)&amp;" vers "&amp;INDEX(10_Lieux!$L:$L,V109)</f>
        <v>Chauffeur privé de Bordeaux vers Bâle</v>
      </c>
      <c r="Q109" s="14" t="str">
        <f aca="false">"Chauffeur privé "&amp;INDEX(10_Lieux!$K:$K,U109)&amp;" vers "&amp;INDEX(10_Lieux!$L:$L,V109)&amp;" : env. "&amp;I109&amp;" km, "&amp;J109&amp;" de route. Devis personnalisé, standard 24h/24 et 7j/7."</f>
        <v>Chauffeur privé de Bordeaux vers Bâle : env. 872 km, 9 h 15 de route. Devis personnalisé, standard 24h/24 et 7j/7.</v>
      </c>
      <c r="R109" s="14" t="n">
        <f aca="false">LEN(Q109)</f>
        <v>114</v>
      </c>
      <c r="S109" s="14" t="str">
        <f aca="false">INDEX(10_Lieux!$C:$C,U109)</f>
        <v>France</v>
      </c>
      <c r="T109" s="14" t="str">
        <f aca="false">INDEX(10_Lieux!$C:$C,V109)</f>
        <v>Suisse</v>
      </c>
      <c r="U109" s="14" t="n">
        <f aca="false">MATCH(A109,10_Lieux!$A:$A,0)</f>
        <v>61</v>
      </c>
      <c r="V109" s="14" t="n">
        <f aca="false">MATCH(B109,10_Lieux!$A:$A,0)</f>
        <v>121</v>
      </c>
      <c r="W109" s="14" t="n">
        <f aca="false">ROUND(6371*2*ASIN(SQRT(SIN(RADIANS(INDEX(10_Lieux!$F:$F,V109)-INDEX(10_Lieux!$F:$F,U109))/2)^2+COS(RADIANS(INDEX(10_Lieux!$F:$F,U109)))*COS(RADIANS(INDEX(10_Lieux!$F:$F,V109)))*SIN(RADIANS(INDEX(10_Lieux!$G:$G,V109)-INDEX(10_Lieux!$G:$G,U109))/2)^2)),1)</f>
        <v>697.2</v>
      </c>
      <c r="X109" s="14" t="n">
        <f aca="false">ROUND(I109/IF(I109&lt;p_seuil_vitesse,p_vit_lente,p_vit_rapide)*60/15,0)*15</f>
        <v>555</v>
      </c>
      <c r="Y109" s="14" t="n">
        <f aca="false">MAX(IF(INDEX(10_Lieux!$B:$B,U109)&lt;&gt;"Ville",INDEX(10_Lieux!$I:$I,U109),0),IF(INDEX(10_Lieux!$B:$B,V109)&lt;&gt;"Ville",INDEX(10_Lieux!$I:$I,V109),0))</f>
        <v>0</v>
      </c>
      <c r="Z109" s="14" t="str">
        <f aca="false">A109&amp;"|"&amp;B109</f>
        <v>Bordeaux|Bâle</v>
      </c>
      <c r="AA109" s="14" t="str">
        <f aca="false">IF(I109&lt;p_local,"Local",IF(I109&lt;p_vv_min,"Courte distance",IF(I109&lt;p_tres_long,"Longue distance","Très longue distance")))</f>
        <v>Très longue distance</v>
      </c>
    </row>
    <row r="110" customFormat="false" ht="15" hidden="false" customHeight="true" outlineLevel="0" collapsed="false">
      <c r="A110" s="1" t="s">
        <v>130</v>
      </c>
      <c r="B110" s="1" t="s">
        <v>164</v>
      </c>
      <c r="C110" s="1" t="s">
        <v>33</v>
      </c>
      <c r="D110" s="1" t="s">
        <v>124</v>
      </c>
      <c r="E110" s="1" t="s">
        <v>254</v>
      </c>
      <c r="F110" s="14" t="s">
        <v>40</v>
      </c>
      <c r="G110" s="14" t="str">
        <f aca="false">IF(I110&lt;p_local,"Local → page infra",IF(H110&gt;=p_ph1,"Phase 1",IF(H110&gt;=p_ph2,"Phase 2","Phase 3")))</f>
        <v>Phase 1</v>
      </c>
      <c r="H110" s="14" t="n">
        <f aca="false">IF(I110&lt;p_local,0,IF(C110="Aéroport → Aéroport",p_pts_plein,IF(Y110&gt;0,IF(I110&lt;=Y110,p_pts_plein,IF(I110&lt;=p_mult2*Y110,p_pts_moyen,p_pts_r3)),IF(I110&gt;=p_vv_min,p_pts_plein,IF(I110&gt;=p_vv_moy,p_pts_moyen,p_pts_court))))+IF(INDEX(10_Lieux!$D:$D,U110)=1,p_prio1,p_prio2)+IF(INDEX(10_Lieux!$D:$D,V110)=1,p_prio1,p_prio2)+IF(K110="Oui",p_tf,0)+p_hub*((INDEX(10_Lieux!$H:$H,U110)="Hub")+(INDEX(10_Lieux!$H:$H,V110)="Hub"))+IF(OR(INDEX(10_Lieux!$H:$H,U110)="Premium",INDEX(10_Lieux!$H:$H,V110)="Premium"),p_prem,0))</f>
        <v>80</v>
      </c>
      <c r="I110" s="14" t="n">
        <f aca="false">ROUND(W110*p_facteur,0)</f>
        <v>946</v>
      </c>
      <c r="J110" s="14" t="str">
        <f aca="false">IF(X110&lt;60,X110&amp;" min",INT(X110/60)&amp;" h"&amp;IF(MOD(X110,60)=0,""," "&amp;TEXT(MOD(X110,60),"00")))</f>
        <v>10 h</v>
      </c>
      <c r="K110" s="14" t="str">
        <f aca="false">IF(S110&lt;&gt;T110,"Oui","Non")</f>
        <v>Oui</v>
      </c>
      <c r="L110" s="14" t="str">
        <f aca="false">IF(AND(INDEX(10_Lieux!$B:$B,U110)="Ville",INDEX(10_Lieux!$B:$B,V110)="Ville"),"/chauffeur-prive/"&amp;INDEX(10_Lieux!$E:$E,U110)&amp;"-"&amp;INDEX(10_Lieux!$E:$E,V110)&amp;"/","/chauffeur-prive/"&amp;INDEX(10_Lieux!$E:$E,U110)&amp;"/"&amp;INDEX(10_Lieux!$E:$E,V110)&amp;"/")</f>
        <v>/chauffeur-prive/bordeaux-zurich/</v>
      </c>
      <c r="M110" s="14" t="str">
        <f aca="false">IFERROR(INDEX($L:$L,MATCH(B110&amp;"|"&amp;A110,$Z:$Z,0)),"—")</f>
        <v>/chauffeur-prive/zurich-bordeaux/</v>
      </c>
      <c r="N110" s="14" t="str">
        <f aca="false">IF(LEN("Chauffeur privé "&amp;INDEX(10_Lieux!$J:$J,U110)&amp;" → "&amp;INDEX(10_Lieux!$J:$J,V110)&amp;" | 24h/24")&gt;60,"Chauffeur privé "&amp;INDEX(10_Lieux!$J:$J,U110)&amp;" → "&amp;INDEX(10_Lieux!$J:$J,V110),"Chauffeur privé "&amp;INDEX(10_Lieux!$J:$J,U110)&amp;" → "&amp;INDEX(10_Lieux!$J:$J,V110)&amp;" | 24h/24")</f>
        <v>Chauffeur privé Bordeaux → Zurich | 24h/24</v>
      </c>
      <c r="O110" s="14" t="n">
        <f aca="false">LEN(N110)</f>
        <v>42</v>
      </c>
      <c r="P110" s="14" t="str">
        <f aca="false">"Chauffeur privé "&amp;INDEX(10_Lieux!$K:$K,U110)&amp;" vers "&amp;INDEX(10_Lieux!$L:$L,V110)</f>
        <v>Chauffeur privé de Bordeaux vers Zurich</v>
      </c>
      <c r="Q110" s="14" t="str">
        <f aca="false">"Chauffeur privé "&amp;INDEX(10_Lieux!$K:$K,U110)&amp;" vers "&amp;INDEX(10_Lieux!$L:$L,V110)&amp;" : env. "&amp;I110&amp;" km, "&amp;J110&amp;" de route. Devis personnalisé, standard 24h/24 et 7j/7."</f>
        <v>Chauffeur privé de Bordeaux vers Zurich : env. 946 km, 10 h de route. Devis personnalisé, standard 24h/24 et 7j/7.</v>
      </c>
      <c r="R110" s="14" t="n">
        <f aca="false">LEN(Q110)</f>
        <v>114</v>
      </c>
      <c r="S110" s="14" t="str">
        <f aca="false">INDEX(10_Lieux!$C:$C,U110)</f>
        <v>France</v>
      </c>
      <c r="T110" s="14" t="str">
        <f aca="false">INDEX(10_Lieux!$C:$C,V110)</f>
        <v>Suisse</v>
      </c>
      <c r="U110" s="14" t="n">
        <f aca="false">MATCH(A110,10_Lieux!$A:$A,0)</f>
        <v>61</v>
      </c>
      <c r="V110" s="14" t="n">
        <f aca="false">MATCH(B110,10_Lieux!$A:$A,0)</f>
        <v>122</v>
      </c>
      <c r="W110" s="14" t="n">
        <f aca="false">ROUND(6371*2*ASIN(SQRT(SIN(RADIANS(INDEX(10_Lieux!$F:$F,V110)-INDEX(10_Lieux!$F:$F,U110))/2)^2+COS(RADIANS(INDEX(10_Lieux!$F:$F,U110)))*COS(RADIANS(INDEX(10_Lieux!$F:$F,V110)))*SIN(RADIANS(INDEX(10_Lieux!$G:$G,V110)-INDEX(10_Lieux!$G:$G,U110))/2)^2)),1)</f>
        <v>757</v>
      </c>
      <c r="X110" s="14" t="n">
        <f aca="false">ROUND(I110/IF(I110&lt;p_seuil_vitesse,p_vit_lente,p_vit_rapide)*60/15,0)*15</f>
        <v>600</v>
      </c>
      <c r="Y110" s="14" t="n">
        <f aca="false">MAX(IF(INDEX(10_Lieux!$B:$B,U110)&lt;&gt;"Ville",INDEX(10_Lieux!$I:$I,U110),0),IF(INDEX(10_Lieux!$B:$B,V110)&lt;&gt;"Ville",INDEX(10_Lieux!$I:$I,V110),0))</f>
        <v>0</v>
      </c>
      <c r="Z110" s="14" t="str">
        <f aca="false">A110&amp;"|"&amp;B110</f>
        <v>Bordeaux|Zurich</v>
      </c>
      <c r="AA110" s="14" t="str">
        <f aca="false">IF(I110&lt;p_local,"Local",IF(I110&lt;p_vv_min,"Courte distance",IF(I110&lt;p_tres_long,"Longue distance","Très longue distance")))</f>
        <v>Très longue distance</v>
      </c>
    </row>
    <row r="111" customFormat="false" ht="15" hidden="false" customHeight="true" outlineLevel="0" collapsed="false">
      <c r="A111" s="1" t="s">
        <v>130</v>
      </c>
      <c r="B111" s="1" t="s">
        <v>166</v>
      </c>
      <c r="C111" s="1" t="s">
        <v>33</v>
      </c>
      <c r="D111" s="1" t="s">
        <v>124</v>
      </c>
      <c r="E111" s="1" t="s">
        <v>255</v>
      </c>
      <c r="F111" s="14" t="s">
        <v>40</v>
      </c>
      <c r="G111" s="14" t="str">
        <f aca="false">IF(I111&lt;p_local,"Local → page infra",IF(H111&gt;=p_ph1,"Phase 1",IF(H111&gt;=p_ph2,"Phase 2","Phase 3")))</f>
        <v>Phase 2</v>
      </c>
      <c r="H111" s="14" t="n">
        <f aca="false">IF(I111&lt;p_local,0,IF(C111="Aéroport → Aéroport",p_pts_plein,IF(Y111&gt;0,IF(I111&lt;=Y111,p_pts_plein,IF(I111&lt;=p_mult2*Y111,p_pts_moyen,p_pts_r3)),IF(I111&gt;=p_vv_min,p_pts_plein,IF(I111&gt;=p_vv_moy,p_pts_moyen,p_pts_court))))+IF(INDEX(10_Lieux!$D:$D,U111)=1,p_prio1,p_prio2)+IF(INDEX(10_Lieux!$D:$D,V111)=1,p_prio1,p_prio2)+IF(K111="Oui",p_tf,0)+p_hub*((INDEX(10_Lieux!$H:$H,U111)="Hub")+(INDEX(10_Lieux!$H:$H,V111)="Hub"))+IF(OR(INDEX(10_Lieux!$H:$H,U111)="Premium",INDEX(10_Lieux!$H:$H,V111)="Premium"),p_prem,0))</f>
        <v>70</v>
      </c>
      <c r="I111" s="14" t="n">
        <f aca="false">ROUND(W111*p_facteur,0)</f>
        <v>830</v>
      </c>
      <c r="J111" s="14" t="str">
        <f aca="false">IF(X111&lt;60,X111&amp;" min",INT(X111/60)&amp;" h"&amp;IF(MOD(X111,60)=0,""," "&amp;TEXT(MOD(X111,60),"00")))</f>
        <v>8 h 45</v>
      </c>
      <c r="K111" s="14" t="str">
        <f aca="false">IF(S111&lt;&gt;T111,"Oui","Non")</f>
        <v>Oui</v>
      </c>
      <c r="L111" s="14" t="str">
        <f aca="false">IF(AND(INDEX(10_Lieux!$B:$B,U111)="Ville",INDEX(10_Lieux!$B:$B,V111)="Ville"),"/chauffeur-prive/"&amp;INDEX(10_Lieux!$E:$E,U111)&amp;"-"&amp;INDEX(10_Lieux!$E:$E,V111)&amp;"/","/chauffeur-prive/"&amp;INDEX(10_Lieux!$E:$E,U111)&amp;"/"&amp;INDEX(10_Lieux!$E:$E,V111)&amp;"/")</f>
        <v>/chauffeur-prive/bordeaux-berne/</v>
      </c>
      <c r="M111" s="14" t="str">
        <f aca="false">IFERROR(INDEX($L:$L,MATCH(B111&amp;"|"&amp;A111,$Z:$Z,0)),"—")</f>
        <v>/chauffeur-prive/berne-bordeaux/</v>
      </c>
      <c r="N111" s="14" t="str">
        <f aca="false">IF(LEN("Chauffeur privé "&amp;INDEX(10_Lieux!$J:$J,U111)&amp;" → "&amp;INDEX(10_Lieux!$J:$J,V111)&amp;" | 24h/24")&gt;60,"Chauffeur privé "&amp;INDEX(10_Lieux!$J:$J,U111)&amp;" → "&amp;INDEX(10_Lieux!$J:$J,V111),"Chauffeur privé "&amp;INDEX(10_Lieux!$J:$J,U111)&amp;" → "&amp;INDEX(10_Lieux!$J:$J,V111)&amp;" | 24h/24")</f>
        <v>Chauffeur privé Bordeaux → Berne | 24h/24</v>
      </c>
      <c r="O111" s="14" t="n">
        <f aca="false">LEN(N111)</f>
        <v>41</v>
      </c>
      <c r="P111" s="14" t="str">
        <f aca="false">"Chauffeur privé "&amp;INDEX(10_Lieux!$K:$K,U111)&amp;" vers "&amp;INDEX(10_Lieux!$L:$L,V111)</f>
        <v>Chauffeur privé de Bordeaux vers Berne</v>
      </c>
      <c r="Q111" s="14" t="str">
        <f aca="false">"Chauffeur privé "&amp;INDEX(10_Lieux!$K:$K,U111)&amp;" vers "&amp;INDEX(10_Lieux!$L:$L,V111)&amp;" : env. "&amp;I111&amp;" km, "&amp;J111&amp;" de route. Devis personnalisé, standard 24h/24 et 7j/7."</f>
        <v>Chauffeur privé de Bordeaux vers Berne : env. 830 km, 8 h 45 de route. Devis personnalisé, standard 24h/24 et 7j/7.</v>
      </c>
      <c r="R111" s="14" t="n">
        <f aca="false">LEN(Q111)</f>
        <v>115</v>
      </c>
      <c r="S111" s="14" t="str">
        <f aca="false">INDEX(10_Lieux!$C:$C,U111)</f>
        <v>France</v>
      </c>
      <c r="T111" s="14" t="str">
        <f aca="false">INDEX(10_Lieux!$C:$C,V111)</f>
        <v>Suisse</v>
      </c>
      <c r="U111" s="14" t="n">
        <f aca="false">MATCH(A111,10_Lieux!$A:$A,0)</f>
        <v>61</v>
      </c>
      <c r="V111" s="14" t="n">
        <f aca="false">MATCH(B111,10_Lieux!$A:$A,0)</f>
        <v>123</v>
      </c>
      <c r="W111" s="14" t="n">
        <f aca="false">ROUND(6371*2*ASIN(SQRT(SIN(RADIANS(INDEX(10_Lieux!$F:$F,V111)-INDEX(10_Lieux!$F:$F,U111))/2)^2+COS(RADIANS(INDEX(10_Lieux!$F:$F,U111)))*COS(RADIANS(INDEX(10_Lieux!$F:$F,V111)))*SIN(RADIANS(INDEX(10_Lieux!$G:$G,V111)-INDEX(10_Lieux!$G:$G,U111))/2)^2)),1)</f>
        <v>663.6</v>
      </c>
      <c r="X111" s="14" t="n">
        <f aca="false">ROUND(I111/IF(I111&lt;p_seuil_vitesse,p_vit_lente,p_vit_rapide)*60/15,0)*15</f>
        <v>525</v>
      </c>
      <c r="Y111" s="14" t="n">
        <f aca="false">MAX(IF(INDEX(10_Lieux!$B:$B,U111)&lt;&gt;"Ville",INDEX(10_Lieux!$I:$I,U111),0),IF(INDEX(10_Lieux!$B:$B,V111)&lt;&gt;"Ville",INDEX(10_Lieux!$I:$I,V111),0))</f>
        <v>0</v>
      </c>
      <c r="Z111" s="14" t="str">
        <f aca="false">A111&amp;"|"&amp;B111</f>
        <v>Bordeaux|Berne</v>
      </c>
      <c r="AA111" s="14" t="str">
        <f aca="false">IF(I111&lt;p_local,"Local",IF(I111&lt;p_vv_min,"Courte distance",IF(I111&lt;p_tres_long,"Longue distance","Très longue distance")))</f>
        <v>Très longue distance</v>
      </c>
    </row>
    <row r="112" customFormat="false" ht="15" hidden="false" customHeight="true" outlineLevel="0" collapsed="false">
      <c r="A112" s="1" t="s">
        <v>132</v>
      </c>
      <c r="B112" s="1" t="s">
        <v>122</v>
      </c>
      <c r="C112" s="1" t="s">
        <v>33</v>
      </c>
      <c r="D112" s="1" t="s">
        <v>124</v>
      </c>
      <c r="E112" s="1" t="s">
        <v>256</v>
      </c>
      <c r="F112" s="14" t="s">
        <v>40</v>
      </c>
      <c r="G112" s="14" t="str">
        <f aca="false">IF(I112&lt;p_local,"Local → page infra",IF(H112&gt;=p_ph1,"Phase 1",IF(H112&gt;=p_ph2,"Phase 2","Phase 3")))</f>
        <v>Phase 2</v>
      </c>
      <c r="H112" s="14" t="n">
        <f aca="false">IF(I112&lt;p_local,0,IF(C112="Aéroport → Aéroport",p_pts_plein,IF(Y112&gt;0,IF(I112&lt;=Y112,p_pts_plein,IF(I112&lt;=p_mult2*Y112,p_pts_moyen,p_pts_r3)),IF(I112&gt;=p_vv_min,p_pts_plein,IF(I112&gt;=p_vv_moy,p_pts_moyen,p_pts_court))))+IF(INDEX(10_Lieux!$D:$D,U112)=1,p_prio1,p_prio2)+IF(INDEX(10_Lieux!$D:$D,V112)=1,p_prio1,p_prio2)+IF(K112="Oui",p_tf,0)+p_hub*((INDEX(10_Lieux!$H:$H,U112)="Hub")+(INDEX(10_Lieux!$H:$H,V112)="Hub"))+IF(OR(INDEX(10_Lieux!$H:$H,U112)="Premium",INDEX(10_Lieux!$H:$H,V112)="Premium"),p_prem,0))</f>
        <v>70</v>
      </c>
      <c r="I112" s="14" t="n">
        <f aca="false">ROUND(W112*p_facteur,0)</f>
        <v>735</v>
      </c>
      <c r="J112" s="14" t="str">
        <f aca="false">IF(X112&lt;60,X112&amp;" min",INT(X112/60)&amp;" h"&amp;IF(MOD(X112,60)=0,""," "&amp;TEXT(MOD(X112,60),"00")))</f>
        <v>7 h 45</v>
      </c>
      <c r="K112" s="14" t="str">
        <f aca="false">IF(S112&lt;&gt;T112,"Oui","Non")</f>
        <v>Non</v>
      </c>
      <c r="L112" s="14" t="str">
        <f aca="false">IF(AND(INDEX(10_Lieux!$B:$B,U112)="Ville",INDEX(10_Lieux!$B:$B,V112)="Ville"),"/chauffeur-prive/"&amp;INDEX(10_Lieux!$E:$E,U112)&amp;"-"&amp;INDEX(10_Lieux!$E:$E,V112)&amp;"/","/chauffeur-prive/"&amp;INDEX(10_Lieux!$E:$E,U112)&amp;"/"&amp;INDEX(10_Lieux!$E:$E,V112)&amp;"/")</f>
        <v>/chauffeur-prive/toulouse-paris/</v>
      </c>
      <c r="M112" s="14" t="str">
        <f aca="false">IFERROR(INDEX($L:$L,MATCH(B112&amp;"|"&amp;A112,$Z:$Z,0)),"—")</f>
        <v>/chauffeur-prive/paris-toulouse/</v>
      </c>
      <c r="N112" s="14" t="str">
        <f aca="false">IF(LEN("Chauffeur privé "&amp;INDEX(10_Lieux!$J:$J,U112)&amp;" → "&amp;INDEX(10_Lieux!$J:$J,V112)&amp;" | 24h/24")&gt;60,"Chauffeur privé "&amp;INDEX(10_Lieux!$J:$J,U112)&amp;" → "&amp;INDEX(10_Lieux!$J:$J,V112),"Chauffeur privé "&amp;INDEX(10_Lieux!$J:$J,U112)&amp;" → "&amp;INDEX(10_Lieux!$J:$J,V112)&amp;" | 24h/24")</f>
        <v>Chauffeur privé Toulouse → Paris | 24h/24</v>
      </c>
      <c r="O112" s="14" t="n">
        <f aca="false">LEN(N112)</f>
        <v>41</v>
      </c>
      <c r="P112" s="14" t="str">
        <f aca="false">"Chauffeur privé "&amp;INDEX(10_Lieux!$K:$K,U112)&amp;" vers "&amp;INDEX(10_Lieux!$L:$L,V112)</f>
        <v>Chauffeur privé de Toulouse vers Paris</v>
      </c>
      <c r="Q112" s="14" t="str">
        <f aca="false">"Chauffeur privé "&amp;INDEX(10_Lieux!$K:$K,U112)&amp;" vers "&amp;INDEX(10_Lieux!$L:$L,V112)&amp;" : env. "&amp;I112&amp;" km, "&amp;J112&amp;" de route. Devis personnalisé, standard 24h/24 et 7j/7."</f>
        <v>Chauffeur privé de Toulouse vers Paris : env. 735 km, 7 h 45 de route. Devis personnalisé, standard 24h/24 et 7j/7.</v>
      </c>
      <c r="R112" s="14" t="n">
        <f aca="false">LEN(Q112)</f>
        <v>115</v>
      </c>
      <c r="S112" s="14" t="str">
        <f aca="false">INDEX(10_Lieux!$C:$C,U112)</f>
        <v>France</v>
      </c>
      <c r="T112" s="14" t="str">
        <f aca="false">INDEX(10_Lieux!$C:$C,V112)</f>
        <v>France</v>
      </c>
      <c r="U112" s="14" t="n">
        <f aca="false">MATCH(A112,10_Lieux!$A:$A,0)</f>
        <v>70</v>
      </c>
      <c r="V112" s="14" t="n">
        <f aca="false">MATCH(B112,10_Lieux!$A:$A,0)</f>
        <v>2</v>
      </c>
      <c r="W112" s="14" t="n">
        <f aca="false">ROUND(6371*2*ASIN(SQRT(SIN(RADIANS(INDEX(10_Lieux!$F:$F,V112)-INDEX(10_Lieux!$F:$F,U112))/2)^2+COS(RADIANS(INDEX(10_Lieux!$F:$F,U112)))*COS(RADIANS(INDEX(10_Lieux!$F:$F,V112)))*SIN(RADIANS(INDEX(10_Lieux!$G:$G,V112)-INDEX(10_Lieux!$G:$G,U112))/2)^2)),1)</f>
        <v>588.1</v>
      </c>
      <c r="X112" s="14" t="n">
        <f aca="false">ROUND(I112/IF(I112&lt;p_seuil_vitesse,p_vit_lente,p_vit_rapide)*60/15,0)*15</f>
        <v>465</v>
      </c>
      <c r="Y112" s="14" t="n">
        <f aca="false">MAX(IF(INDEX(10_Lieux!$B:$B,U112)&lt;&gt;"Ville",INDEX(10_Lieux!$I:$I,U112),0),IF(INDEX(10_Lieux!$B:$B,V112)&lt;&gt;"Ville",INDEX(10_Lieux!$I:$I,V112),0))</f>
        <v>0</v>
      </c>
      <c r="Z112" s="14" t="str">
        <f aca="false">A112&amp;"|"&amp;B112</f>
        <v>Toulouse|Paris</v>
      </c>
      <c r="AA112" s="14" t="str">
        <f aca="false">IF(I112&lt;p_local,"Local",IF(I112&lt;p_vv_min,"Courte distance",IF(I112&lt;p_tres_long,"Longue distance","Très longue distance")))</f>
        <v>Très longue distance</v>
      </c>
    </row>
    <row r="113" customFormat="false" ht="15" hidden="false" customHeight="true" outlineLevel="0" collapsed="false">
      <c r="A113" s="1" t="s">
        <v>132</v>
      </c>
      <c r="B113" s="1" t="s">
        <v>123</v>
      </c>
      <c r="C113" s="1" t="s">
        <v>33</v>
      </c>
      <c r="D113" s="1" t="s">
        <v>124</v>
      </c>
      <c r="E113" s="1" t="s">
        <v>257</v>
      </c>
      <c r="F113" s="14" t="s">
        <v>40</v>
      </c>
      <c r="G113" s="14" t="str">
        <f aca="false">IF(I113&lt;p_local,"Local → page infra",IF(H113&gt;=p_ph1,"Phase 1",IF(H113&gt;=p_ph2,"Phase 2","Phase 3")))</f>
        <v>Phase 2</v>
      </c>
      <c r="H113" s="14" t="n">
        <f aca="false">IF(I113&lt;p_local,0,IF(C113="Aéroport → Aéroport",p_pts_plein,IF(Y113&gt;0,IF(I113&lt;=Y113,p_pts_plein,IF(I113&lt;=p_mult2*Y113,p_pts_moyen,p_pts_r3)),IF(I113&gt;=p_vv_min,p_pts_plein,IF(I113&gt;=p_vv_moy,p_pts_moyen,p_pts_court))))+IF(INDEX(10_Lieux!$D:$D,U113)=1,p_prio1,p_prio2)+IF(INDEX(10_Lieux!$D:$D,V113)=1,p_prio1,p_prio2)+IF(K113="Oui",p_tf,0)+p_hub*((INDEX(10_Lieux!$H:$H,U113)="Hub")+(INDEX(10_Lieux!$H:$H,V113)="Hub"))+IF(OR(INDEX(10_Lieux!$H:$H,U113)="Premium",INDEX(10_Lieux!$H:$H,V113)="Premium"),p_prem,0))</f>
        <v>70</v>
      </c>
      <c r="I113" s="14" t="n">
        <f aca="false">ROUND(W113*p_facteur,0)</f>
        <v>450</v>
      </c>
      <c r="J113" s="14" t="str">
        <f aca="false">IF(X113&lt;60,X113&amp;" min",INT(X113/60)&amp;" h"&amp;IF(MOD(X113,60)=0,""," "&amp;TEXT(MOD(X113,60),"00")))</f>
        <v>4 h 45</v>
      </c>
      <c r="K113" s="14" t="str">
        <f aca="false">IF(S113&lt;&gt;T113,"Oui","Non")</f>
        <v>Non</v>
      </c>
      <c r="L113" s="14" t="str">
        <f aca="false">IF(AND(INDEX(10_Lieux!$B:$B,U113)="Ville",INDEX(10_Lieux!$B:$B,V113)="Ville"),"/chauffeur-prive/"&amp;INDEX(10_Lieux!$E:$E,U113)&amp;"-"&amp;INDEX(10_Lieux!$E:$E,V113)&amp;"/","/chauffeur-prive/"&amp;INDEX(10_Lieux!$E:$E,U113)&amp;"/"&amp;INDEX(10_Lieux!$E:$E,V113)&amp;"/")</f>
        <v>/chauffeur-prive/toulouse-lyon/</v>
      </c>
      <c r="M113" s="14" t="str">
        <f aca="false">IFERROR(INDEX($L:$L,MATCH(B113&amp;"|"&amp;A113,$Z:$Z,0)),"—")</f>
        <v>/chauffeur-prive/lyon-toulouse/</v>
      </c>
      <c r="N113" s="14" t="str">
        <f aca="false">IF(LEN("Chauffeur privé "&amp;INDEX(10_Lieux!$J:$J,U113)&amp;" → "&amp;INDEX(10_Lieux!$J:$J,V113)&amp;" | 24h/24")&gt;60,"Chauffeur privé "&amp;INDEX(10_Lieux!$J:$J,U113)&amp;" → "&amp;INDEX(10_Lieux!$J:$J,V113),"Chauffeur privé "&amp;INDEX(10_Lieux!$J:$J,U113)&amp;" → "&amp;INDEX(10_Lieux!$J:$J,V113)&amp;" | 24h/24")</f>
        <v>Chauffeur privé Toulouse → Lyon | 24h/24</v>
      </c>
      <c r="O113" s="14" t="n">
        <f aca="false">LEN(N113)</f>
        <v>40</v>
      </c>
      <c r="P113" s="14" t="str">
        <f aca="false">"Chauffeur privé "&amp;INDEX(10_Lieux!$K:$K,U113)&amp;" vers "&amp;INDEX(10_Lieux!$L:$L,V113)</f>
        <v>Chauffeur privé de Toulouse vers Lyon</v>
      </c>
      <c r="Q113" s="14" t="str">
        <f aca="false">"Chauffeur privé "&amp;INDEX(10_Lieux!$K:$K,U113)&amp;" vers "&amp;INDEX(10_Lieux!$L:$L,V113)&amp;" : env. "&amp;I113&amp;" km, "&amp;J113&amp;" de route. Devis personnalisé, standard 24h/24 et 7j/7."</f>
        <v>Chauffeur privé de Toulouse vers Lyon : env. 450 km, 4 h 45 de route. Devis personnalisé, standard 24h/24 et 7j/7.</v>
      </c>
      <c r="R113" s="14" t="n">
        <f aca="false">LEN(Q113)</f>
        <v>114</v>
      </c>
      <c r="S113" s="14" t="str">
        <f aca="false">INDEX(10_Lieux!$C:$C,U113)</f>
        <v>France</v>
      </c>
      <c r="T113" s="14" t="str">
        <f aca="false">INDEX(10_Lieux!$C:$C,V113)</f>
        <v>France</v>
      </c>
      <c r="U113" s="14" t="n">
        <f aca="false">MATCH(A113,10_Lieux!$A:$A,0)</f>
        <v>70</v>
      </c>
      <c r="V113" s="14" t="n">
        <f aca="false">MATCH(B113,10_Lieux!$A:$A,0)</f>
        <v>8</v>
      </c>
      <c r="W113" s="14" t="n">
        <f aca="false">ROUND(6371*2*ASIN(SQRT(SIN(RADIANS(INDEX(10_Lieux!$F:$F,V113)-INDEX(10_Lieux!$F:$F,U113))/2)^2+COS(RADIANS(INDEX(10_Lieux!$F:$F,U113)))*COS(RADIANS(INDEX(10_Lieux!$F:$F,V113)))*SIN(RADIANS(INDEX(10_Lieux!$G:$G,V113)-INDEX(10_Lieux!$G:$G,U113))/2)^2)),1)</f>
        <v>359.9</v>
      </c>
      <c r="X113" s="14" t="n">
        <f aca="false">ROUND(I113/IF(I113&lt;p_seuil_vitesse,p_vit_lente,p_vit_rapide)*60/15,0)*15</f>
        <v>285</v>
      </c>
      <c r="Y113" s="14" t="n">
        <f aca="false">MAX(IF(INDEX(10_Lieux!$B:$B,U113)&lt;&gt;"Ville",INDEX(10_Lieux!$I:$I,U113),0),IF(INDEX(10_Lieux!$B:$B,V113)&lt;&gt;"Ville",INDEX(10_Lieux!$I:$I,V113),0))</f>
        <v>0</v>
      </c>
      <c r="Z113" s="14" t="str">
        <f aca="false">A113&amp;"|"&amp;B113</f>
        <v>Toulouse|Lyon</v>
      </c>
      <c r="AA113" s="14" t="str">
        <f aca="false">IF(I113&lt;p_local,"Local",IF(I113&lt;p_vv_min,"Courte distance",IF(I113&lt;p_tres_long,"Longue distance","Très longue distance")))</f>
        <v>Longue distance</v>
      </c>
    </row>
    <row r="114" customFormat="false" ht="15" hidden="false" customHeight="true" outlineLevel="0" collapsed="false">
      <c r="A114" s="1" t="s">
        <v>132</v>
      </c>
      <c r="B114" s="1" t="s">
        <v>126</v>
      </c>
      <c r="C114" s="1" t="s">
        <v>33</v>
      </c>
      <c r="D114" s="1" t="s">
        <v>124</v>
      </c>
      <c r="E114" s="1" t="s">
        <v>258</v>
      </c>
      <c r="F114" s="14" t="s">
        <v>40</v>
      </c>
      <c r="G114" s="14" t="str">
        <f aca="false">IF(I114&lt;p_local,"Local → page infra",IF(H114&gt;=p_ph1,"Phase 1",IF(H114&gt;=p_ph2,"Phase 2","Phase 3")))</f>
        <v>Phase 2</v>
      </c>
      <c r="H114" s="14" t="n">
        <f aca="false">IF(I114&lt;p_local,0,IF(C114="Aéroport → Aéroport",p_pts_plein,IF(Y114&gt;0,IF(I114&lt;=Y114,p_pts_plein,IF(I114&lt;=p_mult2*Y114,p_pts_moyen,p_pts_r3)),IF(I114&gt;=p_vv_min,p_pts_plein,IF(I114&gt;=p_vv_moy,p_pts_moyen,p_pts_court))))+IF(INDEX(10_Lieux!$D:$D,U114)=1,p_prio1,p_prio2)+IF(INDEX(10_Lieux!$D:$D,V114)=1,p_prio1,p_prio2)+IF(K114="Oui",p_tf,0)+p_hub*((INDEX(10_Lieux!$H:$H,U114)="Hub")+(INDEX(10_Lieux!$H:$H,V114)="Hub"))+IF(OR(INDEX(10_Lieux!$H:$H,U114)="Premium",INDEX(10_Lieux!$H:$H,V114)="Premium"),p_prem,0))</f>
        <v>70</v>
      </c>
      <c r="I114" s="14" t="n">
        <f aca="false">ROUND(W114*p_facteur,0)</f>
        <v>585</v>
      </c>
      <c r="J114" s="14" t="str">
        <f aca="false">IF(X114&lt;60,X114&amp;" min",INT(X114/60)&amp;" h"&amp;IF(MOD(X114,60)=0,""," "&amp;TEXT(MOD(X114,60),"00")))</f>
        <v>6 h 15</v>
      </c>
      <c r="K114" s="14" t="str">
        <f aca="false">IF(S114&lt;&gt;T114,"Oui","Non")</f>
        <v>Non</v>
      </c>
      <c r="L114" s="14" t="str">
        <f aca="false">IF(AND(INDEX(10_Lieux!$B:$B,U114)="Ville",INDEX(10_Lieux!$B:$B,V114)="Ville"),"/chauffeur-prive/"&amp;INDEX(10_Lieux!$E:$E,U114)&amp;"-"&amp;INDEX(10_Lieux!$E:$E,V114)&amp;"/","/chauffeur-prive/"&amp;INDEX(10_Lieux!$E:$E,U114)&amp;"/"&amp;INDEX(10_Lieux!$E:$E,V114)&amp;"/")</f>
        <v>/chauffeur-prive/toulouse-nice/</v>
      </c>
      <c r="M114" s="14" t="str">
        <f aca="false">IFERROR(INDEX($L:$L,MATCH(B114&amp;"|"&amp;A114,$Z:$Z,0)),"—")</f>
        <v>/chauffeur-prive/nice-toulouse/</v>
      </c>
      <c r="N114" s="14" t="str">
        <f aca="false">IF(LEN("Chauffeur privé "&amp;INDEX(10_Lieux!$J:$J,U114)&amp;" → "&amp;INDEX(10_Lieux!$J:$J,V114)&amp;" | 24h/24")&gt;60,"Chauffeur privé "&amp;INDEX(10_Lieux!$J:$J,U114)&amp;" → "&amp;INDEX(10_Lieux!$J:$J,V114),"Chauffeur privé "&amp;INDEX(10_Lieux!$J:$J,U114)&amp;" → "&amp;INDEX(10_Lieux!$J:$J,V114)&amp;" | 24h/24")</f>
        <v>Chauffeur privé Toulouse → Nice | 24h/24</v>
      </c>
      <c r="O114" s="14" t="n">
        <f aca="false">LEN(N114)</f>
        <v>40</v>
      </c>
      <c r="P114" s="14" t="str">
        <f aca="false">"Chauffeur privé "&amp;INDEX(10_Lieux!$K:$K,U114)&amp;" vers "&amp;INDEX(10_Lieux!$L:$L,V114)</f>
        <v>Chauffeur privé de Toulouse vers Nice</v>
      </c>
      <c r="Q114" s="14" t="str">
        <f aca="false">"Chauffeur privé "&amp;INDEX(10_Lieux!$K:$K,U114)&amp;" vers "&amp;INDEX(10_Lieux!$L:$L,V114)&amp;" : env. "&amp;I114&amp;" km, "&amp;J114&amp;" de route. Devis personnalisé, standard 24h/24 et 7j/7."</f>
        <v>Chauffeur privé de Toulouse vers Nice : env. 585 km, 6 h 15 de route. Devis personnalisé, standard 24h/24 et 7j/7.</v>
      </c>
      <c r="R114" s="14" t="n">
        <f aca="false">LEN(Q114)</f>
        <v>114</v>
      </c>
      <c r="S114" s="14" t="str">
        <f aca="false">INDEX(10_Lieux!$C:$C,U114)</f>
        <v>France</v>
      </c>
      <c r="T114" s="14" t="str">
        <f aca="false">INDEX(10_Lieux!$C:$C,V114)</f>
        <v>France</v>
      </c>
      <c r="U114" s="14" t="n">
        <f aca="false">MATCH(A114,10_Lieux!$A:$A,0)</f>
        <v>70</v>
      </c>
      <c r="V114" s="14" t="n">
        <f aca="false">MATCH(B114,10_Lieux!$A:$A,0)</f>
        <v>80</v>
      </c>
      <c r="W114" s="14" t="n">
        <f aca="false">ROUND(6371*2*ASIN(SQRT(SIN(RADIANS(INDEX(10_Lieux!$F:$F,V114)-INDEX(10_Lieux!$F:$F,U114))/2)^2+COS(RADIANS(INDEX(10_Lieux!$F:$F,U114)))*COS(RADIANS(INDEX(10_Lieux!$F:$F,V114)))*SIN(RADIANS(INDEX(10_Lieux!$G:$G,V114)-INDEX(10_Lieux!$G:$G,U114))/2)^2)),1)</f>
        <v>468.1</v>
      </c>
      <c r="X114" s="14" t="n">
        <f aca="false">ROUND(I114/IF(I114&lt;p_seuil_vitesse,p_vit_lente,p_vit_rapide)*60/15,0)*15</f>
        <v>375</v>
      </c>
      <c r="Y114" s="14" t="n">
        <f aca="false">MAX(IF(INDEX(10_Lieux!$B:$B,U114)&lt;&gt;"Ville",INDEX(10_Lieux!$I:$I,U114),0),IF(INDEX(10_Lieux!$B:$B,V114)&lt;&gt;"Ville",INDEX(10_Lieux!$I:$I,V114),0))</f>
        <v>0</v>
      </c>
      <c r="Z114" s="14" t="str">
        <f aca="false">A114&amp;"|"&amp;B114</f>
        <v>Toulouse|Nice</v>
      </c>
      <c r="AA114" s="14" t="str">
        <f aca="false">IF(I114&lt;p_local,"Local",IF(I114&lt;p_vv_min,"Courte distance",IF(I114&lt;p_tres_long,"Longue distance","Très longue distance")))</f>
        <v>Longue distance</v>
      </c>
    </row>
    <row r="115" customFormat="false" ht="15" hidden="false" customHeight="true" outlineLevel="0" collapsed="false">
      <c r="A115" s="1" t="s">
        <v>132</v>
      </c>
      <c r="B115" s="1" t="s">
        <v>128</v>
      </c>
      <c r="C115" s="1" t="s">
        <v>33</v>
      </c>
      <c r="D115" s="1" t="s">
        <v>124</v>
      </c>
      <c r="E115" s="1" t="s">
        <v>259</v>
      </c>
      <c r="F115" s="14" t="s">
        <v>40</v>
      </c>
      <c r="G115" s="14" t="str">
        <f aca="false">IF(I115&lt;p_local,"Local → page infra",IF(H115&gt;=p_ph1,"Phase 1",IF(H115&gt;=p_ph2,"Phase 2","Phase 3")))</f>
        <v>Phase 2</v>
      </c>
      <c r="H115" s="14" t="n">
        <f aca="false">IF(I115&lt;p_local,0,IF(C115="Aéroport → Aéroport",p_pts_plein,IF(Y115&gt;0,IF(I115&lt;=Y115,p_pts_plein,IF(I115&lt;=p_mult2*Y115,p_pts_moyen,p_pts_r3)),IF(I115&gt;=p_vv_min,p_pts_plein,IF(I115&gt;=p_vv_moy,p_pts_moyen,p_pts_court))))+IF(INDEX(10_Lieux!$D:$D,U115)=1,p_prio1,p_prio2)+IF(INDEX(10_Lieux!$D:$D,V115)=1,p_prio1,p_prio2)+IF(K115="Oui",p_tf,0)+p_hub*((INDEX(10_Lieux!$H:$H,U115)="Hub")+(INDEX(10_Lieux!$H:$H,V115)="Hub"))+IF(OR(INDEX(10_Lieux!$H:$H,U115)="Premium",INDEX(10_Lieux!$H:$H,V115)="Premium"),p_prem,0))</f>
        <v>70</v>
      </c>
      <c r="I115" s="14" t="n">
        <f aca="false">ROUND(W115*p_facteur,0)</f>
        <v>398</v>
      </c>
      <c r="J115" s="14" t="str">
        <f aca="false">IF(X115&lt;60,X115&amp;" min",INT(X115/60)&amp;" h"&amp;IF(MOD(X115,60)=0,""," "&amp;TEXT(MOD(X115,60),"00")))</f>
        <v>4 h 15</v>
      </c>
      <c r="K115" s="14" t="str">
        <f aca="false">IF(S115&lt;&gt;T115,"Oui","Non")</f>
        <v>Non</v>
      </c>
      <c r="L115" s="14" t="str">
        <f aca="false">IF(AND(INDEX(10_Lieux!$B:$B,U115)="Ville",INDEX(10_Lieux!$B:$B,V115)="Ville"),"/chauffeur-prive/"&amp;INDEX(10_Lieux!$E:$E,U115)&amp;"-"&amp;INDEX(10_Lieux!$E:$E,V115)&amp;"/","/chauffeur-prive/"&amp;INDEX(10_Lieux!$E:$E,U115)&amp;"/"&amp;INDEX(10_Lieux!$E:$E,V115)&amp;"/")</f>
        <v>/chauffeur-prive/toulouse-marseille/</v>
      </c>
      <c r="M115" s="14" t="str">
        <f aca="false">IFERROR(INDEX($L:$L,MATCH(B115&amp;"|"&amp;A115,$Z:$Z,0)),"—")</f>
        <v>/chauffeur-prive/marseille-toulouse/</v>
      </c>
      <c r="N115" s="14" t="str">
        <f aca="false">IF(LEN("Chauffeur privé "&amp;INDEX(10_Lieux!$J:$J,U115)&amp;" → "&amp;INDEX(10_Lieux!$J:$J,V115)&amp;" | 24h/24")&gt;60,"Chauffeur privé "&amp;INDEX(10_Lieux!$J:$J,U115)&amp;" → "&amp;INDEX(10_Lieux!$J:$J,V115),"Chauffeur privé "&amp;INDEX(10_Lieux!$J:$J,U115)&amp;" → "&amp;INDEX(10_Lieux!$J:$J,V115)&amp;" | 24h/24")</f>
        <v>Chauffeur privé Toulouse → Marseille | 24h/24</v>
      </c>
      <c r="O115" s="14" t="n">
        <f aca="false">LEN(N115)</f>
        <v>45</v>
      </c>
      <c r="P115" s="14" t="str">
        <f aca="false">"Chauffeur privé "&amp;INDEX(10_Lieux!$K:$K,U115)&amp;" vers "&amp;INDEX(10_Lieux!$L:$L,V115)</f>
        <v>Chauffeur privé de Toulouse vers Marseille</v>
      </c>
      <c r="Q115" s="14" t="str">
        <f aca="false">"Chauffeur privé "&amp;INDEX(10_Lieux!$K:$K,U115)&amp;" vers "&amp;INDEX(10_Lieux!$L:$L,V115)&amp;" : env. "&amp;I115&amp;" km, "&amp;J115&amp;" de route. Devis personnalisé, standard 24h/24 et 7j/7."</f>
        <v>Chauffeur privé de Toulouse vers Marseille : env. 398 km, 4 h 15 de route. Devis personnalisé, standard 24h/24 et 7j/7.</v>
      </c>
      <c r="R115" s="14" t="n">
        <f aca="false">LEN(Q115)</f>
        <v>119</v>
      </c>
      <c r="S115" s="14" t="str">
        <f aca="false">INDEX(10_Lieux!$C:$C,U115)</f>
        <v>France</v>
      </c>
      <c r="T115" s="14" t="str">
        <f aca="false">INDEX(10_Lieux!$C:$C,V115)</f>
        <v>France</v>
      </c>
      <c r="U115" s="14" t="n">
        <f aca="false">MATCH(A115,10_Lieux!$A:$A,0)</f>
        <v>70</v>
      </c>
      <c r="V115" s="14" t="n">
        <f aca="false">MATCH(B115,10_Lieux!$A:$A,0)</f>
        <v>79</v>
      </c>
      <c r="W115" s="14" t="n">
        <f aca="false">ROUND(6371*2*ASIN(SQRT(SIN(RADIANS(INDEX(10_Lieux!$F:$F,V115)-INDEX(10_Lieux!$F:$F,U115))/2)^2+COS(RADIANS(INDEX(10_Lieux!$F:$F,U115)))*COS(RADIANS(INDEX(10_Lieux!$F:$F,V115)))*SIN(RADIANS(INDEX(10_Lieux!$G:$G,V115)-INDEX(10_Lieux!$G:$G,U115))/2)^2)),1)</f>
        <v>318.7</v>
      </c>
      <c r="X115" s="14" t="n">
        <f aca="false">ROUND(I115/IF(I115&lt;p_seuil_vitesse,p_vit_lente,p_vit_rapide)*60/15,0)*15</f>
        <v>255</v>
      </c>
      <c r="Y115" s="14" t="n">
        <f aca="false">MAX(IF(INDEX(10_Lieux!$B:$B,U115)&lt;&gt;"Ville",INDEX(10_Lieux!$I:$I,U115),0),IF(INDEX(10_Lieux!$B:$B,V115)&lt;&gt;"Ville",INDEX(10_Lieux!$I:$I,V115),0))</f>
        <v>0</v>
      </c>
      <c r="Z115" s="14" t="str">
        <f aca="false">A115&amp;"|"&amp;B115</f>
        <v>Toulouse|Marseille</v>
      </c>
      <c r="AA115" s="14" t="str">
        <f aca="false">IF(I115&lt;p_local,"Local",IF(I115&lt;p_vv_min,"Courte distance",IF(I115&lt;p_tres_long,"Longue distance","Très longue distance")))</f>
        <v>Longue distance</v>
      </c>
    </row>
    <row r="116" customFormat="false" ht="15" hidden="false" customHeight="true" outlineLevel="0" collapsed="false">
      <c r="A116" s="1" t="s">
        <v>132</v>
      </c>
      <c r="B116" s="1" t="s">
        <v>130</v>
      </c>
      <c r="C116" s="1" t="s">
        <v>33</v>
      </c>
      <c r="D116" s="1" t="s">
        <v>124</v>
      </c>
      <c r="E116" s="1" t="s">
        <v>260</v>
      </c>
      <c r="F116" s="14" t="s">
        <v>40</v>
      </c>
      <c r="G116" s="14" t="str">
        <f aca="false">IF(I116&lt;p_local,"Local → page infra",IF(H116&gt;=p_ph1,"Phase 1",IF(H116&gt;=p_ph2,"Phase 2","Phase 3")))</f>
        <v>Phase 3</v>
      </c>
      <c r="H116" s="14" t="n">
        <f aca="false">IF(I116&lt;p_local,0,IF(C116="Aéroport → Aéroport",p_pts_plein,IF(Y116&gt;0,IF(I116&lt;=Y116,p_pts_plein,IF(I116&lt;=p_mult2*Y116,p_pts_moyen,p_pts_r3)),IF(I116&gt;=p_vv_min,p_pts_plein,IF(I116&gt;=p_vv_moy,p_pts_moyen,p_pts_court))))+IF(INDEX(10_Lieux!$D:$D,U116)=1,p_prio1,p_prio2)+IF(INDEX(10_Lieux!$D:$D,V116)=1,p_prio1,p_prio2)+IF(K116="Oui",p_tf,0)+p_hub*((INDEX(10_Lieux!$H:$H,U116)="Hub")+(INDEX(10_Lieux!$H:$H,V116)="Hub"))+IF(OR(INDEX(10_Lieux!$H:$H,U116)="Premium",INDEX(10_Lieux!$H:$H,V116)="Premium"),p_prem,0))</f>
        <v>60</v>
      </c>
      <c r="I116" s="14" t="n">
        <f aca="false">ROUND(W116*p_facteur,0)</f>
        <v>265</v>
      </c>
      <c r="J116" s="14" t="str">
        <f aca="false">IF(X116&lt;60,X116&amp;" min",INT(X116/60)&amp;" h"&amp;IF(MOD(X116,60)=0,""," "&amp;TEXT(MOD(X116,60),"00")))</f>
        <v>2 h 45</v>
      </c>
      <c r="K116" s="14" t="str">
        <f aca="false">IF(S116&lt;&gt;T116,"Oui","Non")</f>
        <v>Non</v>
      </c>
      <c r="L116" s="14" t="str">
        <f aca="false">IF(AND(INDEX(10_Lieux!$B:$B,U116)="Ville",INDEX(10_Lieux!$B:$B,V116)="Ville"),"/chauffeur-prive/"&amp;INDEX(10_Lieux!$E:$E,U116)&amp;"-"&amp;INDEX(10_Lieux!$E:$E,V116)&amp;"/","/chauffeur-prive/"&amp;INDEX(10_Lieux!$E:$E,U116)&amp;"/"&amp;INDEX(10_Lieux!$E:$E,V116)&amp;"/")</f>
        <v>/chauffeur-prive/toulouse-bordeaux/</v>
      </c>
      <c r="M116" s="14" t="str">
        <f aca="false">IFERROR(INDEX($L:$L,MATCH(B116&amp;"|"&amp;A116,$Z:$Z,0)),"—")</f>
        <v>/chauffeur-prive/bordeaux-toulouse/</v>
      </c>
      <c r="N116" s="14" t="str">
        <f aca="false">IF(LEN("Chauffeur privé "&amp;INDEX(10_Lieux!$J:$J,U116)&amp;" → "&amp;INDEX(10_Lieux!$J:$J,V116)&amp;" | 24h/24")&gt;60,"Chauffeur privé "&amp;INDEX(10_Lieux!$J:$J,U116)&amp;" → "&amp;INDEX(10_Lieux!$J:$J,V116),"Chauffeur privé "&amp;INDEX(10_Lieux!$J:$J,U116)&amp;" → "&amp;INDEX(10_Lieux!$J:$J,V116)&amp;" | 24h/24")</f>
        <v>Chauffeur privé Toulouse → Bordeaux | 24h/24</v>
      </c>
      <c r="O116" s="14" t="n">
        <f aca="false">LEN(N116)</f>
        <v>44</v>
      </c>
      <c r="P116" s="14" t="str">
        <f aca="false">"Chauffeur privé "&amp;INDEX(10_Lieux!$K:$K,U116)&amp;" vers "&amp;INDEX(10_Lieux!$L:$L,V116)</f>
        <v>Chauffeur privé de Toulouse vers Bordeaux</v>
      </c>
      <c r="Q116" s="14" t="str">
        <f aca="false">"Chauffeur privé "&amp;INDEX(10_Lieux!$K:$K,U116)&amp;" vers "&amp;INDEX(10_Lieux!$L:$L,V116)&amp;" : env. "&amp;I116&amp;" km, "&amp;J116&amp;" de route. Devis personnalisé, standard 24h/24 et 7j/7."</f>
        <v>Chauffeur privé de Toulouse vers Bordeaux : env. 265 km, 2 h 45 de route. Devis personnalisé, standard 24h/24 et 7j/7.</v>
      </c>
      <c r="R116" s="14" t="n">
        <f aca="false">LEN(Q116)</f>
        <v>118</v>
      </c>
      <c r="S116" s="14" t="str">
        <f aca="false">INDEX(10_Lieux!$C:$C,U116)</f>
        <v>France</v>
      </c>
      <c r="T116" s="14" t="str">
        <f aca="false">INDEX(10_Lieux!$C:$C,V116)</f>
        <v>France</v>
      </c>
      <c r="U116" s="14" t="n">
        <f aca="false">MATCH(A116,10_Lieux!$A:$A,0)</f>
        <v>70</v>
      </c>
      <c r="V116" s="14" t="n">
        <f aca="false">MATCH(B116,10_Lieux!$A:$A,0)</f>
        <v>61</v>
      </c>
      <c r="W116" s="14" t="n">
        <f aca="false">ROUND(6371*2*ASIN(SQRT(SIN(RADIANS(INDEX(10_Lieux!$F:$F,V116)-INDEX(10_Lieux!$F:$F,U116))/2)^2+COS(RADIANS(INDEX(10_Lieux!$F:$F,U116)))*COS(RADIANS(INDEX(10_Lieux!$F:$F,V116)))*SIN(RADIANS(INDEX(10_Lieux!$G:$G,V116)-INDEX(10_Lieux!$G:$G,U116))/2)^2)),1)</f>
        <v>211.6</v>
      </c>
      <c r="X116" s="14" t="n">
        <f aca="false">ROUND(I116/IF(I116&lt;p_seuil_vitesse,p_vit_lente,p_vit_rapide)*60/15,0)*15</f>
        <v>165</v>
      </c>
      <c r="Y116" s="14" t="n">
        <f aca="false">MAX(IF(INDEX(10_Lieux!$B:$B,U116)&lt;&gt;"Ville",INDEX(10_Lieux!$I:$I,U116),0),IF(INDEX(10_Lieux!$B:$B,V116)&lt;&gt;"Ville",INDEX(10_Lieux!$I:$I,V116),0))</f>
        <v>0</v>
      </c>
      <c r="Z116" s="14" t="str">
        <f aca="false">A116&amp;"|"&amp;B116</f>
        <v>Toulouse|Bordeaux</v>
      </c>
      <c r="AA116" s="14" t="str">
        <f aca="false">IF(I116&lt;p_local,"Local",IF(I116&lt;p_vv_min,"Courte distance",IF(I116&lt;p_tres_long,"Longue distance","Très longue distance")))</f>
        <v>Longue distance</v>
      </c>
    </row>
    <row r="117" customFormat="false" ht="15" hidden="false" customHeight="true" outlineLevel="0" collapsed="false">
      <c r="A117" s="1" t="s">
        <v>132</v>
      </c>
      <c r="B117" s="1" t="s">
        <v>134</v>
      </c>
      <c r="C117" s="1" t="s">
        <v>33</v>
      </c>
      <c r="D117" s="1" t="s">
        <v>124</v>
      </c>
      <c r="E117" s="1" t="s">
        <v>261</v>
      </c>
      <c r="F117" s="14" t="s">
        <v>40</v>
      </c>
      <c r="G117" s="14" t="str">
        <f aca="false">IF(I117&lt;p_local,"Local → page infra",IF(H117&gt;=p_ph1,"Phase 1",IF(H117&gt;=p_ph2,"Phase 2","Phase 3")))</f>
        <v>Phase 3</v>
      </c>
      <c r="H117" s="14" t="n">
        <f aca="false">IF(I117&lt;p_local,0,IF(C117="Aéroport → Aéroport",p_pts_plein,IF(Y117&gt;0,IF(I117&lt;=Y117,p_pts_plein,IF(I117&lt;=p_mult2*Y117,p_pts_moyen,p_pts_r3)),IF(I117&gt;=p_vv_min,p_pts_plein,IF(I117&gt;=p_vv_moy,p_pts_moyen,p_pts_court))))+IF(INDEX(10_Lieux!$D:$D,U117)=1,p_prio1,p_prio2)+IF(INDEX(10_Lieux!$D:$D,V117)=1,p_prio1,p_prio2)+IF(K117="Oui",p_tf,0)+p_hub*((INDEX(10_Lieux!$H:$H,U117)="Hub")+(INDEX(10_Lieux!$H:$H,V117)="Hub"))+IF(OR(INDEX(10_Lieux!$H:$H,U117)="Premium",INDEX(10_Lieux!$H:$H,V117)="Premium"),p_prem,0))</f>
        <v>60</v>
      </c>
      <c r="I117" s="14" t="n">
        <f aca="false">ROUND(W117*p_facteur,0)</f>
        <v>988</v>
      </c>
      <c r="J117" s="14" t="str">
        <f aca="false">IF(X117&lt;60,X117&amp;" min",INT(X117/60)&amp;" h"&amp;IF(MOD(X117,60)=0,""," "&amp;TEXT(MOD(X117,60),"00")))</f>
        <v>10 h 30</v>
      </c>
      <c r="K117" s="14" t="str">
        <f aca="false">IF(S117&lt;&gt;T117,"Oui","Non")</f>
        <v>Non</v>
      </c>
      <c r="L117" s="14" t="str">
        <f aca="false">IF(AND(INDEX(10_Lieux!$B:$B,U117)="Ville",INDEX(10_Lieux!$B:$B,V117)="Ville"),"/chauffeur-prive/"&amp;INDEX(10_Lieux!$E:$E,U117)&amp;"-"&amp;INDEX(10_Lieux!$E:$E,V117)&amp;"/","/chauffeur-prive/"&amp;INDEX(10_Lieux!$E:$E,U117)&amp;"/"&amp;INDEX(10_Lieux!$E:$E,V117)&amp;"/")</f>
        <v>/chauffeur-prive/toulouse-lille/</v>
      </c>
      <c r="M117" s="14" t="str">
        <f aca="false">IFERROR(INDEX($L:$L,MATCH(B117&amp;"|"&amp;A117,$Z:$Z,0)),"—")</f>
        <v>/chauffeur-prive/lille-toulouse/</v>
      </c>
      <c r="N117" s="14" t="str">
        <f aca="false">IF(LEN("Chauffeur privé "&amp;INDEX(10_Lieux!$J:$J,U117)&amp;" → "&amp;INDEX(10_Lieux!$J:$J,V117)&amp;" | 24h/24")&gt;60,"Chauffeur privé "&amp;INDEX(10_Lieux!$J:$J,U117)&amp;" → "&amp;INDEX(10_Lieux!$J:$J,V117),"Chauffeur privé "&amp;INDEX(10_Lieux!$J:$J,U117)&amp;" → "&amp;INDEX(10_Lieux!$J:$J,V117)&amp;" | 24h/24")</f>
        <v>Chauffeur privé Toulouse → Lille | 24h/24</v>
      </c>
      <c r="O117" s="14" t="n">
        <f aca="false">LEN(N117)</f>
        <v>41</v>
      </c>
      <c r="P117" s="14" t="str">
        <f aca="false">"Chauffeur privé "&amp;INDEX(10_Lieux!$K:$K,U117)&amp;" vers "&amp;INDEX(10_Lieux!$L:$L,V117)</f>
        <v>Chauffeur privé de Toulouse vers Lille</v>
      </c>
      <c r="Q117" s="14" t="str">
        <f aca="false">"Chauffeur privé "&amp;INDEX(10_Lieux!$K:$K,U117)&amp;" vers "&amp;INDEX(10_Lieux!$L:$L,V117)&amp;" : env. "&amp;I117&amp;" km, "&amp;J117&amp;" de route. Devis personnalisé, standard 24h/24 et 7j/7."</f>
        <v>Chauffeur privé de Toulouse vers Lille : env. 988 km, 10 h 30 de route. Devis personnalisé, standard 24h/24 et 7j/7.</v>
      </c>
      <c r="R117" s="14" t="n">
        <f aca="false">LEN(Q117)</f>
        <v>116</v>
      </c>
      <c r="S117" s="14" t="str">
        <f aca="false">INDEX(10_Lieux!$C:$C,U117)</f>
        <v>France</v>
      </c>
      <c r="T117" s="14" t="str">
        <f aca="false">INDEX(10_Lieux!$C:$C,V117)</f>
        <v>France</v>
      </c>
      <c r="U117" s="14" t="n">
        <f aca="false">MATCH(A117,10_Lieux!$A:$A,0)</f>
        <v>70</v>
      </c>
      <c r="V117" s="14" t="n">
        <f aca="false">MATCH(B117,10_Lieux!$A:$A,0)</f>
        <v>37</v>
      </c>
      <c r="W117" s="14" t="n">
        <f aca="false">ROUND(6371*2*ASIN(SQRT(SIN(RADIANS(INDEX(10_Lieux!$F:$F,V117)-INDEX(10_Lieux!$F:$F,U117))/2)^2+COS(RADIANS(INDEX(10_Lieux!$F:$F,U117)))*COS(RADIANS(INDEX(10_Lieux!$F:$F,V117)))*SIN(RADIANS(INDEX(10_Lieux!$G:$G,V117)-INDEX(10_Lieux!$G:$G,U117))/2)^2)),1)</f>
        <v>790.5</v>
      </c>
      <c r="X117" s="14" t="n">
        <f aca="false">ROUND(I117/IF(I117&lt;p_seuil_vitesse,p_vit_lente,p_vit_rapide)*60/15,0)*15</f>
        <v>630</v>
      </c>
      <c r="Y117" s="14" t="n">
        <f aca="false">MAX(IF(INDEX(10_Lieux!$B:$B,U117)&lt;&gt;"Ville",INDEX(10_Lieux!$I:$I,U117),0),IF(INDEX(10_Lieux!$B:$B,V117)&lt;&gt;"Ville",INDEX(10_Lieux!$I:$I,V117),0))</f>
        <v>0</v>
      </c>
      <c r="Z117" s="14" t="str">
        <f aca="false">A117&amp;"|"&amp;B117</f>
        <v>Toulouse|Lille</v>
      </c>
      <c r="AA117" s="14" t="str">
        <f aca="false">IF(I117&lt;p_local,"Local",IF(I117&lt;p_vv_min,"Courte distance",IF(I117&lt;p_tres_long,"Longue distance","Très longue distance")))</f>
        <v>Très longue distance</v>
      </c>
    </row>
    <row r="118" customFormat="false" ht="15" hidden="false" customHeight="true" outlineLevel="0" collapsed="false">
      <c r="A118" s="1" t="s">
        <v>132</v>
      </c>
      <c r="B118" s="1" t="s">
        <v>136</v>
      </c>
      <c r="C118" s="1" t="s">
        <v>33</v>
      </c>
      <c r="D118" s="1" t="s">
        <v>124</v>
      </c>
      <c r="E118" s="1" t="s">
        <v>262</v>
      </c>
      <c r="F118" s="14" t="s">
        <v>40</v>
      </c>
      <c r="G118" s="14" t="str">
        <f aca="false">IF(I118&lt;p_local,"Local → page infra",IF(H118&gt;=p_ph1,"Phase 1",IF(H118&gt;=p_ph2,"Phase 2","Phase 3")))</f>
        <v>Phase 3</v>
      </c>
      <c r="H118" s="14" t="n">
        <f aca="false">IF(I118&lt;p_local,0,IF(C118="Aéroport → Aéroport",p_pts_plein,IF(Y118&gt;0,IF(I118&lt;=Y118,p_pts_plein,IF(I118&lt;=p_mult2*Y118,p_pts_moyen,p_pts_r3)),IF(I118&gt;=p_vv_min,p_pts_plein,IF(I118&gt;=p_vv_moy,p_pts_moyen,p_pts_court))))+IF(INDEX(10_Lieux!$D:$D,U118)=1,p_prio1,p_prio2)+IF(INDEX(10_Lieux!$D:$D,V118)=1,p_prio1,p_prio2)+IF(K118="Oui",p_tf,0)+p_hub*((INDEX(10_Lieux!$H:$H,U118)="Hub")+(INDEX(10_Lieux!$H:$H,V118)="Hub"))+IF(OR(INDEX(10_Lieux!$H:$H,U118)="Premium",INDEX(10_Lieux!$H:$H,V118)="Premium"),p_prem,0))</f>
        <v>60</v>
      </c>
      <c r="I118" s="14" t="n">
        <f aca="false">ROUND(W118*p_facteur,0)</f>
        <v>920</v>
      </c>
      <c r="J118" s="14" t="str">
        <f aca="false">IF(X118&lt;60,X118&amp;" min",INT(X118/60)&amp;" h"&amp;IF(MOD(X118,60)=0,""," "&amp;TEXT(MOD(X118,60),"00")))</f>
        <v>9 h 45</v>
      </c>
      <c r="K118" s="14" t="str">
        <f aca="false">IF(S118&lt;&gt;T118,"Oui","Non")</f>
        <v>Non</v>
      </c>
      <c r="L118" s="14" t="str">
        <f aca="false">IF(AND(INDEX(10_Lieux!$B:$B,U118)="Ville",INDEX(10_Lieux!$B:$B,V118)="Ville"),"/chauffeur-prive/"&amp;INDEX(10_Lieux!$E:$E,U118)&amp;"-"&amp;INDEX(10_Lieux!$E:$E,V118)&amp;"/","/chauffeur-prive/"&amp;INDEX(10_Lieux!$E:$E,U118)&amp;"/"&amp;INDEX(10_Lieux!$E:$E,V118)&amp;"/")</f>
        <v>/chauffeur-prive/toulouse-strasbourg/</v>
      </c>
      <c r="M118" s="14" t="str">
        <f aca="false">IFERROR(INDEX($L:$L,MATCH(B118&amp;"|"&amp;A118,$Z:$Z,0)),"—")</f>
        <v>/chauffeur-prive/strasbourg-toulouse/</v>
      </c>
      <c r="N118" s="14" t="str">
        <f aca="false">IF(LEN("Chauffeur privé "&amp;INDEX(10_Lieux!$J:$J,U118)&amp;" → "&amp;INDEX(10_Lieux!$J:$J,V118)&amp;" | 24h/24")&gt;60,"Chauffeur privé "&amp;INDEX(10_Lieux!$J:$J,U118)&amp;" → "&amp;INDEX(10_Lieux!$J:$J,V118),"Chauffeur privé "&amp;INDEX(10_Lieux!$J:$J,U118)&amp;" → "&amp;INDEX(10_Lieux!$J:$J,V118)&amp;" | 24h/24")</f>
        <v>Chauffeur privé Toulouse → Strasbourg | 24h/24</v>
      </c>
      <c r="O118" s="14" t="n">
        <f aca="false">LEN(N118)</f>
        <v>46</v>
      </c>
      <c r="P118" s="14" t="str">
        <f aca="false">"Chauffeur privé "&amp;INDEX(10_Lieux!$K:$K,U118)&amp;" vers "&amp;INDEX(10_Lieux!$L:$L,V118)</f>
        <v>Chauffeur privé de Toulouse vers Strasbourg</v>
      </c>
      <c r="Q118" s="14" t="str">
        <f aca="false">"Chauffeur privé "&amp;INDEX(10_Lieux!$K:$K,U118)&amp;" vers "&amp;INDEX(10_Lieux!$L:$L,V118)&amp;" : env. "&amp;I118&amp;" km, "&amp;J118&amp;" de route. Devis personnalisé, standard 24h/24 et 7j/7."</f>
        <v>Chauffeur privé de Toulouse vers Strasbourg : env. 920 km, 9 h 45 de route. Devis personnalisé, standard 24h/24 et 7j/7.</v>
      </c>
      <c r="R118" s="14" t="n">
        <f aca="false">LEN(Q118)</f>
        <v>120</v>
      </c>
      <c r="S118" s="14" t="str">
        <f aca="false">INDEX(10_Lieux!$C:$C,U118)</f>
        <v>France</v>
      </c>
      <c r="T118" s="14" t="str">
        <f aca="false">INDEX(10_Lieux!$C:$C,V118)</f>
        <v>France</v>
      </c>
      <c r="U118" s="14" t="n">
        <f aca="false">MATCH(A118,10_Lieux!$A:$A,0)</f>
        <v>70</v>
      </c>
      <c r="V118" s="14" t="n">
        <f aca="false">MATCH(B118,10_Lieux!$A:$A,0)</f>
        <v>29</v>
      </c>
      <c r="W118" s="14" t="n">
        <f aca="false">ROUND(6371*2*ASIN(SQRT(SIN(RADIANS(INDEX(10_Lieux!$F:$F,V118)-INDEX(10_Lieux!$F:$F,U118))/2)^2+COS(RADIANS(INDEX(10_Lieux!$F:$F,U118)))*COS(RADIANS(INDEX(10_Lieux!$F:$F,V118)))*SIN(RADIANS(INDEX(10_Lieux!$G:$G,V118)-INDEX(10_Lieux!$G:$G,U118))/2)^2)),1)</f>
        <v>735.6</v>
      </c>
      <c r="X118" s="14" t="n">
        <f aca="false">ROUND(I118/IF(I118&lt;p_seuil_vitesse,p_vit_lente,p_vit_rapide)*60/15,0)*15</f>
        <v>585</v>
      </c>
      <c r="Y118" s="14" t="n">
        <f aca="false">MAX(IF(INDEX(10_Lieux!$B:$B,U118)&lt;&gt;"Ville",INDEX(10_Lieux!$I:$I,U118),0),IF(INDEX(10_Lieux!$B:$B,V118)&lt;&gt;"Ville",INDEX(10_Lieux!$I:$I,V118),0))</f>
        <v>0</v>
      </c>
      <c r="Z118" s="14" t="str">
        <f aca="false">A118&amp;"|"&amp;B118</f>
        <v>Toulouse|Strasbourg</v>
      </c>
      <c r="AA118" s="14" t="str">
        <f aca="false">IF(I118&lt;p_local,"Local",IF(I118&lt;p_vv_min,"Courte distance",IF(I118&lt;p_tres_long,"Longue distance","Très longue distance")))</f>
        <v>Très longue distance</v>
      </c>
    </row>
    <row r="119" customFormat="false" ht="15" hidden="false" customHeight="true" outlineLevel="0" collapsed="false">
      <c r="A119" s="1" t="s">
        <v>132</v>
      </c>
      <c r="B119" s="1" t="s">
        <v>138</v>
      </c>
      <c r="C119" s="1" t="s">
        <v>33</v>
      </c>
      <c r="D119" s="1" t="s">
        <v>124</v>
      </c>
      <c r="E119" s="1" t="s">
        <v>263</v>
      </c>
      <c r="F119" s="14" t="s">
        <v>40</v>
      </c>
      <c r="G119" s="14" t="str">
        <f aca="false">IF(I119&lt;p_local,"Local → page infra",IF(H119&gt;=p_ph1,"Phase 1",IF(H119&gt;=p_ph2,"Phase 2","Phase 3")))</f>
        <v>Phase 3</v>
      </c>
      <c r="H119" s="14" t="n">
        <f aca="false">IF(I119&lt;p_local,0,IF(C119="Aéroport → Aéroport",p_pts_plein,IF(Y119&gt;0,IF(I119&lt;=Y119,p_pts_plein,IF(I119&lt;=p_mult2*Y119,p_pts_moyen,p_pts_r3)),IF(I119&gt;=p_vv_min,p_pts_plein,IF(I119&gt;=p_vv_moy,p_pts_moyen,p_pts_court))))+IF(INDEX(10_Lieux!$D:$D,U119)=1,p_prio1,p_prio2)+IF(INDEX(10_Lieux!$D:$D,V119)=1,p_prio1,p_prio2)+IF(K119="Oui",p_tf,0)+p_hub*((INDEX(10_Lieux!$H:$H,U119)="Hub")+(INDEX(10_Lieux!$H:$H,V119)="Hub"))+IF(OR(INDEX(10_Lieux!$H:$H,U119)="Premium",INDEX(10_Lieux!$H:$H,V119)="Premium"),p_prem,0))</f>
        <v>55</v>
      </c>
      <c r="I119" s="14" t="n">
        <f aca="false">ROUND(W119*p_facteur,0)</f>
        <v>245</v>
      </c>
      <c r="J119" s="14" t="str">
        <f aca="false">IF(X119&lt;60,X119&amp;" min",INT(X119/60)&amp;" h"&amp;IF(MOD(X119,60)=0,""," "&amp;TEXT(MOD(X119,60),"00")))</f>
        <v>2 h 30</v>
      </c>
      <c r="K119" s="14" t="str">
        <f aca="false">IF(S119&lt;&gt;T119,"Oui","Non")</f>
        <v>Non</v>
      </c>
      <c r="L119" s="14" t="str">
        <f aca="false">IF(AND(INDEX(10_Lieux!$B:$B,U119)="Ville",INDEX(10_Lieux!$B:$B,V119)="Ville"),"/chauffeur-prive/"&amp;INDEX(10_Lieux!$E:$E,U119)&amp;"-"&amp;INDEX(10_Lieux!$E:$E,V119)&amp;"/","/chauffeur-prive/"&amp;INDEX(10_Lieux!$E:$E,U119)&amp;"/"&amp;INDEX(10_Lieux!$E:$E,V119)&amp;"/")</f>
        <v>/chauffeur-prive/toulouse-montpellier/</v>
      </c>
      <c r="M119" s="14" t="str">
        <f aca="false">IFERROR(INDEX($L:$L,MATCH(B119&amp;"|"&amp;A119,$Z:$Z,0)),"—")</f>
        <v>/chauffeur-prive/montpellier-toulouse/</v>
      </c>
      <c r="N119" s="14" t="str">
        <f aca="false">IF(LEN("Chauffeur privé "&amp;INDEX(10_Lieux!$J:$J,U119)&amp;" → "&amp;INDEX(10_Lieux!$J:$J,V119)&amp;" | 24h/24")&gt;60,"Chauffeur privé "&amp;INDEX(10_Lieux!$J:$J,U119)&amp;" → "&amp;INDEX(10_Lieux!$J:$J,V119),"Chauffeur privé "&amp;INDEX(10_Lieux!$J:$J,U119)&amp;" → "&amp;INDEX(10_Lieux!$J:$J,V119)&amp;" | 24h/24")</f>
        <v>Chauffeur privé Toulouse → Montpellier | 24h/24</v>
      </c>
      <c r="O119" s="14" t="n">
        <f aca="false">LEN(N119)</f>
        <v>47</v>
      </c>
      <c r="P119" s="14" t="str">
        <f aca="false">"Chauffeur privé "&amp;INDEX(10_Lieux!$K:$K,U119)&amp;" vers "&amp;INDEX(10_Lieux!$L:$L,V119)</f>
        <v>Chauffeur privé de Toulouse vers Montpellier</v>
      </c>
      <c r="Q119" s="14" t="str">
        <f aca="false">"Chauffeur privé "&amp;INDEX(10_Lieux!$K:$K,U119)&amp;" vers "&amp;INDEX(10_Lieux!$L:$L,V119)&amp;" : env. "&amp;I119&amp;" km, "&amp;J119&amp;" de route. Devis personnalisé, standard 24h/24 et 7j/7."</f>
        <v>Chauffeur privé de Toulouse vers Montpellier : env. 245 km, 2 h 30 de route. Devis personnalisé, standard 24h/24 et 7j/7.</v>
      </c>
      <c r="R119" s="14" t="n">
        <f aca="false">LEN(Q119)</f>
        <v>121</v>
      </c>
      <c r="S119" s="14" t="str">
        <f aca="false">INDEX(10_Lieux!$C:$C,U119)</f>
        <v>France</v>
      </c>
      <c r="T119" s="14" t="str">
        <f aca="false">INDEX(10_Lieux!$C:$C,V119)</f>
        <v>France</v>
      </c>
      <c r="U119" s="14" t="n">
        <f aca="false">MATCH(A119,10_Lieux!$A:$A,0)</f>
        <v>70</v>
      </c>
      <c r="V119" s="14" t="n">
        <f aca="false">MATCH(B119,10_Lieux!$A:$A,0)</f>
        <v>71</v>
      </c>
      <c r="W119" s="14" t="n">
        <f aca="false">ROUND(6371*2*ASIN(SQRT(SIN(RADIANS(INDEX(10_Lieux!$F:$F,V119)-INDEX(10_Lieux!$F:$F,U119))/2)^2+COS(RADIANS(INDEX(10_Lieux!$F:$F,U119)))*COS(RADIANS(INDEX(10_Lieux!$F:$F,V119)))*SIN(RADIANS(INDEX(10_Lieux!$G:$G,V119)-INDEX(10_Lieux!$G:$G,U119))/2)^2)),1)</f>
        <v>195.9</v>
      </c>
      <c r="X119" s="14" t="n">
        <f aca="false">ROUND(I119/IF(I119&lt;p_seuil_vitesse,p_vit_lente,p_vit_rapide)*60/15,0)*15</f>
        <v>150</v>
      </c>
      <c r="Y119" s="14" t="n">
        <f aca="false">MAX(IF(INDEX(10_Lieux!$B:$B,U119)&lt;&gt;"Ville",INDEX(10_Lieux!$I:$I,U119),0),IF(INDEX(10_Lieux!$B:$B,V119)&lt;&gt;"Ville",INDEX(10_Lieux!$I:$I,V119),0))</f>
        <v>0</v>
      </c>
      <c r="Z119" s="14" t="str">
        <f aca="false">A119&amp;"|"&amp;B119</f>
        <v>Toulouse|Montpellier</v>
      </c>
      <c r="AA119" s="14" t="str">
        <f aca="false">IF(I119&lt;p_local,"Local",IF(I119&lt;p_vv_min,"Courte distance",IF(I119&lt;p_tres_long,"Longue distance","Très longue distance")))</f>
        <v>Longue distance</v>
      </c>
    </row>
    <row r="120" customFormat="false" ht="15" hidden="false" customHeight="true" outlineLevel="0" collapsed="false">
      <c r="A120" s="1" t="s">
        <v>132</v>
      </c>
      <c r="B120" s="1" t="s">
        <v>140</v>
      </c>
      <c r="C120" s="1" t="s">
        <v>33</v>
      </c>
      <c r="D120" s="1" t="s">
        <v>124</v>
      </c>
      <c r="E120" s="1" t="s">
        <v>264</v>
      </c>
      <c r="F120" s="14" t="s">
        <v>40</v>
      </c>
      <c r="G120" s="14" t="str">
        <f aca="false">IF(I120&lt;p_local,"Local → page infra",IF(H120&gt;=p_ph1,"Phase 1",IF(H120&gt;=p_ph2,"Phase 2","Phase 3")))</f>
        <v>Phase 3</v>
      </c>
      <c r="H120" s="14" t="n">
        <f aca="false">IF(I120&lt;p_local,0,IF(C120="Aéroport → Aéroport",p_pts_plein,IF(Y120&gt;0,IF(I120&lt;=Y120,p_pts_plein,IF(I120&lt;=p_mult2*Y120,p_pts_moyen,p_pts_r3)),IF(I120&gt;=p_vv_min,p_pts_plein,IF(I120&gt;=p_vv_moy,p_pts_moyen,p_pts_court))))+IF(INDEX(10_Lieux!$D:$D,U120)=1,p_prio1,p_prio2)+IF(INDEX(10_Lieux!$D:$D,V120)=1,p_prio1,p_prio2)+IF(K120="Oui",p_tf,0)+p_hub*((INDEX(10_Lieux!$H:$H,U120)="Hub")+(INDEX(10_Lieux!$H:$H,V120)="Hub"))+IF(OR(INDEX(10_Lieux!$H:$H,U120)="Premium",INDEX(10_Lieux!$H:$H,V120)="Premium"),p_prem,0))</f>
        <v>55</v>
      </c>
      <c r="I120" s="14" t="n">
        <f aca="false">ROUND(W120*p_facteur,0)</f>
        <v>581</v>
      </c>
      <c r="J120" s="14" t="str">
        <f aca="false">IF(X120&lt;60,X120&amp;" min",INT(X120/60)&amp;" h"&amp;IF(MOD(X120,60)=0,""," "&amp;TEXT(MOD(X120,60),"00")))</f>
        <v>6 h</v>
      </c>
      <c r="K120" s="14" t="str">
        <f aca="false">IF(S120&lt;&gt;T120,"Oui","Non")</f>
        <v>Non</v>
      </c>
      <c r="L120" s="14" t="str">
        <f aca="false">IF(AND(INDEX(10_Lieux!$B:$B,U120)="Ville",INDEX(10_Lieux!$B:$B,V120)="Ville"),"/chauffeur-prive/"&amp;INDEX(10_Lieux!$E:$E,U120)&amp;"-"&amp;INDEX(10_Lieux!$E:$E,V120)&amp;"/","/chauffeur-prive/"&amp;INDEX(10_Lieux!$E:$E,U120)&amp;"/"&amp;INDEX(10_Lieux!$E:$E,V120)&amp;"/")</f>
        <v>/chauffeur-prive/toulouse-nantes/</v>
      </c>
      <c r="M120" s="14" t="str">
        <f aca="false">IFERROR(INDEX($L:$L,MATCH(B120&amp;"|"&amp;A120,$Z:$Z,0)),"—")</f>
        <v>/chauffeur-prive/nantes-toulouse/</v>
      </c>
      <c r="N120" s="14" t="str">
        <f aca="false">IF(LEN("Chauffeur privé "&amp;INDEX(10_Lieux!$J:$J,U120)&amp;" → "&amp;INDEX(10_Lieux!$J:$J,V120)&amp;" | 24h/24")&gt;60,"Chauffeur privé "&amp;INDEX(10_Lieux!$J:$J,U120)&amp;" → "&amp;INDEX(10_Lieux!$J:$J,V120),"Chauffeur privé "&amp;INDEX(10_Lieux!$J:$J,U120)&amp;" → "&amp;INDEX(10_Lieux!$J:$J,V120)&amp;" | 24h/24")</f>
        <v>Chauffeur privé Toulouse → Nantes | 24h/24</v>
      </c>
      <c r="O120" s="14" t="n">
        <f aca="false">LEN(N120)</f>
        <v>42</v>
      </c>
      <c r="P120" s="14" t="str">
        <f aca="false">"Chauffeur privé "&amp;INDEX(10_Lieux!$K:$K,U120)&amp;" vers "&amp;INDEX(10_Lieux!$L:$L,V120)</f>
        <v>Chauffeur privé de Toulouse vers Nantes</v>
      </c>
      <c r="Q120" s="14" t="str">
        <f aca="false">"Chauffeur privé "&amp;INDEX(10_Lieux!$K:$K,U120)&amp;" vers "&amp;INDEX(10_Lieux!$L:$L,V120)&amp;" : env. "&amp;I120&amp;" km, "&amp;J120&amp;" de route. Devis personnalisé, standard 24h/24 et 7j/7."</f>
        <v>Chauffeur privé de Toulouse vers Nantes : env. 581 km, 6 h de route. Devis personnalisé, standard 24h/24 et 7j/7.</v>
      </c>
      <c r="R120" s="14" t="n">
        <f aca="false">LEN(Q120)</f>
        <v>113</v>
      </c>
      <c r="S120" s="14" t="str">
        <f aca="false">INDEX(10_Lieux!$C:$C,U120)</f>
        <v>France</v>
      </c>
      <c r="T120" s="14" t="str">
        <f aca="false">INDEX(10_Lieux!$C:$C,V120)</f>
        <v>France</v>
      </c>
      <c r="U120" s="14" t="n">
        <f aca="false">MATCH(A120,10_Lieux!$A:$A,0)</f>
        <v>70</v>
      </c>
      <c r="V120" s="14" t="n">
        <f aca="false">MATCH(B120,10_Lieux!$A:$A,0)</f>
        <v>56</v>
      </c>
      <c r="W120" s="14" t="n">
        <f aca="false">ROUND(6371*2*ASIN(SQRT(SIN(RADIANS(INDEX(10_Lieux!$F:$F,V120)-INDEX(10_Lieux!$F:$F,U120))/2)^2+COS(RADIANS(INDEX(10_Lieux!$F:$F,U120)))*COS(RADIANS(INDEX(10_Lieux!$F:$F,V120)))*SIN(RADIANS(INDEX(10_Lieux!$G:$G,V120)-INDEX(10_Lieux!$G:$G,U120))/2)^2)),1)</f>
        <v>464.9</v>
      </c>
      <c r="X120" s="14" t="n">
        <f aca="false">ROUND(I120/IF(I120&lt;p_seuil_vitesse,p_vit_lente,p_vit_rapide)*60/15,0)*15</f>
        <v>360</v>
      </c>
      <c r="Y120" s="14" t="n">
        <f aca="false">MAX(IF(INDEX(10_Lieux!$B:$B,U120)&lt;&gt;"Ville",INDEX(10_Lieux!$I:$I,U120),0),IF(INDEX(10_Lieux!$B:$B,V120)&lt;&gt;"Ville",INDEX(10_Lieux!$I:$I,V120),0))</f>
        <v>0</v>
      </c>
      <c r="Z120" s="14" t="str">
        <f aca="false">A120&amp;"|"&amp;B120</f>
        <v>Toulouse|Nantes</v>
      </c>
      <c r="AA120" s="14" t="str">
        <f aca="false">IF(I120&lt;p_local,"Local",IF(I120&lt;p_vv_min,"Courte distance",IF(I120&lt;p_tres_long,"Longue distance","Très longue distance")))</f>
        <v>Longue distance</v>
      </c>
    </row>
    <row r="121" customFormat="false" ht="15" hidden="false" customHeight="true" outlineLevel="0" collapsed="false">
      <c r="A121" s="1" t="s">
        <v>132</v>
      </c>
      <c r="B121" s="1" t="s">
        <v>142</v>
      </c>
      <c r="C121" s="1" t="s">
        <v>33</v>
      </c>
      <c r="D121" s="1" t="s">
        <v>124</v>
      </c>
      <c r="E121" s="1" t="s">
        <v>265</v>
      </c>
      <c r="F121" s="14" t="s">
        <v>40</v>
      </c>
      <c r="G121" s="14" t="str">
        <f aca="false">IF(I121&lt;p_local,"Local → page infra",IF(H121&gt;=p_ph1,"Phase 1",IF(H121&gt;=p_ph2,"Phase 2","Phase 3")))</f>
        <v>Phase 3</v>
      </c>
      <c r="H121" s="14" t="n">
        <f aca="false">IF(I121&lt;p_local,0,IF(C121="Aéroport → Aéroport",p_pts_plein,IF(Y121&gt;0,IF(I121&lt;=Y121,p_pts_plein,IF(I121&lt;=p_mult2*Y121,p_pts_moyen,p_pts_r3)),IF(I121&gt;=p_vv_min,p_pts_plein,IF(I121&gt;=p_vv_moy,p_pts_moyen,p_pts_court))))+IF(INDEX(10_Lieux!$D:$D,U121)=1,p_prio1,p_prio2)+IF(INDEX(10_Lieux!$D:$D,V121)=1,p_prio1,p_prio2)+IF(K121="Oui",p_tf,0)+p_hub*((INDEX(10_Lieux!$H:$H,U121)="Hub")+(INDEX(10_Lieux!$H:$H,V121)="Hub"))+IF(OR(INDEX(10_Lieux!$H:$H,U121)="Premium",INDEX(10_Lieux!$H:$H,V121)="Premium"),p_prem,0))</f>
        <v>55</v>
      </c>
      <c r="I121" s="14" t="n">
        <f aca="false">ROUND(W121*p_facteur,0)</f>
        <v>696</v>
      </c>
      <c r="J121" s="14" t="str">
        <f aca="false">IF(X121&lt;60,X121&amp;" min",INT(X121/60)&amp;" h"&amp;IF(MOD(X121,60)=0,""," "&amp;TEXT(MOD(X121,60),"00")))</f>
        <v>7 h 15</v>
      </c>
      <c r="K121" s="14" t="str">
        <f aca="false">IF(S121&lt;&gt;T121,"Oui","Non")</f>
        <v>Non</v>
      </c>
      <c r="L121" s="14" t="str">
        <f aca="false">IF(AND(INDEX(10_Lieux!$B:$B,U121)="Ville",INDEX(10_Lieux!$B:$B,V121)="Ville"),"/chauffeur-prive/"&amp;INDEX(10_Lieux!$E:$E,U121)&amp;"-"&amp;INDEX(10_Lieux!$E:$E,V121)&amp;"/","/chauffeur-prive/"&amp;INDEX(10_Lieux!$E:$E,U121)&amp;"/"&amp;INDEX(10_Lieux!$E:$E,V121)&amp;"/")</f>
        <v>/chauffeur-prive/toulouse-rennes/</v>
      </c>
      <c r="M121" s="14" t="str">
        <f aca="false">IFERROR(INDEX($L:$L,MATCH(B121&amp;"|"&amp;A121,$Z:$Z,0)),"—")</f>
        <v>/chauffeur-prive/rennes-toulouse/</v>
      </c>
      <c r="N121" s="14" t="str">
        <f aca="false">IF(LEN("Chauffeur privé "&amp;INDEX(10_Lieux!$J:$J,U121)&amp;" → "&amp;INDEX(10_Lieux!$J:$J,V121)&amp;" | 24h/24")&gt;60,"Chauffeur privé "&amp;INDEX(10_Lieux!$J:$J,U121)&amp;" → "&amp;INDEX(10_Lieux!$J:$J,V121),"Chauffeur privé "&amp;INDEX(10_Lieux!$J:$J,U121)&amp;" → "&amp;INDEX(10_Lieux!$J:$J,V121)&amp;" | 24h/24")</f>
        <v>Chauffeur privé Toulouse → Rennes | 24h/24</v>
      </c>
      <c r="O121" s="14" t="n">
        <f aca="false">LEN(N121)</f>
        <v>42</v>
      </c>
      <c r="P121" s="14" t="str">
        <f aca="false">"Chauffeur privé "&amp;INDEX(10_Lieux!$K:$K,U121)&amp;" vers "&amp;INDEX(10_Lieux!$L:$L,V121)</f>
        <v>Chauffeur privé de Toulouse vers Rennes</v>
      </c>
      <c r="Q121" s="14" t="str">
        <f aca="false">"Chauffeur privé "&amp;INDEX(10_Lieux!$K:$K,U121)&amp;" vers "&amp;INDEX(10_Lieux!$L:$L,V121)&amp;" : env. "&amp;I121&amp;" km, "&amp;J121&amp;" de route. Devis personnalisé, standard 24h/24 et 7j/7."</f>
        <v>Chauffeur privé de Toulouse vers Rennes : env. 696 km, 7 h 15 de route. Devis personnalisé, standard 24h/24 et 7j/7.</v>
      </c>
      <c r="R121" s="14" t="n">
        <f aca="false">LEN(Q121)</f>
        <v>116</v>
      </c>
      <c r="S121" s="14" t="str">
        <f aca="false">INDEX(10_Lieux!$C:$C,U121)</f>
        <v>France</v>
      </c>
      <c r="T121" s="14" t="str">
        <f aca="false">INDEX(10_Lieux!$C:$C,V121)</f>
        <v>France</v>
      </c>
      <c r="U121" s="14" t="n">
        <f aca="false">MATCH(A121,10_Lieux!$A:$A,0)</f>
        <v>70</v>
      </c>
      <c r="V121" s="14" t="n">
        <f aca="false">MATCH(B121,10_Lieux!$A:$A,0)</f>
        <v>49</v>
      </c>
      <c r="W121" s="14" t="n">
        <f aca="false">ROUND(6371*2*ASIN(SQRT(SIN(RADIANS(INDEX(10_Lieux!$F:$F,V121)-INDEX(10_Lieux!$F:$F,U121))/2)^2+COS(RADIANS(INDEX(10_Lieux!$F:$F,U121)))*COS(RADIANS(INDEX(10_Lieux!$F:$F,V121)))*SIN(RADIANS(INDEX(10_Lieux!$G:$G,V121)-INDEX(10_Lieux!$G:$G,U121))/2)^2)),1)</f>
        <v>556.8</v>
      </c>
      <c r="X121" s="14" t="n">
        <f aca="false">ROUND(I121/IF(I121&lt;p_seuil_vitesse,p_vit_lente,p_vit_rapide)*60/15,0)*15</f>
        <v>435</v>
      </c>
      <c r="Y121" s="14" t="n">
        <f aca="false">MAX(IF(INDEX(10_Lieux!$B:$B,U121)&lt;&gt;"Ville",INDEX(10_Lieux!$I:$I,U121),0),IF(INDEX(10_Lieux!$B:$B,V121)&lt;&gt;"Ville",INDEX(10_Lieux!$I:$I,V121),0))</f>
        <v>0</v>
      </c>
      <c r="Z121" s="14" t="str">
        <f aca="false">A121&amp;"|"&amp;B121</f>
        <v>Toulouse|Rennes</v>
      </c>
      <c r="AA121" s="14" t="str">
        <f aca="false">IF(I121&lt;p_local,"Local",IF(I121&lt;p_vv_min,"Courte distance",IF(I121&lt;p_tres_long,"Longue distance","Très longue distance")))</f>
        <v>Longue distance</v>
      </c>
    </row>
    <row r="122" customFormat="false" ht="15" hidden="false" customHeight="true" outlineLevel="0" collapsed="false">
      <c r="A122" s="1" t="s">
        <v>132</v>
      </c>
      <c r="B122" s="1" t="s">
        <v>144</v>
      </c>
      <c r="C122" s="1" t="s">
        <v>33</v>
      </c>
      <c r="D122" s="1" t="s">
        <v>124</v>
      </c>
      <c r="E122" s="1" t="s">
        <v>266</v>
      </c>
      <c r="F122" s="14" t="s">
        <v>40</v>
      </c>
      <c r="G122" s="14" t="str">
        <f aca="false">IF(I122&lt;p_local,"Local → page infra",IF(H122&gt;=p_ph1,"Phase 1",IF(H122&gt;=p_ph2,"Phase 2","Phase 3")))</f>
        <v>Phase 3</v>
      </c>
      <c r="H122" s="14" t="n">
        <f aca="false">IF(I122&lt;p_local,0,IF(C122="Aéroport → Aéroport",p_pts_plein,IF(Y122&gt;0,IF(I122&lt;=Y122,p_pts_plein,IF(I122&lt;=p_mult2*Y122,p_pts_moyen,p_pts_r3)),IF(I122&gt;=p_vv_min,p_pts_plein,IF(I122&gt;=p_vv_moy,p_pts_moyen,p_pts_court))))+IF(INDEX(10_Lieux!$D:$D,U122)=1,p_prio1,p_prio2)+IF(INDEX(10_Lieux!$D:$D,V122)=1,p_prio1,p_prio2)+IF(K122="Oui",p_tf,0)+p_hub*((INDEX(10_Lieux!$H:$H,U122)="Hub")+(INDEX(10_Lieux!$H:$H,V122)="Hub"))+IF(OR(INDEX(10_Lieux!$H:$H,U122)="Premium",INDEX(10_Lieux!$H:$H,V122)="Premium"),p_prem,0))</f>
        <v>60</v>
      </c>
      <c r="I122" s="14" t="n">
        <f aca="false">ROUND(W122*p_facteur,0)</f>
        <v>624</v>
      </c>
      <c r="J122" s="14" t="str">
        <f aca="false">IF(X122&lt;60,X122&amp;" min",INT(X122/60)&amp;" h"&amp;IF(MOD(X122,60)=0,""," "&amp;TEXT(MOD(X122,60),"00")))</f>
        <v>6 h 30</v>
      </c>
      <c r="K122" s="14" t="str">
        <f aca="false">IF(S122&lt;&gt;T122,"Oui","Non")</f>
        <v>Non</v>
      </c>
      <c r="L122" s="14" t="str">
        <f aca="false">IF(AND(INDEX(10_Lieux!$B:$B,U122)="Ville",INDEX(10_Lieux!$B:$B,V122)="Ville"),"/chauffeur-prive/"&amp;INDEX(10_Lieux!$E:$E,U122)&amp;"-"&amp;INDEX(10_Lieux!$E:$E,V122)&amp;"/","/chauffeur-prive/"&amp;INDEX(10_Lieux!$E:$E,U122)&amp;"/"&amp;INDEX(10_Lieux!$E:$E,V122)&amp;"/")</f>
        <v>/chauffeur-prive/toulouse-dijon/</v>
      </c>
      <c r="M122" s="14" t="str">
        <f aca="false">IFERROR(INDEX($L:$L,MATCH(B122&amp;"|"&amp;A122,$Z:$Z,0)),"—")</f>
        <v>/chauffeur-prive/dijon-toulouse/</v>
      </c>
      <c r="N122" s="14" t="str">
        <f aca="false">IF(LEN("Chauffeur privé "&amp;INDEX(10_Lieux!$J:$J,U122)&amp;" → "&amp;INDEX(10_Lieux!$J:$J,V122)&amp;" | 24h/24")&gt;60,"Chauffeur privé "&amp;INDEX(10_Lieux!$J:$J,U122)&amp;" → "&amp;INDEX(10_Lieux!$J:$J,V122),"Chauffeur privé "&amp;INDEX(10_Lieux!$J:$J,U122)&amp;" → "&amp;INDEX(10_Lieux!$J:$J,V122)&amp;" | 24h/24")</f>
        <v>Chauffeur privé Toulouse → Dijon | 24h/24</v>
      </c>
      <c r="O122" s="14" t="n">
        <f aca="false">LEN(N122)</f>
        <v>41</v>
      </c>
      <c r="P122" s="14" t="str">
        <f aca="false">"Chauffeur privé "&amp;INDEX(10_Lieux!$K:$K,U122)&amp;" vers "&amp;INDEX(10_Lieux!$L:$L,V122)</f>
        <v>Chauffeur privé de Toulouse vers Dijon</v>
      </c>
      <c r="Q122" s="14" t="str">
        <f aca="false">"Chauffeur privé "&amp;INDEX(10_Lieux!$K:$K,U122)&amp;" vers "&amp;INDEX(10_Lieux!$L:$L,V122)&amp;" : env. "&amp;I122&amp;" km, "&amp;J122&amp;" de route. Devis personnalisé, standard 24h/24 et 7j/7."</f>
        <v>Chauffeur privé de Toulouse vers Dijon : env. 624 km, 6 h 30 de route. Devis personnalisé, standard 24h/24 et 7j/7.</v>
      </c>
      <c r="R122" s="14" t="n">
        <f aca="false">LEN(Q122)</f>
        <v>115</v>
      </c>
      <c r="S122" s="14" t="str">
        <f aca="false">INDEX(10_Lieux!$C:$C,U122)</f>
        <v>France</v>
      </c>
      <c r="T122" s="14" t="str">
        <f aca="false">INDEX(10_Lieux!$C:$C,V122)</f>
        <v>France</v>
      </c>
      <c r="U122" s="14" t="n">
        <f aca="false">MATCH(A122,10_Lieux!$A:$A,0)</f>
        <v>70</v>
      </c>
      <c r="V122" s="14" t="n">
        <f aca="false">MATCH(B122,10_Lieux!$A:$A,0)</f>
        <v>23</v>
      </c>
      <c r="W122" s="14" t="n">
        <f aca="false">ROUND(6371*2*ASIN(SQRT(SIN(RADIANS(INDEX(10_Lieux!$F:$F,V122)-INDEX(10_Lieux!$F:$F,U122))/2)^2+COS(RADIANS(INDEX(10_Lieux!$F:$F,U122)))*COS(RADIANS(INDEX(10_Lieux!$F:$F,V122)))*SIN(RADIANS(INDEX(10_Lieux!$G:$G,V122)-INDEX(10_Lieux!$G:$G,U122))/2)^2)),1)</f>
        <v>499.4</v>
      </c>
      <c r="X122" s="14" t="n">
        <f aca="false">ROUND(I122/IF(I122&lt;p_seuil_vitesse,p_vit_lente,p_vit_rapide)*60/15,0)*15</f>
        <v>390</v>
      </c>
      <c r="Y122" s="14" t="n">
        <f aca="false">MAX(IF(INDEX(10_Lieux!$B:$B,U122)&lt;&gt;"Ville",INDEX(10_Lieux!$I:$I,U122),0),IF(INDEX(10_Lieux!$B:$B,V122)&lt;&gt;"Ville",INDEX(10_Lieux!$I:$I,V122),0))</f>
        <v>0</v>
      </c>
      <c r="Z122" s="14" t="str">
        <f aca="false">A122&amp;"|"&amp;B122</f>
        <v>Toulouse|Dijon</v>
      </c>
      <c r="AA122" s="14" t="str">
        <f aca="false">IF(I122&lt;p_local,"Local",IF(I122&lt;p_vv_min,"Courte distance",IF(I122&lt;p_tres_long,"Longue distance","Très longue distance")))</f>
        <v>Longue distance</v>
      </c>
    </row>
    <row r="123" customFormat="false" ht="15" hidden="false" customHeight="true" outlineLevel="0" collapsed="false">
      <c r="A123" s="1" t="s">
        <v>132</v>
      </c>
      <c r="B123" s="1" t="s">
        <v>146</v>
      </c>
      <c r="C123" s="1" t="s">
        <v>33</v>
      </c>
      <c r="D123" s="1" t="s">
        <v>124</v>
      </c>
      <c r="E123" s="1" t="s">
        <v>267</v>
      </c>
      <c r="F123" s="14" t="s">
        <v>40</v>
      </c>
      <c r="G123" s="14" t="str">
        <f aca="false">IF(I123&lt;p_local,"Local → page infra",IF(H123&gt;=p_ph1,"Phase 1",IF(H123&gt;=p_ph2,"Phase 2","Phase 3")))</f>
        <v>Phase 3</v>
      </c>
      <c r="H123" s="14" t="n">
        <f aca="false">IF(I123&lt;p_local,0,IF(C123="Aéroport → Aéroport",p_pts_plein,IF(Y123&gt;0,IF(I123&lt;=Y123,p_pts_plein,IF(I123&lt;=p_mult2*Y123,p_pts_moyen,p_pts_r3)),IF(I123&gt;=p_vv_min,p_pts_plein,IF(I123&gt;=p_vv_moy,p_pts_moyen,p_pts_court))))+IF(INDEX(10_Lieux!$D:$D,U123)=1,p_prio1,p_prio2)+IF(INDEX(10_Lieux!$D:$D,V123)=1,p_prio1,p_prio2)+IF(K123="Oui",p_tf,0)+p_hub*((INDEX(10_Lieux!$H:$H,U123)="Hub")+(INDEX(10_Lieux!$H:$H,V123)="Hub"))+IF(OR(INDEX(10_Lieux!$H:$H,U123)="Premium",INDEX(10_Lieux!$H:$H,V123)="Premium"),p_prem,0))</f>
        <v>60</v>
      </c>
      <c r="I123" s="14" t="n">
        <f aca="false">ROUND(W123*p_facteur,0)</f>
        <v>479</v>
      </c>
      <c r="J123" s="14" t="str">
        <f aca="false">IF(X123&lt;60,X123&amp;" min",INT(X123/60)&amp;" h"&amp;IF(MOD(X123,60)=0,""," "&amp;TEXT(MOD(X123,60),"00")))</f>
        <v>5 h</v>
      </c>
      <c r="K123" s="14" t="str">
        <f aca="false">IF(S123&lt;&gt;T123,"Oui","Non")</f>
        <v>Non</v>
      </c>
      <c r="L123" s="14" t="str">
        <f aca="false">IF(AND(INDEX(10_Lieux!$B:$B,U123)="Ville",INDEX(10_Lieux!$B:$B,V123)="Ville"),"/chauffeur-prive/"&amp;INDEX(10_Lieux!$E:$E,U123)&amp;"-"&amp;INDEX(10_Lieux!$E:$E,V123)&amp;"/","/chauffeur-prive/"&amp;INDEX(10_Lieux!$E:$E,U123)&amp;"/"&amp;INDEX(10_Lieux!$E:$E,V123)&amp;"/")</f>
        <v>/chauffeur-prive/toulouse-grenoble/</v>
      </c>
      <c r="M123" s="14" t="str">
        <f aca="false">IFERROR(INDEX($L:$L,MATCH(B123&amp;"|"&amp;A123,$Z:$Z,0)),"—")</f>
        <v>/chauffeur-prive/grenoble-toulouse/</v>
      </c>
      <c r="N123" s="14" t="str">
        <f aca="false">IF(LEN("Chauffeur privé "&amp;INDEX(10_Lieux!$J:$J,U123)&amp;" → "&amp;INDEX(10_Lieux!$J:$J,V123)&amp;" | 24h/24")&gt;60,"Chauffeur privé "&amp;INDEX(10_Lieux!$J:$J,U123)&amp;" → "&amp;INDEX(10_Lieux!$J:$J,V123),"Chauffeur privé "&amp;INDEX(10_Lieux!$J:$J,U123)&amp;" → "&amp;INDEX(10_Lieux!$J:$J,V123)&amp;" | 24h/24")</f>
        <v>Chauffeur privé Toulouse → Grenoble | 24h/24</v>
      </c>
      <c r="O123" s="14" t="n">
        <f aca="false">LEN(N123)</f>
        <v>44</v>
      </c>
      <c r="P123" s="14" t="str">
        <f aca="false">"Chauffeur privé "&amp;INDEX(10_Lieux!$K:$K,U123)&amp;" vers "&amp;INDEX(10_Lieux!$L:$L,V123)</f>
        <v>Chauffeur privé de Toulouse vers Grenoble</v>
      </c>
      <c r="Q123" s="14" t="str">
        <f aca="false">"Chauffeur privé "&amp;INDEX(10_Lieux!$K:$K,U123)&amp;" vers "&amp;INDEX(10_Lieux!$L:$L,V123)&amp;" : env. "&amp;I123&amp;" km, "&amp;J123&amp;" de route. Devis personnalisé, standard 24h/24 et 7j/7."</f>
        <v>Chauffeur privé de Toulouse vers Grenoble : env. 479 km, 5 h de route. Devis personnalisé, standard 24h/24 et 7j/7.</v>
      </c>
      <c r="R123" s="14" t="n">
        <f aca="false">LEN(Q123)</f>
        <v>115</v>
      </c>
      <c r="S123" s="14" t="str">
        <f aca="false">INDEX(10_Lieux!$C:$C,U123)</f>
        <v>France</v>
      </c>
      <c r="T123" s="14" t="str">
        <f aca="false">INDEX(10_Lieux!$C:$C,V123)</f>
        <v>France</v>
      </c>
      <c r="U123" s="14" t="n">
        <f aca="false">MATCH(A123,10_Lieux!$A:$A,0)</f>
        <v>70</v>
      </c>
      <c r="V123" s="14" t="n">
        <f aca="false">MATCH(B123,10_Lieux!$A:$A,0)</f>
        <v>9</v>
      </c>
      <c r="W123" s="14" t="n">
        <f aca="false">ROUND(6371*2*ASIN(SQRT(SIN(RADIANS(INDEX(10_Lieux!$F:$F,V123)-INDEX(10_Lieux!$F:$F,U123))/2)^2+COS(RADIANS(INDEX(10_Lieux!$F:$F,U123)))*COS(RADIANS(INDEX(10_Lieux!$F:$F,V123)))*SIN(RADIANS(INDEX(10_Lieux!$G:$G,V123)-INDEX(10_Lieux!$G:$G,U123))/2)^2)),1)</f>
        <v>382.8</v>
      </c>
      <c r="X123" s="14" t="n">
        <f aca="false">ROUND(I123/IF(I123&lt;p_seuil_vitesse,p_vit_lente,p_vit_rapide)*60/15,0)*15</f>
        <v>300</v>
      </c>
      <c r="Y123" s="14" t="n">
        <f aca="false">MAX(IF(INDEX(10_Lieux!$B:$B,U123)&lt;&gt;"Ville",INDEX(10_Lieux!$I:$I,U123),0),IF(INDEX(10_Lieux!$B:$B,V123)&lt;&gt;"Ville",INDEX(10_Lieux!$I:$I,V123),0))</f>
        <v>0</v>
      </c>
      <c r="Z123" s="14" t="str">
        <f aca="false">A123&amp;"|"&amp;B123</f>
        <v>Toulouse|Grenoble</v>
      </c>
      <c r="AA123" s="14" t="str">
        <f aca="false">IF(I123&lt;p_local,"Local",IF(I123&lt;p_vv_min,"Courte distance",IF(I123&lt;p_tres_long,"Longue distance","Très longue distance")))</f>
        <v>Longue distance</v>
      </c>
    </row>
    <row r="124" customFormat="false" ht="15" hidden="false" customHeight="true" outlineLevel="0" collapsed="false">
      <c r="A124" s="1" t="s">
        <v>132</v>
      </c>
      <c r="B124" s="1" t="s">
        <v>148</v>
      </c>
      <c r="C124" s="1" t="s">
        <v>33</v>
      </c>
      <c r="D124" s="1" t="s">
        <v>124</v>
      </c>
      <c r="E124" s="1" t="s">
        <v>268</v>
      </c>
      <c r="F124" s="14" t="s">
        <v>40</v>
      </c>
      <c r="G124" s="14" t="str">
        <f aca="false">IF(I124&lt;p_local,"Local → page infra",IF(H124&gt;=p_ph1,"Phase 1",IF(H124&gt;=p_ph2,"Phase 2","Phase 3")))</f>
        <v>Phase 3</v>
      </c>
      <c r="H124" s="14" t="n">
        <f aca="false">IF(I124&lt;p_local,0,IF(C124="Aéroport → Aéroport",p_pts_plein,IF(Y124&gt;0,IF(I124&lt;=Y124,p_pts_plein,IF(I124&lt;=p_mult2*Y124,p_pts_moyen,p_pts_r3)),IF(I124&gt;=p_vv_min,p_pts_plein,IF(I124&gt;=p_vv_moy,p_pts_moyen,p_pts_court))))+IF(INDEX(10_Lieux!$D:$D,U124)=1,p_prio1,p_prio2)+IF(INDEX(10_Lieux!$D:$D,V124)=1,p_prio1,p_prio2)+IF(K124="Oui",p_tf,0)+p_hub*((INDEX(10_Lieux!$H:$H,U124)="Hub")+(INDEX(10_Lieux!$H:$H,V124)="Hub"))+IF(OR(INDEX(10_Lieux!$H:$H,U124)="Premium",INDEX(10_Lieux!$H:$H,V124)="Premium"),p_prem,0))</f>
        <v>60</v>
      </c>
      <c r="I124" s="14" t="n">
        <f aca="false">ROUND(W124*p_facteur,0)</f>
        <v>562</v>
      </c>
      <c r="J124" s="14" t="str">
        <f aca="false">IF(X124&lt;60,X124&amp;" min",INT(X124/60)&amp;" h"&amp;IF(MOD(X124,60)=0,""," "&amp;TEXT(MOD(X124,60),"00")))</f>
        <v>6 h</v>
      </c>
      <c r="K124" s="14" t="str">
        <f aca="false">IF(S124&lt;&gt;T124,"Oui","Non")</f>
        <v>Non</v>
      </c>
      <c r="L124" s="14" t="str">
        <f aca="false">IF(AND(INDEX(10_Lieux!$B:$B,U124)="Ville",INDEX(10_Lieux!$B:$B,V124)="Ville"),"/chauffeur-prive/"&amp;INDEX(10_Lieux!$E:$E,U124)&amp;"-"&amp;INDEX(10_Lieux!$E:$E,V124)&amp;"/","/chauffeur-prive/"&amp;INDEX(10_Lieux!$E:$E,U124)&amp;"/"&amp;INDEX(10_Lieux!$E:$E,V124)&amp;"/")</f>
        <v>/chauffeur-prive/toulouse-annecy/</v>
      </c>
      <c r="M124" s="14" t="str">
        <f aca="false">IFERROR(INDEX($L:$L,MATCH(B124&amp;"|"&amp;A124,$Z:$Z,0)),"—")</f>
        <v>/chauffeur-prive/annecy-toulouse/</v>
      </c>
      <c r="N124" s="14" t="str">
        <f aca="false">IF(LEN("Chauffeur privé "&amp;INDEX(10_Lieux!$J:$J,U124)&amp;" → "&amp;INDEX(10_Lieux!$J:$J,V124)&amp;" | 24h/24")&gt;60,"Chauffeur privé "&amp;INDEX(10_Lieux!$J:$J,U124)&amp;" → "&amp;INDEX(10_Lieux!$J:$J,V124),"Chauffeur privé "&amp;INDEX(10_Lieux!$J:$J,U124)&amp;" → "&amp;INDEX(10_Lieux!$J:$J,V124)&amp;" | 24h/24")</f>
        <v>Chauffeur privé Toulouse → Annecy | 24h/24</v>
      </c>
      <c r="O124" s="14" t="n">
        <f aca="false">LEN(N124)</f>
        <v>42</v>
      </c>
      <c r="P124" s="14" t="str">
        <f aca="false">"Chauffeur privé "&amp;INDEX(10_Lieux!$K:$K,U124)&amp;" vers "&amp;INDEX(10_Lieux!$L:$L,V124)</f>
        <v>Chauffeur privé de Toulouse vers Annecy</v>
      </c>
      <c r="Q124" s="14" t="str">
        <f aca="false">"Chauffeur privé "&amp;INDEX(10_Lieux!$K:$K,U124)&amp;" vers "&amp;INDEX(10_Lieux!$L:$L,V124)&amp;" : env. "&amp;I124&amp;" km, "&amp;J124&amp;" de route. Devis personnalisé, standard 24h/24 et 7j/7."</f>
        <v>Chauffeur privé de Toulouse vers Annecy : env. 562 km, 6 h de route. Devis personnalisé, standard 24h/24 et 7j/7.</v>
      </c>
      <c r="R124" s="14" t="n">
        <f aca="false">LEN(Q124)</f>
        <v>113</v>
      </c>
      <c r="S124" s="14" t="str">
        <f aca="false">INDEX(10_Lieux!$C:$C,U124)</f>
        <v>France</v>
      </c>
      <c r="T124" s="14" t="str">
        <f aca="false">INDEX(10_Lieux!$C:$C,V124)</f>
        <v>France</v>
      </c>
      <c r="U124" s="14" t="n">
        <f aca="false">MATCH(A124,10_Lieux!$A:$A,0)</f>
        <v>70</v>
      </c>
      <c r="V124" s="14" t="n">
        <f aca="false">MATCH(B124,10_Lieux!$A:$A,0)</f>
        <v>10</v>
      </c>
      <c r="W124" s="14" t="n">
        <f aca="false">ROUND(6371*2*ASIN(SQRT(SIN(RADIANS(INDEX(10_Lieux!$F:$F,V124)-INDEX(10_Lieux!$F:$F,U124))/2)^2+COS(RADIANS(INDEX(10_Lieux!$F:$F,U124)))*COS(RADIANS(INDEX(10_Lieux!$F:$F,V124)))*SIN(RADIANS(INDEX(10_Lieux!$G:$G,V124)-INDEX(10_Lieux!$G:$G,U124))/2)^2)),1)</f>
        <v>449.2</v>
      </c>
      <c r="X124" s="14" t="n">
        <f aca="false">ROUND(I124/IF(I124&lt;p_seuil_vitesse,p_vit_lente,p_vit_rapide)*60/15,0)*15</f>
        <v>360</v>
      </c>
      <c r="Y124" s="14" t="n">
        <f aca="false">MAX(IF(INDEX(10_Lieux!$B:$B,U124)&lt;&gt;"Ville",INDEX(10_Lieux!$I:$I,U124),0),IF(INDEX(10_Lieux!$B:$B,V124)&lt;&gt;"Ville",INDEX(10_Lieux!$I:$I,V124),0))</f>
        <v>0</v>
      </c>
      <c r="Z124" s="14" t="str">
        <f aca="false">A124&amp;"|"&amp;B124</f>
        <v>Toulouse|Annecy</v>
      </c>
      <c r="AA124" s="14" t="str">
        <f aca="false">IF(I124&lt;p_local,"Local",IF(I124&lt;p_vv_min,"Courte distance",IF(I124&lt;p_tres_long,"Longue distance","Très longue distance")))</f>
        <v>Longue distance</v>
      </c>
    </row>
    <row r="125" customFormat="false" ht="15" hidden="false" customHeight="true" outlineLevel="0" collapsed="false">
      <c r="A125" s="1" t="s">
        <v>132</v>
      </c>
      <c r="B125" s="1" t="s">
        <v>150</v>
      </c>
      <c r="C125" s="1" t="s">
        <v>33</v>
      </c>
      <c r="D125" s="1" t="s">
        <v>124</v>
      </c>
      <c r="E125" s="1" t="s">
        <v>269</v>
      </c>
      <c r="F125" s="14" t="s">
        <v>40</v>
      </c>
      <c r="G125" s="14" t="str">
        <f aca="false">IF(I125&lt;p_local,"Local → page infra",IF(H125&gt;=p_ph1,"Phase 1",IF(H125&gt;=p_ph2,"Phase 2","Phase 3")))</f>
        <v>Phase 3</v>
      </c>
      <c r="H125" s="14" t="n">
        <f aca="false">IF(I125&lt;p_local,0,IF(C125="Aéroport → Aéroport",p_pts_plein,IF(Y125&gt;0,IF(I125&lt;=Y125,p_pts_plein,IF(I125&lt;=p_mult2*Y125,p_pts_moyen,p_pts_r3)),IF(I125&gt;=p_vv_min,p_pts_plein,IF(I125&gt;=p_vv_moy,p_pts_moyen,p_pts_court))))+IF(INDEX(10_Lieux!$D:$D,U125)=1,p_prio1,p_prio2)+IF(INDEX(10_Lieux!$D:$D,V125)=1,p_prio1,p_prio2)+IF(K125="Oui",p_tf,0)+p_hub*((INDEX(10_Lieux!$H:$H,U125)="Hub")+(INDEX(10_Lieux!$H:$H,V125)="Hub"))+IF(OR(INDEX(10_Lieux!$H:$H,U125)="Premium",INDEX(10_Lieux!$H:$H,V125)="Premium"),p_prem,0))</f>
        <v>55</v>
      </c>
      <c r="I125" s="14" t="n">
        <f aca="false">ROUND(W125*p_facteur,0)</f>
        <v>520</v>
      </c>
      <c r="J125" s="14" t="str">
        <f aca="false">IF(X125&lt;60,X125&amp;" min",INT(X125/60)&amp;" h"&amp;IF(MOD(X125,60)=0,""," "&amp;TEXT(MOD(X125,60),"00")))</f>
        <v>5 h 30</v>
      </c>
      <c r="K125" s="14" t="str">
        <f aca="false">IF(S125&lt;&gt;T125,"Oui","Non")</f>
        <v>Non</v>
      </c>
      <c r="L125" s="14" t="str">
        <f aca="false">IF(AND(INDEX(10_Lieux!$B:$B,U125)="Ville",INDEX(10_Lieux!$B:$B,V125)="Ville"),"/chauffeur-prive/"&amp;INDEX(10_Lieux!$E:$E,U125)&amp;"-"&amp;INDEX(10_Lieux!$E:$E,V125)&amp;"/","/chauffeur-prive/"&amp;INDEX(10_Lieux!$E:$E,U125)&amp;"/"&amp;INDEX(10_Lieux!$E:$E,V125)&amp;"/")</f>
        <v>/chauffeur-prive/toulouse-chambery/</v>
      </c>
      <c r="M125" s="14" t="str">
        <f aca="false">IFERROR(INDEX($L:$L,MATCH(B125&amp;"|"&amp;A125,$Z:$Z,0)),"—")</f>
        <v>/chauffeur-prive/chambery-toulouse/</v>
      </c>
      <c r="N125" s="14" t="str">
        <f aca="false">IF(LEN("Chauffeur privé "&amp;INDEX(10_Lieux!$J:$J,U125)&amp;" → "&amp;INDEX(10_Lieux!$J:$J,V125)&amp;" | 24h/24")&gt;60,"Chauffeur privé "&amp;INDEX(10_Lieux!$J:$J,U125)&amp;" → "&amp;INDEX(10_Lieux!$J:$J,V125),"Chauffeur privé "&amp;INDEX(10_Lieux!$J:$J,U125)&amp;" → "&amp;INDEX(10_Lieux!$J:$J,V125)&amp;" | 24h/24")</f>
        <v>Chauffeur privé Toulouse → Chambéry | 24h/24</v>
      </c>
      <c r="O125" s="14" t="n">
        <f aca="false">LEN(N125)</f>
        <v>44</v>
      </c>
      <c r="P125" s="14" t="str">
        <f aca="false">"Chauffeur privé "&amp;INDEX(10_Lieux!$K:$K,U125)&amp;" vers "&amp;INDEX(10_Lieux!$L:$L,V125)</f>
        <v>Chauffeur privé de Toulouse vers Chambéry</v>
      </c>
      <c r="Q125" s="14" t="str">
        <f aca="false">"Chauffeur privé "&amp;INDEX(10_Lieux!$K:$K,U125)&amp;" vers "&amp;INDEX(10_Lieux!$L:$L,V125)&amp;" : env. "&amp;I125&amp;" km, "&amp;J125&amp;" de route. Devis personnalisé, standard 24h/24 et 7j/7."</f>
        <v>Chauffeur privé de Toulouse vers Chambéry : env. 520 km, 5 h 30 de route. Devis personnalisé, standard 24h/24 et 7j/7.</v>
      </c>
      <c r="R125" s="14" t="n">
        <f aca="false">LEN(Q125)</f>
        <v>118</v>
      </c>
      <c r="S125" s="14" t="str">
        <f aca="false">INDEX(10_Lieux!$C:$C,U125)</f>
        <v>France</v>
      </c>
      <c r="T125" s="14" t="str">
        <f aca="false">INDEX(10_Lieux!$C:$C,V125)</f>
        <v>France</v>
      </c>
      <c r="U125" s="14" t="n">
        <f aca="false">MATCH(A125,10_Lieux!$A:$A,0)</f>
        <v>70</v>
      </c>
      <c r="V125" s="14" t="n">
        <f aca="false">MATCH(B125,10_Lieux!$A:$A,0)</f>
        <v>11</v>
      </c>
      <c r="W125" s="14" t="n">
        <f aca="false">ROUND(6371*2*ASIN(SQRT(SIN(RADIANS(INDEX(10_Lieux!$F:$F,V125)-INDEX(10_Lieux!$F:$F,U125))/2)^2+COS(RADIANS(INDEX(10_Lieux!$F:$F,U125)))*COS(RADIANS(INDEX(10_Lieux!$F:$F,V125)))*SIN(RADIANS(INDEX(10_Lieux!$G:$G,V125)-INDEX(10_Lieux!$G:$G,U125))/2)^2)),1)</f>
        <v>415.8</v>
      </c>
      <c r="X125" s="14" t="n">
        <f aca="false">ROUND(I125/IF(I125&lt;p_seuil_vitesse,p_vit_lente,p_vit_rapide)*60/15,0)*15</f>
        <v>330</v>
      </c>
      <c r="Y125" s="14" t="n">
        <f aca="false">MAX(IF(INDEX(10_Lieux!$B:$B,U125)&lt;&gt;"Ville",INDEX(10_Lieux!$I:$I,U125),0),IF(INDEX(10_Lieux!$B:$B,V125)&lt;&gt;"Ville",INDEX(10_Lieux!$I:$I,V125),0))</f>
        <v>0</v>
      </c>
      <c r="Z125" s="14" t="str">
        <f aca="false">A125&amp;"|"&amp;B125</f>
        <v>Toulouse|Chambéry</v>
      </c>
      <c r="AA125" s="14" t="str">
        <f aca="false">IF(I125&lt;p_local,"Local",IF(I125&lt;p_vv_min,"Courte distance",IF(I125&lt;p_tres_long,"Longue distance","Très longue distance")))</f>
        <v>Longue distance</v>
      </c>
    </row>
    <row r="126" customFormat="false" ht="15" hidden="false" customHeight="true" outlineLevel="0" collapsed="false">
      <c r="A126" s="1" t="s">
        <v>132</v>
      </c>
      <c r="B126" s="1" t="s">
        <v>152</v>
      </c>
      <c r="C126" s="1" t="s">
        <v>33</v>
      </c>
      <c r="D126" s="1" t="s">
        <v>124</v>
      </c>
      <c r="E126" s="1" t="s">
        <v>270</v>
      </c>
      <c r="F126" s="14" t="s">
        <v>40</v>
      </c>
      <c r="G126" s="14" t="str">
        <f aca="false">IF(I126&lt;p_local,"Local → page infra",IF(H126&gt;=p_ph1,"Phase 1",IF(H126&gt;=p_ph2,"Phase 2","Phase 3")))</f>
        <v>Phase 1</v>
      </c>
      <c r="H126" s="14" t="n">
        <f aca="false">IF(I126&lt;p_local,0,IF(C126="Aéroport → Aéroport",p_pts_plein,IF(Y126&gt;0,IF(I126&lt;=Y126,p_pts_plein,IF(I126&lt;=p_mult2*Y126,p_pts_moyen,p_pts_r3)),IF(I126&gt;=p_vv_min,p_pts_plein,IF(I126&gt;=p_vv_moy,p_pts_moyen,p_pts_court))))+IF(INDEX(10_Lieux!$D:$D,U126)=1,p_prio1,p_prio2)+IF(INDEX(10_Lieux!$D:$D,V126)=1,p_prio1,p_prio2)+IF(K126="Oui",p_tf,0)+p_hub*((INDEX(10_Lieux!$H:$H,U126)="Hub")+(INDEX(10_Lieux!$H:$H,V126)="Hub"))+IF(OR(INDEX(10_Lieux!$H:$H,U126)="Premium",INDEX(10_Lieux!$H:$H,V126)="Premium"),p_prem,0))</f>
        <v>80</v>
      </c>
      <c r="I126" s="14" t="n">
        <f aca="false">ROUND(W126*p_facteur,0)</f>
        <v>587</v>
      </c>
      <c r="J126" s="14" t="str">
        <f aca="false">IF(X126&lt;60,X126&amp;" min",INT(X126/60)&amp;" h"&amp;IF(MOD(X126,60)=0,""," "&amp;TEXT(MOD(X126,60),"00")))</f>
        <v>6 h 15</v>
      </c>
      <c r="K126" s="14" t="str">
        <f aca="false">IF(S126&lt;&gt;T126,"Oui","Non")</f>
        <v>Oui</v>
      </c>
      <c r="L126" s="14" t="str">
        <f aca="false">IF(AND(INDEX(10_Lieux!$B:$B,U126)="Ville",INDEX(10_Lieux!$B:$B,V126)="Ville"),"/chauffeur-prive/"&amp;INDEX(10_Lieux!$E:$E,U126)&amp;"-"&amp;INDEX(10_Lieux!$E:$E,V126)&amp;"/","/chauffeur-prive/"&amp;INDEX(10_Lieux!$E:$E,U126)&amp;"/"&amp;INDEX(10_Lieux!$E:$E,V126)&amp;"/")</f>
        <v>/chauffeur-prive/toulouse-geneve/</v>
      </c>
      <c r="M126" s="14" t="str">
        <f aca="false">IFERROR(INDEX($L:$L,MATCH(B126&amp;"|"&amp;A126,$Z:$Z,0)),"—")</f>
        <v>/chauffeur-prive/geneve-toulouse/</v>
      </c>
      <c r="N126" s="14" t="str">
        <f aca="false">IF(LEN("Chauffeur privé "&amp;INDEX(10_Lieux!$J:$J,U126)&amp;" → "&amp;INDEX(10_Lieux!$J:$J,V126)&amp;" | 24h/24")&gt;60,"Chauffeur privé "&amp;INDEX(10_Lieux!$J:$J,U126)&amp;" → "&amp;INDEX(10_Lieux!$J:$J,V126),"Chauffeur privé "&amp;INDEX(10_Lieux!$J:$J,U126)&amp;" → "&amp;INDEX(10_Lieux!$J:$J,V126)&amp;" | 24h/24")</f>
        <v>Chauffeur privé Toulouse → Genève | 24h/24</v>
      </c>
      <c r="O126" s="14" t="n">
        <f aca="false">LEN(N126)</f>
        <v>42</v>
      </c>
      <c r="P126" s="14" t="str">
        <f aca="false">"Chauffeur privé "&amp;INDEX(10_Lieux!$K:$K,U126)&amp;" vers "&amp;INDEX(10_Lieux!$L:$L,V126)</f>
        <v>Chauffeur privé de Toulouse vers Genève</v>
      </c>
      <c r="Q126" s="14" t="str">
        <f aca="false">"Chauffeur privé "&amp;INDEX(10_Lieux!$K:$K,U126)&amp;" vers "&amp;INDEX(10_Lieux!$L:$L,V126)&amp;" : env. "&amp;I126&amp;" km, "&amp;J126&amp;" de route. Devis personnalisé, standard 24h/24 et 7j/7."</f>
        <v>Chauffeur privé de Toulouse vers Genève : env. 587 km, 6 h 15 de route. Devis personnalisé, standard 24h/24 et 7j/7.</v>
      </c>
      <c r="R126" s="14" t="n">
        <f aca="false">LEN(Q126)</f>
        <v>116</v>
      </c>
      <c r="S126" s="14" t="str">
        <f aca="false">INDEX(10_Lieux!$C:$C,U126)</f>
        <v>France</v>
      </c>
      <c r="T126" s="14" t="str">
        <f aca="false">INDEX(10_Lieux!$C:$C,V126)</f>
        <v>Suisse</v>
      </c>
      <c r="U126" s="14" t="n">
        <f aca="false">MATCH(A126,10_Lieux!$A:$A,0)</f>
        <v>70</v>
      </c>
      <c r="V126" s="14" t="n">
        <f aca="false">MATCH(B126,10_Lieux!$A:$A,0)</f>
        <v>111</v>
      </c>
      <c r="W126" s="14" t="n">
        <f aca="false">ROUND(6371*2*ASIN(SQRT(SIN(RADIANS(INDEX(10_Lieux!$F:$F,V126)-INDEX(10_Lieux!$F:$F,U126))/2)^2+COS(RADIANS(INDEX(10_Lieux!$F:$F,U126)))*COS(RADIANS(INDEX(10_Lieux!$F:$F,V126)))*SIN(RADIANS(INDEX(10_Lieux!$G:$G,V126)-INDEX(10_Lieux!$G:$G,U126))/2)^2)),1)</f>
        <v>469.4</v>
      </c>
      <c r="X126" s="14" t="n">
        <f aca="false">ROUND(I126/IF(I126&lt;p_seuil_vitesse,p_vit_lente,p_vit_rapide)*60/15,0)*15</f>
        <v>375</v>
      </c>
      <c r="Y126" s="14" t="n">
        <f aca="false">MAX(IF(INDEX(10_Lieux!$B:$B,U126)&lt;&gt;"Ville",INDEX(10_Lieux!$I:$I,U126),0),IF(INDEX(10_Lieux!$B:$B,V126)&lt;&gt;"Ville",INDEX(10_Lieux!$I:$I,V126),0))</f>
        <v>0</v>
      </c>
      <c r="Z126" s="14" t="str">
        <f aca="false">A126&amp;"|"&amp;B126</f>
        <v>Toulouse|Genève</v>
      </c>
      <c r="AA126" s="14" t="str">
        <f aca="false">IF(I126&lt;p_local,"Local",IF(I126&lt;p_vv_min,"Courte distance",IF(I126&lt;p_tres_long,"Longue distance","Très longue distance")))</f>
        <v>Longue distance</v>
      </c>
    </row>
    <row r="127" customFormat="false" ht="15" hidden="false" customHeight="true" outlineLevel="0" collapsed="false">
      <c r="A127" s="1" t="s">
        <v>132</v>
      </c>
      <c r="B127" s="1" t="s">
        <v>154</v>
      </c>
      <c r="C127" s="1" t="s">
        <v>33</v>
      </c>
      <c r="D127" s="1" t="s">
        <v>124</v>
      </c>
      <c r="E127" s="1" t="s">
        <v>271</v>
      </c>
      <c r="F127" s="14" t="s">
        <v>40</v>
      </c>
      <c r="G127" s="14" t="str">
        <f aca="false">IF(I127&lt;p_local,"Local → page infra",IF(H127&gt;=p_ph1,"Phase 1",IF(H127&gt;=p_ph2,"Phase 2","Phase 3")))</f>
        <v>Phase 2</v>
      </c>
      <c r="H127" s="14" t="n">
        <f aca="false">IF(I127&lt;p_local,0,IF(C127="Aéroport → Aéroport",p_pts_plein,IF(Y127&gt;0,IF(I127&lt;=Y127,p_pts_plein,IF(I127&lt;=p_mult2*Y127,p_pts_moyen,p_pts_r3)),IF(I127&gt;=p_vv_min,p_pts_plein,IF(I127&gt;=p_vv_moy,p_pts_moyen,p_pts_court))))+IF(INDEX(10_Lieux!$D:$D,U127)=1,p_prio1,p_prio2)+IF(INDEX(10_Lieux!$D:$D,V127)=1,p_prio1,p_prio2)+IF(K127="Oui",p_tf,0)+p_hub*((INDEX(10_Lieux!$H:$H,U127)="Hub")+(INDEX(10_Lieux!$H:$H,V127)="Hub"))+IF(OR(INDEX(10_Lieux!$H:$H,U127)="Premium",INDEX(10_Lieux!$H:$H,V127)="Premium"),p_prem,0))</f>
        <v>70</v>
      </c>
      <c r="I127" s="14" t="n">
        <f aca="false">ROUND(W127*p_facteur,0)</f>
        <v>651</v>
      </c>
      <c r="J127" s="14" t="str">
        <f aca="false">IF(X127&lt;60,X127&amp;" min",INT(X127/60)&amp;" h"&amp;IF(MOD(X127,60)=0,""," "&amp;TEXT(MOD(X127,60),"00")))</f>
        <v>6 h 45</v>
      </c>
      <c r="K127" s="14" t="str">
        <f aca="false">IF(S127&lt;&gt;T127,"Oui","Non")</f>
        <v>Oui</v>
      </c>
      <c r="L127" s="14" t="str">
        <f aca="false">IF(AND(INDEX(10_Lieux!$B:$B,U127)="Ville",INDEX(10_Lieux!$B:$B,V127)="Ville"),"/chauffeur-prive/"&amp;INDEX(10_Lieux!$E:$E,U127)&amp;"-"&amp;INDEX(10_Lieux!$E:$E,V127)&amp;"/","/chauffeur-prive/"&amp;INDEX(10_Lieux!$E:$E,U127)&amp;"/"&amp;INDEX(10_Lieux!$E:$E,V127)&amp;"/")</f>
        <v>/chauffeur-prive/toulouse-lausanne/</v>
      </c>
      <c r="M127" s="14" t="str">
        <f aca="false">IFERROR(INDEX($L:$L,MATCH(B127&amp;"|"&amp;A127,$Z:$Z,0)),"—")</f>
        <v>/chauffeur-prive/lausanne-toulouse/</v>
      </c>
      <c r="N127" s="14" t="str">
        <f aca="false">IF(LEN("Chauffeur privé "&amp;INDEX(10_Lieux!$J:$J,U127)&amp;" → "&amp;INDEX(10_Lieux!$J:$J,V127)&amp;" | 24h/24")&gt;60,"Chauffeur privé "&amp;INDEX(10_Lieux!$J:$J,U127)&amp;" → "&amp;INDEX(10_Lieux!$J:$J,V127),"Chauffeur privé "&amp;INDEX(10_Lieux!$J:$J,U127)&amp;" → "&amp;INDEX(10_Lieux!$J:$J,V127)&amp;" | 24h/24")</f>
        <v>Chauffeur privé Toulouse → Lausanne | 24h/24</v>
      </c>
      <c r="O127" s="14" t="n">
        <f aca="false">LEN(N127)</f>
        <v>44</v>
      </c>
      <c r="P127" s="14" t="str">
        <f aca="false">"Chauffeur privé "&amp;INDEX(10_Lieux!$K:$K,U127)&amp;" vers "&amp;INDEX(10_Lieux!$L:$L,V127)</f>
        <v>Chauffeur privé de Toulouse vers Lausanne</v>
      </c>
      <c r="Q127" s="14" t="str">
        <f aca="false">"Chauffeur privé "&amp;INDEX(10_Lieux!$K:$K,U127)&amp;" vers "&amp;INDEX(10_Lieux!$L:$L,V127)&amp;" : env. "&amp;I127&amp;" km, "&amp;J127&amp;" de route. Devis personnalisé, standard 24h/24 et 7j/7."</f>
        <v>Chauffeur privé de Toulouse vers Lausanne : env. 651 km, 6 h 45 de route. Devis personnalisé, standard 24h/24 et 7j/7.</v>
      </c>
      <c r="R127" s="14" t="n">
        <f aca="false">LEN(Q127)</f>
        <v>118</v>
      </c>
      <c r="S127" s="14" t="str">
        <f aca="false">INDEX(10_Lieux!$C:$C,U127)</f>
        <v>France</v>
      </c>
      <c r="T127" s="14" t="str">
        <f aca="false">INDEX(10_Lieux!$C:$C,V127)</f>
        <v>Suisse</v>
      </c>
      <c r="U127" s="14" t="n">
        <f aca="false">MATCH(A127,10_Lieux!$A:$A,0)</f>
        <v>70</v>
      </c>
      <c r="V127" s="14" t="n">
        <f aca="false">MATCH(B127,10_Lieux!$A:$A,0)</f>
        <v>112</v>
      </c>
      <c r="W127" s="14" t="n">
        <f aca="false">ROUND(6371*2*ASIN(SQRT(SIN(RADIANS(INDEX(10_Lieux!$F:$F,V127)-INDEX(10_Lieux!$F:$F,U127))/2)^2+COS(RADIANS(INDEX(10_Lieux!$F:$F,U127)))*COS(RADIANS(INDEX(10_Lieux!$F:$F,V127)))*SIN(RADIANS(INDEX(10_Lieux!$G:$G,V127)-INDEX(10_Lieux!$G:$G,U127))/2)^2)),1)</f>
        <v>520.5</v>
      </c>
      <c r="X127" s="14" t="n">
        <f aca="false">ROUND(I127/IF(I127&lt;p_seuil_vitesse,p_vit_lente,p_vit_rapide)*60/15,0)*15</f>
        <v>405</v>
      </c>
      <c r="Y127" s="14" t="n">
        <f aca="false">MAX(IF(INDEX(10_Lieux!$B:$B,U127)&lt;&gt;"Ville",INDEX(10_Lieux!$I:$I,U127),0),IF(INDEX(10_Lieux!$B:$B,V127)&lt;&gt;"Ville",INDEX(10_Lieux!$I:$I,V127),0))</f>
        <v>0</v>
      </c>
      <c r="Z127" s="14" t="str">
        <f aca="false">A127&amp;"|"&amp;B127</f>
        <v>Toulouse|Lausanne</v>
      </c>
      <c r="AA127" s="14" t="str">
        <f aca="false">IF(I127&lt;p_local,"Local",IF(I127&lt;p_vv_min,"Courte distance",IF(I127&lt;p_tres_long,"Longue distance","Très longue distance")))</f>
        <v>Longue distance</v>
      </c>
    </row>
    <row r="128" customFormat="false" ht="15" hidden="false" customHeight="true" outlineLevel="0" collapsed="false">
      <c r="A128" s="1" t="s">
        <v>132</v>
      </c>
      <c r="B128" s="1" t="s">
        <v>156</v>
      </c>
      <c r="C128" s="1" t="s">
        <v>33</v>
      </c>
      <c r="D128" s="1" t="s">
        <v>124</v>
      </c>
      <c r="E128" s="1" t="s">
        <v>272</v>
      </c>
      <c r="F128" s="14" t="s">
        <v>40</v>
      </c>
      <c r="G128" s="14" t="str">
        <f aca="false">IF(I128&lt;p_local,"Local → page infra",IF(H128&gt;=p_ph1,"Phase 1",IF(H128&gt;=p_ph2,"Phase 2","Phase 3")))</f>
        <v>Phase 1</v>
      </c>
      <c r="H128" s="14" t="n">
        <f aca="false">IF(I128&lt;p_local,0,IF(C128="Aéroport → Aéroport",p_pts_plein,IF(Y128&gt;0,IF(I128&lt;=Y128,p_pts_plein,IF(I128&lt;=p_mult2*Y128,p_pts_moyen,p_pts_r3)),IF(I128&gt;=p_vv_min,p_pts_plein,IF(I128&gt;=p_vv_moy,p_pts_moyen,p_pts_court))))+IF(INDEX(10_Lieux!$D:$D,U128)=1,p_prio1,p_prio2)+IF(INDEX(10_Lieux!$D:$D,V128)=1,p_prio1,p_prio2)+IF(K128="Oui",p_tf,0)+p_hub*((INDEX(10_Lieux!$H:$H,U128)="Hub")+(INDEX(10_Lieux!$H:$H,V128)="Hub"))+IF(OR(INDEX(10_Lieux!$H:$H,U128)="Premium",INDEX(10_Lieux!$H:$H,V128)="Premium"),p_prem,0))</f>
        <v>80</v>
      </c>
      <c r="I128" s="14" t="n">
        <f aca="false">ROUND(W128*p_facteur,0)</f>
        <v>1043</v>
      </c>
      <c r="J128" s="14" t="str">
        <f aca="false">IF(X128&lt;60,X128&amp;" min",INT(X128/60)&amp;" h"&amp;IF(MOD(X128,60)=0,""," "&amp;TEXT(MOD(X128,60),"00")))</f>
        <v>11 h</v>
      </c>
      <c r="K128" s="14" t="str">
        <f aca="false">IF(S128&lt;&gt;T128,"Oui","Non")</f>
        <v>Oui</v>
      </c>
      <c r="L128" s="14" t="str">
        <f aca="false">IF(AND(INDEX(10_Lieux!$B:$B,U128)="Ville",INDEX(10_Lieux!$B:$B,V128)="Ville"),"/chauffeur-prive/"&amp;INDEX(10_Lieux!$E:$E,U128)&amp;"-"&amp;INDEX(10_Lieux!$E:$E,V128)&amp;"/","/chauffeur-prive/"&amp;INDEX(10_Lieux!$E:$E,U128)&amp;"/"&amp;INDEX(10_Lieux!$E:$E,V128)&amp;"/")</f>
        <v>/chauffeur-prive/toulouse-bruxelles/</v>
      </c>
      <c r="M128" s="14" t="str">
        <f aca="false">IFERROR(INDEX($L:$L,MATCH(B128&amp;"|"&amp;A128,$Z:$Z,0)),"—")</f>
        <v>/chauffeur-prive/bruxelles-toulouse/</v>
      </c>
      <c r="N128" s="14" t="str">
        <f aca="false">IF(LEN("Chauffeur privé "&amp;INDEX(10_Lieux!$J:$J,U128)&amp;" → "&amp;INDEX(10_Lieux!$J:$J,V128)&amp;" | 24h/24")&gt;60,"Chauffeur privé "&amp;INDEX(10_Lieux!$J:$J,U128)&amp;" → "&amp;INDEX(10_Lieux!$J:$J,V128),"Chauffeur privé "&amp;INDEX(10_Lieux!$J:$J,U128)&amp;" → "&amp;INDEX(10_Lieux!$J:$J,V128)&amp;" | 24h/24")</f>
        <v>Chauffeur privé Toulouse → Bruxelles | 24h/24</v>
      </c>
      <c r="O128" s="14" t="n">
        <f aca="false">LEN(N128)</f>
        <v>45</v>
      </c>
      <c r="P128" s="14" t="str">
        <f aca="false">"Chauffeur privé "&amp;INDEX(10_Lieux!$K:$K,U128)&amp;" vers "&amp;INDEX(10_Lieux!$L:$L,V128)</f>
        <v>Chauffeur privé de Toulouse vers Bruxelles</v>
      </c>
      <c r="Q128" s="14" t="str">
        <f aca="false">"Chauffeur privé "&amp;INDEX(10_Lieux!$K:$K,U128)&amp;" vers "&amp;INDEX(10_Lieux!$L:$L,V128)&amp;" : env. "&amp;I128&amp;" km, "&amp;J128&amp;" de route. Devis personnalisé, standard 24h/24 et 7j/7."</f>
        <v>Chauffeur privé de Toulouse vers Bruxelles : env. 1043 km, 11 h de route. Devis personnalisé, standard 24h/24 et 7j/7.</v>
      </c>
      <c r="R128" s="14" t="n">
        <f aca="false">LEN(Q128)</f>
        <v>118</v>
      </c>
      <c r="S128" s="14" t="str">
        <f aca="false">INDEX(10_Lieux!$C:$C,U128)</f>
        <v>France</v>
      </c>
      <c r="T128" s="14" t="str">
        <f aca="false">INDEX(10_Lieux!$C:$C,V128)</f>
        <v>Belgique</v>
      </c>
      <c r="U128" s="14" t="n">
        <f aca="false">MATCH(A128,10_Lieux!$A:$A,0)</f>
        <v>70</v>
      </c>
      <c r="V128" s="14" t="n">
        <f aca="false">MATCH(B128,10_Lieux!$A:$A,0)</f>
        <v>93</v>
      </c>
      <c r="W128" s="14" t="n">
        <f aca="false">ROUND(6371*2*ASIN(SQRT(SIN(RADIANS(INDEX(10_Lieux!$F:$F,V128)-INDEX(10_Lieux!$F:$F,U128))/2)^2+COS(RADIANS(INDEX(10_Lieux!$F:$F,U128)))*COS(RADIANS(INDEX(10_Lieux!$F:$F,V128)))*SIN(RADIANS(INDEX(10_Lieux!$G:$G,V128)-INDEX(10_Lieux!$G:$G,U128))/2)^2)),1)</f>
        <v>834.6</v>
      </c>
      <c r="X128" s="14" t="n">
        <f aca="false">ROUND(I128/IF(I128&lt;p_seuil_vitesse,p_vit_lente,p_vit_rapide)*60/15,0)*15</f>
        <v>660</v>
      </c>
      <c r="Y128" s="14" t="n">
        <f aca="false">MAX(IF(INDEX(10_Lieux!$B:$B,U128)&lt;&gt;"Ville",INDEX(10_Lieux!$I:$I,U128),0),IF(INDEX(10_Lieux!$B:$B,V128)&lt;&gt;"Ville",INDEX(10_Lieux!$I:$I,V128),0))</f>
        <v>0</v>
      </c>
      <c r="Z128" s="14" t="str">
        <f aca="false">A128&amp;"|"&amp;B128</f>
        <v>Toulouse|Bruxelles</v>
      </c>
      <c r="AA128" s="14" t="str">
        <f aca="false">IF(I128&lt;p_local,"Local",IF(I128&lt;p_vv_min,"Courte distance",IF(I128&lt;p_tres_long,"Longue distance","Très longue distance")))</f>
        <v>Très longue distance</v>
      </c>
    </row>
    <row r="129" customFormat="false" ht="15" hidden="false" customHeight="true" outlineLevel="0" collapsed="false">
      <c r="A129" s="1" t="s">
        <v>132</v>
      </c>
      <c r="B129" s="1" t="s">
        <v>158</v>
      </c>
      <c r="C129" s="1" t="s">
        <v>33</v>
      </c>
      <c r="D129" s="1" t="s">
        <v>124</v>
      </c>
      <c r="E129" s="1" t="s">
        <v>273</v>
      </c>
      <c r="F129" s="14" t="s">
        <v>40</v>
      </c>
      <c r="G129" s="14" t="str">
        <f aca="false">IF(I129&lt;p_local,"Local → page infra",IF(H129&gt;=p_ph1,"Phase 1",IF(H129&gt;=p_ph2,"Phase 2","Phase 3")))</f>
        <v>Phase 2</v>
      </c>
      <c r="H129" s="14" t="n">
        <f aca="false">IF(I129&lt;p_local,0,IF(C129="Aéroport → Aéroport",p_pts_plein,IF(Y129&gt;0,IF(I129&lt;=Y129,p_pts_plein,IF(I129&lt;=p_mult2*Y129,p_pts_moyen,p_pts_r3)),IF(I129&gt;=p_vv_min,p_pts_plein,IF(I129&gt;=p_vv_moy,p_pts_moyen,p_pts_court))))+IF(INDEX(10_Lieux!$D:$D,U129)=1,p_prio1,p_prio2)+IF(INDEX(10_Lieux!$D:$D,V129)=1,p_prio1,p_prio2)+IF(K129="Oui",p_tf,0)+p_hub*((INDEX(10_Lieux!$H:$H,U129)="Hub")+(INDEX(10_Lieux!$H:$H,V129)="Hub"))+IF(OR(INDEX(10_Lieux!$H:$H,U129)="Premium",INDEX(10_Lieux!$H:$H,V129)="Premium"),p_prem,0))</f>
        <v>70</v>
      </c>
      <c r="I129" s="14" t="n">
        <f aca="false">ROUND(W129*p_facteur,0)</f>
        <v>1051</v>
      </c>
      <c r="J129" s="14" t="str">
        <f aca="false">IF(X129&lt;60,X129&amp;" min",INT(X129/60)&amp;" h"&amp;IF(MOD(X129,60)=0,""," "&amp;TEXT(MOD(X129,60),"00")))</f>
        <v>11 h</v>
      </c>
      <c r="K129" s="14" t="str">
        <f aca="false">IF(S129&lt;&gt;T129,"Oui","Non")</f>
        <v>Oui</v>
      </c>
      <c r="L129" s="14" t="str">
        <f aca="false">IF(AND(INDEX(10_Lieux!$B:$B,U129)="Ville",INDEX(10_Lieux!$B:$B,V129)="Ville"),"/chauffeur-prive/"&amp;INDEX(10_Lieux!$E:$E,U129)&amp;"-"&amp;INDEX(10_Lieux!$E:$E,V129)&amp;"/","/chauffeur-prive/"&amp;INDEX(10_Lieux!$E:$E,U129)&amp;"/"&amp;INDEX(10_Lieux!$E:$E,V129)&amp;"/")</f>
        <v>/chauffeur-prive/toulouse-liege/</v>
      </c>
      <c r="M129" s="14" t="str">
        <f aca="false">IFERROR(INDEX($L:$L,MATCH(B129&amp;"|"&amp;A129,$Z:$Z,0)),"—")</f>
        <v>/chauffeur-prive/liege-toulouse/</v>
      </c>
      <c r="N129" s="14" t="str">
        <f aca="false">IF(LEN("Chauffeur privé "&amp;INDEX(10_Lieux!$J:$J,U129)&amp;" → "&amp;INDEX(10_Lieux!$J:$J,V129)&amp;" | 24h/24")&gt;60,"Chauffeur privé "&amp;INDEX(10_Lieux!$J:$J,U129)&amp;" → "&amp;INDEX(10_Lieux!$J:$J,V129),"Chauffeur privé "&amp;INDEX(10_Lieux!$J:$J,U129)&amp;" → "&amp;INDEX(10_Lieux!$J:$J,V129)&amp;" | 24h/24")</f>
        <v>Chauffeur privé Toulouse → Liège | 24h/24</v>
      </c>
      <c r="O129" s="14" t="n">
        <f aca="false">LEN(N129)</f>
        <v>41</v>
      </c>
      <c r="P129" s="14" t="str">
        <f aca="false">"Chauffeur privé "&amp;INDEX(10_Lieux!$K:$K,U129)&amp;" vers "&amp;INDEX(10_Lieux!$L:$L,V129)</f>
        <v>Chauffeur privé de Toulouse vers Liège</v>
      </c>
      <c r="Q129" s="14" t="str">
        <f aca="false">"Chauffeur privé "&amp;INDEX(10_Lieux!$K:$K,U129)&amp;" vers "&amp;INDEX(10_Lieux!$L:$L,V129)&amp;" : env. "&amp;I129&amp;" km, "&amp;J129&amp;" de route. Devis personnalisé, standard 24h/24 et 7j/7."</f>
        <v>Chauffeur privé de Toulouse vers Liège : env. 1051 km, 11 h de route. Devis personnalisé, standard 24h/24 et 7j/7.</v>
      </c>
      <c r="R129" s="14" t="n">
        <f aca="false">LEN(Q129)</f>
        <v>114</v>
      </c>
      <c r="S129" s="14" t="str">
        <f aca="false">INDEX(10_Lieux!$C:$C,U129)</f>
        <v>France</v>
      </c>
      <c r="T129" s="14" t="str">
        <f aca="false">INDEX(10_Lieux!$C:$C,V129)</f>
        <v>Belgique</v>
      </c>
      <c r="U129" s="14" t="n">
        <f aca="false">MATCH(A129,10_Lieux!$A:$A,0)</f>
        <v>70</v>
      </c>
      <c r="V129" s="14" t="n">
        <f aca="false">MATCH(B129,10_Lieux!$A:$A,0)</f>
        <v>94</v>
      </c>
      <c r="W129" s="14" t="n">
        <f aca="false">ROUND(6371*2*ASIN(SQRT(SIN(RADIANS(INDEX(10_Lieux!$F:$F,V129)-INDEX(10_Lieux!$F:$F,U129))/2)^2+COS(RADIANS(INDEX(10_Lieux!$F:$F,U129)))*COS(RADIANS(INDEX(10_Lieux!$F:$F,V129)))*SIN(RADIANS(INDEX(10_Lieux!$G:$G,V129)-INDEX(10_Lieux!$G:$G,U129))/2)^2)),1)</f>
        <v>841.1</v>
      </c>
      <c r="X129" s="14" t="n">
        <f aca="false">ROUND(I129/IF(I129&lt;p_seuil_vitesse,p_vit_lente,p_vit_rapide)*60/15,0)*15</f>
        <v>660</v>
      </c>
      <c r="Y129" s="14" t="n">
        <f aca="false">MAX(IF(INDEX(10_Lieux!$B:$B,U129)&lt;&gt;"Ville",INDEX(10_Lieux!$I:$I,U129),0),IF(INDEX(10_Lieux!$B:$B,V129)&lt;&gt;"Ville",INDEX(10_Lieux!$I:$I,V129),0))</f>
        <v>0</v>
      </c>
      <c r="Z129" s="14" t="str">
        <f aca="false">A129&amp;"|"&amp;B129</f>
        <v>Toulouse|Liège</v>
      </c>
      <c r="AA129" s="14" t="str">
        <f aca="false">IF(I129&lt;p_local,"Local",IF(I129&lt;p_vv_min,"Courte distance",IF(I129&lt;p_tres_long,"Longue distance","Très longue distance")))</f>
        <v>Très longue distance</v>
      </c>
    </row>
    <row r="130" customFormat="false" ht="15" hidden="false" customHeight="true" outlineLevel="0" collapsed="false">
      <c r="A130" s="1" t="s">
        <v>132</v>
      </c>
      <c r="B130" s="1" t="s">
        <v>160</v>
      </c>
      <c r="C130" s="1" t="s">
        <v>33</v>
      </c>
      <c r="D130" s="1" t="s">
        <v>124</v>
      </c>
      <c r="E130" s="1" t="s">
        <v>274</v>
      </c>
      <c r="F130" s="14" t="s">
        <v>40</v>
      </c>
      <c r="G130" s="14" t="str">
        <f aca="false">IF(I130&lt;p_local,"Local → page infra",IF(H130&gt;=p_ph1,"Phase 1",IF(H130&gt;=p_ph2,"Phase 2","Phase 3")))</f>
        <v>Phase 2</v>
      </c>
      <c r="H130" s="14" t="n">
        <f aca="false">IF(I130&lt;p_local,0,IF(C130="Aéroport → Aéroport",p_pts_plein,IF(Y130&gt;0,IF(I130&lt;=Y130,p_pts_plein,IF(I130&lt;=p_mult2*Y130,p_pts_moyen,p_pts_r3)),IF(I130&gt;=p_vv_min,p_pts_plein,IF(I130&gt;=p_vv_moy,p_pts_moyen,p_pts_court))))+IF(INDEX(10_Lieux!$D:$D,U130)=1,p_prio1,p_prio2)+IF(INDEX(10_Lieux!$D:$D,V130)=1,p_prio1,p_prio2)+IF(K130="Oui",p_tf,0)+p_hub*((INDEX(10_Lieux!$H:$H,U130)="Hub")+(INDEX(10_Lieux!$H:$H,V130)="Hub"))+IF(OR(INDEX(10_Lieux!$H:$H,U130)="Premium",INDEX(10_Lieux!$H:$H,V130)="Premium"),p_prem,0))</f>
        <v>70</v>
      </c>
      <c r="I130" s="14" t="n">
        <f aca="false">ROUND(W130*p_facteur,0)</f>
        <v>988</v>
      </c>
      <c r="J130" s="14" t="str">
        <f aca="false">IF(X130&lt;60,X130&amp;" min",INT(X130/60)&amp;" h"&amp;IF(MOD(X130,60)=0,""," "&amp;TEXT(MOD(X130,60),"00")))</f>
        <v>10 h 30</v>
      </c>
      <c r="K130" s="14" t="str">
        <f aca="false">IF(S130&lt;&gt;T130,"Oui","Non")</f>
        <v>Oui</v>
      </c>
      <c r="L130" s="14" t="str">
        <f aca="false">IF(AND(INDEX(10_Lieux!$B:$B,U130)="Ville",INDEX(10_Lieux!$B:$B,V130)="Ville"),"/chauffeur-prive/"&amp;INDEX(10_Lieux!$E:$E,U130)&amp;"-"&amp;INDEX(10_Lieux!$E:$E,V130)&amp;"/","/chauffeur-prive/"&amp;INDEX(10_Lieux!$E:$E,U130)&amp;"/"&amp;INDEX(10_Lieux!$E:$E,V130)&amp;"/")</f>
        <v>/chauffeur-prive/toulouse-charleroi/</v>
      </c>
      <c r="M130" s="14" t="str">
        <f aca="false">IFERROR(INDEX($L:$L,MATCH(B130&amp;"|"&amp;A130,$Z:$Z,0)),"—")</f>
        <v>/chauffeur-prive/charleroi-toulouse/</v>
      </c>
      <c r="N130" s="14" t="str">
        <f aca="false">IF(LEN("Chauffeur privé "&amp;INDEX(10_Lieux!$J:$J,U130)&amp;" → "&amp;INDEX(10_Lieux!$J:$J,V130)&amp;" | 24h/24")&gt;60,"Chauffeur privé "&amp;INDEX(10_Lieux!$J:$J,U130)&amp;" → "&amp;INDEX(10_Lieux!$J:$J,V130),"Chauffeur privé "&amp;INDEX(10_Lieux!$J:$J,U130)&amp;" → "&amp;INDEX(10_Lieux!$J:$J,V130)&amp;" | 24h/24")</f>
        <v>Chauffeur privé Toulouse → Charleroi | 24h/24</v>
      </c>
      <c r="O130" s="14" t="n">
        <f aca="false">LEN(N130)</f>
        <v>45</v>
      </c>
      <c r="P130" s="14" t="str">
        <f aca="false">"Chauffeur privé "&amp;INDEX(10_Lieux!$K:$K,U130)&amp;" vers "&amp;INDEX(10_Lieux!$L:$L,V130)</f>
        <v>Chauffeur privé de Toulouse vers Charleroi</v>
      </c>
      <c r="Q130" s="14" t="str">
        <f aca="false">"Chauffeur privé "&amp;INDEX(10_Lieux!$K:$K,U130)&amp;" vers "&amp;INDEX(10_Lieux!$L:$L,V130)&amp;" : env. "&amp;I130&amp;" km, "&amp;J130&amp;" de route. Devis personnalisé, standard 24h/24 et 7j/7."</f>
        <v>Chauffeur privé de Toulouse vers Charleroi : env. 988 km, 10 h 30 de route. Devis personnalisé, standard 24h/24 et 7j/7.</v>
      </c>
      <c r="R130" s="14" t="n">
        <f aca="false">LEN(Q130)</f>
        <v>120</v>
      </c>
      <c r="S130" s="14" t="str">
        <f aca="false">INDEX(10_Lieux!$C:$C,U130)</f>
        <v>France</v>
      </c>
      <c r="T130" s="14" t="str">
        <f aca="false">INDEX(10_Lieux!$C:$C,V130)</f>
        <v>Belgique</v>
      </c>
      <c r="U130" s="14" t="n">
        <f aca="false">MATCH(A130,10_Lieux!$A:$A,0)</f>
        <v>70</v>
      </c>
      <c r="V130" s="14" t="n">
        <f aca="false">MATCH(B130,10_Lieux!$A:$A,0)</f>
        <v>96</v>
      </c>
      <c r="W130" s="14" t="n">
        <f aca="false">ROUND(6371*2*ASIN(SQRT(SIN(RADIANS(INDEX(10_Lieux!$F:$F,V130)-INDEX(10_Lieux!$F:$F,U130))/2)^2+COS(RADIANS(INDEX(10_Lieux!$F:$F,U130)))*COS(RADIANS(INDEX(10_Lieux!$F:$F,V130)))*SIN(RADIANS(INDEX(10_Lieux!$G:$G,V130)-INDEX(10_Lieux!$G:$G,U130))/2)^2)),1)</f>
        <v>790.1</v>
      </c>
      <c r="X130" s="14" t="n">
        <f aca="false">ROUND(I130/IF(I130&lt;p_seuil_vitesse,p_vit_lente,p_vit_rapide)*60/15,0)*15</f>
        <v>630</v>
      </c>
      <c r="Y130" s="14" t="n">
        <f aca="false">MAX(IF(INDEX(10_Lieux!$B:$B,U130)&lt;&gt;"Ville",INDEX(10_Lieux!$I:$I,U130),0),IF(INDEX(10_Lieux!$B:$B,V130)&lt;&gt;"Ville",INDEX(10_Lieux!$I:$I,V130),0))</f>
        <v>0</v>
      </c>
      <c r="Z130" s="14" t="str">
        <f aca="false">A130&amp;"|"&amp;B130</f>
        <v>Toulouse|Charleroi</v>
      </c>
      <c r="AA130" s="14" t="str">
        <f aca="false">IF(I130&lt;p_local,"Local",IF(I130&lt;p_vv_min,"Courte distance",IF(I130&lt;p_tres_long,"Longue distance","Très longue distance")))</f>
        <v>Très longue distance</v>
      </c>
    </row>
    <row r="131" customFormat="false" ht="15" hidden="false" customHeight="true" outlineLevel="0" collapsed="false">
      <c r="A131" s="1" t="s">
        <v>132</v>
      </c>
      <c r="B131" s="1" t="s">
        <v>162</v>
      </c>
      <c r="C131" s="1" t="s">
        <v>33</v>
      </c>
      <c r="D131" s="1" t="s">
        <v>124</v>
      </c>
      <c r="E131" s="1" t="s">
        <v>275</v>
      </c>
      <c r="F131" s="14" t="s">
        <v>40</v>
      </c>
      <c r="G131" s="14" t="str">
        <f aca="false">IF(I131&lt;p_local,"Local → page infra",IF(H131&gt;=p_ph1,"Phase 1",IF(H131&gt;=p_ph2,"Phase 2","Phase 3")))</f>
        <v>Phase 2</v>
      </c>
      <c r="H131" s="14" t="n">
        <f aca="false">IF(I131&lt;p_local,0,IF(C131="Aéroport → Aéroport",p_pts_plein,IF(Y131&gt;0,IF(I131&lt;=Y131,p_pts_plein,IF(I131&lt;=p_mult2*Y131,p_pts_moyen,p_pts_r3)),IF(I131&gt;=p_vv_min,p_pts_plein,IF(I131&gt;=p_vv_moy,p_pts_moyen,p_pts_court))))+IF(INDEX(10_Lieux!$D:$D,U131)=1,p_prio1,p_prio2)+IF(INDEX(10_Lieux!$D:$D,V131)=1,p_prio1,p_prio2)+IF(K131="Oui",p_tf,0)+p_hub*((INDEX(10_Lieux!$H:$H,U131)="Hub")+(INDEX(10_Lieux!$H:$H,V131)="Hub"))+IF(OR(INDEX(10_Lieux!$H:$H,U131)="Premium",INDEX(10_Lieux!$H:$H,V131)="Premium"),p_prem,0))</f>
        <v>70</v>
      </c>
      <c r="I131" s="14" t="n">
        <f aca="false">ROUND(W131*p_facteur,0)</f>
        <v>812</v>
      </c>
      <c r="J131" s="14" t="str">
        <f aca="false">IF(X131&lt;60,X131&amp;" min",INT(X131/60)&amp;" h"&amp;IF(MOD(X131,60)=0,""," "&amp;TEXT(MOD(X131,60),"00")))</f>
        <v>8 h 30</v>
      </c>
      <c r="K131" s="14" t="str">
        <f aca="false">IF(S131&lt;&gt;T131,"Oui","Non")</f>
        <v>Oui</v>
      </c>
      <c r="L131" s="14" t="str">
        <f aca="false">IF(AND(INDEX(10_Lieux!$B:$B,U131)="Ville",INDEX(10_Lieux!$B:$B,V131)="Ville"),"/chauffeur-prive/"&amp;INDEX(10_Lieux!$E:$E,U131)&amp;"-"&amp;INDEX(10_Lieux!$E:$E,V131)&amp;"/","/chauffeur-prive/"&amp;INDEX(10_Lieux!$E:$E,U131)&amp;"/"&amp;INDEX(10_Lieux!$E:$E,V131)&amp;"/")</f>
        <v>/chauffeur-prive/toulouse-bale/</v>
      </c>
      <c r="M131" s="14" t="str">
        <f aca="false">IFERROR(INDEX($L:$L,MATCH(B131&amp;"|"&amp;A131,$Z:$Z,0)),"—")</f>
        <v>/chauffeur-prive/bale-toulouse/</v>
      </c>
      <c r="N131" s="14" t="str">
        <f aca="false">IF(LEN("Chauffeur privé "&amp;INDEX(10_Lieux!$J:$J,U131)&amp;" → "&amp;INDEX(10_Lieux!$J:$J,V131)&amp;" | 24h/24")&gt;60,"Chauffeur privé "&amp;INDEX(10_Lieux!$J:$J,U131)&amp;" → "&amp;INDEX(10_Lieux!$J:$J,V131),"Chauffeur privé "&amp;INDEX(10_Lieux!$J:$J,U131)&amp;" → "&amp;INDEX(10_Lieux!$J:$J,V131)&amp;" | 24h/24")</f>
        <v>Chauffeur privé Toulouse → Bâle | 24h/24</v>
      </c>
      <c r="O131" s="14" t="n">
        <f aca="false">LEN(N131)</f>
        <v>40</v>
      </c>
      <c r="P131" s="14" t="str">
        <f aca="false">"Chauffeur privé "&amp;INDEX(10_Lieux!$K:$K,U131)&amp;" vers "&amp;INDEX(10_Lieux!$L:$L,V131)</f>
        <v>Chauffeur privé de Toulouse vers Bâle</v>
      </c>
      <c r="Q131" s="14" t="str">
        <f aca="false">"Chauffeur privé "&amp;INDEX(10_Lieux!$K:$K,U131)&amp;" vers "&amp;INDEX(10_Lieux!$L:$L,V131)&amp;" : env. "&amp;I131&amp;" km, "&amp;J131&amp;" de route. Devis personnalisé, standard 24h/24 et 7j/7."</f>
        <v>Chauffeur privé de Toulouse vers Bâle : env. 812 km, 8 h 30 de route. Devis personnalisé, standard 24h/24 et 7j/7.</v>
      </c>
      <c r="R131" s="14" t="n">
        <f aca="false">LEN(Q131)</f>
        <v>114</v>
      </c>
      <c r="S131" s="14" t="str">
        <f aca="false">INDEX(10_Lieux!$C:$C,U131)</f>
        <v>France</v>
      </c>
      <c r="T131" s="14" t="str">
        <f aca="false">INDEX(10_Lieux!$C:$C,V131)</f>
        <v>Suisse</v>
      </c>
      <c r="U131" s="14" t="n">
        <f aca="false">MATCH(A131,10_Lieux!$A:$A,0)</f>
        <v>70</v>
      </c>
      <c r="V131" s="14" t="n">
        <f aca="false">MATCH(B131,10_Lieux!$A:$A,0)</f>
        <v>121</v>
      </c>
      <c r="W131" s="14" t="n">
        <f aca="false">ROUND(6371*2*ASIN(SQRT(SIN(RADIANS(INDEX(10_Lieux!$F:$F,V131)-INDEX(10_Lieux!$F:$F,U131))/2)^2+COS(RADIANS(INDEX(10_Lieux!$F:$F,U131)))*COS(RADIANS(INDEX(10_Lieux!$F:$F,V131)))*SIN(RADIANS(INDEX(10_Lieux!$G:$G,V131)-INDEX(10_Lieux!$G:$G,U131))/2)^2)),1)</f>
        <v>649.3</v>
      </c>
      <c r="X131" s="14" t="n">
        <f aca="false">ROUND(I131/IF(I131&lt;p_seuil_vitesse,p_vit_lente,p_vit_rapide)*60/15,0)*15</f>
        <v>510</v>
      </c>
      <c r="Y131" s="14" t="n">
        <f aca="false">MAX(IF(INDEX(10_Lieux!$B:$B,U131)&lt;&gt;"Ville",INDEX(10_Lieux!$I:$I,U131),0),IF(INDEX(10_Lieux!$B:$B,V131)&lt;&gt;"Ville",INDEX(10_Lieux!$I:$I,V131),0))</f>
        <v>0</v>
      </c>
      <c r="Z131" s="14" t="str">
        <f aca="false">A131&amp;"|"&amp;B131</f>
        <v>Toulouse|Bâle</v>
      </c>
      <c r="AA131" s="14" t="str">
        <f aca="false">IF(I131&lt;p_local,"Local",IF(I131&lt;p_vv_min,"Courte distance",IF(I131&lt;p_tres_long,"Longue distance","Très longue distance")))</f>
        <v>Très longue distance</v>
      </c>
    </row>
    <row r="132" customFormat="false" ht="15" hidden="false" customHeight="true" outlineLevel="0" collapsed="false">
      <c r="A132" s="1" t="s">
        <v>132</v>
      </c>
      <c r="B132" s="1" t="s">
        <v>164</v>
      </c>
      <c r="C132" s="1" t="s">
        <v>33</v>
      </c>
      <c r="D132" s="1" t="s">
        <v>124</v>
      </c>
      <c r="E132" s="1" t="s">
        <v>276</v>
      </c>
      <c r="F132" s="14" t="s">
        <v>40</v>
      </c>
      <c r="G132" s="14" t="str">
        <f aca="false">IF(I132&lt;p_local,"Local → page infra",IF(H132&gt;=p_ph1,"Phase 1",IF(H132&gt;=p_ph2,"Phase 2","Phase 3")))</f>
        <v>Phase 1</v>
      </c>
      <c r="H132" s="14" t="n">
        <f aca="false">IF(I132&lt;p_local,0,IF(C132="Aéroport → Aéroport",p_pts_plein,IF(Y132&gt;0,IF(I132&lt;=Y132,p_pts_plein,IF(I132&lt;=p_mult2*Y132,p_pts_moyen,p_pts_r3)),IF(I132&gt;=p_vv_min,p_pts_plein,IF(I132&gt;=p_vv_moy,p_pts_moyen,p_pts_court))))+IF(INDEX(10_Lieux!$D:$D,U132)=1,p_prio1,p_prio2)+IF(INDEX(10_Lieux!$D:$D,V132)=1,p_prio1,p_prio2)+IF(K132="Oui",p_tf,0)+p_hub*((INDEX(10_Lieux!$H:$H,U132)="Hub")+(INDEX(10_Lieux!$H:$H,V132)="Hub"))+IF(OR(INDEX(10_Lieux!$H:$H,U132)="Premium",INDEX(10_Lieux!$H:$H,V132)="Premium"),p_prem,0))</f>
        <v>80</v>
      </c>
      <c r="I132" s="14" t="n">
        <f aca="false">ROUND(W132*p_facteur,0)</f>
        <v>867</v>
      </c>
      <c r="J132" s="14" t="str">
        <f aca="false">IF(X132&lt;60,X132&amp;" min",INT(X132/60)&amp;" h"&amp;IF(MOD(X132,60)=0,""," "&amp;TEXT(MOD(X132,60),"00")))</f>
        <v>9 h 15</v>
      </c>
      <c r="K132" s="14" t="str">
        <f aca="false">IF(S132&lt;&gt;T132,"Oui","Non")</f>
        <v>Oui</v>
      </c>
      <c r="L132" s="14" t="str">
        <f aca="false">IF(AND(INDEX(10_Lieux!$B:$B,U132)="Ville",INDEX(10_Lieux!$B:$B,V132)="Ville"),"/chauffeur-prive/"&amp;INDEX(10_Lieux!$E:$E,U132)&amp;"-"&amp;INDEX(10_Lieux!$E:$E,V132)&amp;"/","/chauffeur-prive/"&amp;INDEX(10_Lieux!$E:$E,U132)&amp;"/"&amp;INDEX(10_Lieux!$E:$E,V132)&amp;"/")</f>
        <v>/chauffeur-prive/toulouse-zurich/</v>
      </c>
      <c r="M132" s="14" t="str">
        <f aca="false">IFERROR(INDEX($L:$L,MATCH(B132&amp;"|"&amp;A132,$Z:$Z,0)),"—")</f>
        <v>/chauffeur-prive/zurich-toulouse/</v>
      </c>
      <c r="N132" s="14" t="str">
        <f aca="false">IF(LEN("Chauffeur privé "&amp;INDEX(10_Lieux!$J:$J,U132)&amp;" → "&amp;INDEX(10_Lieux!$J:$J,V132)&amp;" | 24h/24")&gt;60,"Chauffeur privé "&amp;INDEX(10_Lieux!$J:$J,U132)&amp;" → "&amp;INDEX(10_Lieux!$J:$J,V132),"Chauffeur privé "&amp;INDEX(10_Lieux!$J:$J,U132)&amp;" → "&amp;INDEX(10_Lieux!$J:$J,V132)&amp;" | 24h/24")</f>
        <v>Chauffeur privé Toulouse → Zurich | 24h/24</v>
      </c>
      <c r="O132" s="14" t="n">
        <f aca="false">LEN(N132)</f>
        <v>42</v>
      </c>
      <c r="P132" s="14" t="str">
        <f aca="false">"Chauffeur privé "&amp;INDEX(10_Lieux!$K:$K,U132)&amp;" vers "&amp;INDEX(10_Lieux!$L:$L,V132)</f>
        <v>Chauffeur privé de Toulouse vers Zurich</v>
      </c>
      <c r="Q132" s="14" t="str">
        <f aca="false">"Chauffeur privé "&amp;INDEX(10_Lieux!$K:$K,U132)&amp;" vers "&amp;INDEX(10_Lieux!$L:$L,V132)&amp;" : env. "&amp;I132&amp;" km, "&amp;J132&amp;" de route. Devis personnalisé, standard 24h/24 et 7j/7."</f>
        <v>Chauffeur privé de Toulouse vers Zurich : env. 867 km, 9 h 15 de route. Devis personnalisé, standard 24h/24 et 7j/7.</v>
      </c>
      <c r="R132" s="14" t="n">
        <f aca="false">LEN(Q132)</f>
        <v>116</v>
      </c>
      <c r="S132" s="14" t="str">
        <f aca="false">INDEX(10_Lieux!$C:$C,U132)</f>
        <v>France</v>
      </c>
      <c r="T132" s="14" t="str">
        <f aca="false">INDEX(10_Lieux!$C:$C,V132)</f>
        <v>Suisse</v>
      </c>
      <c r="U132" s="14" t="n">
        <f aca="false">MATCH(A132,10_Lieux!$A:$A,0)</f>
        <v>70</v>
      </c>
      <c r="V132" s="14" t="n">
        <f aca="false">MATCH(B132,10_Lieux!$A:$A,0)</f>
        <v>122</v>
      </c>
      <c r="W132" s="14" t="n">
        <f aca="false">ROUND(6371*2*ASIN(SQRT(SIN(RADIANS(INDEX(10_Lieux!$F:$F,V132)-INDEX(10_Lieux!$F:$F,U132))/2)^2+COS(RADIANS(INDEX(10_Lieux!$F:$F,U132)))*COS(RADIANS(INDEX(10_Lieux!$F:$F,V132)))*SIN(RADIANS(INDEX(10_Lieux!$G:$G,V132)-INDEX(10_Lieux!$G:$G,U132))/2)^2)),1)</f>
        <v>693.7</v>
      </c>
      <c r="X132" s="14" t="n">
        <f aca="false">ROUND(I132/IF(I132&lt;p_seuil_vitesse,p_vit_lente,p_vit_rapide)*60/15,0)*15</f>
        <v>555</v>
      </c>
      <c r="Y132" s="14" t="n">
        <f aca="false">MAX(IF(INDEX(10_Lieux!$B:$B,U132)&lt;&gt;"Ville",INDEX(10_Lieux!$I:$I,U132),0),IF(INDEX(10_Lieux!$B:$B,V132)&lt;&gt;"Ville",INDEX(10_Lieux!$I:$I,V132),0))</f>
        <v>0</v>
      </c>
      <c r="Z132" s="14" t="str">
        <f aca="false">A132&amp;"|"&amp;B132</f>
        <v>Toulouse|Zurich</v>
      </c>
      <c r="AA132" s="14" t="str">
        <f aca="false">IF(I132&lt;p_local,"Local",IF(I132&lt;p_vv_min,"Courte distance",IF(I132&lt;p_tres_long,"Longue distance","Très longue distance")))</f>
        <v>Très longue distance</v>
      </c>
    </row>
    <row r="133" customFormat="false" ht="15" hidden="false" customHeight="true" outlineLevel="0" collapsed="false">
      <c r="A133" s="1" t="s">
        <v>132</v>
      </c>
      <c r="B133" s="1" t="s">
        <v>166</v>
      </c>
      <c r="C133" s="1" t="s">
        <v>33</v>
      </c>
      <c r="D133" s="1" t="s">
        <v>124</v>
      </c>
      <c r="E133" s="1" t="s">
        <v>277</v>
      </c>
      <c r="F133" s="14" t="s">
        <v>40</v>
      </c>
      <c r="G133" s="14" t="str">
        <f aca="false">IF(I133&lt;p_local,"Local → page infra",IF(H133&gt;=p_ph1,"Phase 1",IF(H133&gt;=p_ph2,"Phase 2","Phase 3")))</f>
        <v>Phase 2</v>
      </c>
      <c r="H133" s="14" t="n">
        <f aca="false">IF(I133&lt;p_local,0,IF(C133="Aéroport → Aéroport",p_pts_plein,IF(Y133&gt;0,IF(I133&lt;=Y133,p_pts_plein,IF(I133&lt;=p_mult2*Y133,p_pts_moyen,p_pts_r3)),IF(I133&gt;=p_vv_min,p_pts_plein,IF(I133&gt;=p_vv_moy,p_pts_moyen,p_pts_court))))+IF(INDEX(10_Lieux!$D:$D,U133)=1,p_prio1,p_prio2)+IF(INDEX(10_Lieux!$D:$D,V133)=1,p_prio1,p_prio2)+IF(K133="Oui",p_tf,0)+p_hub*((INDEX(10_Lieux!$H:$H,U133)="Hub")+(INDEX(10_Lieux!$H:$H,V133)="Hub"))+IF(OR(INDEX(10_Lieux!$H:$H,U133)="Premium",INDEX(10_Lieux!$H:$H,V133)="Premium"),p_prem,0))</f>
        <v>70</v>
      </c>
      <c r="I133" s="14" t="n">
        <f aca="false">ROUND(W133*p_facteur,0)</f>
        <v>748</v>
      </c>
      <c r="J133" s="14" t="str">
        <f aca="false">IF(X133&lt;60,X133&amp;" min",INT(X133/60)&amp;" h"&amp;IF(MOD(X133,60)=0,""," "&amp;TEXT(MOD(X133,60),"00")))</f>
        <v>7 h 45</v>
      </c>
      <c r="K133" s="14" t="str">
        <f aca="false">IF(S133&lt;&gt;T133,"Oui","Non")</f>
        <v>Oui</v>
      </c>
      <c r="L133" s="14" t="str">
        <f aca="false">IF(AND(INDEX(10_Lieux!$B:$B,U133)="Ville",INDEX(10_Lieux!$B:$B,V133)="Ville"),"/chauffeur-prive/"&amp;INDEX(10_Lieux!$E:$E,U133)&amp;"-"&amp;INDEX(10_Lieux!$E:$E,V133)&amp;"/","/chauffeur-prive/"&amp;INDEX(10_Lieux!$E:$E,U133)&amp;"/"&amp;INDEX(10_Lieux!$E:$E,V133)&amp;"/")</f>
        <v>/chauffeur-prive/toulouse-berne/</v>
      </c>
      <c r="M133" s="14" t="str">
        <f aca="false">IFERROR(INDEX($L:$L,MATCH(B133&amp;"|"&amp;A133,$Z:$Z,0)),"—")</f>
        <v>/chauffeur-prive/berne-toulouse/</v>
      </c>
      <c r="N133" s="14" t="str">
        <f aca="false">IF(LEN("Chauffeur privé "&amp;INDEX(10_Lieux!$J:$J,U133)&amp;" → "&amp;INDEX(10_Lieux!$J:$J,V133)&amp;" | 24h/24")&gt;60,"Chauffeur privé "&amp;INDEX(10_Lieux!$J:$J,U133)&amp;" → "&amp;INDEX(10_Lieux!$J:$J,V133),"Chauffeur privé "&amp;INDEX(10_Lieux!$J:$J,U133)&amp;" → "&amp;INDEX(10_Lieux!$J:$J,V133)&amp;" | 24h/24")</f>
        <v>Chauffeur privé Toulouse → Berne | 24h/24</v>
      </c>
      <c r="O133" s="14" t="n">
        <f aca="false">LEN(N133)</f>
        <v>41</v>
      </c>
      <c r="P133" s="14" t="str">
        <f aca="false">"Chauffeur privé "&amp;INDEX(10_Lieux!$K:$K,U133)&amp;" vers "&amp;INDEX(10_Lieux!$L:$L,V133)</f>
        <v>Chauffeur privé de Toulouse vers Berne</v>
      </c>
      <c r="Q133" s="14" t="str">
        <f aca="false">"Chauffeur privé "&amp;INDEX(10_Lieux!$K:$K,U133)&amp;" vers "&amp;INDEX(10_Lieux!$L:$L,V133)&amp;" : env. "&amp;I133&amp;" km, "&amp;J133&amp;" de route. Devis personnalisé, standard 24h/24 et 7j/7."</f>
        <v>Chauffeur privé de Toulouse vers Berne : env. 748 km, 7 h 45 de route. Devis personnalisé, standard 24h/24 et 7j/7.</v>
      </c>
      <c r="R133" s="14" t="n">
        <f aca="false">LEN(Q133)</f>
        <v>115</v>
      </c>
      <c r="S133" s="14" t="str">
        <f aca="false">INDEX(10_Lieux!$C:$C,U133)</f>
        <v>France</v>
      </c>
      <c r="T133" s="14" t="str">
        <f aca="false">INDEX(10_Lieux!$C:$C,V133)</f>
        <v>Suisse</v>
      </c>
      <c r="U133" s="14" t="n">
        <f aca="false">MATCH(A133,10_Lieux!$A:$A,0)</f>
        <v>70</v>
      </c>
      <c r="V133" s="14" t="n">
        <f aca="false">MATCH(B133,10_Lieux!$A:$A,0)</f>
        <v>123</v>
      </c>
      <c r="W133" s="14" t="n">
        <f aca="false">ROUND(6371*2*ASIN(SQRT(SIN(RADIANS(INDEX(10_Lieux!$F:$F,V133)-INDEX(10_Lieux!$F:$F,U133))/2)^2+COS(RADIANS(INDEX(10_Lieux!$F:$F,U133)))*COS(RADIANS(INDEX(10_Lieux!$F:$F,V133)))*SIN(RADIANS(INDEX(10_Lieux!$G:$G,V133)-INDEX(10_Lieux!$G:$G,U133))/2)^2)),1)</f>
        <v>598.7</v>
      </c>
      <c r="X133" s="14" t="n">
        <f aca="false">ROUND(I133/IF(I133&lt;p_seuil_vitesse,p_vit_lente,p_vit_rapide)*60/15,0)*15</f>
        <v>465</v>
      </c>
      <c r="Y133" s="14" t="n">
        <f aca="false">MAX(IF(INDEX(10_Lieux!$B:$B,U133)&lt;&gt;"Ville",INDEX(10_Lieux!$I:$I,U133),0),IF(INDEX(10_Lieux!$B:$B,V133)&lt;&gt;"Ville",INDEX(10_Lieux!$I:$I,V133),0))</f>
        <v>0</v>
      </c>
      <c r="Z133" s="14" t="str">
        <f aca="false">A133&amp;"|"&amp;B133</f>
        <v>Toulouse|Berne</v>
      </c>
      <c r="AA133" s="14" t="str">
        <f aca="false">IF(I133&lt;p_local,"Local",IF(I133&lt;p_vv_min,"Courte distance",IF(I133&lt;p_tres_long,"Longue distance","Très longue distance")))</f>
        <v>Très longue distance</v>
      </c>
    </row>
    <row r="134" customFormat="false" ht="15" hidden="false" customHeight="true" outlineLevel="0" collapsed="false">
      <c r="A134" s="1" t="s">
        <v>134</v>
      </c>
      <c r="B134" s="1" t="s">
        <v>122</v>
      </c>
      <c r="C134" s="1" t="s">
        <v>33</v>
      </c>
      <c r="D134" s="1" t="s">
        <v>124</v>
      </c>
      <c r="E134" s="1" t="s">
        <v>278</v>
      </c>
      <c r="F134" s="14" t="s">
        <v>40</v>
      </c>
      <c r="G134" s="14" t="str">
        <f aca="false">IF(I134&lt;p_local,"Local → page infra",IF(H134&gt;=p_ph1,"Phase 1",IF(H134&gt;=p_ph2,"Phase 2","Phase 3")))</f>
        <v>Phase 2</v>
      </c>
      <c r="H134" s="14" t="n">
        <f aca="false">IF(I134&lt;p_local,0,IF(C134="Aéroport → Aéroport",p_pts_plein,IF(Y134&gt;0,IF(I134&lt;=Y134,p_pts_plein,IF(I134&lt;=p_mult2*Y134,p_pts_moyen,p_pts_r3)),IF(I134&gt;=p_vv_min,p_pts_plein,IF(I134&gt;=p_vv_moy,p_pts_moyen,p_pts_court))))+IF(INDEX(10_Lieux!$D:$D,U134)=1,p_prio1,p_prio2)+IF(INDEX(10_Lieux!$D:$D,V134)=1,p_prio1,p_prio2)+IF(K134="Oui",p_tf,0)+p_hub*((INDEX(10_Lieux!$H:$H,U134)="Hub")+(INDEX(10_Lieux!$H:$H,V134)="Hub"))+IF(OR(INDEX(10_Lieux!$H:$H,U134)="Premium",INDEX(10_Lieux!$H:$H,V134)="Premium"),p_prem,0))</f>
        <v>70</v>
      </c>
      <c r="I134" s="14" t="n">
        <f aca="false">ROUND(W134*p_facteur,0)</f>
        <v>254</v>
      </c>
      <c r="J134" s="14" t="str">
        <f aca="false">IF(X134&lt;60,X134&amp;" min",INT(X134/60)&amp;" h"&amp;IF(MOD(X134,60)=0,""," "&amp;TEXT(MOD(X134,60),"00")))</f>
        <v>2 h 45</v>
      </c>
      <c r="K134" s="14" t="str">
        <f aca="false">IF(S134&lt;&gt;T134,"Oui","Non")</f>
        <v>Non</v>
      </c>
      <c r="L134" s="14" t="str">
        <f aca="false">IF(AND(INDEX(10_Lieux!$B:$B,U134)="Ville",INDEX(10_Lieux!$B:$B,V134)="Ville"),"/chauffeur-prive/"&amp;INDEX(10_Lieux!$E:$E,U134)&amp;"-"&amp;INDEX(10_Lieux!$E:$E,V134)&amp;"/","/chauffeur-prive/"&amp;INDEX(10_Lieux!$E:$E,U134)&amp;"/"&amp;INDEX(10_Lieux!$E:$E,V134)&amp;"/")</f>
        <v>/chauffeur-prive/lille-paris/</v>
      </c>
      <c r="M134" s="14" t="str">
        <f aca="false">IFERROR(INDEX($L:$L,MATCH(B134&amp;"|"&amp;A134,$Z:$Z,0)),"—")</f>
        <v>/chauffeur-prive/paris-lille/</v>
      </c>
      <c r="N134" s="14" t="str">
        <f aca="false">IF(LEN("Chauffeur privé "&amp;INDEX(10_Lieux!$J:$J,U134)&amp;" → "&amp;INDEX(10_Lieux!$J:$J,V134)&amp;" | 24h/24")&gt;60,"Chauffeur privé "&amp;INDEX(10_Lieux!$J:$J,U134)&amp;" → "&amp;INDEX(10_Lieux!$J:$J,V134),"Chauffeur privé "&amp;INDEX(10_Lieux!$J:$J,U134)&amp;" → "&amp;INDEX(10_Lieux!$J:$J,V134)&amp;" | 24h/24")</f>
        <v>Chauffeur privé Lille → Paris | 24h/24</v>
      </c>
      <c r="O134" s="14" t="n">
        <f aca="false">LEN(N134)</f>
        <v>38</v>
      </c>
      <c r="P134" s="14" t="str">
        <f aca="false">"Chauffeur privé "&amp;INDEX(10_Lieux!$K:$K,U134)&amp;" vers "&amp;INDEX(10_Lieux!$L:$L,V134)</f>
        <v>Chauffeur privé de Lille vers Paris</v>
      </c>
      <c r="Q134" s="14" t="str">
        <f aca="false">"Chauffeur privé "&amp;INDEX(10_Lieux!$K:$K,U134)&amp;" vers "&amp;INDEX(10_Lieux!$L:$L,V134)&amp;" : env. "&amp;I134&amp;" km, "&amp;J134&amp;" de route. Devis personnalisé, standard 24h/24 et 7j/7."</f>
        <v>Chauffeur privé de Lille vers Paris : env. 254 km, 2 h 45 de route. Devis personnalisé, standard 24h/24 et 7j/7.</v>
      </c>
      <c r="R134" s="14" t="n">
        <f aca="false">LEN(Q134)</f>
        <v>112</v>
      </c>
      <c r="S134" s="14" t="str">
        <f aca="false">INDEX(10_Lieux!$C:$C,U134)</f>
        <v>France</v>
      </c>
      <c r="T134" s="14" t="str">
        <f aca="false">INDEX(10_Lieux!$C:$C,V134)</f>
        <v>France</v>
      </c>
      <c r="U134" s="14" t="n">
        <f aca="false">MATCH(A134,10_Lieux!$A:$A,0)</f>
        <v>37</v>
      </c>
      <c r="V134" s="14" t="n">
        <f aca="false">MATCH(B134,10_Lieux!$A:$A,0)</f>
        <v>2</v>
      </c>
      <c r="W134" s="14" t="n">
        <f aca="false">ROUND(6371*2*ASIN(SQRT(SIN(RADIANS(INDEX(10_Lieux!$F:$F,V134)-INDEX(10_Lieux!$F:$F,U134))/2)^2+COS(RADIANS(INDEX(10_Lieux!$F:$F,U134)))*COS(RADIANS(INDEX(10_Lieux!$F:$F,V134)))*SIN(RADIANS(INDEX(10_Lieux!$G:$G,V134)-INDEX(10_Lieux!$G:$G,U134))/2)^2)),1)</f>
        <v>203.4</v>
      </c>
      <c r="X134" s="14" t="n">
        <f aca="false">ROUND(I134/IF(I134&lt;p_seuil_vitesse,p_vit_lente,p_vit_rapide)*60/15,0)*15</f>
        <v>165</v>
      </c>
      <c r="Y134" s="14" t="n">
        <f aca="false">MAX(IF(INDEX(10_Lieux!$B:$B,U134)&lt;&gt;"Ville",INDEX(10_Lieux!$I:$I,U134),0),IF(INDEX(10_Lieux!$B:$B,V134)&lt;&gt;"Ville",INDEX(10_Lieux!$I:$I,V134),0))</f>
        <v>0</v>
      </c>
      <c r="Z134" s="14" t="str">
        <f aca="false">A134&amp;"|"&amp;B134</f>
        <v>Lille|Paris</v>
      </c>
      <c r="AA134" s="14" t="str">
        <f aca="false">IF(I134&lt;p_local,"Local",IF(I134&lt;p_vv_min,"Courte distance",IF(I134&lt;p_tres_long,"Longue distance","Très longue distance")))</f>
        <v>Longue distance</v>
      </c>
    </row>
    <row r="135" customFormat="false" ht="15" hidden="false" customHeight="true" outlineLevel="0" collapsed="false">
      <c r="A135" s="1" t="s">
        <v>134</v>
      </c>
      <c r="B135" s="1" t="s">
        <v>123</v>
      </c>
      <c r="C135" s="1" t="s">
        <v>33</v>
      </c>
      <c r="D135" s="1" t="s">
        <v>124</v>
      </c>
      <c r="E135" s="1" t="s">
        <v>279</v>
      </c>
      <c r="F135" s="14" t="s">
        <v>40</v>
      </c>
      <c r="G135" s="14" t="str">
        <f aca="false">IF(I135&lt;p_local,"Local → page infra",IF(H135&gt;=p_ph1,"Phase 1",IF(H135&gt;=p_ph2,"Phase 2","Phase 3")))</f>
        <v>Phase 2</v>
      </c>
      <c r="H135" s="14" t="n">
        <f aca="false">IF(I135&lt;p_local,0,IF(C135="Aéroport → Aéroport",p_pts_plein,IF(Y135&gt;0,IF(I135&lt;=Y135,p_pts_plein,IF(I135&lt;=p_mult2*Y135,p_pts_moyen,p_pts_r3)),IF(I135&gt;=p_vv_min,p_pts_plein,IF(I135&gt;=p_vv_moy,p_pts_moyen,p_pts_court))))+IF(INDEX(10_Lieux!$D:$D,U135)=1,p_prio1,p_prio2)+IF(INDEX(10_Lieux!$D:$D,V135)=1,p_prio1,p_prio2)+IF(K135="Oui",p_tf,0)+p_hub*((INDEX(10_Lieux!$H:$H,U135)="Hub")+(INDEX(10_Lieux!$H:$H,V135)="Hub"))+IF(OR(INDEX(10_Lieux!$H:$H,U135)="Premium",INDEX(10_Lieux!$H:$H,V135)="Premium"),p_prem,0))</f>
        <v>70</v>
      </c>
      <c r="I135" s="14" t="n">
        <f aca="false">ROUND(W135*p_facteur,0)</f>
        <v>696</v>
      </c>
      <c r="J135" s="14" t="str">
        <f aca="false">IF(X135&lt;60,X135&amp;" min",INT(X135/60)&amp;" h"&amp;IF(MOD(X135,60)=0,""," "&amp;TEXT(MOD(X135,60),"00")))</f>
        <v>7 h 15</v>
      </c>
      <c r="K135" s="14" t="str">
        <f aca="false">IF(S135&lt;&gt;T135,"Oui","Non")</f>
        <v>Non</v>
      </c>
      <c r="L135" s="14" t="str">
        <f aca="false">IF(AND(INDEX(10_Lieux!$B:$B,U135)="Ville",INDEX(10_Lieux!$B:$B,V135)="Ville"),"/chauffeur-prive/"&amp;INDEX(10_Lieux!$E:$E,U135)&amp;"-"&amp;INDEX(10_Lieux!$E:$E,V135)&amp;"/","/chauffeur-prive/"&amp;INDEX(10_Lieux!$E:$E,U135)&amp;"/"&amp;INDEX(10_Lieux!$E:$E,V135)&amp;"/")</f>
        <v>/chauffeur-prive/lille-lyon/</v>
      </c>
      <c r="M135" s="14" t="str">
        <f aca="false">IFERROR(INDEX($L:$L,MATCH(B135&amp;"|"&amp;A135,$Z:$Z,0)),"—")</f>
        <v>/chauffeur-prive/lyon-lille/</v>
      </c>
      <c r="N135" s="14" t="str">
        <f aca="false">IF(LEN("Chauffeur privé "&amp;INDEX(10_Lieux!$J:$J,U135)&amp;" → "&amp;INDEX(10_Lieux!$J:$J,V135)&amp;" | 24h/24")&gt;60,"Chauffeur privé "&amp;INDEX(10_Lieux!$J:$J,U135)&amp;" → "&amp;INDEX(10_Lieux!$J:$J,V135),"Chauffeur privé "&amp;INDEX(10_Lieux!$J:$J,U135)&amp;" → "&amp;INDEX(10_Lieux!$J:$J,V135)&amp;" | 24h/24")</f>
        <v>Chauffeur privé Lille → Lyon | 24h/24</v>
      </c>
      <c r="O135" s="14" t="n">
        <f aca="false">LEN(N135)</f>
        <v>37</v>
      </c>
      <c r="P135" s="14" t="str">
        <f aca="false">"Chauffeur privé "&amp;INDEX(10_Lieux!$K:$K,U135)&amp;" vers "&amp;INDEX(10_Lieux!$L:$L,V135)</f>
        <v>Chauffeur privé de Lille vers Lyon</v>
      </c>
      <c r="Q135" s="14" t="str">
        <f aca="false">"Chauffeur privé "&amp;INDEX(10_Lieux!$K:$K,U135)&amp;" vers "&amp;INDEX(10_Lieux!$L:$L,V135)&amp;" : env. "&amp;I135&amp;" km, "&amp;J135&amp;" de route. Devis personnalisé, standard 24h/24 et 7j/7."</f>
        <v>Chauffeur privé de Lille vers Lyon : env. 696 km, 7 h 15 de route. Devis personnalisé, standard 24h/24 et 7j/7.</v>
      </c>
      <c r="R135" s="14" t="n">
        <f aca="false">LEN(Q135)</f>
        <v>111</v>
      </c>
      <c r="S135" s="14" t="str">
        <f aca="false">INDEX(10_Lieux!$C:$C,U135)</f>
        <v>France</v>
      </c>
      <c r="T135" s="14" t="str">
        <f aca="false">INDEX(10_Lieux!$C:$C,V135)</f>
        <v>France</v>
      </c>
      <c r="U135" s="14" t="n">
        <f aca="false">MATCH(A135,10_Lieux!$A:$A,0)</f>
        <v>37</v>
      </c>
      <c r="V135" s="14" t="n">
        <f aca="false">MATCH(B135,10_Lieux!$A:$A,0)</f>
        <v>8</v>
      </c>
      <c r="W135" s="14" t="n">
        <f aca="false">ROUND(6371*2*ASIN(SQRT(SIN(RADIANS(INDEX(10_Lieux!$F:$F,V135)-INDEX(10_Lieux!$F:$F,U135))/2)^2+COS(RADIANS(INDEX(10_Lieux!$F:$F,U135)))*COS(RADIANS(INDEX(10_Lieux!$F:$F,V135)))*SIN(RADIANS(INDEX(10_Lieux!$G:$G,V135)-INDEX(10_Lieux!$G:$G,U135))/2)^2)),1)</f>
        <v>556.8</v>
      </c>
      <c r="X135" s="14" t="n">
        <f aca="false">ROUND(I135/IF(I135&lt;p_seuil_vitesse,p_vit_lente,p_vit_rapide)*60/15,0)*15</f>
        <v>435</v>
      </c>
      <c r="Y135" s="14" t="n">
        <f aca="false">MAX(IF(INDEX(10_Lieux!$B:$B,U135)&lt;&gt;"Ville",INDEX(10_Lieux!$I:$I,U135),0),IF(INDEX(10_Lieux!$B:$B,V135)&lt;&gt;"Ville",INDEX(10_Lieux!$I:$I,V135),0))</f>
        <v>0</v>
      </c>
      <c r="Z135" s="14" t="str">
        <f aca="false">A135&amp;"|"&amp;B135</f>
        <v>Lille|Lyon</v>
      </c>
      <c r="AA135" s="14" t="str">
        <f aca="false">IF(I135&lt;p_local,"Local",IF(I135&lt;p_vv_min,"Courte distance",IF(I135&lt;p_tres_long,"Longue distance","Très longue distance")))</f>
        <v>Longue distance</v>
      </c>
    </row>
    <row r="136" customFormat="false" ht="15" hidden="false" customHeight="true" outlineLevel="0" collapsed="false">
      <c r="A136" s="1" t="s">
        <v>134</v>
      </c>
      <c r="B136" s="1" t="s">
        <v>126</v>
      </c>
      <c r="C136" s="1" t="s">
        <v>33</v>
      </c>
      <c r="D136" s="1" t="s">
        <v>124</v>
      </c>
      <c r="E136" s="1" t="s">
        <v>280</v>
      </c>
      <c r="F136" s="14" t="s">
        <v>40</v>
      </c>
      <c r="G136" s="14" t="str">
        <f aca="false">IF(I136&lt;p_local,"Local → page infra",IF(H136&gt;=p_ph1,"Phase 1",IF(H136&gt;=p_ph2,"Phase 2","Phase 3")))</f>
        <v>Phase 2</v>
      </c>
      <c r="H136" s="14" t="n">
        <f aca="false">IF(I136&lt;p_local,0,IF(C136="Aéroport → Aéroport",p_pts_plein,IF(Y136&gt;0,IF(I136&lt;=Y136,p_pts_plein,IF(I136&lt;=p_mult2*Y136,p_pts_moyen,p_pts_r3)),IF(I136&gt;=p_vv_min,p_pts_plein,IF(I136&gt;=p_vv_moy,p_pts_moyen,p_pts_court))))+IF(INDEX(10_Lieux!$D:$D,U136)=1,p_prio1,p_prio2)+IF(INDEX(10_Lieux!$D:$D,V136)=1,p_prio1,p_prio2)+IF(K136="Oui",p_tf,0)+p_hub*((INDEX(10_Lieux!$H:$H,U136)="Hub")+(INDEX(10_Lieux!$H:$H,V136)="Hub"))+IF(OR(INDEX(10_Lieux!$H:$H,U136)="Premium",INDEX(10_Lieux!$H:$H,V136)="Premium"),p_prem,0))</f>
        <v>70</v>
      </c>
      <c r="I136" s="14" t="n">
        <f aca="false">ROUND(W136*p_facteur,0)</f>
        <v>1040</v>
      </c>
      <c r="J136" s="14" t="str">
        <f aca="false">IF(X136&lt;60,X136&amp;" min",INT(X136/60)&amp;" h"&amp;IF(MOD(X136,60)=0,""," "&amp;TEXT(MOD(X136,60),"00")))</f>
        <v>11 h</v>
      </c>
      <c r="K136" s="14" t="str">
        <f aca="false">IF(S136&lt;&gt;T136,"Oui","Non")</f>
        <v>Non</v>
      </c>
      <c r="L136" s="14" t="str">
        <f aca="false">IF(AND(INDEX(10_Lieux!$B:$B,U136)="Ville",INDEX(10_Lieux!$B:$B,V136)="Ville"),"/chauffeur-prive/"&amp;INDEX(10_Lieux!$E:$E,U136)&amp;"-"&amp;INDEX(10_Lieux!$E:$E,V136)&amp;"/","/chauffeur-prive/"&amp;INDEX(10_Lieux!$E:$E,U136)&amp;"/"&amp;INDEX(10_Lieux!$E:$E,V136)&amp;"/")</f>
        <v>/chauffeur-prive/lille-nice/</v>
      </c>
      <c r="M136" s="14" t="str">
        <f aca="false">IFERROR(INDEX($L:$L,MATCH(B136&amp;"|"&amp;A136,$Z:$Z,0)),"—")</f>
        <v>/chauffeur-prive/nice-lille/</v>
      </c>
      <c r="N136" s="14" t="str">
        <f aca="false">IF(LEN("Chauffeur privé "&amp;INDEX(10_Lieux!$J:$J,U136)&amp;" → "&amp;INDEX(10_Lieux!$J:$J,V136)&amp;" | 24h/24")&gt;60,"Chauffeur privé "&amp;INDEX(10_Lieux!$J:$J,U136)&amp;" → "&amp;INDEX(10_Lieux!$J:$J,V136),"Chauffeur privé "&amp;INDEX(10_Lieux!$J:$J,U136)&amp;" → "&amp;INDEX(10_Lieux!$J:$J,V136)&amp;" | 24h/24")</f>
        <v>Chauffeur privé Lille → Nice | 24h/24</v>
      </c>
      <c r="O136" s="14" t="n">
        <f aca="false">LEN(N136)</f>
        <v>37</v>
      </c>
      <c r="P136" s="14" t="str">
        <f aca="false">"Chauffeur privé "&amp;INDEX(10_Lieux!$K:$K,U136)&amp;" vers "&amp;INDEX(10_Lieux!$L:$L,V136)</f>
        <v>Chauffeur privé de Lille vers Nice</v>
      </c>
      <c r="Q136" s="14" t="str">
        <f aca="false">"Chauffeur privé "&amp;INDEX(10_Lieux!$K:$K,U136)&amp;" vers "&amp;INDEX(10_Lieux!$L:$L,V136)&amp;" : env. "&amp;I136&amp;" km, "&amp;J136&amp;" de route. Devis personnalisé, standard 24h/24 et 7j/7."</f>
        <v>Chauffeur privé de Lille vers Nice : env. 1040 km, 11 h de route. Devis personnalisé, standard 24h/24 et 7j/7.</v>
      </c>
      <c r="R136" s="14" t="n">
        <f aca="false">LEN(Q136)</f>
        <v>110</v>
      </c>
      <c r="S136" s="14" t="str">
        <f aca="false">INDEX(10_Lieux!$C:$C,U136)</f>
        <v>France</v>
      </c>
      <c r="T136" s="14" t="str">
        <f aca="false">INDEX(10_Lieux!$C:$C,V136)</f>
        <v>France</v>
      </c>
      <c r="U136" s="14" t="n">
        <f aca="false">MATCH(A136,10_Lieux!$A:$A,0)</f>
        <v>37</v>
      </c>
      <c r="V136" s="14" t="n">
        <f aca="false">MATCH(B136,10_Lieux!$A:$A,0)</f>
        <v>80</v>
      </c>
      <c r="W136" s="14" t="n">
        <f aca="false">ROUND(6371*2*ASIN(SQRT(SIN(RADIANS(INDEX(10_Lieux!$F:$F,V136)-INDEX(10_Lieux!$F:$F,U136))/2)^2+COS(RADIANS(INDEX(10_Lieux!$F:$F,U136)))*COS(RADIANS(INDEX(10_Lieux!$F:$F,V136)))*SIN(RADIANS(INDEX(10_Lieux!$G:$G,V136)-INDEX(10_Lieux!$G:$G,U136))/2)^2)),1)</f>
        <v>832.1</v>
      </c>
      <c r="X136" s="14" t="n">
        <f aca="false">ROUND(I136/IF(I136&lt;p_seuil_vitesse,p_vit_lente,p_vit_rapide)*60/15,0)*15</f>
        <v>660</v>
      </c>
      <c r="Y136" s="14" t="n">
        <f aca="false">MAX(IF(INDEX(10_Lieux!$B:$B,U136)&lt;&gt;"Ville",INDEX(10_Lieux!$I:$I,U136),0),IF(INDEX(10_Lieux!$B:$B,V136)&lt;&gt;"Ville",INDEX(10_Lieux!$I:$I,V136),0))</f>
        <v>0</v>
      </c>
      <c r="Z136" s="14" t="str">
        <f aca="false">A136&amp;"|"&amp;B136</f>
        <v>Lille|Nice</v>
      </c>
      <c r="AA136" s="14" t="str">
        <f aca="false">IF(I136&lt;p_local,"Local",IF(I136&lt;p_vv_min,"Courte distance",IF(I136&lt;p_tres_long,"Longue distance","Très longue distance")))</f>
        <v>Très longue distance</v>
      </c>
    </row>
    <row r="137" customFormat="false" ht="15" hidden="false" customHeight="true" outlineLevel="0" collapsed="false">
      <c r="A137" s="1" t="s">
        <v>134</v>
      </c>
      <c r="B137" s="1" t="s">
        <v>128</v>
      </c>
      <c r="C137" s="1" t="s">
        <v>33</v>
      </c>
      <c r="D137" s="1" t="s">
        <v>124</v>
      </c>
      <c r="E137" s="1" t="s">
        <v>281</v>
      </c>
      <c r="F137" s="14" t="s">
        <v>40</v>
      </c>
      <c r="G137" s="14" t="str">
        <f aca="false">IF(I137&lt;p_local,"Local → page infra",IF(H137&gt;=p_ph1,"Phase 1",IF(H137&gt;=p_ph2,"Phase 2","Phase 3")))</f>
        <v>Phase 2</v>
      </c>
      <c r="H137" s="14" t="n">
        <f aca="false">IF(I137&lt;p_local,0,IF(C137="Aéroport → Aéroport",p_pts_plein,IF(Y137&gt;0,IF(I137&lt;=Y137,p_pts_plein,IF(I137&lt;=p_mult2*Y137,p_pts_moyen,p_pts_r3)),IF(I137&gt;=p_vv_min,p_pts_plein,IF(I137&gt;=p_vv_moy,p_pts_moyen,p_pts_court))))+IF(INDEX(10_Lieux!$D:$D,U137)=1,p_prio1,p_prio2)+IF(INDEX(10_Lieux!$D:$D,V137)=1,p_prio1,p_prio2)+IF(K137="Oui",p_tf,0)+p_hub*((INDEX(10_Lieux!$H:$H,U137)="Hub")+(INDEX(10_Lieux!$H:$H,V137)="Hub"))+IF(OR(INDEX(10_Lieux!$H:$H,U137)="Premium",INDEX(10_Lieux!$H:$H,V137)="Premium"),p_prem,0))</f>
        <v>70</v>
      </c>
      <c r="I137" s="14" t="n">
        <f aca="false">ROUND(W137*p_facteur,0)</f>
        <v>1042</v>
      </c>
      <c r="J137" s="14" t="str">
        <f aca="false">IF(X137&lt;60,X137&amp;" min",INT(X137/60)&amp;" h"&amp;IF(MOD(X137,60)=0,""," "&amp;TEXT(MOD(X137,60),"00")))</f>
        <v>11 h</v>
      </c>
      <c r="K137" s="14" t="str">
        <f aca="false">IF(S137&lt;&gt;T137,"Oui","Non")</f>
        <v>Non</v>
      </c>
      <c r="L137" s="14" t="str">
        <f aca="false">IF(AND(INDEX(10_Lieux!$B:$B,U137)="Ville",INDEX(10_Lieux!$B:$B,V137)="Ville"),"/chauffeur-prive/"&amp;INDEX(10_Lieux!$E:$E,U137)&amp;"-"&amp;INDEX(10_Lieux!$E:$E,V137)&amp;"/","/chauffeur-prive/"&amp;INDEX(10_Lieux!$E:$E,U137)&amp;"/"&amp;INDEX(10_Lieux!$E:$E,V137)&amp;"/")</f>
        <v>/chauffeur-prive/lille-marseille/</v>
      </c>
      <c r="M137" s="14" t="str">
        <f aca="false">IFERROR(INDEX($L:$L,MATCH(B137&amp;"|"&amp;A137,$Z:$Z,0)),"—")</f>
        <v>/chauffeur-prive/marseille-lille/</v>
      </c>
      <c r="N137" s="14" t="str">
        <f aca="false">IF(LEN("Chauffeur privé "&amp;INDEX(10_Lieux!$J:$J,U137)&amp;" → "&amp;INDEX(10_Lieux!$J:$J,V137)&amp;" | 24h/24")&gt;60,"Chauffeur privé "&amp;INDEX(10_Lieux!$J:$J,U137)&amp;" → "&amp;INDEX(10_Lieux!$J:$J,V137),"Chauffeur privé "&amp;INDEX(10_Lieux!$J:$J,U137)&amp;" → "&amp;INDEX(10_Lieux!$J:$J,V137)&amp;" | 24h/24")</f>
        <v>Chauffeur privé Lille → Marseille | 24h/24</v>
      </c>
      <c r="O137" s="14" t="n">
        <f aca="false">LEN(N137)</f>
        <v>42</v>
      </c>
      <c r="P137" s="14" t="str">
        <f aca="false">"Chauffeur privé "&amp;INDEX(10_Lieux!$K:$K,U137)&amp;" vers "&amp;INDEX(10_Lieux!$L:$L,V137)</f>
        <v>Chauffeur privé de Lille vers Marseille</v>
      </c>
      <c r="Q137" s="14" t="str">
        <f aca="false">"Chauffeur privé "&amp;INDEX(10_Lieux!$K:$K,U137)&amp;" vers "&amp;INDEX(10_Lieux!$L:$L,V137)&amp;" : env. "&amp;I137&amp;" km, "&amp;J137&amp;" de route. Devis personnalisé, standard 24h/24 et 7j/7."</f>
        <v>Chauffeur privé de Lille vers Marseille : env. 1042 km, 11 h de route. Devis personnalisé, standard 24h/24 et 7j/7.</v>
      </c>
      <c r="R137" s="14" t="n">
        <f aca="false">LEN(Q137)</f>
        <v>115</v>
      </c>
      <c r="S137" s="14" t="str">
        <f aca="false">INDEX(10_Lieux!$C:$C,U137)</f>
        <v>France</v>
      </c>
      <c r="T137" s="14" t="str">
        <f aca="false">INDEX(10_Lieux!$C:$C,V137)</f>
        <v>France</v>
      </c>
      <c r="U137" s="14" t="n">
        <f aca="false">MATCH(A137,10_Lieux!$A:$A,0)</f>
        <v>37</v>
      </c>
      <c r="V137" s="14" t="n">
        <f aca="false">MATCH(B137,10_Lieux!$A:$A,0)</f>
        <v>79</v>
      </c>
      <c r="W137" s="14" t="n">
        <f aca="false">ROUND(6371*2*ASIN(SQRT(SIN(RADIANS(INDEX(10_Lieux!$F:$F,V137)-INDEX(10_Lieux!$F:$F,U137))/2)^2+COS(RADIANS(INDEX(10_Lieux!$F:$F,U137)))*COS(RADIANS(INDEX(10_Lieux!$F:$F,V137)))*SIN(RADIANS(INDEX(10_Lieux!$G:$G,V137)-INDEX(10_Lieux!$G:$G,U137))/2)^2)),1)</f>
        <v>833.8</v>
      </c>
      <c r="X137" s="14" t="n">
        <f aca="false">ROUND(I137/IF(I137&lt;p_seuil_vitesse,p_vit_lente,p_vit_rapide)*60/15,0)*15</f>
        <v>660</v>
      </c>
      <c r="Y137" s="14" t="n">
        <f aca="false">MAX(IF(INDEX(10_Lieux!$B:$B,U137)&lt;&gt;"Ville",INDEX(10_Lieux!$I:$I,U137),0),IF(INDEX(10_Lieux!$B:$B,V137)&lt;&gt;"Ville",INDEX(10_Lieux!$I:$I,V137),0))</f>
        <v>0</v>
      </c>
      <c r="Z137" s="14" t="str">
        <f aca="false">A137&amp;"|"&amp;B137</f>
        <v>Lille|Marseille</v>
      </c>
      <c r="AA137" s="14" t="str">
        <f aca="false">IF(I137&lt;p_local,"Local",IF(I137&lt;p_vv_min,"Courte distance",IF(I137&lt;p_tres_long,"Longue distance","Très longue distance")))</f>
        <v>Très longue distance</v>
      </c>
    </row>
    <row r="138" customFormat="false" ht="15" hidden="false" customHeight="true" outlineLevel="0" collapsed="false">
      <c r="A138" s="1" t="s">
        <v>134</v>
      </c>
      <c r="B138" s="1" t="s">
        <v>130</v>
      </c>
      <c r="C138" s="1" t="s">
        <v>33</v>
      </c>
      <c r="D138" s="1" t="s">
        <v>124</v>
      </c>
      <c r="E138" s="1" t="s">
        <v>282</v>
      </c>
      <c r="F138" s="14" t="s">
        <v>40</v>
      </c>
      <c r="G138" s="14" t="str">
        <f aca="false">IF(I138&lt;p_local,"Local → page infra",IF(H138&gt;=p_ph1,"Phase 1",IF(H138&gt;=p_ph2,"Phase 2","Phase 3")))</f>
        <v>Phase 3</v>
      </c>
      <c r="H138" s="14" t="n">
        <f aca="false">IF(I138&lt;p_local,0,IF(C138="Aéroport → Aéroport",p_pts_plein,IF(Y138&gt;0,IF(I138&lt;=Y138,p_pts_plein,IF(I138&lt;=p_mult2*Y138,p_pts_moyen,p_pts_r3)),IF(I138&gt;=p_vv_min,p_pts_plein,IF(I138&gt;=p_vv_moy,p_pts_moyen,p_pts_court))))+IF(INDEX(10_Lieux!$D:$D,U138)=1,p_prio1,p_prio2)+IF(INDEX(10_Lieux!$D:$D,V138)=1,p_prio1,p_prio2)+IF(K138="Oui",p_tf,0)+p_hub*((INDEX(10_Lieux!$H:$H,U138)="Hub")+(INDEX(10_Lieux!$H:$H,V138)="Hub"))+IF(OR(INDEX(10_Lieux!$H:$H,U138)="Premium",INDEX(10_Lieux!$H:$H,V138)="Premium"),p_prem,0))</f>
        <v>60</v>
      </c>
      <c r="I138" s="14" t="n">
        <f aca="false">ROUND(W138*p_facteur,0)</f>
        <v>874</v>
      </c>
      <c r="J138" s="14" t="str">
        <f aca="false">IF(X138&lt;60,X138&amp;" min",INT(X138/60)&amp;" h"&amp;IF(MOD(X138,60)=0,""," "&amp;TEXT(MOD(X138,60),"00")))</f>
        <v>9 h 15</v>
      </c>
      <c r="K138" s="14" t="str">
        <f aca="false">IF(S138&lt;&gt;T138,"Oui","Non")</f>
        <v>Non</v>
      </c>
      <c r="L138" s="14" t="str">
        <f aca="false">IF(AND(INDEX(10_Lieux!$B:$B,U138)="Ville",INDEX(10_Lieux!$B:$B,V138)="Ville"),"/chauffeur-prive/"&amp;INDEX(10_Lieux!$E:$E,U138)&amp;"-"&amp;INDEX(10_Lieux!$E:$E,V138)&amp;"/","/chauffeur-prive/"&amp;INDEX(10_Lieux!$E:$E,U138)&amp;"/"&amp;INDEX(10_Lieux!$E:$E,V138)&amp;"/")</f>
        <v>/chauffeur-prive/lille-bordeaux/</v>
      </c>
      <c r="M138" s="14" t="str">
        <f aca="false">IFERROR(INDEX($L:$L,MATCH(B138&amp;"|"&amp;A138,$Z:$Z,0)),"—")</f>
        <v>/chauffeur-prive/bordeaux-lille/</v>
      </c>
      <c r="N138" s="14" t="str">
        <f aca="false">IF(LEN("Chauffeur privé "&amp;INDEX(10_Lieux!$J:$J,U138)&amp;" → "&amp;INDEX(10_Lieux!$J:$J,V138)&amp;" | 24h/24")&gt;60,"Chauffeur privé "&amp;INDEX(10_Lieux!$J:$J,U138)&amp;" → "&amp;INDEX(10_Lieux!$J:$J,V138),"Chauffeur privé "&amp;INDEX(10_Lieux!$J:$J,U138)&amp;" → "&amp;INDEX(10_Lieux!$J:$J,V138)&amp;" | 24h/24")</f>
        <v>Chauffeur privé Lille → Bordeaux | 24h/24</v>
      </c>
      <c r="O138" s="14" t="n">
        <f aca="false">LEN(N138)</f>
        <v>41</v>
      </c>
      <c r="P138" s="14" t="str">
        <f aca="false">"Chauffeur privé "&amp;INDEX(10_Lieux!$K:$K,U138)&amp;" vers "&amp;INDEX(10_Lieux!$L:$L,V138)</f>
        <v>Chauffeur privé de Lille vers Bordeaux</v>
      </c>
      <c r="Q138" s="14" t="str">
        <f aca="false">"Chauffeur privé "&amp;INDEX(10_Lieux!$K:$K,U138)&amp;" vers "&amp;INDEX(10_Lieux!$L:$L,V138)&amp;" : env. "&amp;I138&amp;" km, "&amp;J138&amp;" de route. Devis personnalisé, standard 24h/24 et 7j/7."</f>
        <v>Chauffeur privé de Lille vers Bordeaux : env. 874 km, 9 h 15 de route. Devis personnalisé, standard 24h/24 et 7j/7.</v>
      </c>
      <c r="R138" s="14" t="n">
        <f aca="false">LEN(Q138)</f>
        <v>115</v>
      </c>
      <c r="S138" s="14" t="str">
        <f aca="false">INDEX(10_Lieux!$C:$C,U138)</f>
        <v>France</v>
      </c>
      <c r="T138" s="14" t="str">
        <f aca="false">INDEX(10_Lieux!$C:$C,V138)</f>
        <v>France</v>
      </c>
      <c r="U138" s="14" t="n">
        <f aca="false">MATCH(A138,10_Lieux!$A:$A,0)</f>
        <v>37</v>
      </c>
      <c r="V138" s="14" t="n">
        <f aca="false">MATCH(B138,10_Lieux!$A:$A,0)</f>
        <v>61</v>
      </c>
      <c r="W138" s="14" t="n">
        <f aca="false">ROUND(6371*2*ASIN(SQRT(SIN(RADIANS(INDEX(10_Lieux!$F:$F,V138)-INDEX(10_Lieux!$F:$F,U138))/2)^2+COS(RADIANS(INDEX(10_Lieux!$F:$F,U138)))*COS(RADIANS(INDEX(10_Lieux!$F:$F,V138)))*SIN(RADIANS(INDEX(10_Lieux!$G:$G,V138)-INDEX(10_Lieux!$G:$G,U138))/2)^2)),1)</f>
        <v>698.8</v>
      </c>
      <c r="X138" s="14" t="n">
        <f aca="false">ROUND(I138/IF(I138&lt;p_seuil_vitesse,p_vit_lente,p_vit_rapide)*60/15,0)*15</f>
        <v>555</v>
      </c>
      <c r="Y138" s="14" t="n">
        <f aca="false">MAX(IF(INDEX(10_Lieux!$B:$B,U138)&lt;&gt;"Ville",INDEX(10_Lieux!$I:$I,U138),0),IF(INDEX(10_Lieux!$B:$B,V138)&lt;&gt;"Ville",INDEX(10_Lieux!$I:$I,V138),0))</f>
        <v>0</v>
      </c>
      <c r="Z138" s="14" t="str">
        <f aca="false">A138&amp;"|"&amp;B138</f>
        <v>Lille|Bordeaux</v>
      </c>
      <c r="AA138" s="14" t="str">
        <f aca="false">IF(I138&lt;p_local,"Local",IF(I138&lt;p_vv_min,"Courte distance",IF(I138&lt;p_tres_long,"Longue distance","Très longue distance")))</f>
        <v>Très longue distance</v>
      </c>
    </row>
    <row r="139" customFormat="false" ht="15" hidden="false" customHeight="true" outlineLevel="0" collapsed="false">
      <c r="A139" s="1" t="s">
        <v>134</v>
      </c>
      <c r="B139" s="1" t="s">
        <v>132</v>
      </c>
      <c r="C139" s="1" t="s">
        <v>33</v>
      </c>
      <c r="D139" s="1" t="s">
        <v>124</v>
      </c>
      <c r="E139" s="1" t="s">
        <v>283</v>
      </c>
      <c r="F139" s="14" t="s">
        <v>40</v>
      </c>
      <c r="G139" s="14" t="str">
        <f aca="false">IF(I139&lt;p_local,"Local → page infra",IF(H139&gt;=p_ph1,"Phase 1",IF(H139&gt;=p_ph2,"Phase 2","Phase 3")))</f>
        <v>Phase 3</v>
      </c>
      <c r="H139" s="14" t="n">
        <f aca="false">IF(I139&lt;p_local,0,IF(C139="Aéroport → Aéroport",p_pts_plein,IF(Y139&gt;0,IF(I139&lt;=Y139,p_pts_plein,IF(I139&lt;=p_mult2*Y139,p_pts_moyen,p_pts_r3)),IF(I139&gt;=p_vv_min,p_pts_plein,IF(I139&gt;=p_vv_moy,p_pts_moyen,p_pts_court))))+IF(INDEX(10_Lieux!$D:$D,U139)=1,p_prio1,p_prio2)+IF(INDEX(10_Lieux!$D:$D,V139)=1,p_prio1,p_prio2)+IF(K139="Oui",p_tf,0)+p_hub*((INDEX(10_Lieux!$H:$H,U139)="Hub")+(INDEX(10_Lieux!$H:$H,V139)="Hub"))+IF(OR(INDEX(10_Lieux!$H:$H,U139)="Premium",INDEX(10_Lieux!$H:$H,V139)="Premium"),p_prem,0))</f>
        <v>60</v>
      </c>
      <c r="I139" s="14" t="n">
        <f aca="false">ROUND(W139*p_facteur,0)</f>
        <v>988</v>
      </c>
      <c r="J139" s="14" t="str">
        <f aca="false">IF(X139&lt;60,X139&amp;" min",INT(X139/60)&amp;" h"&amp;IF(MOD(X139,60)=0,""," "&amp;TEXT(MOD(X139,60),"00")))</f>
        <v>10 h 30</v>
      </c>
      <c r="K139" s="14" t="str">
        <f aca="false">IF(S139&lt;&gt;T139,"Oui","Non")</f>
        <v>Non</v>
      </c>
      <c r="L139" s="14" t="str">
        <f aca="false">IF(AND(INDEX(10_Lieux!$B:$B,U139)="Ville",INDEX(10_Lieux!$B:$B,V139)="Ville"),"/chauffeur-prive/"&amp;INDEX(10_Lieux!$E:$E,U139)&amp;"-"&amp;INDEX(10_Lieux!$E:$E,V139)&amp;"/","/chauffeur-prive/"&amp;INDEX(10_Lieux!$E:$E,U139)&amp;"/"&amp;INDEX(10_Lieux!$E:$E,V139)&amp;"/")</f>
        <v>/chauffeur-prive/lille-toulouse/</v>
      </c>
      <c r="M139" s="14" t="str">
        <f aca="false">IFERROR(INDEX($L:$L,MATCH(B139&amp;"|"&amp;A139,$Z:$Z,0)),"—")</f>
        <v>/chauffeur-prive/toulouse-lille/</v>
      </c>
      <c r="N139" s="14" t="str">
        <f aca="false">IF(LEN("Chauffeur privé "&amp;INDEX(10_Lieux!$J:$J,U139)&amp;" → "&amp;INDEX(10_Lieux!$J:$J,V139)&amp;" | 24h/24")&gt;60,"Chauffeur privé "&amp;INDEX(10_Lieux!$J:$J,U139)&amp;" → "&amp;INDEX(10_Lieux!$J:$J,V139),"Chauffeur privé "&amp;INDEX(10_Lieux!$J:$J,U139)&amp;" → "&amp;INDEX(10_Lieux!$J:$J,V139)&amp;" | 24h/24")</f>
        <v>Chauffeur privé Lille → Toulouse | 24h/24</v>
      </c>
      <c r="O139" s="14" t="n">
        <f aca="false">LEN(N139)</f>
        <v>41</v>
      </c>
      <c r="P139" s="14" t="str">
        <f aca="false">"Chauffeur privé "&amp;INDEX(10_Lieux!$K:$K,U139)&amp;" vers "&amp;INDEX(10_Lieux!$L:$L,V139)</f>
        <v>Chauffeur privé de Lille vers Toulouse</v>
      </c>
      <c r="Q139" s="14" t="str">
        <f aca="false">"Chauffeur privé "&amp;INDEX(10_Lieux!$K:$K,U139)&amp;" vers "&amp;INDEX(10_Lieux!$L:$L,V139)&amp;" : env. "&amp;I139&amp;" km, "&amp;J139&amp;" de route. Devis personnalisé, standard 24h/24 et 7j/7."</f>
        <v>Chauffeur privé de Lille vers Toulouse : env. 988 km, 10 h 30 de route. Devis personnalisé, standard 24h/24 et 7j/7.</v>
      </c>
      <c r="R139" s="14" t="n">
        <f aca="false">LEN(Q139)</f>
        <v>116</v>
      </c>
      <c r="S139" s="14" t="str">
        <f aca="false">INDEX(10_Lieux!$C:$C,U139)</f>
        <v>France</v>
      </c>
      <c r="T139" s="14" t="str">
        <f aca="false">INDEX(10_Lieux!$C:$C,V139)</f>
        <v>France</v>
      </c>
      <c r="U139" s="14" t="n">
        <f aca="false">MATCH(A139,10_Lieux!$A:$A,0)</f>
        <v>37</v>
      </c>
      <c r="V139" s="14" t="n">
        <f aca="false">MATCH(B139,10_Lieux!$A:$A,0)</f>
        <v>70</v>
      </c>
      <c r="W139" s="14" t="n">
        <f aca="false">ROUND(6371*2*ASIN(SQRT(SIN(RADIANS(INDEX(10_Lieux!$F:$F,V139)-INDEX(10_Lieux!$F:$F,U139))/2)^2+COS(RADIANS(INDEX(10_Lieux!$F:$F,U139)))*COS(RADIANS(INDEX(10_Lieux!$F:$F,V139)))*SIN(RADIANS(INDEX(10_Lieux!$G:$G,V139)-INDEX(10_Lieux!$G:$G,U139))/2)^2)),1)</f>
        <v>790.5</v>
      </c>
      <c r="X139" s="14" t="n">
        <f aca="false">ROUND(I139/IF(I139&lt;p_seuil_vitesse,p_vit_lente,p_vit_rapide)*60/15,0)*15</f>
        <v>630</v>
      </c>
      <c r="Y139" s="14" t="n">
        <f aca="false">MAX(IF(INDEX(10_Lieux!$B:$B,U139)&lt;&gt;"Ville",INDEX(10_Lieux!$I:$I,U139),0),IF(INDEX(10_Lieux!$B:$B,V139)&lt;&gt;"Ville",INDEX(10_Lieux!$I:$I,V139),0))</f>
        <v>0</v>
      </c>
      <c r="Z139" s="14" t="str">
        <f aca="false">A139&amp;"|"&amp;B139</f>
        <v>Lille|Toulouse</v>
      </c>
      <c r="AA139" s="14" t="str">
        <f aca="false">IF(I139&lt;p_local,"Local",IF(I139&lt;p_vv_min,"Courte distance",IF(I139&lt;p_tres_long,"Longue distance","Très longue distance")))</f>
        <v>Très longue distance</v>
      </c>
    </row>
    <row r="140" customFormat="false" ht="15" hidden="false" customHeight="true" outlineLevel="0" collapsed="false">
      <c r="A140" s="1" t="s">
        <v>134</v>
      </c>
      <c r="B140" s="1" t="s">
        <v>136</v>
      </c>
      <c r="C140" s="1" t="s">
        <v>33</v>
      </c>
      <c r="D140" s="1" t="s">
        <v>124</v>
      </c>
      <c r="E140" s="1" t="s">
        <v>284</v>
      </c>
      <c r="F140" s="14" t="s">
        <v>40</v>
      </c>
      <c r="G140" s="14" t="str">
        <f aca="false">IF(I140&lt;p_local,"Local → page infra",IF(H140&gt;=p_ph1,"Phase 1",IF(H140&gt;=p_ph2,"Phase 2","Phase 3")))</f>
        <v>Phase 3</v>
      </c>
      <c r="H140" s="14" t="n">
        <f aca="false">IF(I140&lt;p_local,0,IF(C140="Aéroport → Aéroport",p_pts_plein,IF(Y140&gt;0,IF(I140&lt;=Y140,p_pts_plein,IF(I140&lt;=p_mult2*Y140,p_pts_moyen,p_pts_r3)),IF(I140&gt;=p_vv_min,p_pts_plein,IF(I140&gt;=p_vv_moy,p_pts_moyen,p_pts_court))))+IF(INDEX(10_Lieux!$D:$D,U140)=1,p_prio1,p_prio2)+IF(INDEX(10_Lieux!$D:$D,V140)=1,p_prio1,p_prio2)+IF(K140="Oui",p_tf,0)+p_hub*((INDEX(10_Lieux!$H:$H,U140)="Hub")+(INDEX(10_Lieux!$H:$H,V140)="Hub"))+IF(OR(INDEX(10_Lieux!$H:$H,U140)="Premium",INDEX(10_Lieux!$H:$H,V140)="Premium"),p_prem,0))</f>
        <v>60</v>
      </c>
      <c r="I140" s="14" t="n">
        <f aca="false">ROUND(W140*p_facteur,0)</f>
        <v>510</v>
      </c>
      <c r="J140" s="14" t="str">
        <f aca="false">IF(X140&lt;60,X140&amp;" min",INT(X140/60)&amp;" h"&amp;IF(MOD(X140,60)=0,""," "&amp;TEXT(MOD(X140,60),"00")))</f>
        <v>5 h 15</v>
      </c>
      <c r="K140" s="14" t="str">
        <f aca="false">IF(S140&lt;&gt;T140,"Oui","Non")</f>
        <v>Non</v>
      </c>
      <c r="L140" s="14" t="str">
        <f aca="false">IF(AND(INDEX(10_Lieux!$B:$B,U140)="Ville",INDEX(10_Lieux!$B:$B,V140)="Ville"),"/chauffeur-prive/"&amp;INDEX(10_Lieux!$E:$E,U140)&amp;"-"&amp;INDEX(10_Lieux!$E:$E,V140)&amp;"/","/chauffeur-prive/"&amp;INDEX(10_Lieux!$E:$E,U140)&amp;"/"&amp;INDEX(10_Lieux!$E:$E,V140)&amp;"/")</f>
        <v>/chauffeur-prive/lille-strasbourg/</v>
      </c>
      <c r="M140" s="14" t="str">
        <f aca="false">IFERROR(INDEX($L:$L,MATCH(B140&amp;"|"&amp;A140,$Z:$Z,0)),"—")</f>
        <v>/chauffeur-prive/strasbourg-lille/</v>
      </c>
      <c r="N140" s="14" t="str">
        <f aca="false">IF(LEN("Chauffeur privé "&amp;INDEX(10_Lieux!$J:$J,U140)&amp;" → "&amp;INDEX(10_Lieux!$J:$J,V140)&amp;" | 24h/24")&gt;60,"Chauffeur privé "&amp;INDEX(10_Lieux!$J:$J,U140)&amp;" → "&amp;INDEX(10_Lieux!$J:$J,V140),"Chauffeur privé "&amp;INDEX(10_Lieux!$J:$J,U140)&amp;" → "&amp;INDEX(10_Lieux!$J:$J,V140)&amp;" | 24h/24")</f>
        <v>Chauffeur privé Lille → Strasbourg | 24h/24</v>
      </c>
      <c r="O140" s="14" t="n">
        <f aca="false">LEN(N140)</f>
        <v>43</v>
      </c>
      <c r="P140" s="14" t="str">
        <f aca="false">"Chauffeur privé "&amp;INDEX(10_Lieux!$K:$K,U140)&amp;" vers "&amp;INDEX(10_Lieux!$L:$L,V140)</f>
        <v>Chauffeur privé de Lille vers Strasbourg</v>
      </c>
      <c r="Q140" s="14" t="str">
        <f aca="false">"Chauffeur privé "&amp;INDEX(10_Lieux!$K:$K,U140)&amp;" vers "&amp;INDEX(10_Lieux!$L:$L,V140)&amp;" : env. "&amp;I140&amp;" km, "&amp;J140&amp;" de route. Devis personnalisé, standard 24h/24 et 7j/7."</f>
        <v>Chauffeur privé de Lille vers Strasbourg : env. 510 km, 5 h 15 de route. Devis personnalisé, standard 24h/24 et 7j/7.</v>
      </c>
      <c r="R140" s="14" t="n">
        <f aca="false">LEN(Q140)</f>
        <v>117</v>
      </c>
      <c r="S140" s="14" t="str">
        <f aca="false">INDEX(10_Lieux!$C:$C,U140)</f>
        <v>France</v>
      </c>
      <c r="T140" s="14" t="str">
        <f aca="false">INDEX(10_Lieux!$C:$C,V140)</f>
        <v>France</v>
      </c>
      <c r="U140" s="14" t="n">
        <f aca="false">MATCH(A140,10_Lieux!$A:$A,0)</f>
        <v>37</v>
      </c>
      <c r="V140" s="14" t="n">
        <f aca="false">MATCH(B140,10_Lieux!$A:$A,0)</f>
        <v>29</v>
      </c>
      <c r="W140" s="14" t="n">
        <f aca="false">ROUND(6371*2*ASIN(SQRT(SIN(RADIANS(INDEX(10_Lieux!$F:$F,V140)-INDEX(10_Lieux!$F:$F,U140))/2)^2+COS(RADIANS(INDEX(10_Lieux!$F:$F,U140)))*COS(RADIANS(INDEX(10_Lieux!$F:$F,V140)))*SIN(RADIANS(INDEX(10_Lieux!$G:$G,V140)-INDEX(10_Lieux!$G:$G,U140))/2)^2)),1)</f>
        <v>408.2</v>
      </c>
      <c r="X140" s="14" t="n">
        <f aca="false">ROUND(I140/IF(I140&lt;p_seuil_vitesse,p_vit_lente,p_vit_rapide)*60/15,0)*15</f>
        <v>315</v>
      </c>
      <c r="Y140" s="14" t="n">
        <f aca="false">MAX(IF(INDEX(10_Lieux!$B:$B,U140)&lt;&gt;"Ville",INDEX(10_Lieux!$I:$I,U140),0),IF(INDEX(10_Lieux!$B:$B,V140)&lt;&gt;"Ville",INDEX(10_Lieux!$I:$I,V140),0))</f>
        <v>0</v>
      </c>
      <c r="Z140" s="14" t="str">
        <f aca="false">A140&amp;"|"&amp;B140</f>
        <v>Lille|Strasbourg</v>
      </c>
      <c r="AA140" s="14" t="str">
        <f aca="false">IF(I140&lt;p_local,"Local",IF(I140&lt;p_vv_min,"Courte distance",IF(I140&lt;p_tres_long,"Longue distance","Très longue distance")))</f>
        <v>Longue distance</v>
      </c>
    </row>
    <row r="141" customFormat="false" ht="15" hidden="false" customHeight="true" outlineLevel="0" collapsed="false">
      <c r="A141" s="1" t="s">
        <v>134</v>
      </c>
      <c r="B141" s="1" t="s">
        <v>138</v>
      </c>
      <c r="C141" s="1" t="s">
        <v>33</v>
      </c>
      <c r="D141" s="1" t="s">
        <v>124</v>
      </c>
      <c r="E141" s="1" t="s">
        <v>285</v>
      </c>
      <c r="F141" s="14" t="s">
        <v>40</v>
      </c>
      <c r="G141" s="14" t="str">
        <f aca="false">IF(I141&lt;p_local,"Local → page infra",IF(H141&gt;=p_ph1,"Phase 1",IF(H141&gt;=p_ph2,"Phase 2","Phase 3")))</f>
        <v>Phase 3</v>
      </c>
      <c r="H141" s="14" t="n">
        <f aca="false">IF(I141&lt;p_local,0,IF(C141="Aéroport → Aéroport",p_pts_plein,IF(Y141&gt;0,IF(I141&lt;=Y141,p_pts_plein,IF(I141&lt;=p_mult2*Y141,p_pts_moyen,p_pts_r3)),IF(I141&gt;=p_vv_min,p_pts_plein,IF(I141&gt;=p_vv_moy,p_pts_moyen,p_pts_court))))+IF(INDEX(10_Lieux!$D:$D,U141)=1,p_prio1,p_prio2)+IF(INDEX(10_Lieux!$D:$D,V141)=1,p_prio1,p_prio2)+IF(K141="Oui",p_tf,0)+p_hub*((INDEX(10_Lieux!$H:$H,U141)="Hub")+(INDEX(10_Lieux!$H:$H,V141)="Hub"))+IF(OR(INDEX(10_Lieux!$H:$H,U141)="Premium",INDEX(10_Lieux!$H:$H,V141)="Premium"),p_prem,0))</f>
        <v>55</v>
      </c>
      <c r="I141" s="14" t="n">
        <f aca="false">ROUND(W141*p_facteur,0)</f>
        <v>979</v>
      </c>
      <c r="J141" s="14" t="str">
        <f aca="false">IF(X141&lt;60,X141&amp;" min",INT(X141/60)&amp;" h"&amp;IF(MOD(X141,60)=0,""," "&amp;TEXT(MOD(X141,60),"00")))</f>
        <v>10 h 15</v>
      </c>
      <c r="K141" s="14" t="str">
        <f aca="false">IF(S141&lt;&gt;T141,"Oui","Non")</f>
        <v>Non</v>
      </c>
      <c r="L141" s="14" t="str">
        <f aca="false">IF(AND(INDEX(10_Lieux!$B:$B,U141)="Ville",INDEX(10_Lieux!$B:$B,V141)="Ville"),"/chauffeur-prive/"&amp;INDEX(10_Lieux!$E:$E,U141)&amp;"-"&amp;INDEX(10_Lieux!$E:$E,V141)&amp;"/","/chauffeur-prive/"&amp;INDEX(10_Lieux!$E:$E,U141)&amp;"/"&amp;INDEX(10_Lieux!$E:$E,V141)&amp;"/")</f>
        <v>/chauffeur-prive/lille-montpellier/</v>
      </c>
      <c r="M141" s="14" t="str">
        <f aca="false">IFERROR(INDEX($L:$L,MATCH(B141&amp;"|"&amp;A141,$Z:$Z,0)),"—")</f>
        <v>/chauffeur-prive/montpellier-lille/</v>
      </c>
      <c r="N141" s="14" t="str">
        <f aca="false">IF(LEN("Chauffeur privé "&amp;INDEX(10_Lieux!$J:$J,U141)&amp;" → "&amp;INDEX(10_Lieux!$J:$J,V141)&amp;" | 24h/24")&gt;60,"Chauffeur privé "&amp;INDEX(10_Lieux!$J:$J,U141)&amp;" → "&amp;INDEX(10_Lieux!$J:$J,V141),"Chauffeur privé "&amp;INDEX(10_Lieux!$J:$J,U141)&amp;" → "&amp;INDEX(10_Lieux!$J:$J,V141)&amp;" | 24h/24")</f>
        <v>Chauffeur privé Lille → Montpellier | 24h/24</v>
      </c>
      <c r="O141" s="14" t="n">
        <f aca="false">LEN(N141)</f>
        <v>44</v>
      </c>
      <c r="P141" s="14" t="str">
        <f aca="false">"Chauffeur privé "&amp;INDEX(10_Lieux!$K:$K,U141)&amp;" vers "&amp;INDEX(10_Lieux!$L:$L,V141)</f>
        <v>Chauffeur privé de Lille vers Montpellier</v>
      </c>
      <c r="Q141" s="14" t="str">
        <f aca="false">"Chauffeur privé "&amp;INDEX(10_Lieux!$K:$K,U141)&amp;" vers "&amp;INDEX(10_Lieux!$L:$L,V141)&amp;" : env. "&amp;I141&amp;" km, "&amp;J141&amp;" de route. Devis personnalisé, standard 24h/24 et 7j/7."</f>
        <v>Chauffeur privé de Lille vers Montpellier : env. 979 km, 10 h 15 de route. Devis personnalisé, standard 24h/24 et 7j/7.</v>
      </c>
      <c r="R141" s="14" t="n">
        <f aca="false">LEN(Q141)</f>
        <v>119</v>
      </c>
      <c r="S141" s="14" t="str">
        <f aca="false">INDEX(10_Lieux!$C:$C,U141)</f>
        <v>France</v>
      </c>
      <c r="T141" s="14" t="str">
        <f aca="false">INDEX(10_Lieux!$C:$C,V141)</f>
        <v>France</v>
      </c>
      <c r="U141" s="14" t="n">
        <f aca="false">MATCH(A141,10_Lieux!$A:$A,0)</f>
        <v>37</v>
      </c>
      <c r="V141" s="14" t="n">
        <f aca="false">MATCH(B141,10_Lieux!$A:$A,0)</f>
        <v>71</v>
      </c>
      <c r="W141" s="14" t="n">
        <f aca="false">ROUND(6371*2*ASIN(SQRT(SIN(RADIANS(INDEX(10_Lieux!$F:$F,V141)-INDEX(10_Lieux!$F:$F,U141))/2)^2+COS(RADIANS(INDEX(10_Lieux!$F:$F,U141)))*COS(RADIANS(INDEX(10_Lieux!$F:$F,V141)))*SIN(RADIANS(INDEX(10_Lieux!$G:$G,V141)-INDEX(10_Lieux!$G:$G,U141))/2)^2)),1)</f>
        <v>782.8</v>
      </c>
      <c r="X141" s="14" t="n">
        <f aca="false">ROUND(I141/IF(I141&lt;p_seuil_vitesse,p_vit_lente,p_vit_rapide)*60/15,0)*15</f>
        <v>615</v>
      </c>
      <c r="Y141" s="14" t="n">
        <f aca="false">MAX(IF(INDEX(10_Lieux!$B:$B,U141)&lt;&gt;"Ville",INDEX(10_Lieux!$I:$I,U141),0),IF(INDEX(10_Lieux!$B:$B,V141)&lt;&gt;"Ville",INDEX(10_Lieux!$I:$I,V141),0))</f>
        <v>0</v>
      </c>
      <c r="Z141" s="14" t="str">
        <f aca="false">A141&amp;"|"&amp;B141</f>
        <v>Lille|Montpellier</v>
      </c>
      <c r="AA141" s="14" t="str">
        <f aca="false">IF(I141&lt;p_local,"Local",IF(I141&lt;p_vv_min,"Courte distance",IF(I141&lt;p_tres_long,"Longue distance","Très longue distance")))</f>
        <v>Très longue distance</v>
      </c>
    </row>
    <row r="142" customFormat="false" ht="15" hidden="false" customHeight="true" outlineLevel="0" collapsed="false">
      <c r="A142" s="1" t="s">
        <v>134</v>
      </c>
      <c r="B142" s="1" t="s">
        <v>140</v>
      </c>
      <c r="C142" s="1" t="s">
        <v>33</v>
      </c>
      <c r="D142" s="1" t="s">
        <v>124</v>
      </c>
      <c r="E142" s="1" t="s">
        <v>286</v>
      </c>
      <c r="F142" s="14" t="s">
        <v>40</v>
      </c>
      <c r="G142" s="14" t="str">
        <f aca="false">IF(I142&lt;p_local,"Local → page infra",IF(H142&gt;=p_ph1,"Phase 1",IF(H142&gt;=p_ph2,"Phase 2","Phase 3")))</f>
        <v>Phase 3</v>
      </c>
      <c r="H142" s="14" t="n">
        <f aca="false">IF(I142&lt;p_local,0,IF(C142="Aéroport → Aéroport",p_pts_plein,IF(Y142&gt;0,IF(I142&lt;=Y142,p_pts_plein,IF(I142&lt;=p_mult2*Y142,p_pts_moyen,p_pts_r3)),IF(I142&gt;=p_vv_min,p_pts_plein,IF(I142&gt;=p_vv_moy,p_pts_moyen,p_pts_court))))+IF(INDEX(10_Lieux!$D:$D,U142)=1,p_prio1,p_prio2)+IF(INDEX(10_Lieux!$D:$D,V142)=1,p_prio1,p_prio2)+IF(K142="Oui",p_tf,0)+p_hub*((INDEX(10_Lieux!$H:$H,U142)="Hub")+(INDEX(10_Lieux!$H:$H,V142)="Hub"))+IF(OR(INDEX(10_Lieux!$H:$H,U142)="Premium",INDEX(10_Lieux!$H:$H,V142)="Premium"),p_prem,0))</f>
        <v>55</v>
      </c>
      <c r="I142" s="14" t="n">
        <f aca="false">ROUND(W142*p_facteur,0)</f>
        <v>634</v>
      </c>
      <c r="J142" s="14" t="str">
        <f aca="false">IF(X142&lt;60,X142&amp;" min",INT(X142/60)&amp;" h"&amp;IF(MOD(X142,60)=0,""," "&amp;TEXT(MOD(X142,60),"00")))</f>
        <v>6 h 45</v>
      </c>
      <c r="K142" s="14" t="str">
        <f aca="false">IF(S142&lt;&gt;T142,"Oui","Non")</f>
        <v>Non</v>
      </c>
      <c r="L142" s="14" t="str">
        <f aca="false">IF(AND(INDEX(10_Lieux!$B:$B,U142)="Ville",INDEX(10_Lieux!$B:$B,V142)="Ville"),"/chauffeur-prive/"&amp;INDEX(10_Lieux!$E:$E,U142)&amp;"-"&amp;INDEX(10_Lieux!$E:$E,V142)&amp;"/","/chauffeur-prive/"&amp;INDEX(10_Lieux!$E:$E,U142)&amp;"/"&amp;INDEX(10_Lieux!$E:$E,V142)&amp;"/")</f>
        <v>/chauffeur-prive/lille-nantes/</v>
      </c>
      <c r="M142" s="14" t="str">
        <f aca="false">IFERROR(INDEX($L:$L,MATCH(B142&amp;"|"&amp;A142,$Z:$Z,0)),"—")</f>
        <v>/chauffeur-prive/nantes-lille/</v>
      </c>
      <c r="N142" s="14" t="str">
        <f aca="false">IF(LEN("Chauffeur privé "&amp;INDEX(10_Lieux!$J:$J,U142)&amp;" → "&amp;INDEX(10_Lieux!$J:$J,V142)&amp;" | 24h/24")&gt;60,"Chauffeur privé "&amp;INDEX(10_Lieux!$J:$J,U142)&amp;" → "&amp;INDEX(10_Lieux!$J:$J,V142),"Chauffeur privé "&amp;INDEX(10_Lieux!$J:$J,U142)&amp;" → "&amp;INDEX(10_Lieux!$J:$J,V142)&amp;" | 24h/24")</f>
        <v>Chauffeur privé Lille → Nantes | 24h/24</v>
      </c>
      <c r="O142" s="14" t="n">
        <f aca="false">LEN(N142)</f>
        <v>39</v>
      </c>
      <c r="P142" s="14" t="str">
        <f aca="false">"Chauffeur privé "&amp;INDEX(10_Lieux!$K:$K,U142)&amp;" vers "&amp;INDEX(10_Lieux!$L:$L,V142)</f>
        <v>Chauffeur privé de Lille vers Nantes</v>
      </c>
      <c r="Q142" s="14" t="str">
        <f aca="false">"Chauffeur privé "&amp;INDEX(10_Lieux!$K:$K,U142)&amp;" vers "&amp;INDEX(10_Lieux!$L:$L,V142)&amp;" : env. "&amp;I142&amp;" km, "&amp;J142&amp;" de route. Devis personnalisé, standard 24h/24 et 7j/7."</f>
        <v>Chauffeur privé de Lille vers Nantes : env. 634 km, 6 h 45 de route. Devis personnalisé, standard 24h/24 et 7j/7.</v>
      </c>
      <c r="R142" s="14" t="n">
        <f aca="false">LEN(Q142)</f>
        <v>113</v>
      </c>
      <c r="S142" s="14" t="str">
        <f aca="false">INDEX(10_Lieux!$C:$C,U142)</f>
        <v>France</v>
      </c>
      <c r="T142" s="14" t="str">
        <f aca="false">INDEX(10_Lieux!$C:$C,V142)</f>
        <v>France</v>
      </c>
      <c r="U142" s="14" t="n">
        <f aca="false">MATCH(A142,10_Lieux!$A:$A,0)</f>
        <v>37</v>
      </c>
      <c r="V142" s="14" t="n">
        <f aca="false">MATCH(B142,10_Lieux!$A:$A,0)</f>
        <v>56</v>
      </c>
      <c r="W142" s="14" t="n">
        <f aca="false">ROUND(6371*2*ASIN(SQRT(SIN(RADIANS(INDEX(10_Lieux!$F:$F,V142)-INDEX(10_Lieux!$F:$F,U142))/2)^2+COS(RADIANS(INDEX(10_Lieux!$F:$F,U142)))*COS(RADIANS(INDEX(10_Lieux!$F:$F,V142)))*SIN(RADIANS(INDEX(10_Lieux!$G:$G,V142)-INDEX(10_Lieux!$G:$G,U142))/2)^2)),1)</f>
        <v>507.1</v>
      </c>
      <c r="X142" s="14" t="n">
        <f aca="false">ROUND(I142/IF(I142&lt;p_seuil_vitesse,p_vit_lente,p_vit_rapide)*60/15,0)*15</f>
        <v>405</v>
      </c>
      <c r="Y142" s="14" t="n">
        <f aca="false">MAX(IF(INDEX(10_Lieux!$B:$B,U142)&lt;&gt;"Ville",INDEX(10_Lieux!$I:$I,U142),0),IF(INDEX(10_Lieux!$B:$B,V142)&lt;&gt;"Ville",INDEX(10_Lieux!$I:$I,V142),0))</f>
        <v>0</v>
      </c>
      <c r="Z142" s="14" t="str">
        <f aca="false">A142&amp;"|"&amp;B142</f>
        <v>Lille|Nantes</v>
      </c>
      <c r="AA142" s="14" t="str">
        <f aca="false">IF(I142&lt;p_local,"Local",IF(I142&lt;p_vv_min,"Courte distance",IF(I142&lt;p_tres_long,"Longue distance","Très longue distance")))</f>
        <v>Longue distance</v>
      </c>
    </row>
    <row r="143" customFormat="false" ht="15" hidden="false" customHeight="true" outlineLevel="0" collapsed="false">
      <c r="A143" s="1" t="s">
        <v>134</v>
      </c>
      <c r="B143" s="1" t="s">
        <v>142</v>
      </c>
      <c r="C143" s="1" t="s">
        <v>33</v>
      </c>
      <c r="D143" s="1" t="s">
        <v>124</v>
      </c>
      <c r="E143" s="1" t="s">
        <v>287</v>
      </c>
      <c r="F143" s="14" t="s">
        <v>40</v>
      </c>
      <c r="G143" s="14" t="str">
        <f aca="false">IF(I143&lt;p_local,"Local → page infra",IF(H143&gt;=p_ph1,"Phase 1",IF(H143&gt;=p_ph2,"Phase 2","Phase 3")))</f>
        <v>Phase 3</v>
      </c>
      <c r="H143" s="14" t="n">
        <f aca="false">IF(I143&lt;p_local,0,IF(C143="Aéroport → Aéroport",p_pts_plein,IF(Y143&gt;0,IF(I143&lt;=Y143,p_pts_plein,IF(I143&lt;=p_mult2*Y143,p_pts_moyen,p_pts_r3)),IF(I143&gt;=p_vv_min,p_pts_plein,IF(I143&gt;=p_vv_moy,p_pts_moyen,p_pts_court))))+IF(INDEX(10_Lieux!$D:$D,U143)=1,p_prio1,p_prio2)+IF(INDEX(10_Lieux!$D:$D,V143)=1,p_prio1,p_prio2)+IF(K143="Oui",p_tf,0)+p_hub*((INDEX(10_Lieux!$H:$H,U143)="Hub")+(INDEX(10_Lieux!$H:$H,V143)="Hub"))+IF(OR(INDEX(10_Lieux!$H:$H,U143)="Premium",INDEX(10_Lieux!$H:$H,V143)="Premium"),p_prem,0))</f>
        <v>55</v>
      </c>
      <c r="I143" s="14" t="n">
        <f aca="false">ROUND(W143*p_facteur,0)</f>
        <v>553</v>
      </c>
      <c r="J143" s="14" t="str">
        <f aca="false">IF(X143&lt;60,X143&amp;" min",INT(X143/60)&amp;" h"&amp;IF(MOD(X143,60)=0,""," "&amp;TEXT(MOD(X143,60),"00")))</f>
        <v>5 h 45</v>
      </c>
      <c r="K143" s="14" t="str">
        <f aca="false">IF(S143&lt;&gt;T143,"Oui","Non")</f>
        <v>Non</v>
      </c>
      <c r="L143" s="14" t="str">
        <f aca="false">IF(AND(INDEX(10_Lieux!$B:$B,U143)="Ville",INDEX(10_Lieux!$B:$B,V143)="Ville"),"/chauffeur-prive/"&amp;INDEX(10_Lieux!$E:$E,U143)&amp;"-"&amp;INDEX(10_Lieux!$E:$E,V143)&amp;"/","/chauffeur-prive/"&amp;INDEX(10_Lieux!$E:$E,U143)&amp;"/"&amp;INDEX(10_Lieux!$E:$E,V143)&amp;"/")</f>
        <v>/chauffeur-prive/lille-rennes/</v>
      </c>
      <c r="M143" s="14" t="str">
        <f aca="false">IFERROR(INDEX($L:$L,MATCH(B143&amp;"|"&amp;A143,$Z:$Z,0)),"—")</f>
        <v>/chauffeur-prive/rennes-lille/</v>
      </c>
      <c r="N143" s="14" t="str">
        <f aca="false">IF(LEN("Chauffeur privé "&amp;INDEX(10_Lieux!$J:$J,U143)&amp;" → "&amp;INDEX(10_Lieux!$J:$J,V143)&amp;" | 24h/24")&gt;60,"Chauffeur privé "&amp;INDEX(10_Lieux!$J:$J,U143)&amp;" → "&amp;INDEX(10_Lieux!$J:$J,V143),"Chauffeur privé "&amp;INDEX(10_Lieux!$J:$J,U143)&amp;" → "&amp;INDEX(10_Lieux!$J:$J,V143)&amp;" | 24h/24")</f>
        <v>Chauffeur privé Lille → Rennes | 24h/24</v>
      </c>
      <c r="O143" s="14" t="n">
        <f aca="false">LEN(N143)</f>
        <v>39</v>
      </c>
      <c r="P143" s="14" t="str">
        <f aca="false">"Chauffeur privé "&amp;INDEX(10_Lieux!$K:$K,U143)&amp;" vers "&amp;INDEX(10_Lieux!$L:$L,V143)</f>
        <v>Chauffeur privé de Lille vers Rennes</v>
      </c>
      <c r="Q143" s="14" t="str">
        <f aca="false">"Chauffeur privé "&amp;INDEX(10_Lieux!$K:$K,U143)&amp;" vers "&amp;INDEX(10_Lieux!$L:$L,V143)&amp;" : env. "&amp;I143&amp;" km, "&amp;J143&amp;" de route. Devis personnalisé, standard 24h/24 et 7j/7."</f>
        <v>Chauffeur privé de Lille vers Rennes : env. 553 km, 5 h 45 de route. Devis personnalisé, standard 24h/24 et 7j/7.</v>
      </c>
      <c r="R143" s="14" t="n">
        <f aca="false">LEN(Q143)</f>
        <v>113</v>
      </c>
      <c r="S143" s="14" t="str">
        <f aca="false">INDEX(10_Lieux!$C:$C,U143)</f>
        <v>France</v>
      </c>
      <c r="T143" s="14" t="str">
        <f aca="false">INDEX(10_Lieux!$C:$C,V143)</f>
        <v>France</v>
      </c>
      <c r="U143" s="14" t="n">
        <f aca="false">MATCH(A143,10_Lieux!$A:$A,0)</f>
        <v>37</v>
      </c>
      <c r="V143" s="14" t="n">
        <f aca="false">MATCH(B143,10_Lieux!$A:$A,0)</f>
        <v>49</v>
      </c>
      <c r="W143" s="14" t="n">
        <f aca="false">ROUND(6371*2*ASIN(SQRT(SIN(RADIANS(INDEX(10_Lieux!$F:$F,V143)-INDEX(10_Lieux!$F:$F,U143))/2)^2+COS(RADIANS(INDEX(10_Lieux!$F:$F,U143)))*COS(RADIANS(INDEX(10_Lieux!$F:$F,V143)))*SIN(RADIANS(INDEX(10_Lieux!$G:$G,V143)-INDEX(10_Lieux!$G:$G,U143))/2)^2)),1)</f>
        <v>442.1</v>
      </c>
      <c r="X143" s="14" t="n">
        <f aca="false">ROUND(I143/IF(I143&lt;p_seuil_vitesse,p_vit_lente,p_vit_rapide)*60/15,0)*15</f>
        <v>345</v>
      </c>
      <c r="Y143" s="14" t="n">
        <f aca="false">MAX(IF(INDEX(10_Lieux!$B:$B,U143)&lt;&gt;"Ville",INDEX(10_Lieux!$I:$I,U143),0),IF(INDEX(10_Lieux!$B:$B,V143)&lt;&gt;"Ville",INDEX(10_Lieux!$I:$I,V143),0))</f>
        <v>0</v>
      </c>
      <c r="Z143" s="14" t="str">
        <f aca="false">A143&amp;"|"&amp;B143</f>
        <v>Lille|Rennes</v>
      </c>
      <c r="AA143" s="14" t="str">
        <f aca="false">IF(I143&lt;p_local,"Local",IF(I143&lt;p_vv_min,"Courte distance",IF(I143&lt;p_tres_long,"Longue distance","Très longue distance")))</f>
        <v>Longue distance</v>
      </c>
    </row>
    <row r="144" customFormat="false" ht="15" hidden="false" customHeight="true" outlineLevel="0" collapsed="false">
      <c r="A144" s="1" t="s">
        <v>134</v>
      </c>
      <c r="B144" s="1" t="s">
        <v>144</v>
      </c>
      <c r="C144" s="1" t="s">
        <v>33</v>
      </c>
      <c r="D144" s="1" t="s">
        <v>124</v>
      </c>
      <c r="E144" s="1" t="s">
        <v>288</v>
      </c>
      <c r="F144" s="14" t="s">
        <v>40</v>
      </c>
      <c r="G144" s="14" t="str">
        <f aca="false">IF(I144&lt;p_local,"Local → page infra",IF(H144&gt;=p_ph1,"Phase 1",IF(H144&gt;=p_ph2,"Phase 2","Phase 3")))</f>
        <v>Phase 3</v>
      </c>
      <c r="H144" s="14" t="n">
        <f aca="false">IF(I144&lt;p_local,0,IF(C144="Aéroport → Aéroport",p_pts_plein,IF(Y144&gt;0,IF(I144&lt;=Y144,p_pts_plein,IF(I144&lt;=p_mult2*Y144,p_pts_moyen,p_pts_r3)),IF(I144&gt;=p_vv_min,p_pts_plein,IF(I144&gt;=p_vv_moy,p_pts_moyen,p_pts_court))))+IF(INDEX(10_Lieux!$D:$D,U144)=1,p_prio1,p_prio2)+IF(INDEX(10_Lieux!$D:$D,V144)=1,p_prio1,p_prio2)+IF(K144="Oui",p_tf,0)+p_hub*((INDEX(10_Lieux!$H:$H,U144)="Hub")+(INDEX(10_Lieux!$H:$H,V144)="Hub"))+IF(OR(INDEX(10_Lieux!$H:$H,U144)="Premium",INDEX(10_Lieux!$H:$H,V144)="Premium"),p_prem,0))</f>
        <v>60</v>
      </c>
      <c r="I144" s="14" t="n">
        <f aca="false">ROUND(W144*p_facteur,0)</f>
        <v>494</v>
      </c>
      <c r="J144" s="14" t="str">
        <f aca="false">IF(X144&lt;60,X144&amp;" min",INT(X144/60)&amp;" h"&amp;IF(MOD(X144,60)=0,""," "&amp;TEXT(MOD(X144,60),"00")))</f>
        <v>5 h 15</v>
      </c>
      <c r="K144" s="14" t="str">
        <f aca="false">IF(S144&lt;&gt;T144,"Oui","Non")</f>
        <v>Non</v>
      </c>
      <c r="L144" s="14" t="str">
        <f aca="false">IF(AND(INDEX(10_Lieux!$B:$B,U144)="Ville",INDEX(10_Lieux!$B:$B,V144)="Ville"),"/chauffeur-prive/"&amp;INDEX(10_Lieux!$E:$E,U144)&amp;"-"&amp;INDEX(10_Lieux!$E:$E,V144)&amp;"/","/chauffeur-prive/"&amp;INDEX(10_Lieux!$E:$E,U144)&amp;"/"&amp;INDEX(10_Lieux!$E:$E,V144)&amp;"/")</f>
        <v>/chauffeur-prive/lille-dijon/</v>
      </c>
      <c r="M144" s="14" t="str">
        <f aca="false">IFERROR(INDEX($L:$L,MATCH(B144&amp;"|"&amp;A144,$Z:$Z,0)),"—")</f>
        <v>/chauffeur-prive/dijon-lille/</v>
      </c>
      <c r="N144" s="14" t="str">
        <f aca="false">IF(LEN("Chauffeur privé "&amp;INDEX(10_Lieux!$J:$J,U144)&amp;" → "&amp;INDEX(10_Lieux!$J:$J,V144)&amp;" | 24h/24")&gt;60,"Chauffeur privé "&amp;INDEX(10_Lieux!$J:$J,U144)&amp;" → "&amp;INDEX(10_Lieux!$J:$J,V144),"Chauffeur privé "&amp;INDEX(10_Lieux!$J:$J,U144)&amp;" → "&amp;INDEX(10_Lieux!$J:$J,V144)&amp;" | 24h/24")</f>
        <v>Chauffeur privé Lille → Dijon | 24h/24</v>
      </c>
      <c r="O144" s="14" t="n">
        <f aca="false">LEN(N144)</f>
        <v>38</v>
      </c>
      <c r="P144" s="14" t="str">
        <f aca="false">"Chauffeur privé "&amp;INDEX(10_Lieux!$K:$K,U144)&amp;" vers "&amp;INDEX(10_Lieux!$L:$L,V144)</f>
        <v>Chauffeur privé de Lille vers Dijon</v>
      </c>
      <c r="Q144" s="14" t="str">
        <f aca="false">"Chauffeur privé "&amp;INDEX(10_Lieux!$K:$K,U144)&amp;" vers "&amp;INDEX(10_Lieux!$L:$L,V144)&amp;" : env. "&amp;I144&amp;" km, "&amp;J144&amp;" de route. Devis personnalisé, standard 24h/24 et 7j/7."</f>
        <v>Chauffeur privé de Lille vers Dijon : env. 494 km, 5 h 15 de route. Devis personnalisé, standard 24h/24 et 7j/7.</v>
      </c>
      <c r="R144" s="14" t="n">
        <f aca="false">LEN(Q144)</f>
        <v>112</v>
      </c>
      <c r="S144" s="14" t="str">
        <f aca="false">INDEX(10_Lieux!$C:$C,U144)</f>
        <v>France</v>
      </c>
      <c r="T144" s="14" t="str">
        <f aca="false">INDEX(10_Lieux!$C:$C,V144)</f>
        <v>France</v>
      </c>
      <c r="U144" s="14" t="n">
        <f aca="false">MATCH(A144,10_Lieux!$A:$A,0)</f>
        <v>37</v>
      </c>
      <c r="V144" s="14" t="n">
        <f aca="false">MATCH(B144,10_Lieux!$A:$A,0)</f>
        <v>23</v>
      </c>
      <c r="W144" s="14" t="n">
        <f aca="false">ROUND(6371*2*ASIN(SQRT(SIN(RADIANS(INDEX(10_Lieux!$F:$F,V144)-INDEX(10_Lieux!$F:$F,U144))/2)^2+COS(RADIANS(INDEX(10_Lieux!$F:$F,U144)))*COS(RADIANS(INDEX(10_Lieux!$F:$F,V144)))*SIN(RADIANS(INDEX(10_Lieux!$G:$G,V144)-INDEX(10_Lieux!$G:$G,U144))/2)^2)),1)</f>
        <v>395.2</v>
      </c>
      <c r="X144" s="14" t="n">
        <f aca="false">ROUND(I144/IF(I144&lt;p_seuil_vitesse,p_vit_lente,p_vit_rapide)*60/15,0)*15</f>
        <v>315</v>
      </c>
      <c r="Y144" s="14" t="n">
        <f aca="false">MAX(IF(INDEX(10_Lieux!$B:$B,U144)&lt;&gt;"Ville",INDEX(10_Lieux!$I:$I,U144),0),IF(INDEX(10_Lieux!$B:$B,V144)&lt;&gt;"Ville",INDEX(10_Lieux!$I:$I,V144),0))</f>
        <v>0</v>
      </c>
      <c r="Z144" s="14" t="str">
        <f aca="false">A144&amp;"|"&amp;B144</f>
        <v>Lille|Dijon</v>
      </c>
      <c r="AA144" s="14" t="str">
        <f aca="false">IF(I144&lt;p_local,"Local",IF(I144&lt;p_vv_min,"Courte distance",IF(I144&lt;p_tres_long,"Longue distance","Très longue distance")))</f>
        <v>Longue distance</v>
      </c>
    </row>
    <row r="145" customFormat="false" ht="15" hidden="false" customHeight="true" outlineLevel="0" collapsed="false">
      <c r="A145" s="1" t="s">
        <v>134</v>
      </c>
      <c r="B145" s="1" t="s">
        <v>146</v>
      </c>
      <c r="C145" s="1" t="s">
        <v>33</v>
      </c>
      <c r="D145" s="1" t="s">
        <v>124</v>
      </c>
      <c r="E145" s="1" t="s">
        <v>289</v>
      </c>
      <c r="F145" s="14" t="s">
        <v>40</v>
      </c>
      <c r="G145" s="14" t="str">
        <f aca="false">IF(I145&lt;p_local,"Local → page infra",IF(H145&gt;=p_ph1,"Phase 1",IF(H145&gt;=p_ph2,"Phase 2","Phase 3")))</f>
        <v>Phase 3</v>
      </c>
      <c r="H145" s="14" t="n">
        <f aca="false">IF(I145&lt;p_local,0,IF(C145="Aéroport → Aéroport",p_pts_plein,IF(Y145&gt;0,IF(I145&lt;=Y145,p_pts_plein,IF(I145&lt;=p_mult2*Y145,p_pts_moyen,p_pts_r3)),IF(I145&gt;=p_vv_min,p_pts_plein,IF(I145&gt;=p_vv_moy,p_pts_moyen,p_pts_court))))+IF(INDEX(10_Lieux!$D:$D,U145)=1,p_prio1,p_prio2)+IF(INDEX(10_Lieux!$D:$D,V145)=1,p_prio1,p_prio2)+IF(K145="Oui",p_tf,0)+p_hub*((INDEX(10_Lieux!$H:$H,U145)="Hub")+(INDEX(10_Lieux!$H:$H,V145)="Hub"))+IF(OR(INDEX(10_Lieux!$H:$H,U145)="Premium",INDEX(10_Lieux!$H:$H,V145)="Premium"),p_prem,0))</f>
        <v>60</v>
      </c>
      <c r="I145" s="14" t="n">
        <f aca="false">ROUND(W145*p_facteur,0)</f>
        <v>796</v>
      </c>
      <c r="J145" s="14" t="str">
        <f aca="false">IF(X145&lt;60,X145&amp;" min",INT(X145/60)&amp;" h"&amp;IF(MOD(X145,60)=0,""," "&amp;TEXT(MOD(X145,60),"00")))</f>
        <v>8 h 30</v>
      </c>
      <c r="K145" s="14" t="str">
        <f aca="false">IF(S145&lt;&gt;T145,"Oui","Non")</f>
        <v>Non</v>
      </c>
      <c r="L145" s="14" t="str">
        <f aca="false">IF(AND(INDEX(10_Lieux!$B:$B,U145)="Ville",INDEX(10_Lieux!$B:$B,V145)="Ville"),"/chauffeur-prive/"&amp;INDEX(10_Lieux!$E:$E,U145)&amp;"-"&amp;INDEX(10_Lieux!$E:$E,V145)&amp;"/","/chauffeur-prive/"&amp;INDEX(10_Lieux!$E:$E,U145)&amp;"/"&amp;INDEX(10_Lieux!$E:$E,V145)&amp;"/")</f>
        <v>/chauffeur-prive/lille-grenoble/</v>
      </c>
      <c r="M145" s="14" t="str">
        <f aca="false">IFERROR(INDEX($L:$L,MATCH(B145&amp;"|"&amp;A145,$Z:$Z,0)),"—")</f>
        <v>/chauffeur-prive/grenoble-lille/</v>
      </c>
      <c r="N145" s="14" t="str">
        <f aca="false">IF(LEN("Chauffeur privé "&amp;INDEX(10_Lieux!$J:$J,U145)&amp;" → "&amp;INDEX(10_Lieux!$J:$J,V145)&amp;" | 24h/24")&gt;60,"Chauffeur privé "&amp;INDEX(10_Lieux!$J:$J,U145)&amp;" → "&amp;INDEX(10_Lieux!$J:$J,V145),"Chauffeur privé "&amp;INDEX(10_Lieux!$J:$J,U145)&amp;" → "&amp;INDEX(10_Lieux!$J:$J,V145)&amp;" | 24h/24")</f>
        <v>Chauffeur privé Lille → Grenoble | 24h/24</v>
      </c>
      <c r="O145" s="14" t="n">
        <f aca="false">LEN(N145)</f>
        <v>41</v>
      </c>
      <c r="P145" s="14" t="str">
        <f aca="false">"Chauffeur privé "&amp;INDEX(10_Lieux!$K:$K,U145)&amp;" vers "&amp;INDEX(10_Lieux!$L:$L,V145)</f>
        <v>Chauffeur privé de Lille vers Grenoble</v>
      </c>
      <c r="Q145" s="14" t="str">
        <f aca="false">"Chauffeur privé "&amp;INDEX(10_Lieux!$K:$K,U145)&amp;" vers "&amp;INDEX(10_Lieux!$L:$L,V145)&amp;" : env. "&amp;I145&amp;" km, "&amp;J145&amp;" de route. Devis personnalisé, standard 24h/24 et 7j/7."</f>
        <v>Chauffeur privé de Lille vers Grenoble : env. 796 km, 8 h 30 de route. Devis personnalisé, standard 24h/24 et 7j/7.</v>
      </c>
      <c r="R145" s="14" t="n">
        <f aca="false">LEN(Q145)</f>
        <v>115</v>
      </c>
      <c r="S145" s="14" t="str">
        <f aca="false">INDEX(10_Lieux!$C:$C,U145)</f>
        <v>France</v>
      </c>
      <c r="T145" s="14" t="str">
        <f aca="false">INDEX(10_Lieux!$C:$C,V145)</f>
        <v>France</v>
      </c>
      <c r="U145" s="14" t="n">
        <f aca="false">MATCH(A145,10_Lieux!$A:$A,0)</f>
        <v>37</v>
      </c>
      <c r="V145" s="14" t="n">
        <f aca="false">MATCH(B145,10_Lieux!$A:$A,0)</f>
        <v>9</v>
      </c>
      <c r="W145" s="14" t="n">
        <f aca="false">ROUND(6371*2*ASIN(SQRT(SIN(RADIANS(INDEX(10_Lieux!$F:$F,V145)-INDEX(10_Lieux!$F:$F,U145))/2)^2+COS(RADIANS(INDEX(10_Lieux!$F:$F,U145)))*COS(RADIANS(INDEX(10_Lieux!$F:$F,V145)))*SIN(RADIANS(INDEX(10_Lieux!$G:$G,V145)-INDEX(10_Lieux!$G:$G,U145))/2)^2)),1)</f>
        <v>636.7</v>
      </c>
      <c r="X145" s="14" t="n">
        <f aca="false">ROUND(I145/IF(I145&lt;p_seuil_vitesse,p_vit_lente,p_vit_rapide)*60/15,0)*15</f>
        <v>510</v>
      </c>
      <c r="Y145" s="14" t="n">
        <f aca="false">MAX(IF(INDEX(10_Lieux!$B:$B,U145)&lt;&gt;"Ville",INDEX(10_Lieux!$I:$I,U145),0),IF(INDEX(10_Lieux!$B:$B,V145)&lt;&gt;"Ville",INDEX(10_Lieux!$I:$I,V145),0))</f>
        <v>0</v>
      </c>
      <c r="Z145" s="14" t="str">
        <f aca="false">A145&amp;"|"&amp;B145</f>
        <v>Lille|Grenoble</v>
      </c>
      <c r="AA145" s="14" t="str">
        <f aca="false">IF(I145&lt;p_local,"Local",IF(I145&lt;p_vv_min,"Courte distance",IF(I145&lt;p_tres_long,"Longue distance","Très longue distance")))</f>
        <v>Très longue distance</v>
      </c>
    </row>
    <row r="146" customFormat="false" ht="15" hidden="false" customHeight="true" outlineLevel="0" collapsed="false">
      <c r="A146" s="1" t="s">
        <v>134</v>
      </c>
      <c r="B146" s="1" t="s">
        <v>148</v>
      </c>
      <c r="C146" s="1" t="s">
        <v>33</v>
      </c>
      <c r="D146" s="1" t="s">
        <v>124</v>
      </c>
      <c r="E146" s="1" t="s">
        <v>290</v>
      </c>
      <c r="F146" s="14" t="s">
        <v>40</v>
      </c>
      <c r="G146" s="14" t="str">
        <f aca="false">IF(I146&lt;p_local,"Local → page infra",IF(H146&gt;=p_ph1,"Phase 1",IF(H146&gt;=p_ph2,"Phase 2","Phase 3")))</f>
        <v>Phase 3</v>
      </c>
      <c r="H146" s="14" t="n">
        <f aca="false">IF(I146&lt;p_local,0,IF(C146="Aéroport → Aéroport",p_pts_plein,IF(Y146&gt;0,IF(I146&lt;=Y146,p_pts_plein,IF(I146&lt;=p_mult2*Y146,p_pts_moyen,p_pts_r3)),IF(I146&gt;=p_vv_min,p_pts_plein,IF(I146&gt;=p_vv_moy,p_pts_moyen,p_pts_court))))+IF(INDEX(10_Lieux!$D:$D,U146)=1,p_prio1,p_prio2)+IF(INDEX(10_Lieux!$D:$D,V146)=1,p_prio1,p_prio2)+IF(K146="Oui",p_tf,0)+p_hub*((INDEX(10_Lieux!$H:$H,U146)="Hub")+(INDEX(10_Lieux!$H:$H,V146)="Hub"))+IF(OR(INDEX(10_Lieux!$H:$H,U146)="Premium",INDEX(10_Lieux!$H:$H,V146)="Premium"),p_prem,0))</f>
        <v>60</v>
      </c>
      <c r="I146" s="14" t="n">
        <f aca="false">ROUND(W146*p_facteur,0)</f>
        <v>716</v>
      </c>
      <c r="J146" s="14" t="str">
        <f aca="false">IF(X146&lt;60,X146&amp;" min",INT(X146/60)&amp;" h"&amp;IF(MOD(X146,60)=0,""," "&amp;TEXT(MOD(X146,60),"00")))</f>
        <v>7 h 30</v>
      </c>
      <c r="K146" s="14" t="str">
        <f aca="false">IF(S146&lt;&gt;T146,"Oui","Non")</f>
        <v>Non</v>
      </c>
      <c r="L146" s="14" t="str">
        <f aca="false">IF(AND(INDEX(10_Lieux!$B:$B,U146)="Ville",INDEX(10_Lieux!$B:$B,V146)="Ville"),"/chauffeur-prive/"&amp;INDEX(10_Lieux!$E:$E,U146)&amp;"-"&amp;INDEX(10_Lieux!$E:$E,V146)&amp;"/","/chauffeur-prive/"&amp;INDEX(10_Lieux!$E:$E,U146)&amp;"/"&amp;INDEX(10_Lieux!$E:$E,V146)&amp;"/")</f>
        <v>/chauffeur-prive/lille-annecy/</v>
      </c>
      <c r="M146" s="14" t="str">
        <f aca="false">IFERROR(INDEX($L:$L,MATCH(B146&amp;"|"&amp;A146,$Z:$Z,0)),"—")</f>
        <v>/chauffeur-prive/annecy-lille/</v>
      </c>
      <c r="N146" s="14" t="str">
        <f aca="false">IF(LEN("Chauffeur privé "&amp;INDEX(10_Lieux!$J:$J,U146)&amp;" → "&amp;INDEX(10_Lieux!$J:$J,V146)&amp;" | 24h/24")&gt;60,"Chauffeur privé "&amp;INDEX(10_Lieux!$J:$J,U146)&amp;" → "&amp;INDEX(10_Lieux!$J:$J,V146),"Chauffeur privé "&amp;INDEX(10_Lieux!$J:$J,U146)&amp;" → "&amp;INDEX(10_Lieux!$J:$J,V146)&amp;" | 24h/24")</f>
        <v>Chauffeur privé Lille → Annecy | 24h/24</v>
      </c>
      <c r="O146" s="14" t="n">
        <f aca="false">LEN(N146)</f>
        <v>39</v>
      </c>
      <c r="P146" s="14" t="str">
        <f aca="false">"Chauffeur privé "&amp;INDEX(10_Lieux!$K:$K,U146)&amp;" vers "&amp;INDEX(10_Lieux!$L:$L,V146)</f>
        <v>Chauffeur privé de Lille vers Annecy</v>
      </c>
      <c r="Q146" s="14" t="str">
        <f aca="false">"Chauffeur privé "&amp;INDEX(10_Lieux!$K:$K,U146)&amp;" vers "&amp;INDEX(10_Lieux!$L:$L,V146)&amp;" : env. "&amp;I146&amp;" km, "&amp;J146&amp;" de route. Devis personnalisé, standard 24h/24 et 7j/7."</f>
        <v>Chauffeur privé de Lille vers Annecy : env. 716 km, 7 h 30 de route. Devis personnalisé, standard 24h/24 et 7j/7.</v>
      </c>
      <c r="R146" s="14" t="n">
        <f aca="false">LEN(Q146)</f>
        <v>113</v>
      </c>
      <c r="S146" s="14" t="str">
        <f aca="false">INDEX(10_Lieux!$C:$C,U146)</f>
        <v>France</v>
      </c>
      <c r="T146" s="14" t="str">
        <f aca="false">INDEX(10_Lieux!$C:$C,V146)</f>
        <v>France</v>
      </c>
      <c r="U146" s="14" t="n">
        <f aca="false">MATCH(A146,10_Lieux!$A:$A,0)</f>
        <v>37</v>
      </c>
      <c r="V146" s="14" t="n">
        <f aca="false">MATCH(B146,10_Lieux!$A:$A,0)</f>
        <v>10</v>
      </c>
      <c r="W146" s="14" t="n">
        <f aca="false">ROUND(6371*2*ASIN(SQRT(SIN(RADIANS(INDEX(10_Lieux!$F:$F,V146)-INDEX(10_Lieux!$F:$F,U146))/2)^2+COS(RADIANS(INDEX(10_Lieux!$F:$F,U146)))*COS(RADIANS(INDEX(10_Lieux!$F:$F,V146)))*SIN(RADIANS(INDEX(10_Lieux!$G:$G,V146)-INDEX(10_Lieux!$G:$G,U146))/2)^2)),1)</f>
        <v>572.9</v>
      </c>
      <c r="X146" s="14" t="n">
        <f aca="false">ROUND(I146/IF(I146&lt;p_seuil_vitesse,p_vit_lente,p_vit_rapide)*60/15,0)*15</f>
        <v>450</v>
      </c>
      <c r="Y146" s="14" t="n">
        <f aca="false">MAX(IF(INDEX(10_Lieux!$B:$B,U146)&lt;&gt;"Ville",INDEX(10_Lieux!$I:$I,U146),0),IF(INDEX(10_Lieux!$B:$B,V146)&lt;&gt;"Ville",INDEX(10_Lieux!$I:$I,V146),0))</f>
        <v>0</v>
      </c>
      <c r="Z146" s="14" t="str">
        <f aca="false">A146&amp;"|"&amp;B146</f>
        <v>Lille|Annecy</v>
      </c>
      <c r="AA146" s="14" t="str">
        <f aca="false">IF(I146&lt;p_local,"Local",IF(I146&lt;p_vv_min,"Courte distance",IF(I146&lt;p_tres_long,"Longue distance","Très longue distance")))</f>
        <v>Très longue distance</v>
      </c>
    </row>
    <row r="147" customFormat="false" ht="15" hidden="false" customHeight="true" outlineLevel="0" collapsed="false">
      <c r="A147" s="1" t="s">
        <v>134</v>
      </c>
      <c r="B147" s="1" t="s">
        <v>150</v>
      </c>
      <c r="C147" s="1" t="s">
        <v>33</v>
      </c>
      <c r="D147" s="1" t="s">
        <v>124</v>
      </c>
      <c r="E147" s="1" t="s">
        <v>291</v>
      </c>
      <c r="F147" s="14" t="s">
        <v>40</v>
      </c>
      <c r="G147" s="14" t="str">
        <f aca="false">IF(I147&lt;p_local,"Local → page infra",IF(H147&gt;=p_ph1,"Phase 1",IF(H147&gt;=p_ph2,"Phase 2","Phase 3")))</f>
        <v>Phase 3</v>
      </c>
      <c r="H147" s="14" t="n">
        <f aca="false">IF(I147&lt;p_local,0,IF(C147="Aéroport → Aéroport",p_pts_plein,IF(Y147&gt;0,IF(I147&lt;=Y147,p_pts_plein,IF(I147&lt;=p_mult2*Y147,p_pts_moyen,p_pts_r3)),IF(I147&gt;=p_vv_min,p_pts_plein,IF(I147&gt;=p_vv_moy,p_pts_moyen,p_pts_court))))+IF(INDEX(10_Lieux!$D:$D,U147)=1,p_prio1,p_prio2)+IF(INDEX(10_Lieux!$D:$D,V147)=1,p_prio1,p_prio2)+IF(K147="Oui",p_tf,0)+p_hub*((INDEX(10_Lieux!$H:$H,U147)="Hub")+(INDEX(10_Lieux!$H:$H,V147)="Hub"))+IF(OR(INDEX(10_Lieux!$H:$H,U147)="Premium",INDEX(10_Lieux!$H:$H,V147)="Premium"),p_prem,0))</f>
        <v>55</v>
      </c>
      <c r="I147" s="14" t="n">
        <f aca="false">ROUND(W147*p_facteur,0)</f>
        <v>752</v>
      </c>
      <c r="J147" s="14" t="str">
        <f aca="false">IF(X147&lt;60,X147&amp;" min",INT(X147/60)&amp;" h"&amp;IF(MOD(X147,60)=0,""," "&amp;TEXT(MOD(X147,60),"00")))</f>
        <v>8 h</v>
      </c>
      <c r="K147" s="14" t="str">
        <f aca="false">IF(S147&lt;&gt;T147,"Oui","Non")</f>
        <v>Non</v>
      </c>
      <c r="L147" s="14" t="str">
        <f aca="false">IF(AND(INDEX(10_Lieux!$B:$B,U147)="Ville",INDEX(10_Lieux!$B:$B,V147)="Ville"),"/chauffeur-prive/"&amp;INDEX(10_Lieux!$E:$E,U147)&amp;"-"&amp;INDEX(10_Lieux!$E:$E,V147)&amp;"/","/chauffeur-prive/"&amp;INDEX(10_Lieux!$E:$E,U147)&amp;"/"&amp;INDEX(10_Lieux!$E:$E,V147)&amp;"/")</f>
        <v>/chauffeur-prive/lille-chambery/</v>
      </c>
      <c r="M147" s="14" t="str">
        <f aca="false">IFERROR(INDEX($L:$L,MATCH(B147&amp;"|"&amp;A147,$Z:$Z,0)),"—")</f>
        <v>/chauffeur-prive/chambery-lille/</v>
      </c>
      <c r="N147" s="14" t="str">
        <f aca="false">IF(LEN("Chauffeur privé "&amp;INDEX(10_Lieux!$J:$J,U147)&amp;" → "&amp;INDEX(10_Lieux!$J:$J,V147)&amp;" | 24h/24")&gt;60,"Chauffeur privé "&amp;INDEX(10_Lieux!$J:$J,U147)&amp;" → "&amp;INDEX(10_Lieux!$J:$J,V147),"Chauffeur privé "&amp;INDEX(10_Lieux!$J:$J,U147)&amp;" → "&amp;INDEX(10_Lieux!$J:$J,V147)&amp;" | 24h/24")</f>
        <v>Chauffeur privé Lille → Chambéry | 24h/24</v>
      </c>
      <c r="O147" s="14" t="n">
        <f aca="false">LEN(N147)</f>
        <v>41</v>
      </c>
      <c r="P147" s="14" t="str">
        <f aca="false">"Chauffeur privé "&amp;INDEX(10_Lieux!$K:$K,U147)&amp;" vers "&amp;INDEX(10_Lieux!$L:$L,V147)</f>
        <v>Chauffeur privé de Lille vers Chambéry</v>
      </c>
      <c r="Q147" s="14" t="str">
        <f aca="false">"Chauffeur privé "&amp;INDEX(10_Lieux!$K:$K,U147)&amp;" vers "&amp;INDEX(10_Lieux!$L:$L,V147)&amp;" : env. "&amp;I147&amp;" km, "&amp;J147&amp;" de route. Devis personnalisé, standard 24h/24 et 7j/7."</f>
        <v>Chauffeur privé de Lille vers Chambéry : env. 752 km, 8 h de route. Devis personnalisé, standard 24h/24 et 7j/7.</v>
      </c>
      <c r="R147" s="14" t="n">
        <f aca="false">LEN(Q147)</f>
        <v>112</v>
      </c>
      <c r="S147" s="14" t="str">
        <f aca="false">INDEX(10_Lieux!$C:$C,U147)</f>
        <v>France</v>
      </c>
      <c r="T147" s="14" t="str">
        <f aca="false">INDEX(10_Lieux!$C:$C,V147)</f>
        <v>France</v>
      </c>
      <c r="U147" s="14" t="n">
        <f aca="false">MATCH(A147,10_Lieux!$A:$A,0)</f>
        <v>37</v>
      </c>
      <c r="V147" s="14" t="n">
        <f aca="false">MATCH(B147,10_Lieux!$A:$A,0)</f>
        <v>11</v>
      </c>
      <c r="W147" s="14" t="n">
        <f aca="false">ROUND(6371*2*ASIN(SQRT(SIN(RADIANS(INDEX(10_Lieux!$F:$F,V147)-INDEX(10_Lieux!$F:$F,U147))/2)^2+COS(RADIANS(INDEX(10_Lieux!$F:$F,U147)))*COS(RADIANS(INDEX(10_Lieux!$F:$F,V147)))*SIN(RADIANS(INDEX(10_Lieux!$G:$G,V147)-INDEX(10_Lieux!$G:$G,U147))/2)^2)),1)</f>
        <v>601.8</v>
      </c>
      <c r="X147" s="14" t="n">
        <f aca="false">ROUND(I147/IF(I147&lt;p_seuil_vitesse,p_vit_lente,p_vit_rapide)*60/15,0)*15</f>
        <v>480</v>
      </c>
      <c r="Y147" s="14" t="n">
        <f aca="false">MAX(IF(INDEX(10_Lieux!$B:$B,U147)&lt;&gt;"Ville",INDEX(10_Lieux!$I:$I,U147),0),IF(INDEX(10_Lieux!$B:$B,V147)&lt;&gt;"Ville",INDEX(10_Lieux!$I:$I,V147),0))</f>
        <v>0</v>
      </c>
      <c r="Z147" s="14" t="str">
        <f aca="false">A147&amp;"|"&amp;B147</f>
        <v>Lille|Chambéry</v>
      </c>
      <c r="AA147" s="14" t="str">
        <f aca="false">IF(I147&lt;p_local,"Local",IF(I147&lt;p_vv_min,"Courte distance",IF(I147&lt;p_tres_long,"Longue distance","Très longue distance")))</f>
        <v>Très longue distance</v>
      </c>
    </row>
    <row r="148" customFormat="false" ht="15" hidden="false" customHeight="true" outlineLevel="0" collapsed="false">
      <c r="A148" s="1" t="s">
        <v>134</v>
      </c>
      <c r="B148" s="1" t="s">
        <v>152</v>
      </c>
      <c r="C148" s="1" t="s">
        <v>33</v>
      </c>
      <c r="D148" s="1" t="s">
        <v>124</v>
      </c>
      <c r="E148" s="1" t="s">
        <v>292</v>
      </c>
      <c r="F148" s="14" t="s">
        <v>40</v>
      </c>
      <c r="G148" s="14" t="str">
        <f aca="false">IF(I148&lt;p_local,"Local → page infra",IF(H148&gt;=p_ph1,"Phase 1",IF(H148&gt;=p_ph2,"Phase 2","Phase 3")))</f>
        <v>Phase 1</v>
      </c>
      <c r="H148" s="14" t="n">
        <f aca="false">IF(I148&lt;p_local,0,IF(C148="Aéroport → Aéroport",p_pts_plein,IF(Y148&gt;0,IF(I148&lt;=Y148,p_pts_plein,IF(I148&lt;=p_mult2*Y148,p_pts_moyen,p_pts_r3)),IF(I148&gt;=p_vv_min,p_pts_plein,IF(I148&gt;=p_vv_moy,p_pts_moyen,p_pts_court))))+IF(INDEX(10_Lieux!$D:$D,U148)=1,p_prio1,p_prio2)+IF(INDEX(10_Lieux!$D:$D,V148)=1,p_prio1,p_prio2)+IF(K148="Oui",p_tf,0)+p_hub*((INDEX(10_Lieux!$H:$H,U148)="Hub")+(INDEX(10_Lieux!$H:$H,V148)="Hub"))+IF(OR(INDEX(10_Lieux!$H:$H,U148)="Premium",INDEX(10_Lieux!$H:$H,V148)="Premium"),p_prem,0))</f>
        <v>80</v>
      </c>
      <c r="I148" s="14" t="n">
        <f aca="false">ROUND(W148*p_facteur,0)</f>
        <v>678</v>
      </c>
      <c r="J148" s="14" t="str">
        <f aca="false">IF(X148&lt;60,X148&amp;" min",INT(X148/60)&amp;" h"&amp;IF(MOD(X148,60)=0,""," "&amp;TEXT(MOD(X148,60),"00")))</f>
        <v>7 h 15</v>
      </c>
      <c r="K148" s="14" t="str">
        <f aca="false">IF(S148&lt;&gt;T148,"Oui","Non")</f>
        <v>Oui</v>
      </c>
      <c r="L148" s="14" t="str">
        <f aca="false">IF(AND(INDEX(10_Lieux!$B:$B,U148)="Ville",INDEX(10_Lieux!$B:$B,V148)="Ville"),"/chauffeur-prive/"&amp;INDEX(10_Lieux!$E:$E,U148)&amp;"-"&amp;INDEX(10_Lieux!$E:$E,V148)&amp;"/","/chauffeur-prive/"&amp;INDEX(10_Lieux!$E:$E,U148)&amp;"/"&amp;INDEX(10_Lieux!$E:$E,V148)&amp;"/")</f>
        <v>/chauffeur-prive/lille-geneve/</v>
      </c>
      <c r="M148" s="14" t="str">
        <f aca="false">IFERROR(INDEX($L:$L,MATCH(B148&amp;"|"&amp;A148,$Z:$Z,0)),"—")</f>
        <v>/chauffeur-prive/geneve-lille/</v>
      </c>
      <c r="N148" s="14" t="str">
        <f aca="false">IF(LEN("Chauffeur privé "&amp;INDEX(10_Lieux!$J:$J,U148)&amp;" → "&amp;INDEX(10_Lieux!$J:$J,V148)&amp;" | 24h/24")&gt;60,"Chauffeur privé "&amp;INDEX(10_Lieux!$J:$J,U148)&amp;" → "&amp;INDEX(10_Lieux!$J:$J,V148),"Chauffeur privé "&amp;INDEX(10_Lieux!$J:$J,U148)&amp;" → "&amp;INDEX(10_Lieux!$J:$J,V148)&amp;" | 24h/24")</f>
        <v>Chauffeur privé Lille → Genève | 24h/24</v>
      </c>
      <c r="O148" s="14" t="n">
        <f aca="false">LEN(N148)</f>
        <v>39</v>
      </c>
      <c r="P148" s="14" t="str">
        <f aca="false">"Chauffeur privé "&amp;INDEX(10_Lieux!$K:$K,U148)&amp;" vers "&amp;INDEX(10_Lieux!$L:$L,V148)</f>
        <v>Chauffeur privé de Lille vers Genève</v>
      </c>
      <c r="Q148" s="14" t="str">
        <f aca="false">"Chauffeur privé "&amp;INDEX(10_Lieux!$K:$K,U148)&amp;" vers "&amp;INDEX(10_Lieux!$L:$L,V148)&amp;" : env. "&amp;I148&amp;" km, "&amp;J148&amp;" de route. Devis personnalisé, standard 24h/24 et 7j/7."</f>
        <v>Chauffeur privé de Lille vers Genève : env. 678 km, 7 h 15 de route. Devis personnalisé, standard 24h/24 et 7j/7.</v>
      </c>
      <c r="R148" s="14" t="n">
        <f aca="false">LEN(Q148)</f>
        <v>113</v>
      </c>
      <c r="S148" s="14" t="str">
        <f aca="false">INDEX(10_Lieux!$C:$C,U148)</f>
        <v>France</v>
      </c>
      <c r="T148" s="14" t="str">
        <f aca="false">INDEX(10_Lieux!$C:$C,V148)</f>
        <v>Suisse</v>
      </c>
      <c r="U148" s="14" t="n">
        <f aca="false">MATCH(A148,10_Lieux!$A:$A,0)</f>
        <v>37</v>
      </c>
      <c r="V148" s="14" t="n">
        <f aca="false">MATCH(B148,10_Lieux!$A:$A,0)</f>
        <v>111</v>
      </c>
      <c r="W148" s="14" t="n">
        <f aca="false">ROUND(6371*2*ASIN(SQRT(SIN(RADIANS(INDEX(10_Lieux!$F:$F,V148)-INDEX(10_Lieux!$F:$F,U148))/2)^2+COS(RADIANS(INDEX(10_Lieux!$F:$F,U148)))*COS(RADIANS(INDEX(10_Lieux!$F:$F,V148)))*SIN(RADIANS(INDEX(10_Lieux!$G:$G,V148)-INDEX(10_Lieux!$G:$G,U148))/2)^2)),1)</f>
        <v>542.1</v>
      </c>
      <c r="X148" s="14" t="n">
        <f aca="false">ROUND(I148/IF(I148&lt;p_seuil_vitesse,p_vit_lente,p_vit_rapide)*60/15,0)*15</f>
        <v>435</v>
      </c>
      <c r="Y148" s="14" t="n">
        <f aca="false">MAX(IF(INDEX(10_Lieux!$B:$B,U148)&lt;&gt;"Ville",INDEX(10_Lieux!$I:$I,U148),0),IF(INDEX(10_Lieux!$B:$B,V148)&lt;&gt;"Ville",INDEX(10_Lieux!$I:$I,V148),0))</f>
        <v>0</v>
      </c>
      <c r="Z148" s="14" t="str">
        <f aca="false">A148&amp;"|"&amp;B148</f>
        <v>Lille|Genève</v>
      </c>
      <c r="AA148" s="14" t="str">
        <f aca="false">IF(I148&lt;p_local,"Local",IF(I148&lt;p_vv_min,"Courte distance",IF(I148&lt;p_tres_long,"Longue distance","Très longue distance")))</f>
        <v>Longue distance</v>
      </c>
    </row>
    <row r="149" customFormat="false" ht="15" hidden="false" customHeight="true" outlineLevel="0" collapsed="false">
      <c r="A149" s="1" t="s">
        <v>134</v>
      </c>
      <c r="B149" s="1" t="s">
        <v>154</v>
      </c>
      <c r="C149" s="1" t="s">
        <v>33</v>
      </c>
      <c r="D149" s="1" t="s">
        <v>124</v>
      </c>
      <c r="E149" s="1" t="s">
        <v>293</v>
      </c>
      <c r="F149" s="14" t="s">
        <v>40</v>
      </c>
      <c r="G149" s="14" t="str">
        <f aca="false">IF(I149&lt;p_local,"Local → page infra",IF(H149&gt;=p_ph1,"Phase 1",IF(H149&gt;=p_ph2,"Phase 2","Phase 3")))</f>
        <v>Phase 2</v>
      </c>
      <c r="H149" s="14" t="n">
        <f aca="false">IF(I149&lt;p_local,0,IF(C149="Aéroport → Aéroport",p_pts_plein,IF(Y149&gt;0,IF(I149&lt;=Y149,p_pts_plein,IF(I149&lt;=p_mult2*Y149,p_pts_moyen,p_pts_r3)),IF(I149&gt;=p_vv_min,p_pts_plein,IF(I149&gt;=p_vv_moy,p_pts_moyen,p_pts_court))))+IF(INDEX(10_Lieux!$D:$D,U149)=1,p_prio1,p_prio2)+IF(INDEX(10_Lieux!$D:$D,V149)=1,p_prio1,p_prio2)+IF(K149="Oui",p_tf,0)+p_hub*((INDEX(10_Lieux!$H:$H,U149)="Hub")+(INDEX(10_Lieux!$H:$H,V149)="Hub"))+IF(OR(INDEX(10_Lieux!$H:$H,U149)="Premium",INDEX(10_Lieux!$H:$H,V149)="Premium"),p_prem,0))</f>
        <v>70</v>
      </c>
      <c r="I149" s="14" t="n">
        <f aca="false">ROUND(W149*p_facteur,0)</f>
        <v>659</v>
      </c>
      <c r="J149" s="14" t="str">
        <f aca="false">IF(X149&lt;60,X149&amp;" min",INT(X149/60)&amp;" h"&amp;IF(MOD(X149,60)=0,""," "&amp;TEXT(MOD(X149,60),"00")))</f>
        <v>7 h</v>
      </c>
      <c r="K149" s="14" t="str">
        <f aca="false">IF(S149&lt;&gt;T149,"Oui","Non")</f>
        <v>Oui</v>
      </c>
      <c r="L149" s="14" t="str">
        <f aca="false">IF(AND(INDEX(10_Lieux!$B:$B,U149)="Ville",INDEX(10_Lieux!$B:$B,V149)="Ville"),"/chauffeur-prive/"&amp;INDEX(10_Lieux!$E:$E,U149)&amp;"-"&amp;INDEX(10_Lieux!$E:$E,V149)&amp;"/","/chauffeur-prive/"&amp;INDEX(10_Lieux!$E:$E,U149)&amp;"/"&amp;INDEX(10_Lieux!$E:$E,V149)&amp;"/")</f>
        <v>/chauffeur-prive/lille-lausanne/</v>
      </c>
      <c r="M149" s="14" t="str">
        <f aca="false">IFERROR(INDEX($L:$L,MATCH(B149&amp;"|"&amp;A149,$Z:$Z,0)),"—")</f>
        <v>/chauffeur-prive/lausanne-lille/</v>
      </c>
      <c r="N149" s="14" t="str">
        <f aca="false">IF(LEN("Chauffeur privé "&amp;INDEX(10_Lieux!$J:$J,U149)&amp;" → "&amp;INDEX(10_Lieux!$J:$J,V149)&amp;" | 24h/24")&gt;60,"Chauffeur privé "&amp;INDEX(10_Lieux!$J:$J,U149)&amp;" → "&amp;INDEX(10_Lieux!$J:$J,V149),"Chauffeur privé "&amp;INDEX(10_Lieux!$J:$J,U149)&amp;" → "&amp;INDEX(10_Lieux!$J:$J,V149)&amp;" | 24h/24")</f>
        <v>Chauffeur privé Lille → Lausanne | 24h/24</v>
      </c>
      <c r="O149" s="14" t="n">
        <f aca="false">LEN(N149)</f>
        <v>41</v>
      </c>
      <c r="P149" s="14" t="str">
        <f aca="false">"Chauffeur privé "&amp;INDEX(10_Lieux!$K:$K,U149)&amp;" vers "&amp;INDEX(10_Lieux!$L:$L,V149)</f>
        <v>Chauffeur privé de Lille vers Lausanne</v>
      </c>
      <c r="Q149" s="14" t="str">
        <f aca="false">"Chauffeur privé "&amp;INDEX(10_Lieux!$K:$K,U149)&amp;" vers "&amp;INDEX(10_Lieux!$L:$L,V149)&amp;" : env. "&amp;I149&amp;" km, "&amp;J149&amp;" de route. Devis personnalisé, standard 24h/24 et 7j/7."</f>
        <v>Chauffeur privé de Lille vers Lausanne : env. 659 km, 7 h de route. Devis personnalisé, standard 24h/24 et 7j/7.</v>
      </c>
      <c r="R149" s="14" t="n">
        <f aca="false">LEN(Q149)</f>
        <v>112</v>
      </c>
      <c r="S149" s="14" t="str">
        <f aca="false">INDEX(10_Lieux!$C:$C,U149)</f>
        <v>France</v>
      </c>
      <c r="T149" s="14" t="str">
        <f aca="false">INDEX(10_Lieux!$C:$C,V149)</f>
        <v>Suisse</v>
      </c>
      <c r="U149" s="14" t="n">
        <f aca="false">MATCH(A149,10_Lieux!$A:$A,0)</f>
        <v>37</v>
      </c>
      <c r="V149" s="14" t="n">
        <f aca="false">MATCH(B149,10_Lieux!$A:$A,0)</f>
        <v>112</v>
      </c>
      <c r="W149" s="14" t="n">
        <f aca="false">ROUND(6371*2*ASIN(SQRT(SIN(RADIANS(INDEX(10_Lieux!$F:$F,V149)-INDEX(10_Lieux!$F:$F,U149))/2)^2+COS(RADIANS(INDEX(10_Lieux!$F:$F,U149)))*COS(RADIANS(INDEX(10_Lieux!$F:$F,V149)))*SIN(RADIANS(INDEX(10_Lieux!$G:$G,V149)-INDEX(10_Lieux!$G:$G,U149))/2)^2)),1)</f>
        <v>527.1</v>
      </c>
      <c r="X149" s="14" t="n">
        <f aca="false">ROUND(I149/IF(I149&lt;p_seuil_vitesse,p_vit_lente,p_vit_rapide)*60/15,0)*15</f>
        <v>420</v>
      </c>
      <c r="Y149" s="14" t="n">
        <f aca="false">MAX(IF(INDEX(10_Lieux!$B:$B,U149)&lt;&gt;"Ville",INDEX(10_Lieux!$I:$I,U149),0),IF(INDEX(10_Lieux!$B:$B,V149)&lt;&gt;"Ville",INDEX(10_Lieux!$I:$I,V149),0))</f>
        <v>0</v>
      </c>
      <c r="Z149" s="14" t="str">
        <f aca="false">A149&amp;"|"&amp;B149</f>
        <v>Lille|Lausanne</v>
      </c>
      <c r="AA149" s="14" t="str">
        <f aca="false">IF(I149&lt;p_local,"Local",IF(I149&lt;p_vv_min,"Courte distance",IF(I149&lt;p_tres_long,"Longue distance","Très longue distance")))</f>
        <v>Longue distance</v>
      </c>
    </row>
    <row r="150" customFormat="false" ht="15" hidden="false" customHeight="true" outlineLevel="0" collapsed="false">
      <c r="A150" s="1" t="s">
        <v>134</v>
      </c>
      <c r="B150" s="1" t="s">
        <v>156</v>
      </c>
      <c r="C150" s="1" t="s">
        <v>33</v>
      </c>
      <c r="D150" s="1" t="s">
        <v>124</v>
      </c>
      <c r="E150" s="1" t="s">
        <v>294</v>
      </c>
      <c r="F150" s="14" t="s">
        <v>40</v>
      </c>
      <c r="G150" s="14" t="str">
        <f aca="false">IF(I150&lt;p_local,"Local → page infra",IF(H150&gt;=p_ph1,"Phase 1",IF(H150&gt;=p_ph2,"Phase 2","Phase 3")))</f>
        <v>Phase 1</v>
      </c>
      <c r="H150" s="14" t="n">
        <f aca="false">IF(I150&lt;p_local,0,IF(C150="Aéroport → Aéroport",p_pts_plein,IF(Y150&gt;0,IF(I150&lt;=Y150,p_pts_plein,IF(I150&lt;=p_mult2*Y150,p_pts_moyen,p_pts_r3)),IF(I150&gt;=p_vv_min,p_pts_plein,IF(I150&gt;=p_vv_moy,p_pts_moyen,p_pts_court))))+IF(INDEX(10_Lieux!$D:$D,U150)=1,p_prio1,p_prio2)+IF(INDEX(10_Lieux!$D:$D,V150)=1,p_prio1,p_prio2)+IF(K150="Oui",p_tf,0)+p_hub*((INDEX(10_Lieux!$H:$H,U150)="Hub")+(INDEX(10_Lieux!$H:$H,V150)="Hub"))+IF(OR(INDEX(10_Lieux!$H:$H,U150)="Premium",INDEX(10_Lieux!$H:$H,V150)="Premium"),p_prem,0))</f>
        <v>80</v>
      </c>
      <c r="I150" s="14" t="n">
        <f aca="false">ROUND(W150*p_facteur,0)</f>
        <v>118</v>
      </c>
      <c r="J150" s="14" t="str">
        <f aca="false">IF(X150&lt;60,X150&amp;" min",INT(X150/60)&amp;" h"&amp;IF(MOD(X150,60)=0,""," "&amp;TEXT(MOD(X150,60),"00")))</f>
        <v>1 h 15</v>
      </c>
      <c r="K150" s="14" t="str">
        <f aca="false">IF(S150&lt;&gt;T150,"Oui","Non")</f>
        <v>Oui</v>
      </c>
      <c r="L150" s="14" t="str">
        <f aca="false">IF(AND(INDEX(10_Lieux!$B:$B,U150)="Ville",INDEX(10_Lieux!$B:$B,V150)="Ville"),"/chauffeur-prive/"&amp;INDEX(10_Lieux!$E:$E,U150)&amp;"-"&amp;INDEX(10_Lieux!$E:$E,V150)&amp;"/","/chauffeur-prive/"&amp;INDEX(10_Lieux!$E:$E,U150)&amp;"/"&amp;INDEX(10_Lieux!$E:$E,V150)&amp;"/")</f>
        <v>/chauffeur-prive/lille-bruxelles/</v>
      </c>
      <c r="M150" s="14" t="str">
        <f aca="false">IFERROR(INDEX($L:$L,MATCH(B150&amp;"|"&amp;A150,$Z:$Z,0)),"—")</f>
        <v>/chauffeur-prive/bruxelles-lille/</v>
      </c>
      <c r="N150" s="14" t="str">
        <f aca="false">IF(LEN("Chauffeur privé "&amp;INDEX(10_Lieux!$J:$J,U150)&amp;" → "&amp;INDEX(10_Lieux!$J:$J,V150)&amp;" | 24h/24")&gt;60,"Chauffeur privé "&amp;INDEX(10_Lieux!$J:$J,U150)&amp;" → "&amp;INDEX(10_Lieux!$J:$J,V150),"Chauffeur privé "&amp;INDEX(10_Lieux!$J:$J,U150)&amp;" → "&amp;INDEX(10_Lieux!$J:$J,V150)&amp;" | 24h/24")</f>
        <v>Chauffeur privé Lille → Bruxelles | 24h/24</v>
      </c>
      <c r="O150" s="14" t="n">
        <f aca="false">LEN(N150)</f>
        <v>42</v>
      </c>
      <c r="P150" s="14" t="str">
        <f aca="false">"Chauffeur privé "&amp;INDEX(10_Lieux!$K:$K,U150)&amp;" vers "&amp;INDEX(10_Lieux!$L:$L,V150)</f>
        <v>Chauffeur privé de Lille vers Bruxelles</v>
      </c>
      <c r="Q150" s="14" t="str">
        <f aca="false">"Chauffeur privé "&amp;INDEX(10_Lieux!$K:$K,U150)&amp;" vers "&amp;INDEX(10_Lieux!$L:$L,V150)&amp;" : env. "&amp;I150&amp;" km, "&amp;J150&amp;" de route. Devis personnalisé, standard 24h/24 et 7j/7."</f>
        <v>Chauffeur privé de Lille vers Bruxelles : env. 118 km, 1 h 15 de route. Devis personnalisé, standard 24h/24 et 7j/7.</v>
      </c>
      <c r="R150" s="14" t="n">
        <f aca="false">LEN(Q150)</f>
        <v>116</v>
      </c>
      <c r="S150" s="14" t="str">
        <f aca="false">INDEX(10_Lieux!$C:$C,U150)</f>
        <v>France</v>
      </c>
      <c r="T150" s="14" t="str">
        <f aca="false">INDEX(10_Lieux!$C:$C,V150)</f>
        <v>Belgique</v>
      </c>
      <c r="U150" s="14" t="n">
        <f aca="false">MATCH(A150,10_Lieux!$A:$A,0)</f>
        <v>37</v>
      </c>
      <c r="V150" s="14" t="n">
        <f aca="false">MATCH(B150,10_Lieux!$A:$A,0)</f>
        <v>93</v>
      </c>
      <c r="W150" s="14" t="n">
        <f aca="false">ROUND(6371*2*ASIN(SQRT(SIN(RADIANS(INDEX(10_Lieux!$F:$F,V150)-INDEX(10_Lieux!$F:$F,U150))/2)^2+COS(RADIANS(INDEX(10_Lieux!$F:$F,U150)))*COS(RADIANS(INDEX(10_Lieux!$F:$F,V150)))*SIN(RADIANS(INDEX(10_Lieux!$G:$G,V150)-INDEX(10_Lieux!$G:$G,U150))/2)^2)),1)</f>
        <v>94.6</v>
      </c>
      <c r="X150" s="14" t="n">
        <f aca="false">ROUND(I150/IF(I150&lt;p_seuil_vitesse,p_vit_lente,p_vit_rapide)*60/15,0)*15</f>
        <v>75</v>
      </c>
      <c r="Y150" s="14" t="n">
        <f aca="false">MAX(IF(INDEX(10_Lieux!$B:$B,U150)&lt;&gt;"Ville",INDEX(10_Lieux!$I:$I,U150),0),IF(INDEX(10_Lieux!$B:$B,V150)&lt;&gt;"Ville",INDEX(10_Lieux!$I:$I,V150),0))</f>
        <v>0</v>
      </c>
      <c r="Z150" s="14" t="str">
        <f aca="false">A150&amp;"|"&amp;B150</f>
        <v>Lille|Bruxelles</v>
      </c>
      <c r="AA150" s="14" t="str">
        <f aca="false">IF(I150&lt;p_local,"Local",IF(I150&lt;p_vv_min,"Courte distance",IF(I150&lt;p_tres_long,"Longue distance","Très longue distance")))</f>
        <v>Longue distance</v>
      </c>
    </row>
    <row r="151" customFormat="false" ht="15" hidden="false" customHeight="true" outlineLevel="0" collapsed="false">
      <c r="A151" s="1" t="s">
        <v>134</v>
      </c>
      <c r="B151" s="1" t="s">
        <v>158</v>
      </c>
      <c r="C151" s="1" t="s">
        <v>33</v>
      </c>
      <c r="D151" s="1" t="s">
        <v>124</v>
      </c>
      <c r="E151" s="1" t="s">
        <v>295</v>
      </c>
      <c r="F151" s="14" t="s">
        <v>40</v>
      </c>
      <c r="G151" s="14" t="str">
        <f aca="false">IF(I151&lt;p_local,"Local → page infra",IF(H151&gt;=p_ph1,"Phase 1",IF(H151&gt;=p_ph2,"Phase 2","Phase 3")))</f>
        <v>Phase 2</v>
      </c>
      <c r="H151" s="14" t="n">
        <f aca="false">IF(I151&lt;p_local,0,IF(C151="Aéroport → Aéroport",p_pts_plein,IF(Y151&gt;0,IF(I151&lt;=Y151,p_pts_plein,IF(I151&lt;=p_mult2*Y151,p_pts_moyen,p_pts_r3)),IF(I151&gt;=p_vv_min,p_pts_plein,IF(I151&gt;=p_vv_moy,p_pts_moyen,p_pts_court))))+IF(INDEX(10_Lieux!$D:$D,U151)=1,p_prio1,p_prio2)+IF(INDEX(10_Lieux!$D:$D,V151)=1,p_prio1,p_prio2)+IF(K151="Oui",p_tf,0)+p_hub*((INDEX(10_Lieux!$H:$H,U151)="Hub")+(INDEX(10_Lieux!$H:$H,V151)="Hub"))+IF(OR(INDEX(10_Lieux!$H:$H,U151)="Premium",INDEX(10_Lieux!$H:$H,V151)="Premium"),p_prem,0))</f>
        <v>70</v>
      </c>
      <c r="I151" s="14" t="n">
        <f aca="false">ROUND(W151*p_facteur,0)</f>
        <v>221</v>
      </c>
      <c r="J151" s="14" t="str">
        <f aca="false">IF(X151&lt;60,X151&amp;" min",INT(X151/60)&amp;" h"&amp;IF(MOD(X151,60)=0,""," "&amp;TEXT(MOD(X151,60),"00")))</f>
        <v>2 h 15</v>
      </c>
      <c r="K151" s="14" t="str">
        <f aca="false">IF(S151&lt;&gt;T151,"Oui","Non")</f>
        <v>Oui</v>
      </c>
      <c r="L151" s="14" t="str">
        <f aca="false">IF(AND(INDEX(10_Lieux!$B:$B,U151)="Ville",INDEX(10_Lieux!$B:$B,V151)="Ville"),"/chauffeur-prive/"&amp;INDEX(10_Lieux!$E:$E,U151)&amp;"-"&amp;INDEX(10_Lieux!$E:$E,V151)&amp;"/","/chauffeur-prive/"&amp;INDEX(10_Lieux!$E:$E,U151)&amp;"/"&amp;INDEX(10_Lieux!$E:$E,V151)&amp;"/")</f>
        <v>/chauffeur-prive/lille-liege/</v>
      </c>
      <c r="M151" s="14" t="str">
        <f aca="false">IFERROR(INDEX($L:$L,MATCH(B151&amp;"|"&amp;A151,$Z:$Z,0)),"—")</f>
        <v>/chauffeur-prive/liege-lille/</v>
      </c>
      <c r="N151" s="14" t="str">
        <f aca="false">IF(LEN("Chauffeur privé "&amp;INDEX(10_Lieux!$J:$J,U151)&amp;" → "&amp;INDEX(10_Lieux!$J:$J,V151)&amp;" | 24h/24")&gt;60,"Chauffeur privé "&amp;INDEX(10_Lieux!$J:$J,U151)&amp;" → "&amp;INDEX(10_Lieux!$J:$J,V151),"Chauffeur privé "&amp;INDEX(10_Lieux!$J:$J,U151)&amp;" → "&amp;INDEX(10_Lieux!$J:$J,V151)&amp;" | 24h/24")</f>
        <v>Chauffeur privé Lille → Liège | 24h/24</v>
      </c>
      <c r="O151" s="14" t="n">
        <f aca="false">LEN(N151)</f>
        <v>38</v>
      </c>
      <c r="P151" s="14" t="str">
        <f aca="false">"Chauffeur privé "&amp;INDEX(10_Lieux!$K:$K,U151)&amp;" vers "&amp;INDEX(10_Lieux!$L:$L,V151)</f>
        <v>Chauffeur privé de Lille vers Liège</v>
      </c>
      <c r="Q151" s="14" t="str">
        <f aca="false">"Chauffeur privé "&amp;INDEX(10_Lieux!$K:$K,U151)&amp;" vers "&amp;INDEX(10_Lieux!$L:$L,V151)&amp;" : env. "&amp;I151&amp;" km, "&amp;J151&amp;" de route. Devis personnalisé, standard 24h/24 et 7j/7."</f>
        <v>Chauffeur privé de Lille vers Liège : env. 221 km, 2 h 15 de route. Devis personnalisé, standard 24h/24 et 7j/7.</v>
      </c>
      <c r="R151" s="14" t="n">
        <f aca="false">LEN(Q151)</f>
        <v>112</v>
      </c>
      <c r="S151" s="14" t="str">
        <f aca="false">INDEX(10_Lieux!$C:$C,U151)</f>
        <v>France</v>
      </c>
      <c r="T151" s="14" t="str">
        <f aca="false">INDEX(10_Lieux!$C:$C,V151)</f>
        <v>Belgique</v>
      </c>
      <c r="U151" s="14" t="n">
        <f aca="false">MATCH(A151,10_Lieux!$A:$A,0)</f>
        <v>37</v>
      </c>
      <c r="V151" s="14" t="n">
        <f aca="false">MATCH(B151,10_Lieux!$A:$A,0)</f>
        <v>94</v>
      </c>
      <c r="W151" s="14" t="n">
        <f aca="false">ROUND(6371*2*ASIN(SQRT(SIN(RADIANS(INDEX(10_Lieux!$F:$F,V151)-INDEX(10_Lieux!$F:$F,U151))/2)^2+COS(RADIANS(INDEX(10_Lieux!$F:$F,U151)))*COS(RADIANS(INDEX(10_Lieux!$F:$F,V151)))*SIN(RADIANS(INDEX(10_Lieux!$G:$G,V151)-INDEX(10_Lieux!$G:$G,U151))/2)^2)),1)</f>
        <v>177</v>
      </c>
      <c r="X151" s="14" t="n">
        <f aca="false">ROUND(I151/IF(I151&lt;p_seuil_vitesse,p_vit_lente,p_vit_rapide)*60/15,0)*15</f>
        <v>135</v>
      </c>
      <c r="Y151" s="14" t="n">
        <f aca="false">MAX(IF(INDEX(10_Lieux!$B:$B,U151)&lt;&gt;"Ville",INDEX(10_Lieux!$I:$I,U151),0),IF(INDEX(10_Lieux!$B:$B,V151)&lt;&gt;"Ville",INDEX(10_Lieux!$I:$I,V151),0))</f>
        <v>0</v>
      </c>
      <c r="Z151" s="14" t="str">
        <f aca="false">A151&amp;"|"&amp;B151</f>
        <v>Lille|Liège</v>
      </c>
      <c r="AA151" s="14" t="str">
        <f aca="false">IF(I151&lt;p_local,"Local",IF(I151&lt;p_vv_min,"Courte distance",IF(I151&lt;p_tres_long,"Longue distance","Très longue distance")))</f>
        <v>Longue distance</v>
      </c>
    </row>
    <row r="152" customFormat="false" ht="15" hidden="false" customHeight="true" outlineLevel="0" collapsed="false">
      <c r="A152" s="1" t="s">
        <v>134</v>
      </c>
      <c r="B152" s="1" t="s">
        <v>160</v>
      </c>
      <c r="C152" s="1" t="s">
        <v>33</v>
      </c>
      <c r="D152" s="1" t="s">
        <v>124</v>
      </c>
      <c r="E152" s="1" t="s">
        <v>296</v>
      </c>
      <c r="F152" s="14" t="s">
        <v>40</v>
      </c>
      <c r="G152" s="14" t="str">
        <f aca="false">IF(I152&lt;p_local,"Local → page infra",IF(H152&gt;=p_ph1,"Phase 1",IF(H152&gt;=p_ph2,"Phase 2","Phase 3")))</f>
        <v>Phase 2</v>
      </c>
      <c r="H152" s="14" t="n">
        <f aca="false">IF(I152&lt;p_local,0,IF(C152="Aéroport → Aéroport",p_pts_plein,IF(Y152&gt;0,IF(I152&lt;=Y152,p_pts_plein,IF(I152&lt;=p_mult2*Y152,p_pts_moyen,p_pts_r3)),IF(I152&gt;=p_vv_min,p_pts_plein,IF(I152&gt;=p_vv_moy,p_pts_moyen,p_pts_court))))+IF(INDEX(10_Lieux!$D:$D,U152)=1,p_prio1,p_prio2)+IF(INDEX(10_Lieux!$D:$D,V152)=1,p_prio1,p_prio2)+IF(K152="Oui",p_tf,0)+p_hub*((INDEX(10_Lieux!$H:$H,U152)="Hub")+(INDEX(10_Lieux!$H:$H,V152)="Hub"))+IF(OR(INDEX(10_Lieux!$H:$H,U152)="Premium",INDEX(10_Lieux!$H:$H,V152)="Premium"),p_prem,0))</f>
        <v>70</v>
      </c>
      <c r="I152" s="14" t="n">
        <f aca="false">ROUND(W152*p_facteur,0)</f>
        <v>126</v>
      </c>
      <c r="J152" s="14" t="str">
        <f aca="false">IF(X152&lt;60,X152&amp;" min",INT(X152/60)&amp;" h"&amp;IF(MOD(X152,60)=0,""," "&amp;TEXT(MOD(X152,60),"00")))</f>
        <v>1 h 15</v>
      </c>
      <c r="K152" s="14" t="str">
        <f aca="false">IF(S152&lt;&gt;T152,"Oui","Non")</f>
        <v>Oui</v>
      </c>
      <c r="L152" s="14" t="str">
        <f aca="false">IF(AND(INDEX(10_Lieux!$B:$B,U152)="Ville",INDEX(10_Lieux!$B:$B,V152)="Ville"),"/chauffeur-prive/"&amp;INDEX(10_Lieux!$E:$E,U152)&amp;"-"&amp;INDEX(10_Lieux!$E:$E,V152)&amp;"/","/chauffeur-prive/"&amp;INDEX(10_Lieux!$E:$E,U152)&amp;"/"&amp;INDEX(10_Lieux!$E:$E,V152)&amp;"/")</f>
        <v>/chauffeur-prive/lille-charleroi/</v>
      </c>
      <c r="M152" s="14" t="str">
        <f aca="false">IFERROR(INDEX($L:$L,MATCH(B152&amp;"|"&amp;A152,$Z:$Z,0)),"—")</f>
        <v>/chauffeur-prive/charleroi-lille/</v>
      </c>
      <c r="N152" s="14" t="str">
        <f aca="false">IF(LEN("Chauffeur privé "&amp;INDEX(10_Lieux!$J:$J,U152)&amp;" → "&amp;INDEX(10_Lieux!$J:$J,V152)&amp;" | 24h/24")&gt;60,"Chauffeur privé "&amp;INDEX(10_Lieux!$J:$J,U152)&amp;" → "&amp;INDEX(10_Lieux!$J:$J,V152),"Chauffeur privé "&amp;INDEX(10_Lieux!$J:$J,U152)&amp;" → "&amp;INDEX(10_Lieux!$J:$J,V152)&amp;" | 24h/24")</f>
        <v>Chauffeur privé Lille → Charleroi | 24h/24</v>
      </c>
      <c r="O152" s="14" t="n">
        <f aca="false">LEN(N152)</f>
        <v>42</v>
      </c>
      <c r="P152" s="14" t="str">
        <f aca="false">"Chauffeur privé "&amp;INDEX(10_Lieux!$K:$K,U152)&amp;" vers "&amp;INDEX(10_Lieux!$L:$L,V152)</f>
        <v>Chauffeur privé de Lille vers Charleroi</v>
      </c>
      <c r="Q152" s="14" t="str">
        <f aca="false">"Chauffeur privé "&amp;INDEX(10_Lieux!$K:$K,U152)&amp;" vers "&amp;INDEX(10_Lieux!$L:$L,V152)&amp;" : env. "&amp;I152&amp;" km, "&amp;J152&amp;" de route. Devis personnalisé, standard 24h/24 et 7j/7."</f>
        <v>Chauffeur privé de Lille vers Charleroi : env. 126 km, 1 h 15 de route. Devis personnalisé, standard 24h/24 et 7j/7.</v>
      </c>
      <c r="R152" s="14" t="n">
        <f aca="false">LEN(Q152)</f>
        <v>116</v>
      </c>
      <c r="S152" s="14" t="str">
        <f aca="false">INDEX(10_Lieux!$C:$C,U152)</f>
        <v>France</v>
      </c>
      <c r="T152" s="14" t="str">
        <f aca="false">INDEX(10_Lieux!$C:$C,V152)</f>
        <v>Belgique</v>
      </c>
      <c r="U152" s="14" t="n">
        <f aca="false">MATCH(A152,10_Lieux!$A:$A,0)</f>
        <v>37</v>
      </c>
      <c r="V152" s="14" t="n">
        <f aca="false">MATCH(B152,10_Lieux!$A:$A,0)</f>
        <v>96</v>
      </c>
      <c r="W152" s="14" t="n">
        <f aca="false">ROUND(6371*2*ASIN(SQRT(SIN(RADIANS(INDEX(10_Lieux!$F:$F,V152)-INDEX(10_Lieux!$F:$F,U152))/2)^2+COS(RADIANS(INDEX(10_Lieux!$F:$F,U152)))*COS(RADIANS(INDEX(10_Lieux!$F:$F,V152)))*SIN(RADIANS(INDEX(10_Lieux!$G:$G,V152)-INDEX(10_Lieux!$G:$G,U152))/2)^2)),1)</f>
        <v>101</v>
      </c>
      <c r="X152" s="14" t="n">
        <f aca="false">ROUND(I152/IF(I152&lt;p_seuil_vitesse,p_vit_lente,p_vit_rapide)*60/15,0)*15</f>
        <v>75</v>
      </c>
      <c r="Y152" s="14" t="n">
        <f aca="false">MAX(IF(INDEX(10_Lieux!$B:$B,U152)&lt;&gt;"Ville",INDEX(10_Lieux!$I:$I,U152),0),IF(INDEX(10_Lieux!$B:$B,V152)&lt;&gt;"Ville",INDEX(10_Lieux!$I:$I,V152),0))</f>
        <v>0</v>
      </c>
      <c r="Z152" s="14" t="str">
        <f aca="false">A152&amp;"|"&amp;B152</f>
        <v>Lille|Charleroi</v>
      </c>
      <c r="AA152" s="14" t="str">
        <f aca="false">IF(I152&lt;p_local,"Local",IF(I152&lt;p_vv_min,"Courte distance",IF(I152&lt;p_tres_long,"Longue distance","Très longue distance")))</f>
        <v>Longue distance</v>
      </c>
    </row>
    <row r="153" customFormat="false" ht="15" hidden="false" customHeight="true" outlineLevel="0" collapsed="false">
      <c r="A153" s="1" t="s">
        <v>134</v>
      </c>
      <c r="B153" s="1" t="s">
        <v>162</v>
      </c>
      <c r="C153" s="1" t="s">
        <v>33</v>
      </c>
      <c r="D153" s="1" t="s">
        <v>124</v>
      </c>
      <c r="E153" s="1" t="s">
        <v>297</v>
      </c>
      <c r="F153" s="14" t="s">
        <v>40</v>
      </c>
      <c r="G153" s="14" t="str">
        <f aca="false">IF(I153&lt;p_local,"Local → page infra",IF(H153&gt;=p_ph1,"Phase 1",IF(H153&gt;=p_ph2,"Phase 2","Phase 3")))</f>
        <v>Phase 2</v>
      </c>
      <c r="H153" s="14" t="n">
        <f aca="false">IF(I153&lt;p_local,0,IF(C153="Aéroport → Aéroport",p_pts_plein,IF(Y153&gt;0,IF(I153&lt;=Y153,p_pts_plein,IF(I153&lt;=p_mult2*Y153,p_pts_moyen,p_pts_r3)),IF(I153&gt;=p_vv_min,p_pts_plein,IF(I153&gt;=p_vv_moy,p_pts_moyen,p_pts_court))))+IF(INDEX(10_Lieux!$D:$D,U153)=1,p_prio1,p_prio2)+IF(INDEX(10_Lieux!$D:$D,V153)=1,p_prio1,p_prio2)+IF(K153="Oui",p_tf,0)+p_hub*((INDEX(10_Lieux!$H:$H,U153)="Hub")+(INDEX(10_Lieux!$H:$H,V153)="Hub"))+IF(OR(INDEX(10_Lieux!$H:$H,U153)="Premium",INDEX(10_Lieux!$H:$H,V153)="Premium"),p_prem,0))</f>
        <v>70</v>
      </c>
      <c r="I153" s="14" t="n">
        <f aca="false">ROUND(W153*p_facteur,0)</f>
        <v>593</v>
      </c>
      <c r="J153" s="14" t="str">
        <f aca="false">IF(X153&lt;60,X153&amp;" min",INT(X153/60)&amp;" h"&amp;IF(MOD(X153,60)=0,""," "&amp;TEXT(MOD(X153,60),"00")))</f>
        <v>6 h 15</v>
      </c>
      <c r="K153" s="14" t="str">
        <f aca="false">IF(S153&lt;&gt;T153,"Oui","Non")</f>
        <v>Oui</v>
      </c>
      <c r="L153" s="14" t="str">
        <f aca="false">IF(AND(INDEX(10_Lieux!$B:$B,U153)="Ville",INDEX(10_Lieux!$B:$B,V153)="Ville"),"/chauffeur-prive/"&amp;INDEX(10_Lieux!$E:$E,U153)&amp;"-"&amp;INDEX(10_Lieux!$E:$E,V153)&amp;"/","/chauffeur-prive/"&amp;INDEX(10_Lieux!$E:$E,U153)&amp;"/"&amp;INDEX(10_Lieux!$E:$E,V153)&amp;"/")</f>
        <v>/chauffeur-prive/lille-bale/</v>
      </c>
      <c r="M153" s="14" t="str">
        <f aca="false">IFERROR(INDEX($L:$L,MATCH(B153&amp;"|"&amp;A153,$Z:$Z,0)),"—")</f>
        <v>/chauffeur-prive/bale-lille/</v>
      </c>
      <c r="N153" s="14" t="str">
        <f aca="false">IF(LEN("Chauffeur privé "&amp;INDEX(10_Lieux!$J:$J,U153)&amp;" → "&amp;INDEX(10_Lieux!$J:$J,V153)&amp;" | 24h/24")&gt;60,"Chauffeur privé "&amp;INDEX(10_Lieux!$J:$J,U153)&amp;" → "&amp;INDEX(10_Lieux!$J:$J,V153),"Chauffeur privé "&amp;INDEX(10_Lieux!$J:$J,U153)&amp;" → "&amp;INDEX(10_Lieux!$J:$J,V153)&amp;" | 24h/24")</f>
        <v>Chauffeur privé Lille → Bâle | 24h/24</v>
      </c>
      <c r="O153" s="14" t="n">
        <f aca="false">LEN(N153)</f>
        <v>37</v>
      </c>
      <c r="P153" s="14" t="str">
        <f aca="false">"Chauffeur privé "&amp;INDEX(10_Lieux!$K:$K,U153)&amp;" vers "&amp;INDEX(10_Lieux!$L:$L,V153)</f>
        <v>Chauffeur privé de Lille vers Bâle</v>
      </c>
      <c r="Q153" s="14" t="str">
        <f aca="false">"Chauffeur privé "&amp;INDEX(10_Lieux!$K:$K,U153)&amp;" vers "&amp;INDEX(10_Lieux!$L:$L,V153)&amp;" : env. "&amp;I153&amp;" km, "&amp;J153&amp;" de route. Devis personnalisé, standard 24h/24 et 7j/7."</f>
        <v>Chauffeur privé de Lille vers Bâle : env. 593 km, 6 h 15 de route. Devis personnalisé, standard 24h/24 et 7j/7.</v>
      </c>
      <c r="R153" s="14" t="n">
        <f aca="false">LEN(Q153)</f>
        <v>111</v>
      </c>
      <c r="S153" s="14" t="str">
        <f aca="false">INDEX(10_Lieux!$C:$C,U153)</f>
        <v>France</v>
      </c>
      <c r="T153" s="14" t="str">
        <f aca="false">INDEX(10_Lieux!$C:$C,V153)</f>
        <v>Suisse</v>
      </c>
      <c r="U153" s="14" t="n">
        <f aca="false">MATCH(A153,10_Lieux!$A:$A,0)</f>
        <v>37</v>
      </c>
      <c r="V153" s="14" t="n">
        <f aca="false">MATCH(B153,10_Lieux!$A:$A,0)</f>
        <v>121</v>
      </c>
      <c r="W153" s="14" t="n">
        <f aca="false">ROUND(6371*2*ASIN(SQRT(SIN(RADIANS(INDEX(10_Lieux!$F:$F,V153)-INDEX(10_Lieux!$F:$F,U153))/2)^2+COS(RADIANS(INDEX(10_Lieux!$F:$F,U153)))*COS(RADIANS(INDEX(10_Lieux!$F:$F,V153)))*SIN(RADIANS(INDEX(10_Lieux!$G:$G,V153)-INDEX(10_Lieux!$G:$G,U153))/2)^2)),1)</f>
        <v>474.5</v>
      </c>
      <c r="X153" s="14" t="n">
        <f aca="false">ROUND(I153/IF(I153&lt;p_seuil_vitesse,p_vit_lente,p_vit_rapide)*60/15,0)*15</f>
        <v>375</v>
      </c>
      <c r="Y153" s="14" t="n">
        <f aca="false">MAX(IF(INDEX(10_Lieux!$B:$B,U153)&lt;&gt;"Ville",INDEX(10_Lieux!$I:$I,U153),0),IF(INDEX(10_Lieux!$B:$B,V153)&lt;&gt;"Ville",INDEX(10_Lieux!$I:$I,V153),0))</f>
        <v>0</v>
      </c>
      <c r="Z153" s="14" t="str">
        <f aca="false">A153&amp;"|"&amp;B153</f>
        <v>Lille|Bâle</v>
      </c>
      <c r="AA153" s="14" t="str">
        <f aca="false">IF(I153&lt;p_local,"Local",IF(I153&lt;p_vv_min,"Courte distance",IF(I153&lt;p_tres_long,"Longue distance","Très longue distance")))</f>
        <v>Longue distance</v>
      </c>
    </row>
    <row r="154" customFormat="false" ht="15" hidden="false" customHeight="true" outlineLevel="0" collapsed="false">
      <c r="A154" s="1" t="s">
        <v>134</v>
      </c>
      <c r="B154" s="1" t="s">
        <v>164</v>
      </c>
      <c r="C154" s="1" t="s">
        <v>33</v>
      </c>
      <c r="D154" s="1" t="s">
        <v>124</v>
      </c>
      <c r="E154" s="1" t="s">
        <v>298</v>
      </c>
      <c r="F154" s="14" t="s">
        <v>40</v>
      </c>
      <c r="G154" s="14" t="str">
        <f aca="false">IF(I154&lt;p_local,"Local → page infra",IF(H154&gt;=p_ph1,"Phase 1",IF(H154&gt;=p_ph2,"Phase 2","Phase 3")))</f>
        <v>Phase 1</v>
      </c>
      <c r="H154" s="14" t="n">
        <f aca="false">IF(I154&lt;p_local,0,IF(C154="Aéroport → Aéroport",p_pts_plein,IF(Y154&gt;0,IF(I154&lt;=Y154,p_pts_plein,IF(I154&lt;=p_mult2*Y154,p_pts_moyen,p_pts_r3)),IF(I154&gt;=p_vv_min,p_pts_plein,IF(I154&gt;=p_vv_moy,p_pts_moyen,p_pts_court))))+IF(INDEX(10_Lieux!$D:$D,U154)=1,p_prio1,p_prio2)+IF(INDEX(10_Lieux!$D:$D,V154)=1,p_prio1,p_prio2)+IF(K154="Oui",p_tf,0)+p_hub*((INDEX(10_Lieux!$H:$H,U154)="Hub")+(INDEX(10_Lieux!$H:$H,V154)="Hub"))+IF(OR(INDEX(10_Lieux!$H:$H,U154)="Premium",INDEX(10_Lieux!$H:$H,V154)="Premium"),p_prem,0))</f>
        <v>80</v>
      </c>
      <c r="I154" s="14" t="n">
        <f aca="false">ROUND(W154*p_facteur,0)</f>
        <v>674</v>
      </c>
      <c r="J154" s="14" t="str">
        <f aca="false">IF(X154&lt;60,X154&amp;" min",INT(X154/60)&amp;" h"&amp;IF(MOD(X154,60)=0,""," "&amp;TEXT(MOD(X154,60),"00")))</f>
        <v>7 h</v>
      </c>
      <c r="K154" s="14" t="str">
        <f aca="false">IF(S154&lt;&gt;T154,"Oui","Non")</f>
        <v>Oui</v>
      </c>
      <c r="L154" s="14" t="str">
        <f aca="false">IF(AND(INDEX(10_Lieux!$B:$B,U154)="Ville",INDEX(10_Lieux!$B:$B,V154)="Ville"),"/chauffeur-prive/"&amp;INDEX(10_Lieux!$E:$E,U154)&amp;"-"&amp;INDEX(10_Lieux!$E:$E,V154)&amp;"/","/chauffeur-prive/"&amp;INDEX(10_Lieux!$E:$E,U154)&amp;"/"&amp;INDEX(10_Lieux!$E:$E,V154)&amp;"/")</f>
        <v>/chauffeur-prive/lille-zurich/</v>
      </c>
      <c r="M154" s="14" t="str">
        <f aca="false">IFERROR(INDEX($L:$L,MATCH(B154&amp;"|"&amp;A154,$Z:$Z,0)),"—")</f>
        <v>/chauffeur-prive/zurich-lille/</v>
      </c>
      <c r="N154" s="14" t="str">
        <f aca="false">IF(LEN("Chauffeur privé "&amp;INDEX(10_Lieux!$J:$J,U154)&amp;" → "&amp;INDEX(10_Lieux!$J:$J,V154)&amp;" | 24h/24")&gt;60,"Chauffeur privé "&amp;INDEX(10_Lieux!$J:$J,U154)&amp;" → "&amp;INDEX(10_Lieux!$J:$J,V154),"Chauffeur privé "&amp;INDEX(10_Lieux!$J:$J,U154)&amp;" → "&amp;INDEX(10_Lieux!$J:$J,V154)&amp;" | 24h/24")</f>
        <v>Chauffeur privé Lille → Zurich | 24h/24</v>
      </c>
      <c r="O154" s="14" t="n">
        <f aca="false">LEN(N154)</f>
        <v>39</v>
      </c>
      <c r="P154" s="14" t="str">
        <f aca="false">"Chauffeur privé "&amp;INDEX(10_Lieux!$K:$K,U154)&amp;" vers "&amp;INDEX(10_Lieux!$L:$L,V154)</f>
        <v>Chauffeur privé de Lille vers Zurich</v>
      </c>
      <c r="Q154" s="14" t="str">
        <f aca="false">"Chauffeur privé "&amp;INDEX(10_Lieux!$K:$K,U154)&amp;" vers "&amp;INDEX(10_Lieux!$L:$L,V154)&amp;" : env. "&amp;I154&amp;" km, "&amp;J154&amp;" de route. Devis personnalisé, standard 24h/24 et 7j/7."</f>
        <v>Chauffeur privé de Lille vers Zurich : env. 674 km, 7 h de route. Devis personnalisé, standard 24h/24 et 7j/7.</v>
      </c>
      <c r="R154" s="14" t="n">
        <f aca="false">LEN(Q154)</f>
        <v>110</v>
      </c>
      <c r="S154" s="14" t="str">
        <f aca="false">INDEX(10_Lieux!$C:$C,U154)</f>
        <v>France</v>
      </c>
      <c r="T154" s="14" t="str">
        <f aca="false">INDEX(10_Lieux!$C:$C,V154)</f>
        <v>Suisse</v>
      </c>
      <c r="U154" s="14" t="n">
        <f aca="false">MATCH(A154,10_Lieux!$A:$A,0)</f>
        <v>37</v>
      </c>
      <c r="V154" s="14" t="n">
        <f aca="false">MATCH(B154,10_Lieux!$A:$A,0)</f>
        <v>122</v>
      </c>
      <c r="W154" s="14" t="n">
        <f aca="false">ROUND(6371*2*ASIN(SQRT(SIN(RADIANS(INDEX(10_Lieux!$F:$F,V154)-INDEX(10_Lieux!$F:$F,U154))/2)^2+COS(RADIANS(INDEX(10_Lieux!$F:$F,U154)))*COS(RADIANS(INDEX(10_Lieux!$F:$F,V154)))*SIN(RADIANS(INDEX(10_Lieux!$G:$G,V154)-INDEX(10_Lieux!$G:$G,U154))/2)^2)),1)</f>
        <v>538.9</v>
      </c>
      <c r="X154" s="14" t="n">
        <f aca="false">ROUND(I154/IF(I154&lt;p_seuil_vitesse,p_vit_lente,p_vit_rapide)*60/15,0)*15</f>
        <v>420</v>
      </c>
      <c r="Y154" s="14" t="n">
        <f aca="false">MAX(IF(INDEX(10_Lieux!$B:$B,U154)&lt;&gt;"Ville",INDEX(10_Lieux!$I:$I,U154),0),IF(INDEX(10_Lieux!$B:$B,V154)&lt;&gt;"Ville",INDEX(10_Lieux!$I:$I,V154),0))</f>
        <v>0</v>
      </c>
      <c r="Z154" s="14" t="str">
        <f aca="false">A154&amp;"|"&amp;B154</f>
        <v>Lille|Zurich</v>
      </c>
      <c r="AA154" s="14" t="str">
        <f aca="false">IF(I154&lt;p_local,"Local",IF(I154&lt;p_vv_min,"Courte distance",IF(I154&lt;p_tres_long,"Longue distance","Très longue distance")))</f>
        <v>Longue distance</v>
      </c>
    </row>
    <row r="155" customFormat="false" ht="15" hidden="false" customHeight="true" outlineLevel="0" collapsed="false">
      <c r="A155" s="1" t="s">
        <v>134</v>
      </c>
      <c r="B155" s="1" t="s">
        <v>166</v>
      </c>
      <c r="C155" s="1" t="s">
        <v>33</v>
      </c>
      <c r="D155" s="1" t="s">
        <v>124</v>
      </c>
      <c r="E155" s="1" t="s">
        <v>299</v>
      </c>
      <c r="F155" s="14" t="s">
        <v>40</v>
      </c>
      <c r="G155" s="14" t="str">
        <f aca="false">IF(I155&lt;p_local,"Local → page infra",IF(H155&gt;=p_ph1,"Phase 1",IF(H155&gt;=p_ph2,"Phase 2","Phase 3")))</f>
        <v>Phase 2</v>
      </c>
      <c r="H155" s="14" t="n">
        <f aca="false">IF(I155&lt;p_local,0,IF(C155="Aéroport → Aéroport",p_pts_plein,IF(Y155&gt;0,IF(I155&lt;=Y155,p_pts_plein,IF(I155&lt;=p_mult2*Y155,p_pts_moyen,p_pts_r3)),IF(I155&gt;=p_vv_min,p_pts_plein,IF(I155&gt;=p_vv_moy,p_pts_moyen,p_pts_court))))+IF(INDEX(10_Lieux!$D:$D,U155)=1,p_prio1,p_prio2)+IF(INDEX(10_Lieux!$D:$D,V155)=1,p_prio1,p_prio2)+IF(K155="Oui",p_tf,0)+p_hub*((INDEX(10_Lieux!$H:$H,U155)="Hub")+(INDEX(10_Lieux!$H:$H,V155)="Hub"))+IF(OR(INDEX(10_Lieux!$H:$H,U155)="Premium",INDEX(10_Lieux!$H:$H,V155)="Premium"),p_prem,0))</f>
        <v>70</v>
      </c>
      <c r="I155" s="14" t="n">
        <f aca="false">ROUND(W155*p_facteur,0)</f>
        <v>650</v>
      </c>
      <c r="J155" s="14" t="str">
        <f aca="false">IF(X155&lt;60,X155&amp;" min",INT(X155/60)&amp;" h"&amp;IF(MOD(X155,60)=0,""," "&amp;TEXT(MOD(X155,60),"00")))</f>
        <v>6 h 45</v>
      </c>
      <c r="K155" s="14" t="str">
        <f aca="false">IF(S155&lt;&gt;T155,"Oui","Non")</f>
        <v>Oui</v>
      </c>
      <c r="L155" s="14" t="str">
        <f aca="false">IF(AND(INDEX(10_Lieux!$B:$B,U155)="Ville",INDEX(10_Lieux!$B:$B,V155)="Ville"),"/chauffeur-prive/"&amp;INDEX(10_Lieux!$E:$E,U155)&amp;"-"&amp;INDEX(10_Lieux!$E:$E,V155)&amp;"/","/chauffeur-prive/"&amp;INDEX(10_Lieux!$E:$E,U155)&amp;"/"&amp;INDEX(10_Lieux!$E:$E,V155)&amp;"/")</f>
        <v>/chauffeur-prive/lille-berne/</v>
      </c>
      <c r="M155" s="14" t="str">
        <f aca="false">IFERROR(INDEX($L:$L,MATCH(B155&amp;"|"&amp;A155,$Z:$Z,0)),"—")</f>
        <v>/chauffeur-prive/berne-lille/</v>
      </c>
      <c r="N155" s="14" t="str">
        <f aca="false">IF(LEN("Chauffeur privé "&amp;INDEX(10_Lieux!$J:$J,U155)&amp;" → "&amp;INDEX(10_Lieux!$J:$J,V155)&amp;" | 24h/24")&gt;60,"Chauffeur privé "&amp;INDEX(10_Lieux!$J:$J,U155)&amp;" → "&amp;INDEX(10_Lieux!$J:$J,V155),"Chauffeur privé "&amp;INDEX(10_Lieux!$J:$J,U155)&amp;" → "&amp;INDEX(10_Lieux!$J:$J,V155)&amp;" | 24h/24")</f>
        <v>Chauffeur privé Lille → Berne | 24h/24</v>
      </c>
      <c r="O155" s="14" t="n">
        <f aca="false">LEN(N155)</f>
        <v>38</v>
      </c>
      <c r="P155" s="14" t="str">
        <f aca="false">"Chauffeur privé "&amp;INDEX(10_Lieux!$K:$K,U155)&amp;" vers "&amp;INDEX(10_Lieux!$L:$L,V155)</f>
        <v>Chauffeur privé de Lille vers Berne</v>
      </c>
      <c r="Q155" s="14" t="str">
        <f aca="false">"Chauffeur privé "&amp;INDEX(10_Lieux!$K:$K,U155)&amp;" vers "&amp;INDEX(10_Lieux!$L:$L,V155)&amp;" : env. "&amp;I155&amp;" km, "&amp;J155&amp;" de route. Devis personnalisé, standard 24h/24 et 7j/7."</f>
        <v>Chauffeur privé de Lille vers Berne : env. 650 km, 6 h 45 de route. Devis personnalisé, standard 24h/24 et 7j/7.</v>
      </c>
      <c r="R155" s="14" t="n">
        <f aca="false">LEN(Q155)</f>
        <v>112</v>
      </c>
      <c r="S155" s="14" t="str">
        <f aca="false">INDEX(10_Lieux!$C:$C,U155)</f>
        <v>France</v>
      </c>
      <c r="T155" s="14" t="str">
        <f aca="false">INDEX(10_Lieux!$C:$C,V155)</f>
        <v>Suisse</v>
      </c>
      <c r="U155" s="14" t="n">
        <f aca="false">MATCH(A155,10_Lieux!$A:$A,0)</f>
        <v>37</v>
      </c>
      <c r="V155" s="14" t="n">
        <f aca="false">MATCH(B155,10_Lieux!$A:$A,0)</f>
        <v>123</v>
      </c>
      <c r="W155" s="14" t="n">
        <f aca="false">ROUND(6371*2*ASIN(SQRT(SIN(RADIANS(INDEX(10_Lieux!$F:$F,V155)-INDEX(10_Lieux!$F:$F,U155))/2)^2+COS(RADIANS(INDEX(10_Lieux!$F:$F,U155)))*COS(RADIANS(INDEX(10_Lieux!$F:$F,V155)))*SIN(RADIANS(INDEX(10_Lieux!$G:$G,V155)-INDEX(10_Lieux!$G:$G,U155))/2)^2)),1)</f>
        <v>520.3</v>
      </c>
      <c r="X155" s="14" t="n">
        <f aca="false">ROUND(I155/IF(I155&lt;p_seuil_vitesse,p_vit_lente,p_vit_rapide)*60/15,0)*15</f>
        <v>405</v>
      </c>
      <c r="Y155" s="14" t="n">
        <f aca="false">MAX(IF(INDEX(10_Lieux!$B:$B,U155)&lt;&gt;"Ville",INDEX(10_Lieux!$I:$I,U155),0),IF(INDEX(10_Lieux!$B:$B,V155)&lt;&gt;"Ville",INDEX(10_Lieux!$I:$I,V155),0))</f>
        <v>0</v>
      </c>
      <c r="Z155" s="14" t="str">
        <f aca="false">A155&amp;"|"&amp;B155</f>
        <v>Lille|Berne</v>
      </c>
      <c r="AA155" s="14" t="str">
        <f aca="false">IF(I155&lt;p_local,"Local",IF(I155&lt;p_vv_min,"Courte distance",IF(I155&lt;p_tres_long,"Longue distance","Très longue distance")))</f>
        <v>Longue distance</v>
      </c>
    </row>
    <row r="156" customFormat="false" ht="15" hidden="false" customHeight="true" outlineLevel="0" collapsed="false">
      <c r="A156" s="1" t="s">
        <v>136</v>
      </c>
      <c r="B156" s="1" t="s">
        <v>122</v>
      </c>
      <c r="C156" s="1" t="s">
        <v>33</v>
      </c>
      <c r="D156" s="1" t="s">
        <v>124</v>
      </c>
      <c r="E156" s="1" t="s">
        <v>300</v>
      </c>
      <c r="F156" s="14" t="s">
        <v>40</v>
      </c>
      <c r="G156" s="14" t="str">
        <f aca="false">IF(I156&lt;p_local,"Local → page infra",IF(H156&gt;=p_ph1,"Phase 1",IF(H156&gt;=p_ph2,"Phase 2","Phase 3")))</f>
        <v>Phase 2</v>
      </c>
      <c r="H156" s="14" t="n">
        <f aca="false">IF(I156&lt;p_local,0,IF(C156="Aéroport → Aéroport",p_pts_plein,IF(Y156&gt;0,IF(I156&lt;=Y156,p_pts_plein,IF(I156&lt;=p_mult2*Y156,p_pts_moyen,p_pts_r3)),IF(I156&gt;=p_vv_min,p_pts_plein,IF(I156&gt;=p_vv_moy,p_pts_moyen,p_pts_court))))+IF(INDEX(10_Lieux!$D:$D,U156)=1,p_prio1,p_prio2)+IF(INDEX(10_Lieux!$D:$D,V156)=1,p_prio1,p_prio2)+IF(K156="Oui",p_tf,0)+p_hub*((INDEX(10_Lieux!$H:$H,U156)="Hub")+(INDEX(10_Lieux!$H:$H,V156)="Hub"))+IF(OR(INDEX(10_Lieux!$H:$H,U156)="Premium",INDEX(10_Lieux!$H:$H,V156)="Premium"),p_prem,0))</f>
        <v>70</v>
      </c>
      <c r="I156" s="14" t="n">
        <f aca="false">ROUND(W156*p_facteur,0)</f>
        <v>497</v>
      </c>
      <c r="J156" s="14" t="str">
        <f aca="false">IF(X156&lt;60,X156&amp;" min",INT(X156/60)&amp;" h"&amp;IF(MOD(X156,60)=0,""," "&amp;TEXT(MOD(X156,60),"00")))</f>
        <v>5 h 15</v>
      </c>
      <c r="K156" s="14" t="str">
        <f aca="false">IF(S156&lt;&gt;T156,"Oui","Non")</f>
        <v>Non</v>
      </c>
      <c r="L156" s="14" t="str">
        <f aca="false">IF(AND(INDEX(10_Lieux!$B:$B,U156)="Ville",INDEX(10_Lieux!$B:$B,V156)="Ville"),"/chauffeur-prive/"&amp;INDEX(10_Lieux!$E:$E,U156)&amp;"-"&amp;INDEX(10_Lieux!$E:$E,V156)&amp;"/","/chauffeur-prive/"&amp;INDEX(10_Lieux!$E:$E,U156)&amp;"/"&amp;INDEX(10_Lieux!$E:$E,V156)&amp;"/")</f>
        <v>/chauffeur-prive/strasbourg-paris/</v>
      </c>
      <c r="M156" s="14" t="str">
        <f aca="false">IFERROR(INDEX($L:$L,MATCH(B156&amp;"|"&amp;A156,$Z:$Z,0)),"—")</f>
        <v>/chauffeur-prive/paris-strasbourg/</v>
      </c>
      <c r="N156" s="14" t="str">
        <f aca="false">IF(LEN("Chauffeur privé "&amp;INDEX(10_Lieux!$J:$J,U156)&amp;" → "&amp;INDEX(10_Lieux!$J:$J,V156)&amp;" | 24h/24")&gt;60,"Chauffeur privé "&amp;INDEX(10_Lieux!$J:$J,U156)&amp;" → "&amp;INDEX(10_Lieux!$J:$J,V156),"Chauffeur privé "&amp;INDEX(10_Lieux!$J:$J,U156)&amp;" → "&amp;INDEX(10_Lieux!$J:$J,V156)&amp;" | 24h/24")</f>
        <v>Chauffeur privé Strasbourg → Paris | 24h/24</v>
      </c>
      <c r="O156" s="14" t="n">
        <f aca="false">LEN(N156)</f>
        <v>43</v>
      </c>
      <c r="P156" s="14" t="str">
        <f aca="false">"Chauffeur privé "&amp;INDEX(10_Lieux!$K:$K,U156)&amp;" vers "&amp;INDEX(10_Lieux!$L:$L,V156)</f>
        <v>Chauffeur privé de Strasbourg vers Paris</v>
      </c>
      <c r="Q156" s="14" t="str">
        <f aca="false">"Chauffeur privé "&amp;INDEX(10_Lieux!$K:$K,U156)&amp;" vers "&amp;INDEX(10_Lieux!$L:$L,V156)&amp;" : env. "&amp;I156&amp;" km, "&amp;J156&amp;" de route. Devis personnalisé, standard 24h/24 et 7j/7."</f>
        <v>Chauffeur privé de Strasbourg vers Paris : env. 497 km, 5 h 15 de route. Devis personnalisé, standard 24h/24 et 7j/7.</v>
      </c>
      <c r="R156" s="14" t="n">
        <f aca="false">LEN(Q156)</f>
        <v>117</v>
      </c>
      <c r="S156" s="14" t="str">
        <f aca="false">INDEX(10_Lieux!$C:$C,U156)</f>
        <v>France</v>
      </c>
      <c r="T156" s="14" t="str">
        <f aca="false">INDEX(10_Lieux!$C:$C,V156)</f>
        <v>France</v>
      </c>
      <c r="U156" s="14" t="n">
        <f aca="false">MATCH(A156,10_Lieux!$A:$A,0)</f>
        <v>29</v>
      </c>
      <c r="V156" s="14" t="n">
        <f aca="false">MATCH(B156,10_Lieux!$A:$A,0)</f>
        <v>2</v>
      </c>
      <c r="W156" s="14" t="n">
        <f aca="false">ROUND(6371*2*ASIN(SQRT(SIN(RADIANS(INDEX(10_Lieux!$F:$F,V156)-INDEX(10_Lieux!$F:$F,U156))/2)^2+COS(RADIANS(INDEX(10_Lieux!$F:$F,U156)))*COS(RADIANS(INDEX(10_Lieux!$F:$F,V156)))*SIN(RADIANS(INDEX(10_Lieux!$G:$G,V156)-INDEX(10_Lieux!$G:$G,U156))/2)^2)),1)</f>
        <v>397.4</v>
      </c>
      <c r="X156" s="14" t="n">
        <f aca="false">ROUND(I156/IF(I156&lt;p_seuil_vitesse,p_vit_lente,p_vit_rapide)*60/15,0)*15</f>
        <v>315</v>
      </c>
      <c r="Y156" s="14" t="n">
        <f aca="false">MAX(IF(INDEX(10_Lieux!$B:$B,U156)&lt;&gt;"Ville",INDEX(10_Lieux!$I:$I,U156),0),IF(INDEX(10_Lieux!$B:$B,V156)&lt;&gt;"Ville",INDEX(10_Lieux!$I:$I,V156),0))</f>
        <v>0</v>
      </c>
      <c r="Z156" s="14" t="str">
        <f aca="false">A156&amp;"|"&amp;B156</f>
        <v>Strasbourg|Paris</v>
      </c>
      <c r="AA156" s="14" t="str">
        <f aca="false">IF(I156&lt;p_local,"Local",IF(I156&lt;p_vv_min,"Courte distance",IF(I156&lt;p_tres_long,"Longue distance","Très longue distance")))</f>
        <v>Longue distance</v>
      </c>
    </row>
    <row r="157" customFormat="false" ht="15" hidden="false" customHeight="true" outlineLevel="0" collapsed="false">
      <c r="A157" s="1" t="s">
        <v>136</v>
      </c>
      <c r="B157" s="1" t="s">
        <v>123</v>
      </c>
      <c r="C157" s="1" t="s">
        <v>33</v>
      </c>
      <c r="D157" s="1" t="s">
        <v>124</v>
      </c>
      <c r="E157" s="1" t="s">
        <v>301</v>
      </c>
      <c r="F157" s="14" t="s">
        <v>40</v>
      </c>
      <c r="G157" s="14" t="str">
        <f aca="false">IF(I157&lt;p_local,"Local → page infra",IF(H157&gt;=p_ph1,"Phase 1",IF(H157&gt;=p_ph2,"Phase 2","Phase 3")))</f>
        <v>Phase 2</v>
      </c>
      <c r="H157" s="14" t="n">
        <f aca="false">IF(I157&lt;p_local,0,IF(C157="Aéroport → Aéroport",p_pts_plein,IF(Y157&gt;0,IF(I157&lt;=Y157,p_pts_plein,IF(I157&lt;=p_mult2*Y157,p_pts_moyen,p_pts_r3)),IF(I157&gt;=p_vv_min,p_pts_plein,IF(I157&gt;=p_vv_moy,p_pts_moyen,p_pts_court))))+IF(INDEX(10_Lieux!$D:$D,U157)=1,p_prio1,p_prio2)+IF(INDEX(10_Lieux!$D:$D,V157)=1,p_prio1,p_prio2)+IF(K157="Oui",p_tf,0)+p_hub*((INDEX(10_Lieux!$H:$H,U157)="Hub")+(INDEX(10_Lieux!$H:$H,V157)="Hub"))+IF(OR(INDEX(10_Lieux!$H:$H,U157)="Premium",INDEX(10_Lieux!$H:$H,V157)="Premium"),p_prem,0))</f>
        <v>70</v>
      </c>
      <c r="I157" s="14" t="n">
        <f aca="false">ROUND(W157*p_facteur,0)</f>
        <v>478</v>
      </c>
      <c r="J157" s="14" t="str">
        <f aca="false">IF(X157&lt;60,X157&amp;" min",INT(X157/60)&amp;" h"&amp;IF(MOD(X157,60)=0,""," "&amp;TEXT(MOD(X157,60),"00")))</f>
        <v>5 h</v>
      </c>
      <c r="K157" s="14" t="str">
        <f aca="false">IF(S157&lt;&gt;T157,"Oui","Non")</f>
        <v>Non</v>
      </c>
      <c r="L157" s="14" t="str">
        <f aca="false">IF(AND(INDEX(10_Lieux!$B:$B,U157)="Ville",INDEX(10_Lieux!$B:$B,V157)="Ville"),"/chauffeur-prive/"&amp;INDEX(10_Lieux!$E:$E,U157)&amp;"-"&amp;INDEX(10_Lieux!$E:$E,V157)&amp;"/","/chauffeur-prive/"&amp;INDEX(10_Lieux!$E:$E,U157)&amp;"/"&amp;INDEX(10_Lieux!$E:$E,V157)&amp;"/")</f>
        <v>/chauffeur-prive/strasbourg-lyon/</v>
      </c>
      <c r="M157" s="14" t="str">
        <f aca="false">IFERROR(INDEX($L:$L,MATCH(B157&amp;"|"&amp;A157,$Z:$Z,0)),"—")</f>
        <v>/chauffeur-prive/lyon-strasbourg/</v>
      </c>
      <c r="N157" s="14" t="str">
        <f aca="false">IF(LEN("Chauffeur privé "&amp;INDEX(10_Lieux!$J:$J,U157)&amp;" → "&amp;INDEX(10_Lieux!$J:$J,V157)&amp;" | 24h/24")&gt;60,"Chauffeur privé "&amp;INDEX(10_Lieux!$J:$J,U157)&amp;" → "&amp;INDEX(10_Lieux!$J:$J,V157),"Chauffeur privé "&amp;INDEX(10_Lieux!$J:$J,U157)&amp;" → "&amp;INDEX(10_Lieux!$J:$J,V157)&amp;" | 24h/24")</f>
        <v>Chauffeur privé Strasbourg → Lyon | 24h/24</v>
      </c>
      <c r="O157" s="14" t="n">
        <f aca="false">LEN(N157)</f>
        <v>42</v>
      </c>
      <c r="P157" s="14" t="str">
        <f aca="false">"Chauffeur privé "&amp;INDEX(10_Lieux!$K:$K,U157)&amp;" vers "&amp;INDEX(10_Lieux!$L:$L,V157)</f>
        <v>Chauffeur privé de Strasbourg vers Lyon</v>
      </c>
      <c r="Q157" s="14" t="str">
        <f aca="false">"Chauffeur privé "&amp;INDEX(10_Lieux!$K:$K,U157)&amp;" vers "&amp;INDEX(10_Lieux!$L:$L,V157)&amp;" : env. "&amp;I157&amp;" km, "&amp;J157&amp;" de route. Devis personnalisé, standard 24h/24 et 7j/7."</f>
        <v>Chauffeur privé de Strasbourg vers Lyon : env. 478 km, 5 h de route. Devis personnalisé, standard 24h/24 et 7j/7.</v>
      </c>
      <c r="R157" s="14" t="n">
        <f aca="false">LEN(Q157)</f>
        <v>113</v>
      </c>
      <c r="S157" s="14" t="str">
        <f aca="false">INDEX(10_Lieux!$C:$C,U157)</f>
        <v>France</v>
      </c>
      <c r="T157" s="14" t="str">
        <f aca="false">INDEX(10_Lieux!$C:$C,V157)</f>
        <v>France</v>
      </c>
      <c r="U157" s="14" t="n">
        <f aca="false">MATCH(A157,10_Lieux!$A:$A,0)</f>
        <v>29</v>
      </c>
      <c r="V157" s="14" t="n">
        <f aca="false">MATCH(B157,10_Lieux!$A:$A,0)</f>
        <v>8</v>
      </c>
      <c r="W157" s="14" t="n">
        <f aca="false">ROUND(6371*2*ASIN(SQRT(SIN(RADIANS(INDEX(10_Lieux!$F:$F,V157)-INDEX(10_Lieux!$F:$F,U157))/2)^2+COS(RADIANS(INDEX(10_Lieux!$F:$F,U157)))*COS(RADIANS(INDEX(10_Lieux!$F:$F,V157)))*SIN(RADIANS(INDEX(10_Lieux!$G:$G,V157)-INDEX(10_Lieux!$G:$G,U157))/2)^2)),1)</f>
        <v>382.2</v>
      </c>
      <c r="X157" s="14" t="n">
        <f aca="false">ROUND(I157/IF(I157&lt;p_seuil_vitesse,p_vit_lente,p_vit_rapide)*60/15,0)*15</f>
        <v>300</v>
      </c>
      <c r="Y157" s="14" t="n">
        <f aca="false">MAX(IF(INDEX(10_Lieux!$B:$B,U157)&lt;&gt;"Ville",INDEX(10_Lieux!$I:$I,U157),0),IF(INDEX(10_Lieux!$B:$B,V157)&lt;&gt;"Ville",INDEX(10_Lieux!$I:$I,V157),0))</f>
        <v>0</v>
      </c>
      <c r="Z157" s="14" t="str">
        <f aca="false">A157&amp;"|"&amp;B157</f>
        <v>Strasbourg|Lyon</v>
      </c>
      <c r="AA157" s="14" t="str">
        <f aca="false">IF(I157&lt;p_local,"Local",IF(I157&lt;p_vv_min,"Courte distance",IF(I157&lt;p_tres_long,"Longue distance","Très longue distance")))</f>
        <v>Longue distance</v>
      </c>
    </row>
    <row r="158" customFormat="false" ht="15" hidden="false" customHeight="true" outlineLevel="0" collapsed="false">
      <c r="A158" s="1" t="s">
        <v>136</v>
      </c>
      <c r="B158" s="1" t="s">
        <v>126</v>
      </c>
      <c r="C158" s="1" t="s">
        <v>33</v>
      </c>
      <c r="D158" s="1" t="s">
        <v>124</v>
      </c>
      <c r="E158" s="1" t="s">
        <v>302</v>
      </c>
      <c r="F158" s="14" t="s">
        <v>40</v>
      </c>
      <c r="G158" s="14" t="str">
        <f aca="false">IF(I158&lt;p_local,"Local → page infra",IF(H158&gt;=p_ph1,"Phase 1",IF(H158&gt;=p_ph2,"Phase 2","Phase 3")))</f>
        <v>Phase 2</v>
      </c>
      <c r="H158" s="14" t="n">
        <f aca="false">IF(I158&lt;p_local,0,IF(C158="Aéroport → Aéroport",p_pts_plein,IF(Y158&gt;0,IF(I158&lt;=Y158,p_pts_plein,IF(I158&lt;=p_mult2*Y158,p_pts_moyen,p_pts_r3)),IF(I158&gt;=p_vv_min,p_pts_plein,IF(I158&gt;=p_vv_moy,p_pts_moyen,p_pts_court))))+IF(INDEX(10_Lieux!$D:$D,U158)=1,p_prio1,p_prio2)+IF(INDEX(10_Lieux!$D:$D,V158)=1,p_prio1,p_prio2)+IF(K158="Oui",p_tf,0)+p_hub*((INDEX(10_Lieux!$H:$H,U158)="Hub")+(INDEX(10_Lieux!$H:$H,V158)="Hub"))+IF(OR(INDEX(10_Lieux!$H:$H,U158)="Premium",INDEX(10_Lieux!$H:$H,V158)="Premium"),p_prem,0))</f>
        <v>70</v>
      </c>
      <c r="I158" s="14" t="n">
        <f aca="false">ROUND(W158*p_facteur,0)</f>
        <v>678</v>
      </c>
      <c r="J158" s="14" t="str">
        <f aca="false">IF(X158&lt;60,X158&amp;" min",INT(X158/60)&amp;" h"&amp;IF(MOD(X158,60)=0,""," "&amp;TEXT(MOD(X158,60),"00")))</f>
        <v>7 h 15</v>
      </c>
      <c r="K158" s="14" t="str">
        <f aca="false">IF(S158&lt;&gt;T158,"Oui","Non")</f>
        <v>Non</v>
      </c>
      <c r="L158" s="14" t="str">
        <f aca="false">IF(AND(INDEX(10_Lieux!$B:$B,U158)="Ville",INDEX(10_Lieux!$B:$B,V158)="Ville"),"/chauffeur-prive/"&amp;INDEX(10_Lieux!$E:$E,U158)&amp;"-"&amp;INDEX(10_Lieux!$E:$E,V158)&amp;"/","/chauffeur-prive/"&amp;INDEX(10_Lieux!$E:$E,U158)&amp;"/"&amp;INDEX(10_Lieux!$E:$E,V158)&amp;"/")</f>
        <v>/chauffeur-prive/strasbourg-nice/</v>
      </c>
      <c r="M158" s="14" t="str">
        <f aca="false">IFERROR(INDEX($L:$L,MATCH(B158&amp;"|"&amp;A158,$Z:$Z,0)),"—")</f>
        <v>/chauffeur-prive/nice-strasbourg/</v>
      </c>
      <c r="N158" s="14" t="str">
        <f aca="false">IF(LEN("Chauffeur privé "&amp;INDEX(10_Lieux!$J:$J,U158)&amp;" → "&amp;INDEX(10_Lieux!$J:$J,V158)&amp;" | 24h/24")&gt;60,"Chauffeur privé "&amp;INDEX(10_Lieux!$J:$J,U158)&amp;" → "&amp;INDEX(10_Lieux!$J:$J,V158),"Chauffeur privé "&amp;INDEX(10_Lieux!$J:$J,U158)&amp;" → "&amp;INDEX(10_Lieux!$J:$J,V158)&amp;" | 24h/24")</f>
        <v>Chauffeur privé Strasbourg → Nice | 24h/24</v>
      </c>
      <c r="O158" s="14" t="n">
        <f aca="false">LEN(N158)</f>
        <v>42</v>
      </c>
      <c r="P158" s="14" t="str">
        <f aca="false">"Chauffeur privé "&amp;INDEX(10_Lieux!$K:$K,U158)&amp;" vers "&amp;INDEX(10_Lieux!$L:$L,V158)</f>
        <v>Chauffeur privé de Strasbourg vers Nice</v>
      </c>
      <c r="Q158" s="14" t="str">
        <f aca="false">"Chauffeur privé "&amp;INDEX(10_Lieux!$K:$K,U158)&amp;" vers "&amp;INDEX(10_Lieux!$L:$L,V158)&amp;" : env. "&amp;I158&amp;" km, "&amp;J158&amp;" de route. Devis personnalisé, standard 24h/24 et 7j/7."</f>
        <v>Chauffeur privé de Strasbourg vers Nice : env. 678 km, 7 h 15 de route. Devis personnalisé, standard 24h/24 et 7j/7.</v>
      </c>
      <c r="R158" s="14" t="n">
        <f aca="false">LEN(Q158)</f>
        <v>116</v>
      </c>
      <c r="S158" s="14" t="str">
        <f aca="false">INDEX(10_Lieux!$C:$C,U158)</f>
        <v>France</v>
      </c>
      <c r="T158" s="14" t="str">
        <f aca="false">INDEX(10_Lieux!$C:$C,V158)</f>
        <v>France</v>
      </c>
      <c r="U158" s="14" t="n">
        <f aca="false">MATCH(A158,10_Lieux!$A:$A,0)</f>
        <v>29</v>
      </c>
      <c r="V158" s="14" t="n">
        <f aca="false">MATCH(B158,10_Lieux!$A:$A,0)</f>
        <v>80</v>
      </c>
      <c r="W158" s="14" t="n">
        <f aca="false">ROUND(6371*2*ASIN(SQRT(SIN(RADIANS(INDEX(10_Lieux!$F:$F,V158)-INDEX(10_Lieux!$F:$F,U158))/2)^2+COS(RADIANS(INDEX(10_Lieux!$F:$F,U158)))*COS(RADIANS(INDEX(10_Lieux!$F:$F,V158)))*SIN(RADIANS(INDEX(10_Lieux!$G:$G,V158)-INDEX(10_Lieux!$G:$G,U158))/2)^2)),1)</f>
        <v>542.1</v>
      </c>
      <c r="X158" s="14" t="n">
        <f aca="false">ROUND(I158/IF(I158&lt;p_seuil_vitesse,p_vit_lente,p_vit_rapide)*60/15,0)*15</f>
        <v>435</v>
      </c>
      <c r="Y158" s="14" t="n">
        <f aca="false">MAX(IF(INDEX(10_Lieux!$B:$B,U158)&lt;&gt;"Ville",INDEX(10_Lieux!$I:$I,U158),0),IF(INDEX(10_Lieux!$B:$B,V158)&lt;&gt;"Ville",INDEX(10_Lieux!$I:$I,V158),0))</f>
        <v>0</v>
      </c>
      <c r="Z158" s="14" t="str">
        <f aca="false">A158&amp;"|"&amp;B158</f>
        <v>Strasbourg|Nice</v>
      </c>
      <c r="AA158" s="14" t="str">
        <f aca="false">IF(I158&lt;p_local,"Local",IF(I158&lt;p_vv_min,"Courte distance",IF(I158&lt;p_tres_long,"Longue distance","Très longue distance")))</f>
        <v>Longue distance</v>
      </c>
    </row>
    <row r="159" customFormat="false" ht="15" hidden="false" customHeight="true" outlineLevel="0" collapsed="false">
      <c r="A159" s="1" t="s">
        <v>136</v>
      </c>
      <c r="B159" s="1" t="s">
        <v>128</v>
      </c>
      <c r="C159" s="1" t="s">
        <v>33</v>
      </c>
      <c r="D159" s="1" t="s">
        <v>124</v>
      </c>
      <c r="E159" s="1" t="s">
        <v>303</v>
      </c>
      <c r="F159" s="14" t="s">
        <v>40</v>
      </c>
      <c r="G159" s="14" t="str">
        <f aca="false">IF(I159&lt;p_local,"Local → page infra",IF(H159&gt;=p_ph1,"Phase 1",IF(H159&gt;=p_ph2,"Phase 2","Phase 3")))</f>
        <v>Phase 2</v>
      </c>
      <c r="H159" s="14" t="n">
        <f aca="false">IF(I159&lt;p_local,0,IF(C159="Aéroport → Aéroport",p_pts_plein,IF(Y159&gt;0,IF(I159&lt;=Y159,p_pts_plein,IF(I159&lt;=p_mult2*Y159,p_pts_moyen,p_pts_r3)),IF(I159&gt;=p_vv_min,p_pts_plein,IF(I159&gt;=p_vv_moy,p_pts_moyen,p_pts_court))))+IF(INDEX(10_Lieux!$D:$D,U159)=1,p_prio1,p_prio2)+IF(INDEX(10_Lieux!$D:$D,V159)=1,p_prio1,p_prio2)+IF(K159="Oui",p_tf,0)+p_hub*((INDEX(10_Lieux!$H:$H,U159)="Hub")+(INDEX(10_Lieux!$H:$H,V159)="Hub"))+IF(OR(INDEX(10_Lieux!$H:$H,U159)="Premium",INDEX(10_Lieux!$H:$H,V159)="Premium"),p_prem,0))</f>
        <v>70</v>
      </c>
      <c r="I159" s="14" t="n">
        <f aca="false">ROUND(W159*p_facteur,0)</f>
        <v>769</v>
      </c>
      <c r="J159" s="14" t="str">
        <f aca="false">IF(X159&lt;60,X159&amp;" min",INT(X159/60)&amp;" h"&amp;IF(MOD(X159,60)=0,""," "&amp;TEXT(MOD(X159,60),"00")))</f>
        <v>8 h</v>
      </c>
      <c r="K159" s="14" t="str">
        <f aca="false">IF(S159&lt;&gt;T159,"Oui","Non")</f>
        <v>Non</v>
      </c>
      <c r="L159" s="14" t="str">
        <f aca="false">IF(AND(INDEX(10_Lieux!$B:$B,U159)="Ville",INDEX(10_Lieux!$B:$B,V159)="Ville"),"/chauffeur-prive/"&amp;INDEX(10_Lieux!$E:$E,U159)&amp;"-"&amp;INDEX(10_Lieux!$E:$E,V159)&amp;"/","/chauffeur-prive/"&amp;INDEX(10_Lieux!$E:$E,U159)&amp;"/"&amp;INDEX(10_Lieux!$E:$E,V159)&amp;"/")</f>
        <v>/chauffeur-prive/strasbourg-marseille/</v>
      </c>
      <c r="M159" s="14" t="str">
        <f aca="false">IFERROR(INDEX($L:$L,MATCH(B159&amp;"|"&amp;A159,$Z:$Z,0)),"—")</f>
        <v>/chauffeur-prive/marseille-strasbourg/</v>
      </c>
      <c r="N159" s="14" t="str">
        <f aca="false">IF(LEN("Chauffeur privé "&amp;INDEX(10_Lieux!$J:$J,U159)&amp;" → "&amp;INDEX(10_Lieux!$J:$J,V159)&amp;" | 24h/24")&gt;60,"Chauffeur privé "&amp;INDEX(10_Lieux!$J:$J,U159)&amp;" → "&amp;INDEX(10_Lieux!$J:$J,V159),"Chauffeur privé "&amp;INDEX(10_Lieux!$J:$J,U159)&amp;" → "&amp;INDEX(10_Lieux!$J:$J,V159)&amp;" | 24h/24")</f>
        <v>Chauffeur privé Strasbourg → Marseille | 24h/24</v>
      </c>
      <c r="O159" s="14" t="n">
        <f aca="false">LEN(N159)</f>
        <v>47</v>
      </c>
      <c r="P159" s="14" t="str">
        <f aca="false">"Chauffeur privé "&amp;INDEX(10_Lieux!$K:$K,U159)&amp;" vers "&amp;INDEX(10_Lieux!$L:$L,V159)</f>
        <v>Chauffeur privé de Strasbourg vers Marseille</v>
      </c>
      <c r="Q159" s="14" t="str">
        <f aca="false">"Chauffeur privé "&amp;INDEX(10_Lieux!$K:$K,U159)&amp;" vers "&amp;INDEX(10_Lieux!$L:$L,V159)&amp;" : env. "&amp;I159&amp;" km, "&amp;J159&amp;" de route. Devis personnalisé, standard 24h/24 et 7j/7."</f>
        <v>Chauffeur privé de Strasbourg vers Marseille : env. 769 km, 8 h de route. Devis personnalisé, standard 24h/24 et 7j/7.</v>
      </c>
      <c r="R159" s="14" t="n">
        <f aca="false">LEN(Q159)</f>
        <v>118</v>
      </c>
      <c r="S159" s="14" t="str">
        <f aca="false">INDEX(10_Lieux!$C:$C,U159)</f>
        <v>France</v>
      </c>
      <c r="T159" s="14" t="str">
        <f aca="false">INDEX(10_Lieux!$C:$C,V159)</f>
        <v>France</v>
      </c>
      <c r="U159" s="14" t="n">
        <f aca="false">MATCH(A159,10_Lieux!$A:$A,0)</f>
        <v>29</v>
      </c>
      <c r="V159" s="14" t="n">
        <f aca="false">MATCH(B159,10_Lieux!$A:$A,0)</f>
        <v>79</v>
      </c>
      <c r="W159" s="14" t="n">
        <f aca="false">ROUND(6371*2*ASIN(SQRT(SIN(RADIANS(INDEX(10_Lieux!$F:$F,V159)-INDEX(10_Lieux!$F:$F,U159))/2)^2+COS(RADIANS(INDEX(10_Lieux!$F:$F,U159)))*COS(RADIANS(INDEX(10_Lieux!$F:$F,V159)))*SIN(RADIANS(INDEX(10_Lieux!$G:$G,V159)-INDEX(10_Lieux!$G:$G,U159))/2)^2)),1)</f>
        <v>614.8</v>
      </c>
      <c r="X159" s="14" t="n">
        <f aca="false">ROUND(I159/IF(I159&lt;p_seuil_vitesse,p_vit_lente,p_vit_rapide)*60/15,0)*15</f>
        <v>480</v>
      </c>
      <c r="Y159" s="14" t="n">
        <f aca="false">MAX(IF(INDEX(10_Lieux!$B:$B,U159)&lt;&gt;"Ville",INDEX(10_Lieux!$I:$I,U159),0),IF(INDEX(10_Lieux!$B:$B,V159)&lt;&gt;"Ville",INDEX(10_Lieux!$I:$I,V159),0))</f>
        <v>0</v>
      </c>
      <c r="Z159" s="14" t="str">
        <f aca="false">A159&amp;"|"&amp;B159</f>
        <v>Strasbourg|Marseille</v>
      </c>
      <c r="AA159" s="14" t="str">
        <f aca="false">IF(I159&lt;p_local,"Local",IF(I159&lt;p_vv_min,"Courte distance",IF(I159&lt;p_tres_long,"Longue distance","Très longue distance")))</f>
        <v>Très longue distance</v>
      </c>
    </row>
    <row r="160" customFormat="false" ht="15" hidden="false" customHeight="true" outlineLevel="0" collapsed="false">
      <c r="A160" s="1" t="s">
        <v>136</v>
      </c>
      <c r="B160" s="1" t="s">
        <v>130</v>
      </c>
      <c r="C160" s="1" t="s">
        <v>33</v>
      </c>
      <c r="D160" s="1" t="s">
        <v>124</v>
      </c>
      <c r="E160" s="1" t="s">
        <v>304</v>
      </c>
      <c r="F160" s="14" t="s">
        <v>40</v>
      </c>
      <c r="G160" s="14" t="str">
        <f aca="false">IF(I160&lt;p_local,"Local → page infra",IF(H160&gt;=p_ph1,"Phase 1",IF(H160&gt;=p_ph2,"Phase 2","Phase 3")))</f>
        <v>Phase 3</v>
      </c>
      <c r="H160" s="14" t="n">
        <f aca="false">IF(I160&lt;p_local,0,IF(C160="Aéroport → Aéroport",p_pts_plein,IF(Y160&gt;0,IF(I160&lt;=Y160,p_pts_plein,IF(I160&lt;=p_mult2*Y160,p_pts_moyen,p_pts_r3)),IF(I160&gt;=p_vv_min,p_pts_plein,IF(I160&gt;=p_vv_moy,p_pts_moyen,p_pts_court))))+IF(INDEX(10_Lieux!$D:$D,U160)=1,p_prio1,p_prio2)+IF(INDEX(10_Lieux!$D:$D,V160)=1,p_prio1,p_prio2)+IF(K160="Oui",p_tf,0)+p_hub*((INDEX(10_Lieux!$H:$H,U160)="Hub")+(INDEX(10_Lieux!$H:$H,V160)="Hub"))+IF(OR(INDEX(10_Lieux!$H:$H,U160)="Premium",INDEX(10_Lieux!$H:$H,V160)="Premium"),p_prem,0))</f>
        <v>60</v>
      </c>
      <c r="I160" s="14" t="n">
        <f aca="false">ROUND(W160*p_facteur,0)</f>
        <v>948</v>
      </c>
      <c r="J160" s="14" t="str">
        <f aca="false">IF(X160&lt;60,X160&amp;" min",INT(X160/60)&amp;" h"&amp;IF(MOD(X160,60)=0,""," "&amp;TEXT(MOD(X160,60),"00")))</f>
        <v>10 h</v>
      </c>
      <c r="K160" s="14" t="str">
        <f aca="false">IF(S160&lt;&gt;T160,"Oui","Non")</f>
        <v>Non</v>
      </c>
      <c r="L160" s="14" t="str">
        <f aca="false">IF(AND(INDEX(10_Lieux!$B:$B,U160)="Ville",INDEX(10_Lieux!$B:$B,V160)="Ville"),"/chauffeur-prive/"&amp;INDEX(10_Lieux!$E:$E,U160)&amp;"-"&amp;INDEX(10_Lieux!$E:$E,V160)&amp;"/","/chauffeur-prive/"&amp;INDEX(10_Lieux!$E:$E,U160)&amp;"/"&amp;INDEX(10_Lieux!$E:$E,V160)&amp;"/")</f>
        <v>/chauffeur-prive/strasbourg-bordeaux/</v>
      </c>
      <c r="M160" s="14" t="str">
        <f aca="false">IFERROR(INDEX($L:$L,MATCH(B160&amp;"|"&amp;A160,$Z:$Z,0)),"—")</f>
        <v>/chauffeur-prive/bordeaux-strasbourg/</v>
      </c>
      <c r="N160" s="14" t="str">
        <f aca="false">IF(LEN("Chauffeur privé "&amp;INDEX(10_Lieux!$J:$J,U160)&amp;" → "&amp;INDEX(10_Lieux!$J:$J,V160)&amp;" | 24h/24")&gt;60,"Chauffeur privé "&amp;INDEX(10_Lieux!$J:$J,U160)&amp;" → "&amp;INDEX(10_Lieux!$J:$J,V160),"Chauffeur privé "&amp;INDEX(10_Lieux!$J:$J,U160)&amp;" → "&amp;INDEX(10_Lieux!$J:$J,V160)&amp;" | 24h/24")</f>
        <v>Chauffeur privé Strasbourg → Bordeaux | 24h/24</v>
      </c>
      <c r="O160" s="14" t="n">
        <f aca="false">LEN(N160)</f>
        <v>46</v>
      </c>
      <c r="P160" s="14" t="str">
        <f aca="false">"Chauffeur privé "&amp;INDEX(10_Lieux!$K:$K,U160)&amp;" vers "&amp;INDEX(10_Lieux!$L:$L,V160)</f>
        <v>Chauffeur privé de Strasbourg vers Bordeaux</v>
      </c>
      <c r="Q160" s="14" t="str">
        <f aca="false">"Chauffeur privé "&amp;INDEX(10_Lieux!$K:$K,U160)&amp;" vers "&amp;INDEX(10_Lieux!$L:$L,V160)&amp;" : env. "&amp;I160&amp;" km, "&amp;J160&amp;" de route. Devis personnalisé, standard 24h/24 et 7j/7."</f>
        <v>Chauffeur privé de Strasbourg vers Bordeaux : env. 948 km, 10 h de route. Devis personnalisé, standard 24h/24 et 7j/7.</v>
      </c>
      <c r="R160" s="14" t="n">
        <f aca="false">LEN(Q160)</f>
        <v>118</v>
      </c>
      <c r="S160" s="14" t="str">
        <f aca="false">INDEX(10_Lieux!$C:$C,U160)</f>
        <v>France</v>
      </c>
      <c r="T160" s="14" t="str">
        <f aca="false">INDEX(10_Lieux!$C:$C,V160)</f>
        <v>France</v>
      </c>
      <c r="U160" s="14" t="n">
        <f aca="false">MATCH(A160,10_Lieux!$A:$A,0)</f>
        <v>29</v>
      </c>
      <c r="V160" s="14" t="n">
        <f aca="false">MATCH(B160,10_Lieux!$A:$A,0)</f>
        <v>61</v>
      </c>
      <c r="W160" s="14" t="n">
        <f aca="false">ROUND(6371*2*ASIN(SQRT(SIN(RADIANS(INDEX(10_Lieux!$F:$F,V160)-INDEX(10_Lieux!$F:$F,U160))/2)^2+COS(RADIANS(INDEX(10_Lieux!$F:$F,U160)))*COS(RADIANS(INDEX(10_Lieux!$F:$F,V160)))*SIN(RADIANS(INDEX(10_Lieux!$G:$G,V160)-INDEX(10_Lieux!$G:$G,U160))/2)^2)),1)</f>
        <v>758.3</v>
      </c>
      <c r="X160" s="14" t="n">
        <f aca="false">ROUND(I160/IF(I160&lt;p_seuil_vitesse,p_vit_lente,p_vit_rapide)*60/15,0)*15</f>
        <v>600</v>
      </c>
      <c r="Y160" s="14" t="n">
        <f aca="false">MAX(IF(INDEX(10_Lieux!$B:$B,U160)&lt;&gt;"Ville",INDEX(10_Lieux!$I:$I,U160),0),IF(INDEX(10_Lieux!$B:$B,V160)&lt;&gt;"Ville",INDEX(10_Lieux!$I:$I,V160),0))</f>
        <v>0</v>
      </c>
      <c r="Z160" s="14" t="str">
        <f aca="false">A160&amp;"|"&amp;B160</f>
        <v>Strasbourg|Bordeaux</v>
      </c>
      <c r="AA160" s="14" t="str">
        <f aca="false">IF(I160&lt;p_local,"Local",IF(I160&lt;p_vv_min,"Courte distance",IF(I160&lt;p_tres_long,"Longue distance","Très longue distance")))</f>
        <v>Très longue distance</v>
      </c>
    </row>
    <row r="161" customFormat="false" ht="15" hidden="false" customHeight="true" outlineLevel="0" collapsed="false">
      <c r="A161" s="1" t="s">
        <v>136</v>
      </c>
      <c r="B161" s="1" t="s">
        <v>132</v>
      </c>
      <c r="C161" s="1" t="s">
        <v>33</v>
      </c>
      <c r="D161" s="1" t="s">
        <v>124</v>
      </c>
      <c r="E161" s="1" t="s">
        <v>305</v>
      </c>
      <c r="F161" s="14" t="s">
        <v>40</v>
      </c>
      <c r="G161" s="14" t="str">
        <f aca="false">IF(I161&lt;p_local,"Local → page infra",IF(H161&gt;=p_ph1,"Phase 1",IF(H161&gt;=p_ph2,"Phase 2","Phase 3")))</f>
        <v>Phase 3</v>
      </c>
      <c r="H161" s="14" t="n">
        <f aca="false">IF(I161&lt;p_local,0,IF(C161="Aéroport → Aéroport",p_pts_plein,IF(Y161&gt;0,IF(I161&lt;=Y161,p_pts_plein,IF(I161&lt;=p_mult2*Y161,p_pts_moyen,p_pts_r3)),IF(I161&gt;=p_vv_min,p_pts_plein,IF(I161&gt;=p_vv_moy,p_pts_moyen,p_pts_court))))+IF(INDEX(10_Lieux!$D:$D,U161)=1,p_prio1,p_prio2)+IF(INDEX(10_Lieux!$D:$D,V161)=1,p_prio1,p_prio2)+IF(K161="Oui",p_tf,0)+p_hub*((INDEX(10_Lieux!$H:$H,U161)="Hub")+(INDEX(10_Lieux!$H:$H,V161)="Hub"))+IF(OR(INDEX(10_Lieux!$H:$H,U161)="Premium",INDEX(10_Lieux!$H:$H,V161)="Premium"),p_prem,0))</f>
        <v>60</v>
      </c>
      <c r="I161" s="14" t="n">
        <f aca="false">ROUND(W161*p_facteur,0)</f>
        <v>920</v>
      </c>
      <c r="J161" s="14" t="str">
        <f aca="false">IF(X161&lt;60,X161&amp;" min",INT(X161/60)&amp;" h"&amp;IF(MOD(X161,60)=0,""," "&amp;TEXT(MOD(X161,60),"00")))</f>
        <v>9 h 45</v>
      </c>
      <c r="K161" s="14" t="str">
        <f aca="false">IF(S161&lt;&gt;T161,"Oui","Non")</f>
        <v>Non</v>
      </c>
      <c r="L161" s="14" t="str">
        <f aca="false">IF(AND(INDEX(10_Lieux!$B:$B,U161)="Ville",INDEX(10_Lieux!$B:$B,V161)="Ville"),"/chauffeur-prive/"&amp;INDEX(10_Lieux!$E:$E,U161)&amp;"-"&amp;INDEX(10_Lieux!$E:$E,V161)&amp;"/","/chauffeur-prive/"&amp;INDEX(10_Lieux!$E:$E,U161)&amp;"/"&amp;INDEX(10_Lieux!$E:$E,V161)&amp;"/")</f>
        <v>/chauffeur-prive/strasbourg-toulouse/</v>
      </c>
      <c r="M161" s="14" t="str">
        <f aca="false">IFERROR(INDEX($L:$L,MATCH(B161&amp;"|"&amp;A161,$Z:$Z,0)),"—")</f>
        <v>/chauffeur-prive/toulouse-strasbourg/</v>
      </c>
      <c r="N161" s="14" t="str">
        <f aca="false">IF(LEN("Chauffeur privé "&amp;INDEX(10_Lieux!$J:$J,U161)&amp;" → "&amp;INDEX(10_Lieux!$J:$J,V161)&amp;" | 24h/24")&gt;60,"Chauffeur privé "&amp;INDEX(10_Lieux!$J:$J,U161)&amp;" → "&amp;INDEX(10_Lieux!$J:$J,V161),"Chauffeur privé "&amp;INDEX(10_Lieux!$J:$J,U161)&amp;" → "&amp;INDEX(10_Lieux!$J:$J,V161)&amp;" | 24h/24")</f>
        <v>Chauffeur privé Strasbourg → Toulouse | 24h/24</v>
      </c>
      <c r="O161" s="14" t="n">
        <f aca="false">LEN(N161)</f>
        <v>46</v>
      </c>
      <c r="P161" s="14" t="str">
        <f aca="false">"Chauffeur privé "&amp;INDEX(10_Lieux!$K:$K,U161)&amp;" vers "&amp;INDEX(10_Lieux!$L:$L,V161)</f>
        <v>Chauffeur privé de Strasbourg vers Toulouse</v>
      </c>
      <c r="Q161" s="14" t="str">
        <f aca="false">"Chauffeur privé "&amp;INDEX(10_Lieux!$K:$K,U161)&amp;" vers "&amp;INDEX(10_Lieux!$L:$L,V161)&amp;" : env. "&amp;I161&amp;" km, "&amp;J161&amp;" de route. Devis personnalisé, standard 24h/24 et 7j/7."</f>
        <v>Chauffeur privé de Strasbourg vers Toulouse : env. 920 km, 9 h 45 de route. Devis personnalisé, standard 24h/24 et 7j/7.</v>
      </c>
      <c r="R161" s="14" t="n">
        <f aca="false">LEN(Q161)</f>
        <v>120</v>
      </c>
      <c r="S161" s="14" t="str">
        <f aca="false">INDEX(10_Lieux!$C:$C,U161)</f>
        <v>France</v>
      </c>
      <c r="T161" s="14" t="str">
        <f aca="false">INDEX(10_Lieux!$C:$C,V161)</f>
        <v>France</v>
      </c>
      <c r="U161" s="14" t="n">
        <f aca="false">MATCH(A161,10_Lieux!$A:$A,0)</f>
        <v>29</v>
      </c>
      <c r="V161" s="14" t="n">
        <f aca="false">MATCH(B161,10_Lieux!$A:$A,0)</f>
        <v>70</v>
      </c>
      <c r="W161" s="14" t="n">
        <f aca="false">ROUND(6371*2*ASIN(SQRT(SIN(RADIANS(INDEX(10_Lieux!$F:$F,V161)-INDEX(10_Lieux!$F:$F,U161))/2)^2+COS(RADIANS(INDEX(10_Lieux!$F:$F,U161)))*COS(RADIANS(INDEX(10_Lieux!$F:$F,V161)))*SIN(RADIANS(INDEX(10_Lieux!$G:$G,V161)-INDEX(10_Lieux!$G:$G,U161))/2)^2)),1)</f>
        <v>735.6</v>
      </c>
      <c r="X161" s="14" t="n">
        <f aca="false">ROUND(I161/IF(I161&lt;p_seuil_vitesse,p_vit_lente,p_vit_rapide)*60/15,0)*15</f>
        <v>585</v>
      </c>
      <c r="Y161" s="14" t="n">
        <f aca="false">MAX(IF(INDEX(10_Lieux!$B:$B,U161)&lt;&gt;"Ville",INDEX(10_Lieux!$I:$I,U161),0),IF(INDEX(10_Lieux!$B:$B,V161)&lt;&gt;"Ville",INDEX(10_Lieux!$I:$I,V161),0))</f>
        <v>0</v>
      </c>
      <c r="Z161" s="14" t="str">
        <f aca="false">A161&amp;"|"&amp;B161</f>
        <v>Strasbourg|Toulouse</v>
      </c>
      <c r="AA161" s="14" t="str">
        <f aca="false">IF(I161&lt;p_local,"Local",IF(I161&lt;p_vv_min,"Courte distance",IF(I161&lt;p_tres_long,"Longue distance","Très longue distance")))</f>
        <v>Très longue distance</v>
      </c>
    </row>
    <row r="162" customFormat="false" ht="15" hidden="false" customHeight="true" outlineLevel="0" collapsed="false">
      <c r="A162" s="1" t="s">
        <v>136</v>
      </c>
      <c r="B162" s="1" t="s">
        <v>134</v>
      </c>
      <c r="C162" s="1" t="s">
        <v>33</v>
      </c>
      <c r="D162" s="1" t="s">
        <v>124</v>
      </c>
      <c r="E162" s="1" t="s">
        <v>306</v>
      </c>
      <c r="F162" s="14" t="s">
        <v>40</v>
      </c>
      <c r="G162" s="14" t="str">
        <f aca="false">IF(I162&lt;p_local,"Local → page infra",IF(H162&gt;=p_ph1,"Phase 1",IF(H162&gt;=p_ph2,"Phase 2","Phase 3")))</f>
        <v>Phase 3</v>
      </c>
      <c r="H162" s="14" t="n">
        <f aca="false">IF(I162&lt;p_local,0,IF(C162="Aéroport → Aéroport",p_pts_plein,IF(Y162&gt;0,IF(I162&lt;=Y162,p_pts_plein,IF(I162&lt;=p_mult2*Y162,p_pts_moyen,p_pts_r3)),IF(I162&gt;=p_vv_min,p_pts_plein,IF(I162&gt;=p_vv_moy,p_pts_moyen,p_pts_court))))+IF(INDEX(10_Lieux!$D:$D,U162)=1,p_prio1,p_prio2)+IF(INDEX(10_Lieux!$D:$D,V162)=1,p_prio1,p_prio2)+IF(K162="Oui",p_tf,0)+p_hub*((INDEX(10_Lieux!$H:$H,U162)="Hub")+(INDEX(10_Lieux!$H:$H,V162)="Hub"))+IF(OR(INDEX(10_Lieux!$H:$H,U162)="Premium",INDEX(10_Lieux!$H:$H,V162)="Premium"),p_prem,0))</f>
        <v>60</v>
      </c>
      <c r="I162" s="14" t="n">
        <f aca="false">ROUND(W162*p_facteur,0)</f>
        <v>510</v>
      </c>
      <c r="J162" s="14" t="str">
        <f aca="false">IF(X162&lt;60,X162&amp;" min",INT(X162/60)&amp;" h"&amp;IF(MOD(X162,60)=0,""," "&amp;TEXT(MOD(X162,60),"00")))</f>
        <v>5 h 15</v>
      </c>
      <c r="K162" s="14" t="str">
        <f aca="false">IF(S162&lt;&gt;T162,"Oui","Non")</f>
        <v>Non</v>
      </c>
      <c r="L162" s="14" t="str">
        <f aca="false">IF(AND(INDEX(10_Lieux!$B:$B,U162)="Ville",INDEX(10_Lieux!$B:$B,V162)="Ville"),"/chauffeur-prive/"&amp;INDEX(10_Lieux!$E:$E,U162)&amp;"-"&amp;INDEX(10_Lieux!$E:$E,V162)&amp;"/","/chauffeur-prive/"&amp;INDEX(10_Lieux!$E:$E,U162)&amp;"/"&amp;INDEX(10_Lieux!$E:$E,V162)&amp;"/")</f>
        <v>/chauffeur-prive/strasbourg-lille/</v>
      </c>
      <c r="M162" s="14" t="str">
        <f aca="false">IFERROR(INDEX($L:$L,MATCH(B162&amp;"|"&amp;A162,$Z:$Z,0)),"—")</f>
        <v>/chauffeur-prive/lille-strasbourg/</v>
      </c>
      <c r="N162" s="14" t="str">
        <f aca="false">IF(LEN("Chauffeur privé "&amp;INDEX(10_Lieux!$J:$J,U162)&amp;" → "&amp;INDEX(10_Lieux!$J:$J,V162)&amp;" | 24h/24")&gt;60,"Chauffeur privé "&amp;INDEX(10_Lieux!$J:$J,U162)&amp;" → "&amp;INDEX(10_Lieux!$J:$J,V162),"Chauffeur privé "&amp;INDEX(10_Lieux!$J:$J,U162)&amp;" → "&amp;INDEX(10_Lieux!$J:$J,V162)&amp;" | 24h/24")</f>
        <v>Chauffeur privé Strasbourg → Lille | 24h/24</v>
      </c>
      <c r="O162" s="14" t="n">
        <f aca="false">LEN(N162)</f>
        <v>43</v>
      </c>
      <c r="P162" s="14" t="str">
        <f aca="false">"Chauffeur privé "&amp;INDEX(10_Lieux!$K:$K,U162)&amp;" vers "&amp;INDEX(10_Lieux!$L:$L,V162)</f>
        <v>Chauffeur privé de Strasbourg vers Lille</v>
      </c>
      <c r="Q162" s="14" t="str">
        <f aca="false">"Chauffeur privé "&amp;INDEX(10_Lieux!$K:$K,U162)&amp;" vers "&amp;INDEX(10_Lieux!$L:$L,V162)&amp;" : env. "&amp;I162&amp;" km, "&amp;J162&amp;" de route. Devis personnalisé, standard 24h/24 et 7j/7."</f>
        <v>Chauffeur privé de Strasbourg vers Lille : env. 510 km, 5 h 15 de route. Devis personnalisé, standard 24h/24 et 7j/7.</v>
      </c>
      <c r="R162" s="14" t="n">
        <f aca="false">LEN(Q162)</f>
        <v>117</v>
      </c>
      <c r="S162" s="14" t="str">
        <f aca="false">INDEX(10_Lieux!$C:$C,U162)</f>
        <v>France</v>
      </c>
      <c r="T162" s="14" t="str">
        <f aca="false">INDEX(10_Lieux!$C:$C,V162)</f>
        <v>France</v>
      </c>
      <c r="U162" s="14" t="n">
        <f aca="false">MATCH(A162,10_Lieux!$A:$A,0)</f>
        <v>29</v>
      </c>
      <c r="V162" s="14" t="n">
        <f aca="false">MATCH(B162,10_Lieux!$A:$A,0)</f>
        <v>37</v>
      </c>
      <c r="W162" s="14" t="n">
        <f aca="false">ROUND(6371*2*ASIN(SQRT(SIN(RADIANS(INDEX(10_Lieux!$F:$F,V162)-INDEX(10_Lieux!$F:$F,U162))/2)^2+COS(RADIANS(INDEX(10_Lieux!$F:$F,U162)))*COS(RADIANS(INDEX(10_Lieux!$F:$F,V162)))*SIN(RADIANS(INDEX(10_Lieux!$G:$G,V162)-INDEX(10_Lieux!$G:$G,U162))/2)^2)),1)</f>
        <v>408.2</v>
      </c>
      <c r="X162" s="14" t="n">
        <f aca="false">ROUND(I162/IF(I162&lt;p_seuil_vitesse,p_vit_lente,p_vit_rapide)*60/15,0)*15</f>
        <v>315</v>
      </c>
      <c r="Y162" s="14" t="n">
        <f aca="false">MAX(IF(INDEX(10_Lieux!$B:$B,U162)&lt;&gt;"Ville",INDEX(10_Lieux!$I:$I,U162),0),IF(INDEX(10_Lieux!$B:$B,V162)&lt;&gt;"Ville",INDEX(10_Lieux!$I:$I,V162),0))</f>
        <v>0</v>
      </c>
      <c r="Z162" s="14" t="str">
        <f aca="false">A162&amp;"|"&amp;B162</f>
        <v>Strasbourg|Lille</v>
      </c>
      <c r="AA162" s="14" t="str">
        <f aca="false">IF(I162&lt;p_local,"Local",IF(I162&lt;p_vv_min,"Courte distance",IF(I162&lt;p_tres_long,"Longue distance","Très longue distance")))</f>
        <v>Longue distance</v>
      </c>
    </row>
    <row r="163" customFormat="false" ht="15" hidden="false" customHeight="true" outlineLevel="0" collapsed="false">
      <c r="A163" s="1" t="s">
        <v>136</v>
      </c>
      <c r="B163" s="1" t="s">
        <v>138</v>
      </c>
      <c r="C163" s="1" t="s">
        <v>33</v>
      </c>
      <c r="D163" s="1" t="s">
        <v>124</v>
      </c>
      <c r="E163" s="1" t="s">
        <v>307</v>
      </c>
      <c r="F163" s="14" t="s">
        <v>40</v>
      </c>
      <c r="G163" s="14" t="str">
        <f aca="false">IF(I163&lt;p_local,"Local → page infra",IF(H163&gt;=p_ph1,"Phase 1",IF(H163&gt;=p_ph2,"Phase 2","Phase 3")))</f>
        <v>Phase 3</v>
      </c>
      <c r="H163" s="14" t="n">
        <f aca="false">IF(I163&lt;p_local,0,IF(C163="Aéroport → Aéroport",p_pts_plein,IF(Y163&gt;0,IF(I163&lt;=Y163,p_pts_plein,IF(I163&lt;=p_mult2*Y163,p_pts_moyen,p_pts_r3)),IF(I163&gt;=p_vv_min,p_pts_plein,IF(I163&gt;=p_vv_moy,p_pts_moyen,p_pts_court))))+IF(INDEX(10_Lieux!$D:$D,U163)=1,p_prio1,p_prio2)+IF(INDEX(10_Lieux!$D:$D,V163)=1,p_prio1,p_prio2)+IF(K163="Oui",p_tf,0)+p_hub*((INDEX(10_Lieux!$H:$H,U163)="Hub")+(INDEX(10_Lieux!$H:$H,V163)="Hub"))+IF(OR(INDEX(10_Lieux!$H:$H,U163)="Premium",INDEX(10_Lieux!$H:$H,V163)="Premium"),p_prem,0))</f>
        <v>55</v>
      </c>
      <c r="I163" s="14" t="n">
        <f aca="false">ROUND(W163*p_facteur,0)</f>
        <v>784</v>
      </c>
      <c r="J163" s="14" t="str">
        <f aca="false">IF(X163&lt;60,X163&amp;" min",INT(X163/60)&amp;" h"&amp;IF(MOD(X163,60)=0,""," "&amp;TEXT(MOD(X163,60),"00")))</f>
        <v>8 h 15</v>
      </c>
      <c r="K163" s="14" t="str">
        <f aca="false">IF(S163&lt;&gt;T163,"Oui","Non")</f>
        <v>Non</v>
      </c>
      <c r="L163" s="14" t="str">
        <f aca="false">IF(AND(INDEX(10_Lieux!$B:$B,U163)="Ville",INDEX(10_Lieux!$B:$B,V163)="Ville"),"/chauffeur-prive/"&amp;INDEX(10_Lieux!$E:$E,U163)&amp;"-"&amp;INDEX(10_Lieux!$E:$E,V163)&amp;"/","/chauffeur-prive/"&amp;INDEX(10_Lieux!$E:$E,U163)&amp;"/"&amp;INDEX(10_Lieux!$E:$E,V163)&amp;"/")</f>
        <v>/chauffeur-prive/strasbourg-montpellier/</v>
      </c>
      <c r="M163" s="14" t="str">
        <f aca="false">IFERROR(INDEX($L:$L,MATCH(B163&amp;"|"&amp;A163,$Z:$Z,0)),"—")</f>
        <v>/chauffeur-prive/montpellier-strasbourg/</v>
      </c>
      <c r="N163" s="14" t="str">
        <f aca="false">IF(LEN("Chauffeur privé "&amp;INDEX(10_Lieux!$J:$J,U163)&amp;" → "&amp;INDEX(10_Lieux!$J:$J,V163)&amp;" | 24h/24")&gt;60,"Chauffeur privé "&amp;INDEX(10_Lieux!$J:$J,U163)&amp;" → "&amp;INDEX(10_Lieux!$J:$J,V163),"Chauffeur privé "&amp;INDEX(10_Lieux!$J:$J,U163)&amp;" → "&amp;INDEX(10_Lieux!$J:$J,V163)&amp;" | 24h/24")</f>
        <v>Chauffeur privé Strasbourg → Montpellier | 24h/24</v>
      </c>
      <c r="O163" s="14" t="n">
        <f aca="false">LEN(N163)</f>
        <v>49</v>
      </c>
      <c r="P163" s="14" t="str">
        <f aca="false">"Chauffeur privé "&amp;INDEX(10_Lieux!$K:$K,U163)&amp;" vers "&amp;INDEX(10_Lieux!$L:$L,V163)</f>
        <v>Chauffeur privé de Strasbourg vers Montpellier</v>
      </c>
      <c r="Q163" s="14" t="str">
        <f aca="false">"Chauffeur privé "&amp;INDEX(10_Lieux!$K:$K,U163)&amp;" vers "&amp;INDEX(10_Lieux!$L:$L,V163)&amp;" : env. "&amp;I163&amp;" km, "&amp;J163&amp;" de route. Devis personnalisé, standard 24h/24 et 7j/7."</f>
        <v>Chauffeur privé de Strasbourg vers Montpellier : env. 784 km, 8 h 15 de route. Devis personnalisé, standard 24h/24 et 7j/7.</v>
      </c>
      <c r="R163" s="14" t="n">
        <f aca="false">LEN(Q163)</f>
        <v>123</v>
      </c>
      <c r="S163" s="14" t="str">
        <f aca="false">INDEX(10_Lieux!$C:$C,U163)</f>
        <v>France</v>
      </c>
      <c r="T163" s="14" t="str">
        <f aca="false">INDEX(10_Lieux!$C:$C,V163)</f>
        <v>France</v>
      </c>
      <c r="U163" s="14" t="n">
        <f aca="false">MATCH(A163,10_Lieux!$A:$A,0)</f>
        <v>29</v>
      </c>
      <c r="V163" s="14" t="n">
        <f aca="false">MATCH(B163,10_Lieux!$A:$A,0)</f>
        <v>71</v>
      </c>
      <c r="W163" s="14" t="n">
        <f aca="false">ROUND(6371*2*ASIN(SQRT(SIN(RADIANS(INDEX(10_Lieux!$F:$F,V163)-INDEX(10_Lieux!$F:$F,U163))/2)^2+COS(RADIANS(INDEX(10_Lieux!$F:$F,U163)))*COS(RADIANS(INDEX(10_Lieux!$F:$F,V163)))*SIN(RADIANS(INDEX(10_Lieux!$G:$G,V163)-INDEX(10_Lieux!$G:$G,U163))/2)^2)),1)</f>
        <v>627.3</v>
      </c>
      <c r="X163" s="14" t="n">
        <f aca="false">ROUND(I163/IF(I163&lt;p_seuil_vitesse,p_vit_lente,p_vit_rapide)*60/15,0)*15</f>
        <v>495</v>
      </c>
      <c r="Y163" s="14" t="n">
        <f aca="false">MAX(IF(INDEX(10_Lieux!$B:$B,U163)&lt;&gt;"Ville",INDEX(10_Lieux!$I:$I,U163),0),IF(INDEX(10_Lieux!$B:$B,V163)&lt;&gt;"Ville",INDEX(10_Lieux!$I:$I,V163),0))</f>
        <v>0</v>
      </c>
      <c r="Z163" s="14" t="str">
        <f aca="false">A163&amp;"|"&amp;B163</f>
        <v>Strasbourg|Montpellier</v>
      </c>
      <c r="AA163" s="14" t="str">
        <f aca="false">IF(I163&lt;p_local,"Local",IF(I163&lt;p_vv_min,"Courte distance",IF(I163&lt;p_tres_long,"Longue distance","Très longue distance")))</f>
        <v>Très longue distance</v>
      </c>
    </row>
    <row r="164" customFormat="false" ht="15" hidden="false" customHeight="true" outlineLevel="0" collapsed="false">
      <c r="A164" s="1" t="s">
        <v>136</v>
      </c>
      <c r="B164" s="1" t="s">
        <v>140</v>
      </c>
      <c r="C164" s="1" t="s">
        <v>33</v>
      </c>
      <c r="D164" s="1" t="s">
        <v>124</v>
      </c>
      <c r="E164" s="1" t="s">
        <v>308</v>
      </c>
      <c r="F164" s="14" t="s">
        <v>40</v>
      </c>
      <c r="G164" s="14" t="str">
        <f aca="false">IF(I164&lt;p_local,"Local → page infra",IF(H164&gt;=p_ph1,"Phase 1",IF(H164&gt;=p_ph2,"Phase 2","Phase 3")))</f>
        <v>Phase 3</v>
      </c>
      <c r="H164" s="14" t="n">
        <f aca="false">IF(I164&lt;p_local,0,IF(C164="Aéroport → Aéroport",p_pts_plein,IF(Y164&gt;0,IF(I164&lt;=Y164,p_pts_plein,IF(I164&lt;=p_mult2*Y164,p_pts_moyen,p_pts_r3)),IF(I164&gt;=p_vv_min,p_pts_plein,IF(I164&gt;=p_vv_moy,p_pts_moyen,p_pts_court))))+IF(INDEX(10_Lieux!$D:$D,U164)=1,p_prio1,p_prio2)+IF(INDEX(10_Lieux!$D:$D,V164)=1,p_prio1,p_prio2)+IF(K164="Oui",p_tf,0)+p_hub*((INDEX(10_Lieux!$H:$H,U164)="Hub")+(INDEX(10_Lieux!$H:$H,V164)="Hub"))+IF(OR(INDEX(10_Lieux!$H:$H,U164)="Premium",INDEX(10_Lieux!$H:$H,V164)="Premium"),p_prem,0))</f>
        <v>55</v>
      </c>
      <c r="I164" s="14" t="n">
        <f aca="false">ROUND(W164*p_facteur,0)</f>
        <v>887</v>
      </c>
      <c r="J164" s="14" t="str">
        <f aca="false">IF(X164&lt;60,X164&amp;" min",INT(X164/60)&amp;" h"&amp;IF(MOD(X164,60)=0,""," "&amp;TEXT(MOD(X164,60),"00")))</f>
        <v>9 h 15</v>
      </c>
      <c r="K164" s="14" t="str">
        <f aca="false">IF(S164&lt;&gt;T164,"Oui","Non")</f>
        <v>Non</v>
      </c>
      <c r="L164" s="14" t="str">
        <f aca="false">IF(AND(INDEX(10_Lieux!$B:$B,U164)="Ville",INDEX(10_Lieux!$B:$B,V164)="Ville"),"/chauffeur-prive/"&amp;INDEX(10_Lieux!$E:$E,U164)&amp;"-"&amp;INDEX(10_Lieux!$E:$E,V164)&amp;"/","/chauffeur-prive/"&amp;INDEX(10_Lieux!$E:$E,U164)&amp;"/"&amp;INDEX(10_Lieux!$E:$E,V164)&amp;"/")</f>
        <v>/chauffeur-prive/strasbourg-nantes/</v>
      </c>
      <c r="M164" s="14" t="str">
        <f aca="false">IFERROR(INDEX($L:$L,MATCH(B164&amp;"|"&amp;A164,$Z:$Z,0)),"—")</f>
        <v>/chauffeur-prive/nantes-strasbourg/</v>
      </c>
      <c r="N164" s="14" t="str">
        <f aca="false">IF(LEN("Chauffeur privé "&amp;INDEX(10_Lieux!$J:$J,U164)&amp;" → "&amp;INDEX(10_Lieux!$J:$J,V164)&amp;" | 24h/24")&gt;60,"Chauffeur privé "&amp;INDEX(10_Lieux!$J:$J,U164)&amp;" → "&amp;INDEX(10_Lieux!$J:$J,V164),"Chauffeur privé "&amp;INDEX(10_Lieux!$J:$J,U164)&amp;" → "&amp;INDEX(10_Lieux!$J:$J,V164)&amp;" | 24h/24")</f>
        <v>Chauffeur privé Strasbourg → Nantes | 24h/24</v>
      </c>
      <c r="O164" s="14" t="n">
        <f aca="false">LEN(N164)</f>
        <v>44</v>
      </c>
      <c r="P164" s="14" t="str">
        <f aca="false">"Chauffeur privé "&amp;INDEX(10_Lieux!$K:$K,U164)&amp;" vers "&amp;INDEX(10_Lieux!$L:$L,V164)</f>
        <v>Chauffeur privé de Strasbourg vers Nantes</v>
      </c>
      <c r="Q164" s="14" t="str">
        <f aca="false">"Chauffeur privé "&amp;INDEX(10_Lieux!$K:$K,U164)&amp;" vers "&amp;INDEX(10_Lieux!$L:$L,V164)&amp;" : env. "&amp;I164&amp;" km, "&amp;J164&amp;" de route. Devis personnalisé, standard 24h/24 et 7j/7."</f>
        <v>Chauffeur privé de Strasbourg vers Nantes : env. 887 km, 9 h 15 de route. Devis personnalisé, standard 24h/24 et 7j/7.</v>
      </c>
      <c r="R164" s="14" t="n">
        <f aca="false">LEN(Q164)</f>
        <v>118</v>
      </c>
      <c r="S164" s="14" t="str">
        <f aca="false">INDEX(10_Lieux!$C:$C,U164)</f>
        <v>France</v>
      </c>
      <c r="T164" s="14" t="str">
        <f aca="false">INDEX(10_Lieux!$C:$C,V164)</f>
        <v>France</v>
      </c>
      <c r="U164" s="14" t="n">
        <f aca="false">MATCH(A164,10_Lieux!$A:$A,0)</f>
        <v>29</v>
      </c>
      <c r="V164" s="14" t="n">
        <f aca="false">MATCH(B164,10_Lieux!$A:$A,0)</f>
        <v>56</v>
      </c>
      <c r="W164" s="14" t="n">
        <f aca="false">ROUND(6371*2*ASIN(SQRT(SIN(RADIANS(INDEX(10_Lieux!$F:$F,V164)-INDEX(10_Lieux!$F:$F,U164))/2)^2+COS(RADIANS(INDEX(10_Lieux!$F:$F,U164)))*COS(RADIANS(INDEX(10_Lieux!$F:$F,V164)))*SIN(RADIANS(INDEX(10_Lieux!$G:$G,V164)-INDEX(10_Lieux!$G:$G,U164))/2)^2)),1)</f>
        <v>709.5</v>
      </c>
      <c r="X164" s="14" t="n">
        <f aca="false">ROUND(I164/IF(I164&lt;p_seuil_vitesse,p_vit_lente,p_vit_rapide)*60/15,0)*15</f>
        <v>555</v>
      </c>
      <c r="Y164" s="14" t="n">
        <f aca="false">MAX(IF(INDEX(10_Lieux!$B:$B,U164)&lt;&gt;"Ville",INDEX(10_Lieux!$I:$I,U164),0),IF(INDEX(10_Lieux!$B:$B,V164)&lt;&gt;"Ville",INDEX(10_Lieux!$I:$I,V164),0))</f>
        <v>0</v>
      </c>
      <c r="Z164" s="14" t="str">
        <f aca="false">A164&amp;"|"&amp;B164</f>
        <v>Strasbourg|Nantes</v>
      </c>
      <c r="AA164" s="14" t="str">
        <f aca="false">IF(I164&lt;p_local,"Local",IF(I164&lt;p_vv_min,"Courte distance",IF(I164&lt;p_tres_long,"Longue distance","Très longue distance")))</f>
        <v>Très longue distance</v>
      </c>
    </row>
    <row r="165" customFormat="false" ht="15" hidden="false" customHeight="true" outlineLevel="0" collapsed="false">
      <c r="A165" s="1" t="s">
        <v>136</v>
      </c>
      <c r="B165" s="1" t="s">
        <v>142</v>
      </c>
      <c r="C165" s="1" t="s">
        <v>33</v>
      </c>
      <c r="D165" s="1" t="s">
        <v>124</v>
      </c>
      <c r="E165" s="1" t="s">
        <v>309</v>
      </c>
      <c r="F165" s="14" t="s">
        <v>40</v>
      </c>
      <c r="G165" s="14" t="str">
        <f aca="false">IF(I165&lt;p_local,"Local → page infra",IF(H165&gt;=p_ph1,"Phase 1",IF(H165&gt;=p_ph2,"Phase 2","Phase 3")))</f>
        <v>Phase 3</v>
      </c>
      <c r="H165" s="14" t="n">
        <f aca="false">IF(I165&lt;p_local,0,IF(C165="Aéroport → Aéroport",p_pts_plein,IF(Y165&gt;0,IF(I165&lt;=Y165,p_pts_plein,IF(I165&lt;=p_mult2*Y165,p_pts_moyen,p_pts_r3)),IF(I165&gt;=p_vv_min,p_pts_plein,IF(I165&gt;=p_vv_moy,p_pts_moyen,p_pts_court))))+IF(INDEX(10_Lieux!$D:$D,U165)=1,p_prio1,p_prio2)+IF(INDEX(10_Lieux!$D:$D,V165)=1,p_prio1,p_prio2)+IF(K165="Oui",p_tf,0)+p_hub*((INDEX(10_Lieux!$H:$H,U165)="Hub")+(INDEX(10_Lieux!$H:$H,V165)="Hub"))+IF(OR(INDEX(10_Lieux!$H:$H,U165)="Premium",INDEX(10_Lieux!$H:$H,V165)="Premium"),p_prem,0))</f>
        <v>55</v>
      </c>
      <c r="I165" s="14" t="n">
        <f aca="false">ROUND(W165*p_facteur,0)</f>
        <v>873</v>
      </c>
      <c r="J165" s="14" t="str">
        <f aca="false">IF(X165&lt;60,X165&amp;" min",INT(X165/60)&amp;" h"&amp;IF(MOD(X165,60)=0,""," "&amp;TEXT(MOD(X165,60),"00")))</f>
        <v>9 h 15</v>
      </c>
      <c r="K165" s="14" t="str">
        <f aca="false">IF(S165&lt;&gt;T165,"Oui","Non")</f>
        <v>Non</v>
      </c>
      <c r="L165" s="14" t="str">
        <f aca="false">IF(AND(INDEX(10_Lieux!$B:$B,U165)="Ville",INDEX(10_Lieux!$B:$B,V165)="Ville"),"/chauffeur-prive/"&amp;INDEX(10_Lieux!$E:$E,U165)&amp;"-"&amp;INDEX(10_Lieux!$E:$E,V165)&amp;"/","/chauffeur-prive/"&amp;INDEX(10_Lieux!$E:$E,U165)&amp;"/"&amp;INDEX(10_Lieux!$E:$E,V165)&amp;"/")</f>
        <v>/chauffeur-prive/strasbourg-rennes/</v>
      </c>
      <c r="M165" s="14" t="str">
        <f aca="false">IFERROR(INDEX($L:$L,MATCH(B165&amp;"|"&amp;A165,$Z:$Z,0)),"—")</f>
        <v>/chauffeur-prive/rennes-strasbourg/</v>
      </c>
      <c r="N165" s="14" t="str">
        <f aca="false">IF(LEN("Chauffeur privé "&amp;INDEX(10_Lieux!$J:$J,U165)&amp;" → "&amp;INDEX(10_Lieux!$J:$J,V165)&amp;" | 24h/24")&gt;60,"Chauffeur privé "&amp;INDEX(10_Lieux!$J:$J,U165)&amp;" → "&amp;INDEX(10_Lieux!$J:$J,V165),"Chauffeur privé "&amp;INDEX(10_Lieux!$J:$J,U165)&amp;" → "&amp;INDEX(10_Lieux!$J:$J,V165)&amp;" | 24h/24")</f>
        <v>Chauffeur privé Strasbourg → Rennes | 24h/24</v>
      </c>
      <c r="O165" s="14" t="n">
        <f aca="false">LEN(N165)</f>
        <v>44</v>
      </c>
      <c r="P165" s="14" t="str">
        <f aca="false">"Chauffeur privé "&amp;INDEX(10_Lieux!$K:$K,U165)&amp;" vers "&amp;INDEX(10_Lieux!$L:$L,V165)</f>
        <v>Chauffeur privé de Strasbourg vers Rennes</v>
      </c>
      <c r="Q165" s="14" t="str">
        <f aca="false">"Chauffeur privé "&amp;INDEX(10_Lieux!$K:$K,U165)&amp;" vers "&amp;INDEX(10_Lieux!$L:$L,V165)&amp;" : env. "&amp;I165&amp;" km, "&amp;J165&amp;" de route. Devis personnalisé, standard 24h/24 et 7j/7."</f>
        <v>Chauffeur privé de Strasbourg vers Rennes : env. 873 km, 9 h 15 de route. Devis personnalisé, standard 24h/24 et 7j/7.</v>
      </c>
      <c r="R165" s="14" t="n">
        <f aca="false">LEN(Q165)</f>
        <v>118</v>
      </c>
      <c r="S165" s="14" t="str">
        <f aca="false">INDEX(10_Lieux!$C:$C,U165)</f>
        <v>France</v>
      </c>
      <c r="T165" s="14" t="str">
        <f aca="false">INDEX(10_Lieux!$C:$C,V165)</f>
        <v>France</v>
      </c>
      <c r="U165" s="14" t="n">
        <f aca="false">MATCH(A165,10_Lieux!$A:$A,0)</f>
        <v>29</v>
      </c>
      <c r="V165" s="14" t="n">
        <f aca="false">MATCH(B165,10_Lieux!$A:$A,0)</f>
        <v>49</v>
      </c>
      <c r="W165" s="14" t="n">
        <f aca="false">ROUND(6371*2*ASIN(SQRT(SIN(RADIANS(INDEX(10_Lieux!$F:$F,V165)-INDEX(10_Lieux!$F:$F,U165))/2)^2+COS(RADIANS(INDEX(10_Lieux!$F:$F,U165)))*COS(RADIANS(INDEX(10_Lieux!$F:$F,V165)))*SIN(RADIANS(INDEX(10_Lieux!$G:$G,V165)-INDEX(10_Lieux!$G:$G,U165))/2)^2)),1)</f>
        <v>698.3</v>
      </c>
      <c r="X165" s="14" t="n">
        <f aca="false">ROUND(I165/IF(I165&lt;p_seuil_vitesse,p_vit_lente,p_vit_rapide)*60/15,0)*15</f>
        <v>555</v>
      </c>
      <c r="Y165" s="14" t="n">
        <f aca="false">MAX(IF(INDEX(10_Lieux!$B:$B,U165)&lt;&gt;"Ville",INDEX(10_Lieux!$I:$I,U165),0),IF(INDEX(10_Lieux!$B:$B,V165)&lt;&gt;"Ville",INDEX(10_Lieux!$I:$I,V165),0))</f>
        <v>0</v>
      </c>
      <c r="Z165" s="14" t="str">
        <f aca="false">A165&amp;"|"&amp;B165</f>
        <v>Strasbourg|Rennes</v>
      </c>
      <c r="AA165" s="14" t="str">
        <f aca="false">IF(I165&lt;p_local,"Local",IF(I165&lt;p_vv_min,"Courte distance",IF(I165&lt;p_tres_long,"Longue distance","Très longue distance")))</f>
        <v>Très longue distance</v>
      </c>
    </row>
    <row r="166" customFormat="false" ht="15" hidden="false" customHeight="true" outlineLevel="0" collapsed="false">
      <c r="A166" s="1" t="s">
        <v>136</v>
      </c>
      <c r="B166" s="1" t="s">
        <v>144</v>
      </c>
      <c r="C166" s="1" t="s">
        <v>33</v>
      </c>
      <c r="D166" s="1" t="s">
        <v>124</v>
      </c>
      <c r="E166" s="1" t="s">
        <v>310</v>
      </c>
      <c r="F166" s="14" t="s">
        <v>40</v>
      </c>
      <c r="G166" s="14" t="str">
        <f aca="false">IF(I166&lt;p_local,"Local → page infra",IF(H166&gt;=p_ph1,"Phase 1",IF(H166&gt;=p_ph2,"Phase 2","Phase 3")))</f>
        <v>Phase 3</v>
      </c>
      <c r="H166" s="14" t="n">
        <f aca="false">IF(I166&lt;p_local,0,IF(C166="Aéroport → Aéroport",p_pts_plein,IF(Y166&gt;0,IF(I166&lt;=Y166,p_pts_plein,IF(I166&lt;=p_mult2*Y166,p_pts_moyen,p_pts_r3)),IF(I166&gt;=p_vv_min,p_pts_plein,IF(I166&gt;=p_vv_moy,p_pts_moyen,p_pts_court))))+IF(INDEX(10_Lieux!$D:$D,U166)=1,p_prio1,p_prio2)+IF(INDEX(10_Lieux!$D:$D,V166)=1,p_prio1,p_prio2)+IF(K166="Oui",p_tf,0)+p_hub*((INDEX(10_Lieux!$H:$H,U166)="Hub")+(INDEX(10_Lieux!$H:$H,V166)="Hub"))+IF(OR(INDEX(10_Lieux!$H:$H,U166)="Premium",INDEX(10_Lieux!$H:$H,V166)="Premium"),p_prem,0))</f>
        <v>60</v>
      </c>
      <c r="I166" s="14" t="n">
        <f aca="false">ROUND(W166*p_facteur,0)</f>
        <v>307</v>
      </c>
      <c r="J166" s="14" t="str">
        <f aca="false">IF(X166&lt;60,X166&amp;" min",INT(X166/60)&amp;" h"&amp;IF(MOD(X166,60)=0,""," "&amp;TEXT(MOD(X166,60),"00")))</f>
        <v>3 h 15</v>
      </c>
      <c r="K166" s="14" t="str">
        <f aca="false">IF(S166&lt;&gt;T166,"Oui","Non")</f>
        <v>Non</v>
      </c>
      <c r="L166" s="14" t="str">
        <f aca="false">IF(AND(INDEX(10_Lieux!$B:$B,U166)="Ville",INDEX(10_Lieux!$B:$B,V166)="Ville"),"/chauffeur-prive/"&amp;INDEX(10_Lieux!$E:$E,U166)&amp;"-"&amp;INDEX(10_Lieux!$E:$E,V166)&amp;"/","/chauffeur-prive/"&amp;INDEX(10_Lieux!$E:$E,U166)&amp;"/"&amp;INDEX(10_Lieux!$E:$E,V166)&amp;"/")</f>
        <v>/chauffeur-prive/strasbourg-dijon/</v>
      </c>
      <c r="M166" s="14" t="str">
        <f aca="false">IFERROR(INDEX($L:$L,MATCH(B166&amp;"|"&amp;A166,$Z:$Z,0)),"—")</f>
        <v>/chauffeur-prive/dijon-strasbourg/</v>
      </c>
      <c r="N166" s="14" t="str">
        <f aca="false">IF(LEN("Chauffeur privé "&amp;INDEX(10_Lieux!$J:$J,U166)&amp;" → "&amp;INDEX(10_Lieux!$J:$J,V166)&amp;" | 24h/24")&gt;60,"Chauffeur privé "&amp;INDEX(10_Lieux!$J:$J,U166)&amp;" → "&amp;INDEX(10_Lieux!$J:$J,V166),"Chauffeur privé "&amp;INDEX(10_Lieux!$J:$J,U166)&amp;" → "&amp;INDEX(10_Lieux!$J:$J,V166)&amp;" | 24h/24")</f>
        <v>Chauffeur privé Strasbourg → Dijon | 24h/24</v>
      </c>
      <c r="O166" s="14" t="n">
        <f aca="false">LEN(N166)</f>
        <v>43</v>
      </c>
      <c r="P166" s="14" t="str">
        <f aca="false">"Chauffeur privé "&amp;INDEX(10_Lieux!$K:$K,U166)&amp;" vers "&amp;INDEX(10_Lieux!$L:$L,V166)</f>
        <v>Chauffeur privé de Strasbourg vers Dijon</v>
      </c>
      <c r="Q166" s="14" t="str">
        <f aca="false">"Chauffeur privé "&amp;INDEX(10_Lieux!$K:$K,U166)&amp;" vers "&amp;INDEX(10_Lieux!$L:$L,V166)&amp;" : env. "&amp;I166&amp;" km, "&amp;J166&amp;" de route. Devis personnalisé, standard 24h/24 et 7j/7."</f>
        <v>Chauffeur privé de Strasbourg vers Dijon : env. 307 km, 3 h 15 de route. Devis personnalisé, standard 24h/24 et 7j/7.</v>
      </c>
      <c r="R166" s="14" t="n">
        <f aca="false">LEN(Q166)</f>
        <v>117</v>
      </c>
      <c r="S166" s="14" t="str">
        <f aca="false">INDEX(10_Lieux!$C:$C,U166)</f>
        <v>France</v>
      </c>
      <c r="T166" s="14" t="str">
        <f aca="false">INDEX(10_Lieux!$C:$C,V166)</f>
        <v>France</v>
      </c>
      <c r="U166" s="14" t="n">
        <f aca="false">MATCH(A166,10_Lieux!$A:$A,0)</f>
        <v>29</v>
      </c>
      <c r="V166" s="14" t="n">
        <f aca="false">MATCH(B166,10_Lieux!$A:$A,0)</f>
        <v>23</v>
      </c>
      <c r="W166" s="14" t="n">
        <f aca="false">ROUND(6371*2*ASIN(SQRT(SIN(RADIANS(INDEX(10_Lieux!$F:$F,V166)-INDEX(10_Lieux!$F:$F,U166))/2)^2+COS(RADIANS(INDEX(10_Lieux!$F:$F,U166)))*COS(RADIANS(INDEX(10_Lieux!$F:$F,V166)))*SIN(RADIANS(INDEX(10_Lieux!$G:$G,V166)-INDEX(10_Lieux!$G:$G,U166))/2)^2)),1)</f>
        <v>245.2</v>
      </c>
      <c r="X166" s="14" t="n">
        <f aca="false">ROUND(I166/IF(I166&lt;p_seuil_vitesse,p_vit_lente,p_vit_rapide)*60/15,0)*15</f>
        <v>195</v>
      </c>
      <c r="Y166" s="14" t="n">
        <f aca="false">MAX(IF(INDEX(10_Lieux!$B:$B,U166)&lt;&gt;"Ville",INDEX(10_Lieux!$I:$I,U166),0),IF(INDEX(10_Lieux!$B:$B,V166)&lt;&gt;"Ville",INDEX(10_Lieux!$I:$I,V166),0))</f>
        <v>0</v>
      </c>
      <c r="Z166" s="14" t="str">
        <f aca="false">A166&amp;"|"&amp;B166</f>
        <v>Strasbourg|Dijon</v>
      </c>
      <c r="AA166" s="14" t="str">
        <f aca="false">IF(I166&lt;p_local,"Local",IF(I166&lt;p_vv_min,"Courte distance",IF(I166&lt;p_tres_long,"Longue distance","Très longue distance")))</f>
        <v>Longue distance</v>
      </c>
    </row>
    <row r="167" customFormat="false" ht="15" hidden="false" customHeight="true" outlineLevel="0" collapsed="false">
      <c r="A167" s="1" t="s">
        <v>136</v>
      </c>
      <c r="B167" s="1" t="s">
        <v>146</v>
      </c>
      <c r="C167" s="1" t="s">
        <v>33</v>
      </c>
      <c r="D167" s="1" t="s">
        <v>124</v>
      </c>
      <c r="E167" s="1" t="s">
        <v>311</v>
      </c>
      <c r="F167" s="14" t="s">
        <v>40</v>
      </c>
      <c r="G167" s="14" t="str">
        <f aca="false">IF(I167&lt;p_local,"Local → page infra",IF(H167&gt;=p_ph1,"Phase 1",IF(H167&gt;=p_ph2,"Phase 2","Phase 3")))</f>
        <v>Phase 3</v>
      </c>
      <c r="H167" s="14" t="n">
        <f aca="false">IF(I167&lt;p_local,0,IF(C167="Aéroport → Aéroport",p_pts_plein,IF(Y167&gt;0,IF(I167&lt;=Y167,p_pts_plein,IF(I167&lt;=p_mult2*Y167,p_pts_moyen,p_pts_r3)),IF(I167&gt;=p_vv_min,p_pts_plein,IF(I167&gt;=p_vv_moy,p_pts_moyen,p_pts_court))))+IF(INDEX(10_Lieux!$D:$D,U167)=1,p_prio1,p_prio2)+IF(INDEX(10_Lieux!$D:$D,V167)=1,p_prio1,p_prio2)+IF(K167="Oui",p_tf,0)+p_hub*((INDEX(10_Lieux!$H:$H,U167)="Hub")+(INDEX(10_Lieux!$H:$H,V167)="Hub"))+IF(OR(INDEX(10_Lieux!$H:$H,U167)="Premium",INDEX(10_Lieux!$H:$H,V167)="Premium"),p_prem,0))</f>
        <v>60</v>
      </c>
      <c r="I167" s="14" t="n">
        <f aca="false">ROUND(W167*p_facteur,0)</f>
        <v>508</v>
      </c>
      <c r="J167" s="14" t="str">
        <f aca="false">IF(X167&lt;60,X167&amp;" min",INT(X167/60)&amp;" h"&amp;IF(MOD(X167,60)=0,""," "&amp;TEXT(MOD(X167,60),"00")))</f>
        <v>5 h 15</v>
      </c>
      <c r="K167" s="14" t="str">
        <f aca="false">IF(S167&lt;&gt;T167,"Oui","Non")</f>
        <v>Non</v>
      </c>
      <c r="L167" s="14" t="str">
        <f aca="false">IF(AND(INDEX(10_Lieux!$B:$B,U167)="Ville",INDEX(10_Lieux!$B:$B,V167)="Ville"),"/chauffeur-prive/"&amp;INDEX(10_Lieux!$E:$E,U167)&amp;"-"&amp;INDEX(10_Lieux!$E:$E,V167)&amp;"/","/chauffeur-prive/"&amp;INDEX(10_Lieux!$E:$E,U167)&amp;"/"&amp;INDEX(10_Lieux!$E:$E,V167)&amp;"/")</f>
        <v>/chauffeur-prive/strasbourg-grenoble/</v>
      </c>
      <c r="M167" s="14" t="str">
        <f aca="false">IFERROR(INDEX($L:$L,MATCH(B167&amp;"|"&amp;A167,$Z:$Z,0)),"—")</f>
        <v>/chauffeur-prive/grenoble-strasbourg/</v>
      </c>
      <c r="N167" s="14" t="str">
        <f aca="false">IF(LEN("Chauffeur privé "&amp;INDEX(10_Lieux!$J:$J,U167)&amp;" → "&amp;INDEX(10_Lieux!$J:$J,V167)&amp;" | 24h/24")&gt;60,"Chauffeur privé "&amp;INDEX(10_Lieux!$J:$J,U167)&amp;" → "&amp;INDEX(10_Lieux!$J:$J,V167),"Chauffeur privé "&amp;INDEX(10_Lieux!$J:$J,U167)&amp;" → "&amp;INDEX(10_Lieux!$J:$J,V167)&amp;" | 24h/24")</f>
        <v>Chauffeur privé Strasbourg → Grenoble | 24h/24</v>
      </c>
      <c r="O167" s="14" t="n">
        <f aca="false">LEN(N167)</f>
        <v>46</v>
      </c>
      <c r="P167" s="14" t="str">
        <f aca="false">"Chauffeur privé "&amp;INDEX(10_Lieux!$K:$K,U167)&amp;" vers "&amp;INDEX(10_Lieux!$L:$L,V167)</f>
        <v>Chauffeur privé de Strasbourg vers Grenoble</v>
      </c>
      <c r="Q167" s="14" t="str">
        <f aca="false">"Chauffeur privé "&amp;INDEX(10_Lieux!$K:$K,U167)&amp;" vers "&amp;INDEX(10_Lieux!$L:$L,V167)&amp;" : env. "&amp;I167&amp;" km, "&amp;J167&amp;" de route. Devis personnalisé, standard 24h/24 et 7j/7."</f>
        <v>Chauffeur privé de Strasbourg vers Grenoble : env. 508 km, 5 h 15 de route. Devis personnalisé, standard 24h/24 et 7j/7.</v>
      </c>
      <c r="R167" s="14" t="n">
        <f aca="false">LEN(Q167)</f>
        <v>120</v>
      </c>
      <c r="S167" s="14" t="str">
        <f aca="false">INDEX(10_Lieux!$C:$C,U167)</f>
        <v>France</v>
      </c>
      <c r="T167" s="14" t="str">
        <f aca="false">INDEX(10_Lieux!$C:$C,V167)</f>
        <v>France</v>
      </c>
      <c r="U167" s="14" t="n">
        <f aca="false">MATCH(A167,10_Lieux!$A:$A,0)</f>
        <v>29</v>
      </c>
      <c r="V167" s="14" t="n">
        <f aca="false">MATCH(B167,10_Lieux!$A:$A,0)</f>
        <v>9</v>
      </c>
      <c r="W167" s="14" t="n">
        <f aca="false">ROUND(6371*2*ASIN(SQRT(SIN(RADIANS(INDEX(10_Lieux!$F:$F,V167)-INDEX(10_Lieux!$F:$F,U167))/2)^2+COS(RADIANS(INDEX(10_Lieux!$F:$F,U167)))*COS(RADIANS(INDEX(10_Lieux!$F:$F,V167)))*SIN(RADIANS(INDEX(10_Lieux!$G:$G,V167)-INDEX(10_Lieux!$G:$G,U167))/2)^2)),1)</f>
        <v>406.7</v>
      </c>
      <c r="X167" s="14" t="n">
        <f aca="false">ROUND(I167/IF(I167&lt;p_seuil_vitesse,p_vit_lente,p_vit_rapide)*60/15,0)*15</f>
        <v>315</v>
      </c>
      <c r="Y167" s="14" t="n">
        <f aca="false">MAX(IF(INDEX(10_Lieux!$B:$B,U167)&lt;&gt;"Ville",INDEX(10_Lieux!$I:$I,U167),0),IF(INDEX(10_Lieux!$B:$B,V167)&lt;&gt;"Ville",INDEX(10_Lieux!$I:$I,V167),0))</f>
        <v>0</v>
      </c>
      <c r="Z167" s="14" t="str">
        <f aca="false">A167&amp;"|"&amp;B167</f>
        <v>Strasbourg|Grenoble</v>
      </c>
      <c r="AA167" s="14" t="str">
        <f aca="false">IF(I167&lt;p_local,"Local",IF(I167&lt;p_vv_min,"Courte distance",IF(I167&lt;p_tres_long,"Longue distance","Très longue distance")))</f>
        <v>Longue distance</v>
      </c>
    </row>
    <row r="168" customFormat="false" ht="15" hidden="false" customHeight="true" outlineLevel="0" collapsed="false">
      <c r="A168" s="1" t="s">
        <v>136</v>
      </c>
      <c r="B168" s="1" t="s">
        <v>148</v>
      </c>
      <c r="C168" s="1" t="s">
        <v>33</v>
      </c>
      <c r="D168" s="1" t="s">
        <v>124</v>
      </c>
      <c r="E168" s="1" t="s">
        <v>312</v>
      </c>
      <c r="F168" s="14" t="s">
        <v>40</v>
      </c>
      <c r="G168" s="14" t="str">
        <f aca="false">IF(I168&lt;p_local,"Local → page infra",IF(H168&gt;=p_ph1,"Phase 1",IF(H168&gt;=p_ph2,"Phase 2","Phase 3")))</f>
        <v>Phase 3</v>
      </c>
      <c r="H168" s="14" t="n">
        <f aca="false">IF(I168&lt;p_local,0,IF(C168="Aéroport → Aéroport",p_pts_plein,IF(Y168&gt;0,IF(I168&lt;=Y168,p_pts_plein,IF(I168&lt;=p_mult2*Y168,p_pts_moyen,p_pts_r3)),IF(I168&gt;=p_vv_min,p_pts_plein,IF(I168&gt;=p_vv_moy,p_pts_moyen,p_pts_court))))+IF(INDEX(10_Lieux!$D:$D,U168)=1,p_prio1,p_prio2)+IF(INDEX(10_Lieux!$D:$D,V168)=1,p_prio1,p_prio2)+IF(K168="Oui",p_tf,0)+p_hub*((INDEX(10_Lieux!$H:$H,U168)="Hub")+(INDEX(10_Lieux!$H:$H,V168)="Hub"))+IF(OR(INDEX(10_Lieux!$H:$H,U168)="Premium",INDEX(10_Lieux!$H:$H,V168)="Premium"),p_prem,0))</f>
        <v>60</v>
      </c>
      <c r="I168" s="14" t="n">
        <f aca="false">ROUND(W168*p_facteur,0)</f>
        <v>402</v>
      </c>
      <c r="J168" s="14" t="str">
        <f aca="false">IF(X168&lt;60,X168&amp;" min",INT(X168/60)&amp;" h"&amp;IF(MOD(X168,60)=0,""," "&amp;TEXT(MOD(X168,60),"00")))</f>
        <v>4 h 15</v>
      </c>
      <c r="K168" s="14" t="str">
        <f aca="false">IF(S168&lt;&gt;T168,"Oui","Non")</f>
        <v>Non</v>
      </c>
      <c r="L168" s="14" t="str">
        <f aca="false">IF(AND(INDEX(10_Lieux!$B:$B,U168)="Ville",INDEX(10_Lieux!$B:$B,V168)="Ville"),"/chauffeur-prive/"&amp;INDEX(10_Lieux!$E:$E,U168)&amp;"-"&amp;INDEX(10_Lieux!$E:$E,V168)&amp;"/","/chauffeur-prive/"&amp;INDEX(10_Lieux!$E:$E,U168)&amp;"/"&amp;INDEX(10_Lieux!$E:$E,V168)&amp;"/")</f>
        <v>/chauffeur-prive/strasbourg-annecy/</v>
      </c>
      <c r="M168" s="14" t="str">
        <f aca="false">IFERROR(INDEX($L:$L,MATCH(B168&amp;"|"&amp;A168,$Z:$Z,0)),"—")</f>
        <v>/chauffeur-prive/annecy-strasbourg/</v>
      </c>
      <c r="N168" s="14" t="str">
        <f aca="false">IF(LEN("Chauffeur privé "&amp;INDEX(10_Lieux!$J:$J,U168)&amp;" → "&amp;INDEX(10_Lieux!$J:$J,V168)&amp;" | 24h/24")&gt;60,"Chauffeur privé "&amp;INDEX(10_Lieux!$J:$J,U168)&amp;" → "&amp;INDEX(10_Lieux!$J:$J,V168),"Chauffeur privé "&amp;INDEX(10_Lieux!$J:$J,U168)&amp;" → "&amp;INDEX(10_Lieux!$J:$J,V168)&amp;" | 24h/24")</f>
        <v>Chauffeur privé Strasbourg → Annecy | 24h/24</v>
      </c>
      <c r="O168" s="14" t="n">
        <f aca="false">LEN(N168)</f>
        <v>44</v>
      </c>
      <c r="P168" s="14" t="str">
        <f aca="false">"Chauffeur privé "&amp;INDEX(10_Lieux!$K:$K,U168)&amp;" vers "&amp;INDEX(10_Lieux!$L:$L,V168)</f>
        <v>Chauffeur privé de Strasbourg vers Annecy</v>
      </c>
      <c r="Q168" s="14" t="str">
        <f aca="false">"Chauffeur privé "&amp;INDEX(10_Lieux!$K:$K,U168)&amp;" vers "&amp;INDEX(10_Lieux!$L:$L,V168)&amp;" : env. "&amp;I168&amp;" km, "&amp;J168&amp;" de route. Devis personnalisé, standard 24h/24 et 7j/7."</f>
        <v>Chauffeur privé de Strasbourg vers Annecy : env. 402 km, 4 h 15 de route. Devis personnalisé, standard 24h/24 et 7j/7.</v>
      </c>
      <c r="R168" s="14" t="n">
        <f aca="false">LEN(Q168)</f>
        <v>118</v>
      </c>
      <c r="S168" s="14" t="str">
        <f aca="false">INDEX(10_Lieux!$C:$C,U168)</f>
        <v>France</v>
      </c>
      <c r="T168" s="14" t="str">
        <f aca="false">INDEX(10_Lieux!$C:$C,V168)</f>
        <v>France</v>
      </c>
      <c r="U168" s="14" t="n">
        <f aca="false">MATCH(A168,10_Lieux!$A:$A,0)</f>
        <v>29</v>
      </c>
      <c r="V168" s="14" t="n">
        <f aca="false">MATCH(B168,10_Lieux!$A:$A,0)</f>
        <v>10</v>
      </c>
      <c r="W168" s="14" t="n">
        <f aca="false">ROUND(6371*2*ASIN(SQRT(SIN(RADIANS(INDEX(10_Lieux!$F:$F,V168)-INDEX(10_Lieux!$F:$F,U168))/2)^2+COS(RADIANS(INDEX(10_Lieux!$F:$F,U168)))*COS(RADIANS(INDEX(10_Lieux!$F:$F,V168)))*SIN(RADIANS(INDEX(10_Lieux!$G:$G,V168)-INDEX(10_Lieux!$G:$G,U168))/2)^2)),1)</f>
        <v>321.6</v>
      </c>
      <c r="X168" s="14" t="n">
        <f aca="false">ROUND(I168/IF(I168&lt;p_seuil_vitesse,p_vit_lente,p_vit_rapide)*60/15,0)*15</f>
        <v>255</v>
      </c>
      <c r="Y168" s="14" t="n">
        <f aca="false">MAX(IF(INDEX(10_Lieux!$B:$B,U168)&lt;&gt;"Ville",INDEX(10_Lieux!$I:$I,U168),0),IF(INDEX(10_Lieux!$B:$B,V168)&lt;&gt;"Ville",INDEX(10_Lieux!$I:$I,V168),0))</f>
        <v>0</v>
      </c>
      <c r="Z168" s="14" t="str">
        <f aca="false">A168&amp;"|"&amp;B168</f>
        <v>Strasbourg|Annecy</v>
      </c>
      <c r="AA168" s="14" t="str">
        <f aca="false">IF(I168&lt;p_local,"Local",IF(I168&lt;p_vv_min,"Courte distance",IF(I168&lt;p_tres_long,"Longue distance","Très longue distance")))</f>
        <v>Longue distance</v>
      </c>
    </row>
    <row r="169" customFormat="false" ht="15" hidden="false" customHeight="true" outlineLevel="0" collapsed="false">
      <c r="A169" s="1" t="s">
        <v>136</v>
      </c>
      <c r="B169" s="1" t="s">
        <v>150</v>
      </c>
      <c r="C169" s="1" t="s">
        <v>33</v>
      </c>
      <c r="D169" s="1" t="s">
        <v>124</v>
      </c>
      <c r="E169" s="1" t="s">
        <v>313</v>
      </c>
      <c r="F169" s="14" t="s">
        <v>40</v>
      </c>
      <c r="G169" s="14" t="str">
        <f aca="false">IF(I169&lt;p_local,"Local → page infra",IF(H169&gt;=p_ph1,"Phase 1",IF(H169&gt;=p_ph2,"Phase 2","Phase 3")))</f>
        <v>Phase 3</v>
      </c>
      <c r="H169" s="14" t="n">
        <f aca="false">IF(I169&lt;p_local,0,IF(C169="Aéroport → Aéroport",p_pts_plein,IF(Y169&gt;0,IF(I169&lt;=Y169,p_pts_plein,IF(I169&lt;=p_mult2*Y169,p_pts_moyen,p_pts_r3)),IF(I169&gt;=p_vv_min,p_pts_plein,IF(I169&gt;=p_vv_moy,p_pts_moyen,p_pts_court))))+IF(INDEX(10_Lieux!$D:$D,U169)=1,p_prio1,p_prio2)+IF(INDEX(10_Lieux!$D:$D,V169)=1,p_prio1,p_prio2)+IF(K169="Oui",p_tf,0)+p_hub*((INDEX(10_Lieux!$H:$H,U169)="Hub")+(INDEX(10_Lieux!$H:$H,V169)="Hub"))+IF(OR(INDEX(10_Lieux!$H:$H,U169)="Premium",INDEX(10_Lieux!$H:$H,V169)="Premium"),p_prem,0))</f>
        <v>55</v>
      </c>
      <c r="I169" s="14" t="n">
        <f aca="false">ROUND(W169*p_facteur,0)</f>
        <v>453</v>
      </c>
      <c r="J169" s="14" t="str">
        <f aca="false">IF(X169&lt;60,X169&amp;" min",INT(X169/60)&amp;" h"&amp;IF(MOD(X169,60)=0,""," "&amp;TEXT(MOD(X169,60),"00")))</f>
        <v>4 h 45</v>
      </c>
      <c r="K169" s="14" t="str">
        <f aca="false">IF(S169&lt;&gt;T169,"Oui","Non")</f>
        <v>Non</v>
      </c>
      <c r="L169" s="14" t="str">
        <f aca="false">IF(AND(INDEX(10_Lieux!$B:$B,U169)="Ville",INDEX(10_Lieux!$B:$B,V169)="Ville"),"/chauffeur-prive/"&amp;INDEX(10_Lieux!$E:$E,U169)&amp;"-"&amp;INDEX(10_Lieux!$E:$E,V169)&amp;"/","/chauffeur-prive/"&amp;INDEX(10_Lieux!$E:$E,U169)&amp;"/"&amp;INDEX(10_Lieux!$E:$E,V169)&amp;"/")</f>
        <v>/chauffeur-prive/strasbourg-chambery/</v>
      </c>
      <c r="M169" s="14" t="str">
        <f aca="false">IFERROR(INDEX($L:$L,MATCH(B169&amp;"|"&amp;A169,$Z:$Z,0)),"—")</f>
        <v>/chauffeur-prive/chambery-strasbourg/</v>
      </c>
      <c r="N169" s="14" t="str">
        <f aca="false">IF(LEN("Chauffeur privé "&amp;INDEX(10_Lieux!$J:$J,U169)&amp;" → "&amp;INDEX(10_Lieux!$J:$J,V169)&amp;" | 24h/24")&gt;60,"Chauffeur privé "&amp;INDEX(10_Lieux!$J:$J,U169)&amp;" → "&amp;INDEX(10_Lieux!$J:$J,V169),"Chauffeur privé "&amp;INDEX(10_Lieux!$J:$J,U169)&amp;" → "&amp;INDEX(10_Lieux!$J:$J,V169)&amp;" | 24h/24")</f>
        <v>Chauffeur privé Strasbourg → Chambéry | 24h/24</v>
      </c>
      <c r="O169" s="14" t="n">
        <f aca="false">LEN(N169)</f>
        <v>46</v>
      </c>
      <c r="P169" s="14" t="str">
        <f aca="false">"Chauffeur privé "&amp;INDEX(10_Lieux!$K:$K,U169)&amp;" vers "&amp;INDEX(10_Lieux!$L:$L,V169)</f>
        <v>Chauffeur privé de Strasbourg vers Chambéry</v>
      </c>
      <c r="Q169" s="14" t="str">
        <f aca="false">"Chauffeur privé "&amp;INDEX(10_Lieux!$K:$K,U169)&amp;" vers "&amp;INDEX(10_Lieux!$L:$L,V169)&amp;" : env. "&amp;I169&amp;" km, "&amp;J169&amp;" de route. Devis personnalisé, standard 24h/24 et 7j/7."</f>
        <v>Chauffeur privé de Strasbourg vers Chambéry : env. 453 km, 4 h 45 de route. Devis personnalisé, standard 24h/24 et 7j/7.</v>
      </c>
      <c r="R169" s="14" t="n">
        <f aca="false">LEN(Q169)</f>
        <v>120</v>
      </c>
      <c r="S169" s="14" t="str">
        <f aca="false">INDEX(10_Lieux!$C:$C,U169)</f>
        <v>France</v>
      </c>
      <c r="T169" s="14" t="str">
        <f aca="false">INDEX(10_Lieux!$C:$C,V169)</f>
        <v>France</v>
      </c>
      <c r="U169" s="14" t="n">
        <f aca="false">MATCH(A169,10_Lieux!$A:$A,0)</f>
        <v>29</v>
      </c>
      <c r="V169" s="14" t="n">
        <f aca="false">MATCH(B169,10_Lieux!$A:$A,0)</f>
        <v>11</v>
      </c>
      <c r="W169" s="14" t="n">
        <f aca="false">ROUND(6371*2*ASIN(SQRT(SIN(RADIANS(INDEX(10_Lieux!$F:$F,V169)-INDEX(10_Lieux!$F:$F,U169))/2)^2+COS(RADIANS(INDEX(10_Lieux!$F:$F,U169)))*COS(RADIANS(INDEX(10_Lieux!$F:$F,V169)))*SIN(RADIANS(INDEX(10_Lieux!$G:$G,V169)-INDEX(10_Lieux!$G:$G,U169))/2)^2)),1)</f>
        <v>362.2</v>
      </c>
      <c r="X169" s="14" t="n">
        <f aca="false">ROUND(I169/IF(I169&lt;p_seuil_vitesse,p_vit_lente,p_vit_rapide)*60/15,0)*15</f>
        <v>285</v>
      </c>
      <c r="Y169" s="14" t="n">
        <f aca="false">MAX(IF(INDEX(10_Lieux!$B:$B,U169)&lt;&gt;"Ville",INDEX(10_Lieux!$I:$I,U169),0),IF(INDEX(10_Lieux!$B:$B,V169)&lt;&gt;"Ville",INDEX(10_Lieux!$I:$I,V169),0))</f>
        <v>0</v>
      </c>
      <c r="Z169" s="14" t="str">
        <f aca="false">A169&amp;"|"&amp;B169</f>
        <v>Strasbourg|Chambéry</v>
      </c>
      <c r="AA169" s="14" t="str">
        <f aca="false">IF(I169&lt;p_local,"Local",IF(I169&lt;p_vv_min,"Courte distance",IF(I169&lt;p_tres_long,"Longue distance","Très longue distance")))</f>
        <v>Longue distance</v>
      </c>
    </row>
    <row r="170" customFormat="false" ht="15" hidden="false" customHeight="true" outlineLevel="0" collapsed="false">
      <c r="A170" s="1" t="s">
        <v>136</v>
      </c>
      <c r="B170" s="1" t="s">
        <v>152</v>
      </c>
      <c r="C170" s="1" t="s">
        <v>33</v>
      </c>
      <c r="D170" s="1" t="s">
        <v>124</v>
      </c>
      <c r="E170" s="1" t="s">
        <v>314</v>
      </c>
      <c r="F170" s="14" t="s">
        <v>40</v>
      </c>
      <c r="G170" s="14" t="str">
        <f aca="false">IF(I170&lt;p_local,"Local → page infra",IF(H170&gt;=p_ph1,"Phase 1",IF(H170&gt;=p_ph2,"Phase 2","Phase 3")))</f>
        <v>Phase 1</v>
      </c>
      <c r="H170" s="14" t="n">
        <f aca="false">IF(I170&lt;p_local,0,IF(C170="Aéroport → Aéroport",p_pts_plein,IF(Y170&gt;0,IF(I170&lt;=Y170,p_pts_plein,IF(I170&lt;=p_mult2*Y170,p_pts_moyen,p_pts_r3)),IF(I170&gt;=p_vv_min,p_pts_plein,IF(I170&gt;=p_vv_moy,p_pts_moyen,p_pts_court))))+IF(INDEX(10_Lieux!$D:$D,U170)=1,p_prio1,p_prio2)+IF(INDEX(10_Lieux!$D:$D,V170)=1,p_prio1,p_prio2)+IF(K170="Oui",p_tf,0)+p_hub*((INDEX(10_Lieux!$H:$H,U170)="Hub")+(INDEX(10_Lieux!$H:$H,V170)="Hub"))+IF(OR(INDEX(10_Lieux!$H:$H,U170)="Premium",INDEX(10_Lieux!$H:$H,V170)="Premium"),p_prem,0))</f>
        <v>80</v>
      </c>
      <c r="I170" s="14" t="n">
        <f aca="false">ROUND(W170*p_facteur,0)</f>
        <v>362</v>
      </c>
      <c r="J170" s="14" t="str">
        <f aca="false">IF(X170&lt;60,X170&amp;" min",INT(X170/60)&amp;" h"&amp;IF(MOD(X170,60)=0,""," "&amp;TEXT(MOD(X170,60),"00")))</f>
        <v>3 h 45</v>
      </c>
      <c r="K170" s="14" t="str">
        <f aca="false">IF(S170&lt;&gt;T170,"Oui","Non")</f>
        <v>Oui</v>
      </c>
      <c r="L170" s="14" t="str">
        <f aca="false">IF(AND(INDEX(10_Lieux!$B:$B,U170)="Ville",INDEX(10_Lieux!$B:$B,V170)="Ville"),"/chauffeur-prive/"&amp;INDEX(10_Lieux!$E:$E,U170)&amp;"-"&amp;INDEX(10_Lieux!$E:$E,V170)&amp;"/","/chauffeur-prive/"&amp;INDEX(10_Lieux!$E:$E,U170)&amp;"/"&amp;INDEX(10_Lieux!$E:$E,V170)&amp;"/")</f>
        <v>/chauffeur-prive/strasbourg-geneve/</v>
      </c>
      <c r="M170" s="14" t="str">
        <f aca="false">IFERROR(INDEX($L:$L,MATCH(B170&amp;"|"&amp;A170,$Z:$Z,0)),"—")</f>
        <v>/chauffeur-prive/geneve-strasbourg/</v>
      </c>
      <c r="N170" s="14" t="str">
        <f aca="false">IF(LEN("Chauffeur privé "&amp;INDEX(10_Lieux!$J:$J,U170)&amp;" → "&amp;INDEX(10_Lieux!$J:$J,V170)&amp;" | 24h/24")&gt;60,"Chauffeur privé "&amp;INDEX(10_Lieux!$J:$J,U170)&amp;" → "&amp;INDEX(10_Lieux!$J:$J,V170),"Chauffeur privé "&amp;INDEX(10_Lieux!$J:$J,U170)&amp;" → "&amp;INDEX(10_Lieux!$J:$J,V170)&amp;" | 24h/24")</f>
        <v>Chauffeur privé Strasbourg → Genève | 24h/24</v>
      </c>
      <c r="O170" s="14" t="n">
        <f aca="false">LEN(N170)</f>
        <v>44</v>
      </c>
      <c r="P170" s="14" t="str">
        <f aca="false">"Chauffeur privé "&amp;INDEX(10_Lieux!$K:$K,U170)&amp;" vers "&amp;INDEX(10_Lieux!$L:$L,V170)</f>
        <v>Chauffeur privé de Strasbourg vers Genève</v>
      </c>
      <c r="Q170" s="14" t="str">
        <f aca="false">"Chauffeur privé "&amp;INDEX(10_Lieux!$K:$K,U170)&amp;" vers "&amp;INDEX(10_Lieux!$L:$L,V170)&amp;" : env. "&amp;I170&amp;" km, "&amp;J170&amp;" de route. Devis personnalisé, standard 24h/24 et 7j/7."</f>
        <v>Chauffeur privé de Strasbourg vers Genève : env. 362 km, 3 h 45 de route. Devis personnalisé, standard 24h/24 et 7j/7.</v>
      </c>
      <c r="R170" s="14" t="n">
        <f aca="false">LEN(Q170)</f>
        <v>118</v>
      </c>
      <c r="S170" s="14" t="str">
        <f aca="false">INDEX(10_Lieux!$C:$C,U170)</f>
        <v>France</v>
      </c>
      <c r="T170" s="14" t="str">
        <f aca="false">INDEX(10_Lieux!$C:$C,V170)</f>
        <v>Suisse</v>
      </c>
      <c r="U170" s="14" t="n">
        <f aca="false">MATCH(A170,10_Lieux!$A:$A,0)</f>
        <v>29</v>
      </c>
      <c r="V170" s="14" t="n">
        <f aca="false">MATCH(B170,10_Lieux!$A:$A,0)</f>
        <v>111</v>
      </c>
      <c r="W170" s="14" t="n">
        <f aca="false">ROUND(6371*2*ASIN(SQRT(SIN(RADIANS(INDEX(10_Lieux!$F:$F,V170)-INDEX(10_Lieux!$F:$F,U170))/2)^2+COS(RADIANS(INDEX(10_Lieux!$F:$F,U170)))*COS(RADIANS(INDEX(10_Lieux!$F:$F,V170)))*SIN(RADIANS(INDEX(10_Lieux!$G:$G,V170)-INDEX(10_Lieux!$G:$G,U170))/2)^2)),1)</f>
        <v>289.9</v>
      </c>
      <c r="X170" s="14" t="n">
        <f aca="false">ROUND(I170/IF(I170&lt;p_seuil_vitesse,p_vit_lente,p_vit_rapide)*60/15,0)*15</f>
        <v>225</v>
      </c>
      <c r="Y170" s="14" t="n">
        <f aca="false">MAX(IF(INDEX(10_Lieux!$B:$B,U170)&lt;&gt;"Ville",INDEX(10_Lieux!$I:$I,U170),0),IF(INDEX(10_Lieux!$B:$B,V170)&lt;&gt;"Ville",INDEX(10_Lieux!$I:$I,V170),0))</f>
        <v>0</v>
      </c>
      <c r="Z170" s="14" t="str">
        <f aca="false">A170&amp;"|"&amp;B170</f>
        <v>Strasbourg|Genève</v>
      </c>
      <c r="AA170" s="14" t="str">
        <f aca="false">IF(I170&lt;p_local,"Local",IF(I170&lt;p_vv_min,"Courte distance",IF(I170&lt;p_tres_long,"Longue distance","Très longue distance")))</f>
        <v>Longue distance</v>
      </c>
    </row>
    <row r="171" customFormat="false" ht="15" hidden="false" customHeight="true" outlineLevel="0" collapsed="false">
      <c r="A171" s="1" t="s">
        <v>136</v>
      </c>
      <c r="B171" s="1" t="s">
        <v>154</v>
      </c>
      <c r="C171" s="1" t="s">
        <v>33</v>
      </c>
      <c r="D171" s="1" t="s">
        <v>124</v>
      </c>
      <c r="E171" s="1" t="s">
        <v>315</v>
      </c>
      <c r="F171" s="14" t="s">
        <v>40</v>
      </c>
      <c r="G171" s="14" t="str">
        <f aca="false">IF(I171&lt;p_local,"Local → page infra",IF(H171&gt;=p_ph1,"Phase 1",IF(H171&gt;=p_ph2,"Phase 2","Phase 3")))</f>
        <v>Phase 2</v>
      </c>
      <c r="H171" s="14" t="n">
        <f aca="false">IF(I171&lt;p_local,0,IF(C171="Aéroport → Aéroport",p_pts_plein,IF(Y171&gt;0,IF(I171&lt;=Y171,p_pts_plein,IF(I171&lt;=p_mult2*Y171,p_pts_moyen,p_pts_r3)),IF(I171&gt;=p_vv_min,p_pts_plein,IF(I171&gt;=p_vv_moy,p_pts_moyen,p_pts_court))))+IF(INDEX(10_Lieux!$D:$D,U171)=1,p_prio1,p_prio2)+IF(INDEX(10_Lieux!$D:$D,V171)=1,p_prio1,p_prio2)+IF(K171="Oui",p_tf,0)+p_hub*((INDEX(10_Lieux!$H:$H,U171)="Hub")+(INDEX(10_Lieux!$H:$H,V171)="Hub"))+IF(OR(INDEX(10_Lieux!$H:$H,U171)="Premium",INDEX(10_Lieux!$H:$H,V171)="Premium"),p_prem,0))</f>
        <v>70</v>
      </c>
      <c r="I171" s="14" t="n">
        <f aca="false">ROUND(W171*p_facteur,0)</f>
        <v>304</v>
      </c>
      <c r="J171" s="14" t="str">
        <f aca="false">IF(X171&lt;60,X171&amp;" min",INT(X171/60)&amp;" h"&amp;IF(MOD(X171,60)=0,""," "&amp;TEXT(MOD(X171,60),"00")))</f>
        <v>3 h 15</v>
      </c>
      <c r="K171" s="14" t="str">
        <f aca="false">IF(S171&lt;&gt;T171,"Oui","Non")</f>
        <v>Oui</v>
      </c>
      <c r="L171" s="14" t="str">
        <f aca="false">IF(AND(INDEX(10_Lieux!$B:$B,U171)="Ville",INDEX(10_Lieux!$B:$B,V171)="Ville"),"/chauffeur-prive/"&amp;INDEX(10_Lieux!$E:$E,U171)&amp;"-"&amp;INDEX(10_Lieux!$E:$E,V171)&amp;"/","/chauffeur-prive/"&amp;INDEX(10_Lieux!$E:$E,U171)&amp;"/"&amp;INDEX(10_Lieux!$E:$E,V171)&amp;"/")</f>
        <v>/chauffeur-prive/strasbourg-lausanne/</v>
      </c>
      <c r="M171" s="14" t="str">
        <f aca="false">IFERROR(INDEX($L:$L,MATCH(B171&amp;"|"&amp;A171,$Z:$Z,0)),"—")</f>
        <v>/chauffeur-prive/lausanne-strasbourg/</v>
      </c>
      <c r="N171" s="14" t="str">
        <f aca="false">IF(LEN("Chauffeur privé "&amp;INDEX(10_Lieux!$J:$J,U171)&amp;" → "&amp;INDEX(10_Lieux!$J:$J,V171)&amp;" | 24h/24")&gt;60,"Chauffeur privé "&amp;INDEX(10_Lieux!$J:$J,U171)&amp;" → "&amp;INDEX(10_Lieux!$J:$J,V171),"Chauffeur privé "&amp;INDEX(10_Lieux!$J:$J,U171)&amp;" → "&amp;INDEX(10_Lieux!$J:$J,V171)&amp;" | 24h/24")</f>
        <v>Chauffeur privé Strasbourg → Lausanne | 24h/24</v>
      </c>
      <c r="O171" s="14" t="n">
        <f aca="false">LEN(N171)</f>
        <v>46</v>
      </c>
      <c r="P171" s="14" t="str">
        <f aca="false">"Chauffeur privé "&amp;INDEX(10_Lieux!$K:$K,U171)&amp;" vers "&amp;INDEX(10_Lieux!$L:$L,V171)</f>
        <v>Chauffeur privé de Strasbourg vers Lausanne</v>
      </c>
      <c r="Q171" s="14" t="str">
        <f aca="false">"Chauffeur privé "&amp;INDEX(10_Lieux!$K:$K,U171)&amp;" vers "&amp;INDEX(10_Lieux!$L:$L,V171)&amp;" : env. "&amp;I171&amp;" km, "&amp;J171&amp;" de route. Devis personnalisé, standard 24h/24 et 7j/7."</f>
        <v>Chauffeur privé de Strasbourg vers Lausanne : env. 304 km, 3 h 15 de route. Devis personnalisé, standard 24h/24 et 7j/7.</v>
      </c>
      <c r="R171" s="14" t="n">
        <f aca="false">LEN(Q171)</f>
        <v>120</v>
      </c>
      <c r="S171" s="14" t="str">
        <f aca="false">INDEX(10_Lieux!$C:$C,U171)</f>
        <v>France</v>
      </c>
      <c r="T171" s="14" t="str">
        <f aca="false">INDEX(10_Lieux!$C:$C,V171)</f>
        <v>Suisse</v>
      </c>
      <c r="U171" s="14" t="n">
        <f aca="false">MATCH(A171,10_Lieux!$A:$A,0)</f>
        <v>29</v>
      </c>
      <c r="V171" s="14" t="n">
        <f aca="false">MATCH(B171,10_Lieux!$A:$A,0)</f>
        <v>112</v>
      </c>
      <c r="W171" s="14" t="n">
        <f aca="false">ROUND(6371*2*ASIN(SQRT(SIN(RADIANS(INDEX(10_Lieux!$F:$F,V171)-INDEX(10_Lieux!$F:$F,U171))/2)^2+COS(RADIANS(INDEX(10_Lieux!$F:$F,U171)))*COS(RADIANS(INDEX(10_Lieux!$F:$F,V171)))*SIN(RADIANS(INDEX(10_Lieux!$G:$G,V171)-INDEX(10_Lieux!$G:$G,U171))/2)^2)),1)</f>
        <v>243.2</v>
      </c>
      <c r="X171" s="14" t="n">
        <f aca="false">ROUND(I171/IF(I171&lt;p_seuil_vitesse,p_vit_lente,p_vit_rapide)*60/15,0)*15</f>
        <v>195</v>
      </c>
      <c r="Y171" s="14" t="n">
        <f aca="false">MAX(IF(INDEX(10_Lieux!$B:$B,U171)&lt;&gt;"Ville",INDEX(10_Lieux!$I:$I,U171),0),IF(INDEX(10_Lieux!$B:$B,V171)&lt;&gt;"Ville",INDEX(10_Lieux!$I:$I,V171),0))</f>
        <v>0</v>
      </c>
      <c r="Z171" s="14" t="str">
        <f aca="false">A171&amp;"|"&amp;B171</f>
        <v>Strasbourg|Lausanne</v>
      </c>
      <c r="AA171" s="14" t="str">
        <f aca="false">IF(I171&lt;p_local,"Local",IF(I171&lt;p_vv_min,"Courte distance",IF(I171&lt;p_tres_long,"Longue distance","Très longue distance")))</f>
        <v>Longue distance</v>
      </c>
    </row>
    <row r="172" customFormat="false" ht="15" hidden="false" customHeight="true" outlineLevel="0" collapsed="false">
      <c r="A172" s="1" t="s">
        <v>136</v>
      </c>
      <c r="B172" s="1" t="s">
        <v>156</v>
      </c>
      <c r="C172" s="1" t="s">
        <v>33</v>
      </c>
      <c r="D172" s="1" t="s">
        <v>124</v>
      </c>
      <c r="E172" s="1" t="s">
        <v>316</v>
      </c>
      <c r="F172" s="14" t="s">
        <v>40</v>
      </c>
      <c r="G172" s="14" t="str">
        <f aca="false">IF(I172&lt;p_local,"Local → page infra",IF(H172&gt;=p_ph1,"Phase 1",IF(H172&gt;=p_ph2,"Phase 2","Phase 3")))</f>
        <v>Phase 1</v>
      </c>
      <c r="H172" s="14" t="n">
        <f aca="false">IF(I172&lt;p_local,0,IF(C172="Aéroport → Aéroport",p_pts_plein,IF(Y172&gt;0,IF(I172&lt;=Y172,p_pts_plein,IF(I172&lt;=p_mult2*Y172,p_pts_moyen,p_pts_r3)),IF(I172&gt;=p_vv_min,p_pts_plein,IF(I172&gt;=p_vv_moy,p_pts_moyen,p_pts_court))))+IF(INDEX(10_Lieux!$D:$D,U172)=1,p_prio1,p_prio2)+IF(INDEX(10_Lieux!$D:$D,V172)=1,p_prio1,p_prio2)+IF(K172="Oui",p_tf,0)+p_hub*((INDEX(10_Lieux!$H:$H,U172)="Hub")+(INDEX(10_Lieux!$H:$H,V172)="Hub"))+IF(OR(INDEX(10_Lieux!$H:$H,U172)="Premium",INDEX(10_Lieux!$H:$H,V172)="Premium"),p_prem,0))</f>
        <v>80</v>
      </c>
      <c r="I172" s="14" t="n">
        <f aca="false">ROUND(W172*p_facteur,0)</f>
        <v>439</v>
      </c>
      <c r="J172" s="14" t="str">
        <f aca="false">IF(X172&lt;60,X172&amp;" min",INT(X172/60)&amp;" h"&amp;IF(MOD(X172,60)=0,""," "&amp;TEXT(MOD(X172,60),"00")))</f>
        <v>4 h 30</v>
      </c>
      <c r="K172" s="14" t="str">
        <f aca="false">IF(S172&lt;&gt;T172,"Oui","Non")</f>
        <v>Oui</v>
      </c>
      <c r="L172" s="14" t="str">
        <f aca="false">IF(AND(INDEX(10_Lieux!$B:$B,U172)="Ville",INDEX(10_Lieux!$B:$B,V172)="Ville"),"/chauffeur-prive/"&amp;INDEX(10_Lieux!$E:$E,U172)&amp;"-"&amp;INDEX(10_Lieux!$E:$E,V172)&amp;"/","/chauffeur-prive/"&amp;INDEX(10_Lieux!$E:$E,U172)&amp;"/"&amp;INDEX(10_Lieux!$E:$E,V172)&amp;"/")</f>
        <v>/chauffeur-prive/strasbourg-bruxelles/</v>
      </c>
      <c r="M172" s="14" t="str">
        <f aca="false">IFERROR(INDEX($L:$L,MATCH(B172&amp;"|"&amp;A172,$Z:$Z,0)),"—")</f>
        <v>/chauffeur-prive/bruxelles-strasbourg/</v>
      </c>
      <c r="N172" s="14" t="str">
        <f aca="false">IF(LEN("Chauffeur privé "&amp;INDEX(10_Lieux!$J:$J,U172)&amp;" → "&amp;INDEX(10_Lieux!$J:$J,V172)&amp;" | 24h/24")&gt;60,"Chauffeur privé "&amp;INDEX(10_Lieux!$J:$J,U172)&amp;" → "&amp;INDEX(10_Lieux!$J:$J,V172),"Chauffeur privé "&amp;INDEX(10_Lieux!$J:$J,U172)&amp;" → "&amp;INDEX(10_Lieux!$J:$J,V172)&amp;" | 24h/24")</f>
        <v>Chauffeur privé Strasbourg → Bruxelles | 24h/24</v>
      </c>
      <c r="O172" s="14" t="n">
        <f aca="false">LEN(N172)</f>
        <v>47</v>
      </c>
      <c r="P172" s="14" t="str">
        <f aca="false">"Chauffeur privé "&amp;INDEX(10_Lieux!$K:$K,U172)&amp;" vers "&amp;INDEX(10_Lieux!$L:$L,V172)</f>
        <v>Chauffeur privé de Strasbourg vers Bruxelles</v>
      </c>
      <c r="Q172" s="14" t="str">
        <f aca="false">"Chauffeur privé "&amp;INDEX(10_Lieux!$K:$K,U172)&amp;" vers "&amp;INDEX(10_Lieux!$L:$L,V172)&amp;" : env. "&amp;I172&amp;" km, "&amp;J172&amp;" de route. Devis personnalisé, standard 24h/24 et 7j/7."</f>
        <v>Chauffeur privé de Strasbourg vers Bruxelles : env. 439 km, 4 h 30 de route. Devis personnalisé, standard 24h/24 et 7j/7.</v>
      </c>
      <c r="R172" s="14" t="n">
        <f aca="false">LEN(Q172)</f>
        <v>121</v>
      </c>
      <c r="S172" s="14" t="str">
        <f aca="false">INDEX(10_Lieux!$C:$C,U172)</f>
        <v>France</v>
      </c>
      <c r="T172" s="14" t="str">
        <f aca="false">INDEX(10_Lieux!$C:$C,V172)</f>
        <v>Belgique</v>
      </c>
      <c r="U172" s="14" t="n">
        <f aca="false">MATCH(A172,10_Lieux!$A:$A,0)</f>
        <v>29</v>
      </c>
      <c r="V172" s="14" t="n">
        <f aca="false">MATCH(B172,10_Lieux!$A:$A,0)</f>
        <v>93</v>
      </c>
      <c r="W172" s="14" t="n">
        <f aca="false">ROUND(6371*2*ASIN(SQRT(SIN(RADIANS(INDEX(10_Lieux!$F:$F,V172)-INDEX(10_Lieux!$F:$F,U172))/2)^2+COS(RADIANS(INDEX(10_Lieux!$F:$F,U172)))*COS(RADIANS(INDEX(10_Lieux!$F:$F,V172)))*SIN(RADIANS(INDEX(10_Lieux!$G:$G,V172)-INDEX(10_Lieux!$G:$G,U172))/2)^2)),1)</f>
        <v>351.4</v>
      </c>
      <c r="X172" s="14" t="n">
        <f aca="false">ROUND(I172/IF(I172&lt;p_seuil_vitesse,p_vit_lente,p_vit_rapide)*60/15,0)*15</f>
        <v>270</v>
      </c>
      <c r="Y172" s="14" t="n">
        <f aca="false">MAX(IF(INDEX(10_Lieux!$B:$B,U172)&lt;&gt;"Ville",INDEX(10_Lieux!$I:$I,U172),0),IF(INDEX(10_Lieux!$B:$B,V172)&lt;&gt;"Ville",INDEX(10_Lieux!$I:$I,V172),0))</f>
        <v>0</v>
      </c>
      <c r="Z172" s="14" t="str">
        <f aca="false">A172&amp;"|"&amp;B172</f>
        <v>Strasbourg|Bruxelles</v>
      </c>
      <c r="AA172" s="14" t="str">
        <f aca="false">IF(I172&lt;p_local,"Local",IF(I172&lt;p_vv_min,"Courte distance",IF(I172&lt;p_tres_long,"Longue distance","Très longue distance")))</f>
        <v>Longue distance</v>
      </c>
    </row>
    <row r="173" customFormat="false" ht="15" hidden="false" customHeight="true" outlineLevel="0" collapsed="false">
      <c r="A173" s="1" t="s">
        <v>136</v>
      </c>
      <c r="B173" s="1" t="s">
        <v>158</v>
      </c>
      <c r="C173" s="1" t="s">
        <v>33</v>
      </c>
      <c r="D173" s="1" t="s">
        <v>124</v>
      </c>
      <c r="E173" s="1" t="s">
        <v>317</v>
      </c>
      <c r="F173" s="14" t="s">
        <v>40</v>
      </c>
      <c r="G173" s="14" t="str">
        <f aca="false">IF(I173&lt;p_local,"Local → page infra",IF(H173&gt;=p_ph1,"Phase 1",IF(H173&gt;=p_ph2,"Phase 2","Phase 3")))</f>
        <v>Phase 2</v>
      </c>
      <c r="H173" s="14" t="n">
        <f aca="false">IF(I173&lt;p_local,0,IF(C173="Aéroport → Aéroport",p_pts_plein,IF(Y173&gt;0,IF(I173&lt;=Y173,p_pts_plein,IF(I173&lt;=p_mult2*Y173,p_pts_moyen,p_pts_r3)),IF(I173&gt;=p_vv_min,p_pts_plein,IF(I173&gt;=p_vv_moy,p_pts_moyen,p_pts_court))))+IF(INDEX(10_Lieux!$D:$D,U173)=1,p_prio1,p_prio2)+IF(INDEX(10_Lieux!$D:$D,V173)=1,p_prio1,p_prio2)+IF(K173="Oui",p_tf,0)+p_hub*((INDEX(10_Lieux!$H:$H,U173)="Hub")+(INDEX(10_Lieux!$H:$H,V173)="Hub"))+IF(OR(INDEX(10_Lieux!$H:$H,U173)="Premium",INDEX(10_Lieux!$H:$H,V173)="Premium"),p_prem,0))</f>
        <v>70</v>
      </c>
      <c r="I173" s="14" t="n">
        <f aca="false">ROUND(W173*p_facteur,0)</f>
        <v>347</v>
      </c>
      <c r="J173" s="14" t="str">
        <f aca="false">IF(X173&lt;60,X173&amp;" min",INT(X173/60)&amp;" h"&amp;IF(MOD(X173,60)=0,""," "&amp;TEXT(MOD(X173,60),"00")))</f>
        <v>3 h 45</v>
      </c>
      <c r="K173" s="14" t="str">
        <f aca="false">IF(S173&lt;&gt;T173,"Oui","Non")</f>
        <v>Oui</v>
      </c>
      <c r="L173" s="14" t="str">
        <f aca="false">IF(AND(INDEX(10_Lieux!$B:$B,U173)="Ville",INDEX(10_Lieux!$B:$B,V173)="Ville"),"/chauffeur-prive/"&amp;INDEX(10_Lieux!$E:$E,U173)&amp;"-"&amp;INDEX(10_Lieux!$E:$E,V173)&amp;"/","/chauffeur-prive/"&amp;INDEX(10_Lieux!$E:$E,U173)&amp;"/"&amp;INDEX(10_Lieux!$E:$E,V173)&amp;"/")</f>
        <v>/chauffeur-prive/strasbourg-liege/</v>
      </c>
      <c r="M173" s="14" t="str">
        <f aca="false">IFERROR(INDEX($L:$L,MATCH(B173&amp;"|"&amp;A173,$Z:$Z,0)),"—")</f>
        <v>/chauffeur-prive/liege-strasbourg/</v>
      </c>
      <c r="N173" s="14" t="str">
        <f aca="false">IF(LEN("Chauffeur privé "&amp;INDEX(10_Lieux!$J:$J,U173)&amp;" → "&amp;INDEX(10_Lieux!$J:$J,V173)&amp;" | 24h/24")&gt;60,"Chauffeur privé "&amp;INDEX(10_Lieux!$J:$J,U173)&amp;" → "&amp;INDEX(10_Lieux!$J:$J,V173),"Chauffeur privé "&amp;INDEX(10_Lieux!$J:$J,U173)&amp;" → "&amp;INDEX(10_Lieux!$J:$J,V173)&amp;" | 24h/24")</f>
        <v>Chauffeur privé Strasbourg → Liège | 24h/24</v>
      </c>
      <c r="O173" s="14" t="n">
        <f aca="false">LEN(N173)</f>
        <v>43</v>
      </c>
      <c r="P173" s="14" t="str">
        <f aca="false">"Chauffeur privé "&amp;INDEX(10_Lieux!$K:$K,U173)&amp;" vers "&amp;INDEX(10_Lieux!$L:$L,V173)</f>
        <v>Chauffeur privé de Strasbourg vers Liège</v>
      </c>
      <c r="Q173" s="14" t="str">
        <f aca="false">"Chauffeur privé "&amp;INDEX(10_Lieux!$K:$K,U173)&amp;" vers "&amp;INDEX(10_Lieux!$L:$L,V173)&amp;" : env. "&amp;I173&amp;" km, "&amp;J173&amp;" de route. Devis personnalisé, standard 24h/24 et 7j/7."</f>
        <v>Chauffeur privé de Strasbourg vers Liège : env. 347 km, 3 h 45 de route. Devis personnalisé, standard 24h/24 et 7j/7.</v>
      </c>
      <c r="R173" s="14" t="n">
        <f aca="false">LEN(Q173)</f>
        <v>117</v>
      </c>
      <c r="S173" s="14" t="str">
        <f aca="false">INDEX(10_Lieux!$C:$C,U173)</f>
        <v>France</v>
      </c>
      <c r="T173" s="14" t="str">
        <f aca="false">INDEX(10_Lieux!$C:$C,V173)</f>
        <v>Belgique</v>
      </c>
      <c r="U173" s="14" t="n">
        <f aca="false">MATCH(A173,10_Lieux!$A:$A,0)</f>
        <v>29</v>
      </c>
      <c r="V173" s="14" t="n">
        <f aca="false">MATCH(B173,10_Lieux!$A:$A,0)</f>
        <v>94</v>
      </c>
      <c r="W173" s="14" t="n">
        <f aca="false">ROUND(6371*2*ASIN(SQRT(SIN(RADIANS(INDEX(10_Lieux!$F:$F,V173)-INDEX(10_Lieux!$F:$F,U173))/2)^2+COS(RADIANS(INDEX(10_Lieux!$F:$F,U173)))*COS(RADIANS(INDEX(10_Lieux!$F:$F,V173)))*SIN(RADIANS(INDEX(10_Lieux!$G:$G,V173)-INDEX(10_Lieux!$G:$G,U173))/2)^2)),1)</f>
        <v>277.9</v>
      </c>
      <c r="X173" s="14" t="n">
        <f aca="false">ROUND(I173/IF(I173&lt;p_seuil_vitesse,p_vit_lente,p_vit_rapide)*60/15,0)*15</f>
        <v>225</v>
      </c>
      <c r="Y173" s="14" t="n">
        <f aca="false">MAX(IF(INDEX(10_Lieux!$B:$B,U173)&lt;&gt;"Ville",INDEX(10_Lieux!$I:$I,U173),0),IF(INDEX(10_Lieux!$B:$B,V173)&lt;&gt;"Ville",INDEX(10_Lieux!$I:$I,V173),0))</f>
        <v>0</v>
      </c>
      <c r="Z173" s="14" t="str">
        <f aca="false">A173&amp;"|"&amp;B173</f>
        <v>Strasbourg|Liège</v>
      </c>
      <c r="AA173" s="14" t="str">
        <f aca="false">IF(I173&lt;p_local,"Local",IF(I173&lt;p_vv_min,"Courte distance",IF(I173&lt;p_tres_long,"Longue distance","Très longue distance")))</f>
        <v>Longue distance</v>
      </c>
    </row>
    <row r="174" customFormat="false" ht="15" hidden="false" customHeight="true" outlineLevel="0" collapsed="false">
      <c r="A174" s="1" t="s">
        <v>136</v>
      </c>
      <c r="B174" s="1" t="s">
        <v>160</v>
      </c>
      <c r="C174" s="1" t="s">
        <v>33</v>
      </c>
      <c r="D174" s="1" t="s">
        <v>124</v>
      </c>
      <c r="E174" s="1" t="s">
        <v>318</v>
      </c>
      <c r="F174" s="14" t="s">
        <v>40</v>
      </c>
      <c r="G174" s="14" t="str">
        <f aca="false">IF(I174&lt;p_local,"Local → page infra",IF(H174&gt;=p_ph1,"Phase 1",IF(H174&gt;=p_ph2,"Phase 2","Phase 3")))</f>
        <v>Phase 2</v>
      </c>
      <c r="H174" s="14" t="n">
        <f aca="false">IF(I174&lt;p_local,0,IF(C174="Aéroport → Aéroport",p_pts_plein,IF(Y174&gt;0,IF(I174&lt;=Y174,p_pts_plein,IF(I174&lt;=p_mult2*Y174,p_pts_moyen,p_pts_r3)),IF(I174&gt;=p_vv_min,p_pts_plein,IF(I174&gt;=p_vv_moy,p_pts_moyen,p_pts_court))))+IF(INDEX(10_Lieux!$D:$D,U174)=1,p_prio1,p_prio2)+IF(INDEX(10_Lieux!$D:$D,V174)=1,p_prio1,p_prio2)+IF(K174="Oui",p_tf,0)+p_hub*((INDEX(10_Lieux!$H:$H,U174)="Hub")+(INDEX(10_Lieux!$H:$H,V174)="Hub"))+IF(OR(INDEX(10_Lieux!$H:$H,U174)="Premium",INDEX(10_Lieux!$H:$H,V174)="Premium"),p_prem,0))</f>
        <v>70</v>
      </c>
      <c r="I174" s="14" t="n">
        <f aca="false">ROUND(W174*p_facteur,0)</f>
        <v>393</v>
      </c>
      <c r="J174" s="14" t="str">
        <f aca="false">IF(X174&lt;60,X174&amp;" min",INT(X174/60)&amp;" h"&amp;IF(MOD(X174,60)=0,""," "&amp;TEXT(MOD(X174,60),"00")))</f>
        <v>4 h 15</v>
      </c>
      <c r="K174" s="14" t="str">
        <f aca="false">IF(S174&lt;&gt;T174,"Oui","Non")</f>
        <v>Oui</v>
      </c>
      <c r="L174" s="14" t="str">
        <f aca="false">IF(AND(INDEX(10_Lieux!$B:$B,U174)="Ville",INDEX(10_Lieux!$B:$B,V174)="Ville"),"/chauffeur-prive/"&amp;INDEX(10_Lieux!$E:$E,U174)&amp;"-"&amp;INDEX(10_Lieux!$E:$E,V174)&amp;"/","/chauffeur-prive/"&amp;INDEX(10_Lieux!$E:$E,U174)&amp;"/"&amp;INDEX(10_Lieux!$E:$E,V174)&amp;"/")</f>
        <v>/chauffeur-prive/strasbourg-charleroi/</v>
      </c>
      <c r="M174" s="14" t="str">
        <f aca="false">IFERROR(INDEX($L:$L,MATCH(B174&amp;"|"&amp;A174,$Z:$Z,0)),"—")</f>
        <v>/chauffeur-prive/charleroi-strasbourg/</v>
      </c>
      <c r="N174" s="14" t="str">
        <f aca="false">IF(LEN("Chauffeur privé "&amp;INDEX(10_Lieux!$J:$J,U174)&amp;" → "&amp;INDEX(10_Lieux!$J:$J,V174)&amp;" | 24h/24")&gt;60,"Chauffeur privé "&amp;INDEX(10_Lieux!$J:$J,U174)&amp;" → "&amp;INDEX(10_Lieux!$J:$J,V174),"Chauffeur privé "&amp;INDEX(10_Lieux!$J:$J,U174)&amp;" → "&amp;INDEX(10_Lieux!$J:$J,V174)&amp;" | 24h/24")</f>
        <v>Chauffeur privé Strasbourg → Charleroi | 24h/24</v>
      </c>
      <c r="O174" s="14" t="n">
        <f aca="false">LEN(N174)</f>
        <v>47</v>
      </c>
      <c r="P174" s="14" t="str">
        <f aca="false">"Chauffeur privé "&amp;INDEX(10_Lieux!$K:$K,U174)&amp;" vers "&amp;INDEX(10_Lieux!$L:$L,V174)</f>
        <v>Chauffeur privé de Strasbourg vers Charleroi</v>
      </c>
      <c r="Q174" s="14" t="str">
        <f aca="false">"Chauffeur privé "&amp;INDEX(10_Lieux!$K:$K,U174)&amp;" vers "&amp;INDEX(10_Lieux!$L:$L,V174)&amp;" : env. "&amp;I174&amp;" km, "&amp;J174&amp;" de route. Devis personnalisé, standard 24h/24 et 7j/7."</f>
        <v>Chauffeur privé de Strasbourg vers Charleroi : env. 393 km, 4 h 15 de route. Devis personnalisé, standard 24h/24 et 7j/7.</v>
      </c>
      <c r="R174" s="14" t="n">
        <f aca="false">LEN(Q174)</f>
        <v>121</v>
      </c>
      <c r="S174" s="14" t="str">
        <f aca="false">INDEX(10_Lieux!$C:$C,U174)</f>
        <v>France</v>
      </c>
      <c r="T174" s="14" t="str">
        <f aca="false">INDEX(10_Lieux!$C:$C,V174)</f>
        <v>Belgique</v>
      </c>
      <c r="U174" s="14" t="n">
        <f aca="false">MATCH(A174,10_Lieux!$A:$A,0)</f>
        <v>29</v>
      </c>
      <c r="V174" s="14" t="n">
        <f aca="false">MATCH(B174,10_Lieux!$A:$A,0)</f>
        <v>96</v>
      </c>
      <c r="W174" s="14" t="n">
        <f aca="false">ROUND(6371*2*ASIN(SQRT(SIN(RADIANS(INDEX(10_Lieux!$F:$F,V174)-INDEX(10_Lieux!$F:$F,U174))/2)^2+COS(RADIANS(INDEX(10_Lieux!$F:$F,U174)))*COS(RADIANS(INDEX(10_Lieux!$F:$F,V174)))*SIN(RADIANS(INDEX(10_Lieux!$G:$G,V174)-INDEX(10_Lieux!$G:$G,U174))/2)^2)),1)</f>
        <v>314.4</v>
      </c>
      <c r="X174" s="14" t="n">
        <f aca="false">ROUND(I174/IF(I174&lt;p_seuil_vitesse,p_vit_lente,p_vit_rapide)*60/15,0)*15</f>
        <v>255</v>
      </c>
      <c r="Y174" s="14" t="n">
        <f aca="false">MAX(IF(INDEX(10_Lieux!$B:$B,U174)&lt;&gt;"Ville",INDEX(10_Lieux!$I:$I,U174),0),IF(INDEX(10_Lieux!$B:$B,V174)&lt;&gt;"Ville",INDEX(10_Lieux!$I:$I,V174),0))</f>
        <v>0</v>
      </c>
      <c r="Z174" s="14" t="str">
        <f aca="false">A174&amp;"|"&amp;B174</f>
        <v>Strasbourg|Charleroi</v>
      </c>
      <c r="AA174" s="14" t="str">
        <f aca="false">IF(I174&lt;p_local,"Local",IF(I174&lt;p_vv_min,"Courte distance",IF(I174&lt;p_tres_long,"Longue distance","Très longue distance")))</f>
        <v>Longue distance</v>
      </c>
    </row>
    <row r="175" customFormat="false" ht="15" hidden="false" customHeight="true" outlineLevel="0" collapsed="false">
      <c r="A175" s="1" t="s">
        <v>136</v>
      </c>
      <c r="B175" s="1" t="s">
        <v>162</v>
      </c>
      <c r="C175" s="1" t="s">
        <v>33</v>
      </c>
      <c r="D175" s="1" t="s">
        <v>124</v>
      </c>
      <c r="E175" s="1" t="s">
        <v>319</v>
      </c>
      <c r="F175" s="14" t="s">
        <v>40</v>
      </c>
      <c r="G175" s="14" t="str">
        <f aca="false">IF(I175&lt;p_local,"Local → page infra",IF(H175&gt;=p_ph1,"Phase 1",IF(H175&gt;=p_ph2,"Phase 2","Phase 3")))</f>
        <v>Phase 2</v>
      </c>
      <c r="H175" s="14" t="n">
        <f aca="false">IF(I175&lt;p_local,0,IF(C175="Aéroport → Aéroport",p_pts_plein,IF(Y175&gt;0,IF(I175&lt;=Y175,p_pts_plein,IF(I175&lt;=p_mult2*Y175,p_pts_moyen,p_pts_r3)),IF(I175&gt;=p_vv_min,p_pts_plein,IF(I175&gt;=p_vv_moy,p_pts_moyen,p_pts_court))))+IF(INDEX(10_Lieux!$D:$D,U175)=1,p_prio1,p_prio2)+IF(INDEX(10_Lieux!$D:$D,V175)=1,p_prio1,p_prio2)+IF(K175="Oui",p_tf,0)+p_hub*((INDEX(10_Lieux!$H:$H,U175)="Hub")+(INDEX(10_Lieux!$H:$H,V175)="Hub"))+IF(OR(INDEX(10_Lieux!$H:$H,U175)="Premium",INDEX(10_Lieux!$H:$H,V175)="Premium"),p_prem,0))</f>
        <v>70</v>
      </c>
      <c r="I175" s="14" t="n">
        <f aca="false">ROUND(W175*p_facteur,0)</f>
        <v>142</v>
      </c>
      <c r="J175" s="14" t="str">
        <f aca="false">IF(X175&lt;60,X175&amp;" min",INT(X175/60)&amp;" h"&amp;IF(MOD(X175,60)=0,""," "&amp;TEXT(MOD(X175,60),"00")))</f>
        <v>1 h 30</v>
      </c>
      <c r="K175" s="14" t="str">
        <f aca="false">IF(S175&lt;&gt;T175,"Oui","Non")</f>
        <v>Oui</v>
      </c>
      <c r="L175" s="14" t="str">
        <f aca="false">IF(AND(INDEX(10_Lieux!$B:$B,U175)="Ville",INDEX(10_Lieux!$B:$B,V175)="Ville"),"/chauffeur-prive/"&amp;INDEX(10_Lieux!$E:$E,U175)&amp;"-"&amp;INDEX(10_Lieux!$E:$E,V175)&amp;"/","/chauffeur-prive/"&amp;INDEX(10_Lieux!$E:$E,U175)&amp;"/"&amp;INDEX(10_Lieux!$E:$E,V175)&amp;"/")</f>
        <v>/chauffeur-prive/strasbourg-bale/</v>
      </c>
      <c r="M175" s="14" t="str">
        <f aca="false">IFERROR(INDEX($L:$L,MATCH(B175&amp;"|"&amp;A175,$Z:$Z,0)),"—")</f>
        <v>/chauffeur-prive/bale-strasbourg/</v>
      </c>
      <c r="N175" s="14" t="str">
        <f aca="false">IF(LEN("Chauffeur privé "&amp;INDEX(10_Lieux!$J:$J,U175)&amp;" → "&amp;INDEX(10_Lieux!$J:$J,V175)&amp;" | 24h/24")&gt;60,"Chauffeur privé "&amp;INDEX(10_Lieux!$J:$J,U175)&amp;" → "&amp;INDEX(10_Lieux!$J:$J,V175),"Chauffeur privé "&amp;INDEX(10_Lieux!$J:$J,U175)&amp;" → "&amp;INDEX(10_Lieux!$J:$J,V175)&amp;" | 24h/24")</f>
        <v>Chauffeur privé Strasbourg → Bâle | 24h/24</v>
      </c>
      <c r="O175" s="14" t="n">
        <f aca="false">LEN(N175)</f>
        <v>42</v>
      </c>
      <c r="P175" s="14" t="str">
        <f aca="false">"Chauffeur privé "&amp;INDEX(10_Lieux!$K:$K,U175)&amp;" vers "&amp;INDEX(10_Lieux!$L:$L,V175)</f>
        <v>Chauffeur privé de Strasbourg vers Bâle</v>
      </c>
      <c r="Q175" s="14" t="str">
        <f aca="false">"Chauffeur privé "&amp;INDEX(10_Lieux!$K:$K,U175)&amp;" vers "&amp;INDEX(10_Lieux!$L:$L,V175)&amp;" : env. "&amp;I175&amp;" km, "&amp;J175&amp;" de route. Devis personnalisé, standard 24h/24 et 7j/7."</f>
        <v>Chauffeur privé de Strasbourg vers Bâle : env. 142 km, 1 h 30 de route. Devis personnalisé, standard 24h/24 et 7j/7.</v>
      </c>
      <c r="R175" s="14" t="n">
        <f aca="false">LEN(Q175)</f>
        <v>116</v>
      </c>
      <c r="S175" s="14" t="str">
        <f aca="false">INDEX(10_Lieux!$C:$C,U175)</f>
        <v>France</v>
      </c>
      <c r="T175" s="14" t="str">
        <f aca="false">INDEX(10_Lieux!$C:$C,V175)</f>
        <v>Suisse</v>
      </c>
      <c r="U175" s="14" t="n">
        <f aca="false">MATCH(A175,10_Lieux!$A:$A,0)</f>
        <v>29</v>
      </c>
      <c r="V175" s="14" t="n">
        <f aca="false">MATCH(B175,10_Lieux!$A:$A,0)</f>
        <v>121</v>
      </c>
      <c r="W175" s="14" t="n">
        <f aca="false">ROUND(6371*2*ASIN(SQRT(SIN(RADIANS(INDEX(10_Lieux!$F:$F,V175)-INDEX(10_Lieux!$F:$F,U175))/2)^2+COS(RADIANS(INDEX(10_Lieux!$F:$F,U175)))*COS(RADIANS(INDEX(10_Lieux!$F:$F,V175)))*SIN(RADIANS(INDEX(10_Lieux!$G:$G,V175)-INDEX(10_Lieux!$G:$G,U175))/2)^2)),1)</f>
        <v>113.3</v>
      </c>
      <c r="X175" s="14" t="n">
        <f aca="false">ROUND(I175/IF(I175&lt;p_seuil_vitesse,p_vit_lente,p_vit_rapide)*60/15,0)*15</f>
        <v>90</v>
      </c>
      <c r="Y175" s="14" t="n">
        <f aca="false">MAX(IF(INDEX(10_Lieux!$B:$B,U175)&lt;&gt;"Ville",INDEX(10_Lieux!$I:$I,U175),0),IF(INDEX(10_Lieux!$B:$B,V175)&lt;&gt;"Ville",INDEX(10_Lieux!$I:$I,V175),0))</f>
        <v>0</v>
      </c>
      <c r="Z175" s="14" t="str">
        <f aca="false">A175&amp;"|"&amp;B175</f>
        <v>Strasbourg|Bâle</v>
      </c>
      <c r="AA175" s="14" t="str">
        <f aca="false">IF(I175&lt;p_local,"Local",IF(I175&lt;p_vv_min,"Courte distance",IF(I175&lt;p_tres_long,"Longue distance","Très longue distance")))</f>
        <v>Longue distance</v>
      </c>
    </row>
    <row r="176" customFormat="false" ht="15" hidden="false" customHeight="true" outlineLevel="0" collapsed="false">
      <c r="A176" s="1" t="s">
        <v>136</v>
      </c>
      <c r="B176" s="1" t="s">
        <v>164</v>
      </c>
      <c r="C176" s="1" t="s">
        <v>33</v>
      </c>
      <c r="D176" s="1" t="s">
        <v>124</v>
      </c>
      <c r="E176" s="1" t="s">
        <v>320</v>
      </c>
      <c r="F176" s="14" t="s">
        <v>40</v>
      </c>
      <c r="G176" s="14" t="str">
        <f aca="false">IF(I176&lt;p_local,"Local → page infra",IF(H176&gt;=p_ph1,"Phase 1",IF(H176&gt;=p_ph2,"Phase 2","Phase 3")))</f>
        <v>Phase 1</v>
      </c>
      <c r="H176" s="14" t="n">
        <f aca="false">IF(I176&lt;p_local,0,IF(C176="Aéroport → Aéroport",p_pts_plein,IF(Y176&gt;0,IF(I176&lt;=Y176,p_pts_plein,IF(I176&lt;=p_mult2*Y176,p_pts_moyen,p_pts_r3)),IF(I176&gt;=p_vv_min,p_pts_plein,IF(I176&gt;=p_vv_moy,p_pts_moyen,p_pts_court))))+IF(INDEX(10_Lieux!$D:$D,U176)=1,p_prio1,p_prio2)+IF(INDEX(10_Lieux!$D:$D,V176)=1,p_prio1,p_prio2)+IF(K176="Oui",p_tf,0)+p_hub*((INDEX(10_Lieux!$H:$H,U176)="Hub")+(INDEX(10_Lieux!$H:$H,V176)="Hub"))+IF(OR(INDEX(10_Lieux!$H:$H,U176)="Premium",INDEX(10_Lieux!$H:$H,V176)="Premium"),p_prem,0))</f>
        <v>80</v>
      </c>
      <c r="I176" s="14" t="n">
        <f aca="false">ROUND(W176*p_facteur,0)</f>
        <v>182</v>
      </c>
      <c r="J176" s="14" t="str">
        <f aca="false">IF(X176&lt;60,X176&amp;" min",INT(X176/60)&amp;" h"&amp;IF(MOD(X176,60)=0,""," "&amp;TEXT(MOD(X176,60),"00")))</f>
        <v>2 h</v>
      </c>
      <c r="K176" s="14" t="str">
        <f aca="false">IF(S176&lt;&gt;T176,"Oui","Non")</f>
        <v>Oui</v>
      </c>
      <c r="L176" s="14" t="str">
        <f aca="false">IF(AND(INDEX(10_Lieux!$B:$B,U176)="Ville",INDEX(10_Lieux!$B:$B,V176)="Ville"),"/chauffeur-prive/"&amp;INDEX(10_Lieux!$E:$E,U176)&amp;"-"&amp;INDEX(10_Lieux!$E:$E,V176)&amp;"/","/chauffeur-prive/"&amp;INDEX(10_Lieux!$E:$E,U176)&amp;"/"&amp;INDEX(10_Lieux!$E:$E,V176)&amp;"/")</f>
        <v>/chauffeur-prive/strasbourg-zurich/</v>
      </c>
      <c r="M176" s="14" t="str">
        <f aca="false">IFERROR(INDEX($L:$L,MATCH(B176&amp;"|"&amp;A176,$Z:$Z,0)),"—")</f>
        <v>/chauffeur-prive/zurich-strasbourg/</v>
      </c>
      <c r="N176" s="14" t="str">
        <f aca="false">IF(LEN("Chauffeur privé "&amp;INDEX(10_Lieux!$J:$J,U176)&amp;" → "&amp;INDEX(10_Lieux!$J:$J,V176)&amp;" | 24h/24")&gt;60,"Chauffeur privé "&amp;INDEX(10_Lieux!$J:$J,U176)&amp;" → "&amp;INDEX(10_Lieux!$J:$J,V176),"Chauffeur privé "&amp;INDEX(10_Lieux!$J:$J,U176)&amp;" → "&amp;INDEX(10_Lieux!$J:$J,V176)&amp;" | 24h/24")</f>
        <v>Chauffeur privé Strasbourg → Zurich | 24h/24</v>
      </c>
      <c r="O176" s="14" t="n">
        <f aca="false">LEN(N176)</f>
        <v>44</v>
      </c>
      <c r="P176" s="14" t="str">
        <f aca="false">"Chauffeur privé "&amp;INDEX(10_Lieux!$K:$K,U176)&amp;" vers "&amp;INDEX(10_Lieux!$L:$L,V176)</f>
        <v>Chauffeur privé de Strasbourg vers Zurich</v>
      </c>
      <c r="Q176" s="14" t="str">
        <f aca="false">"Chauffeur privé "&amp;INDEX(10_Lieux!$K:$K,U176)&amp;" vers "&amp;INDEX(10_Lieux!$L:$L,V176)&amp;" : env. "&amp;I176&amp;" km, "&amp;J176&amp;" de route. Devis personnalisé, standard 24h/24 et 7j/7."</f>
        <v>Chauffeur privé de Strasbourg vers Zurich : env. 182 km, 2 h de route. Devis personnalisé, standard 24h/24 et 7j/7.</v>
      </c>
      <c r="R176" s="14" t="n">
        <f aca="false">LEN(Q176)</f>
        <v>115</v>
      </c>
      <c r="S176" s="14" t="str">
        <f aca="false">INDEX(10_Lieux!$C:$C,U176)</f>
        <v>France</v>
      </c>
      <c r="T176" s="14" t="str">
        <f aca="false">INDEX(10_Lieux!$C:$C,V176)</f>
        <v>Suisse</v>
      </c>
      <c r="U176" s="14" t="n">
        <f aca="false">MATCH(A176,10_Lieux!$A:$A,0)</f>
        <v>29</v>
      </c>
      <c r="V176" s="14" t="n">
        <f aca="false">MATCH(B176,10_Lieux!$A:$A,0)</f>
        <v>122</v>
      </c>
      <c r="W176" s="14" t="n">
        <f aca="false">ROUND(6371*2*ASIN(SQRT(SIN(RADIANS(INDEX(10_Lieux!$F:$F,V176)-INDEX(10_Lieux!$F:$F,U176))/2)^2+COS(RADIANS(INDEX(10_Lieux!$F:$F,U176)))*COS(RADIANS(INDEX(10_Lieux!$F:$F,V176)))*SIN(RADIANS(INDEX(10_Lieux!$G:$G,V176)-INDEX(10_Lieux!$G:$G,U176))/2)^2)),1)</f>
        <v>145.3</v>
      </c>
      <c r="X176" s="14" t="n">
        <f aca="false">ROUND(I176/IF(I176&lt;p_seuil_vitesse,p_vit_lente,p_vit_rapide)*60/15,0)*15</f>
        <v>120</v>
      </c>
      <c r="Y176" s="14" t="n">
        <f aca="false">MAX(IF(INDEX(10_Lieux!$B:$B,U176)&lt;&gt;"Ville",INDEX(10_Lieux!$I:$I,U176),0),IF(INDEX(10_Lieux!$B:$B,V176)&lt;&gt;"Ville",INDEX(10_Lieux!$I:$I,V176),0))</f>
        <v>0</v>
      </c>
      <c r="Z176" s="14" t="str">
        <f aca="false">A176&amp;"|"&amp;B176</f>
        <v>Strasbourg|Zurich</v>
      </c>
      <c r="AA176" s="14" t="str">
        <f aca="false">IF(I176&lt;p_local,"Local",IF(I176&lt;p_vv_min,"Courte distance",IF(I176&lt;p_tres_long,"Longue distance","Très longue distance")))</f>
        <v>Longue distance</v>
      </c>
    </row>
    <row r="177" customFormat="false" ht="15" hidden="false" customHeight="true" outlineLevel="0" collapsed="false">
      <c r="A177" s="1" t="s">
        <v>136</v>
      </c>
      <c r="B177" s="1" t="s">
        <v>166</v>
      </c>
      <c r="C177" s="1" t="s">
        <v>33</v>
      </c>
      <c r="D177" s="1" t="s">
        <v>124</v>
      </c>
      <c r="E177" s="1" t="s">
        <v>321</v>
      </c>
      <c r="F177" s="14" t="s">
        <v>40</v>
      </c>
      <c r="G177" s="14" t="str">
        <f aca="false">IF(I177&lt;p_local,"Local → page infra",IF(H177&gt;=p_ph1,"Phase 1",IF(H177&gt;=p_ph2,"Phase 2","Phase 3")))</f>
        <v>Phase 2</v>
      </c>
      <c r="H177" s="14" t="n">
        <f aca="false">IF(I177&lt;p_local,0,IF(C177="Aéroport → Aéroport",p_pts_plein,IF(Y177&gt;0,IF(I177&lt;=Y177,p_pts_plein,IF(I177&lt;=p_mult2*Y177,p_pts_moyen,p_pts_r3)),IF(I177&gt;=p_vv_min,p_pts_plein,IF(I177&gt;=p_vv_moy,p_pts_moyen,p_pts_court))))+IF(INDEX(10_Lieux!$D:$D,U177)=1,p_prio1,p_prio2)+IF(INDEX(10_Lieux!$D:$D,V177)=1,p_prio1,p_prio2)+IF(K177="Oui",p_tf,0)+p_hub*((INDEX(10_Lieux!$H:$H,U177)="Hub")+(INDEX(10_Lieux!$H:$H,V177)="Hub"))+IF(OR(INDEX(10_Lieux!$H:$H,U177)="Premium",INDEX(10_Lieux!$H:$H,V177)="Premium"),p_prem,0))</f>
        <v>70</v>
      </c>
      <c r="I177" s="14" t="n">
        <f aca="false">ROUND(W177*p_facteur,0)</f>
        <v>228</v>
      </c>
      <c r="J177" s="14" t="str">
        <f aca="false">IF(X177&lt;60,X177&amp;" min",INT(X177/60)&amp;" h"&amp;IF(MOD(X177,60)=0,""," "&amp;TEXT(MOD(X177,60),"00")))</f>
        <v>2 h 30</v>
      </c>
      <c r="K177" s="14" t="str">
        <f aca="false">IF(S177&lt;&gt;T177,"Oui","Non")</f>
        <v>Oui</v>
      </c>
      <c r="L177" s="14" t="str">
        <f aca="false">IF(AND(INDEX(10_Lieux!$B:$B,U177)="Ville",INDEX(10_Lieux!$B:$B,V177)="Ville"),"/chauffeur-prive/"&amp;INDEX(10_Lieux!$E:$E,U177)&amp;"-"&amp;INDEX(10_Lieux!$E:$E,V177)&amp;"/","/chauffeur-prive/"&amp;INDEX(10_Lieux!$E:$E,U177)&amp;"/"&amp;INDEX(10_Lieux!$E:$E,V177)&amp;"/")</f>
        <v>/chauffeur-prive/strasbourg-berne/</v>
      </c>
      <c r="M177" s="14" t="str">
        <f aca="false">IFERROR(INDEX($L:$L,MATCH(B177&amp;"|"&amp;A177,$Z:$Z,0)),"—")</f>
        <v>/chauffeur-prive/berne-strasbourg/</v>
      </c>
      <c r="N177" s="14" t="str">
        <f aca="false">IF(LEN("Chauffeur privé "&amp;INDEX(10_Lieux!$J:$J,U177)&amp;" → "&amp;INDEX(10_Lieux!$J:$J,V177)&amp;" | 24h/24")&gt;60,"Chauffeur privé "&amp;INDEX(10_Lieux!$J:$J,U177)&amp;" → "&amp;INDEX(10_Lieux!$J:$J,V177),"Chauffeur privé "&amp;INDEX(10_Lieux!$J:$J,U177)&amp;" → "&amp;INDEX(10_Lieux!$J:$J,V177)&amp;" | 24h/24")</f>
        <v>Chauffeur privé Strasbourg → Berne | 24h/24</v>
      </c>
      <c r="O177" s="14" t="n">
        <f aca="false">LEN(N177)</f>
        <v>43</v>
      </c>
      <c r="P177" s="14" t="str">
        <f aca="false">"Chauffeur privé "&amp;INDEX(10_Lieux!$K:$K,U177)&amp;" vers "&amp;INDEX(10_Lieux!$L:$L,V177)</f>
        <v>Chauffeur privé de Strasbourg vers Berne</v>
      </c>
      <c r="Q177" s="14" t="str">
        <f aca="false">"Chauffeur privé "&amp;INDEX(10_Lieux!$K:$K,U177)&amp;" vers "&amp;INDEX(10_Lieux!$L:$L,V177)&amp;" : env. "&amp;I177&amp;" km, "&amp;J177&amp;" de route. Devis personnalisé, standard 24h/24 et 7j/7."</f>
        <v>Chauffeur privé de Strasbourg vers Berne : env. 228 km, 2 h 30 de route. Devis personnalisé, standard 24h/24 et 7j/7.</v>
      </c>
      <c r="R177" s="14" t="n">
        <f aca="false">LEN(Q177)</f>
        <v>117</v>
      </c>
      <c r="S177" s="14" t="str">
        <f aca="false">INDEX(10_Lieux!$C:$C,U177)</f>
        <v>France</v>
      </c>
      <c r="T177" s="14" t="str">
        <f aca="false">INDEX(10_Lieux!$C:$C,V177)</f>
        <v>Suisse</v>
      </c>
      <c r="U177" s="14" t="n">
        <f aca="false">MATCH(A177,10_Lieux!$A:$A,0)</f>
        <v>29</v>
      </c>
      <c r="V177" s="14" t="n">
        <f aca="false">MATCH(B177,10_Lieux!$A:$A,0)</f>
        <v>123</v>
      </c>
      <c r="W177" s="14" t="n">
        <f aca="false">ROUND(6371*2*ASIN(SQRT(SIN(RADIANS(INDEX(10_Lieux!$F:$F,V177)-INDEX(10_Lieux!$F:$F,U177))/2)^2+COS(RADIANS(INDEX(10_Lieux!$F:$F,U177)))*COS(RADIANS(INDEX(10_Lieux!$F:$F,V177)))*SIN(RADIANS(INDEX(10_Lieux!$G:$G,V177)-INDEX(10_Lieux!$G:$G,U177))/2)^2)),1)</f>
        <v>182.1</v>
      </c>
      <c r="X177" s="14" t="n">
        <f aca="false">ROUND(I177/IF(I177&lt;p_seuil_vitesse,p_vit_lente,p_vit_rapide)*60/15,0)*15</f>
        <v>150</v>
      </c>
      <c r="Y177" s="14" t="n">
        <f aca="false">MAX(IF(INDEX(10_Lieux!$B:$B,U177)&lt;&gt;"Ville",INDEX(10_Lieux!$I:$I,U177),0),IF(INDEX(10_Lieux!$B:$B,V177)&lt;&gt;"Ville",INDEX(10_Lieux!$I:$I,V177),0))</f>
        <v>0</v>
      </c>
      <c r="Z177" s="14" t="str">
        <f aca="false">A177&amp;"|"&amp;B177</f>
        <v>Strasbourg|Berne</v>
      </c>
      <c r="AA177" s="14" t="str">
        <f aca="false">IF(I177&lt;p_local,"Local",IF(I177&lt;p_vv_min,"Courte distance",IF(I177&lt;p_tres_long,"Longue distance","Très longue distance")))</f>
        <v>Longue distance</v>
      </c>
    </row>
    <row r="178" customFormat="false" ht="15" hidden="false" customHeight="true" outlineLevel="0" collapsed="false">
      <c r="A178" s="1" t="s">
        <v>138</v>
      </c>
      <c r="B178" s="1" t="s">
        <v>122</v>
      </c>
      <c r="C178" s="1" t="s">
        <v>33</v>
      </c>
      <c r="D178" s="1" t="s">
        <v>124</v>
      </c>
      <c r="E178" s="1" t="s">
        <v>322</v>
      </c>
      <c r="F178" s="14" t="s">
        <v>40</v>
      </c>
      <c r="G178" s="14" t="str">
        <f aca="false">IF(I178&lt;p_local,"Local → page infra",IF(H178&gt;=p_ph1,"Phase 1",IF(H178&gt;=p_ph2,"Phase 2","Phase 3")))</f>
        <v>Phase 2</v>
      </c>
      <c r="H178" s="14" t="n">
        <f aca="false">IF(I178&lt;p_local,0,IF(C178="Aéroport → Aéroport",p_pts_plein,IF(Y178&gt;0,IF(I178&lt;=Y178,p_pts_plein,IF(I178&lt;=p_mult2*Y178,p_pts_moyen,p_pts_r3)),IF(I178&gt;=p_vv_min,p_pts_plein,IF(I178&gt;=p_vv_moy,p_pts_moyen,p_pts_court))))+IF(INDEX(10_Lieux!$D:$D,U178)=1,p_prio1,p_prio2)+IF(INDEX(10_Lieux!$D:$D,V178)=1,p_prio1,p_prio2)+IF(K178="Oui",p_tf,0)+p_hub*((INDEX(10_Lieux!$H:$H,U178)="Hub")+(INDEX(10_Lieux!$H:$H,V178)="Hub"))+IF(OR(INDEX(10_Lieux!$H:$H,U178)="Premium",INDEX(10_Lieux!$H:$H,V178)="Premium"),p_prem,0))</f>
        <v>65</v>
      </c>
      <c r="I178" s="14" t="n">
        <f aca="false">ROUND(W178*p_facteur,0)</f>
        <v>744</v>
      </c>
      <c r="J178" s="14" t="str">
        <f aca="false">IF(X178&lt;60,X178&amp;" min",INT(X178/60)&amp;" h"&amp;IF(MOD(X178,60)=0,""," "&amp;TEXT(MOD(X178,60),"00")))</f>
        <v>7 h 45</v>
      </c>
      <c r="K178" s="14" t="str">
        <f aca="false">IF(S178&lt;&gt;T178,"Oui","Non")</f>
        <v>Non</v>
      </c>
      <c r="L178" s="14" t="str">
        <f aca="false">IF(AND(INDEX(10_Lieux!$B:$B,U178)="Ville",INDEX(10_Lieux!$B:$B,V178)="Ville"),"/chauffeur-prive/"&amp;INDEX(10_Lieux!$E:$E,U178)&amp;"-"&amp;INDEX(10_Lieux!$E:$E,V178)&amp;"/","/chauffeur-prive/"&amp;INDEX(10_Lieux!$E:$E,U178)&amp;"/"&amp;INDEX(10_Lieux!$E:$E,V178)&amp;"/")</f>
        <v>/chauffeur-prive/montpellier-paris/</v>
      </c>
      <c r="M178" s="14" t="str">
        <f aca="false">IFERROR(INDEX($L:$L,MATCH(B178&amp;"|"&amp;A178,$Z:$Z,0)),"—")</f>
        <v>/chauffeur-prive/paris-montpellier/</v>
      </c>
      <c r="N178" s="14" t="str">
        <f aca="false">IF(LEN("Chauffeur privé "&amp;INDEX(10_Lieux!$J:$J,U178)&amp;" → "&amp;INDEX(10_Lieux!$J:$J,V178)&amp;" | 24h/24")&gt;60,"Chauffeur privé "&amp;INDEX(10_Lieux!$J:$J,U178)&amp;" → "&amp;INDEX(10_Lieux!$J:$J,V178),"Chauffeur privé "&amp;INDEX(10_Lieux!$J:$J,U178)&amp;" → "&amp;INDEX(10_Lieux!$J:$J,V178)&amp;" | 24h/24")</f>
        <v>Chauffeur privé Montpellier → Paris | 24h/24</v>
      </c>
      <c r="O178" s="14" t="n">
        <f aca="false">LEN(N178)</f>
        <v>44</v>
      </c>
      <c r="P178" s="14" t="str">
        <f aca="false">"Chauffeur privé "&amp;INDEX(10_Lieux!$K:$K,U178)&amp;" vers "&amp;INDEX(10_Lieux!$L:$L,V178)</f>
        <v>Chauffeur privé de Montpellier vers Paris</v>
      </c>
      <c r="Q178" s="14" t="str">
        <f aca="false">"Chauffeur privé "&amp;INDEX(10_Lieux!$K:$K,U178)&amp;" vers "&amp;INDEX(10_Lieux!$L:$L,V178)&amp;" : env. "&amp;I178&amp;" km, "&amp;J178&amp;" de route. Devis personnalisé, standard 24h/24 et 7j/7."</f>
        <v>Chauffeur privé de Montpellier vers Paris : env. 744 km, 7 h 45 de route. Devis personnalisé, standard 24h/24 et 7j/7.</v>
      </c>
      <c r="R178" s="14" t="n">
        <f aca="false">LEN(Q178)</f>
        <v>118</v>
      </c>
      <c r="S178" s="14" t="str">
        <f aca="false">INDEX(10_Lieux!$C:$C,U178)</f>
        <v>France</v>
      </c>
      <c r="T178" s="14" t="str">
        <f aca="false">INDEX(10_Lieux!$C:$C,V178)</f>
        <v>France</v>
      </c>
      <c r="U178" s="14" t="n">
        <f aca="false">MATCH(A178,10_Lieux!$A:$A,0)</f>
        <v>71</v>
      </c>
      <c r="V178" s="14" t="n">
        <f aca="false">MATCH(B178,10_Lieux!$A:$A,0)</f>
        <v>2</v>
      </c>
      <c r="W178" s="14" t="n">
        <f aca="false">ROUND(6371*2*ASIN(SQRT(SIN(RADIANS(INDEX(10_Lieux!$F:$F,V178)-INDEX(10_Lieux!$F:$F,U178))/2)^2+COS(RADIANS(INDEX(10_Lieux!$F:$F,U178)))*COS(RADIANS(INDEX(10_Lieux!$F:$F,V178)))*SIN(RADIANS(INDEX(10_Lieux!$G:$G,V178)-INDEX(10_Lieux!$G:$G,U178))/2)^2)),1)</f>
        <v>595</v>
      </c>
      <c r="X178" s="14" t="n">
        <f aca="false">ROUND(I178/IF(I178&lt;p_seuil_vitesse,p_vit_lente,p_vit_rapide)*60/15,0)*15</f>
        <v>465</v>
      </c>
      <c r="Y178" s="14" t="n">
        <f aca="false">MAX(IF(INDEX(10_Lieux!$B:$B,U178)&lt;&gt;"Ville",INDEX(10_Lieux!$I:$I,U178),0),IF(INDEX(10_Lieux!$B:$B,V178)&lt;&gt;"Ville",INDEX(10_Lieux!$I:$I,V178),0))</f>
        <v>0</v>
      </c>
      <c r="Z178" s="14" t="str">
        <f aca="false">A178&amp;"|"&amp;B178</f>
        <v>Montpellier|Paris</v>
      </c>
      <c r="AA178" s="14" t="str">
        <f aca="false">IF(I178&lt;p_local,"Local",IF(I178&lt;p_vv_min,"Courte distance",IF(I178&lt;p_tres_long,"Longue distance","Très longue distance")))</f>
        <v>Très longue distance</v>
      </c>
    </row>
    <row r="179" customFormat="false" ht="15" hidden="false" customHeight="true" outlineLevel="0" collapsed="false">
      <c r="A179" s="1" t="s">
        <v>138</v>
      </c>
      <c r="B179" s="1" t="s">
        <v>123</v>
      </c>
      <c r="C179" s="1" t="s">
        <v>33</v>
      </c>
      <c r="D179" s="1" t="s">
        <v>124</v>
      </c>
      <c r="E179" s="1" t="s">
        <v>323</v>
      </c>
      <c r="F179" s="14" t="s">
        <v>40</v>
      </c>
      <c r="G179" s="14" t="str">
        <f aca="false">IF(I179&lt;p_local,"Local → page infra",IF(H179&gt;=p_ph1,"Phase 1",IF(H179&gt;=p_ph2,"Phase 2","Phase 3")))</f>
        <v>Phase 2</v>
      </c>
      <c r="H179" s="14" t="n">
        <f aca="false">IF(I179&lt;p_local,0,IF(C179="Aéroport → Aéroport",p_pts_plein,IF(Y179&gt;0,IF(I179&lt;=Y179,p_pts_plein,IF(I179&lt;=p_mult2*Y179,p_pts_moyen,p_pts_r3)),IF(I179&gt;=p_vv_min,p_pts_plein,IF(I179&gt;=p_vv_moy,p_pts_moyen,p_pts_court))))+IF(INDEX(10_Lieux!$D:$D,U179)=1,p_prio1,p_prio2)+IF(INDEX(10_Lieux!$D:$D,V179)=1,p_prio1,p_prio2)+IF(K179="Oui",p_tf,0)+p_hub*((INDEX(10_Lieux!$H:$H,U179)="Hub")+(INDEX(10_Lieux!$H:$H,V179)="Hub"))+IF(OR(INDEX(10_Lieux!$H:$H,U179)="Premium",INDEX(10_Lieux!$H:$H,V179)="Premium"),p_prem,0))</f>
        <v>65</v>
      </c>
      <c r="I179" s="14" t="n">
        <f aca="false">ROUND(W179*p_facteur,0)</f>
        <v>314</v>
      </c>
      <c r="J179" s="14" t="str">
        <f aca="false">IF(X179&lt;60,X179&amp;" min",INT(X179/60)&amp;" h"&amp;IF(MOD(X179,60)=0,""," "&amp;TEXT(MOD(X179,60),"00")))</f>
        <v>3 h 15</v>
      </c>
      <c r="K179" s="14" t="str">
        <f aca="false">IF(S179&lt;&gt;T179,"Oui","Non")</f>
        <v>Non</v>
      </c>
      <c r="L179" s="14" t="str">
        <f aca="false">IF(AND(INDEX(10_Lieux!$B:$B,U179)="Ville",INDEX(10_Lieux!$B:$B,V179)="Ville"),"/chauffeur-prive/"&amp;INDEX(10_Lieux!$E:$E,U179)&amp;"-"&amp;INDEX(10_Lieux!$E:$E,V179)&amp;"/","/chauffeur-prive/"&amp;INDEX(10_Lieux!$E:$E,U179)&amp;"/"&amp;INDEX(10_Lieux!$E:$E,V179)&amp;"/")</f>
        <v>/chauffeur-prive/montpellier-lyon/</v>
      </c>
      <c r="M179" s="14" t="str">
        <f aca="false">IFERROR(INDEX($L:$L,MATCH(B179&amp;"|"&amp;A179,$Z:$Z,0)),"—")</f>
        <v>/chauffeur-prive/lyon-montpellier/</v>
      </c>
      <c r="N179" s="14" t="str">
        <f aca="false">IF(LEN("Chauffeur privé "&amp;INDEX(10_Lieux!$J:$J,U179)&amp;" → "&amp;INDEX(10_Lieux!$J:$J,V179)&amp;" | 24h/24")&gt;60,"Chauffeur privé "&amp;INDEX(10_Lieux!$J:$J,U179)&amp;" → "&amp;INDEX(10_Lieux!$J:$J,V179),"Chauffeur privé "&amp;INDEX(10_Lieux!$J:$J,U179)&amp;" → "&amp;INDEX(10_Lieux!$J:$J,V179)&amp;" | 24h/24")</f>
        <v>Chauffeur privé Montpellier → Lyon | 24h/24</v>
      </c>
      <c r="O179" s="14" t="n">
        <f aca="false">LEN(N179)</f>
        <v>43</v>
      </c>
      <c r="P179" s="14" t="str">
        <f aca="false">"Chauffeur privé "&amp;INDEX(10_Lieux!$K:$K,U179)&amp;" vers "&amp;INDEX(10_Lieux!$L:$L,V179)</f>
        <v>Chauffeur privé de Montpellier vers Lyon</v>
      </c>
      <c r="Q179" s="14" t="str">
        <f aca="false">"Chauffeur privé "&amp;INDEX(10_Lieux!$K:$K,U179)&amp;" vers "&amp;INDEX(10_Lieux!$L:$L,V179)&amp;" : env. "&amp;I179&amp;" km, "&amp;J179&amp;" de route. Devis personnalisé, standard 24h/24 et 7j/7."</f>
        <v>Chauffeur privé de Montpellier vers Lyon : env. 314 km, 3 h 15 de route. Devis personnalisé, standard 24h/24 et 7j/7.</v>
      </c>
      <c r="R179" s="14" t="n">
        <f aca="false">LEN(Q179)</f>
        <v>117</v>
      </c>
      <c r="S179" s="14" t="str">
        <f aca="false">INDEX(10_Lieux!$C:$C,U179)</f>
        <v>France</v>
      </c>
      <c r="T179" s="14" t="str">
        <f aca="false">INDEX(10_Lieux!$C:$C,V179)</f>
        <v>France</v>
      </c>
      <c r="U179" s="14" t="n">
        <f aca="false">MATCH(A179,10_Lieux!$A:$A,0)</f>
        <v>71</v>
      </c>
      <c r="V179" s="14" t="n">
        <f aca="false">MATCH(B179,10_Lieux!$A:$A,0)</f>
        <v>8</v>
      </c>
      <c r="W179" s="14" t="n">
        <f aca="false">ROUND(6371*2*ASIN(SQRT(SIN(RADIANS(INDEX(10_Lieux!$F:$F,V179)-INDEX(10_Lieux!$F:$F,U179))/2)^2+COS(RADIANS(INDEX(10_Lieux!$F:$F,U179)))*COS(RADIANS(INDEX(10_Lieux!$F:$F,V179)))*SIN(RADIANS(INDEX(10_Lieux!$G:$G,V179)-INDEX(10_Lieux!$G:$G,U179))/2)^2)),1)</f>
        <v>251.1</v>
      </c>
      <c r="X179" s="14" t="n">
        <f aca="false">ROUND(I179/IF(I179&lt;p_seuil_vitesse,p_vit_lente,p_vit_rapide)*60/15,0)*15</f>
        <v>195</v>
      </c>
      <c r="Y179" s="14" t="n">
        <f aca="false">MAX(IF(INDEX(10_Lieux!$B:$B,U179)&lt;&gt;"Ville",INDEX(10_Lieux!$I:$I,U179),0),IF(INDEX(10_Lieux!$B:$B,V179)&lt;&gt;"Ville",INDEX(10_Lieux!$I:$I,V179),0))</f>
        <v>0</v>
      </c>
      <c r="Z179" s="14" t="str">
        <f aca="false">A179&amp;"|"&amp;B179</f>
        <v>Montpellier|Lyon</v>
      </c>
      <c r="AA179" s="14" t="str">
        <f aca="false">IF(I179&lt;p_local,"Local",IF(I179&lt;p_vv_min,"Courte distance",IF(I179&lt;p_tres_long,"Longue distance","Très longue distance")))</f>
        <v>Longue distance</v>
      </c>
    </row>
    <row r="180" customFormat="false" ht="15" hidden="false" customHeight="true" outlineLevel="0" collapsed="false">
      <c r="A180" s="1" t="s">
        <v>138</v>
      </c>
      <c r="B180" s="1" t="s">
        <v>126</v>
      </c>
      <c r="C180" s="1" t="s">
        <v>33</v>
      </c>
      <c r="D180" s="1" t="s">
        <v>124</v>
      </c>
      <c r="E180" s="1" t="s">
        <v>324</v>
      </c>
      <c r="F180" s="14" t="s">
        <v>40</v>
      </c>
      <c r="G180" s="14" t="str">
        <f aca="false">IF(I180&lt;p_local,"Local → page infra",IF(H180&gt;=p_ph1,"Phase 1",IF(H180&gt;=p_ph2,"Phase 2","Phase 3")))</f>
        <v>Phase 2</v>
      </c>
      <c r="H180" s="14" t="n">
        <f aca="false">IF(I180&lt;p_local,0,IF(C180="Aéroport → Aéroport",p_pts_plein,IF(Y180&gt;0,IF(I180&lt;=Y180,p_pts_plein,IF(I180&lt;=p_mult2*Y180,p_pts_moyen,p_pts_r3)),IF(I180&gt;=p_vv_min,p_pts_plein,IF(I180&gt;=p_vv_moy,p_pts_moyen,p_pts_court))))+IF(INDEX(10_Lieux!$D:$D,U180)=1,p_prio1,p_prio2)+IF(INDEX(10_Lieux!$D:$D,V180)=1,p_prio1,p_prio2)+IF(K180="Oui",p_tf,0)+p_hub*((INDEX(10_Lieux!$H:$H,U180)="Hub")+(INDEX(10_Lieux!$H:$H,V180)="Hub"))+IF(OR(INDEX(10_Lieux!$H:$H,U180)="Premium",INDEX(10_Lieux!$H:$H,V180)="Premium"),p_prem,0))</f>
        <v>65</v>
      </c>
      <c r="I180" s="14" t="n">
        <f aca="false">ROUND(W180*p_facteur,0)</f>
        <v>341</v>
      </c>
      <c r="J180" s="14" t="str">
        <f aca="false">IF(X180&lt;60,X180&amp;" min",INT(X180/60)&amp;" h"&amp;IF(MOD(X180,60)=0,""," "&amp;TEXT(MOD(X180,60),"00")))</f>
        <v>3 h 30</v>
      </c>
      <c r="K180" s="14" t="str">
        <f aca="false">IF(S180&lt;&gt;T180,"Oui","Non")</f>
        <v>Non</v>
      </c>
      <c r="L180" s="14" t="str">
        <f aca="false">IF(AND(INDEX(10_Lieux!$B:$B,U180)="Ville",INDEX(10_Lieux!$B:$B,V180)="Ville"),"/chauffeur-prive/"&amp;INDEX(10_Lieux!$E:$E,U180)&amp;"-"&amp;INDEX(10_Lieux!$E:$E,V180)&amp;"/","/chauffeur-prive/"&amp;INDEX(10_Lieux!$E:$E,U180)&amp;"/"&amp;INDEX(10_Lieux!$E:$E,V180)&amp;"/")</f>
        <v>/chauffeur-prive/montpellier-nice/</v>
      </c>
      <c r="M180" s="14" t="str">
        <f aca="false">IFERROR(INDEX($L:$L,MATCH(B180&amp;"|"&amp;A180,$Z:$Z,0)),"—")</f>
        <v>/chauffeur-prive/nice-montpellier/</v>
      </c>
      <c r="N180" s="14" t="str">
        <f aca="false">IF(LEN("Chauffeur privé "&amp;INDEX(10_Lieux!$J:$J,U180)&amp;" → "&amp;INDEX(10_Lieux!$J:$J,V180)&amp;" | 24h/24")&gt;60,"Chauffeur privé "&amp;INDEX(10_Lieux!$J:$J,U180)&amp;" → "&amp;INDEX(10_Lieux!$J:$J,V180),"Chauffeur privé "&amp;INDEX(10_Lieux!$J:$J,U180)&amp;" → "&amp;INDEX(10_Lieux!$J:$J,V180)&amp;" | 24h/24")</f>
        <v>Chauffeur privé Montpellier → Nice | 24h/24</v>
      </c>
      <c r="O180" s="14" t="n">
        <f aca="false">LEN(N180)</f>
        <v>43</v>
      </c>
      <c r="P180" s="14" t="str">
        <f aca="false">"Chauffeur privé "&amp;INDEX(10_Lieux!$K:$K,U180)&amp;" vers "&amp;INDEX(10_Lieux!$L:$L,V180)</f>
        <v>Chauffeur privé de Montpellier vers Nice</v>
      </c>
      <c r="Q180" s="14" t="str">
        <f aca="false">"Chauffeur privé "&amp;INDEX(10_Lieux!$K:$K,U180)&amp;" vers "&amp;INDEX(10_Lieux!$L:$L,V180)&amp;" : env. "&amp;I180&amp;" km, "&amp;J180&amp;" de route. Devis personnalisé, standard 24h/24 et 7j/7."</f>
        <v>Chauffeur privé de Montpellier vers Nice : env. 341 km, 3 h 30 de route. Devis personnalisé, standard 24h/24 et 7j/7.</v>
      </c>
      <c r="R180" s="14" t="n">
        <f aca="false">LEN(Q180)</f>
        <v>117</v>
      </c>
      <c r="S180" s="14" t="str">
        <f aca="false">INDEX(10_Lieux!$C:$C,U180)</f>
        <v>France</v>
      </c>
      <c r="T180" s="14" t="str">
        <f aca="false">INDEX(10_Lieux!$C:$C,V180)</f>
        <v>France</v>
      </c>
      <c r="U180" s="14" t="n">
        <f aca="false">MATCH(A180,10_Lieux!$A:$A,0)</f>
        <v>71</v>
      </c>
      <c r="V180" s="14" t="n">
        <f aca="false">MATCH(B180,10_Lieux!$A:$A,0)</f>
        <v>80</v>
      </c>
      <c r="W180" s="14" t="n">
        <f aca="false">ROUND(6371*2*ASIN(SQRT(SIN(RADIANS(INDEX(10_Lieux!$F:$F,V180)-INDEX(10_Lieux!$F:$F,U180))/2)^2+COS(RADIANS(INDEX(10_Lieux!$F:$F,U180)))*COS(RADIANS(INDEX(10_Lieux!$F:$F,V180)))*SIN(RADIANS(INDEX(10_Lieux!$G:$G,V180)-INDEX(10_Lieux!$G:$G,U180))/2)^2)),1)</f>
        <v>272.5</v>
      </c>
      <c r="X180" s="14" t="n">
        <f aca="false">ROUND(I180/IF(I180&lt;p_seuil_vitesse,p_vit_lente,p_vit_rapide)*60/15,0)*15</f>
        <v>210</v>
      </c>
      <c r="Y180" s="14" t="n">
        <f aca="false">MAX(IF(INDEX(10_Lieux!$B:$B,U180)&lt;&gt;"Ville",INDEX(10_Lieux!$I:$I,U180),0),IF(INDEX(10_Lieux!$B:$B,V180)&lt;&gt;"Ville",INDEX(10_Lieux!$I:$I,V180),0))</f>
        <v>0</v>
      </c>
      <c r="Z180" s="14" t="str">
        <f aca="false">A180&amp;"|"&amp;B180</f>
        <v>Montpellier|Nice</v>
      </c>
      <c r="AA180" s="14" t="str">
        <f aca="false">IF(I180&lt;p_local,"Local",IF(I180&lt;p_vv_min,"Courte distance",IF(I180&lt;p_tres_long,"Longue distance","Très longue distance")))</f>
        <v>Longue distance</v>
      </c>
    </row>
    <row r="181" customFormat="false" ht="15" hidden="false" customHeight="true" outlineLevel="0" collapsed="false">
      <c r="A181" s="1" t="s">
        <v>138</v>
      </c>
      <c r="B181" s="1" t="s">
        <v>128</v>
      </c>
      <c r="C181" s="1" t="s">
        <v>33</v>
      </c>
      <c r="D181" s="1" t="s">
        <v>124</v>
      </c>
      <c r="E181" s="1" t="s">
        <v>325</v>
      </c>
      <c r="F181" s="14" t="s">
        <v>40</v>
      </c>
      <c r="G181" s="14" t="str">
        <f aca="false">IF(I181&lt;p_local,"Local → page infra",IF(H181&gt;=p_ph1,"Phase 1",IF(H181&gt;=p_ph2,"Phase 2","Phase 3")))</f>
        <v>Phase 2</v>
      </c>
      <c r="H181" s="14" t="n">
        <f aca="false">IF(I181&lt;p_local,0,IF(C181="Aéroport → Aéroport",p_pts_plein,IF(Y181&gt;0,IF(I181&lt;=Y181,p_pts_plein,IF(I181&lt;=p_mult2*Y181,p_pts_moyen,p_pts_r3)),IF(I181&gt;=p_vv_min,p_pts_plein,IF(I181&gt;=p_vv_moy,p_pts_moyen,p_pts_court))))+IF(INDEX(10_Lieux!$D:$D,U181)=1,p_prio1,p_prio2)+IF(INDEX(10_Lieux!$D:$D,V181)=1,p_prio1,p_prio2)+IF(K181="Oui",p_tf,0)+p_hub*((INDEX(10_Lieux!$H:$H,U181)="Hub")+(INDEX(10_Lieux!$H:$H,V181)="Hub"))+IF(OR(INDEX(10_Lieux!$H:$H,U181)="Premium",INDEX(10_Lieux!$H:$H,V181)="Premium"),p_prem,0))</f>
        <v>65</v>
      </c>
      <c r="I181" s="14" t="n">
        <f aca="false">ROUND(W181*p_facteur,0)</f>
        <v>157</v>
      </c>
      <c r="J181" s="14" t="str">
        <f aca="false">IF(X181&lt;60,X181&amp;" min",INT(X181/60)&amp;" h"&amp;IF(MOD(X181,60)=0,""," "&amp;TEXT(MOD(X181,60),"00")))</f>
        <v>1 h 45</v>
      </c>
      <c r="K181" s="14" t="str">
        <f aca="false">IF(S181&lt;&gt;T181,"Oui","Non")</f>
        <v>Non</v>
      </c>
      <c r="L181" s="14" t="str">
        <f aca="false">IF(AND(INDEX(10_Lieux!$B:$B,U181)="Ville",INDEX(10_Lieux!$B:$B,V181)="Ville"),"/chauffeur-prive/"&amp;INDEX(10_Lieux!$E:$E,U181)&amp;"-"&amp;INDEX(10_Lieux!$E:$E,V181)&amp;"/","/chauffeur-prive/"&amp;INDEX(10_Lieux!$E:$E,U181)&amp;"/"&amp;INDEX(10_Lieux!$E:$E,V181)&amp;"/")</f>
        <v>/chauffeur-prive/montpellier-marseille/</v>
      </c>
      <c r="M181" s="14" t="str">
        <f aca="false">IFERROR(INDEX($L:$L,MATCH(B181&amp;"|"&amp;A181,$Z:$Z,0)),"—")</f>
        <v>/chauffeur-prive/marseille-montpellier/</v>
      </c>
      <c r="N181" s="14" t="str">
        <f aca="false">IF(LEN("Chauffeur privé "&amp;INDEX(10_Lieux!$J:$J,U181)&amp;" → "&amp;INDEX(10_Lieux!$J:$J,V181)&amp;" | 24h/24")&gt;60,"Chauffeur privé "&amp;INDEX(10_Lieux!$J:$J,U181)&amp;" → "&amp;INDEX(10_Lieux!$J:$J,V181),"Chauffeur privé "&amp;INDEX(10_Lieux!$J:$J,U181)&amp;" → "&amp;INDEX(10_Lieux!$J:$J,V181)&amp;" | 24h/24")</f>
        <v>Chauffeur privé Montpellier → Marseille | 24h/24</v>
      </c>
      <c r="O181" s="14" t="n">
        <f aca="false">LEN(N181)</f>
        <v>48</v>
      </c>
      <c r="P181" s="14" t="str">
        <f aca="false">"Chauffeur privé "&amp;INDEX(10_Lieux!$K:$K,U181)&amp;" vers "&amp;INDEX(10_Lieux!$L:$L,V181)</f>
        <v>Chauffeur privé de Montpellier vers Marseille</v>
      </c>
      <c r="Q181" s="14" t="str">
        <f aca="false">"Chauffeur privé "&amp;INDEX(10_Lieux!$K:$K,U181)&amp;" vers "&amp;INDEX(10_Lieux!$L:$L,V181)&amp;" : env. "&amp;I181&amp;" km, "&amp;J181&amp;" de route. Devis personnalisé, standard 24h/24 et 7j/7."</f>
        <v>Chauffeur privé de Montpellier vers Marseille : env. 157 km, 1 h 45 de route. Devis personnalisé, standard 24h/24 et 7j/7.</v>
      </c>
      <c r="R181" s="14" t="n">
        <f aca="false">LEN(Q181)</f>
        <v>122</v>
      </c>
      <c r="S181" s="14" t="str">
        <f aca="false">INDEX(10_Lieux!$C:$C,U181)</f>
        <v>France</v>
      </c>
      <c r="T181" s="14" t="str">
        <f aca="false">INDEX(10_Lieux!$C:$C,V181)</f>
        <v>France</v>
      </c>
      <c r="U181" s="14" t="n">
        <f aca="false">MATCH(A181,10_Lieux!$A:$A,0)</f>
        <v>71</v>
      </c>
      <c r="V181" s="14" t="n">
        <f aca="false">MATCH(B181,10_Lieux!$A:$A,0)</f>
        <v>79</v>
      </c>
      <c r="W181" s="14" t="n">
        <f aca="false">ROUND(6371*2*ASIN(SQRT(SIN(RADIANS(INDEX(10_Lieux!$F:$F,V181)-INDEX(10_Lieux!$F:$F,U181))/2)^2+COS(RADIANS(INDEX(10_Lieux!$F:$F,U181)))*COS(RADIANS(INDEX(10_Lieux!$F:$F,V181)))*SIN(RADIANS(INDEX(10_Lieux!$G:$G,V181)-INDEX(10_Lieux!$G:$G,U181))/2)^2)),1)</f>
        <v>125.5</v>
      </c>
      <c r="X181" s="14" t="n">
        <f aca="false">ROUND(I181/IF(I181&lt;p_seuil_vitesse,p_vit_lente,p_vit_rapide)*60/15,0)*15</f>
        <v>105</v>
      </c>
      <c r="Y181" s="14" t="n">
        <f aca="false">MAX(IF(INDEX(10_Lieux!$B:$B,U181)&lt;&gt;"Ville",INDEX(10_Lieux!$I:$I,U181),0),IF(INDEX(10_Lieux!$B:$B,V181)&lt;&gt;"Ville",INDEX(10_Lieux!$I:$I,V181),0))</f>
        <v>0</v>
      </c>
      <c r="Z181" s="14" t="str">
        <f aca="false">A181&amp;"|"&amp;B181</f>
        <v>Montpellier|Marseille</v>
      </c>
      <c r="AA181" s="14" t="str">
        <f aca="false">IF(I181&lt;p_local,"Local",IF(I181&lt;p_vv_min,"Courte distance",IF(I181&lt;p_tres_long,"Longue distance","Très longue distance")))</f>
        <v>Longue distance</v>
      </c>
    </row>
    <row r="182" customFormat="false" ht="15" hidden="false" customHeight="true" outlineLevel="0" collapsed="false">
      <c r="A182" s="1" t="s">
        <v>138</v>
      </c>
      <c r="B182" s="1" t="s">
        <v>130</v>
      </c>
      <c r="C182" s="1" t="s">
        <v>33</v>
      </c>
      <c r="D182" s="1" t="s">
        <v>124</v>
      </c>
      <c r="E182" s="1" t="s">
        <v>326</v>
      </c>
      <c r="F182" s="14" t="s">
        <v>40</v>
      </c>
      <c r="G182" s="14" t="str">
        <f aca="false">IF(I182&lt;p_local,"Local → page infra",IF(H182&gt;=p_ph1,"Phase 1",IF(H182&gt;=p_ph2,"Phase 2","Phase 3")))</f>
        <v>Phase 3</v>
      </c>
      <c r="H182" s="14" t="n">
        <f aca="false">IF(I182&lt;p_local,0,IF(C182="Aéroport → Aéroport",p_pts_plein,IF(Y182&gt;0,IF(I182&lt;=Y182,p_pts_plein,IF(I182&lt;=p_mult2*Y182,p_pts_moyen,p_pts_r3)),IF(I182&gt;=p_vv_min,p_pts_plein,IF(I182&gt;=p_vv_moy,p_pts_moyen,p_pts_court))))+IF(INDEX(10_Lieux!$D:$D,U182)=1,p_prio1,p_prio2)+IF(INDEX(10_Lieux!$D:$D,V182)=1,p_prio1,p_prio2)+IF(K182="Oui",p_tf,0)+p_hub*((INDEX(10_Lieux!$H:$H,U182)="Hub")+(INDEX(10_Lieux!$H:$H,V182)="Hub"))+IF(OR(INDEX(10_Lieux!$H:$H,U182)="Premium",INDEX(10_Lieux!$H:$H,V182)="Premium"),p_prem,0))</f>
        <v>55</v>
      </c>
      <c r="I182" s="14" t="n">
        <f aca="false">ROUND(W182*p_facteur,0)</f>
        <v>475</v>
      </c>
      <c r="J182" s="14" t="str">
        <f aca="false">IF(X182&lt;60,X182&amp;" min",INT(X182/60)&amp;" h"&amp;IF(MOD(X182,60)=0,""," "&amp;TEXT(MOD(X182,60),"00")))</f>
        <v>5 h</v>
      </c>
      <c r="K182" s="14" t="str">
        <f aca="false">IF(S182&lt;&gt;T182,"Oui","Non")</f>
        <v>Non</v>
      </c>
      <c r="L182" s="14" t="str">
        <f aca="false">IF(AND(INDEX(10_Lieux!$B:$B,U182)="Ville",INDEX(10_Lieux!$B:$B,V182)="Ville"),"/chauffeur-prive/"&amp;INDEX(10_Lieux!$E:$E,U182)&amp;"-"&amp;INDEX(10_Lieux!$E:$E,V182)&amp;"/","/chauffeur-prive/"&amp;INDEX(10_Lieux!$E:$E,U182)&amp;"/"&amp;INDEX(10_Lieux!$E:$E,V182)&amp;"/")</f>
        <v>/chauffeur-prive/montpellier-bordeaux/</v>
      </c>
      <c r="M182" s="14" t="str">
        <f aca="false">IFERROR(INDEX($L:$L,MATCH(B182&amp;"|"&amp;A182,$Z:$Z,0)),"—")</f>
        <v>/chauffeur-prive/bordeaux-montpellier/</v>
      </c>
      <c r="N182" s="14" t="str">
        <f aca="false">IF(LEN("Chauffeur privé "&amp;INDEX(10_Lieux!$J:$J,U182)&amp;" → "&amp;INDEX(10_Lieux!$J:$J,V182)&amp;" | 24h/24")&gt;60,"Chauffeur privé "&amp;INDEX(10_Lieux!$J:$J,U182)&amp;" → "&amp;INDEX(10_Lieux!$J:$J,V182),"Chauffeur privé "&amp;INDEX(10_Lieux!$J:$J,U182)&amp;" → "&amp;INDEX(10_Lieux!$J:$J,V182)&amp;" | 24h/24")</f>
        <v>Chauffeur privé Montpellier → Bordeaux | 24h/24</v>
      </c>
      <c r="O182" s="14" t="n">
        <f aca="false">LEN(N182)</f>
        <v>47</v>
      </c>
      <c r="P182" s="14" t="str">
        <f aca="false">"Chauffeur privé "&amp;INDEX(10_Lieux!$K:$K,U182)&amp;" vers "&amp;INDEX(10_Lieux!$L:$L,V182)</f>
        <v>Chauffeur privé de Montpellier vers Bordeaux</v>
      </c>
      <c r="Q182" s="14" t="str">
        <f aca="false">"Chauffeur privé "&amp;INDEX(10_Lieux!$K:$K,U182)&amp;" vers "&amp;INDEX(10_Lieux!$L:$L,V182)&amp;" : env. "&amp;I182&amp;" km, "&amp;J182&amp;" de route. Devis personnalisé, standard 24h/24 et 7j/7."</f>
        <v>Chauffeur privé de Montpellier vers Bordeaux : env. 475 km, 5 h de route. Devis personnalisé, standard 24h/24 et 7j/7.</v>
      </c>
      <c r="R182" s="14" t="n">
        <f aca="false">LEN(Q182)</f>
        <v>118</v>
      </c>
      <c r="S182" s="14" t="str">
        <f aca="false">INDEX(10_Lieux!$C:$C,U182)</f>
        <v>France</v>
      </c>
      <c r="T182" s="14" t="str">
        <f aca="false">INDEX(10_Lieux!$C:$C,V182)</f>
        <v>France</v>
      </c>
      <c r="U182" s="14" t="n">
        <f aca="false">MATCH(A182,10_Lieux!$A:$A,0)</f>
        <v>71</v>
      </c>
      <c r="V182" s="14" t="n">
        <f aca="false">MATCH(B182,10_Lieux!$A:$A,0)</f>
        <v>61</v>
      </c>
      <c r="W182" s="14" t="n">
        <f aca="false">ROUND(6371*2*ASIN(SQRT(SIN(RADIANS(INDEX(10_Lieux!$F:$F,V182)-INDEX(10_Lieux!$F:$F,U182))/2)^2+COS(RADIANS(INDEX(10_Lieux!$F:$F,U182)))*COS(RADIANS(INDEX(10_Lieux!$F:$F,V182)))*SIN(RADIANS(INDEX(10_Lieux!$G:$G,V182)-INDEX(10_Lieux!$G:$G,U182))/2)^2)),1)</f>
        <v>380.3</v>
      </c>
      <c r="X182" s="14" t="n">
        <f aca="false">ROUND(I182/IF(I182&lt;p_seuil_vitesse,p_vit_lente,p_vit_rapide)*60/15,0)*15</f>
        <v>300</v>
      </c>
      <c r="Y182" s="14" t="n">
        <f aca="false">MAX(IF(INDEX(10_Lieux!$B:$B,U182)&lt;&gt;"Ville",INDEX(10_Lieux!$I:$I,U182),0),IF(INDEX(10_Lieux!$B:$B,V182)&lt;&gt;"Ville",INDEX(10_Lieux!$I:$I,V182),0))</f>
        <v>0</v>
      </c>
      <c r="Z182" s="14" t="str">
        <f aca="false">A182&amp;"|"&amp;B182</f>
        <v>Montpellier|Bordeaux</v>
      </c>
      <c r="AA182" s="14" t="str">
        <f aca="false">IF(I182&lt;p_local,"Local",IF(I182&lt;p_vv_min,"Courte distance",IF(I182&lt;p_tres_long,"Longue distance","Très longue distance")))</f>
        <v>Longue distance</v>
      </c>
    </row>
    <row r="183" customFormat="false" ht="15" hidden="false" customHeight="true" outlineLevel="0" collapsed="false">
      <c r="A183" s="1" t="s">
        <v>138</v>
      </c>
      <c r="B183" s="1" t="s">
        <v>132</v>
      </c>
      <c r="C183" s="1" t="s">
        <v>33</v>
      </c>
      <c r="D183" s="1" t="s">
        <v>124</v>
      </c>
      <c r="E183" s="1" t="s">
        <v>327</v>
      </c>
      <c r="F183" s="14" t="s">
        <v>40</v>
      </c>
      <c r="G183" s="14" t="str">
        <f aca="false">IF(I183&lt;p_local,"Local → page infra",IF(H183&gt;=p_ph1,"Phase 1",IF(H183&gt;=p_ph2,"Phase 2","Phase 3")))</f>
        <v>Phase 3</v>
      </c>
      <c r="H183" s="14" t="n">
        <f aca="false">IF(I183&lt;p_local,0,IF(C183="Aéroport → Aéroport",p_pts_plein,IF(Y183&gt;0,IF(I183&lt;=Y183,p_pts_plein,IF(I183&lt;=p_mult2*Y183,p_pts_moyen,p_pts_r3)),IF(I183&gt;=p_vv_min,p_pts_plein,IF(I183&gt;=p_vv_moy,p_pts_moyen,p_pts_court))))+IF(INDEX(10_Lieux!$D:$D,U183)=1,p_prio1,p_prio2)+IF(INDEX(10_Lieux!$D:$D,V183)=1,p_prio1,p_prio2)+IF(K183="Oui",p_tf,0)+p_hub*((INDEX(10_Lieux!$H:$H,U183)="Hub")+(INDEX(10_Lieux!$H:$H,V183)="Hub"))+IF(OR(INDEX(10_Lieux!$H:$H,U183)="Premium",INDEX(10_Lieux!$H:$H,V183)="Premium"),p_prem,0))</f>
        <v>55</v>
      </c>
      <c r="I183" s="14" t="n">
        <f aca="false">ROUND(W183*p_facteur,0)</f>
        <v>245</v>
      </c>
      <c r="J183" s="14" t="str">
        <f aca="false">IF(X183&lt;60,X183&amp;" min",INT(X183/60)&amp;" h"&amp;IF(MOD(X183,60)=0,""," "&amp;TEXT(MOD(X183,60),"00")))</f>
        <v>2 h 30</v>
      </c>
      <c r="K183" s="14" t="str">
        <f aca="false">IF(S183&lt;&gt;T183,"Oui","Non")</f>
        <v>Non</v>
      </c>
      <c r="L183" s="14" t="str">
        <f aca="false">IF(AND(INDEX(10_Lieux!$B:$B,U183)="Ville",INDEX(10_Lieux!$B:$B,V183)="Ville"),"/chauffeur-prive/"&amp;INDEX(10_Lieux!$E:$E,U183)&amp;"-"&amp;INDEX(10_Lieux!$E:$E,V183)&amp;"/","/chauffeur-prive/"&amp;INDEX(10_Lieux!$E:$E,U183)&amp;"/"&amp;INDEX(10_Lieux!$E:$E,V183)&amp;"/")</f>
        <v>/chauffeur-prive/montpellier-toulouse/</v>
      </c>
      <c r="M183" s="14" t="str">
        <f aca="false">IFERROR(INDEX($L:$L,MATCH(B183&amp;"|"&amp;A183,$Z:$Z,0)),"—")</f>
        <v>/chauffeur-prive/toulouse-montpellier/</v>
      </c>
      <c r="N183" s="14" t="str">
        <f aca="false">IF(LEN("Chauffeur privé "&amp;INDEX(10_Lieux!$J:$J,U183)&amp;" → "&amp;INDEX(10_Lieux!$J:$J,V183)&amp;" | 24h/24")&gt;60,"Chauffeur privé "&amp;INDEX(10_Lieux!$J:$J,U183)&amp;" → "&amp;INDEX(10_Lieux!$J:$J,V183),"Chauffeur privé "&amp;INDEX(10_Lieux!$J:$J,U183)&amp;" → "&amp;INDEX(10_Lieux!$J:$J,V183)&amp;" | 24h/24")</f>
        <v>Chauffeur privé Montpellier → Toulouse | 24h/24</v>
      </c>
      <c r="O183" s="14" t="n">
        <f aca="false">LEN(N183)</f>
        <v>47</v>
      </c>
      <c r="P183" s="14" t="str">
        <f aca="false">"Chauffeur privé "&amp;INDEX(10_Lieux!$K:$K,U183)&amp;" vers "&amp;INDEX(10_Lieux!$L:$L,V183)</f>
        <v>Chauffeur privé de Montpellier vers Toulouse</v>
      </c>
      <c r="Q183" s="14" t="str">
        <f aca="false">"Chauffeur privé "&amp;INDEX(10_Lieux!$K:$K,U183)&amp;" vers "&amp;INDEX(10_Lieux!$L:$L,V183)&amp;" : env. "&amp;I183&amp;" km, "&amp;J183&amp;" de route. Devis personnalisé, standard 24h/24 et 7j/7."</f>
        <v>Chauffeur privé de Montpellier vers Toulouse : env. 245 km, 2 h 30 de route. Devis personnalisé, standard 24h/24 et 7j/7.</v>
      </c>
      <c r="R183" s="14" t="n">
        <f aca="false">LEN(Q183)</f>
        <v>121</v>
      </c>
      <c r="S183" s="14" t="str">
        <f aca="false">INDEX(10_Lieux!$C:$C,U183)</f>
        <v>France</v>
      </c>
      <c r="T183" s="14" t="str">
        <f aca="false">INDEX(10_Lieux!$C:$C,V183)</f>
        <v>France</v>
      </c>
      <c r="U183" s="14" t="n">
        <f aca="false">MATCH(A183,10_Lieux!$A:$A,0)</f>
        <v>71</v>
      </c>
      <c r="V183" s="14" t="n">
        <f aca="false">MATCH(B183,10_Lieux!$A:$A,0)</f>
        <v>70</v>
      </c>
      <c r="W183" s="14" t="n">
        <f aca="false">ROUND(6371*2*ASIN(SQRT(SIN(RADIANS(INDEX(10_Lieux!$F:$F,V183)-INDEX(10_Lieux!$F:$F,U183))/2)^2+COS(RADIANS(INDEX(10_Lieux!$F:$F,U183)))*COS(RADIANS(INDEX(10_Lieux!$F:$F,V183)))*SIN(RADIANS(INDEX(10_Lieux!$G:$G,V183)-INDEX(10_Lieux!$G:$G,U183))/2)^2)),1)</f>
        <v>195.9</v>
      </c>
      <c r="X183" s="14" t="n">
        <f aca="false">ROUND(I183/IF(I183&lt;p_seuil_vitesse,p_vit_lente,p_vit_rapide)*60/15,0)*15</f>
        <v>150</v>
      </c>
      <c r="Y183" s="14" t="n">
        <f aca="false">MAX(IF(INDEX(10_Lieux!$B:$B,U183)&lt;&gt;"Ville",INDEX(10_Lieux!$I:$I,U183),0),IF(INDEX(10_Lieux!$B:$B,V183)&lt;&gt;"Ville",INDEX(10_Lieux!$I:$I,V183),0))</f>
        <v>0</v>
      </c>
      <c r="Z183" s="14" t="str">
        <f aca="false">A183&amp;"|"&amp;B183</f>
        <v>Montpellier|Toulouse</v>
      </c>
      <c r="AA183" s="14" t="str">
        <f aca="false">IF(I183&lt;p_local,"Local",IF(I183&lt;p_vv_min,"Courte distance",IF(I183&lt;p_tres_long,"Longue distance","Très longue distance")))</f>
        <v>Longue distance</v>
      </c>
    </row>
    <row r="184" customFormat="false" ht="15" hidden="false" customHeight="true" outlineLevel="0" collapsed="false">
      <c r="A184" s="1" t="s">
        <v>138</v>
      </c>
      <c r="B184" s="1" t="s">
        <v>134</v>
      </c>
      <c r="C184" s="1" t="s">
        <v>33</v>
      </c>
      <c r="D184" s="1" t="s">
        <v>124</v>
      </c>
      <c r="E184" s="1" t="s">
        <v>328</v>
      </c>
      <c r="F184" s="14" t="s">
        <v>40</v>
      </c>
      <c r="G184" s="14" t="str">
        <f aca="false">IF(I184&lt;p_local,"Local → page infra",IF(H184&gt;=p_ph1,"Phase 1",IF(H184&gt;=p_ph2,"Phase 2","Phase 3")))</f>
        <v>Phase 3</v>
      </c>
      <c r="H184" s="14" t="n">
        <f aca="false">IF(I184&lt;p_local,0,IF(C184="Aéroport → Aéroport",p_pts_plein,IF(Y184&gt;0,IF(I184&lt;=Y184,p_pts_plein,IF(I184&lt;=p_mult2*Y184,p_pts_moyen,p_pts_r3)),IF(I184&gt;=p_vv_min,p_pts_plein,IF(I184&gt;=p_vv_moy,p_pts_moyen,p_pts_court))))+IF(INDEX(10_Lieux!$D:$D,U184)=1,p_prio1,p_prio2)+IF(INDEX(10_Lieux!$D:$D,V184)=1,p_prio1,p_prio2)+IF(K184="Oui",p_tf,0)+p_hub*((INDEX(10_Lieux!$H:$H,U184)="Hub")+(INDEX(10_Lieux!$H:$H,V184)="Hub"))+IF(OR(INDEX(10_Lieux!$H:$H,U184)="Premium",INDEX(10_Lieux!$H:$H,V184)="Premium"),p_prem,0))</f>
        <v>55</v>
      </c>
      <c r="I184" s="14" t="n">
        <f aca="false">ROUND(W184*p_facteur,0)</f>
        <v>979</v>
      </c>
      <c r="J184" s="14" t="str">
        <f aca="false">IF(X184&lt;60,X184&amp;" min",INT(X184/60)&amp;" h"&amp;IF(MOD(X184,60)=0,""," "&amp;TEXT(MOD(X184,60),"00")))</f>
        <v>10 h 15</v>
      </c>
      <c r="K184" s="14" t="str">
        <f aca="false">IF(S184&lt;&gt;T184,"Oui","Non")</f>
        <v>Non</v>
      </c>
      <c r="L184" s="14" t="str">
        <f aca="false">IF(AND(INDEX(10_Lieux!$B:$B,U184)="Ville",INDEX(10_Lieux!$B:$B,V184)="Ville"),"/chauffeur-prive/"&amp;INDEX(10_Lieux!$E:$E,U184)&amp;"-"&amp;INDEX(10_Lieux!$E:$E,V184)&amp;"/","/chauffeur-prive/"&amp;INDEX(10_Lieux!$E:$E,U184)&amp;"/"&amp;INDEX(10_Lieux!$E:$E,V184)&amp;"/")</f>
        <v>/chauffeur-prive/montpellier-lille/</v>
      </c>
      <c r="M184" s="14" t="str">
        <f aca="false">IFERROR(INDEX($L:$L,MATCH(B184&amp;"|"&amp;A184,$Z:$Z,0)),"—")</f>
        <v>/chauffeur-prive/lille-montpellier/</v>
      </c>
      <c r="N184" s="14" t="str">
        <f aca="false">IF(LEN("Chauffeur privé "&amp;INDEX(10_Lieux!$J:$J,U184)&amp;" → "&amp;INDEX(10_Lieux!$J:$J,V184)&amp;" | 24h/24")&gt;60,"Chauffeur privé "&amp;INDEX(10_Lieux!$J:$J,U184)&amp;" → "&amp;INDEX(10_Lieux!$J:$J,V184),"Chauffeur privé "&amp;INDEX(10_Lieux!$J:$J,U184)&amp;" → "&amp;INDEX(10_Lieux!$J:$J,V184)&amp;" | 24h/24")</f>
        <v>Chauffeur privé Montpellier → Lille | 24h/24</v>
      </c>
      <c r="O184" s="14" t="n">
        <f aca="false">LEN(N184)</f>
        <v>44</v>
      </c>
      <c r="P184" s="14" t="str">
        <f aca="false">"Chauffeur privé "&amp;INDEX(10_Lieux!$K:$K,U184)&amp;" vers "&amp;INDEX(10_Lieux!$L:$L,V184)</f>
        <v>Chauffeur privé de Montpellier vers Lille</v>
      </c>
      <c r="Q184" s="14" t="str">
        <f aca="false">"Chauffeur privé "&amp;INDEX(10_Lieux!$K:$K,U184)&amp;" vers "&amp;INDEX(10_Lieux!$L:$L,V184)&amp;" : env. "&amp;I184&amp;" km, "&amp;J184&amp;" de route. Devis personnalisé, standard 24h/24 et 7j/7."</f>
        <v>Chauffeur privé de Montpellier vers Lille : env. 979 km, 10 h 15 de route. Devis personnalisé, standard 24h/24 et 7j/7.</v>
      </c>
      <c r="R184" s="14" t="n">
        <f aca="false">LEN(Q184)</f>
        <v>119</v>
      </c>
      <c r="S184" s="14" t="str">
        <f aca="false">INDEX(10_Lieux!$C:$C,U184)</f>
        <v>France</v>
      </c>
      <c r="T184" s="14" t="str">
        <f aca="false">INDEX(10_Lieux!$C:$C,V184)</f>
        <v>France</v>
      </c>
      <c r="U184" s="14" t="n">
        <f aca="false">MATCH(A184,10_Lieux!$A:$A,0)</f>
        <v>71</v>
      </c>
      <c r="V184" s="14" t="n">
        <f aca="false">MATCH(B184,10_Lieux!$A:$A,0)</f>
        <v>37</v>
      </c>
      <c r="W184" s="14" t="n">
        <f aca="false">ROUND(6371*2*ASIN(SQRT(SIN(RADIANS(INDEX(10_Lieux!$F:$F,V184)-INDEX(10_Lieux!$F:$F,U184))/2)^2+COS(RADIANS(INDEX(10_Lieux!$F:$F,U184)))*COS(RADIANS(INDEX(10_Lieux!$F:$F,V184)))*SIN(RADIANS(INDEX(10_Lieux!$G:$G,V184)-INDEX(10_Lieux!$G:$G,U184))/2)^2)),1)</f>
        <v>782.8</v>
      </c>
      <c r="X184" s="14" t="n">
        <f aca="false">ROUND(I184/IF(I184&lt;p_seuil_vitesse,p_vit_lente,p_vit_rapide)*60/15,0)*15</f>
        <v>615</v>
      </c>
      <c r="Y184" s="14" t="n">
        <f aca="false">MAX(IF(INDEX(10_Lieux!$B:$B,U184)&lt;&gt;"Ville",INDEX(10_Lieux!$I:$I,U184),0),IF(INDEX(10_Lieux!$B:$B,V184)&lt;&gt;"Ville",INDEX(10_Lieux!$I:$I,V184),0))</f>
        <v>0</v>
      </c>
      <c r="Z184" s="14" t="str">
        <f aca="false">A184&amp;"|"&amp;B184</f>
        <v>Montpellier|Lille</v>
      </c>
      <c r="AA184" s="14" t="str">
        <f aca="false">IF(I184&lt;p_local,"Local",IF(I184&lt;p_vv_min,"Courte distance",IF(I184&lt;p_tres_long,"Longue distance","Très longue distance")))</f>
        <v>Très longue distance</v>
      </c>
    </row>
    <row r="185" customFormat="false" ht="15" hidden="false" customHeight="true" outlineLevel="0" collapsed="false">
      <c r="A185" s="1" t="s">
        <v>138</v>
      </c>
      <c r="B185" s="1" t="s">
        <v>136</v>
      </c>
      <c r="C185" s="1" t="s">
        <v>33</v>
      </c>
      <c r="D185" s="1" t="s">
        <v>124</v>
      </c>
      <c r="E185" s="1" t="s">
        <v>329</v>
      </c>
      <c r="F185" s="14" t="s">
        <v>40</v>
      </c>
      <c r="G185" s="14" t="str">
        <f aca="false">IF(I185&lt;p_local,"Local → page infra",IF(H185&gt;=p_ph1,"Phase 1",IF(H185&gt;=p_ph2,"Phase 2","Phase 3")))</f>
        <v>Phase 3</v>
      </c>
      <c r="H185" s="14" t="n">
        <f aca="false">IF(I185&lt;p_local,0,IF(C185="Aéroport → Aéroport",p_pts_plein,IF(Y185&gt;0,IF(I185&lt;=Y185,p_pts_plein,IF(I185&lt;=p_mult2*Y185,p_pts_moyen,p_pts_r3)),IF(I185&gt;=p_vv_min,p_pts_plein,IF(I185&gt;=p_vv_moy,p_pts_moyen,p_pts_court))))+IF(INDEX(10_Lieux!$D:$D,U185)=1,p_prio1,p_prio2)+IF(INDEX(10_Lieux!$D:$D,V185)=1,p_prio1,p_prio2)+IF(K185="Oui",p_tf,0)+p_hub*((INDEX(10_Lieux!$H:$H,U185)="Hub")+(INDEX(10_Lieux!$H:$H,V185)="Hub"))+IF(OR(INDEX(10_Lieux!$H:$H,U185)="Premium",INDEX(10_Lieux!$H:$H,V185)="Premium"),p_prem,0))</f>
        <v>55</v>
      </c>
      <c r="I185" s="14" t="n">
        <f aca="false">ROUND(W185*p_facteur,0)</f>
        <v>784</v>
      </c>
      <c r="J185" s="14" t="str">
        <f aca="false">IF(X185&lt;60,X185&amp;" min",INT(X185/60)&amp;" h"&amp;IF(MOD(X185,60)=0,""," "&amp;TEXT(MOD(X185,60),"00")))</f>
        <v>8 h 15</v>
      </c>
      <c r="K185" s="14" t="str">
        <f aca="false">IF(S185&lt;&gt;T185,"Oui","Non")</f>
        <v>Non</v>
      </c>
      <c r="L185" s="14" t="str">
        <f aca="false">IF(AND(INDEX(10_Lieux!$B:$B,U185)="Ville",INDEX(10_Lieux!$B:$B,V185)="Ville"),"/chauffeur-prive/"&amp;INDEX(10_Lieux!$E:$E,U185)&amp;"-"&amp;INDEX(10_Lieux!$E:$E,V185)&amp;"/","/chauffeur-prive/"&amp;INDEX(10_Lieux!$E:$E,U185)&amp;"/"&amp;INDEX(10_Lieux!$E:$E,V185)&amp;"/")</f>
        <v>/chauffeur-prive/montpellier-strasbourg/</v>
      </c>
      <c r="M185" s="14" t="str">
        <f aca="false">IFERROR(INDEX($L:$L,MATCH(B185&amp;"|"&amp;A185,$Z:$Z,0)),"—")</f>
        <v>/chauffeur-prive/strasbourg-montpellier/</v>
      </c>
      <c r="N185" s="14" t="str">
        <f aca="false">IF(LEN("Chauffeur privé "&amp;INDEX(10_Lieux!$J:$J,U185)&amp;" → "&amp;INDEX(10_Lieux!$J:$J,V185)&amp;" | 24h/24")&gt;60,"Chauffeur privé "&amp;INDEX(10_Lieux!$J:$J,U185)&amp;" → "&amp;INDEX(10_Lieux!$J:$J,V185),"Chauffeur privé "&amp;INDEX(10_Lieux!$J:$J,U185)&amp;" → "&amp;INDEX(10_Lieux!$J:$J,V185)&amp;" | 24h/24")</f>
        <v>Chauffeur privé Montpellier → Strasbourg | 24h/24</v>
      </c>
      <c r="O185" s="14" t="n">
        <f aca="false">LEN(N185)</f>
        <v>49</v>
      </c>
      <c r="P185" s="14" t="str">
        <f aca="false">"Chauffeur privé "&amp;INDEX(10_Lieux!$K:$K,U185)&amp;" vers "&amp;INDEX(10_Lieux!$L:$L,V185)</f>
        <v>Chauffeur privé de Montpellier vers Strasbourg</v>
      </c>
      <c r="Q185" s="14" t="str">
        <f aca="false">"Chauffeur privé "&amp;INDEX(10_Lieux!$K:$K,U185)&amp;" vers "&amp;INDEX(10_Lieux!$L:$L,V185)&amp;" : env. "&amp;I185&amp;" km, "&amp;J185&amp;" de route. Devis personnalisé, standard 24h/24 et 7j/7."</f>
        <v>Chauffeur privé de Montpellier vers Strasbourg : env. 784 km, 8 h 15 de route. Devis personnalisé, standard 24h/24 et 7j/7.</v>
      </c>
      <c r="R185" s="14" t="n">
        <f aca="false">LEN(Q185)</f>
        <v>123</v>
      </c>
      <c r="S185" s="14" t="str">
        <f aca="false">INDEX(10_Lieux!$C:$C,U185)</f>
        <v>France</v>
      </c>
      <c r="T185" s="14" t="str">
        <f aca="false">INDEX(10_Lieux!$C:$C,V185)</f>
        <v>France</v>
      </c>
      <c r="U185" s="14" t="n">
        <f aca="false">MATCH(A185,10_Lieux!$A:$A,0)</f>
        <v>71</v>
      </c>
      <c r="V185" s="14" t="n">
        <f aca="false">MATCH(B185,10_Lieux!$A:$A,0)</f>
        <v>29</v>
      </c>
      <c r="W185" s="14" t="n">
        <f aca="false">ROUND(6371*2*ASIN(SQRT(SIN(RADIANS(INDEX(10_Lieux!$F:$F,V185)-INDEX(10_Lieux!$F:$F,U185))/2)^2+COS(RADIANS(INDEX(10_Lieux!$F:$F,U185)))*COS(RADIANS(INDEX(10_Lieux!$F:$F,V185)))*SIN(RADIANS(INDEX(10_Lieux!$G:$G,V185)-INDEX(10_Lieux!$G:$G,U185))/2)^2)),1)</f>
        <v>627.3</v>
      </c>
      <c r="X185" s="14" t="n">
        <f aca="false">ROUND(I185/IF(I185&lt;p_seuil_vitesse,p_vit_lente,p_vit_rapide)*60/15,0)*15</f>
        <v>495</v>
      </c>
      <c r="Y185" s="14" t="n">
        <f aca="false">MAX(IF(INDEX(10_Lieux!$B:$B,U185)&lt;&gt;"Ville",INDEX(10_Lieux!$I:$I,U185),0),IF(INDEX(10_Lieux!$B:$B,V185)&lt;&gt;"Ville",INDEX(10_Lieux!$I:$I,V185),0))</f>
        <v>0</v>
      </c>
      <c r="Z185" s="14" t="str">
        <f aca="false">A185&amp;"|"&amp;B185</f>
        <v>Montpellier|Strasbourg</v>
      </c>
      <c r="AA185" s="14" t="str">
        <f aca="false">IF(I185&lt;p_local,"Local",IF(I185&lt;p_vv_min,"Courte distance",IF(I185&lt;p_tres_long,"Longue distance","Très longue distance")))</f>
        <v>Très longue distance</v>
      </c>
    </row>
    <row r="186" customFormat="false" ht="15" hidden="false" customHeight="true" outlineLevel="0" collapsed="false">
      <c r="A186" s="1" t="s">
        <v>138</v>
      </c>
      <c r="B186" s="1" t="s">
        <v>140</v>
      </c>
      <c r="C186" s="1" t="s">
        <v>33</v>
      </c>
      <c r="D186" s="1" t="s">
        <v>124</v>
      </c>
      <c r="E186" s="1" t="s">
        <v>330</v>
      </c>
      <c r="F186" s="14" t="s">
        <v>40</v>
      </c>
      <c r="G186" s="14" t="str">
        <f aca="false">IF(I186&lt;p_local,"Local → page infra",IF(H186&gt;=p_ph1,"Phase 1",IF(H186&gt;=p_ph2,"Phase 2","Phase 3")))</f>
        <v>Phase 3</v>
      </c>
      <c r="H186" s="14" t="n">
        <f aca="false">IF(I186&lt;p_local,0,IF(C186="Aéroport → Aéroport",p_pts_plein,IF(Y186&gt;0,IF(I186&lt;=Y186,p_pts_plein,IF(I186&lt;=p_mult2*Y186,p_pts_moyen,p_pts_r3)),IF(I186&gt;=p_vv_min,p_pts_plein,IF(I186&gt;=p_vv_moy,p_pts_moyen,p_pts_court))))+IF(INDEX(10_Lieux!$D:$D,U186)=1,p_prio1,p_prio2)+IF(INDEX(10_Lieux!$D:$D,V186)=1,p_prio1,p_prio2)+IF(K186="Oui",p_tf,0)+p_hub*((INDEX(10_Lieux!$H:$H,U186)="Hub")+(INDEX(10_Lieux!$H:$H,V186)="Hub"))+IF(OR(INDEX(10_Lieux!$H:$H,U186)="Premium",INDEX(10_Lieux!$H:$H,V186)="Premium"),p_prem,0))</f>
        <v>50</v>
      </c>
      <c r="I186" s="14" t="n">
        <f aca="false">ROUND(W186*p_facteur,0)</f>
        <v>729</v>
      </c>
      <c r="J186" s="14" t="str">
        <f aca="false">IF(X186&lt;60,X186&amp;" min",INT(X186/60)&amp;" h"&amp;IF(MOD(X186,60)=0,""," "&amp;TEXT(MOD(X186,60),"00")))</f>
        <v>7 h 45</v>
      </c>
      <c r="K186" s="14" t="str">
        <f aca="false">IF(S186&lt;&gt;T186,"Oui","Non")</f>
        <v>Non</v>
      </c>
      <c r="L186" s="14" t="str">
        <f aca="false">IF(AND(INDEX(10_Lieux!$B:$B,U186)="Ville",INDEX(10_Lieux!$B:$B,V186)="Ville"),"/chauffeur-prive/"&amp;INDEX(10_Lieux!$E:$E,U186)&amp;"-"&amp;INDEX(10_Lieux!$E:$E,V186)&amp;"/","/chauffeur-prive/"&amp;INDEX(10_Lieux!$E:$E,U186)&amp;"/"&amp;INDEX(10_Lieux!$E:$E,V186)&amp;"/")</f>
        <v>/chauffeur-prive/montpellier-nantes/</v>
      </c>
      <c r="M186" s="14" t="str">
        <f aca="false">IFERROR(INDEX($L:$L,MATCH(B186&amp;"|"&amp;A186,$Z:$Z,0)),"—")</f>
        <v>/chauffeur-prive/nantes-montpellier/</v>
      </c>
      <c r="N186" s="14" t="str">
        <f aca="false">IF(LEN("Chauffeur privé "&amp;INDEX(10_Lieux!$J:$J,U186)&amp;" → "&amp;INDEX(10_Lieux!$J:$J,V186)&amp;" | 24h/24")&gt;60,"Chauffeur privé "&amp;INDEX(10_Lieux!$J:$J,U186)&amp;" → "&amp;INDEX(10_Lieux!$J:$J,V186),"Chauffeur privé "&amp;INDEX(10_Lieux!$J:$J,U186)&amp;" → "&amp;INDEX(10_Lieux!$J:$J,V186)&amp;" | 24h/24")</f>
        <v>Chauffeur privé Montpellier → Nantes | 24h/24</v>
      </c>
      <c r="O186" s="14" t="n">
        <f aca="false">LEN(N186)</f>
        <v>45</v>
      </c>
      <c r="P186" s="14" t="str">
        <f aca="false">"Chauffeur privé "&amp;INDEX(10_Lieux!$K:$K,U186)&amp;" vers "&amp;INDEX(10_Lieux!$L:$L,V186)</f>
        <v>Chauffeur privé de Montpellier vers Nantes</v>
      </c>
      <c r="Q186" s="14" t="str">
        <f aca="false">"Chauffeur privé "&amp;INDEX(10_Lieux!$K:$K,U186)&amp;" vers "&amp;INDEX(10_Lieux!$L:$L,V186)&amp;" : env. "&amp;I186&amp;" km, "&amp;J186&amp;" de route. Devis personnalisé, standard 24h/24 et 7j/7."</f>
        <v>Chauffeur privé de Montpellier vers Nantes : env. 729 km, 7 h 45 de route. Devis personnalisé, standard 24h/24 et 7j/7.</v>
      </c>
      <c r="R186" s="14" t="n">
        <f aca="false">LEN(Q186)</f>
        <v>119</v>
      </c>
      <c r="S186" s="14" t="str">
        <f aca="false">INDEX(10_Lieux!$C:$C,U186)</f>
        <v>France</v>
      </c>
      <c r="T186" s="14" t="str">
        <f aca="false">INDEX(10_Lieux!$C:$C,V186)</f>
        <v>France</v>
      </c>
      <c r="U186" s="14" t="n">
        <f aca="false">MATCH(A186,10_Lieux!$A:$A,0)</f>
        <v>71</v>
      </c>
      <c r="V186" s="14" t="n">
        <f aca="false">MATCH(B186,10_Lieux!$A:$A,0)</f>
        <v>56</v>
      </c>
      <c r="W186" s="14" t="n">
        <f aca="false">ROUND(6371*2*ASIN(SQRT(SIN(RADIANS(INDEX(10_Lieux!$F:$F,V186)-INDEX(10_Lieux!$F:$F,U186))/2)^2+COS(RADIANS(INDEX(10_Lieux!$F:$F,U186)))*COS(RADIANS(INDEX(10_Lieux!$F:$F,V186)))*SIN(RADIANS(INDEX(10_Lieux!$G:$G,V186)-INDEX(10_Lieux!$G:$G,U186))/2)^2)),1)</f>
        <v>583.3</v>
      </c>
      <c r="X186" s="14" t="n">
        <f aca="false">ROUND(I186/IF(I186&lt;p_seuil_vitesse,p_vit_lente,p_vit_rapide)*60/15,0)*15</f>
        <v>465</v>
      </c>
      <c r="Y186" s="14" t="n">
        <f aca="false">MAX(IF(INDEX(10_Lieux!$B:$B,U186)&lt;&gt;"Ville",INDEX(10_Lieux!$I:$I,U186),0),IF(INDEX(10_Lieux!$B:$B,V186)&lt;&gt;"Ville",INDEX(10_Lieux!$I:$I,V186),0))</f>
        <v>0</v>
      </c>
      <c r="Z186" s="14" t="str">
        <f aca="false">A186&amp;"|"&amp;B186</f>
        <v>Montpellier|Nantes</v>
      </c>
      <c r="AA186" s="14" t="str">
        <f aca="false">IF(I186&lt;p_local,"Local",IF(I186&lt;p_vv_min,"Courte distance",IF(I186&lt;p_tres_long,"Longue distance","Très longue distance")))</f>
        <v>Très longue distance</v>
      </c>
    </row>
    <row r="187" customFormat="false" ht="15" hidden="false" customHeight="true" outlineLevel="0" collapsed="false">
      <c r="A187" s="1" t="s">
        <v>138</v>
      </c>
      <c r="B187" s="1" t="s">
        <v>142</v>
      </c>
      <c r="C187" s="1" t="s">
        <v>33</v>
      </c>
      <c r="D187" s="1" t="s">
        <v>124</v>
      </c>
      <c r="E187" s="1" t="s">
        <v>331</v>
      </c>
      <c r="F187" s="14" t="s">
        <v>40</v>
      </c>
      <c r="G187" s="14" t="str">
        <f aca="false">IF(I187&lt;p_local,"Local → page infra",IF(H187&gt;=p_ph1,"Phase 1",IF(H187&gt;=p_ph2,"Phase 2","Phase 3")))</f>
        <v>Phase 3</v>
      </c>
      <c r="H187" s="14" t="n">
        <f aca="false">IF(I187&lt;p_local,0,IF(C187="Aéroport → Aéroport",p_pts_plein,IF(Y187&gt;0,IF(I187&lt;=Y187,p_pts_plein,IF(I187&lt;=p_mult2*Y187,p_pts_moyen,p_pts_r3)),IF(I187&gt;=p_vv_min,p_pts_plein,IF(I187&gt;=p_vv_moy,p_pts_moyen,p_pts_court))))+IF(INDEX(10_Lieux!$D:$D,U187)=1,p_prio1,p_prio2)+IF(INDEX(10_Lieux!$D:$D,V187)=1,p_prio1,p_prio2)+IF(K187="Oui",p_tf,0)+p_hub*((INDEX(10_Lieux!$H:$H,U187)="Hub")+(INDEX(10_Lieux!$H:$H,V187)="Hub"))+IF(OR(INDEX(10_Lieux!$H:$H,U187)="Premium",INDEX(10_Lieux!$H:$H,V187)="Premium"),p_prem,0))</f>
        <v>50</v>
      </c>
      <c r="I187" s="14" t="n">
        <f aca="false">ROUND(W187*p_facteur,0)</f>
        <v>825</v>
      </c>
      <c r="J187" s="14" t="str">
        <f aca="false">IF(X187&lt;60,X187&amp;" min",INT(X187/60)&amp;" h"&amp;IF(MOD(X187,60)=0,""," "&amp;TEXT(MOD(X187,60),"00")))</f>
        <v>8 h 45</v>
      </c>
      <c r="K187" s="14" t="str">
        <f aca="false">IF(S187&lt;&gt;T187,"Oui","Non")</f>
        <v>Non</v>
      </c>
      <c r="L187" s="14" t="str">
        <f aca="false">IF(AND(INDEX(10_Lieux!$B:$B,U187)="Ville",INDEX(10_Lieux!$B:$B,V187)="Ville"),"/chauffeur-prive/"&amp;INDEX(10_Lieux!$E:$E,U187)&amp;"-"&amp;INDEX(10_Lieux!$E:$E,V187)&amp;"/","/chauffeur-prive/"&amp;INDEX(10_Lieux!$E:$E,U187)&amp;"/"&amp;INDEX(10_Lieux!$E:$E,V187)&amp;"/")</f>
        <v>/chauffeur-prive/montpellier-rennes/</v>
      </c>
      <c r="M187" s="14" t="str">
        <f aca="false">IFERROR(INDEX($L:$L,MATCH(B187&amp;"|"&amp;A187,$Z:$Z,0)),"—")</f>
        <v>/chauffeur-prive/rennes-montpellier/</v>
      </c>
      <c r="N187" s="14" t="str">
        <f aca="false">IF(LEN("Chauffeur privé "&amp;INDEX(10_Lieux!$J:$J,U187)&amp;" → "&amp;INDEX(10_Lieux!$J:$J,V187)&amp;" | 24h/24")&gt;60,"Chauffeur privé "&amp;INDEX(10_Lieux!$J:$J,U187)&amp;" → "&amp;INDEX(10_Lieux!$J:$J,V187),"Chauffeur privé "&amp;INDEX(10_Lieux!$J:$J,U187)&amp;" → "&amp;INDEX(10_Lieux!$J:$J,V187)&amp;" | 24h/24")</f>
        <v>Chauffeur privé Montpellier → Rennes | 24h/24</v>
      </c>
      <c r="O187" s="14" t="n">
        <f aca="false">LEN(N187)</f>
        <v>45</v>
      </c>
      <c r="P187" s="14" t="str">
        <f aca="false">"Chauffeur privé "&amp;INDEX(10_Lieux!$K:$K,U187)&amp;" vers "&amp;INDEX(10_Lieux!$L:$L,V187)</f>
        <v>Chauffeur privé de Montpellier vers Rennes</v>
      </c>
      <c r="Q187" s="14" t="str">
        <f aca="false">"Chauffeur privé "&amp;INDEX(10_Lieux!$K:$K,U187)&amp;" vers "&amp;INDEX(10_Lieux!$L:$L,V187)&amp;" : env. "&amp;I187&amp;" km, "&amp;J187&amp;" de route. Devis personnalisé, standard 24h/24 et 7j/7."</f>
        <v>Chauffeur privé de Montpellier vers Rennes : env. 825 km, 8 h 45 de route. Devis personnalisé, standard 24h/24 et 7j/7.</v>
      </c>
      <c r="R187" s="14" t="n">
        <f aca="false">LEN(Q187)</f>
        <v>119</v>
      </c>
      <c r="S187" s="14" t="str">
        <f aca="false">INDEX(10_Lieux!$C:$C,U187)</f>
        <v>France</v>
      </c>
      <c r="T187" s="14" t="str">
        <f aca="false">INDEX(10_Lieux!$C:$C,V187)</f>
        <v>France</v>
      </c>
      <c r="U187" s="14" t="n">
        <f aca="false">MATCH(A187,10_Lieux!$A:$A,0)</f>
        <v>71</v>
      </c>
      <c r="V187" s="14" t="n">
        <f aca="false">MATCH(B187,10_Lieux!$A:$A,0)</f>
        <v>49</v>
      </c>
      <c r="W187" s="14" t="n">
        <f aca="false">ROUND(6371*2*ASIN(SQRT(SIN(RADIANS(INDEX(10_Lieux!$F:$F,V187)-INDEX(10_Lieux!$F:$F,U187))/2)^2+COS(RADIANS(INDEX(10_Lieux!$F:$F,U187)))*COS(RADIANS(INDEX(10_Lieux!$F:$F,V187)))*SIN(RADIANS(INDEX(10_Lieux!$G:$G,V187)-INDEX(10_Lieux!$G:$G,U187))/2)^2)),1)</f>
        <v>660</v>
      </c>
      <c r="X187" s="14" t="n">
        <f aca="false">ROUND(I187/IF(I187&lt;p_seuil_vitesse,p_vit_lente,p_vit_rapide)*60/15,0)*15</f>
        <v>525</v>
      </c>
      <c r="Y187" s="14" t="n">
        <f aca="false">MAX(IF(INDEX(10_Lieux!$B:$B,U187)&lt;&gt;"Ville",INDEX(10_Lieux!$I:$I,U187),0),IF(INDEX(10_Lieux!$B:$B,V187)&lt;&gt;"Ville",INDEX(10_Lieux!$I:$I,V187),0))</f>
        <v>0</v>
      </c>
      <c r="Z187" s="14" t="str">
        <f aca="false">A187&amp;"|"&amp;B187</f>
        <v>Montpellier|Rennes</v>
      </c>
      <c r="AA187" s="14" t="str">
        <f aca="false">IF(I187&lt;p_local,"Local",IF(I187&lt;p_vv_min,"Courte distance",IF(I187&lt;p_tres_long,"Longue distance","Très longue distance")))</f>
        <v>Très longue distance</v>
      </c>
    </row>
    <row r="188" customFormat="false" ht="15" hidden="false" customHeight="true" outlineLevel="0" collapsed="false">
      <c r="A188" s="1" t="s">
        <v>138</v>
      </c>
      <c r="B188" s="1" t="s">
        <v>144</v>
      </c>
      <c r="C188" s="1" t="s">
        <v>33</v>
      </c>
      <c r="D188" s="1" t="s">
        <v>124</v>
      </c>
      <c r="E188" s="1" t="s">
        <v>332</v>
      </c>
      <c r="F188" s="14" t="s">
        <v>40</v>
      </c>
      <c r="G188" s="14" t="str">
        <f aca="false">IF(I188&lt;p_local,"Local → page infra",IF(H188&gt;=p_ph1,"Phase 1",IF(H188&gt;=p_ph2,"Phase 2","Phase 3")))</f>
        <v>Phase 3</v>
      </c>
      <c r="H188" s="14" t="n">
        <f aca="false">IF(I188&lt;p_local,0,IF(C188="Aéroport → Aéroport",p_pts_plein,IF(Y188&gt;0,IF(I188&lt;=Y188,p_pts_plein,IF(I188&lt;=p_mult2*Y188,p_pts_moyen,p_pts_r3)),IF(I188&gt;=p_vv_min,p_pts_plein,IF(I188&gt;=p_vv_moy,p_pts_moyen,p_pts_court))))+IF(INDEX(10_Lieux!$D:$D,U188)=1,p_prio1,p_prio2)+IF(INDEX(10_Lieux!$D:$D,V188)=1,p_prio1,p_prio2)+IF(K188="Oui",p_tf,0)+p_hub*((INDEX(10_Lieux!$H:$H,U188)="Hub")+(INDEX(10_Lieux!$H:$H,V188)="Hub"))+IF(OR(INDEX(10_Lieux!$H:$H,U188)="Premium",INDEX(10_Lieux!$H:$H,V188)="Premium"),p_prem,0))</f>
        <v>55</v>
      </c>
      <c r="I188" s="14" t="n">
        <f aca="false">ROUND(W188*p_facteur,0)</f>
        <v>528</v>
      </c>
      <c r="J188" s="14" t="str">
        <f aca="false">IF(X188&lt;60,X188&amp;" min",INT(X188/60)&amp;" h"&amp;IF(MOD(X188,60)=0,""," "&amp;TEXT(MOD(X188,60),"00")))</f>
        <v>5 h 30</v>
      </c>
      <c r="K188" s="14" t="str">
        <f aca="false">IF(S188&lt;&gt;T188,"Oui","Non")</f>
        <v>Non</v>
      </c>
      <c r="L188" s="14" t="str">
        <f aca="false">IF(AND(INDEX(10_Lieux!$B:$B,U188)="Ville",INDEX(10_Lieux!$B:$B,V188)="Ville"),"/chauffeur-prive/"&amp;INDEX(10_Lieux!$E:$E,U188)&amp;"-"&amp;INDEX(10_Lieux!$E:$E,V188)&amp;"/","/chauffeur-prive/"&amp;INDEX(10_Lieux!$E:$E,U188)&amp;"/"&amp;INDEX(10_Lieux!$E:$E,V188)&amp;"/")</f>
        <v>/chauffeur-prive/montpellier-dijon/</v>
      </c>
      <c r="M188" s="14" t="str">
        <f aca="false">IFERROR(INDEX($L:$L,MATCH(B188&amp;"|"&amp;A188,$Z:$Z,0)),"—")</f>
        <v>/chauffeur-prive/dijon-montpellier/</v>
      </c>
      <c r="N188" s="14" t="str">
        <f aca="false">IF(LEN("Chauffeur privé "&amp;INDEX(10_Lieux!$J:$J,U188)&amp;" → "&amp;INDEX(10_Lieux!$J:$J,V188)&amp;" | 24h/24")&gt;60,"Chauffeur privé "&amp;INDEX(10_Lieux!$J:$J,U188)&amp;" → "&amp;INDEX(10_Lieux!$J:$J,V188),"Chauffeur privé "&amp;INDEX(10_Lieux!$J:$J,U188)&amp;" → "&amp;INDEX(10_Lieux!$J:$J,V188)&amp;" | 24h/24")</f>
        <v>Chauffeur privé Montpellier → Dijon | 24h/24</v>
      </c>
      <c r="O188" s="14" t="n">
        <f aca="false">LEN(N188)</f>
        <v>44</v>
      </c>
      <c r="P188" s="14" t="str">
        <f aca="false">"Chauffeur privé "&amp;INDEX(10_Lieux!$K:$K,U188)&amp;" vers "&amp;INDEX(10_Lieux!$L:$L,V188)</f>
        <v>Chauffeur privé de Montpellier vers Dijon</v>
      </c>
      <c r="Q188" s="14" t="str">
        <f aca="false">"Chauffeur privé "&amp;INDEX(10_Lieux!$K:$K,U188)&amp;" vers "&amp;INDEX(10_Lieux!$L:$L,V188)&amp;" : env. "&amp;I188&amp;" km, "&amp;J188&amp;" de route. Devis personnalisé, standard 24h/24 et 7j/7."</f>
        <v>Chauffeur privé de Montpellier vers Dijon : env. 528 km, 5 h 30 de route. Devis personnalisé, standard 24h/24 et 7j/7.</v>
      </c>
      <c r="R188" s="14" t="n">
        <f aca="false">LEN(Q188)</f>
        <v>118</v>
      </c>
      <c r="S188" s="14" t="str">
        <f aca="false">INDEX(10_Lieux!$C:$C,U188)</f>
        <v>France</v>
      </c>
      <c r="T188" s="14" t="str">
        <f aca="false">INDEX(10_Lieux!$C:$C,V188)</f>
        <v>France</v>
      </c>
      <c r="U188" s="14" t="n">
        <f aca="false">MATCH(A188,10_Lieux!$A:$A,0)</f>
        <v>71</v>
      </c>
      <c r="V188" s="14" t="n">
        <f aca="false">MATCH(B188,10_Lieux!$A:$A,0)</f>
        <v>23</v>
      </c>
      <c r="W188" s="14" t="n">
        <f aca="false">ROUND(6371*2*ASIN(SQRT(SIN(RADIANS(INDEX(10_Lieux!$F:$F,V188)-INDEX(10_Lieux!$F:$F,U188))/2)^2+COS(RADIANS(INDEX(10_Lieux!$F:$F,U188)))*COS(RADIANS(INDEX(10_Lieux!$F:$F,V188)))*SIN(RADIANS(INDEX(10_Lieux!$G:$G,V188)-INDEX(10_Lieux!$G:$G,U188))/2)^2)),1)</f>
        <v>422.5</v>
      </c>
      <c r="X188" s="14" t="n">
        <f aca="false">ROUND(I188/IF(I188&lt;p_seuil_vitesse,p_vit_lente,p_vit_rapide)*60/15,0)*15</f>
        <v>330</v>
      </c>
      <c r="Y188" s="14" t="n">
        <f aca="false">MAX(IF(INDEX(10_Lieux!$B:$B,U188)&lt;&gt;"Ville",INDEX(10_Lieux!$I:$I,U188),0),IF(INDEX(10_Lieux!$B:$B,V188)&lt;&gt;"Ville",INDEX(10_Lieux!$I:$I,V188),0))</f>
        <v>0</v>
      </c>
      <c r="Z188" s="14" t="str">
        <f aca="false">A188&amp;"|"&amp;B188</f>
        <v>Montpellier|Dijon</v>
      </c>
      <c r="AA188" s="14" t="str">
        <f aca="false">IF(I188&lt;p_local,"Local",IF(I188&lt;p_vv_min,"Courte distance",IF(I188&lt;p_tres_long,"Longue distance","Très longue distance")))</f>
        <v>Longue distance</v>
      </c>
    </row>
    <row r="189" customFormat="false" ht="15" hidden="false" customHeight="true" outlineLevel="0" collapsed="false">
      <c r="A189" s="1" t="s">
        <v>138</v>
      </c>
      <c r="B189" s="1" t="s">
        <v>146</v>
      </c>
      <c r="C189" s="1" t="s">
        <v>33</v>
      </c>
      <c r="D189" s="1" t="s">
        <v>124</v>
      </c>
      <c r="E189" s="1" t="s">
        <v>333</v>
      </c>
      <c r="F189" s="14" t="s">
        <v>40</v>
      </c>
      <c r="G189" s="14" t="str">
        <f aca="false">IF(I189&lt;p_local,"Local → page infra",IF(H189&gt;=p_ph1,"Phase 1",IF(H189&gt;=p_ph2,"Phase 2","Phase 3")))</f>
        <v>Phase 3</v>
      </c>
      <c r="H189" s="14" t="n">
        <f aca="false">IF(I189&lt;p_local,0,IF(C189="Aéroport → Aéroport",p_pts_plein,IF(Y189&gt;0,IF(I189&lt;=Y189,p_pts_plein,IF(I189&lt;=p_mult2*Y189,p_pts_moyen,p_pts_r3)),IF(I189&gt;=p_vv_min,p_pts_plein,IF(I189&gt;=p_vv_moy,p_pts_moyen,p_pts_court))))+IF(INDEX(10_Lieux!$D:$D,U189)=1,p_prio1,p_prio2)+IF(INDEX(10_Lieux!$D:$D,V189)=1,p_prio1,p_prio2)+IF(K189="Oui",p_tf,0)+p_hub*((INDEX(10_Lieux!$H:$H,U189)="Hub")+(INDEX(10_Lieux!$H:$H,V189)="Hub"))+IF(OR(INDEX(10_Lieux!$H:$H,U189)="Premium",INDEX(10_Lieux!$H:$H,V189)="Premium"),p_prem,0))</f>
        <v>55</v>
      </c>
      <c r="I189" s="14" t="n">
        <f aca="false">ROUND(W189*p_facteur,0)</f>
        <v>286</v>
      </c>
      <c r="J189" s="14" t="str">
        <f aca="false">IF(X189&lt;60,X189&amp;" min",INT(X189/60)&amp;" h"&amp;IF(MOD(X189,60)=0,""," "&amp;TEXT(MOD(X189,60),"00")))</f>
        <v>3 h</v>
      </c>
      <c r="K189" s="14" t="str">
        <f aca="false">IF(S189&lt;&gt;T189,"Oui","Non")</f>
        <v>Non</v>
      </c>
      <c r="L189" s="14" t="str">
        <f aca="false">IF(AND(INDEX(10_Lieux!$B:$B,U189)="Ville",INDEX(10_Lieux!$B:$B,V189)="Ville"),"/chauffeur-prive/"&amp;INDEX(10_Lieux!$E:$E,U189)&amp;"-"&amp;INDEX(10_Lieux!$E:$E,V189)&amp;"/","/chauffeur-prive/"&amp;INDEX(10_Lieux!$E:$E,U189)&amp;"/"&amp;INDEX(10_Lieux!$E:$E,V189)&amp;"/")</f>
        <v>/chauffeur-prive/montpellier-grenoble/</v>
      </c>
      <c r="M189" s="14" t="str">
        <f aca="false">IFERROR(INDEX($L:$L,MATCH(B189&amp;"|"&amp;A189,$Z:$Z,0)),"—")</f>
        <v>/chauffeur-prive/grenoble-montpellier/</v>
      </c>
      <c r="N189" s="14" t="str">
        <f aca="false">IF(LEN("Chauffeur privé "&amp;INDEX(10_Lieux!$J:$J,U189)&amp;" → "&amp;INDEX(10_Lieux!$J:$J,V189)&amp;" | 24h/24")&gt;60,"Chauffeur privé "&amp;INDEX(10_Lieux!$J:$J,U189)&amp;" → "&amp;INDEX(10_Lieux!$J:$J,V189),"Chauffeur privé "&amp;INDEX(10_Lieux!$J:$J,U189)&amp;" → "&amp;INDEX(10_Lieux!$J:$J,V189)&amp;" | 24h/24")</f>
        <v>Chauffeur privé Montpellier → Grenoble | 24h/24</v>
      </c>
      <c r="O189" s="14" t="n">
        <f aca="false">LEN(N189)</f>
        <v>47</v>
      </c>
      <c r="P189" s="14" t="str">
        <f aca="false">"Chauffeur privé "&amp;INDEX(10_Lieux!$K:$K,U189)&amp;" vers "&amp;INDEX(10_Lieux!$L:$L,V189)</f>
        <v>Chauffeur privé de Montpellier vers Grenoble</v>
      </c>
      <c r="Q189" s="14" t="str">
        <f aca="false">"Chauffeur privé "&amp;INDEX(10_Lieux!$K:$K,U189)&amp;" vers "&amp;INDEX(10_Lieux!$L:$L,V189)&amp;" : env. "&amp;I189&amp;" km, "&amp;J189&amp;" de route. Devis personnalisé, standard 24h/24 et 7j/7."</f>
        <v>Chauffeur privé de Montpellier vers Grenoble : env. 286 km, 3 h de route. Devis personnalisé, standard 24h/24 et 7j/7.</v>
      </c>
      <c r="R189" s="14" t="n">
        <f aca="false">LEN(Q189)</f>
        <v>118</v>
      </c>
      <c r="S189" s="14" t="str">
        <f aca="false">INDEX(10_Lieux!$C:$C,U189)</f>
        <v>France</v>
      </c>
      <c r="T189" s="14" t="str">
        <f aca="false">INDEX(10_Lieux!$C:$C,V189)</f>
        <v>France</v>
      </c>
      <c r="U189" s="14" t="n">
        <f aca="false">MATCH(A189,10_Lieux!$A:$A,0)</f>
        <v>71</v>
      </c>
      <c r="V189" s="14" t="n">
        <f aca="false">MATCH(B189,10_Lieux!$A:$A,0)</f>
        <v>9</v>
      </c>
      <c r="W189" s="14" t="n">
        <f aca="false">ROUND(6371*2*ASIN(SQRT(SIN(RADIANS(INDEX(10_Lieux!$F:$F,V189)-INDEX(10_Lieux!$F:$F,U189))/2)^2+COS(RADIANS(INDEX(10_Lieux!$F:$F,U189)))*COS(RADIANS(INDEX(10_Lieux!$F:$F,V189)))*SIN(RADIANS(INDEX(10_Lieux!$G:$G,V189)-INDEX(10_Lieux!$G:$G,U189))/2)^2)),1)</f>
        <v>228.6</v>
      </c>
      <c r="X189" s="14" t="n">
        <f aca="false">ROUND(I189/IF(I189&lt;p_seuil_vitesse,p_vit_lente,p_vit_rapide)*60/15,0)*15</f>
        <v>180</v>
      </c>
      <c r="Y189" s="14" t="n">
        <f aca="false">MAX(IF(INDEX(10_Lieux!$B:$B,U189)&lt;&gt;"Ville",INDEX(10_Lieux!$I:$I,U189),0),IF(INDEX(10_Lieux!$B:$B,V189)&lt;&gt;"Ville",INDEX(10_Lieux!$I:$I,V189),0))</f>
        <v>0</v>
      </c>
      <c r="Z189" s="14" t="str">
        <f aca="false">A189&amp;"|"&amp;B189</f>
        <v>Montpellier|Grenoble</v>
      </c>
      <c r="AA189" s="14" t="str">
        <f aca="false">IF(I189&lt;p_local,"Local",IF(I189&lt;p_vv_min,"Courte distance",IF(I189&lt;p_tres_long,"Longue distance","Très longue distance")))</f>
        <v>Longue distance</v>
      </c>
    </row>
    <row r="190" customFormat="false" ht="15" hidden="false" customHeight="true" outlineLevel="0" collapsed="false">
      <c r="A190" s="1" t="s">
        <v>138</v>
      </c>
      <c r="B190" s="1" t="s">
        <v>148</v>
      </c>
      <c r="C190" s="1" t="s">
        <v>33</v>
      </c>
      <c r="D190" s="1" t="s">
        <v>124</v>
      </c>
      <c r="E190" s="1" t="s">
        <v>334</v>
      </c>
      <c r="F190" s="14" t="s">
        <v>40</v>
      </c>
      <c r="G190" s="14" t="str">
        <f aca="false">IF(I190&lt;p_local,"Local → page infra",IF(H190&gt;=p_ph1,"Phase 1",IF(H190&gt;=p_ph2,"Phase 2","Phase 3")))</f>
        <v>Phase 3</v>
      </c>
      <c r="H190" s="14" t="n">
        <f aca="false">IF(I190&lt;p_local,0,IF(C190="Aéroport → Aéroport",p_pts_plein,IF(Y190&gt;0,IF(I190&lt;=Y190,p_pts_plein,IF(I190&lt;=p_mult2*Y190,p_pts_moyen,p_pts_r3)),IF(I190&gt;=p_vv_min,p_pts_plein,IF(I190&gt;=p_vv_moy,p_pts_moyen,p_pts_court))))+IF(INDEX(10_Lieux!$D:$D,U190)=1,p_prio1,p_prio2)+IF(INDEX(10_Lieux!$D:$D,V190)=1,p_prio1,p_prio2)+IF(K190="Oui",p_tf,0)+p_hub*((INDEX(10_Lieux!$H:$H,U190)="Hub")+(INDEX(10_Lieux!$H:$H,V190)="Hub"))+IF(OR(INDEX(10_Lieux!$H:$H,U190)="Premium",INDEX(10_Lieux!$H:$H,V190)="Premium"),p_prem,0))</f>
        <v>55</v>
      </c>
      <c r="I190" s="14" t="n">
        <f aca="false">ROUND(W190*p_facteur,0)</f>
        <v>388</v>
      </c>
      <c r="J190" s="14" t="str">
        <f aca="false">IF(X190&lt;60,X190&amp;" min",INT(X190/60)&amp;" h"&amp;IF(MOD(X190,60)=0,""," "&amp;TEXT(MOD(X190,60),"00")))</f>
        <v>4 h</v>
      </c>
      <c r="K190" s="14" t="str">
        <f aca="false">IF(S190&lt;&gt;T190,"Oui","Non")</f>
        <v>Non</v>
      </c>
      <c r="L190" s="14" t="str">
        <f aca="false">IF(AND(INDEX(10_Lieux!$B:$B,U190)="Ville",INDEX(10_Lieux!$B:$B,V190)="Ville"),"/chauffeur-prive/"&amp;INDEX(10_Lieux!$E:$E,U190)&amp;"-"&amp;INDEX(10_Lieux!$E:$E,V190)&amp;"/","/chauffeur-prive/"&amp;INDEX(10_Lieux!$E:$E,U190)&amp;"/"&amp;INDEX(10_Lieux!$E:$E,V190)&amp;"/")</f>
        <v>/chauffeur-prive/montpellier-annecy/</v>
      </c>
      <c r="M190" s="14" t="str">
        <f aca="false">IFERROR(INDEX($L:$L,MATCH(B190&amp;"|"&amp;A190,$Z:$Z,0)),"—")</f>
        <v>/chauffeur-prive/annecy-montpellier/</v>
      </c>
      <c r="N190" s="14" t="str">
        <f aca="false">IF(LEN("Chauffeur privé "&amp;INDEX(10_Lieux!$J:$J,U190)&amp;" → "&amp;INDEX(10_Lieux!$J:$J,V190)&amp;" | 24h/24")&gt;60,"Chauffeur privé "&amp;INDEX(10_Lieux!$J:$J,U190)&amp;" → "&amp;INDEX(10_Lieux!$J:$J,V190),"Chauffeur privé "&amp;INDEX(10_Lieux!$J:$J,U190)&amp;" → "&amp;INDEX(10_Lieux!$J:$J,V190)&amp;" | 24h/24")</f>
        <v>Chauffeur privé Montpellier → Annecy | 24h/24</v>
      </c>
      <c r="O190" s="14" t="n">
        <f aca="false">LEN(N190)</f>
        <v>45</v>
      </c>
      <c r="P190" s="14" t="str">
        <f aca="false">"Chauffeur privé "&amp;INDEX(10_Lieux!$K:$K,U190)&amp;" vers "&amp;INDEX(10_Lieux!$L:$L,V190)</f>
        <v>Chauffeur privé de Montpellier vers Annecy</v>
      </c>
      <c r="Q190" s="14" t="str">
        <f aca="false">"Chauffeur privé "&amp;INDEX(10_Lieux!$K:$K,U190)&amp;" vers "&amp;INDEX(10_Lieux!$L:$L,V190)&amp;" : env. "&amp;I190&amp;" km, "&amp;J190&amp;" de route. Devis personnalisé, standard 24h/24 et 7j/7."</f>
        <v>Chauffeur privé de Montpellier vers Annecy : env. 388 km, 4 h de route. Devis personnalisé, standard 24h/24 et 7j/7.</v>
      </c>
      <c r="R190" s="14" t="n">
        <f aca="false">LEN(Q190)</f>
        <v>116</v>
      </c>
      <c r="S190" s="14" t="str">
        <f aca="false">INDEX(10_Lieux!$C:$C,U190)</f>
        <v>France</v>
      </c>
      <c r="T190" s="14" t="str">
        <f aca="false">INDEX(10_Lieux!$C:$C,V190)</f>
        <v>France</v>
      </c>
      <c r="U190" s="14" t="n">
        <f aca="false">MATCH(A190,10_Lieux!$A:$A,0)</f>
        <v>71</v>
      </c>
      <c r="V190" s="14" t="n">
        <f aca="false">MATCH(B190,10_Lieux!$A:$A,0)</f>
        <v>10</v>
      </c>
      <c r="W190" s="14" t="n">
        <f aca="false">ROUND(6371*2*ASIN(SQRT(SIN(RADIANS(INDEX(10_Lieux!$F:$F,V190)-INDEX(10_Lieux!$F:$F,U190))/2)^2+COS(RADIANS(INDEX(10_Lieux!$F:$F,U190)))*COS(RADIANS(INDEX(10_Lieux!$F:$F,V190)))*SIN(RADIANS(INDEX(10_Lieux!$G:$G,V190)-INDEX(10_Lieux!$G:$G,U190))/2)^2)),1)</f>
        <v>310.4</v>
      </c>
      <c r="X190" s="14" t="n">
        <f aca="false">ROUND(I190/IF(I190&lt;p_seuil_vitesse,p_vit_lente,p_vit_rapide)*60/15,0)*15</f>
        <v>240</v>
      </c>
      <c r="Y190" s="14" t="n">
        <f aca="false">MAX(IF(INDEX(10_Lieux!$B:$B,U190)&lt;&gt;"Ville",INDEX(10_Lieux!$I:$I,U190),0),IF(INDEX(10_Lieux!$B:$B,V190)&lt;&gt;"Ville",INDEX(10_Lieux!$I:$I,V190),0))</f>
        <v>0</v>
      </c>
      <c r="Z190" s="14" t="str">
        <f aca="false">A190&amp;"|"&amp;B190</f>
        <v>Montpellier|Annecy</v>
      </c>
      <c r="AA190" s="14" t="str">
        <f aca="false">IF(I190&lt;p_local,"Local",IF(I190&lt;p_vv_min,"Courte distance",IF(I190&lt;p_tres_long,"Longue distance","Très longue distance")))</f>
        <v>Longue distance</v>
      </c>
    </row>
    <row r="191" customFormat="false" ht="15" hidden="false" customHeight="true" outlineLevel="0" collapsed="false">
      <c r="A191" s="1" t="s">
        <v>138</v>
      </c>
      <c r="B191" s="1" t="s">
        <v>150</v>
      </c>
      <c r="C191" s="1" t="s">
        <v>33</v>
      </c>
      <c r="D191" s="1" t="s">
        <v>124</v>
      </c>
      <c r="E191" s="1" t="s">
        <v>335</v>
      </c>
      <c r="F191" s="14" t="s">
        <v>40</v>
      </c>
      <c r="G191" s="14" t="str">
        <f aca="false">IF(I191&lt;p_local,"Local → page infra",IF(H191&gt;=p_ph1,"Phase 1",IF(H191&gt;=p_ph2,"Phase 2","Phase 3")))</f>
        <v>Phase 3</v>
      </c>
      <c r="H191" s="14" t="n">
        <f aca="false">IF(I191&lt;p_local,0,IF(C191="Aéroport → Aéroport",p_pts_plein,IF(Y191&gt;0,IF(I191&lt;=Y191,p_pts_plein,IF(I191&lt;=p_mult2*Y191,p_pts_moyen,p_pts_r3)),IF(I191&gt;=p_vv_min,p_pts_plein,IF(I191&gt;=p_vv_moy,p_pts_moyen,p_pts_court))))+IF(INDEX(10_Lieux!$D:$D,U191)=1,p_prio1,p_prio2)+IF(INDEX(10_Lieux!$D:$D,V191)=1,p_prio1,p_prio2)+IF(K191="Oui",p_tf,0)+p_hub*((INDEX(10_Lieux!$H:$H,U191)="Hub")+(INDEX(10_Lieux!$H:$H,V191)="Hub"))+IF(OR(INDEX(10_Lieux!$H:$H,U191)="Premium",INDEX(10_Lieux!$H:$H,V191)="Premium"),p_prem,0))</f>
        <v>50</v>
      </c>
      <c r="I191" s="14" t="n">
        <f aca="false">ROUND(W191*p_facteur,0)</f>
        <v>338</v>
      </c>
      <c r="J191" s="14" t="str">
        <f aca="false">IF(X191&lt;60,X191&amp;" min",INT(X191/60)&amp;" h"&amp;IF(MOD(X191,60)=0,""," "&amp;TEXT(MOD(X191,60),"00")))</f>
        <v>3 h 30</v>
      </c>
      <c r="K191" s="14" t="str">
        <f aca="false">IF(S191&lt;&gt;T191,"Oui","Non")</f>
        <v>Non</v>
      </c>
      <c r="L191" s="14" t="str">
        <f aca="false">IF(AND(INDEX(10_Lieux!$B:$B,U191)="Ville",INDEX(10_Lieux!$B:$B,V191)="Ville"),"/chauffeur-prive/"&amp;INDEX(10_Lieux!$E:$E,U191)&amp;"-"&amp;INDEX(10_Lieux!$E:$E,V191)&amp;"/","/chauffeur-prive/"&amp;INDEX(10_Lieux!$E:$E,U191)&amp;"/"&amp;INDEX(10_Lieux!$E:$E,V191)&amp;"/")</f>
        <v>/chauffeur-prive/montpellier-chambery/</v>
      </c>
      <c r="M191" s="14" t="str">
        <f aca="false">IFERROR(INDEX($L:$L,MATCH(B191&amp;"|"&amp;A191,$Z:$Z,0)),"—")</f>
        <v>/chauffeur-prive/chambery-montpellier/</v>
      </c>
      <c r="N191" s="14" t="str">
        <f aca="false">IF(LEN("Chauffeur privé "&amp;INDEX(10_Lieux!$J:$J,U191)&amp;" → "&amp;INDEX(10_Lieux!$J:$J,V191)&amp;" | 24h/24")&gt;60,"Chauffeur privé "&amp;INDEX(10_Lieux!$J:$J,U191)&amp;" → "&amp;INDEX(10_Lieux!$J:$J,V191),"Chauffeur privé "&amp;INDEX(10_Lieux!$J:$J,U191)&amp;" → "&amp;INDEX(10_Lieux!$J:$J,V191)&amp;" | 24h/24")</f>
        <v>Chauffeur privé Montpellier → Chambéry | 24h/24</v>
      </c>
      <c r="O191" s="14" t="n">
        <f aca="false">LEN(N191)</f>
        <v>47</v>
      </c>
      <c r="P191" s="14" t="str">
        <f aca="false">"Chauffeur privé "&amp;INDEX(10_Lieux!$K:$K,U191)&amp;" vers "&amp;INDEX(10_Lieux!$L:$L,V191)</f>
        <v>Chauffeur privé de Montpellier vers Chambéry</v>
      </c>
      <c r="Q191" s="14" t="str">
        <f aca="false">"Chauffeur privé "&amp;INDEX(10_Lieux!$K:$K,U191)&amp;" vers "&amp;INDEX(10_Lieux!$L:$L,V191)&amp;" : env. "&amp;I191&amp;" km, "&amp;J191&amp;" de route. Devis personnalisé, standard 24h/24 et 7j/7."</f>
        <v>Chauffeur privé de Montpellier vers Chambéry : env. 338 km, 3 h 30 de route. Devis personnalisé, standard 24h/24 et 7j/7.</v>
      </c>
      <c r="R191" s="14" t="n">
        <f aca="false">LEN(Q191)</f>
        <v>121</v>
      </c>
      <c r="S191" s="14" t="str">
        <f aca="false">INDEX(10_Lieux!$C:$C,U191)</f>
        <v>France</v>
      </c>
      <c r="T191" s="14" t="str">
        <f aca="false">INDEX(10_Lieux!$C:$C,V191)</f>
        <v>France</v>
      </c>
      <c r="U191" s="14" t="n">
        <f aca="false">MATCH(A191,10_Lieux!$A:$A,0)</f>
        <v>71</v>
      </c>
      <c r="V191" s="14" t="n">
        <f aca="false">MATCH(B191,10_Lieux!$A:$A,0)</f>
        <v>11</v>
      </c>
      <c r="W191" s="14" t="n">
        <f aca="false">ROUND(6371*2*ASIN(SQRT(SIN(RADIANS(INDEX(10_Lieux!$F:$F,V191)-INDEX(10_Lieux!$F:$F,U191))/2)^2+COS(RADIANS(INDEX(10_Lieux!$F:$F,U191)))*COS(RADIANS(INDEX(10_Lieux!$F:$F,V191)))*SIN(RADIANS(INDEX(10_Lieux!$G:$G,V191)-INDEX(10_Lieux!$G:$G,U191))/2)^2)),1)</f>
        <v>270.7</v>
      </c>
      <c r="X191" s="14" t="n">
        <f aca="false">ROUND(I191/IF(I191&lt;p_seuil_vitesse,p_vit_lente,p_vit_rapide)*60/15,0)*15</f>
        <v>210</v>
      </c>
      <c r="Y191" s="14" t="n">
        <f aca="false">MAX(IF(INDEX(10_Lieux!$B:$B,U191)&lt;&gt;"Ville",INDEX(10_Lieux!$I:$I,U191),0),IF(INDEX(10_Lieux!$B:$B,V191)&lt;&gt;"Ville",INDEX(10_Lieux!$I:$I,V191),0))</f>
        <v>0</v>
      </c>
      <c r="Z191" s="14" t="str">
        <f aca="false">A191&amp;"|"&amp;B191</f>
        <v>Montpellier|Chambéry</v>
      </c>
      <c r="AA191" s="14" t="str">
        <f aca="false">IF(I191&lt;p_local,"Local",IF(I191&lt;p_vv_min,"Courte distance",IF(I191&lt;p_tres_long,"Longue distance","Très longue distance")))</f>
        <v>Longue distance</v>
      </c>
    </row>
    <row r="192" customFormat="false" ht="15" hidden="false" customHeight="true" outlineLevel="0" collapsed="false">
      <c r="A192" s="1" t="s">
        <v>138</v>
      </c>
      <c r="B192" s="1" t="s">
        <v>152</v>
      </c>
      <c r="C192" s="1" t="s">
        <v>33</v>
      </c>
      <c r="D192" s="1" t="s">
        <v>124</v>
      </c>
      <c r="E192" s="1" t="s">
        <v>336</v>
      </c>
      <c r="F192" s="14" t="s">
        <v>40</v>
      </c>
      <c r="G192" s="14" t="str">
        <f aca="false">IF(I192&lt;p_local,"Local → page infra",IF(H192&gt;=p_ph1,"Phase 1",IF(H192&gt;=p_ph2,"Phase 2","Phase 3")))</f>
        <v>Phase 2</v>
      </c>
      <c r="H192" s="14" t="n">
        <f aca="false">IF(I192&lt;p_local,0,IF(C192="Aéroport → Aéroport",p_pts_plein,IF(Y192&gt;0,IF(I192&lt;=Y192,p_pts_plein,IF(I192&lt;=p_mult2*Y192,p_pts_moyen,p_pts_r3)),IF(I192&gt;=p_vv_min,p_pts_plein,IF(I192&gt;=p_vv_moy,p_pts_moyen,p_pts_court))))+IF(INDEX(10_Lieux!$D:$D,U192)=1,p_prio1,p_prio2)+IF(INDEX(10_Lieux!$D:$D,V192)=1,p_prio1,p_prio2)+IF(K192="Oui",p_tf,0)+p_hub*((INDEX(10_Lieux!$H:$H,U192)="Hub")+(INDEX(10_Lieux!$H:$H,V192)="Hub"))+IF(OR(INDEX(10_Lieux!$H:$H,U192)="Premium",INDEX(10_Lieux!$H:$H,V192)="Premium"),p_prem,0))</f>
        <v>75</v>
      </c>
      <c r="I192" s="14" t="n">
        <f aca="false">ROUND(W192*p_facteur,0)</f>
        <v>424</v>
      </c>
      <c r="J192" s="14" t="str">
        <f aca="false">IF(X192&lt;60,X192&amp;" min",INT(X192/60)&amp;" h"&amp;IF(MOD(X192,60)=0,""," "&amp;TEXT(MOD(X192,60),"00")))</f>
        <v>4 h 30</v>
      </c>
      <c r="K192" s="14" t="str">
        <f aca="false">IF(S192&lt;&gt;T192,"Oui","Non")</f>
        <v>Oui</v>
      </c>
      <c r="L192" s="14" t="str">
        <f aca="false">IF(AND(INDEX(10_Lieux!$B:$B,U192)="Ville",INDEX(10_Lieux!$B:$B,V192)="Ville"),"/chauffeur-prive/"&amp;INDEX(10_Lieux!$E:$E,U192)&amp;"-"&amp;INDEX(10_Lieux!$E:$E,V192)&amp;"/","/chauffeur-prive/"&amp;INDEX(10_Lieux!$E:$E,U192)&amp;"/"&amp;INDEX(10_Lieux!$E:$E,V192)&amp;"/")</f>
        <v>/chauffeur-prive/montpellier-geneve/</v>
      </c>
      <c r="M192" s="14" t="str">
        <f aca="false">IFERROR(INDEX($L:$L,MATCH(B192&amp;"|"&amp;A192,$Z:$Z,0)),"—")</f>
        <v>/chauffeur-prive/geneve-montpellier/</v>
      </c>
      <c r="N192" s="14" t="str">
        <f aca="false">IF(LEN("Chauffeur privé "&amp;INDEX(10_Lieux!$J:$J,U192)&amp;" → "&amp;INDEX(10_Lieux!$J:$J,V192)&amp;" | 24h/24")&gt;60,"Chauffeur privé "&amp;INDEX(10_Lieux!$J:$J,U192)&amp;" → "&amp;INDEX(10_Lieux!$J:$J,V192),"Chauffeur privé "&amp;INDEX(10_Lieux!$J:$J,U192)&amp;" → "&amp;INDEX(10_Lieux!$J:$J,V192)&amp;" | 24h/24")</f>
        <v>Chauffeur privé Montpellier → Genève | 24h/24</v>
      </c>
      <c r="O192" s="14" t="n">
        <f aca="false">LEN(N192)</f>
        <v>45</v>
      </c>
      <c r="P192" s="14" t="str">
        <f aca="false">"Chauffeur privé "&amp;INDEX(10_Lieux!$K:$K,U192)&amp;" vers "&amp;INDEX(10_Lieux!$L:$L,V192)</f>
        <v>Chauffeur privé de Montpellier vers Genève</v>
      </c>
      <c r="Q192" s="14" t="str">
        <f aca="false">"Chauffeur privé "&amp;INDEX(10_Lieux!$K:$K,U192)&amp;" vers "&amp;INDEX(10_Lieux!$L:$L,V192)&amp;" : env. "&amp;I192&amp;" km, "&amp;J192&amp;" de route. Devis personnalisé, standard 24h/24 et 7j/7."</f>
        <v>Chauffeur privé de Montpellier vers Genève : env. 424 km, 4 h 30 de route. Devis personnalisé, standard 24h/24 et 7j/7.</v>
      </c>
      <c r="R192" s="14" t="n">
        <f aca="false">LEN(Q192)</f>
        <v>119</v>
      </c>
      <c r="S192" s="14" t="str">
        <f aca="false">INDEX(10_Lieux!$C:$C,U192)</f>
        <v>France</v>
      </c>
      <c r="T192" s="14" t="str">
        <f aca="false">INDEX(10_Lieux!$C:$C,V192)</f>
        <v>Suisse</v>
      </c>
      <c r="U192" s="14" t="n">
        <f aca="false">MATCH(A192,10_Lieux!$A:$A,0)</f>
        <v>71</v>
      </c>
      <c r="V192" s="14" t="n">
        <f aca="false">MATCH(B192,10_Lieux!$A:$A,0)</f>
        <v>111</v>
      </c>
      <c r="W192" s="14" t="n">
        <f aca="false">ROUND(6371*2*ASIN(SQRT(SIN(RADIANS(INDEX(10_Lieux!$F:$F,V192)-INDEX(10_Lieux!$F:$F,U192))/2)^2+COS(RADIANS(INDEX(10_Lieux!$F:$F,U192)))*COS(RADIANS(INDEX(10_Lieux!$F:$F,V192)))*SIN(RADIANS(INDEX(10_Lieux!$G:$G,V192)-INDEX(10_Lieux!$G:$G,U192))/2)^2)),1)</f>
        <v>339.1</v>
      </c>
      <c r="X192" s="14" t="n">
        <f aca="false">ROUND(I192/IF(I192&lt;p_seuil_vitesse,p_vit_lente,p_vit_rapide)*60/15,0)*15</f>
        <v>270</v>
      </c>
      <c r="Y192" s="14" t="n">
        <f aca="false">MAX(IF(INDEX(10_Lieux!$B:$B,U192)&lt;&gt;"Ville",INDEX(10_Lieux!$I:$I,U192),0),IF(INDEX(10_Lieux!$B:$B,V192)&lt;&gt;"Ville",INDEX(10_Lieux!$I:$I,V192),0))</f>
        <v>0</v>
      </c>
      <c r="Z192" s="14" t="str">
        <f aca="false">A192&amp;"|"&amp;B192</f>
        <v>Montpellier|Genève</v>
      </c>
      <c r="AA192" s="14" t="str">
        <f aca="false">IF(I192&lt;p_local,"Local",IF(I192&lt;p_vv_min,"Courte distance",IF(I192&lt;p_tres_long,"Longue distance","Très longue distance")))</f>
        <v>Longue distance</v>
      </c>
    </row>
    <row r="193" customFormat="false" ht="15" hidden="false" customHeight="true" outlineLevel="0" collapsed="false">
      <c r="A193" s="1" t="s">
        <v>138</v>
      </c>
      <c r="B193" s="1" t="s">
        <v>154</v>
      </c>
      <c r="C193" s="1" t="s">
        <v>33</v>
      </c>
      <c r="D193" s="1" t="s">
        <v>124</v>
      </c>
      <c r="E193" s="1" t="s">
        <v>337</v>
      </c>
      <c r="F193" s="14" t="s">
        <v>40</v>
      </c>
      <c r="G193" s="14" t="str">
        <f aca="false">IF(I193&lt;p_local,"Local → page infra",IF(H193&gt;=p_ph1,"Phase 1",IF(H193&gt;=p_ph2,"Phase 2","Phase 3")))</f>
        <v>Phase 2</v>
      </c>
      <c r="H193" s="14" t="n">
        <f aca="false">IF(I193&lt;p_local,0,IF(C193="Aéroport → Aéroport",p_pts_plein,IF(Y193&gt;0,IF(I193&lt;=Y193,p_pts_plein,IF(I193&lt;=p_mult2*Y193,p_pts_moyen,p_pts_r3)),IF(I193&gt;=p_vv_min,p_pts_plein,IF(I193&gt;=p_vv_moy,p_pts_moyen,p_pts_court))))+IF(INDEX(10_Lieux!$D:$D,U193)=1,p_prio1,p_prio2)+IF(INDEX(10_Lieux!$D:$D,V193)=1,p_prio1,p_prio2)+IF(K193="Oui",p_tf,0)+p_hub*((INDEX(10_Lieux!$H:$H,U193)="Hub")+(INDEX(10_Lieux!$H:$H,V193)="Hub"))+IF(OR(INDEX(10_Lieux!$H:$H,U193)="Premium",INDEX(10_Lieux!$H:$H,V193)="Premium"),p_prem,0))</f>
        <v>65</v>
      </c>
      <c r="I193" s="14" t="n">
        <f aca="false">ROUND(W193*p_facteur,0)</f>
        <v>486</v>
      </c>
      <c r="J193" s="14" t="str">
        <f aca="false">IF(X193&lt;60,X193&amp;" min",INT(X193/60)&amp;" h"&amp;IF(MOD(X193,60)=0,""," "&amp;TEXT(MOD(X193,60),"00")))</f>
        <v>5 h</v>
      </c>
      <c r="K193" s="14" t="str">
        <f aca="false">IF(S193&lt;&gt;T193,"Oui","Non")</f>
        <v>Oui</v>
      </c>
      <c r="L193" s="14" t="str">
        <f aca="false">IF(AND(INDEX(10_Lieux!$B:$B,U193)="Ville",INDEX(10_Lieux!$B:$B,V193)="Ville"),"/chauffeur-prive/"&amp;INDEX(10_Lieux!$E:$E,U193)&amp;"-"&amp;INDEX(10_Lieux!$E:$E,V193)&amp;"/","/chauffeur-prive/"&amp;INDEX(10_Lieux!$E:$E,U193)&amp;"/"&amp;INDEX(10_Lieux!$E:$E,V193)&amp;"/")</f>
        <v>/chauffeur-prive/montpellier-lausanne/</v>
      </c>
      <c r="M193" s="14" t="str">
        <f aca="false">IFERROR(INDEX($L:$L,MATCH(B193&amp;"|"&amp;A193,$Z:$Z,0)),"—")</f>
        <v>/chauffeur-prive/lausanne-montpellier/</v>
      </c>
      <c r="N193" s="14" t="str">
        <f aca="false">IF(LEN("Chauffeur privé "&amp;INDEX(10_Lieux!$J:$J,U193)&amp;" → "&amp;INDEX(10_Lieux!$J:$J,V193)&amp;" | 24h/24")&gt;60,"Chauffeur privé "&amp;INDEX(10_Lieux!$J:$J,U193)&amp;" → "&amp;INDEX(10_Lieux!$J:$J,V193),"Chauffeur privé "&amp;INDEX(10_Lieux!$J:$J,U193)&amp;" → "&amp;INDEX(10_Lieux!$J:$J,V193)&amp;" | 24h/24")</f>
        <v>Chauffeur privé Montpellier → Lausanne | 24h/24</v>
      </c>
      <c r="O193" s="14" t="n">
        <f aca="false">LEN(N193)</f>
        <v>47</v>
      </c>
      <c r="P193" s="14" t="str">
        <f aca="false">"Chauffeur privé "&amp;INDEX(10_Lieux!$K:$K,U193)&amp;" vers "&amp;INDEX(10_Lieux!$L:$L,V193)</f>
        <v>Chauffeur privé de Montpellier vers Lausanne</v>
      </c>
      <c r="Q193" s="14" t="str">
        <f aca="false">"Chauffeur privé "&amp;INDEX(10_Lieux!$K:$K,U193)&amp;" vers "&amp;INDEX(10_Lieux!$L:$L,V193)&amp;" : env. "&amp;I193&amp;" km, "&amp;J193&amp;" de route. Devis personnalisé, standard 24h/24 et 7j/7."</f>
        <v>Chauffeur privé de Montpellier vers Lausanne : env. 486 km, 5 h de route. Devis personnalisé, standard 24h/24 et 7j/7.</v>
      </c>
      <c r="R193" s="14" t="n">
        <f aca="false">LEN(Q193)</f>
        <v>118</v>
      </c>
      <c r="S193" s="14" t="str">
        <f aca="false">INDEX(10_Lieux!$C:$C,U193)</f>
        <v>France</v>
      </c>
      <c r="T193" s="14" t="str">
        <f aca="false">INDEX(10_Lieux!$C:$C,V193)</f>
        <v>Suisse</v>
      </c>
      <c r="U193" s="14" t="n">
        <f aca="false">MATCH(A193,10_Lieux!$A:$A,0)</f>
        <v>71</v>
      </c>
      <c r="V193" s="14" t="n">
        <f aca="false">MATCH(B193,10_Lieux!$A:$A,0)</f>
        <v>112</v>
      </c>
      <c r="W193" s="14" t="n">
        <f aca="false">ROUND(6371*2*ASIN(SQRT(SIN(RADIANS(INDEX(10_Lieux!$F:$F,V193)-INDEX(10_Lieux!$F:$F,U193))/2)^2+COS(RADIANS(INDEX(10_Lieux!$F:$F,U193)))*COS(RADIANS(INDEX(10_Lieux!$F:$F,V193)))*SIN(RADIANS(INDEX(10_Lieux!$G:$G,V193)-INDEX(10_Lieux!$G:$G,U193))/2)^2)),1)</f>
        <v>389.1</v>
      </c>
      <c r="X193" s="14" t="n">
        <f aca="false">ROUND(I193/IF(I193&lt;p_seuil_vitesse,p_vit_lente,p_vit_rapide)*60/15,0)*15</f>
        <v>300</v>
      </c>
      <c r="Y193" s="14" t="n">
        <f aca="false">MAX(IF(INDEX(10_Lieux!$B:$B,U193)&lt;&gt;"Ville",INDEX(10_Lieux!$I:$I,U193),0),IF(INDEX(10_Lieux!$B:$B,V193)&lt;&gt;"Ville",INDEX(10_Lieux!$I:$I,V193),0))</f>
        <v>0</v>
      </c>
      <c r="Z193" s="14" t="str">
        <f aca="false">A193&amp;"|"&amp;B193</f>
        <v>Montpellier|Lausanne</v>
      </c>
      <c r="AA193" s="14" t="str">
        <f aca="false">IF(I193&lt;p_local,"Local",IF(I193&lt;p_vv_min,"Courte distance",IF(I193&lt;p_tres_long,"Longue distance","Très longue distance")))</f>
        <v>Longue distance</v>
      </c>
    </row>
    <row r="194" customFormat="false" ht="15" hidden="false" customHeight="true" outlineLevel="0" collapsed="false">
      <c r="A194" s="1" t="s">
        <v>138</v>
      </c>
      <c r="B194" s="1" t="s">
        <v>156</v>
      </c>
      <c r="C194" s="1" t="s">
        <v>33</v>
      </c>
      <c r="D194" s="1" t="s">
        <v>124</v>
      </c>
      <c r="E194" s="1" t="s">
        <v>338</v>
      </c>
      <c r="F194" s="14" t="s">
        <v>40</v>
      </c>
      <c r="G194" s="14" t="str">
        <f aca="false">IF(I194&lt;p_local,"Local → page infra",IF(H194&gt;=p_ph1,"Phase 1",IF(H194&gt;=p_ph2,"Phase 2","Phase 3")))</f>
        <v>Phase 2</v>
      </c>
      <c r="H194" s="14" t="n">
        <f aca="false">IF(I194&lt;p_local,0,IF(C194="Aéroport → Aéroport",p_pts_plein,IF(Y194&gt;0,IF(I194&lt;=Y194,p_pts_plein,IF(I194&lt;=p_mult2*Y194,p_pts_moyen,p_pts_r3)),IF(I194&gt;=p_vv_min,p_pts_plein,IF(I194&gt;=p_vv_moy,p_pts_moyen,p_pts_court))))+IF(INDEX(10_Lieux!$D:$D,U194)=1,p_prio1,p_prio2)+IF(INDEX(10_Lieux!$D:$D,V194)=1,p_prio1,p_prio2)+IF(K194="Oui",p_tf,0)+p_hub*((INDEX(10_Lieux!$H:$H,U194)="Hub")+(INDEX(10_Lieux!$H:$H,V194)="Hub"))+IF(OR(INDEX(10_Lieux!$H:$H,U194)="Premium",INDEX(10_Lieux!$H:$H,V194)="Premium"),p_prem,0))</f>
        <v>75</v>
      </c>
      <c r="I194" s="14" t="n">
        <f aca="false">ROUND(W194*p_facteur,0)</f>
        <v>1007</v>
      </c>
      <c r="J194" s="14" t="str">
        <f aca="false">IF(X194&lt;60,X194&amp;" min",INT(X194/60)&amp;" h"&amp;IF(MOD(X194,60)=0,""," "&amp;TEXT(MOD(X194,60),"00")))</f>
        <v>10 h 30</v>
      </c>
      <c r="K194" s="14" t="str">
        <f aca="false">IF(S194&lt;&gt;T194,"Oui","Non")</f>
        <v>Oui</v>
      </c>
      <c r="L194" s="14" t="str">
        <f aca="false">IF(AND(INDEX(10_Lieux!$B:$B,U194)="Ville",INDEX(10_Lieux!$B:$B,V194)="Ville"),"/chauffeur-prive/"&amp;INDEX(10_Lieux!$E:$E,U194)&amp;"-"&amp;INDEX(10_Lieux!$E:$E,V194)&amp;"/","/chauffeur-prive/"&amp;INDEX(10_Lieux!$E:$E,U194)&amp;"/"&amp;INDEX(10_Lieux!$E:$E,V194)&amp;"/")</f>
        <v>/chauffeur-prive/montpellier-bruxelles/</v>
      </c>
      <c r="M194" s="14" t="str">
        <f aca="false">IFERROR(INDEX($L:$L,MATCH(B194&amp;"|"&amp;A194,$Z:$Z,0)),"—")</f>
        <v>/chauffeur-prive/bruxelles-montpellier/</v>
      </c>
      <c r="N194" s="14" t="str">
        <f aca="false">IF(LEN("Chauffeur privé "&amp;INDEX(10_Lieux!$J:$J,U194)&amp;" → "&amp;INDEX(10_Lieux!$J:$J,V194)&amp;" | 24h/24")&gt;60,"Chauffeur privé "&amp;INDEX(10_Lieux!$J:$J,U194)&amp;" → "&amp;INDEX(10_Lieux!$J:$J,V194),"Chauffeur privé "&amp;INDEX(10_Lieux!$J:$J,U194)&amp;" → "&amp;INDEX(10_Lieux!$J:$J,V194)&amp;" | 24h/24")</f>
        <v>Chauffeur privé Montpellier → Bruxelles | 24h/24</v>
      </c>
      <c r="O194" s="14" t="n">
        <f aca="false">LEN(N194)</f>
        <v>48</v>
      </c>
      <c r="P194" s="14" t="str">
        <f aca="false">"Chauffeur privé "&amp;INDEX(10_Lieux!$K:$K,U194)&amp;" vers "&amp;INDEX(10_Lieux!$L:$L,V194)</f>
        <v>Chauffeur privé de Montpellier vers Bruxelles</v>
      </c>
      <c r="Q194" s="14" t="str">
        <f aca="false">"Chauffeur privé "&amp;INDEX(10_Lieux!$K:$K,U194)&amp;" vers "&amp;INDEX(10_Lieux!$L:$L,V194)&amp;" : env. "&amp;I194&amp;" km, "&amp;J194&amp;" de route. Devis personnalisé, standard 24h/24 et 7j/7."</f>
        <v>Chauffeur privé de Montpellier vers Bruxelles : env. 1007 km, 10 h 30 de route. Devis personnalisé, standard 24h/24 et 7j/7.</v>
      </c>
      <c r="R194" s="14" t="n">
        <f aca="false">LEN(Q194)</f>
        <v>124</v>
      </c>
      <c r="S194" s="14" t="str">
        <f aca="false">INDEX(10_Lieux!$C:$C,U194)</f>
        <v>France</v>
      </c>
      <c r="T194" s="14" t="str">
        <f aca="false">INDEX(10_Lieux!$C:$C,V194)</f>
        <v>Belgique</v>
      </c>
      <c r="U194" s="14" t="n">
        <f aca="false">MATCH(A194,10_Lieux!$A:$A,0)</f>
        <v>71</v>
      </c>
      <c r="V194" s="14" t="n">
        <f aca="false">MATCH(B194,10_Lieux!$A:$A,0)</f>
        <v>93</v>
      </c>
      <c r="W194" s="14" t="n">
        <f aca="false">ROUND(6371*2*ASIN(SQRT(SIN(RADIANS(INDEX(10_Lieux!$F:$F,V194)-INDEX(10_Lieux!$F:$F,U194))/2)^2+COS(RADIANS(INDEX(10_Lieux!$F:$F,U194)))*COS(RADIANS(INDEX(10_Lieux!$F:$F,V194)))*SIN(RADIANS(INDEX(10_Lieux!$G:$G,V194)-INDEX(10_Lieux!$G:$G,U194))/2)^2)),1)</f>
        <v>805.4</v>
      </c>
      <c r="X194" s="14" t="n">
        <f aca="false">ROUND(I194/IF(I194&lt;p_seuil_vitesse,p_vit_lente,p_vit_rapide)*60/15,0)*15</f>
        <v>630</v>
      </c>
      <c r="Y194" s="14" t="n">
        <f aca="false">MAX(IF(INDEX(10_Lieux!$B:$B,U194)&lt;&gt;"Ville",INDEX(10_Lieux!$I:$I,U194),0),IF(INDEX(10_Lieux!$B:$B,V194)&lt;&gt;"Ville",INDEX(10_Lieux!$I:$I,V194),0))</f>
        <v>0</v>
      </c>
      <c r="Z194" s="14" t="str">
        <f aca="false">A194&amp;"|"&amp;B194</f>
        <v>Montpellier|Bruxelles</v>
      </c>
      <c r="AA194" s="14" t="str">
        <f aca="false">IF(I194&lt;p_local,"Local",IF(I194&lt;p_vv_min,"Courte distance",IF(I194&lt;p_tres_long,"Longue distance","Très longue distance")))</f>
        <v>Très longue distance</v>
      </c>
    </row>
    <row r="195" customFormat="false" ht="15" hidden="false" customHeight="true" outlineLevel="0" collapsed="false">
      <c r="A195" s="1" t="s">
        <v>138</v>
      </c>
      <c r="B195" s="1" t="s">
        <v>158</v>
      </c>
      <c r="C195" s="1" t="s">
        <v>33</v>
      </c>
      <c r="D195" s="1" t="s">
        <v>124</v>
      </c>
      <c r="E195" s="1" t="s">
        <v>339</v>
      </c>
      <c r="F195" s="14" t="s">
        <v>40</v>
      </c>
      <c r="G195" s="14" t="str">
        <f aca="false">IF(I195&lt;p_local,"Local → page infra",IF(H195&gt;=p_ph1,"Phase 1",IF(H195&gt;=p_ph2,"Phase 2","Phase 3")))</f>
        <v>Phase 2</v>
      </c>
      <c r="H195" s="14" t="n">
        <f aca="false">IF(I195&lt;p_local,0,IF(C195="Aéroport → Aéroport",p_pts_plein,IF(Y195&gt;0,IF(I195&lt;=Y195,p_pts_plein,IF(I195&lt;=p_mult2*Y195,p_pts_moyen,p_pts_r3)),IF(I195&gt;=p_vv_min,p_pts_plein,IF(I195&gt;=p_vv_moy,p_pts_moyen,p_pts_court))))+IF(INDEX(10_Lieux!$D:$D,U195)=1,p_prio1,p_prio2)+IF(INDEX(10_Lieux!$D:$D,V195)=1,p_prio1,p_prio2)+IF(K195="Oui",p_tf,0)+p_hub*((INDEX(10_Lieux!$H:$H,U195)="Hub")+(INDEX(10_Lieux!$H:$H,V195)="Hub"))+IF(OR(INDEX(10_Lieux!$H:$H,U195)="Premium",INDEX(10_Lieux!$H:$H,V195)="Premium"),p_prem,0))</f>
        <v>65</v>
      </c>
      <c r="I195" s="14" t="n">
        <f aca="false">ROUND(W195*p_facteur,0)</f>
        <v>989</v>
      </c>
      <c r="J195" s="14" t="str">
        <f aca="false">IF(X195&lt;60,X195&amp;" min",INT(X195/60)&amp;" h"&amp;IF(MOD(X195,60)=0,""," "&amp;TEXT(MOD(X195,60),"00")))</f>
        <v>10 h 30</v>
      </c>
      <c r="K195" s="14" t="str">
        <f aca="false">IF(S195&lt;&gt;T195,"Oui","Non")</f>
        <v>Oui</v>
      </c>
      <c r="L195" s="14" t="str">
        <f aca="false">IF(AND(INDEX(10_Lieux!$B:$B,U195)="Ville",INDEX(10_Lieux!$B:$B,V195)="Ville"),"/chauffeur-prive/"&amp;INDEX(10_Lieux!$E:$E,U195)&amp;"-"&amp;INDEX(10_Lieux!$E:$E,V195)&amp;"/","/chauffeur-prive/"&amp;INDEX(10_Lieux!$E:$E,U195)&amp;"/"&amp;INDEX(10_Lieux!$E:$E,V195)&amp;"/")</f>
        <v>/chauffeur-prive/montpellier-liege/</v>
      </c>
      <c r="M195" s="14" t="str">
        <f aca="false">IFERROR(INDEX($L:$L,MATCH(B195&amp;"|"&amp;A195,$Z:$Z,0)),"—")</f>
        <v>/chauffeur-prive/liege-montpellier/</v>
      </c>
      <c r="N195" s="14" t="str">
        <f aca="false">IF(LEN("Chauffeur privé "&amp;INDEX(10_Lieux!$J:$J,U195)&amp;" → "&amp;INDEX(10_Lieux!$J:$J,V195)&amp;" | 24h/24")&gt;60,"Chauffeur privé "&amp;INDEX(10_Lieux!$J:$J,U195)&amp;" → "&amp;INDEX(10_Lieux!$J:$J,V195),"Chauffeur privé "&amp;INDEX(10_Lieux!$J:$J,U195)&amp;" → "&amp;INDEX(10_Lieux!$J:$J,V195)&amp;" | 24h/24")</f>
        <v>Chauffeur privé Montpellier → Liège | 24h/24</v>
      </c>
      <c r="O195" s="14" t="n">
        <f aca="false">LEN(N195)</f>
        <v>44</v>
      </c>
      <c r="P195" s="14" t="str">
        <f aca="false">"Chauffeur privé "&amp;INDEX(10_Lieux!$K:$K,U195)&amp;" vers "&amp;INDEX(10_Lieux!$L:$L,V195)</f>
        <v>Chauffeur privé de Montpellier vers Liège</v>
      </c>
      <c r="Q195" s="14" t="str">
        <f aca="false">"Chauffeur privé "&amp;INDEX(10_Lieux!$K:$K,U195)&amp;" vers "&amp;INDEX(10_Lieux!$L:$L,V195)&amp;" : env. "&amp;I195&amp;" km, "&amp;J195&amp;" de route. Devis personnalisé, standard 24h/24 et 7j/7."</f>
        <v>Chauffeur privé de Montpellier vers Liège : env. 989 km, 10 h 30 de route. Devis personnalisé, standard 24h/24 et 7j/7.</v>
      </c>
      <c r="R195" s="14" t="n">
        <f aca="false">LEN(Q195)</f>
        <v>119</v>
      </c>
      <c r="S195" s="14" t="str">
        <f aca="false">INDEX(10_Lieux!$C:$C,U195)</f>
        <v>France</v>
      </c>
      <c r="T195" s="14" t="str">
        <f aca="false">INDEX(10_Lieux!$C:$C,V195)</f>
        <v>Belgique</v>
      </c>
      <c r="U195" s="14" t="n">
        <f aca="false">MATCH(A195,10_Lieux!$A:$A,0)</f>
        <v>71</v>
      </c>
      <c r="V195" s="14" t="n">
        <f aca="false">MATCH(B195,10_Lieux!$A:$A,0)</f>
        <v>94</v>
      </c>
      <c r="W195" s="14" t="n">
        <f aca="false">ROUND(6371*2*ASIN(SQRT(SIN(RADIANS(INDEX(10_Lieux!$F:$F,V195)-INDEX(10_Lieux!$F:$F,U195))/2)^2+COS(RADIANS(INDEX(10_Lieux!$F:$F,U195)))*COS(RADIANS(INDEX(10_Lieux!$F:$F,V195)))*SIN(RADIANS(INDEX(10_Lieux!$G:$G,V195)-INDEX(10_Lieux!$G:$G,U195))/2)^2)),1)</f>
        <v>791.2</v>
      </c>
      <c r="X195" s="14" t="n">
        <f aca="false">ROUND(I195/IF(I195&lt;p_seuil_vitesse,p_vit_lente,p_vit_rapide)*60/15,0)*15</f>
        <v>630</v>
      </c>
      <c r="Y195" s="14" t="n">
        <f aca="false">MAX(IF(INDEX(10_Lieux!$B:$B,U195)&lt;&gt;"Ville",INDEX(10_Lieux!$I:$I,U195),0),IF(INDEX(10_Lieux!$B:$B,V195)&lt;&gt;"Ville",INDEX(10_Lieux!$I:$I,V195),0))</f>
        <v>0</v>
      </c>
      <c r="Z195" s="14" t="str">
        <f aca="false">A195&amp;"|"&amp;B195</f>
        <v>Montpellier|Liège</v>
      </c>
      <c r="AA195" s="14" t="str">
        <f aca="false">IF(I195&lt;p_local,"Local",IF(I195&lt;p_vv_min,"Courte distance",IF(I195&lt;p_tres_long,"Longue distance","Très longue distance")))</f>
        <v>Très longue distance</v>
      </c>
    </row>
    <row r="196" customFormat="false" ht="15" hidden="false" customHeight="true" outlineLevel="0" collapsed="false">
      <c r="A196" s="1" t="s">
        <v>138</v>
      </c>
      <c r="B196" s="1" t="s">
        <v>160</v>
      </c>
      <c r="C196" s="1" t="s">
        <v>33</v>
      </c>
      <c r="D196" s="1" t="s">
        <v>124</v>
      </c>
      <c r="E196" s="1" t="s">
        <v>340</v>
      </c>
      <c r="F196" s="14" t="s">
        <v>40</v>
      </c>
      <c r="G196" s="14" t="str">
        <f aca="false">IF(I196&lt;p_local,"Local → page infra",IF(H196&gt;=p_ph1,"Phase 1",IF(H196&gt;=p_ph2,"Phase 2","Phase 3")))</f>
        <v>Phase 2</v>
      </c>
      <c r="H196" s="14" t="n">
        <f aca="false">IF(I196&lt;p_local,0,IF(C196="Aéroport → Aéroport",p_pts_plein,IF(Y196&gt;0,IF(I196&lt;=Y196,p_pts_plein,IF(I196&lt;=p_mult2*Y196,p_pts_moyen,p_pts_r3)),IF(I196&gt;=p_vv_min,p_pts_plein,IF(I196&gt;=p_vv_moy,p_pts_moyen,p_pts_court))))+IF(INDEX(10_Lieux!$D:$D,U196)=1,p_prio1,p_prio2)+IF(INDEX(10_Lieux!$D:$D,V196)=1,p_prio1,p_prio2)+IF(K196="Oui",p_tf,0)+p_hub*((INDEX(10_Lieux!$H:$H,U196)="Hub")+(INDEX(10_Lieux!$H:$H,V196)="Hub"))+IF(OR(INDEX(10_Lieux!$H:$H,U196)="Premium",INDEX(10_Lieux!$H:$H,V196)="Premium"),p_prem,0))</f>
        <v>65</v>
      </c>
      <c r="I196" s="14" t="n">
        <f aca="false">ROUND(W196*p_facteur,0)</f>
        <v>947</v>
      </c>
      <c r="J196" s="14" t="str">
        <f aca="false">IF(X196&lt;60,X196&amp;" min",INT(X196/60)&amp;" h"&amp;IF(MOD(X196,60)=0,""," "&amp;TEXT(MOD(X196,60),"00")))</f>
        <v>10 h</v>
      </c>
      <c r="K196" s="14" t="str">
        <f aca="false">IF(S196&lt;&gt;T196,"Oui","Non")</f>
        <v>Oui</v>
      </c>
      <c r="L196" s="14" t="str">
        <f aca="false">IF(AND(INDEX(10_Lieux!$B:$B,U196)="Ville",INDEX(10_Lieux!$B:$B,V196)="Ville"),"/chauffeur-prive/"&amp;INDEX(10_Lieux!$E:$E,U196)&amp;"-"&amp;INDEX(10_Lieux!$E:$E,V196)&amp;"/","/chauffeur-prive/"&amp;INDEX(10_Lieux!$E:$E,U196)&amp;"/"&amp;INDEX(10_Lieux!$E:$E,V196)&amp;"/")</f>
        <v>/chauffeur-prive/montpellier-charleroi/</v>
      </c>
      <c r="M196" s="14" t="str">
        <f aca="false">IFERROR(INDEX($L:$L,MATCH(B196&amp;"|"&amp;A196,$Z:$Z,0)),"—")</f>
        <v>/chauffeur-prive/charleroi-montpellier/</v>
      </c>
      <c r="N196" s="14" t="str">
        <f aca="false">IF(LEN("Chauffeur privé "&amp;INDEX(10_Lieux!$J:$J,U196)&amp;" → "&amp;INDEX(10_Lieux!$J:$J,V196)&amp;" | 24h/24")&gt;60,"Chauffeur privé "&amp;INDEX(10_Lieux!$J:$J,U196)&amp;" → "&amp;INDEX(10_Lieux!$J:$J,V196),"Chauffeur privé "&amp;INDEX(10_Lieux!$J:$J,U196)&amp;" → "&amp;INDEX(10_Lieux!$J:$J,V196)&amp;" | 24h/24")</f>
        <v>Chauffeur privé Montpellier → Charleroi | 24h/24</v>
      </c>
      <c r="O196" s="14" t="n">
        <f aca="false">LEN(N196)</f>
        <v>48</v>
      </c>
      <c r="P196" s="14" t="str">
        <f aca="false">"Chauffeur privé "&amp;INDEX(10_Lieux!$K:$K,U196)&amp;" vers "&amp;INDEX(10_Lieux!$L:$L,V196)</f>
        <v>Chauffeur privé de Montpellier vers Charleroi</v>
      </c>
      <c r="Q196" s="14" t="str">
        <f aca="false">"Chauffeur privé "&amp;INDEX(10_Lieux!$K:$K,U196)&amp;" vers "&amp;INDEX(10_Lieux!$L:$L,V196)&amp;" : env. "&amp;I196&amp;" km, "&amp;J196&amp;" de route. Devis personnalisé, standard 24h/24 et 7j/7."</f>
        <v>Chauffeur privé de Montpellier vers Charleroi : env. 947 km, 10 h de route. Devis personnalisé, standard 24h/24 et 7j/7.</v>
      </c>
      <c r="R196" s="14" t="n">
        <f aca="false">LEN(Q196)</f>
        <v>120</v>
      </c>
      <c r="S196" s="14" t="str">
        <f aca="false">INDEX(10_Lieux!$C:$C,U196)</f>
        <v>France</v>
      </c>
      <c r="T196" s="14" t="str">
        <f aca="false">INDEX(10_Lieux!$C:$C,V196)</f>
        <v>Belgique</v>
      </c>
      <c r="U196" s="14" t="n">
        <f aca="false">MATCH(A196,10_Lieux!$A:$A,0)</f>
        <v>71</v>
      </c>
      <c r="V196" s="14" t="n">
        <f aca="false">MATCH(B196,10_Lieux!$A:$A,0)</f>
        <v>96</v>
      </c>
      <c r="W196" s="14" t="n">
        <f aca="false">ROUND(6371*2*ASIN(SQRT(SIN(RADIANS(INDEX(10_Lieux!$F:$F,V196)-INDEX(10_Lieux!$F:$F,U196))/2)^2+COS(RADIANS(INDEX(10_Lieux!$F:$F,U196)))*COS(RADIANS(INDEX(10_Lieux!$F:$F,V196)))*SIN(RADIANS(INDEX(10_Lieux!$G:$G,V196)-INDEX(10_Lieux!$G:$G,U196))/2)^2)),1)</f>
        <v>757.3</v>
      </c>
      <c r="X196" s="14" t="n">
        <f aca="false">ROUND(I196/IF(I196&lt;p_seuil_vitesse,p_vit_lente,p_vit_rapide)*60/15,0)*15</f>
        <v>600</v>
      </c>
      <c r="Y196" s="14" t="n">
        <f aca="false">MAX(IF(INDEX(10_Lieux!$B:$B,U196)&lt;&gt;"Ville",INDEX(10_Lieux!$I:$I,U196),0),IF(INDEX(10_Lieux!$B:$B,V196)&lt;&gt;"Ville",INDEX(10_Lieux!$I:$I,V196),0))</f>
        <v>0</v>
      </c>
      <c r="Z196" s="14" t="str">
        <f aca="false">A196&amp;"|"&amp;B196</f>
        <v>Montpellier|Charleroi</v>
      </c>
      <c r="AA196" s="14" t="str">
        <f aca="false">IF(I196&lt;p_local,"Local",IF(I196&lt;p_vv_min,"Courte distance",IF(I196&lt;p_tres_long,"Longue distance","Très longue distance")))</f>
        <v>Très longue distance</v>
      </c>
    </row>
    <row r="197" customFormat="false" ht="15" hidden="false" customHeight="true" outlineLevel="0" collapsed="false">
      <c r="A197" s="1" t="s">
        <v>138</v>
      </c>
      <c r="B197" s="1" t="s">
        <v>162</v>
      </c>
      <c r="C197" s="1" t="s">
        <v>33</v>
      </c>
      <c r="D197" s="1" t="s">
        <v>124</v>
      </c>
      <c r="E197" s="1" t="s">
        <v>341</v>
      </c>
      <c r="F197" s="14" t="s">
        <v>40</v>
      </c>
      <c r="G197" s="14" t="str">
        <f aca="false">IF(I197&lt;p_local,"Local → page infra",IF(H197&gt;=p_ph1,"Phase 1",IF(H197&gt;=p_ph2,"Phase 2","Phase 3")))</f>
        <v>Phase 2</v>
      </c>
      <c r="H197" s="14" t="n">
        <f aca="false">IF(I197&lt;p_local,0,IF(C197="Aéroport → Aéroport",p_pts_plein,IF(Y197&gt;0,IF(I197&lt;=Y197,p_pts_plein,IF(I197&lt;=p_mult2*Y197,p_pts_moyen,p_pts_r3)),IF(I197&gt;=p_vv_min,p_pts_plein,IF(I197&gt;=p_vv_moy,p_pts_moyen,p_pts_court))))+IF(INDEX(10_Lieux!$D:$D,U197)=1,p_prio1,p_prio2)+IF(INDEX(10_Lieux!$D:$D,V197)=1,p_prio1,p_prio2)+IF(K197="Oui",p_tf,0)+p_hub*((INDEX(10_Lieux!$H:$H,U197)="Hub")+(INDEX(10_Lieux!$H:$H,V197)="Hub"))+IF(OR(INDEX(10_Lieux!$H:$H,U197)="Premium",INDEX(10_Lieux!$H:$H,V197)="Premium"),p_prem,0))</f>
        <v>65</v>
      </c>
      <c r="I197" s="14" t="n">
        <f aca="false">ROUND(W197*p_facteur,0)</f>
        <v>657</v>
      </c>
      <c r="J197" s="14" t="str">
        <f aca="false">IF(X197&lt;60,X197&amp;" min",INT(X197/60)&amp;" h"&amp;IF(MOD(X197,60)=0,""," "&amp;TEXT(MOD(X197,60),"00")))</f>
        <v>7 h</v>
      </c>
      <c r="K197" s="14" t="str">
        <f aca="false">IF(S197&lt;&gt;T197,"Oui","Non")</f>
        <v>Oui</v>
      </c>
      <c r="L197" s="14" t="str">
        <f aca="false">IF(AND(INDEX(10_Lieux!$B:$B,U197)="Ville",INDEX(10_Lieux!$B:$B,V197)="Ville"),"/chauffeur-prive/"&amp;INDEX(10_Lieux!$E:$E,U197)&amp;"-"&amp;INDEX(10_Lieux!$E:$E,V197)&amp;"/","/chauffeur-prive/"&amp;INDEX(10_Lieux!$E:$E,U197)&amp;"/"&amp;INDEX(10_Lieux!$E:$E,V197)&amp;"/")</f>
        <v>/chauffeur-prive/montpellier-bale/</v>
      </c>
      <c r="M197" s="14" t="str">
        <f aca="false">IFERROR(INDEX($L:$L,MATCH(B197&amp;"|"&amp;A197,$Z:$Z,0)),"—")</f>
        <v>/chauffeur-prive/bale-montpellier/</v>
      </c>
      <c r="N197" s="14" t="str">
        <f aca="false">IF(LEN("Chauffeur privé "&amp;INDEX(10_Lieux!$J:$J,U197)&amp;" → "&amp;INDEX(10_Lieux!$J:$J,V197)&amp;" | 24h/24")&gt;60,"Chauffeur privé "&amp;INDEX(10_Lieux!$J:$J,U197)&amp;" → "&amp;INDEX(10_Lieux!$J:$J,V197),"Chauffeur privé "&amp;INDEX(10_Lieux!$J:$J,U197)&amp;" → "&amp;INDEX(10_Lieux!$J:$J,V197)&amp;" | 24h/24")</f>
        <v>Chauffeur privé Montpellier → Bâle | 24h/24</v>
      </c>
      <c r="O197" s="14" t="n">
        <f aca="false">LEN(N197)</f>
        <v>43</v>
      </c>
      <c r="P197" s="14" t="str">
        <f aca="false">"Chauffeur privé "&amp;INDEX(10_Lieux!$K:$K,U197)&amp;" vers "&amp;INDEX(10_Lieux!$L:$L,V197)</f>
        <v>Chauffeur privé de Montpellier vers Bâle</v>
      </c>
      <c r="Q197" s="14" t="str">
        <f aca="false">"Chauffeur privé "&amp;INDEX(10_Lieux!$K:$K,U197)&amp;" vers "&amp;INDEX(10_Lieux!$L:$L,V197)&amp;" : env. "&amp;I197&amp;" km, "&amp;J197&amp;" de route. Devis personnalisé, standard 24h/24 et 7j/7."</f>
        <v>Chauffeur privé de Montpellier vers Bâle : env. 657 km, 7 h de route. Devis personnalisé, standard 24h/24 et 7j/7.</v>
      </c>
      <c r="R197" s="14" t="n">
        <f aca="false">LEN(Q197)</f>
        <v>114</v>
      </c>
      <c r="S197" s="14" t="str">
        <f aca="false">INDEX(10_Lieux!$C:$C,U197)</f>
        <v>France</v>
      </c>
      <c r="T197" s="14" t="str">
        <f aca="false">INDEX(10_Lieux!$C:$C,V197)</f>
        <v>Suisse</v>
      </c>
      <c r="U197" s="14" t="n">
        <f aca="false">MATCH(A197,10_Lieux!$A:$A,0)</f>
        <v>71</v>
      </c>
      <c r="V197" s="14" t="n">
        <f aca="false">MATCH(B197,10_Lieux!$A:$A,0)</f>
        <v>121</v>
      </c>
      <c r="W197" s="14" t="n">
        <f aca="false">ROUND(6371*2*ASIN(SQRT(SIN(RADIANS(INDEX(10_Lieux!$F:$F,V197)-INDEX(10_Lieux!$F:$F,U197))/2)^2+COS(RADIANS(INDEX(10_Lieux!$F:$F,U197)))*COS(RADIANS(INDEX(10_Lieux!$F:$F,V197)))*SIN(RADIANS(INDEX(10_Lieux!$G:$G,V197)-INDEX(10_Lieux!$G:$G,U197))/2)^2)),1)</f>
        <v>525.5</v>
      </c>
      <c r="X197" s="14" t="n">
        <f aca="false">ROUND(I197/IF(I197&lt;p_seuil_vitesse,p_vit_lente,p_vit_rapide)*60/15,0)*15</f>
        <v>420</v>
      </c>
      <c r="Y197" s="14" t="n">
        <f aca="false">MAX(IF(INDEX(10_Lieux!$B:$B,U197)&lt;&gt;"Ville",INDEX(10_Lieux!$I:$I,U197),0),IF(INDEX(10_Lieux!$B:$B,V197)&lt;&gt;"Ville",INDEX(10_Lieux!$I:$I,V197),0))</f>
        <v>0</v>
      </c>
      <c r="Z197" s="14" t="str">
        <f aca="false">A197&amp;"|"&amp;B197</f>
        <v>Montpellier|Bâle</v>
      </c>
      <c r="AA197" s="14" t="str">
        <f aca="false">IF(I197&lt;p_local,"Local",IF(I197&lt;p_vv_min,"Courte distance",IF(I197&lt;p_tres_long,"Longue distance","Très longue distance")))</f>
        <v>Longue distance</v>
      </c>
    </row>
    <row r="198" customFormat="false" ht="15" hidden="false" customHeight="true" outlineLevel="0" collapsed="false">
      <c r="A198" s="1" t="s">
        <v>138</v>
      </c>
      <c r="B198" s="1" t="s">
        <v>164</v>
      </c>
      <c r="C198" s="1" t="s">
        <v>33</v>
      </c>
      <c r="D198" s="1" t="s">
        <v>124</v>
      </c>
      <c r="E198" s="1" t="s">
        <v>342</v>
      </c>
      <c r="F198" s="14" t="s">
        <v>40</v>
      </c>
      <c r="G198" s="14" t="str">
        <f aca="false">IF(I198&lt;p_local,"Local → page infra",IF(H198&gt;=p_ph1,"Phase 1",IF(H198&gt;=p_ph2,"Phase 2","Phase 3")))</f>
        <v>Phase 2</v>
      </c>
      <c r="H198" s="14" t="n">
        <f aca="false">IF(I198&lt;p_local,0,IF(C198="Aéroport → Aéroport",p_pts_plein,IF(Y198&gt;0,IF(I198&lt;=Y198,p_pts_plein,IF(I198&lt;=p_mult2*Y198,p_pts_moyen,p_pts_r3)),IF(I198&gt;=p_vv_min,p_pts_plein,IF(I198&gt;=p_vv_moy,p_pts_moyen,p_pts_court))))+IF(INDEX(10_Lieux!$D:$D,U198)=1,p_prio1,p_prio2)+IF(INDEX(10_Lieux!$D:$D,V198)=1,p_prio1,p_prio2)+IF(K198="Oui",p_tf,0)+p_hub*((INDEX(10_Lieux!$H:$H,U198)="Hub")+(INDEX(10_Lieux!$H:$H,V198)="Hub"))+IF(OR(INDEX(10_Lieux!$H:$H,U198)="Premium",INDEX(10_Lieux!$H:$H,V198)="Premium"),p_prem,0))</f>
        <v>75</v>
      </c>
      <c r="I198" s="14" t="n">
        <f aca="false">ROUND(W198*p_facteur,0)</f>
        <v>693</v>
      </c>
      <c r="J198" s="14" t="str">
        <f aca="false">IF(X198&lt;60,X198&amp;" min",INT(X198/60)&amp;" h"&amp;IF(MOD(X198,60)=0,""," "&amp;TEXT(MOD(X198,60),"00")))</f>
        <v>7 h 15</v>
      </c>
      <c r="K198" s="14" t="str">
        <f aca="false">IF(S198&lt;&gt;T198,"Oui","Non")</f>
        <v>Oui</v>
      </c>
      <c r="L198" s="14" t="str">
        <f aca="false">IF(AND(INDEX(10_Lieux!$B:$B,U198)="Ville",INDEX(10_Lieux!$B:$B,V198)="Ville"),"/chauffeur-prive/"&amp;INDEX(10_Lieux!$E:$E,U198)&amp;"-"&amp;INDEX(10_Lieux!$E:$E,V198)&amp;"/","/chauffeur-prive/"&amp;INDEX(10_Lieux!$E:$E,U198)&amp;"/"&amp;INDEX(10_Lieux!$E:$E,V198)&amp;"/")</f>
        <v>/chauffeur-prive/montpellier-zurich/</v>
      </c>
      <c r="M198" s="14" t="str">
        <f aca="false">IFERROR(INDEX($L:$L,MATCH(B198&amp;"|"&amp;A198,$Z:$Z,0)),"—")</f>
        <v>/chauffeur-prive/zurich-montpellier/</v>
      </c>
      <c r="N198" s="14" t="str">
        <f aca="false">IF(LEN("Chauffeur privé "&amp;INDEX(10_Lieux!$J:$J,U198)&amp;" → "&amp;INDEX(10_Lieux!$J:$J,V198)&amp;" | 24h/24")&gt;60,"Chauffeur privé "&amp;INDEX(10_Lieux!$J:$J,U198)&amp;" → "&amp;INDEX(10_Lieux!$J:$J,V198),"Chauffeur privé "&amp;INDEX(10_Lieux!$J:$J,U198)&amp;" → "&amp;INDEX(10_Lieux!$J:$J,V198)&amp;" | 24h/24")</f>
        <v>Chauffeur privé Montpellier → Zurich | 24h/24</v>
      </c>
      <c r="O198" s="14" t="n">
        <f aca="false">LEN(N198)</f>
        <v>45</v>
      </c>
      <c r="P198" s="14" t="str">
        <f aca="false">"Chauffeur privé "&amp;INDEX(10_Lieux!$K:$K,U198)&amp;" vers "&amp;INDEX(10_Lieux!$L:$L,V198)</f>
        <v>Chauffeur privé de Montpellier vers Zurich</v>
      </c>
      <c r="Q198" s="14" t="str">
        <f aca="false">"Chauffeur privé "&amp;INDEX(10_Lieux!$K:$K,U198)&amp;" vers "&amp;INDEX(10_Lieux!$L:$L,V198)&amp;" : env. "&amp;I198&amp;" km, "&amp;J198&amp;" de route. Devis personnalisé, standard 24h/24 et 7j/7."</f>
        <v>Chauffeur privé de Montpellier vers Zurich : env. 693 km, 7 h 15 de route. Devis personnalisé, standard 24h/24 et 7j/7.</v>
      </c>
      <c r="R198" s="14" t="n">
        <f aca="false">LEN(Q198)</f>
        <v>119</v>
      </c>
      <c r="S198" s="14" t="str">
        <f aca="false">INDEX(10_Lieux!$C:$C,U198)</f>
        <v>France</v>
      </c>
      <c r="T198" s="14" t="str">
        <f aca="false">INDEX(10_Lieux!$C:$C,V198)</f>
        <v>Suisse</v>
      </c>
      <c r="U198" s="14" t="n">
        <f aca="false">MATCH(A198,10_Lieux!$A:$A,0)</f>
        <v>71</v>
      </c>
      <c r="V198" s="14" t="n">
        <f aca="false">MATCH(B198,10_Lieux!$A:$A,0)</f>
        <v>122</v>
      </c>
      <c r="W198" s="14" t="n">
        <f aca="false">ROUND(6371*2*ASIN(SQRT(SIN(RADIANS(INDEX(10_Lieux!$F:$F,V198)-INDEX(10_Lieux!$F:$F,U198))/2)^2+COS(RADIANS(INDEX(10_Lieux!$F:$F,U198)))*COS(RADIANS(INDEX(10_Lieux!$F:$F,V198)))*SIN(RADIANS(INDEX(10_Lieux!$G:$G,V198)-INDEX(10_Lieux!$G:$G,U198))/2)^2)),1)</f>
        <v>554.3</v>
      </c>
      <c r="X198" s="14" t="n">
        <f aca="false">ROUND(I198/IF(I198&lt;p_seuil_vitesse,p_vit_lente,p_vit_rapide)*60/15,0)*15</f>
        <v>435</v>
      </c>
      <c r="Y198" s="14" t="n">
        <f aca="false">MAX(IF(INDEX(10_Lieux!$B:$B,U198)&lt;&gt;"Ville",INDEX(10_Lieux!$I:$I,U198),0),IF(INDEX(10_Lieux!$B:$B,V198)&lt;&gt;"Ville",INDEX(10_Lieux!$I:$I,V198),0))</f>
        <v>0</v>
      </c>
      <c r="Z198" s="14" t="str">
        <f aca="false">A198&amp;"|"&amp;B198</f>
        <v>Montpellier|Zurich</v>
      </c>
      <c r="AA198" s="14" t="str">
        <f aca="false">IF(I198&lt;p_local,"Local",IF(I198&lt;p_vv_min,"Courte distance",IF(I198&lt;p_tres_long,"Longue distance","Très longue distance")))</f>
        <v>Longue distance</v>
      </c>
    </row>
    <row r="199" customFormat="false" ht="15" hidden="false" customHeight="true" outlineLevel="0" collapsed="false">
      <c r="A199" s="1" t="s">
        <v>138</v>
      </c>
      <c r="B199" s="1" t="s">
        <v>166</v>
      </c>
      <c r="C199" s="1" t="s">
        <v>33</v>
      </c>
      <c r="D199" s="1" t="s">
        <v>124</v>
      </c>
      <c r="E199" s="1" t="s">
        <v>343</v>
      </c>
      <c r="F199" s="14" t="s">
        <v>40</v>
      </c>
      <c r="G199" s="14" t="str">
        <f aca="false">IF(I199&lt;p_local,"Local → page infra",IF(H199&gt;=p_ph1,"Phase 1",IF(H199&gt;=p_ph2,"Phase 2","Phase 3")))</f>
        <v>Phase 2</v>
      </c>
      <c r="H199" s="14" t="n">
        <f aca="false">IF(I199&lt;p_local,0,IF(C199="Aéroport → Aéroport",p_pts_plein,IF(Y199&gt;0,IF(I199&lt;=Y199,p_pts_plein,IF(I199&lt;=p_mult2*Y199,p_pts_moyen,p_pts_r3)),IF(I199&gt;=p_vv_min,p_pts_plein,IF(I199&gt;=p_vv_moy,p_pts_moyen,p_pts_court))))+IF(INDEX(10_Lieux!$D:$D,U199)=1,p_prio1,p_prio2)+IF(INDEX(10_Lieux!$D:$D,V199)=1,p_prio1,p_prio2)+IF(K199="Oui",p_tf,0)+p_hub*((INDEX(10_Lieux!$H:$H,U199)="Hub")+(INDEX(10_Lieux!$H:$H,V199)="Hub"))+IF(OR(INDEX(10_Lieux!$H:$H,U199)="Premium",INDEX(10_Lieux!$H:$H,V199)="Premium"),p_prem,0))</f>
        <v>65</v>
      </c>
      <c r="I199" s="14" t="n">
        <f aca="false">ROUND(W199*p_facteur,0)</f>
        <v>580</v>
      </c>
      <c r="J199" s="14" t="str">
        <f aca="false">IF(X199&lt;60,X199&amp;" min",INT(X199/60)&amp;" h"&amp;IF(MOD(X199,60)=0,""," "&amp;TEXT(MOD(X199,60),"00")))</f>
        <v>6 h</v>
      </c>
      <c r="K199" s="14" t="str">
        <f aca="false">IF(S199&lt;&gt;T199,"Oui","Non")</f>
        <v>Oui</v>
      </c>
      <c r="L199" s="14" t="str">
        <f aca="false">IF(AND(INDEX(10_Lieux!$B:$B,U199)="Ville",INDEX(10_Lieux!$B:$B,V199)="Ville"),"/chauffeur-prive/"&amp;INDEX(10_Lieux!$E:$E,U199)&amp;"-"&amp;INDEX(10_Lieux!$E:$E,V199)&amp;"/","/chauffeur-prive/"&amp;INDEX(10_Lieux!$E:$E,U199)&amp;"/"&amp;INDEX(10_Lieux!$E:$E,V199)&amp;"/")</f>
        <v>/chauffeur-prive/montpellier-berne/</v>
      </c>
      <c r="M199" s="14" t="str">
        <f aca="false">IFERROR(INDEX($L:$L,MATCH(B199&amp;"|"&amp;A199,$Z:$Z,0)),"—")</f>
        <v>/chauffeur-prive/berne-montpellier/</v>
      </c>
      <c r="N199" s="14" t="str">
        <f aca="false">IF(LEN("Chauffeur privé "&amp;INDEX(10_Lieux!$J:$J,U199)&amp;" → "&amp;INDEX(10_Lieux!$J:$J,V199)&amp;" | 24h/24")&gt;60,"Chauffeur privé "&amp;INDEX(10_Lieux!$J:$J,U199)&amp;" → "&amp;INDEX(10_Lieux!$J:$J,V199),"Chauffeur privé "&amp;INDEX(10_Lieux!$J:$J,U199)&amp;" → "&amp;INDEX(10_Lieux!$J:$J,V199)&amp;" | 24h/24")</f>
        <v>Chauffeur privé Montpellier → Berne | 24h/24</v>
      </c>
      <c r="O199" s="14" t="n">
        <f aca="false">LEN(N199)</f>
        <v>44</v>
      </c>
      <c r="P199" s="14" t="str">
        <f aca="false">"Chauffeur privé "&amp;INDEX(10_Lieux!$K:$K,U199)&amp;" vers "&amp;INDEX(10_Lieux!$L:$L,V199)</f>
        <v>Chauffeur privé de Montpellier vers Berne</v>
      </c>
      <c r="Q199" s="14" t="str">
        <f aca="false">"Chauffeur privé "&amp;INDEX(10_Lieux!$K:$K,U199)&amp;" vers "&amp;INDEX(10_Lieux!$L:$L,V199)&amp;" : env. "&amp;I199&amp;" km, "&amp;J199&amp;" de route. Devis personnalisé, standard 24h/24 et 7j/7."</f>
        <v>Chauffeur privé de Montpellier vers Berne : env. 580 km, 6 h de route. Devis personnalisé, standard 24h/24 et 7j/7.</v>
      </c>
      <c r="R199" s="14" t="n">
        <f aca="false">LEN(Q199)</f>
        <v>115</v>
      </c>
      <c r="S199" s="14" t="str">
        <f aca="false">INDEX(10_Lieux!$C:$C,U199)</f>
        <v>France</v>
      </c>
      <c r="T199" s="14" t="str">
        <f aca="false">INDEX(10_Lieux!$C:$C,V199)</f>
        <v>Suisse</v>
      </c>
      <c r="U199" s="14" t="n">
        <f aca="false">MATCH(A199,10_Lieux!$A:$A,0)</f>
        <v>71</v>
      </c>
      <c r="V199" s="14" t="n">
        <f aca="false">MATCH(B199,10_Lieux!$A:$A,0)</f>
        <v>123</v>
      </c>
      <c r="W199" s="14" t="n">
        <f aca="false">ROUND(6371*2*ASIN(SQRT(SIN(RADIANS(INDEX(10_Lieux!$F:$F,V199)-INDEX(10_Lieux!$F:$F,U199))/2)^2+COS(RADIANS(INDEX(10_Lieux!$F:$F,U199)))*COS(RADIANS(INDEX(10_Lieux!$F:$F,V199)))*SIN(RADIANS(INDEX(10_Lieux!$G:$G,V199)-INDEX(10_Lieux!$G:$G,U199))/2)^2)),1)</f>
        <v>464.3</v>
      </c>
      <c r="X199" s="14" t="n">
        <f aca="false">ROUND(I199/IF(I199&lt;p_seuil_vitesse,p_vit_lente,p_vit_rapide)*60/15,0)*15</f>
        <v>360</v>
      </c>
      <c r="Y199" s="14" t="n">
        <f aca="false">MAX(IF(INDEX(10_Lieux!$B:$B,U199)&lt;&gt;"Ville",INDEX(10_Lieux!$I:$I,U199),0),IF(INDEX(10_Lieux!$B:$B,V199)&lt;&gt;"Ville",INDEX(10_Lieux!$I:$I,V199),0))</f>
        <v>0</v>
      </c>
      <c r="Z199" s="14" t="str">
        <f aca="false">A199&amp;"|"&amp;B199</f>
        <v>Montpellier|Berne</v>
      </c>
      <c r="AA199" s="14" t="str">
        <f aca="false">IF(I199&lt;p_local,"Local",IF(I199&lt;p_vv_min,"Courte distance",IF(I199&lt;p_tres_long,"Longue distance","Très longue distance")))</f>
        <v>Longue distance</v>
      </c>
    </row>
    <row r="200" customFormat="false" ht="15" hidden="false" customHeight="true" outlineLevel="0" collapsed="false">
      <c r="A200" s="1" t="s">
        <v>140</v>
      </c>
      <c r="B200" s="1" t="s">
        <v>122</v>
      </c>
      <c r="C200" s="1" t="s">
        <v>33</v>
      </c>
      <c r="D200" s="1" t="s">
        <v>124</v>
      </c>
      <c r="E200" s="1" t="s">
        <v>344</v>
      </c>
      <c r="F200" s="14" t="s">
        <v>40</v>
      </c>
      <c r="G200" s="14" t="str">
        <f aca="false">IF(I200&lt;p_local,"Local → page infra",IF(H200&gt;=p_ph1,"Phase 1",IF(H200&gt;=p_ph2,"Phase 2","Phase 3")))</f>
        <v>Phase 2</v>
      </c>
      <c r="H200" s="14" t="n">
        <f aca="false">IF(I200&lt;p_local,0,IF(C200="Aéroport → Aéroport",p_pts_plein,IF(Y200&gt;0,IF(I200&lt;=Y200,p_pts_plein,IF(I200&lt;=p_mult2*Y200,p_pts_moyen,p_pts_r3)),IF(I200&gt;=p_vv_min,p_pts_plein,IF(I200&gt;=p_vv_moy,p_pts_moyen,p_pts_court))))+IF(INDEX(10_Lieux!$D:$D,U200)=1,p_prio1,p_prio2)+IF(INDEX(10_Lieux!$D:$D,V200)=1,p_prio1,p_prio2)+IF(K200="Oui",p_tf,0)+p_hub*((INDEX(10_Lieux!$H:$H,U200)="Hub")+(INDEX(10_Lieux!$H:$H,V200)="Hub"))+IF(OR(INDEX(10_Lieux!$H:$H,U200)="Premium",INDEX(10_Lieux!$H:$H,V200)="Premium"),p_prem,0))</f>
        <v>65</v>
      </c>
      <c r="I200" s="14" t="n">
        <f aca="false">ROUND(W200*p_facteur,0)</f>
        <v>429</v>
      </c>
      <c r="J200" s="14" t="str">
        <f aca="false">IF(X200&lt;60,X200&amp;" min",INT(X200/60)&amp;" h"&amp;IF(MOD(X200,60)=0,""," "&amp;TEXT(MOD(X200,60),"00")))</f>
        <v>4 h 30</v>
      </c>
      <c r="K200" s="14" t="str">
        <f aca="false">IF(S200&lt;&gt;T200,"Oui","Non")</f>
        <v>Non</v>
      </c>
      <c r="L200" s="14" t="str">
        <f aca="false">IF(AND(INDEX(10_Lieux!$B:$B,U200)="Ville",INDEX(10_Lieux!$B:$B,V200)="Ville"),"/chauffeur-prive/"&amp;INDEX(10_Lieux!$E:$E,U200)&amp;"-"&amp;INDEX(10_Lieux!$E:$E,V200)&amp;"/","/chauffeur-prive/"&amp;INDEX(10_Lieux!$E:$E,U200)&amp;"/"&amp;INDEX(10_Lieux!$E:$E,V200)&amp;"/")</f>
        <v>/chauffeur-prive/nantes-paris/</v>
      </c>
      <c r="M200" s="14" t="str">
        <f aca="false">IFERROR(INDEX($L:$L,MATCH(B200&amp;"|"&amp;A200,$Z:$Z,0)),"—")</f>
        <v>/chauffeur-prive/paris-nantes/</v>
      </c>
      <c r="N200" s="14" t="str">
        <f aca="false">IF(LEN("Chauffeur privé "&amp;INDEX(10_Lieux!$J:$J,U200)&amp;" → "&amp;INDEX(10_Lieux!$J:$J,V200)&amp;" | 24h/24")&gt;60,"Chauffeur privé "&amp;INDEX(10_Lieux!$J:$J,U200)&amp;" → "&amp;INDEX(10_Lieux!$J:$J,V200),"Chauffeur privé "&amp;INDEX(10_Lieux!$J:$J,U200)&amp;" → "&amp;INDEX(10_Lieux!$J:$J,V200)&amp;" | 24h/24")</f>
        <v>Chauffeur privé Nantes → Paris | 24h/24</v>
      </c>
      <c r="O200" s="14" t="n">
        <f aca="false">LEN(N200)</f>
        <v>39</v>
      </c>
      <c r="P200" s="14" t="str">
        <f aca="false">"Chauffeur privé "&amp;INDEX(10_Lieux!$K:$K,U200)&amp;" vers "&amp;INDEX(10_Lieux!$L:$L,V200)</f>
        <v>Chauffeur privé de Nantes vers Paris</v>
      </c>
      <c r="Q200" s="14" t="str">
        <f aca="false">"Chauffeur privé "&amp;INDEX(10_Lieux!$K:$K,U200)&amp;" vers "&amp;INDEX(10_Lieux!$L:$L,V200)&amp;" : env. "&amp;I200&amp;" km, "&amp;J200&amp;" de route. Devis personnalisé, standard 24h/24 et 7j/7."</f>
        <v>Chauffeur privé de Nantes vers Paris : env. 429 km, 4 h 30 de route. Devis personnalisé, standard 24h/24 et 7j/7.</v>
      </c>
      <c r="R200" s="14" t="n">
        <f aca="false">LEN(Q200)</f>
        <v>113</v>
      </c>
      <c r="S200" s="14" t="str">
        <f aca="false">INDEX(10_Lieux!$C:$C,U200)</f>
        <v>France</v>
      </c>
      <c r="T200" s="14" t="str">
        <f aca="false">INDEX(10_Lieux!$C:$C,V200)</f>
        <v>France</v>
      </c>
      <c r="U200" s="14" t="n">
        <f aca="false">MATCH(A200,10_Lieux!$A:$A,0)</f>
        <v>56</v>
      </c>
      <c r="V200" s="14" t="n">
        <f aca="false">MATCH(B200,10_Lieux!$A:$A,0)</f>
        <v>2</v>
      </c>
      <c r="W200" s="14" t="n">
        <f aca="false">ROUND(6371*2*ASIN(SQRT(SIN(RADIANS(INDEX(10_Lieux!$F:$F,V200)-INDEX(10_Lieux!$F:$F,U200))/2)^2+COS(RADIANS(INDEX(10_Lieux!$F:$F,U200)))*COS(RADIANS(INDEX(10_Lieux!$F:$F,V200)))*SIN(RADIANS(INDEX(10_Lieux!$G:$G,V200)-INDEX(10_Lieux!$G:$G,U200))/2)^2)),1)</f>
        <v>342.8</v>
      </c>
      <c r="X200" s="14" t="n">
        <f aca="false">ROUND(I200/IF(I200&lt;p_seuil_vitesse,p_vit_lente,p_vit_rapide)*60/15,0)*15</f>
        <v>270</v>
      </c>
      <c r="Y200" s="14" t="n">
        <f aca="false">MAX(IF(INDEX(10_Lieux!$B:$B,U200)&lt;&gt;"Ville",INDEX(10_Lieux!$I:$I,U200),0),IF(INDEX(10_Lieux!$B:$B,V200)&lt;&gt;"Ville",INDEX(10_Lieux!$I:$I,V200),0))</f>
        <v>0</v>
      </c>
      <c r="Z200" s="14" t="str">
        <f aca="false">A200&amp;"|"&amp;B200</f>
        <v>Nantes|Paris</v>
      </c>
      <c r="AA200" s="14" t="str">
        <f aca="false">IF(I200&lt;p_local,"Local",IF(I200&lt;p_vv_min,"Courte distance",IF(I200&lt;p_tres_long,"Longue distance","Très longue distance")))</f>
        <v>Longue distance</v>
      </c>
    </row>
    <row r="201" customFormat="false" ht="15" hidden="false" customHeight="true" outlineLevel="0" collapsed="false">
      <c r="A201" s="1" t="s">
        <v>140</v>
      </c>
      <c r="B201" s="1" t="s">
        <v>123</v>
      </c>
      <c r="C201" s="1" t="s">
        <v>33</v>
      </c>
      <c r="D201" s="1" t="s">
        <v>124</v>
      </c>
      <c r="E201" s="1" t="s">
        <v>345</v>
      </c>
      <c r="F201" s="14" t="s">
        <v>40</v>
      </c>
      <c r="G201" s="14" t="str">
        <f aca="false">IF(I201&lt;p_local,"Local → page infra",IF(H201&gt;=p_ph1,"Phase 1",IF(H201&gt;=p_ph2,"Phase 2","Phase 3")))</f>
        <v>Phase 2</v>
      </c>
      <c r="H201" s="14" t="n">
        <f aca="false">IF(I201&lt;p_local,0,IF(C201="Aéroport → Aéroport",p_pts_plein,IF(Y201&gt;0,IF(I201&lt;=Y201,p_pts_plein,IF(I201&lt;=p_mult2*Y201,p_pts_moyen,p_pts_r3)),IF(I201&gt;=p_vv_min,p_pts_plein,IF(I201&gt;=p_vv_moy,p_pts_moyen,p_pts_court))))+IF(INDEX(10_Lieux!$D:$D,U201)=1,p_prio1,p_prio2)+IF(INDEX(10_Lieux!$D:$D,V201)=1,p_prio1,p_prio2)+IF(K201="Oui",p_tf,0)+p_hub*((INDEX(10_Lieux!$H:$H,U201)="Hub")+(INDEX(10_Lieux!$H:$H,V201)="Hub"))+IF(OR(INDEX(10_Lieux!$H:$H,U201)="Premium",INDEX(10_Lieux!$H:$H,V201)="Premium"),p_prem,0))</f>
        <v>65</v>
      </c>
      <c r="I201" s="14" t="n">
        <f aca="false">ROUND(W201*p_facteur,0)</f>
        <v>644</v>
      </c>
      <c r="J201" s="14" t="str">
        <f aca="false">IF(X201&lt;60,X201&amp;" min",INT(X201/60)&amp;" h"&amp;IF(MOD(X201,60)=0,""," "&amp;TEXT(MOD(X201,60),"00")))</f>
        <v>6 h 45</v>
      </c>
      <c r="K201" s="14" t="str">
        <f aca="false">IF(S201&lt;&gt;T201,"Oui","Non")</f>
        <v>Non</v>
      </c>
      <c r="L201" s="14" t="str">
        <f aca="false">IF(AND(INDEX(10_Lieux!$B:$B,U201)="Ville",INDEX(10_Lieux!$B:$B,V201)="Ville"),"/chauffeur-prive/"&amp;INDEX(10_Lieux!$E:$E,U201)&amp;"-"&amp;INDEX(10_Lieux!$E:$E,V201)&amp;"/","/chauffeur-prive/"&amp;INDEX(10_Lieux!$E:$E,U201)&amp;"/"&amp;INDEX(10_Lieux!$E:$E,V201)&amp;"/")</f>
        <v>/chauffeur-prive/nantes-lyon/</v>
      </c>
      <c r="M201" s="14" t="str">
        <f aca="false">IFERROR(INDEX($L:$L,MATCH(B201&amp;"|"&amp;A201,$Z:$Z,0)),"—")</f>
        <v>/chauffeur-prive/lyon-nantes/</v>
      </c>
      <c r="N201" s="14" t="str">
        <f aca="false">IF(LEN("Chauffeur privé "&amp;INDEX(10_Lieux!$J:$J,U201)&amp;" → "&amp;INDEX(10_Lieux!$J:$J,V201)&amp;" | 24h/24")&gt;60,"Chauffeur privé "&amp;INDEX(10_Lieux!$J:$J,U201)&amp;" → "&amp;INDEX(10_Lieux!$J:$J,V201),"Chauffeur privé "&amp;INDEX(10_Lieux!$J:$J,U201)&amp;" → "&amp;INDEX(10_Lieux!$J:$J,V201)&amp;" | 24h/24")</f>
        <v>Chauffeur privé Nantes → Lyon | 24h/24</v>
      </c>
      <c r="O201" s="14" t="n">
        <f aca="false">LEN(N201)</f>
        <v>38</v>
      </c>
      <c r="P201" s="14" t="str">
        <f aca="false">"Chauffeur privé "&amp;INDEX(10_Lieux!$K:$K,U201)&amp;" vers "&amp;INDEX(10_Lieux!$L:$L,V201)</f>
        <v>Chauffeur privé de Nantes vers Lyon</v>
      </c>
      <c r="Q201" s="14" t="str">
        <f aca="false">"Chauffeur privé "&amp;INDEX(10_Lieux!$K:$K,U201)&amp;" vers "&amp;INDEX(10_Lieux!$L:$L,V201)&amp;" : env. "&amp;I201&amp;" km, "&amp;J201&amp;" de route. Devis personnalisé, standard 24h/24 et 7j/7."</f>
        <v>Chauffeur privé de Nantes vers Lyon : env. 644 km, 6 h 45 de route. Devis personnalisé, standard 24h/24 et 7j/7.</v>
      </c>
      <c r="R201" s="14" t="n">
        <f aca="false">LEN(Q201)</f>
        <v>112</v>
      </c>
      <c r="S201" s="14" t="str">
        <f aca="false">INDEX(10_Lieux!$C:$C,U201)</f>
        <v>France</v>
      </c>
      <c r="T201" s="14" t="str">
        <f aca="false">INDEX(10_Lieux!$C:$C,V201)</f>
        <v>France</v>
      </c>
      <c r="U201" s="14" t="n">
        <f aca="false">MATCH(A201,10_Lieux!$A:$A,0)</f>
        <v>56</v>
      </c>
      <c r="V201" s="14" t="n">
        <f aca="false">MATCH(B201,10_Lieux!$A:$A,0)</f>
        <v>8</v>
      </c>
      <c r="W201" s="14" t="n">
        <f aca="false">ROUND(6371*2*ASIN(SQRT(SIN(RADIANS(INDEX(10_Lieux!$F:$F,V201)-INDEX(10_Lieux!$F:$F,U201))/2)^2+COS(RADIANS(INDEX(10_Lieux!$F:$F,U201)))*COS(RADIANS(INDEX(10_Lieux!$F:$F,V201)))*SIN(RADIANS(INDEX(10_Lieux!$G:$G,V201)-INDEX(10_Lieux!$G:$G,U201))/2)^2)),1)</f>
        <v>515</v>
      </c>
      <c r="X201" s="14" t="n">
        <f aca="false">ROUND(I201/IF(I201&lt;p_seuil_vitesse,p_vit_lente,p_vit_rapide)*60/15,0)*15</f>
        <v>405</v>
      </c>
      <c r="Y201" s="14" t="n">
        <f aca="false">MAX(IF(INDEX(10_Lieux!$B:$B,U201)&lt;&gt;"Ville",INDEX(10_Lieux!$I:$I,U201),0),IF(INDEX(10_Lieux!$B:$B,V201)&lt;&gt;"Ville",INDEX(10_Lieux!$I:$I,V201),0))</f>
        <v>0</v>
      </c>
      <c r="Z201" s="14" t="str">
        <f aca="false">A201&amp;"|"&amp;B201</f>
        <v>Nantes|Lyon</v>
      </c>
      <c r="AA201" s="14" t="str">
        <f aca="false">IF(I201&lt;p_local,"Local",IF(I201&lt;p_vv_min,"Courte distance",IF(I201&lt;p_tres_long,"Longue distance","Très longue distance")))</f>
        <v>Longue distance</v>
      </c>
    </row>
    <row r="202" customFormat="false" ht="15" hidden="false" customHeight="true" outlineLevel="0" collapsed="false">
      <c r="A202" s="1" t="s">
        <v>140</v>
      </c>
      <c r="B202" s="1" t="s">
        <v>126</v>
      </c>
      <c r="C202" s="1" t="s">
        <v>33</v>
      </c>
      <c r="D202" s="1" t="s">
        <v>124</v>
      </c>
      <c r="E202" s="1" t="s">
        <v>346</v>
      </c>
      <c r="F202" s="14" t="s">
        <v>40</v>
      </c>
      <c r="G202" s="14" t="str">
        <f aca="false">IF(I202&lt;p_local,"Local → page infra",IF(H202&gt;=p_ph1,"Phase 1",IF(H202&gt;=p_ph2,"Phase 2","Phase 3")))</f>
        <v>Phase 2</v>
      </c>
      <c r="H202" s="14" t="n">
        <f aca="false">IF(I202&lt;p_local,0,IF(C202="Aéroport → Aéroport",p_pts_plein,IF(Y202&gt;0,IF(I202&lt;=Y202,p_pts_plein,IF(I202&lt;=p_mult2*Y202,p_pts_moyen,p_pts_r3)),IF(I202&gt;=p_vv_min,p_pts_plein,IF(I202&gt;=p_vv_moy,p_pts_moyen,p_pts_court))))+IF(INDEX(10_Lieux!$D:$D,U202)=1,p_prio1,p_prio2)+IF(INDEX(10_Lieux!$D:$D,V202)=1,p_prio1,p_prio2)+IF(K202="Oui",p_tf,0)+p_hub*((INDEX(10_Lieux!$H:$H,U202)="Hub")+(INDEX(10_Lieux!$H:$H,V202)="Hub"))+IF(OR(INDEX(10_Lieux!$H:$H,U202)="Premium",INDEX(10_Lieux!$H:$H,V202)="Premium"),p_prem,0))</f>
        <v>65</v>
      </c>
      <c r="I202" s="14" t="n">
        <f aca="false">ROUND(W202*p_facteur,0)</f>
        <v>987</v>
      </c>
      <c r="J202" s="14" t="str">
        <f aca="false">IF(X202&lt;60,X202&amp;" min",INT(X202/60)&amp;" h"&amp;IF(MOD(X202,60)=0,""," "&amp;TEXT(MOD(X202,60),"00")))</f>
        <v>10 h 30</v>
      </c>
      <c r="K202" s="14" t="str">
        <f aca="false">IF(S202&lt;&gt;T202,"Oui","Non")</f>
        <v>Non</v>
      </c>
      <c r="L202" s="14" t="str">
        <f aca="false">IF(AND(INDEX(10_Lieux!$B:$B,U202)="Ville",INDEX(10_Lieux!$B:$B,V202)="Ville"),"/chauffeur-prive/"&amp;INDEX(10_Lieux!$E:$E,U202)&amp;"-"&amp;INDEX(10_Lieux!$E:$E,V202)&amp;"/","/chauffeur-prive/"&amp;INDEX(10_Lieux!$E:$E,U202)&amp;"/"&amp;INDEX(10_Lieux!$E:$E,V202)&amp;"/")</f>
        <v>/chauffeur-prive/nantes-nice/</v>
      </c>
      <c r="M202" s="14" t="str">
        <f aca="false">IFERROR(INDEX($L:$L,MATCH(B202&amp;"|"&amp;A202,$Z:$Z,0)),"—")</f>
        <v>/chauffeur-prive/nice-nantes/</v>
      </c>
      <c r="N202" s="14" t="str">
        <f aca="false">IF(LEN("Chauffeur privé "&amp;INDEX(10_Lieux!$J:$J,U202)&amp;" → "&amp;INDEX(10_Lieux!$J:$J,V202)&amp;" | 24h/24")&gt;60,"Chauffeur privé "&amp;INDEX(10_Lieux!$J:$J,U202)&amp;" → "&amp;INDEX(10_Lieux!$J:$J,V202),"Chauffeur privé "&amp;INDEX(10_Lieux!$J:$J,U202)&amp;" → "&amp;INDEX(10_Lieux!$J:$J,V202)&amp;" | 24h/24")</f>
        <v>Chauffeur privé Nantes → Nice | 24h/24</v>
      </c>
      <c r="O202" s="14" t="n">
        <f aca="false">LEN(N202)</f>
        <v>38</v>
      </c>
      <c r="P202" s="14" t="str">
        <f aca="false">"Chauffeur privé "&amp;INDEX(10_Lieux!$K:$K,U202)&amp;" vers "&amp;INDEX(10_Lieux!$L:$L,V202)</f>
        <v>Chauffeur privé de Nantes vers Nice</v>
      </c>
      <c r="Q202" s="14" t="str">
        <f aca="false">"Chauffeur privé "&amp;INDEX(10_Lieux!$K:$K,U202)&amp;" vers "&amp;INDEX(10_Lieux!$L:$L,V202)&amp;" : env. "&amp;I202&amp;" km, "&amp;J202&amp;" de route. Devis personnalisé, standard 24h/24 et 7j/7."</f>
        <v>Chauffeur privé de Nantes vers Nice : env. 987 km, 10 h 30 de route. Devis personnalisé, standard 24h/24 et 7j/7.</v>
      </c>
      <c r="R202" s="14" t="n">
        <f aca="false">LEN(Q202)</f>
        <v>113</v>
      </c>
      <c r="S202" s="14" t="str">
        <f aca="false">INDEX(10_Lieux!$C:$C,U202)</f>
        <v>France</v>
      </c>
      <c r="T202" s="14" t="str">
        <f aca="false">INDEX(10_Lieux!$C:$C,V202)</f>
        <v>France</v>
      </c>
      <c r="U202" s="14" t="n">
        <f aca="false">MATCH(A202,10_Lieux!$A:$A,0)</f>
        <v>56</v>
      </c>
      <c r="V202" s="14" t="n">
        <f aca="false">MATCH(B202,10_Lieux!$A:$A,0)</f>
        <v>80</v>
      </c>
      <c r="W202" s="14" t="n">
        <f aca="false">ROUND(6371*2*ASIN(SQRT(SIN(RADIANS(INDEX(10_Lieux!$F:$F,V202)-INDEX(10_Lieux!$F:$F,U202))/2)^2+COS(RADIANS(INDEX(10_Lieux!$F:$F,U202)))*COS(RADIANS(INDEX(10_Lieux!$F:$F,V202)))*SIN(RADIANS(INDEX(10_Lieux!$G:$G,V202)-INDEX(10_Lieux!$G:$G,U202))/2)^2)),1)</f>
        <v>789.8</v>
      </c>
      <c r="X202" s="14" t="n">
        <f aca="false">ROUND(I202/IF(I202&lt;p_seuil_vitesse,p_vit_lente,p_vit_rapide)*60/15,0)*15</f>
        <v>630</v>
      </c>
      <c r="Y202" s="14" t="n">
        <f aca="false">MAX(IF(INDEX(10_Lieux!$B:$B,U202)&lt;&gt;"Ville",INDEX(10_Lieux!$I:$I,U202),0),IF(INDEX(10_Lieux!$B:$B,V202)&lt;&gt;"Ville",INDEX(10_Lieux!$I:$I,V202),0))</f>
        <v>0</v>
      </c>
      <c r="Z202" s="14" t="str">
        <f aca="false">A202&amp;"|"&amp;B202</f>
        <v>Nantes|Nice</v>
      </c>
      <c r="AA202" s="14" t="str">
        <f aca="false">IF(I202&lt;p_local,"Local",IF(I202&lt;p_vv_min,"Courte distance",IF(I202&lt;p_tres_long,"Longue distance","Très longue distance")))</f>
        <v>Très longue distance</v>
      </c>
    </row>
    <row r="203" customFormat="false" ht="15" hidden="false" customHeight="true" outlineLevel="0" collapsed="false">
      <c r="A203" s="1" t="s">
        <v>140</v>
      </c>
      <c r="B203" s="1" t="s">
        <v>128</v>
      </c>
      <c r="C203" s="1" t="s">
        <v>33</v>
      </c>
      <c r="D203" s="1" t="s">
        <v>124</v>
      </c>
      <c r="E203" s="1" t="s">
        <v>347</v>
      </c>
      <c r="F203" s="14" t="s">
        <v>40</v>
      </c>
      <c r="G203" s="14" t="str">
        <f aca="false">IF(I203&lt;p_local,"Local → page infra",IF(H203&gt;=p_ph1,"Phase 1",IF(H203&gt;=p_ph2,"Phase 2","Phase 3")))</f>
        <v>Phase 2</v>
      </c>
      <c r="H203" s="14" t="n">
        <f aca="false">IF(I203&lt;p_local,0,IF(C203="Aéroport → Aéroport",p_pts_plein,IF(Y203&gt;0,IF(I203&lt;=Y203,p_pts_plein,IF(I203&lt;=p_mult2*Y203,p_pts_moyen,p_pts_r3)),IF(I203&gt;=p_vv_min,p_pts_plein,IF(I203&gt;=p_vv_moy,p_pts_moyen,p_pts_court))))+IF(INDEX(10_Lieux!$D:$D,U203)=1,p_prio1,p_prio2)+IF(INDEX(10_Lieux!$D:$D,V203)=1,p_prio1,p_prio2)+IF(K203="Oui",p_tf,0)+p_hub*((INDEX(10_Lieux!$H:$H,U203)="Hub")+(INDEX(10_Lieux!$H:$H,V203)="Hub"))+IF(OR(INDEX(10_Lieux!$H:$H,U203)="Premium",INDEX(10_Lieux!$H:$H,V203)="Premium"),p_prem,0))</f>
        <v>65</v>
      </c>
      <c r="I203" s="14" t="n">
        <f aca="false">ROUND(W203*p_facteur,0)</f>
        <v>869</v>
      </c>
      <c r="J203" s="14" t="str">
        <f aca="false">IF(X203&lt;60,X203&amp;" min",INT(X203/60)&amp;" h"&amp;IF(MOD(X203,60)=0,""," "&amp;TEXT(MOD(X203,60),"00")))</f>
        <v>9 h 15</v>
      </c>
      <c r="K203" s="14" t="str">
        <f aca="false">IF(S203&lt;&gt;T203,"Oui","Non")</f>
        <v>Non</v>
      </c>
      <c r="L203" s="14" t="str">
        <f aca="false">IF(AND(INDEX(10_Lieux!$B:$B,U203)="Ville",INDEX(10_Lieux!$B:$B,V203)="Ville"),"/chauffeur-prive/"&amp;INDEX(10_Lieux!$E:$E,U203)&amp;"-"&amp;INDEX(10_Lieux!$E:$E,V203)&amp;"/","/chauffeur-prive/"&amp;INDEX(10_Lieux!$E:$E,U203)&amp;"/"&amp;INDEX(10_Lieux!$E:$E,V203)&amp;"/")</f>
        <v>/chauffeur-prive/nantes-marseille/</v>
      </c>
      <c r="M203" s="14" t="str">
        <f aca="false">IFERROR(INDEX($L:$L,MATCH(B203&amp;"|"&amp;A203,$Z:$Z,0)),"—")</f>
        <v>/chauffeur-prive/marseille-nantes/</v>
      </c>
      <c r="N203" s="14" t="str">
        <f aca="false">IF(LEN("Chauffeur privé "&amp;INDEX(10_Lieux!$J:$J,U203)&amp;" → "&amp;INDEX(10_Lieux!$J:$J,V203)&amp;" | 24h/24")&gt;60,"Chauffeur privé "&amp;INDEX(10_Lieux!$J:$J,U203)&amp;" → "&amp;INDEX(10_Lieux!$J:$J,V203),"Chauffeur privé "&amp;INDEX(10_Lieux!$J:$J,U203)&amp;" → "&amp;INDEX(10_Lieux!$J:$J,V203)&amp;" | 24h/24")</f>
        <v>Chauffeur privé Nantes → Marseille | 24h/24</v>
      </c>
      <c r="O203" s="14" t="n">
        <f aca="false">LEN(N203)</f>
        <v>43</v>
      </c>
      <c r="P203" s="14" t="str">
        <f aca="false">"Chauffeur privé "&amp;INDEX(10_Lieux!$K:$K,U203)&amp;" vers "&amp;INDEX(10_Lieux!$L:$L,V203)</f>
        <v>Chauffeur privé de Nantes vers Marseille</v>
      </c>
      <c r="Q203" s="14" t="str">
        <f aca="false">"Chauffeur privé "&amp;INDEX(10_Lieux!$K:$K,U203)&amp;" vers "&amp;INDEX(10_Lieux!$L:$L,V203)&amp;" : env. "&amp;I203&amp;" km, "&amp;J203&amp;" de route. Devis personnalisé, standard 24h/24 et 7j/7."</f>
        <v>Chauffeur privé de Nantes vers Marseille : env. 869 km, 9 h 15 de route. Devis personnalisé, standard 24h/24 et 7j/7.</v>
      </c>
      <c r="R203" s="14" t="n">
        <f aca="false">LEN(Q203)</f>
        <v>117</v>
      </c>
      <c r="S203" s="14" t="str">
        <f aca="false">INDEX(10_Lieux!$C:$C,U203)</f>
        <v>France</v>
      </c>
      <c r="T203" s="14" t="str">
        <f aca="false">INDEX(10_Lieux!$C:$C,V203)</f>
        <v>France</v>
      </c>
      <c r="U203" s="14" t="n">
        <f aca="false">MATCH(A203,10_Lieux!$A:$A,0)</f>
        <v>56</v>
      </c>
      <c r="V203" s="14" t="n">
        <f aca="false">MATCH(B203,10_Lieux!$A:$A,0)</f>
        <v>79</v>
      </c>
      <c r="W203" s="14" t="n">
        <f aca="false">ROUND(6371*2*ASIN(SQRT(SIN(RADIANS(INDEX(10_Lieux!$F:$F,V203)-INDEX(10_Lieux!$F:$F,U203))/2)^2+COS(RADIANS(INDEX(10_Lieux!$F:$F,U203)))*COS(RADIANS(INDEX(10_Lieux!$F:$F,V203)))*SIN(RADIANS(INDEX(10_Lieux!$G:$G,V203)-INDEX(10_Lieux!$G:$G,U203))/2)^2)),1)</f>
        <v>695.1</v>
      </c>
      <c r="X203" s="14" t="n">
        <f aca="false">ROUND(I203/IF(I203&lt;p_seuil_vitesse,p_vit_lente,p_vit_rapide)*60/15,0)*15</f>
        <v>555</v>
      </c>
      <c r="Y203" s="14" t="n">
        <f aca="false">MAX(IF(INDEX(10_Lieux!$B:$B,U203)&lt;&gt;"Ville",INDEX(10_Lieux!$I:$I,U203),0),IF(INDEX(10_Lieux!$B:$B,V203)&lt;&gt;"Ville",INDEX(10_Lieux!$I:$I,V203),0))</f>
        <v>0</v>
      </c>
      <c r="Z203" s="14" t="str">
        <f aca="false">A203&amp;"|"&amp;B203</f>
        <v>Nantes|Marseille</v>
      </c>
      <c r="AA203" s="14" t="str">
        <f aca="false">IF(I203&lt;p_local,"Local",IF(I203&lt;p_vv_min,"Courte distance",IF(I203&lt;p_tres_long,"Longue distance","Très longue distance")))</f>
        <v>Très longue distance</v>
      </c>
    </row>
    <row r="204" customFormat="false" ht="15" hidden="false" customHeight="true" outlineLevel="0" collapsed="false">
      <c r="A204" s="1" t="s">
        <v>140</v>
      </c>
      <c r="B204" s="1" t="s">
        <v>130</v>
      </c>
      <c r="C204" s="1" t="s">
        <v>33</v>
      </c>
      <c r="D204" s="1" t="s">
        <v>124</v>
      </c>
      <c r="E204" s="1" t="s">
        <v>348</v>
      </c>
      <c r="F204" s="14" t="s">
        <v>40</v>
      </c>
      <c r="G204" s="14" t="str">
        <f aca="false">IF(I204&lt;p_local,"Local → page infra",IF(H204&gt;=p_ph1,"Phase 1",IF(H204&gt;=p_ph2,"Phase 2","Phase 3")))</f>
        <v>Phase 3</v>
      </c>
      <c r="H204" s="14" t="n">
        <f aca="false">IF(I204&lt;p_local,0,IF(C204="Aéroport → Aéroport",p_pts_plein,IF(Y204&gt;0,IF(I204&lt;=Y204,p_pts_plein,IF(I204&lt;=p_mult2*Y204,p_pts_moyen,p_pts_r3)),IF(I204&gt;=p_vv_min,p_pts_plein,IF(I204&gt;=p_vv_moy,p_pts_moyen,p_pts_court))))+IF(INDEX(10_Lieux!$D:$D,U204)=1,p_prio1,p_prio2)+IF(INDEX(10_Lieux!$D:$D,V204)=1,p_prio1,p_prio2)+IF(K204="Oui",p_tf,0)+p_hub*((INDEX(10_Lieux!$H:$H,U204)="Hub")+(INDEX(10_Lieux!$H:$H,V204)="Hub"))+IF(OR(INDEX(10_Lieux!$H:$H,U204)="Premium",INDEX(10_Lieux!$H:$H,V204)="Premium"),p_prem,0))</f>
        <v>55</v>
      </c>
      <c r="I204" s="14" t="n">
        <f aca="false">ROUND(W204*p_facteur,0)</f>
        <v>344</v>
      </c>
      <c r="J204" s="14" t="str">
        <f aca="false">IF(X204&lt;60,X204&amp;" min",INT(X204/60)&amp;" h"&amp;IF(MOD(X204,60)=0,""," "&amp;TEXT(MOD(X204,60),"00")))</f>
        <v>3 h 30</v>
      </c>
      <c r="K204" s="14" t="str">
        <f aca="false">IF(S204&lt;&gt;T204,"Oui","Non")</f>
        <v>Non</v>
      </c>
      <c r="L204" s="14" t="str">
        <f aca="false">IF(AND(INDEX(10_Lieux!$B:$B,U204)="Ville",INDEX(10_Lieux!$B:$B,V204)="Ville"),"/chauffeur-prive/"&amp;INDEX(10_Lieux!$E:$E,U204)&amp;"-"&amp;INDEX(10_Lieux!$E:$E,V204)&amp;"/","/chauffeur-prive/"&amp;INDEX(10_Lieux!$E:$E,U204)&amp;"/"&amp;INDEX(10_Lieux!$E:$E,V204)&amp;"/")</f>
        <v>/chauffeur-prive/nantes-bordeaux/</v>
      </c>
      <c r="M204" s="14" t="str">
        <f aca="false">IFERROR(INDEX($L:$L,MATCH(B204&amp;"|"&amp;A204,$Z:$Z,0)),"—")</f>
        <v>/chauffeur-prive/bordeaux-nantes/</v>
      </c>
      <c r="N204" s="14" t="str">
        <f aca="false">IF(LEN("Chauffeur privé "&amp;INDEX(10_Lieux!$J:$J,U204)&amp;" → "&amp;INDEX(10_Lieux!$J:$J,V204)&amp;" | 24h/24")&gt;60,"Chauffeur privé "&amp;INDEX(10_Lieux!$J:$J,U204)&amp;" → "&amp;INDEX(10_Lieux!$J:$J,V204),"Chauffeur privé "&amp;INDEX(10_Lieux!$J:$J,U204)&amp;" → "&amp;INDEX(10_Lieux!$J:$J,V204)&amp;" | 24h/24")</f>
        <v>Chauffeur privé Nantes → Bordeaux | 24h/24</v>
      </c>
      <c r="O204" s="14" t="n">
        <f aca="false">LEN(N204)</f>
        <v>42</v>
      </c>
      <c r="P204" s="14" t="str">
        <f aca="false">"Chauffeur privé "&amp;INDEX(10_Lieux!$K:$K,U204)&amp;" vers "&amp;INDEX(10_Lieux!$L:$L,V204)</f>
        <v>Chauffeur privé de Nantes vers Bordeaux</v>
      </c>
      <c r="Q204" s="14" t="str">
        <f aca="false">"Chauffeur privé "&amp;INDEX(10_Lieux!$K:$K,U204)&amp;" vers "&amp;INDEX(10_Lieux!$L:$L,V204)&amp;" : env. "&amp;I204&amp;" km, "&amp;J204&amp;" de route. Devis personnalisé, standard 24h/24 et 7j/7."</f>
        <v>Chauffeur privé de Nantes vers Bordeaux : env. 344 km, 3 h 30 de route. Devis personnalisé, standard 24h/24 et 7j/7.</v>
      </c>
      <c r="R204" s="14" t="n">
        <f aca="false">LEN(Q204)</f>
        <v>116</v>
      </c>
      <c r="S204" s="14" t="str">
        <f aca="false">INDEX(10_Lieux!$C:$C,U204)</f>
        <v>France</v>
      </c>
      <c r="T204" s="14" t="str">
        <f aca="false">INDEX(10_Lieux!$C:$C,V204)</f>
        <v>France</v>
      </c>
      <c r="U204" s="14" t="n">
        <f aca="false">MATCH(A204,10_Lieux!$A:$A,0)</f>
        <v>56</v>
      </c>
      <c r="V204" s="14" t="n">
        <f aca="false">MATCH(B204,10_Lieux!$A:$A,0)</f>
        <v>61</v>
      </c>
      <c r="W204" s="14" t="n">
        <f aca="false">ROUND(6371*2*ASIN(SQRT(SIN(RADIANS(INDEX(10_Lieux!$F:$F,V204)-INDEX(10_Lieux!$F:$F,U204))/2)^2+COS(RADIANS(INDEX(10_Lieux!$F:$F,U204)))*COS(RADIANS(INDEX(10_Lieux!$F:$F,V204)))*SIN(RADIANS(INDEX(10_Lieux!$G:$G,V204)-INDEX(10_Lieux!$G:$G,U204))/2)^2)),1)</f>
        <v>275.1</v>
      </c>
      <c r="X204" s="14" t="n">
        <f aca="false">ROUND(I204/IF(I204&lt;p_seuil_vitesse,p_vit_lente,p_vit_rapide)*60/15,0)*15</f>
        <v>210</v>
      </c>
      <c r="Y204" s="14" t="n">
        <f aca="false">MAX(IF(INDEX(10_Lieux!$B:$B,U204)&lt;&gt;"Ville",INDEX(10_Lieux!$I:$I,U204),0),IF(INDEX(10_Lieux!$B:$B,V204)&lt;&gt;"Ville",INDEX(10_Lieux!$I:$I,V204),0))</f>
        <v>0</v>
      </c>
      <c r="Z204" s="14" t="str">
        <f aca="false">A204&amp;"|"&amp;B204</f>
        <v>Nantes|Bordeaux</v>
      </c>
      <c r="AA204" s="14" t="str">
        <f aca="false">IF(I204&lt;p_local,"Local",IF(I204&lt;p_vv_min,"Courte distance",IF(I204&lt;p_tres_long,"Longue distance","Très longue distance")))</f>
        <v>Longue distance</v>
      </c>
    </row>
    <row r="205" customFormat="false" ht="15" hidden="false" customHeight="true" outlineLevel="0" collapsed="false">
      <c r="A205" s="1" t="s">
        <v>140</v>
      </c>
      <c r="B205" s="1" t="s">
        <v>132</v>
      </c>
      <c r="C205" s="1" t="s">
        <v>33</v>
      </c>
      <c r="D205" s="1" t="s">
        <v>124</v>
      </c>
      <c r="E205" s="1" t="s">
        <v>349</v>
      </c>
      <c r="F205" s="14" t="s">
        <v>40</v>
      </c>
      <c r="G205" s="14" t="str">
        <f aca="false">IF(I205&lt;p_local,"Local → page infra",IF(H205&gt;=p_ph1,"Phase 1",IF(H205&gt;=p_ph2,"Phase 2","Phase 3")))</f>
        <v>Phase 3</v>
      </c>
      <c r="H205" s="14" t="n">
        <f aca="false">IF(I205&lt;p_local,0,IF(C205="Aéroport → Aéroport",p_pts_plein,IF(Y205&gt;0,IF(I205&lt;=Y205,p_pts_plein,IF(I205&lt;=p_mult2*Y205,p_pts_moyen,p_pts_r3)),IF(I205&gt;=p_vv_min,p_pts_plein,IF(I205&gt;=p_vv_moy,p_pts_moyen,p_pts_court))))+IF(INDEX(10_Lieux!$D:$D,U205)=1,p_prio1,p_prio2)+IF(INDEX(10_Lieux!$D:$D,V205)=1,p_prio1,p_prio2)+IF(K205="Oui",p_tf,0)+p_hub*((INDEX(10_Lieux!$H:$H,U205)="Hub")+(INDEX(10_Lieux!$H:$H,V205)="Hub"))+IF(OR(INDEX(10_Lieux!$H:$H,U205)="Premium",INDEX(10_Lieux!$H:$H,V205)="Premium"),p_prem,0))</f>
        <v>55</v>
      </c>
      <c r="I205" s="14" t="n">
        <f aca="false">ROUND(W205*p_facteur,0)</f>
        <v>581</v>
      </c>
      <c r="J205" s="14" t="str">
        <f aca="false">IF(X205&lt;60,X205&amp;" min",INT(X205/60)&amp;" h"&amp;IF(MOD(X205,60)=0,""," "&amp;TEXT(MOD(X205,60),"00")))</f>
        <v>6 h</v>
      </c>
      <c r="K205" s="14" t="str">
        <f aca="false">IF(S205&lt;&gt;T205,"Oui","Non")</f>
        <v>Non</v>
      </c>
      <c r="L205" s="14" t="str">
        <f aca="false">IF(AND(INDEX(10_Lieux!$B:$B,U205)="Ville",INDEX(10_Lieux!$B:$B,V205)="Ville"),"/chauffeur-prive/"&amp;INDEX(10_Lieux!$E:$E,U205)&amp;"-"&amp;INDEX(10_Lieux!$E:$E,V205)&amp;"/","/chauffeur-prive/"&amp;INDEX(10_Lieux!$E:$E,U205)&amp;"/"&amp;INDEX(10_Lieux!$E:$E,V205)&amp;"/")</f>
        <v>/chauffeur-prive/nantes-toulouse/</v>
      </c>
      <c r="M205" s="14" t="str">
        <f aca="false">IFERROR(INDEX($L:$L,MATCH(B205&amp;"|"&amp;A205,$Z:$Z,0)),"—")</f>
        <v>/chauffeur-prive/toulouse-nantes/</v>
      </c>
      <c r="N205" s="14" t="str">
        <f aca="false">IF(LEN("Chauffeur privé "&amp;INDEX(10_Lieux!$J:$J,U205)&amp;" → "&amp;INDEX(10_Lieux!$J:$J,V205)&amp;" | 24h/24")&gt;60,"Chauffeur privé "&amp;INDEX(10_Lieux!$J:$J,U205)&amp;" → "&amp;INDEX(10_Lieux!$J:$J,V205),"Chauffeur privé "&amp;INDEX(10_Lieux!$J:$J,U205)&amp;" → "&amp;INDEX(10_Lieux!$J:$J,V205)&amp;" | 24h/24")</f>
        <v>Chauffeur privé Nantes → Toulouse | 24h/24</v>
      </c>
      <c r="O205" s="14" t="n">
        <f aca="false">LEN(N205)</f>
        <v>42</v>
      </c>
      <c r="P205" s="14" t="str">
        <f aca="false">"Chauffeur privé "&amp;INDEX(10_Lieux!$K:$K,U205)&amp;" vers "&amp;INDEX(10_Lieux!$L:$L,V205)</f>
        <v>Chauffeur privé de Nantes vers Toulouse</v>
      </c>
      <c r="Q205" s="14" t="str">
        <f aca="false">"Chauffeur privé "&amp;INDEX(10_Lieux!$K:$K,U205)&amp;" vers "&amp;INDEX(10_Lieux!$L:$L,V205)&amp;" : env. "&amp;I205&amp;" km, "&amp;J205&amp;" de route. Devis personnalisé, standard 24h/24 et 7j/7."</f>
        <v>Chauffeur privé de Nantes vers Toulouse : env. 581 km, 6 h de route. Devis personnalisé, standard 24h/24 et 7j/7.</v>
      </c>
      <c r="R205" s="14" t="n">
        <f aca="false">LEN(Q205)</f>
        <v>113</v>
      </c>
      <c r="S205" s="14" t="str">
        <f aca="false">INDEX(10_Lieux!$C:$C,U205)</f>
        <v>France</v>
      </c>
      <c r="T205" s="14" t="str">
        <f aca="false">INDEX(10_Lieux!$C:$C,V205)</f>
        <v>France</v>
      </c>
      <c r="U205" s="14" t="n">
        <f aca="false">MATCH(A205,10_Lieux!$A:$A,0)</f>
        <v>56</v>
      </c>
      <c r="V205" s="14" t="n">
        <f aca="false">MATCH(B205,10_Lieux!$A:$A,0)</f>
        <v>70</v>
      </c>
      <c r="W205" s="14" t="n">
        <f aca="false">ROUND(6371*2*ASIN(SQRT(SIN(RADIANS(INDEX(10_Lieux!$F:$F,V205)-INDEX(10_Lieux!$F:$F,U205))/2)^2+COS(RADIANS(INDEX(10_Lieux!$F:$F,U205)))*COS(RADIANS(INDEX(10_Lieux!$F:$F,V205)))*SIN(RADIANS(INDEX(10_Lieux!$G:$G,V205)-INDEX(10_Lieux!$G:$G,U205))/2)^2)),1)</f>
        <v>464.9</v>
      </c>
      <c r="X205" s="14" t="n">
        <f aca="false">ROUND(I205/IF(I205&lt;p_seuil_vitesse,p_vit_lente,p_vit_rapide)*60/15,0)*15</f>
        <v>360</v>
      </c>
      <c r="Y205" s="14" t="n">
        <f aca="false">MAX(IF(INDEX(10_Lieux!$B:$B,U205)&lt;&gt;"Ville",INDEX(10_Lieux!$I:$I,U205),0),IF(INDEX(10_Lieux!$B:$B,V205)&lt;&gt;"Ville",INDEX(10_Lieux!$I:$I,V205),0))</f>
        <v>0</v>
      </c>
      <c r="Z205" s="14" t="str">
        <f aca="false">A205&amp;"|"&amp;B205</f>
        <v>Nantes|Toulouse</v>
      </c>
      <c r="AA205" s="14" t="str">
        <f aca="false">IF(I205&lt;p_local,"Local",IF(I205&lt;p_vv_min,"Courte distance",IF(I205&lt;p_tres_long,"Longue distance","Très longue distance")))</f>
        <v>Longue distance</v>
      </c>
    </row>
    <row r="206" customFormat="false" ht="15" hidden="false" customHeight="true" outlineLevel="0" collapsed="false">
      <c r="A206" s="1" t="s">
        <v>140</v>
      </c>
      <c r="B206" s="1" t="s">
        <v>134</v>
      </c>
      <c r="C206" s="1" t="s">
        <v>33</v>
      </c>
      <c r="D206" s="1" t="s">
        <v>124</v>
      </c>
      <c r="E206" s="1" t="s">
        <v>350</v>
      </c>
      <c r="F206" s="14" t="s">
        <v>40</v>
      </c>
      <c r="G206" s="14" t="str">
        <f aca="false">IF(I206&lt;p_local,"Local → page infra",IF(H206&gt;=p_ph1,"Phase 1",IF(H206&gt;=p_ph2,"Phase 2","Phase 3")))</f>
        <v>Phase 3</v>
      </c>
      <c r="H206" s="14" t="n">
        <f aca="false">IF(I206&lt;p_local,0,IF(C206="Aéroport → Aéroport",p_pts_plein,IF(Y206&gt;0,IF(I206&lt;=Y206,p_pts_plein,IF(I206&lt;=p_mult2*Y206,p_pts_moyen,p_pts_r3)),IF(I206&gt;=p_vv_min,p_pts_plein,IF(I206&gt;=p_vv_moy,p_pts_moyen,p_pts_court))))+IF(INDEX(10_Lieux!$D:$D,U206)=1,p_prio1,p_prio2)+IF(INDEX(10_Lieux!$D:$D,V206)=1,p_prio1,p_prio2)+IF(K206="Oui",p_tf,0)+p_hub*((INDEX(10_Lieux!$H:$H,U206)="Hub")+(INDEX(10_Lieux!$H:$H,V206)="Hub"))+IF(OR(INDEX(10_Lieux!$H:$H,U206)="Premium",INDEX(10_Lieux!$H:$H,V206)="Premium"),p_prem,0))</f>
        <v>55</v>
      </c>
      <c r="I206" s="14" t="n">
        <f aca="false">ROUND(W206*p_facteur,0)</f>
        <v>634</v>
      </c>
      <c r="J206" s="14" t="str">
        <f aca="false">IF(X206&lt;60,X206&amp;" min",INT(X206/60)&amp;" h"&amp;IF(MOD(X206,60)=0,""," "&amp;TEXT(MOD(X206,60),"00")))</f>
        <v>6 h 45</v>
      </c>
      <c r="K206" s="14" t="str">
        <f aca="false">IF(S206&lt;&gt;T206,"Oui","Non")</f>
        <v>Non</v>
      </c>
      <c r="L206" s="14" t="str">
        <f aca="false">IF(AND(INDEX(10_Lieux!$B:$B,U206)="Ville",INDEX(10_Lieux!$B:$B,V206)="Ville"),"/chauffeur-prive/"&amp;INDEX(10_Lieux!$E:$E,U206)&amp;"-"&amp;INDEX(10_Lieux!$E:$E,V206)&amp;"/","/chauffeur-prive/"&amp;INDEX(10_Lieux!$E:$E,U206)&amp;"/"&amp;INDEX(10_Lieux!$E:$E,V206)&amp;"/")</f>
        <v>/chauffeur-prive/nantes-lille/</v>
      </c>
      <c r="M206" s="14" t="str">
        <f aca="false">IFERROR(INDEX($L:$L,MATCH(B206&amp;"|"&amp;A206,$Z:$Z,0)),"—")</f>
        <v>/chauffeur-prive/lille-nantes/</v>
      </c>
      <c r="N206" s="14" t="str">
        <f aca="false">IF(LEN("Chauffeur privé "&amp;INDEX(10_Lieux!$J:$J,U206)&amp;" → "&amp;INDEX(10_Lieux!$J:$J,V206)&amp;" | 24h/24")&gt;60,"Chauffeur privé "&amp;INDEX(10_Lieux!$J:$J,U206)&amp;" → "&amp;INDEX(10_Lieux!$J:$J,V206),"Chauffeur privé "&amp;INDEX(10_Lieux!$J:$J,U206)&amp;" → "&amp;INDEX(10_Lieux!$J:$J,V206)&amp;" | 24h/24")</f>
        <v>Chauffeur privé Nantes → Lille | 24h/24</v>
      </c>
      <c r="O206" s="14" t="n">
        <f aca="false">LEN(N206)</f>
        <v>39</v>
      </c>
      <c r="P206" s="14" t="str">
        <f aca="false">"Chauffeur privé "&amp;INDEX(10_Lieux!$K:$K,U206)&amp;" vers "&amp;INDEX(10_Lieux!$L:$L,V206)</f>
        <v>Chauffeur privé de Nantes vers Lille</v>
      </c>
      <c r="Q206" s="14" t="str">
        <f aca="false">"Chauffeur privé "&amp;INDEX(10_Lieux!$K:$K,U206)&amp;" vers "&amp;INDEX(10_Lieux!$L:$L,V206)&amp;" : env. "&amp;I206&amp;" km, "&amp;J206&amp;" de route. Devis personnalisé, standard 24h/24 et 7j/7."</f>
        <v>Chauffeur privé de Nantes vers Lille : env. 634 km, 6 h 45 de route. Devis personnalisé, standard 24h/24 et 7j/7.</v>
      </c>
      <c r="R206" s="14" t="n">
        <f aca="false">LEN(Q206)</f>
        <v>113</v>
      </c>
      <c r="S206" s="14" t="str">
        <f aca="false">INDEX(10_Lieux!$C:$C,U206)</f>
        <v>France</v>
      </c>
      <c r="T206" s="14" t="str">
        <f aca="false">INDEX(10_Lieux!$C:$C,V206)</f>
        <v>France</v>
      </c>
      <c r="U206" s="14" t="n">
        <f aca="false">MATCH(A206,10_Lieux!$A:$A,0)</f>
        <v>56</v>
      </c>
      <c r="V206" s="14" t="n">
        <f aca="false">MATCH(B206,10_Lieux!$A:$A,0)</f>
        <v>37</v>
      </c>
      <c r="W206" s="14" t="n">
        <f aca="false">ROUND(6371*2*ASIN(SQRT(SIN(RADIANS(INDEX(10_Lieux!$F:$F,V206)-INDEX(10_Lieux!$F:$F,U206))/2)^2+COS(RADIANS(INDEX(10_Lieux!$F:$F,U206)))*COS(RADIANS(INDEX(10_Lieux!$F:$F,V206)))*SIN(RADIANS(INDEX(10_Lieux!$G:$G,V206)-INDEX(10_Lieux!$G:$G,U206))/2)^2)),1)</f>
        <v>507.1</v>
      </c>
      <c r="X206" s="14" t="n">
        <f aca="false">ROUND(I206/IF(I206&lt;p_seuil_vitesse,p_vit_lente,p_vit_rapide)*60/15,0)*15</f>
        <v>405</v>
      </c>
      <c r="Y206" s="14" t="n">
        <f aca="false">MAX(IF(INDEX(10_Lieux!$B:$B,U206)&lt;&gt;"Ville",INDEX(10_Lieux!$I:$I,U206),0),IF(INDEX(10_Lieux!$B:$B,V206)&lt;&gt;"Ville",INDEX(10_Lieux!$I:$I,V206),0))</f>
        <v>0</v>
      </c>
      <c r="Z206" s="14" t="str">
        <f aca="false">A206&amp;"|"&amp;B206</f>
        <v>Nantes|Lille</v>
      </c>
      <c r="AA206" s="14" t="str">
        <f aca="false">IF(I206&lt;p_local,"Local",IF(I206&lt;p_vv_min,"Courte distance",IF(I206&lt;p_tres_long,"Longue distance","Très longue distance")))</f>
        <v>Longue distance</v>
      </c>
    </row>
    <row r="207" customFormat="false" ht="15" hidden="false" customHeight="true" outlineLevel="0" collapsed="false">
      <c r="A207" s="1" t="s">
        <v>140</v>
      </c>
      <c r="B207" s="1" t="s">
        <v>136</v>
      </c>
      <c r="C207" s="1" t="s">
        <v>33</v>
      </c>
      <c r="D207" s="1" t="s">
        <v>124</v>
      </c>
      <c r="E207" s="1" t="s">
        <v>351</v>
      </c>
      <c r="F207" s="14" t="s">
        <v>40</v>
      </c>
      <c r="G207" s="14" t="str">
        <f aca="false">IF(I207&lt;p_local,"Local → page infra",IF(H207&gt;=p_ph1,"Phase 1",IF(H207&gt;=p_ph2,"Phase 2","Phase 3")))</f>
        <v>Phase 3</v>
      </c>
      <c r="H207" s="14" t="n">
        <f aca="false">IF(I207&lt;p_local,0,IF(C207="Aéroport → Aéroport",p_pts_plein,IF(Y207&gt;0,IF(I207&lt;=Y207,p_pts_plein,IF(I207&lt;=p_mult2*Y207,p_pts_moyen,p_pts_r3)),IF(I207&gt;=p_vv_min,p_pts_plein,IF(I207&gt;=p_vv_moy,p_pts_moyen,p_pts_court))))+IF(INDEX(10_Lieux!$D:$D,U207)=1,p_prio1,p_prio2)+IF(INDEX(10_Lieux!$D:$D,V207)=1,p_prio1,p_prio2)+IF(K207="Oui",p_tf,0)+p_hub*((INDEX(10_Lieux!$H:$H,U207)="Hub")+(INDEX(10_Lieux!$H:$H,V207)="Hub"))+IF(OR(INDEX(10_Lieux!$H:$H,U207)="Premium",INDEX(10_Lieux!$H:$H,V207)="Premium"),p_prem,0))</f>
        <v>55</v>
      </c>
      <c r="I207" s="14" t="n">
        <f aca="false">ROUND(W207*p_facteur,0)</f>
        <v>887</v>
      </c>
      <c r="J207" s="14" t="str">
        <f aca="false">IF(X207&lt;60,X207&amp;" min",INT(X207/60)&amp;" h"&amp;IF(MOD(X207,60)=0,""," "&amp;TEXT(MOD(X207,60),"00")))</f>
        <v>9 h 15</v>
      </c>
      <c r="K207" s="14" t="str">
        <f aca="false">IF(S207&lt;&gt;T207,"Oui","Non")</f>
        <v>Non</v>
      </c>
      <c r="L207" s="14" t="str">
        <f aca="false">IF(AND(INDEX(10_Lieux!$B:$B,U207)="Ville",INDEX(10_Lieux!$B:$B,V207)="Ville"),"/chauffeur-prive/"&amp;INDEX(10_Lieux!$E:$E,U207)&amp;"-"&amp;INDEX(10_Lieux!$E:$E,V207)&amp;"/","/chauffeur-prive/"&amp;INDEX(10_Lieux!$E:$E,U207)&amp;"/"&amp;INDEX(10_Lieux!$E:$E,V207)&amp;"/")</f>
        <v>/chauffeur-prive/nantes-strasbourg/</v>
      </c>
      <c r="M207" s="14" t="str">
        <f aca="false">IFERROR(INDEX($L:$L,MATCH(B207&amp;"|"&amp;A207,$Z:$Z,0)),"—")</f>
        <v>/chauffeur-prive/strasbourg-nantes/</v>
      </c>
      <c r="N207" s="14" t="str">
        <f aca="false">IF(LEN("Chauffeur privé "&amp;INDEX(10_Lieux!$J:$J,U207)&amp;" → "&amp;INDEX(10_Lieux!$J:$J,V207)&amp;" | 24h/24")&gt;60,"Chauffeur privé "&amp;INDEX(10_Lieux!$J:$J,U207)&amp;" → "&amp;INDEX(10_Lieux!$J:$J,V207),"Chauffeur privé "&amp;INDEX(10_Lieux!$J:$J,U207)&amp;" → "&amp;INDEX(10_Lieux!$J:$J,V207)&amp;" | 24h/24")</f>
        <v>Chauffeur privé Nantes → Strasbourg | 24h/24</v>
      </c>
      <c r="O207" s="14" t="n">
        <f aca="false">LEN(N207)</f>
        <v>44</v>
      </c>
      <c r="P207" s="14" t="str">
        <f aca="false">"Chauffeur privé "&amp;INDEX(10_Lieux!$K:$K,U207)&amp;" vers "&amp;INDEX(10_Lieux!$L:$L,V207)</f>
        <v>Chauffeur privé de Nantes vers Strasbourg</v>
      </c>
      <c r="Q207" s="14" t="str">
        <f aca="false">"Chauffeur privé "&amp;INDEX(10_Lieux!$K:$K,U207)&amp;" vers "&amp;INDEX(10_Lieux!$L:$L,V207)&amp;" : env. "&amp;I207&amp;" km, "&amp;J207&amp;" de route. Devis personnalisé, standard 24h/24 et 7j/7."</f>
        <v>Chauffeur privé de Nantes vers Strasbourg : env. 887 km, 9 h 15 de route. Devis personnalisé, standard 24h/24 et 7j/7.</v>
      </c>
      <c r="R207" s="14" t="n">
        <f aca="false">LEN(Q207)</f>
        <v>118</v>
      </c>
      <c r="S207" s="14" t="str">
        <f aca="false">INDEX(10_Lieux!$C:$C,U207)</f>
        <v>France</v>
      </c>
      <c r="T207" s="14" t="str">
        <f aca="false">INDEX(10_Lieux!$C:$C,V207)</f>
        <v>France</v>
      </c>
      <c r="U207" s="14" t="n">
        <f aca="false">MATCH(A207,10_Lieux!$A:$A,0)</f>
        <v>56</v>
      </c>
      <c r="V207" s="14" t="n">
        <f aca="false">MATCH(B207,10_Lieux!$A:$A,0)</f>
        <v>29</v>
      </c>
      <c r="W207" s="14" t="n">
        <f aca="false">ROUND(6371*2*ASIN(SQRT(SIN(RADIANS(INDEX(10_Lieux!$F:$F,V207)-INDEX(10_Lieux!$F:$F,U207))/2)^2+COS(RADIANS(INDEX(10_Lieux!$F:$F,U207)))*COS(RADIANS(INDEX(10_Lieux!$F:$F,V207)))*SIN(RADIANS(INDEX(10_Lieux!$G:$G,V207)-INDEX(10_Lieux!$G:$G,U207))/2)^2)),1)</f>
        <v>709.5</v>
      </c>
      <c r="X207" s="14" t="n">
        <f aca="false">ROUND(I207/IF(I207&lt;p_seuil_vitesse,p_vit_lente,p_vit_rapide)*60/15,0)*15</f>
        <v>555</v>
      </c>
      <c r="Y207" s="14" t="n">
        <f aca="false">MAX(IF(INDEX(10_Lieux!$B:$B,U207)&lt;&gt;"Ville",INDEX(10_Lieux!$I:$I,U207),0),IF(INDEX(10_Lieux!$B:$B,V207)&lt;&gt;"Ville",INDEX(10_Lieux!$I:$I,V207),0))</f>
        <v>0</v>
      </c>
      <c r="Z207" s="14" t="str">
        <f aca="false">A207&amp;"|"&amp;B207</f>
        <v>Nantes|Strasbourg</v>
      </c>
      <c r="AA207" s="14" t="str">
        <f aca="false">IF(I207&lt;p_local,"Local",IF(I207&lt;p_vv_min,"Courte distance",IF(I207&lt;p_tres_long,"Longue distance","Très longue distance")))</f>
        <v>Très longue distance</v>
      </c>
    </row>
    <row r="208" customFormat="false" ht="15" hidden="false" customHeight="true" outlineLevel="0" collapsed="false">
      <c r="A208" s="1" t="s">
        <v>140</v>
      </c>
      <c r="B208" s="1" t="s">
        <v>138</v>
      </c>
      <c r="C208" s="1" t="s">
        <v>33</v>
      </c>
      <c r="D208" s="1" t="s">
        <v>124</v>
      </c>
      <c r="E208" s="1" t="s">
        <v>352</v>
      </c>
      <c r="F208" s="14" t="s">
        <v>40</v>
      </c>
      <c r="G208" s="14" t="str">
        <f aca="false">IF(I208&lt;p_local,"Local → page infra",IF(H208&gt;=p_ph1,"Phase 1",IF(H208&gt;=p_ph2,"Phase 2","Phase 3")))</f>
        <v>Phase 3</v>
      </c>
      <c r="H208" s="14" t="n">
        <f aca="false">IF(I208&lt;p_local,0,IF(C208="Aéroport → Aéroport",p_pts_plein,IF(Y208&gt;0,IF(I208&lt;=Y208,p_pts_plein,IF(I208&lt;=p_mult2*Y208,p_pts_moyen,p_pts_r3)),IF(I208&gt;=p_vv_min,p_pts_plein,IF(I208&gt;=p_vv_moy,p_pts_moyen,p_pts_court))))+IF(INDEX(10_Lieux!$D:$D,U208)=1,p_prio1,p_prio2)+IF(INDEX(10_Lieux!$D:$D,V208)=1,p_prio1,p_prio2)+IF(K208="Oui",p_tf,0)+p_hub*((INDEX(10_Lieux!$H:$H,U208)="Hub")+(INDEX(10_Lieux!$H:$H,V208)="Hub"))+IF(OR(INDEX(10_Lieux!$H:$H,U208)="Premium",INDEX(10_Lieux!$H:$H,V208)="Premium"),p_prem,0))</f>
        <v>50</v>
      </c>
      <c r="I208" s="14" t="n">
        <f aca="false">ROUND(W208*p_facteur,0)</f>
        <v>729</v>
      </c>
      <c r="J208" s="14" t="str">
        <f aca="false">IF(X208&lt;60,X208&amp;" min",INT(X208/60)&amp;" h"&amp;IF(MOD(X208,60)=0,""," "&amp;TEXT(MOD(X208,60),"00")))</f>
        <v>7 h 45</v>
      </c>
      <c r="K208" s="14" t="str">
        <f aca="false">IF(S208&lt;&gt;T208,"Oui","Non")</f>
        <v>Non</v>
      </c>
      <c r="L208" s="14" t="str">
        <f aca="false">IF(AND(INDEX(10_Lieux!$B:$B,U208)="Ville",INDEX(10_Lieux!$B:$B,V208)="Ville"),"/chauffeur-prive/"&amp;INDEX(10_Lieux!$E:$E,U208)&amp;"-"&amp;INDEX(10_Lieux!$E:$E,V208)&amp;"/","/chauffeur-prive/"&amp;INDEX(10_Lieux!$E:$E,U208)&amp;"/"&amp;INDEX(10_Lieux!$E:$E,V208)&amp;"/")</f>
        <v>/chauffeur-prive/nantes-montpellier/</v>
      </c>
      <c r="M208" s="14" t="str">
        <f aca="false">IFERROR(INDEX($L:$L,MATCH(B208&amp;"|"&amp;A208,$Z:$Z,0)),"—")</f>
        <v>/chauffeur-prive/montpellier-nantes/</v>
      </c>
      <c r="N208" s="14" t="str">
        <f aca="false">IF(LEN("Chauffeur privé "&amp;INDEX(10_Lieux!$J:$J,U208)&amp;" → "&amp;INDEX(10_Lieux!$J:$J,V208)&amp;" | 24h/24")&gt;60,"Chauffeur privé "&amp;INDEX(10_Lieux!$J:$J,U208)&amp;" → "&amp;INDEX(10_Lieux!$J:$J,V208),"Chauffeur privé "&amp;INDEX(10_Lieux!$J:$J,U208)&amp;" → "&amp;INDEX(10_Lieux!$J:$J,V208)&amp;" | 24h/24")</f>
        <v>Chauffeur privé Nantes → Montpellier | 24h/24</v>
      </c>
      <c r="O208" s="14" t="n">
        <f aca="false">LEN(N208)</f>
        <v>45</v>
      </c>
      <c r="P208" s="14" t="str">
        <f aca="false">"Chauffeur privé "&amp;INDEX(10_Lieux!$K:$K,U208)&amp;" vers "&amp;INDEX(10_Lieux!$L:$L,V208)</f>
        <v>Chauffeur privé de Nantes vers Montpellier</v>
      </c>
      <c r="Q208" s="14" t="str">
        <f aca="false">"Chauffeur privé "&amp;INDEX(10_Lieux!$K:$K,U208)&amp;" vers "&amp;INDEX(10_Lieux!$L:$L,V208)&amp;" : env. "&amp;I208&amp;" km, "&amp;J208&amp;" de route. Devis personnalisé, standard 24h/24 et 7j/7."</f>
        <v>Chauffeur privé de Nantes vers Montpellier : env. 729 km, 7 h 45 de route. Devis personnalisé, standard 24h/24 et 7j/7.</v>
      </c>
      <c r="R208" s="14" t="n">
        <f aca="false">LEN(Q208)</f>
        <v>119</v>
      </c>
      <c r="S208" s="14" t="str">
        <f aca="false">INDEX(10_Lieux!$C:$C,U208)</f>
        <v>France</v>
      </c>
      <c r="T208" s="14" t="str">
        <f aca="false">INDEX(10_Lieux!$C:$C,V208)</f>
        <v>France</v>
      </c>
      <c r="U208" s="14" t="n">
        <f aca="false">MATCH(A208,10_Lieux!$A:$A,0)</f>
        <v>56</v>
      </c>
      <c r="V208" s="14" t="n">
        <f aca="false">MATCH(B208,10_Lieux!$A:$A,0)</f>
        <v>71</v>
      </c>
      <c r="W208" s="14" t="n">
        <f aca="false">ROUND(6371*2*ASIN(SQRT(SIN(RADIANS(INDEX(10_Lieux!$F:$F,V208)-INDEX(10_Lieux!$F:$F,U208))/2)^2+COS(RADIANS(INDEX(10_Lieux!$F:$F,U208)))*COS(RADIANS(INDEX(10_Lieux!$F:$F,V208)))*SIN(RADIANS(INDEX(10_Lieux!$G:$G,V208)-INDEX(10_Lieux!$G:$G,U208))/2)^2)),1)</f>
        <v>583.3</v>
      </c>
      <c r="X208" s="14" t="n">
        <f aca="false">ROUND(I208/IF(I208&lt;p_seuil_vitesse,p_vit_lente,p_vit_rapide)*60/15,0)*15</f>
        <v>465</v>
      </c>
      <c r="Y208" s="14" t="n">
        <f aca="false">MAX(IF(INDEX(10_Lieux!$B:$B,U208)&lt;&gt;"Ville",INDEX(10_Lieux!$I:$I,U208),0),IF(INDEX(10_Lieux!$B:$B,V208)&lt;&gt;"Ville",INDEX(10_Lieux!$I:$I,V208),0))</f>
        <v>0</v>
      </c>
      <c r="Z208" s="14" t="str">
        <f aca="false">A208&amp;"|"&amp;B208</f>
        <v>Nantes|Montpellier</v>
      </c>
      <c r="AA208" s="14" t="str">
        <f aca="false">IF(I208&lt;p_local,"Local",IF(I208&lt;p_vv_min,"Courte distance",IF(I208&lt;p_tres_long,"Longue distance","Très longue distance")))</f>
        <v>Très longue distance</v>
      </c>
    </row>
    <row r="209" customFormat="false" ht="15" hidden="false" customHeight="true" outlineLevel="0" collapsed="false">
      <c r="A209" s="1" t="s">
        <v>140</v>
      </c>
      <c r="B209" s="1" t="s">
        <v>142</v>
      </c>
      <c r="C209" s="1" t="s">
        <v>33</v>
      </c>
      <c r="D209" s="1" t="s">
        <v>124</v>
      </c>
      <c r="E209" s="1" t="s">
        <v>353</v>
      </c>
      <c r="F209" s="14" t="s">
        <v>40</v>
      </c>
      <c r="G209" s="14" t="str">
        <f aca="false">IF(I209&lt;p_local,"Local → page infra",IF(H209&gt;=p_ph1,"Phase 1",IF(H209&gt;=p_ph2,"Phase 2","Phase 3")))</f>
        <v>Phase 3</v>
      </c>
      <c r="H209" s="14" t="n">
        <f aca="false">IF(I209&lt;p_local,0,IF(C209="Aéroport → Aéroport",p_pts_plein,IF(Y209&gt;0,IF(I209&lt;=Y209,p_pts_plein,IF(I209&lt;=p_mult2*Y209,p_pts_moyen,p_pts_r3)),IF(I209&gt;=p_vv_min,p_pts_plein,IF(I209&gt;=p_vv_moy,p_pts_moyen,p_pts_court))))+IF(INDEX(10_Lieux!$D:$D,U209)=1,p_prio1,p_prio2)+IF(INDEX(10_Lieux!$D:$D,V209)=1,p_prio1,p_prio2)+IF(K209="Oui",p_tf,0)+p_hub*((INDEX(10_Lieux!$H:$H,U209)="Hub")+(INDEX(10_Lieux!$H:$H,V209)="Hub"))+IF(OR(INDEX(10_Lieux!$H:$H,U209)="Premium",INDEX(10_Lieux!$H:$H,V209)="Premium"),p_prem,0))</f>
        <v>50</v>
      </c>
      <c r="I209" s="14" t="n">
        <f aca="false">ROUND(W209*p_facteur,0)</f>
        <v>126</v>
      </c>
      <c r="J209" s="14" t="str">
        <f aca="false">IF(X209&lt;60,X209&amp;" min",INT(X209/60)&amp;" h"&amp;IF(MOD(X209,60)=0,""," "&amp;TEXT(MOD(X209,60),"00")))</f>
        <v>1 h 15</v>
      </c>
      <c r="K209" s="14" t="str">
        <f aca="false">IF(S209&lt;&gt;T209,"Oui","Non")</f>
        <v>Non</v>
      </c>
      <c r="L209" s="14" t="str">
        <f aca="false">IF(AND(INDEX(10_Lieux!$B:$B,U209)="Ville",INDEX(10_Lieux!$B:$B,V209)="Ville"),"/chauffeur-prive/"&amp;INDEX(10_Lieux!$E:$E,U209)&amp;"-"&amp;INDEX(10_Lieux!$E:$E,V209)&amp;"/","/chauffeur-prive/"&amp;INDEX(10_Lieux!$E:$E,U209)&amp;"/"&amp;INDEX(10_Lieux!$E:$E,V209)&amp;"/")</f>
        <v>/chauffeur-prive/nantes-rennes/</v>
      </c>
      <c r="M209" s="14" t="str">
        <f aca="false">IFERROR(INDEX($L:$L,MATCH(B209&amp;"|"&amp;A209,$Z:$Z,0)),"—")</f>
        <v>/chauffeur-prive/rennes-nantes/</v>
      </c>
      <c r="N209" s="14" t="str">
        <f aca="false">IF(LEN("Chauffeur privé "&amp;INDEX(10_Lieux!$J:$J,U209)&amp;" → "&amp;INDEX(10_Lieux!$J:$J,V209)&amp;" | 24h/24")&gt;60,"Chauffeur privé "&amp;INDEX(10_Lieux!$J:$J,U209)&amp;" → "&amp;INDEX(10_Lieux!$J:$J,V209),"Chauffeur privé "&amp;INDEX(10_Lieux!$J:$J,U209)&amp;" → "&amp;INDEX(10_Lieux!$J:$J,V209)&amp;" | 24h/24")</f>
        <v>Chauffeur privé Nantes → Rennes | 24h/24</v>
      </c>
      <c r="O209" s="14" t="n">
        <f aca="false">LEN(N209)</f>
        <v>40</v>
      </c>
      <c r="P209" s="14" t="str">
        <f aca="false">"Chauffeur privé "&amp;INDEX(10_Lieux!$K:$K,U209)&amp;" vers "&amp;INDEX(10_Lieux!$L:$L,V209)</f>
        <v>Chauffeur privé de Nantes vers Rennes</v>
      </c>
      <c r="Q209" s="14" t="str">
        <f aca="false">"Chauffeur privé "&amp;INDEX(10_Lieux!$K:$K,U209)&amp;" vers "&amp;INDEX(10_Lieux!$L:$L,V209)&amp;" : env. "&amp;I209&amp;" km, "&amp;J209&amp;" de route. Devis personnalisé, standard 24h/24 et 7j/7."</f>
        <v>Chauffeur privé de Nantes vers Rennes : env. 126 km, 1 h 15 de route. Devis personnalisé, standard 24h/24 et 7j/7.</v>
      </c>
      <c r="R209" s="14" t="n">
        <f aca="false">LEN(Q209)</f>
        <v>114</v>
      </c>
      <c r="S209" s="14" t="str">
        <f aca="false">INDEX(10_Lieux!$C:$C,U209)</f>
        <v>France</v>
      </c>
      <c r="T209" s="14" t="str">
        <f aca="false">INDEX(10_Lieux!$C:$C,V209)</f>
        <v>France</v>
      </c>
      <c r="U209" s="14" t="n">
        <f aca="false">MATCH(A209,10_Lieux!$A:$A,0)</f>
        <v>56</v>
      </c>
      <c r="V209" s="14" t="n">
        <f aca="false">MATCH(B209,10_Lieux!$A:$A,0)</f>
        <v>49</v>
      </c>
      <c r="W209" s="14" t="n">
        <f aca="false">ROUND(6371*2*ASIN(SQRT(SIN(RADIANS(INDEX(10_Lieux!$F:$F,V209)-INDEX(10_Lieux!$F:$F,U209))/2)^2+COS(RADIANS(INDEX(10_Lieux!$F:$F,U209)))*COS(RADIANS(INDEX(10_Lieux!$F:$F,V209)))*SIN(RADIANS(INDEX(10_Lieux!$G:$G,V209)-INDEX(10_Lieux!$G:$G,U209))/2)^2)),1)</f>
        <v>100.4</v>
      </c>
      <c r="X209" s="14" t="n">
        <f aca="false">ROUND(I209/IF(I209&lt;p_seuil_vitesse,p_vit_lente,p_vit_rapide)*60/15,0)*15</f>
        <v>75</v>
      </c>
      <c r="Y209" s="14" t="n">
        <f aca="false">MAX(IF(INDEX(10_Lieux!$B:$B,U209)&lt;&gt;"Ville",INDEX(10_Lieux!$I:$I,U209),0),IF(INDEX(10_Lieux!$B:$B,V209)&lt;&gt;"Ville",INDEX(10_Lieux!$I:$I,V209),0))</f>
        <v>0</v>
      </c>
      <c r="Z209" s="14" t="str">
        <f aca="false">A209&amp;"|"&amp;B209</f>
        <v>Nantes|Rennes</v>
      </c>
      <c r="AA209" s="14" t="str">
        <f aca="false">IF(I209&lt;p_local,"Local",IF(I209&lt;p_vv_min,"Courte distance",IF(I209&lt;p_tres_long,"Longue distance","Très longue distance")))</f>
        <v>Longue distance</v>
      </c>
    </row>
    <row r="210" customFormat="false" ht="15" hidden="false" customHeight="true" outlineLevel="0" collapsed="false">
      <c r="A210" s="1" t="s">
        <v>140</v>
      </c>
      <c r="B210" s="1" t="s">
        <v>144</v>
      </c>
      <c r="C210" s="1" t="s">
        <v>33</v>
      </c>
      <c r="D210" s="1" t="s">
        <v>124</v>
      </c>
      <c r="E210" s="1" t="s">
        <v>354</v>
      </c>
      <c r="F210" s="14" t="s">
        <v>40</v>
      </c>
      <c r="G210" s="14" t="str">
        <f aca="false">IF(I210&lt;p_local,"Local → page infra",IF(H210&gt;=p_ph1,"Phase 1",IF(H210&gt;=p_ph2,"Phase 2","Phase 3")))</f>
        <v>Phase 3</v>
      </c>
      <c r="H210" s="14" t="n">
        <f aca="false">IF(I210&lt;p_local,0,IF(C210="Aéroport → Aéroport",p_pts_plein,IF(Y210&gt;0,IF(I210&lt;=Y210,p_pts_plein,IF(I210&lt;=p_mult2*Y210,p_pts_moyen,p_pts_r3)),IF(I210&gt;=p_vv_min,p_pts_plein,IF(I210&gt;=p_vv_moy,p_pts_moyen,p_pts_court))))+IF(INDEX(10_Lieux!$D:$D,U210)=1,p_prio1,p_prio2)+IF(INDEX(10_Lieux!$D:$D,V210)=1,p_prio1,p_prio2)+IF(K210="Oui",p_tf,0)+p_hub*((INDEX(10_Lieux!$H:$H,U210)="Hub")+(INDEX(10_Lieux!$H:$H,V210)="Hub"))+IF(OR(INDEX(10_Lieux!$H:$H,U210)="Premium",INDEX(10_Lieux!$H:$H,V210)="Premium"),p_prem,0))</f>
        <v>55</v>
      </c>
      <c r="I210" s="14" t="n">
        <f aca="false">ROUND(W210*p_facteur,0)</f>
        <v>622</v>
      </c>
      <c r="J210" s="14" t="str">
        <f aca="false">IF(X210&lt;60,X210&amp;" min",INT(X210/60)&amp;" h"&amp;IF(MOD(X210,60)=0,""," "&amp;TEXT(MOD(X210,60),"00")))</f>
        <v>6 h 30</v>
      </c>
      <c r="K210" s="14" t="str">
        <f aca="false">IF(S210&lt;&gt;T210,"Oui","Non")</f>
        <v>Non</v>
      </c>
      <c r="L210" s="14" t="str">
        <f aca="false">IF(AND(INDEX(10_Lieux!$B:$B,U210)="Ville",INDEX(10_Lieux!$B:$B,V210)="Ville"),"/chauffeur-prive/"&amp;INDEX(10_Lieux!$E:$E,U210)&amp;"-"&amp;INDEX(10_Lieux!$E:$E,V210)&amp;"/","/chauffeur-prive/"&amp;INDEX(10_Lieux!$E:$E,U210)&amp;"/"&amp;INDEX(10_Lieux!$E:$E,V210)&amp;"/")</f>
        <v>/chauffeur-prive/nantes-dijon/</v>
      </c>
      <c r="M210" s="14" t="str">
        <f aca="false">IFERROR(INDEX($L:$L,MATCH(B210&amp;"|"&amp;A210,$Z:$Z,0)),"—")</f>
        <v>/chauffeur-prive/dijon-nantes/</v>
      </c>
      <c r="N210" s="14" t="str">
        <f aca="false">IF(LEN("Chauffeur privé "&amp;INDEX(10_Lieux!$J:$J,U210)&amp;" → "&amp;INDEX(10_Lieux!$J:$J,V210)&amp;" | 24h/24")&gt;60,"Chauffeur privé "&amp;INDEX(10_Lieux!$J:$J,U210)&amp;" → "&amp;INDEX(10_Lieux!$J:$J,V210),"Chauffeur privé "&amp;INDEX(10_Lieux!$J:$J,U210)&amp;" → "&amp;INDEX(10_Lieux!$J:$J,V210)&amp;" | 24h/24")</f>
        <v>Chauffeur privé Nantes → Dijon | 24h/24</v>
      </c>
      <c r="O210" s="14" t="n">
        <f aca="false">LEN(N210)</f>
        <v>39</v>
      </c>
      <c r="P210" s="14" t="str">
        <f aca="false">"Chauffeur privé "&amp;INDEX(10_Lieux!$K:$K,U210)&amp;" vers "&amp;INDEX(10_Lieux!$L:$L,V210)</f>
        <v>Chauffeur privé de Nantes vers Dijon</v>
      </c>
      <c r="Q210" s="14" t="str">
        <f aca="false">"Chauffeur privé "&amp;INDEX(10_Lieux!$K:$K,U210)&amp;" vers "&amp;INDEX(10_Lieux!$L:$L,V210)&amp;" : env. "&amp;I210&amp;" km, "&amp;J210&amp;" de route. Devis personnalisé, standard 24h/24 et 7j/7."</f>
        <v>Chauffeur privé de Nantes vers Dijon : env. 622 km, 6 h 30 de route. Devis personnalisé, standard 24h/24 et 7j/7.</v>
      </c>
      <c r="R210" s="14" t="n">
        <f aca="false">LEN(Q210)</f>
        <v>113</v>
      </c>
      <c r="S210" s="14" t="str">
        <f aca="false">INDEX(10_Lieux!$C:$C,U210)</f>
        <v>France</v>
      </c>
      <c r="T210" s="14" t="str">
        <f aca="false">INDEX(10_Lieux!$C:$C,V210)</f>
        <v>France</v>
      </c>
      <c r="U210" s="14" t="n">
        <f aca="false">MATCH(A210,10_Lieux!$A:$A,0)</f>
        <v>56</v>
      </c>
      <c r="V210" s="14" t="n">
        <f aca="false">MATCH(B210,10_Lieux!$A:$A,0)</f>
        <v>23</v>
      </c>
      <c r="W210" s="14" t="n">
        <f aca="false">ROUND(6371*2*ASIN(SQRT(SIN(RADIANS(INDEX(10_Lieux!$F:$F,V210)-INDEX(10_Lieux!$F:$F,U210))/2)^2+COS(RADIANS(INDEX(10_Lieux!$F:$F,U210)))*COS(RADIANS(INDEX(10_Lieux!$F:$F,V210)))*SIN(RADIANS(INDEX(10_Lieux!$G:$G,V210)-INDEX(10_Lieux!$G:$G,U210))/2)^2)),1)</f>
        <v>497.6</v>
      </c>
      <c r="X210" s="14" t="n">
        <f aca="false">ROUND(I210/IF(I210&lt;p_seuil_vitesse,p_vit_lente,p_vit_rapide)*60/15,0)*15</f>
        <v>390</v>
      </c>
      <c r="Y210" s="14" t="n">
        <f aca="false">MAX(IF(INDEX(10_Lieux!$B:$B,U210)&lt;&gt;"Ville",INDEX(10_Lieux!$I:$I,U210),0),IF(INDEX(10_Lieux!$B:$B,V210)&lt;&gt;"Ville",INDEX(10_Lieux!$I:$I,V210),0))</f>
        <v>0</v>
      </c>
      <c r="Z210" s="14" t="str">
        <f aca="false">A210&amp;"|"&amp;B210</f>
        <v>Nantes|Dijon</v>
      </c>
      <c r="AA210" s="14" t="str">
        <f aca="false">IF(I210&lt;p_local,"Local",IF(I210&lt;p_vv_min,"Courte distance",IF(I210&lt;p_tres_long,"Longue distance","Très longue distance")))</f>
        <v>Longue distance</v>
      </c>
    </row>
    <row r="211" customFormat="false" ht="15" hidden="false" customHeight="true" outlineLevel="0" collapsed="false">
      <c r="A211" s="1" t="s">
        <v>140</v>
      </c>
      <c r="B211" s="1" t="s">
        <v>146</v>
      </c>
      <c r="C211" s="1" t="s">
        <v>33</v>
      </c>
      <c r="D211" s="1" t="s">
        <v>124</v>
      </c>
      <c r="E211" s="1" t="s">
        <v>355</v>
      </c>
      <c r="F211" s="14" t="s">
        <v>40</v>
      </c>
      <c r="G211" s="14" t="str">
        <f aca="false">IF(I211&lt;p_local,"Local → page infra",IF(H211&gt;=p_ph1,"Phase 1",IF(H211&gt;=p_ph2,"Phase 2","Phase 3")))</f>
        <v>Phase 3</v>
      </c>
      <c r="H211" s="14" t="n">
        <f aca="false">IF(I211&lt;p_local,0,IF(C211="Aéroport → Aéroport",p_pts_plein,IF(Y211&gt;0,IF(I211&lt;=Y211,p_pts_plein,IF(I211&lt;=p_mult2*Y211,p_pts_moyen,p_pts_r3)),IF(I211&gt;=p_vv_min,p_pts_plein,IF(I211&gt;=p_vv_moy,p_pts_moyen,p_pts_court))))+IF(INDEX(10_Lieux!$D:$D,U211)=1,p_prio1,p_prio2)+IF(INDEX(10_Lieux!$D:$D,V211)=1,p_prio1,p_prio2)+IF(K211="Oui",p_tf,0)+p_hub*((INDEX(10_Lieux!$H:$H,U211)="Hub")+(INDEX(10_Lieux!$H:$H,V211)="Hub"))+IF(OR(INDEX(10_Lieux!$H:$H,U211)="Premium",INDEX(10_Lieux!$H:$H,V211)="Premium"),p_prem,0))</f>
        <v>55</v>
      </c>
      <c r="I211" s="14" t="n">
        <f aca="false">ROUND(W211*p_facteur,0)</f>
        <v>755</v>
      </c>
      <c r="J211" s="14" t="str">
        <f aca="false">IF(X211&lt;60,X211&amp;" min",INT(X211/60)&amp;" h"&amp;IF(MOD(X211,60)=0,""," "&amp;TEXT(MOD(X211,60),"00")))</f>
        <v>8 h</v>
      </c>
      <c r="K211" s="14" t="str">
        <f aca="false">IF(S211&lt;&gt;T211,"Oui","Non")</f>
        <v>Non</v>
      </c>
      <c r="L211" s="14" t="str">
        <f aca="false">IF(AND(INDEX(10_Lieux!$B:$B,U211)="Ville",INDEX(10_Lieux!$B:$B,V211)="Ville"),"/chauffeur-prive/"&amp;INDEX(10_Lieux!$E:$E,U211)&amp;"-"&amp;INDEX(10_Lieux!$E:$E,V211)&amp;"/","/chauffeur-prive/"&amp;INDEX(10_Lieux!$E:$E,U211)&amp;"/"&amp;INDEX(10_Lieux!$E:$E,V211)&amp;"/")</f>
        <v>/chauffeur-prive/nantes-grenoble/</v>
      </c>
      <c r="M211" s="14" t="str">
        <f aca="false">IFERROR(INDEX($L:$L,MATCH(B211&amp;"|"&amp;A211,$Z:$Z,0)),"—")</f>
        <v>/chauffeur-prive/grenoble-nantes/</v>
      </c>
      <c r="N211" s="14" t="str">
        <f aca="false">IF(LEN("Chauffeur privé "&amp;INDEX(10_Lieux!$J:$J,U211)&amp;" → "&amp;INDEX(10_Lieux!$J:$J,V211)&amp;" | 24h/24")&gt;60,"Chauffeur privé "&amp;INDEX(10_Lieux!$J:$J,U211)&amp;" → "&amp;INDEX(10_Lieux!$J:$J,V211),"Chauffeur privé "&amp;INDEX(10_Lieux!$J:$J,U211)&amp;" → "&amp;INDEX(10_Lieux!$J:$J,V211)&amp;" | 24h/24")</f>
        <v>Chauffeur privé Nantes → Grenoble | 24h/24</v>
      </c>
      <c r="O211" s="14" t="n">
        <f aca="false">LEN(N211)</f>
        <v>42</v>
      </c>
      <c r="P211" s="14" t="str">
        <f aca="false">"Chauffeur privé "&amp;INDEX(10_Lieux!$K:$K,U211)&amp;" vers "&amp;INDEX(10_Lieux!$L:$L,V211)</f>
        <v>Chauffeur privé de Nantes vers Grenoble</v>
      </c>
      <c r="Q211" s="14" t="str">
        <f aca="false">"Chauffeur privé "&amp;INDEX(10_Lieux!$K:$K,U211)&amp;" vers "&amp;INDEX(10_Lieux!$L:$L,V211)&amp;" : env. "&amp;I211&amp;" km, "&amp;J211&amp;" de route. Devis personnalisé, standard 24h/24 et 7j/7."</f>
        <v>Chauffeur privé de Nantes vers Grenoble : env. 755 km, 8 h de route. Devis personnalisé, standard 24h/24 et 7j/7.</v>
      </c>
      <c r="R211" s="14" t="n">
        <f aca="false">LEN(Q211)</f>
        <v>113</v>
      </c>
      <c r="S211" s="14" t="str">
        <f aca="false">INDEX(10_Lieux!$C:$C,U211)</f>
        <v>France</v>
      </c>
      <c r="T211" s="14" t="str">
        <f aca="false">INDEX(10_Lieux!$C:$C,V211)</f>
        <v>France</v>
      </c>
      <c r="U211" s="14" t="n">
        <f aca="false">MATCH(A211,10_Lieux!$A:$A,0)</f>
        <v>56</v>
      </c>
      <c r="V211" s="14" t="n">
        <f aca="false">MATCH(B211,10_Lieux!$A:$A,0)</f>
        <v>9</v>
      </c>
      <c r="W211" s="14" t="n">
        <f aca="false">ROUND(6371*2*ASIN(SQRT(SIN(RADIANS(INDEX(10_Lieux!$F:$F,V211)-INDEX(10_Lieux!$F:$F,U211))/2)^2+COS(RADIANS(INDEX(10_Lieux!$F:$F,U211)))*COS(RADIANS(INDEX(10_Lieux!$F:$F,V211)))*SIN(RADIANS(INDEX(10_Lieux!$G:$G,V211)-INDEX(10_Lieux!$G:$G,U211))/2)^2)),1)</f>
        <v>603.6</v>
      </c>
      <c r="X211" s="14" t="n">
        <f aca="false">ROUND(I211/IF(I211&lt;p_seuil_vitesse,p_vit_lente,p_vit_rapide)*60/15,0)*15</f>
        <v>480</v>
      </c>
      <c r="Y211" s="14" t="n">
        <f aca="false">MAX(IF(INDEX(10_Lieux!$B:$B,U211)&lt;&gt;"Ville",INDEX(10_Lieux!$I:$I,U211),0),IF(INDEX(10_Lieux!$B:$B,V211)&lt;&gt;"Ville",INDEX(10_Lieux!$I:$I,V211),0))</f>
        <v>0</v>
      </c>
      <c r="Z211" s="14" t="str">
        <f aca="false">A211&amp;"|"&amp;B211</f>
        <v>Nantes|Grenoble</v>
      </c>
      <c r="AA211" s="14" t="str">
        <f aca="false">IF(I211&lt;p_local,"Local",IF(I211&lt;p_vv_min,"Courte distance",IF(I211&lt;p_tres_long,"Longue distance","Très longue distance")))</f>
        <v>Très longue distance</v>
      </c>
    </row>
    <row r="212" customFormat="false" ht="15" hidden="false" customHeight="true" outlineLevel="0" collapsed="false">
      <c r="A212" s="1" t="s">
        <v>140</v>
      </c>
      <c r="B212" s="1" t="s">
        <v>148</v>
      </c>
      <c r="C212" s="1" t="s">
        <v>33</v>
      </c>
      <c r="D212" s="1" t="s">
        <v>124</v>
      </c>
      <c r="E212" s="1" t="s">
        <v>356</v>
      </c>
      <c r="F212" s="14" t="s">
        <v>40</v>
      </c>
      <c r="G212" s="14" t="str">
        <f aca="false">IF(I212&lt;p_local,"Local → page infra",IF(H212&gt;=p_ph1,"Phase 1",IF(H212&gt;=p_ph2,"Phase 2","Phase 3")))</f>
        <v>Phase 3</v>
      </c>
      <c r="H212" s="14" t="n">
        <f aca="false">IF(I212&lt;p_local,0,IF(C212="Aéroport → Aéroport",p_pts_plein,IF(Y212&gt;0,IF(I212&lt;=Y212,p_pts_plein,IF(I212&lt;=p_mult2*Y212,p_pts_moyen,p_pts_r3)),IF(I212&gt;=p_vv_min,p_pts_plein,IF(I212&gt;=p_vv_moy,p_pts_moyen,p_pts_court))))+IF(INDEX(10_Lieux!$D:$D,U212)=1,p_prio1,p_prio2)+IF(INDEX(10_Lieux!$D:$D,V212)=1,p_prio1,p_prio2)+IF(K212="Oui",p_tf,0)+p_hub*((INDEX(10_Lieux!$H:$H,U212)="Hub")+(INDEX(10_Lieux!$H:$H,V212)="Hub"))+IF(OR(INDEX(10_Lieux!$H:$H,U212)="Premium",INDEX(10_Lieux!$H:$H,V212)="Premium"),p_prem,0))</f>
        <v>55</v>
      </c>
      <c r="I212" s="14" t="n">
        <f aca="false">ROUND(W212*p_facteur,0)</f>
        <v>757</v>
      </c>
      <c r="J212" s="14" t="str">
        <f aca="false">IF(X212&lt;60,X212&amp;" min",INT(X212/60)&amp;" h"&amp;IF(MOD(X212,60)=0,""," "&amp;TEXT(MOD(X212,60),"00")))</f>
        <v>8 h</v>
      </c>
      <c r="K212" s="14" t="str">
        <f aca="false">IF(S212&lt;&gt;T212,"Oui","Non")</f>
        <v>Non</v>
      </c>
      <c r="L212" s="14" t="str">
        <f aca="false">IF(AND(INDEX(10_Lieux!$B:$B,U212)="Ville",INDEX(10_Lieux!$B:$B,V212)="Ville"),"/chauffeur-prive/"&amp;INDEX(10_Lieux!$E:$E,U212)&amp;"-"&amp;INDEX(10_Lieux!$E:$E,V212)&amp;"/","/chauffeur-prive/"&amp;INDEX(10_Lieux!$E:$E,U212)&amp;"/"&amp;INDEX(10_Lieux!$E:$E,V212)&amp;"/")</f>
        <v>/chauffeur-prive/nantes-annecy/</v>
      </c>
      <c r="M212" s="14" t="str">
        <f aca="false">IFERROR(INDEX($L:$L,MATCH(B212&amp;"|"&amp;A212,$Z:$Z,0)),"—")</f>
        <v>/chauffeur-prive/annecy-nantes/</v>
      </c>
      <c r="N212" s="14" t="str">
        <f aca="false">IF(LEN("Chauffeur privé "&amp;INDEX(10_Lieux!$J:$J,U212)&amp;" → "&amp;INDEX(10_Lieux!$J:$J,V212)&amp;" | 24h/24")&gt;60,"Chauffeur privé "&amp;INDEX(10_Lieux!$J:$J,U212)&amp;" → "&amp;INDEX(10_Lieux!$J:$J,V212),"Chauffeur privé "&amp;INDEX(10_Lieux!$J:$J,U212)&amp;" → "&amp;INDEX(10_Lieux!$J:$J,V212)&amp;" | 24h/24")</f>
        <v>Chauffeur privé Nantes → Annecy | 24h/24</v>
      </c>
      <c r="O212" s="14" t="n">
        <f aca="false">LEN(N212)</f>
        <v>40</v>
      </c>
      <c r="P212" s="14" t="str">
        <f aca="false">"Chauffeur privé "&amp;INDEX(10_Lieux!$K:$K,U212)&amp;" vers "&amp;INDEX(10_Lieux!$L:$L,V212)</f>
        <v>Chauffeur privé de Nantes vers Annecy</v>
      </c>
      <c r="Q212" s="14" t="str">
        <f aca="false">"Chauffeur privé "&amp;INDEX(10_Lieux!$K:$K,U212)&amp;" vers "&amp;INDEX(10_Lieux!$L:$L,V212)&amp;" : env. "&amp;I212&amp;" km, "&amp;J212&amp;" de route. Devis personnalisé, standard 24h/24 et 7j/7."</f>
        <v>Chauffeur privé de Nantes vers Annecy : env. 757 km, 8 h de route. Devis personnalisé, standard 24h/24 et 7j/7.</v>
      </c>
      <c r="R212" s="14" t="n">
        <f aca="false">LEN(Q212)</f>
        <v>111</v>
      </c>
      <c r="S212" s="14" t="str">
        <f aca="false">INDEX(10_Lieux!$C:$C,U212)</f>
        <v>France</v>
      </c>
      <c r="T212" s="14" t="str">
        <f aca="false">INDEX(10_Lieux!$C:$C,V212)</f>
        <v>France</v>
      </c>
      <c r="U212" s="14" t="n">
        <f aca="false">MATCH(A212,10_Lieux!$A:$A,0)</f>
        <v>56</v>
      </c>
      <c r="V212" s="14" t="n">
        <f aca="false">MATCH(B212,10_Lieux!$A:$A,0)</f>
        <v>10</v>
      </c>
      <c r="W212" s="14" t="n">
        <f aca="false">ROUND(6371*2*ASIN(SQRT(SIN(RADIANS(INDEX(10_Lieux!$F:$F,V212)-INDEX(10_Lieux!$F:$F,U212))/2)^2+COS(RADIANS(INDEX(10_Lieux!$F:$F,U212)))*COS(RADIANS(INDEX(10_Lieux!$F:$F,V212)))*SIN(RADIANS(INDEX(10_Lieux!$G:$G,V212)-INDEX(10_Lieux!$G:$G,U212))/2)^2)),1)</f>
        <v>605.2</v>
      </c>
      <c r="X212" s="14" t="n">
        <f aca="false">ROUND(I212/IF(I212&lt;p_seuil_vitesse,p_vit_lente,p_vit_rapide)*60/15,0)*15</f>
        <v>480</v>
      </c>
      <c r="Y212" s="14" t="n">
        <f aca="false">MAX(IF(INDEX(10_Lieux!$B:$B,U212)&lt;&gt;"Ville",INDEX(10_Lieux!$I:$I,U212),0),IF(INDEX(10_Lieux!$B:$B,V212)&lt;&gt;"Ville",INDEX(10_Lieux!$I:$I,V212),0))</f>
        <v>0</v>
      </c>
      <c r="Z212" s="14" t="str">
        <f aca="false">A212&amp;"|"&amp;B212</f>
        <v>Nantes|Annecy</v>
      </c>
      <c r="AA212" s="14" t="str">
        <f aca="false">IF(I212&lt;p_local,"Local",IF(I212&lt;p_vv_min,"Courte distance",IF(I212&lt;p_tres_long,"Longue distance","Très longue distance")))</f>
        <v>Très longue distance</v>
      </c>
    </row>
    <row r="213" customFormat="false" ht="15" hidden="false" customHeight="true" outlineLevel="0" collapsed="false">
      <c r="A213" s="1" t="s">
        <v>140</v>
      </c>
      <c r="B213" s="1" t="s">
        <v>150</v>
      </c>
      <c r="C213" s="1" t="s">
        <v>33</v>
      </c>
      <c r="D213" s="1" t="s">
        <v>124</v>
      </c>
      <c r="E213" s="1" t="s">
        <v>357</v>
      </c>
      <c r="F213" s="14" t="s">
        <v>40</v>
      </c>
      <c r="G213" s="14" t="str">
        <f aca="false">IF(I213&lt;p_local,"Local → page infra",IF(H213&gt;=p_ph1,"Phase 1",IF(H213&gt;=p_ph2,"Phase 2","Phase 3")))</f>
        <v>Phase 3</v>
      </c>
      <c r="H213" s="14" t="n">
        <f aca="false">IF(I213&lt;p_local,0,IF(C213="Aéroport → Aéroport",p_pts_plein,IF(Y213&gt;0,IF(I213&lt;=Y213,p_pts_plein,IF(I213&lt;=p_mult2*Y213,p_pts_moyen,p_pts_r3)),IF(I213&gt;=p_vv_min,p_pts_plein,IF(I213&gt;=p_vv_moy,p_pts_moyen,p_pts_court))))+IF(INDEX(10_Lieux!$D:$D,U213)=1,p_prio1,p_prio2)+IF(INDEX(10_Lieux!$D:$D,V213)=1,p_prio1,p_prio2)+IF(K213="Oui",p_tf,0)+p_hub*((INDEX(10_Lieux!$H:$H,U213)="Hub")+(INDEX(10_Lieux!$H:$H,V213)="Hub"))+IF(OR(INDEX(10_Lieux!$H:$H,U213)="Premium",INDEX(10_Lieux!$H:$H,V213)="Premium"),p_prem,0))</f>
        <v>50</v>
      </c>
      <c r="I213" s="14" t="n">
        <f aca="false">ROUND(W213*p_facteur,0)</f>
        <v>752</v>
      </c>
      <c r="J213" s="14" t="str">
        <f aca="false">IF(X213&lt;60,X213&amp;" min",INT(X213/60)&amp;" h"&amp;IF(MOD(X213,60)=0,""," "&amp;TEXT(MOD(X213,60),"00")))</f>
        <v>8 h</v>
      </c>
      <c r="K213" s="14" t="str">
        <f aca="false">IF(S213&lt;&gt;T213,"Oui","Non")</f>
        <v>Non</v>
      </c>
      <c r="L213" s="14" t="str">
        <f aca="false">IF(AND(INDEX(10_Lieux!$B:$B,U213)="Ville",INDEX(10_Lieux!$B:$B,V213)="Ville"),"/chauffeur-prive/"&amp;INDEX(10_Lieux!$E:$E,U213)&amp;"-"&amp;INDEX(10_Lieux!$E:$E,V213)&amp;"/","/chauffeur-prive/"&amp;INDEX(10_Lieux!$E:$E,U213)&amp;"/"&amp;INDEX(10_Lieux!$E:$E,V213)&amp;"/")</f>
        <v>/chauffeur-prive/nantes-chambery/</v>
      </c>
      <c r="M213" s="14" t="str">
        <f aca="false">IFERROR(INDEX($L:$L,MATCH(B213&amp;"|"&amp;A213,$Z:$Z,0)),"—")</f>
        <v>/chauffeur-prive/chambery-nantes/</v>
      </c>
      <c r="N213" s="14" t="str">
        <f aca="false">IF(LEN("Chauffeur privé "&amp;INDEX(10_Lieux!$J:$J,U213)&amp;" → "&amp;INDEX(10_Lieux!$J:$J,V213)&amp;" | 24h/24")&gt;60,"Chauffeur privé "&amp;INDEX(10_Lieux!$J:$J,U213)&amp;" → "&amp;INDEX(10_Lieux!$J:$J,V213),"Chauffeur privé "&amp;INDEX(10_Lieux!$J:$J,U213)&amp;" → "&amp;INDEX(10_Lieux!$J:$J,V213)&amp;" | 24h/24")</f>
        <v>Chauffeur privé Nantes → Chambéry | 24h/24</v>
      </c>
      <c r="O213" s="14" t="n">
        <f aca="false">LEN(N213)</f>
        <v>42</v>
      </c>
      <c r="P213" s="14" t="str">
        <f aca="false">"Chauffeur privé "&amp;INDEX(10_Lieux!$K:$K,U213)&amp;" vers "&amp;INDEX(10_Lieux!$L:$L,V213)</f>
        <v>Chauffeur privé de Nantes vers Chambéry</v>
      </c>
      <c r="Q213" s="14" t="str">
        <f aca="false">"Chauffeur privé "&amp;INDEX(10_Lieux!$K:$K,U213)&amp;" vers "&amp;INDEX(10_Lieux!$L:$L,V213)&amp;" : env. "&amp;I213&amp;" km, "&amp;J213&amp;" de route. Devis personnalisé, standard 24h/24 et 7j/7."</f>
        <v>Chauffeur privé de Nantes vers Chambéry : env. 752 km, 8 h de route. Devis personnalisé, standard 24h/24 et 7j/7.</v>
      </c>
      <c r="R213" s="14" t="n">
        <f aca="false">LEN(Q213)</f>
        <v>113</v>
      </c>
      <c r="S213" s="14" t="str">
        <f aca="false">INDEX(10_Lieux!$C:$C,U213)</f>
        <v>France</v>
      </c>
      <c r="T213" s="14" t="str">
        <f aca="false">INDEX(10_Lieux!$C:$C,V213)</f>
        <v>France</v>
      </c>
      <c r="U213" s="14" t="n">
        <f aca="false">MATCH(A213,10_Lieux!$A:$A,0)</f>
        <v>56</v>
      </c>
      <c r="V213" s="14" t="n">
        <f aca="false">MATCH(B213,10_Lieux!$A:$A,0)</f>
        <v>11</v>
      </c>
      <c r="W213" s="14" t="n">
        <f aca="false">ROUND(6371*2*ASIN(SQRT(SIN(RADIANS(INDEX(10_Lieux!$F:$F,V213)-INDEX(10_Lieux!$F:$F,U213))/2)^2+COS(RADIANS(INDEX(10_Lieux!$F:$F,U213)))*COS(RADIANS(INDEX(10_Lieux!$F:$F,V213)))*SIN(RADIANS(INDEX(10_Lieux!$G:$G,V213)-INDEX(10_Lieux!$G:$G,U213))/2)^2)),1)</f>
        <v>601.6</v>
      </c>
      <c r="X213" s="14" t="n">
        <f aca="false">ROUND(I213/IF(I213&lt;p_seuil_vitesse,p_vit_lente,p_vit_rapide)*60/15,0)*15</f>
        <v>480</v>
      </c>
      <c r="Y213" s="14" t="n">
        <f aca="false">MAX(IF(INDEX(10_Lieux!$B:$B,U213)&lt;&gt;"Ville",INDEX(10_Lieux!$I:$I,U213),0),IF(INDEX(10_Lieux!$B:$B,V213)&lt;&gt;"Ville",INDEX(10_Lieux!$I:$I,V213),0))</f>
        <v>0</v>
      </c>
      <c r="Z213" s="14" t="str">
        <f aca="false">A213&amp;"|"&amp;B213</f>
        <v>Nantes|Chambéry</v>
      </c>
      <c r="AA213" s="14" t="str">
        <f aca="false">IF(I213&lt;p_local,"Local",IF(I213&lt;p_vv_min,"Courte distance",IF(I213&lt;p_tres_long,"Longue distance","Très longue distance")))</f>
        <v>Très longue distance</v>
      </c>
    </row>
    <row r="214" customFormat="false" ht="15" hidden="false" customHeight="true" outlineLevel="0" collapsed="false">
      <c r="A214" s="1" t="s">
        <v>140</v>
      </c>
      <c r="B214" s="1" t="s">
        <v>152</v>
      </c>
      <c r="C214" s="1" t="s">
        <v>33</v>
      </c>
      <c r="D214" s="1" t="s">
        <v>124</v>
      </c>
      <c r="E214" s="1" t="s">
        <v>358</v>
      </c>
      <c r="F214" s="14" t="s">
        <v>40</v>
      </c>
      <c r="G214" s="14" t="str">
        <f aca="false">IF(I214&lt;p_local,"Local → page infra",IF(H214&gt;=p_ph1,"Phase 1",IF(H214&gt;=p_ph2,"Phase 2","Phase 3")))</f>
        <v>Phase 2</v>
      </c>
      <c r="H214" s="14" t="n">
        <f aca="false">IF(I214&lt;p_local,0,IF(C214="Aéroport → Aéroport",p_pts_plein,IF(Y214&gt;0,IF(I214&lt;=Y214,p_pts_plein,IF(I214&lt;=p_mult2*Y214,p_pts_moyen,p_pts_r3)),IF(I214&gt;=p_vv_min,p_pts_plein,IF(I214&gt;=p_vv_moy,p_pts_moyen,p_pts_court))))+IF(INDEX(10_Lieux!$D:$D,U214)=1,p_prio1,p_prio2)+IF(INDEX(10_Lieux!$D:$D,V214)=1,p_prio1,p_prio2)+IF(K214="Oui",p_tf,0)+p_hub*((INDEX(10_Lieux!$H:$H,U214)="Hub")+(INDEX(10_Lieux!$H:$H,V214)="Hub"))+IF(OR(INDEX(10_Lieux!$H:$H,U214)="Premium",INDEX(10_Lieux!$H:$H,V214)="Premium"),p_prem,0))</f>
        <v>75</v>
      </c>
      <c r="I214" s="14" t="n">
        <f aca="false">ROUND(W214*p_facteur,0)</f>
        <v>747</v>
      </c>
      <c r="J214" s="14" t="str">
        <f aca="false">IF(X214&lt;60,X214&amp;" min",INT(X214/60)&amp;" h"&amp;IF(MOD(X214,60)=0,""," "&amp;TEXT(MOD(X214,60),"00")))</f>
        <v>7 h 45</v>
      </c>
      <c r="K214" s="14" t="str">
        <f aca="false">IF(S214&lt;&gt;T214,"Oui","Non")</f>
        <v>Oui</v>
      </c>
      <c r="L214" s="14" t="str">
        <f aca="false">IF(AND(INDEX(10_Lieux!$B:$B,U214)="Ville",INDEX(10_Lieux!$B:$B,V214)="Ville"),"/chauffeur-prive/"&amp;INDEX(10_Lieux!$E:$E,U214)&amp;"-"&amp;INDEX(10_Lieux!$E:$E,V214)&amp;"/","/chauffeur-prive/"&amp;INDEX(10_Lieux!$E:$E,U214)&amp;"/"&amp;INDEX(10_Lieux!$E:$E,V214)&amp;"/")</f>
        <v>/chauffeur-prive/nantes-geneve/</v>
      </c>
      <c r="M214" s="14" t="str">
        <f aca="false">IFERROR(INDEX($L:$L,MATCH(B214&amp;"|"&amp;A214,$Z:$Z,0)),"—")</f>
        <v>/chauffeur-prive/geneve-nantes/</v>
      </c>
      <c r="N214" s="14" t="str">
        <f aca="false">IF(LEN("Chauffeur privé "&amp;INDEX(10_Lieux!$J:$J,U214)&amp;" → "&amp;INDEX(10_Lieux!$J:$J,V214)&amp;" | 24h/24")&gt;60,"Chauffeur privé "&amp;INDEX(10_Lieux!$J:$J,U214)&amp;" → "&amp;INDEX(10_Lieux!$J:$J,V214),"Chauffeur privé "&amp;INDEX(10_Lieux!$J:$J,U214)&amp;" → "&amp;INDEX(10_Lieux!$J:$J,V214)&amp;" | 24h/24")</f>
        <v>Chauffeur privé Nantes → Genève | 24h/24</v>
      </c>
      <c r="O214" s="14" t="n">
        <f aca="false">LEN(N214)</f>
        <v>40</v>
      </c>
      <c r="P214" s="14" t="str">
        <f aca="false">"Chauffeur privé "&amp;INDEX(10_Lieux!$K:$K,U214)&amp;" vers "&amp;INDEX(10_Lieux!$L:$L,V214)</f>
        <v>Chauffeur privé de Nantes vers Genève</v>
      </c>
      <c r="Q214" s="14" t="str">
        <f aca="false">"Chauffeur privé "&amp;INDEX(10_Lieux!$K:$K,U214)&amp;" vers "&amp;INDEX(10_Lieux!$L:$L,V214)&amp;" : env. "&amp;I214&amp;" km, "&amp;J214&amp;" de route. Devis personnalisé, standard 24h/24 et 7j/7."</f>
        <v>Chauffeur privé de Nantes vers Genève : env. 747 km, 7 h 45 de route. Devis personnalisé, standard 24h/24 et 7j/7.</v>
      </c>
      <c r="R214" s="14" t="n">
        <f aca="false">LEN(Q214)</f>
        <v>114</v>
      </c>
      <c r="S214" s="14" t="str">
        <f aca="false">INDEX(10_Lieux!$C:$C,U214)</f>
        <v>France</v>
      </c>
      <c r="T214" s="14" t="str">
        <f aca="false">INDEX(10_Lieux!$C:$C,V214)</f>
        <v>Suisse</v>
      </c>
      <c r="U214" s="14" t="n">
        <f aca="false">MATCH(A214,10_Lieux!$A:$A,0)</f>
        <v>56</v>
      </c>
      <c r="V214" s="14" t="n">
        <f aca="false">MATCH(B214,10_Lieux!$A:$A,0)</f>
        <v>111</v>
      </c>
      <c r="W214" s="14" t="n">
        <f aca="false">ROUND(6371*2*ASIN(SQRT(SIN(RADIANS(INDEX(10_Lieux!$F:$F,V214)-INDEX(10_Lieux!$F:$F,U214))/2)^2+COS(RADIANS(INDEX(10_Lieux!$F:$F,U214)))*COS(RADIANS(INDEX(10_Lieux!$F:$F,V214)))*SIN(RADIANS(INDEX(10_Lieux!$G:$G,V214)-INDEX(10_Lieux!$G:$G,U214))/2)^2)),1)</f>
        <v>597.3</v>
      </c>
      <c r="X214" s="14" t="n">
        <f aca="false">ROUND(I214/IF(I214&lt;p_seuil_vitesse,p_vit_lente,p_vit_rapide)*60/15,0)*15</f>
        <v>465</v>
      </c>
      <c r="Y214" s="14" t="n">
        <f aca="false">MAX(IF(INDEX(10_Lieux!$B:$B,U214)&lt;&gt;"Ville",INDEX(10_Lieux!$I:$I,U214),0),IF(INDEX(10_Lieux!$B:$B,V214)&lt;&gt;"Ville",INDEX(10_Lieux!$I:$I,V214),0))</f>
        <v>0</v>
      </c>
      <c r="Z214" s="14" t="str">
        <f aca="false">A214&amp;"|"&amp;B214</f>
        <v>Nantes|Genève</v>
      </c>
      <c r="AA214" s="14" t="str">
        <f aca="false">IF(I214&lt;p_local,"Local",IF(I214&lt;p_vv_min,"Courte distance",IF(I214&lt;p_tres_long,"Longue distance","Très longue distance")))</f>
        <v>Très longue distance</v>
      </c>
    </row>
    <row r="215" customFormat="false" ht="15" hidden="false" customHeight="true" outlineLevel="0" collapsed="false">
      <c r="A215" s="1" t="s">
        <v>140</v>
      </c>
      <c r="B215" s="1" t="s">
        <v>154</v>
      </c>
      <c r="C215" s="1" t="s">
        <v>33</v>
      </c>
      <c r="D215" s="1" t="s">
        <v>124</v>
      </c>
      <c r="E215" s="1" t="s">
        <v>359</v>
      </c>
      <c r="F215" s="14" t="s">
        <v>40</v>
      </c>
      <c r="G215" s="14" t="str">
        <f aca="false">IF(I215&lt;p_local,"Local → page infra",IF(H215&gt;=p_ph1,"Phase 1",IF(H215&gt;=p_ph2,"Phase 2","Phase 3")))</f>
        <v>Phase 2</v>
      </c>
      <c r="H215" s="14" t="n">
        <f aca="false">IF(I215&lt;p_local,0,IF(C215="Aéroport → Aéroport",p_pts_plein,IF(Y215&gt;0,IF(I215&lt;=Y215,p_pts_plein,IF(I215&lt;=p_mult2*Y215,p_pts_moyen,p_pts_r3)),IF(I215&gt;=p_vv_min,p_pts_plein,IF(I215&gt;=p_vv_moy,p_pts_moyen,p_pts_court))))+IF(INDEX(10_Lieux!$D:$D,U215)=1,p_prio1,p_prio2)+IF(INDEX(10_Lieux!$D:$D,V215)=1,p_prio1,p_prio2)+IF(K215="Oui",p_tf,0)+p_hub*((INDEX(10_Lieux!$H:$H,U215)="Hub")+(INDEX(10_Lieux!$H:$H,V215)="Hub"))+IF(OR(INDEX(10_Lieux!$H:$H,U215)="Premium",INDEX(10_Lieux!$H:$H,V215)="Premium"),p_prem,0))</f>
        <v>65</v>
      </c>
      <c r="I215" s="14" t="n">
        <f aca="false">ROUND(W215*p_facteur,0)</f>
        <v>784</v>
      </c>
      <c r="J215" s="14" t="str">
        <f aca="false">IF(X215&lt;60,X215&amp;" min",INT(X215/60)&amp;" h"&amp;IF(MOD(X215,60)=0,""," "&amp;TEXT(MOD(X215,60),"00")))</f>
        <v>8 h 15</v>
      </c>
      <c r="K215" s="14" t="str">
        <f aca="false">IF(S215&lt;&gt;T215,"Oui","Non")</f>
        <v>Oui</v>
      </c>
      <c r="L215" s="14" t="str">
        <f aca="false">IF(AND(INDEX(10_Lieux!$B:$B,U215)="Ville",INDEX(10_Lieux!$B:$B,V215)="Ville"),"/chauffeur-prive/"&amp;INDEX(10_Lieux!$E:$E,U215)&amp;"-"&amp;INDEX(10_Lieux!$E:$E,V215)&amp;"/","/chauffeur-prive/"&amp;INDEX(10_Lieux!$E:$E,U215)&amp;"/"&amp;INDEX(10_Lieux!$E:$E,V215)&amp;"/")</f>
        <v>/chauffeur-prive/nantes-lausanne/</v>
      </c>
      <c r="M215" s="14" t="str">
        <f aca="false">IFERROR(INDEX($L:$L,MATCH(B215&amp;"|"&amp;A215,$Z:$Z,0)),"—")</f>
        <v>/chauffeur-prive/lausanne-nantes/</v>
      </c>
      <c r="N215" s="14" t="str">
        <f aca="false">IF(LEN("Chauffeur privé "&amp;INDEX(10_Lieux!$J:$J,U215)&amp;" → "&amp;INDEX(10_Lieux!$J:$J,V215)&amp;" | 24h/24")&gt;60,"Chauffeur privé "&amp;INDEX(10_Lieux!$J:$J,U215)&amp;" → "&amp;INDEX(10_Lieux!$J:$J,V215),"Chauffeur privé "&amp;INDEX(10_Lieux!$J:$J,U215)&amp;" → "&amp;INDEX(10_Lieux!$J:$J,V215)&amp;" | 24h/24")</f>
        <v>Chauffeur privé Nantes → Lausanne | 24h/24</v>
      </c>
      <c r="O215" s="14" t="n">
        <f aca="false">LEN(N215)</f>
        <v>42</v>
      </c>
      <c r="P215" s="14" t="str">
        <f aca="false">"Chauffeur privé "&amp;INDEX(10_Lieux!$K:$K,U215)&amp;" vers "&amp;INDEX(10_Lieux!$L:$L,V215)</f>
        <v>Chauffeur privé de Nantes vers Lausanne</v>
      </c>
      <c r="Q215" s="14" t="str">
        <f aca="false">"Chauffeur privé "&amp;INDEX(10_Lieux!$K:$K,U215)&amp;" vers "&amp;INDEX(10_Lieux!$L:$L,V215)&amp;" : env. "&amp;I215&amp;" km, "&amp;J215&amp;" de route. Devis personnalisé, standard 24h/24 et 7j/7."</f>
        <v>Chauffeur privé de Nantes vers Lausanne : env. 784 km, 8 h 15 de route. Devis personnalisé, standard 24h/24 et 7j/7.</v>
      </c>
      <c r="R215" s="14" t="n">
        <f aca="false">LEN(Q215)</f>
        <v>116</v>
      </c>
      <c r="S215" s="14" t="str">
        <f aca="false">INDEX(10_Lieux!$C:$C,U215)</f>
        <v>France</v>
      </c>
      <c r="T215" s="14" t="str">
        <f aca="false">INDEX(10_Lieux!$C:$C,V215)</f>
        <v>Suisse</v>
      </c>
      <c r="U215" s="14" t="n">
        <f aca="false">MATCH(A215,10_Lieux!$A:$A,0)</f>
        <v>56</v>
      </c>
      <c r="V215" s="14" t="n">
        <f aca="false">MATCH(B215,10_Lieux!$A:$A,0)</f>
        <v>112</v>
      </c>
      <c r="W215" s="14" t="n">
        <f aca="false">ROUND(6371*2*ASIN(SQRT(SIN(RADIANS(INDEX(10_Lieux!$F:$F,V215)-INDEX(10_Lieux!$F:$F,U215))/2)^2+COS(RADIANS(INDEX(10_Lieux!$F:$F,U215)))*COS(RADIANS(INDEX(10_Lieux!$F:$F,V215)))*SIN(RADIANS(INDEX(10_Lieux!$G:$G,V215)-INDEX(10_Lieux!$G:$G,U215))/2)^2)),1)</f>
        <v>626.9</v>
      </c>
      <c r="X215" s="14" t="n">
        <f aca="false">ROUND(I215/IF(I215&lt;p_seuil_vitesse,p_vit_lente,p_vit_rapide)*60/15,0)*15</f>
        <v>495</v>
      </c>
      <c r="Y215" s="14" t="n">
        <f aca="false">MAX(IF(INDEX(10_Lieux!$B:$B,U215)&lt;&gt;"Ville",INDEX(10_Lieux!$I:$I,U215),0),IF(INDEX(10_Lieux!$B:$B,V215)&lt;&gt;"Ville",INDEX(10_Lieux!$I:$I,V215),0))</f>
        <v>0</v>
      </c>
      <c r="Z215" s="14" t="str">
        <f aca="false">A215&amp;"|"&amp;B215</f>
        <v>Nantes|Lausanne</v>
      </c>
      <c r="AA215" s="14" t="str">
        <f aca="false">IF(I215&lt;p_local,"Local",IF(I215&lt;p_vv_min,"Courte distance",IF(I215&lt;p_tres_long,"Longue distance","Très longue distance")))</f>
        <v>Très longue distance</v>
      </c>
    </row>
    <row r="216" customFormat="false" ht="15" hidden="false" customHeight="true" outlineLevel="0" collapsed="false">
      <c r="A216" s="1" t="s">
        <v>140</v>
      </c>
      <c r="B216" s="1" t="s">
        <v>156</v>
      </c>
      <c r="C216" s="1" t="s">
        <v>33</v>
      </c>
      <c r="D216" s="1" t="s">
        <v>124</v>
      </c>
      <c r="E216" s="1" t="s">
        <v>360</v>
      </c>
      <c r="F216" s="14" t="s">
        <v>40</v>
      </c>
      <c r="G216" s="14" t="str">
        <f aca="false">IF(I216&lt;p_local,"Local → page infra",IF(H216&gt;=p_ph1,"Phase 1",IF(H216&gt;=p_ph2,"Phase 2","Phase 3")))</f>
        <v>Phase 2</v>
      </c>
      <c r="H216" s="14" t="n">
        <f aca="false">IF(I216&lt;p_local,0,IF(C216="Aéroport → Aéroport",p_pts_plein,IF(Y216&gt;0,IF(I216&lt;=Y216,p_pts_plein,IF(I216&lt;=p_mult2*Y216,p_pts_moyen,p_pts_r3)),IF(I216&gt;=p_vv_min,p_pts_plein,IF(I216&gt;=p_vv_moy,p_pts_moyen,p_pts_court))))+IF(INDEX(10_Lieux!$D:$D,U216)=1,p_prio1,p_prio2)+IF(INDEX(10_Lieux!$D:$D,V216)=1,p_prio1,p_prio2)+IF(K216="Oui",p_tf,0)+p_hub*((INDEX(10_Lieux!$H:$H,U216)="Hub")+(INDEX(10_Lieux!$H:$H,V216)="Hub"))+IF(OR(INDEX(10_Lieux!$H:$H,U216)="Premium",INDEX(10_Lieux!$H:$H,V216)="Premium"),p_prem,0))</f>
        <v>75</v>
      </c>
      <c r="I216" s="14" t="n">
        <f aca="false">ROUND(W216*p_facteur,0)</f>
        <v>738</v>
      </c>
      <c r="J216" s="14" t="str">
        <f aca="false">IF(X216&lt;60,X216&amp;" min",INT(X216/60)&amp;" h"&amp;IF(MOD(X216,60)=0,""," "&amp;TEXT(MOD(X216,60),"00")))</f>
        <v>7 h 45</v>
      </c>
      <c r="K216" s="14" t="str">
        <f aca="false">IF(S216&lt;&gt;T216,"Oui","Non")</f>
        <v>Oui</v>
      </c>
      <c r="L216" s="14" t="str">
        <f aca="false">IF(AND(INDEX(10_Lieux!$B:$B,U216)="Ville",INDEX(10_Lieux!$B:$B,V216)="Ville"),"/chauffeur-prive/"&amp;INDEX(10_Lieux!$E:$E,U216)&amp;"-"&amp;INDEX(10_Lieux!$E:$E,V216)&amp;"/","/chauffeur-prive/"&amp;INDEX(10_Lieux!$E:$E,U216)&amp;"/"&amp;INDEX(10_Lieux!$E:$E,V216)&amp;"/")</f>
        <v>/chauffeur-prive/nantes-bruxelles/</v>
      </c>
      <c r="M216" s="14" t="str">
        <f aca="false">IFERROR(INDEX($L:$L,MATCH(B216&amp;"|"&amp;A216,$Z:$Z,0)),"—")</f>
        <v>/chauffeur-prive/bruxelles-nantes/</v>
      </c>
      <c r="N216" s="14" t="str">
        <f aca="false">IF(LEN("Chauffeur privé "&amp;INDEX(10_Lieux!$J:$J,U216)&amp;" → "&amp;INDEX(10_Lieux!$J:$J,V216)&amp;" | 24h/24")&gt;60,"Chauffeur privé "&amp;INDEX(10_Lieux!$J:$J,U216)&amp;" → "&amp;INDEX(10_Lieux!$J:$J,V216),"Chauffeur privé "&amp;INDEX(10_Lieux!$J:$J,U216)&amp;" → "&amp;INDEX(10_Lieux!$J:$J,V216)&amp;" | 24h/24")</f>
        <v>Chauffeur privé Nantes → Bruxelles | 24h/24</v>
      </c>
      <c r="O216" s="14" t="n">
        <f aca="false">LEN(N216)</f>
        <v>43</v>
      </c>
      <c r="P216" s="14" t="str">
        <f aca="false">"Chauffeur privé "&amp;INDEX(10_Lieux!$K:$K,U216)&amp;" vers "&amp;INDEX(10_Lieux!$L:$L,V216)</f>
        <v>Chauffeur privé de Nantes vers Bruxelles</v>
      </c>
      <c r="Q216" s="14" t="str">
        <f aca="false">"Chauffeur privé "&amp;INDEX(10_Lieux!$K:$K,U216)&amp;" vers "&amp;INDEX(10_Lieux!$L:$L,V216)&amp;" : env. "&amp;I216&amp;" km, "&amp;J216&amp;" de route. Devis personnalisé, standard 24h/24 et 7j/7."</f>
        <v>Chauffeur privé de Nantes vers Bruxelles : env. 738 km, 7 h 45 de route. Devis personnalisé, standard 24h/24 et 7j/7.</v>
      </c>
      <c r="R216" s="14" t="n">
        <f aca="false">LEN(Q216)</f>
        <v>117</v>
      </c>
      <c r="S216" s="14" t="str">
        <f aca="false">INDEX(10_Lieux!$C:$C,U216)</f>
        <v>France</v>
      </c>
      <c r="T216" s="14" t="str">
        <f aca="false">INDEX(10_Lieux!$C:$C,V216)</f>
        <v>Belgique</v>
      </c>
      <c r="U216" s="14" t="n">
        <f aca="false">MATCH(A216,10_Lieux!$A:$A,0)</f>
        <v>56</v>
      </c>
      <c r="V216" s="14" t="n">
        <f aca="false">MATCH(B216,10_Lieux!$A:$A,0)</f>
        <v>93</v>
      </c>
      <c r="W216" s="14" t="n">
        <f aca="false">ROUND(6371*2*ASIN(SQRT(SIN(RADIANS(INDEX(10_Lieux!$F:$F,V216)-INDEX(10_Lieux!$F:$F,U216))/2)^2+COS(RADIANS(INDEX(10_Lieux!$F:$F,U216)))*COS(RADIANS(INDEX(10_Lieux!$F:$F,V216)))*SIN(RADIANS(INDEX(10_Lieux!$G:$G,V216)-INDEX(10_Lieux!$G:$G,U216))/2)^2)),1)</f>
        <v>590</v>
      </c>
      <c r="X216" s="14" t="n">
        <f aca="false">ROUND(I216/IF(I216&lt;p_seuil_vitesse,p_vit_lente,p_vit_rapide)*60/15,0)*15</f>
        <v>465</v>
      </c>
      <c r="Y216" s="14" t="n">
        <f aca="false">MAX(IF(INDEX(10_Lieux!$B:$B,U216)&lt;&gt;"Ville",INDEX(10_Lieux!$I:$I,U216),0),IF(INDEX(10_Lieux!$B:$B,V216)&lt;&gt;"Ville",INDEX(10_Lieux!$I:$I,V216),0))</f>
        <v>0</v>
      </c>
      <c r="Z216" s="14" t="str">
        <f aca="false">A216&amp;"|"&amp;B216</f>
        <v>Nantes|Bruxelles</v>
      </c>
      <c r="AA216" s="14" t="str">
        <f aca="false">IF(I216&lt;p_local,"Local",IF(I216&lt;p_vv_min,"Courte distance",IF(I216&lt;p_tres_long,"Longue distance","Très longue distance")))</f>
        <v>Très longue distance</v>
      </c>
    </row>
    <row r="217" customFormat="false" ht="15" hidden="false" customHeight="true" outlineLevel="0" collapsed="false">
      <c r="A217" s="1" t="s">
        <v>140</v>
      </c>
      <c r="B217" s="1" t="s">
        <v>158</v>
      </c>
      <c r="C217" s="1" t="s">
        <v>33</v>
      </c>
      <c r="D217" s="1" t="s">
        <v>124</v>
      </c>
      <c r="E217" s="1" t="s">
        <v>361</v>
      </c>
      <c r="F217" s="14" t="s">
        <v>40</v>
      </c>
      <c r="G217" s="14" t="str">
        <f aca="false">IF(I217&lt;p_local,"Local → page infra",IF(H217&gt;=p_ph1,"Phase 1",IF(H217&gt;=p_ph2,"Phase 2","Phase 3")))</f>
        <v>Phase 2</v>
      </c>
      <c r="H217" s="14" t="n">
        <f aca="false">IF(I217&lt;p_local,0,IF(C217="Aéroport → Aéroport",p_pts_plein,IF(Y217&gt;0,IF(I217&lt;=Y217,p_pts_plein,IF(I217&lt;=p_mult2*Y217,p_pts_moyen,p_pts_r3)),IF(I217&gt;=p_vv_min,p_pts_plein,IF(I217&gt;=p_vv_moy,p_pts_moyen,p_pts_court))))+IF(INDEX(10_Lieux!$D:$D,U217)=1,p_prio1,p_prio2)+IF(INDEX(10_Lieux!$D:$D,V217)=1,p_prio1,p_prio2)+IF(K217="Oui",p_tf,0)+p_hub*((INDEX(10_Lieux!$H:$H,U217)="Hub")+(INDEX(10_Lieux!$H:$H,V217)="Hub"))+IF(OR(INDEX(10_Lieux!$H:$H,U217)="Premium",INDEX(10_Lieux!$H:$H,V217)="Premium"),p_prem,0))</f>
        <v>65</v>
      </c>
      <c r="I217" s="14" t="n">
        <f aca="false">ROUND(W217*p_facteur,0)</f>
        <v>805</v>
      </c>
      <c r="J217" s="14" t="str">
        <f aca="false">IF(X217&lt;60,X217&amp;" min",INT(X217/60)&amp;" h"&amp;IF(MOD(X217,60)=0,""," "&amp;TEXT(MOD(X217,60),"00")))</f>
        <v>8 h 30</v>
      </c>
      <c r="K217" s="14" t="str">
        <f aca="false">IF(S217&lt;&gt;T217,"Oui","Non")</f>
        <v>Oui</v>
      </c>
      <c r="L217" s="14" t="str">
        <f aca="false">IF(AND(INDEX(10_Lieux!$B:$B,U217)="Ville",INDEX(10_Lieux!$B:$B,V217)="Ville"),"/chauffeur-prive/"&amp;INDEX(10_Lieux!$E:$E,U217)&amp;"-"&amp;INDEX(10_Lieux!$E:$E,V217)&amp;"/","/chauffeur-prive/"&amp;INDEX(10_Lieux!$E:$E,U217)&amp;"/"&amp;INDEX(10_Lieux!$E:$E,V217)&amp;"/")</f>
        <v>/chauffeur-prive/nantes-liege/</v>
      </c>
      <c r="M217" s="14" t="str">
        <f aca="false">IFERROR(INDEX($L:$L,MATCH(B217&amp;"|"&amp;A217,$Z:$Z,0)),"—")</f>
        <v>/chauffeur-prive/liege-nantes/</v>
      </c>
      <c r="N217" s="14" t="str">
        <f aca="false">IF(LEN("Chauffeur privé "&amp;INDEX(10_Lieux!$J:$J,U217)&amp;" → "&amp;INDEX(10_Lieux!$J:$J,V217)&amp;" | 24h/24")&gt;60,"Chauffeur privé "&amp;INDEX(10_Lieux!$J:$J,U217)&amp;" → "&amp;INDEX(10_Lieux!$J:$J,V217),"Chauffeur privé "&amp;INDEX(10_Lieux!$J:$J,U217)&amp;" → "&amp;INDEX(10_Lieux!$J:$J,V217)&amp;" | 24h/24")</f>
        <v>Chauffeur privé Nantes → Liège | 24h/24</v>
      </c>
      <c r="O217" s="14" t="n">
        <f aca="false">LEN(N217)</f>
        <v>39</v>
      </c>
      <c r="P217" s="14" t="str">
        <f aca="false">"Chauffeur privé "&amp;INDEX(10_Lieux!$K:$K,U217)&amp;" vers "&amp;INDEX(10_Lieux!$L:$L,V217)</f>
        <v>Chauffeur privé de Nantes vers Liège</v>
      </c>
      <c r="Q217" s="14" t="str">
        <f aca="false">"Chauffeur privé "&amp;INDEX(10_Lieux!$K:$K,U217)&amp;" vers "&amp;INDEX(10_Lieux!$L:$L,V217)&amp;" : env. "&amp;I217&amp;" km, "&amp;J217&amp;" de route. Devis personnalisé, standard 24h/24 et 7j/7."</f>
        <v>Chauffeur privé de Nantes vers Liège : env. 805 km, 8 h 30 de route. Devis personnalisé, standard 24h/24 et 7j/7.</v>
      </c>
      <c r="R217" s="14" t="n">
        <f aca="false">LEN(Q217)</f>
        <v>113</v>
      </c>
      <c r="S217" s="14" t="str">
        <f aca="false">INDEX(10_Lieux!$C:$C,U217)</f>
        <v>France</v>
      </c>
      <c r="T217" s="14" t="str">
        <f aca="false">INDEX(10_Lieux!$C:$C,V217)</f>
        <v>Belgique</v>
      </c>
      <c r="U217" s="14" t="n">
        <f aca="false">MATCH(A217,10_Lieux!$A:$A,0)</f>
        <v>56</v>
      </c>
      <c r="V217" s="14" t="n">
        <f aca="false">MATCH(B217,10_Lieux!$A:$A,0)</f>
        <v>94</v>
      </c>
      <c r="W217" s="14" t="n">
        <f aca="false">ROUND(6371*2*ASIN(SQRT(SIN(RADIANS(INDEX(10_Lieux!$F:$F,V217)-INDEX(10_Lieux!$F:$F,U217))/2)^2+COS(RADIANS(INDEX(10_Lieux!$F:$F,U217)))*COS(RADIANS(INDEX(10_Lieux!$F:$F,V217)))*SIN(RADIANS(INDEX(10_Lieux!$G:$G,V217)-INDEX(10_Lieux!$G:$G,U217))/2)^2)),1)</f>
        <v>643.6</v>
      </c>
      <c r="X217" s="14" t="n">
        <f aca="false">ROUND(I217/IF(I217&lt;p_seuil_vitesse,p_vit_lente,p_vit_rapide)*60/15,0)*15</f>
        <v>510</v>
      </c>
      <c r="Y217" s="14" t="n">
        <f aca="false">MAX(IF(INDEX(10_Lieux!$B:$B,U217)&lt;&gt;"Ville",INDEX(10_Lieux!$I:$I,U217),0),IF(INDEX(10_Lieux!$B:$B,V217)&lt;&gt;"Ville",INDEX(10_Lieux!$I:$I,V217),0))</f>
        <v>0</v>
      </c>
      <c r="Z217" s="14" t="str">
        <f aca="false">A217&amp;"|"&amp;B217</f>
        <v>Nantes|Liège</v>
      </c>
      <c r="AA217" s="14" t="str">
        <f aca="false">IF(I217&lt;p_local,"Local",IF(I217&lt;p_vv_min,"Courte distance",IF(I217&lt;p_tres_long,"Longue distance","Très longue distance")))</f>
        <v>Très longue distance</v>
      </c>
    </row>
    <row r="218" customFormat="false" ht="15" hidden="false" customHeight="true" outlineLevel="0" collapsed="false">
      <c r="A218" s="1" t="s">
        <v>140</v>
      </c>
      <c r="B218" s="1" t="s">
        <v>160</v>
      </c>
      <c r="C218" s="1" t="s">
        <v>33</v>
      </c>
      <c r="D218" s="1" t="s">
        <v>124</v>
      </c>
      <c r="E218" s="1" t="s">
        <v>362</v>
      </c>
      <c r="F218" s="14" t="s">
        <v>40</v>
      </c>
      <c r="G218" s="14" t="str">
        <f aca="false">IF(I218&lt;p_local,"Local → page infra",IF(H218&gt;=p_ph1,"Phase 1",IF(H218&gt;=p_ph2,"Phase 2","Phase 3")))</f>
        <v>Phase 2</v>
      </c>
      <c r="H218" s="14" t="n">
        <f aca="false">IF(I218&lt;p_local,0,IF(C218="Aéroport → Aéroport",p_pts_plein,IF(Y218&gt;0,IF(I218&lt;=Y218,p_pts_plein,IF(I218&lt;=p_mult2*Y218,p_pts_moyen,p_pts_r3)),IF(I218&gt;=p_vv_min,p_pts_plein,IF(I218&gt;=p_vv_moy,p_pts_moyen,p_pts_court))))+IF(INDEX(10_Lieux!$D:$D,U218)=1,p_prio1,p_prio2)+IF(INDEX(10_Lieux!$D:$D,V218)=1,p_prio1,p_prio2)+IF(K218="Oui",p_tf,0)+p_hub*((INDEX(10_Lieux!$H:$H,U218)="Hub")+(INDEX(10_Lieux!$H:$H,V218)="Hub"))+IF(OR(INDEX(10_Lieux!$H:$H,U218)="Premium",INDEX(10_Lieux!$H:$H,V218)="Premium"),p_prem,0))</f>
        <v>65</v>
      </c>
      <c r="I218" s="14" t="n">
        <f aca="false">ROUND(W218*p_facteur,0)</f>
        <v>706</v>
      </c>
      <c r="J218" s="14" t="str">
        <f aca="false">IF(X218&lt;60,X218&amp;" min",INT(X218/60)&amp;" h"&amp;IF(MOD(X218,60)=0,""," "&amp;TEXT(MOD(X218,60),"00")))</f>
        <v>7 h 30</v>
      </c>
      <c r="K218" s="14" t="str">
        <f aca="false">IF(S218&lt;&gt;T218,"Oui","Non")</f>
        <v>Oui</v>
      </c>
      <c r="L218" s="14" t="str">
        <f aca="false">IF(AND(INDEX(10_Lieux!$B:$B,U218)="Ville",INDEX(10_Lieux!$B:$B,V218)="Ville"),"/chauffeur-prive/"&amp;INDEX(10_Lieux!$E:$E,U218)&amp;"-"&amp;INDEX(10_Lieux!$E:$E,V218)&amp;"/","/chauffeur-prive/"&amp;INDEX(10_Lieux!$E:$E,U218)&amp;"/"&amp;INDEX(10_Lieux!$E:$E,V218)&amp;"/")</f>
        <v>/chauffeur-prive/nantes-charleroi/</v>
      </c>
      <c r="M218" s="14" t="str">
        <f aca="false">IFERROR(INDEX($L:$L,MATCH(B218&amp;"|"&amp;A218,$Z:$Z,0)),"—")</f>
        <v>/chauffeur-prive/charleroi-nantes/</v>
      </c>
      <c r="N218" s="14" t="str">
        <f aca="false">IF(LEN("Chauffeur privé "&amp;INDEX(10_Lieux!$J:$J,U218)&amp;" → "&amp;INDEX(10_Lieux!$J:$J,V218)&amp;" | 24h/24")&gt;60,"Chauffeur privé "&amp;INDEX(10_Lieux!$J:$J,U218)&amp;" → "&amp;INDEX(10_Lieux!$J:$J,V218),"Chauffeur privé "&amp;INDEX(10_Lieux!$J:$J,U218)&amp;" → "&amp;INDEX(10_Lieux!$J:$J,V218)&amp;" | 24h/24")</f>
        <v>Chauffeur privé Nantes → Charleroi | 24h/24</v>
      </c>
      <c r="O218" s="14" t="n">
        <f aca="false">LEN(N218)</f>
        <v>43</v>
      </c>
      <c r="P218" s="14" t="str">
        <f aca="false">"Chauffeur privé "&amp;INDEX(10_Lieux!$K:$K,U218)&amp;" vers "&amp;INDEX(10_Lieux!$L:$L,V218)</f>
        <v>Chauffeur privé de Nantes vers Charleroi</v>
      </c>
      <c r="Q218" s="14" t="str">
        <f aca="false">"Chauffeur privé "&amp;INDEX(10_Lieux!$K:$K,U218)&amp;" vers "&amp;INDEX(10_Lieux!$L:$L,V218)&amp;" : env. "&amp;I218&amp;" km, "&amp;J218&amp;" de route. Devis personnalisé, standard 24h/24 et 7j/7."</f>
        <v>Chauffeur privé de Nantes vers Charleroi : env. 706 km, 7 h 30 de route. Devis personnalisé, standard 24h/24 et 7j/7.</v>
      </c>
      <c r="R218" s="14" t="n">
        <f aca="false">LEN(Q218)</f>
        <v>117</v>
      </c>
      <c r="S218" s="14" t="str">
        <f aca="false">INDEX(10_Lieux!$C:$C,U218)</f>
        <v>France</v>
      </c>
      <c r="T218" s="14" t="str">
        <f aca="false">INDEX(10_Lieux!$C:$C,V218)</f>
        <v>Belgique</v>
      </c>
      <c r="U218" s="14" t="n">
        <f aca="false">MATCH(A218,10_Lieux!$A:$A,0)</f>
        <v>56</v>
      </c>
      <c r="V218" s="14" t="n">
        <f aca="false">MATCH(B218,10_Lieux!$A:$A,0)</f>
        <v>96</v>
      </c>
      <c r="W218" s="14" t="n">
        <f aca="false">ROUND(6371*2*ASIN(SQRT(SIN(RADIANS(INDEX(10_Lieux!$F:$F,V218)-INDEX(10_Lieux!$F:$F,U218))/2)^2+COS(RADIANS(INDEX(10_Lieux!$F:$F,U218)))*COS(RADIANS(INDEX(10_Lieux!$F:$F,V218)))*SIN(RADIANS(INDEX(10_Lieux!$G:$G,V218)-INDEX(10_Lieux!$G:$G,U218))/2)^2)),1)</f>
        <v>564.4</v>
      </c>
      <c r="X218" s="14" t="n">
        <f aca="false">ROUND(I218/IF(I218&lt;p_seuil_vitesse,p_vit_lente,p_vit_rapide)*60/15,0)*15</f>
        <v>450</v>
      </c>
      <c r="Y218" s="14" t="n">
        <f aca="false">MAX(IF(INDEX(10_Lieux!$B:$B,U218)&lt;&gt;"Ville",INDEX(10_Lieux!$I:$I,U218),0),IF(INDEX(10_Lieux!$B:$B,V218)&lt;&gt;"Ville",INDEX(10_Lieux!$I:$I,V218),0))</f>
        <v>0</v>
      </c>
      <c r="Z218" s="14" t="str">
        <f aca="false">A218&amp;"|"&amp;B218</f>
        <v>Nantes|Charleroi</v>
      </c>
      <c r="AA218" s="14" t="str">
        <f aca="false">IF(I218&lt;p_local,"Local",IF(I218&lt;p_vv_min,"Courte distance",IF(I218&lt;p_tres_long,"Longue distance","Très longue distance")))</f>
        <v>Très longue distance</v>
      </c>
    </row>
    <row r="219" customFormat="false" ht="15" hidden="false" customHeight="true" outlineLevel="0" collapsed="false">
      <c r="A219" s="1" t="s">
        <v>140</v>
      </c>
      <c r="B219" s="1" t="s">
        <v>162</v>
      </c>
      <c r="C219" s="1" t="s">
        <v>33</v>
      </c>
      <c r="D219" s="1" t="s">
        <v>124</v>
      </c>
      <c r="E219" s="1" t="s">
        <v>363</v>
      </c>
      <c r="F219" s="14" t="s">
        <v>40</v>
      </c>
      <c r="G219" s="14" t="str">
        <f aca="false">IF(I219&lt;p_local,"Local → page infra",IF(H219&gt;=p_ph1,"Phase 1",IF(H219&gt;=p_ph2,"Phase 2","Phase 3")))</f>
        <v>Phase 2</v>
      </c>
      <c r="H219" s="14" t="n">
        <f aca="false">IF(I219&lt;p_local,0,IF(C219="Aéroport → Aéroport",p_pts_plein,IF(Y219&gt;0,IF(I219&lt;=Y219,p_pts_plein,IF(I219&lt;=p_mult2*Y219,p_pts_moyen,p_pts_r3)),IF(I219&gt;=p_vv_min,p_pts_plein,IF(I219&gt;=p_vv_moy,p_pts_moyen,p_pts_court))))+IF(INDEX(10_Lieux!$D:$D,U219)=1,p_prio1,p_prio2)+IF(INDEX(10_Lieux!$D:$D,V219)=1,p_prio1,p_prio2)+IF(K219="Oui",p_tf,0)+p_hub*((INDEX(10_Lieux!$H:$H,U219)="Hub")+(INDEX(10_Lieux!$H:$H,V219)="Hub"))+IF(OR(INDEX(10_Lieux!$H:$H,U219)="Premium",INDEX(10_Lieux!$H:$H,V219)="Premium"),p_prem,0))</f>
        <v>65</v>
      </c>
      <c r="I219" s="14" t="n">
        <f aca="false">ROUND(W219*p_facteur,0)</f>
        <v>861</v>
      </c>
      <c r="J219" s="14" t="str">
        <f aca="false">IF(X219&lt;60,X219&amp;" min",INT(X219/60)&amp;" h"&amp;IF(MOD(X219,60)=0,""," "&amp;TEXT(MOD(X219,60),"00")))</f>
        <v>9 h</v>
      </c>
      <c r="K219" s="14" t="str">
        <f aca="false">IF(S219&lt;&gt;T219,"Oui","Non")</f>
        <v>Oui</v>
      </c>
      <c r="L219" s="14" t="str">
        <f aca="false">IF(AND(INDEX(10_Lieux!$B:$B,U219)="Ville",INDEX(10_Lieux!$B:$B,V219)="Ville"),"/chauffeur-prive/"&amp;INDEX(10_Lieux!$E:$E,U219)&amp;"-"&amp;INDEX(10_Lieux!$E:$E,V219)&amp;"/","/chauffeur-prive/"&amp;INDEX(10_Lieux!$E:$E,U219)&amp;"/"&amp;INDEX(10_Lieux!$E:$E,V219)&amp;"/")</f>
        <v>/chauffeur-prive/nantes-bale/</v>
      </c>
      <c r="M219" s="14" t="str">
        <f aca="false">IFERROR(INDEX($L:$L,MATCH(B219&amp;"|"&amp;A219,$Z:$Z,0)),"—")</f>
        <v>/chauffeur-prive/bale-nantes/</v>
      </c>
      <c r="N219" s="14" t="str">
        <f aca="false">IF(LEN("Chauffeur privé "&amp;INDEX(10_Lieux!$J:$J,U219)&amp;" → "&amp;INDEX(10_Lieux!$J:$J,V219)&amp;" | 24h/24")&gt;60,"Chauffeur privé "&amp;INDEX(10_Lieux!$J:$J,U219)&amp;" → "&amp;INDEX(10_Lieux!$J:$J,V219),"Chauffeur privé "&amp;INDEX(10_Lieux!$J:$J,U219)&amp;" → "&amp;INDEX(10_Lieux!$J:$J,V219)&amp;" | 24h/24")</f>
        <v>Chauffeur privé Nantes → Bâle | 24h/24</v>
      </c>
      <c r="O219" s="14" t="n">
        <f aca="false">LEN(N219)</f>
        <v>38</v>
      </c>
      <c r="P219" s="14" t="str">
        <f aca="false">"Chauffeur privé "&amp;INDEX(10_Lieux!$K:$K,U219)&amp;" vers "&amp;INDEX(10_Lieux!$L:$L,V219)</f>
        <v>Chauffeur privé de Nantes vers Bâle</v>
      </c>
      <c r="Q219" s="14" t="str">
        <f aca="false">"Chauffeur privé "&amp;INDEX(10_Lieux!$K:$K,U219)&amp;" vers "&amp;INDEX(10_Lieux!$L:$L,V219)&amp;" : env. "&amp;I219&amp;" km, "&amp;J219&amp;" de route. Devis personnalisé, standard 24h/24 et 7j/7."</f>
        <v>Chauffeur privé de Nantes vers Bâle : env. 861 km, 9 h de route. Devis personnalisé, standard 24h/24 et 7j/7.</v>
      </c>
      <c r="R219" s="14" t="n">
        <f aca="false">LEN(Q219)</f>
        <v>109</v>
      </c>
      <c r="S219" s="14" t="str">
        <f aca="false">INDEX(10_Lieux!$C:$C,U219)</f>
        <v>France</v>
      </c>
      <c r="T219" s="14" t="str">
        <f aca="false">INDEX(10_Lieux!$C:$C,V219)</f>
        <v>Suisse</v>
      </c>
      <c r="U219" s="14" t="n">
        <f aca="false">MATCH(A219,10_Lieux!$A:$A,0)</f>
        <v>56</v>
      </c>
      <c r="V219" s="14" t="n">
        <f aca="false">MATCH(B219,10_Lieux!$A:$A,0)</f>
        <v>121</v>
      </c>
      <c r="W219" s="14" t="n">
        <f aca="false">ROUND(6371*2*ASIN(SQRT(SIN(RADIANS(INDEX(10_Lieux!$F:$F,V219)-INDEX(10_Lieux!$F:$F,U219))/2)^2+COS(RADIANS(INDEX(10_Lieux!$F:$F,U219)))*COS(RADIANS(INDEX(10_Lieux!$F:$F,V219)))*SIN(RADIANS(INDEX(10_Lieux!$G:$G,V219)-INDEX(10_Lieux!$G:$G,U219))/2)^2)),1)</f>
        <v>688.9</v>
      </c>
      <c r="X219" s="14" t="n">
        <f aca="false">ROUND(I219/IF(I219&lt;p_seuil_vitesse,p_vit_lente,p_vit_rapide)*60/15,0)*15</f>
        <v>540</v>
      </c>
      <c r="Y219" s="14" t="n">
        <f aca="false">MAX(IF(INDEX(10_Lieux!$B:$B,U219)&lt;&gt;"Ville",INDEX(10_Lieux!$I:$I,U219),0),IF(INDEX(10_Lieux!$B:$B,V219)&lt;&gt;"Ville",INDEX(10_Lieux!$I:$I,V219),0))</f>
        <v>0</v>
      </c>
      <c r="Z219" s="14" t="str">
        <f aca="false">A219&amp;"|"&amp;B219</f>
        <v>Nantes|Bâle</v>
      </c>
      <c r="AA219" s="14" t="str">
        <f aca="false">IF(I219&lt;p_local,"Local",IF(I219&lt;p_vv_min,"Courte distance",IF(I219&lt;p_tres_long,"Longue distance","Très longue distance")))</f>
        <v>Très longue distance</v>
      </c>
    </row>
    <row r="220" customFormat="false" ht="15" hidden="false" customHeight="true" outlineLevel="0" collapsed="false">
      <c r="A220" s="1" t="s">
        <v>140</v>
      </c>
      <c r="B220" s="1" t="s">
        <v>164</v>
      </c>
      <c r="C220" s="1" t="s">
        <v>33</v>
      </c>
      <c r="D220" s="1" t="s">
        <v>124</v>
      </c>
      <c r="E220" s="1" t="s">
        <v>364</v>
      </c>
      <c r="F220" s="14" t="s">
        <v>40</v>
      </c>
      <c r="G220" s="14" t="str">
        <f aca="false">IF(I220&lt;p_local,"Local → page infra",IF(H220&gt;=p_ph1,"Phase 1",IF(H220&gt;=p_ph2,"Phase 2","Phase 3")))</f>
        <v>Phase 2</v>
      </c>
      <c r="H220" s="14" t="n">
        <f aca="false">IF(I220&lt;p_local,0,IF(C220="Aéroport → Aéroport",p_pts_plein,IF(Y220&gt;0,IF(I220&lt;=Y220,p_pts_plein,IF(I220&lt;=p_mult2*Y220,p_pts_moyen,p_pts_r3)),IF(I220&gt;=p_vv_min,p_pts_plein,IF(I220&gt;=p_vv_moy,p_pts_moyen,p_pts_court))))+IF(INDEX(10_Lieux!$D:$D,U220)=1,p_prio1,p_prio2)+IF(INDEX(10_Lieux!$D:$D,V220)=1,p_prio1,p_prio2)+IF(K220="Oui",p_tf,0)+p_hub*((INDEX(10_Lieux!$H:$H,U220)="Hub")+(INDEX(10_Lieux!$H:$H,V220)="Hub"))+IF(OR(INDEX(10_Lieux!$H:$H,U220)="Premium",INDEX(10_Lieux!$H:$H,V220)="Premium"),p_prem,0))</f>
        <v>75</v>
      </c>
      <c r="I220" s="14" t="n">
        <f aca="false">ROUND(W220*p_facteur,0)</f>
        <v>951</v>
      </c>
      <c r="J220" s="14" t="str">
        <f aca="false">IF(X220&lt;60,X220&amp;" min",INT(X220/60)&amp;" h"&amp;IF(MOD(X220,60)=0,""," "&amp;TEXT(MOD(X220,60),"00")))</f>
        <v>10 h</v>
      </c>
      <c r="K220" s="14" t="str">
        <f aca="false">IF(S220&lt;&gt;T220,"Oui","Non")</f>
        <v>Oui</v>
      </c>
      <c r="L220" s="14" t="str">
        <f aca="false">IF(AND(INDEX(10_Lieux!$B:$B,U220)="Ville",INDEX(10_Lieux!$B:$B,V220)="Ville"),"/chauffeur-prive/"&amp;INDEX(10_Lieux!$E:$E,U220)&amp;"-"&amp;INDEX(10_Lieux!$E:$E,V220)&amp;"/","/chauffeur-prive/"&amp;INDEX(10_Lieux!$E:$E,U220)&amp;"/"&amp;INDEX(10_Lieux!$E:$E,V220)&amp;"/")</f>
        <v>/chauffeur-prive/nantes-zurich/</v>
      </c>
      <c r="M220" s="14" t="str">
        <f aca="false">IFERROR(INDEX($L:$L,MATCH(B220&amp;"|"&amp;A220,$Z:$Z,0)),"—")</f>
        <v>/chauffeur-prive/zurich-nantes/</v>
      </c>
      <c r="N220" s="14" t="str">
        <f aca="false">IF(LEN("Chauffeur privé "&amp;INDEX(10_Lieux!$J:$J,U220)&amp;" → "&amp;INDEX(10_Lieux!$J:$J,V220)&amp;" | 24h/24")&gt;60,"Chauffeur privé "&amp;INDEX(10_Lieux!$J:$J,U220)&amp;" → "&amp;INDEX(10_Lieux!$J:$J,V220),"Chauffeur privé "&amp;INDEX(10_Lieux!$J:$J,U220)&amp;" → "&amp;INDEX(10_Lieux!$J:$J,V220)&amp;" | 24h/24")</f>
        <v>Chauffeur privé Nantes → Zurich | 24h/24</v>
      </c>
      <c r="O220" s="14" t="n">
        <f aca="false">LEN(N220)</f>
        <v>40</v>
      </c>
      <c r="P220" s="14" t="str">
        <f aca="false">"Chauffeur privé "&amp;INDEX(10_Lieux!$K:$K,U220)&amp;" vers "&amp;INDEX(10_Lieux!$L:$L,V220)</f>
        <v>Chauffeur privé de Nantes vers Zurich</v>
      </c>
      <c r="Q220" s="14" t="str">
        <f aca="false">"Chauffeur privé "&amp;INDEX(10_Lieux!$K:$K,U220)&amp;" vers "&amp;INDEX(10_Lieux!$L:$L,V220)&amp;" : env. "&amp;I220&amp;" km, "&amp;J220&amp;" de route. Devis personnalisé, standard 24h/24 et 7j/7."</f>
        <v>Chauffeur privé de Nantes vers Zurich : env. 951 km, 10 h de route. Devis personnalisé, standard 24h/24 et 7j/7.</v>
      </c>
      <c r="R220" s="14" t="n">
        <f aca="false">LEN(Q220)</f>
        <v>112</v>
      </c>
      <c r="S220" s="14" t="str">
        <f aca="false">INDEX(10_Lieux!$C:$C,U220)</f>
        <v>France</v>
      </c>
      <c r="T220" s="14" t="str">
        <f aca="false">INDEX(10_Lieux!$C:$C,V220)</f>
        <v>Suisse</v>
      </c>
      <c r="U220" s="14" t="n">
        <f aca="false">MATCH(A220,10_Lieux!$A:$A,0)</f>
        <v>56</v>
      </c>
      <c r="V220" s="14" t="n">
        <f aca="false">MATCH(B220,10_Lieux!$A:$A,0)</f>
        <v>122</v>
      </c>
      <c r="W220" s="14" t="n">
        <f aca="false">ROUND(6371*2*ASIN(SQRT(SIN(RADIANS(INDEX(10_Lieux!$F:$F,V220)-INDEX(10_Lieux!$F:$F,U220))/2)^2+COS(RADIANS(INDEX(10_Lieux!$F:$F,U220)))*COS(RADIANS(INDEX(10_Lieux!$F:$F,V220)))*SIN(RADIANS(INDEX(10_Lieux!$G:$G,V220)-INDEX(10_Lieux!$G:$G,U220))/2)^2)),1)</f>
        <v>760.9</v>
      </c>
      <c r="X220" s="14" t="n">
        <f aca="false">ROUND(I220/IF(I220&lt;p_seuil_vitesse,p_vit_lente,p_vit_rapide)*60/15,0)*15</f>
        <v>600</v>
      </c>
      <c r="Y220" s="14" t="n">
        <f aca="false">MAX(IF(INDEX(10_Lieux!$B:$B,U220)&lt;&gt;"Ville",INDEX(10_Lieux!$I:$I,U220),0),IF(INDEX(10_Lieux!$B:$B,V220)&lt;&gt;"Ville",INDEX(10_Lieux!$I:$I,V220),0))</f>
        <v>0</v>
      </c>
      <c r="Z220" s="14" t="str">
        <f aca="false">A220&amp;"|"&amp;B220</f>
        <v>Nantes|Zurich</v>
      </c>
      <c r="AA220" s="14" t="str">
        <f aca="false">IF(I220&lt;p_local,"Local",IF(I220&lt;p_vv_min,"Courte distance",IF(I220&lt;p_tres_long,"Longue distance","Très longue distance")))</f>
        <v>Très longue distance</v>
      </c>
    </row>
    <row r="221" customFormat="false" ht="15" hidden="false" customHeight="true" outlineLevel="0" collapsed="false">
      <c r="A221" s="1" t="s">
        <v>140</v>
      </c>
      <c r="B221" s="1" t="s">
        <v>166</v>
      </c>
      <c r="C221" s="1" t="s">
        <v>33</v>
      </c>
      <c r="D221" s="1" t="s">
        <v>124</v>
      </c>
      <c r="E221" s="1" t="s">
        <v>365</v>
      </c>
      <c r="F221" s="14" t="s">
        <v>40</v>
      </c>
      <c r="G221" s="14" t="str">
        <f aca="false">IF(I221&lt;p_local,"Local → page infra",IF(H221&gt;=p_ph1,"Phase 1",IF(H221&gt;=p_ph2,"Phase 2","Phase 3")))</f>
        <v>Phase 2</v>
      </c>
      <c r="H221" s="14" t="n">
        <f aca="false">IF(I221&lt;p_local,0,IF(C221="Aéroport → Aéroport",p_pts_plein,IF(Y221&gt;0,IF(I221&lt;=Y221,p_pts_plein,IF(I221&lt;=p_mult2*Y221,p_pts_moyen,p_pts_r3)),IF(I221&gt;=p_vv_min,p_pts_plein,IF(I221&gt;=p_vv_moy,p_pts_moyen,p_pts_court))))+IF(INDEX(10_Lieux!$D:$D,U221)=1,p_prio1,p_prio2)+IF(INDEX(10_Lieux!$D:$D,V221)=1,p_prio1,p_prio2)+IF(K221="Oui",p_tf,0)+p_hub*((INDEX(10_Lieux!$H:$H,U221)="Hub")+(INDEX(10_Lieux!$H:$H,V221)="Hub"))+IF(OR(INDEX(10_Lieux!$H:$H,U221)="Premium",INDEX(10_Lieux!$H:$H,V221)="Premium"),p_prem,0))</f>
        <v>65</v>
      </c>
      <c r="I221" s="14" t="n">
        <f aca="false">ROUND(W221*p_facteur,0)</f>
        <v>852</v>
      </c>
      <c r="J221" s="14" t="str">
        <f aca="false">IF(X221&lt;60,X221&amp;" min",INT(X221/60)&amp;" h"&amp;IF(MOD(X221,60)=0,""," "&amp;TEXT(MOD(X221,60),"00")))</f>
        <v>9 h</v>
      </c>
      <c r="K221" s="14" t="str">
        <f aca="false">IF(S221&lt;&gt;T221,"Oui","Non")</f>
        <v>Oui</v>
      </c>
      <c r="L221" s="14" t="str">
        <f aca="false">IF(AND(INDEX(10_Lieux!$B:$B,U221)="Ville",INDEX(10_Lieux!$B:$B,V221)="Ville"),"/chauffeur-prive/"&amp;INDEX(10_Lieux!$E:$E,U221)&amp;"-"&amp;INDEX(10_Lieux!$E:$E,V221)&amp;"/","/chauffeur-prive/"&amp;INDEX(10_Lieux!$E:$E,U221)&amp;"/"&amp;INDEX(10_Lieux!$E:$E,V221)&amp;"/")</f>
        <v>/chauffeur-prive/nantes-berne/</v>
      </c>
      <c r="M221" s="14" t="str">
        <f aca="false">IFERROR(INDEX($L:$L,MATCH(B221&amp;"|"&amp;A221,$Z:$Z,0)),"—")</f>
        <v>/chauffeur-prive/berne-nantes/</v>
      </c>
      <c r="N221" s="14" t="str">
        <f aca="false">IF(LEN("Chauffeur privé "&amp;INDEX(10_Lieux!$J:$J,U221)&amp;" → "&amp;INDEX(10_Lieux!$J:$J,V221)&amp;" | 24h/24")&gt;60,"Chauffeur privé "&amp;INDEX(10_Lieux!$J:$J,U221)&amp;" → "&amp;INDEX(10_Lieux!$J:$J,V221),"Chauffeur privé "&amp;INDEX(10_Lieux!$J:$J,U221)&amp;" → "&amp;INDEX(10_Lieux!$J:$J,V221)&amp;" | 24h/24")</f>
        <v>Chauffeur privé Nantes → Berne | 24h/24</v>
      </c>
      <c r="O221" s="14" t="n">
        <f aca="false">LEN(N221)</f>
        <v>39</v>
      </c>
      <c r="P221" s="14" t="str">
        <f aca="false">"Chauffeur privé "&amp;INDEX(10_Lieux!$K:$K,U221)&amp;" vers "&amp;INDEX(10_Lieux!$L:$L,V221)</f>
        <v>Chauffeur privé de Nantes vers Berne</v>
      </c>
      <c r="Q221" s="14" t="str">
        <f aca="false">"Chauffeur privé "&amp;INDEX(10_Lieux!$K:$K,U221)&amp;" vers "&amp;INDEX(10_Lieux!$L:$L,V221)&amp;" : env. "&amp;I221&amp;" km, "&amp;J221&amp;" de route. Devis personnalisé, standard 24h/24 et 7j/7."</f>
        <v>Chauffeur privé de Nantes vers Berne : env. 852 km, 9 h de route. Devis personnalisé, standard 24h/24 et 7j/7.</v>
      </c>
      <c r="R221" s="14" t="n">
        <f aca="false">LEN(Q221)</f>
        <v>110</v>
      </c>
      <c r="S221" s="14" t="str">
        <f aca="false">INDEX(10_Lieux!$C:$C,U221)</f>
        <v>France</v>
      </c>
      <c r="T221" s="14" t="str">
        <f aca="false">INDEX(10_Lieux!$C:$C,V221)</f>
        <v>Suisse</v>
      </c>
      <c r="U221" s="14" t="n">
        <f aca="false">MATCH(A221,10_Lieux!$A:$A,0)</f>
        <v>56</v>
      </c>
      <c r="V221" s="14" t="n">
        <f aca="false">MATCH(B221,10_Lieux!$A:$A,0)</f>
        <v>123</v>
      </c>
      <c r="W221" s="14" t="n">
        <f aca="false">ROUND(6371*2*ASIN(SQRT(SIN(RADIANS(INDEX(10_Lieux!$F:$F,V221)-INDEX(10_Lieux!$F:$F,U221))/2)^2+COS(RADIANS(INDEX(10_Lieux!$F:$F,U221)))*COS(RADIANS(INDEX(10_Lieux!$F:$F,V221)))*SIN(RADIANS(INDEX(10_Lieux!$G:$G,V221)-INDEX(10_Lieux!$G:$G,U221))/2)^2)),1)</f>
        <v>681.8</v>
      </c>
      <c r="X221" s="14" t="n">
        <f aca="false">ROUND(I221/IF(I221&lt;p_seuil_vitesse,p_vit_lente,p_vit_rapide)*60/15,0)*15</f>
        <v>540</v>
      </c>
      <c r="Y221" s="14" t="n">
        <f aca="false">MAX(IF(INDEX(10_Lieux!$B:$B,U221)&lt;&gt;"Ville",INDEX(10_Lieux!$I:$I,U221),0),IF(INDEX(10_Lieux!$B:$B,V221)&lt;&gt;"Ville",INDEX(10_Lieux!$I:$I,V221),0))</f>
        <v>0</v>
      </c>
      <c r="Z221" s="14" t="str">
        <f aca="false">A221&amp;"|"&amp;B221</f>
        <v>Nantes|Berne</v>
      </c>
      <c r="AA221" s="14" t="str">
        <f aca="false">IF(I221&lt;p_local,"Local",IF(I221&lt;p_vv_min,"Courte distance",IF(I221&lt;p_tres_long,"Longue distance","Très longue distance")))</f>
        <v>Très longue distance</v>
      </c>
    </row>
    <row r="222" customFormat="false" ht="15" hidden="false" customHeight="true" outlineLevel="0" collapsed="false">
      <c r="A222" s="1" t="s">
        <v>142</v>
      </c>
      <c r="B222" s="1" t="s">
        <v>122</v>
      </c>
      <c r="C222" s="1" t="s">
        <v>33</v>
      </c>
      <c r="D222" s="1" t="s">
        <v>124</v>
      </c>
      <c r="E222" s="1" t="s">
        <v>366</v>
      </c>
      <c r="F222" s="14" t="s">
        <v>40</v>
      </c>
      <c r="G222" s="14" t="str">
        <f aca="false">IF(I222&lt;p_local,"Local → page infra",IF(H222&gt;=p_ph1,"Phase 1",IF(H222&gt;=p_ph2,"Phase 2","Phase 3")))</f>
        <v>Phase 2</v>
      </c>
      <c r="H222" s="14" t="n">
        <f aca="false">IF(I222&lt;p_local,0,IF(C222="Aéroport → Aéroport",p_pts_plein,IF(Y222&gt;0,IF(I222&lt;=Y222,p_pts_plein,IF(I222&lt;=p_mult2*Y222,p_pts_moyen,p_pts_r3)),IF(I222&gt;=p_vv_min,p_pts_plein,IF(I222&gt;=p_vv_moy,p_pts_moyen,p_pts_court))))+IF(INDEX(10_Lieux!$D:$D,U222)=1,p_prio1,p_prio2)+IF(INDEX(10_Lieux!$D:$D,V222)=1,p_prio1,p_prio2)+IF(K222="Oui",p_tf,0)+p_hub*((INDEX(10_Lieux!$H:$H,U222)="Hub")+(INDEX(10_Lieux!$H:$H,V222)="Hub"))+IF(OR(INDEX(10_Lieux!$H:$H,U222)="Premium",INDEX(10_Lieux!$H:$H,V222)="Premium"),p_prem,0))</f>
        <v>65</v>
      </c>
      <c r="I222" s="14" t="n">
        <f aca="false">ROUND(W222*p_facteur,0)</f>
        <v>385</v>
      </c>
      <c r="J222" s="14" t="str">
        <f aca="false">IF(X222&lt;60,X222&amp;" min",INT(X222/60)&amp;" h"&amp;IF(MOD(X222,60)=0,""," "&amp;TEXT(MOD(X222,60),"00")))</f>
        <v>4 h</v>
      </c>
      <c r="K222" s="14" t="str">
        <f aca="false">IF(S222&lt;&gt;T222,"Oui","Non")</f>
        <v>Non</v>
      </c>
      <c r="L222" s="14" t="str">
        <f aca="false">IF(AND(INDEX(10_Lieux!$B:$B,U222)="Ville",INDEX(10_Lieux!$B:$B,V222)="Ville"),"/chauffeur-prive/"&amp;INDEX(10_Lieux!$E:$E,U222)&amp;"-"&amp;INDEX(10_Lieux!$E:$E,V222)&amp;"/","/chauffeur-prive/"&amp;INDEX(10_Lieux!$E:$E,U222)&amp;"/"&amp;INDEX(10_Lieux!$E:$E,V222)&amp;"/")</f>
        <v>/chauffeur-prive/rennes-paris/</v>
      </c>
      <c r="M222" s="14" t="str">
        <f aca="false">IFERROR(INDEX($L:$L,MATCH(B222&amp;"|"&amp;A222,$Z:$Z,0)),"—")</f>
        <v>/chauffeur-prive/paris-rennes/</v>
      </c>
      <c r="N222" s="14" t="str">
        <f aca="false">IF(LEN("Chauffeur privé "&amp;INDEX(10_Lieux!$J:$J,U222)&amp;" → "&amp;INDEX(10_Lieux!$J:$J,V222)&amp;" | 24h/24")&gt;60,"Chauffeur privé "&amp;INDEX(10_Lieux!$J:$J,U222)&amp;" → "&amp;INDEX(10_Lieux!$J:$J,V222),"Chauffeur privé "&amp;INDEX(10_Lieux!$J:$J,U222)&amp;" → "&amp;INDEX(10_Lieux!$J:$J,V222)&amp;" | 24h/24")</f>
        <v>Chauffeur privé Rennes → Paris | 24h/24</v>
      </c>
      <c r="O222" s="14" t="n">
        <f aca="false">LEN(N222)</f>
        <v>39</v>
      </c>
      <c r="P222" s="14" t="str">
        <f aca="false">"Chauffeur privé "&amp;INDEX(10_Lieux!$K:$K,U222)&amp;" vers "&amp;INDEX(10_Lieux!$L:$L,V222)</f>
        <v>Chauffeur privé de Rennes vers Paris</v>
      </c>
      <c r="Q222" s="14" t="str">
        <f aca="false">"Chauffeur privé "&amp;INDEX(10_Lieux!$K:$K,U222)&amp;" vers "&amp;INDEX(10_Lieux!$L:$L,V222)&amp;" : env. "&amp;I222&amp;" km, "&amp;J222&amp;" de route. Devis personnalisé, standard 24h/24 et 7j/7."</f>
        <v>Chauffeur privé de Rennes vers Paris : env. 385 km, 4 h de route. Devis personnalisé, standard 24h/24 et 7j/7.</v>
      </c>
      <c r="R222" s="14" t="n">
        <f aca="false">LEN(Q222)</f>
        <v>110</v>
      </c>
      <c r="S222" s="14" t="str">
        <f aca="false">INDEX(10_Lieux!$C:$C,U222)</f>
        <v>France</v>
      </c>
      <c r="T222" s="14" t="str">
        <f aca="false">INDEX(10_Lieux!$C:$C,V222)</f>
        <v>France</v>
      </c>
      <c r="U222" s="14" t="n">
        <f aca="false">MATCH(A222,10_Lieux!$A:$A,0)</f>
        <v>49</v>
      </c>
      <c r="V222" s="14" t="n">
        <f aca="false">MATCH(B222,10_Lieux!$A:$A,0)</f>
        <v>2</v>
      </c>
      <c r="W222" s="14" t="n">
        <f aca="false">ROUND(6371*2*ASIN(SQRT(SIN(RADIANS(INDEX(10_Lieux!$F:$F,V222)-INDEX(10_Lieux!$F:$F,U222))/2)^2+COS(RADIANS(INDEX(10_Lieux!$F:$F,U222)))*COS(RADIANS(INDEX(10_Lieux!$F:$F,V222)))*SIN(RADIANS(INDEX(10_Lieux!$G:$G,V222)-INDEX(10_Lieux!$G:$G,U222))/2)^2)),1)</f>
        <v>308.2</v>
      </c>
      <c r="X222" s="14" t="n">
        <f aca="false">ROUND(I222/IF(I222&lt;p_seuil_vitesse,p_vit_lente,p_vit_rapide)*60/15,0)*15</f>
        <v>240</v>
      </c>
      <c r="Y222" s="14" t="n">
        <f aca="false">MAX(IF(INDEX(10_Lieux!$B:$B,U222)&lt;&gt;"Ville",INDEX(10_Lieux!$I:$I,U222),0),IF(INDEX(10_Lieux!$B:$B,V222)&lt;&gt;"Ville",INDEX(10_Lieux!$I:$I,V222),0))</f>
        <v>0</v>
      </c>
      <c r="Z222" s="14" t="str">
        <f aca="false">A222&amp;"|"&amp;B222</f>
        <v>Rennes|Paris</v>
      </c>
      <c r="AA222" s="14" t="str">
        <f aca="false">IF(I222&lt;p_local,"Local",IF(I222&lt;p_vv_min,"Courte distance",IF(I222&lt;p_tres_long,"Longue distance","Très longue distance")))</f>
        <v>Longue distance</v>
      </c>
    </row>
    <row r="223" customFormat="false" ht="15" hidden="false" customHeight="true" outlineLevel="0" collapsed="false">
      <c r="A223" s="1" t="s">
        <v>142</v>
      </c>
      <c r="B223" s="1" t="s">
        <v>123</v>
      </c>
      <c r="C223" s="1" t="s">
        <v>33</v>
      </c>
      <c r="D223" s="1" t="s">
        <v>124</v>
      </c>
      <c r="E223" s="1" t="s">
        <v>367</v>
      </c>
      <c r="F223" s="14" t="s">
        <v>40</v>
      </c>
      <c r="G223" s="14" t="str">
        <f aca="false">IF(I223&lt;p_local,"Local → page infra",IF(H223&gt;=p_ph1,"Phase 1",IF(H223&gt;=p_ph2,"Phase 2","Phase 3")))</f>
        <v>Phase 2</v>
      </c>
      <c r="H223" s="14" t="n">
        <f aca="false">IF(I223&lt;p_local,0,IF(C223="Aéroport → Aéroport",p_pts_plein,IF(Y223&gt;0,IF(I223&lt;=Y223,p_pts_plein,IF(I223&lt;=p_mult2*Y223,p_pts_moyen,p_pts_r3)),IF(I223&gt;=p_vv_min,p_pts_plein,IF(I223&gt;=p_vv_moy,p_pts_moyen,p_pts_court))))+IF(INDEX(10_Lieux!$D:$D,U223)=1,p_prio1,p_prio2)+IF(INDEX(10_Lieux!$D:$D,V223)=1,p_prio1,p_prio2)+IF(K223="Oui",p_tf,0)+p_hub*((INDEX(10_Lieux!$H:$H,U223)="Hub")+(INDEX(10_Lieux!$H:$H,V223)="Hub"))+IF(OR(INDEX(10_Lieux!$H:$H,U223)="Premium",INDEX(10_Lieux!$H:$H,V223)="Premium"),p_prem,0))</f>
        <v>65</v>
      </c>
      <c r="I223" s="14" t="n">
        <f aca="false">ROUND(W223*p_facteur,0)</f>
        <v>699</v>
      </c>
      <c r="J223" s="14" t="str">
        <f aca="false">IF(X223&lt;60,X223&amp;" min",INT(X223/60)&amp;" h"&amp;IF(MOD(X223,60)=0,""," "&amp;TEXT(MOD(X223,60),"00")))</f>
        <v>7 h 15</v>
      </c>
      <c r="K223" s="14" t="str">
        <f aca="false">IF(S223&lt;&gt;T223,"Oui","Non")</f>
        <v>Non</v>
      </c>
      <c r="L223" s="14" t="str">
        <f aca="false">IF(AND(INDEX(10_Lieux!$B:$B,U223)="Ville",INDEX(10_Lieux!$B:$B,V223)="Ville"),"/chauffeur-prive/"&amp;INDEX(10_Lieux!$E:$E,U223)&amp;"-"&amp;INDEX(10_Lieux!$E:$E,V223)&amp;"/","/chauffeur-prive/"&amp;INDEX(10_Lieux!$E:$E,U223)&amp;"/"&amp;INDEX(10_Lieux!$E:$E,V223)&amp;"/")</f>
        <v>/chauffeur-prive/rennes-lyon/</v>
      </c>
      <c r="M223" s="14" t="str">
        <f aca="false">IFERROR(INDEX($L:$L,MATCH(B223&amp;"|"&amp;A223,$Z:$Z,0)),"—")</f>
        <v>/chauffeur-prive/lyon-rennes/</v>
      </c>
      <c r="N223" s="14" t="str">
        <f aca="false">IF(LEN("Chauffeur privé "&amp;INDEX(10_Lieux!$J:$J,U223)&amp;" → "&amp;INDEX(10_Lieux!$J:$J,V223)&amp;" | 24h/24")&gt;60,"Chauffeur privé "&amp;INDEX(10_Lieux!$J:$J,U223)&amp;" → "&amp;INDEX(10_Lieux!$J:$J,V223),"Chauffeur privé "&amp;INDEX(10_Lieux!$J:$J,U223)&amp;" → "&amp;INDEX(10_Lieux!$J:$J,V223)&amp;" | 24h/24")</f>
        <v>Chauffeur privé Rennes → Lyon | 24h/24</v>
      </c>
      <c r="O223" s="14" t="n">
        <f aca="false">LEN(N223)</f>
        <v>38</v>
      </c>
      <c r="P223" s="14" t="str">
        <f aca="false">"Chauffeur privé "&amp;INDEX(10_Lieux!$K:$K,U223)&amp;" vers "&amp;INDEX(10_Lieux!$L:$L,V223)</f>
        <v>Chauffeur privé de Rennes vers Lyon</v>
      </c>
      <c r="Q223" s="14" t="str">
        <f aca="false">"Chauffeur privé "&amp;INDEX(10_Lieux!$K:$K,U223)&amp;" vers "&amp;INDEX(10_Lieux!$L:$L,V223)&amp;" : env. "&amp;I223&amp;" km, "&amp;J223&amp;" de route. Devis personnalisé, standard 24h/24 et 7j/7."</f>
        <v>Chauffeur privé de Rennes vers Lyon : env. 699 km, 7 h 15 de route. Devis personnalisé, standard 24h/24 et 7j/7.</v>
      </c>
      <c r="R223" s="14" t="n">
        <f aca="false">LEN(Q223)</f>
        <v>112</v>
      </c>
      <c r="S223" s="14" t="str">
        <f aca="false">INDEX(10_Lieux!$C:$C,U223)</f>
        <v>France</v>
      </c>
      <c r="T223" s="14" t="str">
        <f aca="false">INDEX(10_Lieux!$C:$C,V223)</f>
        <v>France</v>
      </c>
      <c r="U223" s="14" t="n">
        <f aca="false">MATCH(A223,10_Lieux!$A:$A,0)</f>
        <v>49</v>
      </c>
      <c r="V223" s="14" t="n">
        <f aca="false">MATCH(B223,10_Lieux!$A:$A,0)</f>
        <v>8</v>
      </c>
      <c r="W223" s="14" t="n">
        <f aca="false">ROUND(6371*2*ASIN(SQRT(SIN(RADIANS(INDEX(10_Lieux!$F:$F,V223)-INDEX(10_Lieux!$F:$F,U223))/2)^2+COS(RADIANS(INDEX(10_Lieux!$F:$F,U223)))*COS(RADIANS(INDEX(10_Lieux!$F:$F,V223)))*SIN(RADIANS(INDEX(10_Lieux!$G:$G,V223)-INDEX(10_Lieux!$G:$G,U223))/2)^2)),1)</f>
        <v>559.2</v>
      </c>
      <c r="X223" s="14" t="n">
        <f aca="false">ROUND(I223/IF(I223&lt;p_seuil_vitesse,p_vit_lente,p_vit_rapide)*60/15,0)*15</f>
        <v>435</v>
      </c>
      <c r="Y223" s="14" t="n">
        <f aca="false">MAX(IF(INDEX(10_Lieux!$B:$B,U223)&lt;&gt;"Ville",INDEX(10_Lieux!$I:$I,U223),0),IF(INDEX(10_Lieux!$B:$B,V223)&lt;&gt;"Ville",INDEX(10_Lieux!$I:$I,V223),0))</f>
        <v>0</v>
      </c>
      <c r="Z223" s="14" t="str">
        <f aca="false">A223&amp;"|"&amp;B223</f>
        <v>Rennes|Lyon</v>
      </c>
      <c r="AA223" s="14" t="str">
        <f aca="false">IF(I223&lt;p_local,"Local",IF(I223&lt;p_vv_min,"Courte distance",IF(I223&lt;p_tres_long,"Longue distance","Très longue distance")))</f>
        <v>Longue distance</v>
      </c>
    </row>
    <row r="224" customFormat="false" ht="15" hidden="false" customHeight="true" outlineLevel="0" collapsed="false">
      <c r="A224" s="1" t="s">
        <v>142</v>
      </c>
      <c r="B224" s="1" t="s">
        <v>126</v>
      </c>
      <c r="C224" s="1" t="s">
        <v>33</v>
      </c>
      <c r="D224" s="1" t="s">
        <v>124</v>
      </c>
      <c r="E224" s="1" t="s">
        <v>368</v>
      </c>
      <c r="F224" s="14" t="s">
        <v>40</v>
      </c>
      <c r="G224" s="14" t="str">
        <f aca="false">IF(I224&lt;p_local,"Local → page infra",IF(H224&gt;=p_ph1,"Phase 1",IF(H224&gt;=p_ph2,"Phase 2","Phase 3")))</f>
        <v>Phase 2</v>
      </c>
      <c r="H224" s="14" t="n">
        <f aca="false">IF(I224&lt;p_local,0,IF(C224="Aéroport → Aéroport",p_pts_plein,IF(Y224&gt;0,IF(I224&lt;=Y224,p_pts_plein,IF(I224&lt;=p_mult2*Y224,p_pts_moyen,p_pts_r3)),IF(I224&gt;=p_vv_min,p_pts_plein,IF(I224&gt;=p_vv_moy,p_pts_moyen,p_pts_court))))+IF(INDEX(10_Lieux!$D:$D,U224)=1,p_prio1,p_prio2)+IF(INDEX(10_Lieux!$D:$D,V224)=1,p_prio1,p_prio2)+IF(K224="Oui",p_tf,0)+p_hub*((INDEX(10_Lieux!$H:$H,U224)="Hub")+(INDEX(10_Lieux!$H:$H,V224)="Hub"))+IF(OR(INDEX(10_Lieux!$H:$H,U224)="Premium",INDEX(10_Lieux!$H:$H,V224)="Premium"),p_prem,0))</f>
        <v>65</v>
      </c>
      <c r="I224" s="14" t="n">
        <f aca="false">ROUND(W224*p_facteur,0)</f>
        <v>1059</v>
      </c>
      <c r="J224" s="14" t="str">
        <f aca="false">IF(X224&lt;60,X224&amp;" min",INT(X224/60)&amp;" h"&amp;IF(MOD(X224,60)=0,""," "&amp;TEXT(MOD(X224,60),"00")))</f>
        <v>11 h 15</v>
      </c>
      <c r="K224" s="14" t="str">
        <f aca="false">IF(S224&lt;&gt;T224,"Oui","Non")</f>
        <v>Non</v>
      </c>
      <c r="L224" s="14" t="str">
        <f aca="false">IF(AND(INDEX(10_Lieux!$B:$B,U224)="Ville",INDEX(10_Lieux!$B:$B,V224)="Ville"),"/chauffeur-prive/"&amp;INDEX(10_Lieux!$E:$E,U224)&amp;"-"&amp;INDEX(10_Lieux!$E:$E,V224)&amp;"/","/chauffeur-prive/"&amp;INDEX(10_Lieux!$E:$E,U224)&amp;"/"&amp;INDEX(10_Lieux!$E:$E,V224)&amp;"/")</f>
        <v>/chauffeur-prive/rennes-nice/</v>
      </c>
      <c r="M224" s="14" t="str">
        <f aca="false">IFERROR(INDEX($L:$L,MATCH(B224&amp;"|"&amp;A224,$Z:$Z,0)),"—")</f>
        <v>/chauffeur-prive/nice-rennes/</v>
      </c>
      <c r="N224" s="14" t="str">
        <f aca="false">IF(LEN("Chauffeur privé "&amp;INDEX(10_Lieux!$J:$J,U224)&amp;" → "&amp;INDEX(10_Lieux!$J:$J,V224)&amp;" | 24h/24")&gt;60,"Chauffeur privé "&amp;INDEX(10_Lieux!$J:$J,U224)&amp;" → "&amp;INDEX(10_Lieux!$J:$J,V224),"Chauffeur privé "&amp;INDEX(10_Lieux!$J:$J,U224)&amp;" → "&amp;INDEX(10_Lieux!$J:$J,V224)&amp;" | 24h/24")</f>
        <v>Chauffeur privé Rennes → Nice | 24h/24</v>
      </c>
      <c r="O224" s="14" t="n">
        <f aca="false">LEN(N224)</f>
        <v>38</v>
      </c>
      <c r="P224" s="14" t="str">
        <f aca="false">"Chauffeur privé "&amp;INDEX(10_Lieux!$K:$K,U224)&amp;" vers "&amp;INDEX(10_Lieux!$L:$L,V224)</f>
        <v>Chauffeur privé de Rennes vers Nice</v>
      </c>
      <c r="Q224" s="14" t="str">
        <f aca="false">"Chauffeur privé "&amp;INDEX(10_Lieux!$K:$K,U224)&amp;" vers "&amp;INDEX(10_Lieux!$L:$L,V224)&amp;" : env. "&amp;I224&amp;" km, "&amp;J224&amp;" de route. Devis personnalisé, standard 24h/24 et 7j/7."</f>
        <v>Chauffeur privé de Rennes vers Nice : env. 1059 km, 11 h 15 de route. Devis personnalisé, standard 24h/24 et 7j/7.</v>
      </c>
      <c r="R224" s="14" t="n">
        <f aca="false">LEN(Q224)</f>
        <v>114</v>
      </c>
      <c r="S224" s="14" t="str">
        <f aca="false">INDEX(10_Lieux!$C:$C,U224)</f>
        <v>France</v>
      </c>
      <c r="T224" s="14" t="str">
        <f aca="false">INDEX(10_Lieux!$C:$C,V224)</f>
        <v>France</v>
      </c>
      <c r="U224" s="14" t="n">
        <f aca="false">MATCH(A224,10_Lieux!$A:$A,0)</f>
        <v>49</v>
      </c>
      <c r="V224" s="14" t="n">
        <f aca="false">MATCH(B224,10_Lieux!$A:$A,0)</f>
        <v>80</v>
      </c>
      <c r="W224" s="14" t="n">
        <f aca="false">ROUND(6371*2*ASIN(SQRT(SIN(RADIANS(INDEX(10_Lieux!$F:$F,V224)-INDEX(10_Lieux!$F:$F,U224))/2)^2+COS(RADIANS(INDEX(10_Lieux!$F:$F,U224)))*COS(RADIANS(INDEX(10_Lieux!$F:$F,V224)))*SIN(RADIANS(INDEX(10_Lieux!$G:$G,V224)-INDEX(10_Lieux!$G:$G,U224))/2)^2)),1)</f>
        <v>846.8</v>
      </c>
      <c r="X224" s="14" t="n">
        <f aca="false">ROUND(I224/IF(I224&lt;p_seuil_vitesse,p_vit_lente,p_vit_rapide)*60/15,0)*15</f>
        <v>675</v>
      </c>
      <c r="Y224" s="14" t="n">
        <f aca="false">MAX(IF(INDEX(10_Lieux!$B:$B,U224)&lt;&gt;"Ville",INDEX(10_Lieux!$I:$I,U224),0),IF(INDEX(10_Lieux!$B:$B,V224)&lt;&gt;"Ville",INDEX(10_Lieux!$I:$I,V224),0))</f>
        <v>0</v>
      </c>
      <c r="Z224" s="14" t="str">
        <f aca="false">A224&amp;"|"&amp;B224</f>
        <v>Rennes|Nice</v>
      </c>
      <c r="AA224" s="14" t="str">
        <f aca="false">IF(I224&lt;p_local,"Local",IF(I224&lt;p_vv_min,"Courte distance",IF(I224&lt;p_tres_long,"Longue distance","Très longue distance")))</f>
        <v>Très longue distance</v>
      </c>
    </row>
    <row r="225" customFormat="false" ht="15" hidden="false" customHeight="true" outlineLevel="0" collapsed="false">
      <c r="A225" s="1" t="s">
        <v>142</v>
      </c>
      <c r="B225" s="1" t="s">
        <v>128</v>
      </c>
      <c r="C225" s="1" t="s">
        <v>33</v>
      </c>
      <c r="D225" s="1" t="s">
        <v>124</v>
      </c>
      <c r="E225" s="1" t="s">
        <v>369</v>
      </c>
      <c r="F225" s="14" t="s">
        <v>40</v>
      </c>
      <c r="G225" s="14" t="str">
        <f aca="false">IF(I225&lt;p_local,"Local → page infra",IF(H225&gt;=p_ph1,"Phase 1",IF(H225&gt;=p_ph2,"Phase 2","Phase 3")))</f>
        <v>Phase 2</v>
      </c>
      <c r="H225" s="14" t="n">
        <f aca="false">IF(I225&lt;p_local,0,IF(C225="Aéroport → Aéroport",p_pts_plein,IF(Y225&gt;0,IF(I225&lt;=Y225,p_pts_plein,IF(I225&lt;=p_mult2*Y225,p_pts_moyen,p_pts_r3)),IF(I225&gt;=p_vv_min,p_pts_plein,IF(I225&gt;=p_vv_moy,p_pts_moyen,p_pts_court))))+IF(INDEX(10_Lieux!$D:$D,U225)=1,p_prio1,p_prio2)+IF(INDEX(10_Lieux!$D:$D,V225)=1,p_prio1,p_prio2)+IF(K225="Oui",p_tf,0)+p_hub*((INDEX(10_Lieux!$H:$H,U225)="Hub")+(INDEX(10_Lieux!$H:$H,V225)="Hub"))+IF(OR(INDEX(10_Lieux!$H:$H,U225)="Premium",INDEX(10_Lieux!$H:$H,V225)="Premium"),p_prem,0))</f>
        <v>65</v>
      </c>
      <c r="I225" s="14" t="n">
        <f aca="false">ROUND(W225*p_facteur,0)</f>
        <v>957</v>
      </c>
      <c r="J225" s="14" t="str">
        <f aca="false">IF(X225&lt;60,X225&amp;" min",INT(X225/60)&amp;" h"&amp;IF(MOD(X225,60)=0,""," "&amp;TEXT(MOD(X225,60),"00")))</f>
        <v>10 h</v>
      </c>
      <c r="K225" s="14" t="str">
        <f aca="false">IF(S225&lt;&gt;T225,"Oui","Non")</f>
        <v>Non</v>
      </c>
      <c r="L225" s="14" t="str">
        <f aca="false">IF(AND(INDEX(10_Lieux!$B:$B,U225)="Ville",INDEX(10_Lieux!$B:$B,V225)="Ville"),"/chauffeur-prive/"&amp;INDEX(10_Lieux!$E:$E,U225)&amp;"-"&amp;INDEX(10_Lieux!$E:$E,V225)&amp;"/","/chauffeur-prive/"&amp;INDEX(10_Lieux!$E:$E,U225)&amp;"/"&amp;INDEX(10_Lieux!$E:$E,V225)&amp;"/")</f>
        <v>/chauffeur-prive/rennes-marseille/</v>
      </c>
      <c r="M225" s="14" t="str">
        <f aca="false">IFERROR(INDEX($L:$L,MATCH(B225&amp;"|"&amp;A225,$Z:$Z,0)),"—")</f>
        <v>/chauffeur-prive/marseille-rennes/</v>
      </c>
      <c r="N225" s="14" t="str">
        <f aca="false">IF(LEN("Chauffeur privé "&amp;INDEX(10_Lieux!$J:$J,U225)&amp;" → "&amp;INDEX(10_Lieux!$J:$J,V225)&amp;" | 24h/24")&gt;60,"Chauffeur privé "&amp;INDEX(10_Lieux!$J:$J,U225)&amp;" → "&amp;INDEX(10_Lieux!$J:$J,V225),"Chauffeur privé "&amp;INDEX(10_Lieux!$J:$J,U225)&amp;" → "&amp;INDEX(10_Lieux!$J:$J,V225)&amp;" | 24h/24")</f>
        <v>Chauffeur privé Rennes → Marseille | 24h/24</v>
      </c>
      <c r="O225" s="14" t="n">
        <f aca="false">LEN(N225)</f>
        <v>43</v>
      </c>
      <c r="P225" s="14" t="str">
        <f aca="false">"Chauffeur privé "&amp;INDEX(10_Lieux!$K:$K,U225)&amp;" vers "&amp;INDEX(10_Lieux!$L:$L,V225)</f>
        <v>Chauffeur privé de Rennes vers Marseille</v>
      </c>
      <c r="Q225" s="14" t="str">
        <f aca="false">"Chauffeur privé "&amp;INDEX(10_Lieux!$K:$K,U225)&amp;" vers "&amp;INDEX(10_Lieux!$L:$L,V225)&amp;" : env. "&amp;I225&amp;" km, "&amp;J225&amp;" de route. Devis personnalisé, standard 24h/24 et 7j/7."</f>
        <v>Chauffeur privé de Rennes vers Marseille : env. 957 km, 10 h de route. Devis personnalisé, standard 24h/24 et 7j/7.</v>
      </c>
      <c r="R225" s="14" t="n">
        <f aca="false">LEN(Q225)</f>
        <v>115</v>
      </c>
      <c r="S225" s="14" t="str">
        <f aca="false">INDEX(10_Lieux!$C:$C,U225)</f>
        <v>France</v>
      </c>
      <c r="T225" s="14" t="str">
        <f aca="false">INDEX(10_Lieux!$C:$C,V225)</f>
        <v>France</v>
      </c>
      <c r="U225" s="14" t="n">
        <f aca="false">MATCH(A225,10_Lieux!$A:$A,0)</f>
        <v>49</v>
      </c>
      <c r="V225" s="14" t="n">
        <f aca="false">MATCH(B225,10_Lieux!$A:$A,0)</f>
        <v>79</v>
      </c>
      <c r="W225" s="14" t="n">
        <f aca="false">ROUND(6371*2*ASIN(SQRT(SIN(RADIANS(INDEX(10_Lieux!$F:$F,V225)-INDEX(10_Lieux!$F:$F,U225))/2)^2+COS(RADIANS(INDEX(10_Lieux!$F:$F,U225)))*COS(RADIANS(INDEX(10_Lieux!$F:$F,V225)))*SIN(RADIANS(INDEX(10_Lieux!$G:$G,V225)-INDEX(10_Lieux!$G:$G,U225))/2)^2)),1)</f>
        <v>765.4</v>
      </c>
      <c r="X225" s="14" t="n">
        <f aca="false">ROUND(I225/IF(I225&lt;p_seuil_vitesse,p_vit_lente,p_vit_rapide)*60/15,0)*15</f>
        <v>600</v>
      </c>
      <c r="Y225" s="14" t="n">
        <f aca="false">MAX(IF(INDEX(10_Lieux!$B:$B,U225)&lt;&gt;"Ville",INDEX(10_Lieux!$I:$I,U225),0),IF(INDEX(10_Lieux!$B:$B,V225)&lt;&gt;"Ville",INDEX(10_Lieux!$I:$I,V225),0))</f>
        <v>0</v>
      </c>
      <c r="Z225" s="14" t="str">
        <f aca="false">A225&amp;"|"&amp;B225</f>
        <v>Rennes|Marseille</v>
      </c>
      <c r="AA225" s="14" t="str">
        <f aca="false">IF(I225&lt;p_local,"Local",IF(I225&lt;p_vv_min,"Courte distance",IF(I225&lt;p_tres_long,"Longue distance","Très longue distance")))</f>
        <v>Très longue distance</v>
      </c>
    </row>
    <row r="226" customFormat="false" ht="15" hidden="false" customHeight="true" outlineLevel="0" collapsed="false">
      <c r="A226" s="1" t="s">
        <v>142</v>
      </c>
      <c r="B226" s="1" t="s">
        <v>130</v>
      </c>
      <c r="C226" s="1" t="s">
        <v>33</v>
      </c>
      <c r="D226" s="1" t="s">
        <v>124</v>
      </c>
      <c r="E226" s="1" t="s">
        <v>370</v>
      </c>
      <c r="F226" s="14" t="s">
        <v>40</v>
      </c>
      <c r="G226" s="14" t="str">
        <f aca="false">IF(I226&lt;p_local,"Local → page infra",IF(H226&gt;=p_ph1,"Phase 1",IF(H226&gt;=p_ph2,"Phase 2","Phase 3")))</f>
        <v>Phase 3</v>
      </c>
      <c r="H226" s="14" t="n">
        <f aca="false">IF(I226&lt;p_local,0,IF(C226="Aéroport → Aéroport",p_pts_plein,IF(Y226&gt;0,IF(I226&lt;=Y226,p_pts_plein,IF(I226&lt;=p_mult2*Y226,p_pts_moyen,p_pts_r3)),IF(I226&gt;=p_vv_min,p_pts_plein,IF(I226&gt;=p_vv_moy,p_pts_moyen,p_pts_court))))+IF(INDEX(10_Lieux!$D:$D,U226)=1,p_prio1,p_prio2)+IF(INDEX(10_Lieux!$D:$D,V226)=1,p_prio1,p_prio2)+IF(K226="Oui",p_tf,0)+p_hub*((INDEX(10_Lieux!$H:$H,U226)="Hub")+(INDEX(10_Lieux!$H:$H,V226)="Hub"))+IF(OR(INDEX(10_Lieux!$H:$H,U226)="Premium",INDEX(10_Lieux!$H:$H,V226)="Premium"),p_prem,0))</f>
        <v>55</v>
      </c>
      <c r="I226" s="14" t="n">
        <f aca="false">ROUND(W226*p_facteur,0)</f>
        <v>468</v>
      </c>
      <c r="J226" s="14" t="str">
        <f aca="false">IF(X226&lt;60,X226&amp;" min",INT(X226/60)&amp;" h"&amp;IF(MOD(X226,60)=0,""," "&amp;TEXT(MOD(X226,60),"00")))</f>
        <v>5 h</v>
      </c>
      <c r="K226" s="14" t="str">
        <f aca="false">IF(S226&lt;&gt;T226,"Oui","Non")</f>
        <v>Non</v>
      </c>
      <c r="L226" s="14" t="str">
        <f aca="false">IF(AND(INDEX(10_Lieux!$B:$B,U226)="Ville",INDEX(10_Lieux!$B:$B,V226)="Ville"),"/chauffeur-prive/"&amp;INDEX(10_Lieux!$E:$E,U226)&amp;"-"&amp;INDEX(10_Lieux!$E:$E,V226)&amp;"/","/chauffeur-prive/"&amp;INDEX(10_Lieux!$E:$E,U226)&amp;"/"&amp;INDEX(10_Lieux!$E:$E,V226)&amp;"/")</f>
        <v>/chauffeur-prive/rennes-bordeaux/</v>
      </c>
      <c r="M226" s="14" t="str">
        <f aca="false">IFERROR(INDEX($L:$L,MATCH(B226&amp;"|"&amp;A226,$Z:$Z,0)),"—")</f>
        <v>/chauffeur-prive/bordeaux-rennes/</v>
      </c>
      <c r="N226" s="14" t="str">
        <f aca="false">IF(LEN("Chauffeur privé "&amp;INDEX(10_Lieux!$J:$J,U226)&amp;" → "&amp;INDEX(10_Lieux!$J:$J,V226)&amp;" | 24h/24")&gt;60,"Chauffeur privé "&amp;INDEX(10_Lieux!$J:$J,U226)&amp;" → "&amp;INDEX(10_Lieux!$J:$J,V226),"Chauffeur privé "&amp;INDEX(10_Lieux!$J:$J,U226)&amp;" → "&amp;INDEX(10_Lieux!$J:$J,V226)&amp;" | 24h/24")</f>
        <v>Chauffeur privé Rennes → Bordeaux | 24h/24</v>
      </c>
      <c r="O226" s="14" t="n">
        <f aca="false">LEN(N226)</f>
        <v>42</v>
      </c>
      <c r="P226" s="14" t="str">
        <f aca="false">"Chauffeur privé "&amp;INDEX(10_Lieux!$K:$K,U226)&amp;" vers "&amp;INDEX(10_Lieux!$L:$L,V226)</f>
        <v>Chauffeur privé de Rennes vers Bordeaux</v>
      </c>
      <c r="Q226" s="14" t="str">
        <f aca="false">"Chauffeur privé "&amp;INDEX(10_Lieux!$K:$K,U226)&amp;" vers "&amp;INDEX(10_Lieux!$L:$L,V226)&amp;" : env. "&amp;I226&amp;" km, "&amp;J226&amp;" de route. Devis personnalisé, standard 24h/24 et 7j/7."</f>
        <v>Chauffeur privé de Rennes vers Bordeaux : env. 468 km, 5 h de route. Devis personnalisé, standard 24h/24 et 7j/7.</v>
      </c>
      <c r="R226" s="14" t="n">
        <f aca="false">LEN(Q226)</f>
        <v>113</v>
      </c>
      <c r="S226" s="14" t="str">
        <f aca="false">INDEX(10_Lieux!$C:$C,U226)</f>
        <v>France</v>
      </c>
      <c r="T226" s="14" t="str">
        <f aca="false">INDEX(10_Lieux!$C:$C,V226)</f>
        <v>France</v>
      </c>
      <c r="U226" s="14" t="n">
        <f aca="false">MATCH(A226,10_Lieux!$A:$A,0)</f>
        <v>49</v>
      </c>
      <c r="V226" s="14" t="n">
        <f aca="false">MATCH(B226,10_Lieux!$A:$A,0)</f>
        <v>61</v>
      </c>
      <c r="W226" s="14" t="n">
        <f aca="false">ROUND(6371*2*ASIN(SQRT(SIN(RADIANS(INDEX(10_Lieux!$F:$F,V226)-INDEX(10_Lieux!$F:$F,U226))/2)^2+COS(RADIANS(INDEX(10_Lieux!$F:$F,U226)))*COS(RADIANS(INDEX(10_Lieux!$F:$F,V226)))*SIN(RADIANS(INDEX(10_Lieux!$G:$G,V226)-INDEX(10_Lieux!$G:$G,U226))/2)^2)),1)</f>
        <v>374.2</v>
      </c>
      <c r="X226" s="14" t="n">
        <f aca="false">ROUND(I226/IF(I226&lt;p_seuil_vitesse,p_vit_lente,p_vit_rapide)*60/15,0)*15</f>
        <v>300</v>
      </c>
      <c r="Y226" s="14" t="n">
        <f aca="false">MAX(IF(INDEX(10_Lieux!$B:$B,U226)&lt;&gt;"Ville",INDEX(10_Lieux!$I:$I,U226),0),IF(INDEX(10_Lieux!$B:$B,V226)&lt;&gt;"Ville",INDEX(10_Lieux!$I:$I,V226),0))</f>
        <v>0</v>
      </c>
      <c r="Z226" s="14" t="str">
        <f aca="false">A226&amp;"|"&amp;B226</f>
        <v>Rennes|Bordeaux</v>
      </c>
      <c r="AA226" s="14" t="str">
        <f aca="false">IF(I226&lt;p_local,"Local",IF(I226&lt;p_vv_min,"Courte distance",IF(I226&lt;p_tres_long,"Longue distance","Très longue distance")))</f>
        <v>Longue distance</v>
      </c>
    </row>
    <row r="227" customFormat="false" ht="15" hidden="false" customHeight="true" outlineLevel="0" collapsed="false">
      <c r="A227" s="1" t="s">
        <v>142</v>
      </c>
      <c r="B227" s="1" t="s">
        <v>132</v>
      </c>
      <c r="C227" s="1" t="s">
        <v>33</v>
      </c>
      <c r="D227" s="1" t="s">
        <v>124</v>
      </c>
      <c r="E227" s="1" t="s">
        <v>371</v>
      </c>
      <c r="F227" s="14" t="s">
        <v>40</v>
      </c>
      <c r="G227" s="14" t="str">
        <f aca="false">IF(I227&lt;p_local,"Local → page infra",IF(H227&gt;=p_ph1,"Phase 1",IF(H227&gt;=p_ph2,"Phase 2","Phase 3")))</f>
        <v>Phase 3</v>
      </c>
      <c r="H227" s="14" t="n">
        <f aca="false">IF(I227&lt;p_local,0,IF(C227="Aéroport → Aéroport",p_pts_plein,IF(Y227&gt;0,IF(I227&lt;=Y227,p_pts_plein,IF(I227&lt;=p_mult2*Y227,p_pts_moyen,p_pts_r3)),IF(I227&gt;=p_vv_min,p_pts_plein,IF(I227&gt;=p_vv_moy,p_pts_moyen,p_pts_court))))+IF(INDEX(10_Lieux!$D:$D,U227)=1,p_prio1,p_prio2)+IF(INDEX(10_Lieux!$D:$D,V227)=1,p_prio1,p_prio2)+IF(K227="Oui",p_tf,0)+p_hub*((INDEX(10_Lieux!$H:$H,U227)="Hub")+(INDEX(10_Lieux!$H:$H,V227)="Hub"))+IF(OR(INDEX(10_Lieux!$H:$H,U227)="Premium",INDEX(10_Lieux!$H:$H,V227)="Premium"),p_prem,0))</f>
        <v>55</v>
      </c>
      <c r="I227" s="14" t="n">
        <f aca="false">ROUND(W227*p_facteur,0)</f>
        <v>696</v>
      </c>
      <c r="J227" s="14" t="str">
        <f aca="false">IF(X227&lt;60,X227&amp;" min",INT(X227/60)&amp;" h"&amp;IF(MOD(X227,60)=0,""," "&amp;TEXT(MOD(X227,60),"00")))</f>
        <v>7 h 15</v>
      </c>
      <c r="K227" s="14" t="str">
        <f aca="false">IF(S227&lt;&gt;T227,"Oui","Non")</f>
        <v>Non</v>
      </c>
      <c r="L227" s="14" t="str">
        <f aca="false">IF(AND(INDEX(10_Lieux!$B:$B,U227)="Ville",INDEX(10_Lieux!$B:$B,V227)="Ville"),"/chauffeur-prive/"&amp;INDEX(10_Lieux!$E:$E,U227)&amp;"-"&amp;INDEX(10_Lieux!$E:$E,V227)&amp;"/","/chauffeur-prive/"&amp;INDEX(10_Lieux!$E:$E,U227)&amp;"/"&amp;INDEX(10_Lieux!$E:$E,V227)&amp;"/")</f>
        <v>/chauffeur-prive/rennes-toulouse/</v>
      </c>
      <c r="M227" s="14" t="str">
        <f aca="false">IFERROR(INDEX($L:$L,MATCH(B227&amp;"|"&amp;A227,$Z:$Z,0)),"—")</f>
        <v>/chauffeur-prive/toulouse-rennes/</v>
      </c>
      <c r="N227" s="14" t="str">
        <f aca="false">IF(LEN("Chauffeur privé "&amp;INDEX(10_Lieux!$J:$J,U227)&amp;" → "&amp;INDEX(10_Lieux!$J:$J,V227)&amp;" | 24h/24")&gt;60,"Chauffeur privé "&amp;INDEX(10_Lieux!$J:$J,U227)&amp;" → "&amp;INDEX(10_Lieux!$J:$J,V227),"Chauffeur privé "&amp;INDEX(10_Lieux!$J:$J,U227)&amp;" → "&amp;INDEX(10_Lieux!$J:$J,V227)&amp;" | 24h/24")</f>
        <v>Chauffeur privé Rennes → Toulouse | 24h/24</v>
      </c>
      <c r="O227" s="14" t="n">
        <f aca="false">LEN(N227)</f>
        <v>42</v>
      </c>
      <c r="P227" s="14" t="str">
        <f aca="false">"Chauffeur privé "&amp;INDEX(10_Lieux!$K:$K,U227)&amp;" vers "&amp;INDEX(10_Lieux!$L:$L,V227)</f>
        <v>Chauffeur privé de Rennes vers Toulouse</v>
      </c>
      <c r="Q227" s="14" t="str">
        <f aca="false">"Chauffeur privé "&amp;INDEX(10_Lieux!$K:$K,U227)&amp;" vers "&amp;INDEX(10_Lieux!$L:$L,V227)&amp;" : env. "&amp;I227&amp;" km, "&amp;J227&amp;" de route. Devis personnalisé, standard 24h/24 et 7j/7."</f>
        <v>Chauffeur privé de Rennes vers Toulouse : env. 696 km, 7 h 15 de route. Devis personnalisé, standard 24h/24 et 7j/7.</v>
      </c>
      <c r="R227" s="14" t="n">
        <f aca="false">LEN(Q227)</f>
        <v>116</v>
      </c>
      <c r="S227" s="14" t="str">
        <f aca="false">INDEX(10_Lieux!$C:$C,U227)</f>
        <v>France</v>
      </c>
      <c r="T227" s="14" t="str">
        <f aca="false">INDEX(10_Lieux!$C:$C,V227)</f>
        <v>France</v>
      </c>
      <c r="U227" s="14" t="n">
        <f aca="false">MATCH(A227,10_Lieux!$A:$A,0)</f>
        <v>49</v>
      </c>
      <c r="V227" s="14" t="n">
        <f aca="false">MATCH(B227,10_Lieux!$A:$A,0)</f>
        <v>70</v>
      </c>
      <c r="W227" s="14" t="n">
        <f aca="false">ROUND(6371*2*ASIN(SQRT(SIN(RADIANS(INDEX(10_Lieux!$F:$F,V227)-INDEX(10_Lieux!$F:$F,U227))/2)^2+COS(RADIANS(INDEX(10_Lieux!$F:$F,U227)))*COS(RADIANS(INDEX(10_Lieux!$F:$F,V227)))*SIN(RADIANS(INDEX(10_Lieux!$G:$G,V227)-INDEX(10_Lieux!$G:$G,U227))/2)^2)),1)</f>
        <v>556.8</v>
      </c>
      <c r="X227" s="14" t="n">
        <f aca="false">ROUND(I227/IF(I227&lt;p_seuil_vitesse,p_vit_lente,p_vit_rapide)*60/15,0)*15</f>
        <v>435</v>
      </c>
      <c r="Y227" s="14" t="n">
        <f aca="false">MAX(IF(INDEX(10_Lieux!$B:$B,U227)&lt;&gt;"Ville",INDEX(10_Lieux!$I:$I,U227),0),IF(INDEX(10_Lieux!$B:$B,V227)&lt;&gt;"Ville",INDEX(10_Lieux!$I:$I,V227),0))</f>
        <v>0</v>
      </c>
      <c r="Z227" s="14" t="str">
        <f aca="false">A227&amp;"|"&amp;B227</f>
        <v>Rennes|Toulouse</v>
      </c>
      <c r="AA227" s="14" t="str">
        <f aca="false">IF(I227&lt;p_local,"Local",IF(I227&lt;p_vv_min,"Courte distance",IF(I227&lt;p_tres_long,"Longue distance","Très longue distance")))</f>
        <v>Longue distance</v>
      </c>
    </row>
    <row r="228" customFormat="false" ht="15" hidden="false" customHeight="true" outlineLevel="0" collapsed="false">
      <c r="A228" s="1" t="s">
        <v>142</v>
      </c>
      <c r="B228" s="1" t="s">
        <v>134</v>
      </c>
      <c r="C228" s="1" t="s">
        <v>33</v>
      </c>
      <c r="D228" s="1" t="s">
        <v>124</v>
      </c>
      <c r="E228" s="1" t="s">
        <v>372</v>
      </c>
      <c r="F228" s="14" t="s">
        <v>40</v>
      </c>
      <c r="G228" s="14" t="str">
        <f aca="false">IF(I228&lt;p_local,"Local → page infra",IF(H228&gt;=p_ph1,"Phase 1",IF(H228&gt;=p_ph2,"Phase 2","Phase 3")))</f>
        <v>Phase 3</v>
      </c>
      <c r="H228" s="14" t="n">
        <f aca="false">IF(I228&lt;p_local,0,IF(C228="Aéroport → Aéroport",p_pts_plein,IF(Y228&gt;0,IF(I228&lt;=Y228,p_pts_plein,IF(I228&lt;=p_mult2*Y228,p_pts_moyen,p_pts_r3)),IF(I228&gt;=p_vv_min,p_pts_plein,IF(I228&gt;=p_vv_moy,p_pts_moyen,p_pts_court))))+IF(INDEX(10_Lieux!$D:$D,U228)=1,p_prio1,p_prio2)+IF(INDEX(10_Lieux!$D:$D,V228)=1,p_prio1,p_prio2)+IF(K228="Oui",p_tf,0)+p_hub*((INDEX(10_Lieux!$H:$H,U228)="Hub")+(INDEX(10_Lieux!$H:$H,V228)="Hub"))+IF(OR(INDEX(10_Lieux!$H:$H,U228)="Premium",INDEX(10_Lieux!$H:$H,V228)="Premium"),p_prem,0))</f>
        <v>55</v>
      </c>
      <c r="I228" s="14" t="n">
        <f aca="false">ROUND(W228*p_facteur,0)</f>
        <v>553</v>
      </c>
      <c r="J228" s="14" t="str">
        <f aca="false">IF(X228&lt;60,X228&amp;" min",INT(X228/60)&amp;" h"&amp;IF(MOD(X228,60)=0,""," "&amp;TEXT(MOD(X228,60),"00")))</f>
        <v>5 h 45</v>
      </c>
      <c r="K228" s="14" t="str">
        <f aca="false">IF(S228&lt;&gt;T228,"Oui","Non")</f>
        <v>Non</v>
      </c>
      <c r="L228" s="14" t="str">
        <f aca="false">IF(AND(INDEX(10_Lieux!$B:$B,U228)="Ville",INDEX(10_Lieux!$B:$B,V228)="Ville"),"/chauffeur-prive/"&amp;INDEX(10_Lieux!$E:$E,U228)&amp;"-"&amp;INDEX(10_Lieux!$E:$E,V228)&amp;"/","/chauffeur-prive/"&amp;INDEX(10_Lieux!$E:$E,U228)&amp;"/"&amp;INDEX(10_Lieux!$E:$E,V228)&amp;"/")</f>
        <v>/chauffeur-prive/rennes-lille/</v>
      </c>
      <c r="M228" s="14" t="str">
        <f aca="false">IFERROR(INDEX($L:$L,MATCH(B228&amp;"|"&amp;A228,$Z:$Z,0)),"—")</f>
        <v>/chauffeur-prive/lille-rennes/</v>
      </c>
      <c r="N228" s="14" t="str">
        <f aca="false">IF(LEN("Chauffeur privé "&amp;INDEX(10_Lieux!$J:$J,U228)&amp;" → "&amp;INDEX(10_Lieux!$J:$J,V228)&amp;" | 24h/24")&gt;60,"Chauffeur privé "&amp;INDEX(10_Lieux!$J:$J,U228)&amp;" → "&amp;INDEX(10_Lieux!$J:$J,V228),"Chauffeur privé "&amp;INDEX(10_Lieux!$J:$J,U228)&amp;" → "&amp;INDEX(10_Lieux!$J:$J,V228)&amp;" | 24h/24")</f>
        <v>Chauffeur privé Rennes → Lille | 24h/24</v>
      </c>
      <c r="O228" s="14" t="n">
        <f aca="false">LEN(N228)</f>
        <v>39</v>
      </c>
      <c r="P228" s="14" t="str">
        <f aca="false">"Chauffeur privé "&amp;INDEX(10_Lieux!$K:$K,U228)&amp;" vers "&amp;INDEX(10_Lieux!$L:$L,V228)</f>
        <v>Chauffeur privé de Rennes vers Lille</v>
      </c>
      <c r="Q228" s="14" t="str">
        <f aca="false">"Chauffeur privé "&amp;INDEX(10_Lieux!$K:$K,U228)&amp;" vers "&amp;INDEX(10_Lieux!$L:$L,V228)&amp;" : env. "&amp;I228&amp;" km, "&amp;J228&amp;" de route. Devis personnalisé, standard 24h/24 et 7j/7."</f>
        <v>Chauffeur privé de Rennes vers Lille : env. 553 km, 5 h 45 de route. Devis personnalisé, standard 24h/24 et 7j/7.</v>
      </c>
      <c r="R228" s="14" t="n">
        <f aca="false">LEN(Q228)</f>
        <v>113</v>
      </c>
      <c r="S228" s="14" t="str">
        <f aca="false">INDEX(10_Lieux!$C:$C,U228)</f>
        <v>France</v>
      </c>
      <c r="T228" s="14" t="str">
        <f aca="false">INDEX(10_Lieux!$C:$C,V228)</f>
        <v>France</v>
      </c>
      <c r="U228" s="14" t="n">
        <f aca="false">MATCH(A228,10_Lieux!$A:$A,0)</f>
        <v>49</v>
      </c>
      <c r="V228" s="14" t="n">
        <f aca="false">MATCH(B228,10_Lieux!$A:$A,0)</f>
        <v>37</v>
      </c>
      <c r="W228" s="14" t="n">
        <f aca="false">ROUND(6371*2*ASIN(SQRT(SIN(RADIANS(INDEX(10_Lieux!$F:$F,V228)-INDEX(10_Lieux!$F:$F,U228))/2)^2+COS(RADIANS(INDEX(10_Lieux!$F:$F,U228)))*COS(RADIANS(INDEX(10_Lieux!$F:$F,V228)))*SIN(RADIANS(INDEX(10_Lieux!$G:$G,V228)-INDEX(10_Lieux!$G:$G,U228))/2)^2)),1)</f>
        <v>442.1</v>
      </c>
      <c r="X228" s="14" t="n">
        <f aca="false">ROUND(I228/IF(I228&lt;p_seuil_vitesse,p_vit_lente,p_vit_rapide)*60/15,0)*15</f>
        <v>345</v>
      </c>
      <c r="Y228" s="14" t="n">
        <f aca="false">MAX(IF(INDEX(10_Lieux!$B:$B,U228)&lt;&gt;"Ville",INDEX(10_Lieux!$I:$I,U228),0),IF(INDEX(10_Lieux!$B:$B,V228)&lt;&gt;"Ville",INDEX(10_Lieux!$I:$I,V228),0))</f>
        <v>0</v>
      </c>
      <c r="Z228" s="14" t="str">
        <f aca="false">A228&amp;"|"&amp;B228</f>
        <v>Rennes|Lille</v>
      </c>
      <c r="AA228" s="14" t="str">
        <f aca="false">IF(I228&lt;p_local,"Local",IF(I228&lt;p_vv_min,"Courte distance",IF(I228&lt;p_tres_long,"Longue distance","Très longue distance")))</f>
        <v>Longue distance</v>
      </c>
    </row>
    <row r="229" customFormat="false" ht="15" hidden="false" customHeight="true" outlineLevel="0" collapsed="false">
      <c r="A229" s="1" t="s">
        <v>142</v>
      </c>
      <c r="B229" s="1" t="s">
        <v>136</v>
      </c>
      <c r="C229" s="1" t="s">
        <v>33</v>
      </c>
      <c r="D229" s="1" t="s">
        <v>124</v>
      </c>
      <c r="E229" s="1" t="s">
        <v>373</v>
      </c>
      <c r="F229" s="14" t="s">
        <v>40</v>
      </c>
      <c r="G229" s="14" t="str">
        <f aca="false">IF(I229&lt;p_local,"Local → page infra",IF(H229&gt;=p_ph1,"Phase 1",IF(H229&gt;=p_ph2,"Phase 2","Phase 3")))</f>
        <v>Phase 3</v>
      </c>
      <c r="H229" s="14" t="n">
        <f aca="false">IF(I229&lt;p_local,0,IF(C229="Aéroport → Aéroport",p_pts_plein,IF(Y229&gt;0,IF(I229&lt;=Y229,p_pts_plein,IF(I229&lt;=p_mult2*Y229,p_pts_moyen,p_pts_r3)),IF(I229&gt;=p_vv_min,p_pts_plein,IF(I229&gt;=p_vv_moy,p_pts_moyen,p_pts_court))))+IF(INDEX(10_Lieux!$D:$D,U229)=1,p_prio1,p_prio2)+IF(INDEX(10_Lieux!$D:$D,V229)=1,p_prio1,p_prio2)+IF(K229="Oui",p_tf,0)+p_hub*((INDEX(10_Lieux!$H:$H,U229)="Hub")+(INDEX(10_Lieux!$H:$H,V229)="Hub"))+IF(OR(INDEX(10_Lieux!$H:$H,U229)="Premium",INDEX(10_Lieux!$H:$H,V229)="Premium"),p_prem,0))</f>
        <v>55</v>
      </c>
      <c r="I229" s="14" t="n">
        <f aca="false">ROUND(W229*p_facteur,0)</f>
        <v>873</v>
      </c>
      <c r="J229" s="14" t="str">
        <f aca="false">IF(X229&lt;60,X229&amp;" min",INT(X229/60)&amp;" h"&amp;IF(MOD(X229,60)=0,""," "&amp;TEXT(MOD(X229,60),"00")))</f>
        <v>9 h 15</v>
      </c>
      <c r="K229" s="14" t="str">
        <f aca="false">IF(S229&lt;&gt;T229,"Oui","Non")</f>
        <v>Non</v>
      </c>
      <c r="L229" s="14" t="str">
        <f aca="false">IF(AND(INDEX(10_Lieux!$B:$B,U229)="Ville",INDEX(10_Lieux!$B:$B,V229)="Ville"),"/chauffeur-prive/"&amp;INDEX(10_Lieux!$E:$E,U229)&amp;"-"&amp;INDEX(10_Lieux!$E:$E,V229)&amp;"/","/chauffeur-prive/"&amp;INDEX(10_Lieux!$E:$E,U229)&amp;"/"&amp;INDEX(10_Lieux!$E:$E,V229)&amp;"/")</f>
        <v>/chauffeur-prive/rennes-strasbourg/</v>
      </c>
      <c r="M229" s="14" t="str">
        <f aca="false">IFERROR(INDEX($L:$L,MATCH(B229&amp;"|"&amp;A229,$Z:$Z,0)),"—")</f>
        <v>/chauffeur-prive/strasbourg-rennes/</v>
      </c>
      <c r="N229" s="14" t="str">
        <f aca="false">IF(LEN("Chauffeur privé "&amp;INDEX(10_Lieux!$J:$J,U229)&amp;" → "&amp;INDEX(10_Lieux!$J:$J,V229)&amp;" | 24h/24")&gt;60,"Chauffeur privé "&amp;INDEX(10_Lieux!$J:$J,U229)&amp;" → "&amp;INDEX(10_Lieux!$J:$J,V229),"Chauffeur privé "&amp;INDEX(10_Lieux!$J:$J,U229)&amp;" → "&amp;INDEX(10_Lieux!$J:$J,V229)&amp;" | 24h/24")</f>
        <v>Chauffeur privé Rennes → Strasbourg | 24h/24</v>
      </c>
      <c r="O229" s="14" t="n">
        <f aca="false">LEN(N229)</f>
        <v>44</v>
      </c>
      <c r="P229" s="14" t="str">
        <f aca="false">"Chauffeur privé "&amp;INDEX(10_Lieux!$K:$K,U229)&amp;" vers "&amp;INDEX(10_Lieux!$L:$L,V229)</f>
        <v>Chauffeur privé de Rennes vers Strasbourg</v>
      </c>
      <c r="Q229" s="14" t="str">
        <f aca="false">"Chauffeur privé "&amp;INDEX(10_Lieux!$K:$K,U229)&amp;" vers "&amp;INDEX(10_Lieux!$L:$L,V229)&amp;" : env. "&amp;I229&amp;" km, "&amp;J229&amp;" de route. Devis personnalisé, standard 24h/24 et 7j/7."</f>
        <v>Chauffeur privé de Rennes vers Strasbourg : env. 873 km, 9 h 15 de route. Devis personnalisé, standard 24h/24 et 7j/7.</v>
      </c>
      <c r="R229" s="14" t="n">
        <f aca="false">LEN(Q229)</f>
        <v>118</v>
      </c>
      <c r="S229" s="14" t="str">
        <f aca="false">INDEX(10_Lieux!$C:$C,U229)</f>
        <v>France</v>
      </c>
      <c r="T229" s="14" t="str">
        <f aca="false">INDEX(10_Lieux!$C:$C,V229)</f>
        <v>France</v>
      </c>
      <c r="U229" s="14" t="n">
        <f aca="false">MATCH(A229,10_Lieux!$A:$A,0)</f>
        <v>49</v>
      </c>
      <c r="V229" s="14" t="n">
        <f aca="false">MATCH(B229,10_Lieux!$A:$A,0)</f>
        <v>29</v>
      </c>
      <c r="W229" s="14" t="n">
        <f aca="false">ROUND(6371*2*ASIN(SQRT(SIN(RADIANS(INDEX(10_Lieux!$F:$F,V229)-INDEX(10_Lieux!$F:$F,U229))/2)^2+COS(RADIANS(INDEX(10_Lieux!$F:$F,U229)))*COS(RADIANS(INDEX(10_Lieux!$F:$F,V229)))*SIN(RADIANS(INDEX(10_Lieux!$G:$G,V229)-INDEX(10_Lieux!$G:$G,U229))/2)^2)),1)</f>
        <v>698.3</v>
      </c>
      <c r="X229" s="14" t="n">
        <f aca="false">ROUND(I229/IF(I229&lt;p_seuil_vitesse,p_vit_lente,p_vit_rapide)*60/15,0)*15</f>
        <v>555</v>
      </c>
      <c r="Y229" s="14" t="n">
        <f aca="false">MAX(IF(INDEX(10_Lieux!$B:$B,U229)&lt;&gt;"Ville",INDEX(10_Lieux!$I:$I,U229),0),IF(INDEX(10_Lieux!$B:$B,V229)&lt;&gt;"Ville",INDEX(10_Lieux!$I:$I,V229),0))</f>
        <v>0</v>
      </c>
      <c r="Z229" s="14" t="str">
        <f aca="false">A229&amp;"|"&amp;B229</f>
        <v>Rennes|Strasbourg</v>
      </c>
      <c r="AA229" s="14" t="str">
        <f aca="false">IF(I229&lt;p_local,"Local",IF(I229&lt;p_vv_min,"Courte distance",IF(I229&lt;p_tres_long,"Longue distance","Très longue distance")))</f>
        <v>Très longue distance</v>
      </c>
    </row>
    <row r="230" customFormat="false" ht="15" hidden="false" customHeight="true" outlineLevel="0" collapsed="false">
      <c r="A230" s="1" t="s">
        <v>142</v>
      </c>
      <c r="B230" s="1" t="s">
        <v>138</v>
      </c>
      <c r="C230" s="1" t="s">
        <v>33</v>
      </c>
      <c r="D230" s="1" t="s">
        <v>124</v>
      </c>
      <c r="E230" s="1" t="s">
        <v>374</v>
      </c>
      <c r="F230" s="14" t="s">
        <v>40</v>
      </c>
      <c r="G230" s="14" t="str">
        <f aca="false">IF(I230&lt;p_local,"Local → page infra",IF(H230&gt;=p_ph1,"Phase 1",IF(H230&gt;=p_ph2,"Phase 2","Phase 3")))</f>
        <v>Phase 3</v>
      </c>
      <c r="H230" s="14" t="n">
        <f aca="false">IF(I230&lt;p_local,0,IF(C230="Aéroport → Aéroport",p_pts_plein,IF(Y230&gt;0,IF(I230&lt;=Y230,p_pts_plein,IF(I230&lt;=p_mult2*Y230,p_pts_moyen,p_pts_r3)),IF(I230&gt;=p_vv_min,p_pts_plein,IF(I230&gt;=p_vv_moy,p_pts_moyen,p_pts_court))))+IF(INDEX(10_Lieux!$D:$D,U230)=1,p_prio1,p_prio2)+IF(INDEX(10_Lieux!$D:$D,V230)=1,p_prio1,p_prio2)+IF(K230="Oui",p_tf,0)+p_hub*((INDEX(10_Lieux!$H:$H,U230)="Hub")+(INDEX(10_Lieux!$H:$H,V230)="Hub"))+IF(OR(INDEX(10_Lieux!$H:$H,U230)="Premium",INDEX(10_Lieux!$H:$H,V230)="Premium"),p_prem,0))</f>
        <v>50</v>
      </c>
      <c r="I230" s="14" t="n">
        <f aca="false">ROUND(W230*p_facteur,0)</f>
        <v>825</v>
      </c>
      <c r="J230" s="14" t="str">
        <f aca="false">IF(X230&lt;60,X230&amp;" min",INT(X230/60)&amp;" h"&amp;IF(MOD(X230,60)=0,""," "&amp;TEXT(MOD(X230,60),"00")))</f>
        <v>8 h 45</v>
      </c>
      <c r="K230" s="14" t="str">
        <f aca="false">IF(S230&lt;&gt;T230,"Oui","Non")</f>
        <v>Non</v>
      </c>
      <c r="L230" s="14" t="str">
        <f aca="false">IF(AND(INDEX(10_Lieux!$B:$B,U230)="Ville",INDEX(10_Lieux!$B:$B,V230)="Ville"),"/chauffeur-prive/"&amp;INDEX(10_Lieux!$E:$E,U230)&amp;"-"&amp;INDEX(10_Lieux!$E:$E,V230)&amp;"/","/chauffeur-prive/"&amp;INDEX(10_Lieux!$E:$E,U230)&amp;"/"&amp;INDEX(10_Lieux!$E:$E,V230)&amp;"/")</f>
        <v>/chauffeur-prive/rennes-montpellier/</v>
      </c>
      <c r="M230" s="14" t="str">
        <f aca="false">IFERROR(INDEX($L:$L,MATCH(B230&amp;"|"&amp;A230,$Z:$Z,0)),"—")</f>
        <v>/chauffeur-prive/montpellier-rennes/</v>
      </c>
      <c r="N230" s="14" t="str">
        <f aca="false">IF(LEN("Chauffeur privé "&amp;INDEX(10_Lieux!$J:$J,U230)&amp;" → "&amp;INDEX(10_Lieux!$J:$J,V230)&amp;" | 24h/24")&gt;60,"Chauffeur privé "&amp;INDEX(10_Lieux!$J:$J,U230)&amp;" → "&amp;INDEX(10_Lieux!$J:$J,V230),"Chauffeur privé "&amp;INDEX(10_Lieux!$J:$J,U230)&amp;" → "&amp;INDEX(10_Lieux!$J:$J,V230)&amp;" | 24h/24")</f>
        <v>Chauffeur privé Rennes → Montpellier | 24h/24</v>
      </c>
      <c r="O230" s="14" t="n">
        <f aca="false">LEN(N230)</f>
        <v>45</v>
      </c>
      <c r="P230" s="14" t="str">
        <f aca="false">"Chauffeur privé "&amp;INDEX(10_Lieux!$K:$K,U230)&amp;" vers "&amp;INDEX(10_Lieux!$L:$L,V230)</f>
        <v>Chauffeur privé de Rennes vers Montpellier</v>
      </c>
      <c r="Q230" s="14" t="str">
        <f aca="false">"Chauffeur privé "&amp;INDEX(10_Lieux!$K:$K,U230)&amp;" vers "&amp;INDEX(10_Lieux!$L:$L,V230)&amp;" : env. "&amp;I230&amp;" km, "&amp;J230&amp;" de route. Devis personnalisé, standard 24h/24 et 7j/7."</f>
        <v>Chauffeur privé de Rennes vers Montpellier : env. 825 km, 8 h 45 de route. Devis personnalisé, standard 24h/24 et 7j/7.</v>
      </c>
      <c r="R230" s="14" t="n">
        <f aca="false">LEN(Q230)</f>
        <v>119</v>
      </c>
      <c r="S230" s="14" t="str">
        <f aca="false">INDEX(10_Lieux!$C:$C,U230)</f>
        <v>France</v>
      </c>
      <c r="T230" s="14" t="str">
        <f aca="false">INDEX(10_Lieux!$C:$C,V230)</f>
        <v>France</v>
      </c>
      <c r="U230" s="14" t="n">
        <f aca="false">MATCH(A230,10_Lieux!$A:$A,0)</f>
        <v>49</v>
      </c>
      <c r="V230" s="14" t="n">
        <f aca="false">MATCH(B230,10_Lieux!$A:$A,0)</f>
        <v>71</v>
      </c>
      <c r="W230" s="14" t="n">
        <f aca="false">ROUND(6371*2*ASIN(SQRT(SIN(RADIANS(INDEX(10_Lieux!$F:$F,V230)-INDEX(10_Lieux!$F:$F,U230))/2)^2+COS(RADIANS(INDEX(10_Lieux!$F:$F,U230)))*COS(RADIANS(INDEX(10_Lieux!$F:$F,V230)))*SIN(RADIANS(INDEX(10_Lieux!$G:$G,V230)-INDEX(10_Lieux!$G:$G,U230))/2)^2)),1)</f>
        <v>660</v>
      </c>
      <c r="X230" s="14" t="n">
        <f aca="false">ROUND(I230/IF(I230&lt;p_seuil_vitesse,p_vit_lente,p_vit_rapide)*60/15,0)*15</f>
        <v>525</v>
      </c>
      <c r="Y230" s="14" t="n">
        <f aca="false">MAX(IF(INDEX(10_Lieux!$B:$B,U230)&lt;&gt;"Ville",INDEX(10_Lieux!$I:$I,U230),0),IF(INDEX(10_Lieux!$B:$B,V230)&lt;&gt;"Ville",INDEX(10_Lieux!$I:$I,V230),0))</f>
        <v>0</v>
      </c>
      <c r="Z230" s="14" t="str">
        <f aca="false">A230&amp;"|"&amp;B230</f>
        <v>Rennes|Montpellier</v>
      </c>
      <c r="AA230" s="14" t="str">
        <f aca="false">IF(I230&lt;p_local,"Local",IF(I230&lt;p_vv_min,"Courte distance",IF(I230&lt;p_tres_long,"Longue distance","Très longue distance")))</f>
        <v>Très longue distance</v>
      </c>
    </row>
    <row r="231" customFormat="false" ht="15" hidden="false" customHeight="true" outlineLevel="0" collapsed="false">
      <c r="A231" s="1" t="s">
        <v>142</v>
      </c>
      <c r="B231" s="1" t="s">
        <v>140</v>
      </c>
      <c r="C231" s="1" t="s">
        <v>33</v>
      </c>
      <c r="D231" s="1" t="s">
        <v>124</v>
      </c>
      <c r="E231" s="1" t="s">
        <v>375</v>
      </c>
      <c r="F231" s="14" t="s">
        <v>40</v>
      </c>
      <c r="G231" s="14" t="str">
        <f aca="false">IF(I231&lt;p_local,"Local → page infra",IF(H231&gt;=p_ph1,"Phase 1",IF(H231&gt;=p_ph2,"Phase 2","Phase 3")))</f>
        <v>Phase 3</v>
      </c>
      <c r="H231" s="14" t="n">
        <f aca="false">IF(I231&lt;p_local,0,IF(C231="Aéroport → Aéroport",p_pts_plein,IF(Y231&gt;0,IF(I231&lt;=Y231,p_pts_plein,IF(I231&lt;=p_mult2*Y231,p_pts_moyen,p_pts_r3)),IF(I231&gt;=p_vv_min,p_pts_plein,IF(I231&gt;=p_vv_moy,p_pts_moyen,p_pts_court))))+IF(INDEX(10_Lieux!$D:$D,U231)=1,p_prio1,p_prio2)+IF(INDEX(10_Lieux!$D:$D,V231)=1,p_prio1,p_prio2)+IF(K231="Oui",p_tf,0)+p_hub*((INDEX(10_Lieux!$H:$H,U231)="Hub")+(INDEX(10_Lieux!$H:$H,V231)="Hub"))+IF(OR(INDEX(10_Lieux!$H:$H,U231)="Premium",INDEX(10_Lieux!$H:$H,V231)="Premium"),p_prem,0))</f>
        <v>50</v>
      </c>
      <c r="I231" s="14" t="n">
        <f aca="false">ROUND(W231*p_facteur,0)</f>
        <v>126</v>
      </c>
      <c r="J231" s="14" t="str">
        <f aca="false">IF(X231&lt;60,X231&amp;" min",INT(X231/60)&amp;" h"&amp;IF(MOD(X231,60)=0,""," "&amp;TEXT(MOD(X231,60),"00")))</f>
        <v>1 h 15</v>
      </c>
      <c r="K231" s="14" t="str">
        <f aca="false">IF(S231&lt;&gt;T231,"Oui","Non")</f>
        <v>Non</v>
      </c>
      <c r="L231" s="14" t="str">
        <f aca="false">IF(AND(INDEX(10_Lieux!$B:$B,U231)="Ville",INDEX(10_Lieux!$B:$B,V231)="Ville"),"/chauffeur-prive/"&amp;INDEX(10_Lieux!$E:$E,U231)&amp;"-"&amp;INDEX(10_Lieux!$E:$E,V231)&amp;"/","/chauffeur-prive/"&amp;INDEX(10_Lieux!$E:$E,U231)&amp;"/"&amp;INDEX(10_Lieux!$E:$E,V231)&amp;"/")</f>
        <v>/chauffeur-prive/rennes-nantes/</v>
      </c>
      <c r="M231" s="14" t="str">
        <f aca="false">IFERROR(INDEX($L:$L,MATCH(B231&amp;"|"&amp;A231,$Z:$Z,0)),"—")</f>
        <v>/chauffeur-prive/nantes-rennes/</v>
      </c>
      <c r="N231" s="14" t="str">
        <f aca="false">IF(LEN("Chauffeur privé "&amp;INDEX(10_Lieux!$J:$J,U231)&amp;" → "&amp;INDEX(10_Lieux!$J:$J,V231)&amp;" | 24h/24")&gt;60,"Chauffeur privé "&amp;INDEX(10_Lieux!$J:$J,U231)&amp;" → "&amp;INDEX(10_Lieux!$J:$J,V231),"Chauffeur privé "&amp;INDEX(10_Lieux!$J:$J,U231)&amp;" → "&amp;INDEX(10_Lieux!$J:$J,V231)&amp;" | 24h/24")</f>
        <v>Chauffeur privé Rennes → Nantes | 24h/24</v>
      </c>
      <c r="O231" s="14" t="n">
        <f aca="false">LEN(N231)</f>
        <v>40</v>
      </c>
      <c r="P231" s="14" t="str">
        <f aca="false">"Chauffeur privé "&amp;INDEX(10_Lieux!$K:$K,U231)&amp;" vers "&amp;INDEX(10_Lieux!$L:$L,V231)</f>
        <v>Chauffeur privé de Rennes vers Nantes</v>
      </c>
      <c r="Q231" s="14" t="str">
        <f aca="false">"Chauffeur privé "&amp;INDEX(10_Lieux!$K:$K,U231)&amp;" vers "&amp;INDEX(10_Lieux!$L:$L,V231)&amp;" : env. "&amp;I231&amp;" km, "&amp;J231&amp;" de route. Devis personnalisé, standard 24h/24 et 7j/7."</f>
        <v>Chauffeur privé de Rennes vers Nantes : env. 126 km, 1 h 15 de route. Devis personnalisé, standard 24h/24 et 7j/7.</v>
      </c>
      <c r="R231" s="14" t="n">
        <f aca="false">LEN(Q231)</f>
        <v>114</v>
      </c>
      <c r="S231" s="14" t="str">
        <f aca="false">INDEX(10_Lieux!$C:$C,U231)</f>
        <v>France</v>
      </c>
      <c r="T231" s="14" t="str">
        <f aca="false">INDEX(10_Lieux!$C:$C,V231)</f>
        <v>France</v>
      </c>
      <c r="U231" s="14" t="n">
        <f aca="false">MATCH(A231,10_Lieux!$A:$A,0)</f>
        <v>49</v>
      </c>
      <c r="V231" s="14" t="n">
        <f aca="false">MATCH(B231,10_Lieux!$A:$A,0)</f>
        <v>56</v>
      </c>
      <c r="W231" s="14" t="n">
        <f aca="false">ROUND(6371*2*ASIN(SQRT(SIN(RADIANS(INDEX(10_Lieux!$F:$F,V231)-INDEX(10_Lieux!$F:$F,U231))/2)^2+COS(RADIANS(INDEX(10_Lieux!$F:$F,U231)))*COS(RADIANS(INDEX(10_Lieux!$F:$F,V231)))*SIN(RADIANS(INDEX(10_Lieux!$G:$G,V231)-INDEX(10_Lieux!$G:$G,U231))/2)^2)),1)</f>
        <v>100.4</v>
      </c>
      <c r="X231" s="14" t="n">
        <f aca="false">ROUND(I231/IF(I231&lt;p_seuil_vitesse,p_vit_lente,p_vit_rapide)*60/15,0)*15</f>
        <v>75</v>
      </c>
      <c r="Y231" s="14" t="n">
        <f aca="false">MAX(IF(INDEX(10_Lieux!$B:$B,U231)&lt;&gt;"Ville",INDEX(10_Lieux!$I:$I,U231),0),IF(INDEX(10_Lieux!$B:$B,V231)&lt;&gt;"Ville",INDEX(10_Lieux!$I:$I,V231),0))</f>
        <v>0</v>
      </c>
      <c r="Z231" s="14" t="str">
        <f aca="false">A231&amp;"|"&amp;B231</f>
        <v>Rennes|Nantes</v>
      </c>
      <c r="AA231" s="14" t="str">
        <f aca="false">IF(I231&lt;p_local,"Local",IF(I231&lt;p_vv_min,"Courte distance",IF(I231&lt;p_tres_long,"Longue distance","Très longue distance")))</f>
        <v>Longue distance</v>
      </c>
    </row>
    <row r="232" customFormat="false" ht="15" hidden="false" customHeight="true" outlineLevel="0" collapsed="false">
      <c r="A232" s="1" t="s">
        <v>142</v>
      </c>
      <c r="B232" s="1" t="s">
        <v>144</v>
      </c>
      <c r="C232" s="1" t="s">
        <v>33</v>
      </c>
      <c r="D232" s="1" t="s">
        <v>124</v>
      </c>
      <c r="E232" s="1" t="s">
        <v>376</v>
      </c>
      <c r="F232" s="14" t="s">
        <v>40</v>
      </c>
      <c r="G232" s="14" t="str">
        <f aca="false">IF(I232&lt;p_local,"Local → page infra",IF(H232&gt;=p_ph1,"Phase 1",IF(H232&gt;=p_ph2,"Phase 2","Phase 3")))</f>
        <v>Phase 3</v>
      </c>
      <c r="H232" s="14" t="n">
        <f aca="false">IF(I232&lt;p_local,0,IF(C232="Aéroport → Aéroport",p_pts_plein,IF(Y232&gt;0,IF(I232&lt;=Y232,p_pts_plein,IF(I232&lt;=p_mult2*Y232,p_pts_moyen,p_pts_r3)),IF(I232&gt;=p_vv_min,p_pts_plein,IF(I232&gt;=p_vv_moy,p_pts_moyen,p_pts_court))))+IF(INDEX(10_Lieux!$D:$D,U232)=1,p_prio1,p_prio2)+IF(INDEX(10_Lieux!$D:$D,V232)=1,p_prio1,p_prio2)+IF(K232="Oui",p_tf,0)+p_hub*((INDEX(10_Lieux!$H:$H,U232)="Hub")+(INDEX(10_Lieux!$H:$H,V232)="Hub"))+IF(OR(INDEX(10_Lieux!$H:$H,U232)="Premium",INDEX(10_Lieux!$H:$H,V232)="Premium"),p_prem,0))</f>
        <v>55</v>
      </c>
      <c r="I232" s="14" t="n">
        <f aca="false">ROUND(W232*p_facteur,0)</f>
        <v>638</v>
      </c>
      <c r="J232" s="14" t="str">
        <f aca="false">IF(X232&lt;60,X232&amp;" min",INT(X232/60)&amp;" h"&amp;IF(MOD(X232,60)=0,""," "&amp;TEXT(MOD(X232,60),"00")))</f>
        <v>6 h 45</v>
      </c>
      <c r="K232" s="14" t="str">
        <f aca="false">IF(S232&lt;&gt;T232,"Oui","Non")</f>
        <v>Non</v>
      </c>
      <c r="L232" s="14" t="str">
        <f aca="false">IF(AND(INDEX(10_Lieux!$B:$B,U232)="Ville",INDEX(10_Lieux!$B:$B,V232)="Ville"),"/chauffeur-prive/"&amp;INDEX(10_Lieux!$E:$E,U232)&amp;"-"&amp;INDEX(10_Lieux!$E:$E,V232)&amp;"/","/chauffeur-prive/"&amp;INDEX(10_Lieux!$E:$E,U232)&amp;"/"&amp;INDEX(10_Lieux!$E:$E,V232)&amp;"/")</f>
        <v>/chauffeur-prive/rennes-dijon/</v>
      </c>
      <c r="M232" s="14" t="str">
        <f aca="false">IFERROR(INDEX($L:$L,MATCH(B232&amp;"|"&amp;A232,$Z:$Z,0)),"—")</f>
        <v>/chauffeur-prive/dijon-rennes/</v>
      </c>
      <c r="N232" s="14" t="str">
        <f aca="false">IF(LEN("Chauffeur privé "&amp;INDEX(10_Lieux!$J:$J,U232)&amp;" → "&amp;INDEX(10_Lieux!$J:$J,V232)&amp;" | 24h/24")&gt;60,"Chauffeur privé "&amp;INDEX(10_Lieux!$J:$J,U232)&amp;" → "&amp;INDEX(10_Lieux!$J:$J,V232),"Chauffeur privé "&amp;INDEX(10_Lieux!$J:$J,U232)&amp;" → "&amp;INDEX(10_Lieux!$J:$J,V232)&amp;" | 24h/24")</f>
        <v>Chauffeur privé Rennes → Dijon | 24h/24</v>
      </c>
      <c r="O232" s="14" t="n">
        <f aca="false">LEN(N232)</f>
        <v>39</v>
      </c>
      <c r="P232" s="14" t="str">
        <f aca="false">"Chauffeur privé "&amp;INDEX(10_Lieux!$K:$K,U232)&amp;" vers "&amp;INDEX(10_Lieux!$L:$L,V232)</f>
        <v>Chauffeur privé de Rennes vers Dijon</v>
      </c>
      <c r="Q232" s="14" t="str">
        <f aca="false">"Chauffeur privé "&amp;INDEX(10_Lieux!$K:$K,U232)&amp;" vers "&amp;INDEX(10_Lieux!$L:$L,V232)&amp;" : env. "&amp;I232&amp;" km, "&amp;J232&amp;" de route. Devis personnalisé, standard 24h/24 et 7j/7."</f>
        <v>Chauffeur privé de Rennes vers Dijon : env. 638 km, 6 h 45 de route. Devis personnalisé, standard 24h/24 et 7j/7.</v>
      </c>
      <c r="R232" s="14" t="n">
        <f aca="false">LEN(Q232)</f>
        <v>113</v>
      </c>
      <c r="S232" s="14" t="str">
        <f aca="false">INDEX(10_Lieux!$C:$C,U232)</f>
        <v>France</v>
      </c>
      <c r="T232" s="14" t="str">
        <f aca="false">INDEX(10_Lieux!$C:$C,V232)</f>
        <v>France</v>
      </c>
      <c r="U232" s="14" t="n">
        <f aca="false">MATCH(A232,10_Lieux!$A:$A,0)</f>
        <v>49</v>
      </c>
      <c r="V232" s="14" t="n">
        <f aca="false">MATCH(B232,10_Lieux!$A:$A,0)</f>
        <v>23</v>
      </c>
      <c r="W232" s="14" t="n">
        <f aca="false">ROUND(6371*2*ASIN(SQRT(SIN(RADIANS(INDEX(10_Lieux!$F:$F,V232)-INDEX(10_Lieux!$F:$F,U232))/2)^2+COS(RADIANS(INDEX(10_Lieux!$F:$F,U232)))*COS(RADIANS(INDEX(10_Lieux!$F:$F,V232)))*SIN(RADIANS(INDEX(10_Lieux!$G:$G,V232)-INDEX(10_Lieux!$G:$G,U232))/2)^2)),1)</f>
        <v>510.2</v>
      </c>
      <c r="X232" s="14" t="n">
        <f aca="false">ROUND(I232/IF(I232&lt;p_seuil_vitesse,p_vit_lente,p_vit_rapide)*60/15,0)*15</f>
        <v>405</v>
      </c>
      <c r="Y232" s="14" t="n">
        <f aca="false">MAX(IF(INDEX(10_Lieux!$B:$B,U232)&lt;&gt;"Ville",INDEX(10_Lieux!$I:$I,U232),0),IF(INDEX(10_Lieux!$B:$B,V232)&lt;&gt;"Ville",INDEX(10_Lieux!$I:$I,V232),0))</f>
        <v>0</v>
      </c>
      <c r="Z232" s="14" t="str">
        <f aca="false">A232&amp;"|"&amp;B232</f>
        <v>Rennes|Dijon</v>
      </c>
      <c r="AA232" s="14" t="str">
        <f aca="false">IF(I232&lt;p_local,"Local",IF(I232&lt;p_vv_min,"Courte distance",IF(I232&lt;p_tres_long,"Longue distance","Très longue distance")))</f>
        <v>Longue distance</v>
      </c>
    </row>
    <row r="233" customFormat="false" ht="15" hidden="false" customHeight="true" outlineLevel="0" collapsed="false">
      <c r="A233" s="1" t="s">
        <v>142</v>
      </c>
      <c r="B233" s="1" t="s">
        <v>146</v>
      </c>
      <c r="C233" s="1" t="s">
        <v>33</v>
      </c>
      <c r="D233" s="1" t="s">
        <v>124</v>
      </c>
      <c r="E233" s="1" t="s">
        <v>377</v>
      </c>
      <c r="F233" s="14" t="s">
        <v>40</v>
      </c>
      <c r="G233" s="14" t="str">
        <f aca="false">IF(I233&lt;p_local,"Local → page infra",IF(H233&gt;=p_ph1,"Phase 1",IF(H233&gt;=p_ph2,"Phase 2","Phase 3")))</f>
        <v>Phase 3</v>
      </c>
      <c r="H233" s="14" t="n">
        <f aca="false">IF(I233&lt;p_local,0,IF(C233="Aéroport → Aéroport",p_pts_plein,IF(Y233&gt;0,IF(I233&lt;=Y233,p_pts_plein,IF(I233&lt;=p_mult2*Y233,p_pts_moyen,p_pts_r3)),IF(I233&gt;=p_vv_min,p_pts_plein,IF(I233&gt;=p_vv_moy,p_pts_moyen,p_pts_court))))+IF(INDEX(10_Lieux!$D:$D,U233)=1,p_prio1,p_prio2)+IF(INDEX(10_Lieux!$D:$D,V233)=1,p_prio1,p_prio2)+IF(K233="Oui",p_tf,0)+p_hub*((INDEX(10_Lieux!$H:$H,U233)="Hub")+(INDEX(10_Lieux!$H:$H,V233)="Hub"))+IF(OR(INDEX(10_Lieux!$H:$H,U233)="Premium",INDEX(10_Lieux!$H:$H,V233)="Premium"),p_prem,0))</f>
        <v>55</v>
      </c>
      <c r="I233" s="14" t="n">
        <f aca="false">ROUND(W233*p_facteur,0)</f>
        <v>815</v>
      </c>
      <c r="J233" s="14" t="str">
        <f aca="false">IF(X233&lt;60,X233&amp;" min",INT(X233/60)&amp;" h"&amp;IF(MOD(X233,60)=0,""," "&amp;TEXT(MOD(X233,60),"00")))</f>
        <v>8 h 30</v>
      </c>
      <c r="K233" s="14" t="str">
        <f aca="false">IF(S233&lt;&gt;T233,"Oui","Non")</f>
        <v>Non</v>
      </c>
      <c r="L233" s="14" t="str">
        <f aca="false">IF(AND(INDEX(10_Lieux!$B:$B,U233)="Ville",INDEX(10_Lieux!$B:$B,V233)="Ville"),"/chauffeur-prive/"&amp;INDEX(10_Lieux!$E:$E,U233)&amp;"-"&amp;INDEX(10_Lieux!$E:$E,V233)&amp;"/","/chauffeur-prive/"&amp;INDEX(10_Lieux!$E:$E,U233)&amp;"/"&amp;INDEX(10_Lieux!$E:$E,V233)&amp;"/")</f>
        <v>/chauffeur-prive/rennes-grenoble/</v>
      </c>
      <c r="M233" s="14" t="str">
        <f aca="false">IFERROR(INDEX($L:$L,MATCH(B233&amp;"|"&amp;A233,$Z:$Z,0)),"—")</f>
        <v>/chauffeur-prive/grenoble-rennes/</v>
      </c>
      <c r="N233" s="14" t="str">
        <f aca="false">IF(LEN("Chauffeur privé "&amp;INDEX(10_Lieux!$J:$J,U233)&amp;" → "&amp;INDEX(10_Lieux!$J:$J,V233)&amp;" | 24h/24")&gt;60,"Chauffeur privé "&amp;INDEX(10_Lieux!$J:$J,U233)&amp;" → "&amp;INDEX(10_Lieux!$J:$J,V233),"Chauffeur privé "&amp;INDEX(10_Lieux!$J:$J,U233)&amp;" → "&amp;INDEX(10_Lieux!$J:$J,V233)&amp;" | 24h/24")</f>
        <v>Chauffeur privé Rennes → Grenoble | 24h/24</v>
      </c>
      <c r="O233" s="14" t="n">
        <f aca="false">LEN(N233)</f>
        <v>42</v>
      </c>
      <c r="P233" s="14" t="str">
        <f aca="false">"Chauffeur privé "&amp;INDEX(10_Lieux!$K:$K,U233)&amp;" vers "&amp;INDEX(10_Lieux!$L:$L,V233)</f>
        <v>Chauffeur privé de Rennes vers Grenoble</v>
      </c>
      <c r="Q233" s="14" t="str">
        <f aca="false">"Chauffeur privé "&amp;INDEX(10_Lieux!$K:$K,U233)&amp;" vers "&amp;INDEX(10_Lieux!$L:$L,V233)&amp;" : env. "&amp;I233&amp;" km, "&amp;J233&amp;" de route. Devis personnalisé, standard 24h/24 et 7j/7."</f>
        <v>Chauffeur privé de Rennes vers Grenoble : env. 815 km, 8 h 30 de route. Devis personnalisé, standard 24h/24 et 7j/7.</v>
      </c>
      <c r="R233" s="14" t="n">
        <f aca="false">LEN(Q233)</f>
        <v>116</v>
      </c>
      <c r="S233" s="14" t="str">
        <f aca="false">INDEX(10_Lieux!$C:$C,U233)</f>
        <v>France</v>
      </c>
      <c r="T233" s="14" t="str">
        <f aca="false">INDEX(10_Lieux!$C:$C,V233)</f>
        <v>France</v>
      </c>
      <c r="U233" s="14" t="n">
        <f aca="false">MATCH(A233,10_Lieux!$A:$A,0)</f>
        <v>49</v>
      </c>
      <c r="V233" s="14" t="n">
        <f aca="false">MATCH(B233,10_Lieux!$A:$A,0)</f>
        <v>9</v>
      </c>
      <c r="W233" s="14" t="n">
        <f aca="false">ROUND(6371*2*ASIN(SQRT(SIN(RADIANS(INDEX(10_Lieux!$F:$F,V233)-INDEX(10_Lieux!$F:$F,U233))/2)^2+COS(RADIANS(INDEX(10_Lieux!$F:$F,U233)))*COS(RADIANS(INDEX(10_Lieux!$F:$F,V233)))*SIN(RADIANS(INDEX(10_Lieux!$G:$G,V233)-INDEX(10_Lieux!$G:$G,U233))/2)^2)),1)</f>
        <v>651.7</v>
      </c>
      <c r="X233" s="14" t="n">
        <f aca="false">ROUND(I233/IF(I233&lt;p_seuil_vitesse,p_vit_lente,p_vit_rapide)*60/15,0)*15</f>
        <v>510</v>
      </c>
      <c r="Y233" s="14" t="n">
        <f aca="false">MAX(IF(INDEX(10_Lieux!$B:$B,U233)&lt;&gt;"Ville",INDEX(10_Lieux!$I:$I,U233),0),IF(INDEX(10_Lieux!$B:$B,V233)&lt;&gt;"Ville",INDEX(10_Lieux!$I:$I,V233),0))</f>
        <v>0</v>
      </c>
      <c r="Z233" s="14" t="str">
        <f aca="false">A233&amp;"|"&amp;B233</f>
        <v>Rennes|Grenoble</v>
      </c>
      <c r="AA233" s="14" t="str">
        <f aca="false">IF(I233&lt;p_local,"Local",IF(I233&lt;p_vv_min,"Courte distance",IF(I233&lt;p_tres_long,"Longue distance","Très longue distance")))</f>
        <v>Très longue distance</v>
      </c>
    </row>
    <row r="234" customFormat="false" ht="15" hidden="false" customHeight="true" outlineLevel="0" collapsed="false">
      <c r="A234" s="1" t="s">
        <v>142</v>
      </c>
      <c r="B234" s="1" t="s">
        <v>148</v>
      </c>
      <c r="C234" s="1" t="s">
        <v>33</v>
      </c>
      <c r="D234" s="1" t="s">
        <v>124</v>
      </c>
      <c r="E234" s="1" t="s">
        <v>378</v>
      </c>
      <c r="F234" s="14" t="s">
        <v>40</v>
      </c>
      <c r="G234" s="14" t="str">
        <f aca="false">IF(I234&lt;p_local,"Local → page infra",IF(H234&gt;=p_ph1,"Phase 1",IF(H234&gt;=p_ph2,"Phase 2","Phase 3")))</f>
        <v>Phase 3</v>
      </c>
      <c r="H234" s="14" t="n">
        <f aca="false">IF(I234&lt;p_local,0,IF(C234="Aéroport → Aéroport",p_pts_plein,IF(Y234&gt;0,IF(I234&lt;=Y234,p_pts_plein,IF(I234&lt;=p_mult2*Y234,p_pts_moyen,p_pts_r3)),IF(I234&gt;=p_vv_min,p_pts_plein,IF(I234&gt;=p_vv_moy,p_pts_moyen,p_pts_court))))+IF(INDEX(10_Lieux!$D:$D,U234)=1,p_prio1,p_prio2)+IF(INDEX(10_Lieux!$D:$D,V234)=1,p_prio1,p_prio2)+IF(K234="Oui",p_tf,0)+p_hub*((INDEX(10_Lieux!$H:$H,U234)="Hub")+(INDEX(10_Lieux!$H:$H,V234)="Hub"))+IF(OR(INDEX(10_Lieux!$H:$H,U234)="Premium",INDEX(10_Lieux!$H:$H,V234)="Premium"),p_prem,0))</f>
        <v>55</v>
      </c>
      <c r="I234" s="14" t="n">
        <f aca="false">ROUND(W234*p_facteur,0)</f>
        <v>801</v>
      </c>
      <c r="J234" s="14" t="str">
        <f aca="false">IF(X234&lt;60,X234&amp;" min",INT(X234/60)&amp;" h"&amp;IF(MOD(X234,60)=0,""," "&amp;TEXT(MOD(X234,60),"00")))</f>
        <v>8 h 30</v>
      </c>
      <c r="K234" s="14" t="str">
        <f aca="false">IF(S234&lt;&gt;T234,"Oui","Non")</f>
        <v>Non</v>
      </c>
      <c r="L234" s="14" t="str">
        <f aca="false">IF(AND(INDEX(10_Lieux!$B:$B,U234)="Ville",INDEX(10_Lieux!$B:$B,V234)="Ville"),"/chauffeur-prive/"&amp;INDEX(10_Lieux!$E:$E,U234)&amp;"-"&amp;INDEX(10_Lieux!$E:$E,V234)&amp;"/","/chauffeur-prive/"&amp;INDEX(10_Lieux!$E:$E,U234)&amp;"/"&amp;INDEX(10_Lieux!$E:$E,V234)&amp;"/")</f>
        <v>/chauffeur-prive/rennes-annecy/</v>
      </c>
      <c r="M234" s="14" t="str">
        <f aca="false">IFERROR(INDEX($L:$L,MATCH(B234&amp;"|"&amp;A234,$Z:$Z,0)),"—")</f>
        <v>/chauffeur-prive/annecy-rennes/</v>
      </c>
      <c r="N234" s="14" t="str">
        <f aca="false">IF(LEN("Chauffeur privé "&amp;INDEX(10_Lieux!$J:$J,U234)&amp;" → "&amp;INDEX(10_Lieux!$J:$J,V234)&amp;" | 24h/24")&gt;60,"Chauffeur privé "&amp;INDEX(10_Lieux!$J:$J,U234)&amp;" → "&amp;INDEX(10_Lieux!$J:$J,V234),"Chauffeur privé "&amp;INDEX(10_Lieux!$J:$J,U234)&amp;" → "&amp;INDEX(10_Lieux!$J:$J,V234)&amp;" | 24h/24")</f>
        <v>Chauffeur privé Rennes → Annecy | 24h/24</v>
      </c>
      <c r="O234" s="14" t="n">
        <f aca="false">LEN(N234)</f>
        <v>40</v>
      </c>
      <c r="P234" s="14" t="str">
        <f aca="false">"Chauffeur privé "&amp;INDEX(10_Lieux!$K:$K,U234)&amp;" vers "&amp;INDEX(10_Lieux!$L:$L,V234)</f>
        <v>Chauffeur privé de Rennes vers Annecy</v>
      </c>
      <c r="Q234" s="14" t="str">
        <f aca="false">"Chauffeur privé "&amp;INDEX(10_Lieux!$K:$K,U234)&amp;" vers "&amp;INDEX(10_Lieux!$L:$L,V234)&amp;" : env. "&amp;I234&amp;" km, "&amp;J234&amp;" de route. Devis personnalisé, standard 24h/24 et 7j/7."</f>
        <v>Chauffeur privé de Rennes vers Annecy : env. 801 km, 8 h 30 de route. Devis personnalisé, standard 24h/24 et 7j/7.</v>
      </c>
      <c r="R234" s="14" t="n">
        <f aca="false">LEN(Q234)</f>
        <v>114</v>
      </c>
      <c r="S234" s="14" t="str">
        <f aca="false">INDEX(10_Lieux!$C:$C,U234)</f>
        <v>France</v>
      </c>
      <c r="T234" s="14" t="str">
        <f aca="false">INDEX(10_Lieux!$C:$C,V234)</f>
        <v>France</v>
      </c>
      <c r="U234" s="14" t="n">
        <f aca="false">MATCH(A234,10_Lieux!$A:$A,0)</f>
        <v>49</v>
      </c>
      <c r="V234" s="14" t="n">
        <f aca="false">MATCH(B234,10_Lieux!$A:$A,0)</f>
        <v>10</v>
      </c>
      <c r="W234" s="14" t="n">
        <f aca="false">ROUND(6371*2*ASIN(SQRT(SIN(RADIANS(INDEX(10_Lieux!$F:$F,V234)-INDEX(10_Lieux!$F:$F,U234))/2)^2+COS(RADIANS(INDEX(10_Lieux!$F:$F,U234)))*COS(RADIANS(INDEX(10_Lieux!$F:$F,V234)))*SIN(RADIANS(INDEX(10_Lieux!$G:$G,V234)-INDEX(10_Lieux!$G:$G,U234))/2)^2)),1)</f>
        <v>640.9</v>
      </c>
      <c r="X234" s="14" t="n">
        <f aca="false">ROUND(I234/IF(I234&lt;p_seuil_vitesse,p_vit_lente,p_vit_rapide)*60/15,0)*15</f>
        <v>510</v>
      </c>
      <c r="Y234" s="14" t="n">
        <f aca="false">MAX(IF(INDEX(10_Lieux!$B:$B,U234)&lt;&gt;"Ville",INDEX(10_Lieux!$I:$I,U234),0),IF(INDEX(10_Lieux!$B:$B,V234)&lt;&gt;"Ville",INDEX(10_Lieux!$I:$I,V234),0))</f>
        <v>0</v>
      </c>
      <c r="Z234" s="14" t="str">
        <f aca="false">A234&amp;"|"&amp;B234</f>
        <v>Rennes|Annecy</v>
      </c>
      <c r="AA234" s="14" t="str">
        <f aca="false">IF(I234&lt;p_local,"Local",IF(I234&lt;p_vv_min,"Courte distance",IF(I234&lt;p_tres_long,"Longue distance","Très longue distance")))</f>
        <v>Très longue distance</v>
      </c>
    </row>
    <row r="235" customFormat="false" ht="15" hidden="false" customHeight="true" outlineLevel="0" collapsed="false">
      <c r="A235" s="1" t="s">
        <v>142</v>
      </c>
      <c r="B235" s="1" t="s">
        <v>150</v>
      </c>
      <c r="C235" s="1" t="s">
        <v>33</v>
      </c>
      <c r="D235" s="1" t="s">
        <v>124</v>
      </c>
      <c r="E235" s="1" t="s">
        <v>379</v>
      </c>
      <c r="F235" s="14" t="s">
        <v>40</v>
      </c>
      <c r="G235" s="14" t="str">
        <f aca="false">IF(I235&lt;p_local,"Local → page infra",IF(H235&gt;=p_ph1,"Phase 1",IF(H235&gt;=p_ph2,"Phase 2","Phase 3")))</f>
        <v>Phase 3</v>
      </c>
      <c r="H235" s="14" t="n">
        <f aca="false">IF(I235&lt;p_local,0,IF(C235="Aéroport → Aéroport",p_pts_plein,IF(Y235&gt;0,IF(I235&lt;=Y235,p_pts_plein,IF(I235&lt;=p_mult2*Y235,p_pts_moyen,p_pts_r3)),IF(I235&gt;=p_vv_min,p_pts_plein,IF(I235&gt;=p_vv_moy,p_pts_moyen,p_pts_court))))+IF(INDEX(10_Lieux!$D:$D,U235)=1,p_prio1,p_prio2)+IF(INDEX(10_Lieux!$D:$D,V235)=1,p_prio1,p_prio2)+IF(K235="Oui",p_tf,0)+p_hub*((INDEX(10_Lieux!$H:$H,U235)="Hub")+(INDEX(10_Lieux!$H:$H,V235)="Hub"))+IF(OR(INDEX(10_Lieux!$H:$H,U235)="Premium",INDEX(10_Lieux!$H:$H,V235)="Premium"),p_prem,0))</f>
        <v>50</v>
      </c>
      <c r="I235" s="14" t="n">
        <f aca="false">ROUND(W235*p_facteur,0)</f>
        <v>804</v>
      </c>
      <c r="J235" s="14" t="str">
        <f aca="false">IF(X235&lt;60,X235&amp;" min",INT(X235/60)&amp;" h"&amp;IF(MOD(X235,60)=0,""," "&amp;TEXT(MOD(X235,60),"00")))</f>
        <v>8 h 30</v>
      </c>
      <c r="K235" s="14" t="str">
        <f aca="false">IF(S235&lt;&gt;T235,"Oui","Non")</f>
        <v>Non</v>
      </c>
      <c r="L235" s="14" t="str">
        <f aca="false">IF(AND(INDEX(10_Lieux!$B:$B,U235)="Ville",INDEX(10_Lieux!$B:$B,V235)="Ville"),"/chauffeur-prive/"&amp;INDEX(10_Lieux!$E:$E,U235)&amp;"-"&amp;INDEX(10_Lieux!$E:$E,V235)&amp;"/","/chauffeur-prive/"&amp;INDEX(10_Lieux!$E:$E,U235)&amp;"/"&amp;INDEX(10_Lieux!$E:$E,V235)&amp;"/")</f>
        <v>/chauffeur-prive/rennes-chambery/</v>
      </c>
      <c r="M235" s="14" t="str">
        <f aca="false">IFERROR(INDEX($L:$L,MATCH(B235&amp;"|"&amp;A235,$Z:$Z,0)),"—")</f>
        <v>/chauffeur-prive/chambery-rennes/</v>
      </c>
      <c r="N235" s="14" t="str">
        <f aca="false">IF(LEN("Chauffeur privé "&amp;INDEX(10_Lieux!$J:$J,U235)&amp;" → "&amp;INDEX(10_Lieux!$J:$J,V235)&amp;" | 24h/24")&gt;60,"Chauffeur privé "&amp;INDEX(10_Lieux!$J:$J,U235)&amp;" → "&amp;INDEX(10_Lieux!$J:$J,V235),"Chauffeur privé "&amp;INDEX(10_Lieux!$J:$J,U235)&amp;" → "&amp;INDEX(10_Lieux!$J:$J,V235)&amp;" | 24h/24")</f>
        <v>Chauffeur privé Rennes → Chambéry | 24h/24</v>
      </c>
      <c r="O235" s="14" t="n">
        <f aca="false">LEN(N235)</f>
        <v>42</v>
      </c>
      <c r="P235" s="14" t="str">
        <f aca="false">"Chauffeur privé "&amp;INDEX(10_Lieux!$K:$K,U235)&amp;" vers "&amp;INDEX(10_Lieux!$L:$L,V235)</f>
        <v>Chauffeur privé de Rennes vers Chambéry</v>
      </c>
      <c r="Q235" s="14" t="str">
        <f aca="false">"Chauffeur privé "&amp;INDEX(10_Lieux!$K:$K,U235)&amp;" vers "&amp;INDEX(10_Lieux!$L:$L,V235)&amp;" : env. "&amp;I235&amp;" km, "&amp;J235&amp;" de route. Devis personnalisé, standard 24h/24 et 7j/7."</f>
        <v>Chauffeur privé de Rennes vers Chambéry : env. 804 km, 8 h 30 de route. Devis personnalisé, standard 24h/24 et 7j/7.</v>
      </c>
      <c r="R235" s="14" t="n">
        <f aca="false">LEN(Q235)</f>
        <v>116</v>
      </c>
      <c r="S235" s="14" t="str">
        <f aca="false">INDEX(10_Lieux!$C:$C,U235)</f>
        <v>France</v>
      </c>
      <c r="T235" s="14" t="str">
        <f aca="false">INDEX(10_Lieux!$C:$C,V235)</f>
        <v>France</v>
      </c>
      <c r="U235" s="14" t="n">
        <f aca="false">MATCH(A235,10_Lieux!$A:$A,0)</f>
        <v>49</v>
      </c>
      <c r="V235" s="14" t="n">
        <f aca="false">MATCH(B235,10_Lieux!$A:$A,0)</f>
        <v>11</v>
      </c>
      <c r="W235" s="14" t="n">
        <f aca="false">ROUND(6371*2*ASIN(SQRT(SIN(RADIANS(INDEX(10_Lieux!$F:$F,V235)-INDEX(10_Lieux!$F:$F,U235))/2)^2+COS(RADIANS(INDEX(10_Lieux!$F:$F,U235)))*COS(RADIANS(INDEX(10_Lieux!$F:$F,V235)))*SIN(RADIANS(INDEX(10_Lieux!$G:$G,V235)-INDEX(10_Lieux!$G:$G,U235))/2)^2)),1)</f>
        <v>643.3</v>
      </c>
      <c r="X235" s="14" t="n">
        <f aca="false">ROUND(I235/IF(I235&lt;p_seuil_vitesse,p_vit_lente,p_vit_rapide)*60/15,0)*15</f>
        <v>510</v>
      </c>
      <c r="Y235" s="14" t="n">
        <f aca="false">MAX(IF(INDEX(10_Lieux!$B:$B,U235)&lt;&gt;"Ville",INDEX(10_Lieux!$I:$I,U235),0),IF(INDEX(10_Lieux!$B:$B,V235)&lt;&gt;"Ville",INDEX(10_Lieux!$I:$I,V235),0))</f>
        <v>0</v>
      </c>
      <c r="Z235" s="14" t="str">
        <f aca="false">A235&amp;"|"&amp;B235</f>
        <v>Rennes|Chambéry</v>
      </c>
      <c r="AA235" s="14" t="str">
        <f aca="false">IF(I235&lt;p_local,"Local",IF(I235&lt;p_vv_min,"Courte distance",IF(I235&lt;p_tres_long,"Longue distance","Très longue distance")))</f>
        <v>Très longue distance</v>
      </c>
    </row>
    <row r="236" customFormat="false" ht="15" hidden="false" customHeight="true" outlineLevel="0" collapsed="false">
      <c r="A236" s="1" t="s">
        <v>142</v>
      </c>
      <c r="B236" s="1" t="s">
        <v>152</v>
      </c>
      <c r="C236" s="1" t="s">
        <v>33</v>
      </c>
      <c r="D236" s="1" t="s">
        <v>124</v>
      </c>
      <c r="E236" s="1" t="s">
        <v>380</v>
      </c>
      <c r="F236" s="14" t="s">
        <v>40</v>
      </c>
      <c r="G236" s="14" t="str">
        <f aca="false">IF(I236&lt;p_local,"Local → page infra",IF(H236&gt;=p_ph1,"Phase 1",IF(H236&gt;=p_ph2,"Phase 2","Phase 3")))</f>
        <v>Phase 2</v>
      </c>
      <c r="H236" s="14" t="n">
        <f aca="false">IF(I236&lt;p_local,0,IF(C236="Aéroport → Aéroport",p_pts_plein,IF(Y236&gt;0,IF(I236&lt;=Y236,p_pts_plein,IF(I236&lt;=p_mult2*Y236,p_pts_moyen,p_pts_r3)),IF(I236&gt;=p_vv_min,p_pts_plein,IF(I236&gt;=p_vv_moy,p_pts_moyen,p_pts_court))))+IF(INDEX(10_Lieux!$D:$D,U236)=1,p_prio1,p_prio2)+IF(INDEX(10_Lieux!$D:$D,V236)=1,p_prio1,p_prio2)+IF(K236="Oui",p_tf,0)+p_hub*((INDEX(10_Lieux!$H:$H,U236)="Hub")+(INDEX(10_Lieux!$H:$H,V236)="Hub"))+IF(OR(INDEX(10_Lieux!$H:$H,U236)="Premium",INDEX(10_Lieux!$H:$H,V236)="Premium"),p_prem,0))</f>
        <v>75</v>
      </c>
      <c r="I236" s="14" t="n">
        <f aca="false">ROUND(W236*p_facteur,0)</f>
        <v>785</v>
      </c>
      <c r="J236" s="14" t="str">
        <f aca="false">IF(X236&lt;60,X236&amp;" min",INT(X236/60)&amp;" h"&amp;IF(MOD(X236,60)=0,""," "&amp;TEXT(MOD(X236,60),"00")))</f>
        <v>8 h 15</v>
      </c>
      <c r="K236" s="14" t="str">
        <f aca="false">IF(S236&lt;&gt;T236,"Oui","Non")</f>
        <v>Oui</v>
      </c>
      <c r="L236" s="14" t="str">
        <f aca="false">IF(AND(INDEX(10_Lieux!$B:$B,U236)="Ville",INDEX(10_Lieux!$B:$B,V236)="Ville"),"/chauffeur-prive/"&amp;INDEX(10_Lieux!$E:$E,U236)&amp;"-"&amp;INDEX(10_Lieux!$E:$E,V236)&amp;"/","/chauffeur-prive/"&amp;INDEX(10_Lieux!$E:$E,U236)&amp;"/"&amp;INDEX(10_Lieux!$E:$E,V236)&amp;"/")</f>
        <v>/chauffeur-prive/rennes-geneve/</v>
      </c>
      <c r="M236" s="14" t="str">
        <f aca="false">IFERROR(INDEX($L:$L,MATCH(B236&amp;"|"&amp;A236,$Z:$Z,0)),"—")</f>
        <v>/chauffeur-prive/geneve-rennes/</v>
      </c>
      <c r="N236" s="14" t="str">
        <f aca="false">IF(LEN("Chauffeur privé "&amp;INDEX(10_Lieux!$J:$J,U236)&amp;" → "&amp;INDEX(10_Lieux!$J:$J,V236)&amp;" | 24h/24")&gt;60,"Chauffeur privé "&amp;INDEX(10_Lieux!$J:$J,U236)&amp;" → "&amp;INDEX(10_Lieux!$J:$J,V236),"Chauffeur privé "&amp;INDEX(10_Lieux!$J:$J,U236)&amp;" → "&amp;INDEX(10_Lieux!$J:$J,V236)&amp;" | 24h/24")</f>
        <v>Chauffeur privé Rennes → Genève | 24h/24</v>
      </c>
      <c r="O236" s="14" t="n">
        <f aca="false">LEN(N236)</f>
        <v>40</v>
      </c>
      <c r="P236" s="14" t="str">
        <f aca="false">"Chauffeur privé "&amp;INDEX(10_Lieux!$K:$K,U236)&amp;" vers "&amp;INDEX(10_Lieux!$L:$L,V236)</f>
        <v>Chauffeur privé de Rennes vers Genève</v>
      </c>
      <c r="Q236" s="14" t="str">
        <f aca="false">"Chauffeur privé "&amp;INDEX(10_Lieux!$K:$K,U236)&amp;" vers "&amp;INDEX(10_Lieux!$L:$L,V236)&amp;" : env. "&amp;I236&amp;" km, "&amp;J236&amp;" de route. Devis personnalisé, standard 24h/24 et 7j/7."</f>
        <v>Chauffeur privé de Rennes vers Genève : env. 785 km, 8 h 15 de route. Devis personnalisé, standard 24h/24 et 7j/7.</v>
      </c>
      <c r="R236" s="14" t="n">
        <f aca="false">LEN(Q236)</f>
        <v>114</v>
      </c>
      <c r="S236" s="14" t="str">
        <f aca="false">INDEX(10_Lieux!$C:$C,U236)</f>
        <v>France</v>
      </c>
      <c r="T236" s="14" t="str">
        <f aca="false">INDEX(10_Lieux!$C:$C,V236)</f>
        <v>Suisse</v>
      </c>
      <c r="U236" s="14" t="n">
        <f aca="false">MATCH(A236,10_Lieux!$A:$A,0)</f>
        <v>49</v>
      </c>
      <c r="V236" s="14" t="n">
        <f aca="false">MATCH(B236,10_Lieux!$A:$A,0)</f>
        <v>111</v>
      </c>
      <c r="W236" s="14" t="n">
        <f aca="false">ROUND(6371*2*ASIN(SQRT(SIN(RADIANS(INDEX(10_Lieux!$F:$F,V236)-INDEX(10_Lieux!$F:$F,U236))/2)^2+COS(RADIANS(INDEX(10_Lieux!$F:$F,U236)))*COS(RADIANS(INDEX(10_Lieux!$F:$F,V236)))*SIN(RADIANS(INDEX(10_Lieux!$G:$G,V236)-INDEX(10_Lieux!$G:$G,U236))/2)^2)),1)</f>
        <v>628.1</v>
      </c>
      <c r="X236" s="14" t="n">
        <f aca="false">ROUND(I236/IF(I236&lt;p_seuil_vitesse,p_vit_lente,p_vit_rapide)*60/15,0)*15</f>
        <v>495</v>
      </c>
      <c r="Y236" s="14" t="n">
        <f aca="false">MAX(IF(INDEX(10_Lieux!$B:$B,U236)&lt;&gt;"Ville",INDEX(10_Lieux!$I:$I,U236),0),IF(INDEX(10_Lieux!$B:$B,V236)&lt;&gt;"Ville",INDEX(10_Lieux!$I:$I,V236),0))</f>
        <v>0</v>
      </c>
      <c r="Z236" s="14" t="str">
        <f aca="false">A236&amp;"|"&amp;B236</f>
        <v>Rennes|Genève</v>
      </c>
      <c r="AA236" s="14" t="str">
        <f aca="false">IF(I236&lt;p_local,"Local",IF(I236&lt;p_vv_min,"Courte distance",IF(I236&lt;p_tres_long,"Longue distance","Très longue distance")))</f>
        <v>Très longue distance</v>
      </c>
    </row>
    <row r="237" customFormat="false" ht="15" hidden="false" customHeight="true" outlineLevel="0" collapsed="false">
      <c r="A237" s="1" t="s">
        <v>142</v>
      </c>
      <c r="B237" s="1" t="s">
        <v>154</v>
      </c>
      <c r="C237" s="1" t="s">
        <v>33</v>
      </c>
      <c r="D237" s="1" t="s">
        <v>124</v>
      </c>
      <c r="E237" s="1" t="s">
        <v>381</v>
      </c>
      <c r="F237" s="14" t="s">
        <v>40</v>
      </c>
      <c r="G237" s="14" t="str">
        <f aca="false">IF(I237&lt;p_local,"Local → page infra",IF(H237&gt;=p_ph1,"Phase 1",IF(H237&gt;=p_ph2,"Phase 2","Phase 3")))</f>
        <v>Phase 2</v>
      </c>
      <c r="H237" s="14" t="n">
        <f aca="false">IF(I237&lt;p_local,0,IF(C237="Aéroport → Aéroport",p_pts_plein,IF(Y237&gt;0,IF(I237&lt;=Y237,p_pts_plein,IF(I237&lt;=p_mult2*Y237,p_pts_moyen,p_pts_r3)),IF(I237&gt;=p_vv_min,p_pts_plein,IF(I237&gt;=p_vv_moy,p_pts_moyen,p_pts_court))))+IF(INDEX(10_Lieux!$D:$D,U237)=1,p_prio1,p_prio2)+IF(INDEX(10_Lieux!$D:$D,V237)=1,p_prio1,p_prio2)+IF(K237="Oui",p_tf,0)+p_hub*((INDEX(10_Lieux!$H:$H,U237)="Hub")+(INDEX(10_Lieux!$H:$H,V237)="Hub"))+IF(OR(INDEX(10_Lieux!$H:$H,U237)="Premium",INDEX(10_Lieux!$H:$H,V237)="Premium"),p_prem,0))</f>
        <v>65</v>
      </c>
      <c r="I237" s="14" t="n">
        <f aca="false">ROUND(W237*p_facteur,0)</f>
        <v>814</v>
      </c>
      <c r="J237" s="14" t="str">
        <f aca="false">IF(X237&lt;60,X237&amp;" min",INT(X237/60)&amp;" h"&amp;IF(MOD(X237,60)=0,""," "&amp;TEXT(MOD(X237,60),"00")))</f>
        <v>8 h 30</v>
      </c>
      <c r="K237" s="14" t="str">
        <f aca="false">IF(S237&lt;&gt;T237,"Oui","Non")</f>
        <v>Oui</v>
      </c>
      <c r="L237" s="14" t="str">
        <f aca="false">IF(AND(INDEX(10_Lieux!$B:$B,U237)="Ville",INDEX(10_Lieux!$B:$B,V237)="Ville"),"/chauffeur-prive/"&amp;INDEX(10_Lieux!$E:$E,U237)&amp;"-"&amp;INDEX(10_Lieux!$E:$E,V237)&amp;"/","/chauffeur-prive/"&amp;INDEX(10_Lieux!$E:$E,U237)&amp;"/"&amp;INDEX(10_Lieux!$E:$E,V237)&amp;"/")</f>
        <v>/chauffeur-prive/rennes-lausanne/</v>
      </c>
      <c r="M237" s="14" t="str">
        <f aca="false">IFERROR(INDEX($L:$L,MATCH(B237&amp;"|"&amp;A237,$Z:$Z,0)),"—")</f>
        <v>/chauffeur-prive/lausanne-rennes/</v>
      </c>
      <c r="N237" s="14" t="str">
        <f aca="false">IF(LEN("Chauffeur privé "&amp;INDEX(10_Lieux!$J:$J,U237)&amp;" → "&amp;INDEX(10_Lieux!$J:$J,V237)&amp;" | 24h/24")&gt;60,"Chauffeur privé "&amp;INDEX(10_Lieux!$J:$J,U237)&amp;" → "&amp;INDEX(10_Lieux!$J:$J,V237),"Chauffeur privé "&amp;INDEX(10_Lieux!$J:$J,U237)&amp;" → "&amp;INDEX(10_Lieux!$J:$J,V237)&amp;" | 24h/24")</f>
        <v>Chauffeur privé Rennes → Lausanne | 24h/24</v>
      </c>
      <c r="O237" s="14" t="n">
        <f aca="false">LEN(N237)</f>
        <v>42</v>
      </c>
      <c r="P237" s="14" t="str">
        <f aca="false">"Chauffeur privé "&amp;INDEX(10_Lieux!$K:$K,U237)&amp;" vers "&amp;INDEX(10_Lieux!$L:$L,V237)</f>
        <v>Chauffeur privé de Rennes vers Lausanne</v>
      </c>
      <c r="Q237" s="14" t="str">
        <f aca="false">"Chauffeur privé "&amp;INDEX(10_Lieux!$K:$K,U237)&amp;" vers "&amp;INDEX(10_Lieux!$L:$L,V237)&amp;" : env. "&amp;I237&amp;" km, "&amp;J237&amp;" de route. Devis personnalisé, standard 24h/24 et 7j/7."</f>
        <v>Chauffeur privé de Rennes vers Lausanne : env. 814 km, 8 h 30 de route. Devis personnalisé, standard 24h/24 et 7j/7.</v>
      </c>
      <c r="R237" s="14" t="n">
        <f aca="false">LEN(Q237)</f>
        <v>116</v>
      </c>
      <c r="S237" s="14" t="str">
        <f aca="false">INDEX(10_Lieux!$C:$C,U237)</f>
        <v>France</v>
      </c>
      <c r="T237" s="14" t="str">
        <f aca="false">INDEX(10_Lieux!$C:$C,V237)</f>
        <v>Suisse</v>
      </c>
      <c r="U237" s="14" t="n">
        <f aca="false">MATCH(A237,10_Lieux!$A:$A,0)</f>
        <v>49</v>
      </c>
      <c r="V237" s="14" t="n">
        <f aca="false">MATCH(B237,10_Lieux!$A:$A,0)</f>
        <v>112</v>
      </c>
      <c r="W237" s="14" t="n">
        <f aca="false">ROUND(6371*2*ASIN(SQRT(SIN(RADIANS(INDEX(10_Lieux!$F:$F,V237)-INDEX(10_Lieux!$F:$F,U237))/2)^2+COS(RADIANS(INDEX(10_Lieux!$F:$F,U237)))*COS(RADIANS(INDEX(10_Lieux!$F:$F,V237)))*SIN(RADIANS(INDEX(10_Lieux!$G:$G,V237)-INDEX(10_Lieux!$G:$G,U237))/2)^2)),1)</f>
        <v>650.8</v>
      </c>
      <c r="X237" s="14" t="n">
        <f aca="false">ROUND(I237/IF(I237&lt;p_seuil_vitesse,p_vit_lente,p_vit_rapide)*60/15,0)*15</f>
        <v>510</v>
      </c>
      <c r="Y237" s="14" t="n">
        <f aca="false">MAX(IF(INDEX(10_Lieux!$B:$B,U237)&lt;&gt;"Ville",INDEX(10_Lieux!$I:$I,U237),0),IF(INDEX(10_Lieux!$B:$B,V237)&lt;&gt;"Ville",INDEX(10_Lieux!$I:$I,V237),0))</f>
        <v>0</v>
      </c>
      <c r="Z237" s="14" t="str">
        <f aca="false">A237&amp;"|"&amp;B237</f>
        <v>Rennes|Lausanne</v>
      </c>
      <c r="AA237" s="14" t="str">
        <f aca="false">IF(I237&lt;p_local,"Local",IF(I237&lt;p_vv_min,"Courte distance",IF(I237&lt;p_tres_long,"Longue distance","Très longue distance")))</f>
        <v>Très longue distance</v>
      </c>
    </row>
    <row r="238" customFormat="false" ht="15" hidden="false" customHeight="true" outlineLevel="0" collapsed="false">
      <c r="A238" s="1" t="s">
        <v>142</v>
      </c>
      <c r="B238" s="1" t="s">
        <v>156</v>
      </c>
      <c r="C238" s="1" t="s">
        <v>33</v>
      </c>
      <c r="D238" s="1" t="s">
        <v>124</v>
      </c>
      <c r="E238" s="1" t="s">
        <v>382</v>
      </c>
      <c r="F238" s="14" t="s">
        <v>40</v>
      </c>
      <c r="G238" s="14" t="str">
        <f aca="false">IF(I238&lt;p_local,"Local → page infra",IF(H238&gt;=p_ph1,"Phase 1",IF(H238&gt;=p_ph2,"Phase 2","Phase 3")))</f>
        <v>Phase 2</v>
      </c>
      <c r="H238" s="14" t="n">
        <f aca="false">IF(I238&lt;p_local,0,IF(C238="Aéroport → Aéroport",p_pts_plein,IF(Y238&gt;0,IF(I238&lt;=Y238,p_pts_plein,IF(I238&lt;=p_mult2*Y238,p_pts_moyen,p_pts_r3)),IF(I238&gt;=p_vv_min,p_pts_plein,IF(I238&gt;=p_vv_moy,p_pts_moyen,p_pts_court))))+IF(INDEX(10_Lieux!$D:$D,U238)=1,p_prio1,p_prio2)+IF(INDEX(10_Lieux!$D:$D,V238)=1,p_prio1,p_prio2)+IF(K238="Oui",p_tf,0)+p_hub*((INDEX(10_Lieux!$H:$H,U238)="Hub")+(INDEX(10_Lieux!$H:$H,V238)="Hub"))+IF(OR(INDEX(10_Lieux!$H:$H,U238)="Premium",INDEX(10_Lieux!$H:$H,V238)="Premium"),p_prem,0))</f>
        <v>75</v>
      </c>
      <c r="I238" s="14" t="n">
        <f aca="false">ROUND(W238*p_facteur,0)</f>
        <v>664</v>
      </c>
      <c r="J238" s="14" t="str">
        <f aca="false">IF(X238&lt;60,X238&amp;" min",INT(X238/60)&amp;" h"&amp;IF(MOD(X238,60)=0,""," "&amp;TEXT(MOD(X238,60),"00")))</f>
        <v>7 h</v>
      </c>
      <c r="K238" s="14" t="str">
        <f aca="false">IF(S238&lt;&gt;T238,"Oui","Non")</f>
        <v>Oui</v>
      </c>
      <c r="L238" s="14" t="str">
        <f aca="false">IF(AND(INDEX(10_Lieux!$B:$B,U238)="Ville",INDEX(10_Lieux!$B:$B,V238)="Ville"),"/chauffeur-prive/"&amp;INDEX(10_Lieux!$E:$E,U238)&amp;"-"&amp;INDEX(10_Lieux!$E:$E,V238)&amp;"/","/chauffeur-prive/"&amp;INDEX(10_Lieux!$E:$E,U238)&amp;"/"&amp;INDEX(10_Lieux!$E:$E,V238)&amp;"/")</f>
        <v>/chauffeur-prive/rennes-bruxelles/</v>
      </c>
      <c r="M238" s="14" t="str">
        <f aca="false">IFERROR(INDEX($L:$L,MATCH(B238&amp;"|"&amp;A238,$Z:$Z,0)),"—")</f>
        <v>/chauffeur-prive/bruxelles-rennes/</v>
      </c>
      <c r="N238" s="14" t="str">
        <f aca="false">IF(LEN("Chauffeur privé "&amp;INDEX(10_Lieux!$J:$J,U238)&amp;" → "&amp;INDEX(10_Lieux!$J:$J,V238)&amp;" | 24h/24")&gt;60,"Chauffeur privé "&amp;INDEX(10_Lieux!$J:$J,U238)&amp;" → "&amp;INDEX(10_Lieux!$J:$J,V238),"Chauffeur privé "&amp;INDEX(10_Lieux!$J:$J,U238)&amp;" → "&amp;INDEX(10_Lieux!$J:$J,V238)&amp;" | 24h/24")</f>
        <v>Chauffeur privé Rennes → Bruxelles | 24h/24</v>
      </c>
      <c r="O238" s="14" t="n">
        <f aca="false">LEN(N238)</f>
        <v>43</v>
      </c>
      <c r="P238" s="14" t="str">
        <f aca="false">"Chauffeur privé "&amp;INDEX(10_Lieux!$K:$K,U238)&amp;" vers "&amp;INDEX(10_Lieux!$L:$L,V238)</f>
        <v>Chauffeur privé de Rennes vers Bruxelles</v>
      </c>
      <c r="Q238" s="14" t="str">
        <f aca="false">"Chauffeur privé "&amp;INDEX(10_Lieux!$K:$K,U238)&amp;" vers "&amp;INDEX(10_Lieux!$L:$L,V238)&amp;" : env. "&amp;I238&amp;" km, "&amp;J238&amp;" de route. Devis personnalisé, standard 24h/24 et 7j/7."</f>
        <v>Chauffeur privé de Rennes vers Bruxelles : env. 664 km, 7 h de route. Devis personnalisé, standard 24h/24 et 7j/7.</v>
      </c>
      <c r="R238" s="14" t="n">
        <f aca="false">LEN(Q238)</f>
        <v>114</v>
      </c>
      <c r="S238" s="14" t="str">
        <f aca="false">INDEX(10_Lieux!$C:$C,U238)</f>
        <v>France</v>
      </c>
      <c r="T238" s="14" t="str">
        <f aca="false">INDEX(10_Lieux!$C:$C,V238)</f>
        <v>Belgique</v>
      </c>
      <c r="U238" s="14" t="n">
        <f aca="false">MATCH(A238,10_Lieux!$A:$A,0)</f>
        <v>49</v>
      </c>
      <c r="V238" s="14" t="n">
        <f aca="false">MATCH(B238,10_Lieux!$A:$A,0)</f>
        <v>93</v>
      </c>
      <c r="W238" s="14" t="n">
        <f aca="false">ROUND(6371*2*ASIN(SQRT(SIN(RADIANS(INDEX(10_Lieux!$F:$F,V238)-INDEX(10_Lieux!$F:$F,U238))/2)^2+COS(RADIANS(INDEX(10_Lieux!$F:$F,U238)))*COS(RADIANS(INDEX(10_Lieux!$F:$F,V238)))*SIN(RADIANS(INDEX(10_Lieux!$G:$G,V238)-INDEX(10_Lieux!$G:$G,U238))/2)^2)),1)</f>
        <v>531</v>
      </c>
      <c r="X238" s="14" t="n">
        <f aca="false">ROUND(I238/IF(I238&lt;p_seuil_vitesse,p_vit_lente,p_vit_rapide)*60/15,0)*15</f>
        <v>420</v>
      </c>
      <c r="Y238" s="14" t="n">
        <f aca="false">MAX(IF(INDEX(10_Lieux!$B:$B,U238)&lt;&gt;"Ville",INDEX(10_Lieux!$I:$I,U238),0),IF(INDEX(10_Lieux!$B:$B,V238)&lt;&gt;"Ville",INDEX(10_Lieux!$I:$I,V238),0))</f>
        <v>0</v>
      </c>
      <c r="Z238" s="14" t="str">
        <f aca="false">A238&amp;"|"&amp;B238</f>
        <v>Rennes|Bruxelles</v>
      </c>
      <c r="AA238" s="14" t="str">
        <f aca="false">IF(I238&lt;p_local,"Local",IF(I238&lt;p_vv_min,"Courte distance",IF(I238&lt;p_tres_long,"Longue distance","Très longue distance")))</f>
        <v>Longue distance</v>
      </c>
    </row>
    <row r="239" customFormat="false" ht="15" hidden="false" customHeight="true" outlineLevel="0" collapsed="false">
      <c r="A239" s="1" t="s">
        <v>142</v>
      </c>
      <c r="B239" s="1" t="s">
        <v>158</v>
      </c>
      <c r="C239" s="1" t="s">
        <v>33</v>
      </c>
      <c r="D239" s="1" t="s">
        <v>124</v>
      </c>
      <c r="E239" s="1" t="s">
        <v>383</v>
      </c>
      <c r="F239" s="14" t="s">
        <v>40</v>
      </c>
      <c r="G239" s="14" t="str">
        <f aca="false">IF(I239&lt;p_local,"Local → page infra",IF(H239&gt;=p_ph1,"Phase 1",IF(H239&gt;=p_ph2,"Phase 2","Phase 3")))</f>
        <v>Phase 2</v>
      </c>
      <c r="H239" s="14" t="n">
        <f aca="false">IF(I239&lt;p_local,0,IF(C239="Aéroport → Aéroport",p_pts_plein,IF(Y239&gt;0,IF(I239&lt;=Y239,p_pts_plein,IF(I239&lt;=p_mult2*Y239,p_pts_moyen,p_pts_r3)),IF(I239&gt;=p_vv_min,p_pts_plein,IF(I239&gt;=p_vv_moy,p_pts_moyen,p_pts_court))))+IF(INDEX(10_Lieux!$D:$D,U239)=1,p_prio1,p_prio2)+IF(INDEX(10_Lieux!$D:$D,V239)=1,p_prio1,p_prio2)+IF(K239="Oui",p_tf,0)+p_hub*((INDEX(10_Lieux!$H:$H,U239)="Hub")+(INDEX(10_Lieux!$H:$H,V239)="Hub"))+IF(OR(INDEX(10_Lieux!$H:$H,U239)="Premium",INDEX(10_Lieux!$H:$H,V239)="Premium"),p_prem,0))</f>
        <v>65</v>
      </c>
      <c r="I239" s="14" t="n">
        <f aca="false">ROUND(W239*p_facteur,0)</f>
        <v>743</v>
      </c>
      <c r="J239" s="14" t="str">
        <f aca="false">IF(X239&lt;60,X239&amp;" min",INT(X239/60)&amp;" h"&amp;IF(MOD(X239,60)=0,""," "&amp;TEXT(MOD(X239,60),"00")))</f>
        <v>7 h 45</v>
      </c>
      <c r="K239" s="14" t="str">
        <f aca="false">IF(S239&lt;&gt;T239,"Oui","Non")</f>
        <v>Oui</v>
      </c>
      <c r="L239" s="14" t="str">
        <f aca="false">IF(AND(INDEX(10_Lieux!$B:$B,U239)="Ville",INDEX(10_Lieux!$B:$B,V239)="Ville"),"/chauffeur-prive/"&amp;INDEX(10_Lieux!$E:$E,U239)&amp;"-"&amp;INDEX(10_Lieux!$E:$E,V239)&amp;"/","/chauffeur-prive/"&amp;INDEX(10_Lieux!$E:$E,U239)&amp;"/"&amp;INDEX(10_Lieux!$E:$E,V239)&amp;"/")</f>
        <v>/chauffeur-prive/rennes-liege/</v>
      </c>
      <c r="M239" s="14" t="str">
        <f aca="false">IFERROR(INDEX($L:$L,MATCH(B239&amp;"|"&amp;A239,$Z:$Z,0)),"—")</f>
        <v>/chauffeur-prive/liege-rennes/</v>
      </c>
      <c r="N239" s="14" t="str">
        <f aca="false">IF(LEN("Chauffeur privé "&amp;INDEX(10_Lieux!$J:$J,U239)&amp;" → "&amp;INDEX(10_Lieux!$J:$J,V239)&amp;" | 24h/24")&gt;60,"Chauffeur privé "&amp;INDEX(10_Lieux!$J:$J,U239)&amp;" → "&amp;INDEX(10_Lieux!$J:$J,V239),"Chauffeur privé "&amp;INDEX(10_Lieux!$J:$J,U239)&amp;" → "&amp;INDEX(10_Lieux!$J:$J,V239)&amp;" | 24h/24")</f>
        <v>Chauffeur privé Rennes → Liège | 24h/24</v>
      </c>
      <c r="O239" s="14" t="n">
        <f aca="false">LEN(N239)</f>
        <v>39</v>
      </c>
      <c r="P239" s="14" t="str">
        <f aca="false">"Chauffeur privé "&amp;INDEX(10_Lieux!$K:$K,U239)&amp;" vers "&amp;INDEX(10_Lieux!$L:$L,V239)</f>
        <v>Chauffeur privé de Rennes vers Liège</v>
      </c>
      <c r="Q239" s="14" t="str">
        <f aca="false">"Chauffeur privé "&amp;INDEX(10_Lieux!$K:$K,U239)&amp;" vers "&amp;INDEX(10_Lieux!$L:$L,V239)&amp;" : env. "&amp;I239&amp;" km, "&amp;J239&amp;" de route. Devis personnalisé, standard 24h/24 et 7j/7."</f>
        <v>Chauffeur privé de Rennes vers Liège : env. 743 km, 7 h 45 de route. Devis personnalisé, standard 24h/24 et 7j/7.</v>
      </c>
      <c r="R239" s="14" t="n">
        <f aca="false">LEN(Q239)</f>
        <v>113</v>
      </c>
      <c r="S239" s="14" t="str">
        <f aca="false">INDEX(10_Lieux!$C:$C,U239)</f>
        <v>France</v>
      </c>
      <c r="T239" s="14" t="str">
        <f aca="false">INDEX(10_Lieux!$C:$C,V239)</f>
        <v>Belgique</v>
      </c>
      <c r="U239" s="14" t="n">
        <f aca="false">MATCH(A239,10_Lieux!$A:$A,0)</f>
        <v>49</v>
      </c>
      <c r="V239" s="14" t="n">
        <f aca="false">MATCH(B239,10_Lieux!$A:$A,0)</f>
        <v>94</v>
      </c>
      <c r="W239" s="14" t="n">
        <f aca="false">ROUND(6371*2*ASIN(SQRT(SIN(RADIANS(INDEX(10_Lieux!$F:$F,V239)-INDEX(10_Lieux!$F:$F,U239))/2)^2+COS(RADIANS(INDEX(10_Lieux!$F:$F,U239)))*COS(RADIANS(INDEX(10_Lieux!$F:$F,V239)))*SIN(RADIANS(INDEX(10_Lieux!$G:$G,V239)-INDEX(10_Lieux!$G:$G,U239))/2)^2)),1)</f>
        <v>594.1</v>
      </c>
      <c r="X239" s="14" t="n">
        <f aca="false">ROUND(I239/IF(I239&lt;p_seuil_vitesse,p_vit_lente,p_vit_rapide)*60/15,0)*15</f>
        <v>465</v>
      </c>
      <c r="Y239" s="14" t="n">
        <f aca="false">MAX(IF(INDEX(10_Lieux!$B:$B,U239)&lt;&gt;"Ville",INDEX(10_Lieux!$I:$I,U239),0),IF(INDEX(10_Lieux!$B:$B,V239)&lt;&gt;"Ville",INDEX(10_Lieux!$I:$I,V239),0))</f>
        <v>0</v>
      </c>
      <c r="Z239" s="14" t="str">
        <f aca="false">A239&amp;"|"&amp;B239</f>
        <v>Rennes|Liège</v>
      </c>
      <c r="AA239" s="14" t="str">
        <f aca="false">IF(I239&lt;p_local,"Local",IF(I239&lt;p_vv_min,"Courte distance",IF(I239&lt;p_tres_long,"Longue distance","Très longue distance")))</f>
        <v>Très longue distance</v>
      </c>
    </row>
    <row r="240" customFormat="false" ht="15" hidden="false" customHeight="true" outlineLevel="0" collapsed="false">
      <c r="A240" s="1" t="s">
        <v>142</v>
      </c>
      <c r="B240" s="1" t="s">
        <v>160</v>
      </c>
      <c r="C240" s="1" t="s">
        <v>33</v>
      </c>
      <c r="D240" s="1" t="s">
        <v>124</v>
      </c>
      <c r="E240" s="1" t="s">
        <v>384</v>
      </c>
      <c r="F240" s="14" t="s">
        <v>40</v>
      </c>
      <c r="G240" s="14" t="str">
        <f aca="false">IF(I240&lt;p_local,"Local → page infra",IF(H240&gt;=p_ph1,"Phase 1",IF(H240&gt;=p_ph2,"Phase 2","Phase 3")))</f>
        <v>Phase 2</v>
      </c>
      <c r="H240" s="14" t="n">
        <f aca="false">IF(I240&lt;p_local,0,IF(C240="Aéroport → Aéroport",p_pts_plein,IF(Y240&gt;0,IF(I240&lt;=Y240,p_pts_plein,IF(I240&lt;=p_mult2*Y240,p_pts_moyen,p_pts_r3)),IF(I240&gt;=p_vv_min,p_pts_plein,IF(I240&gt;=p_vv_moy,p_pts_moyen,p_pts_court))))+IF(INDEX(10_Lieux!$D:$D,U240)=1,p_prio1,p_prio2)+IF(INDEX(10_Lieux!$D:$D,V240)=1,p_prio1,p_prio2)+IF(K240="Oui",p_tf,0)+p_hub*((INDEX(10_Lieux!$H:$H,U240)="Hub")+(INDEX(10_Lieux!$H:$H,V240)="Hub"))+IF(OR(INDEX(10_Lieux!$H:$H,U240)="Premium",INDEX(10_Lieux!$H:$H,V240)="Premium"),p_prem,0))</f>
        <v>65</v>
      </c>
      <c r="I240" s="14" t="n">
        <f aca="false">ROUND(W240*p_facteur,0)</f>
        <v>640</v>
      </c>
      <c r="J240" s="14" t="str">
        <f aca="false">IF(X240&lt;60,X240&amp;" min",INT(X240/60)&amp;" h"&amp;IF(MOD(X240,60)=0,""," "&amp;TEXT(MOD(X240,60),"00")))</f>
        <v>6 h 45</v>
      </c>
      <c r="K240" s="14" t="str">
        <f aca="false">IF(S240&lt;&gt;T240,"Oui","Non")</f>
        <v>Oui</v>
      </c>
      <c r="L240" s="14" t="str">
        <f aca="false">IF(AND(INDEX(10_Lieux!$B:$B,U240)="Ville",INDEX(10_Lieux!$B:$B,V240)="Ville"),"/chauffeur-prive/"&amp;INDEX(10_Lieux!$E:$E,U240)&amp;"-"&amp;INDEX(10_Lieux!$E:$E,V240)&amp;"/","/chauffeur-prive/"&amp;INDEX(10_Lieux!$E:$E,U240)&amp;"/"&amp;INDEX(10_Lieux!$E:$E,V240)&amp;"/")</f>
        <v>/chauffeur-prive/rennes-charleroi/</v>
      </c>
      <c r="M240" s="14" t="str">
        <f aca="false">IFERROR(INDEX($L:$L,MATCH(B240&amp;"|"&amp;A240,$Z:$Z,0)),"—")</f>
        <v>/chauffeur-prive/charleroi-rennes/</v>
      </c>
      <c r="N240" s="14" t="str">
        <f aca="false">IF(LEN("Chauffeur privé "&amp;INDEX(10_Lieux!$J:$J,U240)&amp;" → "&amp;INDEX(10_Lieux!$J:$J,V240)&amp;" | 24h/24")&gt;60,"Chauffeur privé "&amp;INDEX(10_Lieux!$J:$J,U240)&amp;" → "&amp;INDEX(10_Lieux!$J:$J,V240),"Chauffeur privé "&amp;INDEX(10_Lieux!$J:$J,U240)&amp;" → "&amp;INDEX(10_Lieux!$J:$J,V240)&amp;" | 24h/24")</f>
        <v>Chauffeur privé Rennes → Charleroi | 24h/24</v>
      </c>
      <c r="O240" s="14" t="n">
        <f aca="false">LEN(N240)</f>
        <v>43</v>
      </c>
      <c r="P240" s="14" t="str">
        <f aca="false">"Chauffeur privé "&amp;INDEX(10_Lieux!$K:$K,U240)&amp;" vers "&amp;INDEX(10_Lieux!$L:$L,V240)</f>
        <v>Chauffeur privé de Rennes vers Charleroi</v>
      </c>
      <c r="Q240" s="14" t="str">
        <f aca="false">"Chauffeur privé "&amp;INDEX(10_Lieux!$K:$K,U240)&amp;" vers "&amp;INDEX(10_Lieux!$L:$L,V240)&amp;" : env. "&amp;I240&amp;" km, "&amp;J240&amp;" de route. Devis personnalisé, standard 24h/24 et 7j/7."</f>
        <v>Chauffeur privé de Rennes vers Charleroi : env. 640 km, 6 h 45 de route. Devis personnalisé, standard 24h/24 et 7j/7.</v>
      </c>
      <c r="R240" s="14" t="n">
        <f aca="false">LEN(Q240)</f>
        <v>117</v>
      </c>
      <c r="S240" s="14" t="str">
        <f aca="false">INDEX(10_Lieux!$C:$C,U240)</f>
        <v>France</v>
      </c>
      <c r="T240" s="14" t="str">
        <f aca="false">INDEX(10_Lieux!$C:$C,V240)</f>
        <v>Belgique</v>
      </c>
      <c r="U240" s="14" t="n">
        <f aca="false">MATCH(A240,10_Lieux!$A:$A,0)</f>
        <v>49</v>
      </c>
      <c r="V240" s="14" t="n">
        <f aca="false">MATCH(B240,10_Lieux!$A:$A,0)</f>
        <v>96</v>
      </c>
      <c r="W240" s="14" t="n">
        <f aca="false">ROUND(6371*2*ASIN(SQRT(SIN(RADIANS(INDEX(10_Lieux!$F:$F,V240)-INDEX(10_Lieux!$F:$F,U240))/2)^2+COS(RADIANS(INDEX(10_Lieux!$F:$F,U240)))*COS(RADIANS(INDEX(10_Lieux!$F:$F,V240)))*SIN(RADIANS(INDEX(10_Lieux!$G:$G,V240)-INDEX(10_Lieux!$G:$G,U240))/2)^2)),1)</f>
        <v>512</v>
      </c>
      <c r="X240" s="14" t="n">
        <f aca="false">ROUND(I240/IF(I240&lt;p_seuil_vitesse,p_vit_lente,p_vit_rapide)*60/15,0)*15</f>
        <v>405</v>
      </c>
      <c r="Y240" s="14" t="n">
        <f aca="false">MAX(IF(INDEX(10_Lieux!$B:$B,U240)&lt;&gt;"Ville",INDEX(10_Lieux!$I:$I,U240),0),IF(INDEX(10_Lieux!$B:$B,V240)&lt;&gt;"Ville",INDEX(10_Lieux!$I:$I,V240),0))</f>
        <v>0</v>
      </c>
      <c r="Z240" s="14" t="str">
        <f aca="false">A240&amp;"|"&amp;B240</f>
        <v>Rennes|Charleroi</v>
      </c>
      <c r="AA240" s="14" t="str">
        <f aca="false">IF(I240&lt;p_local,"Local",IF(I240&lt;p_vv_min,"Courte distance",IF(I240&lt;p_tres_long,"Longue distance","Très longue distance")))</f>
        <v>Longue distance</v>
      </c>
    </row>
    <row r="241" customFormat="false" ht="15" hidden="false" customHeight="true" outlineLevel="0" collapsed="false">
      <c r="A241" s="1" t="s">
        <v>142</v>
      </c>
      <c r="B241" s="1" t="s">
        <v>162</v>
      </c>
      <c r="C241" s="1" t="s">
        <v>33</v>
      </c>
      <c r="D241" s="1" t="s">
        <v>124</v>
      </c>
      <c r="E241" s="1" t="s">
        <v>385</v>
      </c>
      <c r="F241" s="14" t="s">
        <v>40</v>
      </c>
      <c r="G241" s="14" t="str">
        <f aca="false">IF(I241&lt;p_local,"Local → page infra",IF(H241&gt;=p_ph1,"Phase 1",IF(H241&gt;=p_ph2,"Phase 2","Phase 3")))</f>
        <v>Phase 2</v>
      </c>
      <c r="H241" s="14" t="n">
        <f aca="false">IF(I241&lt;p_local,0,IF(C241="Aéroport → Aéroport",p_pts_plein,IF(Y241&gt;0,IF(I241&lt;=Y241,p_pts_plein,IF(I241&lt;=p_mult2*Y241,p_pts_moyen,p_pts_r3)),IF(I241&gt;=p_vv_min,p_pts_plein,IF(I241&gt;=p_vv_moy,p_pts_moyen,p_pts_court))))+IF(INDEX(10_Lieux!$D:$D,U241)=1,p_prio1,p_prio2)+IF(INDEX(10_Lieux!$D:$D,V241)=1,p_prio1,p_prio2)+IF(K241="Oui",p_tf,0)+p_hub*((INDEX(10_Lieux!$H:$H,U241)="Hub")+(INDEX(10_Lieux!$H:$H,V241)="Hub"))+IF(OR(INDEX(10_Lieux!$H:$H,U241)="Premium",INDEX(10_Lieux!$H:$H,V241)="Premium"),p_prem,0))</f>
        <v>65</v>
      </c>
      <c r="I241" s="14" t="n">
        <f aca="false">ROUND(W241*p_facteur,0)</f>
        <v>868</v>
      </c>
      <c r="J241" s="14" t="str">
        <f aca="false">IF(X241&lt;60,X241&amp;" min",INT(X241/60)&amp;" h"&amp;IF(MOD(X241,60)=0,""," "&amp;TEXT(MOD(X241,60),"00")))</f>
        <v>9 h 15</v>
      </c>
      <c r="K241" s="14" t="str">
        <f aca="false">IF(S241&lt;&gt;T241,"Oui","Non")</f>
        <v>Oui</v>
      </c>
      <c r="L241" s="14" t="str">
        <f aca="false">IF(AND(INDEX(10_Lieux!$B:$B,U241)="Ville",INDEX(10_Lieux!$B:$B,V241)="Ville"),"/chauffeur-prive/"&amp;INDEX(10_Lieux!$E:$E,U241)&amp;"-"&amp;INDEX(10_Lieux!$E:$E,V241)&amp;"/","/chauffeur-prive/"&amp;INDEX(10_Lieux!$E:$E,U241)&amp;"/"&amp;INDEX(10_Lieux!$E:$E,V241)&amp;"/")</f>
        <v>/chauffeur-prive/rennes-bale/</v>
      </c>
      <c r="M241" s="14" t="str">
        <f aca="false">IFERROR(INDEX($L:$L,MATCH(B241&amp;"|"&amp;A241,$Z:$Z,0)),"—")</f>
        <v>/chauffeur-prive/bale-rennes/</v>
      </c>
      <c r="N241" s="14" t="str">
        <f aca="false">IF(LEN("Chauffeur privé "&amp;INDEX(10_Lieux!$J:$J,U241)&amp;" → "&amp;INDEX(10_Lieux!$J:$J,V241)&amp;" | 24h/24")&gt;60,"Chauffeur privé "&amp;INDEX(10_Lieux!$J:$J,U241)&amp;" → "&amp;INDEX(10_Lieux!$J:$J,V241),"Chauffeur privé "&amp;INDEX(10_Lieux!$J:$J,U241)&amp;" → "&amp;INDEX(10_Lieux!$J:$J,V241)&amp;" | 24h/24")</f>
        <v>Chauffeur privé Rennes → Bâle | 24h/24</v>
      </c>
      <c r="O241" s="14" t="n">
        <f aca="false">LEN(N241)</f>
        <v>38</v>
      </c>
      <c r="P241" s="14" t="str">
        <f aca="false">"Chauffeur privé "&amp;INDEX(10_Lieux!$K:$K,U241)&amp;" vers "&amp;INDEX(10_Lieux!$L:$L,V241)</f>
        <v>Chauffeur privé de Rennes vers Bâle</v>
      </c>
      <c r="Q241" s="14" t="str">
        <f aca="false">"Chauffeur privé "&amp;INDEX(10_Lieux!$K:$K,U241)&amp;" vers "&amp;INDEX(10_Lieux!$L:$L,V241)&amp;" : env. "&amp;I241&amp;" km, "&amp;J241&amp;" de route. Devis personnalisé, standard 24h/24 et 7j/7."</f>
        <v>Chauffeur privé de Rennes vers Bâle : env. 868 km, 9 h 15 de route. Devis personnalisé, standard 24h/24 et 7j/7.</v>
      </c>
      <c r="R241" s="14" t="n">
        <f aca="false">LEN(Q241)</f>
        <v>112</v>
      </c>
      <c r="S241" s="14" t="str">
        <f aca="false">INDEX(10_Lieux!$C:$C,U241)</f>
        <v>France</v>
      </c>
      <c r="T241" s="14" t="str">
        <f aca="false">INDEX(10_Lieux!$C:$C,V241)</f>
        <v>Suisse</v>
      </c>
      <c r="U241" s="14" t="n">
        <f aca="false">MATCH(A241,10_Lieux!$A:$A,0)</f>
        <v>49</v>
      </c>
      <c r="V241" s="14" t="n">
        <f aca="false">MATCH(B241,10_Lieux!$A:$A,0)</f>
        <v>121</v>
      </c>
      <c r="W241" s="14" t="n">
        <f aca="false">ROUND(6371*2*ASIN(SQRT(SIN(RADIANS(INDEX(10_Lieux!$F:$F,V241)-INDEX(10_Lieux!$F:$F,U241))/2)^2+COS(RADIANS(INDEX(10_Lieux!$F:$F,U241)))*COS(RADIANS(INDEX(10_Lieux!$F:$F,V241)))*SIN(RADIANS(INDEX(10_Lieux!$G:$G,V241)-INDEX(10_Lieux!$G:$G,U241))/2)^2)),1)</f>
        <v>694</v>
      </c>
      <c r="X241" s="14" t="n">
        <f aca="false">ROUND(I241/IF(I241&lt;p_seuil_vitesse,p_vit_lente,p_vit_rapide)*60/15,0)*15</f>
        <v>555</v>
      </c>
      <c r="Y241" s="14" t="n">
        <f aca="false">MAX(IF(INDEX(10_Lieux!$B:$B,U241)&lt;&gt;"Ville",INDEX(10_Lieux!$I:$I,U241),0),IF(INDEX(10_Lieux!$B:$B,V241)&lt;&gt;"Ville",INDEX(10_Lieux!$I:$I,V241),0))</f>
        <v>0</v>
      </c>
      <c r="Z241" s="14" t="str">
        <f aca="false">A241&amp;"|"&amp;B241</f>
        <v>Rennes|Bâle</v>
      </c>
      <c r="AA241" s="14" t="str">
        <f aca="false">IF(I241&lt;p_local,"Local",IF(I241&lt;p_vv_min,"Courte distance",IF(I241&lt;p_tres_long,"Longue distance","Très longue distance")))</f>
        <v>Très longue distance</v>
      </c>
    </row>
    <row r="242" customFormat="false" ht="15" hidden="false" customHeight="true" outlineLevel="0" collapsed="false">
      <c r="A242" s="1" t="s">
        <v>142</v>
      </c>
      <c r="B242" s="1" t="s">
        <v>164</v>
      </c>
      <c r="C242" s="1" t="s">
        <v>33</v>
      </c>
      <c r="D242" s="1" t="s">
        <v>124</v>
      </c>
      <c r="E242" s="1" t="s">
        <v>386</v>
      </c>
      <c r="F242" s="14" t="s">
        <v>40</v>
      </c>
      <c r="G242" s="14" t="str">
        <f aca="false">IF(I242&lt;p_local,"Local → page infra",IF(H242&gt;=p_ph1,"Phase 1",IF(H242&gt;=p_ph2,"Phase 2","Phase 3")))</f>
        <v>Phase 2</v>
      </c>
      <c r="H242" s="14" t="n">
        <f aca="false">IF(I242&lt;p_local,0,IF(C242="Aéroport → Aéroport",p_pts_plein,IF(Y242&gt;0,IF(I242&lt;=Y242,p_pts_plein,IF(I242&lt;=p_mult2*Y242,p_pts_moyen,p_pts_r3)),IF(I242&gt;=p_vv_min,p_pts_plein,IF(I242&gt;=p_vv_moy,p_pts_moyen,p_pts_court))))+IF(INDEX(10_Lieux!$D:$D,U242)=1,p_prio1,p_prio2)+IF(INDEX(10_Lieux!$D:$D,V242)=1,p_prio1,p_prio2)+IF(K242="Oui",p_tf,0)+p_hub*((INDEX(10_Lieux!$H:$H,U242)="Hub")+(INDEX(10_Lieux!$H:$H,V242)="Hub"))+IF(OR(INDEX(10_Lieux!$H:$H,U242)="Premium",INDEX(10_Lieux!$H:$H,V242)="Premium"),p_prem,0))</f>
        <v>75</v>
      </c>
      <c r="I242" s="14" t="n">
        <f aca="false">ROUND(W242*p_facteur,0)</f>
        <v>960</v>
      </c>
      <c r="J242" s="14" t="str">
        <f aca="false">IF(X242&lt;60,X242&amp;" min",INT(X242/60)&amp;" h"&amp;IF(MOD(X242,60)=0,""," "&amp;TEXT(MOD(X242,60),"00")))</f>
        <v>10 h</v>
      </c>
      <c r="K242" s="14" t="str">
        <f aca="false">IF(S242&lt;&gt;T242,"Oui","Non")</f>
        <v>Oui</v>
      </c>
      <c r="L242" s="14" t="str">
        <f aca="false">IF(AND(INDEX(10_Lieux!$B:$B,U242)="Ville",INDEX(10_Lieux!$B:$B,V242)="Ville"),"/chauffeur-prive/"&amp;INDEX(10_Lieux!$E:$E,U242)&amp;"-"&amp;INDEX(10_Lieux!$E:$E,V242)&amp;"/","/chauffeur-prive/"&amp;INDEX(10_Lieux!$E:$E,U242)&amp;"/"&amp;INDEX(10_Lieux!$E:$E,V242)&amp;"/")</f>
        <v>/chauffeur-prive/rennes-zurich/</v>
      </c>
      <c r="M242" s="14" t="str">
        <f aca="false">IFERROR(INDEX($L:$L,MATCH(B242&amp;"|"&amp;A242,$Z:$Z,0)),"—")</f>
        <v>/chauffeur-prive/zurich-rennes/</v>
      </c>
      <c r="N242" s="14" t="str">
        <f aca="false">IF(LEN("Chauffeur privé "&amp;INDEX(10_Lieux!$J:$J,U242)&amp;" → "&amp;INDEX(10_Lieux!$J:$J,V242)&amp;" | 24h/24")&gt;60,"Chauffeur privé "&amp;INDEX(10_Lieux!$J:$J,U242)&amp;" → "&amp;INDEX(10_Lieux!$J:$J,V242),"Chauffeur privé "&amp;INDEX(10_Lieux!$J:$J,U242)&amp;" → "&amp;INDEX(10_Lieux!$J:$J,V242)&amp;" | 24h/24")</f>
        <v>Chauffeur privé Rennes → Zurich | 24h/24</v>
      </c>
      <c r="O242" s="14" t="n">
        <f aca="false">LEN(N242)</f>
        <v>40</v>
      </c>
      <c r="P242" s="14" t="str">
        <f aca="false">"Chauffeur privé "&amp;INDEX(10_Lieux!$K:$K,U242)&amp;" vers "&amp;INDEX(10_Lieux!$L:$L,V242)</f>
        <v>Chauffeur privé de Rennes vers Zurich</v>
      </c>
      <c r="Q242" s="14" t="str">
        <f aca="false">"Chauffeur privé "&amp;INDEX(10_Lieux!$K:$K,U242)&amp;" vers "&amp;INDEX(10_Lieux!$L:$L,V242)&amp;" : env. "&amp;I242&amp;" km, "&amp;J242&amp;" de route. Devis personnalisé, standard 24h/24 et 7j/7."</f>
        <v>Chauffeur privé de Rennes vers Zurich : env. 960 km, 10 h de route. Devis personnalisé, standard 24h/24 et 7j/7.</v>
      </c>
      <c r="R242" s="14" t="n">
        <f aca="false">LEN(Q242)</f>
        <v>112</v>
      </c>
      <c r="S242" s="14" t="str">
        <f aca="false">INDEX(10_Lieux!$C:$C,U242)</f>
        <v>France</v>
      </c>
      <c r="T242" s="14" t="str">
        <f aca="false">INDEX(10_Lieux!$C:$C,V242)</f>
        <v>Suisse</v>
      </c>
      <c r="U242" s="14" t="n">
        <f aca="false">MATCH(A242,10_Lieux!$A:$A,0)</f>
        <v>49</v>
      </c>
      <c r="V242" s="14" t="n">
        <f aca="false">MATCH(B242,10_Lieux!$A:$A,0)</f>
        <v>122</v>
      </c>
      <c r="W242" s="14" t="n">
        <f aca="false">ROUND(6371*2*ASIN(SQRT(SIN(RADIANS(INDEX(10_Lieux!$F:$F,V242)-INDEX(10_Lieux!$F:$F,U242))/2)^2+COS(RADIANS(INDEX(10_Lieux!$F:$F,U242)))*COS(RADIANS(INDEX(10_Lieux!$F:$F,V242)))*SIN(RADIANS(INDEX(10_Lieux!$G:$G,V242)-INDEX(10_Lieux!$G:$G,U242))/2)^2)),1)</f>
        <v>767.8</v>
      </c>
      <c r="X242" s="14" t="n">
        <f aca="false">ROUND(I242/IF(I242&lt;p_seuil_vitesse,p_vit_lente,p_vit_rapide)*60/15,0)*15</f>
        <v>600</v>
      </c>
      <c r="Y242" s="14" t="n">
        <f aca="false">MAX(IF(INDEX(10_Lieux!$B:$B,U242)&lt;&gt;"Ville",INDEX(10_Lieux!$I:$I,U242),0),IF(INDEX(10_Lieux!$B:$B,V242)&lt;&gt;"Ville",INDEX(10_Lieux!$I:$I,V242),0))</f>
        <v>0</v>
      </c>
      <c r="Z242" s="14" t="str">
        <f aca="false">A242&amp;"|"&amp;B242</f>
        <v>Rennes|Zurich</v>
      </c>
      <c r="AA242" s="14" t="str">
        <f aca="false">IF(I242&lt;p_local,"Local",IF(I242&lt;p_vv_min,"Courte distance",IF(I242&lt;p_tres_long,"Longue distance","Très longue distance")))</f>
        <v>Très longue distance</v>
      </c>
    </row>
    <row r="243" customFormat="false" ht="15" hidden="false" customHeight="true" outlineLevel="0" collapsed="false">
      <c r="A243" s="1" t="s">
        <v>142</v>
      </c>
      <c r="B243" s="1" t="s">
        <v>166</v>
      </c>
      <c r="C243" s="1" t="s">
        <v>33</v>
      </c>
      <c r="D243" s="1" t="s">
        <v>124</v>
      </c>
      <c r="E243" s="1" t="s">
        <v>387</v>
      </c>
      <c r="F243" s="14" t="s">
        <v>40</v>
      </c>
      <c r="G243" s="14" t="str">
        <f aca="false">IF(I243&lt;p_local,"Local → page infra",IF(H243&gt;=p_ph1,"Phase 1",IF(H243&gt;=p_ph2,"Phase 2","Phase 3")))</f>
        <v>Phase 2</v>
      </c>
      <c r="H243" s="14" t="n">
        <f aca="false">IF(I243&lt;p_local,0,IF(C243="Aéroport → Aéroport",p_pts_plein,IF(Y243&gt;0,IF(I243&lt;=Y243,p_pts_plein,IF(I243&lt;=p_mult2*Y243,p_pts_moyen,p_pts_r3)),IF(I243&gt;=p_vv_min,p_pts_plein,IF(I243&gt;=p_vv_moy,p_pts_moyen,p_pts_court))))+IF(INDEX(10_Lieux!$D:$D,U243)=1,p_prio1,p_prio2)+IF(INDEX(10_Lieux!$D:$D,V243)=1,p_prio1,p_prio2)+IF(K243="Oui",p_tf,0)+p_hub*((INDEX(10_Lieux!$H:$H,U243)="Hub")+(INDEX(10_Lieux!$H:$H,V243)="Hub"))+IF(OR(INDEX(10_Lieux!$H:$H,U243)="Premium",INDEX(10_Lieux!$H:$H,V243)="Premium"),p_prem,0))</f>
        <v>65</v>
      </c>
      <c r="I243" s="14" t="n">
        <f aca="false">ROUND(W243*p_facteur,0)</f>
        <v>871</v>
      </c>
      <c r="J243" s="14" t="str">
        <f aca="false">IF(X243&lt;60,X243&amp;" min",INT(X243/60)&amp;" h"&amp;IF(MOD(X243,60)=0,""," "&amp;TEXT(MOD(X243,60),"00")))</f>
        <v>9 h 15</v>
      </c>
      <c r="K243" s="14" t="str">
        <f aca="false">IF(S243&lt;&gt;T243,"Oui","Non")</f>
        <v>Oui</v>
      </c>
      <c r="L243" s="14" t="str">
        <f aca="false">IF(AND(INDEX(10_Lieux!$B:$B,U243)="Ville",INDEX(10_Lieux!$B:$B,V243)="Ville"),"/chauffeur-prive/"&amp;INDEX(10_Lieux!$E:$E,U243)&amp;"-"&amp;INDEX(10_Lieux!$E:$E,V243)&amp;"/","/chauffeur-prive/"&amp;INDEX(10_Lieux!$E:$E,U243)&amp;"/"&amp;INDEX(10_Lieux!$E:$E,V243)&amp;"/")</f>
        <v>/chauffeur-prive/rennes-berne/</v>
      </c>
      <c r="M243" s="14" t="str">
        <f aca="false">IFERROR(INDEX($L:$L,MATCH(B243&amp;"|"&amp;A243,$Z:$Z,0)),"—")</f>
        <v>/chauffeur-prive/berne-rennes/</v>
      </c>
      <c r="N243" s="14" t="str">
        <f aca="false">IF(LEN("Chauffeur privé "&amp;INDEX(10_Lieux!$J:$J,U243)&amp;" → "&amp;INDEX(10_Lieux!$J:$J,V243)&amp;" | 24h/24")&gt;60,"Chauffeur privé "&amp;INDEX(10_Lieux!$J:$J,U243)&amp;" → "&amp;INDEX(10_Lieux!$J:$J,V243),"Chauffeur privé "&amp;INDEX(10_Lieux!$J:$J,U243)&amp;" → "&amp;INDEX(10_Lieux!$J:$J,V243)&amp;" | 24h/24")</f>
        <v>Chauffeur privé Rennes → Berne | 24h/24</v>
      </c>
      <c r="O243" s="14" t="n">
        <f aca="false">LEN(N243)</f>
        <v>39</v>
      </c>
      <c r="P243" s="14" t="str">
        <f aca="false">"Chauffeur privé "&amp;INDEX(10_Lieux!$K:$K,U243)&amp;" vers "&amp;INDEX(10_Lieux!$L:$L,V243)</f>
        <v>Chauffeur privé de Rennes vers Berne</v>
      </c>
      <c r="Q243" s="14" t="str">
        <f aca="false">"Chauffeur privé "&amp;INDEX(10_Lieux!$K:$K,U243)&amp;" vers "&amp;INDEX(10_Lieux!$L:$L,V243)&amp;" : env. "&amp;I243&amp;" km, "&amp;J243&amp;" de route. Devis personnalisé, standard 24h/24 et 7j/7."</f>
        <v>Chauffeur privé de Rennes vers Berne : env. 871 km, 9 h 15 de route. Devis personnalisé, standard 24h/24 et 7j/7.</v>
      </c>
      <c r="R243" s="14" t="n">
        <f aca="false">LEN(Q243)</f>
        <v>113</v>
      </c>
      <c r="S243" s="14" t="str">
        <f aca="false">INDEX(10_Lieux!$C:$C,U243)</f>
        <v>France</v>
      </c>
      <c r="T243" s="14" t="str">
        <f aca="false">INDEX(10_Lieux!$C:$C,V243)</f>
        <v>Suisse</v>
      </c>
      <c r="U243" s="14" t="n">
        <f aca="false">MATCH(A243,10_Lieux!$A:$A,0)</f>
        <v>49</v>
      </c>
      <c r="V243" s="14" t="n">
        <f aca="false">MATCH(B243,10_Lieux!$A:$A,0)</f>
        <v>123</v>
      </c>
      <c r="W243" s="14" t="n">
        <f aca="false">ROUND(6371*2*ASIN(SQRT(SIN(RADIANS(INDEX(10_Lieux!$F:$F,V243)-INDEX(10_Lieux!$F:$F,U243))/2)^2+COS(RADIANS(INDEX(10_Lieux!$F:$F,U243)))*COS(RADIANS(INDEX(10_Lieux!$F:$F,V243)))*SIN(RADIANS(INDEX(10_Lieux!$G:$G,V243)-INDEX(10_Lieux!$G:$G,U243))/2)^2)),1)</f>
        <v>696.8</v>
      </c>
      <c r="X243" s="14" t="n">
        <f aca="false">ROUND(I243/IF(I243&lt;p_seuil_vitesse,p_vit_lente,p_vit_rapide)*60/15,0)*15</f>
        <v>555</v>
      </c>
      <c r="Y243" s="14" t="n">
        <f aca="false">MAX(IF(INDEX(10_Lieux!$B:$B,U243)&lt;&gt;"Ville",INDEX(10_Lieux!$I:$I,U243),0),IF(INDEX(10_Lieux!$B:$B,V243)&lt;&gt;"Ville",INDEX(10_Lieux!$I:$I,V243),0))</f>
        <v>0</v>
      </c>
      <c r="Z243" s="14" t="str">
        <f aca="false">A243&amp;"|"&amp;B243</f>
        <v>Rennes|Berne</v>
      </c>
      <c r="AA243" s="14" t="str">
        <f aca="false">IF(I243&lt;p_local,"Local",IF(I243&lt;p_vv_min,"Courte distance",IF(I243&lt;p_tres_long,"Longue distance","Très longue distance")))</f>
        <v>Très longue distance</v>
      </c>
    </row>
    <row r="244" customFormat="false" ht="15" hidden="false" customHeight="true" outlineLevel="0" collapsed="false">
      <c r="A244" s="1" t="s">
        <v>144</v>
      </c>
      <c r="B244" s="1" t="s">
        <v>122</v>
      </c>
      <c r="C244" s="1" t="s">
        <v>33</v>
      </c>
      <c r="D244" s="1" t="s">
        <v>124</v>
      </c>
      <c r="E244" s="1" t="s">
        <v>388</v>
      </c>
      <c r="F244" s="14" t="s">
        <v>40</v>
      </c>
      <c r="G244" s="14" t="str">
        <f aca="false">IF(I244&lt;p_local,"Local → page infra",IF(H244&gt;=p_ph1,"Phase 1",IF(H244&gt;=p_ph2,"Phase 2","Phase 3")))</f>
        <v>Phase 2</v>
      </c>
      <c r="H244" s="14" t="n">
        <f aca="false">IF(I244&lt;p_local,0,IF(C244="Aéroport → Aéroport",p_pts_plein,IF(Y244&gt;0,IF(I244&lt;=Y244,p_pts_plein,IF(I244&lt;=p_mult2*Y244,p_pts_moyen,p_pts_r3)),IF(I244&gt;=p_vv_min,p_pts_plein,IF(I244&gt;=p_vv_moy,p_pts_moyen,p_pts_court))))+IF(INDEX(10_Lieux!$D:$D,U244)=1,p_prio1,p_prio2)+IF(INDEX(10_Lieux!$D:$D,V244)=1,p_prio1,p_prio2)+IF(K244="Oui",p_tf,0)+p_hub*((INDEX(10_Lieux!$H:$H,U244)="Hub")+(INDEX(10_Lieux!$H:$H,V244)="Hub"))+IF(OR(INDEX(10_Lieux!$H:$H,U244)="Premium",INDEX(10_Lieux!$H:$H,V244)="Premium"),p_prem,0))</f>
        <v>70</v>
      </c>
      <c r="I244" s="14" t="n">
        <f aca="false">ROUND(W244*p_facteur,0)</f>
        <v>328</v>
      </c>
      <c r="J244" s="14" t="str">
        <f aca="false">IF(X244&lt;60,X244&amp;" min",INT(X244/60)&amp;" h"&amp;IF(MOD(X244,60)=0,""," "&amp;TEXT(MOD(X244,60),"00")))</f>
        <v>3 h 30</v>
      </c>
      <c r="K244" s="14" t="str">
        <f aca="false">IF(S244&lt;&gt;T244,"Oui","Non")</f>
        <v>Non</v>
      </c>
      <c r="L244" s="14" t="str">
        <f aca="false">IF(AND(INDEX(10_Lieux!$B:$B,U244)="Ville",INDEX(10_Lieux!$B:$B,V244)="Ville"),"/chauffeur-prive/"&amp;INDEX(10_Lieux!$E:$E,U244)&amp;"-"&amp;INDEX(10_Lieux!$E:$E,V244)&amp;"/","/chauffeur-prive/"&amp;INDEX(10_Lieux!$E:$E,U244)&amp;"/"&amp;INDEX(10_Lieux!$E:$E,V244)&amp;"/")</f>
        <v>/chauffeur-prive/dijon-paris/</v>
      </c>
      <c r="M244" s="14" t="str">
        <f aca="false">IFERROR(INDEX($L:$L,MATCH(B244&amp;"|"&amp;A244,$Z:$Z,0)),"—")</f>
        <v>/chauffeur-prive/paris-dijon/</v>
      </c>
      <c r="N244" s="14" t="str">
        <f aca="false">IF(LEN("Chauffeur privé "&amp;INDEX(10_Lieux!$J:$J,U244)&amp;" → "&amp;INDEX(10_Lieux!$J:$J,V244)&amp;" | 24h/24")&gt;60,"Chauffeur privé "&amp;INDEX(10_Lieux!$J:$J,U244)&amp;" → "&amp;INDEX(10_Lieux!$J:$J,V244),"Chauffeur privé "&amp;INDEX(10_Lieux!$J:$J,U244)&amp;" → "&amp;INDEX(10_Lieux!$J:$J,V244)&amp;" | 24h/24")</f>
        <v>Chauffeur privé Dijon → Paris | 24h/24</v>
      </c>
      <c r="O244" s="14" t="n">
        <f aca="false">LEN(N244)</f>
        <v>38</v>
      </c>
      <c r="P244" s="14" t="str">
        <f aca="false">"Chauffeur privé "&amp;INDEX(10_Lieux!$K:$K,U244)&amp;" vers "&amp;INDEX(10_Lieux!$L:$L,V244)</f>
        <v>Chauffeur privé de Dijon vers Paris</v>
      </c>
      <c r="Q244" s="14" t="str">
        <f aca="false">"Chauffeur privé "&amp;INDEX(10_Lieux!$K:$K,U244)&amp;" vers "&amp;INDEX(10_Lieux!$L:$L,V244)&amp;" : env. "&amp;I244&amp;" km, "&amp;J244&amp;" de route. Devis personnalisé, standard 24h/24 et 7j/7."</f>
        <v>Chauffeur privé de Dijon vers Paris : env. 328 km, 3 h 30 de route. Devis personnalisé, standard 24h/24 et 7j/7.</v>
      </c>
      <c r="R244" s="14" t="n">
        <f aca="false">LEN(Q244)</f>
        <v>112</v>
      </c>
      <c r="S244" s="14" t="str">
        <f aca="false">INDEX(10_Lieux!$C:$C,U244)</f>
        <v>France</v>
      </c>
      <c r="T244" s="14" t="str">
        <f aca="false">INDEX(10_Lieux!$C:$C,V244)</f>
        <v>France</v>
      </c>
      <c r="U244" s="14" t="n">
        <f aca="false">MATCH(A244,10_Lieux!$A:$A,0)</f>
        <v>23</v>
      </c>
      <c r="V244" s="14" t="n">
        <f aca="false">MATCH(B244,10_Lieux!$A:$A,0)</f>
        <v>2</v>
      </c>
      <c r="W244" s="14" t="n">
        <f aca="false">ROUND(6371*2*ASIN(SQRT(SIN(RADIANS(INDEX(10_Lieux!$F:$F,V244)-INDEX(10_Lieux!$F:$F,U244))/2)^2+COS(RADIANS(INDEX(10_Lieux!$F:$F,U244)))*COS(RADIANS(INDEX(10_Lieux!$F:$F,V244)))*SIN(RADIANS(INDEX(10_Lieux!$G:$G,V244)-INDEX(10_Lieux!$G:$G,U244))/2)^2)),1)</f>
        <v>262.7</v>
      </c>
      <c r="X244" s="14" t="n">
        <f aca="false">ROUND(I244/IF(I244&lt;p_seuil_vitesse,p_vit_lente,p_vit_rapide)*60/15,0)*15</f>
        <v>210</v>
      </c>
      <c r="Y244" s="14" t="n">
        <f aca="false">MAX(IF(INDEX(10_Lieux!$B:$B,U244)&lt;&gt;"Ville",INDEX(10_Lieux!$I:$I,U244),0),IF(INDEX(10_Lieux!$B:$B,V244)&lt;&gt;"Ville",INDEX(10_Lieux!$I:$I,V244),0))</f>
        <v>0</v>
      </c>
      <c r="Z244" s="14" t="str">
        <f aca="false">A244&amp;"|"&amp;B244</f>
        <v>Dijon|Paris</v>
      </c>
      <c r="AA244" s="14" t="str">
        <f aca="false">IF(I244&lt;p_local,"Local",IF(I244&lt;p_vv_min,"Courte distance",IF(I244&lt;p_tres_long,"Longue distance","Très longue distance")))</f>
        <v>Longue distance</v>
      </c>
    </row>
    <row r="245" customFormat="false" ht="15" hidden="false" customHeight="true" outlineLevel="0" collapsed="false">
      <c r="A245" s="1" t="s">
        <v>144</v>
      </c>
      <c r="B245" s="1" t="s">
        <v>123</v>
      </c>
      <c r="C245" s="1" t="s">
        <v>33</v>
      </c>
      <c r="D245" s="1" t="s">
        <v>124</v>
      </c>
      <c r="E245" s="1" t="s">
        <v>389</v>
      </c>
      <c r="F245" s="14" t="s">
        <v>40</v>
      </c>
      <c r="G245" s="14" t="str">
        <f aca="false">IF(I245&lt;p_local,"Local → page infra",IF(H245&gt;=p_ph1,"Phase 1",IF(H245&gt;=p_ph2,"Phase 2","Phase 3")))</f>
        <v>Phase 2</v>
      </c>
      <c r="H245" s="14" t="n">
        <f aca="false">IF(I245&lt;p_local,0,IF(C245="Aéroport → Aéroport",p_pts_plein,IF(Y245&gt;0,IF(I245&lt;=Y245,p_pts_plein,IF(I245&lt;=p_mult2*Y245,p_pts_moyen,p_pts_r3)),IF(I245&gt;=p_vv_min,p_pts_plein,IF(I245&gt;=p_vv_moy,p_pts_moyen,p_pts_court))))+IF(INDEX(10_Lieux!$D:$D,U245)=1,p_prio1,p_prio2)+IF(INDEX(10_Lieux!$D:$D,V245)=1,p_prio1,p_prio2)+IF(K245="Oui",p_tf,0)+p_hub*((INDEX(10_Lieux!$H:$H,U245)="Hub")+(INDEX(10_Lieux!$H:$H,V245)="Hub"))+IF(OR(INDEX(10_Lieux!$H:$H,U245)="Premium",INDEX(10_Lieux!$H:$H,V245)="Premium"),p_prem,0))</f>
        <v>70</v>
      </c>
      <c r="I245" s="14" t="n">
        <f aca="false">ROUND(W245*p_facteur,0)</f>
        <v>217</v>
      </c>
      <c r="J245" s="14" t="str">
        <f aca="false">IF(X245&lt;60,X245&amp;" min",INT(X245/60)&amp;" h"&amp;IF(MOD(X245,60)=0,""," "&amp;TEXT(MOD(X245,60),"00")))</f>
        <v>2 h 15</v>
      </c>
      <c r="K245" s="14" t="str">
        <f aca="false">IF(S245&lt;&gt;T245,"Oui","Non")</f>
        <v>Non</v>
      </c>
      <c r="L245" s="14" t="str">
        <f aca="false">IF(AND(INDEX(10_Lieux!$B:$B,U245)="Ville",INDEX(10_Lieux!$B:$B,V245)="Ville"),"/chauffeur-prive/"&amp;INDEX(10_Lieux!$E:$E,U245)&amp;"-"&amp;INDEX(10_Lieux!$E:$E,V245)&amp;"/","/chauffeur-prive/"&amp;INDEX(10_Lieux!$E:$E,U245)&amp;"/"&amp;INDEX(10_Lieux!$E:$E,V245)&amp;"/")</f>
        <v>/chauffeur-prive/dijon-lyon/</v>
      </c>
      <c r="M245" s="14" t="str">
        <f aca="false">IFERROR(INDEX($L:$L,MATCH(B245&amp;"|"&amp;A245,$Z:$Z,0)),"—")</f>
        <v>/chauffeur-prive/lyon-dijon/</v>
      </c>
      <c r="N245" s="14" t="str">
        <f aca="false">IF(LEN("Chauffeur privé "&amp;INDEX(10_Lieux!$J:$J,U245)&amp;" → "&amp;INDEX(10_Lieux!$J:$J,V245)&amp;" | 24h/24")&gt;60,"Chauffeur privé "&amp;INDEX(10_Lieux!$J:$J,U245)&amp;" → "&amp;INDEX(10_Lieux!$J:$J,V245),"Chauffeur privé "&amp;INDEX(10_Lieux!$J:$J,U245)&amp;" → "&amp;INDEX(10_Lieux!$J:$J,V245)&amp;" | 24h/24")</f>
        <v>Chauffeur privé Dijon → Lyon | 24h/24</v>
      </c>
      <c r="O245" s="14" t="n">
        <f aca="false">LEN(N245)</f>
        <v>37</v>
      </c>
      <c r="P245" s="14" t="str">
        <f aca="false">"Chauffeur privé "&amp;INDEX(10_Lieux!$K:$K,U245)&amp;" vers "&amp;INDEX(10_Lieux!$L:$L,V245)</f>
        <v>Chauffeur privé de Dijon vers Lyon</v>
      </c>
      <c r="Q245" s="14" t="str">
        <f aca="false">"Chauffeur privé "&amp;INDEX(10_Lieux!$K:$K,U245)&amp;" vers "&amp;INDEX(10_Lieux!$L:$L,V245)&amp;" : env. "&amp;I245&amp;" km, "&amp;J245&amp;" de route. Devis personnalisé, standard 24h/24 et 7j/7."</f>
        <v>Chauffeur privé de Dijon vers Lyon : env. 217 km, 2 h 15 de route. Devis personnalisé, standard 24h/24 et 7j/7.</v>
      </c>
      <c r="R245" s="14" t="n">
        <f aca="false">LEN(Q245)</f>
        <v>111</v>
      </c>
      <c r="S245" s="14" t="str">
        <f aca="false">INDEX(10_Lieux!$C:$C,U245)</f>
        <v>France</v>
      </c>
      <c r="T245" s="14" t="str">
        <f aca="false">INDEX(10_Lieux!$C:$C,V245)</f>
        <v>France</v>
      </c>
      <c r="U245" s="14" t="n">
        <f aca="false">MATCH(A245,10_Lieux!$A:$A,0)</f>
        <v>23</v>
      </c>
      <c r="V245" s="14" t="n">
        <f aca="false">MATCH(B245,10_Lieux!$A:$A,0)</f>
        <v>8</v>
      </c>
      <c r="W245" s="14" t="n">
        <f aca="false">ROUND(6371*2*ASIN(SQRT(SIN(RADIANS(INDEX(10_Lieux!$F:$F,V245)-INDEX(10_Lieux!$F:$F,U245))/2)^2+COS(RADIANS(INDEX(10_Lieux!$F:$F,U245)))*COS(RADIANS(INDEX(10_Lieux!$F:$F,V245)))*SIN(RADIANS(INDEX(10_Lieux!$G:$G,V245)-INDEX(10_Lieux!$G:$G,U245))/2)^2)),1)</f>
        <v>173.9</v>
      </c>
      <c r="X245" s="14" t="n">
        <f aca="false">ROUND(I245/IF(I245&lt;p_seuil_vitesse,p_vit_lente,p_vit_rapide)*60/15,0)*15</f>
        <v>135</v>
      </c>
      <c r="Y245" s="14" t="n">
        <f aca="false">MAX(IF(INDEX(10_Lieux!$B:$B,U245)&lt;&gt;"Ville",INDEX(10_Lieux!$I:$I,U245),0),IF(INDEX(10_Lieux!$B:$B,V245)&lt;&gt;"Ville",INDEX(10_Lieux!$I:$I,V245),0))</f>
        <v>0</v>
      </c>
      <c r="Z245" s="14" t="str">
        <f aca="false">A245&amp;"|"&amp;B245</f>
        <v>Dijon|Lyon</v>
      </c>
      <c r="AA245" s="14" t="str">
        <f aca="false">IF(I245&lt;p_local,"Local",IF(I245&lt;p_vv_min,"Courte distance",IF(I245&lt;p_tres_long,"Longue distance","Très longue distance")))</f>
        <v>Longue distance</v>
      </c>
    </row>
    <row r="246" customFormat="false" ht="15" hidden="false" customHeight="true" outlineLevel="0" collapsed="false">
      <c r="A246" s="1" t="s">
        <v>144</v>
      </c>
      <c r="B246" s="1" t="s">
        <v>126</v>
      </c>
      <c r="C246" s="1" t="s">
        <v>33</v>
      </c>
      <c r="D246" s="1" t="s">
        <v>124</v>
      </c>
      <c r="E246" s="1" t="s">
        <v>390</v>
      </c>
      <c r="F246" s="14" t="s">
        <v>40</v>
      </c>
      <c r="G246" s="14" t="str">
        <f aca="false">IF(I246&lt;p_local,"Local → page infra",IF(H246&gt;=p_ph1,"Phase 1",IF(H246&gt;=p_ph2,"Phase 2","Phase 3")))</f>
        <v>Phase 2</v>
      </c>
      <c r="H246" s="14" t="n">
        <f aca="false">IF(I246&lt;p_local,0,IF(C246="Aéroport → Aéroport",p_pts_plein,IF(Y246&gt;0,IF(I246&lt;=Y246,p_pts_plein,IF(I246&lt;=p_mult2*Y246,p_pts_moyen,p_pts_r3)),IF(I246&gt;=p_vv_min,p_pts_plein,IF(I246&gt;=p_vv_moy,p_pts_moyen,p_pts_court))))+IF(INDEX(10_Lieux!$D:$D,U246)=1,p_prio1,p_prio2)+IF(INDEX(10_Lieux!$D:$D,V246)=1,p_prio1,p_prio2)+IF(K246="Oui",p_tf,0)+p_hub*((INDEX(10_Lieux!$H:$H,U246)="Hub")+(INDEX(10_Lieux!$H:$H,V246)="Hub"))+IF(OR(INDEX(10_Lieux!$H:$H,U246)="Premium",INDEX(10_Lieux!$H:$H,V246)="Premium"),p_prem,0))</f>
        <v>70</v>
      </c>
      <c r="I246" s="14" t="n">
        <f aca="false">ROUND(W246*p_facteur,0)</f>
        <v>547</v>
      </c>
      <c r="J246" s="14" t="str">
        <f aca="false">IF(X246&lt;60,X246&amp;" min",INT(X246/60)&amp;" h"&amp;IF(MOD(X246,60)=0,""," "&amp;TEXT(MOD(X246,60),"00")))</f>
        <v>5 h 45</v>
      </c>
      <c r="K246" s="14" t="str">
        <f aca="false">IF(S246&lt;&gt;T246,"Oui","Non")</f>
        <v>Non</v>
      </c>
      <c r="L246" s="14" t="str">
        <f aca="false">IF(AND(INDEX(10_Lieux!$B:$B,U246)="Ville",INDEX(10_Lieux!$B:$B,V246)="Ville"),"/chauffeur-prive/"&amp;INDEX(10_Lieux!$E:$E,U246)&amp;"-"&amp;INDEX(10_Lieux!$E:$E,V246)&amp;"/","/chauffeur-prive/"&amp;INDEX(10_Lieux!$E:$E,U246)&amp;"/"&amp;INDEX(10_Lieux!$E:$E,V246)&amp;"/")</f>
        <v>/chauffeur-prive/dijon-nice/</v>
      </c>
      <c r="M246" s="14" t="str">
        <f aca="false">IFERROR(INDEX($L:$L,MATCH(B246&amp;"|"&amp;A246,$Z:$Z,0)),"—")</f>
        <v>/chauffeur-prive/nice-dijon/</v>
      </c>
      <c r="N246" s="14" t="str">
        <f aca="false">IF(LEN("Chauffeur privé "&amp;INDEX(10_Lieux!$J:$J,U246)&amp;" → "&amp;INDEX(10_Lieux!$J:$J,V246)&amp;" | 24h/24")&gt;60,"Chauffeur privé "&amp;INDEX(10_Lieux!$J:$J,U246)&amp;" → "&amp;INDEX(10_Lieux!$J:$J,V246),"Chauffeur privé "&amp;INDEX(10_Lieux!$J:$J,U246)&amp;" → "&amp;INDEX(10_Lieux!$J:$J,V246)&amp;" | 24h/24")</f>
        <v>Chauffeur privé Dijon → Nice | 24h/24</v>
      </c>
      <c r="O246" s="14" t="n">
        <f aca="false">LEN(N246)</f>
        <v>37</v>
      </c>
      <c r="P246" s="14" t="str">
        <f aca="false">"Chauffeur privé "&amp;INDEX(10_Lieux!$K:$K,U246)&amp;" vers "&amp;INDEX(10_Lieux!$L:$L,V246)</f>
        <v>Chauffeur privé de Dijon vers Nice</v>
      </c>
      <c r="Q246" s="14" t="str">
        <f aca="false">"Chauffeur privé "&amp;INDEX(10_Lieux!$K:$K,U246)&amp;" vers "&amp;INDEX(10_Lieux!$L:$L,V246)&amp;" : env. "&amp;I246&amp;" km, "&amp;J246&amp;" de route. Devis personnalisé, standard 24h/24 et 7j/7."</f>
        <v>Chauffeur privé de Dijon vers Nice : env. 547 km, 5 h 45 de route. Devis personnalisé, standard 24h/24 et 7j/7.</v>
      </c>
      <c r="R246" s="14" t="n">
        <f aca="false">LEN(Q246)</f>
        <v>111</v>
      </c>
      <c r="S246" s="14" t="str">
        <f aca="false">INDEX(10_Lieux!$C:$C,U246)</f>
        <v>France</v>
      </c>
      <c r="T246" s="14" t="str">
        <f aca="false">INDEX(10_Lieux!$C:$C,V246)</f>
        <v>France</v>
      </c>
      <c r="U246" s="14" t="n">
        <f aca="false">MATCH(A246,10_Lieux!$A:$A,0)</f>
        <v>23</v>
      </c>
      <c r="V246" s="14" t="n">
        <f aca="false">MATCH(B246,10_Lieux!$A:$A,0)</f>
        <v>80</v>
      </c>
      <c r="W246" s="14" t="n">
        <f aca="false">ROUND(6371*2*ASIN(SQRT(SIN(RADIANS(INDEX(10_Lieux!$F:$F,V246)-INDEX(10_Lieux!$F:$F,U246))/2)^2+COS(RADIANS(INDEX(10_Lieux!$F:$F,U246)))*COS(RADIANS(INDEX(10_Lieux!$F:$F,V246)))*SIN(RADIANS(INDEX(10_Lieux!$G:$G,V246)-INDEX(10_Lieux!$G:$G,U246))/2)^2)),1)</f>
        <v>437.3</v>
      </c>
      <c r="X246" s="14" t="n">
        <f aca="false">ROUND(I246/IF(I246&lt;p_seuil_vitesse,p_vit_lente,p_vit_rapide)*60/15,0)*15</f>
        <v>345</v>
      </c>
      <c r="Y246" s="14" t="n">
        <f aca="false">MAX(IF(INDEX(10_Lieux!$B:$B,U246)&lt;&gt;"Ville",INDEX(10_Lieux!$I:$I,U246),0),IF(INDEX(10_Lieux!$B:$B,V246)&lt;&gt;"Ville",INDEX(10_Lieux!$I:$I,V246),0))</f>
        <v>0</v>
      </c>
      <c r="Z246" s="14" t="str">
        <f aca="false">A246&amp;"|"&amp;B246</f>
        <v>Dijon|Nice</v>
      </c>
      <c r="AA246" s="14" t="str">
        <f aca="false">IF(I246&lt;p_local,"Local",IF(I246&lt;p_vv_min,"Courte distance",IF(I246&lt;p_tres_long,"Longue distance","Très longue distance")))</f>
        <v>Longue distance</v>
      </c>
    </row>
    <row r="247" customFormat="false" ht="15" hidden="false" customHeight="true" outlineLevel="0" collapsed="false">
      <c r="A247" s="1" t="s">
        <v>144</v>
      </c>
      <c r="B247" s="1" t="s">
        <v>128</v>
      </c>
      <c r="C247" s="1" t="s">
        <v>33</v>
      </c>
      <c r="D247" s="1" t="s">
        <v>124</v>
      </c>
      <c r="E247" s="1" t="s">
        <v>391</v>
      </c>
      <c r="F247" s="14" t="s">
        <v>40</v>
      </c>
      <c r="G247" s="14" t="str">
        <f aca="false">IF(I247&lt;p_local,"Local → page infra",IF(H247&gt;=p_ph1,"Phase 1",IF(H247&gt;=p_ph2,"Phase 2","Phase 3")))</f>
        <v>Phase 2</v>
      </c>
      <c r="H247" s="14" t="n">
        <f aca="false">IF(I247&lt;p_local,0,IF(C247="Aéroport → Aéroport",p_pts_plein,IF(Y247&gt;0,IF(I247&lt;=Y247,p_pts_plein,IF(I247&lt;=p_mult2*Y247,p_pts_moyen,p_pts_r3)),IF(I247&gt;=p_vv_min,p_pts_plein,IF(I247&gt;=p_vv_moy,p_pts_moyen,p_pts_court))))+IF(INDEX(10_Lieux!$D:$D,U247)=1,p_prio1,p_prio2)+IF(INDEX(10_Lieux!$D:$D,V247)=1,p_prio1,p_prio2)+IF(K247="Oui",p_tf,0)+p_hub*((INDEX(10_Lieux!$H:$H,U247)="Hub")+(INDEX(10_Lieux!$H:$H,V247)="Hub"))+IF(OR(INDEX(10_Lieux!$H:$H,U247)="Premium",INDEX(10_Lieux!$H:$H,V247)="Premium"),p_prem,0))</f>
        <v>70</v>
      </c>
      <c r="I247" s="14" t="n">
        <f aca="false">ROUND(W247*p_facteur,0)</f>
        <v>560</v>
      </c>
      <c r="J247" s="14" t="str">
        <f aca="false">IF(X247&lt;60,X247&amp;" min",INT(X247/60)&amp;" h"&amp;IF(MOD(X247,60)=0,""," "&amp;TEXT(MOD(X247,60),"00")))</f>
        <v>6 h</v>
      </c>
      <c r="K247" s="14" t="str">
        <f aca="false">IF(S247&lt;&gt;T247,"Oui","Non")</f>
        <v>Non</v>
      </c>
      <c r="L247" s="14" t="str">
        <f aca="false">IF(AND(INDEX(10_Lieux!$B:$B,U247)="Ville",INDEX(10_Lieux!$B:$B,V247)="Ville"),"/chauffeur-prive/"&amp;INDEX(10_Lieux!$E:$E,U247)&amp;"-"&amp;INDEX(10_Lieux!$E:$E,V247)&amp;"/","/chauffeur-prive/"&amp;INDEX(10_Lieux!$E:$E,U247)&amp;"/"&amp;INDEX(10_Lieux!$E:$E,V247)&amp;"/")</f>
        <v>/chauffeur-prive/dijon-marseille/</v>
      </c>
      <c r="M247" s="14" t="str">
        <f aca="false">IFERROR(INDEX($L:$L,MATCH(B247&amp;"|"&amp;A247,$Z:$Z,0)),"—")</f>
        <v>/chauffeur-prive/marseille-dijon/</v>
      </c>
      <c r="N247" s="14" t="str">
        <f aca="false">IF(LEN("Chauffeur privé "&amp;INDEX(10_Lieux!$J:$J,U247)&amp;" → "&amp;INDEX(10_Lieux!$J:$J,V247)&amp;" | 24h/24")&gt;60,"Chauffeur privé "&amp;INDEX(10_Lieux!$J:$J,U247)&amp;" → "&amp;INDEX(10_Lieux!$J:$J,V247),"Chauffeur privé "&amp;INDEX(10_Lieux!$J:$J,U247)&amp;" → "&amp;INDEX(10_Lieux!$J:$J,V247)&amp;" | 24h/24")</f>
        <v>Chauffeur privé Dijon → Marseille | 24h/24</v>
      </c>
      <c r="O247" s="14" t="n">
        <f aca="false">LEN(N247)</f>
        <v>42</v>
      </c>
      <c r="P247" s="14" t="str">
        <f aca="false">"Chauffeur privé "&amp;INDEX(10_Lieux!$K:$K,U247)&amp;" vers "&amp;INDEX(10_Lieux!$L:$L,V247)</f>
        <v>Chauffeur privé de Dijon vers Marseille</v>
      </c>
      <c r="Q247" s="14" t="str">
        <f aca="false">"Chauffeur privé "&amp;INDEX(10_Lieux!$K:$K,U247)&amp;" vers "&amp;INDEX(10_Lieux!$L:$L,V247)&amp;" : env. "&amp;I247&amp;" km, "&amp;J247&amp;" de route. Devis personnalisé, standard 24h/24 et 7j/7."</f>
        <v>Chauffeur privé de Dijon vers Marseille : env. 560 km, 6 h de route. Devis personnalisé, standard 24h/24 et 7j/7.</v>
      </c>
      <c r="R247" s="14" t="n">
        <f aca="false">LEN(Q247)</f>
        <v>113</v>
      </c>
      <c r="S247" s="14" t="str">
        <f aca="false">INDEX(10_Lieux!$C:$C,U247)</f>
        <v>France</v>
      </c>
      <c r="T247" s="14" t="str">
        <f aca="false">INDEX(10_Lieux!$C:$C,V247)</f>
        <v>France</v>
      </c>
      <c r="U247" s="14" t="n">
        <f aca="false">MATCH(A247,10_Lieux!$A:$A,0)</f>
        <v>23</v>
      </c>
      <c r="V247" s="14" t="n">
        <f aca="false">MATCH(B247,10_Lieux!$A:$A,0)</f>
        <v>79</v>
      </c>
      <c r="W247" s="14" t="n">
        <f aca="false">ROUND(6371*2*ASIN(SQRT(SIN(RADIANS(INDEX(10_Lieux!$F:$F,V247)-INDEX(10_Lieux!$F:$F,U247))/2)^2+COS(RADIANS(INDEX(10_Lieux!$F:$F,U247)))*COS(RADIANS(INDEX(10_Lieux!$F:$F,V247)))*SIN(RADIANS(INDEX(10_Lieux!$G:$G,V247)-INDEX(10_Lieux!$G:$G,U247))/2)^2)),1)</f>
        <v>448.3</v>
      </c>
      <c r="X247" s="14" t="n">
        <f aca="false">ROUND(I247/IF(I247&lt;p_seuil_vitesse,p_vit_lente,p_vit_rapide)*60/15,0)*15</f>
        <v>360</v>
      </c>
      <c r="Y247" s="14" t="n">
        <f aca="false">MAX(IF(INDEX(10_Lieux!$B:$B,U247)&lt;&gt;"Ville",INDEX(10_Lieux!$I:$I,U247),0),IF(INDEX(10_Lieux!$B:$B,V247)&lt;&gt;"Ville",INDEX(10_Lieux!$I:$I,V247),0))</f>
        <v>0</v>
      </c>
      <c r="Z247" s="14" t="str">
        <f aca="false">A247&amp;"|"&amp;B247</f>
        <v>Dijon|Marseille</v>
      </c>
      <c r="AA247" s="14" t="str">
        <f aca="false">IF(I247&lt;p_local,"Local",IF(I247&lt;p_vv_min,"Courte distance",IF(I247&lt;p_tres_long,"Longue distance","Très longue distance")))</f>
        <v>Longue distance</v>
      </c>
    </row>
    <row r="248" customFormat="false" ht="15" hidden="false" customHeight="true" outlineLevel="0" collapsed="false">
      <c r="A248" s="1" t="s">
        <v>144</v>
      </c>
      <c r="B248" s="1" t="s">
        <v>130</v>
      </c>
      <c r="C248" s="1" t="s">
        <v>33</v>
      </c>
      <c r="D248" s="1" t="s">
        <v>124</v>
      </c>
      <c r="E248" s="1" t="s">
        <v>392</v>
      </c>
      <c r="F248" s="14" t="s">
        <v>40</v>
      </c>
      <c r="G248" s="14" t="str">
        <f aca="false">IF(I248&lt;p_local,"Local → page infra",IF(H248&gt;=p_ph1,"Phase 1",IF(H248&gt;=p_ph2,"Phase 2","Phase 3")))</f>
        <v>Phase 3</v>
      </c>
      <c r="H248" s="14" t="n">
        <f aca="false">IF(I248&lt;p_local,0,IF(C248="Aéroport → Aéroport",p_pts_plein,IF(Y248&gt;0,IF(I248&lt;=Y248,p_pts_plein,IF(I248&lt;=p_mult2*Y248,p_pts_moyen,p_pts_r3)),IF(I248&gt;=p_vv_min,p_pts_plein,IF(I248&gt;=p_vv_moy,p_pts_moyen,p_pts_court))))+IF(INDEX(10_Lieux!$D:$D,U248)=1,p_prio1,p_prio2)+IF(INDEX(10_Lieux!$D:$D,V248)=1,p_prio1,p_prio2)+IF(K248="Oui",p_tf,0)+p_hub*((INDEX(10_Lieux!$H:$H,U248)="Hub")+(INDEX(10_Lieux!$H:$H,V248)="Hub"))+IF(OR(INDEX(10_Lieux!$H:$H,U248)="Premium",INDEX(10_Lieux!$H:$H,V248)="Premium"),p_prem,0))</f>
        <v>60</v>
      </c>
      <c r="I248" s="14" t="n">
        <f aca="false">ROUND(W248*p_facteur,0)</f>
        <v>642</v>
      </c>
      <c r="J248" s="14" t="str">
        <f aca="false">IF(X248&lt;60,X248&amp;" min",INT(X248/60)&amp;" h"&amp;IF(MOD(X248,60)=0,""," "&amp;TEXT(MOD(X248,60),"00")))</f>
        <v>6 h 45</v>
      </c>
      <c r="K248" s="14" t="str">
        <f aca="false">IF(S248&lt;&gt;T248,"Oui","Non")</f>
        <v>Non</v>
      </c>
      <c r="L248" s="14" t="str">
        <f aca="false">IF(AND(INDEX(10_Lieux!$B:$B,U248)="Ville",INDEX(10_Lieux!$B:$B,V248)="Ville"),"/chauffeur-prive/"&amp;INDEX(10_Lieux!$E:$E,U248)&amp;"-"&amp;INDEX(10_Lieux!$E:$E,V248)&amp;"/","/chauffeur-prive/"&amp;INDEX(10_Lieux!$E:$E,U248)&amp;"/"&amp;INDEX(10_Lieux!$E:$E,V248)&amp;"/")</f>
        <v>/chauffeur-prive/dijon-bordeaux/</v>
      </c>
      <c r="M248" s="14" t="str">
        <f aca="false">IFERROR(INDEX($L:$L,MATCH(B248&amp;"|"&amp;A248,$Z:$Z,0)),"—")</f>
        <v>/chauffeur-prive/bordeaux-dijon/</v>
      </c>
      <c r="N248" s="14" t="str">
        <f aca="false">IF(LEN("Chauffeur privé "&amp;INDEX(10_Lieux!$J:$J,U248)&amp;" → "&amp;INDEX(10_Lieux!$J:$J,V248)&amp;" | 24h/24")&gt;60,"Chauffeur privé "&amp;INDEX(10_Lieux!$J:$J,U248)&amp;" → "&amp;INDEX(10_Lieux!$J:$J,V248),"Chauffeur privé "&amp;INDEX(10_Lieux!$J:$J,U248)&amp;" → "&amp;INDEX(10_Lieux!$J:$J,V248)&amp;" | 24h/24")</f>
        <v>Chauffeur privé Dijon → Bordeaux | 24h/24</v>
      </c>
      <c r="O248" s="14" t="n">
        <f aca="false">LEN(N248)</f>
        <v>41</v>
      </c>
      <c r="P248" s="14" t="str">
        <f aca="false">"Chauffeur privé "&amp;INDEX(10_Lieux!$K:$K,U248)&amp;" vers "&amp;INDEX(10_Lieux!$L:$L,V248)</f>
        <v>Chauffeur privé de Dijon vers Bordeaux</v>
      </c>
      <c r="Q248" s="14" t="str">
        <f aca="false">"Chauffeur privé "&amp;INDEX(10_Lieux!$K:$K,U248)&amp;" vers "&amp;INDEX(10_Lieux!$L:$L,V248)&amp;" : env. "&amp;I248&amp;" km, "&amp;J248&amp;" de route. Devis personnalisé, standard 24h/24 et 7j/7."</f>
        <v>Chauffeur privé de Dijon vers Bordeaux : env. 642 km, 6 h 45 de route. Devis personnalisé, standard 24h/24 et 7j/7.</v>
      </c>
      <c r="R248" s="14" t="n">
        <f aca="false">LEN(Q248)</f>
        <v>115</v>
      </c>
      <c r="S248" s="14" t="str">
        <f aca="false">INDEX(10_Lieux!$C:$C,U248)</f>
        <v>France</v>
      </c>
      <c r="T248" s="14" t="str">
        <f aca="false">INDEX(10_Lieux!$C:$C,V248)</f>
        <v>France</v>
      </c>
      <c r="U248" s="14" t="n">
        <f aca="false">MATCH(A248,10_Lieux!$A:$A,0)</f>
        <v>23</v>
      </c>
      <c r="V248" s="14" t="n">
        <f aca="false">MATCH(B248,10_Lieux!$A:$A,0)</f>
        <v>61</v>
      </c>
      <c r="W248" s="14" t="n">
        <f aca="false">ROUND(6371*2*ASIN(SQRT(SIN(RADIANS(INDEX(10_Lieux!$F:$F,V248)-INDEX(10_Lieux!$F:$F,U248))/2)^2+COS(RADIANS(INDEX(10_Lieux!$F:$F,U248)))*COS(RADIANS(INDEX(10_Lieux!$F:$F,V248)))*SIN(RADIANS(INDEX(10_Lieux!$G:$G,V248)-INDEX(10_Lieux!$G:$G,U248))/2)^2)),1)</f>
        <v>513.8</v>
      </c>
      <c r="X248" s="14" t="n">
        <f aca="false">ROUND(I248/IF(I248&lt;p_seuil_vitesse,p_vit_lente,p_vit_rapide)*60/15,0)*15</f>
        <v>405</v>
      </c>
      <c r="Y248" s="14" t="n">
        <f aca="false">MAX(IF(INDEX(10_Lieux!$B:$B,U248)&lt;&gt;"Ville",INDEX(10_Lieux!$I:$I,U248),0),IF(INDEX(10_Lieux!$B:$B,V248)&lt;&gt;"Ville",INDEX(10_Lieux!$I:$I,V248),0))</f>
        <v>0</v>
      </c>
      <c r="Z248" s="14" t="str">
        <f aca="false">A248&amp;"|"&amp;B248</f>
        <v>Dijon|Bordeaux</v>
      </c>
      <c r="AA248" s="14" t="str">
        <f aca="false">IF(I248&lt;p_local,"Local",IF(I248&lt;p_vv_min,"Courte distance",IF(I248&lt;p_tres_long,"Longue distance","Très longue distance")))</f>
        <v>Longue distance</v>
      </c>
    </row>
    <row r="249" customFormat="false" ht="15" hidden="false" customHeight="true" outlineLevel="0" collapsed="false">
      <c r="A249" s="1" t="s">
        <v>144</v>
      </c>
      <c r="B249" s="1" t="s">
        <v>132</v>
      </c>
      <c r="C249" s="1" t="s">
        <v>33</v>
      </c>
      <c r="D249" s="1" t="s">
        <v>124</v>
      </c>
      <c r="E249" s="1" t="s">
        <v>393</v>
      </c>
      <c r="F249" s="14" t="s">
        <v>40</v>
      </c>
      <c r="G249" s="14" t="str">
        <f aca="false">IF(I249&lt;p_local,"Local → page infra",IF(H249&gt;=p_ph1,"Phase 1",IF(H249&gt;=p_ph2,"Phase 2","Phase 3")))</f>
        <v>Phase 3</v>
      </c>
      <c r="H249" s="14" t="n">
        <f aca="false">IF(I249&lt;p_local,0,IF(C249="Aéroport → Aéroport",p_pts_plein,IF(Y249&gt;0,IF(I249&lt;=Y249,p_pts_plein,IF(I249&lt;=p_mult2*Y249,p_pts_moyen,p_pts_r3)),IF(I249&gt;=p_vv_min,p_pts_plein,IF(I249&gt;=p_vv_moy,p_pts_moyen,p_pts_court))))+IF(INDEX(10_Lieux!$D:$D,U249)=1,p_prio1,p_prio2)+IF(INDEX(10_Lieux!$D:$D,V249)=1,p_prio1,p_prio2)+IF(K249="Oui",p_tf,0)+p_hub*((INDEX(10_Lieux!$H:$H,U249)="Hub")+(INDEX(10_Lieux!$H:$H,V249)="Hub"))+IF(OR(INDEX(10_Lieux!$H:$H,U249)="Premium",INDEX(10_Lieux!$H:$H,V249)="Premium"),p_prem,0))</f>
        <v>60</v>
      </c>
      <c r="I249" s="14" t="n">
        <f aca="false">ROUND(W249*p_facteur,0)</f>
        <v>624</v>
      </c>
      <c r="J249" s="14" t="str">
        <f aca="false">IF(X249&lt;60,X249&amp;" min",INT(X249/60)&amp;" h"&amp;IF(MOD(X249,60)=0,""," "&amp;TEXT(MOD(X249,60),"00")))</f>
        <v>6 h 30</v>
      </c>
      <c r="K249" s="14" t="str">
        <f aca="false">IF(S249&lt;&gt;T249,"Oui","Non")</f>
        <v>Non</v>
      </c>
      <c r="L249" s="14" t="str">
        <f aca="false">IF(AND(INDEX(10_Lieux!$B:$B,U249)="Ville",INDEX(10_Lieux!$B:$B,V249)="Ville"),"/chauffeur-prive/"&amp;INDEX(10_Lieux!$E:$E,U249)&amp;"-"&amp;INDEX(10_Lieux!$E:$E,V249)&amp;"/","/chauffeur-prive/"&amp;INDEX(10_Lieux!$E:$E,U249)&amp;"/"&amp;INDEX(10_Lieux!$E:$E,V249)&amp;"/")</f>
        <v>/chauffeur-prive/dijon-toulouse/</v>
      </c>
      <c r="M249" s="14" t="str">
        <f aca="false">IFERROR(INDEX($L:$L,MATCH(B249&amp;"|"&amp;A249,$Z:$Z,0)),"—")</f>
        <v>/chauffeur-prive/toulouse-dijon/</v>
      </c>
      <c r="N249" s="14" t="str">
        <f aca="false">IF(LEN("Chauffeur privé "&amp;INDEX(10_Lieux!$J:$J,U249)&amp;" → "&amp;INDEX(10_Lieux!$J:$J,V249)&amp;" | 24h/24")&gt;60,"Chauffeur privé "&amp;INDEX(10_Lieux!$J:$J,U249)&amp;" → "&amp;INDEX(10_Lieux!$J:$J,V249),"Chauffeur privé "&amp;INDEX(10_Lieux!$J:$J,U249)&amp;" → "&amp;INDEX(10_Lieux!$J:$J,V249)&amp;" | 24h/24")</f>
        <v>Chauffeur privé Dijon → Toulouse | 24h/24</v>
      </c>
      <c r="O249" s="14" t="n">
        <f aca="false">LEN(N249)</f>
        <v>41</v>
      </c>
      <c r="P249" s="14" t="str">
        <f aca="false">"Chauffeur privé "&amp;INDEX(10_Lieux!$K:$K,U249)&amp;" vers "&amp;INDEX(10_Lieux!$L:$L,V249)</f>
        <v>Chauffeur privé de Dijon vers Toulouse</v>
      </c>
      <c r="Q249" s="14" t="str">
        <f aca="false">"Chauffeur privé "&amp;INDEX(10_Lieux!$K:$K,U249)&amp;" vers "&amp;INDEX(10_Lieux!$L:$L,V249)&amp;" : env. "&amp;I249&amp;" km, "&amp;J249&amp;" de route. Devis personnalisé, standard 24h/24 et 7j/7."</f>
        <v>Chauffeur privé de Dijon vers Toulouse : env. 624 km, 6 h 30 de route. Devis personnalisé, standard 24h/24 et 7j/7.</v>
      </c>
      <c r="R249" s="14" t="n">
        <f aca="false">LEN(Q249)</f>
        <v>115</v>
      </c>
      <c r="S249" s="14" t="str">
        <f aca="false">INDEX(10_Lieux!$C:$C,U249)</f>
        <v>France</v>
      </c>
      <c r="T249" s="14" t="str">
        <f aca="false">INDEX(10_Lieux!$C:$C,V249)</f>
        <v>France</v>
      </c>
      <c r="U249" s="14" t="n">
        <f aca="false">MATCH(A249,10_Lieux!$A:$A,0)</f>
        <v>23</v>
      </c>
      <c r="V249" s="14" t="n">
        <f aca="false">MATCH(B249,10_Lieux!$A:$A,0)</f>
        <v>70</v>
      </c>
      <c r="W249" s="14" t="n">
        <f aca="false">ROUND(6371*2*ASIN(SQRT(SIN(RADIANS(INDEX(10_Lieux!$F:$F,V249)-INDEX(10_Lieux!$F:$F,U249))/2)^2+COS(RADIANS(INDEX(10_Lieux!$F:$F,U249)))*COS(RADIANS(INDEX(10_Lieux!$F:$F,V249)))*SIN(RADIANS(INDEX(10_Lieux!$G:$G,V249)-INDEX(10_Lieux!$G:$G,U249))/2)^2)),1)</f>
        <v>499.4</v>
      </c>
      <c r="X249" s="14" t="n">
        <f aca="false">ROUND(I249/IF(I249&lt;p_seuil_vitesse,p_vit_lente,p_vit_rapide)*60/15,0)*15</f>
        <v>390</v>
      </c>
      <c r="Y249" s="14" t="n">
        <f aca="false">MAX(IF(INDEX(10_Lieux!$B:$B,U249)&lt;&gt;"Ville",INDEX(10_Lieux!$I:$I,U249),0),IF(INDEX(10_Lieux!$B:$B,V249)&lt;&gt;"Ville",INDEX(10_Lieux!$I:$I,V249),0))</f>
        <v>0</v>
      </c>
      <c r="Z249" s="14" t="str">
        <f aca="false">A249&amp;"|"&amp;B249</f>
        <v>Dijon|Toulouse</v>
      </c>
      <c r="AA249" s="14" t="str">
        <f aca="false">IF(I249&lt;p_local,"Local",IF(I249&lt;p_vv_min,"Courte distance",IF(I249&lt;p_tres_long,"Longue distance","Très longue distance")))</f>
        <v>Longue distance</v>
      </c>
    </row>
    <row r="250" customFormat="false" ht="15" hidden="false" customHeight="true" outlineLevel="0" collapsed="false">
      <c r="A250" s="1" t="s">
        <v>144</v>
      </c>
      <c r="B250" s="1" t="s">
        <v>134</v>
      </c>
      <c r="C250" s="1" t="s">
        <v>33</v>
      </c>
      <c r="D250" s="1" t="s">
        <v>124</v>
      </c>
      <c r="E250" s="1" t="s">
        <v>394</v>
      </c>
      <c r="F250" s="14" t="s">
        <v>40</v>
      </c>
      <c r="G250" s="14" t="str">
        <f aca="false">IF(I250&lt;p_local,"Local → page infra",IF(H250&gt;=p_ph1,"Phase 1",IF(H250&gt;=p_ph2,"Phase 2","Phase 3")))</f>
        <v>Phase 3</v>
      </c>
      <c r="H250" s="14" t="n">
        <f aca="false">IF(I250&lt;p_local,0,IF(C250="Aéroport → Aéroport",p_pts_plein,IF(Y250&gt;0,IF(I250&lt;=Y250,p_pts_plein,IF(I250&lt;=p_mult2*Y250,p_pts_moyen,p_pts_r3)),IF(I250&gt;=p_vv_min,p_pts_plein,IF(I250&gt;=p_vv_moy,p_pts_moyen,p_pts_court))))+IF(INDEX(10_Lieux!$D:$D,U250)=1,p_prio1,p_prio2)+IF(INDEX(10_Lieux!$D:$D,V250)=1,p_prio1,p_prio2)+IF(K250="Oui",p_tf,0)+p_hub*((INDEX(10_Lieux!$H:$H,U250)="Hub")+(INDEX(10_Lieux!$H:$H,V250)="Hub"))+IF(OR(INDEX(10_Lieux!$H:$H,U250)="Premium",INDEX(10_Lieux!$H:$H,V250)="Premium"),p_prem,0))</f>
        <v>60</v>
      </c>
      <c r="I250" s="14" t="n">
        <f aca="false">ROUND(W250*p_facteur,0)</f>
        <v>494</v>
      </c>
      <c r="J250" s="14" t="str">
        <f aca="false">IF(X250&lt;60,X250&amp;" min",INT(X250/60)&amp;" h"&amp;IF(MOD(X250,60)=0,""," "&amp;TEXT(MOD(X250,60),"00")))</f>
        <v>5 h 15</v>
      </c>
      <c r="K250" s="14" t="str">
        <f aca="false">IF(S250&lt;&gt;T250,"Oui","Non")</f>
        <v>Non</v>
      </c>
      <c r="L250" s="14" t="str">
        <f aca="false">IF(AND(INDEX(10_Lieux!$B:$B,U250)="Ville",INDEX(10_Lieux!$B:$B,V250)="Ville"),"/chauffeur-prive/"&amp;INDEX(10_Lieux!$E:$E,U250)&amp;"-"&amp;INDEX(10_Lieux!$E:$E,V250)&amp;"/","/chauffeur-prive/"&amp;INDEX(10_Lieux!$E:$E,U250)&amp;"/"&amp;INDEX(10_Lieux!$E:$E,V250)&amp;"/")</f>
        <v>/chauffeur-prive/dijon-lille/</v>
      </c>
      <c r="M250" s="14" t="str">
        <f aca="false">IFERROR(INDEX($L:$L,MATCH(B250&amp;"|"&amp;A250,$Z:$Z,0)),"—")</f>
        <v>/chauffeur-prive/lille-dijon/</v>
      </c>
      <c r="N250" s="14" t="str">
        <f aca="false">IF(LEN("Chauffeur privé "&amp;INDEX(10_Lieux!$J:$J,U250)&amp;" → "&amp;INDEX(10_Lieux!$J:$J,V250)&amp;" | 24h/24")&gt;60,"Chauffeur privé "&amp;INDEX(10_Lieux!$J:$J,U250)&amp;" → "&amp;INDEX(10_Lieux!$J:$J,V250),"Chauffeur privé "&amp;INDEX(10_Lieux!$J:$J,U250)&amp;" → "&amp;INDEX(10_Lieux!$J:$J,V250)&amp;" | 24h/24")</f>
        <v>Chauffeur privé Dijon → Lille | 24h/24</v>
      </c>
      <c r="O250" s="14" t="n">
        <f aca="false">LEN(N250)</f>
        <v>38</v>
      </c>
      <c r="P250" s="14" t="str">
        <f aca="false">"Chauffeur privé "&amp;INDEX(10_Lieux!$K:$K,U250)&amp;" vers "&amp;INDEX(10_Lieux!$L:$L,V250)</f>
        <v>Chauffeur privé de Dijon vers Lille</v>
      </c>
      <c r="Q250" s="14" t="str">
        <f aca="false">"Chauffeur privé "&amp;INDEX(10_Lieux!$K:$K,U250)&amp;" vers "&amp;INDEX(10_Lieux!$L:$L,V250)&amp;" : env. "&amp;I250&amp;" km, "&amp;J250&amp;" de route. Devis personnalisé, standard 24h/24 et 7j/7."</f>
        <v>Chauffeur privé de Dijon vers Lille : env. 494 km, 5 h 15 de route. Devis personnalisé, standard 24h/24 et 7j/7.</v>
      </c>
      <c r="R250" s="14" t="n">
        <f aca="false">LEN(Q250)</f>
        <v>112</v>
      </c>
      <c r="S250" s="14" t="str">
        <f aca="false">INDEX(10_Lieux!$C:$C,U250)</f>
        <v>France</v>
      </c>
      <c r="T250" s="14" t="str">
        <f aca="false">INDEX(10_Lieux!$C:$C,V250)</f>
        <v>France</v>
      </c>
      <c r="U250" s="14" t="n">
        <f aca="false">MATCH(A250,10_Lieux!$A:$A,0)</f>
        <v>23</v>
      </c>
      <c r="V250" s="14" t="n">
        <f aca="false">MATCH(B250,10_Lieux!$A:$A,0)</f>
        <v>37</v>
      </c>
      <c r="W250" s="14" t="n">
        <f aca="false">ROUND(6371*2*ASIN(SQRT(SIN(RADIANS(INDEX(10_Lieux!$F:$F,V250)-INDEX(10_Lieux!$F:$F,U250))/2)^2+COS(RADIANS(INDEX(10_Lieux!$F:$F,U250)))*COS(RADIANS(INDEX(10_Lieux!$F:$F,V250)))*SIN(RADIANS(INDEX(10_Lieux!$G:$G,V250)-INDEX(10_Lieux!$G:$G,U250))/2)^2)),1)</f>
        <v>395.2</v>
      </c>
      <c r="X250" s="14" t="n">
        <f aca="false">ROUND(I250/IF(I250&lt;p_seuil_vitesse,p_vit_lente,p_vit_rapide)*60/15,0)*15</f>
        <v>315</v>
      </c>
      <c r="Y250" s="14" t="n">
        <f aca="false">MAX(IF(INDEX(10_Lieux!$B:$B,U250)&lt;&gt;"Ville",INDEX(10_Lieux!$I:$I,U250),0),IF(INDEX(10_Lieux!$B:$B,V250)&lt;&gt;"Ville",INDEX(10_Lieux!$I:$I,V250),0))</f>
        <v>0</v>
      </c>
      <c r="Z250" s="14" t="str">
        <f aca="false">A250&amp;"|"&amp;B250</f>
        <v>Dijon|Lille</v>
      </c>
      <c r="AA250" s="14" t="str">
        <f aca="false">IF(I250&lt;p_local,"Local",IF(I250&lt;p_vv_min,"Courte distance",IF(I250&lt;p_tres_long,"Longue distance","Très longue distance")))</f>
        <v>Longue distance</v>
      </c>
    </row>
    <row r="251" customFormat="false" ht="15" hidden="false" customHeight="true" outlineLevel="0" collapsed="false">
      <c r="A251" s="1" t="s">
        <v>144</v>
      </c>
      <c r="B251" s="1" t="s">
        <v>136</v>
      </c>
      <c r="C251" s="1" t="s">
        <v>33</v>
      </c>
      <c r="D251" s="1" t="s">
        <v>124</v>
      </c>
      <c r="E251" s="1" t="s">
        <v>395</v>
      </c>
      <c r="F251" s="14" t="s">
        <v>40</v>
      </c>
      <c r="G251" s="14" t="str">
        <f aca="false">IF(I251&lt;p_local,"Local → page infra",IF(H251&gt;=p_ph1,"Phase 1",IF(H251&gt;=p_ph2,"Phase 2","Phase 3")))</f>
        <v>Phase 3</v>
      </c>
      <c r="H251" s="14" t="n">
        <f aca="false">IF(I251&lt;p_local,0,IF(C251="Aéroport → Aéroport",p_pts_plein,IF(Y251&gt;0,IF(I251&lt;=Y251,p_pts_plein,IF(I251&lt;=p_mult2*Y251,p_pts_moyen,p_pts_r3)),IF(I251&gt;=p_vv_min,p_pts_plein,IF(I251&gt;=p_vv_moy,p_pts_moyen,p_pts_court))))+IF(INDEX(10_Lieux!$D:$D,U251)=1,p_prio1,p_prio2)+IF(INDEX(10_Lieux!$D:$D,V251)=1,p_prio1,p_prio2)+IF(K251="Oui",p_tf,0)+p_hub*((INDEX(10_Lieux!$H:$H,U251)="Hub")+(INDEX(10_Lieux!$H:$H,V251)="Hub"))+IF(OR(INDEX(10_Lieux!$H:$H,U251)="Premium",INDEX(10_Lieux!$H:$H,V251)="Premium"),p_prem,0))</f>
        <v>60</v>
      </c>
      <c r="I251" s="14" t="n">
        <f aca="false">ROUND(W251*p_facteur,0)</f>
        <v>307</v>
      </c>
      <c r="J251" s="14" t="str">
        <f aca="false">IF(X251&lt;60,X251&amp;" min",INT(X251/60)&amp;" h"&amp;IF(MOD(X251,60)=0,""," "&amp;TEXT(MOD(X251,60),"00")))</f>
        <v>3 h 15</v>
      </c>
      <c r="K251" s="14" t="str">
        <f aca="false">IF(S251&lt;&gt;T251,"Oui","Non")</f>
        <v>Non</v>
      </c>
      <c r="L251" s="14" t="str">
        <f aca="false">IF(AND(INDEX(10_Lieux!$B:$B,U251)="Ville",INDEX(10_Lieux!$B:$B,V251)="Ville"),"/chauffeur-prive/"&amp;INDEX(10_Lieux!$E:$E,U251)&amp;"-"&amp;INDEX(10_Lieux!$E:$E,V251)&amp;"/","/chauffeur-prive/"&amp;INDEX(10_Lieux!$E:$E,U251)&amp;"/"&amp;INDEX(10_Lieux!$E:$E,V251)&amp;"/")</f>
        <v>/chauffeur-prive/dijon-strasbourg/</v>
      </c>
      <c r="M251" s="14" t="str">
        <f aca="false">IFERROR(INDEX($L:$L,MATCH(B251&amp;"|"&amp;A251,$Z:$Z,0)),"—")</f>
        <v>/chauffeur-prive/strasbourg-dijon/</v>
      </c>
      <c r="N251" s="14" t="str">
        <f aca="false">IF(LEN("Chauffeur privé "&amp;INDEX(10_Lieux!$J:$J,U251)&amp;" → "&amp;INDEX(10_Lieux!$J:$J,V251)&amp;" | 24h/24")&gt;60,"Chauffeur privé "&amp;INDEX(10_Lieux!$J:$J,U251)&amp;" → "&amp;INDEX(10_Lieux!$J:$J,V251),"Chauffeur privé "&amp;INDEX(10_Lieux!$J:$J,U251)&amp;" → "&amp;INDEX(10_Lieux!$J:$J,V251)&amp;" | 24h/24")</f>
        <v>Chauffeur privé Dijon → Strasbourg | 24h/24</v>
      </c>
      <c r="O251" s="14" t="n">
        <f aca="false">LEN(N251)</f>
        <v>43</v>
      </c>
      <c r="P251" s="14" t="str">
        <f aca="false">"Chauffeur privé "&amp;INDEX(10_Lieux!$K:$K,U251)&amp;" vers "&amp;INDEX(10_Lieux!$L:$L,V251)</f>
        <v>Chauffeur privé de Dijon vers Strasbourg</v>
      </c>
      <c r="Q251" s="14" t="str">
        <f aca="false">"Chauffeur privé "&amp;INDEX(10_Lieux!$K:$K,U251)&amp;" vers "&amp;INDEX(10_Lieux!$L:$L,V251)&amp;" : env. "&amp;I251&amp;" km, "&amp;J251&amp;" de route. Devis personnalisé, standard 24h/24 et 7j/7."</f>
        <v>Chauffeur privé de Dijon vers Strasbourg : env. 307 km, 3 h 15 de route. Devis personnalisé, standard 24h/24 et 7j/7.</v>
      </c>
      <c r="R251" s="14" t="n">
        <f aca="false">LEN(Q251)</f>
        <v>117</v>
      </c>
      <c r="S251" s="14" t="str">
        <f aca="false">INDEX(10_Lieux!$C:$C,U251)</f>
        <v>France</v>
      </c>
      <c r="T251" s="14" t="str">
        <f aca="false">INDEX(10_Lieux!$C:$C,V251)</f>
        <v>France</v>
      </c>
      <c r="U251" s="14" t="n">
        <f aca="false">MATCH(A251,10_Lieux!$A:$A,0)</f>
        <v>23</v>
      </c>
      <c r="V251" s="14" t="n">
        <f aca="false">MATCH(B251,10_Lieux!$A:$A,0)</f>
        <v>29</v>
      </c>
      <c r="W251" s="14" t="n">
        <f aca="false">ROUND(6371*2*ASIN(SQRT(SIN(RADIANS(INDEX(10_Lieux!$F:$F,V251)-INDEX(10_Lieux!$F:$F,U251))/2)^2+COS(RADIANS(INDEX(10_Lieux!$F:$F,U251)))*COS(RADIANS(INDEX(10_Lieux!$F:$F,V251)))*SIN(RADIANS(INDEX(10_Lieux!$G:$G,V251)-INDEX(10_Lieux!$G:$G,U251))/2)^2)),1)</f>
        <v>245.2</v>
      </c>
      <c r="X251" s="14" t="n">
        <f aca="false">ROUND(I251/IF(I251&lt;p_seuil_vitesse,p_vit_lente,p_vit_rapide)*60/15,0)*15</f>
        <v>195</v>
      </c>
      <c r="Y251" s="14" t="n">
        <f aca="false">MAX(IF(INDEX(10_Lieux!$B:$B,U251)&lt;&gt;"Ville",INDEX(10_Lieux!$I:$I,U251),0),IF(INDEX(10_Lieux!$B:$B,V251)&lt;&gt;"Ville",INDEX(10_Lieux!$I:$I,V251),0))</f>
        <v>0</v>
      </c>
      <c r="Z251" s="14" t="str">
        <f aca="false">A251&amp;"|"&amp;B251</f>
        <v>Dijon|Strasbourg</v>
      </c>
      <c r="AA251" s="14" t="str">
        <f aca="false">IF(I251&lt;p_local,"Local",IF(I251&lt;p_vv_min,"Courte distance",IF(I251&lt;p_tres_long,"Longue distance","Très longue distance")))</f>
        <v>Longue distance</v>
      </c>
    </row>
    <row r="252" customFormat="false" ht="15" hidden="false" customHeight="true" outlineLevel="0" collapsed="false">
      <c r="A252" s="1" t="s">
        <v>144</v>
      </c>
      <c r="B252" s="1" t="s">
        <v>138</v>
      </c>
      <c r="C252" s="1" t="s">
        <v>33</v>
      </c>
      <c r="D252" s="1" t="s">
        <v>124</v>
      </c>
      <c r="E252" s="1" t="s">
        <v>396</v>
      </c>
      <c r="F252" s="14" t="s">
        <v>40</v>
      </c>
      <c r="G252" s="14" t="str">
        <f aca="false">IF(I252&lt;p_local,"Local → page infra",IF(H252&gt;=p_ph1,"Phase 1",IF(H252&gt;=p_ph2,"Phase 2","Phase 3")))</f>
        <v>Phase 3</v>
      </c>
      <c r="H252" s="14" t="n">
        <f aca="false">IF(I252&lt;p_local,0,IF(C252="Aéroport → Aéroport",p_pts_plein,IF(Y252&gt;0,IF(I252&lt;=Y252,p_pts_plein,IF(I252&lt;=p_mult2*Y252,p_pts_moyen,p_pts_r3)),IF(I252&gt;=p_vv_min,p_pts_plein,IF(I252&gt;=p_vv_moy,p_pts_moyen,p_pts_court))))+IF(INDEX(10_Lieux!$D:$D,U252)=1,p_prio1,p_prio2)+IF(INDEX(10_Lieux!$D:$D,V252)=1,p_prio1,p_prio2)+IF(K252="Oui",p_tf,0)+p_hub*((INDEX(10_Lieux!$H:$H,U252)="Hub")+(INDEX(10_Lieux!$H:$H,V252)="Hub"))+IF(OR(INDEX(10_Lieux!$H:$H,U252)="Premium",INDEX(10_Lieux!$H:$H,V252)="Premium"),p_prem,0))</f>
        <v>55</v>
      </c>
      <c r="I252" s="14" t="n">
        <f aca="false">ROUND(W252*p_facteur,0)</f>
        <v>528</v>
      </c>
      <c r="J252" s="14" t="str">
        <f aca="false">IF(X252&lt;60,X252&amp;" min",INT(X252/60)&amp;" h"&amp;IF(MOD(X252,60)=0,""," "&amp;TEXT(MOD(X252,60),"00")))</f>
        <v>5 h 30</v>
      </c>
      <c r="K252" s="14" t="str">
        <f aca="false">IF(S252&lt;&gt;T252,"Oui","Non")</f>
        <v>Non</v>
      </c>
      <c r="L252" s="14" t="str">
        <f aca="false">IF(AND(INDEX(10_Lieux!$B:$B,U252)="Ville",INDEX(10_Lieux!$B:$B,V252)="Ville"),"/chauffeur-prive/"&amp;INDEX(10_Lieux!$E:$E,U252)&amp;"-"&amp;INDEX(10_Lieux!$E:$E,V252)&amp;"/","/chauffeur-prive/"&amp;INDEX(10_Lieux!$E:$E,U252)&amp;"/"&amp;INDEX(10_Lieux!$E:$E,V252)&amp;"/")</f>
        <v>/chauffeur-prive/dijon-montpellier/</v>
      </c>
      <c r="M252" s="14" t="str">
        <f aca="false">IFERROR(INDEX($L:$L,MATCH(B252&amp;"|"&amp;A252,$Z:$Z,0)),"—")</f>
        <v>/chauffeur-prive/montpellier-dijon/</v>
      </c>
      <c r="N252" s="14" t="str">
        <f aca="false">IF(LEN("Chauffeur privé "&amp;INDEX(10_Lieux!$J:$J,U252)&amp;" → "&amp;INDEX(10_Lieux!$J:$J,V252)&amp;" | 24h/24")&gt;60,"Chauffeur privé "&amp;INDEX(10_Lieux!$J:$J,U252)&amp;" → "&amp;INDEX(10_Lieux!$J:$J,V252),"Chauffeur privé "&amp;INDEX(10_Lieux!$J:$J,U252)&amp;" → "&amp;INDEX(10_Lieux!$J:$J,V252)&amp;" | 24h/24")</f>
        <v>Chauffeur privé Dijon → Montpellier | 24h/24</v>
      </c>
      <c r="O252" s="14" t="n">
        <f aca="false">LEN(N252)</f>
        <v>44</v>
      </c>
      <c r="P252" s="14" t="str">
        <f aca="false">"Chauffeur privé "&amp;INDEX(10_Lieux!$K:$K,U252)&amp;" vers "&amp;INDEX(10_Lieux!$L:$L,V252)</f>
        <v>Chauffeur privé de Dijon vers Montpellier</v>
      </c>
      <c r="Q252" s="14" t="str">
        <f aca="false">"Chauffeur privé "&amp;INDEX(10_Lieux!$K:$K,U252)&amp;" vers "&amp;INDEX(10_Lieux!$L:$L,V252)&amp;" : env. "&amp;I252&amp;" km, "&amp;J252&amp;" de route. Devis personnalisé, standard 24h/24 et 7j/7."</f>
        <v>Chauffeur privé de Dijon vers Montpellier : env. 528 km, 5 h 30 de route. Devis personnalisé, standard 24h/24 et 7j/7.</v>
      </c>
      <c r="R252" s="14" t="n">
        <f aca="false">LEN(Q252)</f>
        <v>118</v>
      </c>
      <c r="S252" s="14" t="str">
        <f aca="false">INDEX(10_Lieux!$C:$C,U252)</f>
        <v>France</v>
      </c>
      <c r="T252" s="14" t="str">
        <f aca="false">INDEX(10_Lieux!$C:$C,V252)</f>
        <v>France</v>
      </c>
      <c r="U252" s="14" t="n">
        <f aca="false">MATCH(A252,10_Lieux!$A:$A,0)</f>
        <v>23</v>
      </c>
      <c r="V252" s="14" t="n">
        <f aca="false">MATCH(B252,10_Lieux!$A:$A,0)</f>
        <v>71</v>
      </c>
      <c r="W252" s="14" t="n">
        <f aca="false">ROUND(6371*2*ASIN(SQRT(SIN(RADIANS(INDEX(10_Lieux!$F:$F,V252)-INDEX(10_Lieux!$F:$F,U252))/2)^2+COS(RADIANS(INDEX(10_Lieux!$F:$F,U252)))*COS(RADIANS(INDEX(10_Lieux!$F:$F,V252)))*SIN(RADIANS(INDEX(10_Lieux!$G:$G,V252)-INDEX(10_Lieux!$G:$G,U252))/2)^2)),1)</f>
        <v>422.5</v>
      </c>
      <c r="X252" s="14" t="n">
        <f aca="false">ROUND(I252/IF(I252&lt;p_seuil_vitesse,p_vit_lente,p_vit_rapide)*60/15,0)*15</f>
        <v>330</v>
      </c>
      <c r="Y252" s="14" t="n">
        <f aca="false">MAX(IF(INDEX(10_Lieux!$B:$B,U252)&lt;&gt;"Ville",INDEX(10_Lieux!$I:$I,U252),0),IF(INDEX(10_Lieux!$B:$B,V252)&lt;&gt;"Ville",INDEX(10_Lieux!$I:$I,V252),0))</f>
        <v>0</v>
      </c>
      <c r="Z252" s="14" t="str">
        <f aca="false">A252&amp;"|"&amp;B252</f>
        <v>Dijon|Montpellier</v>
      </c>
      <c r="AA252" s="14" t="str">
        <f aca="false">IF(I252&lt;p_local,"Local",IF(I252&lt;p_vv_min,"Courte distance",IF(I252&lt;p_tres_long,"Longue distance","Très longue distance")))</f>
        <v>Longue distance</v>
      </c>
    </row>
    <row r="253" customFormat="false" ht="15" hidden="false" customHeight="true" outlineLevel="0" collapsed="false">
      <c r="A253" s="1" t="s">
        <v>144</v>
      </c>
      <c r="B253" s="1" t="s">
        <v>140</v>
      </c>
      <c r="C253" s="1" t="s">
        <v>33</v>
      </c>
      <c r="D253" s="1" t="s">
        <v>124</v>
      </c>
      <c r="E253" s="1" t="s">
        <v>397</v>
      </c>
      <c r="F253" s="14" t="s">
        <v>40</v>
      </c>
      <c r="G253" s="14" t="str">
        <f aca="false">IF(I253&lt;p_local,"Local → page infra",IF(H253&gt;=p_ph1,"Phase 1",IF(H253&gt;=p_ph2,"Phase 2","Phase 3")))</f>
        <v>Phase 3</v>
      </c>
      <c r="H253" s="14" t="n">
        <f aca="false">IF(I253&lt;p_local,0,IF(C253="Aéroport → Aéroport",p_pts_plein,IF(Y253&gt;0,IF(I253&lt;=Y253,p_pts_plein,IF(I253&lt;=p_mult2*Y253,p_pts_moyen,p_pts_r3)),IF(I253&gt;=p_vv_min,p_pts_plein,IF(I253&gt;=p_vv_moy,p_pts_moyen,p_pts_court))))+IF(INDEX(10_Lieux!$D:$D,U253)=1,p_prio1,p_prio2)+IF(INDEX(10_Lieux!$D:$D,V253)=1,p_prio1,p_prio2)+IF(K253="Oui",p_tf,0)+p_hub*((INDEX(10_Lieux!$H:$H,U253)="Hub")+(INDEX(10_Lieux!$H:$H,V253)="Hub"))+IF(OR(INDEX(10_Lieux!$H:$H,U253)="Premium",INDEX(10_Lieux!$H:$H,V253)="Premium"),p_prem,0))</f>
        <v>55</v>
      </c>
      <c r="I253" s="14" t="n">
        <f aca="false">ROUND(W253*p_facteur,0)</f>
        <v>622</v>
      </c>
      <c r="J253" s="14" t="str">
        <f aca="false">IF(X253&lt;60,X253&amp;" min",INT(X253/60)&amp;" h"&amp;IF(MOD(X253,60)=0,""," "&amp;TEXT(MOD(X253,60),"00")))</f>
        <v>6 h 30</v>
      </c>
      <c r="K253" s="14" t="str">
        <f aca="false">IF(S253&lt;&gt;T253,"Oui","Non")</f>
        <v>Non</v>
      </c>
      <c r="L253" s="14" t="str">
        <f aca="false">IF(AND(INDEX(10_Lieux!$B:$B,U253)="Ville",INDEX(10_Lieux!$B:$B,V253)="Ville"),"/chauffeur-prive/"&amp;INDEX(10_Lieux!$E:$E,U253)&amp;"-"&amp;INDEX(10_Lieux!$E:$E,V253)&amp;"/","/chauffeur-prive/"&amp;INDEX(10_Lieux!$E:$E,U253)&amp;"/"&amp;INDEX(10_Lieux!$E:$E,V253)&amp;"/")</f>
        <v>/chauffeur-prive/dijon-nantes/</v>
      </c>
      <c r="M253" s="14" t="str">
        <f aca="false">IFERROR(INDEX($L:$L,MATCH(B253&amp;"|"&amp;A253,$Z:$Z,0)),"—")</f>
        <v>/chauffeur-prive/nantes-dijon/</v>
      </c>
      <c r="N253" s="14" t="str">
        <f aca="false">IF(LEN("Chauffeur privé "&amp;INDEX(10_Lieux!$J:$J,U253)&amp;" → "&amp;INDEX(10_Lieux!$J:$J,V253)&amp;" | 24h/24")&gt;60,"Chauffeur privé "&amp;INDEX(10_Lieux!$J:$J,U253)&amp;" → "&amp;INDEX(10_Lieux!$J:$J,V253),"Chauffeur privé "&amp;INDEX(10_Lieux!$J:$J,U253)&amp;" → "&amp;INDEX(10_Lieux!$J:$J,V253)&amp;" | 24h/24")</f>
        <v>Chauffeur privé Dijon → Nantes | 24h/24</v>
      </c>
      <c r="O253" s="14" t="n">
        <f aca="false">LEN(N253)</f>
        <v>39</v>
      </c>
      <c r="P253" s="14" t="str">
        <f aca="false">"Chauffeur privé "&amp;INDEX(10_Lieux!$K:$K,U253)&amp;" vers "&amp;INDEX(10_Lieux!$L:$L,V253)</f>
        <v>Chauffeur privé de Dijon vers Nantes</v>
      </c>
      <c r="Q253" s="14" t="str">
        <f aca="false">"Chauffeur privé "&amp;INDEX(10_Lieux!$K:$K,U253)&amp;" vers "&amp;INDEX(10_Lieux!$L:$L,V253)&amp;" : env. "&amp;I253&amp;" km, "&amp;J253&amp;" de route. Devis personnalisé, standard 24h/24 et 7j/7."</f>
        <v>Chauffeur privé de Dijon vers Nantes : env. 622 km, 6 h 30 de route. Devis personnalisé, standard 24h/24 et 7j/7.</v>
      </c>
      <c r="R253" s="14" t="n">
        <f aca="false">LEN(Q253)</f>
        <v>113</v>
      </c>
      <c r="S253" s="14" t="str">
        <f aca="false">INDEX(10_Lieux!$C:$C,U253)</f>
        <v>France</v>
      </c>
      <c r="T253" s="14" t="str">
        <f aca="false">INDEX(10_Lieux!$C:$C,V253)</f>
        <v>France</v>
      </c>
      <c r="U253" s="14" t="n">
        <f aca="false">MATCH(A253,10_Lieux!$A:$A,0)</f>
        <v>23</v>
      </c>
      <c r="V253" s="14" t="n">
        <f aca="false">MATCH(B253,10_Lieux!$A:$A,0)</f>
        <v>56</v>
      </c>
      <c r="W253" s="14" t="n">
        <f aca="false">ROUND(6371*2*ASIN(SQRT(SIN(RADIANS(INDEX(10_Lieux!$F:$F,V253)-INDEX(10_Lieux!$F:$F,U253))/2)^2+COS(RADIANS(INDEX(10_Lieux!$F:$F,U253)))*COS(RADIANS(INDEX(10_Lieux!$F:$F,V253)))*SIN(RADIANS(INDEX(10_Lieux!$G:$G,V253)-INDEX(10_Lieux!$G:$G,U253))/2)^2)),1)</f>
        <v>497.6</v>
      </c>
      <c r="X253" s="14" t="n">
        <f aca="false">ROUND(I253/IF(I253&lt;p_seuil_vitesse,p_vit_lente,p_vit_rapide)*60/15,0)*15</f>
        <v>390</v>
      </c>
      <c r="Y253" s="14" t="n">
        <f aca="false">MAX(IF(INDEX(10_Lieux!$B:$B,U253)&lt;&gt;"Ville",INDEX(10_Lieux!$I:$I,U253),0),IF(INDEX(10_Lieux!$B:$B,V253)&lt;&gt;"Ville",INDEX(10_Lieux!$I:$I,V253),0))</f>
        <v>0</v>
      </c>
      <c r="Z253" s="14" t="str">
        <f aca="false">A253&amp;"|"&amp;B253</f>
        <v>Dijon|Nantes</v>
      </c>
      <c r="AA253" s="14" t="str">
        <f aca="false">IF(I253&lt;p_local,"Local",IF(I253&lt;p_vv_min,"Courte distance",IF(I253&lt;p_tres_long,"Longue distance","Très longue distance")))</f>
        <v>Longue distance</v>
      </c>
    </row>
    <row r="254" customFormat="false" ht="15" hidden="false" customHeight="true" outlineLevel="0" collapsed="false">
      <c r="A254" s="1" t="s">
        <v>144</v>
      </c>
      <c r="B254" s="1" t="s">
        <v>142</v>
      </c>
      <c r="C254" s="1" t="s">
        <v>33</v>
      </c>
      <c r="D254" s="1" t="s">
        <v>124</v>
      </c>
      <c r="E254" s="1" t="s">
        <v>398</v>
      </c>
      <c r="F254" s="14" t="s">
        <v>40</v>
      </c>
      <c r="G254" s="14" t="str">
        <f aca="false">IF(I254&lt;p_local,"Local → page infra",IF(H254&gt;=p_ph1,"Phase 1",IF(H254&gt;=p_ph2,"Phase 2","Phase 3")))</f>
        <v>Phase 3</v>
      </c>
      <c r="H254" s="14" t="n">
        <f aca="false">IF(I254&lt;p_local,0,IF(C254="Aéroport → Aéroport",p_pts_plein,IF(Y254&gt;0,IF(I254&lt;=Y254,p_pts_plein,IF(I254&lt;=p_mult2*Y254,p_pts_moyen,p_pts_r3)),IF(I254&gt;=p_vv_min,p_pts_plein,IF(I254&gt;=p_vv_moy,p_pts_moyen,p_pts_court))))+IF(INDEX(10_Lieux!$D:$D,U254)=1,p_prio1,p_prio2)+IF(INDEX(10_Lieux!$D:$D,V254)=1,p_prio1,p_prio2)+IF(K254="Oui",p_tf,0)+p_hub*((INDEX(10_Lieux!$H:$H,U254)="Hub")+(INDEX(10_Lieux!$H:$H,V254)="Hub"))+IF(OR(INDEX(10_Lieux!$H:$H,U254)="Premium",INDEX(10_Lieux!$H:$H,V254)="Premium"),p_prem,0))</f>
        <v>55</v>
      </c>
      <c r="I254" s="14" t="n">
        <f aca="false">ROUND(W254*p_facteur,0)</f>
        <v>638</v>
      </c>
      <c r="J254" s="14" t="str">
        <f aca="false">IF(X254&lt;60,X254&amp;" min",INT(X254/60)&amp;" h"&amp;IF(MOD(X254,60)=0,""," "&amp;TEXT(MOD(X254,60),"00")))</f>
        <v>6 h 45</v>
      </c>
      <c r="K254" s="14" t="str">
        <f aca="false">IF(S254&lt;&gt;T254,"Oui","Non")</f>
        <v>Non</v>
      </c>
      <c r="L254" s="14" t="str">
        <f aca="false">IF(AND(INDEX(10_Lieux!$B:$B,U254)="Ville",INDEX(10_Lieux!$B:$B,V254)="Ville"),"/chauffeur-prive/"&amp;INDEX(10_Lieux!$E:$E,U254)&amp;"-"&amp;INDEX(10_Lieux!$E:$E,V254)&amp;"/","/chauffeur-prive/"&amp;INDEX(10_Lieux!$E:$E,U254)&amp;"/"&amp;INDEX(10_Lieux!$E:$E,V254)&amp;"/")</f>
        <v>/chauffeur-prive/dijon-rennes/</v>
      </c>
      <c r="M254" s="14" t="str">
        <f aca="false">IFERROR(INDEX($L:$L,MATCH(B254&amp;"|"&amp;A254,$Z:$Z,0)),"—")</f>
        <v>/chauffeur-prive/rennes-dijon/</v>
      </c>
      <c r="N254" s="14" t="str">
        <f aca="false">IF(LEN("Chauffeur privé "&amp;INDEX(10_Lieux!$J:$J,U254)&amp;" → "&amp;INDEX(10_Lieux!$J:$J,V254)&amp;" | 24h/24")&gt;60,"Chauffeur privé "&amp;INDEX(10_Lieux!$J:$J,U254)&amp;" → "&amp;INDEX(10_Lieux!$J:$J,V254),"Chauffeur privé "&amp;INDEX(10_Lieux!$J:$J,U254)&amp;" → "&amp;INDEX(10_Lieux!$J:$J,V254)&amp;" | 24h/24")</f>
        <v>Chauffeur privé Dijon → Rennes | 24h/24</v>
      </c>
      <c r="O254" s="14" t="n">
        <f aca="false">LEN(N254)</f>
        <v>39</v>
      </c>
      <c r="P254" s="14" t="str">
        <f aca="false">"Chauffeur privé "&amp;INDEX(10_Lieux!$K:$K,U254)&amp;" vers "&amp;INDEX(10_Lieux!$L:$L,V254)</f>
        <v>Chauffeur privé de Dijon vers Rennes</v>
      </c>
      <c r="Q254" s="14" t="str">
        <f aca="false">"Chauffeur privé "&amp;INDEX(10_Lieux!$K:$K,U254)&amp;" vers "&amp;INDEX(10_Lieux!$L:$L,V254)&amp;" : env. "&amp;I254&amp;" km, "&amp;J254&amp;" de route. Devis personnalisé, standard 24h/24 et 7j/7."</f>
        <v>Chauffeur privé de Dijon vers Rennes : env. 638 km, 6 h 45 de route. Devis personnalisé, standard 24h/24 et 7j/7.</v>
      </c>
      <c r="R254" s="14" t="n">
        <f aca="false">LEN(Q254)</f>
        <v>113</v>
      </c>
      <c r="S254" s="14" t="str">
        <f aca="false">INDEX(10_Lieux!$C:$C,U254)</f>
        <v>France</v>
      </c>
      <c r="T254" s="14" t="str">
        <f aca="false">INDEX(10_Lieux!$C:$C,V254)</f>
        <v>France</v>
      </c>
      <c r="U254" s="14" t="n">
        <f aca="false">MATCH(A254,10_Lieux!$A:$A,0)</f>
        <v>23</v>
      </c>
      <c r="V254" s="14" t="n">
        <f aca="false">MATCH(B254,10_Lieux!$A:$A,0)</f>
        <v>49</v>
      </c>
      <c r="W254" s="14" t="n">
        <f aca="false">ROUND(6371*2*ASIN(SQRT(SIN(RADIANS(INDEX(10_Lieux!$F:$F,V254)-INDEX(10_Lieux!$F:$F,U254))/2)^2+COS(RADIANS(INDEX(10_Lieux!$F:$F,U254)))*COS(RADIANS(INDEX(10_Lieux!$F:$F,V254)))*SIN(RADIANS(INDEX(10_Lieux!$G:$G,V254)-INDEX(10_Lieux!$G:$G,U254))/2)^2)),1)</f>
        <v>510.2</v>
      </c>
      <c r="X254" s="14" t="n">
        <f aca="false">ROUND(I254/IF(I254&lt;p_seuil_vitesse,p_vit_lente,p_vit_rapide)*60/15,0)*15</f>
        <v>405</v>
      </c>
      <c r="Y254" s="14" t="n">
        <f aca="false">MAX(IF(INDEX(10_Lieux!$B:$B,U254)&lt;&gt;"Ville",INDEX(10_Lieux!$I:$I,U254),0),IF(INDEX(10_Lieux!$B:$B,V254)&lt;&gt;"Ville",INDEX(10_Lieux!$I:$I,V254),0))</f>
        <v>0</v>
      </c>
      <c r="Z254" s="14" t="str">
        <f aca="false">A254&amp;"|"&amp;B254</f>
        <v>Dijon|Rennes</v>
      </c>
      <c r="AA254" s="14" t="str">
        <f aca="false">IF(I254&lt;p_local,"Local",IF(I254&lt;p_vv_min,"Courte distance",IF(I254&lt;p_tres_long,"Longue distance","Très longue distance")))</f>
        <v>Longue distance</v>
      </c>
    </row>
    <row r="255" customFormat="false" ht="15" hidden="false" customHeight="true" outlineLevel="0" collapsed="false">
      <c r="A255" s="1" t="s">
        <v>144</v>
      </c>
      <c r="B255" s="1" t="s">
        <v>146</v>
      </c>
      <c r="C255" s="1" t="s">
        <v>33</v>
      </c>
      <c r="D255" s="1" t="s">
        <v>124</v>
      </c>
      <c r="E255" s="1" t="s">
        <v>399</v>
      </c>
      <c r="F255" s="14" t="s">
        <v>40</v>
      </c>
      <c r="G255" s="14" t="str">
        <f aca="false">IF(I255&lt;p_local,"Local → page infra",IF(H255&gt;=p_ph1,"Phase 1",IF(H255&gt;=p_ph2,"Phase 2","Phase 3")))</f>
        <v>Phase 3</v>
      </c>
      <c r="H255" s="14" t="n">
        <f aca="false">IF(I255&lt;p_local,0,IF(C255="Aéroport → Aéroport",p_pts_plein,IF(Y255&gt;0,IF(I255&lt;=Y255,p_pts_plein,IF(I255&lt;=p_mult2*Y255,p_pts_moyen,p_pts_r3)),IF(I255&gt;=p_vv_min,p_pts_plein,IF(I255&gt;=p_vv_moy,p_pts_moyen,p_pts_court))))+IF(INDEX(10_Lieux!$D:$D,U255)=1,p_prio1,p_prio2)+IF(INDEX(10_Lieux!$D:$D,V255)=1,p_prio1,p_prio2)+IF(K255="Oui",p_tf,0)+p_hub*((INDEX(10_Lieux!$H:$H,U255)="Hub")+(INDEX(10_Lieux!$H:$H,V255)="Hub"))+IF(OR(INDEX(10_Lieux!$H:$H,U255)="Premium",INDEX(10_Lieux!$H:$H,V255)="Premium"),p_prem,0))</f>
        <v>60</v>
      </c>
      <c r="I255" s="14" t="n">
        <f aca="false">ROUND(W255*p_facteur,0)</f>
        <v>304</v>
      </c>
      <c r="J255" s="14" t="str">
        <f aca="false">IF(X255&lt;60,X255&amp;" min",INT(X255/60)&amp;" h"&amp;IF(MOD(X255,60)=0,""," "&amp;TEXT(MOD(X255,60),"00")))</f>
        <v>3 h 15</v>
      </c>
      <c r="K255" s="14" t="str">
        <f aca="false">IF(S255&lt;&gt;T255,"Oui","Non")</f>
        <v>Non</v>
      </c>
      <c r="L255" s="14" t="str">
        <f aca="false">IF(AND(INDEX(10_Lieux!$B:$B,U255)="Ville",INDEX(10_Lieux!$B:$B,V255)="Ville"),"/chauffeur-prive/"&amp;INDEX(10_Lieux!$E:$E,U255)&amp;"-"&amp;INDEX(10_Lieux!$E:$E,V255)&amp;"/","/chauffeur-prive/"&amp;INDEX(10_Lieux!$E:$E,U255)&amp;"/"&amp;INDEX(10_Lieux!$E:$E,V255)&amp;"/")</f>
        <v>/chauffeur-prive/dijon-grenoble/</v>
      </c>
      <c r="M255" s="14" t="str">
        <f aca="false">IFERROR(INDEX($L:$L,MATCH(B255&amp;"|"&amp;A255,$Z:$Z,0)),"—")</f>
        <v>/chauffeur-prive/grenoble-dijon/</v>
      </c>
      <c r="N255" s="14" t="str">
        <f aca="false">IF(LEN("Chauffeur privé "&amp;INDEX(10_Lieux!$J:$J,U255)&amp;" → "&amp;INDEX(10_Lieux!$J:$J,V255)&amp;" | 24h/24")&gt;60,"Chauffeur privé "&amp;INDEX(10_Lieux!$J:$J,U255)&amp;" → "&amp;INDEX(10_Lieux!$J:$J,V255),"Chauffeur privé "&amp;INDEX(10_Lieux!$J:$J,U255)&amp;" → "&amp;INDEX(10_Lieux!$J:$J,V255)&amp;" | 24h/24")</f>
        <v>Chauffeur privé Dijon → Grenoble | 24h/24</v>
      </c>
      <c r="O255" s="14" t="n">
        <f aca="false">LEN(N255)</f>
        <v>41</v>
      </c>
      <c r="P255" s="14" t="str">
        <f aca="false">"Chauffeur privé "&amp;INDEX(10_Lieux!$K:$K,U255)&amp;" vers "&amp;INDEX(10_Lieux!$L:$L,V255)</f>
        <v>Chauffeur privé de Dijon vers Grenoble</v>
      </c>
      <c r="Q255" s="14" t="str">
        <f aca="false">"Chauffeur privé "&amp;INDEX(10_Lieux!$K:$K,U255)&amp;" vers "&amp;INDEX(10_Lieux!$L:$L,V255)&amp;" : env. "&amp;I255&amp;" km, "&amp;J255&amp;" de route. Devis personnalisé, standard 24h/24 et 7j/7."</f>
        <v>Chauffeur privé de Dijon vers Grenoble : env. 304 km, 3 h 15 de route. Devis personnalisé, standard 24h/24 et 7j/7.</v>
      </c>
      <c r="R255" s="14" t="n">
        <f aca="false">LEN(Q255)</f>
        <v>115</v>
      </c>
      <c r="S255" s="14" t="str">
        <f aca="false">INDEX(10_Lieux!$C:$C,U255)</f>
        <v>France</v>
      </c>
      <c r="T255" s="14" t="str">
        <f aca="false">INDEX(10_Lieux!$C:$C,V255)</f>
        <v>France</v>
      </c>
      <c r="U255" s="14" t="n">
        <f aca="false">MATCH(A255,10_Lieux!$A:$A,0)</f>
        <v>23</v>
      </c>
      <c r="V255" s="14" t="n">
        <f aca="false">MATCH(B255,10_Lieux!$A:$A,0)</f>
        <v>9</v>
      </c>
      <c r="W255" s="14" t="n">
        <f aca="false">ROUND(6371*2*ASIN(SQRT(SIN(RADIANS(INDEX(10_Lieux!$F:$F,V255)-INDEX(10_Lieux!$F:$F,U255))/2)^2+COS(RADIANS(INDEX(10_Lieux!$F:$F,U255)))*COS(RADIANS(INDEX(10_Lieux!$F:$F,V255)))*SIN(RADIANS(INDEX(10_Lieux!$G:$G,V255)-INDEX(10_Lieux!$G:$G,U255))/2)^2)),1)</f>
        <v>243</v>
      </c>
      <c r="X255" s="14" t="n">
        <f aca="false">ROUND(I255/IF(I255&lt;p_seuil_vitesse,p_vit_lente,p_vit_rapide)*60/15,0)*15</f>
        <v>195</v>
      </c>
      <c r="Y255" s="14" t="n">
        <f aca="false">MAX(IF(INDEX(10_Lieux!$B:$B,U255)&lt;&gt;"Ville",INDEX(10_Lieux!$I:$I,U255),0),IF(INDEX(10_Lieux!$B:$B,V255)&lt;&gt;"Ville",INDEX(10_Lieux!$I:$I,V255),0))</f>
        <v>0</v>
      </c>
      <c r="Z255" s="14" t="str">
        <f aca="false">A255&amp;"|"&amp;B255</f>
        <v>Dijon|Grenoble</v>
      </c>
      <c r="AA255" s="14" t="str">
        <f aca="false">IF(I255&lt;p_local,"Local",IF(I255&lt;p_vv_min,"Courte distance",IF(I255&lt;p_tres_long,"Longue distance","Très longue distance")))</f>
        <v>Longue distance</v>
      </c>
    </row>
    <row r="256" customFormat="false" ht="15" hidden="false" customHeight="true" outlineLevel="0" collapsed="false">
      <c r="A256" s="1" t="s">
        <v>144</v>
      </c>
      <c r="B256" s="1" t="s">
        <v>148</v>
      </c>
      <c r="C256" s="1" t="s">
        <v>33</v>
      </c>
      <c r="D256" s="1" t="s">
        <v>124</v>
      </c>
      <c r="E256" s="1" t="s">
        <v>400</v>
      </c>
      <c r="F256" s="14" t="s">
        <v>40</v>
      </c>
      <c r="G256" s="14" t="str">
        <f aca="false">IF(I256&lt;p_local,"Local → page infra",IF(H256&gt;=p_ph1,"Phase 1",IF(H256&gt;=p_ph2,"Phase 2","Phase 3")))</f>
        <v>Phase 3</v>
      </c>
      <c r="H256" s="14" t="n">
        <f aca="false">IF(I256&lt;p_local,0,IF(C256="Aéroport → Aéroport",p_pts_plein,IF(Y256&gt;0,IF(I256&lt;=Y256,p_pts_plein,IF(I256&lt;=p_mult2*Y256,p_pts_moyen,p_pts_r3)),IF(I256&gt;=p_vv_min,p_pts_plein,IF(I256&gt;=p_vv_moy,p_pts_moyen,p_pts_court))))+IF(INDEX(10_Lieux!$D:$D,U256)=1,p_prio1,p_prio2)+IF(INDEX(10_Lieux!$D:$D,V256)=1,p_prio1,p_prio2)+IF(K256="Oui",p_tf,0)+p_hub*((INDEX(10_Lieux!$H:$H,U256)="Hub")+(INDEX(10_Lieux!$H:$H,V256)="Hub"))+IF(OR(INDEX(10_Lieux!$H:$H,U256)="Premium",INDEX(10_Lieux!$H:$H,V256)="Premium"),p_prem,0))</f>
        <v>60</v>
      </c>
      <c r="I256" s="14" t="n">
        <f aca="false">ROUND(W256*p_facteur,0)</f>
        <v>223</v>
      </c>
      <c r="J256" s="14" t="str">
        <f aca="false">IF(X256&lt;60,X256&amp;" min",INT(X256/60)&amp;" h"&amp;IF(MOD(X256,60)=0,""," "&amp;TEXT(MOD(X256,60),"00")))</f>
        <v>2 h 15</v>
      </c>
      <c r="K256" s="14" t="str">
        <f aca="false">IF(S256&lt;&gt;T256,"Oui","Non")</f>
        <v>Non</v>
      </c>
      <c r="L256" s="14" t="str">
        <f aca="false">IF(AND(INDEX(10_Lieux!$B:$B,U256)="Ville",INDEX(10_Lieux!$B:$B,V256)="Ville"),"/chauffeur-prive/"&amp;INDEX(10_Lieux!$E:$E,U256)&amp;"-"&amp;INDEX(10_Lieux!$E:$E,V256)&amp;"/","/chauffeur-prive/"&amp;INDEX(10_Lieux!$E:$E,U256)&amp;"/"&amp;INDEX(10_Lieux!$E:$E,V256)&amp;"/")</f>
        <v>/chauffeur-prive/dijon-annecy/</v>
      </c>
      <c r="M256" s="14" t="str">
        <f aca="false">IFERROR(INDEX($L:$L,MATCH(B256&amp;"|"&amp;A256,$Z:$Z,0)),"—")</f>
        <v>/chauffeur-prive/annecy-dijon/</v>
      </c>
      <c r="N256" s="14" t="str">
        <f aca="false">IF(LEN("Chauffeur privé "&amp;INDEX(10_Lieux!$J:$J,U256)&amp;" → "&amp;INDEX(10_Lieux!$J:$J,V256)&amp;" | 24h/24")&gt;60,"Chauffeur privé "&amp;INDEX(10_Lieux!$J:$J,U256)&amp;" → "&amp;INDEX(10_Lieux!$J:$J,V256),"Chauffeur privé "&amp;INDEX(10_Lieux!$J:$J,U256)&amp;" → "&amp;INDEX(10_Lieux!$J:$J,V256)&amp;" | 24h/24")</f>
        <v>Chauffeur privé Dijon → Annecy | 24h/24</v>
      </c>
      <c r="O256" s="14" t="n">
        <f aca="false">LEN(N256)</f>
        <v>39</v>
      </c>
      <c r="P256" s="14" t="str">
        <f aca="false">"Chauffeur privé "&amp;INDEX(10_Lieux!$K:$K,U256)&amp;" vers "&amp;INDEX(10_Lieux!$L:$L,V256)</f>
        <v>Chauffeur privé de Dijon vers Annecy</v>
      </c>
      <c r="Q256" s="14" t="str">
        <f aca="false">"Chauffeur privé "&amp;INDEX(10_Lieux!$K:$K,U256)&amp;" vers "&amp;INDEX(10_Lieux!$L:$L,V256)&amp;" : env. "&amp;I256&amp;" km, "&amp;J256&amp;" de route. Devis personnalisé, standard 24h/24 et 7j/7."</f>
        <v>Chauffeur privé de Dijon vers Annecy : env. 223 km, 2 h 15 de route. Devis personnalisé, standard 24h/24 et 7j/7.</v>
      </c>
      <c r="R256" s="14" t="n">
        <f aca="false">LEN(Q256)</f>
        <v>113</v>
      </c>
      <c r="S256" s="14" t="str">
        <f aca="false">INDEX(10_Lieux!$C:$C,U256)</f>
        <v>France</v>
      </c>
      <c r="T256" s="14" t="str">
        <f aca="false">INDEX(10_Lieux!$C:$C,V256)</f>
        <v>France</v>
      </c>
      <c r="U256" s="14" t="n">
        <f aca="false">MATCH(A256,10_Lieux!$A:$A,0)</f>
        <v>23</v>
      </c>
      <c r="V256" s="14" t="n">
        <f aca="false">MATCH(B256,10_Lieux!$A:$A,0)</f>
        <v>10</v>
      </c>
      <c r="W256" s="14" t="n">
        <f aca="false">ROUND(6371*2*ASIN(SQRT(SIN(RADIANS(INDEX(10_Lieux!$F:$F,V256)-INDEX(10_Lieux!$F:$F,U256))/2)^2+COS(RADIANS(INDEX(10_Lieux!$F:$F,U256)))*COS(RADIANS(INDEX(10_Lieux!$F:$F,V256)))*SIN(RADIANS(INDEX(10_Lieux!$G:$G,V256)-INDEX(10_Lieux!$G:$G,U256))/2)^2)),1)</f>
        <v>178.7</v>
      </c>
      <c r="X256" s="14" t="n">
        <f aca="false">ROUND(I256/IF(I256&lt;p_seuil_vitesse,p_vit_lente,p_vit_rapide)*60/15,0)*15</f>
        <v>135</v>
      </c>
      <c r="Y256" s="14" t="n">
        <f aca="false">MAX(IF(INDEX(10_Lieux!$B:$B,U256)&lt;&gt;"Ville",INDEX(10_Lieux!$I:$I,U256),0),IF(INDEX(10_Lieux!$B:$B,V256)&lt;&gt;"Ville",INDEX(10_Lieux!$I:$I,V256),0))</f>
        <v>0</v>
      </c>
      <c r="Z256" s="14" t="str">
        <f aca="false">A256&amp;"|"&amp;B256</f>
        <v>Dijon|Annecy</v>
      </c>
      <c r="AA256" s="14" t="str">
        <f aca="false">IF(I256&lt;p_local,"Local",IF(I256&lt;p_vv_min,"Courte distance",IF(I256&lt;p_tres_long,"Longue distance","Très longue distance")))</f>
        <v>Longue distance</v>
      </c>
    </row>
    <row r="257" customFormat="false" ht="15" hidden="false" customHeight="true" outlineLevel="0" collapsed="false">
      <c r="A257" s="1" t="s">
        <v>144</v>
      </c>
      <c r="B257" s="1" t="s">
        <v>150</v>
      </c>
      <c r="C257" s="1" t="s">
        <v>33</v>
      </c>
      <c r="D257" s="1" t="s">
        <v>124</v>
      </c>
      <c r="E257" s="1" t="s">
        <v>401</v>
      </c>
      <c r="F257" s="14" t="s">
        <v>40</v>
      </c>
      <c r="G257" s="14" t="str">
        <f aca="false">IF(I257&lt;p_local,"Local → page infra",IF(H257&gt;=p_ph1,"Phase 1",IF(H257&gt;=p_ph2,"Phase 2","Phase 3")))</f>
        <v>Phase 3</v>
      </c>
      <c r="H257" s="14" t="n">
        <f aca="false">IF(I257&lt;p_local,0,IF(C257="Aéroport → Aéroport",p_pts_plein,IF(Y257&gt;0,IF(I257&lt;=Y257,p_pts_plein,IF(I257&lt;=p_mult2*Y257,p_pts_moyen,p_pts_r3)),IF(I257&gt;=p_vv_min,p_pts_plein,IF(I257&gt;=p_vv_moy,p_pts_moyen,p_pts_court))))+IF(INDEX(10_Lieux!$D:$D,U257)=1,p_prio1,p_prio2)+IF(INDEX(10_Lieux!$D:$D,V257)=1,p_prio1,p_prio2)+IF(K257="Oui",p_tf,0)+p_hub*((INDEX(10_Lieux!$H:$H,U257)="Hub")+(INDEX(10_Lieux!$H:$H,V257)="Hub"))+IF(OR(INDEX(10_Lieux!$H:$H,U257)="Premium",INDEX(10_Lieux!$H:$H,V257)="Premium"),p_prem,0))</f>
        <v>55</v>
      </c>
      <c r="I257" s="14" t="n">
        <f aca="false">ROUND(W257*p_facteur,0)</f>
        <v>258</v>
      </c>
      <c r="J257" s="14" t="str">
        <f aca="false">IF(X257&lt;60,X257&amp;" min",INT(X257/60)&amp;" h"&amp;IF(MOD(X257,60)=0,""," "&amp;TEXT(MOD(X257,60),"00")))</f>
        <v>2 h 45</v>
      </c>
      <c r="K257" s="14" t="str">
        <f aca="false">IF(S257&lt;&gt;T257,"Oui","Non")</f>
        <v>Non</v>
      </c>
      <c r="L257" s="14" t="str">
        <f aca="false">IF(AND(INDEX(10_Lieux!$B:$B,U257)="Ville",INDEX(10_Lieux!$B:$B,V257)="Ville"),"/chauffeur-prive/"&amp;INDEX(10_Lieux!$E:$E,U257)&amp;"-"&amp;INDEX(10_Lieux!$E:$E,V257)&amp;"/","/chauffeur-prive/"&amp;INDEX(10_Lieux!$E:$E,U257)&amp;"/"&amp;INDEX(10_Lieux!$E:$E,V257)&amp;"/")</f>
        <v>/chauffeur-prive/dijon-chambery/</v>
      </c>
      <c r="M257" s="14" t="str">
        <f aca="false">IFERROR(INDEX($L:$L,MATCH(B257&amp;"|"&amp;A257,$Z:$Z,0)),"—")</f>
        <v>/chauffeur-prive/chambery-dijon/</v>
      </c>
      <c r="N257" s="14" t="str">
        <f aca="false">IF(LEN("Chauffeur privé "&amp;INDEX(10_Lieux!$J:$J,U257)&amp;" → "&amp;INDEX(10_Lieux!$J:$J,V257)&amp;" | 24h/24")&gt;60,"Chauffeur privé "&amp;INDEX(10_Lieux!$J:$J,U257)&amp;" → "&amp;INDEX(10_Lieux!$J:$J,V257),"Chauffeur privé "&amp;INDEX(10_Lieux!$J:$J,U257)&amp;" → "&amp;INDEX(10_Lieux!$J:$J,V257)&amp;" | 24h/24")</f>
        <v>Chauffeur privé Dijon → Chambéry | 24h/24</v>
      </c>
      <c r="O257" s="14" t="n">
        <f aca="false">LEN(N257)</f>
        <v>41</v>
      </c>
      <c r="P257" s="14" t="str">
        <f aca="false">"Chauffeur privé "&amp;INDEX(10_Lieux!$K:$K,U257)&amp;" vers "&amp;INDEX(10_Lieux!$L:$L,V257)</f>
        <v>Chauffeur privé de Dijon vers Chambéry</v>
      </c>
      <c r="Q257" s="14" t="str">
        <f aca="false">"Chauffeur privé "&amp;INDEX(10_Lieux!$K:$K,U257)&amp;" vers "&amp;INDEX(10_Lieux!$L:$L,V257)&amp;" : env. "&amp;I257&amp;" km, "&amp;J257&amp;" de route. Devis personnalisé, standard 24h/24 et 7j/7."</f>
        <v>Chauffeur privé de Dijon vers Chambéry : env. 258 km, 2 h 45 de route. Devis personnalisé, standard 24h/24 et 7j/7.</v>
      </c>
      <c r="R257" s="14" t="n">
        <f aca="false">LEN(Q257)</f>
        <v>115</v>
      </c>
      <c r="S257" s="14" t="str">
        <f aca="false">INDEX(10_Lieux!$C:$C,U257)</f>
        <v>France</v>
      </c>
      <c r="T257" s="14" t="str">
        <f aca="false">INDEX(10_Lieux!$C:$C,V257)</f>
        <v>France</v>
      </c>
      <c r="U257" s="14" t="n">
        <f aca="false">MATCH(A257,10_Lieux!$A:$A,0)</f>
        <v>23</v>
      </c>
      <c r="V257" s="14" t="n">
        <f aca="false">MATCH(B257,10_Lieux!$A:$A,0)</f>
        <v>11</v>
      </c>
      <c r="W257" s="14" t="n">
        <f aca="false">ROUND(6371*2*ASIN(SQRT(SIN(RADIANS(INDEX(10_Lieux!$F:$F,V257)-INDEX(10_Lieux!$F:$F,U257))/2)^2+COS(RADIANS(INDEX(10_Lieux!$F:$F,U257)))*COS(RADIANS(INDEX(10_Lieux!$F:$F,V257)))*SIN(RADIANS(INDEX(10_Lieux!$G:$G,V257)-INDEX(10_Lieux!$G:$G,U257))/2)^2)),1)</f>
        <v>206.7</v>
      </c>
      <c r="X257" s="14" t="n">
        <f aca="false">ROUND(I257/IF(I257&lt;p_seuil_vitesse,p_vit_lente,p_vit_rapide)*60/15,0)*15</f>
        <v>165</v>
      </c>
      <c r="Y257" s="14" t="n">
        <f aca="false">MAX(IF(INDEX(10_Lieux!$B:$B,U257)&lt;&gt;"Ville",INDEX(10_Lieux!$I:$I,U257),0),IF(INDEX(10_Lieux!$B:$B,V257)&lt;&gt;"Ville",INDEX(10_Lieux!$I:$I,V257),0))</f>
        <v>0</v>
      </c>
      <c r="Z257" s="14" t="str">
        <f aca="false">A257&amp;"|"&amp;B257</f>
        <v>Dijon|Chambéry</v>
      </c>
      <c r="AA257" s="14" t="str">
        <f aca="false">IF(I257&lt;p_local,"Local",IF(I257&lt;p_vv_min,"Courte distance",IF(I257&lt;p_tres_long,"Longue distance","Très longue distance")))</f>
        <v>Longue distance</v>
      </c>
    </row>
    <row r="258" customFormat="false" ht="15" hidden="false" customHeight="true" outlineLevel="0" collapsed="false">
      <c r="A258" s="1" t="s">
        <v>144</v>
      </c>
      <c r="B258" s="1" t="s">
        <v>152</v>
      </c>
      <c r="C258" s="1" t="s">
        <v>33</v>
      </c>
      <c r="D258" s="1" t="s">
        <v>124</v>
      </c>
      <c r="E258" s="1" t="s">
        <v>402</v>
      </c>
      <c r="F258" s="14" t="s">
        <v>40</v>
      </c>
      <c r="G258" s="14" t="str">
        <f aca="false">IF(I258&lt;p_local,"Local → page infra",IF(H258&gt;=p_ph1,"Phase 1",IF(H258&gt;=p_ph2,"Phase 2","Phase 3")))</f>
        <v>Phase 1</v>
      </c>
      <c r="H258" s="14" t="n">
        <f aca="false">IF(I258&lt;p_local,0,IF(C258="Aéroport → Aéroport",p_pts_plein,IF(Y258&gt;0,IF(I258&lt;=Y258,p_pts_plein,IF(I258&lt;=p_mult2*Y258,p_pts_moyen,p_pts_r3)),IF(I258&gt;=p_vv_min,p_pts_plein,IF(I258&gt;=p_vv_moy,p_pts_moyen,p_pts_court))))+IF(INDEX(10_Lieux!$D:$D,U258)=1,p_prio1,p_prio2)+IF(INDEX(10_Lieux!$D:$D,V258)=1,p_prio1,p_prio2)+IF(K258="Oui",p_tf,0)+p_hub*((INDEX(10_Lieux!$H:$H,U258)="Hub")+(INDEX(10_Lieux!$H:$H,V258)="Hub"))+IF(OR(INDEX(10_Lieux!$H:$H,U258)="Premium",INDEX(10_Lieux!$H:$H,V258)="Premium"),p_prem,0))</f>
        <v>80</v>
      </c>
      <c r="I258" s="14" t="n">
        <f aca="false">ROUND(W258*p_facteur,0)</f>
        <v>188</v>
      </c>
      <c r="J258" s="14" t="str">
        <f aca="false">IF(X258&lt;60,X258&amp;" min",INT(X258/60)&amp;" h"&amp;IF(MOD(X258,60)=0,""," "&amp;TEXT(MOD(X258,60),"00")))</f>
        <v>2 h</v>
      </c>
      <c r="K258" s="14" t="str">
        <f aca="false">IF(S258&lt;&gt;T258,"Oui","Non")</f>
        <v>Oui</v>
      </c>
      <c r="L258" s="14" t="str">
        <f aca="false">IF(AND(INDEX(10_Lieux!$B:$B,U258)="Ville",INDEX(10_Lieux!$B:$B,V258)="Ville"),"/chauffeur-prive/"&amp;INDEX(10_Lieux!$E:$E,U258)&amp;"-"&amp;INDEX(10_Lieux!$E:$E,V258)&amp;"/","/chauffeur-prive/"&amp;INDEX(10_Lieux!$E:$E,U258)&amp;"/"&amp;INDEX(10_Lieux!$E:$E,V258)&amp;"/")</f>
        <v>/chauffeur-prive/dijon-geneve/</v>
      </c>
      <c r="M258" s="14" t="str">
        <f aca="false">IFERROR(INDEX($L:$L,MATCH(B258&amp;"|"&amp;A258,$Z:$Z,0)),"—")</f>
        <v>/chauffeur-prive/geneve-dijon/</v>
      </c>
      <c r="N258" s="14" t="str">
        <f aca="false">IF(LEN("Chauffeur privé "&amp;INDEX(10_Lieux!$J:$J,U258)&amp;" → "&amp;INDEX(10_Lieux!$J:$J,V258)&amp;" | 24h/24")&gt;60,"Chauffeur privé "&amp;INDEX(10_Lieux!$J:$J,U258)&amp;" → "&amp;INDEX(10_Lieux!$J:$J,V258),"Chauffeur privé "&amp;INDEX(10_Lieux!$J:$J,U258)&amp;" → "&amp;INDEX(10_Lieux!$J:$J,V258)&amp;" | 24h/24")</f>
        <v>Chauffeur privé Dijon → Genève | 24h/24</v>
      </c>
      <c r="O258" s="14" t="n">
        <f aca="false">LEN(N258)</f>
        <v>39</v>
      </c>
      <c r="P258" s="14" t="str">
        <f aca="false">"Chauffeur privé "&amp;INDEX(10_Lieux!$K:$K,U258)&amp;" vers "&amp;INDEX(10_Lieux!$L:$L,V258)</f>
        <v>Chauffeur privé de Dijon vers Genève</v>
      </c>
      <c r="Q258" s="14" t="str">
        <f aca="false">"Chauffeur privé "&amp;INDEX(10_Lieux!$K:$K,U258)&amp;" vers "&amp;INDEX(10_Lieux!$L:$L,V258)&amp;" : env. "&amp;I258&amp;" km, "&amp;J258&amp;" de route. Devis personnalisé, standard 24h/24 et 7j/7."</f>
        <v>Chauffeur privé de Dijon vers Genève : env. 188 km, 2 h de route. Devis personnalisé, standard 24h/24 et 7j/7.</v>
      </c>
      <c r="R258" s="14" t="n">
        <f aca="false">LEN(Q258)</f>
        <v>110</v>
      </c>
      <c r="S258" s="14" t="str">
        <f aca="false">INDEX(10_Lieux!$C:$C,U258)</f>
        <v>France</v>
      </c>
      <c r="T258" s="14" t="str">
        <f aca="false">INDEX(10_Lieux!$C:$C,V258)</f>
        <v>Suisse</v>
      </c>
      <c r="U258" s="14" t="n">
        <f aca="false">MATCH(A258,10_Lieux!$A:$A,0)</f>
        <v>23</v>
      </c>
      <c r="V258" s="14" t="n">
        <f aca="false">MATCH(B258,10_Lieux!$A:$A,0)</f>
        <v>111</v>
      </c>
      <c r="W258" s="14" t="n">
        <f aca="false">ROUND(6371*2*ASIN(SQRT(SIN(RADIANS(INDEX(10_Lieux!$F:$F,V258)-INDEX(10_Lieux!$F:$F,U258))/2)^2+COS(RADIANS(INDEX(10_Lieux!$F:$F,U258)))*COS(RADIANS(INDEX(10_Lieux!$F:$F,V258)))*SIN(RADIANS(INDEX(10_Lieux!$G:$G,V258)-INDEX(10_Lieux!$G:$G,U258))/2)^2)),1)</f>
        <v>150</v>
      </c>
      <c r="X258" s="14" t="n">
        <f aca="false">ROUND(I258/IF(I258&lt;p_seuil_vitesse,p_vit_lente,p_vit_rapide)*60/15,0)*15</f>
        <v>120</v>
      </c>
      <c r="Y258" s="14" t="n">
        <f aca="false">MAX(IF(INDEX(10_Lieux!$B:$B,U258)&lt;&gt;"Ville",INDEX(10_Lieux!$I:$I,U258),0),IF(INDEX(10_Lieux!$B:$B,V258)&lt;&gt;"Ville",INDEX(10_Lieux!$I:$I,V258),0))</f>
        <v>0</v>
      </c>
      <c r="Z258" s="14" t="str">
        <f aca="false">A258&amp;"|"&amp;B258</f>
        <v>Dijon|Genève</v>
      </c>
      <c r="AA258" s="14" t="str">
        <f aca="false">IF(I258&lt;p_local,"Local",IF(I258&lt;p_vv_min,"Courte distance",IF(I258&lt;p_tres_long,"Longue distance","Très longue distance")))</f>
        <v>Longue distance</v>
      </c>
    </row>
    <row r="259" customFormat="false" ht="15" hidden="false" customHeight="true" outlineLevel="0" collapsed="false">
      <c r="A259" s="1" t="s">
        <v>144</v>
      </c>
      <c r="B259" s="1" t="s">
        <v>154</v>
      </c>
      <c r="C259" s="1" t="s">
        <v>33</v>
      </c>
      <c r="D259" s="1" t="s">
        <v>124</v>
      </c>
      <c r="E259" s="1" t="s">
        <v>403</v>
      </c>
      <c r="F259" s="14" t="s">
        <v>40</v>
      </c>
      <c r="G259" s="14" t="str">
        <f aca="false">IF(I259&lt;p_local,"Local → page infra",IF(H259&gt;=p_ph1,"Phase 1",IF(H259&gt;=p_ph2,"Phase 2","Phase 3")))</f>
        <v>Phase 2</v>
      </c>
      <c r="H259" s="14" t="n">
        <f aca="false">IF(I259&lt;p_local,0,IF(C259="Aéroport → Aéroport",p_pts_plein,IF(Y259&gt;0,IF(I259&lt;=Y259,p_pts_plein,IF(I259&lt;=p_mult2*Y259,p_pts_moyen,p_pts_r3)),IF(I259&gt;=p_vv_min,p_pts_plein,IF(I259&gt;=p_vv_moy,p_pts_moyen,p_pts_court))))+IF(INDEX(10_Lieux!$D:$D,U259)=1,p_prio1,p_prio2)+IF(INDEX(10_Lieux!$D:$D,V259)=1,p_prio1,p_prio2)+IF(K259="Oui",p_tf,0)+p_hub*((INDEX(10_Lieux!$H:$H,U259)="Hub")+(INDEX(10_Lieux!$H:$H,V259)="Hub"))+IF(OR(INDEX(10_Lieux!$H:$H,U259)="Premium",INDEX(10_Lieux!$H:$H,V259)="Premium"),p_prem,0))</f>
        <v>70</v>
      </c>
      <c r="I259" s="14" t="n">
        <f aca="false">ROUND(W259*p_facteur,0)</f>
        <v>188</v>
      </c>
      <c r="J259" s="14" t="str">
        <f aca="false">IF(X259&lt;60,X259&amp;" min",INT(X259/60)&amp;" h"&amp;IF(MOD(X259,60)=0,""," "&amp;TEXT(MOD(X259,60),"00")))</f>
        <v>2 h</v>
      </c>
      <c r="K259" s="14" t="str">
        <f aca="false">IF(S259&lt;&gt;T259,"Oui","Non")</f>
        <v>Oui</v>
      </c>
      <c r="L259" s="14" t="str">
        <f aca="false">IF(AND(INDEX(10_Lieux!$B:$B,U259)="Ville",INDEX(10_Lieux!$B:$B,V259)="Ville"),"/chauffeur-prive/"&amp;INDEX(10_Lieux!$E:$E,U259)&amp;"-"&amp;INDEX(10_Lieux!$E:$E,V259)&amp;"/","/chauffeur-prive/"&amp;INDEX(10_Lieux!$E:$E,U259)&amp;"/"&amp;INDEX(10_Lieux!$E:$E,V259)&amp;"/")</f>
        <v>/chauffeur-prive/dijon-lausanne/</v>
      </c>
      <c r="M259" s="14" t="str">
        <f aca="false">IFERROR(INDEX($L:$L,MATCH(B259&amp;"|"&amp;A259,$Z:$Z,0)),"—")</f>
        <v>/chauffeur-prive/lausanne-dijon/</v>
      </c>
      <c r="N259" s="14" t="str">
        <f aca="false">IF(LEN("Chauffeur privé "&amp;INDEX(10_Lieux!$J:$J,U259)&amp;" → "&amp;INDEX(10_Lieux!$J:$J,V259)&amp;" | 24h/24")&gt;60,"Chauffeur privé "&amp;INDEX(10_Lieux!$J:$J,U259)&amp;" → "&amp;INDEX(10_Lieux!$J:$J,V259),"Chauffeur privé "&amp;INDEX(10_Lieux!$J:$J,U259)&amp;" → "&amp;INDEX(10_Lieux!$J:$J,V259)&amp;" | 24h/24")</f>
        <v>Chauffeur privé Dijon → Lausanne | 24h/24</v>
      </c>
      <c r="O259" s="14" t="n">
        <f aca="false">LEN(N259)</f>
        <v>41</v>
      </c>
      <c r="P259" s="14" t="str">
        <f aca="false">"Chauffeur privé "&amp;INDEX(10_Lieux!$K:$K,U259)&amp;" vers "&amp;INDEX(10_Lieux!$L:$L,V259)</f>
        <v>Chauffeur privé de Dijon vers Lausanne</v>
      </c>
      <c r="Q259" s="14" t="str">
        <f aca="false">"Chauffeur privé "&amp;INDEX(10_Lieux!$K:$K,U259)&amp;" vers "&amp;INDEX(10_Lieux!$L:$L,V259)&amp;" : env. "&amp;I259&amp;" km, "&amp;J259&amp;" de route. Devis personnalisé, standard 24h/24 et 7j/7."</f>
        <v>Chauffeur privé de Dijon vers Lausanne : env. 188 km, 2 h de route. Devis personnalisé, standard 24h/24 et 7j/7.</v>
      </c>
      <c r="R259" s="14" t="n">
        <f aca="false">LEN(Q259)</f>
        <v>112</v>
      </c>
      <c r="S259" s="14" t="str">
        <f aca="false">INDEX(10_Lieux!$C:$C,U259)</f>
        <v>France</v>
      </c>
      <c r="T259" s="14" t="str">
        <f aca="false">INDEX(10_Lieux!$C:$C,V259)</f>
        <v>Suisse</v>
      </c>
      <c r="U259" s="14" t="n">
        <f aca="false">MATCH(A259,10_Lieux!$A:$A,0)</f>
        <v>23</v>
      </c>
      <c r="V259" s="14" t="n">
        <f aca="false">MATCH(B259,10_Lieux!$A:$A,0)</f>
        <v>112</v>
      </c>
      <c r="W259" s="14" t="n">
        <f aca="false">ROUND(6371*2*ASIN(SQRT(SIN(RADIANS(INDEX(10_Lieux!$F:$F,V259)-INDEX(10_Lieux!$F:$F,U259))/2)^2+COS(RADIANS(INDEX(10_Lieux!$F:$F,U259)))*COS(RADIANS(INDEX(10_Lieux!$F:$F,V259)))*SIN(RADIANS(INDEX(10_Lieux!$G:$G,V259)-INDEX(10_Lieux!$G:$G,U259))/2)^2)),1)</f>
        <v>150.2</v>
      </c>
      <c r="X259" s="14" t="n">
        <f aca="false">ROUND(I259/IF(I259&lt;p_seuil_vitesse,p_vit_lente,p_vit_rapide)*60/15,0)*15</f>
        <v>120</v>
      </c>
      <c r="Y259" s="14" t="n">
        <f aca="false">MAX(IF(INDEX(10_Lieux!$B:$B,U259)&lt;&gt;"Ville",INDEX(10_Lieux!$I:$I,U259),0),IF(INDEX(10_Lieux!$B:$B,V259)&lt;&gt;"Ville",INDEX(10_Lieux!$I:$I,V259),0))</f>
        <v>0</v>
      </c>
      <c r="Z259" s="14" t="str">
        <f aca="false">A259&amp;"|"&amp;B259</f>
        <v>Dijon|Lausanne</v>
      </c>
      <c r="AA259" s="14" t="str">
        <f aca="false">IF(I259&lt;p_local,"Local",IF(I259&lt;p_vv_min,"Courte distance",IF(I259&lt;p_tres_long,"Longue distance","Très longue distance")))</f>
        <v>Longue distance</v>
      </c>
    </row>
    <row r="260" customFormat="false" ht="15" hidden="false" customHeight="true" outlineLevel="0" collapsed="false">
      <c r="A260" s="1" t="s">
        <v>144</v>
      </c>
      <c r="B260" s="1" t="s">
        <v>156</v>
      </c>
      <c r="C260" s="1" t="s">
        <v>33</v>
      </c>
      <c r="D260" s="1" t="s">
        <v>124</v>
      </c>
      <c r="E260" s="1" t="s">
        <v>404</v>
      </c>
      <c r="F260" s="14" t="s">
        <v>40</v>
      </c>
      <c r="G260" s="14" t="str">
        <f aca="false">IF(I260&lt;p_local,"Local → page infra",IF(H260&gt;=p_ph1,"Phase 1",IF(H260&gt;=p_ph2,"Phase 2","Phase 3")))</f>
        <v>Phase 1</v>
      </c>
      <c r="H260" s="14" t="n">
        <f aca="false">IF(I260&lt;p_local,0,IF(C260="Aéroport → Aéroport",p_pts_plein,IF(Y260&gt;0,IF(I260&lt;=Y260,p_pts_plein,IF(I260&lt;=p_mult2*Y260,p_pts_moyen,p_pts_r3)),IF(I260&gt;=p_vv_min,p_pts_plein,IF(I260&gt;=p_vv_moy,p_pts_moyen,p_pts_court))))+IF(INDEX(10_Lieux!$D:$D,U260)=1,p_prio1,p_prio2)+IF(INDEX(10_Lieux!$D:$D,V260)=1,p_prio1,p_prio2)+IF(K260="Oui",p_tf,0)+p_hub*((INDEX(10_Lieux!$H:$H,U260)="Hub")+(INDEX(10_Lieux!$H:$H,V260)="Hub"))+IF(OR(INDEX(10_Lieux!$H:$H,U260)="Premium",INDEX(10_Lieux!$H:$H,V260)="Premium"),p_prem,0))</f>
        <v>80</v>
      </c>
      <c r="I260" s="14" t="n">
        <f aca="false">ROUND(W260*p_facteur,0)</f>
        <v>494</v>
      </c>
      <c r="J260" s="14" t="str">
        <f aca="false">IF(X260&lt;60,X260&amp;" min",INT(X260/60)&amp;" h"&amp;IF(MOD(X260,60)=0,""," "&amp;TEXT(MOD(X260,60),"00")))</f>
        <v>5 h 15</v>
      </c>
      <c r="K260" s="14" t="str">
        <f aca="false">IF(S260&lt;&gt;T260,"Oui","Non")</f>
        <v>Oui</v>
      </c>
      <c r="L260" s="14" t="str">
        <f aca="false">IF(AND(INDEX(10_Lieux!$B:$B,U260)="Ville",INDEX(10_Lieux!$B:$B,V260)="Ville"),"/chauffeur-prive/"&amp;INDEX(10_Lieux!$E:$E,U260)&amp;"-"&amp;INDEX(10_Lieux!$E:$E,V260)&amp;"/","/chauffeur-prive/"&amp;INDEX(10_Lieux!$E:$E,U260)&amp;"/"&amp;INDEX(10_Lieux!$E:$E,V260)&amp;"/")</f>
        <v>/chauffeur-prive/dijon-bruxelles/</v>
      </c>
      <c r="M260" s="14" t="str">
        <f aca="false">IFERROR(INDEX($L:$L,MATCH(B260&amp;"|"&amp;A260,$Z:$Z,0)),"—")</f>
        <v>/chauffeur-prive/bruxelles-dijon/</v>
      </c>
      <c r="N260" s="14" t="str">
        <f aca="false">IF(LEN("Chauffeur privé "&amp;INDEX(10_Lieux!$J:$J,U260)&amp;" → "&amp;INDEX(10_Lieux!$J:$J,V260)&amp;" | 24h/24")&gt;60,"Chauffeur privé "&amp;INDEX(10_Lieux!$J:$J,U260)&amp;" → "&amp;INDEX(10_Lieux!$J:$J,V260),"Chauffeur privé "&amp;INDEX(10_Lieux!$J:$J,U260)&amp;" → "&amp;INDEX(10_Lieux!$J:$J,V260)&amp;" | 24h/24")</f>
        <v>Chauffeur privé Dijon → Bruxelles | 24h/24</v>
      </c>
      <c r="O260" s="14" t="n">
        <f aca="false">LEN(N260)</f>
        <v>42</v>
      </c>
      <c r="P260" s="14" t="str">
        <f aca="false">"Chauffeur privé "&amp;INDEX(10_Lieux!$K:$K,U260)&amp;" vers "&amp;INDEX(10_Lieux!$L:$L,V260)</f>
        <v>Chauffeur privé de Dijon vers Bruxelles</v>
      </c>
      <c r="Q260" s="14" t="str">
        <f aca="false">"Chauffeur privé "&amp;INDEX(10_Lieux!$K:$K,U260)&amp;" vers "&amp;INDEX(10_Lieux!$L:$L,V260)&amp;" : env. "&amp;I260&amp;" km, "&amp;J260&amp;" de route. Devis personnalisé, standard 24h/24 et 7j/7."</f>
        <v>Chauffeur privé de Dijon vers Bruxelles : env. 494 km, 5 h 15 de route. Devis personnalisé, standard 24h/24 et 7j/7.</v>
      </c>
      <c r="R260" s="14" t="n">
        <f aca="false">LEN(Q260)</f>
        <v>116</v>
      </c>
      <c r="S260" s="14" t="str">
        <f aca="false">INDEX(10_Lieux!$C:$C,U260)</f>
        <v>France</v>
      </c>
      <c r="T260" s="14" t="str">
        <f aca="false">INDEX(10_Lieux!$C:$C,V260)</f>
        <v>Belgique</v>
      </c>
      <c r="U260" s="14" t="n">
        <f aca="false">MATCH(A260,10_Lieux!$A:$A,0)</f>
        <v>23</v>
      </c>
      <c r="V260" s="14" t="n">
        <f aca="false">MATCH(B260,10_Lieux!$A:$A,0)</f>
        <v>93</v>
      </c>
      <c r="W260" s="14" t="n">
        <f aca="false">ROUND(6371*2*ASIN(SQRT(SIN(RADIANS(INDEX(10_Lieux!$F:$F,V260)-INDEX(10_Lieux!$F:$F,U260))/2)^2+COS(RADIANS(INDEX(10_Lieux!$F:$F,U260)))*COS(RADIANS(INDEX(10_Lieux!$F:$F,V260)))*SIN(RADIANS(INDEX(10_Lieux!$G:$G,V260)-INDEX(10_Lieux!$G:$G,U260))/2)^2)),1)</f>
        <v>395.1</v>
      </c>
      <c r="X260" s="14" t="n">
        <f aca="false">ROUND(I260/IF(I260&lt;p_seuil_vitesse,p_vit_lente,p_vit_rapide)*60/15,0)*15</f>
        <v>315</v>
      </c>
      <c r="Y260" s="14" t="n">
        <f aca="false">MAX(IF(INDEX(10_Lieux!$B:$B,U260)&lt;&gt;"Ville",INDEX(10_Lieux!$I:$I,U260),0),IF(INDEX(10_Lieux!$B:$B,V260)&lt;&gt;"Ville",INDEX(10_Lieux!$I:$I,V260),0))</f>
        <v>0</v>
      </c>
      <c r="Z260" s="14" t="str">
        <f aca="false">A260&amp;"|"&amp;B260</f>
        <v>Dijon|Bruxelles</v>
      </c>
      <c r="AA260" s="14" t="str">
        <f aca="false">IF(I260&lt;p_local,"Local",IF(I260&lt;p_vv_min,"Courte distance",IF(I260&lt;p_tres_long,"Longue distance","Très longue distance")))</f>
        <v>Longue distance</v>
      </c>
    </row>
    <row r="261" customFormat="false" ht="15" hidden="false" customHeight="true" outlineLevel="0" collapsed="false">
      <c r="A261" s="1" t="s">
        <v>144</v>
      </c>
      <c r="B261" s="1" t="s">
        <v>158</v>
      </c>
      <c r="C261" s="1" t="s">
        <v>33</v>
      </c>
      <c r="D261" s="1" t="s">
        <v>124</v>
      </c>
      <c r="E261" s="1" t="s">
        <v>405</v>
      </c>
      <c r="F261" s="14" t="s">
        <v>40</v>
      </c>
      <c r="G261" s="14" t="str">
        <f aca="false">IF(I261&lt;p_local,"Local → page infra",IF(H261&gt;=p_ph1,"Phase 1",IF(H261&gt;=p_ph2,"Phase 2","Phase 3")))</f>
        <v>Phase 2</v>
      </c>
      <c r="H261" s="14" t="n">
        <f aca="false">IF(I261&lt;p_local,0,IF(C261="Aéroport → Aéroport",p_pts_plein,IF(Y261&gt;0,IF(I261&lt;=Y261,p_pts_plein,IF(I261&lt;=p_mult2*Y261,p_pts_moyen,p_pts_r3)),IF(I261&gt;=p_vv_min,p_pts_plein,IF(I261&gt;=p_vv_moy,p_pts_moyen,p_pts_court))))+IF(INDEX(10_Lieux!$D:$D,U261)=1,p_prio1,p_prio2)+IF(INDEX(10_Lieux!$D:$D,V261)=1,p_prio1,p_prio2)+IF(K261="Oui",p_tf,0)+p_hub*((INDEX(10_Lieux!$H:$H,U261)="Hub")+(INDEX(10_Lieux!$H:$H,V261)="Hub"))+IF(OR(INDEX(10_Lieux!$H:$H,U261)="Premium",INDEX(10_Lieux!$H:$H,V261)="Premium"),p_prem,0))</f>
        <v>70</v>
      </c>
      <c r="I261" s="14" t="n">
        <f aca="false">ROUND(W261*p_facteur,0)</f>
        <v>463</v>
      </c>
      <c r="J261" s="14" t="str">
        <f aca="false">IF(X261&lt;60,X261&amp;" min",INT(X261/60)&amp;" h"&amp;IF(MOD(X261,60)=0,""," "&amp;TEXT(MOD(X261,60),"00")))</f>
        <v>4 h 45</v>
      </c>
      <c r="K261" s="14" t="str">
        <f aca="false">IF(S261&lt;&gt;T261,"Oui","Non")</f>
        <v>Oui</v>
      </c>
      <c r="L261" s="14" t="str">
        <f aca="false">IF(AND(INDEX(10_Lieux!$B:$B,U261)="Ville",INDEX(10_Lieux!$B:$B,V261)="Ville"),"/chauffeur-prive/"&amp;INDEX(10_Lieux!$E:$E,U261)&amp;"-"&amp;INDEX(10_Lieux!$E:$E,V261)&amp;"/","/chauffeur-prive/"&amp;INDEX(10_Lieux!$E:$E,U261)&amp;"/"&amp;INDEX(10_Lieux!$E:$E,V261)&amp;"/")</f>
        <v>/chauffeur-prive/dijon-liege/</v>
      </c>
      <c r="M261" s="14" t="str">
        <f aca="false">IFERROR(INDEX($L:$L,MATCH(B261&amp;"|"&amp;A261,$Z:$Z,0)),"—")</f>
        <v>/chauffeur-prive/liege-dijon/</v>
      </c>
      <c r="N261" s="14" t="str">
        <f aca="false">IF(LEN("Chauffeur privé "&amp;INDEX(10_Lieux!$J:$J,U261)&amp;" → "&amp;INDEX(10_Lieux!$J:$J,V261)&amp;" | 24h/24")&gt;60,"Chauffeur privé "&amp;INDEX(10_Lieux!$J:$J,U261)&amp;" → "&amp;INDEX(10_Lieux!$J:$J,V261),"Chauffeur privé "&amp;INDEX(10_Lieux!$J:$J,U261)&amp;" → "&amp;INDEX(10_Lieux!$J:$J,V261)&amp;" | 24h/24")</f>
        <v>Chauffeur privé Dijon → Liège | 24h/24</v>
      </c>
      <c r="O261" s="14" t="n">
        <f aca="false">LEN(N261)</f>
        <v>38</v>
      </c>
      <c r="P261" s="14" t="str">
        <f aca="false">"Chauffeur privé "&amp;INDEX(10_Lieux!$K:$K,U261)&amp;" vers "&amp;INDEX(10_Lieux!$L:$L,V261)</f>
        <v>Chauffeur privé de Dijon vers Liège</v>
      </c>
      <c r="Q261" s="14" t="str">
        <f aca="false">"Chauffeur privé "&amp;INDEX(10_Lieux!$K:$K,U261)&amp;" vers "&amp;INDEX(10_Lieux!$L:$L,V261)&amp;" : env. "&amp;I261&amp;" km, "&amp;J261&amp;" de route. Devis personnalisé, standard 24h/24 et 7j/7."</f>
        <v>Chauffeur privé de Dijon vers Liège : env. 463 km, 4 h 45 de route. Devis personnalisé, standard 24h/24 et 7j/7.</v>
      </c>
      <c r="R261" s="14" t="n">
        <f aca="false">LEN(Q261)</f>
        <v>112</v>
      </c>
      <c r="S261" s="14" t="str">
        <f aca="false">INDEX(10_Lieux!$C:$C,U261)</f>
        <v>France</v>
      </c>
      <c r="T261" s="14" t="str">
        <f aca="false">INDEX(10_Lieux!$C:$C,V261)</f>
        <v>Belgique</v>
      </c>
      <c r="U261" s="14" t="n">
        <f aca="false">MATCH(A261,10_Lieux!$A:$A,0)</f>
        <v>23</v>
      </c>
      <c r="V261" s="14" t="n">
        <f aca="false">MATCH(B261,10_Lieux!$A:$A,0)</f>
        <v>94</v>
      </c>
      <c r="W261" s="14" t="n">
        <f aca="false">ROUND(6371*2*ASIN(SQRT(SIN(RADIANS(INDEX(10_Lieux!$F:$F,V261)-INDEX(10_Lieux!$F:$F,U261))/2)^2+COS(RADIANS(INDEX(10_Lieux!$F:$F,U261)))*COS(RADIANS(INDEX(10_Lieux!$F:$F,V261)))*SIN(RADIANS(INDEX(10_Lieux!$G:$G,V261)-INDEX(10_Lieux!$G:$G,U261))/2)^2)),1)</f>
        <v>370.2</v>
      </c>
      <c r="X261" s="14" t="n">
        <f aca="false">ROUND(I261/IF(I261&lt;p_seuil_vitesse,p_vit_lente,p_vit_rapide)*60/15,0)*15</f>
        <v>285</v>
      </c>
      <c r="Y261" s="14" t="n">
        <f aca="false">MAX(IF(INDEX(10_Lieux!$B:$B,U261)&lt;&gt;"Ville",INDEX(10_Lieux!$I:$I,U261),0),IF(INDEX(10_Lieux!$B:$B,V261)&lt;&gt;"Ville",INDEX(10_Lieux!$I:$I,V261),0))</f>
        <v>0</v>
      </c>
      <c r="Z261" s="14" t="str">
        <f aca="false">A261&amp;"|"&amp;B261</f>
        <v>Dijon|Liège</v>
      </c>
      <c r="AA261" s="14" t="str">
        <f aca="false">IF(I261&lt;p_local,"Local",IF(I261&lt;p_vv_min,"Courte distance",IF(I261&lt;p_tres_long,"Longue distance","Très longue distance")))</f>
        <v>Longue distance</v>
      </c>
    </row>
    <row r="262" customFormat="false" ht="15" hidden="false" customHeight="true" outlineLevel="0" collapsed="false">
      <c r="A262" s="1" t="s">
        <v>144</v>
      </c>
      <c r="B262" s="1" t="s">
        <v>160</v>
      </c>
      <c r="C262" s="1" t="s">
        <v>33</v>
      </c>
      <c r="D262" s="1" t="s">
        <v>124</v>
      </c>
      <c r="E262" s="1" t="s">
        <v>406</v>
      </c>
      <c r="F262" s="14" t="s">
        <v>40</v>
      </c>
      <c r="G262" s="14" t="str">
        <f aca="false">IF(I262&lt;p_local,"Local → page infra",IF(H262&gt;=p_ph1,"Phase 1",IF(H262&gt;=p_ph2,"Phase 2","Phase 3")))</f>
        <v>Phase 2</v>
      </c>
      <c r="H262" s="14" t="n">
        <f aca="false">IF(I262&lt;p_local,0,IF(C262="Aéroport → Aéroport",p_pts_plein,IF(Y262&gt;0,IF(I262&lt;=Y262,p_pts_plein,IF(I262&lt;=p_mult2*Y262,p_pts_moyen,p_pts_r3)),IF(I262&gt;=p_vv_min,p_pts_plein,IF(I262&gt;=p_vv_moy,p_pts_moyen,p_pts_court))))+IF(INDEX(10_Lieux!$D:$D,U262)=1,p_prio1,p_prio2)+IF(INDEX(10_Lieux!$D:$D,V262)=1,p_prio1,p_prio2)+IF(K262="Oui",p_tf,0)+p_hub*((INDEX(10_Lieux!$H:$H,U262)="Hub")+(INDEX(10_Lieux!$H:$H,V262)="Hub"))+IF(OR(INDEX(10_Lieux!$H:$H,U262)="Premium",INDEX(10_Lieux!$H:$H,V262)="Premium"),p_prem,0))</f>
        <v>70</v>
      </c>
      <c r="I262" s="14" t="n">
        <f aca="false">ROUND(W262*p_facteur,0)</f>
        <v>433</v>
      </c>
      <c r="J262" s="14" t="str">
        <f aca="false">IF(X262&lt;60,X262&amp;" min",INT(X262/60)&amp;" h"&amp;IF(MOD(X262,60)=0,""," "&amp;TEXT(MOD(X262,60),"00")))</f>
        <v>4 h 30</v>
      </c>
      <c r="K262" s="14" t="str">
        <f aca="false">IF(S262&lt;&gt;T262,"Oui","Non")</f>
        <v>Oui</v>
      </c>
      <c r="L262" s="14" t="str">
        <f aca="false">IF(AND(INDEX(10_Lieux!$B:$B,U262)="Ville",INDEX(10_Lieux!$B:$B,V262)="Ville"),"/chauffeur-prive/"&amp;INDEX(10_Lieux!$E:$E,U262)&amp;"-"&amp;INDEX(10_Lieux!$E:$E,V262)&amp;"/","/chauffeur-prive/"&amp;INDEX(10_Lieux!$E:$E,U262)&amp;"/"&amp;INDEX(10_Lieux!$E:$E,V262)&amp;"/")</f>
        <v>/chauffeur-prive/dijon-charleroi/</v>
      </c>
      <c r="M262" s="14" t="str">
        <f aca="false">IFERROR(INDEX($L:$L,MATCH(B262&amp;"|"&amp;A262,$Z:$Z,0)),"—")</f>
        <v>/chauffeur-prive/charleroi-dijon/</v>
      </c>
      <c r="N262" s="14" t="str">
        <f aca="false">IF(LEN("Chauffeur privé "&amp;INDEX(10_Lieux!$J:$J,U262)&amp;" → "&amp;INDEX(10_Lieux!$J:$J,V262)&amp;" | 24h/24")&gt;60,"Chauffeur privé "&amp;INDEX(10_Lieux!$J:$J,U262)&amp;" → "&amp;INDEX(10_Lieux!$J:$J,V262),"Chauffeur privé "&amp;INDEX(10_Lieux!$J:$J,U262)&amp;" → "&amp;INDEX(10_Lieux!$J:$J,V262)&amp;" | 24h/24")</f>
        <v>Chauffeur privé Dijon → Charleroi | 24h/24</v>
      </c>
      <c r="O262" s="14" t="n">
        <f aca="false">LEN(N262)</f>
        <v>42</v>
      </c>
      <c r="P262" s="14" t="str">
        <f aca="false">"Chauffeur privé "&amp;INDEX(10_Lieux!$K:$K,U262)&amp;" vers "&amp;INDEX(10_Lieux!$L:$L,V262)</f>
        <v>Chauffeur privé de Dijon vers Charleroi</v>
      </c>
      <c r="Q262" s="14" t="str">
        <f aca="false">"Chauffeur privé "&amp;INDEX(10_Lieux!$K:$K,U262)&amp;" vers "&amp;INDEX(10_Lieux!$L:$L,V262)&amp;" : env. "&amp;I262&amp;" km, "&amp;J262&amp;" de route. Devis personnalisé, standard 24h/24 et 7j/7."</f>
        <v>Chauffeur privé de Dijon vers Charleroi : env. 433 km, 4 h 30 de route. Devis personnalisé, standard 24h/24 et 7j/7.</v>
      </c>
      <c r="R262" s="14" t="n">
        <f aca="false">LEN(Q262)</f>
        <v>116</v>
      </c>
      <c r="S262" s="14" t="str">
        <f aca="false">INDEX(10_Lieux!$C:$C,U262)</f>
        <v>France</v>
      </c>
      <c r="T262" s="14" t="str">
        <f aca="false">INDEX(10_Lieux!$C:$C,V262)</f>
        <v>Belgique</v>
      </c>
      <c r="U262" s="14" t="n">
        <f aca="false">MATCH(A262,10_Lieux!$A:$A,0)</f>
        <v>23</v>
      </c>
      <c r="V262" s="14" t="n">
        <f aca="false">MATCH(B262,10_Lieux!$A:$A,0)</f>
        <v>96</v>
      </c>
      <c r="W262" s="14" t="n">
        <f aca="false">ROUND(6371*2*ASIN(SQRT(SIN(RADIANS(INDEX(10_Lieux!$F:$F,V262)-INDEX(10_Lieux!$F:$F,U262))/2)^2+COS(RADIANS(INDEX(10_Lieux!$F:$F,U262)))*COS(RADIANS(INDEX(10_Lieux!$F:$F,V262)))*SIN(RADIANS(INDEX(10_Lieux!$G:$G,V262)-INDEX(10_Lieux!$G:$G,U262))/2)^2)),1)</f>
        <v>346.2</v>
      </c>
      <c r="X262" s="14" t="n">
        <f aca="false">ROUND(I262/IF(I262&lt;p_seuil_vitesse,p_vit_lente,p_vit_rapide)*60/15,0)*15</f>
        <v>270</v>
      </c>
      <c r="Y262" s="14" t="n">
        <f aca="false">MAX(IF(INDEX(10_Lieux!$B:$B,U262)&lt;&gt;"Ville",INDEX(10_Lieux!$I:$I,U262),0),IF(INDEX(10_Lieux!$B:$B,V262)&lt;&gt;"Ville",INDEX(10_Lieux!$I:$I,V262),0))</f>
        <v>0</v>
      </c>
      <c r="Z262" s="14" t="str">
        <f aca="false">A262&amp;"|"&amp;B262</f>
        <v>Dijon|Charleroi</v>
      </c>
      <c r="AA262" s="14" t="str">
        <f aca="false">IF(I262&lt;p_local,"Local",IF(I262&lt;p_vv_min,"Courte distance",IF(I262&lt;p_tres_long,"Longue distance","Très longue distance")))</f>
        <v>Longue distance</v>
      </c>
    </row>
    <row r="263" customFormat="false" ht="15" hidden="false" customHeight="true" outlineLevel="0" collapsed="false">
      <c r="A263" s="1" t="s">
        <v>144</v>
      </c>
      <c r="B263" s="1" t="s">
        <v>162</v>
      </c>
      <c r="C263" s="1" t="s">
        <v>33</v>
      </c>
      <c r="D263" s="1" t="s">
        <v>124</v>
      </c>
      <c r="E263" s="1" t="s">
        <v>407</v>
      </c>
      <c r="F263" s="14" t="s">
        <v>40</v>
      </c>
      <c r="G263" s="14" t="str">
        <f aca="false">IF(I263&lt;p_local,"Local → page infra",IF(H263&gt;=p_ph1,"Phase 1",IF(H263&gt;=p_ph2,"Phase 2","Phase 3")))</f>
        <v>Phase 2</v>
      </c>
      <c r="H263" s="14" t="n">
        <f aca="false">IF(I263&lt;p_local,0,IF(C263="Aéroport → Aéroport",p_pts_plein,IF(Y263&gt;0,IF(I263&lt;=Y263,p_pts_plein,IF(I263&lt;=p_mult2*Y263,p_pts_moyen,p_pts_r3)),IF(I263&gt;=p_vv_min,p_pts_plein,IF(I263&gt;=p_vv_moy,p_pts_moyen,p_pts_court))))+IF(INDEX(10_Lieux!$D:$D,U263)=1,p_prio1,p_prio2)+IF(INDEX(10_Lieux!$D:$D,V263)=1,p_prio1,p_prio2)+IF(K263="Oui",p_tf,0)+p_hub*((INDEX(10_Lieux!$H:$H,U263)="Hub")+(INDEX(10_Lieux!$H:$H,V263)="Hub"))+IF(OR(INDEX(10_Lieux!$H:$H,U263)="Premium",INDEX(10_Lieux!$H:$H,V263)="Premium"),p_prem,0))</f>
        <v>70</v>
      </c>
      <c r="I263" s="14" t="n">
        <f aca="false">ROUND(W263*p_facteur,0)</f>
        <v>242</v>
      </c>
      <c r="J263" s="14" t="str">
        <f aca="false">IF(X263&lt;60,X263&amp;" min",INT(X263/60)&amp;" h"&amp;IF(MOD(X263,60)=0,""," "&amp;TEXT(MOD(X263,60),"00")))</f>
        <v>2 h 30</v>
      </c>
      <c r="K263" s="14" t="str">
        <f aca="false">IF(S263&lt;&gt;T263,"Oui","Non")</f>
        <v>Oui</v>
      </c>
      <c r="L263" s="14" t="str">
        <f aca="false">IF(AND(INDEX(10_Lieux!$B:$B,U263)="Ville",INDEX(10_Lieux!$B:$B,V263)="Ville"),"/chauffeur-prive/"&amp;INDEX(10_Lieux!$E:$E,U263)&amp;"-"&amp;INDEX(10_Lieux!$E:$E,V263)&amp;"/","/chauffeur-prive/"&amp;INDEX(10_Lieux!$E:$E,U263)&amp;"/"&amp;INDEX(10_Lieux!$E:$E,V263)&amp;"/")</f>
        <v>/chauffeur-prive/dijon-bale/</v>
      </c>
      <c r="M263" s="14" t="str">
        <f aca="false">IFERROR(INDEX($L:$L,MATCH(B263&amp;"|"&amp;A263,$Z:$Z,0)),"—")</f>
        <v>/chauffeur-prive/bale-dijon/</v>
      </c>
      <c r="N263" s="14" t="str">
        <f aca="false">IF(LEN("Chauffeur privé "&amp;INDEX(10_Lieux!$J:$J,U263)&amp;" → "&amp;INDEX(10_Lieux!$J:$J,V263)&amp;" | 24h/24")&gt;60,"Chauffeur privé "&amp;INDEX(10_Lieux!$J:$J,U263)&amp;" → "&amp;INDEX(10_Lieux!$J:$J,V263),"Chauffeur privé "&amp;INDEX(10_Lieux!$J:$J,U263)&amp;" → "&amp;INDEX(10_Lieux!$J:$J,V263)&amp;" | 24h/24")</f>
        <v>Chauffeur privé Dijon → Bâle | 24h/24</v>
      </c>
      <c r="O263" s="14" t="n">
        <f aca="false">LEN(N263)</f>
        <v>37</v>
      </c>
      <c r="P263" s="14" t="str">
        <f aca="false">"Chauffeur privé "&amp;INDEX(10_Lieux!$K:$K,U263)&amp;" vers "&amp;INDEX(10_Lieux!$L:$L,V263)</f>
        <v>Chauffeur privé de Dijon vers Bâle</v>
      </c>
      <c r="Q263" s="14" t="str">
        <f aca="false">"Chauffeur privé "&amp;INDEX(10_Lieux!$K:$K,U263)&amp;" vers "&amp;INDEX(10_Lieux!$L:$L,V263)&amp;" : env. "&amp;I263&amp;" km, "&amp;J263&amp;" de route. Devis personnalisé, standard 24h/24 et 7j/7."</f>
        <v>Chauffeur privé de Dijon vers Bâle : env. 242 km, 2 h 30 de route. Devis personnalisé, standard 24h/24 et 7j/7.</v>
      </c>
      <c r="R263" s="14" t="n">
        <f aca="false">LEN(Q263)</f>
        <v>111</v>
      </c>
      <c r="S263" s="14" t="str">
        <f aca="false">INDEX(10_Lieux!$C:$C,U263)</f>
        <v>France</v>
      </c>
      <c r="T263" s="14" t="str">
        <f aca="false">INDEX(10_Lieux!$C:$C,V263)</f>
        <v>Suisse</v>
      </c>
      <c r="U263" s="14" t="n">
        <f aca="false">MATCH(A263,10_Lieux!$A:$A,0)</f>
        <v>23</v>
      </c>
      <c r="V263" s="14" t="n">
        <f aca="false">MATCH(B263,10_Lieux!$A:$A,0)</f>
        <v>121</v>
      </c>
      <c r="W263" s="14" t="n">
        <f aca="false">ROUND(6371*2*ASIN(SQRT(SIN(RADIANS(INDEX(10_Lieux!$F:$F,V263)-INDEX(10_Lieux!$F:$F,U263))/2)^2+COS(RADIANS(INDEX(10_Lieux!$F:$F,U263)))*COS(RADIANS(INDEX(10_Lieux!$F:$F,V263)))*SIN(RADIANS(INDEX(10_Lieux!$G:$G,V263)-INDEX(10_Lieux!$G:$G,U263))/2)^2)),1)</f>
        <v>193.4</v>
      </c>
      <c r="X263" s="14" t="n">
        <f aca="false">ROUND(I263/IF(I263&lt;p_seuil_vitesse,p_vit_lente,p_vit_rapide)*60/15,0)*15</f>
        <v>150</v>
      </c>
      <c r="Y263" s="14" t="n">
        <f aca="false">MAX(IF(INDEX(10_Lieux!$B:$B,U263)&lt;&gt;"Ville",INDEX(10_Lieux!$I:$I,U263),0),IF(INDEX(10_Lieux!$B:$B,V263)&lt;&gt;"Ville",INDEX(10_Lieux!$I:$I,V263),0))</f>
        <v>0</v>
      </c>
      <c r="Z263" s="14" t="str">
        <f aca="false">A263&amp;"|"&amp;B263</f>
        <v>Dijon|Bâle</v>
      </c>
      <c r="AA263" s="14" t="str">
        <f aca="false">IF(I263&lt;p_local,"Local",IF(I263&lt;p_vv_min,"Courte distance",IF(I263&lt;p_tres_long,"Longue distance","Très longue distance")))</f>
        <v>Longue distance</v>
      </c>
    </row>
    <row r="264" customFormat="false" ht="15" hidden="false" customHeight="true" outlineLevel="0" collapsed="false">
      <c r="A264" s="1" t="s">
        <v>144</v>
      </c>
      <c r="B264" s="1" t="s">
        <v>164</v>
      </c>
      <c r="C264" s="1" t="s">
        <v>33</v>
      </c>
      <c r="D264" s="1" t="s">
        <v>124</v>
      </c>
      <c r="E264" s="1" t="s">
        <v>408</v>
      </c>
      <c r="F264" s="14" t="s">
        <v>40</v>
      </c>
      <c r="G264" s="14" t="str">
        <f aca="false">IF(I264&lt;p_local,"Local → page infra",IF(H264&gt;=p_ph1,"Phase 1",IF(H264&gt;=p_ph2,"Phase 2","Phase 3")))</f>
        <v>Phase 1</v>
      </c>
      <c r="H264" s="14" t="n">
        <f aca="false">IF(I264&lt;p_local,0,IF(C264="Aéroport → Aéroport",p_pts_plein,IF(Y264&gt;0,IF(I264&lt;=Y264,p_pts_plein,IF(I264&lt;=p_mult2*Y264,p_pts_moyen,p_pts_r3)),IF(I264&gt;=p_vv_min,p_pts_plein,IF(I264&gt;=p_vv_moy,p_pts_moyen,p_pts_court))))+IF(INDEX(10_Lieux!$D:$D,U264)=1,p_prio1,p_prio2)+IF(INDEX(10_Lieux!$D:$D,V264)=1,p_prio1,p_prio2)+IF(K264="Oui",p_tf,0)+p_hub*((INDEX(10_Lieux!$H:$H,U264)="Hub")+(INDEX(10_Lieux!$H:$H,V264)="Hub"))+IF(OR(INDEX(10_Lieux!$H:$H,U264)="Premium",INDEX(10_Lieux!$H:$H,V264)="Premium"),p_prem,0))</f>
        <v>80</v>
      </c>
      <c r="I264" s="14" t="n">
        <f aca="false">ROUND(W264*p_facteur,0)</f>
        <v>330</v>
      </c>
      <c r="J264" s="14" t="str">
        <f aca="false">IF(X264&lt;60,X264&amp;" min",INT(X264/60)&amp;" h"&amp;IF(MOD(X264,60)=0,""," "&amp;TEXT(MOD(X264,60),"00")))</f>
        <v>3 h 30</v>
      </c>
      <c r="K264" s="14" t="str">
        <f aca="false">IF(S264&lt;&gt;T264,"Oui","Non")</f>
        <v>Oui</v>
      </c>
      <c r="L264" s="14" t="str">
        <f aca="false">IF(AND(INDEX(10_Lieux!$B:$B,U264)="Ville",INDEX(10_Lieux!$B:$B,V264)="Ville"),"/chauffeur-prive/"&amp;INDEX(10_Lieux!$E:$E,U264)&amp;"-"&amp;INDEX(10_Lieux!$E:$E,V264)&amp;"/","/chauffeur-prive/"&amp;INDEX(10_Lieux!$E:$E,U264)&amp;"/"&amp;INDEX(10_Lieux!$E:$E,V264)&amp;"/")</f>
        <v>/chauffeur-prive/dijon-zurich/</v>
      </c>
      <c r="M264" s="14" t="str">
        <f aca="false">IFERROR(INDEX($L:$L,MATCH(B264&amp;"|"&amp;A264,$Z:$Z,0)),"—")</f>
        <v>/chauffeur-prive/zurich-dijon/</v>
      </c>
      <c r="N264" s="14" t="str">
        <f aca="false">IF(LEN("Chauffeur privé "&amp;INDEX(10_Lieux!$J:$J,U264)&amp;" → "&amp;INDEX(10_Lieux!$J:$J,V264)&amp;" | 24h/24")&gt;60,"Chauffeur privé "&amp;INDEX(10_Lieux!$J:$J,U264)&amp;" → "&amp;INDEX(10_Lieux!$J:$J,V264),"Chauffeur privé "&amp;INDEX(10_Lieux!$J:$J,U264)&amp;" → "&amp;INDEX(10_Lieux!$J:$J,V264)&amp;" | 24h/24")</f>
        <v>Chauffeur privé Dijon → Zurich | 24h/24</v>
      </c>
      <c r="O264" s="14" t="n">
        <f aca="false">LEN(N264)</f>
        <v>39</v>
      </c>
      <c r="P264" s="14" t="str">
        <f aca="false">"Chauffeur privé "&amp;INDEX(10_Lieux!$K:$K,U264)&amp;" vers "&amp;INDEX(10_Lieux!$L:$L,V264)</f>
        <v>Chauffeur privé de Dijon vers Zurich</v>
      </c>
      <c r="Q264" s="14" t="str">
        <f aca="false">"Chauffeur privé "&amp;INDEX(10_Lieux!$K:$K,U264)&amp;" vers "&amp;INDEX(10_Lieux!$L:$L,V264)&amp;" : env. "&amp;I264&amp;" km, "&amp;J264&amp;" de route. Devis personnalisé, standard 24h/24 et 7j/7."</f>
        <v>Chauffeur privé de Dijon vers Zurich : env. 330 km, 3 h 30 de route. Devis personnalisé, standard 24h/24 et 7j/7.</v>
      </c>
      <c r="R264" s="14" t="n">
        <f aca="false">LEN(Q264)</f>
        <v>113</v>
      </c>
      <c r="S264" s="14" t="str">
        <f aca="false">INDEX(10_Lieux!$C:$C,U264)</f>
        <v>France</v>
      </c>
      <c r="T264" s="14" t="str">
        <f aca="false">INDEX(10_Lieux!$C:$C,V264)</f>
        <v>Suisse</v>
      </c>
      <c r="U264" s="14" t="n">
        <f aca="false">MATCH(A264,10_Lieux!$A:$A,0)</f>
        <v>23</v>
      </c>
      <c r="V264" s="14" t="n">
        <f aca="false">MATCH(B264,10_Lieux!$A:$A,0)</f>
        <v>122</v>
      </c>
      <c r="W264" s="14" t="n">
        <f aca="false">ROUND(6371*2*ASIN(SQRT(SIN(RADIANS(INDEX(10_Lieux!$F:$F,V264)-INDEX(10_Lieux!$F:$F,U264))/2)^2+COS(RADIANS(INDEX(10_Lieux!$F:$F,U264)))*COS(RADIANS(INDEX(10_Lieux!$F:$F,V264)))*SIN(RADIANS(INDEX(10_Lieux!$G:$G,V264)-INDEX(10_Lieux!$G:$G,U264))/2)^2)),1)</f>
        <v>263.7</v>
      </c>
      <c r="X264" s="14" t="n">
        <f aca="false">ROUND(I264/IF(I264&lt;p_seuil_vitesse,p_vit_lente,p_vit_rapide)*60/15,0)*15</f>
        <v>210</v>
      </c>
      <c r="Y264" s="14" t="n">
        <f aca="false">MAX(IF(INDEX(10_Lieux!$B:$B,U264)&lt;&gt;"Ville",INDEX(10_Lieux!$I:$I,U264),0),IF(INDEX(10_Lieux!$B:$B,V264)&lt;&gt;"Ville",INDEX(10_Lieux!$I:$I,V264),0))</f>
        <v>0</v>
      </c>
      <c r="Z264" s="14" t="str">
        <f aca="false">A264&amp;"|"&amp;B264</f>
        <v>Dijon|Zurich</v>
      </c>
      <c r="AA264" s="14" t="str">
        <f aca="false">IF(I264&lt;p_local,"Local",IF(I264&lt;p_vv_min,"Courte distance",IF(I264&lt;p_tres_long,"Longue distance","Très longue distance")))</f>
        <v>Longue distance</v>
      </c>
    </row>
    <row r="265" customFormat="false" ht="15" hidden="false" customHeight="true" outlineLevel="0" collapsed="false">
      <c r="A265" s="1" t="s">
        <v>144</v>
      </c>
      <c r="B265" s="1" t="s">
        <v>166</v>
      </c>
      <c r="C265" s="1" t="s">
        <v>33</v>
      </c>
      <c r="D265" s="1" t="s">
        <v>124</v>
      </c>
      <c r="E265" s="1" t="s">
        <v>409</v>
      </c>
      <c r="F265" s="14" t="s">
        <v>40</v>
      </c>
      <c r="G265" s="14" t="str">
        <f aca="false">IF(I265&lt;p_local,"Local → page infra",IF(H265&gt;=p_ph1,"Phase 1",IF(H265&gt;=p_ph2,"Phase 2","Phase 3")))</f>
        <v>Phase 2</v>
      </c>
      <c r="H265" s="14" t="n">
        <f aca="false">IF(I265&lt;p_local,0,IF(C265="Aéroport → Aéroport",p_pts_plein,IF(Y265&gt;0,IF(I265&lt;=Y265,p_pts_plein,IF(I265&lt;=p_mult2*Y265,p_pts_moyen,p_pts_r3)),IF(I265&gt;=p_vv_min,p_pts_plein,IF(I265&gt;=p_vv_moy,p_pts_moyen,p_pts_court))))+IF(INDEX(10_Lieux!$D:$D,U265)=1,p_prio1,p_prio2)+IF(INDEX(10_Lieux!$D:$D,V265)=1,p_prio1,p_prio2)+IF(K265="Oui",p_tf,0)+p_hub*((INDEX(10_Lieux!$H:$H,U265)="Hub")+(INDEX(10_Lieux!$H:$H,V265)="Hub"))+IF(OR(INDEX(10_Lieux!$H:$H,U265)="Premium",INDEX(10_Lieux!$H:$H,V265)="Premium"),p_prem,0))</f>
        <v>70</v>
      </c>
      <c r="I265" s="14" t="n">
        <f aca="false">ROUND(W265*p_facteur,0)</f>
        <v>233</v>
      </c>
      <c r="J265" s="14" t="str">
        <f aca="false">IF(X265&lt;60,X265&amp;" min",INT(X265/60)&amp;" h"&amp;IF(MOD(X265,60)=0,""," "&amp;TEXT(MOD(X265,60),"00")))</f>
        <v>2 h 30</v>
      </c>
      <c r="K265" s="14" t="str">
        <f aca="false">IF(S265&lt;&gt;T265,"Oui","Non")</f>
        <v>Oui</v>
      </c>
      <c r="L265" s="14" t="str">
        <f aca="false">IF(AND(INDEX(10_Lieux!$B:$B,U265)="Ville",INDEX(10_Lieux!$B:$B,V265)="Ville"),"/chauffeur-prive/"&amp;INDEX(10_Lieux!$E:$E,U265)&amp;"-"&amp;INDEX(10_Lieux!$E:$E,V265)&amp;"/","/chauffeur-prive/"&amp;INDEX(10_Lieux!$E:$E,U265)&amp;"/"&amp;INDEX(10_Lieux!$E:$E,V265)&amp;"/")</f>
        <v>/chauffeur-prive/dijon-berne/</v>
      </c>
      <c r="M265" s="14" t="str">
        <f aca="false">IFERROR(INDEX($L:$L,MATCH(B265&amp;"|"&amp;A265,$Z:$Z,0)),"—")</f>
        <v>/chauffeur-prive/berne-dijon/</v>
      </c>
      <c r="N265" s="14" t="str">
        <f aca="false">IF(LEN("Chauffeur privé "&amp;INDEX(10_Lieux!$J:$J,U265)&amp;" → "&amp;INDEX(10_Lieux!$J:$J,V265)&amp;" | 24h/24")&gt;60,"Chauffeur privé "&amp;INDEX(10_Lieux!$J:$J,U265)&amp;" → "&amp;INDEX(10_Lieux!$J:$J,V265),"Chauffeur privé "&amp;INDEX(10_Lieux!$J:$J,U265)&amp;" → "&amp;INDEX(10_Lieux!$J:$J,V265)&amp;" | 24h/24")</f>
        <v>Chauffeur privé Dijon → Berne | 24h/24</v>
      </c>
      <c r="O265" s="14" t="n">
        <f aca="false">LEN(N265)</f>
        <v>38</v>
      </c>
      <c r="P265" s="14" t="str">
        <f aca="false">"Chauffeur privé "&amp;INDEX(10_Lieux!$K:$K,U265)&amp;" vers "&amp;INDEX(10_Lieux!$L:$L,V265)</f>
        <v>Chauffeur privé de Dijon vers Berne</v>
      </c>
      <c r="Q265" s="14" t="str">
        <f aca="false">"Chauffeur privé "&amp;INDEX(10_Lieux!$K:$K,U265)&amp;" vers "&amp;INDEX(10_Lieux!$L:$L,V265)&amp;" : env. "&amp;I265&amp;" km, "&amp;J265&amp;" de route. Devis personnalisé, standard 24h/24 et 7j/7."</f>
        <v>Chauffeur privé de Dijon vers Berne : env. 233 km, 2 h 30 de route. Devis personnalisé, standard 24h/24 et 7j/7.</v>
      </c>
      <c r="R265" s="14" t="n">
        <f aca="false">LEN(Q265)</f>
        <v>112</v>
      </c>
      <c r="S265" s="14" t="str">
        <f aca="false">INDEX(10_Lieux!$C:$C,U265)</f>
        <v>France</v>
      </c>
      <c r="T265" s="14" t="str">
        <f aca="false">INDEX(10_Lieux!$C:$C,V265)</f>
        <v>Suisse</v>
      </c>
      <c r="U265" s="14" t="n">
        <f aca="false">MATCH(A265,10_Lieux!$A:$A,0)</f>
        <v>23</v>
      </c>
      <c r="V265" s="14" t="n">
        <f aca="false">MATCH(B265,10_Lieux!$A:$A,0)</f>
        <v>123</v>
      </c>
      <c r="W265" s="14" t="n">
        <f aca="false">ROUND(6371*2*ASIN(SQRT(SIN(RADIANS(INDEX(10_Lieux!$F:$F,V265)-INDEX(10_Lieux!$F:$F,U265))/2)^2+COS(RADIANS(INDEX(10_Lieux!$F:$F,U265)))*COS(RADIANS(INDEX(10_Lieux!$F:$F,V265)))*SIN(RADIANS(INDEX(10_Lieux!$G:$G,V265)-INDEX(10_Lieux!$G:$G,U265))/2)^2)),1)</f>
        <v>186.7</v>
      </c>
      <c r="X265" s="14" t="n">
        <f aca="false">ROUND(I265/IF(I265&lt;p_seuil_vitesse,p_vit_lente,p_vit_rapide)*60/15,0)*15</f>
        <v>150</v>
      </c>
      <c r="Y265" s="14" t="n">
        <f aca="false">MAX(IF(INDEX(10_Lieux!$B:$B,U265)&lt;&gt;"Ville",INDEX(10_Lieux!$I:$I,U265),0),IF(INDEX(10_Lieux!$B:$B,V265)&lt;&gt;"Ville",INDEX(10_Lieux!$I:$I,V265),0))</f>
        <v>0</v>
      </c>
      <c r="Z265" s="14" t="str">
        <f aca="false">A265&amp;"|"&amp;B265</f>
        <v>Dijon|Berne</v>
      </c>
      <c r="AA265" s="14" t="str">
        <f aca="false">IF(I265&lt;p_local,"Local",IF(I265&lt;p_vv_min,"Courte distance",IF(I265&lt;p_tres_long,"Longue distance","Très longue distance")))</f>
        <v>Longue distance</v>
      </c>
    </row>
    <row r="266" customFormat="false" ht="15" hidden="false" customHeight="true" outlineLevel="0" collapsed="false">
      <c r="A266" s="1" t="s">
        <v>146</v>
      </c>
      <c r="B266" s="1" t="s">
        <v>122</v>
      </c>
      <c r="C266" s="1" t="s">
        <v>33</v>
      </c>
      <c r="D266" s="1" t="s">
        <v>124</v>
      </c>
      <c r="E266" s="1" t="s">
        <v>410</v>
      </c>
      <c r="F266" s="14" t="s">
        <v>40</v>
      </c>
      <c r="G266" s="14" t="str">
        <f aca="false">IF(I266&lt;p_local,"Local → page infra",IF(H266&gt;=p_ph1,"Phase 1",IF(H266&gt;=p_ph2,"Phase 2","Phase 3")))</f>
        <v>Phase 2</v>
      </c>
      <c r="H266" s="14" t="n">
        <f aca="false">IF(I266&lt;p_local,0,IF(C266="Aéroport → Aéroport",p_pts_plein,IF(Y266&gt;0,IF(I266&lt;=Y266,p_pts_plein,IF(I266&lt;=p_mult2*Y266,p_pts_moyen,p_pts_r3)),IF(I266&gt;=p_vv_min,p_pts_plein,IF(I266&gt;=p_vv_moy,p_pts_moyen,p_pts_court))))+IF(INDEX(10_Lieux!$D:$D,U266)=1,p_prio1,p_prio2)+IF(INDEX(10_Lieux!$D:$D,V266)=1,p_prio1,p_prio2)+IF(K266="Oui",p_tf,0)+p_hub*((INDEX(10_Lieux!$H:$H,U266)="Hub")+(INDEX(10_Lieux!$H:$H,V266)="Hub"))+IF(OR(INDEX(10_Lieux!$H:$H,U266)="Premium",INDEX(10_Lieux!$H:$H,V266)="Premium"),p_prem,0))</f>
        <v>70</v>
      </c>
      <c r="I266" s="14" t="n">
        <f aca="false">ROUND(W266*p_facteur,0)</f>
        <v>602</v>
      </c>
      <c r="J266" s="14" t="str">
        <f aca="false">IF(X266&lt;60,X266&amp;" min",INT(X266/60)&amp;" h"&amp;IF(MOD(X266,60)=0,""," "&amp;TEXT(MOD(X266,60),"00")))</f>
        <v>6 h 15</v>
      </c>
      <c r="K266" s="14" t="str">
        <f aca="false">IF(S266&lt;&gt;T266,"Oui","Non")</f>
        <v>Non</v>
      </c>
      <c r="L266" s="14" t="str">
        <f aca="false">IF(AND(INDEX(10_Lieux!$B:$B,U266)="Ville",INDEX(10_Lieux!$B:$B,V266)="Ville"),"/chauffeur-prive/"&amp;INDEX(10_Lieux!$E:$E,U266)&amp;"-"&amp;INDEX(10_Lieux!$E:$E,V266)&amp;"/","/chauffeur-prive/"&amp;INDEX(10_Lieux!$E:$E,U266)&amp;"/"&amp;INDEX(10_Lieux!$E:$E,V266)&amp;"/")</f>
        <v>/chauffeur-prive/grenoble-paris/</v>
      </c>
      <c r="M266" s="14" t="str">
        <f aca="false">IFERROR(INDEX($L:$L,MATCH(B266&amp;"|"&amp;A266,$Z:$Z,0)),"—")</f>
        <v>/chauffeur-prive/paris-grenoble/</v>
      </c>
      <c r="N266" s="14" t="str">
        <f aca="false">IF(LEN("Chauffeur privé "&amp;INDEX(10_Lieux!$J:$J,U266)&amp;" → "&amp;INDEX(10_Lieux!$J:$J,V266)&amp;" | 24h/24")&gt;60,"Chauffeur privé "&amp;INDEX(10_Lieux!$J:$J,U266)&amp;" → "&amp;INDEX(10_Lieux!$J:$J,V266),"Chauffeur privé "&amp;INDEX(10_Lieux!$J:$J,U266)&amp;" → "&amp;INDEX(10_Lieux!$J:$J,V266)&amp;" | 24h/24")</f>
        <v>Chauffeur privé Grenoble → Paris | 24h/24</v>
      </c>
      <c r="O266" s="14" t="n">
        <f aca="false">LEN(N266)</f>
        <v>41</v>
      </c>
      <c r="P266" s="14" t="str">
        <f aca="false">"Chauffeur privé "&amp;INDEX(10_Lieux!$K:$K,U266)&amp;" vers "&amp;INDEX(10_Lieux!$L:$L,V266)</f>
        <v>Chauffeur privé de Grenoble vers Paris</v>
      </c>
      <c r="Q266" s="14" t="str">
        <f aca="false">"Chauffeur privé "&amp;INDEX(10_Lieux!$K:$K,U266)&amp;" vers "&amp;INDEX(10_Lieux!$L:$L,V266)&amp;" : env. "&amp;I266&amp;" km, "&amp;J266&amp;" de route. Devis personnalisé, standard 24h/24 et 7j/7."</f>
        <v>Chauffeur privé de Grenoble vers Paris : env. 602 km, 6 h 15 de route. Devis personnalisé, standard 24h/24 et 7j/7.</v>
      </c>
      <c r="R266" s="14" t="n">
        <f aca="false">LEN(Q266)</f>
        <v>115</v>
      </c>
      <c r="S266" s="14" t="str">
        <f aca="false">INDEX(10_Lieux!$C:$C,U266)</f>
        <v>France</v>
      </c>
      <c r="T266" s="14" t="str">
        <f aca="false">INDEX(10_Lieux!$C:$C,V266)</f>
        <v>France</v>
      </c>
      <c r="U266" s="14" t="n">
        <f aca="false">MATCH(A266,10_Lieux!$A:$A,0)</f>
        <v>9</v>
      </c>
      <c r="V266" s="14" t="n">
        <f aca="false">MATCH(B266,10_Lieux!$A:$A,0)</f>
        <v>2</v>
      </c>
      <c r="W266" s="14" t="n">
        <f aca="false">ROUND(6371*2*ASIN(SQRT(SIN(RADIANS(INDEX(10_Lieux!$F:$F,V266)-INDEX(10_Lieux!$F:$F,U266))/2)^2+COS(RADIANS(INDEX(10_Lieux!$F:$F,U266)))*COS(RADIANS(INDEX(10_Lieux!$F:$F,V266)))*SIN(RADIANS(INDEX(10_Lieux!$G:$G,V266)-INDEX(10_Lieux!$G:$G,U266))/2)^2)),1)</f>
        <v>481.3</v>
      </c>
      <c r="X266" s="14" t="n">
        <f aca="false">ROUND(I266/IF(I266&lt;p_seuil_vitesse,p_vit_lente,p_vit_rapide)*60/15,0)*15</f>
        <v>375</v>
      </c>
      <c r="Y266" s="14" t="n">
        <f aca="false">MAX(IF(INDEX(10_Lieux!$B:$B,U266)&lt;&gt;"Ville",INDEX(10_Lieux!$I:$I,U266),0),IF(INDEX(10_Lieux!$B:$B,V266)&lt;&gt;"Ville",INDEX(10_Lieux!$I:$I,V266),0))</f>
        <v>0</v>
      </c>
      <c r="Z266" s="14" t="str">
        <f aca="false">A266&amp;"|"&amp;B266</f>
        <v>Grenoble|Paris</v>
      </c>
      <c r="AA266" s="14" t="str">
        <f aca="false">IF(I266&lt;p_local,"Local",IF(I266&lt;p_vv_min,"Courte distance",IF(I266&lt;p_tres_long,"Longue distance","Très longue distance")))</f>
        <v>Longue distance</v>
      </c>
    </row>
    <row r="267" customFormat="false" ht="15" hidden="false" customHeight="true" outlineLevel="0" collapsed="false">
      <c r="A267" s="1" t="s">
        <v>146</v>
      </c>
      <c r="B267" s="1" t="s">
        <v>123</v>
      </c>
      <c r="C267" s="1" t="s">
        <v>33</v>
      </c>
      <c r="D267" s="1" t="s">
        <v>124</v>
      </c>
      <c r="E267" s="1" t="s">
        <v>411</v>
      </c>
      <c r="F267" s="14" t="s">
        <v>40</v>
      </c>
      <c r="G267" s="14" t="str">
        <f aca="false">IF(I267&lt;p_local,"Local → page infra",IF(H267&gt;=p_ph1,"Phase 1",IF(H267&gt;=p_ph2,"Phase 2","Phase 3")))</f>
        <v>Phase 2</v>
      </c>
      <c r="H267" s="14" t="n">
        <f aca="false">IF(I267&lt;p_local,0,IF(C267="Aéroport → Aéroport",p_pts_plein,IF(Y267&gt;0,IF(I267&lt;=Y267,p_pts_plein,IF(I267&lt;=p_mult2*Y267,p_pts_moyen,p_pts_r3)),IF(I267&gt;=p_vv_min,p_pts_plein,IF(I267&gt;=p_vv_moy,p_pts_moyen,p_pts_court))))+IF(INDEX(10_Lieux!$D:$D,U267)=1,p_prio1,p_prio2)+IF(INDEX(10_Lieux!$D:$D,V267)=1,p_prio1,p_prio2)+IF(K267="Oui",p_tf,0)+p_hub*((INDEX(10_Lieux!$H:$H,U267)="Hub")+(INDEX(10_Lieux!$H:$H,V267)="Hub"))+IF(OR(INDEX(10_Lieux!$H:$H,U267)="Premium",INDEX(10_Lieux!$H:$H,V267)="Premium"),p_prem,0))</f>
        <v>70</v>
      </c>
      <c r="I267" s="14" t="n">
        <f aca="false">ROUND(W267*p_facteur,0)</f>
        <v>118</v>
      </c>
      <c r="J267" s="14" t="str">
        <f aca="false">IF(X267&lt;60,X267&amp;" min",INT(X267/60)&amp;" h"&amp;IF(MOD(X267,60)=0,""," "&amp;TEXT(MOD(X267,60),"00")))</f>
        <v>1 h 15</v>
      </c>
      <c r="K267" s="14" t="str">
        <f aca="false">IF(S267&lt;&gt;T267,"Oui","Non")</f>
        <v>Non</v>
      </c>
      <c r="L267" s="14" t="str">
        <f aca="false">IF(AND(INDEX(10_Lieux!$B:$B,U267)="Ville",INDEX(10_Lieux!$B:$B,V267)="Ville"),"/chauffeur-prive/"&amp;INDEX(10_Lieux!$E:$E,U267)&amp;"-"&amp;INDEX(10_Lieux!$E:$E,V267)&amp;"/","/chauffeur-prive/"&amp;INDEX(10_Lieux!$E:$E,U267)&amp;"/"&amp;INDEX(10_Lieux!$E:$E,V267)&amp;"/")</f>
        <v>/chauffeur-prive/grenoble-lyon/</v>
      </c>
      <c r="M267" s="14" t="str">
        <f aca="false">IFERROR(INDEX($L:$L,MATCH(B267&amp;"|"&amp;A267,$Z:$Z,0)),"—")</f>
        <v>/chauffeur-prive/lyon-grenoble/</v>
      </c>
      <c r="N267" s="14" t="str">
        <f aca="false">IF(LEN("Chauffeur privé "&amp;INDEX(10_Lieux!$J:$J,U267)&amp;" → "&amp;INDEX(10_Lieux!$J:$J,V267)&amp;" | 24h/24")&gt;60,"Chauffeur privé "&amp;INDEX(10_Lieux!$J:$J,U267)&amp;" → "&amp;INDEX(10_Lieux!$J:$J,V267),"Chauffeur privé "&amp;INDEX(10_Lieux!$J:$J,U267)&amp;" → "&amp;INDEX(10_Lieux!$J:$J,V267)&amp;" | 24h/24")</f>
        <v>Chauffeur privé Grenoble → Lyon | 24h/24</v>
      </c>
      <c r="O267" s="14" t="n">
        <f aca="false">LEN(N267)</f>
        <v>40</v>
      </c>
      <c r="P267" s="14" t="str">
        <f aca="false">"Chauffeur privé "&amp;INDEX(10_Lieux!$K:$K,U267)&amp;" vers "&amp;INDEX(10_Lieux!$L:$L,V267)</f>
        <v>Chauffeur privé de Grenoble vers Lyon</v>
      </c>
      <c r="Q267" s="14" t="str">
        <f aca="false">"Chauffeur privé "&amp;INDEX(10_Lieux!$K:$K,U267)&amp;" vers "&amp;INDEX(10_Lieux!$L:$L,V267)&amp;" : env. "&amp;I267&amp;" km, "&amp;J267&amp;" de route. Devis personnalisé, standard 24h/24 et 7j/7."</f>
        <v>Chauffeur privé de Grenoble vers Lyon : env. 118 km, 1 h 15 de route. Devis personnalisé, standard 24h/24 et 7j/7.</v>
      </c>
      <c r="R267" s="14" t="n">
        <f aca="false">LEN(Q267)</f>
        <v>114</v>
      </c>
      <c r="S267" s="14" t="str">
        <f aca="false">INDEX(10_Lieux!$C:$C,U267)</f>
        <v>France</v>
      </c>
      <c r="T267" s="14" t="str">
        <f aca="false">INDEX(10_Lieux!$C:$C,V267)</f>
        <v>France</v>
      </c>
      <c r="U267" s="14" t="n">
        <f aca="false">MATCH(A267,10_Lieux!$A:$A,0)</f>
        <v>9</v>
      </c>
      <c r="V267" s="14" t="n">
        <f aca="false">MATCH(B267,10_Lieux!$A:$A,0)</f>
        <v>8</v>
      </c>
      <c r="W267" s="14" t="n">
        <f aca="false">ROUND(6371*2*ASIN(SQRT(SIN(RADIANS(INDEX(10_Lieux!$F:$F,V267)-INDEX(10_Lieux!$F:$F,U267))/2)^2+COS(RADIANS(INDEX(10_Lieux!$F:$F,U267)))*COS(RADIANS(INDEX(10_Lieux!$F:$F,V267)))*SIN(RADIANS(INDEX(10_Lieux!$G:$G,V267)-INDEX(10_Lieux!$G:$G,U267))/2)^2)),1)</f>
        <v>94.3</v>
      </c>
      <c r="X267" s="14" t="n">
        <f aca="false">ROUND(I267/IF(I267&lt;p_seuil_vitesse,p_vit_lente,p_vit_rapide)*60/15,0)*15</f>
        <v>75</v>
      </c>
      <c r="Y267" s="14" t="n">
        <f aca="false">MAX(IF(INDEX(10_Lieux!$B:$B,U267)&lt;&gt;"Ville",INDEX(10_Lieux!$I:$I,U267),0),IF(INDEX(10_Lieux!$B:$B,V267)&lt;&gt;"Ville",INDEX(10_Lieux!$I:$I,V267),0))</f>
        <v>0</v>
      </c>
      <c r="Z267" s="14" t="str">
        <f aca="false">A267&amp;"|"&amp;B267</f>
        <v>Grenoble|Lyon</v>
      </c>
      <c r="AA267" s="14" t="str">
        <f aca="false">IF(I267&lt;p_local,"Local",IF(I267&lt;p_vv_min,"Courte distance",IF(I267&lt;p_tres_long,"Longue distance","Très longue distance")))</f>
        <v>Longue distance</v>
      </c>
    </row>
    <row r="268" customFormat="false" ht="15" hidden="false" customHeight="true" outlineLevel="0" collapsed="false">
      <c r="A268" s="1" t="s">
        <v>146</v>
      </c>
      <c r="B268" s="1" t="s">
        <v>126</v>
      </c>
      <c r="C268" s="1" t="s">
        <v>33</v>
      </c>
      <c r="D268" s="1" t="s">
        <v>124</v>
      </c>
      <c r="E268" s="1" t="s">
        <v>412</v>
      </c>
      <c r="F268" s="14" t="s">
        <v>40</v>
      </c>
      <c r="G268" s="14" t="str">
        <f aca="false">IF(I268&lt;p_local,"Local → page infra",IF(H268&gt;=p_ph1,"Phase 1",IF(H268&gt;=p_ph2,"Phase 2","Phase 3")))</f>
        <v>Phase 2</v>
      </c>
      <c r="H268" s="14" t="n">
        <f aca="false">IF(I268&lt;p_local,0,IF(C268="Aéroport → Aéroport",p_pts_plein,IF(Y268&gt;0,IF(I268&lt;=Y268,p_pts_plein,IF(I268&lt;=p_mult2*Y268,p_pts_moyen,p_pts_r3)),IF(I268&gt;=p_vv_min,p_pts_plein,IF(I268&gt;=p_vv_moy,p_pts_moyen,p_pts_court))))+IF(INDEX(10_Lieux!$D:$D,U268)=1,p_prio1,p_prio2)+IF(INDEX(10_Lieux!$D:$D,V268)=1,p_prio1,p_prio2)+IF(K268="Oui",p_tf,0)+p_hub*((INDEX(10_Lieux!$H:$H,U268)="Hub")+(INDEX(10_Lieux!$H:$H,V268)="Hub"))+IF(OR(INDEX(10_Lieux!$H:$H,U268)="Premium",INDEX(10_Lieux!$H:$H,V268)="Premium"),p_prem,0))</f>
        <v>70</v>
      </c>
      <c r="I268" s="14" t="n">
        <f aca="false">ROUND(W268*p_facteur,0)</f>
        <v>256</v>
      </c>
      <c r="J268" s="14" t="str">
        <f aca="false">IF(X268&lt;60,X268&amp;" min",INT(X268/60)&amp;" h"&amp;IF(MOD(X268,60)=0,""," "&amp;TEXT(MOD(X268,60),"00")))</f>
        <v>2 h 45</v>
      </c>
      <c r="K268" s="14" t="str">
        <f aca="false">IF(S268&lt;&gt;T268,"Oui","Non")</f>
        <v>Non</v>
      </c>
      <c r="L268" s="14" t="str">
        <f aca="false">IF(AND(INDEX(10_Lieux!$B:$B,U268)="Ville",INDEX(10_Lieux!$B:$B,V268)="Ville"),"/chauffeur-prive/"&amp;INDEX(10_Lieux!$E:$E,U268)&amp;"-"&amp;INDEX(10_Lieux!$E:$E,V268)&amp;"/","/chauffeur-prive/"&amp;INDEX(10_Lieux!$E:$E,U268)&amp;"/"&amp;INDEX(10_Lieux!$E:$E,V268)&amp;"/")</f>
        <v>/chauffeur-prive/grenoble-nice/</v>
      </c>
      <c r="M268" s="14" t="str">
        <f aca="false">IFERROR(INDEX($L:$L,MATCH(B268&amp;"|"&amp;A268,$Z:$Z,0)),"—")</f>
        <v>/chauffeur-prive/nice-grenoble/</v>
      </c>
      <c r="N268" s="14" t="str">
        <f aca="false">IF(LEN("Chauffeur privé "&amp;INDEX(10_Lieux!$J:$J,U268)&amp;" → "&amp;INDEX(10_Lieux!$J:$J,V268)&amp;" | 24h/24")&gt;60,"Chauffeur privé "&amp;INDEX(10_Lieux!$J:$J,U268)&amp;" → "&amp;INDEX(10_Lieux!$J:$J,V268),"Chauffeur privé "&amp;INDEX(10_Lieux!$J:$J,U268)&amp;" → "&amp;INDEX(10_Lieux!$J:$J,V268)&amp;" | 24h/24")</f>
        <v>Chauffeur privé Grenoble → Nice | 24h/24</v>
      </c>
      <c r="O268" s="14" t="n">
        <f aca="false">LEN(N268)</f>
        <v>40</v>
      </c>
      <c r="P268" s="14" t="str">
        <f aca="false">"Chauffeur privé "&amp;INDEX(10_Lieux!$K:$K,U268)&amp;" vers "&amp;INDEX(10_Lieux!$L:$L,V268)</f>
        <v>Chauffeur privé de Grenoble vers Nice</v>
      </c>
      <c r="Q268" s="14" t="str">
        <f aca="false">"Chauffeur privé "&amp;INDEX(10_Lieux!$K:$K,U268)&amp;" vers "&amp;INDEX(10_Lieux!$L:$L,V268)&amp;" : env. "&amp;I268&amp;" km, "&amp;J268&amp;" de route. Devis personnalisé, standard 24h/24 et 7j/7."</f>
        <v>Chauffeur privé de Grenoble vers Nice : env. 256 km, 2 h 45 de route. Devis personnalisé, standard 24h/24 et 7j/7.</v>
      </c>
      <c r="R268" s="14" t="n">
        <f aca="false">LEN(Q268)</f>
        <v>114</v>
      </c>
      <c r="S268" s="14" t="str">
        <f aca="false">INDEX(10_Lieux!$C:$C,U268)</f>
        <v>France</v>
      </c>
      <c r="T268" s="14" t="str">
        <f aca="false">INDEX(10_Lieux!$C:$C,V268)</f>
        <v>France</v>
      </c>
      <c r="U268" s="14" t="n">
        <f aca="false">MATCH(A268,10_Lieux!$A:$A,0)</f>
        <v>9</v>
      </c>
      <c r="V268" s="14" t="n">
        <f aca="false">MATCH(B268,10_Lieux!$A:$A,0)</f>
        <v>80</v>
      </c>
      <c r="W268" s="14" t="n">
        <f aca="false">ROUND(6371*2*ASIN(SQRT(SIN(RADIANS(INDEX(10_Lieux!$F:$F,V268)-INDEX(10_Lieux!$F:$F,U268))/2)^2+COS(RADIANS(INDEX(10_Lieux!$F:$F,U268)))*COS(RADIANS(INDEX(10_Lieux!$F:$F,V268)))*SIN(RADIANS(INDEX(10_Lieux!$G:$G,V268)-INDEX(10_Lieux!$G:$G,U268))/2)^2)),1)</f>
        <v>204.7</v>
      </c>
      <c r="X268" s="14" t="n">
        <f aca="false">ROUND(I268/IF(I268&lt;p_seuil_vitesse,p_vit_lente,p_vit_rapide)*60/15,0)*15</f>
        <v>165</v>
      </c>
      <c r="Y268" s="14" t="n">
        <f aca="false">MAX(IF(INDEX(10_Lieux!$B:$B,U268)&lt;&gt;"Ville",INDEX(10_Lieux!$I:$I,U268),0),IF(INDEX(10_Lieux!$B:$B,V268)&lt;&gt;"Ville",INDEX(10_Lieux!$I:$I,V268),0))</f>
        <v>0</v>
      </c>
      <c r="Z268" s="14" t="str">
        <f aca="false">A268&amp;"|"&amp;B268</f>
        <v>Grenoble|Nice</v>
      </c>
      <c r="AA268" s="14" t="str">
        <f aca="false">IF(I268&lt;p_local,"Local",IF(I268&lt;p_vv_min,"Courte distance",IF(I268&lt;p_tres_long,"Longue distance","Très longue distance")))</f>
        <v>Longue distance</v>
      </c>
    </row>
    <row r="269" customFormat="false" ht="15" hidden="false" customHeight="true" outlineLevel="0" collapsed="false">
      <c r="A269" s="1" t="s">
        <v>146</v>
      </c>
      <c r="B269" s="1" t="s">
        <v>128</v>
      </c>
      <c r="C269" s="1" t="s">
        <v>33</v>
      </c>
      <c r="D269" s="1" t="s">
        <v>124</v>
      </c>
      <c r="E269" s="1" t="s">
        <v>413</v>
      </c>
      <c r="F269" s="14" t="s">
        <v>40</v>
      </c>
      <c r="G269" s="14" t="str">
        <f aca="false">IF(I269&lt;p_local,"Local → page infra",IF(H269&gt;=p_ph1,"Phase 1",IF(H269&gt;=p_ph2,"Phase 2","Phase 3")))</f>
        <v>Phase 2</v>
      </c>
      <c r="H269" s="14" t="n">
        <f aca="false">IF(I269&lt;p_local,0,IF(C269="Aéroport → Aéroport",p_pts_plein,IF(Y269&gt;0,IF(I269&lt;=Y269,p_pts_plein,IF(I269&lt;=p_mult2*Y269,p_pts_moyen,p_pts_r3)),IF(I269&gt;=p_vv_min,p_pts_plein,IF(I269&gt;=p_vv_moy,p_pts_moyen,p_pts_court))))+IF(INDEX(10_Lieux!$D:$D,U269)=1,p_prio1,p_prio2)+IF(INDEX(10_Lieux!$D:$D,V269)=1,p_prio1,p_prio2)+IF(K269="Oui",p_tf,0)+p_hub*((INDEX(10_Lieux!$H:$H,U269)="Hub")+(INDEX(10_Lieux!$H:$H,V269)="Hub"))+IF(OR(INDEX(10_Lieux!$H:$H,U269)="Premium",INDEX(10_Lieux!$H:$H,V269)="Premium"),p_prem,0))</f>
        <v>70</v>
      </c>
      <c r="I269" s="14" t="n">
        <f aca="false">ROUND(W269*p_facteur,0)</f>
        <v>265</v>
      </c>
      <c r="J269" s="14" t="str">
        <f aca="false">IF(X269&lt;60,X269&amp;" min",INT(X269/60)&amp;" h"&amp;IF(MOD(X269,60)=0,""," "&amp;TEXT(MOD(X269,60),"00")))</f>
        <v>2 h 45</v>
      </c>
      <c r="K269" s="14" t="str">
        <f aca="false">IF(S269&lt;&gt;T269,"Oui","Non")</f>
        <v>Non</v>
      </c>
      <c r="L269" s="14" t="str">
        <f aca="false">IF(AND(INDEX(10_Lieux!$B:$B,U269)="Ville",INDEX(10_Lieux!$B:$B,V269)="Ville"),"/chauffeur-prive/"&amp;INDEX(10_Lieux!$E:$E,U269)&amp;"-"&amp;INDEX(10_Lieux!$E:$E,V269)&amp;"/","/chauffeur-prive/"&amp;INDEX(10_Lieux!$E:$E,U269)&amp;"/"&amp;INDEX(10_Lieux!$E:$E,V269)&amp;"/")</f>
        <v>/chauffeur-prive/grenoble-marseille/</v>
      </c>
      <c r="M269" s="14" t="str">
        <f aca="false">IFERROR(INDEX($L:$L,MATCH(B269&amp;"|"&amp;A269,$Z:$Z,0)),"—")</f>
        <v>/chauffeur-prive/marseille-grenoble/</v>
      </c>
      <c r="N269" s="14" t="str">
        <f aca="false">IF(LEN("Chauffeur privé "&amp;INDEX(10_Lieux!$J:$J,U269)&amp;" → "&amp;INDEX(10_Lieux!$J:$J,V269)&amp;" | 24h/24")&gt;60,"Chauffeur privé "&amp;INDEX(10_Lieux!$J:$J,U269)&amp;" → "&amp;INDEX(10_Lieux!$J:$J,V269),"Chauffeur privé "&amp;INDEX(10_Lieux!$J:$J,U269)&amp;" → "&amp;INDEX(10_Lieux!$J:$J,V269)&amp;" | 24h/24")</f>
        <v>Chauffeur privé Grenoble → Marseille | 24h/24</v>
      </c>
      <c r="O269" s="14" t="n">
        <f aca="false">LEN(N269)</f>
        <v>45</v>
      </c>
      <c r="P269" s="14" t="str">
        <f aca="false">"Chauffeur privé "&amp;INDEX(10_Lieux!$K:$K,U269)&amp;" vers "&amp;INDEX(10_Lieux!$L:$L,V269)</f>
        <v>Chauffeur privé de Grenoble vers Marseille</v>
      </c>
      <c r="Q269" s="14" t="str">
        <f aca="false">"Chauffeur privé "&amp;INDEX(10_Lieux!$K:$K,U269)&amp;" vers "&amp;INDEX(10_Lieux!$L:$L,V269)&amp;" : env. "&amp;I269&amp;" km, "&amp;J269&amp;" de route. Devis personnalisé, standard 24h/24 et 7j/7."</f>
        <v>Chauffeur privé de Grenoble vers Marseille : env. 265 km, 2 h 45 de route. Devis personnalisé, standard 24h/24 et 7j/7.</v>
      </c>
      <c r="R269" s="14" t="n">
        <f aca="false">LEN(Q269)</f>
        <v>119</v>
      </c>
      <c r="S269" s="14" t="str">
        <f aca="false">INDEX(10_Lieux!$C:$C,U269)</f>
        <v>France</v>
      </c>
      <c r="T269" s="14" t="str">
        <f aca="false">INDEX(10_Lieux!$C:$C,V269)</f>
        <v>France</v>
      </c>
      <c r="U269" s="14" t="n">
        <f aca="false">MATCH(A269,10_Lieux!$A:$A,0)</f>
        <v>9</v>
      </c>
      <c r="V269" s="14" t="n">
        <f aca="false">MATCH(B269,10_Lieux!$A:$A,0)</f>
        <v>79</v>
      </c>
      <c r="W269" s="14" t="n">
        <f aca="false">ROUND(6371*2*ASIN(SQRT(SIN(RADIANS(INDEX(10_Lieux!$F:$F,V269)-INDEX(10_Lieux!$F:$F,U269))/2)^2+COS(RADIANS(INDEX(10_Lieux!$F:$F,U269)))*COS(RADIANS(INDEX(10_Lieux!$F:$F,V269)))*SIN(RADIANS(INDEX(10_Lieux!$G:$G,V269)-INDEX(10_Lieux!$G:$G,U269))/2)^2)),1)</f>
        <v>212.2</v>
      </c>
      <c r="X269" s="14" t="n">
        <f aca="false">ROUND(I269/IF(I269&lt;p_seuil_vitesse,p_vit_lente,p_vit_rapide)*60/15,0)*15</f>
        <v>165</v>
      </c>
      <c r="Y269" s="14" t="n">
        <f aca="false">MAX(IF(INDEX(10_Lieux!$B:$B,U269)&lt;&gt;"Ville",INDEX(10_Lieux!$I:$I,U269),0),IF(INDEX(10_Lieux!$B:$B,V269)&lt;&gt;"Ville",INDEX(10_Lieux!$I:$I,V269),0))</f>
        <v>0</v>
      </c>
      <c r="Z269" s="14" t="str">
        <f aca="false">A269&amp;"|"&amp;B269</f>
        <v>Grenoble|Marseille</v>
      </c>
      <c r="AA269" s="14" t="str">
        <f aca="false">IF(I269&lt;p_local,"Local",IF(I269&lt;p_vv_min,"Courte distance",IF(I269&lt;p_tres_long,"Longue distance","Très longue distance")))</f>
        <v>Longue distance</v>
      </c>
    </row>
    <row r="270" customFormat="false" ht="15" hidden="false" customHeight="true" outlineLevel="0" collapsed="false">
      <c r="A270" s="1" t="s">
        <v>146</v>
      </c>
      <c r="B270" s="1" t="s">
        <v>130</v>
      </c>
      <c r="C270" s="1" t="s">
        <v>33</v>
      </c>
      <c r="D270" s="1" t="s">
        <v>124</v>
      </c>
      <c r="E270" s="1" t="s">
        <v>414</v>
      </c>
      <c r="F270" s="14" t="s">
        <v>40</v>
      </c>
      <c r="G270" s="14" t="str">
        <f aca="false">IF(I270&lt;p_local,"Local → page infra",IF(H270&gt;=p_ph1,"Phase 1",IF(H270&gt;=p_ph2,"Phase 2","Phase 3")))</f>
        <v>Phase 3</v>
      </c>
      <c r="H270" s="14" t="n">
        <f aca="false">IF(I270&lt;p_local,0,IF(C270="Aéroport → Aéroport",p_pts_plein,IF(Y270&gt;0,IF(I270&lt;=Y270,p_pts_plein,IF(I270&lt;=p_mult2*Y270,p_pts_moyen,p_pts_r3)),IF(I270&gt;=p_vv_min,p_pts_plein,IF(I270&gt;=p_vv_moy,p_pts_moyen,p_pts_court))))+IF(INDEX(10_Lieux!$D:$D,U270)=1,p_prio1,p_prio2)+IF(INDEX(10_Lieux!$D:$D,V270)=1,p_prio1,p_prio2)+IF(K270="Oui",p_tf,0)+p_hub*((INDEX(10_Lieux!$H:$H,U270)="Hub")+(INDEX(10_Lieux!$H:$H,V270)="Hub"))+IF(OR(INDEX(10_Lieux!$H:$H,U270)="Premium",INDEX(10_Lieux!$H:$H,V270)="Premium"),p_prem,0))</f>
        <v>60</v>
      </c>
      <c r="I270" s="14" t="n">
        <f aca="false">ROUND(W270*p_facteur,0)</f>
        <v>621</v>
      </c>
      <c r="J270" s="14" t="str">
        <f aca="false">IF(X270&lt;60,X270&amp;" min",INT(X270/60)&amp;" h"&amp;IF(MOD(X270,60)=0,""," "&amp;TEXT(MOD(X270,60),"00")))</f>
        <v>6 h 30</v>
      </c>
      <c r="K270" s="14" t="str">
        <f aca="false">IF(S270&lt;&gt;T270,"Oui","Non")</f>
        <v>Non</v>
      </c>
      <c r="L270" s="14" t="str">
        <f aca="false">IF(AND(INDEX(10_Lieux!$B:$B,U270)="Ville",INDEX(10_Lieux!$B:$B,V270)="Ville"),"/chauffeur-prive/"&amp;INDEX(10_Lieux!$E:$E,U270)&amp;"-"&amp;INDEX(10_Lieux!$E:$E,V270)&amp;"/","/chauffeur-prive/"&amp;INDEX(10_Lieux!$E:$E,U270)&amp;"/"&amp;INDEX(10_Lieux!$E:$E,V270)&amp;"/")</f>
        <v>/chauffeur-prive/grenoble-bordeaux/</v>
      </c>
      <c r="M270" s="14" t="str">
        <f aca="false">IFERROR(INDEX($L:$L,MATCH(B270&amp;"|"&amp;A270,$Z:$Z,0)),"—")</f>
        <v>/chauffeur-prive/bordeaux-grenoble/</v>
      </c>
      <c r="N270" s="14" t="str">
        <f aca="false">IF(LEN("Chauffeur privé "&amp;INDEX(10_Lieux!$J:$J,U270)&amp;" → "&amp;INDEX(10_Lieux!$J:$J,V270)&amp;" | 24h/24")&gt;60,"Chauffeur privé "&amp;INDEX(10_Lieux!$J:$J,U270)&amp;" → "&amp;INDEX(10_Lieux!$J:$J,V270),"Chauffeur privé "&amp;INDEX(10_Lieux!$J:$J,U270)&amp;" → "&amp;INDEX(10_Lieux!$J:$J,V270)&amp;" | 24h/24")</f>
        <v>Chauffeur privé Grenoble → Bordeaux | 24h/24</v>
      </c>
      <c r="O270" s="14" t="n">
        <f aca="false">LEN(N270)</f>
        <v>44</v>
      </c>
      <c r="P270" s="14" t="str">
        <f aca="false">"Chauffeur privé "&amp;INDEX(10_Lieux!$K:$K,U270)&amp;" vers "&amp;INDEX(10_Lieux!$L:$L,V270)</f>
        <v>Chauffeur privé de Grenoble vers Bordeaux</v>
      </c>
      <c r="Q270" s="14" t="str">
        <f aca="false">"Chauffeur privé "&amp;INDEX(10_Lieux!$K:$K,U270)&amp;" vers "&amp;INDEX(10_Lieux!$L:$L,V270)&amp;" : env. "&amp;I270&amp;" km, "&amp;J270&amp;" de route. Devis personnalisé, standard 24h/24 et 7j/7."</f>
        <v>Chauffeur privé de Grenoble vers Bordeaux : env. 621 km, 6 h 30 de route. Devis personnalisé, standard 24h/24 et 7j/7.</v>
      </c>
      <c r="R270" s="14" t="n">
        <f aca="false">LEN(Q270)</f>
        <v>118</v>
      </c>
      <c r="S270" s="14" t="str">
        <f aca="false">INDEX(10_Lieux!$C:$C,U270)</f>
        <v>France</v>
      </c>
      <c r="T270" s="14" t="str">
        <f aca="false">INDEX(10_Lieux!$C:$C,V270)</f>
        <v>France</v>
      </c>
      <c r="U270" s="14" t="n">
        <f aca="false">MATCH(A270,10_Lieux!$A:$A,0)</f>
        <v>9</v>
      </c>
      <c r="V270" s="14" t="n">
        <f aca="false">MATCH(B270,10_Lieux!$A:$A,0)</f>
        <v>61</v>
      </c>
      <c r="W270" s="14" t="n">
        <f aca="false">ROUND(6371*2*ASIN(SQRT(SIN(RADIANS(INDEX(10_Lieux!$F:$F,V270)-INDEX(10_Lieux!$F:$F,U270))/2)^2+COS(RADIANS(INDEX(10_Lieux!$F:$F,U270)))*COS(RADIANS(INDEX(10_Lieux!$F:$F,V270)))*SIN(RADIANS(INDEX(10_Lieux!$G:$G,V270)-INDEX(10_Lieux!$G:$G,U270))/2)^2)),1)</f>
        <v>496.9</v>
      </c>
      <c r="X270" s="14" t="n">
        <f aca="false">ROUND(I270/IF(I270&lt;p_seuil_vitesse,p_vit_lente,p_vit_rapide)*60/15,0)*15</f>
        <v>390</v>
      </c>
      <c r="Y270" s="14" t="n">
        <f aca="false">MAX(IF(INDEX(10_Lieux!$B:$B,U270)&lt;&gt;"Ville",INDEX(10_Lieux!$I:$I,U270),0),IF(INDEX(10_Lieux!$B:$B,V270)&lt;&gt;"Ville",INDEX(10_Lieux!$I:$I,V270),0))</f>
        <v>0</v>
      </c>
      <c r="Z270" s="14" t="str">
        <f aca="false">A270&amp;"|"&amp;B270</f>
        <v>Grenoble|Bordeaux</v>
      </c>
      <c r="AA270" s="14" t="str">
        <f aca="false">IF(I270&lt;p_local,"Local",IF(I270&lt;p_vv_min,"Courte distance",IF(I270&lt;p_tres_long,"Longue distance","Très longue distance")))</f>
        <v>Longue distance</v>
      </c>
    </row>
    <row r="271" customFormat="false" ht="15" hidden="false" customHeight="true" outlineLevel="0" collapsed="false">
      <c r="A271" s="1" t="s">
        <v>146</v>
      </c>
      <c r="B271" s="1" t="s">
        <v>132</v>
      </c>
      <c r="C271" s="1" t="s">
        <v>33</v>
      </c>
      <c r="D271" s="1" t="s">
        <v>124</v>
      </c>
      <c r="E271" s="1" t="s">
        <v>415</v>
      </c>
      <c r="F271" s="14" t="s">
        <v>40</v>
      </c>
      <c r="G271" s="14" t="str">
        <f aca="false">IF(I271&lt;p_local,"Local → page infra",IF(H271&gt;=p_ph1,"Phase 1",IF(H271&gt;=p_ph2,"Phase 2","Phase 3")))</f>
        <v>Phase 3</v>
      </c>
      <c r="H271" s="14" t="n">
        <f aca="false">IF(I271&lt;p_local,0,IF(C271="Aéroport → Aéroport",p_pts_plein,IF(Y271&gt;0,IF(I271&lt;=Y271,p_pts_plein,IF(I271&lt;=p_mult2*Y271,p_pts_moyen,p_pts_r3)),IF(I271&gt;=p_vv_min,p_pts_plein,IF(I271&gt;=p_vv_moy,p_pts_moyen,p_pts_court))))+IF(INDEX(10_Lieux!$D:$D,U271)=1,p_prio1,p_prio2)+IF(INDEX(10_Lieux!$D:$D,V271)=1,p_prio1,p_prio2)+IF(K271="Oui",p_tf,0)+p_hub*((INDEX(10_Lieux!$H:$H,U271)="Hub")+(INDEX(10_Lieux!$H:$H,V271)="Hub"))+IF(OR(INDEX(10_Lieux!$H:$H,U271)="Premium",INDEX(10_Lieux!$H:$H,V271)="Premium"),p_prem,0))</f>
        <v>60</v>
      </c>
      <c r="I271" s="14" t="n">
        <f aca="false">ROUND(W271*p_facteur,0)</f>
        <v>479</v>
      </c>
      <c r="J271" s="14" t="str">
        <f aca="false">IF(X271&lt;60,X271&amp;" min",INT(X271/60)&amp;" h"&amp;IF(MOD(X271,60)=0,""," "&amp;TEXT(MOD(X271,60),"00")))</f>
        <v>5 h</v>
      </c>
      <c r="K271" s="14" t="str">
        <f aca="false">IF(S271&lt;&gt;T271,"Oui","Non")</f>
        <v>Non</v>
      </c>
      <c r="L271" s="14" t="str">
        <f aca="false">IF(AND(INDEX(10_Lieux!$B:$B,U271)="Ville",INDEX(10_Lieux!$B:$B,V271)="Ville"),"/chauffeur-prive/"&amp;INDEX(10_Lieux!$E:$E,U271)&amp;"-"&amp;INDEX(10_Lieux!$E:$E,V271)&amp;"/","/chauffeur-prive/"&amp;INDEX(10_Lieux!$E:$E,U271)&amp;"/"&amp;INDEX(10_Lieux!$E:$E,V271)&amp;"/")</f>
        <v>/chauffeur-prive/grenoble-toulouse/</v>
      </c>
      <c r="M271" s="14" t="str">
        <f aca="false">IFERROR(INDEX($L:$L,MATCH(B271&amp;"|"&amp;A271,$Z:$Z,0)),"—")</f>
        <v>/chauffeur-prive/toulouse-grenoble/</v>
      </c>
      <c r="N271" s="14" t="str">
        <f aca="false">IF(LEN("Chauffeur privé "&amp;INDEX(10_Lieux!$J:$J,U271)&amp;" → "&amp;INDEX(10_Lieux!$J:$J,V271)&amp;" | 24h/24")&gt;60,"Chauffeur privé "&amp;INDEX(10_Lieux!$J:$J,U271)&amp;" → "&amp;INDEX(10_Lieux!$J:$J,V271),"Chauffeur privé "&amp;INDEX(10_Lieux!$J:$J,U271)&amp;" → "&amp;INDEX(10_Lieux!$J:$J,V271)&amp;" | 24h/24")</f>
        <v>Chauffeur privé Grenoble → Toulouse | 24h/24</v>
      </c>
      <c r="O271" s="14" t="n">
        <f aca="false">LEN(N271)</f>
        <v>44</v>
      </c>
      <c r="P271" s="14" t="str">
        <f aca="false">"Chauffeur privé "&amp;INDEX(10_Lieux!$K:$K,U271)&amp;" vers "&amp;INDEX(10_Lieux!$L:$L,V271)</f>
        <v>Chauffeur privé de Grenoble vers Toulouse</v>
      </c>
      <c r="Q271" s="14" t="str">
        <f aca="false">"Chauffeur privé "&amp;INDEX(10_Lieux!$K:$K,U271)&amp;" vers "&amp;INDEX(10_Lieux!$L:$L,V271)&amp;" : env. "&amp;I271&amp;" km, "&amp;J271&amp;" de route. Devis personnalisé, standard 24h/24 et 7j/7."</f>
        <v>Chauffeur privé de Grenoble vers Toulouse : env. 479 km, 5 h de route. Devis personnalisé, standard 24h/24 et 7j/7.</v>
      </c>
      <c r="R271" s="14" t="n">
        <f aca="false">LEN(Q271)</f>
        <v>115</v>
      </c>
      <c r="S271" s="14" t="str">
        <f aca="false">INDEX(10_Lieux!$C:$C,U271)</f>
        <v>France</v>
      </c>
      <c r="T271" s="14" t="str">
        <f aca="false">INDEX(10_Lieux!$C:$C,V271)</f>
        <v>France</v>
      </c>
      <c r="U271" s="14" t="n">
        <f aca="false">MATCH(A271,10_Lieux!$A:$A,0)</f>
        <v>9</v>
      </c>
      <c r="V271" s="14" t="n">
        <f aca="false">MATCH(B271,10_Lieux!$A:$A,0)</f>
        <v>70</v>
      </c>
      <c r="W271" s="14" t="n">
        <f aca="false">ROUND(6371*2*ASIN(SQRT(SIN(RADIANS(INDEX(10_Lieux!$F:$F,V271)-INDEX(10_Lieux!$F:$F,U271))/2)^2+COS(RADIANS(INDEX(10_Lieux!$F:$F,U271)))*COS(RADIANS(INDEX(10_Lieux!$F:$F,V271)))*SIN(RADIANS(INDEX(10_Lieux!$G:$G,V271)-INDEX(10_Lieux!$G:$G,U271))/2)^2)),1)</f>
        <v>382.8</v>
      </c>
      <c r="X271" s="14" t="n">
        <f aca="false">ROUND(I271/IF(I271&lt;p_seuil_vitesse,p_vit_lente,p_vit_rapide)*60/15,0)*15</f>
        <v>300</v>
      </c>
      <c r="Y271" s="14" t="n">
        <f aca="false">MAX(IF(INDEX(10_Lieux!$B:$B,U271)&lt;&gt;"Ville",INDEX(10_Lieux!$I:$I,U271),0),IF(INDEX(10_Lieux!$B:$B,V271)&lt;&gt;"Ville",INDEX(10_Lieux!$I:$I,V271),0))</f>
        <v>0</v>
      </c>
      <c r="Z271" s="14" t="str">
        <f aca="false">A271&amp;"|"&amp;B271</f>
        <v>Grenoble|Toulouse</v>
      </c>
      <c r="AA271" s="14" t="str">
        <f aca="false">IF(I271&lt;p_local,"Local",IF(I271&lt;p_vv_min,"Courte distance",IF(I271&lt;p_tres_long,"Longue distance","Très longue distance")))</f>
        <v>Longue distance</v>
      </c>
    </row>
    <row r="272" customFormat="false" ht="15" hidden="false" customHeight="true" outlineLevel="0" collapsed="false">
      <c r="A272" s="1" t="s">
        <v>146</v>
      </c>
      <c r="B272" s="1" t="s">
        <v>134</v>
      </c>
      <c r="C272" s="1" t="s">
        <v>33</v>
      </c>
      <c r="D272" s="1" t="s">
        <v>124</v>
      </c>
      <c r="E272" s="1" t="s">
        <v>416</v>
      </c>
      <c r="F272" s="14" t="s">
        <v>40</v>
      </c>
      <c r="G272" s="14" t="str">
        <f aca="false">IF(I272&lt;p_local,"Local → page infra",IF(H272&gt;=p_ph1,"Phase 1",IF(H272&gt;=p_ph2,"Phase 2","Phase 3")))</f>
        <v>Phase 3</v>
      </c>
      <c r="H272" s="14" t="n">
        <f aca="false">IF(I272&lt;p_local,0,IF(C272="Aéroport → Aéroport",p_pts_plein,IF(Y272&gt;0,IF(I272&lt;=Y272,p_pts_plein,IF(I272&lt;=p_mult2*Y272,p_pts_moyen,p_pts_r3)),IF(I272&gt;=p_vv_min,p_pts_plein,IF(I272&gt;=p_vv_moy,p_pts_moyen,p_pts_court))))+IF(INDEX(10_Lieux!$D:$D,U272)=1,p_prio1,p_prio2)+IF(INDEX(10_Lieux!$D:$D,V272)=1,p_prio1,p_prio2)+IF(K272="Oui",p_tf,0)+p_hub*((INDEX(10_Lieux!$H:$H,U272)="Hub")+(INDEX(10_Lieux!$H:$H,V272)="Hub"))+IF(OR(INDEX(10_Lieux!$H:$H,U272)="Premium",INDEX(10_Lieux!$H:$H,V272)="Premium"),p_prem,0))</f>
        <v>60</v>
      </c>
      <c r="I272" s="14" t="n">
        <f aca="false">ROUND(W272*p_facteur,0)</f>
        <v>796</v>
      </c>
      <c r="J272" s="14" t="str">
        <f aca="false">IF(X272&lt;60,X272&amp;" min",INT(X272/60)&amp;" h"&amp;IF(MOD(X272,60)=0,""," "&amp;TEXT(MOD(X272,60),"00")))</f>
        <v>8 h 30</v>
      </c>
      <c r="K272" s="14" t="str">
        <f aca="false">IF(S272&lt;&gt;T272,"Oui","Non")</f>
        <v>Non</v>
      </c>
      <c r="L272" s="14" t="str">
        <f aca="false">IF(AND(INDEX(10_Lieux!$B:$B,U272)="Ville",INDEX(10_Lieux!$B:$B,V272)="Ville"),"/chauffeur-prive/"&amp;INDEX(10_Lieux!$E:$E,U272)&amp;"-"&amp;INDEX(10_Lieux!$E:$E,V272)&amp;"/","/chauffeur-prive/"&amp;INDEX(10_Lieux!$E:$E,U272)&amp;"/"&amp;INDEX(10_Lieux!$E:$E,V272)&amp;"/")</f>
        <v>/chauffeur-prive/grenoble-lille/</v>
      </c>
      <c r="M272" s="14" t="str">
        <f aca="false">IFERROR(INDEX($L:$L,MATCH(B272&amp;"|"&amp;A272,$Z:$Z,0)),"—")</f>
        <v>/chauffeur-prive/lille-grenoble/</v>
      </c>
      <c r="N272" s="14" t="str">
        <f aca="false">IF(LEN("Chauffeur privé "&amp;INDEX(10_Lieux!$J:$J,U272)&amp;" → "&amp;INDEX(10_Lieux!$J:$J,V272)&amp;" | 24h/24")&gt;60,"Chauffeur privé "&amp;INDEX(10_Lieux!$J:$J,U272)&amp;" → "&amp;INDEX(10_Lieux!$J:$J,V272),"Chauffeur privé "&amp;INDEX(10_Lieux!$J:$J,U272)&amp;" → "&amp;INDEX(10_Lieux!$J:$J,V272)&amp;" | 24h/24")</f>
        <v>Chauffeur privé Grenoble → Lille | 24h/24</v>
      </c>
      <c r="O272" s="14" t="n">
        <f aca="false">LEN(N272)</f>
        <v>41</v>
      </c>
      <c r="P272" s="14" t="str">
        <f aca="false">"Chauffeur privé "&amp;INDEX(10_Lieux!$K:$K,U272)&amp;" vers "&amp;INDEX(10_Lieux!$L:$L,V272)</f>
        <v>Chauffeur privé de Grenoble vers Lille</v>
      </c>
      <c r="Q272" s="14" t="str">
        <f aca="false">"Chauffeur privé "&amp;INDEX(10_Lieux!$K:$K,U272)&amp;" vers "&amp;INDEX(10_Lieux!$L:$L,V272)&amp;" : env. "&amp;I272&amp;" km, "&amp;J272&amp;" de route. Devis personnalisé, standard 24h/24 et 7j/7."</f>
        <v>Chauffeur privé de Grenoble vers Lille : env. 796 km, 8 h 30 de route. Devis personnalisé, standard 24h/24 et 7j/7.</v>
      </c>
      <c r="R272" s="14" t="n">
        <f aca="false">LEN(Q272)</f>
        <v>115</v>
      </c>
      <c r="S272" s="14" t="str">
        <f aca="false">INDEX(10_Lieux!$C:$C,U272)</f>
        <v>France</v>
      </c>
      <c r="T272" s="14" t="str">
        <f aca="false">INDEX(10_Lieux!$C:$C,V272)</f>
        <v>France</v>
      </c>
      <c r="U272" s="14" t="n">
        <f aca="false">MATCH(A272,10_Lieux!$A:$A,0)</f>
        <v>9</v>
      </c>
      <c r="V272" s="14" t="n">
        <f aca="false">MATCH(B272,10_Lieux!$A:$A,0)</f>
        <v>37</v>
      </c>
      <c r="W272" s="14" t="n">
        <f aca="false">ROUND(6371*2*ASIN(SQRT(SIN(RADIANS(INDEX(10_Lieux!$F:$F,V272)-INDEX(10_Lieux!$F:$F,U272))/2)^2+COS(RADIANS(INDEX(10_Lieux!$F:$F,U272)))*COS(RADIANS(INDEX(10_Lieux!$F:$F,V272)))*SIN(RADIANS(INDEX(10_Lieux!$G:$G,V272)-INDEX(10_Lieux!$G:$G,U272))/2)^2)),1)</f>
        <v>636.7</v>
      </c>
      <c r="X272" s="14" t="n">
        <f aca="false">ROUND(I272/IF(I272&lt;p_seuil_vitesse,p_vit_lente,p_vit_rapide)*60/15,0)*15</f>
        <v>510</v>
      </c>
      <c r="Y272" s="14" t="n">
        <f aca="false">MAX(IF(INDEX(10_Lieux!$B:$B,U272)&lt;&gt;"Ville",INDEX(10_Lieux!$I:$I,U272),0),IF(INDEX(10_Lieux!$B:$B,V272)&lt;&gt;"Ville",INDEX(10_Lieux!$I:$I,V272),0))</f>
        <v>0</v>
      </c>
      <c r="Z272" s="14" t="str">
        <f aca="false">A272&amp;"|"&amp;B272</f>
        <v>Grenoble|Lille</v>
      </c>
      <c r="AA272" s="14" t="str">
        <f aca="false">IF(I272&lt;p_local,"Local",IF(I272&lt;p_vv_min,"Courte distance",IF(I272&lt;p_tres_long,"Longue distance","Très longue distance")))</f>
        <v>Très longue distance</v>
      </c>
    </row>
    <row r="273" customFormat="false" ht="15" hidden="false" customHeight="true" outlineLevel="0" collapsed="false">
      <c r="A273" s="1" t="s">
        <v>146</v>
      </c>
      <c r="B273" s="1" t="s">
        <v>136</v>
      </c>
      <c r="C273" s="1" t="s">
        <v>33</v>
      </c>
      <c r="D273" s="1" t="s">
        <v>124</v>
      </c>
      <c r="E273" s="1" t="s">
        <v>417</v>
      </c>
      <c r="F273" s="14" t="s">
        <v>40</v>
      </c>
      <c r="G273" s="14" t="str">
        <f aca="false">IF(I273&lt;p_local,"Local → page infra",IF(H273&gt;=p_ph1,"Phase 1",IF(H273&gt;=p_ph2,"Phase 2","Phase 3")))</f>
        <v>Phase 3</v>
      </c>
      <c r="H273" s="14" t="n">
        <f aca="false">IF(I273&lt;p_local,0,IF(C273="Aéroport → Aéroport",p_pts_plein,IF(Y273&gt;0,IF(I273&lt;=Y273,p_pts_plein,IF(I273&lt;=p_mult2*Y273,p_pts_moyen,p_pts_r3)),IF(I273&gt;=p_vv_min,p_pts_plein,IF(I273&gt;=p_vv_moy,p_pts_moyen,p_pts_court))))+IF(INDEX(10_Lieux!$D:$D,U273)=1,p_prio1,p_prio2)+IF(INDEX(10_Lieux!$D:$D,V273)=1,p_prio1,p_prio2)+IF(K273="Oui",p_tf,0)+p_hub*((INDEX(10_Lieux!$H:$H,U273)="Hub")+(INDEX(10_Lieux!$H:$H,V273)="Hub"))+IF(OR(INDEX(10_Lieux!$H:$H,U273)="Premium",INDEX(10_Lieux!$H:$H,V273)="Premium"),p_prem,0))</f>
        <v>60</v>
      </c>
      <c r="I273" s="14" t="n">
        <f aca="false">ROUND(W273*p_facteur,0)</f>
        <v>508</v>
      </c>
      <c r="J273" s="14" t="str">
        <f aca="false">IF(X273&lt;60,X273&amp;" min",INT(X273/60)&amp;" h"&amp;IF(MOD(X273,60)=0,""," "&amp;TEXT(MOD(X273,60),"00")))</f>
        <v>5 h 15</v>
      </c>
      <c r="K273" s="14" t="str">
        <f aca="false">IF(S273&lt;&gt;T273,"Oui","Non")</f>
        <v>Non</v>
      </c>
      <c r="L273" s="14" t="str">
        <f aca="false">IF(AND(INDEX(10_Lieux!$B:$B,U273)="Ville",INDEX(10_Lieux!$B:$B,V273)="Ville"),"/chauffeur-prive/"&amp;INDEX(10_Lieux!$E:$E,U273)&amp;"-"&amp;INDEX(10_Lieux!$E:$E,V273)&amp;"/","/chauffeur-prive/"&amp;INDEX(10_Lieux!$E:$E,U273)&amp;"/"&amp;INDEX(10_Lieux!$E:$E,V273)&amp;"/")</f>
        <v>/chauffeur-prive/grenoble-strasbourg/</v>
      </c>
      <c r="M273" s="14" t="str">
        <f aca="false">IFERROR(INDEX($L:$L,MATCH(B273&amp;"|"&amp;A273,$Z:$Z,0)),"—")</f>
        <v>/chauffeur-prive/strasbourg-grenoble/</v>
      </c>
      <c r="N273" s="14" t="str">
        <f aca="false">IF(LEN("Chauffeur privé "&amp;INDEX(10_Lieux!$J:$J,U273)&amp;" → "&amp;INDEX(10_Lieux!$J:$J,V273)&amp;" | 24h/24")&gt;60,"Chauffeur privé "&amp;INDEX(10_Lieux!$J:$J,U273)&amp;" → "&amp;INDEX(10_Lieux!$J:$J,V273),"Chauffeur privé "&amp;INDEX(10_Lieux!$J:$J,U273)&amp;" → "&amp;INDEX(10_Lieux!$J:$J,V273)&amp;" | 24h/24")</f>
        <v>Chauffeur privé Grenoble → Strasbourg | 24h/24</v>
      </c>
      <c r="O273" s="14" t="n">
        <f aca="false">LEN(N273)</f>
        <v>46</v>
      </c>
      <c r="P273" s="14" t="str">
        <f aca="false">"Chauffeur privé "&amp;INDEX(10_Lieux!$K:$K,U273)&amp;" vers "&amp;INDEX(10_Lieux!$L:$L,V273)</f>
        <v>Chauffeur privé de Grenoble vers Strasbourg</v>
      </c>
      <c r="Q273" s="14" t="str">
        <f aca="false">"Chauffeur privé "&amp;INDEX(10_Lieux!$K:$K,U273)&amp;" vers "&amp;INDEX(10_Lieux!$L:$L,V273)&amp;" : env. "&amp;I273&amp;" km, "&amp;J273&amp;" de route. Devis personnalisé, standard 24h/24 et 7j/7."</f>
        <v>Chauffeur privé de Grenoble vers Strasbourg : env. 508 km, 5 h 15 de route. Devis personnalisé, standard 24h/24 et 7j/7.</v>
      </c>
      <c r="R273" s="14" t="n">
        <f aca="false">LEN(Q273)</f>
        <v>120</v>
      </c>
      <c r="S273" s="14" t="str">
        <f aca="false">INDEX(10_Lieux!$C:$C,U273)</f>
        <v>France</v>
      </c>
      <c r="T273" s="14" t="str">
        <f aca="false">INDEX(10_Lieux!$C:$C,V273)</f>
        <v>France</v>
      </c>
      <c r="U273" s="14" t="n">
        <f aca="false">MATCH(A273,10_Lieux!$A:$A,0)</f>
        <v>9</v>
      </c>
      <c r="V273" s="14" t="n">
        <f aca="false">MATCH(B273,10_Lieux!$A:$A,0)</f>
        <v>29</v>
      </c>
      <c r="W273" s="14" t="n">
        <f aca="false">ROUND(6371*2*ASIN(SQRT(SIN(RADIANS(INDEX(10_Lieux!$F:$F,V273)-INDEX(10_Lieux!$F:$F,U273))/2)^2+COS(RADIANS(INDEX(10_Lieux!$F:$F,U273)))*COS(RADIANS(INDEX(10_Lieux!$F:$F,V273)))*SIN(RADIANS(INDEX(10_Lieux!$G:$G,V273)-INDEX(10_Lieux!$G:$G,U273))/2)^2)),1)</f>
        <v>406.7</v>
      </c>
      <c r="X273" s="14" t="n">
        <f aca="false">ROUND(I273/IF(I273&lt;p_seuil_vitesse,p_vit_lente,p_vit_rapide)*60/15,0)*15</f>
        <v>315</v>
      </c>
      <c r="Y273" s="14" t="n">
        <f aca="false">MAX(IF(INDEX(10_Lieux!$B:$B,U273)&lt;&gt;"Ville",INDEX(10_Lieux!$I:$I,U273),0),IF(INDEX(10_Lieux!$B:$B,V273)&lt;&gt;"Ville",INDEX(10_Lieux!$I:$I,V273),0))</f>
        <v>0</v>
      </c>
      <c r="Z273" s="14" t="str">
        <f aca="false">A273&amp;"|"&amp;B273</f>
        <v>Grenoble|Strasbourg</v>
      </c>
      <c r="AA273" s="14" t="str">
        <f aca="false">IF(I273&lt;p_local,"Local",IF(I273&lt;p_vv_min,"Courte distance",IF(I273&lt;p_tres_long,"Longue distance","Très longue distance")))</f>
        <v>Longue distance</v>
      </c>
    </row>
    <row r="274" customFormat="false" ht="15" hidden="false" customHeight="true" outlineLevel="0" collapsed="false">
      <c r="A274" s="1" t="s">
        <v>146</v>
      </c>
      <c r="B274" s="1" t="s">
        <v>138</v>
      </c>
      <c r="C274" s="1" t="s">
        <v>33</v>
      </c>
      <c r="D274" s="1" t="s">
        <v>124</v>
      </c>
      <c r="E274" s="1" t="s">
        <v>418</v>
      </c>
      <c r="F274" s="14" t="s">
        <v>40</v>
      </c>
      <c r="G274" s="14" t="str">
        <f aca="false">IF(I274&lt;p_local,"Local → page infra",IF(H274&gt;=p_ph1,"Phase 1",IF(H274&gt;=p_ph2,"Phase 2","Phase 3")))</f>
        <v>Phase 3</v>
      </c>
      <c r="H274" s="14" t="n">
        <f aca="false">IF(I274&lt;p_local,0,IF(C274="Aéroport → Aéroport",p_pts_plein,IF(Y274&gt;0,IF(I274&lt;=Y274,p_pts_plein,IF(I274&lt;=p_mult2*Y274,p_pts_moyen,p_pts_r3)),IF(I274&gt;=p_vv_min,p_pts_plein,IF(I274&gt;=p_vv_moy,p_pts_moyen,p_pts_court))))+IF(INDEX(10_Lieux!$D:$D,U274)=1,p_prio1,p_prio2)+IF(INDEX(10_Lieux!$D:$D,V274)=1,p_prio1,p_prio2)+IF(K274="Oui",p_tf,0)+p_hub*((INDEX(10_Lieux!$H:$H,U274)="Hub")+(INDEX(10_Lieux!$H:$H,V274)="Hub"))+IF(OR(INDEX(10_Lieux!$H:$H,U274)="Premium",INDEX(10_Lieux!$H:$H,V274)="Premium"),p_prem,0))</f>
        <v>55</v>
      </c>
      <c r="I274" s="14" t="n">
        <f aca="false">ROUND(W274*p_facteur,0)</f>
        <v>286</v>
      </c>
      <c r="J274" s="14" t="str">
        <f aca="false">IF(X274&lt;60,X274&amp;" min",INT(X274/60)&amp;" h"&amp;IF(MOD(X274,60)=0,""," "&amp;TEXT(MOD(X274,60),"00")))</f>
        <v>3 h</v>
      </c>
      <c r="K274" s="14" t="str">
        <f aca="false">IF(S274&lt;&gt;T274,"Oui","Non")</f>
        <v>Non</v>
      </c>
      <c r="L274" s="14" t="str">
        <f aca="false">IF(AND(INDEX(10_Lieux!$B:$B,U274)="Ville",INDEX(10_Lieux!$B:$B,V274)="Ville"),"/chauffeur-prive/"&amp;INDEX(10_Lieux!$E:$E,U274)&amp;"-"&amp;INDEX(10_Lieux!$E:$E,V274)&amp;"/","/chauffeur-prive/"&amp;INDEX(10_Lieux!$E:$E,U274)&amp;"/"&amp;INDEX(10_Lieux!$E:$E,V274)&amp;"/")</f>
        <v>/chauffeur-prive/grenoble-montpellier/</v>
      </c>
      <c r="M274" s="14" t="str">
        <f aca="false">IFERROR(INDEX($L:$L,MATCH(B274&amp;"|"&amp;A274,$Z:$Z,0)),"—")</f>
        <v>/chauffeur-prive/montpellier-grenoble/</v>
      </c>
      <c r="N274" s="14" t="str">
        <f aca="false">IF(LEN("Chauffeur privé "&amp;INDEX(10_Lieux!$J:$J,U274)&amp;" → "&amp;INDEX(10_Lieux!$J:$J,V274)&amp;" | 24h/24")&gt;60,"Chauffeur privé "&amp;INDEX(10_Lieux!$J:$J,U274)&amp;" → "&amp;INDEX(10_Lieux!$J:$J,V274),"Chauffeur privé "&amp;INDEX(10_Lieux!$J:$J,U274)&amp;" → "&amp;INDEX(10_Lieux!$J:$J,V274)&amp;" | 24h/24")</f>
        <v>Chauffeur privé Grenoble → Montpellier | 24h/24</v>
      </c>
      <c r="O274" s="14" t="n">
        <f aca="false">LEN(N274)</f>
        <v>47</v>
      </c>
      <c r="P274" s="14" t="str">
        <f aca="false">"Chauffeur privé "&amp;INDEX(10_Lieux!$K:$K,U274)&amp;" vers "&amp;INDEX(10_Lieux!$L:$L,V274)</f>
        <v>Chauffeur privé de Grenoble vers Montpellier</v>
      </c>
      <c r="Q274" s="14" t="str">
        <f aca="false">"Chauffeur privé "&amp;INDEX(10_Lieux!$K:$K,U274)&amp;" vers "&amp;INDEX(10_Lieux!$L:$L,V274)&amp;" : env. "&amp;I274&amp;" km, "&amp;J274&amp;" de route. Devis personnalisé, standard 24h/24 et 7j/7."</f>
        <v>Chauffeur privé de Grenoble vers Montpellier : env. 286 km, 3 h de route. Devis personnalisé, standard 24h/24 et 7j/7.</v>
      </c>
      <c r="R274" s="14" t="n">
        <f aca="false">LEN(Q274)</f>
        <v>118</v>
      </c>
      <c r="S274" s="14" t="str">
        <f aca="false">INDEX(10_Lieux!$C:$C,U274)</f>
        <v>France</v>
      </c>
      <c r="T274" s="14" t="str">
        <f aca="false">INDEX(10_Lieux!$C:$C,V274)</f>
        <v>France</v>
      </c>
      <c r="U274" s="14" t="n">
        <f aca="false">MATCH(A274,10_Lieux!$A:$A,0)</f>
        <v>9</v>
      </c>
      <c r="V274" s="14" t="n">
        <f aca="false">MATCH(B274,10_Lieux!$A:$A,0)</f>
        <v>71</v>
      </c>
      <c r="W274" s="14" t="n">
        <f aca="false">ROUND(6371*2*ASIN(SQRT(SIN(RADIANS(INDEX(10_Lieux!$F:$F,V274)-INDEX(10_Lieux!$F:$F,U274))/2)^2+COS(RADIANS(INDEX(10_Lieux!$F:$F,U274)))*COS(RADIANS(INDEX(10_Lieux!$F:$F,V274)))*SIN(RADIANS(INDEX(10_Lieux!$G:$G,V274)-INDEX(10_Lieux!$G:$G,U274))/2)^2)),1)</f>
        <v>228.6</v>
      </c>
      <c r="X274" s="14" t="n">
        <f aca="false">ROUND(I274/IF(I274&lt;p_seuil_vitesse,p_vit_lente,p_vit_rapide)*60/15,0)*15</f>
        <v>180</v>
      </c>
      <c r="Y274" s="14" t="n">
        <f aca="false">MAX(IF(INDEX(10_Lieux!$B:$B,U274)&lt;&gt;"Ville",INDEX(10_Lieux!$I:$I,U274),0),IF(INDEX(10_Lieux!$B:$B,V274)&lt;&gt;"Ville",INDEX(10_Lieux!$I:$I,V274),0))</f>
        <v>0</v>
      </c>
      <c r="Z274" s="14" t="str">
        <f aca="false">A274&amp;"|"&amp;B274</f>
        <v>Grenoble|Montpellier</v>
      </c>
      <c r="AA274" s="14" t="str">
        <f aca="false">IF(I274&lt;p_local,"Local",IF(I274&lt;p_vv_min,"Courte distance",IF(I274&lt;p_tres_long,"Longue distance","Très longue distance")))</f>
        <v>Longue distance</v>
      </c>
    </row>
    <row r="275" customFormat="false" ht="15" hidden="false" customHeight="true" outlineLevel="0" collapsed="false">
      <c r="A275" s="1" t="s">
        <v>146</v>
      </c>
      <c r="B275" s="1" t="s">
        <v>140</v>
      </c>
      <c r="C275" s="1" t="s">
        <v>33</v>
      </c>
      <c r="D275" s="1" t="s">
        <v>124</v>
      </c>
      <c r="E275" s="1" t="s">
        <v>419</v>
      </c>
      <c r="F275" s="14" t="s">
        <v>40</v>
      </c>
      <c r="G275" s="14" t="str">
        <f aca="false">IF(I275&lt;p_local,"Local → page infra",IF(H275&gt;=p_ph1,"Phase 1",IF(H275&gt;=p_ph2,"Phase 2","Phase 3")))</f>
        <v>Phase 3</v>
      </c>
      <c r="H275" s="14" t="n">
        <f aca="false">IF(I275&lt;p_local,0,IF(C275="Aéroport → Aéroport",p_pts_plein,IF(Y275&gt;0,IF(I275&lt;=Y275,p_pts_plein,IF(I275&lt;=p_mult2*Y275,p_pts_moyen,p_pts_r3)),IF(I275&gt;=p_vv_min,p_pts_plein,IF(I275&gt;=p_vv_moy,p_pts_moyen,p_pts_court))))+IF(INDEX(10_Lieux!$D:$D,U275)=1,p_prio1,p_prio2)+IF(INDEX(10_Lieux!$D:$D,V275)=1,p_prio1,p_prio2)+IF(K275="Oui",p_tf,0)+p_hub*((INDEX(10_Lieux!$H:$H,U275)="Hub")+(INDEX(10_Lieux!$H:$H,V275)="Hub"))+IF(OR(INDEX(10_Lieux!$H:$H,U275)="Premium",INDEX(10_Lieux!$H:$H,V275)="Premium"),p_prem,0))</f>
        <v>55</v>
      </c>
      <c r="I275" s="14" t="n">
        <f aca="false">ROUND(W275*p_facteur,0)</f>
        <v>755</v>
      </c>
      <c r="J275" s="14" t="str">
        <f aca="false">IF(X275&lt;60,X275&amp;" min",INT(X275/60)&amp;" h"&amp;IF(MOD(X275,60)=0,""," "&amp;TEXT(MOD(X275,60),"00")))</f>
        <v>8 h</v>
      </c>
      <c r="K275" s="14" t="str">
        <f aca="false">IF(S275&lt;&gt;T275,"Oui","Non")</f>
        <v>Non</v>
      </c>
      <c r="L275" s="14" t="str">
        <f aca="false">IF(AND(INDEX(10_Lieux!$B:$B,U275)="Ville",INDEX(10_Lieux!$B:$B,V275)="Ville"),"/chauffeur-prive/"&amp;INDEX(10_Lieux!$E:$E,U275)&amp;"-"&amp;INDEX(10_Lieux!$E:$E,V275)&amp;"/","/chauffeur-prive/"&amp;INDEX(10_Lieux!$E:$E,U275)&amp;"/"&amp;INDEX(10_Lieux!$E:$E,V275)&amp;"/")</f>
        <v>/chauffeur-prive/grenoble-nantes/</v>
      </c>
      <c r="M275" s="14" t="str">
        <f aca="false">IFERROR(INDEX($L:$L,MATCH(B275&amp;"|"&amp;A275,$Z:$Z,0)),"—")</f>
        <v>/chauffeur-prive/nantes-grenoble/</v>
      </c>
      <c r="N275" s="14" t="str">
        <f aca="false">IF(LEN("Chauffeur privé "&amp;INDEX(10_Lieux!$J:$J,U275)&amp;" → "&amp;INDEX(10_Lieux!$J:$J,V275)&amp;" | 24h/24")&gt;60,"Chauffeur privé "&amp;INDEX(10_Lieux!$J:$J,U275)&amp;" → "&amp;INDEX(10_Lieux!$J:$J,V275),"Chauffeur privé "&amp;INDEX(10_Lieux!$J:$J,U275)&amp;" → "&amp;INDEX(10_Lieux!$J:$J,V275)&amp;" | 24h/24")</f>
        <v>Chauffeur privé Grenoble → Nantes | 24h/24</v>
      </c>
      <c r="O275" s="14" t="n">
        <f aca="false">LEN(N275)</f>
        <v>42</v>
      </c>
      <c r="P275" s="14" t="str">
        <f aca="false">"Chauffeur privé "&amp;INDEX(10_Lieux!$K:$K,U275)&amp;" vers "&amp;INDEX(10_Lieux!$L:$L,V275)</f>
        <v>Chauffeur privé de Grenoble vers Nantes</v>
      </c>
      <c r="Q275" s="14" t="str">
        <f aca="false">"Chauffeur privé "&amp;INDEX(10_Lieux!$K:$K,U275)&amp;" vers "&amp;INDEX(10_Lieux!$L:$L,V275)&amp;" : env. "&amp;I275&amp;" km, "&amp;J275&amp;" de route. Devis personnalisé, standard 24h/24 et 7j/7."</f>
        <v>Chauffeur privé de Grenoble vers Nantes : env. 755 km, 8 h de route. Devis personnalisé, standard 24h/24 et 7j/7.</v>
      </c>
      <c r="R275" s="14" t="n">
        <f aca="false">LEN(Q275)</f>
        <v>113</v>
      </c>
      <c r="S275" s="14" t="str">
        <f aca="false">INDEX(10_Lieux!$C:$C,U275)</f>
        <v>France</v>
      </c>
      <c r="T275" s="14" t="str">
        <f aca="false">INDEX(10_Lieux!$C:$C,V275)</f>
        <v>France</v>
      </c>
      <c r="U275" s="14" t="n">
        <f aca="false">MATCH(A275,10_Lieux!$A:$A,0)</f>
        <v>9</v>
      </c>
      <c r="V275" s="14" t="n">
        <f aca="false">MATCH(B275,10_Lieux!$A:$A,0)</f>
        <v>56</v>
      </c>
      <c r="W275" s="14" t="n">
        <f aca="false">ROUND(6371*2*ASIN(SQRT(SIN(RADIANS(INDEX(10_Lieux!$F:$F,V275)-INDEX(10_Lieux!$F:$F,U275))/2)^2+COS(RADIANS(INDEX(10_Lieux!$F:$F,U275)))*COS(RADIANS(INDEX(10_Lieux!$F:$F,V275)))*SIN(RADIANS(INDEX(10_Lieux!$G:$G,V275)-INDEX(10_Lieux!$G:$G,U275))/2)^2)),1)</f>
        <v>603.6</v>
      </c>
      <c r="X275" s="14" t="n">
        <f aca="false">ROUND(I275/IF(I275&lt;p_seuil_vitesse,p_vit_lente,p_vit_rapide)*60/15,0)*15</f>
        <v>480</v>
      </c>
      <c r="Y275" s="14" t="n">
        <f aca="false">MAX(IF(INDEX(10_Lieux!$B:$B,U275)&lt;&gt;"Ville",INDEX(10_Lieux!$I:$I,U275),0),IF(INDEX(10_Lieux!$B:$B,V275)&lt;&gt;"Ville",INDEX(10_Lieux!$I:$I,V275),0))</f>
        <v>0</v>
      </c>
      <c r="Z275" s="14" t="str">
        <f aca="false">A275&amp;"|"&amp;B275</f>
        <v>Grenoble|Nantes</v>
      </c>
      <c r="AA275" s="14" t="str">
        <f aca="false">IF(I275&lt;p_local,"Local",IF(I275&lt;p_vv_min,"Courte distance",IF(I275&lt;p_tres_long,"Longue distance","Très longue distance")))</f>
        <v>Très longue distance</v>
      </c>
    </row>
    <row r="276" customFormat="false" ht="15" hidden="false" customHeight="true" outlineLevel="0" collapsed="false">
      <c r="A276" s="1" t="s">
        <v>146</v>
      </c>
      <c r="B276" s="1" t="s">
        <v>142</v>
      </c>
      <c r="C276" s="1" t="s">
        <v>33</v>
      </c>
      <c r="D276" s="1" t="s">
        <v>124</v>
      </c>
      <c r="E276" s="1" t="s">
        <v>420</v>
      </c>
      <c r="F276" s="14" t="s">
        <v>40</v>
      </c>
      <c r="G276" s="14" t="str">
        <f aca="false">IF(I276&lt;p_local,"Local → page infra",IF(H276&gt;=p_ph1,"Phase 1",IF(H276&gt;=p_ph2,"Phase 2","Phase 3")))</f>
        <v>Phase 3</v>
      </c>
      <c r="H276" s="14" t="n">
        <f aca="false">IF(I276&lt;p_local,0,IF(C276="Aéroport → Aéroport",p_pts_plein,IF(Y276&gt;0,IF(I276&lt;=Y276,p_pts_plein,IF(I276&lt;=p_mult2*Y276,p_pts_moyen,p_pts_r3)),IF(I276&gt;=p_vv_min,p_pts_plein,IF(I276&gt;=p_vv_moy,p_pts_moyen,p_pts_court))))+IF(INDEX(10_Lieux!$D:$D,U276)=1,p_prio1,p_prio2)+IF(INDEX(10_Lieux!$D:$D,V276)=1,p_prio1,p_prio2)+IF(K276="Oui",p_tf,0)+p_hub*((INDEX(10_Lieux!$H:$H,U276)="Hub")+(INDEX(10_Lieux!$H:$H,V276)="Hub"))+IF(OR(INDEX(10_Lieux!$H:$H,U276)="Premium",INDEX(10_Lieux!$H:$H,V276)="Premium"),p_prem,0))</f>
        <v>55</v>
      </c>
      <c r="I276" s="14" t="n">
        <f aca="false">ROUND(W276*p_facteur,0)</f>
        <v>815</v>
      </c>
      <c r="J276" s="14" t="str">
        <f aca="false">IF(X276&lt;60,X276&amp;" min",INT(X276/60)&amp;" h"&amp;IF(MOD(X276,60)=0,""," "&amp;TEXT(MOD(X276,60),"00")))</f>
        <v>8 h 30</v>
      </c>
      <c r="K276" s="14" t="str">
        <f aca="false">IF(S276&lt;&gt;T276,"Oui","Non")</f>
        <v>Non</v>
      </c>
      <c r="L276" s="14" t="str">
        <f aca="false">IF(AND(INDEX(10_Lieux!$B:$B,U276)="Ville",INDEX(10_Lieux!$B:$B,V276)="Ville"),"/chauffeur-prive/"&amp;INDEX(10_Lieux!$E:$E,U276)&amp;"-"&amp;INDEX(10_Lieux!$E:$E,V276)&amp;"/","/chauffeur-prive/"&amp;INDEX(10_Lieux!$E:$E,U276)&amp;"/"&amp;INDEX(10_Lieux!$E:$E,V276)&amp;"/")</f>
        <v>/chauffeur-prive/grenoble-rennes/</v>
      </c>
      <c r="M276" s="14" t="str">
        <f aca="false">IFERROR(INDEX($L:$L,MATCH(B276&amp;"|"&amp;A276,$Z:$Z,0)),"—")</f>
        <v>/chauffeur-prive/rennes-grenoble/</v>
      </c>
      <c r="N276" s="14" t="str">
        <f aca="false">IF(LEN("Chauffeur privé "&amp;INDEX(10_Lieux!$J:$J,U276)&amp;" → "&amp;INDEX(10_Lieux!$J:$J,V276)&amp;" | 24h/24")&gt;60,"Chauffeur privé "&amp;INDEX(10_Lieux!$J:$J,U276)&amp;" → "&amp;INDEX(10_Lieux!$J:$J,V276),"Chauffeur privé "&amp;INDEX(10_Lieux!$J:$J,U276)&amp;" → "&amp;INDEX(10_Lieux!$J:$J,V276)&amp;" | 24h/24")</f>
        <v>Chauffeur privé Grenoble → Rennes | 24h/24</v>
      </c>
      <c r="O276" s="14" t="n">
        <f aca="false">LEN(N276)</f>
        <v>42</v>
      </c>
      <c r="P276" s="14" t="str">
        <f aca="false">"Chauffeur privé "&amp;INDEX(10_Lieux!$K:$K,U276)&amp;" vers "&amp;INDEX(10_Lieux!$L:$L,V276)</f>
        <v>Chauffeur privé de Grenoble vers Rennes</v>
      </c>
      <c r="Q276" s="14" t="str">
        <f aca="false">"Chauffeur privé "&amp;INDEX(10_Lieux!$K:$K,U276)&amp;" vers "&amp;INDEX(10_Lieux!$L:$L,V276)&amp;" : env. "&amp;I276&amp;" km, "&amp;J276&amp;" de route. Devis personnalisé, standard 24h/24 et 7j/7."</f>
        <v>Chauffeur privé de Grenoble vers Rennes : env. 815 km, 8 h 30 de route. Devis personnalisé, standard 24h/24 et 7j/7.</v>
      </c>
      <c r="R276" s="14" t="n">
        <f aca="false">LEN(Q276)</f>
        <v>116</v>
      </c>
      <c r="S276" s="14" t="str">
        <f aca="false">INDEX(10_Lieux!$C:$C,U276)</f>
        <v>France</v>
      </c>
      <c r="T276" s="14" t="str">
        <f aca="false">INDEX(10_Lieux!$C:$C,V276)</f>
        <v>France</v>
      </c>
      <c r="U276" s="14" t="n">
        <f aca="false">MATCH(A276,10_Lieux!$A:$A,0)</f>
        <v>9</v>
      </c>
      <c r="V276" s="14" t="n">
        <f aca="false">MATCH(B276,10_Lieux!$A:$A,0)</f>
        <v>49</v>
      </c>
      <c r="W276" s="14" t="n">
        <f aca="false">ROUND(6371*2*ASIN(SQRT(SIN(RADIANS(INDEX(10_Lieux!$F:$F,V276)-INDEX(10_Lieux!$F:$F,U276))/2)^2+COS(RADIANS(INDEX(10_Lieux!$F:$F,U276)))*COS(RADIANS(INDEX(10_Lieux!$F:$F,V276)))*SIN(RADIANS(INDEX(10_Lieux!$G:$G,V276)-INDEX(10_Lieux!$G:$G,U276))/2)^2)),1)</f>
        <v>651.7</v>
      </c>
      <c r="X276" s="14" t="n">
        <f aca="false">ROUND(I276/IF(I276&lt;p_seuil_vitesse,p_vit_lente,p_vit_rapide)*60/15,0)*15</f>
        <v>510</v>
      </c>
      <c r="Y276" s="14" t="n">
        <f aca="false">MAX(IF(INDEX(10_Lieux!$B:$B,U276)&lt;&gt;"Ville",INDEX(10_Lieux!$I:$I,U276),0),IF(INDEX(10_Lieux!$B:$B,V276)&lt;&gt;"Ville",INDEX(10_Lieux!$I:$I,V276),0))</f>
        <v>0</v>
      </c>
      <c r="Z276" s="14" t="str">
        <f aca="false">A276&amp;"|"&amp;B276</f>
        <v>Grenoble|Rennes</v>
      </c>
      <c r="AA276" s="14" t="str">
        <f aca="false">IF(I276&lt;p_local,"Local",IF(I276&lt;p_vv_min,"Courte distance",IF(I276&lt;p_tres_long,"Longue distance","Très longue distance")))</f>
        <v>Très longue distance</v>
      </c>
    </row>
    <row r="277" customFormat="false" ht="15" hidden="false" customHeight="true" outlineLevel="0" collapsed="false">
      <c r="A277" s="1" t="s">
        <v>146</v>
      </c>
      <c r="B277" s="1" t="s">
        <v>144</v>
      </c>
      <c r="C277" s="1" t="s">
        <v>33</v>
      </c>
      <c r="D277" s="1" t="s">
        <v>124</v>
      </c>
      <c r="E277" s="1" t="s">
        <v>421</v>
      </c>
      <c r="F277" s="14" t="s">
        <v>40</v>
      </c>
      <c r="G277" s="14" t="str">
        <f aca="false">IF(I277&lt;p_local,"Local → page infra",IF(H277&gt;=p_ph1,"Phase 1",IF(H277&gt;=p_ph2,"Phase 2","Phase 3")))</f>
        <v>Phase 3</v>
      </c>
      <c r="H277" s="14" t="n">
        <f aca="false">IF(I277&lt;p_local,0,IF(C277="Aéroport → Aéroport",p_pts_plein,IF(Y277&gt;0,IF(I277&lt;=Y277,p_pts_plein,IF(I277&lt;=p_mult2*Y277,p_pts_moyen,p_pts_r3)),IF(I277&gt;=p_vv_min,p_pts_plein,IF(I277&gt;=p_vv_moy,p_pts_moyen,p_pts_court))))+IF(INDEX(10_Lieux!$D:$D,U277)=1,p_prio1,p_prio2)+IF(INDEX(10_Lieux!$D:$D,V277)=1,p_prio1,p_prio2)+IF(K277="Oui",p_tf,0)+p_hub*((INDEX(10_Lieux!$H:$H,U277)="Hub")+(INDEX(10_Lieux!$H:$H,V277)="Hub"))+IF(OR(INDEX(10_Lieux!$H:$H,U277)="Premium",INDEX(10_Lieux!$H:$H,V277)="Premium"),p_prem,0))</f>
        <v>60</v>
      </c>
      <c r="I277" s="14" t="n">
        <f aca="false">ROUND(W277*p_facteur,0)</f>
        <v>304</v>
      </c>
      <c r="J277" s="14" t="str">
        <f aca="false">IF(X277&lt;60,X277&amp;" min",INT(X277/60)&amp;" h"&amp;IF(MOD(X277,60)=0,""," "&amp;TEXT(MOD(X277,60),"00")))</f>
        <v>3 h 15</v>
      </c>
      <c r="K277" s="14" t="str">
        <f aca="false">IF(S277&lt;&gt;T277,"Oui","Non")</f>
        <v>Non</v>
      </c>
      <c r="L277" s="14" t="str">
        <f aca="false">IF(AND(INDEX(10_Lieux!$B:$B,U277)="Ville",INDEX(10_Lieux!$B:$B,V277)="Ville"),"/chauffeur-prive/"&amp;INDEX(10_Lieux!$E:$E,U277)&amp;"-"&amp;INDEX(10_Lieux!$E:$E,V277)&amp;"/","/chauffeur-prive/"&amp;INDEX(10_Lieux!$E:$E,U277)&amp;"/"&amp;INDEX(10_Lieux!$E:$E,V277)&amp;"/")</f>
        <v>/chauffeur-prive/grenoble-dijon/</v>
      </c>
      <c r="M277" s="14" t="str">
        <f aca="false">IFERROR(INDEX($L:$L,MATCH(B277&amp;"|"&amp;A277,$Z:$Z,0)),"—")</f>
        <v>/chauffeur-prive/dijon-grenoble/</v>
      </c>
      <c r="N277" s="14" t="str">
        <f aca="false">IF(LEN("Chauffeur privé "&amp;INDEX(10_Lieux!$J:$J,U277)&amp;" → "&amp;INDEX(10_Lieux!$J:$J,V277)&amp;" | 24h/24")&gt;60,"Chauffeur privé "&amp;INDEX(10_Lieux!$J:$J,U277)&amp;" → "&amp;INDEX(10_Lieux!$J:$J,V277),"Chauffeur privé "&amp;INDEX(10_Lieux!$J:$J,U277)&amp;" → "&amp;INDEX(10_Lieux!$J:$J,V277)&amp;" | 24h/24")</f>
        <v>Chauffeur privé Grenoble → Dijon | 24h/24</v>
      </c>
      <c r="O277" s="14" t="n">
        <f aca="false">LEN(N277)</f>
        <v>41</v>
      </c>
      <c r="P277" s="14" t="str">
        <f aca="false">"Chauffeur privé "&amp;INDEX(10_Lieux!$K:$K,U277)&amp;" vers "&amp;INDEX(10_Lieux!$L:$L,V277)</f>
        <v>Chauffeur privé de Grenoble vers Dijon</v>
      </c>
      <c r="Q277" s="14" t="str">
        <f aca="false">"Chauffeur privé "&amp;INDEX(10_Lieux!$K:$K,U277)&amp;" vers "&amp;INDEX(10_Lieux!$L:$L,V277)&amp;" : env. "&amp;I277&amp;" km, "&amp;J277&amp;" de route. Devis personnalisé, standard 24h/24 et 7j/7."</f>
        <v>Chauffeur privé de Grenoble vers Dijon : env. 304 km, 3 h 15 de route. Devis personnalisé, standard 24h/24 et 7j/7.</v>
      </c>
      <c r="R277" s="14" t="n">
        <f aca="false">LEN(Q277)</f>
        <v>115</v>
      </c>
      <c r="S277" s="14" t="str">
        <f aca="false">INDEX(10_Lieux!$C:$C,U277)</f>
        <v>France</v>
      </c>
      <c r="T277" s="14" t="str">
        <f aca="false">INDEX(10_Lieux!$C:$C,V277)</f>
        <v>France</v>
      </c>
      <c r="U277" s="14" t="n">
        <f aca="false">MATCH(A277,10_Lieux!$A:$A,0)</f>
        <v>9</v>
      </c>
      <c r="V277" s="14" t="n">
        <f aca="false">MATCH(B277,10_Lieux!$A:$A,0)</f>
        <v>23</v>
      </c>
      <c r="W277" s="14" t="n">
        <f aca="false">ROUND(6371*2*ASIN(SQRT(SIN(RADIANS(INDEX(10_Lieux!$F:$F,V277)-INDEX(10_Lieux!$F:$F,U277))/2)^2+COS(RADIANS(INDEX(10_Lieux!$F:$F,U277)))*COS(RADIANS(INDEX(10_Lieux!$F:$F,V277)))*SIN(RADIANS(INDEX(10_Lieux!$G:$G,V277)-INDEX(10_Lieux!$G:$G,U277))/2)^2)),1)</f>
        <v>243</v>
      </c>
      <c r="X277" s="14" t="n">
        <f aca="false">ROUND(I277/IF(I277&lt;p_seuil_vitesse,p_vit_lente,p_vit_rapide)*60/15,0)*15</f>
        <v>195</v>
      </c>
      <c r="Y277" s="14" t="n">
        <f aca="false">MAX(IF(INDEX(10_Lieux!$B:$B,U277)&lt;&gt;"Ville",INDEX(10_Lieux!$I:$I,U277),0),IF(INDEX(10_Lieux!$B:$B,V277)&lt;&gt;"Ville",INDEX(10_Lieux!$I:$I,V277),0))</f>
        <v>0</v>
      </c>
      <c r="Z277" s="14" t="str">
        <f aca="false">A277&amp;"|"&amp;B277</f>
        <v>Grenoble|Dijon</v>
      </c>
      <c r="AA277" s="14" t="str">
        <f aca="false">IF(I277&lt;p_local,"Local",IF(I277&lt;p_vv_min,"Courte distance",IF(I277&lt;p_tres_long,"Longue distance","Très longue distance")))</f>
        <v>Longue distance</v>
      </c>
    </row>
    <row r="278" customFormat="false" ht="15" hidden="false" customHeight="true" outlineLevel="0" collapsed="false">
      <c r="A278" s="1" t="s">
        <v>146</v>
      </c>
      <c r="B278" s="1" t="s">
        <v>148</v>
      </c>
      <c r="C278" s="1" t="s">
        <v>33</v>
      </c>
      <c r="D278" s="1" t="s">
        <v>124</v>
      </c>
      <c r="E278" s="1" t="s">
        <v>422</v>
      </c>
      <c r="F278" s="14" t="s">
        <v>40</v>
      </c>
      <c r="G278" s="14" t="str">
        <f aca="false">IF(I278&lt;p_local,"Local → page infra",IF(H278&gt;=p_ph1,"Phase 1",IF(H278&gt;=p_ph2,"Phase 2","Phase 3")))</f>
        <v>Phase 3</v>
      </c>
      <c r="H278" s="14" t="n">
        <f aca="false">IF(I278&lt;p_local,0,IF(C278="Aéroport → Aéroport",p_pts_plein,IF(Y278&gt;0,IF(I278&lt;=Y278,p_pts_plein,IF(I278&lt;=p_mult2*Y278,p_pts_moyen,p_pts_r3)),IF(I278&gt;=p_vv_min,p_pts_plein,IF(I278&gt;=p_vv_moy,p_pts_moyen,p_pts_court))))+IF(INDEX(10_Lieux!$D:$D,U278)=1,p_prio1,p_prio2)+IF(INDEX(10_Lieux!$D:$D,V278)=1,p_prio1,p_prio2)+IF(K278="Oui",p_tf,0)+p_hub*((INDEX(10_Lieux!$H:$H,U278)="Hub")+(INDEX(10_Lieux!$H:$H,V278)="Hub"))+IF(OR(INDEX(10_Lieux!$H:$H,U278)="Premium",INDEX(10_Lieux!$H:$H,V278)="Premium"),p_prem,0))</f>
        <v>60</v>
      </c>
      <c r="I278" s="14" t="n">
        <f aca="false">ROUND(W278*p_facteur,0)</f>
        <v>106</v>
      </c>
      <c r="J278" s="14" t="str">
        <f aca="false">IF(X278&lt;60,X278&amp;" min",INT(X278/60)&amp;" h"&amp;IF(MOD(X278,60)=0,""," "&amp;TEXT(MOD(X278,60),"00")))</f>
        <v>1 h</v>
      </c>
      <c r="K278" s="14" t="str">
        <f aca="false">IF(S278&lt;&gt;T278,"Oui","Non")</f>
        <v>Non</v>
      </c>
      <c r="L278" s="14" t="str">
        <f aca="false">IF(AND(INDEX(10_Lieux!$B:$B,U278)="Ville",INDEX(10_Lieux!$B:$B,V278)="Ville"),"/chauffeur-prive/"&amp;INDEX(10_Lieux!$E:$E,U278)&amp;"-"&amp;INDEX(10_Lieux!$E:$E,V278)&amp;"/","/chauffeur-prive/"&amp;INDEX(10_Lieux!$E:$E,U278)&amp;"/"&amp;INDEX(10_Lieux!$E:$E,V278)&amp;"/")</f>
        <v>/chauffeur-prive/grenoble-annecy/</v>
      </c>
      <c r="M278" s="14" t="str">
        <f aca="false">IFERROR(INDEX($L:$L,MATCH(B278&amp;"|"&amp;A278,$Z:$Z,0)),"—")</f>
        <v>/chauffeur-prive/annecy-grenoble/</v>
      </c>
      <c r="N278" s="14" t="str">
        <f aca="false">IF(LEN("Chauffeur privé "&amp;INDEX(10_Lieux!$J:$J,U278)&amp;" → "&amp;INDEX(10_Lieux!$J:$J,V278)&amp;" | 24h/24")&gt;60,"Chauffeur privé "&amp;INDEX(10_Lieux!$J:$J,U278)&amp;" → "&amp;INDEX(10_Lieux!$J:$J,V278),"Chauffeur privé "&amp;INDEX(10_Lieux!$J:$J,U278)&amp;" → "&amp;INDEX(10_Lieux!$J:$J,V278)&amp;" | 24h/24")</f>
        <v>Chauffeur privé Grenoble → Annecy | 24h/24</v>
      </c>
      <c r="O278" s="14" t="n">
        <f aca="false">LEN(N278)</f>
        <v>42</v>
      </c>
      <c r="P278" s="14" t="str">
        <f aca="false">"Chauffeur privé "&amp;INDEX(10_Lieux!$K:$K,U278)&amp;" vers "&amp;INDEX(10_Lieux!$L:$L,V278)</f>
        <v>Chauffeur privé de Grenoble vers Annecy</v>
      </c>
      <c r="Q278" s="14" t="str">
        <f aca="false">"Chauffeur privé "&amp;INDEX(10_Lieux!$K:$K,U278)&amp;" vers "&amp;INDEX(10_Lieux!$L:$L,V278)&amp;" : env. "&amp;I278&amp;" km, "&amp;J278&amp;" de route. Devis personnalisé, standard 24h/24 et 7j/7."</f>
        <v>Chauffeur privé de Grenoble vers Annecy : env. 106 km, 1 h de route. Devis personnalisé, standard 24h/24 et 7j/7.</v>
      </c>
      <c r="R278" s="14" t="n">
        <f aca="false">LEN(Q278)</f>
        <v>113</v>
      </c>
      <c r="S278" s="14" t="str">
        <f aca="false">INDEX(10_Lieux!$C:$C,U278)</f>
        <v>France</v>
      </c>
      <c r="T278" s="14" t="str">
        <f aca="false">INDEX(10_Lieux!$C:$C,V278)</f>
        <v>France</v>
      </c>
      <c r="U278" s="14" t="n">
        <f aca="false">MATCH(A278,10_Lieux!$A:$A,0)</f>
        <v>9</v>
      </c>
      <c r="V278" s="14" t="n">
        <f aca="false">MATCH(B278,10_Lieux!$A:$A,0)</f>
        <v>10</v>
      </c>
      <c r="W278" s="14" t="n">
        <f aca="false">ROUND(6371*2*ASIN(SQRT(SIN(RADIANS(INDEX(10_Lieux!$F:$F,V278)-INDEX(10_Lieux!$F:$F,U278))/2)^2+COS(RADIANS(INDEX(10_Lieux!$F:$F,U278)))*COS(RADIANS(INDEX(10_Lieux!$F:$F,V278)))*SIN(RADIANS(INDEX(10_Lieux!$G:$G,V278)-INDEX(10_Lieux!$G:$G,U278))/2)^2)),1)</f>
        <v>85.1</v>
      </c>
      <c r="X278" s="14" t="n">
        <f aca="false">ROUND(I278/IF(I278&lt;p_seuil_vitesse,p_vit_lente,p_vit_rapide)*60/15,0)*15</f>
        <v>60</v>
      </c>
      <c r="Y278" s="14" t="n">
        <f aca="false">MAX(IF(INDEX(10_Lieux!$B:$B,U278)&lt;&gt;"Ville",INDEX(10_Lieux!$I:$I,U278),0),IF(INDEX(10_Lieux!$B:$B,V278)&lt;&gt;"Ville",INDEX(10_Lieux!$I:$I,V278),0))</f>
        <v>0</v>
      </c>
      <c r="Z278" s="14" t="str">
        <f aca="false">A278&amp;"|"&amp;B278</f>
        <v>Grenoble|Annecy</v>
      </c>
      <c r="AA278" s="14" t="str">
        <f aca="false">IF(I278&lt;p_local,"Local",IF(I278&lt;p_vv_min,"Courte distance",IF(I278&lt;p_tres_long,"Longue distance","Très longue distance")))</f>
        <v>Longue distance</v>
      </c>
    </row>
    <row r="279" customFormat="false" ht="15" hidden="false" customHeight="true" outlineLevel="0" collapsed="false">
      <c r="A279" s="1" t="s">
        <v>146</v>
      </c>
      <c r="B279" s="1" t="s">
        <v>150</v>
      </c>
      <c r="C279" s="1" t="s">
        <v>33</v>
      </c>
      <c r="D279" s="1" t="s">
        <v>124</v>
      </c>
      <c r="E279" s="1" t="s">
        <v>423</v>
      </c>
      <c r="F279" s="14" t="s">
        <v>40</v>
      </c>
      <c r="G279" s="14" t="str">
        <f aca="false">IF(I279&lt;p_local,"Local → page infra",IF(H279&gt;=p_ph1,"Phase 1",IF(H279&gt;=p_ph2,"Phase 2","Phase 3")))</f>
        <v>Phase 3</v>
      </c>
      <c r="H279" s="14" t="n">
        <f aca="false">IF(I279&lt;p_local,0,IF(C279="Aéroport → Aéroport",p_pts_plein,IF(Y279&gt;0,IF(I279&lt;=Y279,p_pts_plein,IF(I279&lt;=p_mult2*Y279,p_pts_moyen,p_pts_r3)),IF(I279&gt;=p_vv_min,p_pts_plein,IF(I279&gt;=p_vv_moy,p_pts_moyen,p_pts_court))))+IF(INDEX(10_Lieux!$D:$D,U279)=1,p_prio1,p_prio2)+IF(INDEX(10_Lieux!$D:$D,V279)=1,p_prio1,p_prio2)+IF(K279="Oui",p_tf,0)+p_hub*((INDEX(10_Lieux!$H:$H,U279)="Hub")+(INDEX(10_Lieux!$H:$H,V279)="Hub"))+IF(OR(INDEX(10_Lieux!$H:$H,U279)="Premium",INDEX(10_Lieux!$H:$H,V279)="Premium"),p_prem,0))</f>
        <v>25</v>
      </c>
      <c r="I279" s="14" t="n">
        <f aca="false">ROUND(W279*p_facteur,0)</f>
        <v>56</v>
      </c>
      <c r="J279" s="14" t="str">
        <f aca="false">IF(X279&lt;60,X279&amp;" min",INT(X279/60)&amp;" h"&amp;IF(MOD(X279,60)=0,""," "&amp;TEXT(MOD(X279,60),"00")))</f>
        <v>45 min</v>
      </c>
      <c r="K279" s="14" t="str">
        <f aca="false">IF(S279&lt;&gt;T279,"Oui","Non")</f>
        <v>Non</v>
      </c>
      <c r="L279" s="14" t="str">
        <f aca="false">IF(AND(INDEX(10_Lieux!$B:$B,U279)="Ville",INDEX(10_Lieux!$B:$B,V279)="Ville"),"/chauffeur-prive/"&amp;INDEX(10_Lieux!$E:$E,U279)&amp;"-"&amp;INDEX(10_Lieux!$E:$E,V279)&amp;"/","/chauffeur-prive/"&amp;INDEX(10_Lieux!$E:$E,U279)&amp;"/"&amp;INDEX(10_Lieux!$E:$E,V279)&amp;"/")</f>
        <v>/chauffeur-prive/grenoble-chambery/</v>
      </c>
      <c r="M279" s="14" t="str">
        <f aca="false">IFERROR(INDEX($L:$L,MATCH(B279&amp;"|"&amp;A279,$Z:$Z,0)),"—")</f>
        <v>/chauffeur-prive/chambery-grenoble/</v>
      </c>
      <c r="N279" s="14" t="str">
        <f aca="false">IF(LEN("Chauffeur privé "&amp;INDEX(10_Lieux!$J:$J,U279)&amp;" → "&amp;INDEX(10_Lieux!$J:$J,V279)&amp;" | 24h/24")&gt;60,"Chauffeur privé "&amp;INDEX(10_Lieux!$J:$J,U279)&amp;" → "&amp;INDEX(10_Lieux!$J:$J,V279),"Chauffeur privé "&amp;INDEX(10_Lieux!$J:$J,U279)&amp;" → "&amp;INDEX(10_Lieux!$J:$J,V279)&amp;" | 24h/24")</f>
        <v>Chauffeur privé Grenoble → Chambéry | 24h/24</v>
      </c>
      <c r="O279" s="14" t="n">
        <f aca="false">LEN(N279)</f>
        <v>44</v>
      </c>
      <c r="P279" s="14" t="str">
        <f aca="false">"Chauffeur privé "&amp;INDEX(10_Lieux!$K:$K,U279)&amp;" vers "&amp;INDEX(10_Lieux!$L:$L,V279)</f>
        <v>Chauffeur privé de Grenoble vers Chambéry</v>
      </c>
      <c r="Q279" s="14" t="str">
        <f aca="false">"Chauffeur privé "&amp;INDEX(10_Lieux!$K:$K,U279)&amp;" vers "&amp;INDEX(10_Lieux!$L:$L,V279)&amp;" : env. "&amp;I279&amp;" km, "&amp;J279&amp;" de route. Devis personnalisé, standard 24h/24 et 7j/7."</f>
        <v>Chauffeur privé de Grenoble vers Chambéry : env. 56 km, 45 min de route. Devis personnalisé, standard 24h/24 et 7j/7.</v>
      </c>
      <c r="R279" s="14" t="n">
        <f aca="false">LEN(Q279)</f>
        <v>117</v>
      </c>
      <c r="S279" s="14" t="str">
        <f aca="false">INDEX(10_Lieux!$C:$C,U279)</f>
        <v>France</v>
      </c>
      <c r="T279" s="14" t="str">
        <f aca="false">INDEX(10_Lieux!$C:$C,V279)</f>
        <v>France</v>
      </c>
      <c r="U279" s="14" t="n">
        <f aca="false">MATCH(A279,10_Lieux!$A:$A,0)</f>
        <v>9</v>
      </c>
      <c r="V279" s="14" t="n">
        <f aca="false">MATCH(B279,10_Lieux!$A:$A,0)</f>
        <v>11</v>
      </c>
      <c r="W279" s="14" t="n">
        <f aca="false">ROUND(6371*2*ASIN(SQRT(SIN(RADIANS(INDEX(10_Lieux!$F:$F,V279)-INDEX(10_Lieux!$F:$F,U279))/2)^2+COS(RADIANS(INDEX(10_Lieux!$F:$F,U279)))*COS(RADIANS(INDEX(10_Lieux!$F:$F,V279)))*SIN(RADIANS(INDEX(10_Lieux!$G:$G,V279)-INDEX(10_Lieux!$G:$G,U279))/2)^2)),1)</f>
        <v>44.5</v>
      </c>
      <c r="X279" s="14" t="n">
        <f aca="false">ROUND(I279/IF(I279&lt;p_seuil_vitesse,p_vit_lente,p_vit_rapide)*60/15,0)*15</f>
        <v>45</v>
      </c>
      <c r="Y279" s="14" t="n">
        <f aca="false">MAX(IF(INDEX(10_Lieux!$B:$B,U279)&lt;&gt;"Ville",INDEX(10_Lieux!$I:$I,U279),0),IF(INDEX(10_Lieux!$B:$B,V279)&lt;&gt;"Ville",INDEX(10_Lieux!$I:$I,V279),0))</f>
        <v>0</v>
      </c>
      <c r="Z279" s="14" t="str">
        <f aca="false">A279&amp;"|"&amp;B279</f>
        <v>Grenoble|Chambéry</v>
      </c>
      <c r="AA279" s="14" t="str">
        <f aca="false">IF(I279&lt;p_local,"Local",IF(I279&lt;p_vv_min,"Courte distance",IF(I279&lt;p_tres_long,"Longue distance","Très longue distance")))</f>
        <v>Courte distance</v>
      </c>
    </row>
    <row r="280" customFormat="false" ht="15" hidden="false" customHeight="true" outlineLevel="0" collapsed="false">
      <c r="A280" s="1" t="s">
        <v>146</v>
      </c>
      <c r="B280" s="1" t="s">
        <v>152</v>
      </c>
      <c r="C280" s="1" t="s">
        <v>33</v>
      </c>
      <c r="D280" s="1" t="s">
        <v>124</v>
      </c>
      <c r="E280" s="1" t="s">
        <v>424</v>
      </c>
      <c r="F280" s="14" t="s">
        <v>40</v>
      </c>
      <c r="G280" s="14" t="str">
        <f aca="false">IF(I280&lt;p_local,"Local → page infra",IF(H280&gt;=p_ph1,"Phase 1",IF(H280&gt;=p_ph2,"Phase 2","Phase 3")))</f>
        <v>Phase 1</v>
      </c>
      <c r="H280" s="14" t="n">
        <f aca="false">IF(I280&lt;p_local,0,IF(C280="Aéroport → Aéroport",p_pts_plein,IF(Y280&gt;0,IF(I280&lt;=Y280,p_pts_plein,IF(I280&lt;=p_mult2*Y280,p_pts_moyen,p_pts_r3)),IF(I280&gt;=p_vv_min,p_pts_plein,IF(I280&gt;=p_vv_moy,p_pts_moyen,p_pts_court))))+IF(INDEX(10_Lieux!$D:$D,U280)=1,p_prio1,p_prio2)+IF(INDEX(10_Lieux!$D:$D,V280)=1,p_prio1,p_prio2)+IF(K280="Oui",p_tf,0)+p_hub*((INDEX(10_Lieux!$H:$H,U280)="Hub")+(INDEX(10_Lieux!$H:$H,V280)="Hub"))+IF(OR(INDEX(10_Lieux!$H:$H,U280)="Premium",INDEX(10_Lieux!$H:$H,V280)="Premium"),p_prem,0))</f>
        <v>80</v>
      </c>
      <c r="I280" s="14" t="n">
        <f aca="false">ROUND(W280*p_facteur,0)</f>
        <v>147</v>
      </c>
      <c r="J280" s="14" t="str">
        <f aca="false">IF(X280&lt;60,X280&amp;" min",INT(X280/60)&amp;" h"&amp;IF(MOD(X280,60)=0,""," "&amp;TEXT(MOD(X280,60),"00")))</f>
        <v>1 h 30</v>
      </c>
      <c r="K280" s="14" t="str">
        <f aca="false">IF(S280&lt;&gt;T280,"Oui","Non")</f>
        <v>Oui</v>
      </c>
      <c r="L280" s="14" t="str">
        <f aca="false">IF(AND(INDEX(10_Lieux!$B:$B,U280)="Ville",INDEX(10_Lieux!$B:$B,V280)="Ville"),"/chauffeur-prive/"&amp;INDEX(10_Lieux!$E:$E,U280)&amp;"-"&amp;INDEX(10_Lieux!$E:$E,V280)&amp;"/","/chauffeur-prive/"&amp;INDEX(10_Lieux!$E:$E,U280)&amp;"/"&amp;INDEX(10_Lieux!$E:$E,V280)&amp;"/")</f>
        <v>/chauffeur-prive/grenoble-geneve/</v>
      </c>
      <c r="M280" s="14" t="str">
        <f aca="false">IFERROR(INDEX($L:$L,MATCH(B280&amp;"|"&amp;A280,$Z:$Z,0)),"—")</f>
        <v>/chauffeur-prive/geneve-grenoble/</v>
      </c>
      <c r="N280" s="14" t="str">
        <f aca="false">IF(LEN("Chauffeur privé "&amp;INDEX(10_Lieux!$J:$J,U280)&amp;" → "&amp;INDEX(10_Lieux!$J:$J,V280)&amp;" | 24h/24")&gt;60,"Chauffeur privé "&amp;INDEX(10_Lieux!$J:$J,U280)&amp;" → "&amp;INDEX(10_Lieux!$J:$J,V280),"Chauffeur privé "&amp;INDEX(10_Lieux!$J:$J,U280)&amp;" → "&amp;INDEX(10_Lieux!$J:$J,V280)&amp;" | 24h/24")</f>
        <v>Chauffeur privé Grenoble → Genève | 24h/24</v>
      </c>
      <c r="O280" s="14" t="n">
        <f aca="false">LEN(N280)</f>
        <v>42</v>
      </c>
      <c r="P280" s="14" t="str">
        <f aca="false">"Chauffeur privé "&amp;INDEX(10_Lieux!$K:$K,U280)&amp;" vers "&amp;INDEX(10_Lieux!$L:$L,V280)</f>
        <v>Chauffeur privé de Grenoble vers Genève</v>
      </c>
      <c r="Q280" s="14" t="str">
        <f aca="false">"Chauffeur privé "&amp;INDEX(10_Lieux!$K:$K,U280)&amp;" vers "&amp;INDEX(10_Lieux!$L:$L,V280)&amp;" : env. "&amp;I280&amp;" km, "&amp;J280&amp;" de route. Devis personnalisé, standard 24h/24 et 7j/7."</f>
        <v>Chauffeur privé de Grenoble vers Genève : env. 147 km, 1 h 30 de route. Devis personnalisé, standard 24h/24 et 7j/7.</v>
      </c>
      <c r="R280" s="14" t="n">
        <f aca="false">LEN(Q280)</f>
        <v>116</v>
      </c>
      <c r="S280" s="14" t="str">
        <f aca="false">INDEX(10_Lieux!$C:$C,U280)</f>
        <v>France</v>
      </c>
      <c r="T280" s="14" t="str">
        <f aca="false">INDEX(10_Lieux!$C:$C,V280)</f>
        <v>Suisse</v>
      </c>
      <c r="U280" s="14" t="n">
        <f aca="false">MATCH(A280,10_Lieux!$A:$A,0)</f>
        <v>9</v>
      </c>
      <c r="V280" s="14" t="n">
        <f aca="false">MATCH(B280,10_Lieux!$A:$A,0)</f>
        <v>111</v>
      </c>
      <c r="W280" s="14" t="n">
        <f aca="false">ROUND(6371*2*ASIN(SQRT(SIN(RADIANS(INDEX(10_Lieux!$F:$F,V280)-INDEX(10_Lieux!$F:$F,U280))/2)^2+COS(RADIANS(INDEX(10_Lieux!$F:$F,U280)))*COS(RADIANS(INDEX(10_Lieux!$F:$F,V280)))*SIN(RADIANS(INDEX(10_Lieux!$G:$G,V280)-INDEX(10_Lieux!$G:$G,U280))/2)^2)),1)</f>
        <v>117.6</v>
      </c>
      <c r="X280" s="14" t="n">
        <f aca="false">ROUND(I280/IF(I280&lt;p_seuil_vitesse,p_vit_lente,p_vit_rapide)*60/15,0)*15</f>
        <v>90</v>
      </c>
      <c r="Y280" s="14" t="n">
        <f aca="false">MAX(IF(INDEX(10_Lieux!$B:$B,U280)&lt;&gt;"Ville",INDEX(10_Lieux!$I:$I,U280),0),IF(INDEX(10_Lieux!$B:$B,V280)&lt;&gt;"Ville",INDEX(10_Lieux!$I:$I,V280),0))</f>
        <v>0</v>
      </c>
      <c r="Z280" s="14" t="str">
        <f aca="false">A280&amp;"|"&amp;B280</f>
        <v>Grenoble|Genève</v>
      </c>
      <c r="AA280" s="14" t="str">
        <f aca="false">IF(I280&lt;p_local,"Local",IF(I280&lt;p_vv_min,"Courte distance",IF(I280&lt;p_tres_long,"Longue distance","Très longue distance")))</f>
        <v>Longue distance</v>
      </c>
    </row>
    <row r="281" customFormat="false" ht="15" hidden="false" customHeight="true" outlineLevel="0" collapsed="false">
      <c r="A281" s="1" t="s">
        <v>146</v>
      </c>
      <c r="B281" s="1" t="s">
        <v>154</v>
      </c>
      <c r="C281" s="1" t="s">
        <v>33</v>
      </c>
      <c r="D281" s="1" t="s">
        <v>124</v>
      </c>
      <c r="E281" s="1" t="s">
        <v>425</v>
      </c>
      <c r="F281" s="14" t="s">
        <v>40</v>
      </c>
      <c r="G281" s="14" t="str">
        <f aca="false">IF(I281&lt;p_local,"Local → page infra",IF(H281&gt;=p_ph1,"Phase 1",IF(H281&gt;=p_ph2,"Phase 2","Phase 3")))</f>
        <v>Phase 2</v>
      </c>
      <c r="H281" s="14" t="n">
        <f aca="false">IF(I281&lt;p_local,0,IF(C281="Aéroport → Aéroport",p_pts_plein,IF(Y281&gt;0,IF(I281&lt;=Y281,p_pts_plein,IF(I281&lt;=p_mult2*Y281,p_pts_moyen,p_pts_r3)),IF(I281&gt;=p_vv_min,p_pts_plein,IF(I281&gt;=p_vv_moy,p_pts_moyen,p_pts_court))))+IF(INDEX(10_Lieux!$D:$D,U281)=1,p_prio1,p_prio2)+IF(INDEX(10_Lieux!$D:$D,V281)=1,p_prio1,p_prio2)+IF(K281="Oui",p_tf,0)+p_hub*((INDEX(10_Lieux!$H:$H,U281)="Hub")+(INDEX(10_Lieux!$H:$H,V281)="Hub"))+IF(OR(INDEX(10_Lieux!$H:$H,U281)="Premium",INDEX(10_Lieux!$H:$H,V281)="Premium"),p_prem,0))</f>
        <v>70</v>
      </c>
      <c r="I281" s="14" t="n">
        <f aca="false">ROUND(W281*p_facteur,0)</f>
        <v>205</v>
      </c>
      <c r="J281" s="14" t="str">
        <f aca="false">IF(X281&lt;60,X281&amp;" min",INT(X281/60)&amp;" h"&amp;IF(MOD(X281,60)=0,""," "&amp;TEXT(MOD(X281,60),"00")))</f>
        <v>2 h 15</v>
      </c>
      <c r="K281" s="14" t="str">
        <f aca="false">IF(S281&lt;&gt;T281,"Oui","Non")</f>
        <v>Oui</v>
      </c>
      <c r="L281" s="14" t="str">
        <f aca="false">IF(AND(INDEX(10_Lieux!$B:$B,U281)="Ville",INDEX(10_Lieux!$B:$B,V281)="Ville"),"/chauffeur-prive/"&amp;INDEX(10_Lieux!$E:$E,U281)&amp;"-"&amp;INDEX(10_Lieux!$E:$E,V281)&amp;"/","/chauffeur-prive/"&amp;INDEX(10_Lieux!$E:$E,U281)&amp;"/"&amp;INDEX(10_Lieux!$E:$E,V281)&amp;"/")</f>
        <v>/chauffeur-prive/grenoble-lausanne/</v>
      </c>
      <c r="M281" s="14" t="str">
        <f aca="false">IFERROR(INDEX($L:$L,MATCH(B281&amp;"|"&amp;A281,$Z:$Z,0)),"—")</f>
        <v>/chauffeur-prive/lausanne-grenoble/</v>
      </c>
      <c r="N281" s="14" t="str">
        <f aca="false">IF(LEN("Chauffeur privé "&amp;INDEX(10_Lieux!$J:$J,U281)&amp;" → "&amp;INDEX(10_Lieux!$J:$J,V281)&amp;" | 24h/24")&gt;60,"Chauffeur privé "&amp;INDEX(10_Lieux!$J:$J,U281)&amp;" → "&amp;INDEX(10_Lieux!$J:$J,V281),"Chauffeur privé "&amp;INDEX(10_Lieux!$J:$J,U281)&amp;" → "&amp;INDEX(10_Lieux!$J:$J,V281)&amp;" | 24h/24")</f>
        <v>Chauffeur privé Grenoble → Lausanne | 24h/24</v>
      </c>
      <c r="O281" s="14" t="n">
        <f aca="false">LEN(N281)</f>
        <v>44</v>
      </c>
      <c r="P281" s="14" t="str">
        <f aca="false">"Chauffeur privé "&amp;INDEX(10_Lieux!$K:$K,U281)&amp;" vers "&amp;INDEX(10_Lieux!$L:$L,V281)</f>
        <v>Chauffeur privé de Grenoble vers Lausanne</v>
      </c>
      <c r="Q281" s="14" t="str">
        <f aca="false">"Chauffeur privé "&amp;INDEX(10_Lieux!$K:$K,U281)&amp;" vers "&amp;INDEX(10_Lieux!$L:$L,V281)&amp;" : env. "&amp;I281&amp;" km, "&amp;J281&amp;" de route. Devis personnalisé, standard 24h/24 et 7j/7."</f>
        <v>Chauffeur privé de Grenoble vers Lausanne : env. 205 km, 2 h 15 de route. Devis personnalisé, standard 24h/24 et 7j/7.</v>
      </c>
      <c r="R281" s="14" t="n">
        <f aca="false">LEN(Q281)</f>
        <v>118</v>
      </c>
      <c r="S281" s="14" t="str">
        <f aca="false">INDEX(10_Lieux!$C:$C,U281)</f>
        <v>France</v>
      </c>
      <c r="T281" s="14" t="str">
        <f aca="false">INDEX(10_Lieux!$C:$C,V281)</f>
        <v>Suisse</v>
      </c>
      <c r="U281" s="14" t="n">
        <f aca="false">MATCH(A281,10_Lieux!$A:$A,0)</f>
        <v>9</v>
      </c>
      <c r="V281" s="14" t="n">
        <f aca="false">MATCH(B281,10_Lieux!$A:$A,0)</f>
        <v>112</v>
      </c>
      <c r="W281" s="14" t="n">
        <f aca="false">ROUND(6371*2*ASIN(SQRT(SIN(RADIANS(INDEX(10_Lieux!$F:$F,V281)-INDEX(10_Lieux!$F:$F,U281))/2)^2+COS(RADIANS(INDEX(10_Lieux!$F:$F,U281)))*COS(RADIANS(INDEX(10_Lieux!$F:$F,V281)))*SIN(RADIANS(INDEX(10_Lieux!$G:$G,V281)-INDEX(10_Lieux!$G:$G,U281))/2)^2)),1)</f>
        <v>164</v>
      </c>
      <c r="X281" s="14" t="n">
        <f aca="false">ROUND(I281/IF(I281&lt;p_seuil_vitesse,p_vit_lente,p_vit_rapide)*60/15,0)*15</f>
        <v>135</v>
      </c>
      <c r="Y281" s="14" t="n">
        <f aca="false">MAX(IF(INDEX(10_Lieux!$B:$B,U281)&lt;&gt;"Ville",INDEX(10_Lieux!$I:$I,U281),0),IF(INDEX(10_Lieux!$B:$B,V281)&lt;&gt;"Ville",INDEX(10_Lieux!$I:$I,V281),0))</f>
        <v>0</v>
      </c>
      <c r="Z281" s="14" t="str">
        <f aca="false">A281&amp;"|"&amp;B281</f>
        <v>Grenoble|Lausanne</v>
      </c>
      <c r="AA281" s="14" t="str">
        <f aca="false">IF(I281&lt;p_local,"Local",IF(I281&lt;p_vv_min,"Courte distance",IF(I281&lt;p_tres_long,"Longue distance","Très longue distance")))</f>
        <v>Longue distance</v>
      </c>
    </row>
    <row r="282" customFormat="false" ht="15" hidden="false" customHeight="true" outlineLevel="0" collapsed="false">
      <c r="A282" s="1" t="s">
        <v>146</v>
      </c>
      <c r="B282" s="1" t="s">
        <v>156</v>
      </c>
      <c r="C282" s="1" t="s">
        <v>33</v>
      </c>
      <c r="D282" s="1" t="s">
        <v>124</v>
      </c>
      <c r="E282" s="1" t="s">
        <v>426</v>
      </c>
      <c r="F282" s="14" t="s">
        <v>40</v>
      </c>
      <c r="G282" s="14" t="str">
        <f aca="false">IF(I282&lt;p_local,"Local → page infra",IF(H282&gt;=p_ph1,"Phase 1",IF(H282&gt;=p_ph2,"Phase 2","Phase 3")))</f>
        <v>Phase 1</v>
      </c>
      <c r="H282" s="14" t="n">
        <f aca="false">IF(I282&lt;p_local,0,IF(C282="Aéroport → Aéroport",p_pts_plein,IF(Y282&gt;0,IF(I282&lt;=Y282,p_pts_plein,IF(I282&lt;=p_mult2*Y282,p_pts_moyen,p_pts_r3)),IF(I282&gt;=p_vv_min,p_pts_plein,IF(I282&gt;=p_vv_moy,p_pts_moyen,p_pts_court))))+IF(INDEX(10_Lieux!$D:$D,U282)=1,p_prio1,p_prio2)+IF(INDEX(10_Lieux!$D:$D,V282)=1,p_prio1,p_prio2)+IF(K282="Oui",p_tf,0)+p_hub*((INDEX(10_Lieux!$H:$H,U282)="Hub")+(INDEX(10_Lieux!$H:$H,V282)="Hub"))+IF(OR(INDEX(10_Lieux!$H:$H,U282)="Premium",INDEX(10_Lieux!$H:$H,V282)="Premium"),p_prem,0))</f>
        <v>80</v>
      </c>
      <c r="I282" s="14" t="n">
        <f aca="false">ROUND(W282*p_facteur,0)</f>
        <v>797</v>
      </c>
      <c r="J282" s="14" t="str">
        <f aca="false">IF(X282&lt;60,X282&amp;" min",INT(X282/60)&amp;" h"&amp;IF(MOD(X282,60)=0,""," "&amp;TEXT(MOD(X282,60),"00")))</f>
        <v>8 h 30</v>
      </c>
      <c r="K282" s="14" t="str">
        <f aca="false">IF(S282&lt;&gt;T282,"Oui","Non")</f>
        <v>Oui</v>
      </c>
      <c r="L282" s="14" t="str">
        <f aca="false">IF(AND(INDEX(10_Lieux!$B:$B,U282)="Ville",INDEX(10_Lieux!$B:$B,V282)="Ville"),"/chauffeur-prive/"&amp;INDEX(10_Lieux!$E:$E,U282)&amp;"-"&amp;INDEX(10_Lieux!$E:$E,V282)&amp;"/","/chauffeur-prive/"&amp;INDEX(10_Lieux!$E:$E,U282)&amp;"/"&amp;INDEX(10_Lieux!$E:$E,V282)&amp;"/")</f>
        <v>/chauffeur-prive/grenoble-bruxelles/</v>
      </c>
      <c r="M282" s="14" t="str">
        <f aca="false">IFERROR(INDEX($L:$L,MATCH(B282&amp;"|"&amp;A282,$Z:$Z,0)),"—")</f>
        <v>/chauffeur-prive/bruxelles-grenoble/</v>
      </c>
      <c r="N282" s="14" t="str">
        <f aca="false">IF(LEN("Chauffeur privé "&amp;INDEX(10_Lieux!$J:$J,U282)&amp;" → "&amp;INDEX(10_Lieux!$J:$J,V282)&amp;" | 24h/24")&gt;60,"Chauffeur privé "&amp;INDEX(10_Lieux!$J:$J,U282)&amp;" → "&amp;INDEX(10_Lieux!$J:$J,V282),"Chauffeur privé "&amp;INDEX(10_Lieux!$J:$J,U282)&amp;" → "&amp;INDEX(10_Lieux!$J:$J,V282)&amp;" | 24h/24")</f>
        <v>Chauffeur privé Grenoble → Bruxelles | 24h/24</v>
      </c>
      <c r="O282" s="14" t="n">
        <f aca="false">LEN(N282)</f>
        <v>45</v>
      </c>
      <c r="P282" s="14" t="str">
        <f aca="false">"Chauffeur privé "&amp;INDEX(10_Lieux!$K:$K,U282)&amp;" vers "&amp;INDEX(10_Lieux!$L:$L,V282)</f>
        <v>Chauffeur privé de Grenoble vers Bruxelles</v>
      </c>
      <c r="Q282" s="14" t="str">
        <f aca="false">"Chauffeur privé "&amp;INDEX(10_Lieux!$K:$K,U282)&amp;" vers "&amp;INDEX(10_Lieux!$L:$L,V282)&amp;" : env. "&amp;I282&amp;" km, "&amp;J282&amp;" de route. Devis personnalisé, standard 24h/24 et 7j/7."</f>
        <v>Chauffeur privé de Grenoble vers Bruxelles : env. 797 km, 8 h 30 de route. Devis personnalisé, standard 24h/24 et 7j/7.</v>
      </c>
      <c r="R282" s="14" t="n">
        <f aca="false">LEN(Q282)</f>
        <v>119</v>
      </c>
      <c r="S282" s="14" t="str">
        <f aca="false">INDEX(10_Lieux!$C:$C,U282)</f>
        <v>France</v>
      </c>
      <c r="T282" s="14" t="str">
        <f aca="false">INDEX(10_Lieux!$C:$C,V282)</f>
        <v>Belgique</v>
      </c>
      <c r="U282" s="14" t="n">
        <f aca="false">MATCH(A282,10_Lieux!$A:$A,0)</f>
        <v>9</v>
      </c>
      <c r="V282" s="14" t="n">
        <f aca="false">MATCH(B282,10_Lieux!$A:$A,0)</f>
        <v>93</v>
      </c>
      <c r="W282" s="14" t="n">
        <f aca="false">ROUND(6371*2*ASIN(SQRT(SIN(RADIANS(INDEX(10_Lieux!$F:$F,V282)-INDEX(10_Lieux!$F:$F,U282))/2)^2+COS(RADIANS(INDEX(10_Lieux!$F:$F,U282)))*COS(RADIANS(INDEX(10_Lieux!$F:$F,V282)))*SIN(RADIANS(INDEX(10_Lieux!$G:$G,V282)-INDEX(10_Lieux!$G:$G,U282))/2)^2)),1)</f>
        <v>637.4</v>
      </c>
      <c r="X282" s="14" t="n">
        <f aca="false">ROUND(I282/IF(I282&lt;p_seuil_vitesse,p_vit_lente,p_vit_rapide)*60/15,0)*15</f>
        <v>510</v>
      </c>
      <c r="Y282" s="14" t="n">
        <f aca="false">MAX(IF(INDEX(10_Lieux!$B:$B,U282)&lt;&gt;"Ville",INDEX(10_Lieux!$I:$I,U282),0),IF(INDEX(10_Lieux!$B:$B,V282)&lt;&gt;"Ville",INDEX(10_Lieux!$I:$I,V282),0))</f>
        <v>0</v>
      </c>
      <c r="Z282" s="14" t="str">
        <f aca="false">A282&amp;"|"&amp;B282</f>
        <v>Grenoble|Bruxelles</v>
      </c>
      <c r="AA282" s="14" t="str">
        <f aca="false">IF(I282&lt;p_local,"Local",IF(I282&lt;p_vv_min,"Courte distance",IF(I282&lt;p_tres_long,"Longue distance","Très longue distance")))</f>
        <v>Très longue distance</v>
      </c>
    </row>
    <row r="283" customFormat="false" ht="15" hidden="false" customHeight="true" outlineLevel="0" collapsed="false">
      <c r="A283" s="1" t="s">
        <v>146</v>
      </c>
      <c r="B283" s="1" t="s">
        <v>158</v>
      </c>
      <c r="C283" s="1" t="s">
        <v>33</v>
      </c>
      <c r="D283" s="1" t="s">
        <v>124</v>
      </c>
      <c r="E283" s="1" t="s">
        <v>427</v>
      </c>
      <c r="F283" s="14" t="s">
        <v>40</v>
      </c>
      <c r="G283" s="14" t="str">
        <f aca="false">IF(I283&lt;p_local,"Local → page infra",IF(H283&gt;=p_ph1,"Phase 1",IF(H283&gt;=p_ph2,"Phase 2","Phase 3")))</f>
        <v>Phase 2</v>
      </c>
      <c r="H283" s="14" t="n">
        <f aca="false">IF(I283&lt;p_local,0,IF(C283="Aéroport → Aéroport",p_pts_plein,IF(Y283&gt;0,IF(I283&lt;=Y283,p_pts_plein,IF(I283&lt;=p_mult2*Y283,p_pts_moyen,p_pts_r3)),IF(I283&gt;=p_vv_min,p_pts_plein,IF(I283&gt;=p_vv_moy,p_pts_moyen,p_pts_court))))+IF(INDEX(10_Lieux!$D:$D,U283)=1,p_prio1,p_prio2)+IF(INDEX(10_Lieux!$D:$D,V283)=1,p_prio1,p_prio2)+IF(K283="Oui",p_tf,0)+p_hub*((INDEX(10_Lieux!$H:$H,U283)="Hub")+(INDEX(10_Lieux!$H:$H,V283)="Hub"))+IF(OR(INDEX(10_Lieux!$H:$H,U283)="Premium",INDEX(10_Lieux!$H:$H,V283)="Premium"),p_prem,0))</f>
        <v>70</v>
      </c>
      <c r="I283" s="14" t="n">
        <f aca="false">ROUND(W283*p_facteur,0)</f>
        <v>757</v>
      </c>
      <c r="J283" s="14" t="str">
        <f aca="false">IF(X283&lt;60,X283&amp;" min",INT(X283/60)&amp;" h"&amp;IF(MOD(X283,60)=0,""," "&amp;TEXT(MOD(X283,60),"00")))</f>
        <v>8 h</v>
      </c>
      <c r="K283" s="14" t="str">
        <f aca="false">IF(S283&lt;&gt;T283,"Oui","Non")</f>
        <v>Oui</v>
      </c>
      <c r="L283" s="14" t="str">
        <f aca="false">IF(AND(INDEX(10_Lieux!$B:$B,U283)="Ville",INDEX(10_Lieux!$B:$B,V283)="Ville"),"/chauffeur-prive/"&amp;INDEX(10_Lieux!$E:$E,U283)&amp;"-"&amp;INDEX(10_Lieux!$E:$E,V283)&amp;"/","/chauffeur-prive/"&amp;INDEX(10_Lieux!$E:$E,U283)&amp;"/"&amp;INDEX(10_Lieux!$E:$E,V283)&amp;"/")</f>
        <v>/chauffeur-prive/grenoble-liege/</v>
      </c>
      <c r="M283" s="14" t="str">
        <f aca="false">IFERROR(INDEX($L:$L,MATCH(B283&amp;"|"&amp;A283,$Z:$Z,0)),"—")</f>
        <v>/chauffeur-prive/liege-grenoble/</v>
      </c>
      <c r="N283" s="14" t="str">
        <f aca="false">IF(LEN("Chauffeur privé "&amp;INDEX(10_Lieux!$J:$J,U283)&amp;" → "&amp;INDEX(10_Lieux!$J:$J,V283)&amp;" | 24h/24")&gt;60,"Chauffeur privé "&amp;INDEX(10_Lieux!$J:$J,U283)&amp;" → "&amp;INDEX(10_Lieux!$J:$J,V283),"Chauffeur privé "&amp;INDEX(10_Lieux!$J:$J,U283)&amp;" → "&amp;INDEX(10_Lieux!$J:$J,V283)&amp;" | 24h/24")</f>
        <v>Chauffeur privé Grenoble → Liège | 24h/24</v>
      </c>
      <c r="O283" s="14" t="n">
        <f aca="false">LEN(N283)</f>
        <v>41</v>
      </c>
      <c r="P283" s="14" t="str">
        <f aca="false">"Chauffeur privé "&amp;INDEX(10_Lieux!$K:$K,U283)&amp;" vers "&amp;INDEX(10_Lieux!$L:$L,V283)</f>
        <v>Chauffeur privé de Grenoble vers Liège</v>
      </c>
      <c r="Q283" s="14" t="str">
        <f aca="false">"Chauffeur privé "&amp;INDEX(10_Lieux!$K:$K,U283)&amp;" vers "&amp;INDEX(10_Lieux!$L:$L,V283)&amp;" : env. "&amp;I283&amp;" km, "&amp;J283&amp;" de route. Devis personnalisé, standard 24h/24 et 7j/7."</f>
        <v>Chauffeur privé de Grenoble vers Liège : env. 757 km, 8 h de route. Devis personnalisé, standard 24h/24 et 7j/7.</v>
      </c>
      <c r="R283" s="14" t="n">
        <f aca="false">LEN(Q283)</f>
        <v>112</v>
      </c>
      <c r="S283" s="14" t="str">
        <f aca="false">INDEX(10_Lieux!$C:$C,U283)</f>
        <v>France</v>
      </c>
      <c r="T283" s="14" t="str">
        <f aca="false">INDEX(10_Lieux!$C:$C,V283)</f>
        <v>Belgique</v>
      </c>
      <c r="U283" s="14" t="n">
        <f aca="false">MATCH(A283,10_Lieux!$A:$A,0)</f>
        <v>9</v>
      </c>
      <c r="V283" s="14" t="n">
        <f aca="false">MATCH(B283,10_Lieux!$A:$A,0)</f>
        <v>94</v>
      </c>
      <c r="W283" s="14" t="n">
        <f aca="false">ROUND(6371*2*ASIN(SQRT(SIN(RADIANS(INDEX(10_Lieux!$F:$F,V283)-INDEX(10_Lieux!$F:$F,U283))/2)^2+COS(RADIANS(INDEX(10_Lieux!$F:$F,U283)))*COS(RADIANS(INDEX(10_Lieux!$F:$F,V283)))*SIN(RADIANS(INDEX(10_Lieux!$G:$G,V283)-INDEX(10_Lieux!$G:$G,U283))/2)^2)),1)</f>
        <v>605.6</v>
      </c>
      <c r="X283" s="14" t="n">
        <f aca="false">ROUND(I283/IF(I283&lt;p_seuil_vitesse,p_vit_lente,p_vit_rapide)*60/15,0)*15</f>
        <v>480</v>
      </c>
      <c r="Y283" s="14" t="n">
        <f aca="false">MAX(IF(INDEX(10_Lieux!$B:$B,U283)&lt;&gt;"Ville",INDEX(10_Lieux!$I:$I,U283),0),IF(INDEX(10_Lieux!$B:$B,V283)&lt;&gt;"Ville",INDEX(10_Lieux!$I:$I,V283),0))</f>
        <v>0</v>
      </c>
      <c r="Z283" s="14" t="str">
        <f aca="false">A283&amp;"|"&amp;B283</f>
        <v>Grenoble|Liège</v>
      </c>
      <c r="AA283" s="14" t="str">
        <f aca="false">IF(I283&lt;p_local,"Local",IF(I283&lt;p_vv_min,"Courte distance",IF(I283&lt;p_tres_long,"Longue distance","Très longue distance")))</f>
        <v>Très longue distance</v>
      </c>
    </row>
    <row r="284" customFormat="false" ht="15" hidden="false" customHeight="true" outlineLevel="0" collapsed="false">
      <c r="A284" s="1" t="s">
        <v>146</v>
      </c>
      <c r="B284" s="1" t="s">
        <v>160</v>
      </c>
      <c r="C284" s="1" t="s">
        <v>33</v>
      </c>
      <c r="D284" s="1" t="s">
        <v>124</v>
      </c>
      <c r="E284" s="1" t="s">
        <v>428</v>
      </c>
      <c r="F284" s="14" t="s">
        <v>40</v>
      </c>
      <c r="G284" s="14" t="str">
        <f aca="false">IF(I284&lt;p_local,"Local → page infra",IF(H284&gt;=p_ph1,"Phase 1",IF(H284&gt;=p_ph2,"Phase 2","Phase 3")))</f>
        <v>Phase 2</v>
      </c>
      <c r="H284" s="14" t="n">
        <f aca="false">IF(I284&lt;p_local,0,IF(C284="Aéroport → Aéroport",p_pts_plein,IF(Y284&gt;0,IF(I284&lt;=Y284,p_pts_plein,IF(I284&lt;=p_mult2*Y284,p_pts_moyen,p_pts_r3)),IF(I284&gt;=p_vv_min,p_pts_plein,IF(I284&gt;=p_vv_moy,p_pts_moyen,p_pts_court))))+IF(INDEX(10_Lieux!$D:$D,U284)=1,p_prio1,p_prio2)+IF(INDEX(10_Lieux!$D:$D,V284)=1,p_prio1,p_prio2)+IF(K284="Oui",p_tf,0)+p_hub*((INDEX(10_Lieux!$H:$H,U284)="Hub")+(INDEX(10_Lieux!$H:$H,V284)="Hub"))+IF(OR(INDEX(10_Lieux!$H:$H,U284)="Premium",INDEX(10_Lieux!$H:$H,V284)="Premium"),p_prem,0))</f>
        <v>70</v>
      </c>
      <c r="I284" s="14" t="n">
        <f aca="false">ROUND(W284*p_facteur,0)</f>
        <v>736</v>
      </c>
      <c r="J284" s="14" t="str">
        <f aca="false">IF(X284&lt;60,X284&amp;" min",INT(X284/60)&amp;" h"&amp;IF(MOD(X284,60)=0,""," "&amp;TEXT(MOD(X284,60),"00")))</f>
        <v>7 h 45</v>
      </c>
      <c r="K284" s="14" t="str">
        <f aca="false">IF(S284&lt;&gt;T284,"Oui","Non")</f>
        <v>Oui</v>
      </c>
      <c r="L284" s="14" t="str">
        <f aca="false">IF(AND(INDEX(10_Lieux!$B:$B,U284)="Ville",INDEX(10_Lieux!$B:$B,V284)="Ville"),"/chauffeur-prive/"&amp;INDEX(10_Lieux!$E:$E,U284)&amp;"-"&amp;INDEX(10_Lieux!$E:$E,V284)&amp;"/","/chauffeur-prive/"&amp;INDEX(10_Lieux!$E:$E,U284)&amp;"/"&amp;INDEX(10_Lieux!$E:$E,V284)&amp;"/")</f>
        <v>/chauffeur-prive/grenoble-charleroi/</v>
      </c>
      <c r="M284" s="14" t="str">
        <f aca="false">IFERROR(INDEX($L:$L,MATCH(B284&amp;"|"&amp;A284,$Z:$Z,0)),"—")</f>
        <v>/chauffeur-prive/charleroi-grenoble/</v>
      </c>
      <c r="N284" s="14" t="str">
        <f aca="false">IF(LEN("Chauffeur privé "&amp;INDEX(10_Lieux!$J:$J,U284)&amp;" → "&amp;INDEX(10_Lieux!$J:$J,V284)&amp;" | 24h/24")&gt;60,"Chauffeur privé "&amp;INDEX(10_Lieux!$J:$J,U284)&amp;" → "&amp;INDEX(10_Lieux!$J:$J,V284),"Chauffeur privé "&amp;INDEX(10_Lieux!$J:$J,U284)&amp;" → "&amp;INDEX(10_Lieux!$J:$J,V284)&amp;" | 24h/24")</f>
        <v>Chauffeur privé Grenoble → Charleroi | 24h/24</v>
      </c>
      <c r="O284" s="14" t="n">
        <f aca="false">LEN(N284)</f>
        <v>45</v>
      </c>
      <c r="P284" s="14" t="str">
        <f aca="false">"Chauffeur privé "&amp;INDEX(10_Lieux!$K:$K,U284)&amp;" vers "&amp;INDEX(10_Lieux!$L:$L,V284)</f>
        <v>Chauffeur privé de Grenoble vers Charleroi</v>
      </c>
      <c r="Q284" s="14" t="str">
        <f aca="false">"Chauffeur privé "&amp;INDEX(10_Lieux!$K:$K,U284)&amp;" vers "&amp;INDEX(10_Lieux!$L:$L,V284)&amp;" : env. "&amp;I284&amp;" km, "&amp;J284&amp;" de route. Devis personnalisé, standard 24h/24 et 7j/7."</f>
        <v>Chauffeur privé de Grenoble vers Charleroi : env. 736 km, 7 h 45 de route. Devis personnalisé, standard 24h/24 et 7j/7.</v>
      </c>
      <c r="R284" s="14" t="n">
        <f aca="false">LEN(Q284)</f>
        <v>119</v>
      </c>
      <c r="S284" s="14" t="str">
        <f aca="false">INDEX(10_Lieux!$C:$C,U284)</f>
        <v>France</v>
      </c>
      <c r="T284" s="14" t="str">
        <f aca="false">INDEX(10_Lieux!$C:$C,V284)</f>
        <v>Belgique</v>
      </c>
      <c r="U284" s="14" t="n">
        <f aca="false">MATCH(A284,10_Lieux!$A:$A,0)</f>
        <v>9</v>
      </c>
      <c r="V284" s="14" t="n">
        <f aca="false">MATCH(B284,10_Lieux!$A:$A,0)</f>
        <v>96</v>
      </c>
      <c r="W284" s="14" t="n">
        <f aca="false">ROUND(6371*2*ASIN(SQRT(SIN(RADIANS(INDEX(10_Lieux!$F:$F,V284)-INDEX(10_Lieux!$F:$F,U284))/2)^2+COS(RADIANS(INDEX(10_Lieux!$F:$F,U284)))*COS(RADIANS(INDEX(10_Lieux!$F:$F,V284)))*SIN(RADIANS(INDEX(10_Lieux!$G:$G,V284)-INDEX(10_Lieux!$G:$G,U284))/2)^2)),1)</f>
        <v>588.6</v>
      </c>
      <c r="X284" s="14" t="n">
        <f aca="false">ROUND(I284/IF(I284&lt;p_seuil_vitesse,p_vit_lente,p_vit_rapide)*60/15,0)*15</f>
        <v>465</v>
      </c>
      <c r="Y284" s="14" t="n">
        <f aca="false">MAX(IF(INDEX(10_Lieux!$B:$B,U284)&lt;&gt;"Ville",INDEX(10_Lieux!$I:$I,U284),0),IF(INDEX(10_Lieux!$B:$B,V284)&lt;&gt;"Ville",INDEX(10_Lieux!$I:$I,V284),0))</f>
        <v>0</v>
      </c>
      <c r="Z284" s="14" t="str">
        <f aca="false">A284&amp;"|"&amp;B284</f>
        <v>Grenoble|Charleroi</v>
      </c>
      <c r="AA284" s="14" t="str">
        <f aca="false">IF(I284&lt;p_local,"Local",IF(I284&lt;p_vv_min,"Courte distance",IF(I284&lt;p_tres_long,"Longue distance","Très longue distance")))</f>
        <v>Très longue distance</v>
      </c>
    </row>
    <row r="285" customFormat="false" ht="15" hidden="false" customHeight="true" outlineLevel="0" collapsed="false">
      <c r="A285" s="1" t="s">
        <v>146</v>
      </c>
      <c r="B285" s="1" t="s">
        <v>162</v>
      </c>
      <c r="C285" s="1" t="s">
        <v>33</v>
      </c>
      <c r="D285" s="1" t="s">
        <v>124</v>
      </c>
      <c r="E285" s="1" t="s">
        <v>429</v>
      </c>
      <c r="F285" s="14" t="s">
        <v>40</v>
      </c>
      <c r="G285" s="14" t="str">
        <f aca="false">IF(I285&lt;p_local,"Local → page infra",IF(H285&gt;=p_ph1,"Phase 1",IF(H285&gt;=p_ph2,"Phase 2","Phase 3")))</f>
        <v>Phase 2</v>
      </c>
      <c r="H285" s="14" t="n">
        <f aca="false">IF(I285&lt;p_local,0,IF(C285="Aéroport → Aéroport",p_pts_plein,IF(Y285&gt;0,IF(I285&lt;=Y285,p_pts_plein,IF(I285&lt;=p_mult2*Y285,p_pts_moyen,p_pts_r3)),IF(I285&gt;=p_vv_min,p_pts_plein,IF(I285&gt;=p_vv_moy,p_pts_moyen,p_pts_court))))+IF(INDEX(10_Lieux!$D:$D,U285)=1,p_prio1,p_prio2)+IF(INDEX(10_Lieux!$D:$D,V285)=1,p_prio1,p_prio2)+IF(K285="Oui",p_tf,0)+p_hub*((INDEX(10_Lieux!$H:$H,U285)="Hub")+(INDEX(10_Lieux!$H:$H,V285)="Hub"))+IF(OR(INDEX(10_Lieux!$H:$H,U285)="Premium",INDEX(10_Lieux!$H:$H,V285)="Premium"),p_prem,0))</f>
        <v>70</v>
      </c>
      <c r="I285" s="14" t="n">
        <f aca="false">ROUND(W285*p_facteur,0)</f>
        <v>375</v>
      </c>
      <c r="J285" s="14" t="str">
        <f aca="false">IF(X285&lt;60,X285&amp;" min",INT(X285/60)&amp;" h"&amp;IF(MOD(X285,60)=0,""," "&amp;TEXT(MOD(X285,60),"00")))</f>
        <v>4 h</v>
      </c>
      <c r="K285" s="14" t="str">
        <f aca="false">IF(S285&lt;&gt;T285,"Oui","Non")</f>
        <v>Oui</v>
      </c>
      <c r="L285" s="14" t="str">
        <f aca="false">IF(AND(INDEX(10_Lieux!$B:$B,U285)="Ville",INDEX(10_Lieux!$B:$B,V285)="Ville"),"/chauffeur-prive/"&amp;INDEX(10_Lieux!$E:$E,U285)&amp;"-"&amp;INDEX(10_Lieux!$E:$E,V285)&amp;"/","/chauffeur-prive/"&amp;INDEX(10_Lieux!$E:$E,U285)&amp;"/"&amp;INDEX(10_Lieux!$E:$E,V285)&amp;"/")</f>
        <v>/chauffeur-prive/grenoble-bale/</v>
      </c>
      <c r="M285" s="14" t="str">
        <f aca="false">IFERROR(INDEX($L:$L,MATCH(B285&amp;"|"&amp;A285,$Z:$Z,0)),"—")</f>
        <v>/chauffeur-prive/bale-grenoble/</v>
      </c>
      <c r="N285" s="14" t="str">
        <f aca="false">IF(LEN("Chauffeur privé "&amp;INDEX(10_Lieux!$J:$J,U285)&amp;" → "&amp;INDEX(10_Lieux!$J:$J,V285)&amp;" | 24h/24")&gt;60,"Chauffeur privé "&amp;INDEX(10_Lieux!$J:$J,U285)&amp;" → "&amp;INDEX(10_Lieux!$J:$J,V285),"Chauffeur privé "&amp;INDEX(10_Lieux!$J:$J,U285)&amp;" → "&amp;INDEX(10_Lieux!$J:$J,V285)&amp;" | 24h/24")</f>
        <v>Chauffeur privé Grenoble → Bâle | 24h/24</v>
      </c>
      <c r="O285" s="14" t="n">
        <f aca="false">LEN(N285)</f>
        <v>40</v>
      </c>
      <c r="P285" s="14" t="str">
        <f aca="false">"Chauffeur privé "&amp;INDEX(10_Lieux!$K:$K,U285)&amp;" vers "&amp;INDEX(10_Lieux!$L:$L,V285)</f>
        <v>Chauffeur privé de Grenoble vers Bâle</v>
      </c>
      <c r="Q285" s="14" t="str">
        <f aca="false">"Chauffeur privé "&amp;INDEX(10_Lieux!$K:$K,U285)&amp;" vers "&amp;INDEX(10_Lieux!$L:$L,V285)&amp;" : env. "&amp;I285&amp;" km, "&amp;J285&amp;" de route. Devis personnalisé, standard 24h/24 et 7j/7."</f>
        <v>Chauffeur privé de Grenoble vers Bâle : env. 375 km, 4 h de route. Devis personnalisé, standard 24h/24 et 7j/7.</v>
      </c>
      <c r="R285" s="14" t="n">
        <f aca="false">LEN(Q285)</f>
        <v>111</v>
      </c>
      <c r="S285" s="14" t="str">
        <f aca="false">INDEX(10_Lieux!$C:$C,U285)</f>
        <v>France</v>
      </c>
      <c r="T285" s="14" t="str">
        <f aca="false">INDEX(10_Lieux!$C:$C,V285)</f>
        <v>Suisse</v>
      </c>
      <c r="U285" s="14" t="n">
        <f aca="false">MATCH(A285,10_Lieux!$A:$A,0)</f>
        <v>9</v>
      </c>
      <c r="V285" s="14" t="n">
        <f aca="false">MATCH(B285,10_Lieux!$A:$A,0)</f>
        <v>121</v>
      </c>
      <c r="W285" s="14" t="n">
        <f aca="false">ROUND(6371*2*ASIN(SQRT(SIN(RADIANS(INDEX(10_Lieux!$F:$F,V285)-INDEX(10_Lieux!$F:$F,U285))/2)^2+COS(RADIANS(INDEX(10_Lieux!$F:$F,U285)))*COS(RADIANS(INDEX(10_Lieux!$F:$F,V285)))*SIN(RADIANS(INDEX(10_Lieux!$G:$G,V285)-INDEX(10_Lieux!$G:$G,U285))/2)^2)),1)</f>
        <v>300</v>
      </c>
      <c r="X285" s="14" t="n">
        <f aca="false">ROUND(I285/IF(I285&lt;p_seuil_vitesse,p_vit_lente,p_vit_rapide)*60/15,0)*15</f>
        <v>240</v>
      </c>
      <c r="Y285" s="14" t="n">
        <f aca="false">MAX(IF(INDEX(10_Lieux!$B:$B,U285)&lt;&gt;"Ville",INDEX(10_Lieux!$I:$I,U285),0),IF(INDEX(10_Lieux!$B:$B,V285)&lt;&gt;"Ville",INDEX(10_Lieux!$I:$I,V285),0))</f>
        <v>0</v>
      </c>
      <c r="Z285" s="14" t="str">
        <f aca="false">A285&amp;"|"&amp;B285</f>
        <v>Grenoble|Bâle</v>
      </c>
      <c r="AA285" s="14" t="str">
        <f aca="false">IF(I285&lt;p_local,"Local",IF(I285&lt;p_vv_min,"Courte distance",IF(I285&lt;p_tres_long,"Longue distance","Très longue distance")))</f>
        <v>Longue distance</v>
      </c>
    </row>
    <row r="286" customFormat="false" ht="15" hidden="false" customHeight="true" outlineLevel="0" collapsed="false">
      <c r="A286" s="1" t="s">
        <v>146</v>
      </c>
      <c r="B286" s="1" t="s">
        <v>164</v>
      </c>
      <c r="C286" s="1" t="s">
        <v>33</v>
      </c>
      <c r="D286" s="1" t="s">
        <v>124</v>
      </c>
      <c r="E286" s="1" t="s">
        <v>430</v>
      </c>
      <c r="F286" s="14" t="s">
        <v>40</v>
      </c>
      <c r="G286" s="14" t="str">
        <f aca="false">IF(I286&lt;p_local,"Local → page infra",IF(H286&gt;=p_ph1,"Phase 1",IF(H286&gt;=p_ph2,"Phase 2","Phase 3")))</f>
        <v>Phase 1</v>
      </c>
      <c r="H286" s="14" t="n">
        <f aca="false">IF(I286&lt;p_local,0,IF(C286="Aéroport → Aéroport",p_pts_plein,IF(Y286&gt;0,IF(I286&lt;=Y286,p_pts_plein,IF(I286&lt;=p_mult2*Y286,p_pts_moyen,p_pts_r3)),IF(I286&gt;=p_vv_min,p_pts_plein,IF(I286&gt;=p_vv_moy,p_pts_moyen,p_pts_court))))+IF(INDEX(10_Lieux!$D:$D,U286)=1,p_prio1,p_prio2)+IF(INDEX(10_Lieux!$D:$D,V286)=1,p_prio1,p_prio2)+IF(K286="Oui",p_tf,0)+p_hub*((INDEX(10_Lieux!$H:$H,U286)="Hub")+(INDEX(10_Lieux!$H:$H,V286)="Hub"))+IF(OR(INDEX(10_Lieux!$H:$H,U286)="Premium",INDEX(10_Lieux!$H:$H,V286)="Premium"),p_prem,0))</f>
        <v>80</v>
      </c>
      <c r="I286" s="14" t="n">
        <f aca="false">ROUND(W286*p_facteur,0)</f>
        <v>407</v>
      </c>
      <c r="J286" s="14" t="str">
        <f aca="false">IF(X286&lt;60,X286&amp;" min",INT(X286/60)&amp;" h"&amp;IF(MOD(X286,60)=0,""," "&amp;TEXT(MOD(X286,60),"00")))</f>
        <v>4 h 15</v>
      </c>
      <c r="K286" s="14" t="str">
        <f aca="false">IF(S286&lt;&gt;T286,"Oui","Non")</f>
        <v>Oui</v>
      </c>
      <c r="L286" s="14" t="str">
        <f aca="false">IF(AND(INDEX(10_Lieux!$B:$B,U286)="Ville",INDEX(10_Lieux!$B:$B,V286)="Ville"),"/chauffeur-prive/"&amp;INDEX(10_Lieux!$E:$E,U286)&amp;"-"&amp;INDEX(10_Lieux!$E:$E,V286)&amp;"/","/chauffeur-prive/"&amp;INDEX(10_Lieux!$E:$E,U286)&amp;"/"&amp;INDEX(10_Lieux!$E:$E,V286)&amp;"/")</f>
        <v>/chauffeur-prive/grenoble-zurich/</v>
      </c>
      <c r="M286" s="14" t="str">
        <f aca="false">IFERROR(INDEX($L:$L,MATCH(B286&amp;"|"&amp;A286,$Z:$Z,0)),"—")</f>
        <v>/chauffeur-prive/zurich-grenoble/</v>
      </c>
      <c r="N286" s="14" t="str">
        <f aca="false">IF(LEN("Chauffeur privé "&amp;INDEX(10_Lieux!$J:$J,U286)&amp;" → "&amp;INDEX(10_Lieux!$J:$J,V286)&amp;" | 24h/24")&gt;60,"Chauffeur privé "&amp;INDEX(10_Lieux!$J:$J,U286)&amp;" → "&amp;INDEX(10_Lieux!$J:$J,V286),"Chauffeur privé "&amp;INDEX(10_Lieux!$J:$J,U286)&amp;" → "&amp;INDEX(10_Lieux!$J:$J,V286)&amp;" | 24h/24")</f>
        <v>Chauffeur privé Grenoble → Zurich | 24h/24</v>
      </c>
      <c r="O286" s="14" t="n">
        <f aca="false">LEN(N286)</f>
        <v>42</v>
      </c>
      <c r="P286" s="14" t="str">
        <f aca="false">"Chauffeur privé "&amp;INDEX(10_Lieux!$K:$K,U286)&amp;" vers "&amp;INDEX(10_Lieux!$L:$L,V286)</f>
        <v>Chauffeur privé de Grenoble vers Zurich</v>
      </c>
      <c r="Q286" s="14" t="str">
        <f aca="false">"Chauffeur privé "&amp;INDEX(10_Lieux!$K:$K,U286)&amp;" vers "&amp;INDEX(10_Lieux!$L:$L,V286)&amp;" : env. "&amp;I286&amp;" km, "&amp;J286&amp;" de route. Devis personnalisé, standard 24h/24 et 7j/7."</f>
        <v>Chauffeur privé de Grenoble vers Zurich : env. 407 km, 4 h 15 de route. Devis personnalisé, standard 24h/24 et 7j/7.</v>
      </c>
      <c r="R286" s="14" t="n">
        <f aca="false">LEN(Q286)</f>
        <v>116</v>
      </c>
      <c r="S286" s="14" t="str">
        <f aca="false">INDEX(10_Lieux!$C:$C,U286)</f>
        <v>France</v>
      </c>
      <c r="T286" s="14" t="str">
        <f aca="false">INDEX(10_Lieux!$C:$C,V286)</f>
        <v>Suisse</v>
      </c>
      <c r="U286" s="14" t="n">
        <f aca="false">MATCH(A286,10_Lieux!$A:$A,0)</f>
        <v>9</v>
      </c>
      <c r="V286" s="14" t="n">
        <f aca="false">MATCH(B286,10_Lieux!$A:$A,0)</f>
        <v>122</v>
      </c>
      <c r="W286" s="14" t="n">
        <f aca="false">ROUND(6371*2*ASIN(SQRT(SIN(RADIANS(INDEX(10_Lieux!$F:$F,V286)-INDEX(10_Lieux!$F:$F,U286))/2)^2+COS(RADIANS(INDEX(10_Lieux!$F:$F,U286)))*COS(RADIANS(INDEX(10_Lieux!$F:$F,V286)))*SIN(RADIANS(INDEX(10_Lieux!$G:$G,V286)-INDEX(10_Lieux!$G:$G,U286))/2)^2)),1)</f>
        <v>325.6</v>
      </c>
      <c r="X286" s="14" t="n">
        <f aca="false">ROUND(I286/IF(I286&lt;p_seuil_vitesse,p_vit_lente,p_vit_rapide)*60/15,0)*15</f>
        <v>255</v>
      </c>
      <c r="Y286" s="14" t="n">
        <f aca="false">MAX(IF(INDEX(10_Lieux!$B:$B,U286)&lt;&gt;"Ville",INDEX(10_Lieux!$I:$I,U286),0),IF(INDEX(10_Lieux!$B:$B,V286)&lt;&gt;"Ville",INDEX(10_Lieux!$I:$I,V286),0))</f>
        <v>0</v>
      </c>
      <c r="Z286" s="14" t="str">
        <f aca="false">A286&amp;"|"&amp;B286</f>
        <v>Grenoble|Zurich</v>
      </c>
      <c r="AA286" s="14" t="str">
        <f aca="false">IF(I286&lt;p_local,"Local",IF(I286&lt;p_vv_min,"Courte distance",IF(I286&lt;p_tres_long,"Longue distance","Très longue distance")))</f>
        <v>Longue distance</v>
      </c>
    </row>
    <row r="287" customFormat="false" ht="15" hidden="false" customHeight="true" outlineLevel="0" collapsed="false">
      <c r="A287" s="1" t="s">
        <v>146</v>
      </c>
      <c r="B287" s="1" t="s">
        <v>166</v>
      </c>
      <c r="C287" s="1" t="s">
        <v>33</v>
      </c>
      <c r="D287" s="1" t="s">
        <v>124</v>
      </c>
      <c r="E287" s="1" t="s">
        <v>431</v>
      </c>
      <c r="F287" s="14" t="s">
        <v>40</v>
      </c>
      <c r="G287" s="14" t="str">
        <f aca="false">IF(I287&lt;p_local,"Local → page infra",IF(H287&gt;=p_ph1,"Phase 1",IF(H287&gt;=p_ph2,"Phase 2","Phase 3")))</f>
        <v>Phase 2</v>
      </c>
      <c r="H287" s="14" t="n">
        <f aca="false">IF(I287&lt;p_local,0,IF(C287="Aéroport → Aéroport",p_pts_plein,IF(Y287&gt;0,IF(I287&lt;=Y287,p_pts_plein,IF(I287&lt;=p_mult2*Y287,p_pts_moyen,p_pts_r3)),IF(I287&gt;=p_vv_min,p_pts_plein,IF(I287&gt;=p_vv_moy,p_pts_moyen,p_pts_court))))+IF(INDEX(10_Lieux!$D:$D,U287)=1,p_prio1,p_prio2)+IF(INDEX(10_Lieux!$D:$D,V287)=1,p_prio1,p_prio2)+IF(K287="Oui",p_tf,0)+p_hub*((INDEX(10_Lieux!$H:$H,U287)="Hub")+(INDEX(10_Lieux!$H:$H,V287)="Hub"))+IF(OR(INDEX(10_Lieux!$H:$H,U287)="Premium",INDEX(10_Lieux!$H:$H,V287)="Premium"),p_prem,0))</f>
        <v>70</v>
      </c>
      <c r="I287" s="14" t="n">
        <f aca="false">ROUND(W287*p_facteur,0)</f>
        <v>296</v>
      </c>
      <c r="J287" s="14" t="str">
        <f aca="false">IF(X287&lt;60,X287&amp;" min",INT(X287/60)&amp;" h"&amp;IF(MOD(X287,60)=0,""," "&amp;TEXT(MOD(X287,60),"00")))</f>
        <v>3 h</v>
      </c>
      <c r="K287" s="14" t="str">
        <f aca="false">IF(S287&lt;&gt;T287,"Oui","Non")</f>
        <v>Oui</v>
      </c>
      <c r="L287" s="14" t="str">
        <f aca="false">IF(AND(INDEX(10_Lieux!$B:$B,U287)="Ville",INDEX(10_Lieux!$B:$B,V287)="Ville"),"/chauffeur-prive/"&amp;INDEX(10_Lieux!$E:$E,U287)&amp;"-"&amp;INDEX(10_Lieux!$E:$E,V287)&amp;"/","/chauffeur-prive/"&amp;INDEX(10_Lieux!$E:$E,U287)&amp;"/"&amp;INDEX(10_Lieux!$E:$E,V287)&amp;"/")</f>
        <v>/chauffeur-prive/grenoble-berne/</v>
      </c>
      <c r="M287" s="14" t="str">
        <f aca="false">IFERROR(INDEX($L:$L,MATCH(B287&amp;"|"&amp;A287,$Z:$Z,0)),"—")</f>
        <v>/chauffeur-prive/berne-grenoble/</v>
      </c>
      <c r="N287" s="14" t="str">
        <f aca="false">IF(LEN("Chauffeur privé "&amp;INDEX(10_Lieux!$J:$J,U287)&amp;" → "&amp;INDEX(10_Lieux!$J:$J,V287)&amp;" | 24h/24")&gt;60,"Chauffeur privé "&amp;INDEX(10_Lieux!$J:$J,U287)&amp;" → "&amp;INDEX(10_Lieux!$J:$J,V287),"Chauffeur privé "&amp;INDEX(10_Lieux!$J:$J,U287)&amp;" → "&amp;INDEX(10_Lieux!$J:$J,V287)&amp;" | 24h/24")</f>
        <v>Chauffeur privé Grenoble → Berne | 24h/24</v>
      </c>
      <c r="O287" s="14" t="n">
        <f aca="false">LEN(N287)</f>
        <v>41</v>
      </c>
      <c r="P287" s="14" t="str">
        <f aca="false">"Chauffeur privé "&amp;INDEX(10_Lieux!$K:$K,U287)&amp;" vers "&amp;INDEX(10_Lieux!$L:$L,V287)</f>
        <v>Chauffeur privé de Grenoble vers Berne</v>
      </c>
      <c r="Q287" s="14" t="str">
        <f aca="false">"Chauffeur privé "&amp;INDEX(10_Lieux!$K:$K,U287)&amp;" vers "&amp;INDEX(10_Lieux!$L:$L,V287)&amp;" : env. "&amp;I287&amp;" km, "&amp;J287&amp;" de route. Devis personnalisé, standard 24h/24 et 7j/7."</f>
        <v>Chauffeur privé de Grenoble vers Berne : env. 296 km, 3 h de route. Devis personnalisé, standard 24h/24 et 7j/7.</v>
      </c>
      <c r="R287" s="14" t="n">
        <f aca="false">LEN(Q287)</f>
        <v>112</v>
      </c>
      <c r="S287" s="14" t="str">
        <f aca="false">INDEX(10_Lieux!$C:$C,U287)</f>
        <v>France</v>
      </c>
      <c r="T287" s="14" t="str">
        <f aca="false">INDEX(10_Lieux!$C:$C,V287)</f>
        <v>Suisse</v>
      </c>
      <c r="U287" s="14" t="n">
        <f aca="false">MATCH(A287,10_Lieux!$A:$A,0)</f>
        <v>9</v>
      </c>
      <c r="V287" s="14" t="n">
        <f aca="false">MATCH(B287,10_Lieux!$A:$A,0)</f>
        <v>123</v>
      </c>
      <c r="W287" s="14" t="n">
        <f aca="false">ROUND(6371*2*ASIN(SQRT(SIN(RADIANS(INDEX(10_Lieux!$F:$F,V287)-INDEX(10_Lieux!$F:$F,U287))/2)^2+COS(RADIANS(INDEX(10_Lieux!$F:$F,U287)))*COS(RADIANS(INDEX(10_Lieux!$F:$F,V287)))*SIN(RADIANS(INDEX(10_Lieux!$G:$G,V287)-INDEX(10_Lieux!$G:$G,U287))/2)^2)),1)</f>
        <v>236.6</v>
      </c>
      <c r="X287" s="14" t="n">
        <f aca="false">ROUND(I287/IF(I287&lt;p_seuil_vitesse,p_vit_lente,p_vit_rapide)*60/15,0)*15</f>
        <v>180</v>
      </c>
      <c r="Y287" s="14" t="n">
        <f aca="false">MAX(IF(INDEX(10_Lieux!$B:$B,U287)&lt;&gt;"Ville",INDEX(10_Lieux!$I:$I,U287),0),IF(INDEX(10_Lieux!$B:$B,V287)&lt;&gt;"Ville",INDEX(10_Lieux!$I:$I,V287),0))</f>
        <v>0</v>
      </c>
      <c r="Z287" s="14" t="str">
        <f aca="false">A287&amp;"|"&amp;B287</f>
        <v>Grenoble|Berne</v>
      </c>
      <c r="AA287" s="14" t="str">
        <f aca="false">IF(I287&lt;p_local,"Local",IF(I287&lt;p_vv_min,"Courte distance",IF(I287&lt;p_tres_long,"Longue distance","Très longue distance")))</f>
        <v>Longue distance</v>
      </c>
    </row>
    <row r="288" customFormat="false" ht="15" hidden="false" customHeight="true" outlineLevel="0" collapsed="false">
      <c r="A288" s="1" t="s">
        <v>148</v>
      </c>
      <c r="B288" s="1" t="s">
        <v>122</v>
      </c>
      <c r="C288" s="1" t="s">
        <v>33</v>
      </c>
      <c r="D288" s="1" t="s">
        <v>124</v>
      </c>
      <c r="E288" s="1" t="s">
        <v>432</v>
      </c>
      <c r="F288" s="14" t="s">
        <v>40</v>
      </c>
      <c r="G288" s="14" t="str">
        <f aca="false">IF(I288&lt;p_local,"Local → page infra",IF(H288&gt;=p_ph1,"Phase 1",IF(H288&gt;=p_ph2,"Phase 2","Phase 3")))</f>
        <v>Phase 2</v>
      </c>
      <c r="H288" s="14" t="n">
        <f aca="false">IF(I288&lt;p_local,0,IF(C288="Aéroport → Aéroport",p_pts_plein,IF(Y288&gt;0,IF(I288&lt;=Y288,p_pts_plein,IF(I288&lt;=p_mult2*Y288,p_pts_moyen,p_pts_r3)),IF(I288&gt;=p_vv_min,p_pts_plein,IF(I288&gt;=p_vv_moy,p_pts_moyen,p_pts_court))))+IF(INDEX(10_Lieux!$D:$D,U288)=1,p_prio1,p_prio2)+IF(INDEX(10_Lieux!$D:$D,V288)=1,p_prio1,p_prio2)+IF(K288="Oui",p_tf,0)+p_hub*((INDEX(10_Lieux!$H:$H,U288)="Hub")+(INDEX(10_Lieux!$H:$H,V288)="Hub"))+IF(OR(INDEX(10_Lieux!$H:$H,U288)="Premium",INDEX(10_Lieux!$H:$H,V288)="Premium"),p_prem,0))</f>
        <v>70</v>
      </c>
      <c r="I288" s="14" t="n">
        <f aca="false">ROUND(W288*p_facteur,0)</f>
        <v>543</v>
      </c>
      <c r="J288" s="14" t="str">
        <f aca="false">IF(X288&lt;60,X288&amp;" min",INT(X288/60)&amp;" h"&amp;IF(MOD(X288,60)=0,""," "&amp;TEXT(MOD(X288,60),"00")))</f>
        <v>5 h 45</v>
      </c>
      <c r="K288" s="14" t="str">
        <f aca="false">IF(S288&lt;&gt;T288,"Oui","Non")</f>
        <v>Non</v>
      </c>
      <c r="L288" s="14" t="str">
        <f aca="false">IF(AND(INDEX(10_Lieux!$B:$B,U288)="Ville",INDEX(10_Lieux!$B:$B,V288)="Ville"),"/chauffeur-prive/"&amp;INDEX(10_Lieux!$E:$E,U288)&amp;"-"&amp;INDEX(10_Lieux!$E:$E,V288)&amp;"/","/chauffeur-prive/"&amp;INDEX(10_Lieux!$E:$E,U288)&amp;"/"&amp;INDEX(10_Lieux!$E:$E,V288)&amp;"/")</f>
        <v>/chauffeur-prive/annecy-paris/</v>
      </c>
      <c r="M288" s="14" t="str">
        <f aca="false">IFERROR(INDEX($L:$L,MATCH(B288&amp;"|"&amp;A288,$Z:$Z,0)),"—")</f>
        <v>/chauffeur-prive/paris-annecy/</v>
      </c>
      <c r="N288" s="14" t="str">
        <f aca="false">IF(LEN("Chauffeur privé "&amp;INDEX(10_Lieux!$J:$J,U288)&amp;" → "&amp;INDEX(10_Lieux!$J:$J,V288)&amp;" | 24h/24")&gt;60,"Chauffeur privé "&amp;INDEX(10_Lieux!$J:$J,U288)&amp;" → "&amp;INDEX(10_Lieux!$J:$J,V288),"Chauffeur privé "&amp;INDEX(10_Lieux!$J:$J,U288)&amp;" → "&amp;INDEX(10_Lieux!$J:$J,V288)&amp;" | 24h/24")</f>
        <v>Chauffeur privé Annecy → Paris | 24h/24</v>
      </c>
      <c r="O288" s="14" t="n">
        <f aca="false">LEN(N288)</f>
        <v>39</v>
      </c>
      <c r="P288" s="14" t="str">
        <f aca="false">"Chauffeur privé "&amp;INDEX(10_Lieux!$K:$K,U288)&amp;" vers "&amp;INDEX(10_Lieux!$L:$L,V288)</f>
        <v>Chauffeur privé d'Annecy vers Paris</v>
      </c>
      <c r="Q288" s="14" t="str">
        <f aca="false">"Chauffeur privé "&amp;INDEX(10_Lieux!$K:$K,U288)&amp;" vers "&amp;INDEX(10_Lieux!$L:$L,V288)&amp;" : env. "&amp;I288&amp;" km, "&amp;J288&amp;" de route. Devis personnalisé, standard 24h/24 et 7j/7."</f>
        <v>Chauffeur privé d'Annecy vers Paris : env. 543 km, 5 h 45 de route. Devis personnalisé, standard 24h/24 et 7j/7.</v>
      </c>
      <c r="R288" s="14" t="n">
        <f aca="false">LEN(Q288)</f>
        <v>112</v>
      </c>
      <c r="S288" s="14" t="str">
        <f aca="false">INDEX(10_Lieux!$C:$C,U288)</f>
        <v>France</v>
      </c>
      <c r="T288" s="14" t="str">
        <f aca="false">INDEX(10_Lieux!$C:$C,V288)</f>
        <v>France</v>
      </c>
      <c r="U288" s="14" t="n">
        <f aca="false">MATCH(A288,10_Lieux!$A:$A,0)</f>
        <v>10</v>
      </c>
      <c r="V288" s="14" t="n">
        <f aca="false">MATCH(B288,10_Lieux!$A:$A,0)</f>
        <v>2</v>
      </c>
      <c r="W288" s="14" t="n">
        <f aca="false">ROUND(6371*2*ASIN(SQRT(SIN(RADIANS(INDEX(10_Lieux!$F:$F,V288)-INDEX(10_Lieux!$F:$F,U288))/2)^2+COS(RADIANS(INDEX(10_Lieux!$F:$F,U288)))*COS(RADIANS(INDEX(10_Lieux!$F:$F,V288)))*SIN(RADIANS(INDEX(10_Lieux!$G:$G,V288)-INDEX(10_Lieux!$G:$G,U288))/2)^2)),1)</f>
        <v>434.7</v>
      </c>
      <c r="X288" s="14" t="n">
        <f aca="false">ROUND(I288/IF(I288&lt;p_seuil_vitesse,p_vit_lente,p_vit_rapide)*60/15,0)*15</f>
        <v>345</v>
      </c>
      <c r="Y288" s="14" t="n">
        <f aca="false">MAX(IF(INDEX(10_Lieux!$B:$B,U288)&lt;&gt;"Ville",INDEX(10_Lieux!$I:$I,U288),0),IF(INDEX(10_Lieux!$B:$B,V288)&lt;&gt;"Ville",INDEX(10_Lieux!$I:$I,V288),0))</f>
        <v>0</v>
      </c>
      <c r="Z288" s="14" t="str">
        <f aca="false">A288&amp;"|"&amp;B288</f>
        <v>Annecy|Paris</v>
      </c>
      <c r="AA288" s="14" t="str">
        <f aca="false">IF(I288&lt;p_local,"Local",IF(I288&lt;p_vv_min,"Courte distance",IF(I288&lt;p_tres_long,"Longue distance","Très longue distance")))</f>
        <v>Longue distance</v>
      </c>
    </row>
    <row r="289" customFormat="false" ht="15" hidden="false" customHeight="true" outlineLevel="0" collapsed="false">
      <c r="A289" s="1" t="s">
        <v>148</v>
      </c>
      <c r="B289" s="1" t="s">
        <v>123</v>
      </c>
      <c r="C289" s="1" t="s">
        <v>33</v>
      </c>
      <c r="D289" s="1" t="s">
        <v>124</v>
      </c>
      <c r="E289" s="1" t="s">
        <v>433</v>
      </c>
      <c r="F289" s="14" t="s">
        <v>40</v>
      </c>
      <c r="G289" s="14" t="str">
        <f aca="false">IF(I289&lt;p_local,"Local → page infra",IF(H289&gt;=p_ph1,"Phase 1",IF(H289&gt;=p_ph2,"Phase 2","Phase 3")))</f>
        <v>Phase 2</v>
      </c>
      <c r="H289" s="14" t="n">
        <f aca="false">IF(I289&lt;p_local,0,IF(C289="Aéroport → Aéroport",p_pts_plein,IF(Y289&gt;0,IF(I289&lt;=Y289,p_pts_plein,IF(I289&lt;=p_mult2*Y289,p_pts_moyen,p_pts_r3)),IF(I289&gt;=p_vv_min,p_pts_plein,IF(I289&gt;=p_vv_moy,p_pts_moyen,p_pts_court))))+IF(INDEX(10_Lieux!$D:$D,U289)=1,p_prio1,p_prio2)+IF(INDEX(10_Lieux!$D:$D,V289)=1,p_prio1,p_prio2)+IF(K289="Oui",p_tf,0)+p_hub*((INDEX(10_Lieux!$H:$H,U289)="Hub")+(INDEX(10_Lieux!$H:$H,V289)="Hub"))+IF(OR(INDEX(10_Lieux!$H:$H,U289)="Premium",INDEX(10_Lieux!$H:$H,V289)="Premium"),p_prem,0))</f>
        <v>70</v>
      </c>
      <c r="I289" s="14" t="n">
        <f aca="false">ROUND(W289*p_facteur,0)</f>
        <v>127</v>
      </c>
      <c r="J289" s="14" t="str">
        <f aca="false">IF(X289&lt;60,X289&amp;" min",INT(X289/60)&amp;" h"&amp;IF(MOD(X289,60)=0,""," "&amp;TEXT(MOD(X289,60),"00")))</f>
        <v>1 h 15</v>
      </c>
      <c r="K289" s="14" t="str">
        <f aca="false">IF(S289&lt;&gt;T289,"Oui","Non")</f>
        <v>Non</v>
      </c>
      <c r="L289" s="14" t="str">
        <f aca="false">IF(AND(INDEX(10_Lieux!$B:$B,U289)="Ville",INDEX(10_Lieux!$B:$B,V289)="Ville"),"/chauffeur-prive/"&amp;INDEX(10_Lieux!$E:$E,U289)&amp;"-"&amp;INDEX(10_Lieux!$E:$E,V289)&amp;"/","/chauffeur-prive/"&amp;INDEX(10_Lieux!$E:$E,U289)&amp;"/"&amp;INDEX(10_Lieux!$E:$E,V289)&amp;"/")</f>
        <v>/chauffeur-prive/annecy-lyon/</v>
      </c>
      <c r="M289" s="14" t="str">
        <f aca="false">IFERROR(INDEX($L:$L,MATCH(B289&amp;"|"&amp;A289,$Z:$Z,0)),"—")</f>
        <v>/chauffeur-prive/lyon-annecy/</v>
      </c>
      <c r="N289" s="14" t="str">
        <f aca="false">IF(LEN("Chauffeur privé "&amp;INDEX(10_Lieux!$J:$J,U289)&amp;" → "&amp;INDEX(10_Lieux!$J:$J,V289)&amp;" | 24h/24")&gt;60,"Chauffeur privé "&amp;INDEX(10_Lieux!$J:$J,U289)&amp;" → "&amp;INDEX(10_Lieux!$J:$J,V289),"Chauffeur privé "&amp;INDEX(10_Lieux!$J:$J,U289)&amp;" → "&amp;INDEX(10_Lieux!$J:$J,V289)&amp;" | 24h/24")</f>
        <v>Chauffeur privé Annecy → Lyon | 24h/24</v>
      </c>
      <c r="O289" s="14" t="n">
        <f aca="false">LEN(N289)</f>
        <v>38</v>
      </c>
      <c r="P289" s="14" t="str">
        <f aca="false">"Chauffeur privé "&amp;INDEX(10_Lieux!$K:$K,U289)&amp;" vers "&amp;INDEX(10_Lieux!$L:$L,V289)</f>
        <v>Chauffeur privé d'Annecy vers Lyon</v>
      </c>
      <c r="Q289" s="14" t="str">
        <f aca="false">"Chauffeur privé "&amp;INDEX(10_Lieux!$K:$K,U289)&amp;" vers "&amp;INDEX(10_Lieux!$L:$L,V289)&amp;" : env. "&amp;I289&amp;" km, "&amp;J289&amp;" de route. Devis personnalisé, standard 24h/24 et 7j/7."</f>
        <v>Chauffeur privé d'Annecy vers Lyon : env. 127 km, 1 h 15 de route. Devis personnalisé, standard 24h/24 et 7j/7.</v>
      </c>
      <c r="R289" s="14" t="n">
        <f aca="false">LEN(Q289)</f>
        <v>111</v>
      </c>
      <c r="S289" s="14" t="str">
        <f aca="false">INDEX(10_Lieux!$C:$C,U289)</f>
        <v>France</v>
      </c>
      <c r="T289" s="14" t="str">
        <f aca="false">INDEX(10_Lieux!$C:$C,V289)</f>
        <v>France</v>
      </c>
      <c r="U289" s="14" t="n">
        <f aca="false">MATCH(A289,10_Lieux!$A:$A,0)</f>
        <v>10</v>
      </c>
      <c r="V289" s="14" t="n">
        <f aca="false">MATCH(B289,10_Lieux!$A:$A,0)</f>
        <v>8</v>
      </c>
      <c r="W289" s="14" t="n">
        <f aca="false">ROUND(6371*2*ASIN(SQRT(SIN(RADIANS(INDEX(10_Lieux!$F:$F,V289)-INDEX(10_Lieux!$F:$F,U289))/2)^2+COS(RADIANS(INDEX(10_Lieux!$F:$F,U289)))*COS(RADIANS(INDEX(10_Lieux!$F:$F,V289)))*SIN(RADIANS(INDEX(10_Lieux!$G:$G,V289)-INDEX(10_Lieux!$G:$G,U289))/2)^2)),1)</f>
        <v>101.3</v>
      </c>
      <c r="X289" s="14" t="n">
        <f aca="false">ROUND(I289/IF(I289&lt;p_seuil_vitesse,p_vit_lente,p_vit_rapide)*60/15,0)*15</f>
        <v>75</v>
      </c>
      <c r="Y289" s="14" t="n">
        <f aca="false">MAX(IF(INDEX(10_Lieux!$B:$B,U289)&lt;&gt;"Ville",INDEX(10_Lieux!$I:$I,U289),0),IF(INDEX(10_Lieux!$B:$B,V289)&lt;&gt;"Ville",INDEX(10_Lieux!$I:$I,V289),0))</f>
        <v>0</v>
      </c>
      <c r="Z289" s="14" t="str">
        <f aca="false">A289&amp;"|"&amp;B289</f>
        <v>Annecy|Lyon</v>
      </c>
      <c r="AA289" s="14" t="str">
        <f aca="false">IF(I289&lt;p_local,"Local",IF(I289&lt;p_vv_min,"Courte distance",IF(I289&lt;p_tres_long,"Longue distance","Très longue distance")))</f>
        <v>Longue distance</v>
      </c>
    </row>
    <row r="290" customFormat="false" ht="15" hidden="false" customHeight="true" outlineLevel="0" collapsed="false">
      <c r="A290" s="1" t="s">
        <v>148</v>
      </c>
      <c r="B290" s="1" t="s">
        <v>126</v>
      </c>
      <c r="C290" s="1" t="s">
        <v>33</v>
      </c>
      <c r="D290" s="1" t="s">
        <v>124</v>
      </c>
      <c r="E290" s="1" t="s">
        <v>434</v>
      </c>
      <c r="F290" s="14" t="s">
        <v>40</v>
      </c>
      <c r="G290" s="14" t="str">
        <f aca="false">IF(I290&lt;p_local,"Local → page infra",IF(H290&gt;=p_ph1,"Phase 1",IF(H290&gt;=p_ph2,"Phase 2","Phase 3")))</f>
        <v>Phase 2</v>
      </c>
      <c r="H290" s="14" t="n">
        <f aca="false">IF(I290&lt;p_local,0,IF(C290="Aéroport → Aéroport",p_pts_plein,IF(Y290&gt;0,IF(I290&lt;=Y290,p_pts_plein,IF(I290&lt;=p_mult2*Y290,p_pts_moyen,p_pts_r3)),IF(I290&gt;=p_vv_min,p_pts_plein,IF(I290&gt;=p_vv_moy,p_pts_moyen,p_pts_court))))+IF(INDEX(10_Lieux!$D:$D,U290)=1,p_prio1,p_prio2)+IF(INDEX(10_Lieux!$D:$D,V290)=1,p_prio1,p_prio2)+IF(K290="Oui",p_tf,0)+p_hub*((INDEX(10_Lieux!$H:$H,U290)="Hub")+(INDEX(10_Lieux!$H:$H,V290)="Hub"))+IF(OR(INDEX(10_Lieux!$H:$H,U290)="Premium",INDEX(10_Lieux!$H:$H,V290)="Premium"),p_prem,0))</f>
        <v>70</v>
      </c>
      <c r="I290" s="14" t="n">
        <f aca="false">ROUND(W290*p_facteur,0)</f>
        <v>324</v>
      </c>
      <c r="J290" s="14" t="str">
        <f aca="false">IF(X290&lt;60,X290&amp;" min",INT(X290/60)&amp;" h"&amp;IF(MOD(X290,60)=0,""," "&amp;TEXT(MOD(X290,60),"00")))</f>
        <v>3 h 30</v>
      </c>
      <c r="K290" s="14" t="str">
        <f aca="false">IF(S290&lt;&gt;T290,"Oui","Non")</f>
        <v>Non</v>
      </c>
      <c r="L290" s="14" t="str">
        <f aca="false">IF(AND(INDEX(10_Lieux!$B:$B,U290)="Ville",INDEX(10_Lieux!$B:$B,V290)="Ville"),"/chauffeur-prive/"&amp;INDEX(10_Lieux!$E:$E,U290)&amp;"-"&amp;INDEX(10_Lieux!$E:$E,V290)&amp;"/","/chauffeur-prive/"&amp;INDEX(10_Lieux!$E:$E,U290)&amp;"/"&amp;INDEX(10_Lieux!$E:$E,V290)&amp;"/")</f>
        <v>/chauffeur-prive/annecy-nice/</v>
      </c>
      <c r="M290" s="14" t="str">
        <f aca="false">IFERROR(INDEX($L:$L,MATCH(B290&amp;"|"&amp;A290,$Z:$Z,0)),"—")</f>
        <v>/chauffeur-prive/nice-annecy/</v>
      </c>
      <c r="N290" s="14" t="str">
        <f aca="false">IF(LEN("Chauffeur privé "&amp;INDEX(10_Lieux!$J:$J,U290)&amp;" → "&amp;INDEX(10_Lieux!$J:$J,V290)&amp;" | 24h/24")&gt;60,"Chauffeur privé "&amp;INDEX(10_Lieux!$J:$J,U290)&amp;" → "&amp;INDEX(10_Lieux!$J:$J,V290),"Chauffeur privé "&amp;INDEX(10_Lieux!$J:$J,U290)&amp;" → "&amp;INDEX(10_Lieux!$J:$J,V290)&amp;" | 24h/24")</f>
        <v>Chauffeur privé Annecy → Nice | 24h/24</v>
      </c>
      <c r="O290" s="14" t="n">
        <f aca="false">LEN(N290)</f>
        <v>38</v>
      </c>
      <c r="P290" s="14" t="str">
        <f aca="false">"Chauffeur privé "&amp;INDEX(10_Lieux!$K:$K,U290)&amp;" vers "&amp;INDEX(10_Lieux!$L:$L,V290)</f>
        <v>Chauffeur privé d'Annecy vers Nice</v>
      </c>
      <c r="Q290" s="14" t="str">
        <f aca="false">"Chauffeur privé "&amp;INDEX(10_Lieux!$K:$K,U290)&amp;" vers "&amp;INDEX(10_Lieux!$L:$L,V290)&amp;" : env. "&amp;I290&amp;" km, "&amp;J290&amp;" de route. Devis personnalisé, standard 24h/24 et 7j/7."</f>
        <v>Chauffeur privé d'Annecy vers Nice : env. 324 km, 3 h 30 de route. Devis personnalisé, standard 24h/24 et 7j/7.</v>
      </c>
      <c r="R290" s="14" t="n">
        <f aca="false">LEN(Q290)</f>
        <v>111</v>
      </c>
      <c r="S290" s="14" t="str">
        <f aca="false">INDEX(10_Lieux!$C:$C,U290)</f>
        <v>France</v>
      </c>
      <c r="T290" s="14" t="str">
        <f aca="false">INDEX(10_Lieux!$C:$C,V290)</f>
        <v>France</v>
      </c>
      <c r="U290" s="14" t="n">
        <f aca="false">MATCH(A290,10_Lieux!$A:$A,0)</f>
        <v>10</v>
      </c>
      <c r="V290" s="14" t="n">
        <f aca="false">MATCH(B290,10_Lieux!$A:$A,0)</f>
        <v>80</v>
      </c>
      <c r="W290" s="14" t="n">
        <f aca="false">ROUND(6371*2*ASIN(SQRT(SIN(RADIANS(INDEX(10_Lieux!$F:$F,V290)-INDEX(10_Lieux!$F:$F,U290))/2)^2+COS(RADIANS(INDEX(10_Lieux!$F:$F,U290)))*COS(RADIANS(INDEX(10_Lieux!$F:$F,V290)))*SIN(RADIANS(INDEX(10_Lieux!$G:$G,V290)-INDEX(10_Lieux!$G:$G,U290))/2)^2)),1)</f>
        <v>259.3</v>
      </c>
      <c r="X290" s="14" t="n">
        <f aca="false">ROUND(I290/IF(I290&lt;p_seuil_vitesse,p_vit_lente,p_vit_rapide)*60/15,0)*15</f>
        <v>210</v>
      </c>
      <c r="Y290" s="14" t="n">
        <f aca="false">MAX(IF(INDEX(10_Lieux!$B:$B,U290)&lt;&gt;"Ville",INDEX(10_Lieux!$I:$I,U290),0),IF(INDEX(10_Lieux!$B:$B,V290)&lt;&gt;"Ville",INDEX(10_Lieux!$I:$I,V290),0))</f>
        <v>0</v>
      </c>
      <c r="Z290" s="14" t="str">
        <f aca="false">A290&amp;"|"&amp;B290</f>
        <v>Annecy|Nice</v>
      </c>
      <c r="AA290" s="14" t="str">
        <f aca="false">IF(I290&lt;p_local,"Local",IF(I290&lt;p_vv_min,"Courte distance",IF(I290&lt;p_tres_long,"Longue distance","Très longue distance")))</f>
        <v>Longue distance</v>
      </c>
    </row>
    <row r="291" customFormat="false" ht="15" hidden="false" customHeight="true" outlineLevel="0" collapsed="false">
      <c r="A291" s="1" t="s">
        <v>148</v>
      </c>
      <c r="B291" s="1" t="s">
        <v>128</v>
      </c>
      <c r="C291" s="1" t="s">
        <v>33</v>
      </c>
      <c r="D291" s="1" t="s">
        <v>124</v>
      </c>
      <c r="E291" s="1" t="s">
        <v>435</v>
      </c>
      <c r="F291" s="14" t="s">
        <v>40</v>
      </c>
      <c r="G291" s="14" t="str">
        <f aca="false">IF(I291&lt;p_local,"Local → page infra",IF(H291&gt;=p_ph1,"Phase 1",IF(H291&gt;=p_ph2,"Phase 2","Phase 3")))</f>
        <v>Phase 2</v>
      </c>
      <c r="H291" s="14" t="n">
        <f aca="false">IF(I291&lt;p_local,0,IF(C291="Aéroport → Aéroport",p_pts_plein,IF(Y291&gt;0,IF(I291&lt;=Y291,p_pts_plein,IF(I291&lt;=p_mult2*Y291,p_pts_moyen,p_pts_r3)),IF(I291&gt;=p_vv_min,p_pts_plein,IF(I291&gt;=p_vv_moy,p_pts_moyen,p_pts_court))))+IF(INDEX(10_Lieux!$D:$D,U291)=1,p_prio1,p_prio2)+IF(INDEX(10_Lieux!$D:$D,V291)=1,p_prio1,p_prio2)+IF(K291="Oui",p_tf,0)+p_hub*((INDEX(10_Lieux!$H:$H,U291)="Hub")+(INDEX(10_Lieux!$H:$H,V291)="Hub"))+IF(OR(INDEX(10_Lieux!$H:$H,U291)="Premium",INDEX(10_Lieux!$H:$H,V291)="Premium"),p_prem,0))</f>
        <v>70</v>
      </c>
      <c r="I291" s="14" t="n">
        <f aca="false">ROUND(W291*p_facteur,0)</f>
        <v>369</v>
      </c>
      <c r="J291" s="14" t="str">
        <f aca="false">IF(X291&lt;60,X291&amp;" min",INT(X291/60)&amp;" h"&amp;IF(MOD(X291,60)=0,""," "&amp;TEXT(MOD(X291,60),"00")))</f>
        <v>4 h</v>
      </c>
      <c r="K291" s="14" t="str">
        <f aca="false">IF(S291&lt;&gt;T291,"Oui","Non")</f>
        <v>Non</v>
      </c>
      <c r="L291" s="14" t="str">
        <f aca="false">IF(AND(INDEX(10_Lieux!$B:$B,U291)="Ville",INDEX(10_Lieux!$B:$B,V291)="Ville"),"/chauffeur-prive/"&amp;INDEX(10_Lieux!$E:$E,U291)&amp;"-"&amp;INDEX(10_Lieux!$E:$E,V291)&amp;"/","/chauffeur-prive/"&amp;INDEX(10_Lieux!$E:$E,U291)&amp;"/"&amp;INDEX(10_Lieux!$E:$E,V291)&amp;"/")</f>
        <v>/chauffeur-prive/annecy-marseille/</v>
      </c>
      <c r="M291" s="14" t="str">
        <f aca="false">IFERROR(INDEX($L:$L,MATCH(B291&amp;"|"&amp;A291,$Z:$Z,0)),"—")</f>
        <v>/chauffeur-prive/marseille-annecy/</v>
      </c>
      <c r="N291" s="14" t="str">
        <f aca="false">IF(LEN("Chauffeur privé "&amp;INDEX(10_Lieux!$J:$J,U291)&amp;" → "&amp;INDEX(10_Lieux!$J:$J,V291)&amp;" | 24h/24")&gt;60,"Chauffeur privé "&amp;INDEX(10_Lieux!$J:$J,U291)&amp;" → "&amp;INDEX(10_Lieux!$J:$J,V291),"Chauffeur privé "&amp;INDEX(10_Lieux!$J:$J,U291)&amp;" → "&amp;INDEX(10_Lieux!$J:$J,V291)&amp;" | 24h/24")</f>
        <v>Chauffeur privé Annecy → Marseille | 24h/24</v>
      </c>
      <c r="O291" s="14" t="n">
        <f aca="false">LEN(N291)</f>
        <v>43</v>
      </c>
      <c r="P291" s="14" t="str">
        <f aca="false">"Chauffeur privé "&amp;INDEX(10_Lieux!$K:$K,U291)&amp;" vers "&amp;INDEX(10_Lieux!$L:$L,V291)</f>
        <v>Chauffeur privé d'Annecy vers Marseille</v>
      </c>
      <c r="Q291" s="14" t="str">
        <f aca="false">"Chauffeur privé "&amp;INDEX(10_Lieux!$K:$K,U291)&amp;" vers "&amp;INDEX(10_Lieux!$L:$L,V291)&amp;" : env. "&amp;I291&amp;" km, "&amp;J291&amp;" de route. Devis personnalisé, standard 24h/24 et 7j/7."</f>
        <v>Chauffeur privé d'Annecy vers Marseille : env. 369 km, 4 h de route. Devis personnalisé, standard 24h/24 et 7j/7.</v>
      </c>
      <c r="R291" s="14" t="n">
        <f aca="false">LEN(Q291)</f>
        <v>113</v>
      </c>
      <c r="S291" s="14" t="str">
        <f aca="false">INDEX(10_Lieux!$C:$C,U291)</f>
        <v>France</v>
      </c>
      <c r="T291" s="14" t="str">
        <f aca="false">INDEX(10_Lieux!$C:$C,V291)</f>
        <v>France</v>
      </c>
      <c r="U291" s="14" t="n">
        <f aca="false">MATCH(A291,10_Lieux!$A:$A,0)</f>
        <v>10</v>
      </c>
      <c r="V291" s="14" t="n">
        <f aca="false">MATCH(B291,10_Lieux!$A:$A,0)</f>
        <v>79</v>
      </c>
      <c r="W291" s="14" t="n">
        <f aca="false">ROUND(6371*2*ASIN(SQRT(SIN(RADIANS(INDEX(10_Lieux!$F:$F,V291)-INDEX(10_Lieux!$F:$F,U291))/2)^2+COS(RADIANS(INDEX(10_Lieux!$F:$F,U291)))*COS(RADIANS(INDEX(10_Lieux!$F:$F,V291)))*SIN(RADIANS(INDEX(10_Lieux!$G:$G,V291)-INDEX(10_Lieux!$G:$G,U291))/2)^2)),1)</f>
        <v>295.5</v>
      </c>
      <c r="X291" s="14" t="n">
        <f aca="false">ROUND(I291/IF(I291&lt;p_seuil_vitesse,p_vit_lente,p_vit_rapide)*60/15,0)*15</f>
        <v>240</v>
      </c>
      <c r="Y291" s="14" t="n">
        <f aca="false">MAX(IF(INDEX(10_Lieux!$B:$B,U291)&lt;&gt;"Ville",INDEX(10_Lieux!$I:$I,U291),0),IF(INDEX(10_Lieux!$B:$B,V291)&lt;&gt;"Ville",INDEX(10_Lieux!$I:$I,V291),0))</f>
        <v>0</v>
      </c>
      <c r="Z291" s="14" t="str">
        <f aca="false">A291&amp;"|"&amp;B291</f>
        <v>Annecy|Marseille</v>
      </c>
      <c r="AA291" s="14" t="str">
        <f aca="false">IF(I291&lt;p_local,"Local",IF(I291&lt;p_vv_min,"Courte distance",IF(I291&lt;p_tres_long,"Longue distance","Très longue distance")))</f>
        <v>Longue distance</v>
      </c>
    </row>
    <row r="292" customFormat="false" ht="15" hidden="false" customHeight="true" outlineLevel="0" collapsed="false">
      <c r="A292" s="1" t="s">
        <v>148</v>
      </c>
      <c r="B292" s="1" t="s">
        <v>130</v>
      </c>
      <c r="C292" s="1" t="s">
        <v>33</v>
      </c>
      <c r="D292" s="1" t="s">
        <v>124</v>
      </c>
      <c r="E292" s="1" t="s">
        <v>436</v>
      </c>
      <c r="F292" s="14" t="s">
        <v>40</v>
      </c>
      <c r="G292" s="14" t="str">
        <f aca="false">IF(I292&lt;p_local,"Local → page infra",IF(H292&gt;=p_ph1,"Phase 1",IF(H292&gt;=p_ph2,"Phase 2","Phase 3")))</f>
        <v>Phase 3</v>
      </c>
      <c r="H292" s="14" t="n">
        <f aca="false">IF(I292&lt;p_local,0,IF(C292="Aéroport → Aéroport",p_pts_plein,IF(Y292&gt;0,IF(I292&lt;=Y292,p_pts_plein,IF(I292&lt;=p_mult2*Y292,p_pts_moyen,p_pts_r3)),IF(I292&gt;=p_vv_min,p_pts_plein,IF(I292&gt;=p_vv_moy,p_pts_moyen,p_pts_court))))+IF(INDEX(10_Lieux!$D:$D,U292)=1,p_prio1,p_prio2)+IF(INDEX(10_Lieux!$D:$D,V292)=1,p_prio1,p_prio2)+IF(K292="Oui",p_tf,0)+p_hub*((INDEX(10_Lieux!$H:$H,U292)="Hub")+(INDEX(10_Lieux!$H:$H,V292)="Hub"))+IF(OR(INDEX(10_Lieux!$H:$H,U292)="Premium",INDEX(10_Lieux!$H:$H,V292)="Premium"),p_prem,0))</f>
        <v>60</v>
      </c>
      <c r="I292" s="14" t="n">
        <f aca="false">ROUND(W292*p_facteur,0)</f>
        <v>671</v>
      </c>
      <c r="J292" s="14" t="str">
        <f aca="false">IF(X292&lt;60,X292&amp;" min",INT(X292/60)&amp;" h"&amp;IF(MOD(X292,60)=0,""," "&amp;TEXT(MOD(X292,60),"00")))</f>
        <v>7 h</v>
      </c>
      <c r="K292" s="14" t="str">
        <f aca="false">IF(S292&lt;&gt;T292,"Oui","Non")</f>
        <v>Non</v>
      </c>
      <c r="L292" s="14" t="str">
        <f aca="false">IF(AND(INDEX(10_Lieux!$B:$B,U292)="Ville",INDEX(10_Lieux!$B:$B,V292)="Ville"),"/chauffeur-prive/"&amp;INDEX(10_Lieux!$E:$E,U292)&amp;"-"&amp;INDEX(10_Lieux!$E:$E,V292)&amp;"/","/chauffeur-prive/"&amp;INDEX(10_Lieux!$E:$E,U292)&amp;"/"&amp;INDEX(10_Lieux!$E:$E,V292)&amp;"/")</f>
        <v>/chauffeur-prive/annecy-bordeaux/</v>
      </c>
      <c r="M292" s="14" t="str">
        <f aca="false">IFERROR(INDEX($L:$L,MATCH(B292&amp;"|"&amp;A292,$Z:$Z,0)),"—")</f>
        <v>/chauffeur-prive/bordeaux-annecy/</v>
      </c>
      <c r="N292" s="14" t="str">
        <f aca="false">IF(LEN("Chauffeur privé "&amp;INDEX(10_Lieux!$J:$J,U292)&amp;" → "&amp;INDEX(10_Lieux!$J:$J,V292)&amp;" | 24h/24")&gt;60,"Chauffeur privé "&amp;INDEX(10_Lieux!$J:$J,U292)&amp;" → "&amp;INDEX(10_Lieux!$J:$J,V292),"Chauffeur privé "&amp;INDEX(10_Lieux!$J:$J,U292)&amp;" → "&amp;INDEX(10_Lieux!$J:$J,V292)&amp;" | 24h/24")</f>
        <v>Chauffeur privé Annecy → Bordeaux | 24h/24</v>
      </c>
      <c r="O292" s="14" t="n">
        <f aca="false">LEN(N292)</f>
        <v>42</v>
      </c>
      <c r="P292" s="14" t="str">
        <f aca="false">"Chauffeur privé "&amp;INDEX(10_Lieux!$K:$K,U292)&amp;" vers "&amp;INDEX(10_Lieux!$L:$L,V292)</f>
        <v>Chauffeur privé d'Annecy vers Bordeaux</v>
      </c>
      <c r="Q292" s="14" t="str">
        <f aca="false">"Chauffeur privé "&amp;INDEX(10_Lieux!$K:$K,U292)&amp;" vers "&amp;INDEX(10_Lieux!$L:$L,V292)&amp;" : env. "&amp;I292&amp;" km, "&amp;J292&amp;" de route. Devis personnalisé, standard 24h/24 et 7j/7."</f>
        <v>Chauffeur privé d'Annecy vers Bordeaux : env. 671 km, 7 h de route. Devis personnalisé, standard 24h/24 et 7j/7.</v>
      </c>
      <c r="R292" s="14" t="n">
        <f aca="false">LEN(Q292)</f>
        <v>112</v>
      </c>
      <c r="S292" s="14" t="str">
        <f aca="false">INDEX(10_Lieux!$C:$C,U292)</f>
        <v>France</v>
      </c>
      <c r="T292" s="14" t="str">
        <f aca="false">INDEX(10_Lieux!$C:$C,V292)</f>
        <v>France</v>
      </c>
      <c r="U292" s="14" t="n">
        <f aca="false">MATCH(A292,10_Lieux!$A:$A,0)</f>
        <v>10</v>
      </c>
      <c r="V292" s="14" t="n">
        <f aca="false">MATCH(B292,10_Lieux!$A:$A,0)</f>
        <v>61</v>
      </c>
      <c r="W292" s="14" t="n">
        <f aca="false">ROUND(6371*2*ASIN(SQRT(SIN(RADIANS(INDEX(10_Lieux!$F:$F,V292)-INDEX(10_Lieux!$F:$F,U292))/2)^2+COS(RADIANS(INDEX(10_Lieux!$F:$F,U292)))*COS(RADIANS(INDEX(10_Lieux!$F:$F,V292)))*SIN(RADIANS(INDEX(10_Lieux!$G:$G,V292)-INDEX(10_Lieux!$G:$G,U292))/2)^2)),1)</f>
        <v>537</v>
      </c>
      <c r="X292" s="14" t="n">
        <f aca="false">ROUND(I292/IF(I292&lt;p_seuil_vitesse,p_vit_lente,p_vit_rapide)*60/15,0)*15</f>
        <v>420</v>
      </c>
      <c r="Y292" s="14" t="n">
        <f aca="false">MAX(IF(INDEX(10_Lieux!$B:$B,U292)&lt;&gt;"Ville",INDEX(10_Lieux!$I:$I,U292),0),IF(INDEX(10_Lieux!$B:$B,V292)&lt;&gt;"Ville",INDEX(10_Lieux!$I:$I,V292),0))</f>
        <v>0</v>
      </c>
      <c r="Z292" s="14" t="str">
        <f aca="false">A292&amp;"|"&amp;B292</f>
        <v>Annecy|Bordeaux</v>
      </c>
      <c r="AA292" s="14" t="str">
        <f aca="false">IF(I292&lt;p_local,"Local",IF(I292&lt;p_vv_min,"Courte distance",IF(I292&lt;p_tres_long,"Longue distance","Très longue distance")))</f>
        <v>Longue distance</v>
      </c>
    </row>
    <row r="293" customFormat="false" ht="15" hidden="false" customHeight="true" outlineLevel="0" collapsed="false">
      <c r="A293" s="1" t="s">
        <v>148</v>
      </c>
      <c r="B293" s="1" t="s">
        <v>132</v>
      </c>
      <c r="C293" s="1" t="s">
        <v>33</v>
      </c>
      <c r="D293" s="1" t="s">
        <v>124</v>
      </c>
      <c r="E293" s="1" t="s">
        <v>437</v>
      </c>
      <c r="F293" s="14" t="s">
        <v>40</v>
      </c>
      <c r="G293" s="14" t="str">
        <f aca="false">IF(I293&lt;p_local,"Local → page infra",IF(H293&gt;=p_ph1,"Phase 1",IF(H293&gt;=p_ph2,"Phase 2","Phase 3")))</f>
        <v>Phase 3</v>
      </c>
      <c r="H293" s="14" t="n">
        <f aca="false">IF(I293&lt;p_local,0,IF(C293="Aéroport → Aéroport",p_pts_plein,IF(Y293&gt;0,IF(I293&lt;=Y293,p_pts_plein,IF(I293&lt;=p_mult2*Y293,p_pts_moyen,p_pts_r3)),IF(I293&gt;=p_vv_min,p_pts_plein,IF(I293&gt;=p_vv_moy,p_pts_moyen,p_pts_court))))+IF(INDEX(10_Lieux!$D:$D,U293)=1,p_prio1,p_prio2)+IF(INDEX(10_Lieux!$D:$D,V293)=1,p_prio1,p_prio2)+IF(K293="Oui",p_tf,0)+p_hub*((INDEX(10_Lieux!$H:$H,U293)="Hub")+(INDEX(10_Lieux!$H:$H,V293)="Hub"))+IF(OR(INDEX(10_Lieux!$H:$H,U293)="Premium",INDEX(10_Lieux!$H:$H,V293)="Premium"),p_prem,0))</f>
        <v>60</v>
      </c>
      <c r="I293" s="14" t="n">
        <f aca="false">ROUND(W293*p_facteur,0)</f>
        <v>562</v>
      </c>
      <c r="J293" s="14" t="str">
        <f aca="false">IF(X293&lt;60,X293&amp;" min",INT(X293/60)&amp;" h"&amp;IF(MOD(X293,60)=0,""," "&amp;TEXT(MOD(X293,60),"00")))</f>
        <v>6 h</v>
      </c>
      <c r="K293" s="14" t="str">
        <f aca="false">IF(S293&lt;&gt;T293,"Oui","Non")</f>
        <v>Non</v>
      </c>
      <c r="L293" s="14" t="str">
        <f aca="false">IF(AND(INDEX(10_Lieux!$B:$B,U293)="Ville",INDEX(10_Lieux!$B:$B,V293)="Ville"),"/chauffeur-prive/"&amp;INDEX(10_Lieux!$E:$E,U293)&amp;"-"&amp;INDEX(10_Lieux!$E:$E,V293)&amp;"/","/chauffeur-prive/"&amp;INDEX(10_Lieux!$E:$E,U293)&amp;"/"&amp;INDEX(10_Lieux!$E:$E,V293)&amp;"/")</f>
        <v>/chauffeur-prive/annecy-toulouse/</v>
      </c>
      <c r="M293" s="14" t="str">
        <f aca="false">IFERROR(INDEX($L:$L,MATCH(B293&amp;"|"&amp;A293,$Z:$Z,0)),"—")</f>
        <v>/chauffeur-prive/toulouse-annecy/</v>
      </c>
      <c r="N293" s="14" t="str">
        <f aca="false">IF(LEN("Chauffeur privé "&amp;INDEX(10_Lieux!$J:$J,U293)&amp;" → "&amp;INDEX(10_Lieux!$J:$J,V293)&amp;" | 24h/24")&gt;60,"Chauffeur privé "&amp;INDEX(10_Lieux!$J:$J,U293)&amp;" → "&amp;INDEX(10_Lieux!$J:$J,V293),"Chauffeur privé "&amp;INDEX(10_Lieux!$J:$J,U293)&amp;" → "&amp;INDEX(10_Lieux!$J:$J,V293)&amp;" | 24h/24")</f>
        <v>Chauffeur privé Annecy → Toulouse | 24h/24</v>
      </c>
      <c r="O293" s="14" t="n">
        <f aca="false">LEN(N293)</f>
        <v>42</v>
      </c>
      <c r="P293" s="14" t="str">
        <f aca="false">"Chauffeur privé "&amp;INDEX(10_Lieux!$K:$K,U293)&amp;" vers "&amp;INDEX(10_Lieux!$L:$L,V293)</f>
        <v>Chauffeur privé d'Annecy vers Toulouse</v>
      </c>
      <c r="Q293" s="14" t="str">
        <f aca="false">"Chauffeur privé "&amp;INDEX(10_Lieux!$K:$K,U293)&amp;" vers "&amp;INDEX(10_Lieux!$L:$L,V293)&amp;" : env. "&amp;I293&amp;" km, "&amp;J293&amp;" de route. Devis personnalisé, standard 24h/24 et 7j/7."</f>
        <v>Chauffeur privé d'Annecy vers Toulouse : env. 562 km, 6 h de route. Devis personnalisé, standard 24h/24 et 7j/7.</v>
      </c>
      <c r="R293" s="14" t="n">
        <f aca="false">LEN(Q293)</f>
        <v>112</v>
      </c>
      <c r="S293" s="14" t="str">
        <f aca="false">INDEX(10_Lieux!$C:$C,U293)</f>
        <v>France</v>
      </c>
      <c r="T293" s="14" t="str">
        <f aca="false">INDEX(10_Lieux!$C:$C,V293)</f>
        <v>France</v>
      </c>
      <c r="U293" s="14" t="n">
        <f aca="false">MATCH(A293,10_Lieux!$A:$A,0)</f>
        <v>10</v>
      </c>
      <c r="V293" s="14" t="n">
        <f aca="false">MATCH(B293,10_Lieux!$A:$A,0)</f>
        <v>70</v>
      </c>
      <c r="W293" s="14" t="n">
        <f aca="false">ROUND(6371*2*ASIN(SQRT(SIN(RADIANS(INDEX(10_Lieux!$F:$F,V293)-INDEX(10_Lieux!$F:$F,U293))/2)^2+COS(RADIANS(INDEX(10_Lieux!$F:$F,U293)))*COS(RADIANS(INDEX(10_Lieux!$F:$F,V293)))*SIN(RADIANS(INDEX(10_Lieux!$G:$G,V293)-INDEX(10_Lieux!$G:$G,U293))/2)^2)),1)</f>
        <v>449.2</v>
      </c>
      <c r="X293" s="14" t="n">
        <f aca="false">ROUND(I293/IF(I293&lt;p_seuil_vitesse,p_vit_lente,p_vit_rapide)*60/15,0)*15</f>
        <v>360</v>
      </c>
      <c r="Y293" s="14" t="n">
        <f aca="false">MAX(IF(INDEX(10_Lieux!$B:$B,U293)&lt;&gt;"Ville",INDEX(10_Lieux!$I:$I,U293),0),IF(INDEX(10_Lieux!$B:$B,V293)&lt;&gt;"Ville",INDEX(10_Lieux!$I:$I,V293),0))</f>
        <v>0</v>
      </c>
      <c r="Z293" s="14" t="str">
        <f aca="false">A293&amp;"|"&amp;B293</f>
        <v>Annecy|Toulouse</v>
      </c>
      <c r="AA293" s="14" t="str">
        <f aca="false">IF(I293&lt;p_local,"Local",IF(I293&lt;p_vv_min,"Courte distance",IF(I293&lt;p_tres_long,"Longue distance","Très longue distance")))</f>
        <v>Longue distance</v>
      </c>
    </row>
    <row r="294" customFormat="false" ht="15" hidden="false" customHeight="true" outlineLevel="0" collapsed="false">
      <c r="A294" s="1" t="s">
        <v>148</v>
      </c>
      <c r="B294" s="1" t="s">
        <v>134</v>
      </c>
      <c r="C294" s="1" t="s">
        <v>33</v>
      </c>
      <c r="D294" s="1" t="s">
        <v>124</v>
      </c>
      <c r="E294" s="1" t="s">
        <v>438</v>
      </c>
      <c r="F294" s="14" t="s">
        <v>40</v>
      </c>
      <c r="G294" s="14" t="str">
        <f aca="false">IF(I294&lt;p_local,"Local → page infra",IF(H294&gt;=p_ph1,"Phase 1",IF(H294&gt;=p_ph2,"Phase 2","Phase 3")))</f>
        <v>Phase 3</v>
      </c>
      <c r="H294" s="14" t="n">
        <f aca="false">IF(I294&lt;p_local,0,IF(C294="Aéroport → Aéroport",p_pts_plein,IF(Y294&gt;0,IF(I294&lt;=Y294,p_pts_plein,IF(I294&lt;=p_mult2*Y294,p_pts_moyen,p_pts_r3)),IF(I294&gt;=p_vv_min,p_pts_plein,IF(I294&gt;=p_vv_moy,p_pts_moyen,p_pts_court))))+IF(INDEX(10_Lieux!$D:$D,U294)=1,p_prio1,p_prio2)+IF(INDEX(10_Lieux!$D:$D,V294)=1,p_prio1,p_prio2)+IF(K294="Oui",p_tf,0)+p_hub*((INDEX(10_Lieux!$H:$H,U294)="Hub")+(INDEX(10_Lieux!$H:$H,V294)="Hub"))+IF(OR(INDEX(10_Lieux!$H:$H,U294)="Premium",INDEX(10_Lieux!$H:$H,V294)="Premium"),p_prem,0))</f>
        <v>60</v>
      </c>
      <c r="I294" s="14" t="n">
        <f aca="false">ROUND(W294*p_facteur,0)</f>
        <v>716</v>
      </c>
      <c r="J294" s="14" t="str">
        <f aca="false">IF(X294&lt;60,X294&amp;" min",INT(X294/60)&amp;" h"&amp;IF(MOD(X294,60)=0,""," "&amp;TEXT(MOD(X294,60),"00")))</f>
        <v>7 h 30</v>
      </c>
      <c r="K294" s="14" t="str">
        <f aca="false">IF(S294&lt;&gt;T294,"Oui","Non")</f>
        <v>Non</v>
      </c>
      <c r="L294" s="14" t="str">
        <f aca="false">IF(AND(INDEX(10_Lieux!$B:$B,U294)="Ville",INDEX(10_Lieux!$B:$B,V294)="Ville"),"/chauffeur-prive/"&amp;INDEX(10_Lieux!$E:$E,U294)&amp;"-"&amp;INDEX(10_Lieux!$E:$E,V294)&amp;"/","/chauffeur-prive/"&amp;INDEX(10_Lieux!$E:$E,U294)&amp;"/"&amp;INDEX(10_Lieux!$E:$E,V294)&amp;"/")</f>
        <v>/chauffeur-prive/annecy-lille/</v>
      </c>
      <c r="M294" s="14" t="str">
        <f aca="false">IFERROR(INDEX($L:$L,MATCH(B294&amp;"|"&amp;A294,$Z:$Z,0)),"—")</f>
        <v>/chauffeur-prive/lille-annecy/</v>
      </c>
      <c r="N294" s="14" t="str">
        <f aca="false">IF(LEN("Chauffeur privé "&amp;INDEX(10_Lieux!$J:$J,U294)&amp;" → "&amp;INDEX(10_Lieux!$J:$J,V294)&amp;" | 24h/24")&gt;60,"Chauffeur privé "&amp;INDEX(10_Lieux!$J:$J,U294)&amp;" → "&amp;INDEX(10_Lieux!$J:$J,V294),"Chauffeur privé "&amp;INDEX(10_Lieux!$J:$J,U294)&amp;" → "&amp;INDEX(10_Lieux!$J:$J,V294)&amp;" | 24h/24")</f>
        <v>Chauffeur privé Annecy → Lille | 24h/24</v>
      </c>
      <c r="O294" s="14" t="n">
        <f aca="false">LEN(N294)</f>
        <v>39</v>
      </c>
      <c r="P294" s="14" t="str">
        <f aca="false">"Chauffeur privé "&amp;INDEX(10_Lieux!$K:$K,U294)&amp;" vers "&amp;INDEX(10_Lieux!$L:$L,V294)</f>
        <v>Chauffeur privé d'Annecy vers Lille</v>
      </c>
      <c r="Q294" s="14" t="str">
        <f aca="false">"Chauffeur privé "&amp;INDEX(10_Lieux!$K:$K,U294)&amp;" vers "&amp;INDEX(10_Lieux!$L:$L,V294)&amp;" : env. "&amp;I294&amp;" km, "&amp;J294&amp;" de route. Devis personnalisé, standard 24h/24 et 7j/7."</f>
        <v>Chauffeur privé d'Annecy vers Lille : env. 716 km, 7 h 30 de route. Devis personnalisé, standard 24h/24 et 7j/7.</v>
      </c>
      <c r="R294" s="14" t="n">
        <f aca="false">LEN(Q294)</f>
        <v>112</v>
      </c>
      <c r="S294" s="14" t="str">
        <f aca="false">INDEX(10_Lieux!$C:$C,U294)</f>
        <v>France</v>
      </c>
      <c r="T294" s="14" t="str">
        <f aca="false">INDEX(10_Lieux!$C:$C,V294)</f>
        <v>France</v>
      </c>
      <c r="U294" s="14" t="n">
        <f aca="false">MATCH(A294,10_Lieux!$A:$A,0)</f>
        <v>10</v>
      </c>
      <c r="V294" s="14" t="n">
        <f aca="false">MATCH(B294,10_Lieux!$A:$A,0)</f>
        <v>37</v>
      </c>
      <c r="W294" s="14" t="n">
        <f aca="false">ROUND(6371*2*ASIN(SQRT(SIN(RADIANS(INDEX(10_Lieux!$F:$F,V294)-INDEX(10_Lieux!$F:$F,U294))/2)^2+COS(RADIANS(INDEX(10_Lieux!$F:$F,U294)))*COS(RADIANS(INDEX(10_Lieux!$F:$F,V294)))*SIN(RADIANS(INDEX(10_Lieux!$G:$G,V294)-INDEX(10_Lieux!$G:$G,U294))/2)^2)),1)</f>
        <v>572.9</v>
      </c>
      <c r="X294" s="14" t="n">
        <f aca="false">ROUND(I294/IF(I294&lt;p_seuil_vitesse,p_vit_lente,p_vit_rapide)*60/15,0)*15</f>
        <v>450</v>
      </c>
      <c r="Y294" s="14" t="n">
        <f aca="false">MAX(IF(INDEX(10_Lieux!$B:$B,U294)&lt;&gt;"Ville",INDEX(10_Lieux!$I:$I,U294),0),IF(INDEX(10_Lieux!$B:$B,V294)&lt;&gt;"Ville",INDEX(10_Lieux!$I:$I,V294),0))</f>
        <v>0</v>
      </c>
      <c r="Z294" s="14" t="str">
        <f aca="false">A294&amp;"|"&amp;B294</f>
        <v>Annecy|Lille</v>
      </c>
      <c r="AA294" s="14" t="str">
        <f aca="false">IF(I294&lt;p_local,"Local",IF(I294&lt;p_vv_min,"Courte distance",IF(I294&lt;p_tres_long,"Longue distance","Très longue distance")))</f>
        <v>Très longue distance</v>
      </c>
    </row>
    <row r="295" customFormat="false" ht="15" hidden="false" customHeight="true" outlineLevel="0" collapsed="false">
      <c r="A295" s="1" t="s">
        <v>148</v>
      </c>
      <c r="B295" s="1" t="s">
        <v>136</v>
      </c>
      <c r="C295" s="1" t="s">
        <v>33</v>
      </c>
      <c r="D295" s="1" t="s">
        <v>124</v>
      </c>
      <c r="E295" s="1" t="s">
        <v>439</v>
      </c>
      <c r="F295" s="14" t="s">
        <v>40</v>
      </c>
      <c r="G295" s="14" t="str">
        <f aca="false">IF(I295&lt;p_local,"Local → page infra",IF(H295&gt;=p_ph1,"Phase 1",IF(H295&gt;=p_ph2,"Phase 2","Phase 3")))</f>
        <v>Phase 3</v>
      </c>
      <c r="H295" s="14" t="n">
        <f aca="false">IF(I295&lt;p_local,0,IF(C295="Aéroport → Aéroport",p_pts_plein,IF(Y295&gt;0,IF(I295&lt;=Y295,p_pts_plein,IF(I295&lt;=p_mult2*Y295,p_pts_moyen,p_pts_r3)),IF(I295&gt;=p_vv_min,p_pts_plein,IF(I295&gt;=p_vv_moy,p_pts_moyen,p_pts_court))))+IF(INDEX(10_Lieux!$D:$D,U295)=1,p_prio1,p_prio2)+IF(INDEX(10_Lieux!$D:$D,V295)=1,p_prio1,p_prio2)+IF(K295="Oui",p_tf,0)+p_hub*((INDEX(10_Lieux!$H:$H,U295)="Hub")+(INDEX(10_Lieux!$H:$H,V295)="Hub"))+IF(OR(INDEX(10_Lieux!$H:$H,U295)="Premium",INDEX(10_Lieux!$H:$H,V295)="Premium"),p_prem,0))</f>
        <v>60</v>
      </c>
      <c r="I295" s="14" t="n">
        <f aca="false">ROUND(W295*p_facteur,0)</f>
        <v>402</v>
      </c>
      <c r="J295" s="14" t="str">
        <f aca="false">IF(X295&lt;60,X295&amp;" min",INT(X295/60)&amp;" h"&amp;IF(MOD(X295,60)=0,""," "&amp;TEXT(MOD(X295,60),"00")))</f>
        <v>4 h 15</v>
      </c>
      <c r="K295" s="14" t="str">
        <f aca="false">IF(S295&lt;&gt;T295,"Oui","Non")</f>
        <v>Non</v>
      </c>
      <c r="L295" s="14" t="str">
        <f aca="false">IF(AND(INDEX(10_Lieux!$B:$B,U295)="Ville",INDEX(10_Lieux!$B:$B,V295)="Ville"),"/chauffeur-prive/"&amp;INDEX(10_Lieux!$E:$E,U295)&amp;"-"&amp;INDEX(10_Lieux!$E:$E,V295)&amp;"/","/chauffeur-prive/"&amp;INDEX(10_Lieux!$E:$E,U295)&amp;"/"&amp;INDEX(10_Lieux!$E:$E,V295)&amp;"/")</f>
        <v>/chauffeur-prive/annecy-strasbourg/</v>
      </c>
      <c r="M295" s="14" t="str">
        <f aca="false">IFERROR(INDEX($L:$L,MATCH(B295&amp;"|"&amp;A295,$Z:$Z,0)),"—")</f>
        <v>/chauffeur-prive/strasbourg-annecy/</v>
      </c>
      <c r="N295" s="14" t="str">
        <f aca="false">IF(LEN("Chauffeur privé "&amp;INDEX(10_Lieux!$J:$J,U295)&amp;" → "&amp;INDEX(10_Lieux!$J:$J,V295)&amp;" | 24h/24")&gt;60,"Chauffeur privé "&amp;INDEX(10_Lieux!$J:$J,U295)&amp;" → "&amp;INDEX(10_Lieux!$J:$J,V295),"Chauffeur privé "&amp;INDEX(10_Lieux!$J:$J,U295)&amp;" → "&amp;INDEX(10_Lieux!$J:$J,V295)&amp;" | 24h/24")</f>
        <v>Chauffeur privé Annecy → Strasbourg | 24h/24</v>
      </c>
      <c r="O295" s="14" t="n">
        <f aca="false">LEN(N295)</f>
        <v>44</v>
      </c>
      <c r="P295" s="14" t="str">
        <f aca="false">"Chauffeur privé "&amp;INDEX(10_Lieux!$K:$K,U295)&amp;" vers "&amp;INDEX(10_Lieux!$L:$L,V295)</f>
        <v>Chauffeur privé d'Annecy vers Strasbourg</v>
      </c>
      <c r="Q295" s="14" t="str">
        <f aca="false">"Chauffeur privé "&amp;INDEX(10_Lieux!$K:$K,U295)&amp;" vers "&amp;INDEX(10_Lieux!$L:$L,V295)&amp;" : env. "&amp;I295&amp;" km, "&amp;J295&amp;" de route. Devis personnalisé, standard 24h/24 et 7j/7."</f>
        <v>Chauffeur privé d'Annecy vers Strasbourg : env. 402 km, 4 h 15 de route. Devis personnalisé, standard 24h/24 et 7j/7.</v>
      </c>
      <c r="R295" s="14" t="n">
        <f aca="false">LEN(Q295)</f>
        <v>117</v>
      </c>
      <c r="S295" s="14" t="str">
        <f aca="false">INDEX(10_Lieux!$C:$C,U295)</f>
        <v>France</v>
      </c>
      <c r="T295" s="14" t="str">
        <f aca="false">INDEX(10_Lieux!$C:$C,V295)</f>
        <v>France</v>
      </c>
      <c r="U295" s="14" t="n">
        <f aca="false">MATCH(A295,10_Lieux!$A:$A,0)</f>
        <v>10</v>
      </c>
      <c r="V295" s="14" t="n">
        <f aca="false">MATCH(B295,10_Lieux!$A:$A,0)</f>
        <v>29</v>
      </c>
      <c r="W295" s="14" t="n">
        <f aca="false">ROUND(6371*2*ASIN(SQRT(SIN(RADIANS(INDEX(10_Lieux!$F:$F,V295)-INDEX(10_Lieux!$F:$F,U295))/2)^2+COS(RADIANS(INDEX(10_Lieux!$F:$F,U295)))*COS(RADIANS(INDEX(10_Lieux!$F:$F,V295)))*SIN(RADIANS(INDEX(10_Lieux!$G:$G,V295)-INDEX(10_Lieux!$G:$G,U295))/2)^2)),1)</f>
        <v>321.6</v>
      </c>
      <c r="X295" s="14" t="n">
        <f aca="false">ROUND(I295/IF(I295&lt;p_seuil_vitesse,p_vit_lente,p_vit_rapide)*60/15,0)*15</f>
        <v>255</v>
      </c>
      <c r="Y295" s="14" t="n">
        <f aca="false">MAX(IF(INDEX(10_Lieux!$B:$B,U295)&lt;&gt;"Ville",INDEX(10_Lieux!$I:$I,U295),0),IF(INDEX(10_Lieux!$B:$B,V295)&lt;&gt;"Ville",INDEX(10_Lieux!$I:$I,V295),0))</f>
        <v>0</v>
      </c>
      <c r="Z295" s="14" t="str">
        <f aca="false">A295&amp;"|"&amp;B295</f>
        <v>Annecy|Strasbourg</v>
      </c>
      <c r="AA295" s="14" t="str">
        <f aca="false">IF(I295&lt;p_local,"Local",IF(I295&lt;p_vv_min,"Courte distance",IF(I295&lt;p_tres_long,"Longue distance","Très longue distance")))</f>
        <v>Longue distance</v>
      </c>
    </row>
    <row r="296" customFormat="false" ht="15" hidden="false" customHeight="true" outlineLevel="0" collapsed="false">
      <c r="A296" s="1" t="s">
        <v>148</v>
      </c>
      <c r="B296" s="1" t="s">
        <v>138</v>
      </c>
      <c r="C296" s="1" t="s">
        <v>33</v>
      </c>
      <c r="D296" s="1" t="s">
        <v>124</v>
      </c>
      <c r="E296" s="1" t="s">
        <v>440</v>
      </c>
      <c r="F296" s="14" t="s">
        <v>40</v>
      </c>
      <c r="G296" s="14" t="str">
        <f aca="false">IF(I296&lt;p_local,"Local → page infra",IF(H296&gt;=p_ph1,"Phase 1",IF(H296&gt;=p_ph2,"Phase 2","Phase 3")))</f>
        <v>Phase 3</v>
      </c>
      <c r="H296" s="14" t="n">
        <f aca="false">IF(I296&lt;p_local,0,IF(C296="Aéroport → Aéroport",p_pts_plein,IF(Y296&gt;0,IF(I296&lt;=Y296,p_pts_plein,IF(I296&lt;=p_mult2*Y296,p_pts_moyen,p_pts_r3)),IF(I296&gt;=p_vv_min,p_pts_plein,IF(I296&gt;=p_vv_moy,p_pts_moyen,p_pts_court))))+IF(INDEX(10_Lieux!$D:$D,U296)=1,p_prio1,p_prio2)+IF(INDEX(10_Lieux!$D:$D,V296)=1,p_prio1,p_prio2)+IF(K296="Oui",p_tf,0)+p_hub*((INDEX(10_Lieux!$H:$H,U296)="Hub")+(INDEX(10_Lieux!$H:$H,V296)="Hub"))+IF(OR(INDEX(10_Lieux!$H:$H,U296)="Premium",INDEX(10_Lieux!$H:$H,V296)="Premium"),p_prem,0))</f>
        <v>55</v>
      </c>
      <c r="I296" s="14" t="n">
        <f aca="false">ROUND(W296*p_facteur,0)</f>
        <v>388</v>
      </c>
      <c r="J296" s="14" t="str">
        <f aca="false">IF(X296&lt;60,X296&amp;" min",INT(X296/60)&amp;" h"&amp;IF(MOD(X296,60)=0,""," "&amp;TEXT(MOD(X296,60),"00")))</f>
        <v>4 h</v>
      </c>
      <c r="K296" s="14" t="str">
        <f aca="false">IF(S296&lt;&gt;T296,"Oui","Non")</f>
        <v>Non</v>
      </c>
      <c r="L296" s="14" t="str">
        <f aca="false">IF(AND(INDEX(10_Lieux!$B:$B,U296)="Ville",INDEX(10_Lieux!$B:$B,V296)="Ville"),"/chauffeur-prive/"&amp;INDEX(10_Lieux!$E:$E,U296)&amp;"-"&amp;INDEX(10_Lieux!$E:$E,V296)&amp;"/","/chauffeur-prive/"&amp;INDEX(10_Lieux!$E:$E,U296)&amp;"/"&amp;INDEX(10_Lieux!$E:$E,V296)&amp;"/")</f>
        <v>/chauffeur-prive/annecy-montpellier/</v>
      </c>
      <c r="M296" s="14" t="str">
        <f aca="false">IFERROR(INDEX($L:$L,MATCH(B296&amp;"|"&amp;A296,$Z:$Z,0)),"—")</f>
        <v>/chauffeur-prive/montpellier-annecy/</v>
      </c>
      <c r="N296" s="14" t="str">
        <f aca="false">IF(LEN("Chauffeur privé "&amp;INDEX(10_Lieux!$J:$J,U296)&amp;" → "&amp;INDEX(10_Lieux!$J:$J,V296)&amp;" | 24h/24")&gt;60,"Chauffeur privé "&amp;INDEX(10_Lieux!$J:$J,U296)&amp;" → "&amp;INDEX(10_Lieux!$J:$J,V296),"Chauffeur privé "&amp;INDEX(10_Lieux!$J:$J,U296)&amp;" → "&amp;INDEX(10_Lieux!$J:$J,V296)&amp;" | 24h/24")</f>
        <v>Chauffeur privé Annecy → Montpellier | 24h/24</v>
      </c>
      <c r="O296" s="14" t="n">
        <f aca="false">LEN(N296)</f>
        <v>45</v>
      </c>
      <c r="P296" s="14" t="str">
        <f aca="false">"Chauffeur privé "&amp;INDEX(10_Lieux!$K:$K,U296)&amp;" vers "&amp;INDEX(10_Lieux!$L:$L,V296)</f>
        <v>Chauffeur privé d'Annecy vers Montpellier</v>
      </c>
      <c r="Q296" s="14" t="str">
        <f aca="false">"Chauffeur privé "&amp;INDEX(10_Lieux!$K:$K,U296)&amp;" vers "&amp;INDEX(10_Lieux!$L:$L,V296)&amp;" : env. "&amp;I296&amp;" km, "&amp;J296&amp;" de route. Devis personnalisé, standard 24h/24 et 7j/7."</f>
        <v>Chauffeur privé d'Annecy vers Montpellier : env. 388 km, 4 h de route. Devis personnalisé, standard 24h/24 et 7j/7.</v>
      </c>
      <c r="R296" s="14" t="n">
        <f aca="false">LEN(Q296)</f>
        <v>115</v>
      </c>
      <c r="S296" s="14" t="str">
        <f aca="false">INDEX(10_Lieux!$C:$C,U296)</f>
        <v>France</v>
      </c>
      <c r="T296" s="14" t="str">
        <f aca="false">INDEX(10_Lieux!$C:$C,V296)</f>
        <v>France</v>
      </c>
      <c r="U296" s="14" t="n">
        <f aca="false">MATCH(A296,10_Lieux!$A:$A,0)</f>
        <v>10</v>
      </c>
      <c r="V296" s="14" t="n">
        <f aca="false">MATCH(B296,10_Lieux!$A:$A,0)</f>
        <v>71</v>
      </c>
      <c r="W296" s="14" t="n">
        <f aca="false">ROUND(6371*2*ASIN(SQRT(SIN(RADIANS(INDEX(10_Lieux!$F:$F,V296)-INDEX(10_Lieux!$F:$F,U296))/2)^2+COS(RADIANS(INDEX(10_Lieux!$F:$F,U296)))*COS(RADIANS(INDEX(10_Lieux!$F:$F,V296)))*SIN(RADIANS(INDEX(10_Lieux!$G:$G,V296)-INDEX(10_Lieux!$G:$G,U296))/2)^2)),1)</f>
        <v>310.4</v>
      </c>
      <c r="X296" s="14" t="n">
        <f aca="false">ROUND(I296/IF(I296&lt;p_seuil_vitesse,p_vit_lente,p_vit_rapide)*60/15,0)*15</f>
        <v>240</v>
      </c>
      <c r="Y296" s="14" t="n">
        <f aca="false">MAX(IF(INDEX(10_Lieux!$B:$B,U296)&lt;&gt;"Ville",INDEX(10_Lieux!$I:$I,U296),0),IF(INDEX(10_Lieux!$B:$B,V296)&lt;&gt;"Ville",INDEX(10_Lieux!$I:$I,V296),0))</f>
        <v>0</v>
      </c>
      <c r="Z296" s="14" t="str">
        <f aca="false">A296&amp;"|"&amp;B296</f>
        <v>Annecy|Montpellier</v>
      </c>
      <c r="AA296" s="14" t="str">
        <f aca="false">IF(I296&lt;p_local,"Local",IF(I296&lt;p_vv_min,"Courte distance",IF(I296&lt;p_tres_long,"Longue distance","Très longue distance")))</f>
        <v>Longue distance</v>
      </c>
    </row>
    <row r="297" customFormat="false" ht="15" hidden="false" customHeight="true" outlineLevel="0" collapsed="false">
      <c r="A297" s="1" t="s">
        <v>148</v>
      </c>
      <c r="B297" s="1" t="s">
        <v>140</v>
      </c>
      <c r="C297" s="1" t="s">
        <v>33</v>
      </c>
      <c r="D297" s="1" t="s">
        <v>124</v>
      </c>
      <c r="E297" s="1" t="s">
        <v>441</v>
      </c>
      <c r="F297" s="14" t="s">
        <v>40</v>
      </c>
      <c r="G297" s="14" t="str">
        <f aca="false">IF(I297&lt;p_local,"Local → page infra",IF(H297&gt;=p_ph1,"Phase 1",IF(H297&gt;=p_ph2,"Phase 2","Phase 3")))</f>
        <v>Phase 3</v>
      </c>
      <c r="H297" s="14" t="n">
        <f aca="false">IF(I297&lt;p_local,0,IF(C297="Aéroport → Aéroport",p_pts_plein,IF(Y297&gt;0,IF(I297&lt;=Y297,p_pts_plein,IF(I297&lt;=p_mult2*Y297,p_pts_moyen,p_pts_r3)),IF(I297&gt;=p_vv_min,p_pts_plein,IF(I297&gt;=p_vv_moy,p_pts_moyen,p_pts_court))))+IF(INDEX(10_Lieux!$D:$D,U297)=1,p_prio1,p_prio2)+IF(INDEX(10_Lieux!$D:$D,V297)=1,p_prio1,p_prio2)+IF(K297="Oui",p_tf,0)+p_hub*((INDEX(10_Lieux!$H:$H,U297)="Hub")+(INDEX(10_Lieux!$H:$H,V297)="Hub"))+IF(OR(INDEX(10_Lieux!$H:$H,U297)="Premium",INDEX(10_Lieux!$H:$H,V297)="Premium"),p_prem,0))</f>
        <v>55</v>
      </c>
      <c r="I297" s="14" t="n">
        <f aca="false">ROUND(W297*p_facteur,0)</f>
        <v>757</v>
      </c>
      <c r="J297" s="14" t="str">
        <f aca="false">IF(X297&lt;60,X297&amp;" min",INT(X297/60)&amp;" h"&amp;IF(MOD(X297,60)=0,""," "&amp;TEXT(MOD(X297,60),"00")))</f>
        <v>8 h</v>
      </c>
      <c r="K297" s="14" t="str">
        <f aca="false">IF(S297&lt;&gt;T297,"Oui","Non")</f>
        <v>Non</v>
      </c>
      <c r="L297" s="14" t="str">
        <f aca="false">IF(AND(INDEX(10_Lieux!$B:$B,U297)="Ville",INDEX(10_Lieux!$B:$B,V297)="Ville"),"/chauffeur-prive/"&amp;INDEX(10_Lieux!$E:$E,U297)&amp;"-"&amp;INDEX(10_Lieux!$E:$E,V297)&amp;"/","/chauffeur-prive/"&amp;INDEX(10_Lieux!$E:$E,U297)&amp;"/"&amp;INDEX(10_Lieux!$E:$E,V297)&amp;"/")</f>
        <v>/chauffeur-prive/annecy-nantes/</v>
      </c>
      <c r="M297" s="14" t="str">
        <f aca="false">IFERROR(INDEX($L:$L,MATCH(B297&amp;"|"&amp;A297,$Z:$Z,0)),"—")</f>
        <v>/chauffeur-prive/nantes-annecy/</v>
      </c>
      <c r="N297" s="14" t="str">
        <f aca="false">IF(LEN("Chauffeur privé "&amp;INDEX(10_Lieux!$J:$J,U297)&amp;" → "&amp;INDEX(10_Lieux!$J:$J,V297)&amp;" | 24h/24")&gt;60,"Chauffeur privé "&amp;INDEX(10_Lieux!$J:$J,U297)&amp;" → "&amp;INDEX(10_Lieux!$J:$J,V297),"Chauffeur privé "&amp;INDEX(10_Lieux!$J:$J,U297)&amp;" → "&amp;INDEX(10_Lieux!$J:$J,V297)&amp;" | 24h/24")</f>
        <v>Chauffeur privé Annecy → Nantes | 24h/24</v>
      </c>
      <c r="O297" s="14" t="n">
        <f aca="false">LEN(N297)</f>
        <v>40</v>
      </c>
      <c r="P297" s="14" t="str">
        <f aca="false">"Chauffeur privé "&amp;INDEX(10_Lieux!$K:$K,U297)&amp;" vers "&amp;INDEX(10_Lieux!$L:$L,V297)</f>
        <v>Chauffeur privé d'Annecy vers Nantes</v>
      </c>
      <c r="Q297" s="14" t="str">
        <f aca="false">"Chauffeur privé "&amp;INDEX(10_Lieux!$K:$K,U297)&amp;" vers "&amp;INDEX(10_Lieux!$L:$L,V297)&amp;" : env. "&amp;I297&amp;" km, "&amp;J297&amp;" de route. Devis personnalisé, standard 24h/24 et 7j/7."</f>
        <v>Chauffeur privé d'Annecy vers Nantes : env. 757 km, 8 h de route. Devis personnalisé, standard 24h/24 et 7j/7.</v>
      </c>
      <c r="R297" s="14" t="n">
        <f aca="false">LEN(Q297)</f>
        <v>110</v>
      </c>
      <c r="S297" s="14" t="str">
        <f aca="false">INDEX(10_Lieux!$C:$C,U297)</f>
        <v>France</v>
      </c>
      <c r="T297" s="14" t="str">
        <f aca="false">INDEX(10_Lieux!$C:$C,V297)</f>
        <v>France</v>
      </c>
      <c r="U297" s="14" t="n">
        <f aca="false">MATCH(A297,10_Lieux!$A:$A,0)</f>
        <v>10</v>
      </c>
      <c r="V297" s="14" t="n">
        <f aca="false">MATCH(B297,10_Lieux!$A:$A,0)</f>
        <v>56</v>
      </c>
      <c r="W297" s="14" t="n">
        <f aca="false">ROUND(6371*2*ASIN(SQRT(SIN(RADIANS(INDEX(10_Lieux!$F:$F,V297)-INDEX(10_Lieux!$F:$F,U297))/2)^2+COS(RADIANS(INDEX(10_Lieux!$F:$F,U297)))*COS(RADIANS(INDEX(10_Lieux!$F:$F,V297)))*SIN(RADIANS(INDEX(10_Lieux!$G:$G,V297)-INDEX(10_Lieux!$G:$G,U297))/2)^2)),1)</f>
        <v>605.2</v>
      </c>
      <c r="X297" s="14" t="n">
        <f aca="false">ROUND(I297/IF(I297&lt;p_seuil_vitesse,p_vit_lente,p_vit_rapide)*60/15,0)*15</f>
        <v>480</v>
      </c>
      <c r="Y297" s="14" t="n">
        <f aca="false">MAX(IF(INDEX(10_Lieux!$B:$B,U297)&lt;&gt;"Ville",INDEX(10_Lieux!$I:$I,U297),0),IF(INDEX(10_Lieux!$B:$B,V297)&lt;&gt;"Ville",INDEX(10_Lieux!$I:$I,V297),0))</f>
        <v>0</v>
      </c>
      <c r="Z297" s="14" t="str">
        <f aca="false">A297&amp;"|"&amp;B297</f>
        <v>Annecy|Nantes</v>
      </c>
      <c r="AA297" s="14" t="str">
        <f aca="false">IF(I297&lt;p_local,"Local",IF(I297&lt;p_vv_min,"Courte distance",IF(I297&lt;p_tres_long,"Longue distance","Très longue distance")))</f>
        <v>Très longue distance</v>
      </c>
    </row>
    <row r="298" customFormat="false" ht="15" hidden="false" customHeight="true" outlineLevel="0" collapsed="false">
      <c r="A298" s="1" t="s">
        <v>148</v>
      </c>
      <c r="B298" s="1" t="s">
        <v>142</v>
      </c>
      <c r="C298" s="1" t="s">
        <v>33</v>
      </c>
      <c r="D298" s="1" t="s">
        <v>124</v>
      </c>
      <c r="E298" s="1" t="s">
        <v>442</v>
      </c>
      <c r="F298" s="14" t="s">
        <v>40</v>
      </c>
      <c r="G298" s="14" t="str">
        <f aca="false">IF(I298&lt;p_local,"Local → page infra",IF(H298&gt;=p_ph1,"Phase 1",IF(H298&gt;=p_ph2,"Phase 2","Phase 3")))</f>
        <v>Phase 3</v>
      </c>
      <c r="H298" s="14" t="n">
        <f aca="false">IF(I298&lt;p_local,0,IF(C298="Aéroport → Aéroport",p_pts_plein,IF(Y298&gt;0,IF(I298&lt;=Y298,p_pts_plein,IF(I298&lt;=p_mult2*Y298,p_pts_moyen,p_pts_r3)),IF(I298&gt;=p_vv_min,p_pts_plein,IF(I298&gt;=p_vv_moy,p_pts_moyen,p_pts_court))))+IF(INDEX(10_Lieux!$D:$D,U298)=1,p_prio1,p_prio2)+IF(INDEX(10_Lieux!$D:$D,V298)=1,p_prio1,p_prio2)+IF(K298="Oui",p_tf,0)+p_hub*((INDEX(10_Lieux!$H:$H,U298)="Hub")+(INDEX(10_Lieux!$H:$H,V298)="Hub"))+IF(OR(INDEX(10_Lieux!$H:$H,U298)="Premium",INDEX(10_Lieux!$H:$H,V298)="Premium"),p_prem,0))</f>
        <v>55</v>
      </c>
      <c r="I298" s="14" t="n">
        <f aca="false">ROUND(W298*p_facteur,0)</f>
        <v>801</v>
      </c>
      <c r="J298" s="14" t="str">
        <f aca="false">IF(X298&lt;60,X298&amp;" min",INT(X298/60)&amp;" h"&amp;IF(MOD(X298,60)=0,""," "&amp;TEXT(MOD(X298,60),"00")))</f>
        <v>8 h 30</v>
      </c>
      <c r="K298" s="14" t="str">
        <f aca="false">IF(S298&lt;&gt;T298,"Oui","Non")</f>
        <v>Non</v>
      </c>
      <c r="L298" s="14" t="str">
        <f aca="false">IF(AND(INDEX(10_Lieux!$B:$B,U298)="Ville",INDEX(10_Lieux!$B:$B,V298)="Ville"),"/chauffeur-prive/"&amp;INDEX(10_Lieux!$E:$E,U298)&amp;"-"&amp;INDEX(10_Lieux!$E:$E,V298)&amp;"/","/chauffeur-prive/"&amp;INDEX(10_Lieux!$E:$E,U298)&amp;"/"&amp;INDEX(10_Lieux!$E:$E,V298)&amp;"/")</f>
        <v>/chauffeur-prive/annecy-rennes/</v>
      </c>
      <c r="M298" s="14" t="str">
        <f aca="false">IFERROR(INDEX($L:$L,MATCH(B298&amp;"|"&amp;A298,$Z:$Z,0)),"—")</f>
        <v>/chauffeur-prive/rennes-annecy/</v>
      </c>
      <c r="N298" s="14" t="str">
        <f aca="false">IF(LEN("Chauffeur privé "&amp;INDEX(10_Lieux!$J:$J,U298)&amp;" → "&amp;INDEX(10_Lieux!$J:$J,V298)&amp;" | 24h/24")&gt;60,"Chauffeur privé "&amp;INDEX(10_Lieux!$J:$J,U298)&amp;" → "&amp;INDEX(10_Lieux!$J:$J,V298),"Chauffeur privé "&amp;INDEX(10_Lieux!$J:$J,U298)&amp;" → "&amp;INDEX(10_Lieux!$J:$J,V298)&amp;" | 24h/24")</f>
        <v>Chauffeur privé Annecy → Rennes | 24h/24</v>
      </c>
      <c r="O298" s="14" t="n">
        <f aca="false">LEN(N298)</f>
        <v>40</v>
      </c>
      <c r="P298" s="14" t="str">
        <f aca="false">"Chauffeur privé "&amp;INDEX(10_Lieux!$K:$K,U298)&amp;" vers "&amp;INDEX(10_Lieux!$L:$L,V298)</f>
        <v>Chauffeur privé d'Annecy vers Rennes</v>
      </c>
      <c r="Q298" s="14" t="str">
        <f aca="false">"Chauffeur privé "&amp;INDEX(10_Lieux!$K:$K,U298)&amp;" vers "&amp;INDEX(10_Lieux!$L:$L,V298)&amp;" : env. "&amp;I298&amp;" km, "&amp;J298&amp;" de route. Devis personnalisé, standard 24h/24 et 7j/7."</f>
        <v>Chauffeur privé d'Annecy vers Rennes : env. 801 km, 8 h 30 de route. Devis personnalisé, standard 24h/24 et 7j/7.</v>
      </c>
      <c r="R298" s="14" t="n">
        <f aca="false">LEN(Q298)</f>
        <v>113</v>
      </c>
      <c r="S298" s="14" t="str">
        <f aca="false">INDEX(10_Lieux!$C:$C,U298)</f>
        <v>France</v>
      </c>
      <c r="T298" s="14" t="str">
        <f aca="false">INDEX(10_Lieux!$C:$C,V298)</f>
        <v>France</v>
      </c>
      <c r="U298" s="14" t="n">
        <f aca="false">MATCH(A298,10_Lieux!$A:$A,0)</f>
        <v>10</v>
      </c>
      <c r="V298" s="14" t="n">
        <f aca="false">MATCH(B298,10_Lieux!$A:$A,0)</f>
        <v>49</v>
      </c>
      <c r="W298" s="14" t="n">
        <f aca="false">ROUND(6371*2*ASIN(SQRT(SIN(RADIANS(INDEX(10_Lieux!$F:$F,V298)-INDEX(10_Lieux!$F:$F,U298))/2)^2+COS(RADIANS(INDEX(10_Lieux!$F:$F,U298)))*COS(RADIANS(INDEX(10_Lieux!$F:$F,V298)))*SIN(RADIANS(INDEX(10_Lieux!$G:$G,V298)-INDEX(10_Lieux!$G:$G,U298))/2)^2)),1)</f>
        <v>640.9</v>
      </c>
      <c r="X298" s="14" t="n">
        <f aca="false">ROUND(I298/IF(I298&lt;p_seuil_vitesse,p_vit_lente,p_vit_rapide)*60/15,0)*15</f>
        <v>510</v>
      </c>
      <c r="Y298" s="14" t="n">
        <f aca="false">MAX(IF(INDEX(10_Lieux!$B:$B,U298)&lt;&gt;"Ville",INDEX(10_Lieux!$I:$I,U298),0),IF(INDEX(10_Lieux!$B:$B,V298)&lt;&gt;"Ville",INDEX(10_Lieux!$I:$I,V298),0))</f>
        <v>0</v>
      </c>
      <c r="Z298" s="14" t="str">
        <f aca="false">A298&amp;"|"&amp;B298</f>
        <v>Annecy|Rennes</v>
      </c>
      <c r="AA298" s="14" t="str">
        <f aca="false">IF(I298&lt;p_local,"Local",IF(I298&lt;p_vv_min,"Courte distance",IF(I298&lt;p_tres_long,"Longue distance","Très longue distance")))</f>
        <v>Très longue distance</v>
      </c>
    </row>
    <row r="299" customFormat="false" ht="15" hidden="false" customHeight="true" outlineLevel="0" collapsed="false">
      <c r="A299" s="1" t="s">
        <v>148</v>
      </c>
      <c r="B299" s="1" t="s">
        <v>144</v>
      </c>
      <c r="C299" s="1" t="s">
        <v>33</v>
      </c>
      <c r="D299" s="1" t="s">
        <v>124</v>
      </c>
      <c r="E299" s="1" t="s">
        <v>443</v>
      </c>
      <c r="F299" s="14" t="s">
        <v>40</v>
      </c>
      <c r="G299" s="14" t="str">
        <f aca="false">IF(I299&lt;p_local,"Local → page infra",IF(H299&gt;=p_ph1,"Phase 1",IF(H299&gt;=p_ph2,"Phase 2","Phase 3")))</f>
        <v>Phase 3</v>
      </c>
      <c r="H299" s="14" t="n">
        <f aca="false">IF(I299&lt;p_local,0,IF(C299="Aéroport → Aéroport",p_pts_plein,IF(Y299&gt;0,IF(I299&lt;=Y299,p_pts_plein,IF(I299&lt;=p_mult2*Y299,p_pts_moyen,p_pts_r3)),IF(I299&gt;=p_vv_min,p_pts_plein,IF(I299&gt;=p_vv_moy,p_pts_moyen,p_pts_court))))+IF(INDEX(10_Lieux!$D:$D,U299)=1,p_prio1,p_prio2)+IF(INDEX(10_Lieux!$D:$D,V299)=1,p_prio1,p_prio2)+IF(K299="Oui",p_tf,0)+p_hub*((INDEX(10_Lieux!$H:$H,U299)="Hub")+(INDEX(10_Lieux!$H:$H,V299)="Hub"))+IF(OR(INDEX(10_Lieux!$H:$H,U299)="Premium",INDEX(10_Lieux!$H:$H,V299)="Premium"),p_prem,0))</f>
        <v>60</v>
      </c>
      <c r="I299" s="14" t="n">
        <f aca="false">ROUND(W299*p_facteur,0)</f>
        <v>223</v>
      </c>
      <c r="J299" s="14" t="str">
        <f aca="false">IF(X299&lt;60,X299&amp;" min",INT(X299/60)&amp;" h"&amp;IF(MOD(X299,60)=0,""," "&amp;TEXT(MOD(X299,60),"00")))</f>
        <v>2 h 15</v>
      </c>
      <c r="K299" s="14" t="str">
        <f aca="false">IF(S299&lt;&gt;T299,"Oui","Non")</f>
        <v>Non</v>
      </c>
      <c r="L299" s="14" t="str">
        <f aca="false">IF(AND(INDEX(10_Lieux!$B:$B,U299)="Ville",INDEX(10_Lieux!$B:$B,V299)="Ville"),"/chauffeur-prive/"&amp;INDEX(10_Lieux!$E:$E,U299)&amp;"-"&amp;INDEX(10_Lieux!$E:$E,V299)&amp;"/","/chauffeur-prive/"&amp;INDEX(10_Lieux!$E:$E,U299)&amp;"/"&amp;INDEX(10_Lieux!$E:$E,V299)&amp;"/")</f>
        <v>/chauffeur-prive/annecy-dijon/</v>
      </c>
      <c r="M299" s="14" t="str">
        <f aca="false">IFERROR(INDEX($L:$L,MATCH(B299&amp;"|"&amp;A299,$Z:$Z,0)),"—")</f>
        <v>/chauffeur-prive/dijon-annecy/</v>
      </c>
      <c r="N299" s="14" t="str">
        <f aca="false">IF(LEN("Chauffeur privé "&amp;INDEX(10_Lieux!$J:$J,U299)&amp;" → "&amp;INDEX(10_Lieux!$J:$J,V299)&amp;" | 24h/24")&gt;60,"Chauffeur privé "&amp;INDEX(10_Lieux!$J:$J,U299)&amp;" → "&amp;INDEX(10_Lieux!$J:$J,V299),"Chauffeur privé "&amp;INDEX(10_Lieux!$J:$J,U299)&amp;" → "&amp;INDEX(10_Lieux!$J:$J,V299)&amp;" | 24h/24")</f>
        <v>Chauffeur privé Annecy → Dijon | 24h/24</v>
      </c>
      <c r="O299" s="14" t="n">
        <f aca="false">LEN(N299)</f>
        <v>39</v>
      </c>
      <c r="P299" s="14" t="str">
        <f aca="false">"Chauffeur privé "&amp;INDEX(10_Lieux!$K:$K,U299)&amp;" vers "&amp;INDEX(10_Lieux!$L:$L,V299)</f>
        <v>Chauffeur privé d'Annecy vers Dijon</v>
      </c>
      <c r="Q299" s="14" t="str">
        <f aca="false">"Chauffeur privé "&amp;INDEX(10_Lieux!$K:$K,U299)&amp;" vers "&amp;INDEX(10_Lieux!$L:$L,V299)&amp;" : env. "&amp;I299&amp;" km, "&amp;J299&amp;" de route. Devis personnalisé, standard 24h/24 et 7j/7."</f>
        <v>Chauffeur privé d'Annecy vers Dijon : env. 223 km, 2 h 15 de route. Devis personnalisé, standard 24h/24 et 7j/7.</v>
      </c>
      <c r="R299" s="14" t="n">
        <f aca="false">LEN(Q299)</f>
        <v>112</v>
      </c>
      <c r="S299" s="14" t="str">
        <f aca="false">INDEX(10_Lieux!$C:$C,U299)</f>
        <v>France</v>
      </c>
      <c r="T299" s="14" t="str">
        <f aca="false">INDEX(10_Lieux!$C:$C,V299)</f>
        <v>France</v>
      </c>
      <c r="U299" s="14" t="n">
        <f aca="false">MATCH(A299,10_Lieux!$A:$A,0)</f>
        <v>10</v>
      </c>
      <c r="V299" s="14" t="n">
        <f aca="false">MATCH(B299,10_Lieux!$A:$A,0)</f>
        <v>23</v>
      </c>
      <c r="W299" s="14" t="n">
        <f aca="false">ROUND(6371*2*ASIN(SQRT(SIN(RADIANS(INDEX(10_Lieux!$F:$F,V299)-INDEX(10_Lieux!$F:$F,U299))/2)^2+COS(RADIANS(INDEX(10_Lieux!$F:$F,U299)))*COS(RADIANS(INDEX(10_Lieux!$F:$F,V299)))*SIN(RADIANS(INDEX(10_Lieux!$G:$G,V299)-INDEX(10_Lieux!$G:$G,U299))/2)^2)),1)</f>
        <v>178.7</v>
      </c>
      <c r="X299" s="14" t="n">
        <f aca="false">ROUND(I299/IF(I299&lt;p_seuil_vitesse,p_vit_lente,p_vit_rapide)*60/15,0)*15</f>
        <v>135</v>
      </c>
      <c r="Y299" s="14" t="n">
        <f aca="false">MAX(IF(INDEX(10_Lieux!$B:$B,U299)&lt;&gt;"Ville",INDEX(10_Lieux!$I:$I,U299),0),IF(INDEX(10_Lieux!$B:$B,V299)&lt;&gt;"Ville",INDEX(10_Lieux!$I:$I,V299),0))</f>
        <v>0</v>
      </c>
      <c r="Z299" s="14" t="str">
        <f aca="false">A299&amp;"|"&amp;B299</f>
        <v>Annecy|Dijon</v>
      </c>
      <c r="AA299" s="14" t="str">
        <f aca="false">IF(I299&lt;p_local,"Local",IF(I299&lt;p_vv_min,"Courte distance",IF(I299&lt;p_tres_long,"Longue distance","Très longue distance")))</f>
        <v>Longue distance</v>
      </c>
    </row>
    <row r="300" customFormat="false" ht="15" hidden="false" customHeight="true" outlineLevel="0" collapsed="false">
      <c r="A300" s="1" t="s">
        <v>148</v>
      </c>
      <c r="B300" s="1" t="s">
        <v>146</v>
      </c>
      <c r="C300" s="1" t="s">
        <v>33</v>
      </c>
      <c r="D300" s="1" t="s">
        <v>124</v>
      </c>
      <c r="E300" s="1" t="s">
        <v>444</v>
      </c>
      <c r="F300" s="14" t="s">
        <v>40</v>
      </c>
      <c r="G300" s="14" t="str">
        <f aca="false">IF(I300&lt;p_local,"Local → page infra",IF(H300&gt;=p_ph1,"Phase 1",IF(H300&gt;=p_ph2,"Phase 2","Phase 3")))</f>
        <v>Phase 3</v>
      </c>
      <c r="H300" s="14" t="n">
        <f aca="false">IF(I300&lt;p_local,0,IF(C300="Aéroport → Aéroport",p_pts_plein,IF(Y300&gt;0,IF(I300&lt;=Y300,p_pts_plein,IF(I300&lt;=p_mult2*Y300,p_pts_moyen,p_pts_r3)),IF(I300&gt;=p_vv_min,p_pts_plein,IF(I300&gt;=p_vv_moy,p_pts_moyen,p_pts_court))))+IF(INDEX(10_Lieux!$D:$D,U300)=1,p_prio1,p_prio2)+IF(INDEX(10_Lieux!$D:$D,V300)=1,p_prio1,p_prio2)+IF(K300="Oui",p_tf,0)+p_hub*((INDEX(10_Lieux!$H:$H,U300)="Hub")+(INDEX(10_Lieux!$H:$H,V300)="Hub"))+IF(OR(INDEX(10_Lieux!$H:$H,U300)="Premium",INDEX(10_Lieux!$H:$H,V300)="Premium"),p_prem,0))</f>
        <v>60</v>
      </c>
      <c r="I300" s="14" t="n">
        <f aca="false">ROUND(W300*p_facteur,0)</f>
        <v>106</v>
      </c>
      <c r="J300" s="14" t="str">
        <f aca="false">IF(X300&lt;60,X300&amp;" min",INT(X300/60)&amp;" h"&amp;IF(MOD(X300,60)=0,""," "&amp;TEXT(MOD(X300,60),"00")))</f>
        <v>1 h</v>
      </c>
      <c r="K300" s="14" t="str">
        <f aca="false">IF(S300&lt;&gt;T300,"Oui","Non")</f>
        <v>Non</v>
      </c>
      <c r="L300" s="14" t="str">
        <f aca="false">IF(AND(INDEX(10_Lieux!$B:$B,U300)="Ville",INDEX(10_Lieux!$B:$B,V300)="Ville"),"/chauffeur-prive/"&amp;INDEX(10_Lieux!$E:$E,U300)&amp;"-"&amp;INDEX(10_Lieux!$E:$E,V300)&amp;"/","/chauffeur-prive/"&amp;INDEX(10_Lieux!$E:$E,U300)&amp;"/"&amp;INDEX(10_Lieux!$E:$E,V300)&amp;"/")</f>
        <v>/chauffeur-prive/annecy-grenoble/</v>
      </c>
      <c r="M300" s="14" t="str">
        <f aca="false">IFERROR(INDEX($L:$L,MATCH(B300&amp;"|"&amp;A300,$Z:$Z,0)),"—")</f>
        <v>/chauffeur-prive/grenoble-annecy/</v>
      </c>
      <c r="N300" s="14" t="str">
        <f aca="false">IF(LEN("Chauffeur privé "&amp;INDEX(10_Lieux!$J:$J,U300)&amp;" → "&amp;INDEX(10_Lieux!$J:$J,V300)&amp;" | 24h/24")&gt;60,"Chauffeur privé "&amp;INDEX(10_Lieux!$J:$J,U300)&amp;" → "&amp;INDEX(10_Lieux!$J:$J,V300),"Chauffeur privé "&amp;INDEX(10_Lieux!$J:$J,U300)&amp;" → "&amp;INDEX(10_Lieux!$J:$J,V300)&amp;" | 24h/24")</f>
        <v>Chauffeur privé Annecy → Grenoble | 24h/24</v>
      </c>
      <c r="O300" s="14" t="n">
        <f aca="false">LEN(N300)</f>
        <v>42</v>
      </c>
      <c r="P300" s="14" t="str">
        <f aca="false">"Chauffeur privé "&amp;INDEX(10_Lieux!$K:$K,U300)&amp;" vers "&amp;INDEX(10_Lieux!$L:$L,V300)</f>
        <v>Chauffeur privé d'Annecy vers Grenoble</v>
      </c>
      <c r="Q300" s="14" t="str">
        <f aca="false">"Chauffeur privé "&amp;INDEX(10_Lieux!$K:$K,U300)&amp;" vers "&amp;INDEX(10_Lieux!$L:$L,V300)&amp;" : env. "&amp;I300&amp;" km, "&amp;J300&amp;" de route. Devis personnalisé, standard 24h/24 et 7j/7."</f>
        <v>Chauffeur privé d'Annecy vers Grenoble : env. 106 km, 1 h de route. Devis personnalisé, standard 24h/24 et 7j/7.</v>
      </c>
      <c r="R300" s="14" t="n">
        <f aca="false">LEN(Q300)</f>
        <v>112</v>
      </c>
      <c r="S300" s="14" t="str">
        <f aca="false">INDEX(10_Lieux!$C:$C,U300)</f>
        <v>France</v>
      </c>
      <c r="T300" s="14" t="str">
        <f aca="false">INDEX(10_Lieux!$C:$C,V300)</f>
        <v>France</v>
      </c>
      <c r="U300" s="14" t="n">
        <f aca="false">MATCH(A300,10_Lieux!$A:$A,0)</f>
        <v>10</v>
      </c>
      <c r="V300" s="14" t="n">
        <f aca="false">MATCH(B300,10_Lieux!$A:$A,0)</f>
        <v>9</v>
      </c>
      <c r="W300" s="14" t="n">
        <f aca="false">ROUND(6371*2*ASIN(SQRT(SIN(RADIANS(INDEX(10_Lieux!$F:$F,V300)-INDEX(10_Lieux!$F:$F,U300))/2)^2+COS(RADIANS(INDEX(10_Lieux!$F:$F,U300)))*COS(RADIANS(INDEX(10_Lieux!$F:$F,V300)))*SIN(RADIANS(INDEX(10_Lieux!$G:$G,V300)-INDEX(10_Lieux!$G:$G,U300))/2)^2)),1)</f>
        <v>85.1</v>
      </c>
      <c r="X300" s="14" t="n">
        <f aca="false">ROUND(I300/IF(I300&lt;p_seuil_vitesse,p_vit_lente,p_vit_rapide)*60/15,0)*15</f>
        <v>60</v>
      </c>
      <c r="Y300" s="14" t="n">
        <f aca="false">MAX(IF(INDEX(10_Lieux!$B:$B,U300)&lt;&gt;"Ville",INDEX(10_Lieux!$I:$I,U300),0),IF(INDEX(10_Lieux!$B:$B,V300)&lt;&gt;"Ville",INDEX(10_Lieux!$I:$I,V300),0))</f>
        <v>0</v>
      </c>
      <c r="Z300" s="14" t="str">
        <f aca="false">A300&amp;"|"&amp;B300</f>
        <v>Annecy|Grenoble</v>
      </c>
      <c r="AA300" s="14" t="str">
        <f aca="false">IF(I300&lt;p_local,"Local",IF(I300&lt;p_vv_min,"Courte distance",IF(I300&lt;p_tres_long,"Longue distance","Très longue distance")))</f>
        <v>Longue distance</v>
      </c>
    </row>
    <row r="301" customFormat="false" ht="15" hidden="false" customHeight="true" outlineLevel="0" collapsed="false">
      <c r="A301" s="1" t="s">
        <v>148</v>
      </c>
      <c r="B301" s="1" t="s">
        <v>150</v>
      </c>
      <c r="C301" s="1" t="s">
        <v>33</v>
      </c>
      <c r="D301" s="1" t="s">
        <v>124</v>
      </c>
      <c r="E301" s="1" t="s">
        <v>445</v>
      </c>
      <c r="F301" s="14" t="s">
        <v>40</v>
      </c>
      <c r="G301" s="14" t="str">
        <f aca="false">IF(I301&lt;p_local,"Local → page infra",IF(H301&gt;=p_ph1,"Phase 1",IF(H301&gt;=p_ph2,"Phase 2","Phase 3")))</f>
        <v>Phase 3</v>
      </c>
      <c r="H301" s="14" t="n">
        <f aca="false">IF(I301&lt;p_local,0,IF(C301="Aéroport → Aéroport",p_pts_plein,IF(Y301&gt;0,IF(I301&lt;=Y301,p_pts_plein,IF(I301&lt;=p_mult2*Y301,p_pts_moyen,p_pts_r3)),IF(I301&gt;=p_vv_min,p_pts_plein,IF(I301&gt;=p_vv_moy,p_pts_moyen,p_pts_court))))+IF(INDEX(10_Lieux!$D:$D,U301)=1,p_prio1,p_prio2)+IF(INDEX(10_Lieux!$D:$D,V301)=1,p_prio1,p_prio2)+IF(K301="Oui",p_tf,0)+p_hub*((INDEX(10_Lieux!$H:$H,U301)="Hub")+(INDEX(10_Lieux!$H:$H,V301)="Hub"))+IF(OR(INDEX(10_Lieux!$H:$H,U301)="Premium",INDEX(10_Lieux!$H:$H,V301)="Premium"),p_prem,0))</f>
        <v>25</v>
      </c>
      <c r="I301" s="14" t="n">
        <f aca="false">ROUND(W301*p_facteur,0)</f>
        <v>51</v>
      </c>
      <c r="J301" s="14" t="str">
        <f aca="false">IF(X301&lt;60,X301&amp;" min",INT(X301/60)&amp;" h"&amp;IF(MOD(X301,60)=0,""," "&amp;TEXT(MOD(X301,60),"00")))</f>
        <v>45 min</v>
      </c>
      <c r="K301" s="14" t="str">
        <f aca="false">IF(S301&lt;&gt;T301,"Oui","Non")</f>
        <v>Non</v>
      </c>
      <c r="L301" s="14" t="str">
        <f aca="false">IF(AND(INDEX(10_Lieux!$B:$B,U301)="Ville",INDEX(10_Lieux!$B:$B,V301)="Ville"),"/chauffeur-prive/"&amp;INDEX(10_Lieux!$E:$E,U301)&amp;"-"&amp;INDEX(10_Lieux!$E:$E,V301)&amp;"/","/chauffeur-prive/"&amp;INDEX(10_Lieux!$E:$E,U301)&amp;"/"&amp;INDEX(10_Lieux!$E:$E,V301)&amp;"/")</f>
        <v>/chauffeur-prive/annecy-chambery/</v>
      </c>
      <c r="M301" s="14" t="str">
        <f aca="false">IFERROR(INDEX($L:$L,MATCH(B301&amp;"|"&amp;A301,$Z:$Z,0)),"—")</f>
        <v>/chauffeur-prive/chambery-annecy/</v>
      </c>
      <c r="N301" s="14" t="str">
        <f aca="false">IF(LEN("Chauffeur privé "&amp;INDEX(10_Lieux!$J:$J,U301)&amp;" → "&amp;INDEX(10_Lieux!$J:$J,V301)&amp;" | 24h/24")&gt;60,"Chauffeur privé "&amp;INDEX(10_Lieux!$J:$J,U301)&amp;" → "&amp;INDEX(10_Lieux!$J:$J,V301),"Chauffeur privé "&amp;INDEX(10_Lieux!$J:$J,U301)&amp;" → "&amp;INDEX(10_Lieux!$J:$J,V301)&amp;" | 24h/24")</f>
        <v>Chauffeur privé Annecy → Chambéry | 24h/24</v>
      </c>
      <c r="O301" s="14" t="n">
        <f aca="false">LEN(N301)</f>
        <v>42</v>
      </c>
      <c r="P301" s="14" t="str">
        <f aca="false">"Chauffeur privé "&amp;INDEX(10_Lieux!$K:$K,U301)&amp;" vers "&amp;INDEX(10_Lieux!$L:$L,V301)</f>
        <v>Chauffeur privé d'Annecy vers Chambéry</v>
      </c>
      <c r="Q301" s="14" t="str">
        <f aca="false">"Chauffeur privé "&amp;INDEX(10_Lieux!$K:$K,U301)&amp;" vers "&amp;INDEX(10_Lieux!$L:$L,V301)&amp;" : env. "&amp;I301&amp;" km, "&amp;J301&amp;" de route. Devis personnalisé, standard 24h/24 et 7j/7."</f>
        <v>Chauffeur privé d'Annecy vers Chambéry : env. 51 km, 45 min de route. Devis personnalisé, standard 24h/24 et 7j/7.</v>
      </c>
      <c r="R301" s="14" t="n">
        <f aca="false">LEN(Q301)</f>
        <v>114</v>
      </c>
      <c r="S301" s="14" t="str">
        <f aca="false">INDEX(10_Lieux!$C:$C,U301)</f>
        <v>France</v>
      </c>
      <c r="T301" s="14" t="str">
        <f aca="false">INDEX(10_Lieux!$C:$C,V301)</f>
        <v>France</v>
      </c>
      <c r="U301" s="14" t="n">
        <f aca="false">MATCH(A301,10_Lieux!$A:$A,0)</f>
        <v>10</v>
      </c>
      <c r="V301" s="14" t="n">
        <f aca="false">MATCH(B301,10_Lieux!$A:$A,0)</f>
        <v>11</v>
      </c>
      <c r="W301" s="14" t="n">
        <f aca="false">ROUND(6371*2*ASIN(SQRT(SIN(RADIANS(INDEX(10_Lieux!$F:$F,V301)-INDEX(10_Lieux!$F:$F,U301))/2)^2+COS(RADIANS(INDEX(10_Lieux!$F:$F,U301)))*COS(RADIANS(INDEX(10_Lieux!$F:$F,V301)))*SIN(RADIANS(INDEX(10_Lieux!$G:$G,V301)-INDEX(10_Lieux!$G:$G,U301))/2)^2)),1)</f>
        <v>40.7</v>
      </c>
      <c r="X301" s="14" t="n">
        <f aca="false">ROUND(I301/IF(I301&lt;p_seuil_vitesse,p_vit_lente,p_vit_rapide)*60/15,0)*15</f>
        <v>45</v>
      </c>
      <c r="Y301" s="14" t="n">
        <f aca="false">MAX(IF(INDEX(10_Lieux!$B:$B,U301)&lt;&gt;"Ville",INDEX(10_Lieux!$I:$I,U301),0),IF(INDEX(10_Lieux!$B:$B,V301)&lt;&gt;"Ville",INDEX(10_Lieux!$I:$I,V301),0))</f>
        <v>0</v>
      </c>
      <c r="Z301" s="14" t="str">
        <f aca="false">A301&amp;"|"&amp;B301</f>
        <v>Annecy|Chambéry</v>
      </c>
      <c r="AA301" s="14" t="str">
        <f aca="false">IF(I301&lt;p_local,"Local",IF(I301&lt;p_vv_min,"Courte distance",IF(I301&lt;p_tres_long,"Longue distance","Très longue distance")))</f>
        <v>Courte distance</v>
      </c>
    </row>
    <row r="302" customFormat="false" ht="15" hidden="false" customHeight="true" outlineLevel="0" collapsed="false">
      <c r="A302" s="1" t="s">
        <v>148</v>
      </c>
      <c r="B302" s="1" t="s">
        <v>152</v>
      </c>
      <c r="C302" s="1" t="s">
        <v>33</v>
      </c>
      <c r="D302" s="1" t="s">
        <v>124</v>
      </c>
      <c r="E302" s="1" t="s">
        <v>446</v>
      </c>
      <c r="F302" s="14" t="s">
        <v>40</v>
      </c>
      <c r="G302" s="14" t="str">
        <f aca="false">IF(I302&lt;p_local,"Local → page infra",IF(H302&gt;=p_ph1,"Phase 1",IF(H302&gt;=p_ph2,"Phase 2","Phase 3")))</f>
        <v>Phase 3</v>
      </c>
      <c r="H302" s="14" t="n">
        <f aca="false">IF(I302&lt;p_local,0,IF(C302="Aéroport → Aéroport",p_pts_plein,IF(Y302&gt;0,IF(I302&lt;=Y302,p_pts_plein,IF(I302&lt;=p_mult2*Y302,p_pts_moyen,p_pts_r3)),IF(I302&gt;=p_vv_min,p_pts_plein,IF(I302&gt;=p_vv_moy,p_pts_moyen,p_pts_court))))+IF(INDEX(10_Lieux!$D:$D,U302)=1,p_prio1,p_prio2)+IF(INDEX(10_Lieux!$D:$D,V302)=1,p_prio1,p_prio2)+IF(K302="Oui",p_tf,0)+p_hub*((INDEX(10_Lieux!$H:$H,U302)="Hub")+(INDEX(10_Lieux!$H:$H,V302)="Hub"))+IF(OR(INDEX(10_Lieux!$H:$H,U302)="Premium",INDEX(10_Lieux!$H:$H,V302)="Premium"),p_prem,0))</f>
        <v>50</v>
      </c>
      <c r="I302" s="14" t="n">
        <f aca="false">ROUND(W302*p_facteur,0)</f>
        <v>42</v>
      </c>
      <c r="J302" s="14" t="str">
        <f aca="false">IF(X302&lt;60,X302&amp;" min",INT(X302/60)&amp;" h"&amp;IF(MOD(X302,60)=0,""," "&amp;TEXT(MOD(X302,60),"00")))</f>
        <v>30 min</v>
      </c>
      <c r="K302" s="14" t="str">
        <f aca="false">IF(S302&lt;&gt;T302,"Oui","Non")</f>
        <v>Oui</v>
      </c>
      <c r="L302" s="14" t="str">
        <f aca="false">IF(AND(INDEX(10_Lieux!$B:$B,U302)="Ville",INDEX(10_Lieux!$B:$B,V302)="Ville"),"/chauffeur-prive/"&amp;INDEX(10_Lieux!$E:$E,U302)&amp;"-"&amp;INDEX(10_Lieux!$E:$E,V302)&amp;"/","/chauffeur-prive/"&amp;INDEX(10_Lieux!$E:$E,U302)&amp;"/"&amp;INDEX(10_Lieux!$E:$E,V302)&amp;"/")</f>
        <v>/chauffeur-prive/annecy-geneve/</v>
      </c>
      <c r="M302" s="14" t="str">
        <f aca="false">IFERROR(INDEX($L:$L,MATCH(B302&amp;"|"&amp;A302,$Z:$Z,0)),"—")</f>
        <v>/chauffeur-prive/geneve-annecy/</v>
      </c>
      <c r="N302" s="14" t="str">
        <f aca="false">IF(LEN("Chauffeur privé "&amp;INDEX(10_Lieux!$J:$J,U302)&amp;" → "&amp;INDEX(10_Lieux!$J:$J,V302)&amp;" | 24h/24")&gt;60,"Chauffeur privé "&amp;INDEX(10_Lieux!$J:$J,U302)&amp;" → "&amp;INDEX(10_Lieux!$J:$J,V302),"Chauffeur privé "&amp;INDEX(10_Lieux!$J:$J,U302)&amp;" → "&amp;INDEX(10_Lieux!$J:$J,V302)&amp;" | 24h/24")</f>
        <v>Chauffeur privé Annecy → Genève | 24h/24</v>
      </c>
      <c r="O302" s="14" t="n">
        <f aca="false">LEN(N302)</f>
        <v>40</v>
      </c>
      <c r="P302" s="14" t="str">
        <f aca="false">"Chauffeur privé "&amp;INDEX(10_Lieux!$K:$K,U302)&amp;" vers "&amp;INDEX(10_Lieux!$L:$L,V302)</f>
        <v>Chauffeur privé d'Annecy vers Genève</v>
      </c>
      <c r="Q302" s="14" t="str">
        <f aca="false">"Chauffeur privé "&amp;INDEX(10_Lieux!$K:$K,U302)&amp;" vers "&amp;INDEX(10_Lieux!$L:$L,V302)&amp;" : env. "&amp;I302&amp;" km, "&amp;J302&amp;" de route. Devis personnalisé, standard 24h/24 et 7j/7."</f>
        <v>Chauffeur privé d'Annecy vers Genève : env. 42 km, 30 min de route. Devis personnalisé, standard 24h/24 et 7j/7.</v>
      </c>
      <c r="R302" s="14" t="n">
        <f aca="false">LEN(Q302)</f>
        <v>112</v>
      </c>
      <c r="S302" s="14" t="str">
        <f aca="false">INDEX(10_Lieux!$C:$C,U302)</f>
        <v>France</v>
      </c>
      <c r="T302" s="14" t="str">
        <f aca="false">INDEX(10_Lieux!$C:$C,V302)</f>
        <v>Suisse</v>
      </c>
      <c r="U302" s="14" t="n">
        <f aca="false">MATCH(A302,10_Lieux!$A:$A,0)</f>
        <v>10</v>
      </c>
      <c r="V302" s="14" t="n">
        <f aca="false">MATCH(B302,10_Lieux!$A:$A,0)</f>
        <v>111</v>
      </c>
      <c r="W302" s="14" t="n">
        <f aca="false">ROUND(6371*2*ASIN(SQRT(SIN(RADIANS(INDEX(10_Lieux!$F:$F,V302)-INDEX(10_Lieux!$F:$F,U302))/2)^2+COS(RADIANS(INDEX(10_Lieux!$F:$F,U302)))*COS(RADIANS(INDEX(10_Lieux!$F:$F,V302)))*SIN(RADIANS(INDEX(10_Lieux!$G:$G,V302)-INDEX(10_Lieux!$G:$G,U302))/2)^2)),1)</f>
        <v>33.9</v>
      </c>
      <c r="X302" s="14" t="n">
        <f aca="false">ROUND(I302/IF(I302&lt;p_seuil_vitesse,p_vit_lente,p_vit_rapide)*60/15,0)*15</f>
        <v>30</v>
      </c>
      <c r="Y302" s="14" t="n">
        <f aca="false">MAX(IF(INDEX(10_Lieux!$B:$B,U302)&lt;&gt;"Ville",INDEX(10_Lieux!$I:$I,U302),0),IF(INDEX(10_Lieux!$B:$B,V302)&lt;&gt;"Ville",INDEX(10_Lieux!$I:$I,V302),0))</f>
        <v>0</v>
      </c>
      <c r="Z302" s="14" t="str">
        <f aca="false">A302&amp;"|"&amp;B302</f>
        <v>Annecy|Genève</v>
      </c>
      <c r="AA302" s="14" t="str">
        <f aca="false">IF(I302&lt;p_local,"Local",IF(I302&lt;p_vv_min,"Courte distance",IF(I302&lt;p_tres_long,"Longue distance","Très longue distance")))</f>
        <v>Courte distance</v>
      </c>
    </row>
    <row r="303" customFormat="false" ht="15" hidden="false" customHeight="true" outlineLevel="0" collapsed="false">
      <c r="A303" s="1" t="s">
        <v>148</v>
      </c>
      <c r="B303" s="1" t="s">
        <v>154</v>
      </c>
      <c r="C303" s="1" t="s">
        <v>33</v>
      </c>
      <c r="D303" s="1" t="s">
        <v>124</v>
      </c>
      <c r="E303" s="1" t="s">
        <v>447</v>
      </c>
      <c r="F303" s="14" t="s">
        <v>40</v>
      </c>
      <c r="G303" s="14" t="str">
        <f aca="false">IF(I303&lt;p_local,"Local → page infra",IF(H303&gt;=p_ph1,"Phase 1",IF(H303&gt;=p_ph2,"Phase 2","Phase 3")))</f>
        <v>Phase 3</v>
      </c>
      <c r="H303" s="14" t="n">
        <f aca="false">IF(I303&lt;p_local,0,IF(C303="Aéroport → Aéroport",p_pts_plein,IF(Y303&gt;0,IF(I303&lt;=Y303,p_pts_plein,IF(I303&lt;=p_mult2*Y303,p_pts_moyen,p_pts_r3)),IF(I303&gt;=p_vv_min,p_pts_plein,IF(I303&gt;=p_vv_moy,p_pts_moyen,p_pts_court))))+IF(INDEX(10_Lieux!$D:$D,U303)=1,p_prio1,p_prio2)+IF(INDEX(10_Lieux!$D:$D,V303)=1,p_prio1,p_prio2)+IF(K303="Oui",p_tf,0)+p_hub*((INDEX(10_Lieux!$H:$H,U303)="Hub")+(INDEX(10_Lieux!$H:$H,V303)="Hub"))+IF(OR(INDEX(10_Lieux!$H:$H,U303)="Premium",INDEX(10_Lieux!$H:$H,V303)="Premium"),p_prem,0))</f>
        <v>55</v>
      </c>
      <c r="I303" s="14" t="n">
        <f aca="false">ROUND(W303*p_facteur,0)</f>
        <v>99</v>
      </c>
      <c r="J303" s="14" t="str">
        <f aca="false">IF(X303&lt;60,X303&amp;" min",INT(X303/60)&amp;" h"&amp;IF(MOD(X303,60)=0,""," "&amp;TEXT(MOD(X303,60),"00")))</f>
        <v>1 h 30</v>
      </c>
      <c r="K303" s="14" t="str">
        <f aca="false">IF(S303&lt;&gt;T303,"Oui","Non")</f>
        <v>Oui</v>
      </c>
      <c r="L303" s="14" t="str">
        <f aca="false">IF(AND(INDEX(10_Lieux!$B:$B,U303)="Ville",INDEX(10_Lieux!$B:$B,V303)="Ville"),"/chauffeur-prive/"&amp;INDEX(10_Lieux!$E:$E,U303)&amp;"-"&amp;INDEX(10_Lieux!$E:$E,V303)&amp;"/","/chauffeur-prive/"&amp;INDEX(10_Lieux!$E:$E,U303)&amp;"/"&amp;INDEX(10_Lieux!$E:$E,V303)&amp;"/")</f>
        <v>/chauffeur-prive/annecy-lausanne/</v>
      </c>
      <c r="M303" s="14" t="str">
        <f aca="false">IFERROR(INDEX($L:$L,MATCH(B303&amp;"|"&amp;A303,$Z:$Z,0)),"—")</f>
        <v>/chauffeur-prive/lausanne-annecy/</v>
      </c>
      <c r="N303" s="14" t="str">
        <f aca="false">IF(LEN("Chauffeur privé "&amp;INDEX(10_Lieux!$J:$J,U303)&amp;" → "&amp;INDEX(10_Lieux!$J:$J,V303)&amp;" | 24h/24")&gt;60,"Chauffeur privé "&amp;INDEX(10_Lieux!$J:$J,U303)&amp;" → "&amp;INDEX(10_Lieux!$J:$J,V303),"Chauffeur privé "&amp;INDEX(10_Lieux!$J:$J,U303)&amp;" → "&amp;INDEX(10_Lieux!$J:$J,V303)&amp;" | 24h/24")</f>
        <v>Chauffeur privé Annecy → Lausanne | 24h/24</v>
      </c>
      <c r="O303" s="14" t="n">
        <f aca="false">LEN(N303)</f>
        <v>42</v>
      </c>
      <c r="P303" s="14" t="str">
        <f aca="false">"Chauffeur privé "&amp;INDEX(10_Lieux!$K:$K,U303)&amp;" vers "&amp;INDEX(10_Lieux!$L:$L,V303)</f>
        <v>Chauffeur privé d'Annecy vers Lausanne</v>
      </c>
      <c r="Q303" s="14" t="str">
        <f aca="false">"Chauffeur privé "&amp;INDEX(10_Lieux!$K:$K,U303)&amp;" vers "&amp;INDEX(10_Lieux!$L:$L,V303)&amp;" : env. "&amp;I303&amp;" km, "&amp;J303&amp;" de route. Devis personnalisé, standard 24h/24 et 7j/7."</f>
        <v>Chauffeur privé d'Annecy vers Lausanne : env. 99 km, 1 h 30 de route. Devis personnalisé, standard 24h/24 et 7j/7.</v>
      </c>
      <c r="R303" s="14" t="n">
        <f aca="false">LEN(Q303)</f>
        <v>114</v>
      </c>
      <c r="S303" s="14" t="str">
        <f aca="false">INDEX(10_Lieux!$C:$C,U303)</f>
        <v>France</v>
      </c>
      <c r="T303" s="14" t="str">
        <f aca="false">INDEX(10_Lieux!$C:$C,V303)</f>
        <v>Suisse</v>
      </c>
      <c r="U303" s="14" t="n">
        <f aca="false">MATCH(A303,10_Lieux!$A:$A,0)</f>
        <v>10</v>
      </c>
      <c r="V303" s="14" t="n">
        <f aca="false">MATCH(B303,10_Lieux!$A:$A,0)</f>
        <v>112</v>
      </c>
      <c r="W303" s="14" t="n">
        <f aca="false">ROUND(6371*2*ASIN(SQRT(SIN(RADIANS(INDEX(10_Lieux!$F:$F,V303)-INDEX(10_Lieux!$F:$F,U303))/2)^2+COS(RADIANS(INDEX(10_Lieux!$F:$F,U303)))*COS(RADIANS(INDEX(10_Lieux!$F:$F,V303)))*SIN(RADIANS(INDEX(10_Lieux!$G:$G,V303)-INDEX(10_Lieux!$G:$G,U303))/2)^2)),1)</f>
        <v>79.2</v>
      </c>
      <c r="X303" s="14" t="n">
        <f aca="false">ROUND(I303/IF(I303&lt;p_seuil_vitesse,p_vit_lente,p_vit_rapide)*60/15,0)*15</f>
        <v>90</v>
      </c>
      <c r="Y303" s="14" t="n">
        <f aca="false">MAX(IF(INDEX(10_Lieux!$B:$B,U303)&lt;&gt;"Ville",INDEX(10_Lieux!$I:$I,U303),0),IF(INDEX(10_Lieux!$B:$B,V303)&lt;&gt;"Ville",INDEX(10_Lieux!$I:$I,V303),0))</f>
        <v>0</v>
      </c>
      <c r="Z303" s="14" t="str">
        <f aca="false">A303&amp;"|"&amp;B303</f>
        <v>Annecy|Lausanne</v>
      </c>
      <c r="AA303" s="14" t="str">
        <f aca="false">IF(I303&lt;p_local,"Local",IF(I303&lt;p_vv_min,"Courte distance",IF(I303&lt;p_tres_long,"Longue distance","Très longue distance")))</f>
        <v>Courte distance</v>
      </c>
    </row>
    <row r="304" customFormat="false" ht="15" hidden="false" customHeight="true" outlineLevel="0" collapsed="false">
      <c r="A304" s="1" t="s">
        <v>148</v>
      </c>
      <c r="B304" s="1" t="s">
        <v>156</v>
      </c>
      <c r="C304" s="1" t="s">
        <v>33</v>
      </c>
      <c r="D304" s="1" t="s">
        <v>124</v>
      </c>
      <c r="E304" s="1" t="s">
        <v>448</v>
      </c>
      <c r="F304" s="14" t="s">
        <v>40</v>
      </c>
      <c r="G304" s="14" t="str">
        <f aca="false">IF(I304&lt;p_local,"Local → page infra",IF(H304&gt;=p_ph1,"Phase 1",IF(H304&gt;=p_ph2,"Phase 2","Phase 3")))</f>
        <v>Phase 1</v>
      </c>
      <c r="H304" s="14" t="n">
        <f aca="false">IF(I304&lt;p_local,0,IF(C304="Aéroport → Aéroport",p_pts_plein,IF(Y304&gt;0,IF(I304&lt;=Y304,p_pts_plein,IF(I304&lt;=p_mult2*Y304,p_pts_moyen,p_pts_r3)),IF(I304&gt;=p_vv_min,p_pts_plein,IF(I304&gt;=p_vv_moy,p_pts_moyen,p_pts_court))))+IF(INDEX(10_Lieux!$D:$D,U304)=1,p_prio1,p_prio2)+IF(INDEX(10_Lieux!$D:$D,V304)=1,p_prio1,p_prio2)+IF(K304="Oui",p_tf,0)+p_hub*((INDEX(10_Lieux!$H:$H,U304)="Hub")+(INDEX(10_Lieux!$H:$H,V304)="Hub"))+IF(OR(INDEX(10_Lieux!$H:$H,U304)="Premium",INDEX(10_Lieux!$H:$H,V304)="Premium"),p_prem,0))</f>
        <v>80</v>
      </c>
      <c r="I304" s="14" t="n">
        <f aca="false">ROUND(W304*p_facteur,0)</f>
        <v>707</v>
      </c>
      <c r="J304" s="14" t="str">
        <f aca="false">IF(X304&lt;60,X304&amp;" min",INT(X304/60)&amp;" h"&amp;IF(MOD(X304,60)=0,""," "&amp;TEXT(MOD(X304,60),"00")))</f>
        <v>7 h 30</v>
      </c>
      <c r="K304" s="14" t="str">
        <f aca="false">IF(S304&lt;&gt;T304,"Oui","Non")</f>
        <v>Oui</v>
      </c>
      <c r="L304" s="14" t="str">
        <f aca="false">IF(AND(INDEX(10_Lieux!$B:$B,U304)="Ville",INDEX(10_Lieux!$B:$B,V304)="Ville"),"/chauffeur-prive/"&amp;INDEX(10_Lieux!$E:$E,U304)&amp;"-"&amp;INDEX(10_Lieux!$E:$E,V304)&amp;"/","/chauffeur-prive/"&amp;INDEX(10_Lieux!$E:$E,U304)&amp;"/"&amp;INDEX(10_Lieux!$E:$E,V304)&amp;"/")</f>
        <v>/chauffeur-prive/annecy-bruxelles/</v>
      </c>
      <c r="M304" s="14" t="str">
        <f aca="false">IFERROR(INDEX($L:$L,MATCH(B304&amp;"|"&amp;A304,$Z:$Z,0)),"—")</f>
        <v>/chauffeur-prive/bruxelles-annecy/</v>
      </c>
      <c r="N304" s="14" t="str">
        <f aca="false">IF(LEN("Chauffeur privé "&amp;INDEX(10_Lieux!$J:$J,U304)&amp;" → "&amp;INDEX(10_Lieux!$J:$J,V304)&amp;" | 24h/24")&gt;60,"Chauffeur privé "&amp;INDEX(10_Lieux!$J:$J,U304)&amp;" → "&amp;INDEX(10_Lieux!$J:$J,V304),"Chauffeur privé "&amp;INDEX(10_Lieux!$J:$J,U304)&amp;" → "&amp;INDEX(10_Lieux!$J:$J,V304)&amp;" | 24h/24")</f>
        <v>Chauffeur privé Annecy → Bruxelles | 24h/24</v>
      </c>
      <c r="O304" s="14" t="n">
        <f aca="false">LEN(N304)</f>
        <v>43</v>
      </c>
      <c r="P304" s="14" t="str">
        <f aca="false">"Chauffeur privé "&amp;INDEX(10_Lieux!$K:$K,U304)&amp;" vers "&amp;INDEX(10_Lieux!$L:$L,V304)</f>
        <v>Chauffeur privé d'Annecy vers Bruxelles</v>
      </c>
      <c r="Q304" s="14" t="str">
        <f aca="false">"Chauffeur privé "&amp;INDEX(10_Lieux!$K:$K,U304)&amp;" vers "&amp;INDEX(10_Lieux!$L:$L,V304)&amp;" : env. "&amp;I304&amp;" km, "&amp;J304&amp;" de route. Devis personnalisé, standard 24h/24 et 7j/7."</f>
        <v>Chauffeur privé d'Annecy vers Bruxelles : env. 707 km, 7 h 30 de route. Devis personnalisé, standard 24h/24 et 7j/7.</v>
      </c>
      <c r="R304" s="14" t="n">
        <f aca="false">LEN(Q304)</f>
        <v>116</v>
      </c>
      <c r="S304" s="14" t="str">
        <f aca="false">INDEX(10_Lieux!$C:$C,U304)</f>
        <v>France</v>
      </c>
      <c r="T304" s="14" t="str">
        <f aca="false">INDEX(10_Lieux!$C:$C,V304)</f>
        <v>Belgique</v>
      </c>
      <c r="U304" s="14" t="n">
        <f aca="false">MATCH(A304,10_Lieux!$A:$A,0)</f>
        <v>10</v>
      </c>
      <c r="V304" s="14" t="n">
        <f aca="false">MATCH(B304,10_Lieux!$A:$A,0)</f>
        <v>93</v>
      </c>
      <c r="W304" s="14" t="n">
        <f aca="false">ROUND(6371*2*ASIN(SQRT(SIN(RADIANS(INDEX(10_Lieux!$F:$F,V304)-INDEX(10_Lieux!$F:$F,U304))/2)^2+COS(RADIANS(INDEX(10_Lieux!$F:$F,U304)))*COS(RADIANS(INDEX(10_Lieux!$F:$F,V304)))*SIN(RADIANS(INDEX(10_Lieux!$G:$G,V304)-INDEX(10_Lieux!$G:$G,U304))/2)^2)),1)</f>
        <v>565.5</v>
      </c>
      <c r="X304" s="14" t="n">
        <f aca="false">ROUND(I304/IF(I304&lt;p_seuil_vitesse,p_vit_lente,p_vit_rapide)*60/15,0)*15</f>
        <v>450</v>
      </c>
      <c r="Y304" s="14" t="n">
        <f aca="false">MAX(IF(INDEX(10_Lieux!$B:$B,U304)&lt;&gt;"Ville",INDEX(10_Lieux!$I:$I,U304),0),IF(INDEX(10_Lieux!$B:$B,V304)&lt;&gt;"Ville",INDEX(10_Lieux!$I:$I,V304),0))</f>
        <v>0</v>
      </c>
      <c r="Z304" s="14" t="str">
        <f aca="false">A304&amp;"|"&amp;B304</f>
        <v>Annecy|Bruxelles</v>
      </c>
      <c r="AA304" s="14" t="str">
        <f aca="false">IF(I304&lt;p_local,"Local",IF(I304&lt;p_vv_min,"Courte distance",IF(I304&lt;p_tres_long,"Longue distance","Très longue distance")))</f>
        <v>Très longue distance</v>
      </c>
    </row>
    <row r="305" customFormat="false" ht="15" hidden="false" customHeight="true" outlineLevel="0" collapsed="false">
      <c r="A305" s="1" t="s">
        <v>148</v>
      </c>
      <c r="B305" s="1" t="s">
        <v>158</v>
      </c>
      <c r="C305" s="1" t="s">
        <v>33</v>
      </c>
      <c r="D305" s="1" t="s">
        <v>124</v>
      </c>
      <c r="E305" s="1" t="s">
        <v>449</v>
      </c>
      <c r="F305" s="14" t="s">
        <v>40</v>
      </c>
      <c r="G305" s="14" t="str">
        <f aca="false">IF(I305&lt;p_local,"Local → page infra",IF(H305&gt;=p_ph1,"Phase 1",IF(H305&gt;=p_ph2,"Phase 2","Phase 3")))</f>
        <v>Phase 2</v>
      </c>
      <c r="H305" s="14" t="n">
        <f aca="false">IF(I305&lt;p_local,0,IF(C305="Aéroport → Aéroport",p_pts_plein,IF(Y305&gt;0,IF(I305&lt;=Y305,p_pts_plein,IF(I305&lt;=p_mult2*Y305,p_pts_moyen,p_pts_r3)),IF(I305&gt;=p_vv_min,p_pts_plein,IF(I305&gt;=p_vv_moy,p_pts_moyen,p_pts_court))))+IF(INDEX(10_Lieux!$D:$D,U305)=1,p_prio1,p_prio2)+IF(INDEX(10_Lieux!$D:$D,V305)=1,p_prio1,p_prio2)+IF(K305="Oui",p_tf,0)+p_hub*((INDEX(10_Lieux!$H:$H,U305)="Hub")+(INDEX(10_Lieux!$H:$H,V305)="Hub"))+IF(OR(INDEX(10_Lieux!$H:$H,U305)="Premium",INDEX(10_Lieux!$H:$H,V305)="Premium"),p_prem,0))</f>
        <v>70</v>
      </c>
      <c r="I305" s="14" t="n">
        <f aca="false">ROUND(W305*p_facteur,0)</f>
        <v>660</v>
      </c>
      <c r="J305" s="14" t="str">
        <f aca="false">IF(X305&lt;60,X305&amp;" min",INT(X305/60)&amp;" h"&amp;IF(MOD(X305,60)=0,""," "&amp;TEXT(MOD(X305,60),"00")))</f>
        <v>7 h</v>
      </c>
      <c r="K305" s="14" t="str">
        <f aca="false">IF(S305&lt;&gt;T305,"Oui","Non")</f>
        <v>Oui</v>
      </c>
      <c r="L305" s="14" t="str">
        <f aca="false">IF(AND(INDEX(10_Lieux!$B:$B,U305)="Ville",INDEX(10_Lieux!$B:$B,V305)="Ville"),"/chauffeur-prive/"&amp;INDEX(10_Lieux!$E:$E,U305)&amp;"-"&amp;INDEX(10_Lieux!$E:$E,V305)&amp;"/","/chauffeur-prive/"&amp;INDEX(10_Lieux!$E:$E,U305)&amp;"/"&amp;INDEX(10_Lieux!$E:$E,V305)&amp;"/")</f>
        <v>/chauffeur-prive/annecy-liege/</v>
      </c>
      <c r="M305" s="14" t="str">
        <f aca="false">IFERROR(INDEX($L:$L,MATCH(B305&amp;"|"&amp;A305,$Z:$Z,0)),"—")</f>
        <v>/chauffeur-prive/liege-annecy/</v>
      </c>
      <c r="N305" s="14" t="str">
        <f aca="false">IF(LEN("Chauffeur privé "&amp;INDEX(10_Lieux!$J:$J,U305)&amp;" → "&amp;INDEX(10_Lieux!$J:$J,V305)&amp;" | 24h/24")&gt;60,"Chauffeur privé "&amp;INDEX(10_Lieux!$J:$J,U305)&amp;" → "&amp;INDEX(10_Lieux!$J:$J,V305),"Chauffeur privé "&amp;INDEX(10_Lieux!$J:$J,U305)&amp;" → "&amp;INDEX(10_Lieux!$J:$J,V305)&amp;" | 24h/24")</f>
        <v>Chauffeur privé Annecy → Liège | 24h/24</v>
      </c>
      <c r="O305" s="14" t="n">
        <f aca="false">LEN(N305)</f>
        <v>39</v>
      </c>
      <c r="P305" s="14" t="str">
        <f aca="false">"Chauffeur privé "&amp;INDEX(10_Lieux!$K:$K,U305)&amp;" vers "&amp;INDEX(10_Lieux!$L:$L,V305)</f>
        <v>Chauffeur privé d'Annecy vers Liège</v>
      </c>
      <c r="Q305" s="14" t="str">
        <f aca="false">"Chauffeur privé "&amp;INDEX(10_Lieux!$K:$K,U305)&amp;" vers "&amp;INDEX(10_Lieux!$L:$L,V305)&amp;" : env. "&amp;I305&amp;" km, "&amp;J305&amp;" de route. Devis personnalisé, standard 24h/24 et 7j/7."</f>
        <v>Chauffeur privé d'Annecy vers Liège : env. 660 km, 7 h de route. Devis personnalisé, standard 24h/24 et 7j/7.</v>
      </c>
      <c r="R305" s="14" t="n">
        <f aca="false">LEN(Q305)</f>
        <v>109</v>
      </c>
      <c r="S305" s="14" t="str">
        <f aca="false">INDEX(10_Lieux!$C:$C,U305)</f>
        <v>France</v>
      </c>
      <c r="T305" s="14" t="str">
        <f aca="false">INDEX(10_Lieux!$C:$C,V305)</f>
        <v>Belgique</v>
      </c>
      <c r="U305" s="14" t="n">
        <f aca="false">MATCH(A305,10_Lieux!$A:$A,0)</f>
        <v>10</v>
      </c>
      <c r="V305" s="14" t="n">
        <f aca="false">MATCH(B305,10_Lieux!$A:$A,0)</f>
        <v>94</v>
      </c>
      <c r="W305" s="14" t="n">
        <f aca="false">ROUND(6371*2*ASIN(SQRT(SIN(RADIANS(INDEX(10_Lieux!$F:$F,V305)-INDEX(10_Lieux!$F:$F,U305))/2)^2+COS(RADIANS(INDEX(10_Lieux!$F:$F,U305)))*COS(RADIANS(INDEX(10_Lieux!$F:$F,V305)))*SIN(RADIANS(INDEX(10_Lieux!$G:$G,V305)-INDEX(10_Lieux!$G:$G,U305))/2)^2)),1)</f>
        <v>528</v>
      </c>
      <c r="X305" s="14" t="n">
        <f aca="false">ROUND(I305/IF(I305&lt;p_seuil_vitesse,p_vit_lente,p_vit_rapide)*60/15,0)*15</f>
        <v>420</v>
      </c>
      <c r="Y305" s="14" t="n">
        <f aca="false">MAX(IF(INDEX(10_Lieux!$B:$B,U305)&lt;&gt;"Ville",INDEX(10_Lieux!$I:$I,U305),0),IF(INDEX(10_Lieux!$B:$B,V305)&lt;&gt;"Ville",INDEX(10_Lieux!$I:$I,V305),0))</f>
        <v>0</v>
      </c>
      <c r="Z305" s="14" t="str">
        <f aca="false">A305&amp;"|"&amp;B305</f>
        <v>Annecy|Liège</v>
      </c>
      <c r="AA305" s="14" t="str">
        <f aca="false">IF(I305&lt;p_local,"Local",IF(I305&lt;p_vv_min,"Courte distance",IF(I305&lt;p_tres_long,"Longue distance","Très longue distance")))</f>
        <v>Longue distance</v>
      </c>
    </row>
    <row r="306" customFormat="false" ht="15" hidden="false" customHeight="true" outlineLevel="0" collapsed="false">
      <c r="A306" s="1" t="s">
        <v>148</v>
      </c>
      <c r="B306" s="1" t="s">
        <v>160</v>
      </c>
      <c r="C306" s="1" t="s">
        <v>33</v>
      </c>
      <c r="D306" s="1" t="s">
        <v>124</v>
      </c>
      <c r="E306" s="1" t="s">
        <v>450</v>
      </c>
      <c r="F306" s="14" t="s">
        <v>40</v>
      </c>
      <c r="G306" s="14" t="str">
        <f aca="false">IF(I306&lt;p_local,"Local → page infra",IF(H306&gt;=p_ph1,"Phase 1",IF(H306&gt;=p_ph2,"Phase 2","Phase 3")))</f>
        <v>Phase 2</v>
      </c>
      <c r="H306" s="14" t="n">
        <f aca="false">IF(I306&lt;p_local,0,IF(C306="Aéroport → Aéroport",p_pts_plein,IF(Y306&gt;0,IF(I306&lt;=Y306,p_pts_plein,IF(I306&lt;=p_mult2*Y306,p_pts_moyen,p_pts_r3)),IF(I306&gt;=p_vv_min,p_pts_plein,IF(I306&gt;=p_vv_moy,p_pts_moyen,p_pts_court))))+IF(INDEX(10_Lieux!$D:$D,U306)=1,p_prio1,p_prio2)+IF(INDEX(10_Lieux!$D:$D,V306)=1,p_prio1,p_prio2)+IF(K306="Oui",p_tf,0)+p_hub*((INDEX(10_Lieux!$H:$H,U306)="Hub")+(INDEX(10_Lieux!$H:$H,V306)="Hub"))+IF(OR(INDEX(10_Lieux!$H:$H,U306)="Premium",INDEX(10_Lieux!$H:$H,V306)="Premium"),p_prem,0))</f>
        <v>70</v>
      </c>
      <c r="I306" s="14" t="n">
        <f aca="false">ROUND(W306*p_facteur,0)</f>
        <v>646</v>
      </c>
      <c r="J306" s="14" t="str">
        <f aca="false">IF(X306&lt;60,X306&amp;" min",INT(X306/60)&amp;" h"&amp;IF(MOD(X306,60)=0,""," "&amp;TEXT(MOD(X306,60),"00")))</f>
        <v>6 h 45</v>
      </c>
      <c r="K306" s="14" t="str">
        <f aca="false">IF(S306&lt;&gt;T306,"Oui","Non")</f>
        <v>Oui</v>
      </c>
      <c r="L306" s="14" t="str">
        <f aca="false">IF(AND(INDEX(10_Lieux!$B:$B,U306)="Ville",INDEX(10_Lieux!$B:$B,V306)="Ville"),"/chauffeur-prive/"&amp;INDEX(10_Lieux!$E:$E,U306)&amp;"-"&amp;INDEX(10_Lieux!$E:$E,V306)&amp;"/","/chauffeur-prive/"&amp;INDEX(10_Lieux!$E:$E,U306)&amp;"/"&amp;INDEX(10_Lieux!$E:$E,V306)&amp;"/")</f>
        <v>/chauffeur-prive/annecy-charleroi/</v>
      </c>
      <c r="M306" s="14" t="str">
        <f aca="false">IFERROR(INDEX($L:$L,MATCH(B306&amp;"|"&amp;A306,$Z:$Z,0)),"—")</f>
        <v>/chauffeur-prive/charleroi-annecy/</v>
      </c>
      <c r="N306" s="14" t="str">
        <f aca="false">IF(LEN("Chauffeur privé "&amp;INDEX(10_Lieux!$J:$J,U306)&amp;" → "&amp;INDEX(10_Lieux!$J:$J,V306)&amp;" | 24h/24")&gt;60,"Chauffeur privé "&amp;INDEX(10_Lieux!$J:$J,U306)&amp;" → "&amp;INDEX(10_Lieux!$J:$J,V306),"Chauffeur privé "&amp;INDEX(10_Lieux!$J:$J,U306)&amp;" → "&amp;INDEX(10_Lieux!$J:$J,V306)&amp;" | 24h/24")</f>
        <v>Chauffeur privé Annecy → Charleroi | 24h/24</v>
      </c>
      <c r="O306" s="14" t="n">
        <f aca="false">LEN(N306)</f>
        <v>43</v>
      </c>
      <c r="P306" s="14" t="str">
        <f aca="false">"Chauffeur privé "&amp;INDEX(10_Lieux!$K:$K,U306)&amp;" vers "&amp;INDEX(10_Lieux!$L:$L,V306)</f>
        <v>Chauffeur privé d'Annecy vers Charleroi</v>
      </c>
      <c r="Q306" s="14" t="str">
        <f aca="false">"Chauffeur privé "&amp;INDEX(10_Lieux!$K:$K,U306)&amp;" vers "&amp;INDEX(10_Lieux!$L:$L,V306)&amp;" : env. "&amp;I306&amp;" km, "&amp;J306&amp;" de route. Devis personnalisé, standard 24h/24 et 7j/7."</f>
        <v>Chauffeur privé d'Annecy vers Charleroi : env. 646 km, 6 h 45 de route. Devis personnalisé, standard 24h/24 et 7j/7.</v>
      </c>
      <c r="R306" s="14" t="n">
        <f aca="false">LEN(Q306)</f>
        <v>116</v>
      </c>
      <c r="S306" s="14" t="str">
        <f aca="false">INDEX(10_Lieux!$C:$C,U306)</f>
        <v>France</v>
      </c>
      <c r="T306" s="14" t="str">
        <f aca="false">INDEX(10_Lieux!$C:$C,V306)</f>
        <v>Belgique</v>
      </c>
      <c r="U306" s="14" t="n">
        <f aca="false">MATCH(A306,10_Lieux!$A:$A,0)</f>
        <v>10</v>
      </c>
      <c r="V306" s="14" t="n">
        <f aca="false">MATCH(B306,10_Lieux!$A:$A,0)</f>
        <v>96</v>
      </c>
      <c r="W306" s="14" t="n">
        <f aca="false">ROUND(6371*2*ASIN(SQRT(SIN(RADIANS(INDEX(10_Lieux!$F:$F,V306)-INDEX(10_Lieux!$F:$F,U306))/2)^2+COS(RADIANS(INDEX(10_Lieux!$F:$F,U306)))*COS(RADIANS(INDEX(10_Lieux!$F:$F,V306)))*SIN(RADIANS(INDEX(10_Lieux!$G:$G,V306)-INDEX(10_Lieux!$G:$G,U306))/2)^2)),1)</f>
        <v>517</v>
      </c>
      <c r="X306" s="14" t="n">
        <f aca="false">ROUND(I306/IF(I306&lt;p_seuil_vitesse,p_vit_lente,p_vit_rapide)*60/15,0)*15</f>
        <v>405</v>
      </c>
      <c r="Y306" s="14" t="n">
        <f aca="false">MAX(IF(INDEX(10_Lieux!$B:$B,U306)&lt;&gt;"Ville",INDEX(10_Lieux!$I:$I,U306),0),IF(INDEX(10_Lieux!$B:$B,V306)&lt;&gt;"Ville",INDEX(10_Lieux!$I:$I,V306),0))</f>
        <v>0</v>
      </c>
      <c r="Z306" s="14" t="str">
        <f aca="false">A306&amp;"|"&amp;B306</f>
        <v>Annecy|Charleroi</v>
      </c>
      <c r="AA306" s="14" t="str">
        <f aca="false">IF(I306&lt;p_local,"Local",IF(I306&lt;p_vv_min,"Courte distance",IF(I306&lt;p_tres_long,"Longue distance","Très longue distance")))</f>
        <v>Longue distance</v>
      </c>
    </row>
    <row r="307" customFormat="false" ht="15" hidden="false" customHeight="true" outlineLevel="0" collapsed="false">
      <c r="A307" s="1" t="s">
        <v>148</v>
      </c>
      <c r="B307" s="1" t="s">
        <v>162</v>
      </c>
      <c r="C307" s="1" t="s">
        <v>33</v>
      </c>
      <c r="D307" s="1" t="s">
        <v>124</v>
      </c>
      <c r="E307" s="1" t="s">
        <v>451</v>
      </c>
      <c r="F307" s="14" t="s">
        <v>40</v>
      </c>
      <c r="G307" s="14" t="str">
        <f aca="false">IF(I307&lt;p_local,"Local → page infra",IF(H307&gt;=p_ph1,"Phase 1",IF(H307&gt;=p_ph2,"Phase 2","Phase 3")))</f>
        <v>Phase 2</v>
      </c>
      <c r="H307" s="14" t="n">
        <f aca="false">IF(I307&lt;p_local,0,IF(C307="Aéroport → Aéroport",p_pts_plein,IF(Y307&gt;0,IF(I307&lt;=Y307,p_pts_plein,IF(I307&lt;=p_mult2*Y307,p_pts_moyen,p_pts_r3)),IF(I307&gt;=p_vv_min,p_pts_plein,IF(I307&gt;=p_vv_moy,p_pts_moyen,p_pts_court))))+IF(INDEX(10_Lieux!$D:$D,U307)=1,p_prio1,p_prio2)+IF(INDEX(10_Lieux!$D:$D,V307)=1,p_prio1,p_prio2)+IF(K307="Oui",p_tf,0)+p_hub*((INDEX(10_Lieux!$H:$H,U307)="Hub")+(INDEX(10_Lieux!$H:$H,V307)="Hub"))+IF(OR(INDEX(10_Lieux!$H:$H,U307)="Premium",INDEX(10_Lieux!$H:$H,V307)="Premium"),p_prem,0))</f>
        <v>70</v>
      </c>
      <c r="I307" s="14" t="n">
        <f aca="false">ROUND(W307*p_facteur,0)</f>
        <v>270</v>
      </c>
      <c r="J307" s="14" t="str">
        <f aca="false">IF(X307&lt;60,X307&amp;" min",INT(X307/60)&amp;" h"&amp;IF(MOD(X307,60)=0,""," "&amp;TEXT(MOD(X307,60),"00")))</f>
        <v>2 h 45</v>
      </c>
      <c r="K307" s="14" t="str">
        <f aca="false">IF(S307&lt;&gt;T307,"Oui","Non")</f>
        <v>Oui</v>
      </c>
      <c r="L307" s="14" t="str">
        <f aca="false">IF(AND(INDEX(10_Lieux!$B:$B,U307)="Ville",INDEX(10_Lieux!$B:$B,V307)="Ville"),"/chauffeur-prive/"&amp;INDEX(10_Lieux!$E:$E,U307)&amp;"-"&amp;INDEX(10_Lieux!$E:$E,V307)&amp;"/","/chauffeur-prive/"&amp;INDEX(10_Lieux!$E:$E,U307)&amp;"/"&amp;INDEX(10_Lieux!$E:$E,V307)&amp;"/")</f>
        <v>/chauffeur-prive/annecy-bale/</v>
      </c>
      <c r="M307" s="14" t="str">
        <f aca="false">IFERROR(INDEX($L:$L,MATCH(B307&amp;"|"&amp;A307,$Z:$Z,0)),"—")</f>
        <v>/chauffeur-prive/bale-annecy/</v>
      </c>
      <c r="N307" s="14" t="str">
        <f aca="false">IF(LEN("Chauffeur privé "&amp;INDEX(10_Lieux!$J:$J,U307)&amp;" → "&amp;INDEX(10_Lieux!$J:$J,V307)&amp;" | 24h/24")&gt;60,"Chauffeur privé "&amp;INDEX(10_Lieux!$J:$J,U307)&amp;" → "&amp;INDEX(10_Lieux!$J:$J,V307),"Chauffeur privé "&amp;INDEX(10_Lieux!$J:$J,U307)&amp;" → "&amp;INDEX(10_Lieux!$J:$J,V307)&amp;" | 24h/24")</f>
        <v>Chauffeur privé Annecy → Bâle | 24h/24</v>
      </c>
      <c r="O307" s="14" t="n">
        <f aca="false">LEN(N307)</f>
        <v>38</v>
      </c>
      <c r="P307" s="14" t="str">
        <f aca="false">"Chauffeur privé "&amp;INDEX(10_Lieux!$K:$K,U307)&amp;" vers "&amp;INDEX(10_Lieux!$L:$L,V307)</f>
        <v>Chauffeur privé d'Annecy vers Bâle</v>
      </c>
      <c r="Q307" s="14" t="str">
        <f aca="false">"Chauffeur privé "&amp;INDEX(10_Lieux!$K:$K,U307)&amp;" vers "&amp;INDEX(10_Lieux!$L:$L,V307)&amp;" : env. "&amp;I307&amp;" km, "&amp;J307&amp;" de route. Devis personnalisé, standard 24h/24 et 7j/7."</f>
        <v>Chauffeur privé d'Annecy vers Bâle : env. 270 km, 2 h 45 de route. Devis personnalisé, standard 24h/24 et 7j/7.</v>
      </c>
      <c r="R307" s="14" t="n">
        <f aca="false">LEN(Q307)</f>
        <v>111</v>
      </c>
      <c r="S307" s="14" t="str">
        <f aca="false">INDEX(10_Lieux!$C:$C,U307)</f>
        <v>France</v>
      </c>
      <c r="T307" s="14" t="str">
        <f aca="false">INDEX(10_Lieux!$C:$C,V307)</f>
        <v>Suisse</v>
      </c>
      <c r="U307" s="14" t="n">
        <f aca="false">MATCH(A307,10_Lieux!$A:$A,0)</f>
        <v>10</v>
      </c>
      <c r="V307" s="14" t="n">
        <f aca="false">MATCH(B307,10_Lieux!$A:$A,0)</f>
        <v>121</v>
      </c>
      <c r="W307" s="14" t="n">
        <f aca="false">ROUND(6371*2*ASIN(SQRT(SIN(RADIANS(INDEX(10_Lieux!$F:$F,V307)-INDEX(10_Lieux!$F:$F,U307))/2)^2+COS(RADIANS(INDEX(10_Lieux!$F:$F,U307)))*COS(RADIANS(INDEX(10_Lieux!$F:$F,V307)))*SIN(RADIANS(INDEX(10_Lieux!$G:$G,V307)-INDEX(10_Lieux!$G:$G,U307))/2)^2)),1)</f>
        <v>215.6</v>
      </c>
      <c r="X307" s="14" t="n">
        <f aca="false">ROUND(I307/IF(I307&lt;p_seuil_vitesse,p_vit_lente,p_vit_rapide)*60/15,0)*15</f>
        <v>165</v>
      </c>
      <c r="Y307" s="14" t="n">
        <f aca="false">MAX(IF(INDEX(10_Lieux!$B:$B,U307)&lt;&gt;"Ville",INDEX(10_Lieux!$I:$I,U307),0),IF(INDEX(10_Lieux!$B:$B,V307)&lt;&gt;"Ville",INDEX(10_Lieux!$I:$I,V307),0))</f>
        <v>0</v>
      </c>
      <c r="Z307" s="14" t="str">
        <f aca="false">A307&amp;"|"&amp;B307</f>
        <v>Annecy|Bâle</v>
      </c>
      <c r="AA307" s="14" t="str">
        <f aca="false">IF(I307&lt;p_local,"Local",IF(I307&lt;p_vv_min,"Courte distance",IF(I307&lt;p_tres_long,"Longue distance","Très longue distance")))</f>
        <v>Longue distance</v>
      </c>
    </row>
    <row r="308" customFormat="false" ht="15" hidden="false" customHeight="true" outlineLevel="0" collapsed="false">
      <c r="A308" s="1" t="s">
        <v>148</v>
      </c>
      <c r="B308" s="1" t="s">
        <v>164</v>
      </c>
      <c r="C308" s="1" t="s">
        <v>33</v>
      </c>
      <c r="D308" s="1" t="s">
        <v>124</v>
      </c>
      <c r="E308" s="1" t="s">
        <v>452</v>
      </c>
      <c r="F308" s="14" t="s">
        <v>40</v>
      </c>
      <c r="G308" s="14" t="str">
        <f aca="false">IF(I308&lt;p_local,"Local → page infra",IF(H308&gt;=p_ph1,"Phase 1",IF(H308&gt;=p_ph2,"Phase 2","Phase 3")))</f>
        <v>Phase 1</v>
      </c>
      <c r="H308" s="14" t="n">
        <f aca="false">IF(I308&lt;p_local,0,IF(C308="Aéroport → Aéroport",p_pts_plein,IF(Y308&gt;0,IF(I308&lt;=Y308,p_pts_plein,IF(I308&lt;=p_mult2*Y308,p_pts_moyen,p_pts_r3)),IF(I308&gt;=p_vv_min,p_pts_plein,IF(I308&gt;=p_vv_moy,p_pts_moyen,p_pts_court))))+IF(INDEX(10_Lieux!$D:$D,U308)=1,p_prio1,p_prio2)+IF(INDEX(10_Lieux!$D:$D,V308)=1,p_prio1,p_prio2)+IF(K308="Oui",p_tf,0)+p_hub*((INDEX(10_Lieux!$H:$H,U308)="Hub")+(INDEX(10_Lieux!$H:$H,V308)="Hub"))+IF(OR(INDEX(10_Lieux!$H:$H,U308)="Premium",INDEX(10_Lieux!$H:$H,V308)="Premium"),p_prem,0))</f>
        <v>80</v>
      </c>
      <c r="I308" s="14" t="n">
        <f aca="false">ROUND(W308*p_facteur,0)</f>
        <v>308</v>
      </c>
      <c r="J308" s="14" t="str">
        <f aca="false">IF(X308&lt;60,X308&amp;" min",INT(X308/60)&amp;" h"&amp;IF(MOD(X308,60)=0,""," "&amp;TEXT(MOD(X308,60),"00")))</f>
        <v>3 h 15</v>
      </c>
      <c r="K308" s="14" t="str">
        <f aca="false">IF(S308&lt;&gt;T308,"Oui","Non")</f>
        <v>Oui</v>
      </c>
      <c r="L308" s="14" t="str">
        <f aca="false">IF(AND(INDEX(10_Lieux!$B:$B,U308)="Ville",INDEX(10_Lieux!$B:$B,V308)="Ville"),"/chauffeur-prive/"&amp;INDEX(10_Lieux!$E:$E,U308)&amp;"-"&amp;INDEX(10_Lieux!$E:$E,V308)&amp;"/","/chauffeur-prive/"&amp;INDEX(10_Lieux!$E:$E,U308)&amp;"/"&amp;INDEX(10_Lieux!$E:$E,V308)&amp;"/")</f>
        <v>/chauffeur-prive/annecy-zurich/</v>
      </c>
      <c r="M308" s="14" t="str">
        <f aca="false">IFERROR(INDEX($L:$L,MATCH(B308&amp;"|"&amp;A308,$Z:$Z,0)),"—")</f>
        <v>/chauffeur-prive/zurich-annecy/</v>
      </c>
      <c r="N308" s="14" t="str">
        <f aca="false">IF(LEN("Chauffeur privé "&amp;INDEX(10_Lieux!$J:$J,U308)&amp;" → "&amp;INDEX(10_Lieux!$J:$J,V308)&amp;" | 24h/24")&gt;60,"Chauffeur privé "&amp;INDEX(10_Lieux!$J:$J,U308)&amp;" → "&amp;INDEX(10_Lieux!$J:$J,V308),"Chauffeur privé "&amp;INDEX(10_Lieux!$J:$J,U308)&amp;" → "&amp;INDEX(10_Lieux!$J:$J,V308)&amp;" | 24h/24")</f>
        <v>Chauffeur privé Annecy → Zurich | 24h/24</v>
      </c>
      <c r="O308" s="14" t="n">
        <f aca="false">LEN(N308)</f>
        <v>40</v>
      </c>
      <c r="P308" s="14" t="str">
        <f aca="false">"Chauffeur privé "&amp;INDEX(10_Lieux!$K:$K,U308)&amp;" vers "&amp;INDEX(10_Lieux!$L:$L,V308)</f>
        <v>Chauffeur privé d'Annecy vers Zurich</v>
      </c>
      <c r="Q308" s="14" t="str">
        <f aca="false">"Chauffeur privé "&amp;INDEX(10_Lieux!$K:$K,U308)&amp;" vers "&amp;INDEX(10_Lieux!$L:$L,V308)&amp;" : env. "&amp;I308&amp;" km, "&amp;J308&amp;" de route. Devis personnalisé, standard 24h/24 et 7j/7."</f>
        <v>Chauffeur privé d'Annecy vers Zurich : env. 308 km, 3 h 15 de route. Devis personnalisé, standard 24h/24 et 7j/7.</v>
      </c>
      <c r="R308" s="14" t="n">
        <f aca="false">LEN(Q308)</f>
        <v>113</v>
      </c>
      <c r="S308" s="14" t="str">
        <f aca="false">INDEX(10_Lieux!$C:$C,U308)</f>
        <v>France</v>
      </c>
      <c r="T308" s="14" t="str">
        <f aca="false">INDEX(10_Lieux!$C:$C,V308)</f>
        <v>Suisse</v>
      </c>
      <c r="U308" s="14" t="n">
        <f aca="false">MATCH(A308,10_Lieux!$A:$A,0)</f>
        <v>10</v>
      </c>
      <c r="V308" s="14" t="n">
        <f aca="false">MATCH(B308,10_Lieux!$A:$A,0)</f>
        <v>122</v>
      </c>
      <c r="W308" s="14" t="n">
        <f aca="false">ROUND(6371*2*ASIN(SQRT(SIN(RADIANS(INDEX(10_Lieux!$F:$F,V308)-INDEX(10_Lieux!$F:$F,U308))/2)^2+COS(RADIANS(INDEX(10_Lieux!$F:$F,U308)))*COS(RADIANS(INDEX(10_Lieux!$F:$F,V308)))*SIN(RADIANS(INDEX(10_Lieux!$G:$G,V308)-INDEX(10_Lieux!$G:$G,U308))/2)^2)),1)</f>
        <v>246.7</v>
      </c>
      <c r="X308" s="14" t="n">
        <f aca="false">ROUND(I308/IF(I308&lt;p_seuil_vitesse,p_vit_lente,p_vit_rapide)*60/15,0)*15</f>
        <v>195</v>
      </c>
      <c r="Y308" s="14" t="n">
        <f aca="false">MAX(IF(INDEX(10_Lieux!$B:$B,U308)&lt;&gt;"Ville",INDEX(10_Lieux!$I:$I,U308),0),IF(INDEX(10_Lieux!$B:$B,V308)&lt;&gt;"Ville",INDEX(10_Lieux!$I:$I,V308),0))</f>
        <v>0</v>
      </c>
      <c r="Z308" s="14" t="str">
        <f aca="false">A308&amp;"|"&amp;B308</f>
        <v>Annecy|Zurich</v>
      </c>
      <c r="AA308" s="14" t="str">
        <f aca="false">IF(I308&lt;p_local,"Local",IF(I308&lt;p_vv_min,"Courte distance",IF(I308&lt;p_tres_long,"Longue distance","Très longue distance")))</f>
        <v>Longue distance</v>
      </c>
    </row>
    <row r="309" customFormat="false" ht="15" hidden="false" customHeight="true" outlineLevel="0" collapsed="false">
      <c r="A309" s="1" t="s">
        <v>148</v>
      </c>
      <c r="B309" s="1" t="s">
        <v>166</v>
      </c>
      <c r="C309" s="1" t="s">
        <v>33</v>
      </c>
      <c r="D309" s="1" t="s">
        <v>124</v>
      </c>
      <c r="E309" s="1" t="s">
        <v>453</v>
      </c>
      <c r="F309" s="14" t="s">
        <v>40</v>
      </c>
      <c r="G309" s="14" t="str">
        <f aca="false">IF(I309&lt;p_local,"Local → page infra",IF(H309&gt;=p_ph1,"Phase 1",IF(H309&gt;=p_ph2,"Phase 2","Phase 3")))</f>
        <v>Phase 2</v>
      </c>
      <c r="H309" s="14" t="n">
        <f aca="false">IF(I309&lt;p_local,0,IF(C309="Aéroport → Aéroport",p_pts_plein,IF(Y309&gt;0,IF(I309&lt;=Y309,p_pts_plein,IF(I309&lt;=p_mult2*Y309,p_pts_moyen,p_pts_r3)),IF(I309&gt;=p_vv_min,p_pts_plein,IF(I309&gt;=p_vv_moy,p_pts_moyen,p_pts_court))))+IF(INDEX(10_Lieux!$D:$D,U309)=1,p_prio1,p_prio2)+IF(INDEX(10_Lieux!$D:$D,V309)=1,p_prio1,p_prio2)+IF(K309="Oui",p_tf,0)+p_hub*((INDEX(10_Lieux!$H:$H,U309)="Hub")+(INDEX(10_Lieux!$H:$H,V309)="Hub"))+IF(OR(INDEX(10_Lieux!$H:$H,U309)="Premium",INDEX(10_Lieux!$H:$H,V309)="Premium"),p_prem,0))</f>
        <v>70</v>
      </c>
      <c r="I309" s="14" t="n">
        <f aca="false">ROUND(W309*p_facteur,0)</f>
        <v>193</v>
      </c>
      <c r="J309" s="14" t="str">
        <f aca="false">IF(X309&lt;60,X309&amp;" min",INT(X309/60)&amp;" h"&amp;IF(MOD(X309,60)=0,""," "&amp;TEXT(MOD(X309,60),"00")))</f>
        <v>2 h</v>
      </c>
      <c r="K309" s="14" t="str">
        <f aca="false">IF(S309&lt;&gt;T309,"Oui","Non")</f>
        <v>Oui</v>
      </c>
      <c r="L309" s="14" t="str">
        <f aca="false">IF(AND(INDEX(10_Lieux!$B:$B,U309)="Ville",INDEX(10_Lieux!$B:$B,V309)="Ville"),"/chauffeur-prive/"&amp;INDEX(10_Lieux!$E:$E,U309)&amp;"-"&amp;INDEX(10_Lieux!$E:$E,V309)&amp;"/","/chauffeur-prive/"&amp;INDEX(10_Lieux!$E:$E,U309)&amp;"/"&amp;INDEX(10_Lieux!$E:$E,V309)&amp;"/")</f>
        <v>/chauffeur-prive/annecy-berne/</v>
      </c>
      <c r="M309" s="14" t="str">
        <f aca="false">IFERROR(INDEX($L:$L,MATCH(B309&amp;"|"&amp;A309,$Z:$Z,0)),"—")</f>
        <v>/chauffeur-prive/berne-annecy/</v>
      </c>
      <c r="N309" s="14" t="str">
        <f aca="false">IF(LEN("Chauffeur privé "&amp;INDEX(10_Lieux!$J:$J,U309)&amp;" → "&amp;INDEX(10_Lieux!$J:$J,V309)&amp;" | 24h/24")&gt;60,"Chauffeur privé "&amp;INDEX(10_Lieux!$J:$J,U309)&amp;" → "&amp;INDEX(10_Lieux!$J:$J,V309),"Chauffeur privé "&amp;INDEX(10_Lieux!$J:$J,U309)&amp;" → "&amp;INDEX(10_Lieux!$J:$J,V309)&amp;" | 24h/24")</f>
        <v>Chauffeur privé Annecy → Berne | 24h/24</v>
      </c>
      <c r="O309" s="14" t="n">
        <f aca="false">LEN(N309)</f>
        <v>39</v>
      </c>
      <c r="P309" s="14" t="str">
        <f aca="false">"Chauffeur privé "&amp;INDEX(10_Lieux!$K:$K,U309)&amp;" vers "&amp;INDEX(10_Lieux!$L:$L,V309)</f>
        <v>Chauffeur privé d'Annecy vers Berne</v>
      </c>
      <c r="Q309" s="14" t="str">
        <f aca="false">"Chauffeur privé "&amp;INDEX(10_Lieux!$K:$K,U309)&amp;" vers "&amp;INDEX(10_Lieux!$L:$L,V309)&amp;" : env. "&amp;I309&amp;" km, "&amp;J309&amp;" de route. Devis personnalisé, standard 24h/24 et 7j/7."</f>
        <v>Chauffeur privé d'Annecy vers Berne : env. 193 km, 2 h de route. Devis personnalisé, standard 24h/24 et 7j/7.</v>
      </c>
      <c r="R309" s="14" t="n">
        <f aca="false">LEN(Q309)</f>
        <v>109</v>
      </c>
      <c r="S309" s="14" t="str">
        <f aca="false">INDEX(10_Lieux!$C:$C,U309)</f>
        <v>France</v>
      </c>
      <c r="T309" s="14" t="str">
        <f aca="false">INDEX(10_Lieux!$C:$C,V309)</f>
        <v>Suisse</v>
      </c>
      <c r="U309" s="14" t="n">
        <f aca="false">MATCH(A309,10_Lieux!$A:$A,0)</f>
        <v>10</v>
      </c>
      <c r="V309" s="14" t="n">
        <f aca="false">MATCH(B309,10_Lieux!$A:$A,0)</f>
        <v>123</v>
      </c>
      <c r="W309" s="14" t="n">
        <f aca="false">ROUND(6371*2*ASIN(SQRT(SIN(RADIANS(INDEX(10_Lieux!$F:$F,V309)-INDEX(10_Lieux!$F:$F,U309))/2)^2+COS(RADIANS(INDEX(10_Lieux!$F:$F,U309)))*COS(RADIANS(INDEX(10_Lieux!$F:$F,V309)))*SIN(RADIANS(INDEX(10_Lieux!$G:$G,V309)-INDEX(10_Lieux!$G:$G,U309))/2)^2)),1)</f>
        <v>154.3</v>
      </c>
      <c r="X309" s="14" t="n">
        <f aca="false">ROUND(I309/IF(I309&lt;p_seuil_vitesse,p_vit_lente,p_vit_rapide)*60/15,0)*15</f>
        <v>120</v>
      </c>
      <c r="Y309" s="14" t="n">
        <f aca="false">MAX(IF(INDEX(10_Lieux!$B:$B,U309)&lt;&gt;"Ville",INDEX(10_Lieux!$I:$I,U309),0),IF(INDEX(10_Lieux!$B:$B,V309)&lt;&gt;"Ville",INDEX(10_Lieux!$I:$I,V309),0))</f>
        <v>0</v>
      </c>
      <c r="Z309" s="14" t="str">
        <f aca="false">A309&amp;"|"&amp;B309</f>
        <v>Annecy|Berne</v>
      </c>
      <c r="AA309" s="14" t="str">
        <f aca="false">IF(I309&lt;p_local,"Local",IF(I309&lt;p_vv_min,"Courte distance",IF(I309&lt;p_tres_long,"Longue distance","Très longue distance")))</f>
        <v>Longue distance</v>
      </c>
    </row>
    <row r="310" customFormat="false" ht="15" hidden="false" customHeight="true" outlineLevel="0" collapsed="false">
      <c r="A310" s="1" t="s">
        <v>150</v>
      </c>
      <c r="B310" s="1" t="s">
        <v>122</v>
      </c>
      <c r="C310" s="1" t="s">
        <v>33</v>
      </c>
      <c r="D310" s="1" t="s">
        <v>124</v>
      </c>
      <c r="E310" s="1" t="s">
        <v>454</v>
      </c>
      <c r="F310" s="14" t="s">
        <v>40</v>
      </c>
      <c r="G310" s="14" t="str">
        <f aca="false">IF(I310&lt;p_local,"Local → page infra",IF(H310&gt;=p_ph1,"Phase 1",IF(H310&gt;=p_ph2,"Phase 2","Phase 3")))</f>
        <v>Phase 2</v>
      </c>
      <c r="H310" s="14" t="n">
        <f aca="false">IF(I310&lt;p_local,0,IF(C310="Aéroport → Aéroport",p_pts_plein,IF(Y310&gt;0,IF(I310&lt;=Y310,p_pts_plein,IF(I310&lt;=p_mult2*Y310,p_pts_moyen,p_pts_r3)),IF(I310&gt;=p_vv_min,p_pts_plein,IF(I310&gt;=p_vv_moy,p_pts_moyen,p_pts_court))))+IF(INDEX(10_Lieux!$D:$D,U310)=1,p_prio1,p_prio2)+IF(INDEX(10_Lieux!$D:$D,V310)=1,p_prio1,p_prio2)+IF(K310="Oui",p_tf,0)+p_hub*((INDEX(10_Lieux!$H:$H,U310)="Hub")+(INDEX(10_Lieux!$H:$H,V310)="Hub"))+IF(OR(INDEX(10_Lieux!$H:$H,U310)="Premium",INDEX(10_Lieux!$H:$H,V310)="Premium"),p_prem,0))</f>
        <v>65</v>
      </c>
      <c r="I310" s="14" t="n">
        <f aca="false">ROUND(W310*p_facteur,0)</f>
        <v>568</v>
      </c>
      <c r="J310" s="14" t="str">
        <f aca="false">IF(X310&lt;60,X310&amp;" min",INT(X310/60)&amp;" h"&amp;IF(MOD(X310,60)=0,""," "&amp;TEXT(MOD(X310,60),"00")))</f>
        <v>6 h</v>
      </c>
      <c r="K310" s="14" t="str">
        <f aca="false">IF(S310&lt;&gt;T310,"Oui","Non")</f>
        <v>Non</v>
      </c>
      <c r="L310" s="14" t="str">
        <f aca="false">IF(AND(INDEX(10_Lieux!$B:$B,U310)="Ville",INDEX(10_Lieux!$B:$B,V310)="Ville"),"/chauffeur-prive/"&amp;INDEX(10_Lieux!$E:$E,U310)&amp;"-"&amp;INDEX(10_Lieux!$E:$E,V310)&amp;"/","/chauffeur-prive/"&amp;INDEX(10_Lieux!$E:$E,U310)&amp;"/"&amp;INDEX(10_Lieux!$E:$E,V310)&amp;"/")</f>
        <v>/chauffeur-prive/chambery-paris/</v>
      </c>
      <c r="M310" s="14" t="str">
        <f aca="false">IFERROR(INDEX($L:$L,MATCH(B310&amp;"|"&amp;A310,$Z:$Z,0)),"—")</f>
        <v>/chauffeur-prive/paris-chambery/</v>
      </c>
      <c r="N310" s="14" t="str">
        <f aca="false">IF(LEN("Chauffeur privé "&amp;INDEX(10_Lieux!$J:$J,U310)&amp;" → "&amp;INDEX(10_Lieux!$J:$J,V310)&amp;" | 24h/24")&gt;60,"Chauffeur privé "&amp;INDEX(10_Lieux!$J:$J,U310)&amp;" → "&amp;INDEX(10_Lieux!$J:$J,V310),"Chauffeur privé "&amp;INDEX(10_Lieux!$J:$J,U310)&amp;" → "&amp;INDEX(10_Lieux!$J:$J,V310)&amp;" | 24h/24")</f>
        <v>Chauffeur privé Chambéry → Paris | 24h/24</v>
      </c>
      <c r="O310" s="14" t="n">
        <f aca="false">LEN(N310)</f>
        <v>41</v>
      </c>
      <c r="P310" s="14" t="str">
        <f aca="false">"Chauffeur privé "&amp;INDEX(10_Lieux!$K:$K,U310)&amp;" vers "&amp;INDEX(10_Lieux!$L:$L,V310)</f>
        <v>Chauffeur privé de Chambéry vers Paris</v>
      </c>
      <c r="Q310" s="14" t="str">
        <f aca="false">"Chauffeur privé "&amp;INDEX(10_Lieux!$K:$K,U310)&amp;" vers "&amp;INDEX(10_Lieux!$L:$L,V310)&amp;" : env. "&amp;I310&amp;" km, "&amp;J310&amp;" de route. Devis personnalisé, standard 24h/24 et 7j/7."</f>
        <v>Chauffeur privé de Chambéry vers Paris : env. 568 km, 6 h de route. Devis personnalisé, standard 24h/24 et 7j/7.</v>
      </c>
      <c r="R310" s="14" t="n">
        <f aca="false">LEN(Q310)</f>
        <v>112</v>
      </c>
      <c r="S310" s="14" t="str">
        <f aca="false">INDEX(10_Lieux!$C:$C,U310)</f>
        <v>France</v>
      </c>
      <c r="T310" s="14" t="str">
        <f aca="false">INDEX(10_Lieux!$C:$C,V310)</f>
        <v>France</v>
      </c>
      <c r="U310" s="14" t="n">
        <f aca="false">MATCH(A310,10_Lieux!$A:$A,0)</f>
        <v>11</v>
      </c>
      <c r="V310" s="14" t="n">
        <f aca="false">MATCH(B310,10_Lieux!$A:$A,0)</f>
        <v>2</v>
      </c>
      <c r="W310" s="14" t="n">
        <f aca="false">ROUND(6371*2*ASIN(SQRT(SIN(RADIANS(INDEX(10_Lieux!$F:$F,V310)-INDEX(10_Lieux!$F:$F,U310))/2)^2+COS(RADIANS(INDEX(10_Lieux!$F:$F,U310)))*COS(RADIANS(INDEX(10_Lieux!$F:$F,V310)))*SIN(RADIANS(INDEX(10_Lieux!$G:$G,V310)-INDEX(10_Lieux!$G:$G,U310))/2)^2)),1)</f>
        <v>454.5</v>
      </c>
      <c r="X310" s="14" t="n">
        <f aca="false">ROUND(I310/IF(I310&lt;p_seuil_vitesse,p_vit_lente,p_vit_rapide)*60/15,0)*15</f>
        <v>360</v>
      </c>
      <c r="Y310" s="14" t="n">
        <f aca="false">MAX(IF(INDEX(10_Lieux!$B:$B,U310)&lt;&gt;"Ville",INDEX(10_Lieux!$I:$I,U310),0),IF(INDEX(10_Lieux!$B:$B,V310)&lt;&gt;"Ville",INDEX(10_Lieux!$I:$I,V310),0))</f>
        <v>0</v>
      </c>
      <c r="Z310" s="14" t="str">
        <f aca="false">A310&amp;"|"&amp;B310</f>
        <v>Chambéry|Paris</v>
      </c>
      <c r="AA310" s="14" t="str">
        <f aca="false">IF(I310&lt;p_local,"Local",IF(I310&lt;p_vv_min,"Courte distance",IF(I310&lt;p_tres_long,"Longue distance","Très longue distance")))</f>
        <v>Longue distance</v>
      </c>
    </row>
    <row r="311" customFormat="false" ht="15" hidden="false" customHeight="true" outlineLevel="0" collapsed="false">
      <c r="A311" s="1" t="s">
        <v>150</v>
      </c>
      <c r="B311" s="1" t="s">
        <v>123</v>
      </c>
      <c r="C311" s="1" t="s">
        <v>33</v>
      </c>
      <c r="D311" s="1" t="s">
        <v>124</v>
      </c>
      <c r="E311" s="1" t="s">
        <v>455</v>
      </c>
      <c r="F311" s="14" t="s">
        <v>40</v>
      </c>
      <c r="G311" s="14" t="str">
        <f aca="false">IF(I311&lt;p_local,"Local → page infra",IF(H311&gt;=p_ph1,"Phase 1",IF(H311&gt;=p_ph2,"Phase 2","Phase 3")))</f>
        <v>Phase 2</v>
      </c>
      <c r="H311" s="14" t="n">
        <f aca="false">IF(I311&lt;p_local,0,IF(C311="Aéroport → Aéroport",p_pts_plein,IF(Y311&gt;0,IF(I311&lt;=Y311,p_pts_plein,IF(I311&lt;=p_mult2*Y311,p_pts_moyen,p_pts_r3)),IF(I311&gt;=p_vv_min,p_pts_plein,IF(I311&gt;=p_vv_moy,p_pts_moyen,p_pts_court))))+IF(INDEX(10_Lieux!$D:$D,U311)=1,p_prio1,p_prio2)+IF(INDEX(10_Lieux!$D:$D,V311)=1,p_prio1,p_prio2)+IF(K311="Oui",p_tf,0)+p_hub*((INDEX(10_Lieux!$H:$H,U311)="Hub")+(INDEX(10_Lieux!$H:$H,V311)="Hub"))+IF(OR(INDEX(10_Lieux!$H:$H,U311)="Premium",INDEX(10_Lieux!$H:$H,V311)="Premium"),p_prem,0))</f>
        <v>65</v>
      </c>
      <c r="I311" s="14" t="n">
        <f aca="false">ROUND(W311*p_facteur,0)</f>
        <v>109</v>
      </c>
      <c r="J311" s="14" t="str">
        <f aca="false">IF(X311&lt;60,X311&amp;" min",INT(X311/60)&amp;" h"&amp;IF(MOD(X311,60)=0,""," "&amp;TEXT(MOD(X311,60),"00")))</f>
        <v>1 h 15</v>
      </c>
      <c r="K311" s="14" t="str">
        <f aca="false">IF(S311&lt;&gt;T311,"Oui","Non")</f>
        <v>Non</v>
      </c>
      <c r="L311" s="14" t="str">
        <f aca="false">IF(AND(INDEX(10_Lieux!$B:$B,U311)="Ville",INDEX(10_Lieux!$B:$B,V311)="Ville"),"/chauffeur-prive/"&amp;INDEX(10_Lieux!$E:$E,U311)&amp;"-"&amp;INDEX(10_Lieux!$E:$E,V311)&amp;"/","/chauffeur-prive/"&amp;INDEX(10_Lieux!$E:$E,U311)&amp;"/"&amp;INDEX(10_Lieux!$E:$E,V311)&amp;"/")</f>
        <v>/chauffeur-prive/chambery-lyon/</v>
      </c>
      <c r="M311" s="14" t="str">
        <f aca="false">IFERROR(INDEX($L:$L,MATCH(B311&amp;"|"&amp;A311,$Z:$Z,0)),"—")</f>
        <v>/chauffeur-prive/lyon-chambery/</v>
      </c>
      <c r="N311" s="14" t="str">
        <f aca="false">IF(LEN("Chauffeur privé "&amp;INDEX(10_Lieux!$J:$J,U311)&amp;" → "&amp;INDEX(10_Lieux!$J:$J,V311)&amp;" | 24h/24")&gt;60,"Chauffeur privé "&amp;INDEX(10_Lieux!$J:$J,U311)&amp;" → "&amp;INDEX(10_Lieux!$J:$J,V311),"Chauffeur privé "&amp;INDEX(10_Lieux!$J:$J,U311)&amp;" → "&amp;INDEX(10_Lieux!$J:$J,V311)&amp;" | 24h/24")</f>
        <v>Chauffeur privé Chambéry → Lyon | 24h/24</v>
      </c>
      <c r="O311" s="14" t="n">
        <f aca="false">LEN(N311)</f>
        <v>40</v>
      </c>
      <c r="P311" s="14" t="str">
        <f aca="false">"Chauffeur privé "&amp;INDEX(10_Lieux!$K:$K,U311)&amp;" vers "&amp;INDEX(10_Lieux!$L:$L,V311)</f>
        <v>Chauffeur privé de Chambéry vers Lyon</v>
      </c>
      <c r="Q311" s="14" t="str">
        <f aca="false">"Chauffeur privé "&amp;INDEX(10_Lieux!$K:$K,U311)&amp;" vers "&amp;INDEX(10_Lieux!$L:$L,V311)&amp;" : env. "&amp;I311&amp;" km, "&amp;J311&amp;" de route. Devis personnalisé, standard 24h/24 et 7j/7."</f>
        <v>Chauffeur privé de Chambéry vers Lyon : env. 109 km, 1 h 15 de route. Devis personnalisé, standard 24h/24 et 7j/7.</v>
      </c>
      <c r="R311" s="14" t="n">
        <f aca="false">LEN(Q311)</f>
        <v>114</v>
      </c>
      <c r="S311" s="14" t="str">
        <f aca="false">INDEX(10_Lieux!$C:$C,U311)</f>
        <v>France</v>
      </c>
      <c r="T311" s="14" t="str">
        <f aca="false">INDEX(10_Lieux!$C:$C,V311)</f>
        <v>France</v>
      </c>
      <c r="U311" s="14" t="n">
        <f aca="false">MATCH(A311,10_Lieux!$A:$A,0)</f>
        <v>11</v>
      </c>
      <c r="V311" s="14" t="n">
        <f aca="false">MATCH(B311,10_Lieux!$A:$A,0)</f>
        <v>8</v>
      </c>
      <c r="W311" s="14" t="n">
        <f aca="false">ROUND(6371*2*ASIN(SQRT(SIN(RADIANS(INDEX(10_Lieux!$F:$F,V311)-INDEX(10_Lieux!$F:$F,U311))/2)^2+COS(RADIANS(INDEX(10_Lieux!$F:$F,U311)))*COS(RADIANS(INDEX(10_Lieux!$F:$F,V311)))*SIN(RADIANS(INDEX(10_Lieux!$G:$G,V311)-INDEX(10_Lieux!$G:$G,U311))/2)^2)),1)</f>
        <v>87</v>
      </c>
      <c r="X311" s="14" t="n">
        <f aca="false">ROUND(I311/IF(I311&lt;p_seuil_vitesse,p_vit_lente,p_vit_rapide)*60/15,0)*15</f>
        <v>75</v>
      </c>
      <c r="Y311" s="14" t="n">
        <f aca="false">MAX(IF(INDEX(10_Lieux!$B:$B,U311)&lt;&gt;"Ville",INDEX(10_Lieux!$I:$I,U311),0),IF(INDEX(10_Lieux!$B:$B,V311)&lt;&gt;"Ville",INDEX(10_Lieux!$I:$I,V311),0))</f>
        <v>0</v>
      </c>
      <c r="Z311" s="14" t="str">
        <f aca="false">A311&amp;"|"&amp;B311</f>
        <v>Chambéry|Lyon</v>
      </c>
      <c r="AA311" s="14" t="str">
        <f aca="false">IF(I311&lt;p_local,"Local",IF(I311&lt;p_vv_min,"Courte distance",IF(I311&lt;p_tres_long,"Longue distance","Très longue distance")))</f>
        <v>Longue distance</v>
      </c>
    </row>
    <row r="312" customFormat="false" ht="15" hidden="false" customHeight="true" outlineLevel="0" collapsed="false">
      <c r="A312" s="1" t="s">
        <v>150</v>
      </c>
      <c r="B312" s="1" t="s">
        <v>126</v>
      </c>
      <c r="C312" s="1" t="s">
        <v>33</v>
      </c>
      <c r="D312" s="1" t="s">
        <v>124</v>
      </c>
      <c r="E312" s="1" t="s">
        <v>456</v>
      </c>
      <c r="F312" s="14" t="s">
        <v>40</v>
      </c>
      <c r="G312" s="14" t="str">
        <f aca="false">IF(I312&lt;p_local,"Local → page infra",IF(H312&gt;=p_ph1,"Phase 1",IF(H312&gt;=p_ph2,"Phase 2","Phase 3")))</f>
        <v>Phase 2</v>
      </c>
      <c r="H312" s="14" t="n">
        <f aca="false">IF(I312&lt;p_local,0,IF(C312="Aéroport → Aéroport",p_pts_plein,IF(Y312&gt;0,IF(I312&lt;=Y312,p_pts_plein,IF(I312&lt;=p_mult2*Y312,p_pts_moyen,p_pts_r3)),IF(I312&gt;=p_vv_min,p_pts_plein,IF(I312&gt;=p_vv_moy,p_pts_moyen,p_pts_court))))+IF(INDEX(10_Lieux!$D:$D,U312)=1,p_prio1,p_prio2)+IF(INDEX(10_Lieux!$D:$D,V312)=1,p_prio1,p_prio2)+IF(K312="Oui",p_tf,0)+p_hub*((INDEX(10_Lieux!$H:$H,U312)="Hub")+(INDEX(10_Lieux!$H:$H,V312)="Hub"))+IF(OR(INDEX(10_Lieux!$H:$H,U312)="Premium",INDEX(10_Lieux!$H:$H,V312)="Premium"),p_prem,0))</f>
        <v>65</v>
      </c>
      <c r="I312" s="14" t="n">
        <f aca="false">ROUND(W312*p_facteur,0)</f>
        <v>290</v>
      </c>
      <c r="J312" s="14" t="str">
        <f aca="false">IF(X312&lt;60,X312&amp;" min",INT(X312/60)&amp;" h"&amp;IF(MOD(X312,60)=0,""," "&amp;TEXT(MOD(X312,60),"00")))</f>
        <v>3 h</v>
      </c>
      <c r="K312" s="14" t="str">
        <f aca="false">IF(S312&lt;&gt;T312,"Oui","Non")</f>
        <v>Non</v>
      </c>
      <c r="L312" s="14" t="str">
        <f aca="false">IF(AND(INDEX(10_Lieux!$B:$B,U312)="Ville",INDEX(10_Lieux!$B:$B,V312)="Ville"),"/chauffeur-prive/"&amp;INDEX(10_Lieux!$E:$E,U312)&amp;"-"&amp;INDEX(10_Lieux!$E:$E,V312)&amp;"/","/chauffeur-prive/"&amp;INDEX(10_Lieux!$E:$E,U312)&amp;"/"&amp;INDEX(10_Lieux!$E:$E,V312)&amp;"/")</f>
        <v>/chauffeur-prive/chambery-nice/</v>
      </c>
      <c r="M312" s="14" t="str">
        <f aca="false">IFERROR(INDEX($L:$L,MATCH(B312&amp;"|"&amp;A312,$Z:$Z,0)),"—")</f>
        <v>/chauffeur-prive/nice-chambery/</v>
      </c>
      <c r="N312" s="14" t="str">
        <f aca="false">IF(LEN("Chauffeur privé "&amp;INDEX(10_Lieux!$J:$J,U312)&amp;" → "&amp;INDEX(10_Lieux!$J:$J,V312)&amp;" | 24h/24")&gt;60,"Chauffeur privé "&amp;INDEX(10_Lieux!$J:$J,U312)&amp;" → "&amp;INDEX(10_Lieux!$J:$J,V312),"Chauffeur privé "&amp;INDEX(10_Lieux!$J:$J,U312)&amp;" → "&amp;INDEX(10_Lieux!$J:$J,V312)&amp;" | 24h/24")</f>
        <v>Chauffeur privé Chambéry → Nice | 24h/24</v>
      </c>
      <c r="O312" s="14" t="n">
        <f aca="false">LEN(N312)</f>
        <v>40</v>
      </c>
      <c r="P312" s="14" t="str">
        <f aca="false">"Chauffeur privé "&amp;INDEX(10_Lieux!$K:$K,U312)&amp;" vers "&amp;INDEX(10_Lieux!$L:$L,V312)</f>
        <v>Chauffeur privé de Chambéry vers Nice</v>
      </c>
      <c r="Q312" s="14" t="str">
        <f aca="false">"Chauffeur privé "&amp;INDEX(10_Lieux!$K:$K,U312)&amp;" vers "&amp;INDEX(10_Lieux!$L:$L,V312)&amp;" : env. "&amp;I312&amp;" km, "&amp;J312&amp;" de route. Devis personnalisé, standard 24h/24 et 7j/7."</f>
        <v>Chauffeur privé de Chambéry vers Nice : env. 290 km, 3 h de route. Devis personnalisé, standard 24h/24 et 7j/7.</v>
      </c>
      <c r="R312" s="14" t="n">
        <f aca="false">LEN(Q312)</f>
        <v>111</v>
      </c>
      <c r="S312" s="14" t="str">
        <f aca="false">INDEX(10_Lieux!$C:$C,U312)</f>
        <v>France</v>
      </c>
      <c r="T312" s="14" t="str">
        <f aca="false">INDEX(10_Lieux!$C:$C,V312)</f>
        <v>France</v>
      </c>
      <c r="U312" s="14" t="n">
        <f aca="false">MATCH(A312,10_Lieux!$A:$A,0)</f>
        <v>11</v>
      </c>
      <c r="V312" s="14" t="n">
        <f aca="false">MATCH(B312,10_Lieux!$A:$A,0)</f>
        <v>80</v>
      </c>
      <c r="W312" s="14" t="n">
        <f aca="false">ROUND(6371*2*ASIN(SQRT(SIN(RADIANS(INDEX(10_Lieux!$F:$F,V312)-INDEX(10_Lieux!$F:$F,U312))/2)^2+COS(RADIANS(INDEX(10_Lieux!$F:$F,U312)))*COS(RADIANS(INDEX(10_Lieux!$F:$F,V312)))*SIN(RADIANS(INDEX(10_Lieux!$G:$G,V312)-INDEX(10_Lieux!$G:$G,U312))/2)^2)),1)</f>
        <v>232</v>
      </c>
      <c r="X312" s="14" t="n">
        <f aca="false">ROUND(I312/IF(I312&lt;p_seuil_vitesse,p_vit_lente,p_vit_rapide)*60/15,0)*15</f>
        <v>180</v>
      </c>
      <c r="Y312" s="14" t="n">
        <f aca="false">MAX(IF(INDEX(10_Lieux!$B:$B,U312)&lt;&gt;"Ville",INDEX(10_Lieux!$I:$I,U312),0),IF(INDEX(10_Lieux!$B:$B,V312)&lt;&gt;"Ville",INDEX(10_Lieux!$I:$I,V312),0))</f>
        <v>0</v>
      </c>
      <c r="Z312" s="14" t="str">
        <f aca="false">A312&amp;"|"&amp;B312</f>
        <v>Chambéry|Nice</v>
      </c>
      <c r="AA312" s="14" t="str">
        <f aca="false">IF(I312&lt;p_local,"Local",IF(I312&lt;p_vv_min,"Courte distance",IF(I312&lt;p_tres_long,"Longue distance","Très longue distance")))</f>
        <v>Longue distance</v>
      </c>
    </row>
    <row r="313" customFormat="false" ht="15" hidden="false" customHeight="true" outlineLevel="0" collapsed="false">
      <c r="A313" s="1" t="s">
        <v>150</v>
      </c>
      <c r="B313" s="1" t="s">
        <v>128</v>
      </c>
      <c r="C313" s="1" t="s">
        <v>33</v>
      </c>
      <c r="D313" s="1" t="s">
        <v>124</v>
      </c>
      <c r="E313" s="1" t="s">
        <v>457</v>
      </c>
      <c r="F313" s="14" t="s">
        <v>40</v>
      </c>
      <c r="G313" s="14" t="str">
        <f aca="false">IF(I313&lt;p_local,"Local → page infra",IF(H313&gt;=p_ph1,"Phase 1",IF(H313&gt;=p_ph2,"Phase 2","Phase 3")))</f>
        <v>Phase 2</v>
      </c>
      <c r="H313" s="14" t="n">
        <f aca="false">IF(I313&lt;p_local,0,IF(C313="Aéroport → Aéroport",p_pts_plein,IF(Y313&gt;0,IF(I313&lt;=Y313,p_pts_plein,IF(I313&lt;=p_mult2*Y313,p_pts_moyen,p_pts_r3)),IF(I313&gt;=p_vv_min,p_pts_plein,IF(I313&gt;=p_vv_moy,p_pts_moyen,p_pts_court))))+IF(INDEX(10_Lieux!$D:$D,U313)=1,p_prio1,p_prio2)+IF(INDEX(10_Lieux!$D:$D,V313)=1,p_prio1,p_prio2)+IF(K313="Oui",p_tf,0)+p_hub*((INDEX(10_Lieux!$H:$H,U313)="Hub")+(INDEX(10_Lieux!$H:$H,V313)="Hub"))+IF(OR(INDEX(10_Lieux!$H:$H,U313)="Premium",INDEX(10_Lieux!$H:$H,V313)="Premium"),p_prem,0))</f>
        <v>65</v>
      </c>
      <c r="I313" s="14" t="n">
        <f aca="false">ROUND(W313*p_facteur,0)</f>
        <v>320</v>
      </c>
      <c r="J313" s="14" t="str">
        <f aca="false">IF(X313&lt;60,X313&amp;" min",INT(X313/60)&amp;" h"&amp;IF(MOD(X313,60)=0,""," "&amp;TEXT(MOD(X313,60),"00")))</f>
        <v>3 h 15</v>
      </c>
      <c r="K313" s="14" t="str">
        <f aca="false">IF(S313&lt;&gt;T313,"Oui","Non")</f>
        <v>Non</v>
      </c>
      <c r="L313" s="14" t="str">
        <f aca="false">IF(AND(INDEX(10_Lieux!$B:$B,U313)="Ville",INDEX(10_Lieux!$B:$B,V313)="Ville"),"/chauffeur-prive/"&amp;INDEX(10_Lieux!$E:$E,U313)&amp;"-"&amp;INDEX(10_Lieux!$E:$E,V313)&amp;"/","/chauffeur-prive/"&amp;INDEX(10_Lieux!$E:$E,U313)&amp;"/"&amp;INDEX(10_Lieux!$E:$E,V313)&amp;"/")</f>
        <v>/chauffeur-prive/chambery-marseille/</v>
      </c>
      <c r="M313" s="14" t="str">
        <f aca="false">IFERROR(INDEX($L:$L,MATCH(B313&amp;"|"&amp;A313,$Z:$Z,0)),"—")</f>
        <v>/chauffeur-prive/marseille-chambery/</v>
      </c>
      <c r="N313" s="14" t="str">
        <f aca="false">IF(LEN("Chauffeur privé "&amp;INDEX(10_Lieux!$J:$J,U313)&amp;" → "&amp;INDEX(10_Lieux!$J:$J,V313)&amp;" | 24h/24")&gt;60,"Chauffeur privé "&amp;INDEX(10_Lieux!$J:$J,U313)&amp;" → "&amp;INDEX(10_Lieux!$J:$J,V313),"Chauffeur privé "&amp;INDEX(10_Lieux!$J:$J,U313)&amp;" → "&amp;INDEX(10_Lieux!$J:$J,V313)&amp;" | 24h/24")</f>
        <v>Chauffeur privé Chambéry → Marseille | 24h/24</v>
      </c>
      <c r="O313" s="14" t="n">
        <f aca="false">LEN(N313)</f>
        <v>45</v>
      </c>
      <c r="P313" s="14" t="str">
        <f aca="false">"Chauffeur privé "&amp;INDEX(10_Lieux!$K:$K,U313)&amp;" vers "&amp;INDEX(10_Lieux!$L:$L,V313)</f>
        <v>Chauffeur privé de Chambéry vers Marseille</v>
      </c>
      <c r="Q313" s="14" t="str">
        <f aca="false">"Chauffeur privé "&amp;INDEX(10_Lieux!$K:$K,U313)&amp;" vers "&amp;INDEX(10_Lieux!$L:$L,V313)&amp;" : env. "&amp;I313&amp;" km, "&amp;J313&amp;" de route. Devis personnalisé, standard 24h/24 et 7j/7."</f>
        <v>Chauffeur privé de Chambéry vers Marseille : env. 320 km, 3 h 15 de route. Devis personnalisé, standard 24h/24 et 7j/7.</v>
      </c>
      <c r="R313" s="14" t="n">
        <f aca="false">LEN(Q313)</f>
        <v>119</v>
      </c>
      <c r="S313" s="14" t="str">
        <f aca="false">INDEX(10_Lieux!$C:$C,U313)</f>
        <v>France</v>
      </c>
      <c r="T313" s="14" t="str">
        <f aca="false">INDEX(10_Lieux!$C:$C,V313)</f>
        <v>France</v>
      </c>
      <c r="U313" s="14" t="n">
        <f aca="false">MATCH(A313,10_Lieux!$A:$A,0)</f>
        <v>11</v>
      </c>
      <c r="V313" s="14" t="n">
        <f aca="false">MATCH(B313,10_Lieux!$A:$A,0)</f>
        <v>79</v>
      </c>
      <c r="W313" s="14" t="n">
        <f aca="false">ROUND(6371*2*ASIN(SQRT(SIN(RADIANS(INDEX(10_Lieux!$F:$F,V313)-INDEX(10_Lieux!$F:$F,U313))/2)^2+COS(RADIANS(INDEX(10_Lieux!$F:$F,U313)))*COS(RADIANS(INDEX(10_Lieux!$F:$F,V313)))*SIN(RADIANS(INDEX(10_Lieux!$G:$G,V313)-INDEX(10_Lieux!$G:$G,U313))/2)^2)),1)</f>
        <v>255.8</v>
      </c>
      <c r="X313" s="14" t="n">
        <f aca="false">ROUND(I313/IF(I313&lt;p_seuil_vitesse,p_vit_lente,p_vit_rapide)*60/15,0)*15</f>
        <v>195</v>
      </c>
      <c r="Y313" s="14" t="n">
        <f aca="false">MAX(IF(INDEX(10_Lieux!$B:$B,U313)&lt;&gt;"Ville",INDEX(10_Lieux!$I:$I,U313),0),IF(INDEX(10_Lieux!$B:$B,V313)&lt;&gt;"Ville",INDEX(10_Lieux!$I:$I,V313),0))</f>
        <v>0</v>
      </c>
      <c r="Z313" s="14" t="str">
        <f aca="false">A313&amp;"|"&amp;B313</f>
        <v>Chambéry|Marseille</v>
      </c>
      <c r="AA313" s="14" t="str">
        <f aca="false">IF(I313&lt;p_local,"Local",IF(I313&lt;p_vv_min,"Courte distance",IF(I313&lt;p_tres_long,"Longue distance","Très longue distance")))</f>
        <v>Longue distance</v>
      </c>
    </row>
    <row r="314" customFormat="false" ht="15" hidden="false" customHeight="true" outlineLevel="0" collapsed="false">
      <c r="A314" s="1" t="s">
        <v>150</v>
      </c>
      <c r="B314" s="1" t="s">
        <v>130</v>
      </c>
      <c r="C314" s="1" t="s">
        <v>33</v>
      </c>
      <c r="D314" s="1" t="s">
        <v>124</v>
      </c>
      <c r="E314" s="1" t="s">
        <v>458</v>
      </c>
      <c r="F314" s="14" t="s">
        <v>40</v>
      </c>
      <c r="G314" s="14" t="str">
        <f aca="false">IF(I314&lt;p_local,"Local → page infra",IF(H314&gt;=p_ph1,"Phase 1",IF(H314&gt;=p_ph2,"Phase 2","Phase 3")))</f>
        <v>Phase 3</v>
      </c>
      <c r="H314" s="14" t="n">
        <f aca="false">IF(I314&lt;p_local,0,IF(C314="Aéroport → Aéroport",p_pts_plein,IF(Y314&gt;0,IF(I314&lt;=Y314,p_pts_plein,IF(I314&lt;=p_mult2*Y314,p_pts_moyen,p_pts_r3)),IF(I314&gt;=p_vv_min,p_pts_plein,IF(I314&gt;=p_vv_moy,p_pts_moyen,p_pts_court))))+IF(INDEX(10_Lieux!$D:$D,U314)=1,p_prio1,p_prio2)+IF(INDEX(10_Lieux!$D:$D,V314)=1,p_prio1,p_prio2)+IF(K314="Oui",p_tf,0)+p_hub*((INDEX(10_Lieux!$H:$H,U314)="Hub")+(INDEX(10_Lieux!$H:$H,V314)="Hub"))+IF(OR(INDEX(10_Lieux!$H:$H,U314)="Premium",INDEX(10_Lieux!$H:$H,V314)="Premium"),p_prem,0))</f>
        <v>55</v>
      </c>
      <c r="I314" s="14" t="n">
        <f aca="false">ROUND(W314*p_facteur,0)</f>
        <v>644</v>
      </c>
      <c r="J314" s="14" t="str">
        <f aca="false">IF(X314&lt;60,X314&amp;" min",INT(X314/60)&amp;" h"&amp;IF(MOD(X314,60)=0,""," "&amp;TEXT(MOD(X314,60),"00")))</f>
        <v>6 h 45</v>
      </c>
      <c r="K314" s="14" t="str">
        <f aca="false">IF(S314&lt;&gt;T314,"Oui","Non")</f>
        <v>Non</v>
      </c>
      <c r="L314" s="14" t="str">
        <f aca="false">IF(AND(INDEX(10_Lieux!$B:$B,U314)="Ville",INDEX(10_Lieux!$B:$B,V314)="Ville"),"/chauffeur-prive/"&amp;INDEX(10_Lieux!$E:$E,U314)&amp;"-"&amp;INDEX(10_Lieux!$E:$E,V314)&amp;"/","/chauffeur-prive/"&amp;INDEX(10_Lieux!$E:$E,U314)&amp;"/"&amp;INDEX(10_Lieux!$E:$E,V314)&amp;"/")</f>
        <v>/chauffeur-prive/chambery-bordeaux/</v>
      </c>
      <c r="M314" s="14" t="str">
        <f aca="false">IFERROR(INDEX($L:$L,MATCH(B314&amp;"|"&amp;A314,$Z:$Z,0)),"—")</f>
        <v>/chauffeur-prive/bordeaux-chambery/</v>
      </c>
      <c r="N314" s="14" t="str">
        <f aca="false">IF(LEN("Chauffeur privé "&amp;INDEX(10_Lieux!$J:$J,U314)&amp;" → "&amp;INDEX(10_Lieux!$J:$J,V314)&amp;" | 24h/24")&gt;60,"Chauffeur privé "&amp;INDEX(10_Lieux!$J:$J,U314)&amp;" → "&amp;INDEX(10_Lieux!$J:$J,V314),"Chauffeur privé "&amp;INDEX(10_Lieux!$J:$J,U314)&amp;" → "&amp;INDEX(10_Lieux!$J:$J,V314)&amp;" | 24h/24")</f>
        <v>Chauffeur privé Chambéry → Bordeaux | 24h/24</v>
      </c>
      <c r="O314" s="14" t="n">
        <f aca="false">LEN(N314)</f>
        <v>44</v>
      </c>
      <c r="P314" s="14" t="str">
        <f aca="false">"Chauffeur privé "&amp;INDEX(10_Lieux!$K:$K,U314)&amp;" vers "&amp;INDEX(10_Lieux!$L:$L,V314)</f>
        <v>Chauffeur privé de Chambéry vers Bordeaux</v>
      </c>
      <c r="Q314" s="14" t="str">
        <f aca="false">"Chauffeur privé "&amp;INDEX(10_Lieux!$K:$K,U314)&amp;" vers "&amp;INDEX(10_Lieux!$L:$L,V314)&amp;" : env. "&amp;I314&amp;" km, "&amp;J314&amp;" de route. Devis personnalisé, standard 24h/24 et 7j/7."</f>
        <v>Chauffeur privé de Chambéry vers Bordeaux : env. 644 km, 6 h 45 de route. Devis personnalisé, standard 24h/24 et 7j/7.</v>
      </c>
      <c r="R314" s="14" t="n">
        <f aca="false">LEN(Q314)</f>
        <v>118</v>
      </c>
      <c r="S314" s="14" t="str">
        <f aca="false">INDEX(10_Lieux!$C:$C,U314)</f>
        <v>France</v>
      </c>
      <c r="T314" s="14" t="str">
        <f aca="false">INDEX(10_Lieux!$C:$C,V314)</f>
        <v>France</v>
      </c>
      <c r="U314" s="14" t="n">
        <f aca="false">MATCH(A314,10_Lieux!$A:$A,0)</f>
        <v>11</v>
      </c>
      <c r="V314" s="14" t="n">
        <f aca="false">MATCH(B314,10_Lieux!$A:$A,0)</f>
        <v>61</v>
      </c>
      <c r="W314" s="14" t="n">
        <f aca="false">ROUND(6371*2*ASIN(SQRT(SIN(RADIANS(INDEX(10_Lieux!$F:$F,V314)-INDEX(10_Lieux!$F:$F,U314))/2)^2+COS(RADIANS(INDEX(10_Lieux!$F:$F,U314)))*COS(RADIANS(INDEX(10_Lieux!$F:$F,V314)))*SIN(RADIANS(INDEX(10_Lieux!$G:$G,V314)-INDEX(10_Lieux!$G:$G,U314))/2)^2)),1)</f>
        <v>515.3</v>
      </c>
      <c r="X314" s="14" t="n">
        <f aca="false">ROUND(I314/IF(I314&lt;p_seuil_vitesse,p_vit_lente,p_vit_rapide)*60/15,0)*15</f>
        <v>405</v>
      </c>
      <c r="Y314" s="14" t="n">
        <f aca="false">MAX(IF(INDEX(10_Lieux!$B:$B,U314)&lt;&gt;"Ville",INDEX(10_Lieux!$I:$I,U314),0),IF(INDEX(10_Lieux!$B:$B,V314)&lt;&gt;"Ville",INDEX(10_Lieux!$I:$I,V314),0))</f>
        <v>0</v>
      </c>
      <c r="Z314" s="14" t="str">
        <f aca="false">A314&amp;"|"&amp;B314</f>
        <v>Chambéry|Bordeaux</v>
      </c>
      <c r="AA314" s="14" t="str">
        <f aca="false">IF(I314&lt;p_local,"Local",IF(I314&lt;p_vv_min,"Courte distance",IF(I314&lt;p_tres_long,"Longue distance","Très longue distance")))</f>
        <v>Longue distance</v>
      </c>
    </row>
    <row r="315" customFormat="false" ht="15" hidden="false" customHeight="true" outlineLevel="0" collapsed="false">
      <c r="A315" s="1" t="s">
        <v>150</v>
      </c>
      <c r="B315" s="1" t="s">
        <v>132</v>
      </c>
      <c r="C315" s="1" t="s">
        <v>33</v>
      </c>
      <c r="D315" s="1" t="s">
        <v>124</v>
      </c>
      <c r="E315" s="1" t="s">
        <v>459</v>
      </c>
      <c r="F315" s="14" t="s">
        <v>40</v>
      </c>
      <c r="G315" s="14" t="str">
        <f aca="false">IF(I315&lt;p_local,"Local → page infra",IF(H315&gt;=p_ph1,"Phase 1",IF(H315&gt;=p_ph2,"Phase 2","Phase 3")))</f>
        <v>Phase 3</v>
      </c>
      <c r="H315" s="14" t="n">
        <f aca="false">IF(I315&lt;p_local,0,IF(C315="Aéroport → Aéroport",p_pts_plein,IF(Y315&gt;0,IF(I315&lt;=Y315,p_pts_plein,IF(I315&lt;=p_mult2*Y315,p_pts_moyen,p_pts_r3)),IF(I315&gt;=p_vv_min,p_pts_plein,IF(I315&gt;=p_vv_moy,p_pts_moyen,p_pts_court))))+IF(INDEX(10_Lieux!$D:$D,U315)=1,p_prio1,p_prio2)+IF(INDEX(10_Lieux!$D:$D,V315)=1,p_prio1,p_prio2)+IF(K315="Oui",p_tf,0)+p_hub*((INDEX(10_Lieux!$H:$H,U315)="Hub")+(INDEX(10_Lieux!$H:$H,V315)="Hub"))+IF(OR(INDEX(10_Lieux!$H:$H,U315)="Premium",INDEX(10_Lieux!$H:$H,V315)="Premium"),p_prem,0))</f>
        <v>55</v>
      </c>
      <c r="I315" s="14" t="n">
        <f aca="false">ROUND(W315*p_facteur,0)</f>
        <v>520</v>
      </c>
      <c r="J315" s="14" t="str">
        <f aca="false">IF(X315&lt;60,X315&amp;" min",INT(X315/60)&amp;" h"&amp;IF(MOD(X315,60)=0,""," "&amp;TEXT(MOD(X315,60),"00")))</f>
        <v>5 h 30</v>
      </c>
      <c r="K315" s="14" t="str">
        <f aca="false">IF(S315&lt;&gt;T315,"Oui","Non")</f>
        <v>Non</v>
      </c>
      <c r="L315" s="14" t="str">
        <f aca="false">IF(AND(INDEX(10_Lieux!$B:$B,U315)="Ville",INDEX(10_Lieux!$B:$B,V315)="Ville"),"/chauffeur-prive/"&amp;INDEX(10_Lieux!$E:$E,U315)&amp;"-"&amp;INDEX(10_Lieux!$E:$E,V315)&amp;"/","/chauffeur-prive/"&amp;INDEX(10_Lieux!$E:$E,U315)&amp;"/"&amp;INDEX(10_Lieux!$E:$E,V315)&amp;"/")</f>
        <v>/chauffeur-prive/chambery-toulouse/</v>
      </c>
      <c r="M315" s="14" t="str">
        <f aca="false">IFERROR(INDEX($L:$L,MATCH(B315&amp;"|"&amp;A315,$Z:$Z,0)),"—")</f>
        <v>/chauffeur-prive/toulouse-chambery/</v>
      </c>
      <c r="N315" s="14" t="str">
        <f aca="false">IF(LEN("Chauffeur privé "&amp;INDEX(10_Lieux!$J:$J,U315)&amp;" → "&amp;INDEX(10_Lieux!$J:$J,V315)&amp;" | 24h/24")&gt;60,"Chauffeur privé "&amp;INDEX(10_Lieux!$J:$J,U315)&amp;" → "&amp;INDEX(10_Lieux!$J:$J,V315),"Chauffeur privé "&amp;INDEX(10_Lieux!$J:$J,U315)&amp;" → "&amp;INDEX(10_Lieux!$J:$J,V315)&amp;" | 24h/24")</f>
        <v>Chauffeur privé Chambéry → Toulouse | 24h/24</v>
      </c>
      <c r="O315" s="14" t="n">
        <f aca="false">LEN(N315)</f>
        <v>44</v>
      </c>
      <c r="P315" s="14" t="str">
        <f aca="false">"Chauffeur privé "&amp;INDEX(10_Lieux!$K:$K,U315)&amp;" vers "&amp;INDEX(10_Lieux!$L:$L,V315)</f>
        <v>Chauffeur privé de Chambéry vers Toulouse</v>
      </c>
      <c r="Q315" s="14" t="str">
        <f aca="false">"Chauffeur privé "&amp;INDEX(10_Lieux!$K:$K,U315)&amp;" vers "&amp;INDEX(10_Lieux!$L:$L,V315)&amp;" : env. "&amp;I315&amp;" km, "&amp;J315&amp;" de route. Devis personnalisé, standard 24h/24 et 7j/7."</f>
        <v>Chauffeur privé de Chambéry vers Toulouse : env. 520 km, 5 h 30 de route. Devis personnalisé, standard 24h/24 et 7j/7.</v>
      </c>
      <c r="R315" s="14" t="n">
        <f aca="false">LEN(Q315)</f>
        <v>118</v>
      </c>
      <c r="S315" s="14" t="str">
        <f aca="false">INDEX(10_Lieux!$C:$C,U315)</f>
        <v>France</v>
      </c>
      <c r="T315" s="14" t="str">
        <f aca="false">INDEX(10_Lieux!$C:$C,V315)</f>
        <v>France</v>
      </c>
      <c r="U315" s="14" t="n">
        <f aca="false">MATCH(A315,10_Lieux!$A:$A,0)</f>
        <v>11</v>
      </c>
      <c r="V315" s="14" t="n">
        <f aca="false">MATCH(B315,10_Lieux!$A:$A,0)</f>
        <v>70</v>
      </c>
      <c r="W315" s="14" t="n">
        <f aca="false">ROUND(6371*2*ASIN(SQRT(SIN(RADIANS(INDEX(10_Lieux!$F:$F,V315)-INDEX(10_Lieux!$F:$F,U315))/2)^2+COS(RADIANS(INDEX(10_Lieux!$F:$F,U315)))*COS(RADIANS(INDEX(10_Lieux!$F:$F,V315)))*SIN(RADIANS(INDEX(10_Lieux!$G:$G,V315)-INDEX(10_Lieux!$G:$G,U315))/2)^2)),1)</f>
        <v>415.8</v>
      </c>
      <c r="X315" s="14" t="n">
        <f aca="false">ROUND(I315/IF(I315&lt;p_seuil_vitesse,p_vit_lente,p_vit_rapide)*60/15,0)*15</f>
        <v>330</v>
      </c>
      <c r="Y315" s="14" t="n">
        <f aca="false">MAX(IF(INDEX(10_Lieux!$B:$B,U315)&lt;&gt;"Ville",INDEX(10_Lieux!$I:$I,U315),0),IF(INDEX(10_Lieux!$B:$B,V315)&lt;&gt;"Ville",INDEX(10_Lieux!$I:$I,V315),0))</f>
        <v>0</v>
      </c>
      <c r="Z315" s="14" t="str">
        <f aca="false">A315&amp;"|"&amp;B315</f>
        <v>Chambéry|Toulouse</v>
      </c>
      <c r="AA315" s="14" t="str">
        <f aca="false">IF(I315&lt;p_local,"Local",IF(I315&lt;p_vv_min,"Courte distance",IF(I315&lt;p_tres_long,"Longue distance","Très longue distance")))</f>
        <v>Longue distance</v>
      </c>
    </row>
    <row r="316" customFormat="false" ht="15" hidden="false" customHeight="true" outlineLevel="0" collapsed="false">
      <c r="A316" s="1" t="s">
        <v>150</v>
      </c>
      <c r="B316" s="1" t="s">
        <v>134</v>
      </c>
      <c r="C316" s="1" t="s">
        <v>33</v>
      </c>
      <c r="D316" s="1" t="s">
        <v>124</v>
      </c>
      <c r="E316" s="1" t="s">
        <v>460</v>
      </c>
      <c r="F316" s="14" t="s">
        <v>40</v>
      </c>
      <c r="G316" s="14" t="str">
        <f aca="false">IF(I316&lt;p_local,"Local → page infra",IF(H316&gt;=p_ph1,"Phase 1",IF(H316&gt;=p_ph2,"Phase 2","Phase 3")))</f>
        <v>Phase 3</v>
      </c>
      <c r="H316" s="14" t="n">
        <f aca="false">IF(I316&lt;p_local,0,IF(C316="Aéroport → Aéroport",p_pts_plein,IF(Y316&gt;0,IF(I316&lt;=Y316,p_pts_plein,IF(I316&lt;=p_mult2*Y316,p_pts_moyen,p_pts_r3)),IF(I316&gt;=p_vv_min,p_pts_plein,IF(I316&gt;=p_vv_moy,p_pts_moyen,p_pts_court))))+IF(INDEX(10_Lieux!$D:$D,U316)=1,p_prio1,p_prio2)+IF(INDEX(10_Lieux!$D:$D,V316)=1,p_prio1,p_prio2)+IF(K316="Oui",p_tf,0)+p_hub*((INDEX(10_Lieux!$H:$H,U316)="Hub")+(INDEX(10_Lieux!$H:$H,V316)="Hub"))+IF(OR(INDEX(10_Lieux!$H:$H,U316)="Premium",INDEX(10_Lieux!$H:$H,V316)="Premium"),p_prem,0))</f>
        <v>55</v>
      </c>
      <c r="I316" s="14" t="n">
        <f aca="false">ROUND(W316*p_facteur,0)</f>
        <v>752</v>
      </c>
      <c r="J316" s="14" t="str">
        <f aca="false">IF(X316&lt;60,X316&amp;" min",INT(X316/60)&amp;" h"&amp;IF(MOD(X316,60)=0,""," "&amp;TEXT(MOD(X316,60),"00")))</f>
        <v>8 h</v>
      </c>
      <c r="K316" s="14" t="str">
        <f aca="false">IF(S316&lt;&gt;T316,"Oui","Non")</f>
        <v>Non</v>
      </c>
      <c r="L316" s="14" t="str">
        <f aca="false">IF(AND(INDEX(10_Lieux!$B:$B,U316)="Ville",INDEX(10_Lieux!$B:$B,V316)="Ville"),"/chauffeur-prive/"&amp;INDEX(10_Lieux!$E:$E,U316)&amp;"-"&amp;INDEX(10_Lieux!$E:$E,V316)&amp;"/","/chauffeur-prive/"&amp;INDEX(10_Lieux!$E:$E,U316)&amp;"/"&amp;INDEX(10_Lieux!$E:$E,V316)&amp;"/")</f>
        <v>/chauffeur-prive/chambery-lille/</v>
      </c>
      <c r="M316" s="14" t="str">
        <f aca="false">IFERROR(INDEX($L:$L,MATCH(B316&amp;"|"&amp;A316,$Z:$Z,0)),"—")</f>
        <v>/chauffeur-prive/lille-chambery/</v>
      </c>
      <c r="N316" s="14" t="str">
        <f aca="false">IF(LEN("Chauffeur privé "&amp;INDEX(10_Lieux!$J:$J,U316)&amp;" → "&amp;INDEX(10_Lieux!$J:$J,V316)&amp;" | 24h/24")&gt;60,"Chauffeur privé "&amp;INDEX(10_Lieux!$J:$J,U316)&amp;" → "&amp;INDEX(10_Lieux!$J:$J,V316),"Chauffeur privé "&amp;INDEX(10_Lieux!$J:$J,U316)&amp;" → "&amp;INDEX(10_Lieux!$J:$J,V316)&amp;" | 24h/24")</f>
        <v>Chauffeur privé Chambéry → Lille | 24h/24</v>
      </c>
      <c r="O316" s="14" t="n">
        <f aca="false">LEN(N316)</f>
        <v>41</v>
      </c>
      <c r="P316" s="14" t="str">
        <f aca="false">"Chauffeur privé "&amp;INDEX(10_Lieux!$K:$K,U316)&amp;" vers "&amp;INDEX(10_Lieux!$L:$L,V316)</f>
        <v>Chauffeur privé de Chambéry vers Lille</v>
      </c>
      <c r="Q316" s="14" t="str">
        <f aca="false">"Chauffeur privé "&amp;INDEX(10_Lieux!$K:$K,U316)&amp;" vers "&amp;INDEX(10_Lieux!$L:$L,V316)&amp;" : env. "&amp;I316&amp;" km, "&amp;J316&amp;" de route. Devis personnalisé, standard 24h/24 et 7j/7."</f>
        <v>Chauffeur privé de Chambéry vers Lille : env. 752 km, 8 h de route. Devis personnalisé, standard 24h/24 et 7j/7.</v>
      </c>
      <c r="R316" s="14" t="n">
        <f aca="false">LEN(Q316)</f>
        <v>112</v>
      </c>
      <c r="S316" s="14" t="str">
        <f aca="false">INDEX(10_Lieux!$C:$C,U316)</f>
        <v>France</v>
      </c>
      <c r="T316" s="14" t="str">
        <f aca="false">INDEX(10_Lieux!$C:$C,V316)</f>
        <v>France</v>
      </c>
      <c r="U316" s="14" t="n">
        <f aca="false">MATCH(A316,10_Lieux!$A:$A,0)</f>
        <v>11</v>
      </c>
      <c r="V316" s="14" t="n">
        <f aca="false">MATCH(B316,10_Lieux!$A:$A,0)</f>
        <v>37</v>
      </c>
      <c r="W316" s="14" t="n">
        <f aca="false">ROUND(6371*2*ASIN(SQRT(SIN(RADIANS(INDEX(10_Lieux!$F:$F,V316)-INDEX(10_Lieux!$F:$F,U316))/2)^2+COS(RADIANS(INDEX(10_Lieux!$F:$F,U316)))*COS(RADIANS(INDEX(10_Lieux!$F:$F,V316)))*SIN(RADIANS(INDEX(10_Lieux!$G:$G,V316)-INDEX(10_Lieux!$G:$G,U316))/2)^2)),1)</f>
        <v>601.8</v>
      </c>
      <c r="X316" s="14" t="n">
        <f aca="false">ROUND(I316/IF(I316&lt;p_seuil_vitesse,p_vit_lente,p_vit_rapide)*60/15,0)*15</f>
        <v>480</v>
      </c>
      <c r="Y316" s="14" t="n">
        <f aca="false">MAX(IF(INDEX(10_Lieux!$B:$B,U316)&lt;&gt;"Ville",INDEX(10_Lieux!$I:$I,U316),0),IF(INDEX(10_Lieux!$B:$B,V316)&lt;&gt;"Ville",INDEX(10_Lieux!$I:$I,V316),0))</f>
        <v>0</v>
      </c>
      <c r="Z316" s="14" t="str">
        <f aca="false">A316&amp;"|"&amp;B316</f>
        <v>Chambéry|Lille</v>
      </c>
      <c r="AA316" s="14" t="str">
        <f aca="false">IF(I316&lt;p_local,"Local",IF(I316&lt;p_vv_min,"Courte distance",IF(I316&lt;p_tres_long,"Longue distance","Très longue distance")))</f>
        <v>Très longue distance</v>
      </c>
    </row>
    <row r="317" customFormat="false" ht="15" hidden="false" customHeight="true" outlineLevel="0" collapsed="false">
      <c r="A317" s="1" t="s">
        <v>150</v>
      </c>
      <c r="B317" s="1" t="s">
        <v>136</v>
      </c>
      <c r="C317" s="1" t="s">
        <v>33</v>
      </c>
      <c r="D317" s="1" t="s">
        <v>124</v>
      </c>
      <c r="E317" s="1" t="s">
        <v>461</v>
      </c>
      <c r="F317" s="14" t="s">
        <v>40</v>
      </c>
      <c r="G317" s="14" t="str">
        <f aca="false">IF(I317&lt;p_local,"Local → page infra",IF(H317&gt;=p_ph1,"Phase 1",IF(H317&gt;=p_ph2,"Phase 2","Phase 3")))</f>
        <v>Phase 3</v>
      </c>
      <c r="H317" s="14" t="n">
        <f aca="false">IF(I317&lt;p_local,0,IF(C317="Aéroport → Aéroport",p_pts_plein,IF(Y317&gt;0,IF(I317&lt;=Y317,p_pts_plein,IF(I317&lt;=p_mult2*Y317,p_pts_moyen,p_pts_r3)),IF(I317&gt;=p_vv_min,p_pts_plein,IF(I317&gt;=p_vv_moy,p_pts_moyen,p_pts_court))))+IF(INDEX(10_Lieux!$D:$D,U317)=1,p_prio1,p_prio2)+IF(INDEX(10_Lieux!$D:$D,V317)=1,p_prio1,p_prio2)+IF(K317="Oui",p_tf,0)+p_hub*((INDEX(10_Lieux!$H:$H,U317)="Hub")+(INDEX(10_Lieux!$H:$H,V317)="Hub"))+IF(OR(INDEX(10_Lieux!$H:$H,U317)="Premium",INDEX(10_Lieux!$H:$H,V317)="Premium"),p_prem,0))</f>
        <v>55</v>
      </c>
      <c r="I317" s="14" t="n">
        <f aca="false">ROUND(W317*p_facteur,0)</f>
        <v>453</v>
      </c>
      <c r="J317" s="14" t="str">
        <f aca="false">IF(X317&lt;60,X317&amp;" min",INT(X317/60)&amp;" h"&amp;IF(MOD(X317,60)=0,""," "&amp;TEXT(MOD(X317,60),"00")))</f>
        <v>4 h 45</v>
      </c>
      <c r="K317" s="14" t="str">
        <f aca="false">IF(S317&lt;&gt;T317,"Oui","Non")</f>
        <v>Non</v>
      </c>
      <c r="L317" s="14" t="str">
        <f aca="false">IF(AND(INDEX(10_Lieux!$B:$B,U317)="Ville",INDEX(10_Lieux!$B:$B,V317)="Ville"),"/chauffeur-prive/"&amp;INDEX(10_Lieux!$E:$E,U317)&amp;"-"&amp;INDEX(10_Lieux!$E:$E,V317)&amp;"/","/chauffeur-prive/"&amp;INDEX(10_Lieux!$E:$E,U317)&amp;"/"&amp;INDEX(10_Lieux!$E:$E,V317)&amp;"/")</f>
        <v>/chauffeur-prive/chambery-strasbourg/</v>
      </c>
      <c r="M317" s="14" t="str">
        <f aca="false">IFERROR(INDEX($L:$L,MATCH(B317&amp;"|"&amp;A317,$Z:$Z,0)),"—")</f>
        <v>/chauffeur-prive/strasbourg-chambery/</v>
      </c>
      <c r="N317" s="14" t="str">
        <f aca="false">IF(LEN("Chauffeur privé "&amp;INDEX(10_Lieux!$J:$J,U317)&amp;" → "&amp;INDEX(10_Lieux!$J:$J,V317)&amp;" | 24h/24")&gt;60,"Chauffeur privé "&amp;INDEX(10_Lieux!$J:$J,U317)&amp;" → "&amp;INDEX(10_Lieux!$J:$J,V317),"Chauffeur privé "&amp;INDEX(10_Lieux!$J:$J,U317)&amp;" → "&amp;INDEX(10_Lieux!$J:$J,V317)&amp;" | 24h/24")</f>
        <v>Chauffeur privé Chambéry → Strasbourg | 24h/24</v>
      </c>
      <c r="O317" s="14" t="n">
        <f aca="false">LEN(N317)</f>
        <v>46</v>
      </c>
      <c r="P317" s="14" t="str">
        <f aca="false">"Chauffeur privé "&amp;INDEX(10_Lieux!$K:$K,U317)&amp;" vers "&amp;INDEX(10_Lieux!$L:$L,V317)</f>
        <v>Chauffeur privé de Chambéry vers Strasbourg</v>
      </c>
      <c r="Q317" s="14" t="str">
        <f aca="false">"Chauffeur privé "&amp;INDEX(10_Lieux!$K:$K,U317)&amp;" vers "&amp;INDEX(10_Lieux!$L:$L,V317)&amp;" : env. "&amp;I317&amp;" km, "&amp;J317&amp;" de route. Devis personnalisé, standard 24h/24 et 7j/7."</f>
        <v>Chauffeur privé de Chambéry vers Strasbourg : env. 453 km, 4 h 45 de route. Devis personnalisé, standard 24h/24 et 7j/7.</v>
      </c>
      <c r="R317" s="14" t="n">
        <f aca="false">LEN(Q317)</f>
        <v>120</v>
      </c>
      <c r="S317" s="14" t="str">
        <f aca="false">INDEX(10_Lieux!$C:$C,U317)</f>
        <v>France</v>
      </c>
      <c r="T317" s="14" t="str">
        <f aca="false">INDEX(10_Lieux!$C:$C,V317)</f>
        <v>France</v>
      </c>
      <c r="U317" s="14" t="n">
        <f aca="false">MATCH(A317,10_Lieux!$A:$A,0)</f>
        <v>11</v>
      </c>
      <c r="V317" s="14" t="n">
        <f aca="false">MATCH(B317,10_Lieux!$A:$A,0)</f>
        <v>29</v>
      </c>
      <c r="W317" s="14" t="n">
        <f aca="false">ROUND(6371*2*ASIN(SQRT(SIN(RADIANS(INDEX(10_Lieux!$F:$F,V317)-INDEX(10_Lieux!$F:$F,U317))/2)^2+COS(RADIANS(INDEX(10_Lieux!$F:$F,U317)))*COS(RADIANS(INDEX(10_Lieux!$F:$F,V317)))*SIN(RADIANS(INDEX(10_Lieux!$G:$G,V317)-INDEX(10_Lieux!$G:$G,U317))/2)^2)),1)</f>
        <v>362.2</v>
      </c>
      <c r="X317" s="14" t="n">
        <f aca="false">ROUND(I317/IF(I317&lt;p_seuil_vitesse,p_vit_lente,p_vit_rapide)*60/15,0)*15</f>
        <v>285</v>
      </c>
      <c r="Y317" s="14" t="n">
        <f aca="false">MAX(IF(INDEX(10_Lieux!$B:$B,U317)&lt;&gt;"Ville",INDEX(10_Lieux!$I:$I,U317),0),IF(INDEX(10_Lieux!$B:$B,V317)&lt;&gt;"Ville",INDEX(10_Lieux!$I:$I,V317),0))</f>
        <v>0</v>
      </c>
      <c r="Z317" s="14" t="str">
        <f aca="false">A317&amp;"|"&amp;B317</f>
        <v>Chambéry|Strasbourg</v>
      </c>
      <c r="AA317" s="14" t="str">
        <f aca="false">IF(I317&lt;p_local,"Local",IF(I317&lt;p_vv_min,"Courte distance",IF(I317&lt;p_tres_long,"Longue distance","Très longue distance")))</f>
        <v>Longue distance</v>
      </c>
    </row>
    <row r="318" customFormat="false" ht="15" hidden="false" customHeight="true" outlineLevel="0" collapsed="false">
      <c r="A318" s="1" t="s">
        <v>150</v>
      </c>
      <c r="B318" s="1" t="s">
        <v>138</v>
      </c>
      <c r="C318" s="1" t="s">
        <v>33</v>
      </c>
      <c r="D318" s="1" t="s">
        <v>124</v>
      </c>
      <c r="E318" s="1" t="s">
        <v>462</v>
      </c>
      <c r="F318" s="14" t="s">
        <v>40</v>
      </c>
      <c r="G318" s="14" t="str">
        <f aca="false">IF(I318&lt;p_local,"Local → page infra",IF(H318&gt;=p_ph1,"Phase 1",IF(H318&gt;=p_ph2,"Phase 2","Phase 3")))</f>
        <v>Phase 3</v>
      </c>
      <c r="H318" s="14" t="n">
        <f aca="false">IF(I318&lt;p_local,0,IF(C318="Aéroport → Aéroport",p_pts_plein,IF(Y318&gt;0,IF(I318&lt;=Y318,p_pts_plein,IF(I318&lt;=p_mult2*Y318,p_pts_moyen,p_pts_r3)),IF(I318&gt;=p_vv_min,p_pts_plein,IF(I318&gt;=p_vv_moy,p_pts_moyen,p_pts_court))))+IF(INDEX(10_Lieux!$D:$D,U318)=1,p_prio1,p_prio2)+IF(INDEX(10_Lieux!$D:$D,V318)=1,p_prio1,p_prio2)+IF(K318="Oui",p_tf,0)+p_hub*((INDEX(10_Lieux!$H:$H,U318)="Hub")+(INDEX(10_Lieux!$H:$H,V318)="Hub"))+IF(OR(INDEX(10_Lieux!$H:$H,U318)="Premium",INDEX(10_Lieux!$H:$H,V318)="Premium"),p_prem,0))</f>
        <v>50</v>
      </c>
      <c r="I318" s="14" t="n">
        <f aca="false">ROUND(W318*p_facteur,0)</f>
        <v>338</v>
      </c>
      <c r="J318" s="14" t="str">
        <f aca="false">IF(X318&lt;60,X318&amp;" min",INT(X318/60)&amp;" h"&amp;IF(MOD(X318,60)=0,""," "&amp;TEXT(MOD(X318,60),"00")))</f>
        <v>3 h 30</v>
      </c>
      <c r="K318" s="14" t="str">
        <f aca="false">IF(S318&lt;&gt;T318,"Oui","Non")</f>
        <v>Non</v>
      </c>
      <c r="L318" s="14" t="str">
        <f aca="false">IF(AND(INDEX(10_Lieux!$B:$B,U318)="Ville",INDEX(10_Lieux!$B:$B,V318)="Ville"),"/chauffeur-prive/"&amp;INDEX(10_Lieux!$E:$E,U318)&amp;"-"&amp;INDEX(10_Lieux!$E:$E,V318)&amp;"/","/chauffeur-prive/"&amp;INDEX(10_Lieux!$E:$E,U318)&amp;"/"&amp;INDEX(10_Lieux!$E:$E,V318)&amp;"/")</f>
        <v>/chauffeur-prive/chambery-montpellier/</v>
      </c>
      <c r="M318" s="14" t="str">
        <f aca="false">IFERROR(INDEX($L:$L,MATCH(B318&amp;"|"&amp;A318,$Z:$Z,0)),"—")</f>
        <v>/chauffeur-prive/montpellier-chambery/</v>
      </c>
      <c r="N318" s="14" t="str">
        <f aca="false">IF(LEN("Chauffeur privé "&amp;INDEX(10_Lieux!$J:$J,U318)&amp;" → "&amp;INDEX(10_Lieux!$J:$J,V318)&amp;" | 24h/24")&gt;60,"Chauffeur privé "&amp;INDEX(10_Lieux!$J:$J,U318)&amp;" → "&amp;INDEX(10_Lieux!$J:$J,V318),"Chauffeur privé "&amp;INDEX(10_Lieux!$J:$J,U318)&amp;" → "&amp;INDEX(10_Lieux!$J:$J,V318)&amp;" | 24h/24")</f>
        <v>Chauffeur privé Chambéry → Montpellier | 24h/24</v>
      </c>
      <c r="O318" s="14" t="n">
        <f aca="false">LEN(N318)</f>
        <v>47</v>
      </c>
      <c r="P318" s="14" t="str">
        <f aca="false">"Chauffeur privé "&amp;INDEX(10_Lieux!$K:$K,U318)&amp;" vers "&amp;INDEX(10_Lieux!$L:$L,V318)</f>
        <v>Chauffeur privé de Chambéry vers Montpellier</v>
      </c>
      <c r="Q318" s="14" t="str">
        <f aca="false">"Chauffeur privé "&amp;INDEX(10_Lieux!$K:$K,U318)&amp;" vers "&amp;INDEX(10_Lieux!$L:$L,V318)&amp;" : env. "&amp;I318&amp;" km, "&amp;J318&amp;" de route. Devis personnalisé, standard 24h/24 et 7j/7."</f>
        <v>Chauffeur privé de Chambéry vers Montpellier : env. 338 km, 3 h 30 de route. Devis personnalisé, standard 24h/24 et 7j/7.</v>
      </c>
      <c r="R318" s="14" t="n">
        <f aca="false">LEN(Q318)</f>
        <v>121</v>
      </c>
      <c r="S318" s="14" t="str">
        <f aca="false">INDEX(10_Lieux!$C:$C,U318)</f>
        <v>France</v>
      </c>
      <c r="T318" s="14" t="str">
        <f aca="false">INDEX(10_Lieux!$C:$C,V318)</f>
        <v>France</v>
      </c>
      <c r="U318" s="14" t="n">
        <f aca="false">MATCH(A318,10_Lieux!$A:$A,0)</f>
        <v>11</v>
      </c>
      <c r="V318" s="14" t="n">
        <f aca="false">MATCH(B318,10_Lieux!$A:$A,0)</f>
        <v>71</v>
      </c>
      <c r="W318" s="14" t="n">
        <f aca="false">ROUND(6371*2*ASIN(SQRT(SIN(RADIANS(INDEX(10_Lieux!$F:$F,V318)-INDEX(10_Lieux!$F:$F,U318))/2)^2+COS(RADIANS(INDEX(10_Lieux!$F:$F,U318)))*COS(RADIANS(INDEX(10_Lieux!$F:$F,V318)))*SIN(RADIANS(INDEX(10_Lieux!$G:$G,V318)-INDEX(10_Lieux!$G:$G,U318))/2)^2)),1)</f>
        <v>270.7</v>
      </c>
      <c r="X318" s="14" t="n">
        <f aca="false">ROUND(I318/IF(I318&lt;p_seuil_vitesse,p_vit_lente,p_vit_rapide)*60/15,0)*15</f>
        <v>210</v>
      </c>
      <c r="Y318" s="14" t="n">
        <f aca="false">MAX(IF(INDEX(10_Lieux!$B:$B,U318)&lt;&gt;"Ville",INDEX(10_Lieux!$I:$I,U318),0),IF(INDEX(10_Lieux!$B:$B,V318)&lt;&gt;"Ville",INDEX(10_Lieux!$I:$I,V318),0))</f>
        <v>0</v>
      </c>
      <c r="Z318" s="14" t="str">
        <f aca="false">A318&amp;"|"&amp;B318</f>
        <v>Chambéry|Montpellier</v>
      </c>
      <c r="AA318" s="14" t="str">
        <f aca="false">IF(I318&lt;p_local,"Local",IF(I318&lt;p_vv_min,"Courte distance",IF(I318&lt;p_tres_long,"Longue distance","Très longue distance")))</f>
        <v>Longue distance</v>
      </c>
    </row>
    <row r="319" customFormat="false" ht="15" hidden="false" customHeight="true" outlineLevel="0" collapsed="false">
      <c r="A319" s="1" t="s">
        <v>150</v>
      </c>
      <c r="B319" s="1" t="s">
        <v>140</v>
      </c>
      <c r="C319" s="1" t="s">
        <v>33</v>
      </c>
      <c r="D319" s="1" t="s">
        <v>124</v>
      </c>
      <c r="E319" s="1" t="s">
        <v>463</v>
      </c>
      <c r="F319" s="14" t="s">
        <v>40</v>
      </c>
      <c r="G319" s="14" t="str">
        <f aca="false">IF(I319&lt;p_local,"Local → page infra",IF(H319&gt;=p_ph1,"Phase 1",IF(H319&gt;=p_ph2,"Phase 2","Phase 3")))</f>
        <v>Phase 3</v>
      </c>
      <c r="H319" s="14" t="n">
        <f aca="false">IF(I319&lt;p_local,0,IF(C319="Aéroport → Aéroport",p_pts_plein,IF(Y319&gt;0,IF(I319&lt;=Y319,p_pts_plein,IF(I319&lt;=p_mult2*Y319,p_pts_moyen,p_pts_r3)),IF(I319&gt;=p_vv_min,p_pts_plein,IF(I319&gt;=p_vv_moy,p_pts_moyen,p_pts_court))))+IF(INDEX(10_Lieux!$D:$D,U319)=1,p_prio1,p_prio2)+IF(INDEX(10_Lieux!$D:$D,V319)=1,p_prio1,p_prio2)+IF(K319="Oui",p_tf,0)+p_hub*((INDEX(10_Lieux!$H:$H,U319)="Hub")+(INDEX(10_Lieux!$H:$H,V319)="Hub"))+IF(OR(INDEX(10_Lieux!$H:$H,U319)="Premium",INDEX(10_Lieux!$H:$H,V319)="Premium"),p_prem,0))</f>
        <v>50</v>
      </c>
      <c r="I319" s="14" t="n">
        <f aca="false">ROUND(W319*p_facteur,0)</f>
        <v>752</v>
      </c>
      <c r="J319" s="14" t="str">
        <f aca="false">IF(X319&lt;60,X319&amp;" min",INT(X319/60)&amp;" h"&amp;IF(MOD(X319,60)=0,""," "&amp;TEXT(MOD(X319,60),"00")))</f>
        <v>8 h</v>
      </c>
      <c r="K319" s="14" t="str">
        <f aca="false">IF(S319&lt;&gt;T319,"Oui","Non")</f>
        <v>Non</v>
      </c>
      <c r="L319" s="14" t="str">
        <f aca="false">IF(AND(INDEX(10_Lieux!$B:$B,U319)="Ville",INDEX(10_Lieux!$B:$B,V319)="Ville"),"/chauffeur-prive/"&amp;INDEX(10_Lieux!$E:$E,U319)&amp;"-"&amp;INDEX(10_Lieux!$E:$E,V319)&amp;"/","/chauffeur-prive/"&amp;INDEX(10_Lieux!$E:$E,U319)&amp;"/"&amp;INDEX(10_Lieux!$E:$E,V319)&amp;"/")</f>
        <v>/chauffeur-prive/chambery-nantes/</v>
      </c>
      <c r="M319" s="14" t="str">
        <f aca="false">IFERROR(INDEX($L:$L,MATCH(B319&amp;"|"&amp;A319,$Z:$Z,0)),"—")</f>
        <v>/chauffeur-prive/nantes-chambery/</v>
      </c>
      <c r="N319" s="14" t="str">
        <f aca="false">IF(LEN("Chauffeur privé "&amp;INDEX(10_Lieux!$J:$J,U319)&amp;" → "&amp;INDEX(10_Lieux!$J:$J,V319)&amp;" | 24h/24")&gt;60,"Chauffeur privé "&amp;INDEX(10_Lieux!$J:$J,U319)&amp;" → "&amp;INDEX(10_Lieux!$J:$J,V319),"Chauffeur privé "&amp;INDEX(10_Lieux!$J:$J,U319)&amp;" → "&amp;INDEX(10_Lieux!$J:$J,V319)&amp;" | 24h/24")</f>
        <v>Chauffeur privé Chambéry → Nantes | 24h/24</v>
      </c>
      <c r="O319" s="14" t="n">
        <f aca="false">LEN(N319)</f>
        <v>42</v>
      </c>
      <c r="P319" s="14" t="str">
        <f aca="false">"Chauffeur privé "&amp;INDEX(10_Lieux!$K:$K,U319)&amp;" vers "&amp;INDEX(10_Lieux!$L:$L,V319)</f>
        <v>Chauffeur privé de Chambéry vers Nantes</v>
      </c>
      <c r="Q319" s="14" t="str">
        <f aca="false">"Chauffeur privé "&amp;INDEX(10_Lieux!$K:$K,U319)&amp;" vers "&amp;INDEX(10_Lieux!$L:$L,V319)&amp;" : env. "&amp;I319&amp;" km, "&amp;J319&amp;" de route. Devis personnalisé, standard 24h/24 et 7j/7."</f>
        <v>Chauffeur privé de Chambéry vers Nantes : env. 752 km, 8 h de route. Devis personnalisé, standard 24h/24 et 7j/7.</v>
      </c>
      <c r="R319" s="14" t="n">
        <f aca="false">LEN(Q319)</f>
        <v>113</v>
      </c>
      <c r="S319" s="14" t="str">
        <f aca="false">INDEX(10_Lieux!$C:$C,U319)</f>
        <v>France</v>
      </c>
      <c r="T319" s="14" t="str">
        <f aca="false">INDEX(10_Lieux!$C:$C,V319)</f>
        <v>France</v>
      </c>
      <c r="U319" s="14" t="n">
        <f aca="false">MATCH(A319,10_Lieux!$A:$A,0)</f>
        <v>11</v>
      </c>
      <c r="V319" s="14" t="n">
        <f aca="false">MATCH(B319,10_Lieux!$A:$A,0)</f>
        <v>56</v>
      </c>
      <c r="W319" s="14" t="n">
        <f aca="false">ROUND(6371*2*ASIN(SQRT(SIN(RADIANS(INDEX(10_Lieux!$F:$F,V319)-INDEX(10_Lieux!$F:$F,U319))/2)^2+COS(RADIANS(INDEX(10_Lieux!$F:$F,U319)))*COS(RADIANS(INDEX(10_Lieux!$F:$F,V319)))*SIN(RADIANS(INDEX(10_Lieux!$G:$G,V319)-INDEX(10_Lieux!$G:$G,U319))/2)^2)),1)</f>
        <v>601.6</v>
      </c>
      <c r="X319" s="14" t="n">
        <f aca="false">ROUND(I319/IF(I319&lt;p_seuil_vitesse,p_vit_lente,p_vit_rapide)*60/15,0)*15</f>
        <v>480</v>
      </c>
      <c r="Y319" s="14" t="n">
        <f aca="false">MAX(IF(INDEX(10_Lieux!$B:$B,U319)&lt;&gt;"Ville",INDEX(10_Lieux!$I:$I,U319),0),IF(INDEX(10_Lieux!$B:$B,V319)&lt;&gt;"Ville",INDEX(10_Lieux!$I:$I,V319),0))</f>
        <v>0</v>
      </c>
      <c r="Z319" s="14" t="str">
        <f aca="false">A319&amp;"|"&amp;B319</f>
        <v>Chambéry|Nantes</v>
      </c>
      <c r="AA319" s="14" t="str">
        <f aca="false">IF(I319&lt;p_local,"Local",IF(I319&lt;p_vv_min,"Courte distance",IF(I319&lt;p_tres_long,"Longue distance","Très longue distance")))</f>
        <v>Très longue distance</v>
      </c>
    </row>
    <row r="320" customFormat="false" ht="15" hidden="false" customHeight="true" outlineLevel="0" collapsed="false">
      <c r="A320" s="1" t="s">
        <v>150</v>
      </c>
      <c r="B320" s="1" t="s">
        <v>142</v>
      </c>
      <c r="C320" s="1" t="s">
        <v>33</v>
      </c>
      <c r="D320" s="1" t="s">
        <v>124</v>
      </c>
      <c r="E320" s="1" t="s">
        <v>464</v>
      </c>
      <c r="F320" s="14" t="s">
        <v>40</v>
      </c>
      <c r="G320" s="14" t="str">
        <f aca="false">IF(I320&lt;p_local,"Local → page infra",IF(H320&gt;=p_ph1,"Phase 1",IF(H320&gt;=p_ph2,"Phase 2","Phase 3")))</f>
        <v>Phase 3</v>
      </c>
      <c r="H320" s="14" t="n">
        <f aca="false">IF(I320&lt;p_local,0,IF(C320="Aéroport → Aéroport",p_pts_plein,IF(Y320&gt;0,IF(I320&lt;=Y320,p_pts_plein,IF(I320&lt;=p_mult2*Y320,p_pts_moyen,p_pts_r3)),IF(I320&gt;=p_vv_min,p_pts_plein,IF(I320&gt;=p_vv_moy,p_pts_moyen,p_pts_court))))+IF(INDEX(10_Lieux!$D:$D,U320)=1,p_prio1,p_prio2)+IF(INDEX(10_Lieux!$D:$D,V320)=1,p_prio1,p_prio2)+IF(K320="Oui",p_tf,0)+p_hub*((INDEX(10_Lieux!$H:$H,U320)="Hub")+(INDEX(10_Lieux!$H:$H,V320)="Hub"))+IF(OR(INDEX(10_Lieux!$H:$H,U320)="Premium",INDEX(10_Lieux!$H:$H,V320)="Premium"),p_prem,0))</f>
        <v>50</v>
      </c>
      <c r="I320" s="14" t="n">
        <f aca="false">ROUND(W320*p_facteur,0)</f>
        <v>804</v>
      </c>
      <c r="J320" s="14" t="str">
        <f aca="false">IF(X320&lt;60,X320&amp;" min",INT(X320/60)&amp;" h"&amp;IF(MOD(X320,60)=0,""," "&amp;TEXT(MOD(X320,60),"00")))</f>
        <v>8 h 30</v>
      </c>
      <c r="K320" s="14" t="str">
        <f aca="false">IF(S320&lt;&gt;T320,"Oui","Non")</f>
        <v>Non</v>
      </c>
      <c r="L320" s="14" t="str">
        <f aca="false">IF(AND(INDEX(10_Lieux!$B:$B,U320)="Ville",INDEX(10_Lieux!$B:$B,V320)="Ville"),"/chauffeur-prive/"&amp;INDEX(10_Lieux!$E:$E,U320)&amp;"-"&amp;INDEX(10_Lieux!$E:$E,V320)&amp;"/","/chauffeur-prive/"&amp;INDEX(10_Lieux!$E:$E,U320)&amp;"/"&amp;INDEX(10_Lieux!$E:$E,V320)&amp;"/")</f>
        <v>/chauffeur-prive/chambery-rennes/</v>
      </c>
      <c r="M320" s="14" t="str">
        <f aca="false">IFERROR(INDEX($L:$L,MATCH(B320&amp;"|"&amp;A320,$Z:$Z,0)),"—")</f>
        <v>/chauffeur-prive/rennes-chambery/</v>
      </c>
      <c r="N320" s="14" t="str">
        <f aca="false">IF(LEN("Chauffeur privé "&amp;INDEX(10_Lieux!$J:$J,U320)&amp;" → "&amp;INDEX(10_Lieux!$J:$J,V320)&amp;" | 24h/24")&gt;60,"Chauffeur privé "&amp;INDEX(10_Lieux!$J:$J,U320)&amp;" → "&amp;INDEX(10_Lieux!$J:$J,V320),"Chauffeur privé "&amp;INDEX(10_Lieux!$J:$J,U320)&amp;" → "&amp;INDEX(10_Lieux!$J:$J,V320)&amp;" | 24h/24")</f>
        <v>Chauffeur privé Chambéry → Rennes | 24h/24</v>
      </c>
      <c r="O320" s="14" t="n">
        <f aca="false">LEN(N320)</f>
        <v>42</v>
      </c>
      <c r="P320" s="14" t="str">
        <f aca="false">"Chauffeur privé "&amp;INDEX(10_Lieux!$K:$K,U320)&amp;" vers "&amp;INDEX(10_Lieux!$L:$L,V320)</f>
        <v>Chauffeur privé de Chambéry vers Rennes</v>
      </c>
      <c r="Q320" s="14" t="str">
        <f aca="false">"Chauffeur privé "&amp;INDEX(10_Lieux!$K:$K,U320)&amp;" vers "&amp;INDEX(10_Lieux!$L:$L,V320)&amp;" : env. "&amp;I320&amp;" km, "&amp;J320&amp;" de route. Devis personnalisé, standard 24h/24 et 7j/7."</f>
        <v>Chauffeur privé de Chambéry vers Rennes : env. 804 km, 8 h 30 de route. Devis personnalisé, standard 24h/24 et 7j/7.</v>
      </c>
      <c r="R320" s="14" t="n">
        <f aca="false">LEN(Q320)</f>
        <v>116</v>
      </c>
      <c r="S320" s="14" t="str">
        <f aca="false">INDEX(10_Lieux!$C:$C,U320)</f>
        <v>France</v>
      </c>
      <c r="T320" s="14" t="str">
        <f aca="false">INDEX(10_Lieux!$C:$C,V320)</f>
        <v>France</v>
      </c>
      <c r="U320" s="14" t="n">
        <f aca="false">MATCH(A320,10_Lieux!$A:$A,0)</f>
        <v>11</v>
      </c>
      <c r="V320" s="14" t="n">
        <f aca="false">MATCH(B320,10_Lieux!$A:$A,0)</f>
        <v>49</v>
      </c>
      <c r="W320" s="14" t="n">
        <f aca="false">ROUND(6371*2*ASIN(SQRT(SIN(RADIANS(INDEX(10_Lieux!$F:$F,V320)-INDEX(10_Lieux!$F:$F,U320))/2)^2+COS(RADIANS(INDEX(10_Lieux!$F:$F,U320)))*COS(RADIANS(INDEX(10_Lieux!$F:$F,V320)))*SIN(RADIANS(INDEX(10_Lieux!$G:$G,V320)-INDEX(10_Lieux!$G:$G,U320))/2)^2)),1)</f>
        <v>643.3</v>
      </c>
      <c r="X320" s="14" t="n">
        <f aca="false">ROUND(I320/IF(I320&lt;p_seuil_vitesse,p_vit_lente,p_vit_rapide)*60/15,0)*15</f>
        <v>510</v>
      </c>
      <c r="Y320" s="14" t="n">
        <f aca="false">MAX(IF(INDEX(10_Lieux!$B:$B,U320)&lt;&gt;"Ville",INDEX(10_Lieux!$I:$I,U320),0),IF(INDEX(10_Lieux!$B:$B,V320)&lt;&gt;"Ville",INDEX(10_Lieux!$I:$I,V320),0))</f>
        <v>0</v>
      </c>
      <c r="Z320" s="14" t="str">
        <f aca="false">A320&amp;"|"&amp;B320</f>
        <v>Chambéry|Rennes</v>
      </c>
      <c r="AA320" s="14" t="str">
        <f aca="false">IF(I320&lt;p_local,"Local",IF(I320&lt;p_vv_min,"Courte distance",IF(I320&lt;p_tres_long,"Longue distance","Très longue distance")))</f>
        <v>Très longue distance</v>
      </c>
    </row>
    <row r="321" customFormat="false" ht="15" hidden="false" customHeight="true" outlineLevel="0" collapsed="false">
      <c r="A321" s="1" t="s">
        <v>150</v>
      </c>
      <c r="B321" s="1" t="s">
        <v>144</v>
      </c>
      <c r="C321" s="1" t="s">
        <v>33</v>
      </c>
      <c r="D321" s="1" t="s">
        <v>124</v>
      </c>
      <c r="E321" s="1" t="s">
        <v>465</v>
      </c>
      <c r="F321" s="14" t="s">
        <v>40</v>
      </c>
      <c r="G321" s="14" t="str">
        <f aca="false">IF(I321&lt;p_local,"Local → page infra",IF(H321&gt;=p_ph1,"Phase 1",IF(H321&gt;=p_ph2,"Phase 2","Phase 3")))</f>
        <v>Phase 3</v>
      </c>
      <c r="H321" s="14" t="n">
        <f aca="false">IF(I321&lt;p_local,0,IF(C321="Aéroport → Aéroport",p_pts_plein,IF(Y321&gt;0,IF(I321&lt;=Y321,p_pts_plein,IF(I321&lt;=p_mult2*Y321,p_pts_moyen,p_pts_r3)),IF(I321&gt;=p_vv_min,p_pts_plein,IF(I321&gt;=p_vv_moy,p_pts_moyen,p_pts_court))))+IF(INDEX(10_Lieux!$D:$D,U321)=1,p_prio1,p_prio2)+IF(INDEX(10_Lieux!$D:$D,V321)=1,p_prio1,p_prio2)+IF(K321="Oui",p_tf,0)+p_hub*((INDEX(10_Lieux!$H:$H,U321)="Hub")+(INDEX(10_Lieux!$H:$H,V321)="Hub"))+IF(OR(INDEX(10_Lieux!$H:$H,U321)="Premium",INDEX(10_Lieux!$H:$H,V321)="Premium"),p_prem,0))</f>
        <v>55</v>
      </c>
      <c r="I321" s="14" t="n">
        <f aca="false">ROUND(W321*p_facteur,0)</f>
        <v>258</v>
      </c>
      <c r="J321" s="14" t="str">
        <f aca="false">IF(X321&lt;60,X321&amp;" min",INT(X321/60)&amp;" h"&amp;IF(MOD(X321,60)=0,""," "&amp;TEXT(MOD(X321,60),"00")))</f>
        <v>2 h 45</v>
      </c>
      <c r="K321" s="14" t="str">
        <f aca="false">IF(S321&lt;&gt;T321,"Oui","Non")</f>
        <v>Non</v>
      </c>
      <c r="L321" s="14" t="str">
        <f aca="false">IF(AND(INDEX(10_Lieux!$B:$B,U321)="Ville",INDEX(10_Lieux!$B:$B,V321)="Ville"),"/chauffeur-prive/"&amp;INDEX(10_Lieux!$E:$E,U321)&amp;"-"&amp;INDEX(10_Lieux!$E:$E,V321)&amp;"/","/chauffeur-prive/"&amp;INDEX(10_Lieux!$E:$E,U321)&amp;"/"&amp;INDEX(10_Lieux!$E:$E,V321)&amp;"/")</f>
        <v>/chauffeur-prive/chambery-dijon/</v>
      </c>
      <c r="M321" s="14" t="str">
        <f aca="false">IFERROR(INDEX($L:$L,MATCH(B321&amp;"|"&amp;A321,$Z:$Z,0)),"—")</f>
        <v>/chauffeur-prive/dijon-chambery/</v>
      </c>
      <c r="N321" s="14" t="str">
        <f aca="false">IF(LEN("Chauffeur privé "&amp;INDEX(10_Lieux!$J:$J,U321)&amp;" → "&amp;INDEX(10_Lieux!$J:$J,V321)&amp;" | 24h/24")&gt;60,"Chauffeur privé "&amp;INDEX(10_Lieux!$J:$J,U321)&amp;" → "&amp;INDEX(10_Lieux!$J:$J,V321),"Chauffeur privé "&amp;INDEX(10_Lieux!$J:$J,U321)&amp;" → "&amp;INDEX(10_Lieux!$J:$J,V321)&amp;" | 24h/24")</f>
        <v>Chauffeur privé Chambéry → Dijon | 24h/24</v>
      </c>
      <c r="O321" s="14" t="n">
        <f aca="false">LEN(N321)</f>
        <v>41</v>
      </c>
      <c r="P321" s="14" t="str">
        <f aca="false">"Chauffeur privé "&amp;INDEX(10_Lieux!$K:$K,U321)&amp;" vers "&amp;INDEX(10_Lieux!$L:$L,V321)</f>
        <v>Chauffeur privé de Chambéry vers Dijon</v>
      </c>
      <c r="Q321" s="14" t="str">
        <f aca="false">"Chauffeur privé "&amp;INDEX(10_Lieux!$K:$K,U321)&amp;" vers "&amp;INDEX(10_Lieux!$L:$L,V321)&amp;" : env. "&amp;I321&amp;" km, "&amp;J321&amp;" de route. Devis personnalisé, standard 24h/24 et 7j/7."</f>
        <v>Chauffeur privé de Chambéry vers Dijon : env. 258 km, 2 h 45 de route. Devis personnalisé, standard 24h/24 et 7j/7.</v>
      </c>
      <c r="R321" s="14" t="n">
        <f aca="false">LEN(Q321)</f>
        <v>115</v>
      </c>
      <c r="S321" s="14" t="str">
        <f aca="false">INDEX(10_Lieux!$C:$C,U321)</f>
        <v>France</v>
      </c>
      <c r="T321" s="14" t="str">
        <f aca="false">INDEX(10_Lieux!$C:$C,V321)</f>
        <v>France</v>
      </c>
      <c r="U321" s="14" t="n">
        <f aca="false">MATCH(A321,10_Lieux!$A:$A,0)</f>
        <v>11</v>
      </c>
      <c r="V321" s="14" t="n">
        <f aca="false">MATCH(B321,10_Lieux!$A:$A,0)</f>
        <v>23</v>
      </c>
      <c r="W321" s="14" t="n">
        <f aca="false">ROUND(6371*2*ASIN(SQRT(SIN(RADIANS(INDEX(10_Lieux!$F:$F,V321)-INDEX(10_Lieux!$F:$F,U321))/2)^2+COS(RADIANS(INDEX(10_Lieux!$F:$F,U321)))*COS(RADIANS(INDEX(10_Lieux!$F:$F,V321)))*SIN(RADIANS(INDEX(10_Lieux!$G:$G,V321)-INDEX(10_Lieux!$G:$G,U321))/2)^2)),1)</f>
        <v>206.7</v>
      </c>
      <c r="X321" s="14" t="n">
        <f aca="false">ROUND(I321/IF(I321&lt;p_seuil_vitesse,p_vit_lente,p_vit_rapide)*60/15,0)*15</f>
        <v>165</v>
      </c>
      <c r="Y321" s="14" t="n">
        <f aca="false">MAX(IF(INDEX(10_Lieux!$B:$B,U321)&lt;&gt;"Ville",INDEX(10_Lieux!$I:$I,U321),0),IF(INDEX(10_Lieux!$B:$B,V321)&lt;&gt;"Ville",INDEX(10_Lieux!$I:$I,V321),0))</f>
        <v>0</v>
      </c>
      <c r="Z321" s="14" t="str">
        <f aca="false">A321&amp;"|"&amp;B321</f>
        <v>Chambéry|Dijon</v>
      </c>
      <c r="AA321" s="14" t="str">
        <f aca="false">IF(I321&lt;p_local,"Local",IF(I321&lt;p_vv_min,"Courte distance",IF(I321&lt;p_tres_long,"Longue distance","Très longue distance")))</f>
        <v>Longue distance</v>
      </c>
    </row>
    <row r="322" customFormat="false" ht="15" hidden="false" customHeight="true" outlineLevel="0" collapsed="false">
      <c r="A322" s="1" t="s">
        <v>150</v>
      </c>
      <c r="B322" s="1" t="s">
        <v>146</v>
      </c>
      <c r="C322" s="1" t="s">
        <v>33</v>
      </c>
      <c r="D322" s="1" t="s">
        <v>124</v>
      </c>
      <c r="E322" s="1" t="s">
        <v>466</v>
      </c>
      <c r="F322" s="14" t="s">
        <v>40</v>
      </c>
      <c r="G322" s="14" t="str">
        <f aca="false">IF(I322&lt;p_local,"Local → page infra",IF(H322&gt;=p_ph1,"Phase 1",IF(H322&gt;=p_ph2,"Phase 2","Phase 3")))</f>
        <v>Phase 3</v>
      </c>
      <c r="H322" s="14" t="n">
        <f aca="false">IF(I322&lt;p_local,0,IF(C322="Aéroport → Aéroport",p_pts_plein,IF(Y322&gt;0,IF(I322&lt;=Y322,p_pts_plein,IF(I322&lt;=p_mult2*Y322,p_pts_moyen,p_pts_r3)),IF(I322&gt;=p_vv_min,p_pts_plein,IF(I322&gt;=p_vv_moy,p_pts_moyen,p_pts_court))))+IF(INDEX(10_Lieux!$D:$D,U322)=1,p_prio1,p_prio2)+IF(INDEX(10_Lieux!$D:$D,V322)=1,p_prio1,p_prio2)+IF(K322="Oui",p_tf,0)+p_hub*((INDEX(10_Lieux!$H:$H,U322)="Hub")+(INDEX(10_Lieux!$H:$H,V322)="Hub"))+IF(OR(INDEX(10_Lieux!$H:$H,U322)="Premium",INDEX(10_Lieux!$H:$H,V322)="Premium"),p_prem,0))</f>
        <v>25</v>
      </c>
      <c r="I322" s="14" t="n">
        <f aca="false">ROUND(W322*p_facteur,0)</f>
        <v>56</v>
      </c>
      <c r="J322" s="14" t="str">
        <f aca="false">IF(X322&lt;60,X322&amp;" min",INT(X322/60)&amp;" h"&amp;IF(MOD(X322,60)=0,""," "&amp;TEXT(MOD(X322,60),"00")))</f>
        <v>45 min</v>
      </c>
      <c r="K322" s="14" t="str">
        <f aca="false">IF(S322&lt;&gt;T322,"Oui","Non")</f>
        <v>Non</v>
      </c>
      <c r="L322" s="14" t="str">
        <f aca="false">IF(AND(INDEX(10_Lieux!$B:$B,U322)="Ville",INDEX(10_Lieux!$B:$B,V322)="Ville"),"/chauffeur-prive/"&amp;INDEX(10_Lieux!$E:$E,U322)&amp;"-"&amp;INDEX(10_Lieux!$E:$E,V322)&amp;"/","/chauffeur-prive/"&amp;INDEX(10_Lieux!$E:$E,U322)&amp;"/"&amp;INDEX(10_Lieux!$E:$E,V322)&amp;"/")</f>
        <v>/chauffeur-prive/chambery-grenoble/</v>
      </c>
      <c r="M322" s="14" t="str">
        <f aca="false">IFERROR(INDEX($L:$L,MATCH(B322&amp;"|"&amp;A322,$Z:$Z,0)),"—")</f>
        <v>/chauffeur-prive/grenoble-chambery/</v>
      </c>
      <c r="N322" s="14" t="str">
        <f aca="false">IF(LEN("Chauffeur privé "&amp;INDEX(10_Lieux!$J:$J,U322)&amp;" → "&amp;INDEX(10_Lieux!$J:$J,V322)&amp;" | 24h/24")&gt;60,"Chauffeur privé "&amp;INDEX(10_Lieux!$J:$J,U322)&amp;" → "&amp;INDEX(10_Lieux!$J:$J,V322),"Chauffeur privé "&amp;INDEX(10_Lieux!$J:$J,U322)&amp;" → "&amp;INDEX(10_Lieux!$J:$J,V322)&amp;" | 24h/24")</f>
        <v>Chauffeur privé Chambéry → Grenoble | 24h/24</v>
      </c>
      <c r="O322" s="14" t="n">
        <f aca="false">LEN(N322)</f>
        <v>44</v>
      </c>
      <c r="P322" s="14" t="str">
        <f aca="false">"Chauffeur privé "&amp;INDEX(10_Lieux!$K:$K,U322)&amp;" vers "&amp;INDEX(10_Lieux!$L:$L,V322)</f>
        <v>Chauffeur privé de Chambéry vers Grenoble</v>
      </c>
      <c r="Q322" s="14" t="str">
        <f aca="false">"Chauffeur privé "&amp;INDEX(10_Lieux!$K:$K,U322)&amp;" vers "&amp;INDEX(10_Lieux!$L:$L,V322)&amp;" : env. "&amp;I322&amp;" km, "&amp;J322&amp;" de route. Devis personnalisé, standard 24h/24 et 7j/7."</f>
        <v>Chauffeur privé de Chambéry vers Grenoble : env. 56 km, 45 min de route. Devis personnalisé, standard 24h/24 et 7j/7.</v>
      </c>
      <c r="R322" s="14" t="n">
        <f aca="false">LEN(Q322)</f>
        <v>117</v>
      </c>
      <c r="S322" s="14" t="str">
        <f aca="false">INDEX(10_Lieux!$C:$C,U322)</f>
        <v>France</v>
      </c>
      <c r="T322" s="14" t="str">
        <f aca="false">INDEX(10_Lieux!$C:$C,V322)</f>
        <v>France</v>
      </c>
      <c r="U322" s="14" t="n">
        <f aca="false">MATCH(A322,10_Lieux!$A:$A,0)</f>
        <v>11</v>
      </c>
      <c r="V322" s="14" t="n">
        <f aca="false">MATCH(B322,10_Lieux!$A:$A,0)</f>
        <v>9</v>
      </c>
      <c r="W322" s="14" t="n">
        <f aca="false">ROUND(6371*2*ASIN(SQRT(SIN(RADIANS(INDEX(10_Lieux!$F:$F,V322)-INDEX(10_Lieux!$F:$F,U322))/2)^2+COS(RADIANS(INDEX(10_Lieux!$F:$F,U322)))*COS(RADIANS(INDEX(10_Lieux!$F:$F,V322)))*SIN(RADIANS(INDEX(10_Lieux!$G:$G,V322)-INDEX(10_Lieux!$G:$G,U322))/2)^2)),1)</f>
        <v>44.5</v>
      </c>
      <c r="X322" s="14" t="n">
        <f aca="false">ROUND(I322/IF(I322&lt;p_seuil_vitesse,p_vit_lente,p_vit_rapide)*60/15,0)*15</f>
        <v>45</v>
      </c>
      <c r="Y322" s="14" t="n">
        <f aca="false">MAX(IF(INDEX(10_Lieux!$B:$B,U322)&lt;&gt;"Ville",INDEX(10_Lieux!$I:$I,U322),0),IF(INDEX(10_Lieux!$B:$B,V322)&lt;&gt;"Ville",INDEX(10_Lieux!$I:$I,V322),0))</f>
        <v>0</v>
      </c>
      <c r="Z322" s="14" t="str">
        <f aca="false">A322&amp;"|"&amp;B322</f>
        <v>Chambéry|Grenoble</v>
      </c>
      <c r="AA322" s="14" t="str">
        <f aca="false">IF(I322&lt;p_local,"Local",IF(I322&lt;p_vv_min,"Courte distance",IF(I322&lt;p_tres_long,"Longue distance","Très longue distance")))</f>
        <v>Courte distance</v>
      </c>
    </row>
    <row r="323" customFormat="false" ht="15" hidden="false" customHeight="true" outlineLevel="0" collapsed="false">
      <c r="A323" s="1" t="s">
        <v>150</v>
      </c>
      <c r="B323" s="1" t="s">
        <v>148</v>
      </c>
      <c r="C323" s="1" t="s">
        <v>33</v>
      </c>
      <c r="D323" s="1" t="s">
        <v>124</v>
      </c>
      <c r="E323" s="1" t="s">
        <v>467</v>
      </c>
      <c r="F323" s="14" t="s">
        <v>40</v>
      </c>
      <c r="G323" s="14" t="str">
        <f aca="false">IF(I323&lt;p_local,"Local → page infra",IF(H323&gt;=p_ph1,"Phase 1",IF(H323&gt;=p_ph2,"Phase 2","Phase 3")))</f>
        <v>Phase 3</v>
      </c>
      <c r="H323" s="14" t="n">
        <f aca="false">IF(I323&lt;p_local,0,IF(C323="Aéroport → Aéroport",p_pts_plein,IF(Y323&gt;0,IF(I323&lt;=Y323,p_pts_plein,IF(I323&lt;=p_mult2*Y323,p_pts_moyen,p_pts_r3)),IF(I323&gt;=p_vv_min,p_pts_plein,IF(I323&gt;=p_vv_moy,p_pts_moyen,p_pts_court))))+IF(INDEX(10_Lieux!$D:$D,U323)=1,p_prio1,p_prio2)+IF(INDEX(10_Lieux!$D:$D,V323)=1,p_prio1,p_prio2)+IF(K323="Oui",p_tf,0)+p_hub*((INDEX(10_Lieux!$H:$H,U323)="Hub")+(INDEX(10_Lieux!$H:$H,V323)="Hub"))+IF(OR(INDEX(10_Lieux!$H:$H,U323)="Premium",INDEX(10_Lieux!$H:$H,V323)="Premium"),p_prem,0))</f>
        <v>25</v>
      </c>
      <c r="I323" s="14" t="n">
        <f aca="false">ROUND(W323*p_facteur,0)</f>
        <v>51</v>
      </c>
      <c r="J323" s="14" t="str">
        <f aca="false">IF(X323&lt;60,X323&amp;" min",INT(X323/60)&amp;" h"&amp;IF(MOD(X323,60)=0,""," "&amp;TEXT(MOD(X323,60),"00")))</f>
        <v>45 min</v>
      </c>
      <c r="K323" s="14" t="str">
        <f aca="false">IF(S323&lt;&gt;T323,"Oui","Non")</f>
        <v>Non</v>
      </c>
      <c r="L323" s="14" t="str">
        <f aca="false">IF(AND(INDEX(10_Lieux!$B:$B,U323)="Ville",INDEX(10_Lieux!$B:$B,V323)="Ville"),"/chauffeur-prive/"&amp;INDEX(10_Lieux!$E:$E,U323)&amp;"-"&amp;INDEX(10_Lieux!$E:$E,V323)&amp;"/","/chauffeur-prive/"&amp;INDEX(10_Lieux!$E:$E,U323)&amp;"/"&amp;INDEX(10_Lieux!$E:$E,V323)&amp;"/")</f>
        <v>/chauffeur-prive/chambery-annecy/</v>
      </c>
      <c r="M323" s="14" t="str">
        <f aca="false">IFERROR(INDEX($L:$L,MATCH(B323&amp;"|"&amp;A323,$Z:$Z,0)),"—")</f>
        <v>/chauffeur-prive/annecy-chambery/</v>
      </c>
      <c r="N323" s="14" t="str">
        <f aca="false">IF(LEN("Chauffeur privé "&amp;INDEX(10_Lieux!$J:$J,U323)&amp;" → "&amp;INDEX(10_Lieux!$J:$J,V323)&amp;" | 24h/24")&gt;60,"Chauffeur privé "&amp;INDEX(10_Lieux!$J:$J,U323)&amp;" → "&amp;INDEX(10_Lieux!$J:$J,V323),"Chauffeur privé "&amp;INDEX(10_Lieux!$J:$J,U323)&amp;" → "&amp;INDEX(10_Lieux!$J:$J,V323)&amp;" | 24h/24")</f>
        <v>Chauffeur privé Chambéry → Annecy | 24h/24</v>
      </c>
      <c r="O323" s="14" t="n">
        <f aca="false">LEN(N323)</f>
        <v>42</v>
      </c>
      <c r="P323" s="14" t="str">
        <f aca="false">"Chauffeur privé "&amp;INDEX(10_Lieux!$K:$K,U323)&amp;" vers "&amp;INDEX(10_Lieux!$L:$L,V323)</f>
        <v>Chauffeur privé de Chambéry vers Annecy</v>
      </c>
      <c r="Q323" s="14" t="str">
        <f aca="false">"Chauffeur privé "&amp;INDEX(10_Lieux!$K:$K,U323)&amp;" vers "&amp;INDEX(10_Lieux!$L:$L,V323)&amp;" : env. "&amp;I323&amp;" km, "&amp;J323&amp;" de route. Devis personnalisé, standard 24h/24 et 7j/7."</f>
        <v>Chauffeur privé de Chambéry vers Annecy : env. 51 km, 45 min de route. Devis personnalisé, standard 24h/24 et 7j/7.</v>
      </c>
      <c r="R323" s="14" t="n">
        <f aca="false">LEN(Q323)</f>
        <v>115</v>
      </c>
      <c r="S323" s="14" t="str">
        <f aca="false">INDEX(10_Lieux!$C:$C,U323)</f>
        <v>France</v>
      </c>
      <c r="T323" s="14" t="str">
        <f aca="false">INDEX(10_Lieux!$C:$C,V323)</f>
        <v>France</v>
      </c>
      <c r="U323" s="14" t="n">
        <f aca="false">MATCH(A323,10_Lieux!$A:$A,0)</f>
        <v>11</v>
      </c>
      <c r="V323" s="14" t="n">
        <f aca="false">MATCH(B323,10_Lieux!$A:$A,0)</f>
        <v>10</v>
      </c>
      <c r="W323" s="14" t="n">
        <f aca="false">ROUND(6371*2*ASIN(SQRT(SIN(RADIANS(INDEX(10_Lieux!$F:$F,V323)-INDEX(10_Lieux!$F:$F,U323))/2)^2+COS(RADIANS(INDEX(10_Lieux!$F:$F,U323)))*COS(RADIANS(INDEX(10_Lieux!$F:$F,V323)))*SIN(RADIANS(INDEX(10_Lieux!$G:$G,V323)-INDEX(10_Lieux!$G:$G,U323))/2)^2)),1)</f>
        <v>40.7</v>
      </c>
      <c r="X323" s="14" t="n">
        <f aca="false">ROUND(I323/IF(I323&lt;p_seuil_vitesse,p_vit_lente,p_vit_rapide)*60/15,0)*15</f>
        <v>45</v>
      </c>
      <c r="Y323" s="14" t="n">
        <f aca="false">MAX(IF(INDEX(10_Lieux!$B:$B,U323)&lt;&gt;"Ville",INDEX(10_Lieux!$I:$I,U323),0),IF(INDEX(10_Lieux!$B:$B,V323)&lt;&gt;"Ville",INDEX(10_Lieux!$I:$I,V323),0))</f>
        <v>0</v>
      </c>
      <c r="Z323" s="14" t="str">
        <f aca="false">A323&amp;"|"&amp;B323</f>
        <v>Chambéry|Annecy</v>
      </c>
      <c r="AA323" s="14" t="str">
        <f aca="false">IF(I323&lt;p_local,"Local",IF(I323&lt;p_vv_min,"Courte distance",IF(I323&lt;p_tres_long,"Longue distance","Très longue distance")))</f>
        <v>Courte distance</v>
      </c>
    </row>
    <row r="324" customFormat="false" ht="15" hidden="false" customHeight="true" outlineLevel="0" collapsed="false">
      <c r="A324" s="1" t="s">
        <v>150</v>
      </c>
      <c r="B324" s="1" t="s">
        <v>152</v>
      </c>
      <c r="C324" s="1" t="s">
        <v>33</v>
      </c>
      <c r="D324" s="1" t="s">
        <v>124</v>
      </c>
      <c r="E324" s="1" t="s">
        <v>468</v>
      </c>
      <c r="F324" s="14" t="s">
        <v>40</v>
      </c>
      <c r="G324" s="14" t="str">
        <f aca="false">IF(I324&lt;p_local,"Local → page infra",IF(H324&gt;=p_ph1,"Phase 1",IF(H324&gt;=p_ph2,"Phase 2","Phase 3")))</f>
        <v>Phase 3</v>
      </c>
      <c r="H324" s="14" t="n">
        <f aca="false">IF(I324&lt;p_local,0,IF(C324="Aéroport → Aéroport",p_pts_plein,IF(Y324&gt;0,IF(I324&lt;=Y324,p_pts_plein,IF(I324&lt;=p_mult2*Y324,p_pts_moyen,p_pts_r3)),IF(I324&gt;=p_vv_min,p_pts_plein,IF(I324&gt;=p_vv_moy,p_pts_moyen,p_pts_court))))+IF(INDEX(10_Lieux!$D:$D,U324)=1,p_prio1,p_prio2)+IF(INDEX(10_Lieux!$D:$D,V324)=1,p_prio1,p_prio2)+IF(K324="Oui",p_tf,0)+p_hub*((INDEX(10_Lieux!$H:$H,U324)="Hub")+(INDEX(10_Lieux!$H:$H,V324)="Hub"))+IF(OR(INDEX(10_Lieux!$H:$H,U324)="Premium",INDEX(10_Lieux!$H:$H,V324)="Premium"),p_prem,0))</f>
        <v>60</v>
      </c>
      <c r="I324" s="14" t="n">
        <f aca="false">ROUND(W324*p_facteur,0)</f>
        <v>92</v>
      </c>
      <c r="J324" s="14" t="str">
        <f aca="false">IF(X324&lt;60,X324&amp;" min",INT(X324/60)&amp;" h"&amp;IF(MOD(X324,60)=0,""," "&amp;TEXT(MOD(X324,60),"00")))</f>
        <v>1 h 15</v>
      </c>
      <c r="K324" s="14" t="str">
        <f aca="false">IF(S324&lt;&gt;T324,"Oui","Non")</f>
        <v>Oui</v>
      </c>
      <c r="L324" s="14" t="str">
        <f aca="false">IF(AND(INDEX(10_Lieux!$B:$B,U324)="Ville",INDEX(10_Lieux!$B:$B,V324)="Ville"),"/chauffeur-prive/"&amp;INDEX(10_Lieux!$E:$E,U324)&amp;"-"&amp;INDEX(10_Lieux!$E:$E,V324)&amp;"/","/chauffeur-prive/"&amp;INDEX(10_Lieux!$E:$E,U324)&amp;"/"&amp;INDEX(10_Lieux!$E:$E,V324)&amp;"/")</f>
        <v>/chauffeur-prive/chambery-geneve/</v>
      </c>
      <c r="M324" s="14" t="str">
        <f aca="false">IFERROR(INDEX($L:$L,MATCH(B324&amp;"|"&amp;A324,$Z:$Z,0)),"—")</f>
        <v>/chauffeur-prive/geneve-chambery/</v>
      </c>
      <c r="N324" s="14" t="str">
        <f aca="false">IF(LEN("Chauffeur privé "&amp;INDEX(10_Lieux!$J:$J,U324)&amp;" → "&amp;INDEX(10_Lieux!$J:$J,V324)&amp;" | 24h/24")&gt;60,"Chauffeur privé "&amp;INDEX(10_Lieux!$J:$J,U324)&amp;" → "&amp;INDEX(10_Lieux!$J:$J,V324),"Chauffeur privé "&amp;INDEX(10_Lieux!$J:$J,U324)&amp;" → "&amp;INDEX(10_Lieux!$J:$J,V324)&amp;" | 24h/24")</f>
        <v>Chauffeur privé Chambéry → Genève | 24h/24</v>
      </c>
      <c r="O324" s="14" t="n">
        <f aca="false">LEN(N324)</f>
        <v>42</v>
      </c>
      <c r="P324" s="14" t="str">
        <f aca="false">"Chauffeur privé "&amp;INDEX(10_Lieux!$K:$K,U324)&amp;" vers "&amp;INDEX(10_Lieux!$L:$L,V324)</f>
        <v>Chauffeur privé de Chambéry vers Genève</v>
      </c>
      <c r="Q324" s="14" t="str">
        <f aca="false">"Chauffeur privé "&amp;INDEX(10_Lieux!$K:$K,U324)&amp;" vers "&amp;INDEX(10_Lieux!$L:$L,V324)&amp;" : env. "&amp;I324&amp;" km, "&amp;J324&amp;" de route. Devis personnalisé, standard 24h/24 et 7j/7."</f>
        <v>Chauffeur privé de Chambéry vers Genève : env. 92 km, 1 h 15 de route. Devis personnalisé, standard 24h/24 et 7j/7.</v>
      </c>
      <c r="R324" s="14" t="n">
        <f aca="false">LEN(Q324)</f>
        <v>115</v>
      </c>
      <c r="S324" s="14" t="str">
        <f aca="false">INDEX(10_Lieux!$C:$C,U324)</f>
        <v>France</v>
      </c>
      <c r="T324" s="14" t="str">
        <f aca="false">INDEX(10_Lieux!$C:$C,V324)</f>
        <v>Suisse</v>
      </c>
      <c r="U324" s="14" t="n">
        <f aca="false">MATCH(A324,10_Lieux!$A:$A,0)</f>
        <v>11</v>
      </c>
      <c r="V324" s="14" t="n">
        <f aca="false">MATCH(B324,10_Lieux!$A:$A,0)</f>
        <v>111</v>
      </c>
      <c r="W324" s="14" t="n">
        <f aca="false">ROUND(6371*2*ASIN(SQRT(SIN(RADIANS(INDEX(10_Lieux!$F:$F,V324)-INDEX(10_Lieux!$F:$F,U324))/2)^2+COS(RADIANS(INDEX(10_Lieux!$F:$F,U324)))*COS(RADIANS(INDEX(10_Lieux!$F:$F,V324)))*SIN(RADIANS(INDEX(10_Lieux!$G:$G,V324)-INDEX(10_Lieux!$G:$G,U324))/2)^2)),1)</f>
        <v>73.3</v>
      </c>
      <c r="X324" s="14" t="n">
        <f aca="false">ROUND(I324/IF(I324&lt;p_seuil_vitesse,p_vit_lente,p_vit_rapide)*60/15,0)*15</f>
        <v>75</v>
      </c>
      <c r="Y324" s="14" t="n">
        <f aca="false">MAX(IF(INDEX(10_Lieux!$B:$B,U324)&lt;&gt;"Ville",INDEX(10_Lieux!$I:$I,U324),0),IF(INDEX(10_Lieux!$B:$B,V324)&lt;&gt;"Ville",INDEX(10_Lieux!$I:$I,V324),0))</f>
        <v>0</v>
      </c>
      <c r="Z324" s="14" t="str">
        <f aca="false">A324&amp;"|"&amp;B324</f>
        <v>Chambéry|Genève</v>
      </c>
      <c r="AA324" s="14" t="str">
        <f aca="false">IF(I324&lt;p_local,"Local",IF(I324&lt;p_vv_min,"Courte distance",IF(I324&lt;p_tres_long,"Longue distance","Très longue distance")))</f>
        <v>Courte distance</v>
      </c>
    </row>
    <row r="325" customFormat="false" ht="15" hidden="false" customHeight="true" outlineLevel="0" collapsed="false">
      <c r="A325" s="1" t="s">
        <v>150</v>
      </c>
      <c r="B325" s="1" t="s">
        <v>154</v>
      </c>
      <c r="C325" s="1" t="s">
        <v>33</v>
      </c>
      <c r="D325" s="1" t="s">
        <v>124</v>
      </c>
      <c r="E325" s="1" t="s">
        <v>469</v>
      </c>
      <c r="F325" s="14" t="s">
        <v>40</v>
      </c>
      <c r="G325" s="14" t="str">
        <f aca="false">IF(I325&lt;p_local,"Local → page infra",IF(H325&gt;=p_ph1,"Phase 1",IF(H325&gt;=p_ph2,"Phase 2","Phase 3")))</f>
        <v>Phase 2</v>
      </c>
      <c r="H325" s="14" t="n">
        <f aca="false">IF(I325&lt;p_local,0,IF(C325="Aéroport → Aéroport",p_pts_plein,IF(Y325&gt;0,IF(I325&lt;=Y325,p_pts_plein,IF(I325&lt;=p_mult2*Y325,p_pts_moyen,p_pts_r3)),IF(I325&gt;=p_vv_min,p_pts_plein,IF(I325&gt;=p_vv_moy,p_pts_moyen,p_pts_court))))+IF(INDEX(10_Lieux!$D:$D,U325)=1,p_prio1,p_prio2)+IF(INDEX(10_Lieux!$D:$D,V325)=1,p_prio1,p_prio2)+IF(K325="Oui",p_tf,0)+p_hub*((INDEX(10_Lieux!$H:$H,U325)="Hub")+(INDEX(10_Lieux!$H:$H,V325)="Hub"))+IF(OR(INDEX(10_Lieux!$H:$H,U325)="Premium",INDEX(10_Lieux!$H:$H,V325)="Premium"),p_prem,0))</f>
        <v>65</v>
      </c>
      <c r="I325" s="14" t="n">
        <f aca="false">ROUND(W325*p_facteur,0)</f>
        <v>150</v>
      </c>
      <c r="J325" s="14" t="str">
        <f aca="false">IF(X325&lt;60,X325&amp;" min",INT(X325/60)&amp;" h"&amp;IF(MOD(X325,60)=0,""," "&amp;TEXT(MOD(X325,60),"00")))</f>
        <v>1 h 30</v>
      </c>
      <c r="K325" s="14" t="str">
        <f aca="false">IF(S325&lt;&gt;T325,"Oui","Non")</f>
        <v>Oui</v>
      </c>
      <c r="L325" s="14" t="str">
        <f aca="false">IF(AND(INDEX(10_Lieux!$B:$B,U325)="Ville",INDEX(10_Lieux!$B:$B,V325)="Ville"),"/chauffeur-prive/"&amp;INDEX(10_Lieux!$E:$E,U325)&amp;"-"&amp;INDEX(10_Lieux!$E:$E,V325)&amp;"/","/chauffeur-prive/"&amp;INDEX(10_Lieux!$E:$E,U325)&amp;"/"&amp;INDEX(10_Lieux!$E:$E,V325)&amp;"/")</f>
        <v>/chauffeur-prive/chambery-lausanne/</v>
      </c>
      <c r="M325" s="14" t="str">
        <f aca="false">IFERROR(INDEX($L:$L,MATCH(B325&amp;"|"&amp;A325,$Z:$Z,0)),"—")</f>
        <v>/chauffeur-prive/lausanne-chambery/</v>
      </c>
      <c r="N325" s="14" t="str">
        <f aca="false">IF(LEN("Chauffeur privé "&amp;INDEX(10_Lieux!$J:$J,U325)&amp;" → "&amp;INDEX(10_Lieux!$J:$J,V325)&amp;" | 24h/24")&gt;60,"Chauffeur privé "&amp;INDEX(10_Lieux!$J:$J,U325)&amp;" → "&amp;INDEX(10_Lieux!$J:$J,V325),"Chauffeur privé "&amp;INDEX(10_Lieux!$J:$J,U325)&amp;" → "&amp;INDEX(10_Lieux!$J:$J,V325)&amp;" | 24h/24")</f>
        <v>Chauffeur privé Chambéry → Lausanne | 24h/24</v>
      </c>
      <c r="O325" s="14" t="n">
        <f aca="false">LEN(N325)</f>
        <v>44</v>
      </c>
      <c r="P325" s="14" t="str">
        <f aca="false">"Chauffeur privé "&amp;INDEX(10_Lieux!$K:$K,U325)&amp;" vers "&amp;INDEX(10_Lieux!$L:$L,V325)</f>
        <v>Chauffeur privé de Chambéry vers Lausanne</v>
      </c>
      <c r="Q325" s="14" t="str">
        <f aca="false">"Chauffeur privé "&amp;INDEX(10_Lieux!$K:$K,U325)&amp;" vers "&amp;INDEX(10_Lieux!$L:$L,V325)&amp;" : env. "&amp;I325&amp;" km, "&amp;J325&amp;" de route. Devis personnalisé, standard 24h/24 et 7j/7."</f>
        <v>Chauffeur privé de Chambéry vers Lausanne : env. 150 km, 1 h 30 de route. Devis personnalisé, standard 24h/24 et 7j/7.</v>
      </c>
      <c r="R325" s="14" t="n">
        <f aca="false">LEN(Q325)</f>
        <v>118</v>
      </c>
      <c r="S325" s="14" t="str">
        <f aca="false">INDEX(10_Lieux!$C:$C,U325)</f>
        <v>France</v>
      </c>
      <c r="T325" s="14" t="str">
        <f aca="false">INDEX(10_Lieux!$C:$C,V325)</f>
        <v>Suisse</v>
      </c>
      <c r="U325" s="14" t="n">
        <f aca="false">MATCH(A325,10_Lieux!$A:$A,0)</f>
        <v>11</v>
      </c>
      <c r="V325" s="14" t="n">
        <f aca="false">MATCH(B325,10_Lieux!$A:$A,0)</f>
        <v>112</v>
      </c>
      <c r="W325" s="14" t="n">
        <f aca="false">ROUND(6371*2*ASIN(SQRT(SIN(RADIANS(INDEX(10_Lieux!$F:$F,V325)-INDEX(10_Lieux!$F:$F,U325))/2)^2+COS(RADIANS(INDEX(10_Lieux!$F:$F,U325)))*COS(RADIANS(INDEX(10_Lieux!$F:$F,V325)))*SIN(RADIANS(INDEX(10_Lieux!$G:$G,V325)-INDEX(10_Lieux!$G:$G,U325))/2)^2)),1)</f>
        <v>119.8</v>
      </c>
      <c r="X325" s="14" t="n">
        <f aca="false">ROUND(I325/IF(I325&lt;p_seuil_vitesse,p_vit_lente,p_vit_rapide)*60/15,0)*15</f>
        <v>90</v>
      </c>
      <c r="Y325" s="14" t="n">
        <f aca="false">MAX(IF(INDEX(10_Lieux!$B:$B,U325)&lt;&gt;"Ville",INDEX(10_Lieux!$I:$I,U325),0),IF(INDEX(10_Lieux!$B:$B,V325)&lt;&gt;"Ville",INDEX(10_Lieux!$I:$I,V325),0))</f>
        <v>0</v>
      </c>
      <c r="Z325" s="14" t="str">
        <f aca="false">A325&amp;"|"&amp;B325</f>
        <v>Chambéry|Lausanne</v>
      </c>
      <c r="AA325" s="14" t="str">
        <f aca="false">IF(I325&lt;p_local,"Local",IF(I325&lt;p_vv_min,"Courte distance",IF(I325&lt;p_tres_long,"Longue distance","Très longue distance")))</f>
        <v>Longue distance</v>
      </c>
    </row>
    <row r="326" customFormat="false" ht="15" hidden="false" customHeight="true" outlineLevel="0" collapsed="false">
      <c r="A326" s="1" t="s">
        <v>150</v>
      </c>
      <c r="B326" s="1" t="s">
        <v>156</v>
      </c>
      <c r="C326" s="1" t="s">
        <v>33</v>
      </c>
      <c r="D326" s="1" t="s">
        <v>124</v>
      </c>
      <c r="E326" s="1" t="s">
        <v>470</v>
      </c>
      <c r="F326" s="14" t="s">
        <v>40</v>
      </c>
      <c r="G326" s="14" t="str">
        <f aca="false">IF(I326&lt;p_local,"Local → page infra",IF(H326&gt;=p_ph1,"Phase 1",IF(H326&gt;=p_ph2,"Phase 2","Phase 3")))</f>
        <v>Phase 2</v>
      </c>
      <c r="H326" s="14" t="n">
        <f aca="false">IF(I326&lt;p_local,0,IF(C326="Aéroport → Aéroport",p_pts_plein,IF(Y326&gt;0,IF(I326&lt;=Y326,p_pts_plein,IF(I326&lt;=p_mult2*Y326,p_pts_moyen,p_pts_r3)),IF(I326&gt;=p_vv_min,p_pts_plein,IF(I326&gt;=p_vv_moy,p_pts_moyen,p_pts_court))))+IF(INDEX(10_Lieux!$D:$D,U326)=1,p_prio1,p_prio2)+IF(INDEX(10_Lieux!$D:$D,V326)=1,p_prio1,p_prio2)+IF(K326="Oui",p_tf,0)+p_hub*((INDEX(10_Lieux!$H:$H,U326)="Hub")+(INDEX(10_Lieux!$H:$H,V326)="Hub"))+IF(OR(INDEX(10_Lieux!$H:$H,U326)="Premium",INDEX(10_Lieux!$H:$H,V326)="Premium"),p_prem,0))</f>
        <v>75</v>
      </c>
      <c r="I326" s="14" t="n">
        <f aca="false">ROUND(W326*p_facteur,0)</f>
        <v>748</v>
      </c>
      <c r="J326" s="14" t="str">
        <f aca="false">IF(X326&lt;60,X326&amp;" min",INT(X326/60)&amp;" h"&amp;IF(MOD(X326,60)=0,""," "&amp;TEXT(MOD(X326,60),"00")))</f>
        <v>7 h 45</v>
      </c>
      <c r="K326" s="14" t="str">
        <f aca="false">IF(S326&lt;&gt;T326,"Oui","Non")</f>
        <v>Oui</v>
      </c>
      <c r="L326" s="14" t="str">
        <f aca="false">IF(AND(INDEX(10_Lieux!$B:$B,U326)="Ville",INDEX(10_Lieux!$B:$B,V326)="Ville"),"/chauffeur-prive/"&amp;INDEX(10_Lieux!$E:$E,U326)&amp;"-"&amp;INDEX(10_Lieux!$E:$E,V326)&amp;"/","/chauffeur-prive/"&amp;INDEX(10_Lieux!$E:$E,U326)&amp;"/"&amp;INDEX(10_Lieux!$E:$E,V326)&amp;"/")</f>
        <v>/chauffeur-prive/chambery-bruxelles/</v>
      </c>
      <c r="M326" s="14" t="str">
        <f aca="false">IFERROR(INDEX($L:$L,MATCH(B326&amp;"|"&amp;A326,$Z:$Z,0)),"—")</f>
        <v>/chauffeur-prive/bruxelles-chambery/</v>
      </c>
      <c r="N326" s="14" t="str">
        <f aca="false">IF(LEN("Chauffeur privé "&amp;INDEX(10_Lieux!$J:$J,U326)&amp;" → "&amp;INDEX(10_Lieux!$J:$J,V326)&amp;" | 24h/24")&gt;60,"Chauffeur privé "&amp;INDEX(10_Lieux!$J:$J,U326)&amp;" → "&amp;INDEX(10_Lieux!$J:$J,V326),"Chauffeur privé "&amp;INDEX(10_Lieux!$J:$J,U326)&amp;" → "&amp;INDEX(10_Lieux!$J:$J,V326)&amp;" | 24h/24")</f>
        <v>Chauffeur privé Chambéry → Bruxelles | 24h/24</v>
      </c>
      <c r="O326" s="14" t="n">
        <f aca="false">LEN(N326)</f>
        <v>45</v>
      </c>
      <c r="P326" s="14" t="str">
        <f aca="false">"Chauffeur privé "&amp;INDEX(10_Lieux!$K:$K,U326)&amp;" vers "&amp;INDEX(10_Lieux!$L:$L,V326)</f>
        <v>Chauffeur privé de Chambéry vers Bruxelles</v>
      </c>
      <c r="Q326" s="14" t="str">
        <f aca="false">"Chauffeur privé "&amp;INDEX(10_Lieux!$K:$K,U326)&amp;" vers "&amp;INDEX(10_Lieux!$L:$L,V326)&amp;" : env. "&amp;I326&amp;" km, "&amp;J326&amp;" de route. Devis personnalisé, standard 24h/24 et 7j/7."</f>
        <v>Chauffeur privé de Chambéry vers Bruxelles : env. 748 km, 7 h 45 de route. Devis personnalisé, standard 24h/24 et 7j/7.</v>
      </c>
      <c r="R326" s="14" t="n">
        <f aca="false">LEN(Q326)</f>
        <v>119</v>
      </c>
      <c r="S326" s="14" t="str">
        <f aca="false">INDEX(10_Lieux!$C:$C,U326)</f>
        <v>France</v>
      </c>
      <c r="T326" s="14" t="str">
        <f aca="false">INDEX(10_Lieux!$C:$C,V326)</f>
        <v>Belgique</v>
      </c>
      <c r="U326" s="14" t="n">
        <f aca="false">MATCH(A326,10_Lieux!$A:$A,0)</f>
        <v>11</v>
      </c>
      <c r="V326" s="14" t="n">
        <f aca="false">MATCH(B326,10_Lieux!$A:$A,0)</f>
        <v>93</v>
      </c>
      <c r="W326" s="14" t="n">
        <f aca="false">ROUND(6371*2*ASIN(SQRT(SIN(RADIANS(INDEX(10_Lieux!$F:$F,V326)-INDEX(10_Lieux!$F:$F,U326))/2)^2+COS(RADIANS(INDEX(10_Lieux!$F:$F,U326)))*COS(RADIANS(INDEX(10_Lieux!$F:$F,V326)))*SIN(RADIANS(INDEX(10_Lieux!$G:$G,V326)-INDEX(10_Lieux!$G:$G,U326))/2)^2)),1)</f>
        <v>598.7</v>
      </c>
      <c r="X326" s="14" t="n">
        <f aca="false">ROUND(I326/IF(I326&lt;p_seuil_vitesse,p_vit_lente,p_vit_rapide)*60/15,0)*15</f>
        <v>465</v>
      </c>
      <c r="Y326" s="14" t="n">
        <f aca="false">MAX(IF(INDEX(10_Lieux!$B:$B,U326)&lt;&gt;"Ville",INDEX(10_Lieux!$I:$I,U326),0),IF(INDEX(10_Lieux!$B:$B,V326)&lt;&gt;"Ville",INDEX(10_Lieux!$I:$I,V326),0))</f>
        <v>0</v>
      </c>
      <c r="Z326" s="14" t="str">
        <f aca="false">A326&amp;"|"&amp;B326</f>
        <v>Chambéry|Bruxelles</v>
      </c>
      <c r="AA326" s="14" t="str">
        <f aca="false">IF(I326&lt;p_local,"Local",IF(I326&lt;p_vv_min,"Courte distance",IF(I326&lt;p_tres_long,"Longue distance","Très longue distance")))</f>
        <v>Très longue distance</v>
      </c>
    </row>
    <row r="327" customFormat="false" ht="15" hidden="false" customHeight="true" outlineLevel="0" collapsed="false">
      <c r="A327" s="1" t="s">
        <v>150</v>
      </c>
      <c r="B327" s="1" t="s">
        <v>158</v>
      </c>
      <c r="C327" s="1" t="s">
        <v>33</v>
      </c>
      <c r="D327" s="1" t="s">
        <v>124</v>
      </c>
      <c r="E327" s="1" t="s">
        <v>471</v>
      </c>
      <c r="F327" s="14" t="s">
        <v>40</v>
      </c>
      <c r="G327" s="14" t="str">
        <f aca="false">IF(I327&lt;p_local,"Local → page infra",IF(H327&gt;=p_ph1,"Phase 1",IF(H327&gt;=p_ph2,"Phase 2","Phase 3")))</f>
        <v>Phase 2</v>
      </c>
      <c r="H327" s="14" t="n">
        <f aca="false">IF(I327&lt;p_local,0,IF(C327="Aéroport → Aéroport",p_pts_plein,IF(Y327&gt;0,IF(I327&lt;=Y327,p_pts_plein,IF(I327&lt;=p_mult2*Y327,p_pts_moyen,p_pts_r3)),IF(I327&gt;=p_vv_min,p_pts_plein,IF(I327&gt;=p_vv_moy,p_pts_moyen,p_pts_court))))+IF(INDEX(10_Lieux!$D:$D,U327)=1,p_prio1,p_prio2)+IF(INDEX(10_Lieux!$D:$D,V327)=1,p_prio1,p_prio2)+IF(K327="Oui",p_tf,0)+p_hub*((INDEX(10_Lieux!$H:$H,U327)="Hub")+(INDEX(10_Lieux!$H:$H,V327)="Hub"))+IF(OR(INDEX(10_Lieux!$H:$H,U327)="Premium",INDEX(10_Lieux!$H:$H,V327)="Premium"),p_prem,0))</f>
        <v>65</v>
      </c>
      <c r="I327" s="14" t="n">
        <f aca="false">ROUND(W327*p_facteur,0)</f>
        <v>705</v>
      </c>
      <c r="J327" s="14" t="str">
        <f aca="false">IF(X327&lt;60,X327&amp;" min",INT(X327/60)&amp;" h"&amp;IF(MOD(X327,60)=0,""," "&amp;TEXT(MOD(X327,60),"00")))</f>
        <v>7 h 30</v>
      </c>
      <c r="K327" s="14" t="str">
        <f aca="false">IF(S327&lt;&gt;T327,"Oui","Non")</f>
        <v>Oui</v>
      </c>
      <c r="L327" s="14" t="str">
        <f aca="false">IF(AND(INDEX(10_Lieux!$B:$B,U327)="Ville",INDEX(10_Lieux!$B:$B,V327)="Ville"),"/chauffeur-prive/"&amp;INDEX(10_Lieux!$E:$E,U327)&amp;"-"&amp;INDEX(10_Lieux!$E:$E,V327)&amp;"/","/chauffeur-prive/"&amp;INDEX(10_Lieux!$E:$E,U327)&amp;"/"&amp;INDEX(10_Lieux!$E:$E,V327)&amp;"/")</f>
        <v>/chauffeur-prive/chambery-liege/</v>
      </c>
      <c r="M327" s="14" t="str">
        <f aca="false">IFERROR(INDEX($L:$L,MATCH(B327&amp;"|"&amp;A327,$Z:$Z,0)),"—")</f>
        <v>/chauffeur-prive/liege-chambery/</v>
      </c>
      <c r="N327" s="14" t="str">
        <f aca="false">IF(LEN("Chauffeur privé "&amp;INDEX(10_Lieux!$J:$J,U327)&amp;" → "&amp;INDEX(10_Lieux!$J:$J,V327)&amp;" | 24h/24")&gt;60,"Chauffeur privé "&amp;INDEX(10_Lieux!$J:$J,U327)&amp;" → "&amp;INDEX(10_Lieux!$J:$J,V327),"Chauffeur privé "&amp;INDEX(10_Lieux!$J:$J,U327)&amp;" → "&amp;INDEX(10_Lieux!$J:$J,V327)&amp;" | 24h/24")</f>
        <v>Chauffeur privé Chambéry → Liège | 24h/24</v>
      </c>
      <c r="O327" s="14" t="n">
        <f aca="false">LEN(N327)</f>
        <v>41</v>
      </c>
      <c r="P327" s="14" t="str">
        <f aca="false">"Chauffeur privé "&amp;INDEX(10_Lieux!$K:$K,U327)&amp;" vers "&amp;INDEX(10_Lieux!$L:$L,V327)</f>
        <v>Chauffeur privé de Chambéry vers Liège</v>
      </c>
      <c r="Q327" s="14" t="str">
        <f aca="false">"Chauffeur privé "&amp;INDEX(10_Lieux!$K:$K,U327)&amp;" vers "&amp;INDEX(10_Lieux!$L:$L,V327)&amp;" : env. "&amp;I327&amp;" km, "&amp;J327&amp;" de route. Devis personnalisé, standard 24h/24 et 7j/7."</f>
        <v>Chauffeur privé de Chambéry vers Liège : env. 705 km, 7 h 30 de route. Devis personnalisé, standard 24h/24 et 7j/7.</v>
      </c>
      <c r="R327" s="14" t="n">
        <f aca="false">LEN(Q327)</f>
        <v>115</v>
      </c>
      <c r="S327" s="14" t="str">
        <f aca="false">INDEX(10_Lieux!$C:$C,U327)</f>
        <v>France</v>
      </c>
      <c r="T327" s="14" t="str">
        <f aca="false">INDEX(10_Lieux!$C:$C,V327)</f>
        <v>Belgique</v>
      </c>
      <c r="U327" s="14" t="n">
        <f aca="false">MATCH(A327,10_Lieux!$A:$A,0)</f>
        <v>11</v>
      </c>
      <c r="V327" s="14" t="n">
        <f aca="false">MATCH(B327,10_Lieux!$A:$A,0)</f>
        <v>94</v>
      </c>
      <c r="W327" s="14" t="n">
        <f aca="false">ROUND(6371*2*ASIN(SQRT(SIN(RADIANS(INDEX(10_Lieux!$F:$F,V327)-INDEX(10_Lieux!$F:$F,U327))/2)^2+COS(RADIANS(INDEX(10_Lieux!$F:$F,U327)))*COS(RADIANS(INDEX(10_Lieux!$F:$F,V327)))*SIN(RADIANS(INDEX(10_Lieux!$G:$G,V327)-INDEX(10_Lieux!$G:$G,U327))/2)^2)),1)</f>
        <v>564.2</v>
      </c>
      <c r="X327" s="14" t="n">
        <f aca="false">ROUND(I327/IF(I327&lt;p_seuil_vitesse,p_vit_lente,p_vit_rapide)*60/15,0)*15</f>
        <v>450</v>
      </c>
      <c r="Y327" s="14" t="n">
        <f aca="false">MAX(IF(INDEX(10_Lieux!$B:$B,U327)&lt;&gt;"Ville",INDEX(10_Lieux!$I:$I,U327),0),IF(INDEX(10_Lieux!$B:$B,V327)&lt;&gt;"Ville",INDEX(10_Lieux!$I:$I,V327),0))</f>
        <v>0</v>
      </c>
      <c r="Z327" s="14" t="str">
        <f aca="false">A327&amp;"|"&amp;B327</f>
        <v>Chambéry|Liège</v>
      </c>
      <c r="AA327" s="14" t="str">
        <f aca="false">IF(I327&lt;p_local,"Local",IF(I327&lt;p_vv_min,"Courte distance",IF(I327&lt;p_tres_long,"Longue distance","Très longue distance")))</f>
        <v>Très longue distance</v>
      </c>
    </row>
    <row r="328" customFormat="false" ht="15" hidden="false" customHeight="true" outlineLevel="0" collapsed="false">
      <c r="A328" s="1" t="s">
        <v>150</v>
      </c>
      <c r="B328" s="1" t="s">
        <v>160</v>
      </c>
      <c r="C328" s="1" t="s">
        <v>33</v>
      </c>
      <c r="D328" s="1" t="s">
        <v>124</v>
      </c>
      <c r="E328" s="1" t="s">
        <v>472</v>
      </c>
      <c r="F328" s="14" t="s">
        <v>40</v>
      </c>
      <c r="G328" s="14" t="str">
        <f aca="false">IF(I328&lt;p_local,"Local → page infra",IF(H328&gt;=p_ph1,"Phase 1",IF(H328&gt;=p_ph2,"Phase 2","Phase 3")))</f>
        <v>Phase 2</v>
      </c>
      <c r="H328" s="14" t="n">
        <f aca="false">IF(I328&lt;p_local,0,IF(C328="Aéroport → Aéroport",p_pts_plein,IF(Y328&gt;0,IF(I328&lt;=Y328,p_pts_plein,IF(I328&lt;=p_mult2*Y328,p_pts_moyen,p_pts_r3)),IF(I328&gt;=p_vv_min,p_pts_plein,IF(I328&gt;=p_vv_moy,p_pts_moyen,p_pts_court))))+IF(INDEX(10_Lieux!$D:$D,U328)=1,p_prio1,p_prio2)+IF(INDEX(10_Lieux!$D:$D,V328)=1,p_prio1,p_prio2)+IF(K328="Oui",p_tf,0)+p_hub*((INDEX(10_Lieux!$H:$H,U328)="Hub")+(INDEX(10_Lieux!$H:$H,V328)="Hub"))+IF(OR(INDEX(10_Lieux!$H:$H,U328)="Premium",INDEX(10_Lieux!$H:$H,V328)="Premium"),p_prem,0))</f>
        <v>65</v>
      </c>
      <c r="I328" s="14" t="n">
        <f aca="false">ROUND(W328*p_facteur,0)</f>
        <v>688</v>
      </c>
      <c r="J328" s="14" t="str">
        <f aca="false">IF(X328&lt;60,X328&amp;" min",INT(X328/60)&amp;" h"&amp;IF(MOD(X328,60)=0,""," "&amp;TEXT(MOD(X328,60),"00")))</f>
        <v>7 h 15</v>
      </c>
      <c r="K328" s="14" t="str">
        <f aca="false">IF(S328&lt;&gt;T328,"Oui","Non")</f>
        <v>Oui</v>
      </c>
      <c r="L328" s="14" t="str">
        <f aca="false">IF(AND(INDEX(10_Lieux!$B:$B,U328)="Ville",INDEX(10_Lieux!$B:$B,V328)="Ville"),"/chauffeur-prive/"&amp;INDEX(10_Lieux!$E:$E,U328)&amp;"-"&amp;INDEX(10_Lieux!$E:$E,V328)&amp;"/","/chauffeur-prive/"&amp;INDEX(10_Lieux!$E:$E,U328)&amp;"/"&amp;INDEX(10_Lieux!$E:$E,V328)&amp;"/")</f>
        <v>/chauffeur-prive/chambery-charleroi/</v>
      </c>
      <c r="M328" s="14" t="str">
        <f aca="false">IFERROR(INDEX($L:$L,MATCH(B328&amp;"|"&amp;A328,$Z:$Z,0)),"—")</f>
        <v>/chauffeur-prive/charleroi-chambery/</v>
      </c>
      <c r="N328" s="14" t="str">
        <f aca="false">IF(LEN("Chauffeur privé "&amp;INDEX(10_Lieux!$J:$J,U328)&amp;" → "&amp;INDEX(10_Lieux!$J:$J,V328)&amp;" | 24h/24")&gt;60,"Chauffeur privé "&amp;INDEX(10_Lieux!$J:$J,U328)&amp;" → "&amp;INDEX(10_Lieux!$J:$J,V328),"Chauffeur privé "&amp;INDEX(10_Lieux!$J:$J,U328)&amp;" → "&amp;INDEX(10_Lieux!$J:$J,V328)&amp;" | 24h/24")</f>
        <v>Chauffeur privé Chambéry → Charleroi | 24h/24</v>
      </c>
      <c r="O328" s="14" t="n">
        <f aca="false">LEN(N328)</f>
        <v>45</v>
      </c>
      <c r="P328" s="14" t="str">
        <f aca="false">"Chauffeur privé "&amp;INDEX(10_Lieux!$K:$K,U328)&amp;" vers "&amp;INDEX(10_Lieux!$L:$L,V328)</f>
        <v>Chauffeur privé de Chambéry vers Charleroi</v>
      </c>
      <c r="Q328" s="14" t="str">
        <f aca="false">"Chauffeur privé "&amp;INDEX(10_Lieux!$K:$K,U328)&amp;" vers "&amp;INDEX(10_Lieux!$L:$L,V328)&amp;" : env. "&amp;I328&amp;" km, "&amp;J328&amp;" de route. Devis personnalisé, standard 24h/24 et 7j/7."</f>
        <v>Chauffeur privé de Chambéry vers Charleroi : env. 688 km, 7 h 15 de route. Devis personnalisé, standard 24h/24 et 7j/7.</v>
      </c>
      <c r="R328" s="14" t="n">
        <f aca="false">LEN(Q328)</f>
        <v>119</v>
      </c>
      <c r="S328" s="14" t="str">
        <f aca="false">INDEX(10_Lieux!$C:$C,U328)</f>
        <v>France</v>
      </c>
      <c r="T328" s="14" t="str">
        <f aca="false">INDEX(10_Lieux!$C:$C,V328)</f>
        <v>Belgique</v>
      </c>
      <c r="U328" s="14" t="n">
        <f aca="false">MATCH(A328,10_Lieux!$A:$A,0)</f>
        <v>11</v>
      </c>
      <c r="V328" s="14" t="n">
        <f aca="false">MATCH(B328,10_Lieux!$A:$A,0)</f>
        <v>96</v>
      </c>
      <c r="W328" s="14" t="n">
        <f aca="false">ROUND(6371*2*ASIN(SQRT(SIN(RADIANS(INDEX(10_Lieux!$F:$F,V328)-INDEX(10_Lieux!$F:$F,U328))/2)^2+COS(RADIANS(INDEX(10_Lieux!$F:$F,U328)))*COS(RADIANS(INDEX(10_Lieux!$F:$F,V328)))*SIN(RADIANS(INDEX(10_Lieux!$G:$G,V328)-INDEX(10_Lieux!$G:$G,U328))/2)^2)),1)</f>
        <v>550</v>
      </c>
      <c r="X328" s="14" t="n">
        <f aca="false">ROUND(I328/IF(I328&lt;p_seuil_vitesse,p_vit_lente,p_vit_rapide)*60/15,0)*15</f>
        <v>435</v>
      </c>
      <c r="Y328" s="14" t="n">
        <f aca="false">MAX(IF(INDEX(10_Lieux!$B:$B,U328)&lt;&gt;"Ville",INDEX(10_Lieux!$I:$I,U328),0),IF(INDEX(10_Lieux!$B:$B,V328)&lt;&gt;"Ville",INDEX(10_Lieux!$I:$I,V328),0))</f>
        <v>0</v>
      </c>
      <c r="Z328" s="14" t="str">
        <f aca="false">A328&amp;"|"&amp;B328</f>
        <v>Chambéry|Charleroi</v>
      </c>
      <c r="AA328" s="14" t="str">
        <f aca="false">IF(I328&lt;p_local,"Local",IF(I328&lt;p_vv_min,"Courte distance",IF(I328&lt;p_tres_long,"Longue distance","Très longue distance")))</f>
        <v>Longue distance</v>
      </c>
    </row>
    <row r="329" customFormat="false" ht="15" hidden="false" customHeight="true" outlineLevel="0" collapsed="false">
      <c r="A329" s="1" t="s">
        <v>150</v>
      </c>
      <c r="B329" s="1" t="s">
        <v>162</v>
      </c>
      <c r="C329" s="1" t="s">
        <v>33</v>
      </c>
      <c r="D329" s="1" t="s">
        <v>124</v>
      </c>
      <c r="E329" s="1" t="s">
        <v>473</v>
      </c>
      <c r="F329" s="14" t="s">
        <v>40</v>
      </c>
      <c r="G329" s="14" t="str">
        <f aca="false">IF(I329&lt;p_local,"Local → page infra",IF(H329&gt;=p_ph1,"Phase 1",IF(H329&gt;=p_ph2,"Phase 2","Phase 3")))</f>
        <v>Phase 2</v>
      </c>
      <c r="H329" s="14" t="n">
        <f aca="false">IF(I329&lt;p_local,0,IF(C329="Aéroport → Aéroport",p_pts_plein,IF(Y329&gt;0,IF(I329&lt;=Y329,p_pts_plein,IF(I329&lt;=p_mult2*Y329,p_pts_moyen,p_pts_r3)),IF(I329&gt;=p_vv_min,p_pts_plein,IF(I329&gt;=p_vv_moy,p_pts_moyen,p_pts_court))))+IF(INDEX(10_Lieux!$D:$D,U329)=1,p_prio1,p_prio2)+IF(INDEX(10_Lieux!$D:$D,V329)=1,p_prio1,p_prio2)+IF(K329="Oui",p_tf,0)+p_hub*((INDEX(10_Lieux!$H:$H,U329)="Hub")+(INDEX(10_Lieux!$H:$H,V329)="Hub"))+IF(OR(INDEX(10_Lieux!$H:$H,U329)="Premium",INDEX(10_Lieux!$H:$H,V329)="Premium"),p_prem,0))</f>
        <v>65</v>
      </c>
      <c r="I329" s="14" t="n">
        <f aca="false">ROUND(W329*p_facteur,0)</f>
        <v>320</v>
      </c>
      <c r="J329" s="14" t="str">
        <f aca="false">IF(X329&lt;60,X329&amp;" min",INT(X329/60)&amp;" h"&amp;IF(MOD(X329,60)=0,""," "&amp;TEXT(MOD(X329,60),"00")))</f>
        <v>3 h 15</v>
      </c>
      <c r="K329" s="14" t="str">
        <f aca="false">IF(S329&lt;&gt;T329,"Oui","Non")</f>
        <v>Oui</v>
      </c>
      <c r="L329" s="14" t="str">
        <f aca="false">IF(AND(INDEX(10_Lieux!$B:$B,U329)="Ville",INDEX(10_Lieux!$B:$B,V329)="Ville"),"/chauffeur-prive/"&amp;INDEX(10_Lieux!$E:$E,U329)&amp;"-"&amp;INDEX(10_Lieux!$E:$E,V329)&amp;"/","/chauffeur-prive/"&amp;INDEX(10_Lieux!$E:$E,U329)&amp;"/"&amp;INDEX(10_Lieux!$E:$E,V329)&amp;"/")</f>
        <v>/chauffeur-prive/chambery-bale/</v>
      </c>
      <c r="M329" s="14" t="str">
        <f aca="false">IFERROR(INDEX($L:$L,MATCH(B329&amp;"|"&amp;A329,$Z:$Z,0)),"—")</f>
        <v>/chauffeur-prive/bale-chambery/</v>
      </c>
      <c r="N329" s="14" t="str">
        <f aca="false">IF(LEN("Chauffeur privé "&amp;INDEX(10_Lieux!$J:$J,U329)&amp;" → "&amp;INDEX(10_Lieux!$J:$J,V329)&amp;" | 24h/24")&gt;60,"Chauffeur privé "&amp;INDEX(10_Lieux!$J:$J,U329)&amp;" → "&amp;INDEX(10_Lieux!$J:$J,V329),"Chauffeur privé "&amp;INDEX(10_Lieux!$J:$J,U329)&amp;" → "&amp;INDEX(10_Lieux!$J:$J,V329)&amp;" | 24h/24")</f>
        <v>Chauffeur privé Chambéry → Bâle | 24h/24</v>
      </c>
      <c r="O329" s="14" t="n">
        <f aca="false">LEN(N329)</f>
        <v>40</v>
      </c>
      <c r="P329" s="14" t="str">
        <f aca="false">"Chauffeur privé "&amp;INDEX(10_Lieux!$K:$K,U329)&amp;" vers "&amp;INDEX(10_Lieux!$L:$L,V329)</f>
        <v>Chauffeur privé de Chambéry vers Bâle</v>
      </c>
      <c r="Q329" s="14" t="str">
        <f aca="false">"Chauffeur privé "&amp;INDEX(10_Lieux!$K:$K,U329)&amp;" vers "&amp;INDEX(10_Lieux!$L:$L,V329)&amp;" : env. "&amp;I329&amp;" km, "&amp;J329&amp;" de route. Devis personnalisé, standard 24h/24 et 7j/7."</f>
        <v>Chauffeur privé de Chambéry vers Bâle : env. 320 km, 3 h 15 de route. Devis personnalisé, standard 24h/24 et 7j/7.</v>
      </c>
      <c r="R329" s="14" t="n">
        <f aca="false">LEN(Q329)</f>
        <v>114</v>
      </c>
      <c r="S329" s="14" t="str">
        <f aca="false">INDEX(10_Lieux!$C:$C,U329)</f>
        <v>France</v>
      </c>
      <c r="T329" s="14" t="str">
        <f aca="false">INDEX(10_Lieux!$C:$C,V329)</f>
        <v>Suisse</v>
      </c>
      <c r="U329" s="14" t="n">
        <f aca="false">MATCH(A329,10_Lieux!$A:$A,0)</f>
        <v>11</v>
      </c>
      <c r="V329" s="14" t="n">
        <f aca="false">MATCH(B329,10_Lieux!$A:$A,0)</f>
        <v>121</v>
      </c>
      <c r="W329" s="14" t="n">
        <f aca="false">ROUND(6371*2*ASIN(SQRT(SIN(RADIANS(INDEX(10_Lieux!$F:$F,V329)-INDEX(10_Lieux!$F:$F,U329))/2)^2+COS(RADIANS(INDEX(10_Lieux!$F:$F,U329)))*COS(RADIANS(INDEX(10_Lieux!$F:$F,V329)))*SIN(RADIANS(INDEX(10_Lieux!$G:$G,V329)-INDEX(10_Lieux!$G:$G,U329))/2)^2)),1)</f>
        <v>256.1</v>
      </c>
      <c r="X329" s="14" t="n">
        <f aca="false">ROUND(I329/IF(I329&lt;p_seuil_vitesse,p_vit_lente,p_vit_rapide)*60/15,0)*15</f>
        <v>195</v>
      </c>
      <c r="Y329" s="14" t="n">
        <f aca="false">MAX(IF(INDEX(10_Lieux!$B:$B,U329)&lt;&gt;"Ville",INDEX(10_Lieux!$I:$I,U329),0),IF(INDEX(10_Lieux!$B:$B,V329)&lt;&gt;"Ville",INDEX(10_Lieux!$I:$I,V329),0))</f>
        <v>0</v>
      </c>
      <c r="Z329" s="14" t="str">
        <f aca="false">A329&amp;"|"&amp;B329</f>
        <v>Chambéry|Bâle</v>
      </c>
      <c r="AA329" s="14" t="str">
        <f aca="false">IF(I329&lt;p_local,"Local",IF(I329&lt;p_vv_min,"Courte distance",IF(I329&lt;p_tres_long,"Longue distance","Très longue distance")))</f>
        <v>Longue distance</v>
      </c>
    </row>
    <row r="330" customFormat="false" ht="15" hidden="false" customHeight="true" outlineLevel="0" collapsed="false">
      <c r="A330" s="1" t="s">
        <v>150</v>
      </c>
      <c r="B330" s="1" t="s">
        <v>164</v>
      </c>
      <c r="C330" s="1" t="s">
        <v>33</v>
      </c>
      <c r="D330" s="1" t="s">
        <v>124</v>
      </c>
      <c r="E330" s="1" t="s">
        <v>474</v>
      </c>
      <c r="F330" s="14" t="s">
        <v>40</v>
      </c>
      <c r="G330" s="14" t="str">
        <f aca="false">IF(I330&lt;p_local,"Local → page infra",IF(H330&gt;=p_ph1,"Phase 1",IF(H330&gt;=p_ph2,"Phase 2","Phase 3")))</f>
        <v>Phase 2</v>
      </c>
      <c r="H330" s="14" t="n">
        <f aca="false">IF(I330&lt;p_local,0,IF(C330="Aéroport → Aéroport",p_pts_plein,IF(Y330&gt;0,IF(I330&lt;=Y330,p_pts_plein,IF(I330&lt;=p_mult2*Y330,p_pts_moyen,p_pts_r3)),IF(I330&gt;=p_vv_min,p_pts_plein,IF(I330&gt;=p_vv_moy,p_pts_moyen,p_pts_court))))+IF(INDEX(10_Lieux!$D:$D,U330)=1,p_prio1,p_prio2)+IF(INDEX(10_Lieux!$D:$D,V330)=1,p_prio1,p_prio2)+IF(K330="Oui",p_tf,0)+p_hub*((INDEX(10_Lieux!$H:$H,U330)="Hub")+(INDEX(10_Lieux!$H:$H,V330)="Hub"))+IF(OR(INDEX(10_Lieux!$H:$H,U330)="Premium",INDEX(10_Lieux!$H:$H,V330)="Premium"),p_prem,0))</f>
        <v>75</v>
      </c>
      <c r="I330" s="14" t="n">
        <f aca="false">ROUND(W330*p_facteur,0)</f>
        <v>356</v>
      </c>
      <c r="J330" s="14" t="str">
        <f aca="false">IF(X330&lt;60,X330&amp;" min",INT(X330/60)&amp;" h"&amp;IF(MOD(X330,60)=0,""," "&amp;TEXT(MOD(X330,60),"00")))</f>
        <v>3 h 45</v>
      </c>
      <c r="K330" s="14" t="str">
        <f aca="false">IF(S330&lt;&gt;T330,"Oui","Non")</f>
        <v>Oui</v>
      </c>
      <c r="L330" s="14" t="str">
        <f aca="false">IF(AND(INDEX(10_Lieux!$B:$B,U330)="Ville",INDEX(10_Lieux!$B:$B,V330)="Ville"),"/chauffeur-prive/"&amp;INDEX(10_Lieux!$E:$E,U330)&amp;"-"&amp;INDEX(10_Lieux!$E:$E,V330)&amp;"/","/chauffeur-prive/"&amp;INDEX(10_Lieux!$E:$E,U330)&amp;"/"&amp;INDEX(10_Lieux!$E:$E,V330)&amp;"/")</f>
        <v>/chauffeur-prive/chambery-zurich/</v>
      </c>
      <c r="M330" s="14" t="str">
        <f aca="false">IFERROR(INDEX($L:$L,MATCH(B330&amp;"|"&amp;A330,$Z:$Z,0)),"—")</f>
        <v>/chauffeur-prive/zurich-chambery/</v>
      </c>
      <c r="N330" s="14" t="str">
        <f aca="false">IF(LEN("Chauffeur privé "&amp;INDEX(10_Lieux!$J:$J,U330)&amp;" → "&amp;INDEX(10_Lieux!$J:$J,V330)&amp;" | 24h/24")&gt;60,"Chauffeur privé "&amp;INDEX(10_Lieux!$J:$J,U330)&amp;" → "&amp;INDEX(10_Lieux!$J:$J,V330),"Chauffeur privé "&amp;INDEX(10_Lieux!$J:$J,U330)&amp;" → "&amp;INDEX(10_Lieux!$J:$J,V330)&amp;" | 24h/24")</f>
        <v>Chauffeur privé Chambéry → Zurich | 24h/24</v>
      </c>
      <c r="O330" s="14" t="n">
        <f aca="false">LEN(N330)</f>
        <v>42</v>
      </c>
      <c r="P330" s="14" t="str">
        <f aca="false">"Chauffeur privé "&amp;INDEX(10_Lieux!$K:$K,U330)&amp;" vers "&amp;INDEX(10_Lieux!$L:$L,V330)</f>
        <v>Chauffeur privé de Chambéry vers Zurich</v>
      </c>
      <c r="Q330" s="14" t="str">
        <f aca="false">"Chauffeur privé "&amp;INDEX(10_Lieux!$K:$K,U330)&amp;" vers "&amp;INDEX(10_Lieux!$L:$L,V330)&amp;" : env. "&amp;I330&amp;" km, "&amp;J330&amp;" de route. Devis personnalisé, standard 24h/24 et 7j/7."</f>
        <v>Chauffeur privé de Chambéry vers Zurich : env. 356 km, 3 h 45 de route. Devis personnalisé, standard 24h/24 et 7j/7.</v>
      </c>
      <c r="R330" s="14" t="n">
        <f aca="false">LEN(Q330)</f>
        <v>116</v>
      </c>
      <c r="S330" s="14" t="str">
        <f aca="false">INDEX(10_Lieux!$C:$C,U330)</f>
        <v>France</v>
      </c>
      <c r="T330" s="14" t="str">
        <f aca="false">INDEX(10_Lieux!$C:$C,V330)</f>
        <v>Suisse</v>
      </c>
      <c r="U330" s="14" t="n">
        <f aca="false">MATCH(A330,10_Lieux!$A:$A,0)</f>
        <v>11</v>
      </c>
      <c r="V330" s="14" t="n">
        <f aca="false">MATCH(B330,10_Lieux!$A:$A,0)</f>
        <v>122</v>
      </c>
      <c r="W330" s="14" t="n">
        <f aca="false">ROUND(6371*2*ASIN(SQRT(SIN(RADIANS(INDEX(10_Lieux!$F:$F,V330)-INDEX(10_Lieux!$F:$F,U330))/2)^2+COS(RADIANS(INDEX(10_Lieux!$F:$F,U330)))*COS(RADIANS(INDEX(10_Lieux!$F:$F,V330)))*SIN(RADIANS(INDEX(10_Lieux!$G:$G,V330)-INDEX(10_Lieux!$G:$G,U330))/2)^2)),1)</f>
        <v>284.5</v>
      </c>
      <c r="X330" s="14" t="n">
        <f aca="false">ROUND(I330/IF(I330&lt;p_seuil_vitesse,p_vit_lente,p_vit_rapide)*60/15,0)*15</f>
        <v>225</v>
      </c>
      <c r="Y330" s="14" t="n">
        <f aca="false">MAX(IF(INDEX(10_Lieux!$B:$B,U330)&lt;&gt;"Ville",INDEX(10_Lieux!$I:$I,U330),0),IF(INDEX(10_Lieux!$B:$B,V330)&lt;&gt;"Ville",INDEX(10_Lieux!$I:$I,V330),0))</f>
        <v>0</v>
      </c>
      <c r="Z330" s="14" t="str">
        <f aca="false">A330&amp;"|"&amp;B330</f>
        <v>Chambéry|Zurich</v>
      </c>
      <c r="AA330" s="14" t="str">
        <f aca="false">IF(I330&lt;p_local,"Local",IF(I330&lt;p_vv_min,"Courte distance",IF(I330&lt;p_tres_long,"Longue distance","Très longue distance")))</f>
        <v>Longue distance</v>
      </c>
    </row>
    <row r="331" customFormat="false" ht="15" hidden="false" customHeight="true" outlineLevel="0" collapsed="false">
      <c r="A331" s="1" t="s">
        <v>150</v>
      </c>
      <c r="B331" s="1" t="s">
        <v>166</v>
      </c>
      <c r="C331" s="1" t="s">
        <v>33</v>
      </c>
      <c r="D331" s="1" t="s">
        <v>124</v>
      </c>
      <c r="E331" s="1" t="s">
        <v>475</v>
      </c>
      <c r="F331" s="14" t="s">
        <v>40</v>
      </c>
      <c r="G331" s="14" t="str">
        <f aca="false">IF(I331&lt;p_local,"Local → page infra",IF(H331&gt;=p_ph1,"Phase 1",IF(H331&gt;=p_ph2,"Phase 2","Phase 3")))</f>
        <v>Phase 2</v>
      </c>
      <c r="H331" s="14" t="n">
        <f aca="false">IF(I331&lt;p_local,0,IF(C331="Aéroport → Aéroport",p_pts_plein,IF(Y331&gt;0,IF(I331&lt;=Y331,p_pts_plein,IF(I331&lt;=p_mult2*Y331,p_pts_moyen,p_pts_r3)),IF(I331&gt;=p_vv_min,p_pts_plein,IF(I331&gt;=p_vv_moy,p_pts_moyen,p_pts_court))))+IF(INDEX(10_Lieux!$D:$D,U331)=1,p_prio1,p_prio2)+IF(INDEX(10_Lieux!$D:$D,V331)=1,p_prio1,p_prio2)+IF(K331="Oui",p_tf,0)+p_hub*((INDEX(10_Lieux!$H:$H,U331)="Hub")+(INDEX(10_Lieux!$H:$H,V331)="Hub"))+IF(OR(INDEX(10_Lieux!$H:$H,U331)="Premium",INDEX(10_Lieux!$H:$H,V331)="Premium"),p_prem,0))</f>
        <v>65</v>
      </c>
      <c r="I331" s="14" t="n">
        <f aca="false">ROUND(W331*p_facteur,0)</f>
        <v>242</v>
      </c>
      <c r="J331" s="14" t="str">
        <f aca="false">IF(X331&lt;60,X331&amp;" min",INT(X331/60)&amp;" h"&amp;IF(MOD(X331,60)=0,""," "&amp;TEXT(MOD(X331,60),"00")))</f>
        <v>2 h 30</v>
      </c>
      <c r="K331" s="14" t="str">
        <f aca="false">IF(S331&lt;&gt;T331,"Oui","Non")</f>
        <v>Oui</v>
      </c>
      <c r="L331" s="14" t="str">
        <f aca="false">IF(AND(INDEX(10_Lieux!$B:$B,U331)="Ville",INDEX(10_Lieux!$B:$B,V331)="Ville"),"/chauffeur-prive/"&amp;INDEX(10_Lieux!$E:$E,U331)&amp;"-"&amp;INDEX(10_Lieux!$E:$E,V331)&amp;"/","/chauffeur-prive/"&amp;INDEX(10_Lieux!$E:$E,U331)&amp;"/"&amp;INDEX(10_Lieux!$E:$E,V331)&amp;"/")</f>
        <v>/chauffeur-prive/chambery-berne/</v>
      </c>
      <c r="M331" s="14" t="str">
        <f aca="false">IFERROR(INDEX($L:$L,MATCH(B331&amp;"|"&amp;A331,$Z:$Z,0)),"—")</f>
        <v>/chauffeur-prive/berne-chambery/</v>
      </c>
      <c r="N331" s="14" t="str">
        <f aca="false">IF(LEN("Chauffeur privé "&amp;INDEX(10_Lieux!$J:$J,U331)&amp;" → "&amp;INDEX(10_Lieux!$J:$J,V331)&amp;" | 24h/24")&gt;60,"Chauffeur privé "&amp;INDEX(10_Lieux!$J:$J,U331)&amp;" → "&amp;INDEX(10_Lieux!$J:$J,V331),"Chauffeur privé "&amp;INDEX(10_Lieux!$J:$J,U331)&amp;" → "&amp;INDEX(10_Lieux!$J:$J,V331)&amp;" | 24h/24")</f>
        <v>Chauffeur privé Chambéry → Berne | 24h/24</v>
      </c>
      <c r="O331" s="14" t="n">
        <f aca="false">LEN(N331)</f>
        <v>41</v>
      </c>
      <c r="P331" s="14" t="str">
        <f aca="false">"Chauffeur privé "&amp;INDEX(10_Lieux!$K:$K,U331)&amp;" vers "&amp;INDEX(10_Lieux!$L:$L,V331)</f>
        <v>Chauffeur privé de Chambéry vers Berne</v>
      </c>
      <c r="Q331" s="14" t="str">
        <f aca="false">"Chauffeur privé "&amp;INDEX(10_Lieux!$K:$K,U331)&amp;" vers "&amp;INDEX(10_Lieux!$L:$L,V331)&amp;" : env. "&amp;I331&amp;" km, "&amp;J331&amp;" de route. Devis personnalisé, standard 24h/24 et 7j/7."</f>
        <v>Chauffeur privé de Chambéry vers Berne : env. 242 km, 2 h 30 de route. Devis personnalisé, standard 24h/24 et 7j/7.</v>
      </c>
      <c r="R331" s="14" t="n">
        <f aca="false">LEN(Q331)</f>
        <v>115</v>
      </c>
      <c r="S331" s="14" t="str">
        <f aca="false">INDEX(10_Lieux!$C:$C,U331)</f>
        <v>France</v>
      </c>
      <c r="T331" s="14" t="str">
        <f aca="false">INDEX(10_Lieux!$C:$C,V331)</f>
        <v>Suisse</v>
      </c>
      <c r="U331" s="14" t="n">
        <f aca="false">MATCH(A331,10_Lieux!$A:$A,0)</f>
        <v>11</v>
      </c>
      <c r="V331" s="14" t="n">
        <f aca="false">MATCH(B331,10_Lieux!$A:$A,0)</f>
        <v>123</v>
      </c>
      <c r="W331" s="14" t="n">
        <f aca="false">ROUND(6371*2*ASIN(SQRT(SIN(RADIANS(INDEX(10_Lieux!$F:$F,V331)-INDEX(10_Lieux!$F:$F,U331))/2)^2+COS(RADIANS(INDEX(10_Lieux!$F:$F,U331)))*COS(RADIANS(INDEX(10_Lieux!$F:$F,V331)))*SIN(RADIANS(INDEX(10_Lieux!$G:$G,V331)-INDEX(10_Lieux!$G:$G,U331))/2)^2)),1)</f>
        <v>193.6</v>
      </c>
      <c r="X331" s="14" t="n">
        <f aca="false">ROUND(I331/IF(I331&lt;p_seuil_vitesse,p_vit_lente,p_vit_rapide)*60/15,0)*15</f>
        <v>150</v>
      </c>
      <c r="Y331" s="14" t="n">
        <f aca="false">MAX(IF(INDEX(10_Lieux!$B:$B,U331)&lt;&gt;"Ville",INDEX(10_Lieux!$I:$I,U331),0),IF(INDEX(10_Lieux!$B:$B,V331)&lt;&gt;"Ville",INDEX(10_Lieux!$I:$I,V331),0))</f>
        <v>0</v>
      </c>
      <c r="Z331" s="14" t="str">
        <f aca="false">A331&amp;"|"&amp;B331</f>
        <v>Chambéry|Berne</v>
      </c>
      <c r="AA331" s="14" t="str">
        <f aca="false">IF(I331&lt;p_local,"Local",IF(I331&lt;p_vv_min,"Courte distance",IF(I331&lt;p_tres_long,"Longue distance","Très longue distance")))</f>
        <v>Longue distance</v>
      </c>
    </row>
    <row r="332" customFormat="false" ht="15" hidden="false" customHeight="true" outlineLevel="0" collapsed="false">
      <c r="A332" s="1" t="s">
        <v>152</v>
      </c>
      <c r="B332" s="1" t="s">
        <v>122</v>
      </c>
      <c r="C332" s="1" t="s">
        <v>33</v>
      </c>
      <c r="D332" s="1" t="s">
        <v>124</v>
      </c>
      <c r="E332" s="1" t="s">
        <v>476</v>
      </c>
      <c r="F332" s="14" t="s">
        <v>40</v>
      </c>
      <c r="G332" s="14" t="str">
        <f aca="false">IF(I332&lt;p_local,"Local → page infra",IF(H332&gt;=p_ph1,"Phase 1",IF(H332&gt;=p_ph2,"Phase 2","Phase 3")))</f>
        <v>Phase 1</v>
      </c>
      <c r="H332" s="14" t="n">
        <f aca="false">IF(I332&lt;p_local,0,IF(C332="Aéroport → Aéroport",p_pts_plein,IF(Y332&gt;0,IF(I332&lt;=Y332,p_pts_plein,IF(I332&lt;=p_mult2*Y332,p_pts_moyen,p_pts_r3)),IF(I332&gt;=p_vv_min,p_pts_plein,IF(I332&gt;=p_vv_moy,p_pts_moyen,p_pts_court))))+IF(INDEX(10_Lieux!$D:$D,U332)=1,p_prio1,p_prio2)+IF(INDEX(10_Lieux!$D:$D,V332)=1,p_prio1,p_prio2)+IF(K332="Oui",p_tf,0)+p_hub*((INDEX(10_Lieux!$H:$H,U332)="Hub")+(INDEX(10_Lieux!$H:$H,V332)="Hub"))+IF(OR(INDEX(10_Lieux!$H:$H,U332)="Premium",INDEX(10_Lieux!$H:$H,V332)="Premium"),p_prem,0))</f>
        <v>90</v>
      </c>
      <c r="I332" s="14" t="n">
        <f aca="false">ROUND(W332*p_facteur,0)</f>
        <v>512</v>
      </c>
      <c r="J332" s="14" t="str">
        <f aca="false">IF(X332&lt;60,X332&amp;" min",INT(X332/60)&amp;" h"&amp;IF(MOD(X332,60)=0,""," "&amp;TEXT(MOD(X332,60),"00")))</f>
        <v>5 h 30</v>
      </c>
      <c r="K332" s="14" t="str">
        <f aca="false">IF(S332&lt;&gt;T332,"Oui","Non")</f>
        <v>Oui</v>
      </c>
      <c r="L332" s="14" t="str">
        <f aca="false">IF(AND(INDEX(10_Lieux!$B:$B,U332)="Ville",INDEX(10_Lieux!$B:$B,V332)="Ville"),"/chauffeur-prive/"&amp;INDEX(10_Lieux!$E:$E,U332)&amp;"-"&amp;INDEX(10_Lieux!$E:$E,V332)&amp;"/","/chauffeur-prive/"&amp;INDEX(10_Lieux!$E:$E,U332)&amp;"/"&amp;INDEX(10_Lieux!$E:$E,V332)&amp;"/")</f>
        <v>/chauffeur-prive/geneve-paris/</v>
      </c>
      <c r="M332" s="14" t="str">
        <f aca="false">IFERROR(INDEX($L:$L,MATCH(B332&amp;"|"&amp;A332,$Z:$Z,0)),"—")</f>
        <v>/chauffeur-prive/paris-geneve/</v>
      </c>
      <c r="N332" s="14" t="str">
        <f aca="false">IF(LEN("Chauffeur privé "&amp;INDEX(10_Lieux!$J:$J,U332)&amp;" → "&amp;INDEX(10_Lieux!$J:$J,V332)&amp;" | 24h/24")&gt;60,"Chauffeur privé "&amp;INDEX(10_Lieux!$J:$J,U332)&amp;" → "&amp;INDEX(10_Lieux!$J:$J,V332),"Chauffeur privé "&amp;INDEX(10_Lieux!$J:$J,U332)&amp;" → "&amp;INDEX(10_Lieux!$J:$J,V332)&amp;" | 24h/24")</f>
        <v>Chauffeur privé Genève → Paris | 24h/24</v>
      </c>
      <c r="O332" s="14" t="n">
        <f aca="false">LEN(N332)</f>
        <v>39</v>
      </c>
      <c r="P332" s="14" t="str">
        <f aca="false">"Chauffeur privé "&amp;INDEX(10_Lieux!$K:$K,U332)&amp;" vers "&amp;INDEX(10_Lieux!$L:$L,V332)</f>
        <v>Chauffeur privé de Genève vers Paris</v>
      </c>
      <c r="Q332" s="14" t="str">
        <f aca="false">"Chauffeur privé "&amp;INDEX(10_Lieux!$K:$K,U332)&amp;" vers "&amp;INDEX(10_Lieux!$L:$L,V332)&amp;" : env. "&amp;I332&amp;" km, "&amp;J332&amp;" de route. Devis personnalisé, standard 24h/24 et 7j/7."</f>
        <v>Chauffeur privé de Genève vers Paris : env. 512 km, 5 h 30 de route. Devis personnalisé, standard 24h/24 et 7j/7.</v>
      </c>
      <c r="R332" s="14" t="n">
        <f aca="false">LEN(Q332)</f>
        <v>113</v>
      </c>
      <c r="S332" s="14" t="str">
        <f aca="false">INDEX(10_Lieux!$C:$C,U332)</f>
        <v>Suisse</v>
      </c>
      <c r="T332" s="14" t="str">
        <f aca="false">INDEX(10_Lieux!$C:$C,V332)</f>
        <v>France</v>
      </c>
      <c r="U332" s="14" t="n">
        <f aca="false">MATCH(A332,10_Lieux!$A:$A,0)</f>
        <v>111</v>
      </c>
      <c r="V332" s="14" t="n">
        <f aca="false">MATCH(B332,10_Lieux!$A:$A,0)</f>
        <v>2</v>
      </c>
      <c r="W332" s="14" t="n">
        <f aca="false">ROUND(6371*2*ASIN(SQRT(SIN(RADIANS(INDEX(10_Lieux!$F:$F,V332)-INDEX(10_Lieux!$F:$F,U332))/2)^2+COS(RADIANS(INDEX(10_Lieux!$F:$F,U332)))*COS(RADIANS(INDEX(10_Lieux!$F:$F,V332)))*SIN(RADIANS(INDEX(10_Lieux!$G:$G,V332)-INDEX(10_Lieux!$G:$G,U332))/2)^2)),1)</f>
        <v>409.8</v>
      </c>
      <c r="X332" s="14" t="n">
        <f aca="false">ROUND(I332/IF(I332&lt;p_seuil_vitesse,p_vit_lente,p_vit_rapide)*60/15,0)*15</f>
        <v>330</v>
      </c>
      <c r="Y332" s="14" t="n">
        <f aca="false">MAX(IF(INDEX(10_Lieux!$B:$B,U332)&lt;&gt;"Ville",INDEX(10_Lieux!$I:$I,U332),0),IF(INDEX(10_Lieux!$B:$B,V332)&lt;&gt;"Ville",INDEX(10_Lieux!$I:$I,V332),0))</f>
        <v>0</v>
      </c>
      <c r="Z332" s="14" t="str">
        <f aca="false">A332&amp;"|"&amp;B332</f>
        <v>Genève|Paris</v>
      </c>
      <c r="AA332" s="14" t="str">
        <f aca="false">IF(I332&lt;p_local,"Local",IF(I332&lt;p_vv_min,"Courte distance",IF(I332&lt;p_tres_long,"Longue distance","Très longue distance")))</f>
        <v>Longue distance</v>
      </c>
    </row>
    <row r="333" customFormat="false" ht="15" hidden="false" customHeight="true" outlineLevel="0" collapsed="false">
      <c r="A333" s="1" t="s">
        <v>152</v>
      </c>
      <c r="B333" s="1" t="s">
        <v>123</v>
      </c>
      <c r="C333" s="1" t="s">
        <v>33</v>
      </c>
      <c r="D333" s="1" t="s">
        <v>124</v>
      </c>
      <c r="E333" s="1" t="s">
        <v>477</v>
      </c>
      <c r="F333" s="14" t="s">
        <v>40</v>
      </c>
      <c r="G333" s="14" t="str">
        <f aca="false">IF(I333&lt;p_local,"Local → page infra",IF(H333&gt;=p_ph1,"Phase 1",IF(H333&gt;=p_ph2,"Phase 2","Phase 3")))</f>
        <v>Phase 1</v>
      </c>
      <c r="H333" s="14" t="n">
        <f aca="false">IF(I333&lt;p_local,0,IF(C333="Aéroport → Aéroport",p_pts_plein,IF(Y333&gt;0,IF(I333&lt;=Y333,p_pts_plein,IF(I333&lt;=p_mult2*Y333,p_pts_moyen,p_pts_r3)),IF(I333&gt;=p_vv_min,p_pts_plein,IF(I333&gt;=p_vv_moy,p_pts_moyen,p_pts_court))))+IF(INDEX(10_Lieux!$D:$D,U333)=1,p_prio1,p_prio2)+IF(INDEX(10_Lieux!$D:$D,V333)=1,p_prio1,p_prio2)+IF(K333="Oui",p_tf,0)+p_hub*((INDEX(10_Lieux!$H:$H,U333)="Hub")+(INDEX(10_Lieux!$H:$H,V333)="Hub"))+IF(OR(INDEX(10_Lieux!$H:$H,U333)="Premium",INDEX(10_Lieux!$H:$H,V333)="Premium"),p_prem,0))</f>
        <v>90</v>
      </c>
      <c r="I333" s="14" t="n">
        <f aca="false">ROUND(W333*p_facteur,0)</f>
        <v>140</v>
      </c>
      <c r="J333" s="14" t="str">
        <f aca="false">IF(X333&lt;60,X333&amp;" min",INT(X333/60)&amp;" h"&amp;IF(MOD(X333,60)=0,""," "&amp;TEXT(MOD(X333,60),"00")))</f>
        <v>1 h 30</v>
      </c>
      <c r="K333" s="14" t="str">
        <f aca="false">IF(S333&lt;&gt;T333,"Oui","Non")</f>
        <v>Oui</v>
      </c>
      <c r="L333" s="14" t="str">
        <f aca="false">IF(AND(INDEX(10_Lieux!$B:$B,U333)="Ville",INDEX(10_Lieux!$B:$B,V333)="Ville"),"/chauffeur-prive/"&amp;INDEX(10_Lieux!$E:$E,U333)&amp;"-"&amp;INDEX(10_Lieux!$E:$E,V333)&amp;"/","/chauffeur-prive/"&amp;INDEX(10_Lieux!$E:$E,U333)&amp;"/"&amp;INDEX(10_Lieux!$E:$E,V333)&amp;"/")</f>
        <v>/chauffeur-prive/geneve-lyon/</v>
      </c>
      <c r="M333" s="14" t="str">
        <f aca="false">IFERROR(INDEX($L:$L,MATCH(B333&amp;"|"&amp;A333,$Z:$Z,0)),"—")</f>
        <v>/chauffeur-prive/lyon-geneve/</v>
      </c>
      <c r="N333" s="14" t="str">
        <f aca="false">IF(LEN("Chauffeur privé "&amp;INDEX(10_Lieux!$J:$J,U333)&amp;" → "&amp;INDEX(10_Lieux!$J:$J,V333)&amp;" | 24h/24")&gt;60,"Chauffeur privé "&amp;INDEX(10_Lieux!$J:$J,U333)&amp;" → "&amp;INDEX(10_Lieux!$J:$J,V333),"Chauffeur privé "&amp;INDEX(10_Lieux!$J:$J,U333)&amp;" → "&amp;INDEX(10_Lieux!$J:$J,V333)&amp;" | 24h/24")</f>
        <v>Chauffeur privé Genève → Lyon | 24h/24</v>
      </c>
      <c r="O333" s="14" t="n">
        <f aca="false">LEN(N333)</f>
        <v>38</v>
      </c>
      <c r="P333" s="14" t="str">
        <f aca="false">"Chauffeur privé "&amp;INDEX(10_Lieux!$K:$K,U333)&amp;" vers "&amp;INDEX(10_Lieux!$L:$L,V333)</f>
        <v>Chauffeur privé de Genève vers Lyon</v>
      </c>
      <c r="Q333" s="14" t="str">
        <f aca="false">"Chauffeur privé "&amp;INDEX(10_Lieux!$K:$K,U333)&amp;" vers "&amp;INDEX(10_Lieux!$L:$L,V333)&amp;" : env. "&amp;I333&amp;" km, "&amp;J333&amp;" de route. Devis personnalisé, standard 24h/24 et 7j/7."</f>
        <v>Chauffeur privé de Genève vers Lyon : env. 140 km, 1 h 30 de route. Devis personnalisé, standard 24h/24 et 7j/7.</v>
      </c>
      <c r="R333" s="14" t="n">
        <f aca="false">LEN(Q333)</f>
        <v>112</v>
      </c>
      <c r="S333" s="14" t="str">
        <f aca="false">INDEX(10_Lieux!$C:$C,U333)</f>
        <v>Suisse</v>
      </c>
      <c r="T333" s="14" t="str">
        <f aca="false">INDEX(10_Lieux!$C:$C,V333)</f>
        <v>France</v>
      </c>
      <c r="U333" s="14" t="n">
        <f aca="false">MATCH(A333,10_Lieux!$A:$A,0)</f>
        <v>111</v>
      </c>
      <c r="V333" s="14" t="n">
        <f aca="false">MATCH(B333,10_Lieux!$A:$A,0)</f>
        <v>8</v>
      </c>
      <c r="W333" s="14" t="n">
        <f aca="false">ROUND(6371*2*ASIN(SQRT(SIN(RADIANS(INDEX(10_Lieux!$F:$F,V333)-INDEX(10_Lieux!$F:$F,U333))/2)^2+COS(RADIANS(INDEX(10_Lieux!$F:$F,U333)))*COS(RADIANS(INDEX(10_Lieux!$F:$F,V333)))*SIN(RADIANS(INDEX(10_Lieux!$G:$G,V333)-INDEX(10_Lieux!$G:$G,U333))/2)^2)),1)</f>
        <v>112.2</v>
      </c>
      <c r="X333" s="14" t="n">
        <f aca="false">ROUND(I333/IF(I333&lt;p_seuil_vitesse,p_vit_lente,p_vit_rapide)*60/15,0)*15</f>
        <v>90</v>
      </c>
      <c r="Y333" s="14" t="n">
        <f aca="false">MAX(IF(INDEX(10_Lieux!$B:$B,U333)&lt;&gt;"Ville",INDEX(10_Lieux!$I:$I,U333),0),IF(INDEX(10_Lieux!$B:$B,V333)&lt;&gt;"Ville",INDEX(10_Lieux!$I:$I,V333),0))</f>
        <v>0</v>
      </c>
      <c r="Z333" s="14" t="str">
        <f aca="false">A333&amp;"|"&amp;B333</f>
        <v>Genève|Lyon</v>
      </c>
      <c r="AA333" s="14" t="str">
        <f aca="false">IF(I333&lt;p_local,"Local",IF(I333&lt;p_vv_min,"Courte distance",IF(I333&lt;p_tres_long,"Longue distance","Très longue distance")))</f>
        <v>Longue distance</v>
      </c>
    </row>
    <row r="334" customFormat="false" ht="15" hidden="false" customHeight="true" outlineLevel="0" collapsed="false">
      <c r="A334" s="1" t="s">
        <v>152</v>
      </c>
      <c r="B334" s="1" t="s">
        <v>126</v>
      </c>
      <c r="C334" s="1" t="s">
        <v>33</v>
      </c>
      <c r="D334" s="1" t="s">
        <v>124</v>
      </c>
      <c r="E334" s="1" t="s">
        <v>478</v>
      </c>
      <c r="F334" s="14" t="s">
        <v>40</v>
      </c>
      <c r="G334" s="14" t="str">
        <f aca="false">IF(I334&lt;p_local,"Local → page infra",IF(H334&gt;=p_ph1,"Phase 1",IF(H334&gt;=p_ph2,"Phase 2","Phase 3")))</f>
        <v>Phase 1</v>
      </c>
      <c r="H334" s="14" t="n">
        <f aca="false">IF(I334&lt;p_local,0,IF(C334="Aéroport → Aéroport",p_pts_plein,IF(Y334&gt;0,IF(I334&lt;=Y334,p_pts_plein,IF(I334&lt;=p_mult2*Y334,p_pts_moyen,p_pts_r3)),IF(I334&gt;=p_vv_min,p_pts_plein,IF(I334&gt;=p_vv_moy,p_pts_moyen,p_pts_court))))+IF(INDEX(10_Lieux!$D:$D,U334)=1,p_prio1,p_prio2)+IF(INDEX(10_Lieux!$D:$D,V334)=1,p_prio1,p_prio2)+IF(K334="Oui",p_tf,0)+p_hub*((INDEX(10_Lieux!$H:$H,U334)="Hub")+(INDEX(10_Lieux!$H:$H,V334)="Hub"))+IF(OR(INDEX(10_Lieux!$H:$H,U334)="Premium",INDEX(10_Lieux!$H:$H,V334)="Premium"),p_prem,0))</f>
        <v>90</v>
      </c>
      <c r="I334" s="14" t="n">
        <f aca="false">ROUND(W334*p_facteur,0)</f>
        <v>364</v>
      </c>
      <c r="J334" s="14" t="str">
        <f aca="false">IF(X334&lt;60,X334&amp;" min",INT(X334/60)&amp;" h"&amp;IF(MOD(X334,60)=0,""," "&amp;TEXT(MOD(X334,60),"00")))</f>
        <v>3 h 45</v>
      </c>
      <c r="K334" s="14" t="str">
        <f aca="false">IF(S334&lt;&gt;T334,"Oui","Non")</f>
        <v>Oui</v>
      </c>
      <c r="L334" s="14" t="str">
        <f aca="false">IF(AND(INDEX(10_Lieux!$B:$B,U334)="Ville",INDEX(10_Lieux!$B:$B,V334)="Ville"),"/chauffeur-prive/"&amp;INDEX(10_Lieux!$E:$E,U334)&amp;"-"&amp;INDEX(10_Lieux!$E:$E,V334)&amp;"/","/chauffeur-prive/"&amp;INDEX(10_Lieux!$E:$E,U334)&amp;"/"&amp;INDEX(10_Lieux!$E:$E,V334)&amp;"/")</f>
        <v>/chauffeur-prive/geneve-nice/</v>
      </c>
      <c r="M334" s="14" t="str">
        <f aca="false">IFERROR(INDEX($L:$L,MATCH(B334&amp;"|"&amp;A334,$Z:$Z,0)),"—")</f>
        <v>/chauffeur-prive/nice-geneve/</v>
      </c>
      <c r="N334" s="14" t="str">
        <f aca="false">IF(LEN("Chauffeur privé "&amp;INDEX(10_Lieux!$J:$J,U334)&amp;" → "&amp;INDEX(10_Lieux!$J:$J,V334)&amp;" | 24h/24")&gt;60,"Chauffeur privé "&amp;INDEX(10_Lieux!$J:$J,U334)&amp;" → "&amp;INDEX(10_Lieux!$J:$J,V334),"Chauffeur privé "&amp;INDEX(10_Lieux!$J:$J,U334)&amp;" → "&amp;INDEX(10_Lieux!$J:$J,V334)&amp;" | 24h/24")</f>
        <v>Chauffeur privé Genève → Nice | 24h/24</v>
      </c>
      <c r="O334" s="14" t="n">
        <f aca="false">LEN(N334)</f>
        <v>38</v>
      </c>
      <c r="P334" s="14" t="str">
        <f aca="false">"Chauffeur privé "&amp;INDEX(10_Lieux!$K:$K,U334)&amp;" vers "&amp;INDEX(10_Lieux!$L:$L,V334)</f>
        <v>Chauffeur privé de Genève vers Nice</v>
      </c>
      <c r="Q334" s="14" t="str">
        <f aca="false">"Chauffeur privé "&amp;INDEX(10_Lieux!$K:$K,U334)&amp;" vers "&amp;INDEX(10_Lieux!$L:$L,V334)&amp;" : env. "&amp;I334&amp;" km, "&amp;J334&amp;" de route. Devis personnalisé, standard 24h/24 et 7j/7."</f>
        <v>Chauffeur privé de Genève vers Nice : env. 364 km, 3 h 45 de route. Devis personnalisé, standard 24h/24 et 7j/7.</v>
      </c>
      <c r="R334" s="14" t="n">
        <f aca="false">LEN(Q334)</f>
        <v>112</v>
      </c>
      <c r="S334" s="14" t="str">
        <f aca="false">INDEX(10_Lieux!$C:$C,U334)</f>
        <v>Suisse</v>
      </c>
      <c r="T334" s="14" t="str">
        <f aca="false">INDEX(10_Lieux!$C:$C,V334)</f>
        <v>France</v>
      </c>
      <c r="U334" s="14" t="n">
        <f aca="false">MATCH(A334,10_Lieux!$A:$A,0)</f>
        <v>111</v>
      </c>
      <c r="V334" s="14" t="n">
        <f aca="false">MATCH(B334,10_Lieux!$A:$A,0)</f>
        <v>80</v>
      </c>
      <c r="W334" s="14" t="n">
        <f aca="false">ROUND(6371*2*ASIN(SQRT(SIN(RADIANS(INDEX(10_Lieux!$F:$F,V334)-INDEX(10_Lieux!$F:$F,U334))/2)^2+COS(RADIANS(INDEX(10_Lieux!$F:$F,U334)))*COS(RADIANS(INDEX(10_Lieux!$F:$F,V334)))*SIN(RADIANS(INDEX(10_Lieux!$G:$G,V334)-INDEX(10_Lieux!$G:$G,U334))/2)^2)),1)</f>
        <v>291</v>
      </c>
      <c r="X334" s="14" t="n">
        <f aca="false">ROUND(I334/IF(I334&lt;p_seuil_vitesse,p_vit_lente,p_vit_rapide)*60/15,0)*15</f>
        <v>225</v>
      </c>
      <c r="Y334" s="14" t="n">
        <f aca="false">MAX(IF(INDEX(10_Lieux!$B:$B,U334)&lt;&gt;"Ville",INDEX(10_Lieux!$I:$I,U334),0),IF(INDEX(10_Lieux!$B:$B,V334)&lt;&gt;"Ville",INDEX(10_Lieux!$I:$I,V334),0))</f>
        <v>0</v>
      </c>
      <c r="Z334" s="14" t="str">
        <f aca="false">A334&amp;"|"&amp;B334</f>
        <v>Genève|Nice</v>
      </c>
      <c r="AA334" s="14" t="str">
        <f aca="false">IF(I334&lt;p_local,"Local",IF(I334&lt;p_vv_min,"Courte distance",IF(I334&lt;p_tres_long,"Longue distance","Très longue distance")))</f>
        <v>Longue distance</v>
      </c>
    </row>
    <row r="335" customFormat="false" ht="15" hidden="false" customHeight="true" outlineLevel="0" collapsed="false">
      <c r="A335" s="1" t="s">
        <v>152</v>
      </c>
      <c r="B335" s="1" t="s">
        <v>128</v>
      </c>
      <c r="C335" s="1" t="s">
        <v>33</v>
      </c>
      <c r="D335" s="1" t="s">
        <v>124</v>
      </c>
      <c r="E335" s="1" t="s">
        <v>479</v>
      </c>
      <c r="F335" s="14" t="s">
        <v>40</v>
      </c>
      <c r="G335" s="14" t="str">
        <f aca="false">IF(I335&lt;p_local,"Local → page infra",IF(H335&gt;=p_ph1,"Phase 1",IF(H335&gt;=p_ph2,"Phase 2","Phase 3")))</f>
        <v>Phase 1</v>
      </c>
      <c r="H335" s="14" t="n">
        <f aca="false">IF(I335&lt;p_local,0,IF(C335="Aéroport → Aéroport",p_pts_plein,IF(Y335&gt;0,IF(I335&lt;=Y335,p_pts_plein,IF(I335&lt;=p_mult2*Y335,p_pts_moyen,p_pts_r3)),IF(I335&gt;=p_vv_min,p_pts_plein,IF(I335&gt;=p_vv_moy,p_pts_moyen,p_pts_court))))+IF(INDEX(10_Lieux!$D:$D,U335)=1,p_prio1,p_prio2)+IF(INDEX(10_Lieux!$D:$D,V335)=1,p_prio1,p_prio2)+IF(K335="Oui",p_tf,0)+p_hub*((INDEX(10_Lieux!$H:$H,U335)="Hub")+(INDEX(10_Lieux!$H:$H,V335)="Hub"))+IF(OR(INDEX(10_Lieux!$H:$H,U335)="Premium",INDEX(10_Lieux!$H:$H,V335)="Premium"),p_prem,0))</f>
        <v>90</v>
      </c>
      <c r="I335" s="14" t="n">
        <f aca="false">ROUND(W335*p_facteur,0)</f>
        <v>411</v>
      </c>
      <c r="J335" s="14" t="str">
        <f aca="false">IF(X335&lt;60,X335&amp;" min",INT(X335/60)&amp;" h"&amp;IF(MOD(X335,60)=0,""," "&amp;TEXT(MOD(X335,60),"00")))</f>
        <v>4 h 15</v>
      </c>
      <c r="K335" s="14" t="str">
        <f aca="false">IF(S335&lt;&gt;T335,"Oui","Non")</f>
        <v>Oui</v>
      </c>
      <c r="L335" s="14" t="str">
        <f aca="false">IF(AND(INDEX(10_Lieux!$B:$B,U335)="Ville",INDEX(10_Lieux!$B:$B,V335)="Ville"),"/chauffeur-prive/"&amp;INDEX(10_Lieux!$E:$E,U335)&amp;"-"&amp;INDEX(10_Lieux!$E:$E,V335)&amp;"/","/chauffeur-prive/"&amp;INDEX(10_Lieux!$E:$E,U335)&amp;"/"&amp;INDEX(10_Lieux!$E:$E,V335)&amp;"/")</f>
        <v>/chauffeur-prive/geneve-marseille/</v>
      </c>
      <c r="M335" s="14" t="str">
        <f aca="false">IFERROR(INDEX($L:$L,MATCH(B335&amp;"|"&amp;A335,$Z:$Z,0)),"—")</f>
        <v>/chauffeur-prive/marseille-geneve/</v>
      </c>
      <c r="N335" s="14" t="str">
        <f aca="false">IF(LEN("Chauffeur privé "&amp;INDEX(10_Lieux!$J:$J,U335)&amp;" → "&amp;INDEX(10_Lieux!$J:$J,V335)&amp;" | 24h/24")&gt;60,"Chauffeur privé "&amp;INDEX(10_Lieux!$J:$J,U335)&amp;" → "&amp;INDEX(10_Lieux!$J:$J,V335),"Chauffeur privé "&amp;INDEX(10_Lieux!$J:$J,U335)&amp;" → "&amp;INDEX(10_Lieux!$J:$J,V335)&amp;" | 24h/24")</f>
        <v>Chauffeur privé Genève → Marseille | 24h/24</v>
      </c>
      <c r="O335" s="14" t="n">
        <f aca="false">LEN(N335)</f>
        <v>43</v>
      </c>
      <c r="P335" s="14" t="str">
        <f aca="false">"Chauffeur privé "&amp;INDEX(10_Lieux!$K:$K,U335)&amp;" vers "&amp;INDEX(10_Lieux!$L:$L,V335)</f>
        <v>Chauffeur privé de Genève vers Marseille</v>
      </c>
      <c r="Q335" s="14" t="str">
        <f aca="false">"Chauffeur privé "&amp;INDEX(10_Lieux!$K:$K,U335)&amp;" vers "&amp;INDEX(10_Lieux!$L:$L,V335)&amp;" : env. "&amp;I335&amp;" km, "&amp;J335&amp;" de route. Devis personnalisé, standard 24h/24 et 7j/7."</f>
        <v>Chauffeur privé de Genève vers Marseille : env. 411 km, 4 h 15 de route. Devis personnalisé, standard 24h/24 et 7j/7.</v>
      </c>
      <c r="R335" s="14" t="n">
        <f aca="false">LEN(Q335)</f>
        <v>117</v>
      </c>
      <c r="S335" s="14" t="str">
        <f aca="false">INDEX(10_Lieux!$C:$C,U335)</f>
        <v>Suisse</v>
      </c>
      <c r="T335" s="14" t="str">
        <f aca="false">INDEX(10_Lieux!$C:$C,V335)</f>
        <v>France</v>
      </c>
      <c r="U335" s="14" t="n">
        <f aca="false">MATCH(A335,10_Lieux!$A:$A,0)</f>
        <v>111</v>
      </c>
      <c r="V335" s="14" t="n">
        <f aca="false">MATCH(B335,10_Lieux!$A:$A,0)</f>
        <v>79</v>
      </c>
      <c r="W335" s="14" t="n">
        <f aca="false">ROUND(6371*2*ASIN(SQRT(SIN(RADIANS(INDEX(10_Lieux!$F:$F,V335)-INDEX(10_Lieux!$F:$F,U335))/2)^2+COS(RADIANS(INDEX(10_Lieux!$F:$F,U335)))*COS(RADIANS(INDEX(10_Lieux!$F:$F,V335)))*SIN(RADIANS(INDEX(10_Lieux!$G:$G,V335)-INDEX(10_Lieux!$G:$G,U335))/2)^2)),1)</f>
        <v>329</v>
      </c>
      <c r="X335" s="14" t="n">
        <f aca="false">ROUND(I335/IF(I335&lt;p_seuil_vitesse,p_vit_lente,p_vit_rapide)*60/15,0)*15</f>
        <v>255</v>
      </c>
      <c r="Y335" s="14" t="n">
        <f aca="false">MAX(IF(INDEX(10_Lieux!$B:$B,U335)&lt;&gt;"Ville",INDEX(10_Lieux!$I:$I,U335),0),IF(INDEX(10_Lieux!$B:$B,V335)&lt;&gt;"Ville",INDEX(10_Lieux!$I:$I,V335),0))</f>
        <v>0</v>
      </c>
      <c r="Z335" s="14" t="str">
        <f aca="false">A335&amp;"|"&amp;B335</f>
        <v>Genève|Marseille</v>
      </c>
      <c r="AA335" s="14" t="str">
        <f aca="false">IF(I335&lt;p_local,"Local",IF(I335&lt;p_vv_min,"Courte distance",IF(I335&lt;p_tres_long,"Longue distance","Très longue distance")))</f>
        <v>Longue distance</v>
      </c>
    </row>
    <row r="336" customFormat="false" ht="15" hidden="false" customHeight="true" outlineLevel="0" collapsed="false">
      <c r="A336" s="1" t="s">
        <v>152</v>
      </c>
      <c r="B336" s="1" t="s">
        <v>130</v>
      </c>
      <c r="C336" s="1" t="s">
        <v>33</v>
      </c>
      <c r="D336" s="1" t="s">
        <v>124</v>
      </c>
      <c r="E336" s="1" t="s">
        <v>480</v>
      </c>
      <c r="F336" s="14" t="s">
        <v>40</v>
      </c>
      <c r="G336" s="14" t="str">
        <f aca="false">IF(I336&lt;p_local,"Local → page infra",IF(H336&gt;=p_ph1,"Phase 1",IF(H336&gt;=p_ph2,"Phase 2","Phase 3")))</f>
        <v>Phase 1</v>
      </c>
      <c r="H336" s="14" t="n">
        <f aca="false">IF(I336&lt;p_local,0,IF(C336="Aéroport → Aéroport",p_pts_plein,IF(Y336&gt;0,IF(I336&lt;=Y336,p_pts_plein,IF(I336&lt;=p_mult2*Y336,p_pts_moyen,p_pts_r3)),IF(I336&gt;=p_vv_min,p_pts_plein,IF(I336&gt;=p_vv_moy,p_pts_moyen,p_pts_court))))+IF(INDEX(10_Lieux!$D:$D,U336)=1,p_prio1,p_prio2)+IF(INDEX(10_Lieux!$D:$D,V336)=1,p_prio1,p_prio2)+IF(K336="Oui",p_tf,0)+p_hub*((INDEX(10_Lieux!$H:$H,U336)="Hub")+(INDEX(10_Lieux!$H:$H,V336)="Hub"))+IF(OR(INDEX(10_Lieux!$H:$H,U336)="Premium",INDEX(10_Lieux!$H:$H,V336)="Premium"),p_prem,0))</f>
        <v>80</v>
      </c>
      <c r="I336" s="14" t="n">
        <f aca="false">ROUND(W336*p_facteur,0)</f>
        <v>681</v>
      </c>
      <c r="J336" s="14" t="str">
        <f aca="false">IF(X336&lt;60,X336&amp;" min",INT(X336/60)&amp;" h"&amp;IF(MOD(X336,60)=0,""," "&amp;TEXT(MOD(X336,60),"00")))</f>
        <v>7 h 15</v>
      </c>
      <c r="K336" s="14" t="str">
        <f aca="false">IF(S336&lt;&gt;T336,"Oui","Non")</f>
        <v>Oui</v>
      </c>
      <c r="L336" s="14" t="str">
        <f aca="false">IF(AND(INDEX(10_Lieux!$B:$B,U336)="Ville",INDEX(10_Lieux!$B:$B,V336)="Ville"),"/chauffeur-prive/"&amp;INDEX(10_Lieux!$E:$E,U336)&amp;"-"&amp;INDEX(10_Lieux!$E:$E,V336)&amp;"/","/chauffeur-prive/"&amp;INDEX(10_Lieux!$E:$E,U336)&amp;"/"&amp;INDEX(10_Lieux!$E:$E,V336)&amp;"/")</f>
        <v>/chauffeur-prive/geneve-bordeaux/</v>
      </c>
      <c r="M336" s="14" t="str">
        <f aca="false">IFERROR(INDEX($L:$L,MATCH(B336&amp;"|"&amp;A336,$Z:$Z,0)),"—")</f>
        <v>/chauffeur-prive/bordeaux-geneve/</v>
      </c>
      <c r="N336" s="14" t="str">
        <f aca="false">IF(LEN("Chauffeur privé "&amp;INDEX(10_Lieux!$J:$J,U336)&amp;" → "&amp;INDEX(10_Lieux!$J:$J,V336)&amp;" | 24h/24")&gt;60,"Chauffeur privé "&amp;INDEX(10_Lieux!$J:$J,U336)&amp;" → "&amp;INDEX(10_Lieux!$J:$J,V336),"Chauffeur privé "&amp;INDEX(10_Lieux!$J:$J,U336)&amp;" → "&amp;INDEX(10_Lieux!$J:$J,V336)&amp;" | 24h/24")</f>
        <v>Chauffeur privé Genève → Bordeaux | 24h/24</v>
      </c>
      <c r="O336" s="14" t="n">
        <f aca="false">LEN(N336)</f>
        <v>42</v>
      </c>
      <c r="P336" s="14" t="str">
        <f aca="false">"Chauffeur privé "&amp;INDEX(10_Lieux!$K:$K,U336)&amp;" vers "&amp;INDEX(10_Lieux!$L:$L,V336)</f>
        <v>Chauffeur privé de Genève vers Bordeaux</v>
      </c>
      <c r="Q336" s="14" t="str">
        <f aca="false">"Chauffeur privé "&amp;INDEX(10_Lieux!$K:$K,U336)&amp;" vers "&amp;INDEX(10_Lieux!$L:$L,V336)&amp;" : env. "&amp;I336&amp;" km, "&amp;J336&amp;" de route. Devis personnalisé, standard 24h/24 et 7j/7."</f>
        <v>Chauffeur privé de Genève vers Bordeaux : env. 681 km, 7 h 15 de route. Devis personnalisé, standard 24h/24 et 7j/7.</v>
      </c>
      <c r="R336" s="14" t="n">
        <f aca="false">LEN(Q336)</f>
        <v>116</v>
      </c>
      <c r="S336" s="14" t="str">
        <f aca="false">INDEX(10_Lieux!$C:$C,U336)</f>
        <v>Suisse</v>
      </c>
      <c r="T336" s="14" t="str">
        <f aca="false">INDEX(10_Lieux!$C:$C,V336)</f>
        <v>France</v>
      </c>
      <c r="U336" s="14" t="n">
        <f aca="false">MATCH(A336,10_Lieux!$A:$A,0)</f>
        <v>111</v>
      </c>
      <c r="V336" s="14" t="n">
        <f aca="false">MATCH(B336,10_Lieux!$A:$A,0)</f>
        <v>61</v>
      </c>
      <c r="W336" s="14" t="n">
        <f aca="false">ROUND(6371*2*ASIN(SQRT(SIN(RADIANS(INDEX(10_Lieux!$F:$F,V336)-INDEX(10_Lieux!$F:$F,U336))/2)^2+COS(RADIANS(INDEX(10_Lieux!$F:$F,U336)))*COS(RADIANS(INDEX(10_Lieux!$F:$F,V336)))*SIN(RADIANS(INDEX(10_Lieux!$G:$G,V336)-INDEX(10_Lieux!$G:$G,U336))/2)^2)),1)</f>
        <v>545.1</v>
      </c>
      <c r="X336" s="14" t="n">
        <f aca="false">ROUND(I336/IF(I336&lt;p_seuil_vitesse,p_vit_lente,p_vit_rapide)*60/15,0)*15</f>
        <v>435</v>
      </c>
      <c r="Y336" s="14" t="n">
        <f aca="false">MAX(IF(INDEX(10_Lieux!$B:$B,U336)&lt;&gt;"Ville",INDEX(10_Lieux!$I:$I,U336),0),IF(INDEX(10_Lieux!$B:$B,V336)&lt;&gt;"Ville",INDEX(10_Lieux!$I:$I,V336),0))</f>
        <v>0</v>
      </c>
      <c r="Z336" s="14" t="str">
        <f aca="false">A336&amp;"|"&amp;B336</f>
        <v>Genève|Bordeaux</v>
      </c>
      <c r="AA336" s="14" t="str">
        <f aca="false">IF(I336&lt;p_local,"Local",IF(I336&lt;p_vv_min,"Courte distance",IF(I336&lt;p_tres_long,"Longue distance","Très longue distance")))</f>
        <v>Longue distance</v>
      </c>
    </row>
    <row r="337" customFormat="false" ht="15" hidden="false" customHeight="true" outlineLevel="0" collapsed="false">
      <c r="A337" s="1" t="s">
        <v>152</v>
      </c>
      <c r="B337" s="1" t="s">
        <v>132</v>
      </c>
      <c r="C337" s="1" t="s">
        <v>33</v>
      </c>
      <c r="D337" s="1" t="s">
        <v>124</v>
      </c>
      <c r="E337" s="1" t="s">
        <v>481</v>
      </c>
      <c r="F337" s="14" t="s">
        <v>40</v>
      </c>
      <c r="G337" s="14" t="str">
        <f aca="false">IF(I337&lt;p_local,"Local → page infra",IF(H337&gt;=p_ph1,"Phase 1",IF(H337&gt;=p_ph2,"Phase 2","Phase 3")))</f>
        <v>Phase 1</v>
      </c>
      <c r="H337" s="14" t="n">
        <f aca="false">IF(I337&lt;p_local,0,IF(C337="Aéroport → Aéroport",p_pts_plein,IF(Y337&gt;0,IF(I337&lt;=Y337,p_pts_plein,IF(I337&lt;=p_mult2*Y337,p_pts_moyen,p_pts_r3)),IF(I337&gt;=p_vv_min,p_pts_plein,IF(I337&gt;=p_vv_moy,p_pts_moyen,p_pts_court))))+IF(INDEX(10_Lieux!$D:$D,U337)=1,p_prio1,p_prio2)+IF(INDEX(10_Lieux!$D:$D,V337)=1,p_prio1,p_prio2)+IF(K337="Oui",p_tf,0)+p_hub*((INDEX(10_Lieux!$H:$H,U337)="Hub")+(INDEX(10_Lieux!$H:$H,V337)="Hub"))+IF(OR(INDEX(10_Lieux!$H:$H,U337)="Premium",INDEX(10_Lieux!$H:$H,V337)="Premium"),p_prem,0))</f>
        <v>80</v>
      </c>
      <c r="I337" s="14" t="n">
        <f aca="false">ROUND(W337*p_facteur,0)</f>
        <v>587</v>
      </c>
      <c r="J337" s="14" t="str">
        <f aca="false">IF(X337&lt;60,X337&amp;" min",INT(X337/60)&amp;" h"&amp;IF(MOD(X337,60)=0,""," "&amp;TEXT(MOD(X337,60),"00")))</f>
        <v>6 h 15</v>
      </c>
      <c r="K337" s="14" t="str">
        <f aca="false">IF(S337&lt;&gt;T337,"Oui","Non")</f>
        <v>Oui</v>
      </c>
      <c r="L337" s="14" t="str">
        <f aca="false">IF(AND(INDEX(10_Lieux!$B:$B,U337)="Ville",INDEX(10_Lieux!$B:$B,V337)="Ville"),"/chauffeur-prive/"&amp;INDEX(10_Lieux!$E:$E,U337)&amp;"-"&amp;INDEX(10_Lieux!$E:$E,V337)&amp;"/","/chauffeur-prive/"&amp;INDEX(10_Lieux!$E:$E,U337)&amp;"/"&amp;INDEX(10_Lieux!$E:$E,V337)&amp;"/")</f>
        <v>/chauffeur-prive/geneve-toulouse/</v>
      </c>
      <c r="M337" s="14" t="str">
        <f aca="false">IFERROR(INDEX($L:$L,MATCH(B337&amp;"|"&amp;A337,$Z:$Z,0)),"—")</f>
        <v>/chauffeur-prive/toulouse-geneve/</v>
      </c>
      <c r="N337" s="14" t="str">
        <f aca="false">IF(LEN("Chauffeur privé "&amp;INDEX(10_Lieux!$J:$J,U337)&amp;" → "&amp;INDEX(10_Lieux!$J:$J,V337)&amp;" | 24h/24")&gt;60,"Chauffeur privé "&amp;INDEX(10_Lieux!$J:$J,U337)&amp;" → "&amp;INDEX(10_Lieux!$J:$J,V337),"Chauffeur privé "&amp;INDEX(10_Lieux!$J:$J,U337)&amp;" → "&amp;INDEX(10_Lieux!$J:$J,V337)&amp;" | 24h/24")</f>
        <v>Chauffeur privé Genève → Toulouse | 24h/24</v>
      </c>
      <c r="O337" s="14" t="n">
        <f aca="false">LEN(N337)</f>
        <v>42</v>
      </c>
      <c r="P337" s="14" t="str">
        <f aca="false">"Chauffeur privé "&amp;INDEX(10_Lieux!$K:$K,U337)&amp;" vers "&amp;INDEX(10_Lieux!$L:$L,V337)</f>
        <v>Chauffeur privé de Genève vers Toulouse</v>
      </c>
      <c r="Q337" s="14" t="str">
        <f aca="false">"Chauffeur privé "&amp;INDEX(10_Lieux!$K:$K,U337)&amp;" vers "&amp;INDEX(10_Lieux!$L:$L,V337)&amp;" : env. "&amp;I337&amp;" km, "&amp;J337&amp;" de route. Devis personnalisé, standard 24h/24 et 7j/7."</f>
        <v>Chauffeur privé de Genève vers Toulouse : env. 587 km, 6 h 15 de route. Devis personnalisé, standard 24h/24 et 7j/7.</v>
      </c>
      <c r="R337" s="14" t="n">
        <f aca="false">LEN(Q337)</f>
        <v>116</v>
      </c>
      <c r="S337" s="14" t="str">
        <f aca="false">INDEX(10_Lieux!$C:$C,U337)</f>
        <v>Suisse</v>
      </c>
      <c r="T337" s="14" t="str">
        <f aca="false">INDEX(10_Lieux!$C:$C,V337)</f>
        <v>France</v>
      </c>
      <c r="U337" s="14" t="n">
        <f aca="false">MATCH(A337,10_Lieux!$A:$A,0)</f>
        <v>111</v>
      </c>
      <c r="V337" s="14" t="n">
        <f aca="false">MATCH(B337,10_Lieux!$A:$A,0)</f>
        <v>70</v>
      </c>
      <c r="W337" s="14" t="n">
        <f aca="false">ROUND(6371*2*ASIN(SQRT(SIN(RADIANS(INDEX(10_Lieux!$F:$F,V337)-INDEX(10_Lieux!$F:$F,U337))/2)^2+COS(RADIANS(INDEX(10_Lieux!$F:$F,U337)))*COS(RADIANS(INDEX(10_Lieux!$F:$F,V337)))*SIN(RADIANS(INDEX(10_Lieux!$G:$G,V337)-INDEX(10_Lieux!$G:$G,U337))/2)^2)),1)</f>
        <v>469.4</v>
      </c>
      <c r="X337" s="14" t="n">
        <f aca="false">ROUND(I337/IF(I337&lt;p_seuil_vitesse,p_vit_lente,p_vit_rapide)*60/15,0)*15</f>
        <v>375</v>
      </c>
      <c r="Y337" s="14" t="n">
        <f aca="false">MAX(IF(INDEX(10_Lieux!$B:$B,U337)&lt;&gt;"Ville",INDEX(10_Lieux!$I:$I,U337),0),IF(INDEX(10_Lieux!$B:$B,V337)&lt;&gt;"Ville",INDEX(10_Lieux!$I:$I,V337),0))</f>
        <v>0</v>
      </c>
      <c r="Z337" s="14" t="str">
        <f aca="false">A337&amp;"|"&amp;B337</f>
        <v>Genève|Toulouse</v>
      </c>
      <c r="AA337" s="14" t="str">
        <f aca="false">IF(I337&lt;p_local,"Local",IF(I337&lt;p_vv_min,"Courte distance",IF(I337&lt;p_tres_long,"Longue distance","Très longue distance")))</f>
        <v>Longue distance</v>
      </c>
    </row>
    <row r="338" customFormat="false" ht="15" hidden="false" customHeight="true" outlineLevel="0" collapsed="false">
      <c r="A338" s="1" t="s">
        <v>152</v>
      </c>
      <c r="B338" s="1" t="s">
        <v>134</v>
      </c>
      <c r="C338" s="1" t="s">
        <v>33</v>
      </c>
      <c r="D338" s="1" t="s">
        <v>124</v>
      </c>
      <c r="E338" s="1" t="s">
        <v>482</v>
      </c>
      <c r="F338" s="14" t="s">
        <v>40</v>
      </c>
      <c r="G338" s="14" t="str">
        <f aca="false">IF(I338&lt;p_local,"Local → page infra",IF(H338&gt;=p_ph1,"Phase 1",IF(H338&gt;=p_ph2,"Phase 2","Phase 3")))</f>
        <v>Phase 1</v>
      </c>
      <c r="H338" s="14" t="n">
        <f aca="false">IF(I338&lt;p_local,0,IF(C338="Aéroport → Aéroport",p_pts_plein,IF(Y338&gt;0,IF(I338&lt;=Y338,p_pts_plein,IF(I338&lt;=p_mult2*Y338,p_pts_moyen,p_pts_r3)),IF(I338&gt;=p_vv_min,p_pts_plein,IF(I338&gt;=p_vv_moy,p_pts_moyen,p_pts_court))))+IF(INDEX(10_Lieux!$D:$D,U338)=1,p_prio1,p_prio2)+IF(INDEX(10_Lieux!$D:$D,V338)=1,p_prio1,p_prio2)+IF(K338="Oui",p_tf,0)+p_hub*((INDEX(10_Lieux!$H:$H,U338)="Hub")+(INDEX(10_Lieux!$H:$H,V338)="Hub"))+IF(OR(INDEX(10_Lieux!$H:$H,U338)="Premium",INDEX(10_Lieux!$H:$H,V338)="Premium"),p_prem,0))</f>
        <v>80</v>
      </c>
      <c r="I338" s="14" t="n">
        <f aca="false">ROUND(W338*p_facteur,0)</f>
        <v>678</v>
      </c>
      <c r="J338" s="14" t="str">
        <f aca="false">IF(X338&lt;60,X338&amp;" min",INT(X338/60)&amp;" h"&amp;IF(MOD(X338,60)=0,""," "&amp;TEXT(MOD(X338,60),"00")))</f>
        <v>7 h 15</v>
      </c>
      <c r="K338" s="14" t="str">
        <f aca="false">IF(S338&lt;&gt;T338,"Oui","Non")</f>
        <v>Oui</v>
      </c>
      <c r="L338" s="14" t="str">
        <f aca="false">IF(AND(INDEX(10_Lieux!$B:$B,U338)="Ville",INDEX(10_Lieux!$B:$B,V338)="Ville"),"/chauffeur-prive/"&amp;INDEX(10_Lieux!$E:$E,U338)&amp;"-"&amp;INDEX(10_Lieux!$E:$E,V338)&amp;"/","/chauffeur-prive/"&amp;INDEX(10_Lieux!$E:$E,U338)&amp;"/"&amp;INDEX(10_Lieux!$E:$E,V338)&amp;"/")</f>
        <v>/chauffeur-prive/geneve-lille/</v>
      </c>
      <c r="M338" s="14" t="str">
        <f aca="false">IFERROR(INDEX($L:$L,MATCH(B338&amp;"|"&amp;A338,$Z:$Z,0)),"—")</f>
        <v>/chauffeur-prive/lille-geneve/</v>
      </c>
      <c r="N338" s="14" t="str">
        <f aca="false">IF(LEN("Chauffeur privé "&amp;INDEX(10_Lieux!$J:$J,U338)&amp;" → "&amp;INDEX(10_Lieux!$J:$J,V338)&amp;" | 24h/24")&gt;60,"Chauffeur privé "&amp;INDEX(10_Lieux!$J:$J,U338)&amp;" → "&amp;INDEX(10_Lieux!$J:$J,V338),"Chauffeur privé "&amp;INDEX(10_Lieux!$J:$J,U338)&amp;" → "&amp;INDEX(10_Lieux!$J:$J,V338)&amp;" | 24h/24")</f>
        <v>Chauffeur privé Genève → Lille | 24h/24</v>
      </c>
      <c r="O338" s="14" t="n">
        <f aca="false">LEN(N338)</f>
        <v>39</v>
      </c>
      <c r="P338" s="14" t="str">
        <f aca="false">"Chauffeur privé "&amp;INDEX(10_Lieux!$K:$K,U338)&amp;" vers "&amp;INDEX(10_Lieux!$L:$L,V338)</f>
        <v>Chauffeur privé de Genève vers Lille</v>
      </c>
      <c r="Q338" s="14" t="str">
        <f aca="false">"Chauffeur privé "&amp;INDEX(10_Lieux!$K:$K,U338)&amp;" vers "&amp;INDEX(10_Lieux!$L:$L,V338)&amp;" : env. "&amp;I338&amp;" km, "&amp;J338&amp;" de route. Devis personnalisé, standard 24h/24 et 7j/7."</f>
        <v>Chauffeur privé de Genève vers Lille : env. 678 km, 7 h 15 de route. Devis personnalisé, standard 24h/24 et 7j/7.</v>
      </c>
      <c r="R338" s="14" t="n">
        <f aca="false">LEN(Q338)</f>
        <v>113</v>
      </c>
      <c r="S338" s="14" t="str">
        <f aca="false">INDEX(10_Lieux!$C:$C,U338)</f>
        <v>Suisse</v>
      </c>
      <c r="T338" s="14" t="str">
        <f aca="false">INDEX(10_Lieux!$C:$C,V338)</f>
        <v>France</v>
      </c>
      <c r="U338" s="14" t="n">
        <f aca="false">MATCH(A338,10_Lieux!$A:$A,0)</f>
        <v>111</v>
      </c>
      <c r="V338" s="14" t="n">
        <f aca="false">MATCH(B338,10_Lieux!$A:$A,0)</f>
        <v>37</v>
      </c>
      <c r="W338" s="14" t="n">
        <f aca="false">ROUND(6371*2*ASIN(SQRT(SIN(RADIANS(INDEX(10_Lieux!$F:$F,V338)-INDEX(10_Lieux!$F:$F,U338))/2)^2+COS(RADIANS(INDEX(10_Lieux!$F:$F,U338)))*COS(RADIANS(INDEX(10_Lieux!$F:$F,V338)))*SIN(RADIANS(INDEX(10_Lieux!$G:$G,V338)-INDEX(10_Lieux!$G:$G,U338))/2)^2)),1)</f>
        <v>542.1</v>
      </c>
      <c r="X338" s="14" t="n">
        <f aca="false">ROUND(I338/IF(I338&lt;p_seuil_vitesse,p_vit_lente,p_vit_rapide)*60/15,0)*15</f>
        <v>435</v>
      </c>
      <c r="Y338" s="14" t="n">
        <f aca="false">MAX(IF(INDEX(10_Lieux!$B:$B,U338)&lt;&gt;"Ville",INDEX(10_Lieux!$I:$I,U338),0),IF(INDEX(10_Lieux!$B:$B,V338)&lt;&gt;"Ville",INDEX(10_Lieux!$I:$I,V338),0))</f>
        <v>0</v>
      </c>
      <c r="Z338" s="14" t="str">
        <f aca="false">A338&amp;"|"&amp;B338</f>
        <v>Genève|Lille</v>
      </c>
      <c r="AA338" s="14" t="str">
        <f aca="false">IF(I338&lt;p_local,"Local",IF(I338&lt;p_vv_min,"Courte distance",IF(I338&lt;p_tres_long,"Longue distance","Très longue distance")))</f>
        <v>Longue distance</v>
      </c>
    </row>
    <row r="339" customFormat="false" ht="15" hidden="false" customHeight="true" outlineLevel="0" collapsed="false">
      <c r="A339" s="1" t="s">
        <v>152</v>
      </c>
      <c r="B339" s="1" t="s">
        <v>136</v>
      </c>
      <c r="C339" s="1" t="s">
        <v>33</v>
      </c>
      <c r="D339" s="1" t="s">
        <v>124</v>
      </c>
      <c r="E339" s="1" t="s">
        <v>483</v>
      </c>
      <c r="F339" s="14" t="s">
        <v>40</v>
      </c>
      <c r="G339" s="14" t="str">
        <f aca="false">IF(I339&lt;p_local,"Local → page infra",IF(H339&gt;=p_ph1,"Phase 1",IF(H339&gt;=p_ph2,"Phase 2","Phase 3")))</f>
        <v>Phase 1</v>
      </c>
      <c r="H339" s="14" t="n">
        <f aca="false">IF(I339&lt;p_local,0,IF(C339="Aéroport → Aéroport",p_pts_plein,IF(Y339&gt;0,IF(I339&lt;=Y339,p_pts_plein,IF(I339&lt;=p_mult2*Y339,p_pts_moyen,p_pts_r3)),IF(I339&gt;=p_vv_min,p_pts_plein,IF(I339&gt;=p_vv_moy,p_pts_moyen,p_pts_court))))+IF(INDEX(10_Lieux!$D:$D,U339)=1,p_prio1,p_prio2)+IF(INDEX(10_Lieux!$D:$D,V339)=1,p_prio1,p_prio2)+IF(K339="Oui",p_tf,0)+p_hub*((INDEX(10_Lieux!$H:$H,U339)="Hub")+(INDEX(10_Lieux!$H:$H,V339)="Hub"))+IF(OR(INDEX(10_Lieux!$H:$H,U339)="Premium",INDEX(10_Lieux!$H:$H,V339)="Premium"),p_prem,0))</f>
        <v>80</v>
      </c>
      <c r="I339" s="14" t="n">
        <f aca="false">ROUND(W339*p_facteur,0)</f>
        <v>362</v>
      </c>
      <c r="J339" s="14" t="str">
        <f aca="false">IF(X339&lt;60,X339&amp;" min",INT(X339/60)&amp;" h"&amp;IF(MOD(X339,60)=0,""," "&amp;TEXT(MOD(X339,60),"00")))</f>
        <v>3 h 45</v>
      </c>
      <c r="K339" s="14" t="str">
        <f aca="false">IF(S339&lt;&gt;T339,"Oui","Non")</f>
        <v>Oui</v>
      </c>
      <c r="L339" s="14" t="str">
        <f aca="false">IF(AND(INDEX(10_Lieux!$B:$B,U339)="Ville",INDEX(10_Lieux!$B:$B,V339)="Ville"),"/chauffeur-prive/"&amp;INDEX(10_Lieux!$E:$E,U339)&amp;"-"&amp;INDEX(10_Lieux!$E:$E,V339)&amp;"/","/chauffeur-prive/"&amp;INDEX(10_Lieux!$E:$E,U339)&amp;"/"&amp;INDEX(10_Lieux!$E:$E,V339)&amp;"/")</f>
        <v>/chauffeur-prive/geneve-strasbourg/</v>
      </c>
      <c r="M339" s="14" t="str">
        <f aca="false">IFERROR(INDEX($L:$L,MATCH(B339&amp;"|"&amp;A339,$Z:$Z,0)),"—")</f>
        <v>/chauffeur-prive/strasbourg-geneve/</v>
      </c>
      <c r="N339" s="14" t="str">
        <f aca="false">IF(LEN("Chauffeur privé "&amp;INDEX(10_Lieux!$J:$J,U339)&amp;" → "&amp;INDEX(10_Lieux!$J:$J,V339)&amp;" | 24h/24")&gt;60,"Chauffeur privé "&amp;INDEX(10_Lieux!$J:$J,U339)&amp;" → "&amp;INDEX(10_Lieux!$J:$J,V339),"Chauffeur privé "&amp;INDEX(10_Lieux!$J:$J,U339)&amp;" → "&amp;INDEX(10_Lieux!$J:$J,V339)&amp;" | 24h/24")</f>
        <v>Chauffeur privé Genève → Strasbourg | 24h/24</v>
      </c>
      <c r="O339" s="14" t="n">
        <f aca="false">LEN(N339)</f>
        <v>44</v>
      </c>
      <c r="P339" s="14" t="str">
        <f aca="false">"Chauffeur privé "&amp;INDEX(10_Lieux!$K:$K,U339)&amp;" vers "&amp;INDEX(10_Lieux!$L:$L,V339)</f>
        <v>Chauffeur privé de Genève vers Strasbourg</v>
      </c>
      <c r="Q339" s="14" t="str">
        <f aca="false">"Chauffeur privé "&amp;INDEX(10_Lieux!$K:$K,U339)&amp;" vers "&amp;INDEX(10_Lieux!$L:$L,V339)&amp;" : env. "&amp;I339&amp;" km, "&amp;J339&amp;" de route. Devis personnalisé, standard 24h/24 et 7j/7."</f>
        <v>Chauffeur privé de Genève vers Strasbourg : env. 362 km, 3 h 45 de route. Devis personnalisé, standard 24h/24 et 7j/7.</v>
      </c>
      <c r="R339" s="14" t="n">
        <f aca="false">LEN(Q339)</f>
        <v>118</v>
      </c>
      <c r="S339" s="14" t="str">
        <f aca="false">INDEX(10_Lieux!$C:$C,U339)</f>
        <v>Suisse</v>
      </c>
      <c r="T339" s="14" t="str">
        <f aca="false">INDEX(10_Lieux!$C:$C,V339)</f>
        <v>France</v>
      </c>
      <c r="U339" s="14" t="n">
        <f aca="false">MATCH(A339,10_Lieux!$A:$A,0)</f>
        <v>111</v>
      </c>
      <c r="V339" s="14" t="n">
        <f aca="false">MATCH(B339,10_Lieux!$A:$A,0)</f>
        <v>29</v>
      </c>
      <c r="W339" s="14" t="n">
        <f aca="false">ROUND(6371*2*ASIN(SQRT(SIN(RADIANS(INDEX(10_Lieux!$F:$F,V339)-INDEX(10_Lieux!$F:$F,U339))/2)^2+COS(RADIANS(INDEX(10_Lieux!$F:$F,U339)))*COS(RADIANS(INDEX(10_Lieux!$F:$F,V339)))*SIN(RADIANS(INDEX(10_Lieux!$G:$G,V339)-INDEX(10_Lieux!$G:$G,U339))/2)^2)),1)</f>
        <v>289.9</v>
      </c>
      <c r="X339" s="14" t="n">
        <f aca="false">ROUND(I339/IF(I339&lt;p_seuil_vitesse,p_vit_lente,p_vit_rapide)*60/15,0)*15</f>
        <v>225</v>
      </c>
      <c r="Y339" s="14" t="n">
        <f aca="false">MAX(IF(INDEX(10_Lieux!$B:$B,U339)&lt;&gt;"Ville",INDEX(10_Lieux!$I:$I,U339),0),IF(INDEX(10_Lieux!$B:$B,V339)&lt;&gt;"Ville",INDEX(10_Lieux!$I:$I,V339),0))</f>
        <v>0</v>
      </c>
      <c r="Z339" s="14" t="str">
        <f aca="false">A339&amp;"|"&amp;B339</f>
        <v>Genève|Strasbourg</v>
      </c>
      <c r="AA339" s="14" t="str">
        <f aca="false">IF(I339&lt;p_local,"Local",IF(I339&lt;p_vv_min,"Courte distance",IF(I339&lt;p_tres_long,"Longue distance","Très longue distance")))</f>
        <v>Longue distance</v>
      </c>
    </row>
    <row r="340" customFormat="false" ht="15" hidden="false" customHeight="true" outlineLevel="0" collapsed="false">
      <c r="A340" s="1" t="s">
        <v>152</v>
      </c>
      <c r="B340" s="1" t="s">
        <v>138</v>
      </c>
      <c r="C340" s="1" t="s">
        <v>33</v>
      </c>
      <c r="D340" s="1" t="s">
        <v>124</v>
      </c>
      <c r="E340" s="1" t="s">
        <v>484</v>
      </c>
      <c r="F340" s="14" t="s">
        <v>40</v>
      </c>
      <c r="G340" s="14" t="str">
        <f aca="false">IF(I340&lt;p_local,"Local → page infra",IF(H340&gt;=p_ph1,"Phase 1",IF(H340&gt;=p_ph2,"Phase 2","Phase 3")))</f>
        <v>Phase 2</v>
      </c>
      <c r="H340" s="14" t="n">
        <f aca="false">IF(I340&lt;p_local,0,IF(C340="Aéroport → Aéroport",p_pts_plein,IF(Y340&gt;0,IF(I340&lt;=Y340,p_pts_plein,IF(I340&lt;=p_mult2*Y340,p_pts_moyen,p_pts_r3)),IF(I340&gt;=p_vv_min,p_pts_plein,IF(I340&gt;=p_vv_moy,p_pts_moyen,p_pts_court))))+IF(INDEX(10_Lieux!$D:$D,U340)=1,p_prio1,p_prio2)+IF(INDEX(10_Lieux!$D:$D,V340)=1,p_prio1,p_prio2)+IF(K340="Oui",p_tf,0)+p_hub*((INDEX(10_Lieux!$H:$H,U340)="Hub")+(INDEX(10_Lieux!$H:$H,V340)="Hub"))+IF(OR(INDEX(10_Lieux!$H:$H,U340)="Premium",INDEX(10_Lieux!$H:$H,V340)="Premium"),p_prem,0))</f>
        <v>75</v>
      </c>
      <c r="I340" s="14" t="n">
        <f aca="false">ROUND(W340*p_facteur,0)</f>
        <v>424</v>
      </c>
      <c r="J340" s="14" t="str">
        <f aca="false">IF(X340&lt;60,X340&amp;" min",INT(X340/60)&amp;" h"&amp;IF(MOD(X340,60)=0,""," "&amp;TEXT(MOD(X340,60),"00")))</f>
        <v>4 h 30</v>
      </c>
      <c r="K340" s="14" t="str">
        <f aca="false">IF(S340&lt;&gt;T340,"Oui","Non")</f>
        <v>Oui</v>
      </c>
      <c r="L340" s="14" t="str">
        <f aca="false">IF(AND(INDEX(10_Lieux!$B:$B,U340)="Ville",INDEX(10_Lieux!$B:$B,V340)="Ville"),"/chauffeur-prive/"&amp;INDEX(10_Lieux!$E:$E,U340)&amp;"-"&amp;INDEX(10_Lieux!$E:$E,V340)&amp;"/","/chauffeur-prive/"&amp;INDEX(10_Lieux!$E:$E,U340)&amp;"/"&amp;INDEX(10_Lieux!$E:$E,V340)&amp;"/")</f>
        <v>/chauffeur-prive/geneve-montpellier/</v>
      </c>
      <c r="M340" s="14" t="str">
        <f aca="false">IFERROR(INDEX($L:$L,MATCH(B340&amp;"|"&amp;A340,$Z:$Z,0)),"—")</f>
        <v>/chauffeur-prive/montpellier-geneve/</v>
      </c>
      <c r="N340" s="14" t="str">
        <f aca="false">IF(LEN("Chauffeur privé "&amp;INDEX(10_Lieux!$J:$J,U340)&amp;" → "&amp;INDEX(10_Lieux!$J:$J,V340)&amp;" | 24h/24")&gt;60,"Chauffeur privé "&amp;INDEX(10_Lieux!$J:$J,U340)&amp;" → "&amp;INDEX(10_Lieux!$J:$J,V340),"Chauffeur privé "&amp;INDEX(10_Lieux!$J:$J,U340)&amp;" → "&amp;INDEX(10_Lieux!$J:$J,V340)&amp;" | 24h/24")</f>
        <v>Chauffeur privé Genève → Montpellier | 24h/24</v>
      </c>
      <c r="O340" s="14" t="n">
        <f aca="false">LEN(N340)</f>
        <v>45</v>
      </c>
      <c r="P340" s="14" t="str">
        <f aca="false">"Chauffeur privé "&amp;INDEX(10_Lieux!$K:$K,U340)&amp;" vers "&amp;INDEX(10_Lieux!$L:$L,V340)</f>
        <v>Chauffeur privé de Genève vers Montpellier</v>
      </c>
      <c r="Q340" s="14" t="str">
        <f aca="false">"Chauffeur privé "&amp;INDEX(10_Lieux!$K:$K,U340)&amp;" vers "&amp;INDEX(10_Lieux!$L:$L,V340)&amp;" : env. "&amp;I340&amp;" km, "&amp;J340&amp;" de route. Devis personnalisé, standard 24h/24 et 7j/7."</f>
        <v>Chauffeur privé de Genève vers Montpellier : env. 424 km, 4 h 30 de route. Devis personnalisé, standard 24h/24 et 7j/7.</v>
      </c>
      <c r="R340" s="14" t="n">
        <f aca="false">LEN(Q340)</f>
        <v>119</v>
      </c>
      <c r="S340" s="14" t="str">
        <f aca="false">INDEX(10_Lieux!$C:$C,U340)</f>
        <v>Suisse</v>
      </c>
      <c r="T340" s="14" t="str">
        <f aca="false">INDEX(10_Lieux!$C:$C,V340)</f>
        <v>France</v>
      </c>
      <c r="U340" s="14" t="n">
        <f aca="false">MATCH(A340,10_Lieux!$A:$A,0)</f>
        <v>111</v>
      </c>
      <c r="V340" s="14" t="n">
        <f aca="false">MATCH(B340,10_Lieux!$A:$A,0)</f>
        <v>71</v>
      </c>
      <c r="W340" s="14" t="n">
        <f aca="false">ROUND(6371*2*ASIN(SQRT(SIN(RADIANS(INDEX(10_Lieux!$F:$F,V340)-INDEX(10_Lieux!$F:$F,U340))/2)^2+COS(RADIANS(INDEX(10_Lieux!$F:$F,U340)))*COS(RADIANS(INDEX(10_Lieux!$F:$F,V340)))*SIN(RADIANS(INDEX(10_Lieux!$G:$G,V340)-INDEX(10_Lieux!$G:$G,U340))/2)^2)),1)</f>
        <v>339.1</v>
      </c>
      <c r="X340" s="14" t="n">
        <f aca="false">ROUND(I340/IF(I340&lt;p_seuil_vitesse,p_vit_lente,p_vit_rapide)*60/15,0)*15</f>
        <v>270</v>
      </c>
      <c r="Y340" s="14" t="n">
        <f aca="false">MAX(IF(INDEX(10_Lieux!$B:$B,U340)&lt;&gt;"Ville",INDEX(10_Lieux!$I:$I,U340),0),IF(INDEX(10_Lieux!$B:$B,V340)&lt;&gt;"Ville",INDEX(10_Lieux!$I:$I,V340),0))</f>
        <v>0</v>
      </c>
      <c r="Z340" s="14" t="str">
        <f aca="false">A340&amp;"|"&amp;B340</f>
        <v>Genève|Montpellier</v>
      </c>
      <c r="AA340" s="14" t="str">
        <f aca="false">IF(I340&lt;p_local,"Local",IF(I340&lt;p_vv_min,"Courte distance",IF(I340&lt;p_tres_long,"Longue distance","Très longue distance")))</f>
        <v>Longue distance</v>
      </c>
    </row>
    <row r="341" customFormat="false" ht="15" hidden="false" customHeight="true" outlineLevel="0" collapsed="false">
      <c r="A341" s="1" t="s">
        <v>152</v>
      </c>
      <c r="B341" s="1" t="s">
        <v>140</v>
      </c>
      <c r="C341" s="1" t="s">
        <v>33</v>
      </c>
      <c r="D341" s="1" t="s">
        <v>124</v>
      </c>
      <c r="E341" s="1" t="s">
        <v>485</v>
      </c>
      <c r="F341" s="14" t="s">
        <v>40</v>
      </c>
      <c r="G341" s="14" t="str">
        <f aca="false">IF(I341&lt;p_local,"Local → page infra",IF(H341&gt;=p_ph1,"Phase 1",IF(H341&gt;=p_ph2,"Phase 2","Phase 3")))</f>
        <v>Phase 2</v>
      </c>
      <c r="H341" s="14" t="n">
        <f aca="false">IF(I341&lt;p_local,0,IF(C341="Aéroport → Aéroport",p_pts_plein,IF(Y341&gt;0,IF(I341&lt;=Y341,p_pts_plein,IF(I341&lt;=p_mult2*Y341,p_pts_moyen,p_pts_r3)),IF(I341&gt;=p_vv_min,p_pts_plein,IF(I341&gt;=p_vv_moy,p_pts_moyen,p_pts_court))))+IF(INDEX(10_Lieux!$D:$D,U341)=1,p_prio1,p_prio2)+IF(INDEX(10_Lieux!$D:$D,V341)=1,p_prio1,p_prio2)+IF(K341="Oui",p_tf,0)+p_hub*((INDEX(10_Lieux!$H:$H,U341)="Hub")+(INDEX(10_Lieux!$H:$H,V341)="Hub"))+IF(OR(INDEX(10_Lieux!$H:$H,U341)="Premium",INDEX(10_Lieux!$H:$H,V341)="Premium"),p_prem,0))</f>
        <v>75</v>
      </c>
      <c r="I341" s="14" t="n">
        <f aca="false">ROUND(W341*p_facteur,0)</f>
        <v>747</v>
      </c>
      <c r="J341" s="14" t="str">
        <f aca="false">IF(X341&lt;60,X341&amp;" min",INT(X341/60)&amp;" h"&amp;IF(MOD(X341,60)=0,""," "&amp;TEXT(MOD(X341,60),"00")))</f>
        <v>7 h 45</v>
      </c>
      <c r="K341" s="14" t="str">
        <f aca="false">IF(S341&lt;&gt;T341,"Oui","Non")</f>
        <v>Oui</v>
      </c>
      <c r="L341" s="14" t="str">
        <f aca="false">IF(AND(INDEX(10_Lieux!$B:$B,U341)="Ville",INDEX(10_Lieux!$B:$B,V341)="Ville"),"/chauffeur-prive/"&amp;INDEX(10_Lieux!$E:$E,U341)&amp;"-"&amp;INDEX(10_Lieux!$E:$E,V341)&amp;"/","/chauffeur-prive/"&amp;INDEX(10_Lieux!$E:$E,U341)&amp;"/"&amp;INDEX(10_Lieux!$E:$E,V341)&amp;"/")</f>
        <v>/chauffeur-prive/geneve-nantes/</v>
      </c>
      <c r="M341" s="14" t="str">
        <f aca="false">IFERROR(INDEX($L:$L,MATCH(B341&amp;"|"&amp;A341,$Z:$Z,0)),"—")</f>
        <v>/chauffeur-prive/nantes-geneve/</v>
      </c>
      <c r="N341" s="14" t="str">
        <f aca="false">IF(LEN("Chauffeur privé "&amp;INDEX(10_Lieux!$J:$J,U341)&amp;" → "&amp;INDEX(10_Lieux!$J:$J,V341)&amp;" | 24h/24")&gt;60,"Chauffeur privé "&amp;INDEX(10_Lieux!$J:$J,U341)&amp;" → "&amp;INDEX(10_Lieux!$J:$J,V341),"Chauffeur privé "&amp;INDEX(10_Lieux!$J:$J,U341)&amp;" → "&amp;INDEX(10_Lieux!$J:$J,V341)&amp;" | 24h/24")</f>
        <v>Chauffeur privé Genève → Nantes | 24h/24</v>
      </c>
      <c r="O341" s="14" t="n">
        <f aca="false">LEN(N341)</f>
        <v>40</v>
      </c>
      <c r="P341" s="14" t="str">
        <f aca="false">"Chauffeur privé "&amp;INDEX(10_Lieux!$K:$K,U341)&amp;" vers "&amp;INDEX(10_Lieux!$L:$L,V341)</f>
        <v>Chauffeur privé de Genève vers Nantes</v>
      </c>
      <c r="Q341" s="14" t="str">
        <f aca="false">"Chauffeur privé "&amp;INDEX(10_Lieux!$K:$K,U341)&amp;" vers "&amp;INDEX(10_Lieux!$L:$L,V341)&amp;" : env. "&amp;I341&amp;" km, "&amp;J341&amp;" de route. Devis personnalisé, standard 24h/24 et 7j/7."</f>
        <v>Chauffeur privé de Genève vers Nantes : env. 747 km, 7 h 45 de route. Devis personnalisé, standard 24h/24 et 7j/7.</v>
      </c>
      <c r="R341" s="14" t="n">
        <f aca="false">LEN(Q341)</f>
        <v>114</v>
      </c>
      <c r="S341" s="14" t="str">
        <f aca="false">INDEX(10_Lieux!$C:$C,U341)</f>
        <v>Suisse</v>
      </c>
      <c r="T341" s="14" t="str">
        <f aca="false">INDEX(10_Lieux!$C:$C,V341)</f>
        <v>France</v>
      </c>
      <c r="U341" s="14" t="n">
        <f aca="false">MATCH(A341,10_Lieux!$A:$A,0)</f>
        <v>111</v>
      </c>
      <c r="V341" s="14" t="n">
        <f aca="false">MATCH(B341,10_Lieux!$A:$A,0)</f>
        <v>56</v>
      </c>
      <c r="W341" s="14" t="n">
        <f aca="false">ROUND(6371*2*ASIN(SQRT(SIN(RADIANS(INDEX(10_Lieux!$F:$F,V341)-INDEX(10_Lieux!$F:$F,U341))/2)^2+COS(RADIANS(INDEX(10_Lieux!$F:$F,U341)))*COS(RADIANS(INDEX(10_Lieux!$F:$F,V341)))*SIN(RADIANS(INDEX(10_Lieux!$G:$G,V341)-INDEX(10_Lieux!$G:$G,U341))/2)^2)),1)</f>
        <v>597.3</v>
      </c>
      <c r="X341" s="14" t="n">
        <f aca="false">ROUND(I341/IF(I341&lt;p_seuil_vitesse,p_vit_lente,p_vit_rapide)*60/15,0)*15</f>
        <v>465</v>
      </c>
      <c r="Y341" s="14" t="n">
        <f aca="false">MAX(IF(INDEX(10_Lieux!$B:$B,U341)&lt;&gt;"Ville",INDEX(10_Lieux!$I:$I,U341),0),IF(INDEX(10_Lieux!$B:$B,V341)&lt;&gt;"Ville",INDEX(10_Lieux!$I:$I,V341),0))</f>
        <v>0</v>
      </c>
      <c r="Z341" s="14" t="str">
        <f aca="false">A341&amp;"|"&amp;B341</f>
        <v>Genève|Nantes</v>
      </c>
      <c r="AA341" s="14" t="str">
        <f aca="false">IF(I341&lt;p_local,"Local",IF(I341&lt;p_vv_min,"Courte distance",IF(I341&lt;p_tres_long,"Longue distance","Très longue distance")))</f>
        <v>Très longue distance</v>
      </c>
    </row>
    <row r="342" customFormat="false" ht="15" hidden="false" customHeight="true" outlineLevel="0" collapsed="false">
      <c r="A342" s="1" t="s">
        <v>152</v>
      </c>
      <c r="B342" s="1" t="s">
        <v>142</v>
      </c>
      <c r="C342" s="1" t="s">
        <v>33</v>
      </c>
      <c r="D342" s="1" t="s">
        <v>124</v>
      </c>
      <c r="E342" s="1" t="s">
        <v>486</v>
      </c>
      <c r="F342" s="14" t="s">
        <v>40</v>
      </c>
      <c r="G342" s="14" t="str">
        <f aca="false">IF(I342&lt;p_local,"Local → page infra",IF(H342&gt;=p_ph1,"Phase 1",IF(H342&gt;=p_ph2,"Phase 2","Phase 3")))</f>
        <v>Phase 2</v>
      </c>
      <c r="H342" s="14" t="n">
        <f aca="false">IF(I342&lt;p_local,0,IF(C342="Aéroport → Aéroport",p_pts_plein,IF(Y342&gt;0,IF(I342&lt;=Y342,p_pts_plein,IF(I342&lt;=p_mult2*Y342,p_pts_moyen,p_pts_r3)),IF(I342&gt;=p_vv_min,p_pts_plein,IF(I342&gt;=p_vv_moy,p_pts_moyen,p_pts_court))))+IF(INDEX(10_Lieux!$D:$D,U342)=1,p_prio1,p_prio2)+IF(INDEX(10_Lieux!$D:$D,V342)=1,p_prio1,p_prio2)+IF(K342="Oui",p_tf,0)+p_hub*((INDEX(10_Lieux!$H:$H,U342)="Hub")+(INDEX(10_Lieux!$H:$H,V342)="Hub"))+IF(OR(INDEX(10_Lieux!$H:$H,U342)="Premium",INDEX(10_Lieux!$H:$H,V342)="Premium"),p_prem,0))</f>
        <v>75</v>
      </c>
      <c r="I342" s="14" t="n">
        <f aca="false">ROUND(W342*p_facteur,0)</f>
        <v>785</v>
      </c>
      <c r="J342" s="14" t="str">
        <f aca="false">IF(X342&lt;60,X342&amp;" min",INT(X342/60)&amp;" h"&amp;IF(MOD(X342,60)=0,""," "&amp;TEXT(MOD(X342,60),"00")))</f>
        <v>8 h 15</v>
      </c>
      <c r="K342" s="14" t="str">
        <f aca="false">IF(S342&lt;&gt;T342,"Oui","Non")</f>
        <v>Oui</v>
      </c>
      <c r="L342" s="14" t="str">
        <f aca="false">IF(AND(INDEX(10_Lieux!$B:$B,U342)="Ville",INDEX(10_Lieux!$B:$B,V342)="Ville"),"/chauffeur-prive/"&amp;INDEX(10_Lieux!$E:$E,U342)&amp;"-"&amp;INDEX(10_Lieux!$E:$E,V342)&amp;"/","/chauffeur-prive/"&amp;INDEX(10_Lieux!$E:$E,U342)&amp;"/"&amp;INDEX(10_Lieux!$E:$E,V342)&amp;"/")</f>
        <v>/chauffeur-prive/geneve-rennes/</v>
      </c>
      <c r="M342" s="14" t="str">
        <f aca="false">IFERROR(INDEX($L:$L,MATCH(B342&amp;"|"&amp;A342,$Z:$Z,0)),"—")</f>
        <v>/chauffeur-prive/rennes-geneve/</v>
      </c>
      <c r="N342" s="14" t="str">
        <f aca="false">IF(LEN("Chauffeur privé "&amp;INDEX(10_Lieux!$J:$J,U342)&amp;" → "&amp;INDEX(10_Lieux!$J:$J,V342)&amp;" | 24h/24")&gt;60,"Chauffeur privé "&amp;INDEX(10_Lieux!$J:$J,U342)&amp;" → "&amp;INDEX(10_Lieux!$J:$J,V342),"Chauffeur privé "&amp;INDEX(10_Lieux!$J:$J,U342)&amp;" → "&amp;INDEX(10_Lieux!$J:$J,V342)&amp;" | 24h/24")</f>
        <v>Chauffeur privé Genève → Rennes | 24h/24</v>
      </c>
      <c r="O342" s="14" t="n">
        <f aca="false">LEN(N342)</f>
        <v>40</v>
      </c>
      <c r="P342" s="14" t="str">
        <f aca="false">"Chauffeur privé "&amp;INDEX(10_Lieux!$K:$K,U342)&amp;" vers "&amp;INDEX(10_Lieux!$L:$L,V342)</f>
        <v>Chauffeur privé de Genève vers Rennes</v>
      </c>
      <c r="Q342" s="14" t="str">
        <f aca="false">"Chauffeur privé "&amp;INDEX(10_Lieux!$K:$K,U342)&amp;" vers "&amp;INDEX(10_Lieux!$L:$L,V342)&amp;" : env. "&amp;I342&amp;" km, "&amp;J342&amp;" de route. Devis personnalisé, standard 24h/24 et 7j/7."</f>
        <v>Chauffeur privé de Genève vers Rennes : env. 785 km, 8 h 15 de route. Devis personnalisé, standard 24h/24 et 7j/7.</v>
      </c>
      <c r="R342" s="14" t="n">
        <f aca="false">LEN(Q342)</f>
        <v>114</v>
      </c>
      <c r="S342" s="14" t="str">
        <f aca="false">INDEX(10_Lieux!$C:$C,U342)</f>
        <v>Suisse</v>
      </c>
      <c r="T342" s="14" t="str">
        <f aca="false">INDEX(10_Lieux!$C:$C,V342)</f>
        <v>France</v>
      </c>
      <c r="U342" s="14" t="n">
        <f aca="false">MATCH(A342,10_Lieux!$A:$A,0)</f>
        <v>111</v>
      </c>
      <c r="V342" s="14" t="n">
        <f aca="false">MATCH(B342,10_Lieux!$A:$A,0)</f>
        <v>49</v>
      </c>
      <c r="W342" s="14" t="n">
        <f aca="false">ROUND(6371*2*ASIN(SQRT(SIN(RADIANS(INDEX(10_Lieux!$F:$F,V342)-INDEX(10_Lieux!$F:$F,U342))/2)^2+COS(RADIANS(INDEX(10_Lieux!$F:$F,U342)))*COS(RADIANS(INDEX(10_Lieux!$F:$F,V342)))*SIN(RADIANS(INDEX(10_Lieux!$G:$G,V342)-INDEX(10_Lieux!$G:$G,U342))/2)^2)),1)</f>
        <v>628.1</v>
      </c>
      <c r="X342" s="14" t="n">
        <f aca="false">ROUND(I342/IF(I342&lt;p_seuil_vitesse,p_vit_lente,p_vit_rapide)*60/15,0)*15</f>
        <v>495</v>
      </c>
      <c r="Y342" s="14" t="n">
        <f aca="false">MAX(IF(INDEX(10_Lieux!$B:$B,U342)&lt;&gt;"Ville",INDEX(10_Lieux!$I:$I,U342),0),IF(INDEX(10_Lieux!$B:$B,V342)&lt;&gt;"Ville",INDEX(10_Lieux!$I:$I,V342),0))</f>
        <v>0</v>
      </c>
      <c r="Z342" s="14" t="str">
        <f aca="false">A342&amp;"|"&amp;B342</f>
        <v>Genève|Rennes</v>
      </c>
      <c r="AA342" s="14" t="str">
        <f aca="false">IF(I342&lt;p_local,"Local",IF(I342&lt;p_vv_min,"Courte distance",IF(I342&lt;p_tres_long,"Longue distance","Très longue distance")))</f>
        <v>Très longue distance</v>
      </c>
    </row>
    <row r="343" customFormat="false" ht="15" hidden="false" customHeight="true" outlineLevel="0" collapsed="false">
      <c r="A343" s="1" t="s">
        <v>152</v>
      </c>
      <c r="B343" s="1" t="s">
        <v>144</v>
      </c>
      <c r="C343" s="1" t="s">
        <v>33</v>
      </c>
      <c r="D343" s="1" t="s">
        <v>124</v>
      </c>
      <c r="E343" s="1" t="s">
        <v>487</v>
      </c>
      <c r="F343" s="14" t="s">
        <v>40</v>
      </c>
      <c r="G343" s="14" t="str">
        <f aca="false">IF(I343&lt;p_local,"Local → page infra",IF(H343&gt;=p_ph1,"Phase 1",IF(H343&gt;=p_ph2,"Phase 2","Phase 3")))</f>
        <v>Phase 1</v>
      </c>
      <c r="H343" s="14" t="n">
        <f aca="false">IF(I343&lt;p_local,0,IF(C343="Aéroport → Aéroport",p_pts_plein,IF(Y343&gt;0,IF(I343&lt;=Y343,p_pts_plein,IF(I343&lt;=p_mult2*Y343,p_pts_moyen,p_pts_r3)),IF(I343&gt;=p_vv_min,p_pts_plein,IF(I343&gt;=p_vv_moy,p_pts_moyen,p_pts_court))))+IF(INDEX(10_Lieux!$D:$D,U343)=1,p_prio1,p_prio2)+IF(INDEX(10_Lieux!$D:$D,V343)=1,p_prio1,p_prio2)+IF(K343="Oui",p_tf,0)+p_hub*((INDEX(10_Lieux!$H:$H,U343)="Hub")+(INDEX(10_Lieux!$H:$H,V343)="Hub"))+IF(OR(INDEX(10_Lieux!$H:$H,U343)="Premium",INDEX(10_Lieux!$H:$H,V343)="Premium"),p_prem,0))</f>
        <v>80</v>
      </c>
      <c r="I343" s="14" t="n">
        <f aca="false">ROUND(W343*p_facteur,0)</f>
        <v>188</v>
      </c>
      <c r="J343" s="14" t="str">
        <f aca="false">IF(X343&lt;60,X343&amp;" min",INT(X343/60)&amp;" h"&amp;IF(MOD(X343,60)=0,""," "&amp;TEXT(MOD(X343,60),"00")))</f>
        <v>2 h</v>
      </c>
      <c r="K343" s="14" t="str">
        <f aca="false">IF(S343&lt;&gt;T343,"Oui","Non")</f>
        <v>Oui</v>
      </c>
      <c r="L343" s="14" t="str">
        <f aca="false">IF(AND(INDEX(10_Lieux!$B:$B,U343)="Ville",INDEX(10_Lieux!$B:$B,V343)="Ville"),"/chauffeur-prive/"&amp;INDEX(10_Lieux!$E:$E,U343)&amp;"-"&amp;INDEX(10_Lieux!$E:$E,V343)&amp;"/","/chauffeur-prive/"&amp;INDEX(10_Lieux!$E:$E,U343)&amp;"/"&amp;INDEX(10_Lieux!$E:$E,V343)&amp;"/")</f>
        <v>/chauffeur-prive/geneve-dijon/</v>
      </c>
      <c r="M343" s="14" t="str">
        <f aca="false">IFERROR(INDEX($L:$L,MATCH(B343&amp;"|"&amp;A343,$Z:$Z,0)),"—")</f>
        <v>/chauffeur-prive/dijon-geneve/</v>
      </c>
      <c r="N343" s="14" t="str">
        <f aca="false">IF(LEN("Chauffeur privé "&amp;INDEX(10_Lieux!$J:$J,U343)&amp;" → "&amp;INDEX(10_Lieux!$J:$J,V343)&amp;" | 24h/24")&gt;60,"Chauffeur privé "&amp;INDEX(10_Lieux!$J:$J,U343)&amp;" → "&amp;INDEX(10_Lieux!$J:$J,V343),"Chauffeur privé "&amp;INDEX(10_Lieux!$J:$J,U343)&amp;" → "&amp;INDEX(10_Lieux!$J:$J,V343)&amp;" | 24h/24")</f>
        <v>Chauffeur privé Genève → Dijon | 24h/24</v>
      </c>
      <c r="O343" s="14" t="n">
        <f aca="false">LEN(N343)</f>
        <v>39</v>
      </c>
      <c r="P343" s="14" t="str">
        <f aca="false">"Chauffeur privé "&amp;INDEX(10_Lieux!$K:$K,U343)&amp;" vers "&amp;INDEX(10_Lieux!$L:$L,V343)</f>
        <v>Chauffeur privé de Genève vers Dijon</v>
      </c>
      <c r="Q343" s="14" t="str">
        <f aca="false">"Chauffeur privé "&amp;INDEX(10_Lieux!$K:$K,U343)&amp;" vers "&amp;INDEX(10_Lieux!$L:$L,V343)&amp;" : env. "&amp;I343&amp;" km, "&amp;J343&amp;" de route. Devis personnalisé, standard 24h/24 et 7j/7."</f>
        <v>Chauffeur privé de Genève vers Dijon : env. 188 km, 2 h de route. Devis personnalisé, standard 24h/24 et 7j/7.</v>
      </c>
      <c r="R343" s="14" t="n">
        <f aca="false">LEN(Q343)</f>
        <v>110</v>
      </c>
      <c r="S343" s="14" t="str">
        <f aca="false">INDEX(10_Lieux!$C:$C,U343)</f>
        <v>Suisse</v>
      </c>
      <c r="T343" s="14" t="str">
        <f aca="false">INDEX(10_Lieux!$C:$C,V343)</f>
        <v>France</v>
      </c>
      <c r="U343" s="14" t="n">
        <f aca="false">MATCH(A343,10_Lieux!$A:$A,0)</f>
        <v>111</v>
      </c>
      <c r="V343" s="14" t="n">
        <f aca="false">MATCH(B343,10_Lieux!$A:$A,0)</f>
        <v>23</v>
      </c>
      <c r="W343" s="14" t="n">
        <f aca="false">ROUND(6371*2*ASIN(SQRT(SIN(RADIANS(INDEX(10_Lieux!$F:$F,V343)-INDEX(10_Lieux!$F:$F,U343))/2)^2+COS(RADIANS(INDEX(10_Lieux!$F:$F,U343)))*COS(RADIANS(INDEX(10_Lieux!$F:$F,V343)))*SIN(RADIANS(INDEX(10_Lieux!$G:$G,V343)-INDEX(10_Lieux!$G:$G,U343))/2)^2)),1)</f>
        <v>150</v>
      </c>
      <c r="X343" s="14" t="n">
        <f aca="false">ROUND(I343/IF(I343&lt;p_seuil_vitesse,p_vit_lente,p_vit_rapide)*60/15,0)*15</f>
        <v>120</v>
      </c>
      <c r="Y343" s="14" t="n">
        <f aca="false">MAX(IF(INDEX(10_Lieux!$B:$B,U343)&lt;&gt;"Ville",INDEX(10_Lieux!$I:$I,U343),0),IF(INDEX(10_Lieux!$B:$B,V343)&lt;&gt;"Ville",INDEX(10_Lieux!$I:$I,V343),0))</f>
        <v>0</v>
      </c>
      <c r="Z343" s="14" t="str">
        <f aca="false">A343&amp;"|"&amp;B343</f>
        <v>Genève|Dijon</v>
      </c>
      <c r="AA343" s="14" t="str">
        <f aca="false">IF(I343&lt;p_local,"Local",IF(I343&lt;p_vv_min,"Courte distance",IF(I343&lt;p_tres_long,"Longue distance","Très longue distance")))</f>
        <v>Longue distance</v>
      </c>
    </row>
    <row r="344" customFormat="false" ht="15" hidden="false" customHeight="true" outlineLevel="0" collapsed="false">
      <c r="A344" s="1" t="s">
        <v>152</v>
      </c>
      <c r="B344" s="1" t="s">
        <v>146</v>
      </c>
      <c r="C344" s="1" t="s">
        <v>33</v>
      </c>
      <c r="D344" s="1" t="s">
        <v>124</v>
      </c>
      <c r="E344" s="1" t="s">
        <v>488</v>
      </c>
      <c r="F344" s="14" t="s">
        <v>40</v>
      </c>
      <c r="G344" s="14" t="str">
        <f aca="false">IF(I344&lt;p_local,"Local → page infra",IF(H344&gt;=p_ph1,"Phase 1",IF(H344&gt;=p_ph2,"Phase 2","Phase 3")))</f>
        <v>Phase 1</v>
      </c>
      <c r="H344" s="14" t="n">
        <f aca="false">IF(I344&lt;p_local,0,IF(C344="Aéroport → Aéroport",p_pts_plein,IF(Y344&gt;0,IF(I344&lt;=Y344,p_pts_plein,IF(I344&lt;=p_mult2*Y344,p_pts_moyen,p_pts_r3)),IF(I344&gt;=p_vv_min,p_pts_plein,IF(I344&gt;=p_vv_moy,p_pts_moyen,p_pts_court))))+IF(INDEX(10_Lieux!$D:$D,U344)=1,p_prio1,p_prio2)+IF(INDEX(10_Lieux!$D:$D,V344)=1,p_prio1,p_prio2)+IF(K344="Oui",p_tf,0)+p_hub*((INDEX(10_Lieux!$H:$H,U344)="Hub")+(INDEX(10_Lieux!$H:$H,V344)="Hub"))+IF(OR(INDEX(10_Lieux!$H:$H,U344)="Premium",INDEX(10_Lieux!$H:$H,V344)="Premium"),p_prem,0))</f>
        <v>80</v>
      </c>
      <c r="I344" s="14" t="n">
        <f aca="false">ROUND(W344*p_facteur,0)</f>
        <v>147</v>
      </c>
      <c r="J344" s="14" t="str">
        <f aca="false">IF(X344&lt;60,X344&amp;" min",INT(X344/60)&amp;" h"&amp;IF(MOD(X344,60)=0,""," "&amp;TEXT(MOD(X344,60),"00")))</f>
        <v>1 h 30</v>
      </c>
      <c r="K344" s="14" t="str">
        <f aca="false">IF(S344&lt;&gt;T344,"Oui","Non")</f>
        <v>Oui</v>
      </c>
      <c r="L344" s="14" t="str">
        <f aca="false">IF(AND(INDEX(10_Lieux!$B:$B,U344)="Ville",INDEX(10_Lieux!$B:$B,V344)="Ville"),"/chauffeur-prive/"&amp;INDEX(10_Lieux!$E:$E,U344)&amp;"-"&amp;INDEX(10_Lieux!$E:$E,V344)&amp;"/","/chauffeur-prive/"&amp;INDEX(10_Lieux!$E:$E,U344)&amp;"/"&amp;INDEX(10_Lieux!$E:$E,V344)&amp;"/")</f>
        <v>/chauffeur-prive/geneve-grenoble/</v>
      </c>
      <c r="M344" s="14" t="str">
        <f aca="false">IFERROR(INDEX($L:$L,MATCH(B344&amp;"|"&amp;A344,$Z:$Z,0)),"—")</f>
        <v>/chauffeur-prive/grenoble-geneve/</v>
      </c>
      <c r="N344" s="14" t="str">
        <f aca="false">IF(LEN("Chauffeur privé "&amp;INDEX(10_Lieux!$J:$J,U344)&amp;" → "&amp;INDEX(10_Lieux!$J:$J,V344)&amp;" | 24h/24")&gt;60,"Chauffeur privé "&amp;INDEX(10_Lieux!$J:$J,U344)&amp;" → "&amp;INDEX(10_Lieux!$J:$J,V344),"Chauffeur privé "&amp;INDEX(10_Lieux!$J:$J,U344)&amp;" → "&amp;INDEX(10_Lieux!$J:$J,V344)&amp;" | 24h/24")</f>
        <v>Chauffeur privé Genève → Grenoble | 24h/24</v>
      </c>
      <c r="O344" s="14" t="n">
        <f aca="false">LEN(N344)</f>
        <v>42</v>
      </c>
      <c r="P344" s="14" t="str">
        <f aca="false">"Chauffeur privé "&amp;INDEX(10_Lieux!$K:$K,U344)&amp;" vers "&amp;INDEX(10_Lieux!$L:$L,V344)</f>
        <v>Chauffeur privé de Genève vers Grenoble</v>
      </c>
      <c r="Q344" s="14" t="str">
        <f aca="false">"Chauffeur privé "&amp;INDEX(10_Lieux!$K:$K,U344)&amp;" vers "&amp;INDEX(10_Lieux!$L:$L,V344)&amp;" : env. "&amp;I344&amp;" km, "&amp;J344&amp;" de route. Devis personnalisé, standard 24h/24 et 7j/7."</f>
        <v>Chauffeur privé de Genève vers Grenoble : env. 147 km, 1 h 30 de route. Devis personnalisé, standard 24h/24 et 7j/7.</v>
      </c>
      <c r="R344" s="14" t="n">
        <f aca="false">LEN(Q344)</f>
        <v>116</v>
      </c>
      <c r="S344" s="14" t="str">
        <f aca="false">INDEX(10_Lieux!$C:$C,U344)</f>
        <v>Suisse</v>
      </c>
      <c r="T344" s="14" t="str">
        <f aca="false">INDEX(10_Lieux!$C:$C,V344)</f>
        <v>France</v>
      </c>
      <c r="U344" s="14" t="n">
        <f aca="false">MATCH(A344,10_Lieux!$A:$A,0)</f>
        <v>111</v>
      </c>
      <c r="V344" s="14" t="n">
        <f aca="false">MATCH(B344,10_Lieux!$A:$A,0)</f>
        <v>9</v>
      </c>
      <c r="W344" s="14" t="n">
        <f aca="false">ROUND(6371*2*ASIN(SQRT(SIN(RADIANS(INDEX(10_Lieux!$F:$F,V344)-INDEX(10_Lieux!$F:$F,U344))/2)^2+COS(RADIANS(INDEX(10_Lieux!$F:$F,U344)))*COS(RADIANS(INDEX(10_Lieux!$F:$F,V344)))*SIN(RADIANS(INDEX(10_Lieux!$G:$G,V344)-INDEX(10_Lieux!$G:$G,U344))/2)^2)),1)</f>
        <v>117.6</v>
      </c>
      <c r="X344" s="14" t="n">
        <f aca="false">ROUND(I344/IF(I344&lt;p_seuil_vitesse,p_vit_lente,p_vit_rapide)*60/15,0)*15</f>
        <v>90</v>
      </c>
      <c r="Y344" s="14" t="n">
        <f aca="false">MAX(IF(INDEX(10_Lieux!$B:$B,U344)&lt;&gt;"Ville",INDEX(10_Lieux!$I:$I,U344),0),IF(INDEX(10_Lieux!$B:$B,V344)&lt;&gt;"Ville",INDEX(10_Lieux!$I:$I,V344),0))</f>
        <v>0</v>
      </c>
      <c r="Z344" s="14" t="str">
        <f aca="false">A344&amp;"|"&amp;B344</f>
        <v>Genève|Grenoble</v>
      </c>
      <c r="AA344" s="14" t="str">
        <f aca="false">IF(I344&lt;p_local,"Local",IF(I344&lt;p_vv_min,"Courte distance",IF(I344&lt;p_tres_long,"Longue distance","Très longue distance")))</f>
        <v>Longue distance</v>
      </c>
    </row>
    <row r="345" customFormat="false" ht="15" hidden="false" customHeight="true" outlineLevel="0" collapsed="false">
      <c r="A345" s="1" t="s">
        <v>152</v>
      </c>
      <c r="B345" s="1" t="s">
        <v>148</v>
      </c>
      <c r="C345" s="1" t="s">
        <v>33</v>
      </c>
      <c r="D345" s="1" t="s">
        <v>124</v>
      </c>
      <c r="E345" s="1" t="s">
        <v>489</v>
      </c>
      <c r="F345" s="14" t="s">
        <v>40</v>
      </c>
      <c r="G345" s="14" t="str">
        <f aca="false">IF(I345&lt;p_local,"Local → page infra",IF(H345&gt;=p_ph1,"Phase 1",IF(H345&gt;=p_ph2,"Phase 2","Phase 3")))</f>
        <v>Phase 3</v>
      </c>
      <c r="H345" s="14" t="n">
        <f aca="false">IF(I345&lt;p_local,0,IF(C345="Aéroport → Aéroport",p_pts_plein,IF(Y345&gt;0,IF(I345&lt;=Y345,p_pts_plein,IF(I345&lt;=p_mult2*Y345,p_pts_moyen,p_pts_r3)),IF(I345&gt;=p_vv_min,p_pts_plein,IF(I345&gt;=p_vv_moy,p_pts_moyen,p_pts_court))))+IF(INDEX(10_Lieux!$D:$D,U345)=1,p_prio1,p_prio2)+IF(INDEX(10_Lieux!$D:$D,V345)=1,p_prio1,p_prio2)+IF(K345="Oui",p_tf,0)+p_hub*((INDEX(10_Lieux!$H:$H,U345)="Hub")+(INDEX(10_Lieux!$H:$H,V345)="Hub"))+IF(OR(INDEX(10_Lieux!$H:$H,U345)="Premium",INDEX(10_Lieux!$H:$H,V345)="Premium"),p_prem,0))</f>
        <v>50</v>
      </c>
      <c r="I345" s="14" t="n">
        <f aca="false">ROUND(W345*p_facteur,0)</f>
        <v>42</v>
      </c>
      <c r="J345" s="14" t="str">
        <f aca="false">IF(X345&lt;60,X345&amp;" min",INT(X345/60)&amp;" h"&amp;IF(MOD(X345,60)=0,""," "&amp;TEXT(MOD(X345,60),"00")))</f>
        <v>30 min</v>
      </c>
      <c r="K345" s="14" t="str">
        <f aca="false">IF(S345&lt;&gt;T345,"Oui","Non")</f>
        <v>Oui</v>
      </c>
      <c r="L345" s="14" t="str">
        <f aca="false">IF(AND(INDEX(10_Lieux!$B:$B,U345)="Ville",INDEX(10_Lieux!$B:$B,V345)="Ville"),"/chauffeur-prive/"&amp;INDEX(10_Lieux!$E:$E,U345)&amp;"-"&amp;INDEX(10_Lieux!$E:$E,V345)&amp;"/","/chauffeur-prive/"&amp;INDEX(10_Lieux!$E:$E,U345)&amp;"/"&amp;INDEX(10_Lieux!$E:$E,V345)&amp;"/")</f>
        <v>/chauffeur-prive/geneve-annecy/</v>
      </c>
      <c r="M345" s="14" t="str">
        <f aca="false">IFERROR(INDEX($L:$L,MATCH(B345&amp;"|"&amp;A345,$Z:$Z,0)),"—")</f>
        <v>/chauffeur-prive/annecy-geneve/</v>
      </c>
      <c r="N345" s="14" t="str">
        <f aca="false">IF(LEN("Chauffeur privé "&amp;INDEX(10_Lieux!$J:$J,U345)&amp;" → "&amp;INDEX(10_Lieux!$J:$J,V345)&amp;" | 24h/24")&gt;60,"Chauffeur privé "&amp;INDEX(10_Lieux!$J:$J,U345)&amp;" → "&amp;INDEX(10_Lieux!$J:$J,V345),"Chauffeur privé "&amp;INDEX(10_Lieux!$J:$J,U345)&amp;" → "&amp;INDEX(10_Lieux!$J:$J,V345)&amp;" | 24h/24")</f>
        <v>Chauffeur privé Genève → Annecy | 24h/24</v>
      </c>
      <c r="O345" s="14" t="n">
        <f aca="false">LEN(N345)</f>
        <v>40</v>
      </c>
      <c r="P345" s="14" t="str">
        <f aca="false">"Chauffeur privé "&amp;INDEX(10_Lieux!$K:$K,U345)&amp;" vers "&amp;INDEX(10_Lieux!$L:$L,V345)</f>
        <v>Chauffeur privé de Genève vers Annecy</v>
      </c>
      <c r="Q345" s="14" t="str">
        <f aca="false">"Chauffeur privé "&amp;INDEX(10_Lieux!$K:$K,U345)&amp;" vers "&amp;INDEX(10_Lieux!$L:$L,V345)&amp;" : env. "&amp;I345&amp;" km, "&amp;J345&amp;" de route. Devis personnalisé, standard 24h/24 et 7j/7."</f>
        <v>Chauffeur privé de Genève vers Annecy : env. 42 km, 30 min de route. Devis personnalisé, standard 24h/24 et 7j/7.</v>
      </c>
      <c r="R345" s="14" t="n">
        <f aca="false">LEN(Q345)</f>
        <v>113</v>
      </c>
      <c r="S345" s="14" t="str">
        <f aca="false">INDEX(10_Lieux!$C:$C,U345)</f>
        <v>Suisse</v>
      </c>
      <c r="T345" s="14" t="str">
        <f aca="false">INDEX(10_Lieux!$C:$C,V345)</f>
        <v>France</v>
      </c>
      <c r="U345" s="14" t="n">
        <f aca="false">MATCH(A345,10_Lieux!$A:$A,0)</f>
        <v>111</v>
      </c>
      <c r="V345" s="14" t="n">
        <f aca="false">MATCH(B345,10_Lieux!$A:$A,0)</f>
        <v>10</v>
      </c>
      <c r="W345" s="14" t="n">
        <f aca="false">ROUND(6371*2*ASIN(SQRT(SIN(RADIANS(INDEX(10_Lieux!$F:$F,V345)-INDEX(10_Lieux!$F:$F,U345))/2)^2+COS(RADIANS(INDEX(10_Lieux!$F:$F,U345)))*COS(RADIANS(INDEX(10_Lieux!$F:$F,V345)))*SIN(RADIANS(INDEX(10_Lieux!$G:$G,V345)-INDEX(10_Lieux!$G:$G,U345))/2)^2)),1)</f>
        <v>33.9</v>
      </c>
      <c r="X345" s="14" t="n">
        <f aca="false">ROUND(I345/IF(I345&lt;p_seuil_vitesse,p_vit_lente,p_vit_rapide)*60/15,0)*15</f>
        <v>30</v>
      </c>
      <c r="Y345" s="14" t="n">
        <f aca="false">MAX(IF(INDEX(10_Lieux!$B:$B,U345)&lt;&gt;"Ville",INDEX(10_Lieux!$I:$I,U345),0),IF(INDEX(10_Lieux!$B:$B,V345)&lt;&gt;"Ville",INDEX(10_Lieux!$I:$I,V345),0))</f>
        <v>0</v>
      </c>
      <c r="Z345" s="14" t="str">
        <f aca="false">A345&amp;"|"&amp;B345</f>
        <v>Genève|Annecy</v>
      </c>
      <c r="AA345" s="14" t="str">
        <f aca="false">IF(I345&lt;p_local,"Local",IF(I345&lt;p_vv_min,"Courte distance",IF(I345&lt;p_tres_long,"Longue distance","Très longue distance")))</f>
        <v>Courte distance</v>
      </c>
    </row>
    <row r="346" customFormat="false" ht="15" hidden="false" customHeight="true" outlineLevel="0" collapsed="false">
      <c r="A346" s="1" t="s">
        <v>152</v>
      </c>
      <c r="B346" s="1" t="s">
        <v>150</v>
      </c>
      <c r="C346" s="1" t="s">
        <v>33</v>
      </c>
      <c r="D346" s="1" t="s">
        <v>124</v>
      </c>
      <c r="E346" s="1" t="s">
        <v>490</v>
      </c>
      <c r="F346" s="14" t="s">
        <v>40</v>
      </c>
      <c r="G346" s="14" t="str">
        <f aca="false">IF(I346&lt;p_local,"Local → page infra",IF(H346&gt;=p_ph1,"Phase 1",IF(H346&gt;=p_ph2,"Phase 2","Phase 3")))</f>
        <v>Phase 3</v>
      </c>
      <c r="H346" s="14" t="n">
        <f aca="false">IF(I346&lt;p_local,0,IF(C346="Aéroport → Aéroport",p_pts_plein,IF(Y346&gt;0,IF(I346&lt;=Y346,p_pts_plein,IF(I346&lt;=p_mult2*Y346,p_pts_moyen,p_pts_r3)),IF(I346&gt;=p_vv_min,p_pts_plein,IF(I346&gt;=p_vv_moy,p_pts_moyen,p_pts_court))))+IF(INDEX(10_Lieux!$D:$D,U346)=1,p_prio1,p_prio2)+IF(INDEX(10_Lieux!$D:$D,V346)=1,p_prio1,p_prio2)+IF(K346="Oui",p_tf,0)+p_hub*((INDEX(10_Lieux!$H:$H,U346)="Hub")+(INDEX(10_Lieux!$H:$H,V346)="Hub"))+IF(OR(INDEX(10_Lieux!$H:$H,U346)="Premium",INDEX(10_Lieux!$H:$H,V346)="Premium"),p_prem,0))</f>
        <v>60</v>
      </c>
      <c r="I346" s="14" t="n">
        <f aca="false">ROUND(W346*p_facteur,0)</f>
        <v>92</v>
      </c>
      <c r="J346" s="14" t="str">
        <f aca="false">IF(X346&lt;60,X346&amp;" min",INT(X346/60)&amp;" h"&amp;IF(MOD(X346,60)=0,""," "&amp;TEXT(MOD(X346,60),"00")))</f>
        <v>1 h 15</v>
      </c>
      <c r="K346" s="14" t="str">
        <f aca="false">IF(S346&lt;&gt;T346,"Oui","Non")</f>
        <v>Oui</v>
      </c>
      <c r="L346" s="14" t="str">
        <f aca="false">IF(AND(INDEX(10_Lieux!$B:$B,U346)="Ville",INDEX(10_Lieux!$B:$B,V346)="Ville"),"/chauffeur-prive/"&amp;INDEX(10_Lieux!$E:$E,U346)&amp;"-"&amp;INDEX(10_Lieux!$E:$E,V346)&amp;"/","/chauffeur-prive/"&amp;INDEX(10_Lieux!$E:$E,U346)&amp;"/"&amp;INDEX(10_Lieux!$E:$E,V346)&amp;"/")</f>
        <v>/chauffeur-prive/geneve-chambery/</v>
      </c>
      <c r="M346" s="14" t="str">
        <f aca="false">IFERROR(INDEX($L:$L,MATCH(B346&amp;"|"&amp;A346,$Z:$Z,0)),"—")</f>
        <v>/chauffeur-prive/chambery-geneve/</v>
      </c>
      <c r="N346" s="14" t="str">
        <f aca="false">IF(LEN("Chauffeur privé "&amp;INDEX(10_Lieux!$J:$J,U346)&amp;" → "&amp;INDEX(10_Lieux!$J:$J,V346)&amp;" | 24h/24")&gt;60,"Chauffeur privé "&amp;INDEX(10_Lieux!$J:$J,U346)&amp;" → "&amp;INDEX(10_Lieux!$J:$J,V346),"Chauffeur privé "&amp;INDEX(10_Lieux!$J:$J,U346)&amp;" → "&amp;INDEX(10_Lieux!$J:$J,V346)&amp;" | 24h/24")</f>
        <v>Chauffeur privé Genève → Chambéry | 24h/24</v>
      </c>
      <c r="O346" s="14" t="n">
        <f aca="false">LEN(N346)</f>
        <v>42</v>
      </c>
      <c r="P346" s="14" t="str">
        <f aca="false">"Chauffeur privé "&amp;INDEX(10_Lieux!$K:$K,U346)&amp;" vers "&amp;INDEX(10_Lieux!$L:$L,V346)</f>
        <v>Chauffeur privé de Genève vers Chambéry</v>
      </c>
      <c r="Q346" s="14" t="str">
        <f aca="false">"Chauffeur privé "&amp;INDEX(10_Lieux!$K:$K,U346)&amp;" vers "&amp;INDEX(10_Lieux!$L:$L,V346)&amp;" : env. "&amp;I346&amp;" km, "&amp;J346&amp;" de route. Devis personnalisé, standard 24h/24 et 7j/7."</f>
        <v>Chauffeur privé de Genève vers Chambéry : env. 92 km, 1 h 15 de route. Devis personnalisé, standard 24h/24 et 7j/7.</v>
      </c>
      <c r="R346" s="14" t="n">
        <f aca="false">LEN(Q346)</f>
        <v>115</v>
      </c>
      <c r="S346" s="14" t="str">
        <f aca="false">INDEX(10_Lieux!$C:$C,U346)</f>
        <v>Suisse</v>
      </c>
      <c r="T346" s="14" t="str">
        <f aca="false">INDEX(10_Lieux!$C:$C,V346)</f>
        <v>France</v>
      </c>
      <c r="U346" s="14" t="n">
        <f aca="false">MATCH(A346,10_Lieux!$A:$A,0)</f>
        <v>111</v>
      </c>
      <c r="V346" s="14" t="n">
        <f aca="false">MATCH(B346,10_Lieux!$A:$A,0)</f>
        <v>11</v>
      </c>
      <c r="W346" s="14" t="n">
        <f aca="false">ROUND(6371*2*ASIN(SQRT(SIN(RADIANS(INDEX(10_Lieux!$F:$F,V346)-INDEX(10_Lieux!$F:$F,U346))/2)^2+COS(RADIANS(INDEX(10_Lieux!$F:$F,U346)))*COS(RADIANS(INDEX(10_Lieux!$F:$F,V346)))*SIN(RADIANS(INDEX(10_Lieux!$G:$G,V346)-INDEX(10_Lieux!$G:$G,U346))/2)^2)),1)</f>
        <v>73.3</v>
      </c>
      <c r="X346" s="14" t="n">
        <f aca="false">ROUND(I346/IF(I346&lt;p_seuil_vitesse,p_vit_lente,p_vit_rapide)*60/15,0)*15</f>
        <v>75</v>
      </c>
      <c r="Y346" s="14" t="n">
        <f aca="false">MAX(IF(INDEX(10_Lieux!$B:$B,U346)&lt;&gt;"Ville",INDEX(10_Lieux!$I:$I,U346),0),IF(INDEX(10_Lieux!$B:$B,V346)&lt;&gt;"Ville",INDEX(10_Lieux!$I:$I,V346),0))</f>
        <v>0</v>
      </c>
      <c r="Z346" s="14" t="str">
        <f aca="false">A346&amp;"|"&amp;B346</f>
        <v>Genève|Chambéry</v>
      </c>
      <c r="AA346" s="14" t="str">
        <f aca="false">IF(I346&lt;p_local,"Local",IF(I346&lt;p_vv_min,"Courte distance",IF(I346&lt;p_tres_long,"Longue distance","Très longue distance")))</f>
        <v>Courte distance</v>
      </c>
    </row>
    <row r="347" customFormat="false" ht="15" hidden="false" customHeight="true" outlineLevel="0" collapsed="false">
      <c r="A347" s="1" t="s">
        <v>152</v>
      </c>
      <c r="B347" s="1" t="s">
        <v>154</v>
      </c>
      <c r="C347" s="1" t="s">
        <v>33</v>
      </c>
      <c r="D347" s="1" t="s">
        <v>124</v>
      </c>
      <c r="E347" s="1" t="s">
        <v>491</v>
      </c>
      <c r="F347" s="14" t="s">
        <v>40</v>
      </c>
      <c r="G347" s="14" t="str">
        <f aca="false">IF(I347&lt;p_local,"Local → page infra",IF(H347&gt;=p_ph1,"Phase 1",IF(H347&gt;=p_ph2,"Phase 2","Phase 3")))</f>
        <v>Phase 3</v>
      </c>
      <c r="H347" s="14" t="n">
        <f aca="false">IF(I347&lt;p_local,0,IF(C347="Aéroport → Aéroport",p_pts_plein,IF(Y347&gt;0,IF(I347&lt;=Y347,p_pts_plein,IF(I347&lt;=p_mult2*Y347,p_pts_moyen,p_pts_r3)),IF(I347&gt;=p_vv_min,p_pts_plein,IF(I347&gt;=p_vv_moy,p_pts_moyen,p_pts_court))))+IF(INDEX(10_Lieux!$D:$D,U347)=1,p_prio1,p_prio2)+IF(INDEX(10_Lieux!$D:$D,V347)=1,p_prio1,p_prio2)+IF(K347="Oui",p_tf,0)+p_hub*((INDEX(10_Lieux!$H:$H,U347)="Hub")+(INDEX(10_Lieux!$H:$H,V347)="Hub"))+IF(OR(INDEX(10_Lieux!$H:$H,U347)="Premium",INDEX(10_Lieux!$H:$H,V347)="Premium"),p_prem,0))</f>
        <v>40</v>
      </c>
      <c r="I347" s="14" t="n">
        <f aca="false">ROUND(W347*p_facteur,0)</f>
        <v>64</v>
      </c>
      <c r="J347" s="14" t="str">
        <f aca="false">IF(X347&lt;60,X347&amp;" min",INT(X347/60)&amp;" h"&amp;IF(MOD(X347,60)=0,""," "&amp;TEXT(MOD(X347,60),"00")))</f>
        <v>1 h</v>
      </c>
      <c r="K347" s="14" t="str">
        <f aca="false">IF(S347&lt;&gt;T347,"Oui","Non")</f>
        <v>Non</v>
      </c>
      <c r="L347" s="14" t="str">
        <f aca="false">IF(AND(INDEX(10_Lieux!$B:$B,U347)="Ville",INDEX(10_Lieux!$B:$B,V347)="Ville"),"/chauffeur-prive/"&amp;INDEX(10_Lieux!$E:$E,U347)&amp;"-"&amp;INDEX(10_Lieux!$E:$E,V347)&amp;"/","/chauffeur-prive/"&amp;INDEX(10_Lieux!$E:$E,U347)&amp;"/"&amp;INDEX(10_Lieux!$E:$E,V347)&amp;"/")</f>
        <v>/chauffeur-prive/geneve-lausanne/</v>
      </c>
      <c r="M347" s="14" t="str">
        <f aca="false">IFERROR(INDEX($L:$L,MATCH(B347&amp;"|"&amp;A347,$Z:$Z,0)),"—")</f>
        <v>/chauffeur-prive/lausanne-geneve/</v>
      </c>
      <c r="N347" s="14" t="str">
        <f aca="false">IF(LEN("Chauffeur privé "&amp;INDEX(10_Lieux!$J:$J,U347)&amp;" → "&amp;INDEX(10_Lieux!$J:$J,V347)&amp;" | 24h/24")&gt;60,"Chauffeur privé "&amp;INDEX(10_Lieux!$J:$J,U347)&amp;" → "&amp;INDEX(10_Lieux!$J:$J,V347),"Chauffeur privé "&amp;INDEX(10_Lieux!$J:$J,U347)&amp;" → "&amp;INDEX(10_Lieux!$J:$J,V347)&amp;" | 24h/24")</f>
        <v>Chauffeur privé Genève → Lausanne | 24h/24</v>
      </c>
      <c r="O347" s="14" t="n">
        <f aca="false">LEN(N347)</f>
        <v>42</v>
      </c>
      <c r="P347" s="14" t="str">
        <f aca="false">"Chauffeur privé "&amp;INDEX(10_Lieux!$K:$K,U347)&amp;" vers "&amp;INDEX(10_Lieux!$L:$L,V347)</f>
        <v>Chauffeur privé de Genève vers Lausanne</v>
      </c>
      <c r="Q347" s="14" t="str">
        <f aca="false">"Chauffeur privé "&amp;INDEX(10_Lieux!$K:$K,U347)&amp;" vers "&amp;INDEX(10_Lieux!$L:$L,V347)&amp;" : env. "&amp;I347&amp;" km, "&amp;J347&amp;" de route. Devis personnalisé, standard 24h/24 et 7j/7."</f>
        <v>Chauffeur privé de Genève vers Lausanne : env. 64 km, 1 h de route. Devis personnalisé, standard 24h/24 et 7j/7.</v>
      </c>
      <c r="R347" s="14" t="n">
        <f aca="false">LEN(Q347)</f>
        <v>112</v>
      </c>
      <c r="S347" s="14" t="str">
        <f aca="false">INDEX(10_Lieux!$C:$C,U347)</f>
        <v>Suisse</v>
      </c>
      <c r="T347" s="14" t="str">
        <f aca="false">INDEX(10_Lieux!$C:$C,V347)</f>
        <v>Suisse</v>
      </c>
      <c r="U347" s="14" t="n">
        <f aca="false">MATCH(A347,10_Lieux!$A:$A,0)</f>
        <v>111</v>
      </c>
      <c r="V347" s="14" t="n">
        <f aca="false">MATCH(B347,10_Lieux!$A:$A,0)</f>
        <v>112</v>
      </c>
      <c r="W347" s="14" t="n">
        <f aca="false">ROUND(6371*2*ASIN(SQRT(SIN(RADIANS(INDEX(10_Lieux!$F:$F,V347)-INDEX(10_Lieux!$F:$F,U347))/2)^2+COS(RADIANS(INDEX(10_Lieux!$F:$F,U347)))*COS(RADIANS(INDEX(10_Lieux!$F:$F,V347)))*SIN(RADIANS(INDEX(10_Lieux!$G:$G,V347)-INDEX(10_Lieux!$G:$G,U347))/2)^2)),1)</f>
        <v>51.5</v>
      </c>
      <c r="X347" s="14" t="n">
        <f aca="false">ROUND(I347/IF(I347&lt;p_seuil_vitesse,p_vit_lente,p_vit_rapide)*60/15,0)*15</f>
        <v>60</v>
      </c>
      <c r="Y347" s="14" t="n">
        <f aca="false">MAX(IF(INDEX(10_Lieux!$B:$B,U347)&lt;&gt;"Ville",INDEX(10_Lieux!$I:$I,U347),0),IF(INDEX(10_Lieux!$B:$B,V347)&lt;&gt;"Ville",INDEX(10_Lieux!$I:$I,V347),0))</f>
        <v>0</v>
      </c>
      <c r="Z347" s="14" t="str">
        <f aca="false">A347&amp;"|"&amp;B347</f>
        <v>Genève|Lausanne</v>
      </c>
      <c r="AA347" s="14" t="str">
        <f aca="false">IF(I347&lt;p_local,"Local",IF(I347&lt;p_vv_min,"Courte distance",IF(I347&lt;p_tres_long,"Longue distance","Très longue distance")))</f>
        <v>Courte distance</v>
      </c>
    </row>
    <row r="348" customFormat="false" ht="15" hidden="false" customHeight="true" outlineLevel="0" collapsed="false">
      <c r="A348" s="1" t="s">
        <v>152</v>
      </c>
      <c r="B348" s="1" t="s">
        <v>156</v>
      </c>
      <c r="C348" s="1" t="s">
        <v>33</v>
      </c>
      <c r="D348" s="1" t="s">
        <v>124</v>
      </c>
      <c r="E348" s="1" t="s">
        <v>492</v>
      </c>
      <c r="F348" s="14" t="s">
        <v>40</v>
      </c>
      <c r="G348" s="14" t="str">
        <f aca="false">IF(I348&lt;p_local,"Local → page infra",IF(H348&gt;=p_ph1,"Phase 1",IF(H348&gt;=p_ph2,"Phase 2","Phase 3")))</f>
        <v>Phase 1</v>
      </c>
      <c r="H348" s="14" t="n">
        <f aca="false">IF(I348&lt;p_local,0,IF(C348="Aéroport → Aéroport",p_pts_plein,IF(Y348&gt;0,IF(I348&lt;=Y348,p_pts_plein,IF(I348&lt;=p_mult2*Y348,p_pts_moyen,p_pts_r3)),IF(I348&gt;=p_vv_min,p_pts_plein,IF(I348&gt;=p_vv_moy,p_pts_moyen,p_pts_court))))+IF(INDEX(10_Lieux!$D:$D,U348)=1,p_prio1,p_prio2)+IF(INDEX(10_Lieux!$D:$D,V348)=1,p_prio1,p_prio2)+IF(K348="Oui",p_tf,0)+p_hub*((INDEX(10_Lieux!$H:$H,U348)="Hub")+(INDEX(10_Lieux!$H:$H,V348)="Hub"))+IF(OR(INDEX(10_Lieux!$H:$H,U348)="Premium",INDEX(10_Lieux!$H:$H,V348)="Premium"),p_prem,0))</f>
        <v>90</v>
      </c>
      <c r="I348" s="14" t="n">
        <f aca="false">ROUND(W348*p_facteur,0)</f>
        <v>666</v>
      </c>
      <c r="J348" s="14" t="str">
        <f aca="false">IF(X348&lt;60,X348&amp;" min",INT(X348/60)&amp;" h"&amp;IF(MOD(X348,60)=0,""," "&amp;TEXT(MOD(X348,60),"00")))</f>
        <v>7 h</v>
      </c>
      <c r="K348" s="14" t="str">
        <f aca="false">IF(S348&lt;&gt;T348,"Oui","Non")</f>
        <v>Oui</v>
      </c>
      <c r="L348" s="14" t="str">
        <f aca="false">IF(AND(INDEX(10_Lieux!$B:$B,U348)="Ville",INDEX(10_Lieux!$B:$B,V348)="Ville"),"/chauffeur-prive/"&amp;INDEX(10_Lieux!$E:$E,U348)&amp;"-"&amp;INDEX(10_Lieux!$E:$E,V348)&amp;"/","/chauffeur-prive/"&amp;INDEX(10_Lieux!$E:$E,U348)&amp;"/"&amp;INDEX(10_Lieux!$E:$E,V348)&amp;"/")</f>
        <v>/chauffeur-prive/geneve-bruxelles/</v>
      </c>
      <c r="M348" s="14" t="str">
        <f aca="false">IFERROR(INDEX($L:$L,MATCH(B348&amp;"|"&amp;A348,$Z:$Z,0)),"—")</f>
        <v>/chauffeur-prive/bruxelles-geneve/</v>
      </c>
      <c r="N348" s="14" t="str">
        <f aca="false">IF(LEN("Chauffeur privé "&amp;INDEX(10_Lieux!$J:$J,U348)&amp;" → "&amp;INDEX(10_Lieux!$J:$J,V348)&amp;" | 24h/24")&gt;60,"Chauffeur privé "&amp;INDEX(10_Lieux!$J:$J,U348)&amp;" → "&amp;INDEX(10_Lieux!$J:$J,V348),"Chauffeur privé "&amp;INDEX(10_Lieux!$J:$J,U348)&amp;" → "&amp;INDEX(10_Lieux!$J:$J,V348)&amp;" | 24h/24")</f>
        <v>Chauffeur privé Genève → Bruxelles | 24h/24</v>
      </c>
      <c r="O348" s="14" t="n">
        <f aca="false">LEN(N348)</f>
        <v>43</v>
      </c>
      <c r="P348" s="14" t="str">
        <f aca="false">"Chauffeur privé "&amp;INDEX(10_Lieux!$K:$K,U348)&amp;" vers "&amp;INDEX(10_Lieux!$L:$L,V348)</f>
        <v>Chauffeur privé de Genève vers Bruxelles</v>
      </c>
      <c r="Q348" s="14" t="str">
        <f aca="false">"Chauffeur privé "&amp;INDEX(10_Lieux!$K:$K,U348)&amp;" vers "&amp;INDEX(10_Lieux!$L:$L,V348)&amp;" : env. "&amp;I348&amp;" km, "&amp;J348&amp;" de route. Devis personnalisé, standard 24h/24 et 7j/7."</f>
        <v>Chauffeur privé de Genève vers Bruxelles : env. 666 km, 7 h de route. Devis personnalisé, standard 24h/24 et 7j/7.</v>
      </c>
      <c r="R348" s="14" t="n">
        <f aca="false">LEN(Q348)</f>
        <v>114</v>
      </c>
      <c r="S348" s="14" t="str">
        <f aca="false">INDEX(10_Lieux!$C:$C,U348)</f>
        <v>Suisse</v>
      </c>
      <c r="T348" s="14" t="str">
        <f aca="false">INDEX(10_Lieux!$C:$C,V348)</f>
        <v>Belgique</v>
      </c>
      <c r="U348" s="14" t="n">
        <f aca="false">MATCH(A348,10_Lieux!$A:$A,0)</f>
        <v>111</v>
      </c>
      <c r="V348" s="14" t="n">
        <f aca="false">MATCH(B348,10_Lieux!$A:$A,0)</f>
        <v>93</v>
      </c>
      <c r="W348" s="14" t="n">
        <f aca="false">ROUND(6371*2*ASIN(SQRT(SIN(RADIANS(INDEX(10_Lieux!$F:$F,V348)-INDEX(10_Lieux!$F:$F,U348))/2)^2+COS(RADIANS(INDEX(10_Lieux!$F:$F,U348)))*COS(RADIANS(INDEX(10_Lieux!$F:$F,V348)))*SIN(RADIANS(INDEX(10_Lieux!$G:$G,V348)-INDEX(10_Lieux!$G:$G,U348))/2)^2)),1)</f>
        <v>532.7</v>
      </c>
      <c r="X348" s="14" t="n">
        <f aca="false">ROUND(I348/IF(I348&lt;p_seuil_vitesse,p_vit_lente,p_vit_rapide)*60/15,0)*15</f>
        <v>420</v>
      </c>
      <c r="Y348" s="14" t="n">
        <f aca="false">MAX(IF(INDEX(10_Lieux!$B:$B,U348)&lt;&gt;"Ville",INDEX(10_Lieux!$I:$I,U348),0),IF(INDEX(10_Lieux!$B:$B,V348)&lt;&gt;"Ville",INDEX(10_Lieux!$I:$I,V348),0))</f>
        <v>0</v>
      </c>
      <c r="Z348" s="14" t="str">
        <f aca="false">A348&amp;"|"&amp;B348</f>
        <v>Genève|Bruxelles</v>
      </c>
      <c r="AA348" s="14" t="str">
        <f aca="false">IF(I348&lt;p_local,"Local",IF(I348&lt;p_vv_min,"Courte distance",IF(I348&lt;p_tres_long,"Longue distance","Très longue distance")))</f>
        <v>Longue distance</v>
      </c>
    </row>
    <row r="349" customFormat="false" ht="15" hidden="false" customHeight="true" outlineLevel="0" collapsed="false">
      <c r="A349" s="1" t="s">
        <v>152</v>
      </c>
      <c r="B349" s="1" t="s">
        <v>158</v>
      </c>
      <c r="C349" s="1" t="s">
        <v>33</v>
      </c>
      <c r="D349" s="1" t="s">
        <v>124</v>
      </c>
      <c r="E349" s="1" t="s">
        <v>493</v>
      </c>
      <c r="F349" s="14" t="s">
        <v>40</v>
      </c>
      <c r="G349" s="14" t="str">
        <f aca="false">IF(I349&lt;p_local,"Local → page infra",IF(H349&gt;=p_ph1,"Phase 1",IF(H349&gt;=p_ph2,"Phase 2","Phase 3")))</f>
        <v>Phase 1</v>
      </c>
      <c r="H349" s="14" t="n">
        <f aca="false">IF(I349&lt;p_local,0,IF(C349="Aéroport → Aéroport",p_pts_plein,IF(Y349&gt;0,IF(I349&lt;=Y349,p_pts_plein,IF(I349&lt;=p_mult2*Y349,p_pts_moyen,p_pts_r3)),IF(I349&gt;=p_vv_min,p_pts_plein,IF(I349&gt;=p_vv_moy,p_pts_moyen,p_pts_court))))+IF(INDEX(10_Lieux!$D:$D,U349)=1,p_prio1,p_prio2)+IF(INDEX(10_Lieux!$D:$D,V349)=1,p_prio1,p_prio2)+IF(K349="Oui",p_tf,0)+p_hub*((INDEX(10_Lieux!$H:$H,U349)="Hub")+(INDEX(10_Lieux!$H:$H,V349)="Hub"))+IF(OR(INDEX(10_Lieux!$H:$H,U349)="Premium",INDEX(10_Lieux!$H:$H,V349)="Premium"),p_prem,0))</f>
        <v>80</v>
      </c>
      <c r="I349" s="14" t="n">
        <f aca="false">ROUND(W349*p_facteur,0)</f>
        <v>618</v>
      </c>
      <c r="J349" s="14" t="str">
        <f aca="false">IF(X349&lt;60,X349&amp;" min",INT(X349/60)&amp;" h"&amp;IF(MOD(X349,60)=0,""," "&amp;TEXT(MOD(X349,60),"00")))</f>
        <v>6 h 30</v>
      </c>
      <c r="K349" s="14" t="str">
        <f aca="false">IF(S349&lt;&gt;T349,"Oui","Non")</f>
        <v>Oui</v>
      </c>
      <c r="L349" s="14" t="str">
        <f aca="false">IF(AND(INDEX(10_Lieux!$B:$B,U349)="Ville",INDEX(10_Lieux!$B:$B,V349)="Ville"),"/chauffeur-prive/"&amp;INDEX(10_Lieux!$E:$E,U349)&amp;"-"&amp;INDEX(10_Lieux!$E:$E,V349)&amp;"/","/chauffeur-prive/"&amp;INDEX(10_Lieux!$E:$E,U349)&amp;"/"&amp;INDEX(10_Lieux!$E:$E,V349)&amp;"/")</f>
        <v>/chauffeur-prive/geneve-liege/</v>
      </c>
      <c r="M349" s="14" t="str">
        <f aca="false">IFERROR(INDEX($L:$L,MATCH(B349&amp;"|"&amp;A349,$Z:$Z,0)),"—")</f>
        <v>/chauffeur-prive/liege-geneve/</v>
      </c>
      <c r="N349" s="14" t="str">
        <f aca="false">IF(LEN("Chauffeur privé "&amp;INDEX(10_Lieux!$J:$J,U349)&amp;" → "&amp;INDEX(10_Lieux!$J:$J,V349)&amp;" | 24h/24")&gt;60,"Chauffeur privé "&amp;INDEX(10_Lieux!$J:$J,U349)&amp;" → "&amp;INDEX(10_Lieux!$J:$J,V349),"Chauffeur privé "&amp;INDEX(10_Lieux!$J:$J,U349)&amp;" → "&amp;INDEX(10_Lieux!$J:$J,V349)&amp;" | 24h/24")</f>
        <v>Chauffeur privé Genève → Liège | 24h/24</v>
      </c>
      <c r="O349" s="14" t="n">
        <f aca="false">LEN(N349)</f>
        <v>39</v>
      </c>
      <c r="P349" s="14" t="str">
        <f aca="false">"Chauffeur privé "&amp;INDEX(10_Lieux!$K:$K,U349)&amp;" vers "&amp;INDEX(10_Lieux!$L:$L,V349)</f>
        <v>Chauffeur privé de Genève vers Liège</v>
      </c>
      <c r="Q349" s="14" t="str">
        <f aca="false">"Chauffeur privé "&amp;INDEX(10_Lieux!$K:$K,U349)&amp;" vers "&amp;INDEX(10_Lieux!$L:$L,V349)&amp;" : env. "&amp;I349&amp;" km, "&amp;J349&amp;" de route. Devis personnalisé, standard 24h/24 et 7j/7."</f>
        <v>Chauffeur privé de Genève vers Liège : env. 618 km, 6 h 30 de route. Devis personnalisé, standard 24h/24 et 7j/7.</v>
      </c>
      <c r="R349" s="14" t="n">
        <f aca="false">LEN(Q349)</f>
        <v>113</v>
      </c>
      <c r="S349" s="14" t="str">
        <f aca="false">INDEX(10_Lieux!$C:$C,U349)</f>
        <v>Suisse</v>
      </c>
      <c r="T349" s="14" t="str">
        <f aca="false">INDEX(10_Lieux!$C:$C,V349)</f>
        <v>Belgique</v>
      </c>
      <c r="U349" s="14" t="n">
        <f aca="false">MATCH(A349,10_Lieux!$A:$A,0)</f>
        <v>111</v>
      </c>
      <c r="V349" s="14" t="n">
        <f aca="false">MATCH(B349,10_Lieux!$A:$A,0)</f>
        <v>94</v>
      </c>
      <c r="W349" s="14" t="n">
        <f aca="false">ROUND(6371*2*ASIN(SQRT(SIN(RADIANS(INDEX(10_Lieux!$F:$F,V349)-INDEX(10_Lieux!$F:$F,U349))/2)^2+COS(RADIANS(INDEX(10_Lieux!$F:$F,U349)))*COS(RADIANS(INDEX(10_Lieux!$F:$F,V349)))*SIN(RADIANS(INDEX(10_Lieux!$G:$G,V349)-INDEX(10_Lieux!$G:$G,U349))/2)^2)),1)</f>
        <v>494.3</v>
      </c>
      <c r="X349" s="14" t="n">
        <f aca="false">ROUND(I349/IF(I349&lt;p_seuil_vitesse,p_vit_lente,p_vit_rapide)*60/15,0)*15</f>
        <v>390</v>
      </c>
      <c r="Y349" s="14" t="n">
        <f aca="false">MAX(IF(INDEX(10_Lieux!$B:$B,U349)&lt;&gt;"Ville",INDEX(10_Lieux!$I:$I,U349),0),IF(INDEX(10_Lieux!$B:$B,V349)&lt;&gt;"Ville",INDEX(10_Lieux!$I:$I,V349),0))</f>
        <v>0</v>
      </c>
      <c r="Z349" s="14" t="str">
        <f aca="false">A349&amp;"|"&amp;B349</f>
        <v>Genève|Liège</v>
      </c>
      <c r="AA349" s="14" t="str">
        <f aca="false">IF(I349&lt;p_local,"Local",IF(I349&lt;p_vv_min,"Courte distance",IF(I349&lt;p_tres_long,"Longue distance","Très longue distance")))</f>
        <v>Longue distance</v>
      </c>
    </row>
    <row r="350" customFormat="false" ht="15" hidden="false" customHeight="true" outlineLevel="0" collapsed="false">
      <c r="A350" s="1" t="s">
        <v>152</v>
      </c>
      <c r="B350" s="1" t="s">
        <v>160</v>
      </c>
      <c r="C350" s="1" t="s">
        <v>33</v>
      </c>
      <c r="D350" s="1" t="s">
        <v>124</v>
      </c>
      <c r="E350" s="1" t="s">
        <v>494</v>
      </c>
      <c r="F350" s="14" t="s">
        <v>40</v>
      </c>
      <c r="G350" s="14" t="str">
        <f aca="false">IF(I350&lt;p_local,"Local → page infra",IF(H350&gt;=p_ph1,"Phase 1",IF(H350&gt;=p_ph2,"Phase 2","Phase 3")))</f>
        <v>Phase 1</v>
      </c>
      <c r="H350" s="14" t="n">
        <f aca="false">IF(I350&lt;p_local,0,IF(C350="Aéroport → Aéroport",p_pts_plein,IF(Y350&gt;0,IF(I350&lt;=Y350,p_pts_plein,IF(I350&lt;=p_mult2*Y350,p_pts_moyen,p_pts_r3)),IF(I350&gt;=p_vv_min,p_pts_plein,IF(I350&gt;=p_vv_moy,p_pts_moyen,p_pts_court))))+IF(INDEX(10_Lieux!$D:$D,U350)=1,p_prio1,p_prio2)+IF(INDEX(10_Lieux!$D:$D,V350)=1,p_prio1,p_prio2)+IF(K350="Oui",p_tf,0)+p_hub*((INDEX(10_Lieux!$H:$H,U350)="Hub")+(INDEX(10_Lieux!$H:$H,V350)="Hub"))+IF(OR(INDEX(10_Lieux!$H:$H,U350)="Premium",INDEX(10_Lieux!$H:$H,V350)="Premium"),p_prem,0))</f>
        <v>80</v>
      </c>
      <c r="I350" s="14" t="n">
        <f aca="false">ROUND(W350*p_facteur,0)</f>
        <v>605</v>
      </c>
      <c r="J350" s="14" t="str">
        <f aca="false">IF(X350&lt;60,X350&amp;" min",INT(X350/60)&amp;" h"&amp;IF(MOD(X350,60)=0,""," "&amp;TEXT(MOD(X350,60),"00")))</f>
        <v>6 h 15</v>
      </c>
      <c r="K350" s="14" t="str">
        <f aca="false">IF(S350&lt;&gt;T350,"Oui","Non")</f>
        <v>Oui</v>
      </c>
      <c r="L350" s="14" t="str">
        <f aca="false">IF(AND(INDEX(10_Lieux!$B:$B,U350)="Ville",INDEX(10_Lieux!$B:$B,V350)="Ville"),"/chauffeur-prive/"&amp;INDEX(10_Lieux!$E:$E,U350)&amp;"-"&amp;INDEX(10_Lieux!$E:$E,V350)&amp;"/","/chauffeur-prive/"&amp;INDEX(10_Lieux!$E:$E,U350)&amp;"/"&amp;INDEX(10_Lieux!$E:$E,V350)&amp;"/")</f>
        <v>/chauffeur-prive/geneve-charleroi/</v>
      </c>
      <c r="M350" s="14" t="str">
        <f aca="false">IFERROR(INDEX($L:$L,MATCH(B350&amp;"|"&amp;A350,$Z:$Z,0)),"—")</f>
        <v>/chauffeur-prive/charleroi-geneve/</v>
      </c>
      <c r="N350" s="14" t="str">
        <f aca="false">IF(LEN("Chauffeur privé "&amp;INDEX(10_Lieux!$J:$J,U350)&amp;" → "&amp;INDEX(10_Lieux!$J:$J,V350)&amp;" | 24h/24")&gt;60,"Chauffeur privé "&amp;INDEX(10_Lieux!$J:$J,U350)&amp;" → "&amp;INDEX(10_Lieux!$J:$J,V350),"Chauffeur privé "&amp;INDEX(10_Lieux!$J:$J,U350)&amp;" → "&amp;INDEX(10_Lieux!$J:$J,V350)&amp;" | 24h/24")</f>
        <v>Chauffeur privé Genève → Charleroi | 24h/24</v>
      </c>
      <c r="O350" s="14" t="n">
        <f aca="false">LEN(N350)</f>
        <v>43</v>
      </c>
      <c r="P350" s="14" t="str">
        <f aca="false">"Chauffeur privé "&amp;INDEX(10_Lieux!$K:$K,U350)&amp;" vers "&amp;INDEX(10_Lieux!$L:$L,V350)</f>
        <v>Chauffeur privé de Genève vers Charleroi</v>
      </c>
      <c r="Q350" s="14" t="str">
        <f aca="false">"Chauffeur privé "&amp;INDEX(10_Lieux!$K:$K,U350)&amp;" vers "&amp;INDEX(10_Lieux!$L:$L,V350)&amp;" : env. "&amp;I350&amp;" km, "&amp;J350&amp;" de route. Devis personnalisé, standard 24h/24 et 7j/7."</f>
        <v>Chauffeur privé de Genève vers Charleroi : env. 605 km, 6 h 15 de route. Devis personnalisé, standard 24h/24 et 7j/7.</v>
      </c>
      <c r="R350" s="14" t="n">
        <f aca="false">LEN(Q350)</f>
        <v>117</v>
      </c>
      <c r="S350" s="14" t="str">
        <f aca="false">INDEX(10_Lieux!$C:$C,U350)</f>
        <v>Suisse</v>
      </c>
      <c r="T350" s="14" t="str">
        <f aca="false">INDEX(10_Lieux!$C:$C,V350)</f>
        <v>Belgique</v>
      </c>
      <c r="U350" s="14" t="n">
        <f aca="false">MATCH(A350,10_Lieux!$A:$A,0)</f>
        <v>111</v>
      </c>
      <c r="V350" s="14" t="n">
        <f aca="false">MATCH(B350,10_Lieux!$A:$A,0)</f>
        <v>96</v>
      </c>
      <c r="W350" s="14" t="n">
        <f aca="false">ROUND(6371*2*ASIN(SQRT(SIN(RADIANS(INDEX(10_Lieux!$F:$F,V350)-INDEX(10_Lieux!$F:$F,U350))/2)^2+COS(RADIANS(INDEX(10_Lieux!$F:$F,U350)))*COS(RADIANS(INDEX(10_Lieux!$F:$F,V350)))*SIN(RADIANS(INDEX(10_Lieux!$G:$G,V350)-INDEX(10_Lieux!$G:$G,U350))/2)^2)),1)</f>
        <v>484.3</v>
      </c>
      <c r="X350" s="14" t="n">
        <f aca="false">ROUND(I350/IF(I350&lt;p_seuil_vitesse,p_vit_lente,p_vit_rapide)*60/15,0)*15</f>
        <v>375</v>
      </c>
      <c r="Y350" s="14" t="n">
        <f aca="false">MAX(IF(INDEX(10_Lieux!$B:$B,U350)&lt;&gt;"Ville",INDEX(10_Lieux!$I:$I,U350),0),IF(INDEX(10_Lieux!$B:$B,V350)&lt;&gt;"Ville",INDEX(10_Lieux!$I:$I,V350),0))</f>
        <v>0</v>
      </c>
      <c r="Z350" s="14" t="str">
        <f aca="false">A350&amp;"|"&amp;B350</f>
        <v>Genève|Charleroi</v>
      </c>
      <c r="AA350" s="14" t="str">
        <f aca="false">IF(I350&lt;p_local,"Local",IF(I350&lt;p_vv_min,"Courte distance",IF(I350&lt;p_tres_long,"Longue distance","Très longue distance")))</f>
        <v>Longue distance</v>
      </c>
    </row>
    <row r="351" customFormat="false" ht="15" hidden="false" customHeight="true" outlineLevel="0" collapsed="false">
      <c r="A351" s="1" t="s">
        <v>152</v>
      </c>
      <c r="B351" s="1" t="s">
        <v>162</v>
      </c>
      <c r="C351" s="1" t="s">
        <v>33</v>
      </c>
      <c r="D351" s="1" t="s">
        <v>124</v>
      </c>
      <c r="E351" s="1" t="s">
        <v>495</v>
      </c>
      <c r="F351" s="14" t="s">
        <v>40</v>
      </c>
      <c r="G351" s="14" t="str">
        <f aca="false">IF(I351&lt;p_local,"Local → page infra",IF(H351&gt;=p_ph1,"Phase 1",IF(H351&gt;=p_ph2,"Phase 2","Phase 3")))</f>
        <v>Phase 2</v>
      </c>
      <c r="H351" s="14" t="n">
        <f aca="false">IF(I351&lt;p_local,0,IF(C351="Aéroport → Aéroport",p_pts_plein,IF(Y351&gt;0,IF(I351&lt;=Y351,p_pts_plein,IF(I351&lt;=p_mult2*Y351,p_pts_moyen,p_pts_r3)),IF(I351&gt;=p_vv_min,p_pts_plein,IF(I351&gt;=p_vv_moy,p_pts_moyen,p_pts_court))))+IF(INDEX(10_Lieux!$D:$D,U351)=1,p_prio1,p_prio2)+IF(INDEX(10_Lieux!$D:$D,V351)=1,p_prio1,p_prio2)+IF(K351="Oui",p_tf,0)+p_hub*((INDEX(10_Lieux!$H:$H,U351)="Hub")+(INDEX(10_Lieux!$H:$H,V351)="Hub"))+IF(OR(INDEX(10_Lieux!$H:$H,U351)="Premium",INDEX(10_Lieux!$H:$H,V351)="Premium"),p_prem,0))</f>
        <v>70</v>
      </c>
      <c r="I351" s="14" t="n">
        <f aca="false">ROUND(W351*p_facteur,0)</f>
        <v>233</v>
      </c>
      <c r="J351" s="14" t="str">
        <f aca="false">IF(X351&lt;60,X351&amp;" min",INT(X351/60)&amp;" h"&amp;IF(MOD(X351,60)=0,""," "&amp;TEXT(MOD(X351,60),"00")))</f>
        <v>2 h 30</v>
      </c>
      <c r="K351" s="14" t="str">
        <f aca="false">IF(S351&lt;&gt;T351,"Oui","Non")</f>
        <v>Non</v>
      </c>
      <c r="L351" s="14" t="str">
        <f aca="false">IF(AND(INDEX(10_Lieux!$B:$B,U351)="Ville",INDEX(10_Lieux!$B:$B,V351)="Ville"),"/chauffeur-prive/"&amp;INDEX(10_Lieux!$E:$E,U351)&amp;"-"&amp;INDEX(10_Lieux!$E:$E,V351)&amp;"/","/chauffeur-prive/"&amp;INDEX(10_Lieux!$E:$E,U351)&amp;"/"&amp;INDEX(10_Lieux!$E:$E,V351)&amp;"/")</f>
        <v>/chauffeur-prive/geneve-bale/</v>
      </c>
      <c r="M351" s="14" t="str">
        <f aca="false">IFERROR(INDEX($L:$L,MATCH(B351&amp;"|"&amp;A351,$Z:$Z,0)),"—")</f>
        <v>/chauffeur-prive/bale-geneve/</v>
      </c>
      <c r="N351" s="14" t="str">
        <f aca="false">IF(LEN("Chauffeur privé "&amp;INDEX(10_Lieux!$J:$J,U351)&amp;" → "&amp;INDEX(10_Lieux!$J:$J,V351)&amp;" | 24h/24")&gt;60,"Chauffeur privé "&amp;INDEX(10_Lieux!$J:$J,U351)&amp;" → "&amp;INDEX(10_Lieux!$J:$J,V351),"Chauffeur privé "&amp;INDEX(10_Lieux!$J:$J,U351)&amp;" → "&amp;INDEX(10_Lieux!$J:$J,V351)&amp;" | 24h/24")</f>
        <v>Chauffeur privé Genève → Bâle | 24h/24</v>
      </c>
      <c r="O351" s="14" t="n">
        <f aca="false">LEN(N351)</f>
        <v>38</v>
      </c>
      <c r="P351" s="14" t="str">
        <f aca="false">"Chauffeur privé "&amp;INDEX(10_Lieux!$K:$K,U351)&amp;" vers "&amp;INDEX(10_Lieux!$L:$L,V351)</f>
        <v>Chauffeur privé de Genève vers Bâle</v>
      </c>
      <c r="Q351" s="14" t="str">
        <f aca="false">"Chauffeur privé "&amp;INDEX(10_Lieux!$K:$K,U351)&amp;" vers "&amp;INDEX(10_Lieux!$L:$L,V351)&amp;" : env. "&amp;I351&amp;" km, "&amp;J351&amp;" de route. Devis personnalisé, standard 24h/24 et 7j/7."</f>
        <v>Chauffeur privé de Genève vers Bâle : env. 233 km, 2 h 30 de route. Devis personnalisé, standard 24h/24 et 7j/7.</v>
      </c>
      <c r="R351" s="14" t="n">
        <f aca="false">LEN(Q351)</f>
        <v>112</v>
      </c>
      <c r="S351" s="14" t="str">
        <f aca="false">INDEX(10_Lieux!$C:$C,U351)</f>
        <v>Suisse</v>
      </c>
      <c r="T351" s="14" t="str">
        <f aca="false">INDEX(10_Lieux!$C:$C,V351)</f>
        <v>Suisse</v>
      </c>
      <c r="U351" s="14" t="n">
        <f aca="false">MATCH(A351,10_Lieux!$A:$A,0)</f>
        <v>111</v>
      </c>
      <c r="V351" s="14" t="n">
        <f aca="false">MATCH(B351,10_Lieux!$A:$A,0)</f>
        <v>121</v>
      </c>
      <c r="W351" s="14" t="n">
        <f aca="false">ROUND(6371*2*ASIN(SQRT(SIN(RADIANS(INDEX(10_Lieux!$F:$F,V351)-INDEX(10_Lieux!$F:$F,U351))/2)^2+COS(RADIANS(INDEX(10_Lieux!$F:$F,U351)))*COS(RADIANS(INDEX(10_Lieux!$F:$F,V351)))*SIN(RADIANS(INDEX(10_Lieux!$G:$G,V351)-INDEX(10_Lieux!$G:$G,U351))/2)^2)),1)</f>
        <v>186.6</v>
      </c>
      <c r="X351" s="14" t="n">
        <f aca="false">ROUND(I351/IF(I351&lt;p_seuil_vitesse,p_vit_lente,p_vit_rapide)*60/15,0)*15</f>
        <v>150</v>
      </c>
      <c r="Y351" s="14" t="n">
        <f aca="false">MAX(IF(INDEX(10_Lieux!$B:$B,U351)&lt;&gt;"Ville",INDEX(10_Lieux!$I:$I,U351),0),IF(INDEX(10_Lieux!$B:$B,V351)&lt;&gt;"Ville",INDEX(10_Lieux!$I:$I,V351),0))</f>
        <v>0</v>
      </c>
      <c r="Z351" s="14" t="str">
        <f aca="false">A351&amp;"|"&amp;B351</f>
        <v>Genève|Bâle</v>
      </c>
      <c r="AA351" s="14" t="str">
        <f aca="false">IF(I351&lt;p_local,"Local",IF(I351&lt;p_vv_min,"Courte distance",IF(I351&lt;p_tres_long,"Longue distance","Très longue distance")))</f>
        <v>Longue distance</v>
      </c>
    </row>
    <row r="352" customFormat="false" ht="15" hidden="false" customHeight="true" outlineLevel="0" collapsed="false">
      <c r="A352" s="1" t="s">
        <v>152</v>
      </c>
      <c r="B352" s="1" t="s">
        <v>164</v>
      </c>
      <c r="C352" s="1" t="s">
        <v>33</v>
      </c>
      <c r="D352" s="1" t="s">
        <v>124</v>
      </c>
      <c r="E352" s="1" t="s">
        <v>496</v>
      </c>
      <c r="F352" s="14" t="s">
        <v>40</v>
      </c>
      <c r="G352" s="14" t="str">
        <f aca="false">IF(I352&lt;p_local,"Local → page infra",IF(H352&gt;=p_ph1,"Phase 1",IF(H352&gt;=p_ph2,"Phase 2","Phase 3")))</f>
        <v>Phase 1</v>
      </c>
      <c r="H352" s="14" t="n">
        <f aca="false">IF(I352&lt;p_local,0,IF(C352="Aéroport → Aéroport",p_pts_plein,IF(Y352&gt;0,IF(I352&lt;=Y352,p_pts_plein,IF(I352&lt;=p_mult2*Y352,p_pts_moyen,p_pts_r3)),IF(I352&gt;=p_vv_min,p_pts_plein,IF(I352&gt;=p_vv_moy,p_pts_moyen,p_pts_court))))+IF(INDEX(10_Lieux!$D:$D,U352)=1,p_prio1,p_prio2)+IF(INDEX(10_Lieux!$D:$D,V352)=1,p_prio1,p_prio2)+IF(K352="Oui",p_tf,0)+p_hub*((INDEX(10_Lieux!$H:$H,U352)="Hub")+(INDEX(10_Lieux!$H:$H,V352)="Hub"))+IF(OR(INDEX(10_Lieux!$H:$H,U352)="Premium",INDEX(10_Lieux!$H:$H,V352)="Premium"),p_prem,0))</f>
        <v>80</v>
      </c>
      <c r="I352" s="14" t="n">
        <f aca="false">ROUND(W352*p_facteur,0)</f>
        <v>280</v>
      </c>
      <c r="J352" s="14" t="str">
        <f aca="false">IF(X352&lt;60,X352&amp;" min",INT(X352/60)&amp;" h"&amp;IF(MOD(X352,60)=0,""," "&amp;TEXT(MOD(X352,60),"00")))</f>
        <v>3 h</v>
      </c>
      <c r="K352" s="14" t="str">
        <f aca="false">IF(S352&lt;&gt;T352,"Oui","Non")</f>
        <v>Non</v>
      </c>
      <c r="L352" s="14" t="str">
        <f aca="false">IF(AND(INDEX(10_Lieux!$B:$B,U352)="Ville",INDEX(10_Lieux!$B:$B,V352)="Ville"),"/chauffeur-prive/"&amp;INDEX(10_Lieux!$E:$E,U352)&amp;"-"&amp;INDEX(10_Lieux!$E:$E,V352)&amp;"/","/chauffeur-prive/"&amp;INDEX(10_Lieux!$E:$E,U352)&amp;"/"&amp;INDEX(10_Lieux!$E:$E,V352)&amp;"/")</f>
        <v>/chauffeur-prive/geneve-zurich/</v>
      </c>
      <c r="M352" s="14" t="str">
        <f aca="false">IFERROR(INDEX($L:$L,MATCH(B352&amp;"|"&amp;A352,$Z:$Z,0)),"—")</f>
        <v>/chauffeur-prive/zurich-geneve/</v>
      </c>
      <c r="N352" s="14" t="str">
        <f aca="false">IF(LEN("Chauffeur privé "&amp;INDEX(10_Lieux!$J:$J,U352)&amp;" → "&amp;INDEX(10_Lieux!$J:$J,V352)&amp;" | 24h/24")&gt;60,"Chauffeur privé "&amp;INDEX(10_Lieux!$J:$J,U352)&amp;" → "&amp;INDEX(10_Lieux!$J:$J,V352),"Chauffeur privé "&amp;INDEX(10_Lieux!$J:$J,U352)&amp;" → "&amp;INDEX(10_Lieux!$J:$J,V352)&amp;" | 24h/24")</f>
        <v>Chauffeur privé Genève → Zurich | 24h/24</v>
      </c>
      <c r="O352" s="14" t="n">
        <f aca="false">LEN(N352)</f>
        <v>40</v>
      </c>
      <c r="P352" s="14" t="str">
        <f aca="false">"Chauffeur privé "&amp;INDEX(10_Lieux!$K:$K,U352)&amp;" vers "&amp;INDEX(10_Lieux!$L:$L,V352)</f>
        <v>Chauffeur privé de Genève vers Zurich</v>
      </c>
      <c r="Q352" s="14" t="str">
        <f aca="false">"Chauffeur privé "&amp;INDEX(10_Lieux!$K:$K,U352)&amp;" vers "&amp;INDEX(10_Lieux!$L:$L,V352)&amp;" : env. "&amp;I352&amp;" km, "&amp;J352&amp;" de route. Devis personnalisé, standard 24h/24 et 7j/7."</f>
        <v>Chauffeur privé de Genève vers Zurich : env. 280 km, 3 h de route. Devis personnalisé, standard 24h/24 et 7j/7.</v>
      </c>
      <c r="R352" s="14" t="n">
        <f aca="false">LEN(Q352)</f>
        <v>111</v>
      </c>
      <c r="S352" s="14" t="str">
        <f aca="false">INDEX(10_Lieux!$C:$C,U352)</f>
        <v>Suisse</v>
      </c>
      <c r="T352" s="14" t="str">
        <f aca="false">INDEX(10_Lieux!$C:$C,V352)</f>
        <v>Suisse</v>
      </c>
      <c r="U352" s="14" t="n">
        <f aca="false">MATCH(A352,10_Lieux!$A:$A,0)</f>
        <v>111</v>
      </c>
      <c r="V352" s="14" t="n">
        <f aca="false">MATCH(B352,10_Lieux!$A:$A,0)</f>
        <v>122</v>
      </c>
      <c r="W352" s="14" t="n">
        <f aca="false">ROUND(6371*2*ASIN(SQRT(SIN(RADIANS(INDEX(10_Lieux!$F:$F,V352)-INDEX(10_Lieux!$F:$F,U352))/2)^2+COS(RADIANS(INDEX(10_Lieux!$F:$F,U352)))*COS(RADIANS(INDEX(10_Lieux!$F:$F,V352)))*SIN(RADIANS(INDEX(10_Lieux!$G:$G,V352)-INDEX(10_Lieux!$G:$G,U352))/2)^2)),1)</f>
        <v>224.3</v>
      </c>
      <c r="X352" s="14" t="n">
        <f aca="false">ROUND(I352/IF(I352&lt;p_seuil_vitesse,p_vit_lente,p_vit_rapide)*60/15,0)*15</f>
        <v>180</v>
      </c>
      <c r="Y352" s="14" t="n">
        <f aca="false">MAX(IF(INDEX(10_Lieux!$B:$B,U352)&lt;&gt;"Ville",INDEX(10_Lieux!$I:$I,U352),0),IF(INDEX(10_Lieux!$B:$B,V352)&lt;&gt;"Ville",INDEX(10_Lieux!$I:$I,V352),0))</f>
        <v>0</v>
      </c>
      <c r="Z352" s="14" t="str">
        <f aca="false">A352&amp;"|"&amp;B352</f>
        <v>Genève|Zurich</v>
      </c>
      <c r="AA352" s="14" t="str">
        <f aca="false">IF(I352&lt;p_local,"Local",IF(I352&lt;p_vv_min,"Courte distance",IF(I352&lt;p_tres_long,"Longue distance","Très longue distance")))</f>
        <v>Longue distance</v>
      </c>
    </row>
    <row r="353" customFormat="false" ht="15" hidden="false" customHeight="true" outlineLevel="0" collapsed="false">
      <c r="A353" s="1" t="s">
        <v>152</v>
      </c>
      <c r="B353" s="1" t="s">
        <v>166</v>
      </c>
      <c r="C353" s="1" t="s">
        <v>33</v>
      </c>
      <c r="D353" s="1" t="s">
        <v>124</v>
      </c>
      <c r="E353" s="1" t="s">
        <v>497</v>
      </c>
      <c r="F353" s="14" t="s">
        <v>40</v>
      </c>
      <c r="G353" s="14" t="str">
        <f aca="false">IF(I353&lt;p_local,"Local → page infra",IF(H353&gt;=p_ph1,"Phase 1",IF(H353&gt;=p_ph2,"Phase 2","Phase 3")))</f>
        <v>Phase 2</v>
      </c>
      <c r="H353" s="14" t="n">
        <f aca="false">IF(I353&lt;p_local,0,IF(C353="Aéroport → Aéroport",p_pts_plein,IF(Y353&gt;0,IF(I353&lt;=Y353,p_pts_plein,IF(I353&lt;=p_mult2*Y353,p_pts_moyen,p_pts_r3)),IF(I353&gt;=p_vv_min,p_pts_plein,IF(I353&gt;=p_vv_moy,p_pts_moyen,p_pts_court))))+IF(INDEX(10_Lieux!$D:$D,U353)=1,p_prio1,p_prio2)+IF(INDEX(10_Lieux!$D:$D,V353)=1,p_prio1,p_prio2)+IF(K353="Oui",p_tf,0)+p_hub*((INDEX(10_Lieux!$H:$H,U353)="Hub")+(INDEX(10_Lieux!$H:$H,V353)="Hub"))+IF(OR(INDEX(10_Lieux!$H:$H,U353)="Premium",INDEX(10_Lieux!$H:$H,V353)="Premium"),p_prem,0))</f>
        <v>70</v>
      </c>
      <c r="I353" s="14" t="n">
        <f aca="false">ROUND(W353*p_facteur,0)</f>
        <v>162</v>
      </c>
      <c r="J353" s="14" t="str">
        <f aca="false">IF(X353&lt;60,X353&amp;" min",INT(X353/60)&amp;" h"&amp;IF(MOD(X353,60)=0,""," "&amp;TEXT(MOD(X353,60),"00")))</f>
        <v>1 h 45</v>
      </c>
      <c r="K353" s="14" t="str">
        <f aca="false">IF(S353&lt;&gt;T353,"Oui","Non")</f>
        <v>Non</v>
      </c>
      <c r="L353" s="14" t="str">
        <f aca="false">IF(AND(INDEX(10_Lieux!$B:$B,U353)="Ville",INDEX(10_Lieux!$B:$B,V353)="Ville"),"/chauffeur-prive/"&amp;INDEX(10_Lieux!$E:$E,U353)&amp;"-"&amp;INDEX(10_Lieux!$E:$E,V353)&amp;"/","/chauffeur-prive/"&amp;INDEX(10_Lieux!$E:$E,U353)&amp;"/"&amp;INDEX(10_Lieux!$E:$E,V353)&amp;"/")</f>
        <v>/chauffeur-prive/geneve-berne/</v>
      </c>
      <c r="M353" s="14" t="str">
        <f aca="false">IFERROR(INDEX($L:$L,MATCH(B353&amp;"|"&amp;A353,$Z:$Z,0)),"—")</f>
        <v>/chauffeur-prive/berne-geneve/</v>
      </c>
      <c r="N353" s="14" t="str">
        <f aca="false">IF(LEN("Chauffeur privé "&amp;INDEX(10_Lieux!$J:$J,U353)&amp;" → "&amp;INDEX(10_Lieux!$J:$J,V353)&amp;" | 24h/24")&gt;60,"Chauffeur privé "&amp;INDEX(10_Lieux!$J:$J,U353)&amp;" → "&amp;INDEX(10_Lieux!$J:$J,V353),"Chauffeur privé "&amp;INDEX(10_Lieux!$J:$J,U353)&amp;" → "&amp;INDEX(10_Lieux!$J:$J,V353)&amp;" | 24h/24")</f>
        <v>Chauffeur privé Genève → Berne | 24h/24</v>
      </c>
      <c r="O353" s="14" t="n">
        <f aca="false">LEN(N353)</f>
        <v>39</v>
      </c>
      <c r="P353" s="14" t="str">
        <f aca="false">"Chauffeur privé "&amp;INDEX(10_Lieux!$K:$K,U353)&amp;" vers "&amp;INDEX(10_Lieux!$L:$L,V353)</f>
        <v>Chauffeur privé de Genève vers Berne</v>
      </c>
      <c r="Q353" s="14" t="str">
        <f aca="false">"Chauffeur privé "&amp;INDEX(10_Lieux!$K:$K,U353)&amp;" vers "&amp;INDEX(10_Lieux!$L:$L,V353)&amp;" : env. "&amp;I353&amp;" km, "&amp;J353&amp;" de route. Devis personnalisé, standard 24h/24 et 7j/7."</f>
        <v>Chauffeur privé de Genève vers Berne : env. 162 km, 1 h 45 de route. Devis personnalisé, standard 24h/24 et 7j/7.</v>
      </c>
      <c r="R353" s="14" t="n">
        <f aca="false">LEN(Q353)</f>
        <v>113</v>
      </c>
      <c r="S353" s="14" t="str">
        <f aca="false">INDEX(10_Lieux!$C:$C,U353)</f>
        <v>Suisse</v>
      </c>
      <c r="T353" s="14" t="str">
        <f aca="false">INDEX(10_Lieux!$C:$C,V353)</f>
        <v>Suisse</v>
      </c>
      <c r="U353" s="14" t="n">
        <f aca="false">MATCH(A353,10_Lieux!$A:$A,0)</f>
        <v>111</v>
      </c>
      <c r="V353" s="14" t="n">
        <f aca="false">MATCH(B353,10_Lieux!$A:$A,0)</f>
        <v>123</v>
      </c>
      <c r="W353" s="14" t="n">
        <f aca="false">ROUND(6371*2*ASIN(SQRT(SIN(RADIANS(INDEX(10_Lieux!$F:$F,V353)-INDEX(10_Lieux!$F:$F,U353))/2)^2+COS(RADIANS(INDEX(10_Lieux!$F:$F,U353)))*COS(RADIANS(INDEX(10_Lieux!$F:$F,V353)))*SIN(RADIANS(INDEX(10_Lieux!$G:$G,V353)-INDEX(10_Lieux!$G:$G,U353))/2)^2)),1)</f>
        <v>129.5</v>
      </c>
      <c r="X353" s="14" t="n">
        <f aca="false">ROUND(I353/IF(I353&lt;p_seuil_vitesse,p_vit_lente,p_vit_rapide)*60/15,0)*15</f>
        <v>105</v>
      </c>
      <c r="Y353" s="14" t="n">
        <f aca="false">MAX(IF(INDEX(10_Lieux!$B:$B,U353)&lt;&gt;"Ville",INDEX(10_Lieux!$I:$I,U353),0),IF(INDEX(10_Lieux!$B:$B,V353)&lt;&gt;"Ville",INDEX(10_Lieux!$I:$I,V353),0))</f>
        <v>0</v>
      </c>
      <c r="Z353" s="14" t="str">
        <f aca="false">A353&amp;"|"&amp;B353</f>
        <v>Genève|Berne</v>
      </c>
      <c r="AA353" s="14" t="str">
        <f aca="false">IF(I353&lt;p_local,"Local",IF(I353&lt;p_vv_min,"Courte distance",IF(I353&lt;p_tres_long,"Longue distance","Très longue distance")))</f>
        <v>Longue distance</v>
      </c>
    </row>
    <row r="354" customFormat="false" ht="15" hidden="false" customHeight="true" outlineLevel="0" collapsed="false">
      <c r="A354" s="1" t="s">
        <v>154</v>
      </c>
      <c r="B354" s="1" t="s">
        <v>122</v>
      </c>
      <c r="C354" s="1" t="s">
        <v>33</v>
      </c>
      <c r="D354" s="1" t="s">
        <v>124</v>
      </c>
      <c r="E354" s="1" t="s">
        <v>498</v>
      </c>
      <c r="F354" s="14" t="s">
        <v>40</v>
      </c>
      <c r="G354" s="14" t="str">
        <f aca="false">IF(I354&lt;p_local,"Local → page infra",IF(H354&gt;=p_ph1,"Phase 1",IF(H354&gt;=p_ph2,"Phase 2","Phase 3")))</f>
        <v>Phase 1</v>
      </c>
      <c r="H354" s="14" t="n">
        <f aca="false">IF(I354&lt;p_local,0,IF(C354="Aéroport → Aéroport",p_pts_plein,IF(Y354&gt;0,IF(I354&lt;=Y354,p_pts_plein,IF(I354&lt;=p_mult2*Y354,p_pts_moyen,p_pts_r3)),IF(I354&gt;=p_vv_min,p_pts_plein,IF(I354&gt;=p_vv_moy,p_pts_moyen,p_pts_court))))+IF(INDEX(10_Lieux!$D:$D,U354)=1,p_prio1,p_prio2)+IF(INDEX(10_Lieux!$D:$D,V354)=1,p_prio1,p_prio2)+IF(K354="Oui",p_tf,0)+p_hub*((INDEX(10_Lieux!$H:$H,U354)="Hub")+(INDEX(10_Lieux!$H:$H,V354)="Hub"))+IF(OR(INDEX(10_Lieux!$H:$H,U354)="Premium",INDEX(10_Lieux!$H:$H,V354)="Premium"),p_prem,0))</f>
        <v>80</v>
      </c>
      <c r="I354" s="14" t="n">
        <f aca="false">ROUND(W354*p_facteur,0)</f>
        <v>516</v>
      </c>
      <c r="J354" s="14" t="str">
        <f aca="false">IF(X354&lt;60,X354&amp;" min",INT(X354/60)&amp;" h"&amp;IF(MOD(X354,60)=0,""," "&amp;TEXT(MOD(X354,60),"00")))</f>
        <v>5 h 30</v>
      </c>
      <c r="K354" s="14" t="str">
        <f aca="false">IF(S354&lt;&gt;T354,"Oui","Non")</f>
        <v>Oui</v>
      </c>
      <c r="L354" s="14" t="str">
        <f aca="false">IF(AND(INDEX(10_Lieux!$B:$B,U354)="Ville",INDEX(10_Lieux!$B:$B,V354)="Ville"),"/chauffeur-prive/"&amp;INDEX(10_Lieux!$E:$E,U354)&amp;"-"&amp;INDEX(10_Lieux!$E:$E,V354)&amp;"/","/chauffeur-prive/"&amp;INDEX(10_Lieux!$E:$E,U354)&amp;"/"&amp;INDEX(10_Lieux!$E:$E,V354)&amp;"/")</f>
        <v>/chauffeur-prive/lausanne-paris/</v>
      </c>
      <c r="M354" s="14" t="str">
        <f aca="false">IFERROR(INDEX($L:$L,MATCH(B354&amp;"|"&amp;A354,$Z:$Z,0)),"—")</f>
        <v>/chauffeur-prive/paris-lausanne/</v>
      </c>
      <c r="N354" s="14" t="str">
        <f aca="false">IF(LEN("Chauffeur privé "&amp;INDEX(10_Lieux!$J:$J,U354)&amp;" → "&amp;INDEX(10_Lieux!$J:$J,V354)&amp;" | 24h/24")&gt;60,"Chauffeur privé "&amp;INDEX(10_Lieux!$J:$J,U354)&amp;" → "&amp;INDEX(10_Lieux!$J:$J,V354),"Chauffeur privé "&amp;INDEX(10_Lieux!$J:$J,U354)&amp;" → "&amp;INDEX(10_Lieux!$J:$J,V354)&amp;" | 24h/24")</f>
        <v>Chauffeur privé Lausanne → Paris | 24h/24</v>
      </c>
      <c r="O354" s="14" t="n">
        <f aca="false">LEN(N354)</f>
        <v>41</v>
      </c>
      <c r="P354" s="14" t="str">
        <f aca="false">"Chauffeur privé "&amp;INDEX(10_Lieux!$K:$K,U354)&amp;" vers "&amp;INDEX(10_Lieux!$L:$L,V354)</f>
        <v>Chauffeur privé de Lausanne vers Paris</v>
      </c>
      <c r="Q354" s="14" t="str">
        <f aca="false">"Chauffeur privé "&amp;INDEX(10_Lieux!$K:$K,U354)&amp;" vers "&amp;INDEX(10_Lieux!$L:$L,V354)&amp;" : env. "&amp;I354&amp;" km, "&amp;J354&amp;" de route. Devis personnalisé, standard 24h/24 et 7j/7."</f>
        <v>Chauffeur privé de Lausanne vers Paris : env. 516 km, 5 h 30 de route. Devis personnalisé, standard 24h/24 et 7j/7.</v>
      </c>
      <c r="R354" s="14" t="n">
        <f aca="false">LEN(Q354)</f>
        <v>115</v>
      </c>
      <c r="S354" s="14" t="str">
        <f aca="false">INDEX(10_Lieux!$C:$C,U354)</f>
        <v>Suisse</v>
      </c>
      <c r="T354" s="14" t="str">
        <f aca="false">INDEX(10_Lieux!$C:$C,V354)</f>
        <v>France</v>
      </c>
      <c r="U354" s="14" t="n">
        <f aca="false">MATCH(A354,10_Lieux!$A:$A,0)</f>
        <v>112</v>
      </c>
      <c r="V354" s="14" t="n">
        <f aca="false">MATCH(B354,10_Lieux!$A:$A,0)</f>
        <v>2</v>
      </c>
      <c r="W354" s="14" t="n">
        <f aca="false">ROUND(6371*2*ASIN(SQRT(SIN(RADIANS(INDEX(10_Lieux!$F:$F,V354)-INDEX(10_Lieux!$F:$F,U354))/2)^2+COS(RADIANS(INDEX(10_Lieux!$F:$F,U354)))*COS(RADIANS(INDEX(10_Lieux!$F:$F,V354)))*SIN(RADIANS(INDEX(10_Lieux!$G:$G,V354)-INDEX(10_Lieux!$G:$G,U354))/2)^2)),1)</f>
        <v>412.5</v>
      </c>
      <c r="X354" s="14" t="n">
        <f aca="false">ROUND(I354/IF(I354&lt;p_seuil_vitesse,p_vit_lente,p_vit_rapide)*60/15,0)*15</f>
        <v>330</v>
      </c>
      <c r="Y354" s="14" t="n">
        <f aca="false">MAX(IF(INDEX(10_Lieux!$B:$B,U354)&lt;&gt;"Ville",INDEX(10_Lieux!$I:$I,U354),0),IF(INDEX(10_Lieux!$B:$B,V354)&lt;&gt;"Ville",INDEX(10_Lieux!$I:$I,V354),0))</f>
        <v>0</v>
      </c>
      <c r="Z354" s="14" t="str">
        <f aca="false">A354&amp;"|"&amp;B354</f>
        <v>Lausanne|Paris</v>
      </c>
      <c r="AA354" s="14" t="str">
        <f aca="false">IF(I354&lt;p_local,"Local",IF(I354&lt;p_vv_min,"Courte distance",IF(I354&lt;p_tres_long,"Longue distance","Très longue distance")))</f>
        <v>Longue distance</v>
      </c>
    </row>
    <row r="355" customFormat="false" ht="15" hidden="false" customHeight="true" outlineLevel="0" collapsed="false">
      <c r="A355" s="1" t="s">
        <v>154</v>
      </c>
      <c r="B355" s="1" t="s">
        <v>123</v>
      </c>
      <c r="C355" s="1" t="s">
        <v>33</v>
      </c>
      <c r="D355" s="1" t="s">
        <v>124</v>
      </c>
      <c r="E355" s="1" t="s">
        <v>499</v>
      </c>
      <c r="F355" s="14" t="s">
        <v>40</v>
      </c>
      <c r="G355" s="14" t="str">
        <f aca="false">IF(I355&lt;p_local,"Local → page infra",IF(H355&gt;=p_ph1,"Phase 1",IF(H355&gt;=p_ph2,"Phase 2","Phase 3")))</f>
        <v>Phase 1</v>
      </c>
      <c r="H355" s="14" t="n">
        <f aca="false">IF(I355&lt;p_local,0,IF(C355="Aéroport → Aéroport",p_pts_plein,IF(Y355&gt;0,IF(I355&lt;=Y355,p_pts_plein,IF(I355&lt;=p_mult2*Y355,p_pts_moyen,p_pts_r3)),IF(I355&gt;=p_vv_min,p_pts_plein,IF(I355&gt;=p_vv_moy,p_pts_moyen,p_pts_court))))+IF(INDEX(10_Lieux!$D:$D,U355)=1,p_prio1,p_prio2)+IF(INDEX(10_Lieux!$D:$D,V355)=1,p_prio1,p_prio2)+IF(K355="Oui",p_tf,0)+p_hub*((INDEX(10_Lieux!$H:$H,U355)="Hub")+(INDEX(10_Lieux!$H:$H,V355)="Hub"))+IF(OR(INDEX(10_Lieux!$H:$H,U355)="Premium",INDEX(10_Lieux!$H:$H,V355)="Premium"),p_prem,0))</f>
        <v>80</v>
      </c>
      <c r="I355" s="14" t="n">
        <f aca="false">ROUND(W355*p_facteur,0)</f>
        <v>203</v>
      </c>
      <c r="J355" s="14" t="str">
        <f aca="false">IF(X355&lt;60,X355&amp;" min",INT(X355/60)&amp;" h"&amp;IF(MOD(X355,60)=0,""," "&amp;TEXT(MOD(X355,60),"00")))</f>
        <v>2 h 15</v>
      </c>
      <c r="K355" s="14" t="str">
        <f aca="false">IF(S355&lt;&gt;T355,"Oui","Non")</f>
        <v>Oui</v>
      </c>
      <c r="L355" s="14" t="str">
        <f aca="false">IF(AND(INDEX(10_Lieux!$B:$B,U355)="Ville",INDEX(10_Lieux!$B:$B,V355)="Ville"),"/chauffeur-prive/"&amp;INDEX(10_Lieux!$E:$E,U355)&amp;"-"&amp;INDEX(10_Lieux!$E:$E,V355)&amp;"/","/chauffeur-prive/"&amp;INDEX(10_Lieux!$E:$E,U355)&amp;"/"&amp;INDEX(10_Lieux!$E:$E,V355)&amp;"/")</f>
        <v>/chauffeur-prive/lausanne-lyon/</v>
      </c>
      <c r="M355" s="14" t="str">
        <f aca="false">IFERROR(INDEX($L:$L,MATCH(B355&amp;"|"&amp;A355,$Z:$Z,0)),"—")</f>
        <v>/chauffeur-prive/lyon-lausanne/</v>
      </c>
      <c r="N355" s="14" t="str">
        <f aca="false">IF(LEN("Chauffeur privé "&amp;INDEX(10_Lieux!$J:$J,U355)&amp;" → "&amp;INDEX(10_Lieux!$J:$J,V355)&amp;" | 24h/24")&gt;60,"Chauffeur privé "&amp;INDEX(10_Lieux!$J:$J,U355)&amp;" → "&amp;INDEX(10_Lieux!$J:$J,V355),"Chauffeur privé "&amp;INDEX(10_Lieux!$J:$J,U355)&amp;" → "&amp;INDEX(10_Lieux!$J:$J,V355)&amp;" | 24h/24")</f>
        <v>Chauffeur privé Lausanne → Lyon | 24h/24</v>
      </c>
      <c r="O355" s="14" t="n">
        <f aca="false">LEN(N355)</f>
        <v>40</v>
      </c>
      <c r="P355" s="14" t="str">
        <f aca="false">"Chauffeur privé "&amp;INDEX(10_Lieux!$K:$K,U355)&amp;" vers "&amp;INDEX(10_Lieux!$L:$L,V355)</f>
        <v>Chauffeur privé de Lausanne vers Lyon</v>
      </c>
      <c r="Q355" s="14" t="str">
        <f aca="false">"Chauffeur privé "&amp;INDEX(10_Lieux!$K:$K,U355)&amp;" vers "&amp;INDEX(10_Lieux!$L:$L,V355)&amp;" : env. "&amp;I355&amp;" km, "&amp;J355&amp;" de route. Devis personnalisé, standard 24h/24 et 7j/7."</f>
        <v>Chauffeur privé de Lausanne vers Lyon : env. 203 km, 2 h 15 de route. Devis personnalisé, standard 24h/24 et 7j/7.</v>
      </c>
      <c r="R355" s="14" t="n">
        <f aca="false">LEN(Q355)</f>
        <v>114</v>
      </c>
      <c r="S355" s="14" t="str">
        <f aca="false">INDEX(10_Lieux!$C:$C,U355)</f>
        <v>Suisse</v>
      </c>
      <c r="T355" s="14" t="str">
        <f aca="false">INDEX(10_Lieux!$C:$C,V355)</f>
        <v>France</v>
      </c>
      <c r="U355" s="14" t="n">
        <f aca="false">MATCH(A355,10_Lieux!$A:$A,0)</f>
        <v>112</v>
      </c>
      <c r="V355" s="14" t="n">
        <f aca="false">MATCH(B355,10_Lieux!$A:$A,0)</f>
        <v>8</v>
      </c>
      <c r="W355" s="14" t="n">
        <f aca="false">ROUND(6371*2*ASIN(SQRT(SIN(RADIANS(INDEX(10_Lieux!$F:$F,V355)-INDEX(10_Lieux!$F:$F,U355))/2)^2+COS(RADIANS(INDEX(10_Lieux!$F:$F,U355)))*COS(RADIANS(INDEX(10_Lieux!$F:$F,V355)))*SIN(RADIANS(INDEX(10_Lieux!$G:$G,V355)-INDEX(10_Lieux!$G:$G,U355))/2)^2)),1)</f>
        <v>162</v>
      </c>
      <c r="X355" s="14" t="n">
        <f aca="false">ROUND(I355/IF(I355&lt;p_seuil_vitesse,p_vit_lente,p_vit_rapide)*60/15,0)*15</f>
        <v>135</v>
      </c>
      <c r="Y355" s="14" t="n">
        <f aca="false">MAX(IF(INDEX(10_Lieux!$B:$B,U355)&lt;&gt;"Ville",INDEX(10_Lieux!$I:$I,U355),0),IF(INDEX(10_Lieux!$B:$B,V355)&lt;&gt;"Ville",INDEX(10_Lieux!$I:$I,V355),0))</f>
        <v>0</v>
      </c>
      <c r="Z355" s="14" t="str">
        <f aca="false">A355&amp;"|"&amp;B355</f>
        <v>Lausanne|Lyon</v>
      </c>
      <c r="AA355" s="14" t="str">
        <f aca="false">IF(I355&lt;p_local,"Local",IF(I355&lt;p_vv_min,"Courte distance",IF(I355&lt;p_tres_long,"Longue distance","Très longue distance")))</f>
        <v>Longue distance</v>
      </c>
    </row>
    <row r="356" customFormat="false" ht="15" hidden="false" customHeight="true" outlineLevel="0" collapsed="false">
      <c r="A356" s="1" t="s">
        <v>154</v>
      </c>
      <c r="B356" s="1" t="s">
        <v>126</v>
      </c>
      <c r="C356" s="1" t="s">
        <v>33</v>
      </c>
      <c r="D356" s="1" t="s">
        <v>124</v>
      </c>
      <c r="E356" s="1" t="s">
        <v>500</v>
      </c>
      <c r="F356" s="14" t="s">
        <v>40</v>
      </c>
      <c r="G356" s="14" t="str">
        <f aca="false">IF(I356&lt;p_local,"Local → page infra",IF(H356&gt;=p_ph1,"Phase 1",IF(H356&gt;=p_ph2,"Phase 2","Phase 3")))</f>
        <v>Phase 1</v>
      </c>
      <c r="H356" s="14" t="n">
        <f aca="false">IF(I356&lt;p_local,0,IF(C356="Aéroport → Aéroport",p_pts_plein,IF(Y356&gt;0,IF(I356&lt;=Y356,p_pts_plein,IF(I356&lt;=p_mult2*Y356,p_pts_moyen,p_pts_r3)),IF(I356&gt;=p_vv_min,p_pts_plein,IF(I356&gt;=p_vv_moy,p_pts_moyen,p_pts_court))))+IF(INDEX(10_Lieux!$D:$D,U356)=1,p_prio1,p_prio2)+IF(INDEX(10_Lieux!$D:$D,V356)=1,p_prio1,p_prio2)+IF(K356="Oui",p_tf,0)+p_hub*((INDEX(10_Lieux!$H:$H,U356)="Hub")+(INDEX(10_Lieux!$H:$H,V356)="Hub"))+IF(OR(INDEX(10_Lieux!$H:$H,U356)="Premium",INDEX(10_Lieux!$H:$H,V356)="Premium"),p_prem,0))</f>
        <v>80</v>
      </c>
      <c r="I356" s="14" t="n">
        <f aca="false">ROUND(W356*p_facteur,0)</f>
        <v>395</v>
      </c>
      <c r="J356" s="14" t="str">
        <f aca="false">IF(X356&lt;60,X356&amp;" min",INT(X356/60)&amp;" h"&amp;IF(MOD(X356,60)=0,""," "&amp;TEXT(MOD(X356,60),"00")))</f>
        <v>4 h 15</v>
      </c>
      <c r="K356" s="14" t="str">
        <f aca="false">IF(S356&lt;&gt;T356,"Oui","Non")</f>
        <v>Oui</v>
      </c>
      <c r="L356" s="14" t="str">
        <f aca="false">IF(AND(INDEX(10_Lieux!$B:$B,U356)="Ville",INDEX(10_Lieux!$B:$B,V356)="Ville"),"/chauffeur-prive/"&amp;INDEX(10_Lieux!$E:$E,U356)&amp;"-"&amp;INDEX(10_Lieux!$E:$E,V356)&amp;"/","/chauffeur-prive/"&amp;INDEX(10_Lieux!$E:$E,U356)&amp;"/"&amp;INDEX(10_Lieux!$E:$E,V356)&amp;"/")</f>
        <v>/chauffeur-prive/lausanne-nice/</v>
      </c>
      <c r="M356" s="14" t="str">
        <f aca="false">IFERROR(INDEX($L:$L,MATCH(B356&amp;"|"&amp;A356,$Z:$Z,0)),"—")</f>
        <v>/chauffeur-prive/nice-lausanne/</v>
      </c>
      <c r="N356" s="14" t="str">
        <f aca="false">IF(LEN("Chauffeur privé "&amp;INDEX(10_Lieux!$J:$J,U356)&amp;" → "&amp;INDEX(10_Lieux!$J:$J,V356)&amp;" | 24h/24")&gt;60,"Chauffeur privé "&amp;INDEX(10_Lieux!$J:$J,U356)&amp;" → "&amp;INDEX(10_Lieux!$J:$J,V356),"Chauffeur privé "&amp;INDEX(10_Lieux!$J:$J,U356)&amp;" → "&amp;INDEX(10_Lieux!$J:$J,V356)&amp;" | 24h/24")</f>
        <v>Chauffeur privé Lausanne → Nice | 24h/24</v>
      </c>
      <c r="O356" s="14" t="n">
        <f aca="false">LEN(N356)</f>
        <v>40</v>
      </c>
      <c r="P356" s="14" t="str">
        <f aca="false">"Chauffeur privé "&amp;INDEX(10_Lieux!$K:$K,U356)&amp;" vers "&amp;INDEX(10_Lieux!$L:$L,V356)</f>
        <v>Chauffeur privé de Lausanne vers Nice</v>
      </c>
      <c r="Q356" s="14" t="str">
        <f aca="false">"Chauffeur privé "&amp;INDEX(10_Lieux!$K:$K,U356)&amp;" vers "&amp;INDEX(10_Lieux!$L:$L,V356)&amp;" : env. "&amp;I356&amp;" km, "&amp;J356&amp;" de route. Devis personnalisé, standard 24h/24 et 7j/7."</f>
        <v>Chauffeur privé de Lausanne vers Nice : env. 395 km, 4 h 15 de route. Devis personnalisé, standard 24h/24 et 7j/7.</v>
      </c>
      <c r="R356" s="14" t="n">
        <f aca="false">LEN(Q356)</f>
        <v>114</v>
      </c>
      <c r="S356" s="14" t="str">
        <f aca="false">INDEX(10_Lieux!$C:$C,U356)</f>
        <v>Suisse</v>
      </c>
      <c r="T356" s="14" t="str">
        <f aca="false">INDEX(10_Lieux!$C:$C,V356)</f>
        <v>France</v>
      </c>
      <c r="U356" s="14" t="n">
        <f aca="false">MATCH(A356,10_Lieux!$A:$A,0)</f>
        <v>112</v>
      </c>
      <c r="V356" s="14" t="n">
        <f aca="false">MATCH(B356,10_Lieux!$A:$A,0)</f>
        <v>80</v>
      </c>
      <c r="W356" s="14" t="n">
        <f aca="false">ROUND(6371*2*ASIN(SQRT(SIN(RADIANS(INDEX(10_Lieux!$F:$F,V356)-INDEX(10_Lieux!$F:$F,U356))/2)^2+COS(RADIANS(INDEX(10_Lieux!$F:$F,U356)))*COS(RADIANS(INDEX(10_Lieux!$F:$F,V356)))*SIN(RADIANS(INDEX(10_Lieux!$G:$G,V356)-INDEX(10_Lieux!$G:$G,U356))/2)^2)),1)</f>
        <v>316.3</v>
      </c>
      <c r="X356" s="14" t="n">
        <f aca="false">ROUND(I356/IF(I356&lt;p_seuil_vitesse,p_vit_lente,p_vit_rapide)*60/15,0)*15</f>
        <v>255</v>
      </c>
      <c r="Y356" s="14" t="n">
        <f aca="false">MAX(IF(INDEX(10_Lieux!$B:$B,U356)&lt;&gt;"Ville",INDEX(10_Lieux!$I:$I,U356),0),IF(INDEX(10_Lieux!$B:$B,V356)&lt;&gt;"Ville",INDEX(10_Lieux!$I:$I,V356),0))</f>
        <v>0</v>
      </c>
      <c r="Z356" s="14" t="str">
        <f aca="false">A356&amp;"|"&amp;B356</f>
        <v>Lausanne|Nice</v>
      </c>
      <c r="AA356" s="14" t="str">
        <f aca="false">IF(I356&lt;p_local,"Local",IF(I356&lt;p_vv_min,"Courte distance",IF(I356&lt;p_tres_long,"Longue distance","Très longue distance")))</f>
        <v>Longue distance</v>
      </c>
    </row>
    <row r="357" customFormat="false" ht="15" hidden="false" customHeight="true" outlineLevel="0" collapsed="false">
      <c r="A357" s="1" t="s">
        <v>154</v>
      </c>
      <c r="B357" s="1" t="s">
        <v>128</v>
      </c>
      <c r="C357" s="1" t="s">
        <v>33</v>
      </c>
      <c r="D357" s="1" t="s">
        <v>124</v>
      </c>
      <c r="E357" s="1" t="s">
        <v>501</v>
      </c>
      <c r="F357" s="14" t="s">
        <v>40</v>
      </c>
      <c r="G357" s="14" t="str">
        <f aca="false">IF(I357&lt;p_local,"Local → page infra",IF(H357&gt;=p_ph1,"Phase 1",IF(H357&gt;=p_ph2,"Phase 2","Phase 3")))</f>
        <v>Phase 1</v>
      </c>
      <c r="H357" s="14" t="n">
        <f aca="false">IF(I357&lt;p_local,0,IF(C357="Aéroport → Aéroport",p_pts_plein,IF(Y357&gt;0,IF(I357&lt;=Y357,p_pts_plein,IF(I357&lt;=p_mult2*Y357,p_pts_moyen,p_pts_r3)),IF(I357&gt;=p_vv_min,p_pts_plein,IF(I357&gt;=p_vv_moy,p_pts_moyen,p_pts_court))))+IF(INDEX(10_Lieux!$D:$D,U357)=1,p_prio1,p_prio2)+IF(INDEX(10_Lieux!$D:$D,V357)=1,p_prio1,p_prio2)+IF(K357="Oui",p_tf,0)+p_hub*((INDEX(10_Lieux!$H:$H,U357)="Hub")+(INDEX(10_Lieux!$H:$H,V357)="Hub"))+IF(OR(INDEX(10_Lieux!$H:$H,U357)="Premium",INDEX(10_Lieux!$H:$H,V357)="Premium"),p_prem,0))</f>
        <v>80</v>
      </c>
      <c r="I357" s="14" t="n">
        <f aca="false">ROUND(W357*p_facteur,0)</f>
        <v>465</v>
      </c>
      <c r="J357" s="14" t="str">
        <f aca="false">IF(X357&lt;60,X357&amp;" min",INT(X357/60)&amp;" h"&amp;IF(MOD(X357,60)=0,""," "&amp;TEXT(MOD(X357,60),"00")))</f>
        <v>5 h</v>
      </c>
      <c r="K357" s="14" t="str">
        <f aca="false">IF(S357&lt;&gt;T357,"Oui","Non")</f>
        <v>Oui</v>
      </c>
      <c r="L357" s="14" t="str">
        <f aca="false">IF(AND(INDEX(10_Lieux!$B:$B,U357)="Ville",INDEX(10_Lieux!$B:$B,V357)="Ville"),"/chauffeur-prive/"&amp;INDEX(10_Lieux!$E:$E,U357)&amp;"-"&amp;INDEX(10_Lieux!$E:$E,V357)&amp;"/","/chauffeur-prive/"&amp;INDEX(10_Lieux!$E:$E,U357)&amp;"/"&amp;INDEX(10_Lieux!$E:$E,V357)&amp;"/")</f>
        <v>/chauffeur-prive/lausanne-marseille/</v>
      </c>
      <c r="M357" s="14" t="str">
        <f aca="false">IFERROR(INDEX($L:$L,MATCH(B357&amp;"|"&amp;A357,$Z:$Z,0)),"—")</f>
        <v>/chauffeur-prive/marseille-lausanne/</v>
      </c>
      <c r="N357" s="14" t="str">
        <f aca="false">IF(LEN("Chauffeur privé "&amp;INDEX(10_Lieux!$J:$J,U357)&amp;" → "&amp;INDEX(10_Lieux!$J:$J,V357)&amp;" | 24h/24")&gt;60,"Chauffeur privé "&amp;INDEX(10_Lieux!$J:$J,U357)&amp;" → "&amp;INDEX(10_Lieux!$J:$J,V357),"Chauffeur privé "&amp;INDEX(10_Lieux!$J:$J,U357)&amp;" → "&amp;INDEX(10_Lieux!$J:$J,V357)&amp;" | 24h/24")</f>
        <v>Chauffeur privé Lausanne → Marseille | 24h/24</v>
      </c>
      <c r="O357" s="14" t="n">
        <f aca="false">LEN(N357)</f>
        <v>45</v>
      </c>
      <c r="P357" s="14" t="str">
        <f aca="false">"Chauffeur privé "&amp;INDEX(10_Lieux!$K:$K,U357)&amp;" vers "&amp;INDEX(10_Lieux!$L:$L,V357)</f>
        <v>Chauffeur privé de Lausanne vers Marseille</v>
      </c>
      <c r="Q357" s="14" t="str">
        <f aca="false">"Chauffeur privé "&amp;INDEX(10_Lieux!$K:$K,U357)&amp;" vers "&amp;INDEX(10_Lieux!$L:$L,V357)&amp;" : env. "&amp;I357&amp;" km, "&amp;J357&amp;" de route. Devis personnalisé, standard 24h/24 et 7j/7."</f>
        <v>Chauffeur privé de Lausanne vers Marseille : env. 465 km, 5 h de route. Devis personnalisé, standard 24h/24 et 7j/7.</v>
      </c>
      <c r="R357" s="14" t="n">
        <f aca="false">LEN(Q357)</f>
        <v>116</v>
      </c>
      <c r="S357" s="14" t="str">
        <f aca="false">INDEX(10_Lieux!$C:$C,U357)</f>
        <v>Suisse</v>
      </c>
      <c r="T357" s="14" t="str">
        <f aca="false">INDEX(10_Lieux!$C:$C,V357)</f>
        <v>France</v>
      </c>
      <c r="U357" s="14" t="n">
        <f aca="false">MATCH(A357,10_Lieux!$A:$A,0)</f>
        <v>112</v>
      </c>
      <c r="V357" s="14" t="n">
        <f aca="false">MATCH(B357,10_Lieux!$A:$A,0)</f>
        <v>79</v>
      </c>
      <c r="W357" s="14" t="n">
        <f aca="false">ROUND(6371*2*ASIN(SQRT(SIN(RADIANS(INDEX(10_Lieux!$F:$F,V357)-INDEX(10_Lieux!$F:$F,U357))/2)^2+COS(RADIANS(INDEX(10_Lieux!$F:$F,U357)))*COS(RADIANS(INDEX(10_Lieux!$F:$F,V357)))*SIN(RADIANS(INDEX(10_Lieux!$G:$G,V357)-INDEX(10_Lieux!$G:$G,U357))/2)^2)),1)</f>
        <v>371.9</v>
      </c>
      <c r="X357" s="14" t="n">
        <f aca="false">ROUND(I357/IF(I357&lt;p_seuil_vitesse,p_vit_lente,p_vit_rapide)*60/15,0)*15</f>
        <v>300</v>
      </c>
      <c r="Y357" s="14" t="n">
        <f aca="false">MAX(IF(INDEX(10_Lieux!$B:$B,U357)&lt;&gt;"Ville",INDEX(10_Lieux!$I:$I,U357),0),IF(INDEX(10_Lieux!$B:$B,V357)&lt;&gt;"Ville",INDEX(10_Lieux!$I:$I,V357),0))</f>
        <v>0</v>
      </c>
      <c r="Z357" s="14" t="str">
        <f aca="false">A357&amp;"|"&amp;B357</f>
        <v>Lausanne|Marseille</v>
      </c>
      <c r="AA357" s="14" t="str">
        <f aca="false">IF(I357&lt;p_local,"Local",IF(I357&lt;p_vv_min,"Courte distance",IF(I357&lt;p_tres_long,"Longue distance","Très longue distance")))</f>
        <v>Longue distance</v>
      </c>
    </row>
    <row r="358" customFormat="false" ht="15" hidden="false" customHeight="true" outlineLevel="0" collapsed="false">
      <c r="A358" s="1" t="s">
        <v>154</v>
      </c>
      <c r="B358" s="1" t="s">
        <v>130</v>
      </c>
      <c r="C358" s="1" t="s">
        <v>33</v>
      </c>
      <c r="D358" s="1" t="s">
        <v>124</v>
      </c>
      <c r="E358" s="1" t="s">
        <v>502</v>
      </c>
      <c r="F358" s="14" t="s">
        <v>40</v>
      </c>
      <c r="G358" s="14" t="str">
        <f aca="false">IF(I358&lt;p_local,"Local → page infra",IF(H358&gt;=p_ph1,"Phase 1",IF(H358&gt;=p_ph2,"Phase 2","Phase 3")))</f>
        <v>Phase 2</v>
      </c>
      <c r="H358" s="14" t="n">
        <f aca="false">IF(I358&lt;p_local,0,IF(C358="Aéroport → Aéroport",p_pts_plein,IF(Y358&gt;0,IF(I358&lt;=Y358,p_pts_plein,IF(I358&lt;=p_mult2*Y358,p_pts_moyen,p_pts_r3)),IF(I358&gt;=p_vv_min,p_pts_plein,IF(I358&gt;=p_vv_moy,p_pts_moyen,p_pts_court))))+IF(INDEX(10_Lieux!$D:$D,U358)=1,p_prio1,p_prio2)+IF(INDEX(10_Lieux!$D:$D,V358)=1,p_prio1,p_prio2)+IF(K358="Oui",p_tf,0)+p_hub*((INDEX(10_Lieux!$H:$H,U358)="Hub")+(INDEX(10_Lieux!$H:$H,V358)="Hub"))+IF(OR(INDEX(10_Lieux!$H:$H,U358)="Premium",INDEX(10_Lieux!$H:$H,V358)="Premium"),p_prem,0))</f>
        <v>70</v>
      </c>
      <c r="I358" s="14" t="n">
        <f aca="false">ROUND(W358*p_facteur,0)</f>
        <v>738</v>
      </c>
      <c r="J358" s="14" t="str">
        <f aca="false">IF(X358&lt;60,X358&amp;" min",INT(X358/60)&amp;" h"&amp;IF(MOD(X358,60)=0,""," "&amp;TEXT(MOD(X358,60),"00")))</f>
        <v>7 h 45</v>
      </c>
      <c r="K358" s="14" t="str">
        <f aca="false">IF(S358&lt;&gt;T358,"Oui","Non")</f>
        <v>Oui</v>
      </c>
      <c r="L358" s="14" t="str">
        <f aca="false">IF(AND(INDEX(10_Lieux!$B:$B,U358)="Ville",INDEX(10_Lieux!$B:$B,V358)="Ville"),"/chauffeur-prive/"&amp;INDEX(10_Lieux!$E:$E,U358)&amp;"-"&amp;INDEX(10_Lieux!$E:$E,V358)&amp;"/","/chauffeur-prive/"&amp;INDEX(10_Lieux!$E:$E,U358)&amp;"/"&amp;INDEX(10_Lieux!$E:$E,V358)&amp;"/")</f>
        <v>/chauffeur-prive/lausanne-bordeaux/</v>
      </c>
      <c r="M358" s="14" t="str">
        <f aca="false">IFERROR(INDEX($L:$L,MATCH(B358&amp;"|"&amp;A358,$Z:$Z,0)),"—")</f>
        <v>/chauffeur-prive/bordeaux-lausanne/</v>
      </c>
      <c r="N358" s="14" t="str">
        <f aca="false">IF(LEN("Chauffeur privé "&amp;INDEX(10_Lieux!$J:$J,U358)&amp;" → "&amp;INDEX(10_Lieux!$J:$J,V358)&amp;" | 24h/24")&gt;60,"Chauffeur privé "&amp;INDEX(10_Lieux!$J:$J,U358)&amp;" → "&amp;INDEX(10_Lieux!$J:$J,V358),"Chauffeur privé "&amp;INDEX(10_Lieux!$J:$J,U358)&amp;" → "&amp;INDEX(10_Lieux!$J:$J,V358)&amp;" | 24h/24")</f>
        <v>Chauffeur privé Lausanne → Bordeaux | 24h/24</v>
      </c>
      <c r="O358" s="14" t="n">
        <f aca="false">LEN(N358)</f>
        <v>44</v>
      </c>
      <c r="P358" s="14" t="str">
        <f aca="false">"Chauffeur privé "&amp;INDEX(10_Lieux!$K:$K,U358)&amp;" vers "&amp;INDEX(10_Lieux!$L:$L,V358)</f>
        <v>Chauffeur privé de Lausanne vers Bordeaux</v>
      </c>
      <c r="Q358" s="14" t="str">
        <f aca="false">"Chauffeur privé "&amp;INDEX(10_Lieux!$K:$K,U358)&amp;" vers "&amp;INDEX(10_Lieux!$L:$L,V358)&amp;" : env. "&amp;I358&amp;" km, "&amp;J358&amp;" de route. Devis personnalisé, standard 24h/24 et 7j/7."</f>
        <v>Chauffeur privé de Lausanne vers Bordeaux : env. 738 km, 7 h 45 de route. Devis personnalisé, standard 24h/24 et 7j/7.</v>
      </c>
      <c r="R358" s="14" t="n">
        <f aca="false">LEN(Q358)</f>
        <v>118</v>
      </c>
      <c r="S358" s="14" t="str">
        <f aca="false">INDEX(10_Lieux!$C:$C,U358)</f>
        <v>Suisse</v>
      </c>
      <c r="T358" s="14" t="str">
        <f aca="false">INDEX(10_Lieux!$C:$C,V358)</f>
        <v>France</v>
      </c>
      <c r="U358" s="14" t="n">
        <f aca="false">MATCH(A358,10_Lieux!$A:$A,0)</f>
        <v>112</v>
      </c>
      <c r="V358" s="14" t="n">
        <f aca="false">MATCH(B358,10_Lieux!$A:$A,0)</f>
        <v>61</v>
      </c>
      <c r="W358" s="14" t="n">
        <f aca="false">ROUND(6371*2*ASIN(SQRT(SIN(RADIANS(INDEX(10_Lieux!$F:$F,V358)-INDEX(10_Lieux!$F:$F,U358))/2)^2+COS(RADIANS(INDEX(10_Lieux!$F:$F,U358)))*COS(RADIANS(INDEX(10_Lieux!$F:$F,V358)))*SIN(RADIANS(INDEX(10_Lieux!$G:$G,V358)-INDEX(10_Lieux!$G:$G,U358))/2)^2)),1)</f>
        <v>590.4</v>
      </c>
      <c r="X358" s="14" t="n">
        <f aca="false">ROUND(I358/IF(I358&lt;p_seuil_vitesse,p_vit_lente,p_vit_rapide)*60/15,0)*15</f>
        <v>465</v>
      </c>
      <c r="Y358" s="14" t="n">
        <f aca="false">MAX(IF(INDEX(10_Lieux!$B:$B,U358)&lt;&gt;"Ville",INDEX(10_Lieux!$I:$I,U358),0),IF(INDEX(10_Lieux!$B:$B,V358)&lt;&gt;"Ville",INDEX(10_Lieux!$I:$I,V358),0))</f>
        <v>0</v>
      </c>
      <c r="Z358" s="14" t="str">
        <f aca="false">A358&amp;"|"&amp;B358</f>
        <v>Lausanne|Bordeaux</v>
      </c>
      <c r="AA358" s="14" t="str">
        <f aca="false">IF(I358&lt;p_local,"Local",IF(I358&lt;p_vv_min,"Courte distance",IF(I358&lt;p_tres_long,"Longue distance","Très longue distance")))</f>
        <v>Très longue distance</v>
      </c>
    </row>
    <row r="359" customFormat="false" ht="15" hidden="false" customHeight="true" outlineLevel="0" collapsed="false">
      <c r="A359" s="1" t="s">
        <v>154</v>
      </c>
      <c r="B359" s="1" t="s">
        <v>132</v>
      </c>
      <c r="C359" s="1" t="s">
        <v>33</v>
      </c>
      <c r="D359" s="1" t="s">
        <v>124</v>
      </c>
      <c r="E359" s="1" t="s">
        <v>503</v>
      </c>
      <c r="F359" s="14" t="s">
        <v>40</v>
      </c>
      <c r="G359" s="14" t="str">
        <f aca="false">IF(I359&lt;p_local,"Local → page infra",IF(H359&gt;=p_ph1,"Phase 1",IF(H359&gt;=p_ph2,"Phase 2","Phase 3")))</f>
        <v>Phase 2</v>
      </c>
      <c r="H359" s="14" t="n">
        <f aca="false">IF(I359&lt;p_local,0,IF(C359="Aéroport → Aéroport",p_pts_plein,IF(Y359&gt;0,IF(I359&lt;=Y359,p_pts_plein,IF(I359&lt;=p_mult2*Y359,p_pts_moyen,p_pts_r3)),IF(I359&gt;=p_vv_min,p_pts_plein,IF(I359&gt;=p_vv_moy,p_pts_moyen,p_pts_court))))+IF(INDEX(10_Lieux!$D:$D,U359)=1,p_prio1,p_prio2)+IF(INDEX(10_Lieux!$D:$D,V359)=1,p_prio1,p_prio2)+IF(K359="Oui",p_tf,0)+p_hub*((INDEX(10_Lieux!$H:$H,U359)="Hub")+(INDEX(10_Lieux!$H:$H,V359)="Hub"))+IF(OR(INDEX(10_Lieux!$H:$H,U359)="Premium",INDEX(10_Lieux!$H:$H,V359)="Premium"),p_prem,0))</f>
        <v>70</v>
      </c>
      <c r="I359" s="14" t="n">
        <f aca="false">ROUND(W359*p_facteur,0)</f>
        <v>651</v>
      </c>
      <c r="J359" s="14" t="str">
        <f aca="false">IF(X359&lt;60,X359&amp;" min",INT(X359/60)&amp;" h"&amp;IF(MOD(X359,60)=0,""," "&amp;TEXT(MOD(X359,60),"00")))</f>
        <v>6 h 45</v>
      </c>
      <c r="K359" s="14" t="str">
        <f aca="false">IF(S359&lt;&gt;T359,"Oui","Non")</f>
        <v>Oui</v>
      </c>
      <c r="L359" s="14" t="str">
        <f aca="false">IF(AND(INDEX(10_Lieux!$B:$B,U359)="Ville",INDEX(10_Lieux!$B:$B,V359)="Ville"),"/chauffeur-prive/"&amp;INDEX(10_Lieux!$E:$E,U359)&amp;"-"&amp;INDEX(10_Lieux!$E:$E,V359)&amp;"/","/chauffeur-prive/"&amp;INDEX(10_Lieux!$E:$E,U359)&amp;"/"&amp;INDEX(10_Lieux!$E:$E,V359)&amp;"/")</f>
        <v>/chauffeur-prive/lausanne-toulouse/</v>
      </c>
      <c r="M359" s="14" t="str">
        <f aca="false">IFERROR(INDEX($L:$L,MATCH(B359&amp;"|"&amp;A359,$Z:$Z,0)),"—")</f>
        <v>/chauffeur-prive/toulouse-lausanne/</v>
      </c>
      <c r="N359" s="14" t="str">
        <f aca="false">IF(LEN("Chauffeur privé "&amp;INDEX(10_Lieux!$J:$J,U359)&amp;" → "&amp;INDEX(10_Lieux!$J:$J,V359)&amp;" | 24h/24")&gt;60,"Chauffeur privé "&amp;INDEX(10_Lieux!$J:$J,U359)&amp;" → "&amp;INDEX(10_Lieux!$J:$J,V359),"Chauffeur privé "&amp;INDEX(10_Lieux!$J:$J,U359)&amp;" → "&amp;INDEX(10_Lieux!$J:$J,V359)&amp;" | 24h/24")</f>
        <v>Chauffeur privé Lausanne → Toulouse | 24h/24</v>
      </c>
      <c r="O359" s="14" t="n">
        <f aca="false">LEN(N359)</f>
        <v>44</v>
      </c>
      <c r="P359" s="14" t="str">
        <f aca="false">"Chauffeur privé "&amp;INDEX(10_Lieux!$K:$K,U359)&amp;" vers "&amp;INDEX(10_Lieux!$L:$L,V359)</f>
        <v>Chauffeur privé de Lausanne vers Toulouse</v>
      </c>
      <c r="Q359" s="14" t="str">
        <f aca="false">"Chauffeur privé "&amp;INDEX(10_Lieux!$K:$K,U359)&amp;" vers "&amp;INDEX(10_Lieux!$L:$L,V359)&amp;" : env. "&amp;I359&amp;" km, "&amp;J359&amp;" de route. Devis personnalisé, standard 24h/24 et 7j/7."</f>
        <v>Chauffeur privé de Lausanne vers Toulouse : env. 651 km, 6 h 45 de route. Devis personnalisé, standard 24h/24 et 7j/7.</v>
      </c>
      <c r="R359" s="14" t="n">
        <f aca="false">LEN(Q359)</f>
        <v>118</v>
      </c>
      <c r="S359" s="14" t="str">
        <f aca="false">INDEX(10_Lieux!$C:$C,U359)</f>
        <v>Suisse</v>
      </c>
      <c r="T359" s="14" t="str">
        <f aca="false">INDEX(10_Lieux!$C:$C,V359)</f>
        <v>France</v>
      </c>
      <c r="U359" s="14" t="n">
        <f aca="false">MATCH(A359,10_Lieux!$A:$A,0)</f>
        <v>112</v>
      </c>
      <c r="V359" s="14" t="n">
        <f aca="false">MATCH(B359,10_Lieux!$A:$A,0)</f>
        <v>70</v>
      </c>
      <c r="W359" s="14" t="n">
        <f aca="false">ROUND(6371*2*ASIN(SQRT(SIN(RADIANS(INDEX(10_Lieux!$F:$F,V359)-INDEX(10_Lieux!$F:$F,U359))/2)^2+COS(RADIANS(INDEX(10_Lieux!$F:$F,U359)))*COS(RADIANS(INDEX(10_Lieux!$F:$F,V359)))*SIN(RADIANS(INDEX(10_Lieux!$G:$G,V359)-INDEX(10_Lieux!$G:$G,U359))/2)^2)),1)</f>
        <v>520.5</v>
      </c>
      <c r="X359" s="14" t="n">
        <f aca="false">ROUND(I359/IF(I359&lt;p_seuil_vitesse,p_vit_lente,p_vit_rapide)*60/15,0)*15</f>
        <v>405</v>
      </c>
      <c r="Y359" s="14" t="n">
        <f aca="false">MAX(IF(INDEX(10_Lieux!$B:$B,U359)&lt;&gt;"Ville",INDEX(10_Lieux!$I:$I,U359),0),IF(INDEX(10_Lieux!$B:$B,V359)&lt;&gt;"Ville",INDEX(10_Lieux!$I:$I,V359),0))</f>
        <v>0</v>
      </c>
      <c r="Z359" s="14" t="str">
        <f aca="false">A359&amp;"|"&amp;B359</f>
        <v>Lausanne|Toulouse</v>
      </c>
      <c r="AA359" s="14" t="str">
        <f aca="false">IF(I359&lt;p_local,"Local",IF(I359&lt;p_vv_min,"Courte distance",IF(I359&lt;p_tres_long,"Longue distance","Très longue distance")))</f>
        <v>Longue distance</v>
      </c>
    </row>
    <row r="360" customFormat="false" ht="15" hidden="false" customHeight="true" outlineLevel="0" collapsed="false">
      <c r="A360" s="1" t="s">
        <v>154</v>
      </c>
      <c r="B360" s="1" t="s">
        <v>134</v>
      </c>
      <c r="C360" s="1" t="s">
        <v>33</v>
      </c>
      <c r="D360" s="1" t="s">
        <v>124</v>
      </c>
      <c r="E360" s="1" t="s">
        <v>504</v>
      </c>
      <c r="F360" s="14" t="s">
        <v>40</v>
      </c>
      <c r="G360" s="14" t="str">
        <f aca="false">IF(I360&lt;p_local,"Local → page infra",IF(H360&gt;=p_ph1,"Phase 1",IF(H360&gt;=p_ph2,"Phase 2","Phase 3")))</f>
        <v>Phase 2</v>
      </c>
      <c r="H360" s="14" t="n">
        <f aca="false">IF(I360&lt;p_local,0,IF(C360="Aéroport → Aéroport",p_pts_plein,IF(Y360&gt;0,IF(I360&lt;=Y360,p_pts_plein,IF(I360&lt;=p_mult2*Y360,p_pts_moyen,p_pts_r3)),IF(I360&gt;=p_vv_min,p_pts_plein,IF(I360&gt;=p_vv_moy,p_pts_moyen,p_pts_court))))+IF(INDEX(10_Lieux!$D:$D,U360)=1,p_prio1,p_prio2)+IF(INDEX(10_Lieux!$D:$D,V360)=1,p_prio1,p_prio2)+IF(K360="Oui",p_tf,0)+p_hub*((INDEX(10_Lieux!$H:$H,U360)="Hub")+(INDEX(10_Lieux!$H:$H,V360)="Hub"))+IF(OR(INDEX(10_Lieux!$H:$H,U360)="Premium",INDEX(10_Lieux!$H:$H,V360)="Premium"),p_prem,0))</f>
        <v>70</v>
      </c>
      <c r="I360" s="14" t="n">
        <f aca="false">ROUND(W360*p_facteur,0)</f>
        <v>659</v>
      </c>
      <c r="J360" s="14" t="str">
        <f aca="false">IF(X360&lt;60,X360&amp;" min",INT(X360/60)&amp;" h"&amp;IF(MOD(X360,60)=0,""," "&amp;TEXT(MOD(X360,60),"00")))</f>
        <v>7 h</v>
      </c>
      <c r="K360" s="14" t="str">
        <f aca="false">IF(S360&lt;&gt;T360,"Oui","Non")</f>
        <v>Oui</v>
      </c>
      <c r="L360" s="14" t="str">
        <f aca="false">IF(AND(INDEX(10_Lieux!$B:$B,U360)="Ville",INDEX(10_Lieux!$B:$B,V360)="Ville"),"/chauffeur-prive/"&amp;INDEX(10_Lieux!$E:$E,U360)&amp;"-"&amp;INDEX(10_Lieux!$E:$E,V360)&amp;"/","/chauffeur-prive/"&amp;INDEX(10_Lieux!$E:$E,U360)&amp;"/"&amp;INDEX(10_Lieux!$E:$E,V360)&amp;"/")</f>
        <v>/chauffeur-prive/lausanne-lille/</v>
      </c>
      <c r="M360" s="14" t="str">
        <f aca="false">IFERROR(INDEX($L:$L,MATCH(B360&amp;"|"&amp;A360,$Z:$Z,0)),"—")</f>
        <v>/chauffeur-prive/lille-lausanne/</v>
      </c>
      <c r="N360" s="14" t="str">
        <f aca="false">IF(LEN("Chauffeur privé "&amp;INDEX(10_Lieux!$J:$J,U360)&amp;" → "&amp;INDEX(10_Lieux!$J:$J,V360)&amp;" | 24h/24")&gt;60,"Chauffeur privé "&amp;INDEX(10_Lieux!$J:$J,U360)&amp;" → "&amp;INDEX(10_Lieux!$J:$J,V360),"Chauffeur privé "&amp;INDEX(10_Lieux!$J:$J,U360)&amp;" → "&amp;INDEX(10_Lieux!$J:$J,V360)&amp;" | 24h/24")</f>
        <v>Chauffeur privé Lausanne → Lille | 24h/24</v>
      </c>
      <c r="O360" s="14" t="n">
        <f aca="false">LEN(N360)</f>
        <v>41</v>
      </c>
      <c r="P360" s="14" t="str">
        <f aca="false">"Chauffeur privé "&amp;INDEX(10_Lieux!$K:$K,U360)&amp;" vers "&amp;INDEX(10_Lieux!$L:$L,V360)</f>
        <v>Chauffeur privé de Lausanne vers Lille</v>
      </c>
      <c r="Q360" s="14" t="str">
        <f aca="false">"Chauffeur privé "&amp;INDEX(10_Lieux!$K:$K,U360)&amp;" vers "&amp;INDEX(10_Lieux!$L:$L,V360)&amp;" : env. "&amp;I360&amp;" km, "&amp;J360&amp;" de route. Devis personnalisé, standard 24h/24 et 7j/7."</f>
        <v>Chauffeur privé de Lausanne vers Lille : env. 659 km, 7 h de route. Devis personnalisé, standard 24h/24 et 7j/7.</v>
      </c>
      <c r="R360" s="14" t="n">
        <f aca="false">LEN(Q360)</f>
        <v>112</v>
      </c>
      <c r="S360" s="14" t="str">
        <f aca="false">INDEX(10_Lieux!$C:$C,U360)</f>
        <v>Suisse</v>
      </c>
      <c r="T360" s="14" t="str">
        <f aca="false">INDEX(10_Lieux!$C:$C,V360)</f>
        <v>France</v>
      </c>
      <c r="U360" s="14" t="n">
        <f aca="false">MATCH(A360,10_Lieux!$A:$A,0)</f>
        <v>112</v>
      </c>
      <c r="V360" s="14" t="n">
        <f aca="false">MATCH(B360,10_Lieux!$A:$A,0)</f>
        <v>37</v>
      </c>
      <c r="W360" s="14" t="n">
        <f aca="false">ROUND(6371*2*ASIN(SQRT(SIN(RADIANS(INDEX(10_Lieux!$F:$F,V360)-INDEX(10_Lieux!$F:$F,U360))/2)^2+COS(RADIANS(INDEX(10_Lieux!$F:$F,U360)))*COS(RADIANS(INDEX(10_Lieux!$F:$F,V360)))*SIN(RADIANS(INDEX(10_Lieux!$G:$G,V360)-INDEX(10_Lieux!$G:$G,U360))/2)^2)),1)</f>
        <v>527.1</v>
      </c>
      <c r="X360" s="14" t="n">
        <f aca="false">ROUND(I360/IF(I360&lt;p_seuil_vitesse,p_vit_lente,p_vit_rapide)*60/15,0)*15</f>
        <v>420</v>
      </c>
      <c r="Y360" s="14" t="n">
        <f aca="false">MAX(IF(INDEX(10_Lieux!$B:$B,U360)&lt;&gt;"Ville",INDEX(10_Lieux!$I:$I,U360),0),IF(INDEX(10_Lieux!$B:$B,V360)&lt;&gt;"Ville",INDEX(10_Lieux!$I:$I,V360),0))</f>
        <v>0</v>
      </c>
      <c r="Z360" s="14" t="str">
        <f aca="false">A360&amp;"|"&amp;B360</f>
        <v>Lausanne|Lille</v>
      </c>
      <c r="AA360" s="14" t="str">
        <f aca="false">IF(I360&lt;p_local,"Local",IF(I360&lt;p_vv_min,"Courte distance",IF(I360&lt;p_tres_long,"Longue distance","Très longue distance")))</f>
        <v>Longue distance</v>
      </c>
    </row>
    <row r="361" customFormat="false" ht="15" hidden="false" customHeight="true" outlineLevel="0" collapsed="false">
      <c r="A361" s="1" t="s">
        <v>154</v>
      </c>
      <c r="B361" s="1" t="s">
        <v>136</v>
      </c>
      <c r="C361" s="1" t="s">
        <v>33</v>
      </c>
      <c r="D361" s="1" t="s">
        <v>124</v>
      </c>
      <c r="E361" s="1" t="s">
        <v>505</v>
      </c>
      <c r="F361" s="14" t="s">
        <v>40</v>
      </c>
      <c r="G361" s="14" t="str">
        <f aca="false">IF(I361&lt;p_local,"Local → page infra",IF(H361&gt;=p_ph1,"Phase 1",IF(H361&gt;=p_ph2,"Phase 2","Phase 3")))</f>
        <v>Phase 2</v>
      </c>
      <c r="H361" s="14" t="n">
        <f aca="false">IF(I361&lt;p_local,0,IF(C361="Aéroport → Aéroport",p_pts_plein,IF(Y361&gt;0,IF(I361&lt;=Y361,p_pts_plein,IF(I361&lt;=p_mult2*Y361,p_pts_moyen,p_pts_r3)),IF(I361&gt;=p_vv_min,p_pts_plein,IF(I361&gt;=p_vv_moy,p_pts_moyen,p_pts_court))))+IF(INDEX(10_Lieux!$D:$D,U361)=1,p_prio1,p_prio2)+IF(INDEX(10_Lieux!$D:$D,V361)=1,p_prio1,p_prio2)+IF(K361="Oui",p_tf,0)+p_hub*((INDEX(10_Lieux!$H:$H,U361)="Hub")+(INDEX(10_Lieux!$H:$H,V361)="Hub"))+IF(OR(INDEX(10_Lieux!$H:$H,U361)="Premium",INDEX(10_Lieux!$H:$H,V361)="Premium"),p_prem,0))</f>
        <v>70</v>
      </c>
      <c r="I361" s="14" t="n">
        <f aca="false">ROUND(W361*p_facteur,0)</f>
        <v>304</v>
      </c>
      <c r="J361" s="14" t="str">
        <f aca="false">IF(X361&lt;60,X361&amp;" min",INT(X361/60)&amp;" h"&amp;IF(MOD(X361,60)=0,""," "&amp;TEXT(MOD(X361,60),"00")))</f>
        <v>3 h 15</v>
      </c>
      <c r="K361" s="14" t="str">
        <f aca="false">IF(S361&lt;&gt;T361,"Oui","Non")</f>
        <v>Oui</v>
      </c>
      <c r="L361" s="14" t="str">
        <f aca="false">IF(AND(INDEX(10_Lieux!$B:$B,U361)="Ville",INDEX(10_Lieux!$B:$B,V361)="Ville"),"/chauffeur-prive/"&amp;INDEX(10_Lieux!$E:$E,U361)&amp;"-"&amp;INDEX(10_Lieux!$E:$E,V361)&amp;"/","/chauffeur-prive/"&amp;INDEX(10_Lieux!$E:$E,U361)&amp;"/"&amp;INDEX(10_Lieux!$E:$E,V361)&amp;"/")</f>
        <v>/chauffeur-prive/lausanne-strasbourg/</v>
      </c>
      <c r="M361" s="14" t="str">
        <f aca="false">IFERROR(INDEX($L:$L,MATCH(B361&amp;"|"&amp;A361,$Z:$Z,0)),"—")</f>
        <v>/chauffeur-prive/strasbourg-lausanne/</v>
      </c>
      <c r="N361" s="14" t="str">
        <f aca="false">IF(LEN("Chauffeur privé "&amp;INDEX(10_Lieux!$J:$J,U361)&amp;" → "&amp;INDEX(10_Lieux!$J:$J,V361)&amp;" | 24h/24")&gt;60,"Chauffeur privé "&amp;INDEX(10_Lieux!$J:$J,U361)&amp;" → "&amp;INDEX(10_Lieux!$J:$J,V361),"Chauffeur privé "&amp;INDEX(10_Lieux!$J:$J,U361)&amp;" → "&amp;INDEX(10_Lieux!$J:$J,V361)&amp;" | 24h/24")</f>
        <v>Chauffeur privé Lausanne → Strasbourg | 24h/24</v>
      </c>
      <c r="O361" s="14" t="n">
        <f aca="false">LEN(N361)</f>
        <v>46</v>
      </c>
      <c r="P361" s="14" t="str">
        <f aca="false">"Chauffeur privé "&amp;INDEX(10_Lieux!$K:$K,U361)&amp;" vers "&amp;INDEX(10_Lieux!$L:$L,V361)</f>
        <v>Chauffeur privé de Lausanne vers Strasbourg</v>
      </c>
      <c r="Q361" s="14" t="str">
        <f aca="false">"Chauffeur privé "&amp;INDEX(10_Lieux!$K:$K,U361)&amp;" vers "&amp;INDEX(10_Lieux!$L:$L,V361)&amp;" : env. "&amp;I361&amp;" km, "&amp;J361&amp;" de route. Devis personnalisé, standard 24h/24 et 7j/7."</f>
        <v>Chauffeur privé de Lausanne vers Strasbourg : env. 304 km, 3 h 15 de route. Devis personnalisé, standard 24h/24 et 7j/7.</v>
      </c>
      <c r="R361" s="14" t="n">
        <f aca="false">LEN(Q361)</f>
        <v>120</v>
      </c>
      <c r="S361" s="14" t="str">
        <f aca="false">INDEX(10_Lieux!$C:$C,U361)</f>
        <v>Suisse</v>
      </c>
      <c r="T361" s="14" t="str">
        <f aca="false">INDEX(10_Lieux!$C:$C,V361)</f>
        <v>France</v>
      </c>
      <c r="U361" s="14" t="n">
        <f aca="false">MATCH(A361,10_Lieux!$A:$A,0)</f>
        <v>112</v>
      </c>
      <c r="V361" s="14" t="n">
        <f aca="false">MATCH(B361,10_Lieux!$A:$A,0)</f>
        <v>29</v>
      </c>
      <c r="W361" s="14" t="n">
        <f aca="false">ROUND(6371*2*ASIN(SQRT(SIN(RADIANS(INDEX(10_Lieux!$F:$F,V361)-INDEX(10_Lieux!$F:$F,U361))/2)^2+COS(RADIANS(INDEX(10_Lieux!$F:$F,U361)))*COS(RADIANS(INDEX(10_Lieux!$F:$F,V361)))*SIN(RADIANS(INDEX(10_Lieux!$G:$G,V361)-INDEX(10_Lieux!$G:$G,U361))/2)^2)),1)</f>
        <v>243.2</v>
      </c>
      <c r="X361" s="14" t="n">
        <f aca="false">ROUND(I361/IF(I361&lt;p_seuil_vitesse,p_vit_lente,p_vit_rapide)*60/15,0)*15</f>
        <v>195</v>
      </c>
      <c r="Y361" s="14" t="n">
        <f aca="false">MAX(IF(INDEX(10_Lieux!$B:$B,U361)&lt;&gt;"Ville",INDEX(10_Lieux!$I:$I,U361),0),IF(INDEX(10_Lieux!$B:$B,V361)&lt;&gt;"Ville",INDEX(10_Lieux!$I:$I,V361),0))</f>
        <v>0</v>
      </c>
      <c r="Z361" s="14" t="str">
        <f aca="false">A361&amp;"|"&amp;B361</f>
        <v>Lausanne|Strasbourg</v>
      </c>
      <c r="AA361" s="14" t="str">
        <f aca="false">IF(I361&lt;p_local,"Local",IF(I361&lt;p_vv_min,"Courte distance",IF(I361&lt;p_tres_long,"Longue distance","Très longue distance")))</f>
        <v>Longue distance</v>
      </c>
    </row>
    <row r="362" customFormat="false" ht="15" hidden="false" customHeight="true" outlineLevel="0" collapsed="false">
      <c r="A362" s="1" t="s">
        <v>154</v>
      </c>
      <c r="B362" s="1" t="s">
        <v>138</v>
      </c>
      <c r="C362" s="1" t="s">
        <v>33</v>
      </c>
      <c r="D362" s="1" t="s">
        <v>124</v>
      </c>
      <c r="E362" s="1" t="s">
        <v>506</v>
      </c>
      <c r="F362" s="14" t="s">
        <v>40</v>
      </c>
      <c r="G362" s="14" t="str">
        <f aca="false">IF(I362&lt;p_local,"Local → page infra",IF(H362&gt;=p_ph1,"Phase 1",IF(H362&gt;=p_ph2,"Phase 2","Phase 3")))</f>
        <v>Phase 2</v>
      </c>
      <c r="H362" s="14" t="n">
        <f aca="false">IF(I362&lt;p_local,0,IF(C362="Aéroport → Aéroport",p_pts_plein,IF(Y362&gt;0,IF(I362&lt;=Y362,p_pts_plein,IF(I362&lt;=p_mult2*Y362,p_pts_moyen,p_pts_r3)),IF(I362&gt;=p_vv_min,p_pts_plein,IF(I362&gt;=p_vv_moy,p_pts_moyen,p_pts_court))))+IF(INDEX(10_Lieux!$D:$D,U362)=1,p_prio1,p_prio2)+IF(INDEX(10_Lieux!$D:$D,V362)=1,p_prio1,p_prio2)+IF(K362="Oui",p_tf,0)+p_hub*((INDEX(10_Lieux!$H:$H,U362)="Hub")+(INDEX(10_Lieux!$H:$H,V362)="Hub"))+IF(OR(INDEX(10_Lieux!$H:$H,U362)="Premium",INDEX(10_Lieux!$H:$H,V362)="Premium"),p_prem,0))</f>
        <v>65</v>
      </c>
      <c r="I362" s="14" t="n">
        <f aca="false">ROUND(W362*p_facteur,0)</f>
        <v>486</v>
      </c>
      <c r="J362" s="14" t="str">
        <f aca="false">IF(X362&lt;60,X362&amp;" min",INT(X362/60)&amp;" h"&amp;IF(MOD(X362,60)=0,""," "&amp;TEXT(MOD(X362,60),"00")))</f>
        <v>5 h</v>
      </c>
      <c r="K362" s="14" t="str">
        <f aca="false">IF(S362&lt;&gt;T362,"Oui","Non")</f>
        <v>Oui</v>
      </c>
      <c r="L362" s="14" t="str">
        <f aca="false">IF(AND(INDEX(10_Lieux!$B:$B,U362)="Ville",INDEX(10_Lieux!$B:$B,V362)="Ville"),"/chauffeur-prive/"&amp;INDEX(10_Lieux!$E:$E,U362)&amp;"-"&amp;INDEX(10_Lieux!$E:$E,V362)&amp;"/","/chauffeur-prive/"&amp;INDEX(10_Lieux!$E:$E,U362)&amp;"/"&amp;INDEX(10_Lieux!$E:$E,V362)&amp;"/")</f>
        <v>/chauffeur-prive/lausanne-montpellier/</v>
      </c>
      <c r="M362" s="14" t="str">
        <f aca="false">IFERROR(INDEX($L:$L,MATCH(B362&amp;"|"&amp;A362,$Z:$Z,0)),"—")</f>
        <v>/chauffeur-prive/montpellier-lausanne/</v>
      </c>
      <c r="N362" s="14" t="str">
        <f aca="false">IF(LEN("Chauffeur privé "&amp;INDEX(10_Lieux!$J:$J,U362)&amp;" → "&amp;INDEX(10_Lieux!$J:$J,V362)&amp;" | 24h/24")&gt;60,"Chauffeur privé "&amp;INDEX(10_Lieux!$J:$J,U362)&amp;" → "&amp;INDEX(10_Lieux!$J:$J,V362),"Chauffeur privé "&amp;INDEX(10_Lieux!$J:$J,U362)&amp;" → "&amp;INDEX(10_Lieux!$J:$J,V362)&amp;" | 24h/24")</f>
        <v>Chauffeur privé Lausanne → Montpellier | 24h/24</v>
      </c>
      <c r="O362" s="14" t="n">
        <f aca="false">LEN(N362)</f>
        <v>47</v>
      </c>
      <c r="P362" s="14" t="str">
        <f aca="false">"Chauffeur privé "&amp;INDEX(10_Lieux!$K:$K,U362)&amp;" vers "&amp;INDEX(10_Lieux!$L:$L,V362)</f>
        <v>Chauffeur privé de Lausanne vers Montpellier</v>
      </c>
      <c r="Q362" s="14" t="str">
        <f aca="false">"Chauffeur privé "&amp;INDEX(10_Lieux!$K:$K,U362)&amp;" vers "&amp;INDEX(10_Lieux!$L:$L,V362)&amp;" : env. "&amp;I362&amp;" km, "&amp;J362&amp;" de route. Devis personnalisé, standard 24h/24 et 7j/7."</f>
        <v>Chauffeur privé de Lausanne vers Montpellier : env. 486 km, 5 h de route. Devis personnalisé, standard 24h/24 et 7j/7.</v>
      </c>
      <c r="R362" s="14" t="n">
        <f aca="false">LEN(Q362)</f>
        <v>118</v>
      </c>
      <c r="S362" s="14" t="str">
        <f aca="false">INDEX(10_Lieux!$C:$C,U362)</f>
        <v>Suisse</v>
      </c>
      <c r="T362" s="14" t="str">
        <f aca="false">INDEX(10_Lieux!$C:$C,V362)</f>
        <v>France</v>
      </c>
      <c r="U362" s="14" t="n">
        <f aca="false">MATCH(A362,10_Lieux!$A:$A,0)</f>
        <v>112</v>
      </c>
      <c r="V362" s="14" t="n">
        <f aca="false">MATCH(B362,10_Lieux!$A:$A,0)</f>
        <v>71</v>
      </c>
      <c r="W362" s="14" t="n">
        <f aca="false">ROUND(6371*2*ASIN(SQRT(SIN(RADIANS(INDEX(10_Lieux!$F:$F,V362)-INDEX(10_Lieux!$F:$F,U362))/2)^2+COS(RADIANS(INDEX(10_Lieux!$F:$F,U362)))*COS(RADIANS(INDEX(10_Lieux!$F:$F,V362)))*SIN(RADIANS(INDEX(10_Lieux!$G:$G,V362)-INDEX(10_Lieux!$G:$G,U362))/2)^2)),1)</f>
        <v>389.1</v>
      </c>
      <c r="X362" s="14" t="n">
        <f aca="false">ROUND(I362/IF(I362&lt;p_seuil_vitesse,p_vit_lente,p_vit_rapide)*60/15,0)*15</f>
        <v>300</v>
      </c>
      <c r="Y362" s="14" t="n">
        <f aca="false">MAX(IF(INDEX(10_Lieux!$B:$B,U362)&lt;&gt;"Ville",INDEX(10_Lieux!$I:$I,U362),0),IF(INDEX(10_Lieux!$B:$B,V362)&lt;&gt;"Ville",INDEX(10_Lieux!$I:$I,V362),0))</f>
        <v>0</v>
      </c>
      <c r="Z362" s="14" t="str">
        <f aca="false">A362&amp;"|"&amp;B362</f>
        <v>Lausanne|Montpellier</v>
      </c>
      <c r="AA362" s="14" t="str">
        <f aca="false">IF(I362&lt;p_local,"Local",IF(I362&lt;p_vv_min,"Courte distance",IF(I362&lt;p_tres_long,"Longue distance","Très longue distance")))</f>
        <v>Longue distance</v>
      </c>
    </row>
    <row r="363" customFormat="false" ht="15" hidden="false" customHeight="true" outlineLevel="0" collapsed="false">
      <c r="A363" s="1" t="s">
        <v>154</v>
      </c>
      <c r="B363" s="1" t="s">
        <v>140</v>
      </c>
      <c r="C363" s="1" t="s">
        <v>33</v>
      </c>
      <c r="D363" s="1" t="s">
        <v>124</v>
      </c>
      <c r="E363" s="1" t="s">
        <v>507</v>
      </c>
      <c r="F363" s="14" t="s">
        <v>40</v>
      </c>
      <c r="G363" s="14" t="str">
        <f aca="false">IF(I363&lt;p_local,"Local → page infra",IF(H363&gt;=p_ph1,"Phase 1",IF(H363&gt;=p_ph2,"Phase 2","Phase 3")))</f>
        <v>Phase 2</v>
      </c>
      <c r="H363" s="14" t="n">
        <f aca="false">IF(I363&lt;p_local,0,IF(C363="Aéroport → Aéroport",p_pts_plein,IF(Y363&gt;0,IF(I363&lt;=Y363,p_pts_plein,IF(I363&lt;=p_mult2*Y363,p_pts_moyen,p_pts_r3)),IF(I363&gt;=p_vv_min,p_pts_plein,IF(I363&gt;=p_vv_moy,p_pts_moyen,p_pts_court))))+IF(INDEX(10_Lieux!$D:$D,U363)=1,p_prio1,p_prio2)+IF(INDEX(10_Lieux!$D:$D,V363)=1,p_prio1,p_prio2)+IF(K363="Oui",p_tf,0)+p_hub*((INDEX(10_Lieux!$H:$H,U363)="Hub")+(INDEX(10_Lieux!$H:$H,V363)="Hub"))+IF(OR(INDEX(10_Lieux!$H:$H,U363)="Premium",INDEX(10_Lieux!$H:$H,V363)="Premium"),p_prem,0))</f>
        <v>65</v>
      </c>
      <c r="I363" s="14" t="n">
        <f aca="false">ROUND(W363*p_facteur,0)</f>
        <v>784</v>
      </c>
      <c r="J363" s="14" t="str">
        <f aca="false">IF(X363&lt;60,X363&amp;" min",INT(X363/60)&amp;" h"&amp;IF(MOD(X363,60)=0,""," "&amp;TEXT(MOD(X363,60),"00")))</f>
        <v>8 h 15</v>
      </c>
      <c r="K363" s="14" t="str">
        <f aca="false">IF(S363&lt;&gt;T363,"Oui","Non")</f>
        <v>Oui</v>
      </c>
      <c r="L363" s="14" t="str">
        <f aca="false">IF(AND(INDEX(10_Lieux!$B:$B,U363)="Ville",INDEX(10_Lieux!$B:$B,V363)="Ville"),"/chauffeur-prive/"&amp;INDEX(10_Lieux!$E:$E,U363)&amp;"-"&amp;INDEX(10_Lieux!$E:$E,V363)&amp;"/","/chauffeur-prive/"&amp;INDEX(10_Lieux!$E:$E,U363)&amp;"/"&amp;INDEX(10_Lieux!$E:$E,V363)&amp;"/")</f>
        <v>/chauffeur-prive/lausanne-nantes/</v>
      </c>
      <c r="M363" s="14" t="str">
        <f aca="false">IFERROR(INDEX($L:$L,MATCH(B363&amp;"|"&amp;A363,$Z:$Z,0)),"—")</f>
        <v>/chauffeur-prive/nantes-lausanne/</v>
      </c>
      <c r="N363" s="14" t="str">
        <f aca="false">IF(LEN("Chauffeur privé "&amp;INDEX(10_Lieux!$J:$J,U363)&amp;" → "&amp;INDEX(10_Lieux!$J:$J,V363)&amp;" | 24h/24")&gt;60,"Chauffeur privé "&amp;INDEX(10_Lieux!$J:$J,U363)&amp;" → "&amp;INDEX(10_Lieux!$J:$J,V363),"Chauffeur privé "&amp;INDEX(10_Lieux!$J:$J,U363)&amp;" → "&amp;INDEX(10_Lieux!$J:$J,V363)&amp;" | 24h/24")</f>
        <v>Chauffeur privé Lausanne → Nantes | 24h/24</v>
      </c>
      <c r="O363" s="14" t="n">
        <f aca="false">LEN(N363)</f>
        <v>42</v>
      </c>
      <c r="P363" s="14" t="str">
        <f aca="false">"Chauffeur privé "&amp;INDEX(10_Lieux!$K:$K,U363)&amp;" vers "&amp;INDEX(10_Lieux!$L:$L,V363)</f>
        <v>Chauffeur privé de Lausanne vers Nantes</v>
      </c>
      <c r="Q363" s="14" t="str">
        <f aca="false">"Chauffeur privé "&amp;INDEX(10_Lieux!$K:$K,U363)&amp;" vers "&amp;INDEX(10_Lieux!$L:$L,V363)&amp;" : env. "&amp;I363&amp;" km, "&amp;J363&amp;" de route. Devis personnalisé, standard 24h/24 et 7j/7."</f>
        <v>Chauffeur privé de Lausanne vers Nantes : env. 784 km, 8 h 15 de route. Devis personnalisé, standard 24h/24 et 7j/7.</v>
      </c>
      <c r="R363" s="14" t="n">
        <f aca="false">LEN(Q363)</f>
        <v>116</v>
      </c>
      <c r="S363" s="14" t="str">
        <f aca="false">INDEX(10_Lieux!$C:$C,U363)</f>
        <v>Suisse</v>
      </c>
      <c r="T363" s="14" t="str">
        <f aca="false">INDEX(10_Lieux!$C:$C,V363)</f>
        <v>France</v>
      </c>
      <c r="U363" s="14" t="n">
        <f aca="false">MATCH(A363,10_Lieux!$A:$A,0)</f>
        <v>112</v>
      </c>
      <c r="V363" s="14" t="n">
        <f aca="false">MATCH(B363,10_Lieux!$A:$A,0)</f>
        <v>56</v>
      </c>
      <c r="W363" s="14" t="n">
        <f aca="false">ROUND(6371*2*ASIN(SQRT(SIN(RADIANS(INDEX(10_Lieux!$F:$F,V363)-INDEX(10_Lieux!$F:$F,U363))/2)^2+COS(RADIANS(INDEX(10_Lieux!$F:$F,U363)))*COS(RADIANS(INDEX(10_Lieux!$F:$F,V363)))*SIN(RADIANS(INDEX(10_Lieux!$G:$G,V363)-INDEX(10_Lieux!$G:$G,U363))/2)^2)),1)</f>
        <v>626.9</v>
      </c>
      <c r="X363" s="14" t="n">
        <f aca="false">ROUND(I363/IF(I363&lt;p_seuil_vitesse,p_vit_lente,p_vit_rapide)*60/15,0)*15</f>
        <v>495</v>
      </c>
      <c r="Y363" s="14" t="n">
        <f aca="false">MAX(IF(INDEX(10_Lieux!$B:$B,U363)&lt;&gt;"Ville",INDEX(10_Lieux!$I:$I,U363),0),IF(INDEX(10_Lieux!$B:$B,V363)&lt;&gt;"Ville",INDEX(10_Lieux!$I:$I,V363),0))</f>
        <v>0</v>
      </c>
      <c r="Z363" s="14" t="str">
        <f aca="false">A363&amp;"|"&amp;B363</f>
        <v>Lausanne|Nantes</v>
      </c>
      <c r="AA363" s="14" t="str">
        <f aca="false">IF(I363&lt;p_local,"Local",IF(I363&lt;p_vv_min,"Courte distance",IF(I363&lt;p_tres_long,"Longue distance","Très longue distance")))</f>
        <v>Très longue distance</v>
      </c>
    </row>
    <row r="364" customFormat="false" ht="15" hidden="false" customHeight="true" outlineLevel="0" collapsed="false">
      <c r="A364" s="1" t="s">
        <v>154</v>
      </c>
      <c r="B364" s="1" t="s">
        <v>142</v>
      </c>
      <c r="C364" s="1" t="s">
        <v>33</v>
      </c>
      <c r="D364" s="1" t="s">
        <v>124</v>
      </c>
      <c r="E364" s="1" t="s">
        <v>508</v>
      </c>
      <c r="F364" s="14" t="s">
        <v>40</v>
      </c>
      <c r="G364" s="14" t="str">
        <f aca="false">IF(I364&lt;p_local,"Local → page infra",IF(H364&gt;=p_ph1,"Phase 1",IF(H364&gt;=p_ph2,"Phase 2","Phase 3")))</f>
        <v>Phase 2</v>
      </c>
      <c r="H364" s="14" t="n">
        <f aca="false">IF(I364&lt;p_local,0,IF(C364="Aéroport → Aéroport",p_pts_plein,IF(Y364&gt;0,IF(I364&lt;=Y364,p_pts_plein,IF(I364&lt;=p_mult2*Y364,p_pts_moyen,p_pts_r3)),IF(I364&gt;=p_vv_min,p_pts_plein,IF(I364&gt;=p_vv_moy,p_pts_moyen,p_pts_court))))+IF(INDEX(10_Lieux!$D:$D,U364)=1,p_prio1,p_prio2)+IF(INDEX(10_Lieux!$D:$D,V364)=1,p_prio1,p_prio2)+IF(K364="Oui",p_tf,0)+p_hub*((INDEX(10_Lieux!$H:$H,U364)="Hub")+(INDEX(10_Lieux!$H:$H,V364)="Hub"))+IF(OR(INDEX(10_Lieux!$H:$H,U364)="Premium",INDEX(10_Lieux!$H:$H,V364)="Premium"),p_prem,0))</f>
        <v>65</v>
      </c>
      <c r="I364" s="14" t="n">
        <f aca="false">ROUND(W364*p_facteur,0)</f>
        <v>814</v>
      </c>
      <c r="J364" s="14" t="str">
        <f aca="false">IF(X364&lt;60,X364&amp;" min",INT(X364/60)&amp;" h"&amp;IF(MOD(X364,60)=0,""," "&amp;TEXT(MOD(X364,60),"00")))</f>
        <v>8 h 30</v>
      </c>
      <c r="K364" s="14" t="str">
        <f aca="false">IF(S364&lt;&gt;T364,"Oui","Non")</f>
        <v>Oui</v>
      </c>
      <c r="L364" s="14" t="str">
        <f aca="false">IF(AND(INDEX(10_Lieux!$B:$B,U364)="Ville",INDEX(10_Lieux!$B:$B,V364)="Ville"),"/chauffeur-prive/"&amp;INDEX(10_Lieux!$E:$E,U364)&amp;"-"&amp;INDEX(10_Lieux!$E:$E,V364)&amp;"/","/chauffeur-prive/"&amp;INDEX(10_Lieux!$E:$E,U364)&amp;"/"&amp;INDEX(10_Lieux!$E:$E,V364)&amp;"/")</f>
        <v>/chauffeur-prive/lausanne-rennes/</v>
      </c>
      <c r="M364" s="14" t="str">
        <f aca="false">IFERROR(INDEX($L:$L,MATCH(B364&amp;"|"&amp;A364,$Z:$Z,0)),"—")</f>
        <v>/chauffeur-prive/rennes-lausanne/</v>
      </c>
      <c r="N364" s="14" t="str">
        <f aca="false">IF(LEN("Chauffeur privé "&amp;INDEX(10_Lieux!$J:$J,U364)&amp;" → "&amp;INDEX(10_Lieux!$J:$J,V364)&amp;" | 24h/24")&gt;60,"Chauffeur privé "&amp;INDEX(10_Lieux!$J:$J,U364)&amp;" → "&amp;INDEX(10_Lieux!$J:$J,V364),"Chauffeur privé "&amp;INDEX(10_Lieux!$J:$J,U364)&amp;" → "&amp;INDEX(10_Lieux!$J:$J,V364)&amp;" | 24h/24")</f>
        <v>Chauffeur privé Lausanne → Rennes | 24h/24</v>
      </c>
      <c r="O364" s="14" t="n">
        <f aca="false">LEN(N364)</f>
        <v>42</v>
      </c>
      <c r="P364" s="14" t="str">
        <f aca="false">"Chauffeur privé "&amp;INDEX(10_Lieux!$K:$K,U364)&amp;" vers "&amp;INDEX(10_Lieux!$L:$L,V364)</f>
        <v>Chauffeur privé de Lausanne vers Rennes</v>
      </c>
      <c r="Q364" s="14" t="str">
        <f aca="false">"Chauffeur privé "&amp;INDEX(10_Lieux!$K:$K,U364)&amp;" vers "&amp;INDEX(10_Lieux!$L:$L,V364)&amp;" : env. "&amp;I364&amp;" km, "&amp;J364&amp;" de route. Devis personnalisé, standard 24h/24 et 7j/7."</f>
        <v>Chauffeur privé de Lausanne vers Rennes : env. 814 km, 8 h 30 de route. Devis personnalisé, standard 24h/24 et 7j/7.</v>
      </c>
      <c r="R364" s="14" t="n">
        <f aca="false">LEN(Q364)</f>
        <v>116</v>
      </c>
      <c r="S364" s="14" t="str">
        <f aca="false">INDEX(10_Lieux!$C:$C,U364)</f>
        <v>Suisse</v>
      </c>
      <c r="T364" s="14" t="str">
        <f aca="false">INDEX(10_Lieux!$C:$C,V364)</f>
        <v>France</v>
      </c>
      <c r="U364" s="14" t="n">
        <f aca="false">MATCH(A364,10_Lieux!$A:$A,0)</f>
        <v>112</v>
      </c>
      <c r="V364" s="14" t="n">
        <f aca="false">MATCH(B364,10_Lieux!$A:$A,0)</f>
        <v>49</v>
      </c>
      <c r="W364" s="14" t="n">
        <f aca="false">ROUND(6371*2*ASIN(SQRT(SIN(RADIANS(INDEX(10_Lieux!$F:$F,V364)-INDEX(10_Lieux!$F:$F,U364))/2)^2+COS(RADIANS(INDEX(10_Lieux!$F:$F,U364)))*COS(RADIANS(INDEX(10_Lieux!$F:$F,V364)))*SIN(RADIANS(INDEX(10_Lieux!$G:$G,V364)-INDEX(10_Lieux!$G:$G,U364))/2)^2)),1)</f>
        <v>650.8</v>
      </c>
      <c r="X364" s="14" t="n">
        <f aca="false">ROUND(I364/IF(I364&lt;p_seuil_vitesse,p_vit_lente,p_vit_rapide)*60/15,0)*15</f>
        <v>510</v>
      </c>
      <c r="Y364" s="14" t="n">
        <f aca="false">MAX(IF(INDEX(10_Lieux!$B:$B,U364)&lt;&gt;"Ville",INDEX(10_Lieux!$I:$I,U364),0),IF(INDEX(10_Lieux!$B:$B,V364)&lt;&gt;"Ville",INDEX(10_Lieux!$I:$I,V364),0))</f>
        <v>0</v>
      </c>
      <c r="Z364" s="14" t="str">
        <f aca="false">A364&amp;"|"&amp;B364</f>
        <v>Lausanne|Rennes</v>
      </c>
      <c r="AA364" s="14" t="str">
        <f aca="false">IF(I364&lt;p_local,"Local",IF(I364&lt;p_vv_min,"Courte distance",IF(I364&lt;p_tres_long,"Longue distance","Très longue distance")))</f>
        <v>Très longue distance</v>
      </c>
    </row>
    <row r="365" customFormat="false" ht="15" hidden="false" customHeight="true" outlineLevel="0" collapsed="false">
      <c r="A365" s="1" t="s">
        <v>154</v>
      </c>
      <c r="B365" s="1" t="s">
        <v>144</v>
      </c>
      <c r="C365" s="1" t="s">
        <v>33</v>
      </c>
      <c r="D365" s="1" t="s">
        <v>124</v>
      </c>
      <c r="E365" s="1" t="s">
        <v>509</v>
      </c>
      <c r="F365" s="14" t="s">
        <v>40</v>
      </c>
      <c r="G365" s="14" t="str">
        <f aca="false">IF(I365&lt;p_local,"Local → page infra",IF(H365&gt;=p_ph1,"Phase 1",IF(H365&gt;=p_ph2,"Phase 2","Phase 3")))</f>
        <v>Phase 2</v>
      </c>
      <c r="H365" s="14" t="n">
        <f aca="false">IF(I365&lt;p_local,0,IF(C365="Aéroport → Aéroport",p_pts_plein,IF(Y365&gt;0,IF(I365&lt;=Y365,p_pts_plein,IF(I365&lt;=p_mult2*Y365,p_pts_moyen,p_pts_r3)),IF(I365&gt;=p_vv_min,p_pts_plein,IF(I365&gt;=p_vv_moy,p_pts_moyen,p_pts_court))))+IF(INDEX(10_Lieux!$D:$D,U365)=1,p_prio1,p_prio2)+IF(INDEX(10_Lieux!$D:$D,V365)=1,p_prio1,p_prio2)+IF(K365="Oui",p_tf,0)+p_hub*((INDEX(10_Lieux!$H:$H,U365)="Hub")+(INDEX(10_Lieux!$H:$H,V365)="Hub"))+IF(OR(INDEX(10_Lieux!$H:$H,U365)="Premium",INDEX(10_Lieux!$H:$H,V365)="Premium"),p_prem,0))</f>
        <v>70</v>
      </c>
      <c r="I365" s="14" t="n">
        <f aca="false">ROUND(W365*p_facteur,0)</f>
        <v>188</v>
      </c>
      <c r="J365" s="14" t="str">
        <f aca="false">IF(X365&lt;60,X365&amp;" min",INT(X365/60)&amp;" h"&amp;IF(MOD(X365,60)=0,""," "&amp;TEXT(MOD(X365,60),"00")))</f>
        <v>2 h</v>
      </c>
      <c r="K365" s="14" t="str">
        <f aca="false">IF(S365&lt;&gt;T365,"Oui","Non")</f>
        <v>Oui</v>
      </c>
      <c r="L365" s="14" t="str">
        <f aca="false">IF(AND(INDEX(10_Lieux!$B:$B,U365)="Ville",INDEX(10_Lieux!$B:$B,V365)="Ville"),"/chauffeur-prive/"&amp;INDEX(10_Lieux!$E:$E,U365)&amp;"-"&amp;INDEX(10_Lieux!$E:$E,V365)&amp;"/","/chauffeur-prive/"&amp;INDEX(10_Lieux!$E:$E,U365)&amp;"/"&amp;INDEX(10_Lieux!$E:$E,V365)&amp;"/")</f>
        <v>/chauffeur-prive/lausanne-dijon/</v>
      </c>
      <c r="M365" s="14" t="str">
        <f aca="false">IFERROR(INDEX($L:$L,MATCH(B365&amp;"|"&amp;A365,$Z:$Z,0)),"—")</f>
        <v>/chauffeur-prive/dijon-lausanne/</v>
      </c>
      <c r="N365" s="14" t="str">
        <f aca="false">IF(LEN("Chauffeur privé "&amp;INDEX(10_Lieux!$J:$J,U365)&amp;" → "&amp;INDEX(10_Lieux!$J:$J,V365)&amp;" | 24h/24")&gt;60,"Chauffeur privé "&amp;INDEX(10_Lieux!$J:$J,U365)&amp;" → "&amp;INDEX(10_Lieux!$J:$J,V365),"Chauffeur privé "&amp;INDEX(10_Lieux!$J:$J,U365)&amp;" → "&amp;INDEX(10_Lieux!$J:$J,V365)&amp;" | 24h/24")</f>
        <v>Chauffeur privé Lausanne → Dijon | 24h/24</v>
      </c>
      <c r="O365" s="14" t="n">
        <f aca="false">LEN(N365)</f>
        <v>41</v>
      </c>
      <c r="P365" s="14" t="str">
        <f aca="false">"Chauffeur privé "&amp;INDEX(10_Lieux!$K:$K,U365)&amp;" vers "&amp;INDEX(10_Lieux!$L:$L,V365)</f>
        <v>Chauffeur privé de Lausanne vers Dijon</v>
      </c>
      <c r="Q365" s="14" t="str">
        <f aca="false">"Chauffeur privé "&amp;INDEX(10_Lieux!$K:$K,U365)&amp;" vers "&amp;INDEX(10_Lieux!$L:$L,V365)&amp;" : env. "&amp;I365&amp;" km, "&amp;J365&amp;" de route. Devis personnalisé, standard 24h/24 et 7j/7."</f>
        <v>Chauffeur privé de Lausanne vers Dijon : env. 188 km, 2 h de route. Devis personnalisé, standard 24h/24 et 7j/7.</v>
      </c>
      <c r="R365" s="14" t="n">
        <f aca="false">LEN(Q365)</f>
        <v>112</v>
      </c>
      <c r="S365" s="14" t="str">
        <f aca="false">INDEX(10_Lieux!$C:$C,U365)</f>
        <v>Suisse</v>
      </c>
      <c r="T365" s="14" t="str">
        <f aca="false">INDEX(10_Lieux!$C:$C,V365)</f>
        <v>France</v>
      </c>
      <c r="U365" s="14" t="n">
        <f aca="false">MATCH(A365,10_Lieux!$A:$A,0)</f>
        <v>112</v>
      </c>
      <c r="V365" s="14" t="n">
        <f aca="false">MATCH(B365,10_Lieux!$A:$A,0)</f>
        <v>23</v>
      </c>
      <c r="W365" s="14" t="n">
        <f aca="false">ROUND(6371*2*ASIN(SQRT(SIN(RADIANS(INDEX(10_Lieux!$F:$F,V365)-INDEX(10_Lieux!$F:$F,U365))/2)^2+COS(RADIANS(INDEX(10_Lieux!$F:$F,U365)))*COS(RADIANS(INDEX(10_Lieux!$F:$F,V365)))*SIN(RADIANS(INDEX(10_Lieux!$G:$G,V365)-INDEX(10_Lieux!$G:$G,U365))/2)^2)),1)</f>
        <v>150.2</v>
      </c>
      <c r="X365" s="14" t="n">
        <f aca="false">ROUND(I365/IF(I365&lt;p_seuil_vitesse,p_vit_lente,p_vit_rapide)*60/15,0)*15</f>
        <v>120</v>
      </c>
      <c r="Y365" s="14" t="n">
        <f aca="false">MAX(IF(INDEX(10_Lieux!$B:$B,U365)&lt;&gt;"Ville",INDEX(10_Lieux!$I:$I,U365),0),IF(INDEX(10_Lieux!$B:$B,V365)&lt;&gt;"Ville",INDEX(10_Lieux!$I:$I,V365),0))</f>
        <v>0</v>
      </c>
      <c r="Z365" s="14" t="str">
        <f aca="false">A365&amp;"|"&amp;B365</f>
        <v>Lausanne|Dijon</v>
      </c>
      <c r="AA365" s="14" t="str">
        <f aca="false">IF(I365&lt;p_local,"Local",IF(I365&lt;p_vv_min,"Courte distance",IF(I365&lt;p_tres_long,"Longue distance","Très longue distance")))</f>
        <v>Longue distance</v>
      </c>
    </row>
    <row r="366" customFormat="false" ht="15" hidden="false" customHeight="true" outlineLevel="0" collapsed="false">
      <c r="A366" s="1" t="s">
        <v>154</v>
      </c>
      <c r="B366" s="1" t="s">
        <v>146</v>
      </c>
      <c r="C366" s="1" t="s">
        <v>33</v>
      </c>
      <c r="D366" s="1" t="s">
        <v>124</v>
      </c>
      <c r="E366" s="1" t="s">
        <v>510</v>
      </c>
      <c r="F366" s="14" t="s">
        <v>40</v>
      </c>
      <c r="G366" s="14" t="str">
        <f aca="false">IF(I366&lt;p_local,"Local → page infra",IF(H366&gt;=p_ph1,"Phase 1",IF(H366&gt;=p_ph2,"Phase 2","Phase 3")))</f>
        <v>Phase 2</v>
      </c>
      <c r="H366" s="14" t="n">
        <f aca="false">IF(I366&lt;p_local,0,IF(C366="Aéroport → Aéroport",p_pts_plein,IF(Y366&gt;0,IF(I366&lt;=Y366,p_pts_plein,IF(I366&lt;=p_mult2*Y366,p_pts_moyen,p_pts_r3)),IF(I366&gt;=p_vv_min,p_pts_plein,IF(I366&gt;=p_vv_moy,p_pts_moyen,p_pts_court))))+IF(INDEX(10_Lieux!$D:$D,U366)=1,p_prio1,p_prio2)+IF(INDEX(10_Lieux!$D:$D,V366)=1,p_prio1,p_prio2)+IF(K366="Oui",p_tf,0)+p_hub*((INDEX(10_Lieux!$H:$H,U366)="Hub")+(INDEX(10_Lieux!$H:$H,V366)="Hub"))+IF(OR(INDEX(10_Lieux!$H:$H,U366)="Premium",INDEX(10_Lieux!$H:$H,V366)="Premium"),p_prem,0))</f>
        <v>70</v>
      </c>
      <c r="I366" s="14" t="n">
        <f aca="false">ROUND(W366*p_facteur,0)</f>
        <v>205</v>
      </c>
      <c r="J366" s="14" t="str">
        <f aca="false">IF(X366&lt;60,X366&amp;" min",INT(X366/60)&amp;" h"&amp;IF(MOD(X366,60)=0,""," "&amp;TEXT(MOD(X366,60),"00")))</f>
        <v>2 h 15</v>
      </c>
      <c r="K366" s="14" t="str">
        <f aca="false">IF(S366&lt;&gt;T366,"Oui","Non")</f>
        <v>Oui</v>
      </c>
      <c r="L366" s="14" t="str">
        <f aca="false">IF(AND(INDEX(10_Lieux!$B:$B,U366)="Ville",INDEX(10_Lieux!$B:$B,V366)="Ville"),"/chauffeur-prive/"&amp;INDEX(10_Lieux!$E:$E,U366)&amp;"-"&amp;INDEX(10_Lieux!$E:$E,V366)&amp;"/","/chauffeur-prive/"&amp;INDEX(10_Lieux!$E:$E,U366)&amp;"/"&amp;INDEX(10_Lieux!$E:$E,V366)&amp;"/")</f>
        <v>/chauffeur-prive/lausanne-grenoble/</v>
      </c>
      <c r="M366" s="14" t="str">
        <f aca="false">IFERROR(INDEX($L:$L,MATCH(B366&amp;"|"&amp;A366,$Z:$Z,0)),"—")</f>
        <v>/chauffeur-prive/grenoble-lausanne/</v>
      </c>
      <c r="N366" s="14" t="str">
        <f aca="false">IF(LEN("Chauffeur privé "&amp;INDEX(10_Lieux!$J:$J,U366)&amp;" → "&amp;INDEX(10_Lieux!$J:$J,V366)&amp;" | 24h/24")&gt;60,"Chauffeur privé "&amp;INDEX(10_Lieux!$J:$J,U366)&amp;" → "&amp;INDEX(10_Lieux!$J:$J,V366),"Chauffeur privé "&amp;INDEX(10_Lieux!$J:$J,U366)&amp;" → "&amp;INDEX(10_Lieux!$J:$J,V366)&amp;" | 24h/24")</f>
        <v>Chauffeur privé Lausanne → Grenoble | 24h/24</v>
      </c>
      <c r="O366" s="14" t="n">
        <f aca="false">LEN(N366)</f>
        <v>44</v>
      </c>
      <c r="P366" s="14" t="str">
        <f aca="false">"Chauffeur privé "&amp;INDEX(10_Lieux!$K:$K,U366)&amp;" vers "&amp;INDEX(10_Lieux!$L:$L,V366)</f>
        <v>Chauffeur privé de Lausanne vers Grenoble</v>
      </c>
      <c r="Q366" s="14" t="str">
        <f aca="false">"Chauffeur privé "&amp;INDEX(10_Lieux!$K:$K,U366)&amp;" vers "&amp;INDEX(10_Lieux!$L:$L,V366)&amp;" : env. "&amp;I366&amp;" km, "&amp;J366&amp;" de route. Devis personnalisé, standard 24h/24 et 7j/7."</f>
        <v>Chauffeur privé de Lausanne vers Grenoble : env. 205 km, 2 h 15 de route. Devis personnalisé, standard 24h/24 et 7j/7.</v>
      </c>
      <c r="R366" s="14" t="n">
        <f aca="false">LEN(Q366)</f>
        <v>118</v>
      </c>
      <c r="S366" s="14" t="str">
        <f aca="false">INDEX(10_Lieux!$C:$C,U366)</f>
        <v>Suisse</v>
      </c>
      <c r="T366" s="14" t="str">
        <f aca="false">INDEX(10_Lieux!$C:$C,V366)</f>
        <v>France</v>
      </c>
      <c r="U366" s="14" t="n">
        <f aca="false">MATCH(A366,10_Lieux!$A:$A,0)</f>
        <v>112</v>
      </c>
      <c r="V366" s="14" t="n">
        <f aca="false">MATCH(B366,10_Lieux!$A:$A,0)</f>
        <v>9</v>
      </c>
      <c r="W366" s="14" t="n">
        <f aca="false">ROUND(6371*2*ASIN(SQRT(SIN(RADIANS(INDEX(10_Lieux!$F:$F,V366)-INDEX(10_Lieux!$F:$F,U366))/2)^2+COS(RADIANS(INDEX(10_Lieux!$F:$F,U366)))*COS(RADIANS(INDEX(10_Lieux!$F:$F,V366)))*SIN(RADIANS(INDEX(10_Lieux!$G:$G,V366)-INDEX(10_Lieux!$G:$G,U366))/2)^2)),1)</f>
        <v>164</v>
      </c>
      <c r="X366" s="14" t="n">
        <f aca="false">ROUND(I366/IF(I366&lt;p_seuil_vitesse,p_vit_lente,p_vit_rapide)*60/15,0)*15</f>
        <v>135</v>
      </c>
      <c r="Y366" s="14" t="n">
        <f aca="false">MAX(IF(INDEX(10_Lieux!$B:$B,U366)&lt;&gt;"Ville",INDEX(10_Lieux!$I:$I,U366),0),IF(INDEX(10_Lieux!$B:$B,V366)&lt;&gt;"Ville",INDEX(10_Lieux!$I:$I,V366),0))</f>
        <v>0</v>
      </c>
      <c r="Z366" s="14" t="str">
        <f aca="false">A366&amp;"|"&amp;B366</f>
        <v>Lausanne|Grenoble</v>
      </c>
      <c r="AA366" s="14" t="str">
        <f aca="false">IF(I366&lt;p_local,"Local",IF(I366&lt;p_vv_min,"Courte distance",IF(I366&lt;p_tres_long,"Longue distance","Très longue distance")))</f>
        <v>Longue distance</v>
      </c>
    </row>
    <row r="367" customFormat="false" ht="15" hidden="false" customHeight="true" outlineLevel="0" collapsed="false">
      <c r="A367" s="1" t="s">
        <v>154</v>
      </c>
      <c r="B367" s="1" t="s">
        <v>148</v>
      </c>
      <c r="C367" s="1" t="s">
        <v>33</v>
      </c>
      <c r="D367" s="1" t="s">
        <v>124</v>
      </c>
      <c r="E367" s="1" t="s">
        <v>511</v>
      </c>
      <c r="F367" s="14" t="s">
        <v>40</v>
      </c>
      <c r="G367" s="14" t="str">
        <f aca="false">IF(I367&lt;p_local,"Local → page infra",IF(H367&gt;=p_ph1,"Phase 1",IF(H367&gt;=p_ph2,"Phase 2","Phase 3")))</f>
        <v>Phase 3</v>
      </c>
      <c r="H367" s="14" t="n">
        <f aca="false">IF(I367&lt;p_local,0,IF(C367="Aéroport → Aéroport",p_pts_plein,IF(Y367&gt;0,IF(I367&lt;=Y367,p_pts_plein,IF(I367&lt;=p_mult2*Y367,p_pts_moyen,p_pts_r3)),IF(I367&gt;=p_vv_min,p_pts_plein,IF(I367&gt;=p_vv_moy,p_pts_moyen,p_pts_court))))+IF(INDEX(10_Lieux!$D:$D,U367)=1,p_prio1,p_prio2)+IF(INDEX(10_Lieux!$D:$D,V367)=1,p_prio1,p_prio2)+IF(K367="Oui",p_tf,0)+p_hub*((INDEX(10_Lieux!$H:$H,U367)="Hub")+(INDEX(10_Lieux!$H:$H,V367)="Hub"))+IF(OR(INDEX(10_Lieux!$H:$H,U367)="Premium",INDEX(10_Lieux!$H:$H,V367)="Premium"),p_prem,0))</f>
        <v>55</v>
      </c>
      <c r="I367" s="14" t="n">
        <f aca="false">ROUND(W367*p_facteur,0)</f>
        <v>99</v>
      </c>
      <c r="J367" s="14" t="str">
        <f aca="false">IF(X367&lt;60,X367&amp;" min",INT(X367/60)&amp;" h"&amp;IF(MOD(X367,60)=0,""," "&amp;TEXT(MOD(X367,60),"00")))</f>
        <v>1 h 30</v>
      </c>
      <c r="K367" s="14" t="str">
        <f aca="false">IF(S367&lt;&gt;T367,"Oui","Non")</f>
        <v>Oui</v>
      </c>
      <c r="L367" s="14" t="str">
        <f aca="false">IF(AND(INDEX(10_Lieux!$B:$B,U367)="Ville",INDEX(10_Lieux!$B:$B,V367)="Ville"),"/chauffeur-prive/"&amp;INDEX(10_Lieux!$E:$E,U367)&amp;"-"&amp;INDEX(10_Lieux!$E:$E,V367)&amp;"/","/chauffeur-prive/"&amp;INDEX(10_Lieux!$E:$E,U367)&amp;"/"&amp;INDEX(10_Lieux!$E:$E,V367)&amp;"/")</f>
        <v>/chauffeur-prive/lausanne-annecy/</v>
      </c>
      <c r="M367" s="14" t="str">
        <f aca="false">IFERROR(INDEX($L:$L,MATCH(B367&amp;"|"&amp;A367,$Z:$Z,0)),"—")</f>
        <v>/chauffeur-prive/annecy-lausanne/</v>
      </c>
      <c r="N367" s="14" t="str">
        <f aca="false">IF(LEN("Chauffeur privé "&amp;INDEX(10_Lieux!$J:$J,U367)&amp;" → "&amp;INDEX(10_Lieux!$J:$J,V367)&amp;" | 24h/24")&gt;60,"Chauffeur privé "&amp;INDEX(10_Lieux!$J:$J,U367)&amp;" → "&amp;INDEX(10_Lieux!$J:$J,V367),"Chauffeur privé "&amp;INDEX(10_Lieux!$J:$J,U367)&amp;" → "&amp;INDEX(10_Lieux!$J:$J,V367)&amp;" | 24h/24")</f>
        <v>Chauffeur privé Lausanne → Annecy | 24h/24</v>
      </c>
      <c r="O367" s="14" t="n">
        <f aca="false">LEN(N367)</f>
        <v>42</v>
      </c>
      <c r="P367" s="14" t="str">
        <f aca="false">"Chauffeur privé "&amp;INDEX(10_Lieux!$K:$K,U367)&amp;" vers "&amp;INDEX(10_Lieux!$L:$L,V367)</f>
        <v>Chauffeur privé de Lausanne vers Annecy</v>
      </c>
      <c r="Q367" s="14" t="str">
        <f aca="false">"Chauffeur privé "&amp;INDEX(10_Lieux!$K:$K,U367)&amp;" vers "&amp;INDEX(10_Lieux!$L:$L,V367)&amp;" : env. "&amp;I367&amp;" km, "&amp;J367&amp;" de route. Devis personnalisé, standard 24h/24 et 7j/7."</f>
        <v>Chauffeur privé de Lausanne vers Annecy : env. 99 km, 1 h 30 de route. Devis personnalisé, standard 24h/24 et 7j/7.</v>
      </c>
      <c r="R367" s="14" t="n">
        <f aca="false">LEN(Q367)</f>
        <v>115</v>
      </c>
      <c r="S367" s="14" t="str">
        <f aca="false">INDEX(10_Lieux!$C:$C,U367)</f>
        <v>Suisse</v>
      </c>
      <c r="T367" s="14" t="str">
        <f aca="false">INDEX(10_Lieux!$C:$C,V367)</f>
        <v>France</v>
      </c>
      <c r="U367" s="14" t="n">
        <f aca="false">MATCH(A367,10_Lieux!$A:$A,0)</f>
        <v>112</v>
      </c>
      <c r="V367" s="14" t="n">
        <f aca="false">MATCH(B367,10_Lieux!$A:$A,0)</f>
        <v>10</v>
      </c>
      <c r="W367" s="14" t="n">
        <f aca="false">ROUND(6371*2*ASIN(SQRT(SIN(RADIANS(INDEX(10_Lieux!$F:$F,V367)-INDEX(10_Lieux!$F:$F,U367))/2)^2+COS(RADIANS(INDEX(10_Lieux!$F:$F,U367)))*COS(RADIANS(INDEX(10_Lieux!$F:$F,V367)))*SIN(RADIANS(INDEX(10_Lieux!$G:$G,V367)-INDEX(10_Lieux!$G:$G,U367))/2)^2)),1)</f>
        <v>79.2</v>
      </c>
      <c r="X367" s="14" t="n">
        <f aca="false">ROUND(I367/IF(I367&lt;p_seuil_vitesse,p_vit_lente,p_vit_rapide)*60/15,0)*15</f>
        <v>90</v>
      </c>
      <c r="Y367" s="14" t="n">
        <f aca="false">MAX(IF(INDEX(10_Lieux!$B:$B,U367)&lt;&gt;"Ville",INDEX(10_Lieux!$I:$I,U367),0),IF(INDEX(10_Lieux!$B:$B,V367)&lt;&gt;"Ville",INDEX(10_Lieux!$I:$I,V367),0))</f>
        <v>0</v>
      </c>
      <c r="Z367" s="14" t="str">
        <f aca="false">A367&amp;"|"&amp;B367</f>
        <v>Lausanne|Annecy</v>
      </c>
      <c r="AA367" s="14" t="str">
        <f aca="false">IF(I367&lt;p_local,"Local",IF(I367&lt;p_vv_min,"Courte distance",IF(I367&lt;p_tres_long,"Longue distance","Très longue distance")))</f>
        <v>Courte distance</v>
      </c>
    </row>
    <row r="368" customFormat="false" ht="15" hidden="false" customHeight="true" outlineLevel="0" collapsed="false">
      <c r="A368" s="1" t="s">
        <v>154</v>
      </c>
      <c r="B368" s="1" t="s">
        <v>150</v>
      </c>
      <c r="C368" s="1" t="s">
        <v>33</v>
      </c>
      <c r="D368" s="1" t="s">
        <v>124</v>
      </c>
      <c r="E368" s="1" t="s">
        <v>512</v>
      </c>
      <c r="F368" s="14" t="s">
        <v>40</v>
      </c>
      <c r="G368" s="14" t="str">
        <f aca="false">IF(I368&lt;p_local,"Local → page infra",IF(H368&gt;=p_ph1,"Phase 1",IF(H368&gt;=p_ph2,"Phase 2","Phase 3")))</f>
        <v>Phase 2</v>
      </c>
      <c r="H368" s="14" t="n">
        <f aca="false">IF(I368&lt;p_local,0,IF(C368="Aéroport → Aéroport",p_pts_plein,IF(Y368&gt;0,IF(I368&lt;=Y368,p_pts_plein,IF(I368&lt;=p_mult2*Y368,p_pts_moyen,p_pts_r3)),IF(I368&gt;=p_vv_min,p_pts_plein,IF(I368&gt;=p_vv_moy,p_pts_moyen,p_pts_court))))+IF(INDEX(10_Lieux!$D:$D,U368)=1,p_prio1,p_prio2)+IF(INDEX(10_Lieux!$D:$D,V368)=1,p_prio1,p_prio2)+IF(K368="Oui",p_tf,0)+p_hub*((INDEX(10_Lieux!$H:$H,U368)="Hub")+(INDEX(10_Lieux!$H:$H,V368)="Hub"))+IF(OR(INDEX(10_Lieux!$H:$H,U368)="Premium",INDEX(10_Lieux!$H:$H,V368)="Premium"),p_prem,0))</f>
        <v>65</v>
      </c>
      <c r="I368" s="14" t="n">
        <f aca="false">ROUND(W368*p_facteur,0)</f>
        <v>150</v>
      </c>
      <c r="J368" s="14" t="str">
        <f aca="false">IF(X368&lt;60,X368&amp;" min",INT(X368/60)&amp;" h"&amp;IF(MOD(X368,60)=0,""," "&amp;TEXT(MOD(X368,60),"00")))</f>
        <v>1 h 30</v>
      </c>
      <c r="K368" s="14" t="str">
        <f aca="false">IF(S368&lt;&gt;T368,"Oui","Non")</f>
        <v>Oui</v>
      </c>
      <c r="L368" s="14" t="str">
        <f aca="false">IF(AND(INDEX(10_Lieux!$B:$B,U368)="Ville",INDEX(10_Lieux!$B:$B,V368)="Ville"),"/chauffeur-prive/"&amp;INDEX(10_Lieux!$E:$E,U368)&amp;"-"&amp;INDEX(10_Lieux!$E:$E,V368)&amp;"/","/chauffeur-prive/"&amp;INDEX(10_Lieux!$E:$E,U368)&amp;"/"&amp;INDEX(10_Lieux!$E:$E,V368)&amp;"/")</f>
        <v>/chauffeur-prive/lausanne-chambery/</v>
      </c>
      <c r="M368" s="14" t="str">
        <f aca="false">IFERROR(INDEX($L:$L,MATCH(B368&amp;"|"&amp;A368,$Z:$Z,0)),"—")</f>
        <v>/chauffeur-prive/chambery-lausanne/</v>
      </c>
      <c r="N368" s="14" t="str">
        <f aca="false">IF(LEN("Chauffeur privé "&amp;INDEX(10_Lieux!$J:$J,U368)&amp;" → "&amp;INDEX(10_Lieux!$J:$J,V368)&amp;" | 24h/24")&gt;60,"Chauffeur privé "&amp;INDEX(10_Lieux!$J:$J,U368)&amp;" → "&amp;INDEX(10_Lieux!$J:$J,V368),"Chauffeur privé "&amp;INDEX(10_Lieux!$J:$J,U368)&amp;" → "&amp;INDEX(10_Lieux!$J:$J,V368)&amp;" | 24h/24")</f>
        <v>Chauffeur privé Lausanne → Chambéry | 24h/24</v>
      </c>
      <c r="O368" s="14" t="n">
        <f aca="false">LEN(N368)</f>
        <v>44</v>
      </c>
      <c r="P368" s="14" t="str">
        <f aca="false">"Chauffeur privé "&amp;INDEX(10_Lieux!$K:$K,U368)&amp;" vers "&amp;INDEX(10_Lieux!$L:$L,V368)</f>
        <v>Chauffeur privé de Lausanne vers Chambéry</v>
      </c>
      <c r="Q368" s="14" t="str">
        <f aca="false">"Chauffeur privé "&amp;INDEX(10_Lieux!$K:$K,U368)&amp;" vers "&amp;INDEX(10_Lieux!$L:$L,V368)&amp;" : env. "&amp;I368&amp;" km, "&amp;J368&amp;" de route. Devis personnalisé, standard 24h/24 et 7j/7."</f>
        <v>Chauffeur privé de Lausanne vers Chambéry : env. 150 km, 1 h 30 de route. Devis personnalisé, standard 24h/24 et 7j/7.</v>
      </c>
      <c r="R368" s="14" t="n">
        <f aca="false">LEN(Q368)</f>
        <v>118</v>
      </c>
      <c r="S368" s="14" t="str">
        <f aca="false">INDEX(10_Lieux!$C:$C,U368)</f>
        <v>Suisse</v>
      </c>
      <c r="T368" s="14" t="str">
        <f aca="false">INDEX(10_Lieux!$C:$C,V368)</f>
        <v>France</v>
      </c>
      <c r="U368" s="14" t="n">
        <f aca="false">MATCH(A368,10_Lieux!$A:$A,0)</f>
        <v>112</v>
      </c>
      <c r="V368" s="14" t="n">
        <f aca="false">MATCH(B368,10_Lieux!$A:$A,0)</f>
        <v>11</v>
      </c>
      <c r="W368" s="14" t="n">
        <f aca="false">ROUND(6371*2*ASIN(SQRT(SIN(RADIANS(INDEX(10_Lieux!$F:$F,V368)-INDEX(10_Lieux!$F:$F,U368))/2)^2+COS(RADIANS(INDEX(10_Lieux!$F:$F,U368)))*COS(RADIANS(INDEX(10_Lieux!$F:$F,V368)))*SIN(RADIANS(INDEX(10_Lieux!$G:$G,V368)-INDEX(10_Lieux!$G:$G,U368))/2)^2)),1)</f>
        <v>119.8</v>
      </c>
      <c r="X368" s="14" t="n">
        <f aca="false">ROUND(I368/IF(I368&lt;p_seuil_vitesse,p_vit_lente,p_vit_rapide)*60/15,0)*15</f>
        <v>90</v>
      </c>
      <c r="Y368" s="14" t="n">
        <f aca="false">MAX(IF(INDEX(10_Lieux!$B:$B,U368)&lt;&gt;"Ville",INDEX(10_Lieux!$I:$I,U368),0),IF(INDEX(10_Lieux!$B:$B,V368)&lt;&gt;"Ville",INDEX(10_Lieux!$I:$I,V368),0))</f>
        <v>0</v>
      </c>
      <c r="Z368" s="14" t="str">
        <f aca="false">A368&amp;"|"&amp;B368</f>
        <v>Lausanne|Chambéry</v>
      </c>
      <c r="AA368" s="14" t="str">
        <f aca="false">IF(I368&lt;p_local,"Local",IF(I368&lt;p_vv_min,"Courte distance",IF(I368&lt;p_tres_long,"Longue distance","Très longue distance")))</f>
        <v>Longue distance</v>
      </c>
    </row>
    <row r="369" customFormat="false" ht="15" hidden="false" customHeight="true" outlineLevel="0" collapsed="false">
      <c r="A369" s="1" t="s">
        <v>154</v>
      </c>
      <c r="B369" s="1" t="s">
        <v>152</v>
      </c>
      <c r="C369" s="1" t="s">
        <v>33</v>
      </c>
      <c r="D369" s="1" t="s">
        <v>124</v>
      </c>
      <c r="E369" s="1" t="s">
        <v>513</v>
      </c>
      <c r="F369" s="14" t="s">
        <v>40</v>
      </c>
      <c r="G369" s="14" t="str">
        <f aca="false">IF(I369&lt;p_local,"Local → page infra",IF(H369&gt;=p_ph1,"Phase 1",IF(H369&gt;=p_ph2,"Phase 2","Phase 3")))</f>
        <v>Phase 3</v>
      </c>
      <c r="H369" s="14" t="n">
        <f aca="false">IF(I369&lt;p_local,0,IF(C369="Aéroport → Aéroport",p_pts_plein,IF(Y369&gt;0,IF(I369&lt;=Y369,p_pts_plein,IF(I369&lt;=p_mult2*Y369,p_pts_moyen,p_pts_r3)),IF(I369&gt;=p_vv_min,p_pts_plein,IF(I369&gt;=p_vv_moy,p_pts_moyen,p_pts_court))))+IF(INDEX(10_Lieux!$D:$D,U369)=1,p_prio1,p_prio2)+IF(INDEX(10_Lieux!$D:$D,V369)=1,p_prio1,p_prio2)+IF(K369="Oui",p_tf,0)+p_hub*((INDEX(10_Lieux!$H:$H,U369)="Hub")+(INDEX(10_Lieux!$H:$H,V369)="Hub"))+IF(OR(INDEX(10_Lieux!$H:$H,U369)="Premium",INDEX(10_Lieux!$H:$H,V369)="Premium"),p_prem,0))</f>
        <v>40</v>
      </c>
      <c r="I369" s="14" t="n">
        <f aca="false">ROUND(W369*p_facteur,0)</f>
        <v>64</v>
      </c>
      <c r="J369" s="14" t="str">
        <f aca="false">IF(X369&lt;60,X369&amp;" min",INT(X369/60)&amp;" h"&amp;IF(MOD(X369,60)=0,""," "&amp;TEXT(MOD(X369,60),"00")))</f>
        <v>1 h</v>
      </c>
      <c r="K369" s="14" t="str">
        <f aca="false">IF(S369&lt;&gt;T369,"Oui","Non")</f>
        <v>Non</v>
      </c>
      <c r="L369" s="14" t="str">
        <f aca="false">IF(AND(INDEX(10_Lieux!$B:$B,U369)="Ville",INDEX(10_Lieux!$B:$B,V369)="Ville"),"/chauffeur-prive/"&amp;INDEX(10_Lieux!$E:$E,U369)&amp;"-"&amp;INDEX(10_Lieux!$E:$E,V369)&amp;"/","/chauffeur-prive/"&amp;INDEX(10_Lieux!$E:$E,U369)&amp;"/"&amp;INDEX(10_Lieux!$E:$E,V369)&amp;"/")</f>
        <v>/chauffeur-prive/lausanne-geneve/</v>
      </c>
      <c r="M369" s="14" t="str">
        <f aca="false">IFERROR(INDEX($L:$L,MATCH(B369&amp;"|"&amp;A369,$Z:$Z,0)),"—")</f>
        <v>/chauffeur-prive/geneve-lausanne/</v>
      </c>
      <c r="N369" s="14" t="str">
        <f aca="false">IF(LEN("Chauffeur privé "&amp;INDEX(10_Lieux!$J:$J,U369)&amp;" → "&amp;INDEX(10_Lieux!$J:$J,V369)&amp;" | 24h/24")&gt;60,"Chauffeur privé "&amp;INDEX(10_Lieux!$J:$J,U369)&amp;" → "&amp;INDEX(10_Lieux!$J:$J,V369),"Chauffeur privé "&amp;INDEX(10_Lieux!$J:$J,U369)&amp;" → "&amp;INDEX(10_Lieux!$J:$J,V369)&amp;" | 24h/24")</f>
        <v>Chauffeur privé Lausanne → Genève | 24h/24</v>
      </c>
      <c r="O369" s="14" t="n">
        <f aca="false">LEN(N369)</f>
        <v>42</v>
      </c>
      <c r="P369" s="14" t="str">
        <f aca="false">"Chauffeur privé "&amp;INDEX(10_Lieux!$K:$K,U369)&amp;" vers "&amp;INDEX(10_Lieux!$L:$L,V369)</f>
        <v>Chauffeur privé de Lausanne vers Genève</v>
      </c>
      <c r="Q369" s="14" t="str">
        <f aca="false">"Chauffeur privé "&amp;INDEX(10_Lieux!$K:$K,U369)&amp;" vers "&amp;INDEX(10_Lieux!$L:$L,V369)&amp;" : env. "&amp;I369&amp;" km, "&amp;J369&amp;" de route. Devis personnalisé, standard 24h/24 et 7j/7."</f>
        <v>Chauffeur privé de Lausanne vers Genève : env. 64 km, 1 h de route. Devis personnalisé, standard 24h/24 et 7j/7.</v>
      </c>
      <c r="R369" s="14" t="n">
        <f aca="false">LEN(Q369)</f>
        <v>112</v>
      </c>
      <c r="S369" s="14" t="str">
        <f aca="false">INDEX(10_Lieux!$C:$C,U369)</f>
        <v>Suisse</v>
      </c>
      <c r="T369" s="14" t="str">
        <f aca="false">INDEX(10_Lieux!$C:$C,V369)</f>
        <v>Suisse</v>
      </c>
      <c r="U369" s="14" t="n">
        <f aca="false">MATCH(A369,10_Lieux!$A:$A,0)</f>
        <v>112</v>
      </c>
      <c r="V369" s="14" t="n">
        <f aca="false">MATCH(B369,10_Lieux!$A:$A,0)</f>
        <v>111</v>
      </c>
      <c r="W369" s="14" t="n">
        <f aca="false">ROUND(6371*2*ASIN(SQRT(SIN(RADIANS(INDEX(10_Lieux!$F:$F,V369)-INDEX(10_Lieux!$F:$F,U369))/2)^2+COS(RADIANS(INDEX(10_Lieux!$F:$F,U369)))*COS(RADIANS(INDEX(10_Lieux!$F:$F,V369)))*SIN(RADIANS(INDEX(10_Lieux!$G:$G,V369)-INDEX(10_Lieux!$G:$G,U369))/2)^2)),1)</f>
        <v>51.5</v>
      </c>
      <c r="X369" s="14" t="n">
        <f aca="false">ROUND(I369/IF(I369&lt;p_seuil_vitesse,p_vit_lente,p_vit_rapide)*60/15,0)*15</f>
        <v>60</v>
      </c>
      <c r="Y369" s="14" t="n">
        <f aca="false">MAX(IF(INDEX(10_Lieux!$B:$B,U369)&lt;&gt;"Ville",INDEX(10_Lieux!$I:$I,U369),0),IF(INDEX(10_Lieux!$B:$B,V369)&lt;&gt;"Ville",INDEX(10_Lieux!$I:$I,V369),0))</f>
        <v>0</v>
      </c>
      <c r="Z369" s="14" t="str">
        <f aca="false">A369&amp;"|"&amp;B369</f>
        <v>Lausanne|Genève</v>
      </c>
      <c r="AA369" s="14" t="str">
        <f aca="false">IF(I369&lt;p_local,"Local",IF(I369&lt;p_vv_min,"Courte distance",IF(I369&lt;p_tres_long,"Longue distance","Très longue distance")))</f>
        <v>Courte distance</v>
      </c>
    </row>
    <row r="370" customFormat="false" ht="15" hidden="false" customHeight="true" outlineLevel="0" collapsed="false">
      <c r="A370" s="1" t="s">
        <v>154</v>
      </c>
      <c r="B370" s="1" t="s">
        <v>156</v>
      </c>
      <c r="C370" s="1" t="s">
        <v>33</v>
      </c>
      <c r="D370" s="1" t="s">
        <v>124</v>
      </c>
      <c r="E370" s="1" t="s">
        <v>514</v>
      </c>
      <c r="F370" s="14" t="s">
        <v>40</v>
      </c>
      <c r="G370" s="14" t="str">
        <f aca="false">IF(I370&lt;p_local,"Local → page infra",IF(H370&gt;=p_ph1,"Phase 1",IF(H370&gt;=p_ph2,"Phase 2","Phase 3")))</f>
        <v>Phase 1</v>
      </c>
      <c r="H370" s="14" t="n">
        <f aca="false">IF(I370&lt;p_local,0,IF(C370="Aéroport → Aéroport",p_pts_plein,IF(Y370&gt;0,IF(I370&lt;=Y370,p_pts_plein,IF(I370&lt;=p_mult2*Y370,p_pts_moyen,p_pts_r3)),IF(I370&gt;=p_vv_min,p_pts_plein,IF(I370&gt;=p_vv_moy,p_pts_moyen,p_pts_court))))+IF(INDEX(10_Lieux!$D:$D,U370)=1,p_prio1,p_prio2)+IF(INDEX(10_Lieux!$D:$D,V370)=1,p_prio1,p_prio2)+IF(K370="Oui",p_tf,0)+p_hub*((INDEX(10_Lieux!$H:$H,U370)="Hub")+(INDEX(10_Lieux!$H:$H,V370)="Hub"))+IF(OR(INDEX(10_Lieux!$H:$H,U370)="Premium",INDEX(10_Lieux!$H:$H,V370)="Premium"),p_prem,0))</f>
        <v>80</v>
      </c>
      <c r="I370" s="14" t="n">
        <f aca="false">ROUND(W370*p_facteur,0)</f>
        <v>637</v>
      </c>
      <c r="J370" s="14" t="str">
        <f aca="false">IF(X370&lt;60,X370&amp;" min",INT(X370/60)&amp;" h"&amp;IF(MOD(X370,60)=0,""," "&amp;TEXT(MOD(X370,60),"00")))</f>
        <v>6 h 45</v>
      </c>
      <c r="K370" s="14" t="str">
        <f aca="false">IF(S370&lt;&gt;T370,"Oui","Non")</f>
        <v>Oui</v>
      </c>
      <c r="L370" s="14" t="str">
        <f aca="false">IF(AND(INDEX(10_Lieux!$B:$B,U370)="Ville",INDEX(10_Lieux!$B:$B,V370)="Ville"),"/chauffeur-prive/"&amp;INDEX(10_Lieux!$E:$E,U370)&amp;"-"&amp;INDEX(10_Lieux!$E:$E,V370)&amp;"/","/chauffeur-prive/"&amp;INDEX(10_Lieux!$E:$E,U370)&amp;"/"&amp;INDEX(10_Lieux!$E:$E,V370)&amp;"/")</f>
        <v>/chauffeur-prive/lausanne-bruxelles/</v>
      </c>
      <c r="M370" s="14" t="str">
        <f aca="false">IFERROR(INDEX($L:$L,MATCH(B370&amp;"|"&amp;A370,$Z:$Z,0)),"—")</f>
        <v>/chauffeur-prive/bruxelles-lausanne/</v>
      </c>
      <c r="N370" s="14" t="str">
        <f aca="false">IF(LEN("Chauffeur privé "&amp;INDEX(10_Lieux!$J:$J,U370)&amp;" → "&amp;INDEX(10_Lieux!$J:$J,V370)&amp;" | 24h/24")&gt;60,"Chauffeur privé "&amp;INDEX(10_Lieux!$J:$J,U370)&amp;" → "&amp;INDEX(10_Lieux!$J:$J,V370),"Chauffeur privé "&amp;INDEX(10_Lieux!$J:$J,U370)&amp;" → "&amp;INDEX(10_Lieux!$J:$J,V370)&amp;" | 24h/24")</f>
        <v>Chauffeur privé Lausanne → Bruxelles | 24h/24</v>
      </c>
      <c r="O370" s="14" t="n">
        <f aca="false">LEN(N370)</f>
        <v>45</v>
      </c>
      <c r="P370" s="14" t="str">
        <f aca="false">"Chauffeur privé "&amp;INDEX(10_Lieux!$K:$K,U370)&amp;" vers "&amp;INDEX(10_Lieux!$L:$L,V370)</f>
        <v>Chauffeur privé de Lausanne vers Bruxelles</v>
      </c>
      <c r="Q370" s="14" t="str">
        <f aca="false">"Chauffeur privé "&amp;INDEX(10_Lieux!$K:$K,U370)&amp;" vers "&amp;INDEX(10_Lieux!$L:$L,V370)&amp;" : env. "&amp;I370&amp;" km, "&amp;J370&amp;" de route. Devis personnalisé, standard 24h/24 et 7j/7."</f>
        <v>Chauffeur privé de Lausanne vers Bruxelles : env. 637 km, 6 h 45 de route. Devis personnalisé, standard 24h/24 et 7j/7.</v>
      </c>
      <c r="R370" s="14" t="n">
        <f aca="false">LEN(Q370)</f>
        <v>119</v>
      </c>
      <c r="S370" s="14" t="str">
        <f aca="false">INDEX(10_Lieux!$C:$C,U370)</f>
        <v>Suisse</v>
      </c>
      <c r="T370" s="14" t="str">
        <f aca="false">INDEX(10_Lieux!$C:$C,V370)</f>
        <v>Belgique</v>
      </c>
      <c r="U370" s="14" t="n">
        <f aca="false">MATCH(A370,10_Lieux!$A:$A,0)</f>
        <v>112</v>
      </c>
      <c r="V370" s="14" t="n">
        <f aca="false">MATCH(B370,10_Lieux!$A:$A,0)</f>
        <v>93</v>
      </c>
      <c r="W370" s="14" t="n">
        <f aca="false">ROUND(6371*2*ASIN(SQRT(SIN(RADIANS(INDEX(10_Lieux!$F:$F,V370)-INDEX(10_Lieux!$F:$F,U370))/2)^2+COS(RADIANS(INDEX(10_Lieux!$F:$F,U370)))*COS(RADIANS(INDEX(10_Lieux!$F:$F,V370)))*SIN(RADIANS(INDEX(10_Lieux!$G:$G,V370)-INDEX(10_Lieux!$G:$G,U370))/2)^2)),1)</f>
        <v>509.3</v>
      </c>
      <c r="X370" s="14" t="n">
        <f aca="false">ROUND(I370/IF(I370&lt;p_seuil_vitesse,p_vit_lente,p_vit_rapide)*60/15,0)*15</f>
        <v>405</v>
      </c>
      <c r="Y370" s="14" t="n">
        <f aca="false">MAX(IF(INDEX(10_Lieux!$B:$B,U370)&lt;&gt;"Ville",INDEX(10_Lieux!$I:$I,U370),0),IF(INDEX(10_Lieux!$B:$B,V370)&lt;&gt;"Ville",INDEX(10_Lieux!$I:$I,V370),0))</f>
        <v>0</v>
      </c>
      <c r="Z370" s="14" t="str">
        <f aca="false">A370&amp;"|"&amp;B370</f>
        <v>Lausanne|Bruxelles</v>
      </c>
      <c r="AA370" s="14" t="str">
        <f aca="false">IF(I370&lt;p_local,"Local",IF(I370&lt;p_vv_min,"Courte distance",IF(I370&lt;p_tres_long,"Longue distance","Très longue distance")))</f>
        <v>Longue distance</v>
      </c>
    </row>
    <row r="371" customFormat="false" ht="15" hidden="false" customHeight="true" outlineLevel="0" collapsed="false">
      <c r="A371" s="1" t="s">
        <v>154</v>
      </c>
      <c r="B371" s="1" t="s">
        <v>158</v>
      </c>
      <c r="C371" s="1" t="s">
        <v>33</v>
      </c>
      <c r="D371" s="1" t="s">
        <v>124</v>
      </c>
      <c r="E371" s="1" t="s">
        <v>515</v>
      </c>
      <c r="F371" s="14" t="s">
        <v>40</v>
      </c>
      <c r="G371" s="14" t="str">
        <f aca="false">IF(I371&lt;p_local,"Local → page infra",IF(H371&gt;=p_ph1,"Phase 1",IF(H371&gt;=p_ph2,"Phase 2","Phase 3")))</f>
        <v>Phase 2</v>
      </c>
      <c r="H371" s="14" t="n">
        <f aca="false">IF(I371&lt;p_local,0,IF(C371="Aéroport → Aéroport",p_pts_plein,IF(Y371&gt;0,IF(I371&lt;=Y371,p_pts_plein,IF(I371&lt;=p_mult2*Y371,p_pts_moyen,p_pts_r3)),IF(I371&gt;=p_vv_min,p_pts_plein,IF(I371&gt;=p_vv_moy,p_pts_moyen,p_pts_court))))+IF(INDEX(10_Lieux!$D:$D,U371)=1,p_prio1,p_prio2)+IF(INDEX(10_Lieux!$D:$D,V371)=1,p_prio1,p_prio2)+IF(K371="Oui",p_tf,0)+p_hub*((INDEX(10_Lieux!$H:$H,U371)="Hub")+(INDEX(10_Lieux!$H:$H,V371)="Hub"))+IF(OR(INDEX(10_Lieux!$H:$H,U371)="Premium",INDEX(10_Lieux!$H:$H,V371)="Premium"),p_prem,0))</f>
        <v>70</v>
      </c>
      <c r="I371" s="14" t="n">
        <f aca="false">ROUND(W371*p_facteur,0)</f>
        <v>580</v>
      </c>
      <c r="J371" s="14" t="str">
        <f aca="false">IF(X371&lt;60,X371&amp;" min",INT(X371/60)&amp;" h"&amp;IF(MOD(X371,60)=0,""," "&amp;TEXT(MOD(X371,60),"00")))</f>
        <v>6 h</v>
      </c>
      <c r="K371" s="14" t="str">
        <f aca="false">IF(S371&lt;&gt;T371,"Oui","Non")</f>
        <v>Oui</v>
      </c>
      <c r="L371" s="14" t="str">
        <f aca="false">IF(AND(INDEX(10_Lieux!$B:$B,U371)="Ville",INDEX(10_Lieux!$B:$B,V371)="Ville"),"/chauffeur-prive/"&amp;INDEX(10_Lieux!$E:$E,U371)&amp;"-"&amp;INDEX(10_Lieux!$E:$E,V371)&amp;"/","/chauffeur-prive/"&amp;INDEX(10_Lieux!$E:$E,U371)&amp;"/"&amp;INDEX(10_Lieux!$E:$E,V371)&amp;"/")</f>
        <v>/chauffeur-prive/lausanne-liege/</v>
      </c>
      <c r="M371" s="14" t="str">
        <f aca="false">IFERROR(INDEX($L:$L,MATCH(B371&amp;"|"&amp;A371,$Z:$Z,0)),"—")</f>
        <v>/chauffeur-prive/liege-lausanne/</v>
      </c>
      <c r="N371" s="14" t="str">
        <f aca="false">IF(LEN("Chauffeur privé "&amp;INDEX(10_Lieux!$J:$J,U371)&amp;" → "&amp;INDEX(10_Lieux!$J:$J,V371)&amp;" | 24h/24")&gt;60,"Chauffeur privé "&amp;INDEX(10_Lieux!$J:$J,U371)&amp;" → "&amp;INDEX(10_Lieux!$J:$J,V371),"Chauffeur privé "&amp;INDEX(10_Lieux!$J:$J,U371)&amp;" → "&amp;INDEX(10_Lieux!$J:$J,V371)&amp;" | 24h/24")</f>
        <v>Chauffeur privé Lausanne → Liège | 24h/24</v>
      </c>
      <c r="O371" s="14" t="n">
        <f aca="false">LEN(N371)</f>
        <v>41</v>
      </c>
      <c r="P371" s="14" t="str">
        <f aca="false">"Chauffeur privé "&amp;INDEX(10_Lieux!$K:$K,U371)&amp;" vers "&amp;INDEX(10_Lieux!$L:$L,V371)</f>
        <v>Chauffeur privé de Lausanne vers Liège</v>
      </c>
      <c r="Q371" s="14" t="str">
        <f aca="false">"Chauffeur privé "&amp;INDEX(10_Lieux!$K:$K,U371)&amp;" vers "&amp;INDEX(10_Lieux!$L:$L,V371)&amp;" : env. "&amp;I371&amp;" km, "&amp;J371&amp;" de route. Devis personnalisé, standard 24h/24 et 7j/7."</f>
        <v>Chauffeur privé de Lausanne vers Liège : env. 580 km, 6 h de route. Devis personnalisé, standard 24h/24 et 7j/7.</v>
      </c>
      <c r="R371" s="14" t="n">
        <f aca="false">LEN(Q371)</f>
        <v>112</v>
      </c>
      <c r="S371" s="14" t="str">
        <f aca="false">INDEX(10_Lieux!$C:$C,U371)</f>
        <v>Suisse</v>
      </c>
      <c r="T371" s="14" t="str">
        <f aca="false">INDEX(10_Lieux!$C:$C,V371)</f>
        <v>Belgique</v>
      </c>
      <c r="U371" s="14" t="n">
        <f aca="false">MATCH(A371,10_Lieux!$A:$A,0)</f>
        <v>112</v>
      </c>
      <c r="V371" s="14" t="n">
        <f aca="false">MATCH(B371,10_Lieux!$A:$A,0)</f>
        <v>94</v>
      </c>
      <c r="W371" s="14" t="n">
        <f aca="false">ROUND(6371*2*ASIN(SQRT(SIN(RADIANS(INDEX(10_Lieux!$F:$F,V371)-INDEX(10_Lieux!$F:$F,U371))/2)^2+COS(RADIANS(INDEX(10_Lieux!$F:$F,U371)))*COS(RADIANS(INDEX(10_Lieux!$F:$F,V371)))*SIN(RADIANS(INDEX(10_Lieux!$G:$G,V371)-INDEX(10_Lieux!$G:$G,U371))/2)^2)),1)</f>
        <v>464</v>
      </c>
      <c r="X371" s="14" t="n">
        <f aca="false">ROUND(I371/IF(I371&lt;p_seuil_vitesse,p_vit_lente,p_vit_rapide)*60/15,0)*15</f>
        <v>360</v>
      </c>
      <c r="Y371" s="14" t="n">
        <f aca="false">MAX(IF(INDEX(10_Lieux!$B:$B,U371)&lt;&gt;"Ville",INDEX(10_Lieux!$I:$I,U371),0),IF(INDEX(10_Lieux!$B:$B,V371)&lt;&gt;"Ville",INDEX(10_Lieux!$I:$I,V371),0))</f>
        <v>0</v>
      </c>
      <c r="Z371" s="14" t="str">
        <f aca="false">A371&amp;"|"&amp;B371</f>
        <v>Lausanne|Liège</v>
      </c>
      <c r="AA371" s="14" t="str">
        <f aca="false">IF(I371&lt;p_local,"Local",IF(I371&lt;p_vv_min,"Courte distance",IF(I371&lt;p_tres_long,"Longue distance","Très longue distance")))</f>
        <v>Longue distance</v>
      </c>
    </row>
    <row r="372" customFormat="false" ht="15" hidden="false" customHeight="true" outlineLevel="0" collapsed="false">
      <c r="A372" s="1" t="s">
        <v>154</v>
      </c>
      <c r="B372" s="1" t="s">
        <v>160</v>
      </c>
      <c r="C372" s="1" t="s">
        <v>33</v>
      </c>
      <c r="D372" s="1" t="s">
        <v>124</v>
      </c>
      <c r="E372" s="1" t="s">
        <v>516</v>
      </c>
      <c r="F372" s="14" t="s">
        <v>40</v>
      </c>
      <c r="G372" s="14" t="str">
        <f aca="false">IF(I372&lt;p_local,"Local → page infra",IF(H372&gt;=p_ph1,"Phase 1",IF(H372&gt;=p_ph2,"Phase 2","Phase 3")))</f>
        <v>Phase 2</v>
      </c>
      <c r="H372" s="14" t="n">
        <f aca="false">IF(I372&lt;p_local,0,IF(C372="Aéroport → Aéroport",p_pts_plein,IF(Y372&gt;0,IF(I372&lt;=Y372,p_pts_plein,IF(I372&lt;=p_mult2*Y372,p_pts_moyen,p_pts_r3)),IF(I372&gt;=p_vv_min,p_pts_plein,IF(I372&gt;=p_vv_moy,p_pts_moyen,p_pts_court))))+IF(INDEX(10_Lieux!$D:$D,U372)=1,p_prio1,p_prio2)+IF(INDEX(10_Lieux!$D:$D,V372)=1,p_prio1,p_prio2)+IF(K372="Oui",p_tf,0)+p_hub*((INDEX(10_Lieux!$H:$H,U372)="Hub")+(INDEX(10_Lieux!$H:$H,V372)="Hub"))+IF(OR(INDEX(10_Lieux!$H:$H,U372)="Premium",INDEX(10_Lieux!$H:$H,V372)="Premium"),p_prem,0))</f>
        <v>70</v>
      </c>
      <c r="I372" s="14" t="n">
        <f aca="false">ROUND(W372*p_facteur,0)</f>
        <v>577</v>
      </c>
      <c r="J372" s="14" t="str">
        <f aca="false">IF(X372&lt;60,X372&amp;" min",INT(X372/60)&amp;" h"&amp;IF(MOD(X372,60)=0,""," "&amp;TEXT(MOD(X372,60),"00")))</f>
        <v>6 h</v>
      </c>
      <c r="K372" s="14" t="str">
        <f aca="false">IF(S372&lt;&gt;T372,"Oui","Non")</f>
        <v>Oui</v>
      </c>
      <c r="L372" s="14" t="str">
        <f aca="false">IF(AND(INDEX(10_Lieux!$B:$B,U372)="Ville",INDEX(10_Lieux!$B:$B,V372)="Ville"),"/chauffeur-prive/"&amp;INDEX(10_Lieux!$E:$E,U372)&amp;"-"&amp;INDEX(10_Lieux!$E:$E,V372)&amp;"/","/chauffeur-prive/"&amp;INDEX(10_Lieux!$E:$E,U372)&amp;"/"&amp;INDEX(10_Lieux!$E:$E,V372)&amp;"/")</f>
        <v>/chauffeur-prive/lausanne-charleroi/</v>
      </c>
      <c r="M372" s="14" t="str">
        <f aca="false">IFERROR(INDEX($L:$L,MATCH(B372&amp;"|"&amp;A372,$Z:$Z,0)),"—")</f>
        <v>/chauffeur-prive/charleroi-lausanne/</v>
      </c>
      <c r="N372" s="14" t="str">
        <f aca="false">IF(LEN("Chauffeur privé "&amp;INDEX(10_Lieux!$J:$J,U372)&amp;" → "&amp;INDEX(10_Lieux!$J:$J,V372)&amp;" | 24h/24")&gt;60,"Chauffeur privé "&amp;INDEX(10_Lieux!$J:$J,U372)&amp;" → "&amp;INDEX(10_Lieux!$J:$J,V372),"Chauffeur privé "&amp;INDEX(10_Lieux!$J:$J,U372)&amp;" → "&amp;INDEX(10_Lieux!$J:$J,V372)&amp;" | 24h/24")</f>
        <v>Chauffeur privé Lausanne → Charleroi | 24h/24</v>
      </c>
      <c r="O372" s="14" t="n">
        <f aca="false">LEN(N372)</f>
        <v>45</v>
      </c>
      <c r="P372" s="14" t="str">
        <f aca="false">"Chauffeur privé "&amp;INDEX(10_Lieux!$K:$K,U372)&amp;" vers "&amp;INDEX(10_Lieux!$L:$L,V372)</f>
        <v>Chauffeur privé de Lausanne vers Charleroi</v>
      </c>
      <c r="Q372" s="14" t="str">
        <f aca="false">"Chauffeur privé "&amp;INDEX(10_Lieux!$K:$K,U372)&amp;" vers "&amp;INDEX(10_Lieux!$L:$L,V372)&amp;" : env. "&amp;I372&amp;" km, "&amp;J372&amp;" de route. Devis personnalisé, standard 24h/24 et 7j/7."</f>
        <v>Chauffeur privé de Lausanne vers Charleroi : env. 577 km, 6 h de route. Devis personnalisé, standard 24h/24 et 7j/7.</v>
      </c>
      <c r="R372" s="14" t="n">
        <f aca="false">LEN(Q372)</f>
        <v>116</v>
      </c>
      <c r="S372" s="14" t="str">
        <f aca="false">INDEX(10_Lieux!$C:$C,U372)</f>
        <v>Suisse</v>
      </c>
      <c r="T372" s="14" t="str">
        <f aca="false">INDEX(10_Lieux!$C:$C,V372)</f>
        <v>Belgique</v>
      </c>
      <c r="U372" s="14" t="n">
        <f aca="false">MATCH(A372,10_Lieux!$A:$A,0)</f>
        <v>112</v>
      </c>
      <c r="V372" s="14" t="n">
        <f aca="false">MATCH(B372,10_Lieux!$A:$A,0)</f>
        <v>96</v>
      </c>
      <c r="W372" s="14" t="n">
        <f aca="false">ROUND(6371*2*ASIN(SQRT(SIN(RADIANS(INDEX(10_Lieux!$F:$F,V372)-INDEX(10_Lieux!$F:$F,U372))/2)^2+COS(RADIANS(INDEX(10_Lieux!$F:$F,U372)))*COS(RADIANS(INDEX(10_Lieux!$F:$F,V372)))*SIN(RADIANS(INDEX(10_Lieux!$G:$G,V372)-INDEX(10_Lieux!$G:$G,U372))/2)^2)),1)</f>
        <v>461.7</v>
      </c>
      <c r="X372" s="14" t="n">
        <f aca="false">ROUND(I372/IF(I372&lt;p_seuil_vitesse,p_vit_lente,p_vit_rapide)*60/15,0)*15</f>
        <v>360</v>
      </c>
      <c r="Y372" s="14" t="n">
        <f aca="false">MAX(IF(INDEX(10_Lieux!$B:$B,U372)&lt;&gt;"Ville",INDEX(10_Lieux!$I:$I,U372),0),IF(INDEX(10_Lieux!$B:$B,V372)&lt;&gt;"Ville",INDEX(10_Lieux!$I:$I,V372),0))</f>
        <v>0</v>
      </c>
      <c r="Z372" s="14" t="str">
        <f aca="false">A372&amp;"|"&amp;B372</f>
        <v>Lausanne|Charleroi</v>
      </c>
      <c r="AA372" s="14" t="str">
        <f aca="false">IF(I372&lt;p_local,"Local",IF(I372&lt;p_vv_min,"Courte distance",IF(I372&lt;p_tres_long,"Longue distance","Très longue distance")))</f>
        <v>Longue distance</v>
      </c>
    </row>
    <row r="373" customFormat="false" ht="15" hidden="false" customHeight="true" outlineLevel="0" collapsed="false">
      <c r="A373" s="1" t="s">
        <v>154</v>
      </c>
      <c r="B373" s="1" t="s">
        <v>162</v>
      </c>
      <c r="C373" s="1" t="s">
        <v>33</v>
      </c>
      <c r="D373" s="1" t="s">
        <v>124</v>
      </c>
      <c r="E373" s="1" t="s">
        <v>517</v>
      </c>
      <c r="F373" s="14" t="s">
        <v>40</v>
      </c>
      <c r="G373" s="14" t="str">
        <f aca="false">IF(I373&lt;p_local,"Local → page infra",IF(H373&gt;=p_ph1,"Phase 1",IF(H373&gt;=p_ph2,"Phase 2","Phase 3")))</f>
        <v>Phase 3</v>
      </c>
      <c r="H373" s="14" t="n">
        <f aca="false">IF(I373&lt;p_local,0,IF(C373="Aéroport → Aéroport",p_pts_plein,IF(Y373&gt;0,IF(I373&lt;=Y373,p_pts_plein,IF(I373&lt;=p_mult2*Y373,p_pts_moyen,p_pts_r3)),IF(I373&gt;=p_vv_min,p_pts_plein,IF(I373&gt;=p_vv_moy,p_pts_moyen,p_pts_court))))+IF(INDEX(10_Lieux!$D:$D,U373)=1,p_prio1,p_prio2)+IF(INDEX(10_Lieux!$D:$D,V373)=1,p_prio1,p_prio2)+IF(K373="Oui",p_tf,0)+p_hub*((INDEX(10_Lieux!$H:$H,U373)="Hub")+(INDEX(10_Lieux!$H:$H,V373)="Hub"))+IF(OR(INDEX(10_Lieux!$H:$H,U373)="Premium",INDEX(10_Lieux!$H:$H,V373)="Premium"),p_prem,0))</f>
        <v>60</v>
      </c>
      <c r="I373" s="14" t="n">
        <f aca="false">ROUND(W373*p_facteur,0)</f>
        <v>171</v>
      </c>
      <c r="J373" s="14" t="str">
        <f aca="false">IF(X373&lt;60,X373&amp;" min",INT(X373/60)&amp;" h"&amp;IF(MOD(X373,60)=0,""," "&amp;TEXT(MOD(X373,60),"00")))</f>
        <v>1 h 45</v>
      </c>
      <c r="K373" s="14" t="str">
        <f aca="false">IF(S373&lt;&gt;T373,"Oui","Non")</f>
        <v>Non</v>
      </c>
      <c r="L373" s="14" t="str">
        <f aca="false">IF(AND(INDEX(10_Lieux!$B:$B,U373)="Ville",INDEX(10_Lieux!$B:$B,V373)="Ville"),"/chauffeur-prive/"&amp;INDEX(10_Lieux!$E:$E,U373)&amp;"-"&amp;INDEX(10_Lieux!$E:$E,V373)&amp;"/","/chauffeur-prive/"&amp;INDEX(10_Lieux!$E:$E,U373)&amp;"/"&amp;INDEX(10_Lieux!$E:$E,V373)&amp;"/")</f>
        <v>/chauffeur-prive/lausanne-bale/</v>
      </c>
      <c r="M373" s="14" t="str">
        <f aca="false">IFERROR(INDEX($L:$L,MATCH(B373&amp;"|"&amp;A373,$Z:$Z,0)),"—")</f>
        <v>/chauffeur-prive/bale-lausanne/</v>
      </c>
      <c r="N373" s="14" t="str">
        <f aca="false">IF(LEN("Chauffeur privé "&amp;INDEX(10_Lieux!$J:$J,U373)&amp;" → "&amp;INDEX(10_Lieux!$J:$J,V373)&amp;" | 24h/24")&gt;60,"Chauffeur privé "&amp;INDEX(10_Lieux!$J:$J,U373)&amp;" → "&amp;INDEX(10_Lieux!$J:$J,V373),"Chauffeur privé "&amp;INDEX(10_Lieux!$J:$J,U373)&amp;" → "&amp;INDEX(10_Lieux!$J:$J,V373)&amp;" | 24h/24")</f>
        <v>Chauffeur privé Lausanne → Bâle | 24h/24</v>
      </c>
      <c r="O373" s="14" t="n">
        <f aca="false">LEN(N373)</f>
        <v>40</v>
      </c>
      <c r="P373" s="14" t="str">
        <f aca="false">"Chauffeur privé "&amp;INDEX(10_Lieux!$K:$K,U373)&amp;" vers "&amp;INDEX(10_Lieux!$L:$L,V373)</f>
        <v>Chauffeur privé de Lausanne vers Bâle</v>
      </c>
      <c r="Q373" s="14" t="str">
        <f aca="false">"Chauffeur privé "&amp;INDEX(10_Lieux!$K:$K,U373)&amp;" vers "&amp;INDEX(10_Lieux!$L:$L,V373)&amp;" : env. "&amp;I373&amp;" km, "&amp;J373&amp;" de route. Devis personnalisé, standard 24h/24 et 7j/7."</f>
        <v>Chauffeur privé de Lausanne vers Bâle : env. 171 km, 1 h 45 de route. Devis personnalisé, standard 24h/24 et 7j/7.</v>
      </c>
      <c r="R373" s="14" t="n">
        <f aca="false">LEN(Q373)</f>
        <v>114</v>
      </c>
      <c r="S373" s="14" t="str">
        <f aca="false">INDEX(10_Lieux!$C:$C,U373)</f>
        <v>Suisse</v>
      </c>
      <c r="T373" s="14" t="str">
        <f aca="false">INDEX(10_Lieux!$C:$C,V373)</f>
        <v>Suisse</v>
      </c>
      <c r="U373" s="14" t="n">
        <f aca="false">MATCH(A373,10_Lieux!$A:$A,0)</f>
        <v>112</v>
      </c>
      <c r="V373" s="14" t="n">
        <f aca="false">MATCH(B373,10_Lieux!$A:$A,0)</f>
        <v>121</v>
      </c>
      <c r="W373" s="14" t="n">
        <f aca="false">ROUND(6371*2*ASIN(SQRT(SIN(RADIANS(INDEX(10_Lieux!$F:$F,V373)-INDEX(10_Lieux!$F:$F,U373))/2)^2+COS(RADIANS(INDEX(10_Lieux!$F:$F,U373)))*COS(RADIANS(INDEX(10_Lieux!$F:$F,V373)))*SIN(RADIANS(INDEX(10_Lieux!$G:$G,V373)-INDEX(10_Lieux!$G:$G,U373))/2)^2)),1)</f>
        <v>136.5</v>
      </c>
      <c r="X373" s="14" t="n">
        <f aca="false">ROUND(I373/IF(I373&lt;p_seuil_vitesse,p_vit_lente,p_vit_rapide)*60/15,0)*15</f>
        <v>105</v>
      </c>
      <c r="Y373" s="14" t="n">
        <f aca="false">MAX(IF(INDEX(10_Lieux!$B:$B,U373)&lt;&gt;"Ville",INDEX(10_Lieux!$I:$I,U373),0),IF(INDEX(10_Lieux!$B:$B,V373)&lt;&gt;"Ville",INDEX(10_Lieux!$I:$I,V373),0))</f>
        <v>0</v>
      </c>
      <c r="Z373" s="14" t="str">
        <f aca="false">A373&amp;"|"&amp;B373</f>
        <v>Lausanne|Bâle</v>
      </c>
      <c r="AA373" s="14" t="str">
        <f aca="false">IF(I373&lt;p_local,"Local",IF(I373&lt;p_vv_min,"Courte distance",IF(I373&lt;p_tres_long,"Longue distance","Très longue distance")))</f>
        <v>Longue distance</v>
      </c>
    </row>
    <row r="374" customFormat="false" ht="15" hidden="false" customHeight="true" outlineLevel="0" collapsed="false">
      <c r="A374" s="1" t="s">
        <v>154</v>
      </c>
      <c r="B374" s="1" t="s">
        <v>164</v>
      </c>
      <c r="C374" s="1" t="s">
        <v>33</v>
      </c>
      <c r="D374" s="1" t="s">
        <v>124</v>
      </c>
      <c r="E374" s="1" t="s">
        <v>518</v>
      </c>
      <c r="F374" s="14" t="s">
        <v>40</v>
      </c>
      <c r="G374" s="14" t="str">
        <f aca="false">IF(I374&lt;p_local,"Local → page infra",IF(H374&gt;=p_ph1,"Phase 1",IF(H374&gt;=p_ph2,"Phase 2","Phase 3")))</f>
        <v>Phase 2</v>
      </c>
      <c r="H374" s="14" t="n">
        <f aca="false">IF(I374&lt;p_local,0,IF(C374="Aéroport → Aéroport",p_pts_plein,IF(Y374&gt;0,IF(I374&lt;=Y374,p_pts_plein,IF(I374&lt;=p_mult2*Y374,p_pts_moyen,p_pts_r3)),IF(I374&gt;=p_vv_min,p_pts_plein,IF(I374&gt;=p_vv_moy,p_pts_moyen,p_pts_court))))+IF(INDEX(10_Lieux!$D:$D,U374)=1,p_prio1,p_prio2)+IF(INDEX(10_Lieux!$D:$D,V374)=1,p_prio1,p_prio2)+IF(K374="Oui",p_tf,0)+p_hub*((INDEX(10_Lieux!$H:$H,U374)="Hub")+(INDEX(10_Lieux!$H:$H,V374)="Hub"))+IF(OR(INDEX(10_Lieux!$H:$H,U374)="Premium",INDEX(10_Lieux!$H:$H,V374)="Premium"),p_prem,0))</f>
        <v>70</v>
      </c>
      <c r="I374" s="14" t="n">
        <f aca="false">ROUND(W374*p_facteur,0)</f>
        <v>217</v>
      </c>
      <c r="J374" s="14" t="str">
        <f aca="false">IF(X374&lt;60,X374&amp;" min",INT(X374/60)&amp;" h"&amp;IF(MOD(X374,60)=0,""," "&amp;TEXT(MOD(X374,60),"00")))</f>
        <v>2 h 15</v>
      </c>
      <c r="K374" s="14" t="str">
        <f aca="false">IF(S374&lt;&gt;T374,"Oui","Non")</f>
        <v>Non</v>
      </c>
      <c r="L374" s="14" t="str">
        <f aca="false">IF(AND(INDEX(10_Lieux!$B:$B,U374)="Ville",INDEX(10_Lieux!$B:$B,V374)="Ville"),"/chauffeur-prive/"&amp;INDEX(10_Lieux!$E:$E,U374)&amp;"-"&amp;INDEX(10_Lieux!$E:$E,V374)&amp;"/","/chauffeur-prive/"&amp;INDEX(10_Lieux!$E:$E,U374)&amp;"/"&amp;INDEX(10_Lieux!$E:$E,V374)&amp;"/")</f>
        <v>/chauffeur-prive/lausanne-zurich/</v>
      </c>
      <c r="M374" s="14" t="str">
        <f aca="false">IFERROR(INDEX($L:$L,MATCH(B374&amp;"|"&amp;A374,$Z:$Z,0)),"—")</f>
        <v>/chauffeur-prive/zurich-lausanne/</v>
      </c>
      <c r="N374" s="14" t="str">
        <f aca="false">IF(LEN("Chauffeur privé "&amp;INDEX(10_Lieux!$J:$J,U374)&amp;" → "&amp;INDEX(10_Lieux!$J:$J,V374)&amp;" | 24h/24")&gt;60,"Chauffeur privé "&amp;INDEX(10_Lieux!$J:$J,U374)&amp;" → "&amp;INDEX(10_Lieux!$J:$J,V374),"Chauffeur privé "&amp;INDEX(10_Lieux!$J:$J,U374)&amp;" → "&amp;INDEX(10_Lieux!$J:$J,V374)&amp;" | 24h/24")</f>
        <v>Chauffeur privé Lausanne → Zurich | 24h/24</v>
      </c>
      <c r="O374" s="14" t="n">
        <f aca="false">LEN(N374)</f>
        <v>42</v>
      </c>
      <c r="P374" s="14" t="str">
        <f aca="false">"Chauffeur privé "&amp;INDEX(10_Lieux!$K:$K,U374)&amp;" vers "&amp;INDEX(10_Lieux!$L:$L,V374)</f>
        <v>Chauffeur privé de Lausanne vers Zurich</v>
      </c>
      <c r="Q374" s="14" t="str">
        <f aca="false">"Chauffeur privé "&amp;INDEX(10_Lieux!$K:$K,U374)&amp;" vers "&amp;INDEX(10_Lieux!$L:$L,V374)&amp;" : env. "&amp;I374&amp;" km, "&amp;J374&amp;" de route. Devis personnalisé, standard 24h/24 et 7j/7."</f>
        <v>Chauffeur privé de Lausanne vers Zurich : env. 217 km, 2 h 15 de route. Devis personnalisé, standard 24h/24 et 7j/7.</v>
      </c>
      <c r="R374" s="14" t="n">
        <f aca="false">LEN(Q374)</f>
        <v>116</v>
      </c>
      <c r="S374" s="14" t="str">
        <f aca="false">INDEX(10_Lieux!$C:$C,U374)</f>
        <v>Suisse</v>
      </c>
      <c r="T374" s="14" t="str">
        <f aca="false">INDEX(10_Lieux!$C:$C,V374)</f>
        <v>Suisse</v>
      </c>
      <c r="U374" s="14" t="n">
        <f aca="false">MATCH(A374,10_Lieux!$A:$A,0)</f>
        <v>112</v>
      </c>
      <c r="V374" s="14" t="n">
        <f aca="false">MATCH(B374,10_Lieux!$A:$A,0)</f>
        <v>122</v>
      </c>
      <c r="W374" s="14" t="n">
        <f aca="false">ROUND(6371*2*ASIN(SQRT(SIN(RADIANS(INDEX(10_Lieux!$F:$F,V374)-INDEX(10_Lieux!$F:$F,U374))/2)^2+COS(RADIANS(INDEX(10_Lieux!$F:$F,U374)))*COS(RADIANS(INDEX(10_Lieux!$F:$F,V374)))*SIN(RADIANS(INDEX(10_Lieux!$G:$G,V374)-INDEX(10_Lieux!$G:$G,U374))/2)^2)),1)</f>
        <v>173.3</v>
      </c>
      <c r="X374" s="14" t="n">
        <f aca="false">ROUND(I374/IF(I374&lt;p_seuil_vitesse,p_vit_lente,p_vit_rapide)*60/15,0)*15</f>
        <v>135</v>
      </c>
      <c r="Y374" s="14" t="n">
        <f aca="false">MAX(IF(INDEX(10_Lieux!$B:$B,U374)&lt;&gt;"Ville",INDEX(10_Lieux!$I:$I,U374),0),IF(INDEX(10_Lieux!$B:$B,V374)&lt;&gt;"Ville",INDEX(10_Lieux!$I:$I,V374),0))</f>
        <v>0</v>
      </c>
      <c r="Z374" s="14" t="str">
        <f aca="false">A374&amp;"|"&amp;B374</f>
        <v>Lausanne|Zurich</v>
      </c>
      <c r="AA374" s="14" t="str">
        <f aca="false">IF(I374&lt;p_local,"Local",IF(I374&lt;p_vv_min,"Courte distance",IF(I374&lt;p_tres_long,"Longue distance","Très longue distance")))</f>
        <v>Longue distance</v>
      </c>
    </row>
    <row r="375" customFormat="false" ht="15" hidden="false" customHeight="true" outlineLevel="0" collapsed="false">
      <c r="A375" s="1" t="s">
        <v>154</v>
      </c>
      <c r="B375" s="1" t="s">
        <v>166</v>
      </c>
      <c r="C375" s="1" t="s">
        <v>33</v>
      </c>
      <c r="D375" s="1" t="s">
        <v>124</v>
      </c>
      <c r="E375" s="1" t="s">
        <v>519</v>
      </c>
      <c r="F375" s="14" t="s">
        <v>40</v>
      </c>
      <c r="G375" s="14" t="str">
        <f aca="false">IF(I375&lt;p_local,"Local → page infra",IF(H375&gt;=p_ph1,"Phase 1",IF(H375&gt;=p_ph2,"Phase 2","Phase 3")))</f>
        <v>Phase 3</v>
      </c>
      <c r="H375" s="14" t="n">
        <f aca="false">IF(I375&lt;p_local,0,IF(C375="Aéroport → Aéroport",p_pts_plein,IF(Y375&gt;0,IF(I375&lt;=Y375,p_pts_plein,IF(I375&lt;=p_mult2*Y375,p_pts_moyen,p_pts_r3)),IF(I375&gt;=p_vv_min,p_pts_plein,IF(I375&gt;=p_vv_moy,p_pts_moyen,p_pts_court))))+IF(INDEX(10_Lieux!$D:$D,U375)=1,p_prio1,p_prio2)+IF(INDEX(10_Lieux!$D:$D,V375)=1,p_prio1,p_prio2)+IF(K375="Oui",p_tf,0)+p_hub*((INDEX(10_Lieux!$H:$H,U375)="Hub")+(INDEX(10_Lieux!$H:$H,V375)="Hub"))+IF(OR(INDEX(10_Lieux!$H:$H,U375)="Premium",INDEX(10_Lieux!$H:$H,V375)="Premium"),p_prem,0))</f>
        <v>45</v>
      </c>
      <c r="I375" s="14" t="n">
        <f aca="false">ROUND(W375*p_facteur,0)</f>
        <v>98</v>
      </c>
      <c r="J375" s="14" t="str">
        <f aca="false">IF(X375&lt;60,X375&amp;" min",INT(X375/60)&amp;" h"&amp;IF(MOD(X375,60)=0,""," "&amp;TEXT(MOD(X375,60),"00")))</f>
        <v>1 h 30</v>
      </c>
      <c r="K375" s="14" t="str">
        <f aca="false">IF(S375&lt;&gt;T375,"Oui","Non")</f>
        <v>Non</v>
      </c>
      <c r="L375" s="14" t="str">
        <f aca="false">IF(AND(INDEX(10_Lieux!$B:$B,U375)="Ville",INDEX(10_Lieux!$B:$B,V375)="Ville"),"/chauffeur-prive/"&amp;INDEX(10_Lieux!$E:$E,U375)&amp;"-"&amp;INDEX(10_Lieux!$E:$E,V375)&amp;"/","/chauffeur-prive/"&amp;INDEX(10_Lieux!$E:$E,U375)&amp;"/"&amp;INDEX(10_Lieux!$E:$E,V375)&amp;"/")</f>
        <v>/chauffeur-prive/lausanne-berne/</v>
      </c>
      <c r="M375" s="14" t="str">
        <f aca="false">IFERROR(INDEX($L:$L,MATCH(B375&amp;"|"&amp;A375,$Z:$Z,0)),"—")</f>
        <v>/chauffeur-prive/berne-lausanne/</v>
      </c>
      <c r="N375" s="14" t="str">
        <f aca="false">IF(LEN("Chauffeur privé "&amp;INDEX(10_Lieux!$J:$J,U375)&amp;" → "&amp;INDEX(10_Lieux!$J:$J,V375)&amp;" | 24h/24")&gt;60,"Chauffeur privé "&amp;INDEX(10_Lieux!$J:$J,U375)&amp;" → "&amp;INDEX(10_Lieux!$J:$J,V375),"Chauffeur privé "&amp;INDEX(10_Lieux!$J:$J,U375)&amp;" → "&amp;INDEX(10_Lieux!$J:$J,V375)&amp;" | 24h/24")</f>
        <v>Chauffeur privé Lausanne → Berne | 24h/24</v>
      </c>
      <c r="O375" s="14" t="n">
        <f aca="false">LEN(N375)</f>
        <v>41</v>
      </c>
      <c r="P375" s="14" t="str">
        <f aca="false">"Chauffeur privé "&amp;INDEX(10_Lieux!$K:$K,U375)&amp;" vers "&amp;INDEX(10_Lieux!$L:$L,V375)</f>
        <v>Chauffeur privé de Lausanne vers Berne</v>
      </c>
      <c r="Q375" s="14" t="str">
        <f aca="false">"Chauffeur privé "&amp;INDEX(10_Lieux!$K:$K,U375)&amp;" vers "&amp;INDEX(10_Lieux!$L:$L,V375)&amp;" : env. "&amp;I375&amp;" km, "&amp;J375&amp;" de route. Devis personnalisé, standard 24h/24 et 7j/7."</f>
        <v>Chauffeur privé de Lausanne vers Berne : env. 98 km, 1 h 30 de route. Devis personnalisé, standard 24h/24 et 7j/7.</v>
      </c>
      <c r="R375" s="14" t="n">
        <f aca="false">LEN(Q375)</f>
        <v>114</v>
      </c>
      <c r="S375" s="14" t="str">
        <f aca="false">INDEX(10_Lieux!$C:$C,U375)</f>
        <v>Suisse</v>
      </c>
      <c r="T375" s="14" t="str">
        <f aca="false">INDEX(10_Lieux!$C:$C,V375)</f>
        <v>Suisse</v>
      </c>
      <c r="U375" s="14" t="n">
        <f aca="false">MATCH(A375,10_Lieux!$A:$A,0)</f>
        <v>112</v>
      </c>
      <c r="V375" s="14" t="n">
        <f aca="false">MATCH(B375,10_Lieux!$A:$A,0)</f>
        <v>123</v>
      </c>
      <c r="W375" s="14" t="n">
        <f aca="false">ROUND(6371*2*ASIN(SQRT(SIN(RADIANS(INDEX(10_Lieux!$F:$F,V375)-INDEX(10_Lieux!$F:$F,U375))/2)^2+COS(RADIANS(INDEX(10_Lieux!$F:$F,U375)))*COS(RADIANS(INDEX(10_Lieux!$F:$F,V375)))*SIN(RADIANS(INDEX(10_Lieux!$G:$G,V375)-INDEX(10_Lieux!$G:$G,U375))/2)^2)),1)</f>
        <v>78.2</v>
      </c>
      <c r="X375" s="14" t="n">
        <f aca="false">ROUND(I375/IF(I375&lt;p_seuil_vitesse,p_vit_lente,p_vit_rapide)*60/15,0)*15</f>
        <v>90</v>
      </c>
      <c r="Y375" s="14" t="n">
        <f aca="false">MAX(IF(INDEX(10_Lieux!$B:$B,U375)&lt;&gt;"Ville",INDEX(10_Lieux!$I:$I,U375),0),IF(INDEX(10_Lieux!$B:$B,V375)&lt;&gt;"Ville",INDEX(10_Lieux!$I:$I,V375),0))</f>
        <v>0</v>
      </c>
      <c r="Z375" s="14" t="str">
        <f aca="false">A375&amp;"|"&amp;B375</f>
        <v>Lausanne|Berne</v>
      </c>
      <c r="AA375" s="14" t="str">
        <f aca="false">IF(I375&lt;p_local,"Local",IF(I375&lt;p_vv_min,"Courte distance",IF(I375&lt;p_tres_long,"Longue distance","Très longue distance")))</f>
        <v>Courte distance</v>
      </c>
    </row>
    <row r="376" customFormat="false" ht="15" hidden="false" customHeight="true" outlineLevel="0" collapsed="false">
      <c r="A376" s="1" t="s">
        <v>156</v>
      </c>
      <c r="B376" s="1" t="s">
        <v>122</v>
      </c>
      <c r="C376" s="1" t="s">
        <v>33</v>
      </c>
      <c r="D376" s="1" t="s">
        <v>124</v>
      </c>
      <c r="E376" s="1" t="s">
        <v>520</v>
      </c>
      <c r="F376" s="14" t="s">
        <v>40</v>
      </c>
      <c r="G376" s="14" t="str">
        <f aca="false">IF(I376&lt;p_local,"Local → page infra",IF(H376&gt;=p_ph1,"Phase 1",IF(H376&gt;=p_ph2,"Phase 2","Phase 3")))</f>
        <v>Phase 1</v>
      </c>
      <c r="H376" s="14" t="n">
        <f aca="false">IF(I376&lt;p_local,0,IF(C376="Aéroport → Aéroport",p_pts_plein,IF(Y376&gt;0,IF(I376&lt;=Y376,p_pts_plein,IF(I376&lt;=p_mult2*Y376,p_pts_moyen,p_pts_r3)),IF(I376&gt;=p_vv_min,p_pts_plein,IF(I376&gt;=p_vv_moy,p_pts_moyen,p_pts_court))))+IF(INDEX(10_Lieux!$D:$D,U376)=1,p_prio1,p_prio2)+IF(INDEX(10_Lieux!$D:$D,V376)=1,p_prio1,p_prio2)+IF(K376="Oui",p_tf,0)+p_hub*((INDEX(10_Lieux!$H:$H,U376)="Hub")+(INDEX(10_Lieux!$H:$H,V376)="Hub"))+IF(OR(INDEX(10_Lieux!$H:$H,U376)="Premium",INDEX(10_Lieux!$H:$H,V376)="Premium"),p_prem,0))</f>
        <v>90</v>
      </c>
      <c r="I376" s="14" t="n">
        <f aca="false">ROUND(W376*p_facteur,0)</f>
        <v>330</v>
      </c>
      <c r="J376" s="14" t="str">
        <f aca="false">IF(X376&lt;60,X376&amp;" min",INT(X376/60)&amp;" h"&amp;IF(MOD(X376,60)=0,""," "&amp;TEXT(MOD(X376,60),"00")))</f>
        <v>3 h 30</v>
      </c>
      <c r="K376" s="14" t="str">
        <f aca="false">IF(S376&lt;&gt;T376,"Oui","Non")</f>
        <v>Oui</v>
      </c>
      <c r="L376" s="14" t="str">
        <f aca="false">IF(AND(INDEX(10_Lieux!$B:$B,U376)="Ville",INDEX(10_Lieux!$B:$B,V376)="Ville"),"/chauffeur-prive/"&amp;INDEX(10_Lieux!$E:$E,U376)&amp;"-"&amp;INDEX(10_Lieux!$E:$E,V376)&amp;"/","/chauffeur-prive/"&amp;INDEX(10_Lieux!$E:$E,U376)&amp;"/"&amp;INDEX(10_Lieux!$E:$E,V376)&amp;"/")</f>
        <v>/chauffeur-prive/bruxelles-paris/</v>
      </c>
      <c r="M376" s="14" t="str">
        <f aca="false">IFERROR(INDEX($L:$L,MATCH(B376&amp;"|"&amp;A376,$Z:$Z,0)),"—")</f>
        <v>/chauffeur-prive/paris-bruxelles/</v>
      </c>
      <c r="N376" s="14" t="str">
        <f aca="false">IF(LEN("Chauffeur privé "&amp;INDEX(10_Lieux!$J:$J,U376)&amp;" → "&amp;INDEX(10_Lieux!$J:$J,V376)&amp;" | 24h/24")&gt;60,"Chauffeur privé "&amp;INDEX(10_Lieux!$J:$J,U376)&amp;" → "&amp;INDEX(10_Lieux!$J:$J,V376),"Chauffeur privé "&amp;INDEX(10_Lieux!$J:$J,U376)&amp;" → "&amp;INDEX(10_Lieux!$J:$J,V376)&amp;" | 24h/24")</f>
        <v>Chauffeur privé Bruxelles → Paris | 24h/24</v>
      </c>
      <c r="O376" s="14" t="n">
        <f aca="false">LEN(N376)</f>
        <v>42</v>
      </c>
      <c r="P376" s="14" t="str">
        <f aca="false">"Chauffeur privé "&amp;INDEX(10_Lieux!$K:$K,U376)&amp;" vers "&amp;INDEX(10_Lieux!$L:$L,V376)</f>
        <v>Chauffeur privé de Bruxelles vers Paris</v>
      </c>
      <c r="Q376" s="14" t="str">
        <f aca="false">"Chauffeur privé "&amp;INDEX(10_Lieux!$K:$K,U376)&amp;" vers "&amp;INDEX(10_Lieux!$L:$L,V376)&amp;" : env. "&amp;I376&amp;" km, "&amp;J376&amp;" de route. Devis personnalisé, standard 24h/24 et 7j/7."</f>
        <v>Chauffeur privé de Bruxelles vers Paris : env. 330 km, 3 h 30 de route. Devis personnalisé, standard 24h/24 et 7j/7.</v>
      </c>
      <c r="R376" s="14" t="n">
        <f aca="false">LEN(Q376)</f>
        <v>116</v>
      </c>
      <c r="S376" s="14" t="str">
        <f aca="false">INDEX(10_Lieux!$C:$C,U376)</f>
        <v>Belgique</v>
      </c>
      <c r="T376" s="14" t="str">
        <f aca="false">INDEX(10_Lieux!$C:$C,V376)</f>
        <v>France</v>
      </c>
      <c r="U376" s="14" t="n">
        <f aca="false">MATCH(A376,10_Lieux!$A:$A,0)</f>
        <v>93</v>
      </c>
      <c r="V376" s="14" t="n">
        <f aca="false">MATCH(B376,10_Lieux!$A:$A,0)</f>
        <v>2</v>
      </c>
      <c r="W376" s="14" t="n">
        <f aca="false">ROUND(6371*2*ASIN(SQRT(SIN(RADIANS(INDEX(10_Lieux!$F:$F,V376)-INDEX(10_Lieux!$F:$F,U376))/2)^2+COS(RADIANS(INDEX(10_Lieux!$F:$F,U376)))*COS(RADIANS(INDEX(10_Lieux!$F:$F,V376)))*SIN(RADIANS(INDEX(10_Lieux!$G:$G,V376)-INDEX(10_Lieux!$G:$G,U376))/2)^2)),1)</f>
        <v>263.8</v>
      </c>
      <c r="X376" s="14" t="n">
        <f aca="false">ROUND(I376/IF(I376&lt;p_seuil_vitesse,p_vit_lente,p_vit_rapide)*60/15,0)*15</f>
        <v>210</v>
      </c>
      <c r="Y376" s="14" t="n">
        <f aca="false">MAX(IF(INDEX(10_Lieux!$B:$B,U376)&lt;&gt;"Ville",INDEX(10_Lieux!$I:$I,U376),0),IF(INDEX(10_Lieux!$B:$B,V376)&lt;&gt;"Ville",INDEX(10_Lieux!$I:$I,V376),0))</f>
        <v>0</v>
      </c>
      <c r="Z376" s="14" t="str">
        <f aca="false">A376&amp;"|"&amp;B376</f>
        <v>Bruxelles|Paris</v>
      </c>
      <c r="AA376" s="14" t="str">
        <f aca="false">IF(I376&lt;p_local,"Local",IF(I376&lt;p_vv_min,"Courte distance",IF(I376&lt;p_tres_long,"Longue distance","Très longue distance")))</f>
        <v>Longue distance</v>
      </c>
    </row>
    <row r="377" customFormat="false" ht="15" hidden="false" customHeight="true" outlineLevel="0" collapsed="false">
      <c r="A377" s="1" t="s">
        <v>156</v>
      </c>
      <c r="B377" s="1" t="s">
        <v>123</v>
      </c>
      <c r="C377" s="1" t="s">
        <v>33</v>
      </c>
      <c r="D377" s="1" t="s">
        <v>124</v>
      </c>
      <c r="E377" s="1" t="s">
        <v>521</v>
      </c>
      <c r="F377" s="14" t="s">
        <v>40</v>
      </c>
      <c r="G377" s="14" t="str">
        <f aca="false">IF(I377&lt;p_local,"Local → page infra",IF(H377&gt;=p_ph1,"Phase 1",IF(H377&gt;=p_ph2,"Phase 2","Phase 3")))</f>
        <v>Phase 1</v>
      </c>
      <c r="H377" s="14" t="n">
        <f aca="false">IF(I377&lt;p_local,0,IF(C377="Aéroport → Aéroport",p_pts_plein,IF(Y377&gt;0,IF(I377&lt;=Y377,p_pts_plein,IF(I377&lt;=p_mult2*Y377,p_pts_moyen,p_pts_r3)),IF(I377&gt;=p_vv_min,p_pts_plein,IF(I377&gt;=p_vv_moy,p_pts_moyen,p_pts_court))))+IF(INDEX(10_Lieux!$D:$D,U377)=1,p_prio1,p_prio2)+IF(INDEX(10_Lieux!$D:$D,V377)=1,p_prio1,p_prio2)+IF(K377="Oui",p_tf,0)+p_hub*((INDEX(10_Lieux!$H:$H,U377)="Hub")+(INDEX(10_Lieux!$H:$H,V377)="Hub"))+IF(OR(INDEX(10_Lieux!$H:$H,U377)="Premium",INDEX(10_Lieux!$H:$H,V377)="Premium"),p_prem,0))</f>
        <v>90</v>
      </c>
      <c r="I377" s="14" t="n">
        <f aca="false">ROUND(W377*p_facteur,0)</f>
        <v>708</v>
      </c>
      <c r="J377" s="14" t="str">
        <f aca="false">IF(X377&lt;60,X377&amp;" min",INT(X377/60)&amp;" h"&amp;IF(MOD(X377,60)=0,""," "&amp;TEXT(MOD(X377,60),"00")))</f>
        <v>7 h 30</v>
      </c>
      <c r="K377" s="14" t="str">
        <f aca="false">IF(S377&lt;&gt;T377,"Oui","Non")</f>
        <v>Oui</v>
      </c>
      <c r="L377" s="14" t="str">
        <f aca="false">IF(AND(INDEX(10_Lieux!$B:$B,U377)="Ville",INDEX(10_Lieux!$B:$B,V377)="Ville"),"/chauffeur-prive/"&amp;INDEX(10_Lieux!$E:$E,U377)&amp;"-"&amp;INDEX(10_Lieux!$E:$E,V377)&amp;"/","/chauffeur-prive/"&amp;INDEX(10_Lieux!$E:$E,U377)&amp;"/"&amp;INDEX(10_Lieux!$E:$E,V377)&amp;"/")</f>
        <v>/chauffeur-prive/bruxelles-lyon/</v>
      </c>
      <c r="M377" s="14" t="str">
        <f aca="false">IFERROR(INDEX($L:$L,MATCH(B377&amp;"|"&amp;A377,$Z:$Z,0)),"—")</f>
        <v>/chauffeur-prive/lyon-bruxelles/</v>
      </c>
      <c r="N377" s="14" t="str">
        <f aca="false">IF(LEN("Chauffeur privé "&amp;INDEX(10_Lieux!$J:$J,U377)&amp;" → "&amp;INDEX(10_Lieux!$J:$J,V377)&amp;" | 24h/24")&gt;60,"Chauffeur privé "&amp;INDEX(10_Lieux!$J:$J,U377)&amp;" → "&amp;INDEX(10_Lieux!$J:$J,V377),"Chauffeur privé "&amp;INDEX(10_Lieux!$J:$J,U377)&amp;" → "&amp;INDEX(10_Lieux!$J:$J,V377)&amp;" | 24h/24")</f>
        <v>Chauffeur privé Bruxelles → Lyon | 24h/24</v>
      </c>
      <c r="O377" s="14" t="n">
        <f aca="false">LEN(N377)</f>
        <v>41</v>
      </c>
      <c r="P377" s="14" t="str">
        <f aca="false">"Chauffeur privé "&amp;INDEX(10_Lieux!$K:$K,U377)&amp;" vers "&amp;INDEX(10_Lieux!$L:$L,V377)</f>
        <v>Chauffeur privé de Bruxelles vers Lyon</v>
      </c>
      <c r="Q377" s="14" t="str">
        <f aca="false">"Chauffeur privé "&amp;INDEX(10_Lieux!$K:$K,U377)&amp;" vers "&amp;INDEX(10_Lieux!$L:$L,V377)&amp;" : env. "&amp;I377&amp;" km, "&amp;J377&amp;" de route. Devis personnalisé, standard 24h/24 et 7j/7."</f>
        <v>Chauffeur privé de Bruxelles vers Lyon : env. 708 km, 7 h 30 de route. Devis personnalisé, standard 24h/24 et 7j/7.</v>
      </c>
      <c r="R377" s="14" t="n">
        <f aca="false">LEN(Q377)</f>
        <v>115</v>
      </c>
      <c r="S377" s="14" t="str">
        <f aca="false">INDEX(10_Lieux!$C:$C,U377)</f>
        <v>Belgique</v>
      </c>
      <c r="T377" s="14" t="str">
        <f aca="false">INDEX(10_Lieux!$C:$C,V377)</f>
        <v>France</v>
      </c>
      <c r="U377" s="14" t="n">
        <f aca="false">MATCH(A377,10_Lieux!$A:$A,0)</f>
        <v>93</v>
      </c>
      <c r="V377" s="14" t="n">
        <f aca="false">MATCH(B377,10_Lieux!$A:$A,0)</f>
        <v>8</v>
      </c>
      <c r="W377" s="14" t="n">
        <f aca="false">ROUND(6371*2*ASIN(SQRT(SIN(RADIANS(INDEX(10_Lieux!$F:$F,V377)-INDEX(10_Lieux!$F:$F,U377))/2)^2+COS(RADIANS(INDEX(10_Lieux!$F:$F,U377)))*COS(RADIANS(INDEX(10_Lieux!$F:$F,V377)))*SIN(RADIANS(INDEX(10_Lieux!$G:$G,V377)-INDEX(10_Lieux!$G:$G,U377))/2)^2)),1)</f>
        <v>566.3</v>
      </c>
      <c r="X377" s="14" t="n">
        <f aca="false">ROUND(I377/IF(I377&lt;p_seuil_vitesse,p_vit_lente,p_vit_rapide)*60/15,0)*15</f>
        <v>450</v>
      </c>
      <c r="Y377" s="14" t="n">
        <f aca="false">MAX(IF(INDEX(10_Lieux!$B:$B,U377)&lt;&gt;"Ville",INDEX(10_Lieux!$I:$I,U377),0),IF(INDEX(10_Lieux!$B:$B,V377)&lt;&gt;"Ville",INDEX(10_Lieux!$I:$I,V377),0))</f>
        <v>0</v>
      </c>
      <c r="Z377" s="14" t="str">
        <f aca="false">A377&amp;"|"&amp;B377</f>
        <v>Bruxelles|Lyon</v>
      </c>
      <c r="AA377" s="14" t="str">
        <f aca="false">IF(I377&lt;p_local,"Local",IF(I377&lt;p_vv_min,"Courte distance",IF(I377&lt;p_tres_long,"Longue distance","Très longue distance")))</f>
        <v>Très longue distance</v>
      </c>
    </row>
    <row r="378" customFormat="false" ht="15" hidden="false" customHeight="true" outlineLevel="0" collapsed="false">
      <c r="A378" s="1" t="s">
        <v>156</v>
      </c>
      <c r="B378" s="1" t="s">
        <v>126</v>
      </c>
      <c r="C378" s="1" t="s">
        <v>33</v>
      </c>
      <c r="D378" s="1" t="s">
        <v>124</v>
      </c>
      <c r="E378" s="1" t="s">
        <v>522</v>
      </c>
      <c r="F378" s="14" t="s">
        <v>40</v>
      </c>
      <c r="G378" s="14" t="str">
        <f aca="false">IF(I378&lt;p_local,"Local → page infra",IF(H378&gt;=p_ph1,"Phase 1",IF(H378&gt;=p_ph2,"Phase 2","Phase 3")))</f>
        <v>Phase 1</v>
      </c>
      <c r="H378" s="14" t="n">
        <f aca="false">IF(I378&lt;p_local,0,IF(C378="Aéroport → Aéroport",p_pts_plein,IF(Y378&gt;0,IF(I378&lt;=Y378,p_pts_plein,IF(I378&lt;=p_mult2*Y378,p_pts_moyen,p_pts_r3)),IF(I378&gt;=p_vv_min,p_pts_plein,IF(I378&gt;=p_vv_moy,p_pts_moyen,p_pts_court))))+IF(INDEX(10_Lieux!$D:$D,U378)=1,p_prio1,p_prio2)+IF(INDEX(10_Lieux!$D:$D,V378)=1,p_prio1,p_prio2)+IF(K378="Oui",p_tf,0)+p_hub*((INDEX(10_Lieux!$H:$H,U378)="Hub")+(INDEX(10_Lieux!$H:$H,V378)="Hub"))+IF(OR(INDEX(10_Lieux!$H:$H,U378)="Premium",INDEX(10_Lieux!$H:$H,V378)="Premium"),p_prem,0))</f>
        <v>90</v>
      </c>
      <c r="I378" s="14" t="n">
        <f aca="false">ROUND(W378*p_facteur,0)</f>
        <v>1029</v>
      </c>
      <c r="J378" s="14" t="str">
        <f aca="false">IF(X378&lt;60,X378&amp;" min",INT(X378/60)&amp;" h"&amp;IF(MOD(X378,60)=0,""," "&amp;TEXT(MOD(X378,60),"00")))</f>
        <v>10 h 45</v>
      </c>
      <c r="K378" s="14" t="str">
        <f aca="false">IF(S378&lt;&gt;T378,"Oui","Non")</f>
        <v>Oui</v>
      </c>
      <c r="L378" s="14" t="str">
        <f aca="false">IF(AND(INDEX(10_Lieux!$B:$B,U378)="Ville",INDEX(10_Lieux!$B:$B,V378)="Ville"),"/chauffeur-prive/"&amp;INDEX(10_Lieux!$E:$E,U378)&amp;"-"&amp;INDEX(10_Lieux!$E:$E,V378)&amp;"/","/chauffeur-prive/"&amp;INDEX(10_Lieux!$E:$E,U378)&amp;"/"&amp;INDEX(10_Lieux!$E:$E,V378)&amp;"/")</f>
        <v>/chauffeur-prive/bruxelles-nice/</v>
      </c>
      <c r="M378" s="14" t="str">
        <f aca="false">IFERROR(INDEX($L:$L,MATCH(B378&amp;"|"&amp;A378,$Z:$Z,0)),"—")</f>
        <v>/chauffeur-prive/nice-bruxelles/</v>
      </c>
      <c r="N378" s="14" t="str">
        <f aca="false">IF(LEN("Chauffeur privé "&amp;INDEX(10_Lieux!$J:$J,U378)&amp;" → "&amp;INDEX(10_Lieux!$J:$J,V378)&amp;" | 24h/24")&gt;60,"Chauffeur privé "&amp;INDEX(10_Lieux!$J:$J,U378)&amp;" → "&amp;INDEX(10_Lieux!$J:$J,V378),"Chauffeur privé "&amp;INDEX(10_Lieux!$J:$J,U378)&amp;" → "&amp;INDEX(10_Lieux!$J:$J,V378)&amp;" | 24h/24")</f>
        <v>Chauffeur privé Bruxelles → Nice | 24h/24</v>
      </c>
      <c r="O378" s="14" t="n">
        <f aca="false">LEN(N378)</f>
        <v>41</v>
      </c>
      <c r="P378" s="14" t="str">
        <f aca="false">"Chauffeur privé "&amp;INDEX(10_Lieux!$K:$K,U378)&amp;" vers "&amp;INDEX(10_Lieux!$L:$L,V378)</f>
        <v>Chauffeur privé de Bruxelles vers Nice</v>
      </c>
      <c r="Q378" s="14" t="str">
        <f aca="false">"Chauffeur privé "&amp;INDEX(10_Lieux!$K:$K,U378)&amp;" vers "&amp;INDEX(10_Lieux!$L:$L,V378)&amp;" : env. "&amp;I378&amp;" km, "&amp;J378&amp;" de route. Devis personnalisé, standard 24h/24 et 7j/7."</f>
        <v>Chauffeur privé de Bruxelles vers Nice : env. 1029 km, 10 h 45 de route. Devis personnalisé, standard 24h/24 et 7j/7.</v>
      </c>
      <c r="R378" s="14" t="n">
        <f aca="false">LEN(Q378)</f>
        <v>117</v>
      </c>
      <c r="S378" s="14" t="str">
        <f aca="false">INDEX(10_Lieux!$C:$C,U378)</f>
        <v>Belgique</v>
      </c>
      <c r="T378" s="14" t="str">
        <f aca="false">INDEX(10_Lieux!$C:$C,V378)</f>
        <v>France</v>
      </c>
      <c r="U378" s="14" t="n">
        <f aca="false">MATCH(A378,10_Lieux!$A:$A,0)</f>
        <v>93</v>
      </c>
      <c r="V378" s="14" t="n">
        <f aca="false">MATCH(B378,10_Lieux!$A:$A,0)</f>
        <v>80</v>
      </c>
      <c r="W378" s="14" t="n">
        <f aca="false">ROUND(6371*2*ASIN(SQRT(SIN(RADIANS(INDEX(10_Lieux!$F:$F,V378)-INDEX(10_Lieux!$F:$F,U378))/2)^2+COS(RADIANS(INDEX(10_Lieux!$F:$F,U378)))*COS(RADIANS(INDEX(10_Lieux!$F:$F,V378)))*SIN(RADIANS(INDEX(10_Lieux!$G:$G,V378)-INDEX(10_Lieux!$G:$G,U378))/2)^2)),1)</f>
        <v>823.1</v>
      </c>
      <c r="X378" s="14" t="n">
        <f aca="false">ROUND(I378/IF(I378&lt;p_seuil_vitesse,p_vit_lente,p_vit_rapide)*60/15,0)*15</f>
        <v>645</v>
      </c>
      <c r="Y378" s="14" t="n">
        <f aca="false">MAX(IF(INDEX(10_Lieux!$B:$B,U378)&lt;&gt;"Ville",INDEX(10_Lieux!$I:$I,U378),0),IF(INDEX(10_Lieux!$B:$B,V378)&lt;&gt;"Ville",INDEX(10_Lieux!$I:$I,V378),0))</f>
        <v>0</v>
      </c>
      <c r="Z378" s="14" t="str">
        <f aca="false">A378&amp;"|"&amp;B378</f>
        <v>Bruxelles|Nice</v>
      </c>
      <c r="AA378" s="14" t="str">
        <f aca="false">IF(I378&lt;p_local,"Local",IF(I378&lt;p_vv_min,"Courte distance",IF(I378&lt;p_tres_long,"Longue distance","Très longue distance")))</f>
        <v>Très longue distance</v>
      </c>
    </row>
    <row r="379" customFormat="false" ht="15" hidden="false" customHeight="true" outlineLevel="0" collapsed="false">
      <c r="A379" s="1" t="s">
        <v>156</v>
      </c>
      <c r="B379" s="1" t="s">
        <v>128</v>
      </c>
      <c r="C379" s="1" t="s">
        <v>33</v>
      </c>
      <c r="D379" s="1" t="s">
        <v>124</v>
      </c>
      <c r="E379" s="1" t="s">
        <v>523</v>
      </c>
      <c r="F379" s="14" t="s">
        <v>40</v>
      </c>
      <c r="G379" s="14" t="str">
        <f aca="false">IF(I379&lt;p_local,"Local → page infra",IF(H379&gt;=p_ph1,"Phase 1",IF(H379&gt;=p_ph2,"Phase 2","Phase 3")))</f>
        <v>Phase 1</v>
      </c>
      <c r="H379" s="14" t="n">
        <f aca="false">IF(I379&lt;p_local,0,IF(C379="Aéroport → Aéroport",p_pts_plein,IF(Y379&gt;0,IF(I379&lt;=Y379,p_pts_plein,IF(I379&lt;=p_mult2*Y379,p_pts_moyen,p_pts_r3)),IF(I379&gt;=p_vv_min,p_pts_plein,IF(I379&gt;=p_vv_moy,p_pts_moyen,p_pts_court))))+IF(INDEX(10_Lieux!$D:$D,U379)=1,p_prio1,p_prio2)+IF(INDEX(10_Lieux!$D:$D,V379)=1,p_prio1,p_prio2)+IF(K379="Oui",p_tf,0)+p_hub*((INDEX(10_Lieux!$H:$H,U379)="Hub")+(INDEX(10_Lieux!$H:$H,V379)="Hub"))+IF(OR(INDEX(10_Lieux!$H:$H,U379)="Premium",INDEX(10_Lieux!$H:$H,V379)="Premium"),p_prem,0))</f>
        <v>90</v>
      </c>
      <c r="I379" s="14" t="n">
        <f aca="false">ROUND(W379*p_facteur,0)</f>
        <v>1054</v>
      </c>
      <c r="J379" s="14" t="str">
        <f aca="false">IF(X379&lt;60,X379&amp;" min",INT(X379/60)&amp;" h"&amp;IF(MOD(X379,60)=0,""," "&amp;TEXT(MOD(X379,60),"00")))</f>
        <v>11 h</v>
      </c>
      <c r="K379" s="14" t="str">
        <f aca="false">IF(S379&lt;&gt;T379,"Oui","Non")</f>
        <v>Oui</v>
      </c>
      <c r="L379" s="14" t="str">
        <f aca="false">IF(AND(INDEX(10_Lieux!$B:$B,U379)="Ville",INDEX(10_Lieux!$B:$B,V379)="Ville"),"/chauffeur-prive/"&amp;INDEX(10_Lieux!$E:$E,U379)&amp;"-"&amp;INDEX(10_Lieux!$E:$E,V379)&amp;"/","/chauffeur-prive/"&amp;INDEX(10_Lieux!$E:$E,U379)&amp;"/"&amp;INDEX(10_Lieux!$E:$E,V379)&amp;"/")</f>
        <v>/chauffeur-prive/bruxelles-marseille/</v>
      </c>
      <c r="M379" s="14" t="str">
        <f aca="false">IFERROR(INDEX($L:$L,MATCH(B379&amp;"|"&amp;A379,$Z:$Z,0)),"—")</f>
        <v>/chauffeur-prive/marseille-bruxelles/</v>
      </c>
      <c r="N379" s="14" t="str">
        <f aca="false">IF(LEN("Chauffeur privé "&amp;INDEX(10_Lieux!$J:$J,U379)&amp;" → "&amp;INDEX(10_Lieux!$J:$J,V379)&amp;" | 24h/24")&gt;60,"Chauffeur privé "&amp;INDEX(10_Lieux!$J:$J,U379)&amp;" → "&amp;INDEX(10_Lieux!$J:$J,V379),"Chauffeur privé "&amp;INDEX(10_Lieux!$J:$J,U379)&amp;" → "&amp;INDEX(10_Lieux!$J:$J,V379)&amp;" | 24h/24")</f>
        <v>Chauffeur privé Bruxelles → Marseille | 24h/24</v>
      </c>
      <c r="O379" s="14" t="n">
        <f aca="false">LEN(N379)</f>
        <v>46</v>
      </c>
      <c r="P379" s="14" t="str">
        <f aca="false">"Chauffeur privé "&amp;INDEX(10_Lieux!$K:$K,U379)&amp;" vers "&amp;INDEX(10_Lieux!$L:$L,V379)</f>
        <v>Chauffeur privé de Bruxelles vers Marseille</v>
      </c>
      <c r="Q379" s="14" t="str">
        <f aca="false">"Chauffeur privé "&amp;INDEX(10_Lieux!$K:$K,U379)&amp;" vers "&amp;INDEX(10_Lieux!$L:$L,V379)&amp;" : env. "&amp;I379&amp;" km, "&amp;J379&amp;" de route. Devis personnalisé, standard 24h/24 et 7j/7."</f>
        <v>Chauffeur privé de Bruxelles vers Marseille : env. 1054 km, 11 h de route. Devis personnalisé, standard 24h/24 et 7j/7.</v>
      </c>
      <c r="R379" s="14" t="n">
        <f aca="false">LEN(Q379)</f>
        <v>119</v>
      </c>
      <c r="S379" s="14" t="str">
        <f aca="false">INDEX(10_Lieux!$C:$C,U379)</f>
        <v>Belgique</v>
      </c>
      <c r="T379" s="14" t="str">
        <f aca="false">INDEX(10_Lieux!$C:$C,V379)</f>
        <v>France</v>
      </c>
      <c r="U379" s="14" t="n">
        <f aca="false">MATCH(A379,10_Lieux!$A:$A,0)</f>
        <v>93</v>
      </c>
      <c r="V379" s="14" t="n">
        <f aca="false">MATCH(B379,10_Lieux!$A:$A,0)</f>
        <v>79</v>
      </c>
      <c r="W379" s="14" t="n">
        <f aca="false">ROUND(6371*2*ASIN(SQRT(SIN(RADIANS(INDEX(10_Lieux!$F:$F,V379)-INDEX(10_Lieux!$F:$F,U379))/2)^2+COS(RADIANS(INDEX(10_Lieux!$F:$F,U379)))*COS(RADIANS(INDEX(10_Lieux!$F:$F,V379)))*SIN(RADIANS(INDEX(10_Lieux!$G:$G,V379)-INDEX(10_Lieux!$G:$G,U379))/2)^2)),1)</f>
        <v>843</v>
      </c>
      <c r="X379" s="14" t="n">
        <f aca="false">ROUND(I379/IF(I379&lt;p_seuil_vitesse,p_vit_lente,p_vit_rapide)*60/15,0)*15</f>
        <v>660</v>
      </c>
      <c r="Y379" s="14" t="n">
        <f aca="false">MAX(IF(INDEX(10_Lieux!$B:$B,U379)&lt;&gt;"Ville",INDEX(10_Lieux!$I:$I,U379),0),IF(INDEX(10_Lieux!$B:$B,V379)&lt;&gt;"Ville",INDEX(10_Lieux!$I:$I,V379),0))</f>
        <v>0</v>
      </c>
      <c r="Z379" s="14" t="str">
        <f aca="false">A379&amp;"|"&amp;B379</f>
        <v>Bruxelles|Marseille</v>
      </c>
      <c r="AA379" s="14" t="str">
        <f aca="false">IF(I379&lt;p_local,"Local",IF(I379&lt;p_vv_min,"Courte distance",IF(I379&lt;p_tres_long,"Longue distance","Très longue distance")))</f>
        <v>Très longue distance</v>
      </c>
    </row>
    <row r="380" customFormat="false" ht="15" hidden="false" customHeight="true" outlineLevel="0" collapsed="false">
      <c r="A380" s="1" t="s">
        <v>156</v>
      </c>
      <c r="B380" s="1" t="s">
        <v>130</v>
      </c>
      <c r="C380" s="1" t="s">
        <v>33</v>
      </c>
      <c r="D380" s="1" t="s">
        <v>124</v>
      </c>
      <c r="E380" s="1" t="s">
        <v>524</v>
      </c>
      <c r="F380" s="14" t="s">
        <v>40</v>
      </c>
      <c r="G380" s="14" t="str">
        <f aca="false">IF(I380&lt;p_local,"Local → page infra",IF(H380&gt;=p_ph1,"Phase 1",IF(H380&gt;=p_ph2,"Phase 2","Phase 3")))</f>
        <v>Phase 1</v>
      </c>
      <c r="H380" s="14" t="n">
        <f aca="false">IF(I380&lt;p_local,0,IF(C380="Aéroport → Aéroport",p_pts_plein,IF(Y380&gt;0,IF(I380&lt;=Y380,p_pts_plein,IF(I380&lt;=p_mult2*Y380,p_pts_moyen,p_pts_r3)),IF(I380&gt;=p_vv_min,p_pts_plein,IF(I380&gt;=p_vv_moy,p_pts_moyen,p_pts_court))))+IF(INDEX(10_Lieux!$D:$D,U380)=1,p_prio1,p_prio2)+IF(INDEX(10_Lieux!$D:$D,V380)=1,p_prio1,p_prio2)+IF(K380="Oui",p_tf,0)+p_hub*((INDEX(10_Lieux!$H:$H,U380)="Hub")+(INDEX(10_Lieux!$H:$H,V380)="Hub"))+IF(OR(INDEX(10_Lieux!$H:$H,U380)="Premium",INDEX(10_Lieux!$H:$H,V380)="Premium"),p_prem,0))</f>
        <v>80</v>
      </c>
      <c r="I380" s="14" t="n">
        <f aca="false">ROUND(W380*p_facteur,0)</f>
        <v>953</v>
      </c>
      <c r="J380" s="14" t="str">
        <f aca="false">IF(X380&lt;60,X380&amp;" min",INT(X380/60)&amp;" h"&amp;IF(MOD(X380,60)=0,""," "&amp;TEXT(MOD(X380,60),"00")))</f>
        <v>10 h</v>
      </c>
      <c r="K380" s="14" t="str">
        <f aca="false">IF(S380&lt;&gt;T380,"Oui","Non")</f>
        <v>Oui</v>
      </c>
      <c r="L380" s="14" t="str">
        <f aca="false">IF(AND(INDEX(10_Lieux!$B:$B,U380)="Ville",INDEX(10_Lieux!$B:$B,V380)="Ville"),"/chauffeur-prive/"&amp;INDEX(10_Lieux!$E:$E,U380)&amp;"-"&amp;INDEX(10_Lieux!$E:$E,V380)&amp;"/","/chauffeur-prive/"&amp;INDEX(10_Lieux!$E:$E,U380)&amp;"/"&amp;INDEX(10_Lieux!$E:$E,V380)&amp;"/")</f>
        <v>/chauffeur-prive/bruxelles-bordeaux/</v>
      </c>
      <c r="M380" s="14" t="str">
        <f aca="false">IFERROR(INDEX($L:$L,MATCH(B380&amp;"|"&amp;A380,$Z:$Z,0)),"—")</f>
        <v>/chauffeur-prive/bordeaux-bruxelles/</v>
      </c>
      <c r="N380" s="14" t="str">
        <f aca="false">IF(LEN("Chauffeur privé "&amp;INDEX(10_Lieux!$J:$J,U380)&amp;" → "&amp;INDEX(10_Lieux!$J:$J,V380)&amp;" | 24h/24")&gt;60,"Chauffeur privé "&amp;INDEX(10_Lieux!$J:$J,U380)&amp;" → "&amp;INDEX(10_Lieux!$J:$J,V380),"Chauffeur privé "&amp;INDEX(10_Lieux!$J:$J,U380)&amp;" → "&amp;INDEX(10_Lieux!$J:$J,V380)&amp;" | 24h/24")</f>
        <v>Chauffeur privé Bruxelles → Bordeaux | 24h/24</v>
      </c>
      <c r="O380" s="14" t="n">
        <f aca="false">LEN(N380)</f>
        <v>45</v>
      </c>
      <c r="P380" s="14" t="str">
        <f aca="false">"Chauffeur privé "&amp;INDEX(10_Lieux!$K:$K,U380)&amp;" vers "&amp;INDEX(10_Lieux!$L:$L,V380)</f>
        <v>Chauffeur privé de Bruxelles vers Bordeaux</v>
      </c>
      <c r="Q380" s="14" t="str">
        <f aca="false">"Chauffeur privé "&amp;INDEX(10_Lieux!$K:$K,U380)&amp;" vers "&amp;INDEX(10_Lieux!$L:$L,V380)&amp;" : env. "&amp;I380&amp;" km, "&amp;J380&amp;" de route. Devis personnalisé, standard 24h/24 et 7j/7."</f>
        <v>Chauffeur privé de Bruxelles vers Bordeaux : env. 953 km, 10 h de route. Devis personnalisé, standard 24h/24 et 7j/7.</v>
      </c>
      <c r="R380" s="14" t="n">
        <f aca="false">LEN(Q380)</f>
        <v>117</v>
      </c>
      <c r="S380" s="14" t="str">
        <f aca="false">INDEX(10_Lieux!$C:$C,U380)</f>
        <v>Belgique</v>
      </c>
      <c r="T380" s="14" t="str">
        <f aca="false">INDEX(10_Lieux!$C:$C,V380)</f>
        <v>France</v>
      </c>
      <c r="U380" s="14" t="n">
        <f aca="false">MATCH(A380,10_Lieux!$A:$A,0)</f>
        <v>93</v>
      </c>
      <c r="V380" s="14" t="n">
        <f aca="false">MATCH(B380,10_Lieux!$A:$A,0)</f>
        <v>61</v>
      </c>
      <c r="W380" s="14" t="n">
        <f aca="false">ROUND(6371*2*ASIN(SQRT(SIN(RADIANS(INDEX(10_Lieux!$F:$F,V380)-INDEX(10_Lieux!$F:$F,U380))/2)^2+COS(RADIANS(INDEX(10_Lieux!$F:$F,U380)))*COS(RADIANS(INDEX(10_Lieux!$F:$F,V380)))*SIN(RADIANS(INDEX(10_Lieux!$G:$G,V380)-INDEX(10_Lieux!$G:$G,U380))/2)^2)),1)</f>
        <v>762.6</v>
      </c>
      <c r="X380" s="14" t="n">
        <f aca="false">ROUND(I380/IF(I380&lt;p_seuil_vitesse,p_vit_lente,p_vit_rapide)*60/15,0)*15</f>
        <v>600</v>
      </c>
      <c r="Y380" s="14" t="n">
        <f aca="false">MAX(IF(INDEX(10_Lieux!$B:$B,U380)&lt;&gt;"Ville",INDEX(10_Lieux!$I:$I,U380),0),IF(INDEX(10_Lieux!$B:$B,V380)&lt;&gt;"Ville",INDEX(10_Lieux!$I:$I,V380),0))</f>
        <v>0</v>
      </c>
      <c r="Z380" s="14" t="str">
        <f aca="false">A380&amp;"|"&amp;B380</f>
        <v>Bruxelles|Bordeaux</v>
      </c>
      <c r="AA380" s="14" t="str">
        <f aca="false">IF(I380&lt;p_local,"Local",IF(I380&lt;p_vv_min,"Courte distance",IF(I380&lt;p_tres_long,"Longue distance","Très longue distance")))</f>
        <v>Très longue distance</v>
      </c>
    </row>
    <row r="381" customFormat="false" ht="15" hidden="false" customHeight="true" outlineLevel="0" collapsed="false">
      <c r="A381" s="1" t="s">
        <v>156</v>
      </c>
      <c r="B381" s="1" t="s">
        <v>132</v>
      </c>
      <c r="C381" s="1" t="s">
        <v>33</v>
      </c>
      <c r="D381" s="1" t="s">
        <v>124</v>
      </c>
      <c r="E381" s="1" t="s">
        <v>525</v>
      </c>
      <c r="F381" s="14" t="s">
        <v>40</v>
      </c>
      <c r="G381" s="14" t="str">
        <f aca="false">IF(I381&lt;p_local,"Local → page infra",IF(H381&gt;=p_ph1,"Phase 1",IF(H381&gt;=p_ph2,"Phase 2","Phase 3")))</f>
        <v>Phase 1</v>
      </c>
      <c r="H381" s="14" t="n">
        <f aca="false">IF(I381&lt;p_local,0,IF(C381="Aéroport → Aéroport",p_pts_plein,IF(Y381&gt;0,IF(I381&lt;=Y381,p_pts_plein,IF(I381&lt;=p_mult2*Y381,p_pts_moyen,p_pts_r3)),IF(I381&gt;=p_vv_min,p_pts_plein,IF(I381&gt;=p_vv_moy,p_pts_moyen,p_pts_court))))+IF(INDEX(10_Lieux!$D:$D,U381)=1,p_prio1,p_prio2)+IF(INDEX(10_Lieux!$D:$D,V381)=1,p_prio1,p_prio2)+IF(K381="Oui",p_tf,0)+p_hub*((INDEX(10_Lieux!$H:$H,U381)="Hub")+(INDEX(10_Lieux!$H:$H,V381)="Hub"))+IF(OR(INDEX(10_Lieux!$H:$H,U381)="Premium",INDEX(10_Lieux!$H:$H,V381)="Premium"),p_prem,0))</f>
        <v>80</v>
      </c>
      <c r="I381" s="14" t="n">
        <f aca="false">ROUND(W381*p_facteur,0)</f>
        <v>1043</v>
      </c>
      <c r="J381" s="14" t="str">
        <f aca="false">IF(X381&lt;60,X381&amp;" min",INT(X381/60)&amp;" h"&amp;IF(MOD(X381,60)=0,""," "&amp;TEXT(MOD(X381,60),"00")))</f>
        <v>11 h</v>
      </c>
      <c r="K381" s="14" t="str">
        <f aca="false">IF(S381&lt;&gt;T381,"Oui","Non")</f>
        <v>Oui</v>
      </c>
      <c r="L381" s="14" t="str">
        <f aca="false">IF(AND(INDEX(10_Lieux!$B:$B,U381)="Ville",INDEX(10_Lieux!$B:$B,V381)="Ville"),"/chauffeur-prive/"&amp;INDEX(10_Lieux!$E:$E,U381)&amp;"-"&amp;INDEX(10_Lieux!$E:$E,V381)&amp;"/","/chauffeur-prive/"&amp;INDEX(10_Lieux!$E:$E,U381)&amp;"/"&amp;INDEX(10_Lieux!$E:$E,V381)&amp;"/")</f>
        <v>/chauffeur-prive/bruxelles-toulouse/</v>
      </c>
      <c r="M381" s="14" t="str">
        <f aca="false">IFERROR(INDEX($L:$L,MATCH(B381&amp;"|"&amp;A381,$Z:$Z,0)),"—")</f>
        <v>/chauffeur-prive/toulouse-bruxelles/</v>
      </c>
      <c r="N381" s="14" t="str">
        <f aca="false">IF(LEN("Chauffeur privé "&amp;INDEX(10_Lieux!$J:$J,U381)&amp;" → "&amp;INDEX(10_Lieux!$J:$J,V381)&amp;" | 24h/24")&gt;60,"Chauffeur privé "&amp;INDEX(10_Lieux!$J:$J,U381)&amp;" → "&amp;INDEX(10_Lieux!$J:$J,V381),"Chauffeur privé "&amp;INDEX(10_Lieux!$J:$J,U381)&amp;" → "&amp;INDEX(10_Lieux!$J:$J,V381)&amp;" | 24h/24")</f>
        <v>Chauffeur privé Bruxelles → Toulouse | 24h/24</v>
      </c>
      <c r="O381" s="14" t="n">
        <f aca="false">LEN(N381)</f>
        <v>45</v>
      </c>
      <c r="P381" s="14" t="str">
        <f aca="false">"Chauffeur privé "&amp;INDEX(10_Lieux!$K:$K,U381)&amp;" vers "&amp;INDEX(10_Lieux!$L:$L,V381)</f>
        <v>Chauffeur privé de Bruxelles vers Toulouse</v>
      </c>
      <c r="Q381" s="14" t="str">
        <f aca="false">"Chauffeur privé "&amp;INDEX(10_Lieux!$K:$K,U381)&amp;" vers "&amp;INDEX(10_Lieux!$L:$L,V381)&amp;" : env. "&amp;I381&amp;" km, "&amp;J381&amp;" de route. Devis personnalisé, standard 24h/24 et 7j/7."</f>
        <v>Chauffeur privé de Bruxelles vers Toulouse : env. 1043 km, 11 h de route. Devis personnalisé, standard 24h/24 et 7j/7.</v>
      </c>
      <c r="R381" s="14" t="n">
        <f aca="false">LEN(Q381)</f>
        <v>118</v>
      </c>
      <c r="S381" s="14" t="str">
        <f aca="false">INDEX(10_Lieux!$C:$C,U381)</f>
        <v>Belgique</v>
      </c>
      <c r="T381" s="14" t="str">
        <f aca="false">INDEX(10_Lieux!$C:$C,V381)</f>
        <v>France</v>
      </c>
      <c r="U381" s="14" t="n">
        <f aca="false">MATCH(A381,10_Lieux!$A:$A,0)</f>
        <v>93</v>
      </c>
      <c r="V381" s="14" t="n">
        <f aca="false">MATCH(B381,10_Lieux!$A:$A,0)</f>
        <v>70</v>
      </c>
      <c r="W381" s="14" t="n">
        <f aca="false">ROUND(6371*2*ASIN(SQRT(SIN(RADIANS(INDEX(10_Lieux!$F:$F,V381)-INDEX(10_Lieux!$F:$F,U381))/2)^2+COS(RADIANS(INDEX(10_Lieux!$F:$F,U381)))*COS(RADIANS(INDEX(10_Lieux!$F:$F,V381)))*SIN(RADIANS(INDEX(10_Lieux!$G:$G,V381)-INDEX(10_Lieux!$G:$G,U381))/2)^2)),1)</f>
        <v>834.6</v>
      </c>
      <c r="X381" s="14" t="n">
        <f aca="false">ROUND(I381/IF(I381&lt;p_seuil_vitesse,p_vit_lente,p_vit_rapide)*60/15,0)*15</f>
        <v>660</v>
      </c>
      <c r="Y381" s="14" t="n">
        <f aca="false">MAX(IF(INDEX(10_Lieux!$B:$B,U381)&lt;&gt;"Ville",INDEX(10_Lieux!$I:$I,U381),0),IF(INDEX(10_Lieux!$B:$B,V381)&lt;&gt;"Ville",INDEX(10_Lieux!$I:$I,V381),0))</f>
        <v>0</v>
      </c>
      <c r="Z381" s="14" t="str">
        <f aca="false">A381&amp;"|"&amp;B381</f>
        <v>Bruxelles|Toulouse</v>
      </c>
      <c r="AA381" s="14" t="str">
        <f aca="false">IF(I381&lt;p_local,"Local",IF(I381&lt;p_vv_min,"Courte distance",IF(I381&lt;p_tres_long,"Longue distance","Très longue distance")))</f>
        <v>Très longue distance</v>
      </c>
    </row>
    <row r="382" customFormat="false" ht="15" hidden="false" customHeight="true" outlineLevel="0" collapsed="false">
      <c r="A382" s="1" t="s">
        <v>156</v>
      </c>
      <c r="B382" s="1" t="s">
        <v>134</v>
      </c>
      <c r="C382" s="1" t="s">
        <v>33</v>
      </c>
      <c r="D382" s="1" t="s">
        <v>124</v>
      </c>
      <c r="E382" s="1" t="s">
        <v>526</v>
      </c>
      <c r="F382" s="14" t="s">
        <v>40</v>
      </c>
      <c r="G382" s="14" t="str">
        <f aca="false">IF(I382&lt;p_local,"Local → page infra",IF(H382&gt;=p_ph1,"Phase 1",IF(H382&gt;=p_ph2,"Phase 2","Phase 3")))</f>
        <v>Phase 1</v>
      </c>
      <c r="H382" s="14" t="n">
        <f aca="false">IF(I382&lt;p_local,0,IF(C382="Aéroport → Aéroport",p_pts_plein,IF(Y382&gt;0,IF(I382&lt;=Y382,p_pts_plein,IF(I382&lt;=p_mult2*Y382,p_pts_moyen,p_pts_r3)),IF(I382&gt;=p_vv_min,p_pts_plein,IF(I382&gt;=p_vv_moy,p_pts_moyen,p_pts_court))))+IF(INDEX(10_Lieux!$D:$D,U382)=1,p_prio1,p_prio2)+IF(INDEX(10_Lieux!$D:$D,V382)=1,p_prio1,p_prio2)+IF(K382="Oui",p_tf,0)+p_hub*((INDEX(10_Lieux!$H:$H,U382)="Hub")+(INDEX(10_Lieux!$H:$H,V382)="Hub"))+IF(OR(INDEX(10_Lieux!$H:$H,U382)="Premium",INDEX(10_Lieux!$H:$H,V382)="Premium"),p_prem,0))</f>
        <v>80</v>
      </c>
      <c r="I382" s="14" t="n">
        <f aca="false">ROUND(W382*p_facteur,0)</f>
        <v>118</v>
      </c>
      <c r="J382" s="14" t="str">
        <f aca="false">IF(X382&lt;60,X382&amp;" min",INT(X382/60)&amp;" h"&amp;IF(MOD(X382,60)=0,""," "&amp;TEXT(MOD(X382,60),"00")))</f>
        <v>1 h 15</v>
      </c>
      <c r="K382" s="14" t="str">
        <f aca="false">IF(S382&lt;&gt;T382,"Oui","Non")</f>
        <v>Oui</v>
      </c>
      <c r="L382" s="14" t="str">
        <f aca="false">IF(AND(INDEX(10_Lieux!$B:$B,U382)="Ville",INDEX(10_Lieux!$B:$B,V382)="Ville"),"/chauffeur-prive/"&amp;INDEX(10_Lieux!$E:$E,U382)&amp;"-"&amp;INDEX(10_Lieux!$E:$E,V382)&amp;"/","/chauffeur-prive/"&amp;INDEX(10_Lieux!$E:$E,U382)&amp;"/"&amp;INDEX(10_Lieux!$E:$E,V382)&amp;"/")</f>
        <v>/chauffeur-prive/bruxelles-lille/</v>
      </c>
      <c r="M382" s="14" t="str">
        <f aca="false">IFERROR(INDEX($L:$L,MATCH(B382&amp;"|"&amp;A382,$Z:$Z,0)),"—")</f>
        <v>/chauffeur-prive/lille-bruxelles/</v>
      </c>
      <c r="N382" s="14" t="str">
        <f aca="false">IF(LEN("Chauffeur privé "&amp;INDEX(10_Lieux!$J:$J,U382)&amp;" → "&amp;INDEX(10_Lieux!$J:$J,V382)&amp;" | 24h/24")&gt;60,"Chauffeur privé "&amp;INDEX(10_Lieux!$J:$J,U382)&amp;" → "&amp;INDEX(10_Lieux!$J:$J,V382),"Chauffeur privé "&amp;INDEX(10_Lieux!$J:$J,U382)&amp;" → "&amp;INDEX(10_Lieux!$J:$J,V382)&amp;" | 24h/24")</f>
        <v>Chauffeur privé Bruxelles → Lille | 24h/24</v>
      </c>
      <c r="O382" s="14" t="n">
        <f aca="false">LEN(N382)</f>
        <v>42</v>
      </c>
      <c r="P382" s="14" t="str">
        <f aca="false">"Chauffeur privé "&amp;INDEX(10_Lieux!$K:$K,U382)&amp;" vers "&amp;INDEX(10_Lieux!$L:$L,V382)</f>
        <v>Chauffeur privé de Bruxelles vers Lille</v>
      </c>
      <c r="Q382" s="14" t="str">
        <f aca="false">"Chauffeur privé "&amp;INDEX(10_Lieux!$K:$K,U382)&amp;" vers "&amp;INDEX(10_Lieux!$L:$L,V382)&amp;" : env. "&amp;I382&amp;" km, "&amp;J382&amp;" de route. Devis personnalisé, standard 24h/24 et 7j/7."</f>
        <v>Chauffeur privé de Bruxelles vers Lille : env. 118 km, 1 h 15 de route. Devis personnalisé, standard 24h/24 et 7j/7.</v>
      </c>
      <c r="R382" s="14" t="n">
        <f aca="false">LEN(Q382)</f>
        <v>116</v>
      </c>
      <c r="S382" s="14" t="str">
        <f aca="false">INDEX(10_Lieux!$C:$C,U382)</f>
        <v>Belgique</v>
      </c>
      <c r="T382" s="14" t="str">
        <f aca="false">INDEX(10_Lieux!$C:$C,V382)</f>
        <v>France</v>
      </c>
      <c r="U382" s="14" t="n">
        <f aca="false">MATCH(A382,10_Lieux!$A:$A,0)</f>
        <v>93</v>
      </c>
      <c r="V382" s="14" t="n">
        <f aca="false">MATCH(B382,10_Lieux!$A:$A,0)</f>
        <v>37</v>
      </c>
      <c r="W382" s="14" t="n">
        <f aca="false">ROUND(6371*2*ASIN(SQRT(SIN(RADIANS(INDEX(10_Lieux!$F:$F,V382)-INDEX(10_Lieux!$F:$F,U382))/2)^2+COS(RADIANS(INDEX(10_Lieux!$F:$F,U382)))*COS(RADIANS(INDEX(10_Lieux!$F:$F,V382)))*SIN(RADIANS(INDEX(10_Lieux!$G:$G,V382)-INDEX(10_Lieux!$G:$G,U382))/2)^2)),1)</f>
        <v>94.6</v>
      </c>
      <c r="X382" s="14" t="n">
        <f aca="false">ROUND(I382/IF(I382&lt;p_seuil_vitesse,p_vit_lente,p_vit_rapide)*60/15,0)*15</f>
        <v>75</v>
      </c>
      <c r="Y382" s="14" t="n">
        <f aca="false">MAX(IF(INDEX(10_Lieux!$B:$B,U382)&lt;&gt;"Ville",INDEX(10_Lieux!$I:$I,U382),0),IF(INDEX(10_Lieux!$B:$B,V382)&lt;&gt;"Ville",INDEX(10_Lieux!$I:$I,V382),0))</f>
        <v>0</v>
      </c>
      <c r="Z382" s="14" t="str">
        <f aca="false">A382&amp;"|"&amp;B382</f>
        <v>Bruxelles|Lille</v>
      </c>
      <c r="AA382" s="14" t="str">
        <f aca="false">IF(I382&lt;p_local,"Local",IF(I382&lt;p_vv_min,"Courte distance",IF(I382&lt;p_tres_long,"Longue distance","Très longue distance")))</f>
        <v>Longue distance</v>
      </c>
    </row>
    <row r="383" customFormat="false" ht="15" hidden="false" customHeight="true" outlineLevel="0" collapsed="false">
      <c r="A383" s="1" t="s">
        <v>156</v>
      </c>
      <c r="B383" s="1" t="s">
        <v>136</v>
      </c>
      <c r="C383" s="1" t="s">
        <v>33</v>
      </c>
      <c r="D383" s="1" t="s">
        <v>124</v>
      </c>
      <c r="E383" s="1" t="s">
        <v>527</v>
      </c>
      <c r="F383" s="14" t="s">
        <v>40</v>
      </c>
      <c r="G383" s="14" t="str">
        <f aca="false">IF(I383&lt;p_local,"Local → page infra",IF(H383&gt;=p_ph1,"Phase 1",IF(H383&gt;=p_ph2,"Phase 2","Phase 3")))</f>
        <v>Phase 1</v>
      </c>
      <c r="H383" s="14" t="n">
        <f aca="false">IF(I383&lt;p_local,0,IF(C383="Aéroport → Aéroport",p_pts_plein,IF(Y383&gt;0,IF(I383&lt;=Y383,p_pts_plein,IF(I383&lt;=p_mult2*Y383,p_pts_moyen,p_pts_r3)),IF(I383&gt;=p_vv_min,p_pts_plein,IF(I383&gt;=p_vv_moy,p_pts_moyen,p_pts_court))))+IF(INDEX(10_Lieux!$D:$D,U383)=1,p_prio1,p_prio2)+IF(INDEX(10_Lieux!$D:$D,V383)=1,p_prio1,p_prio2)+IF(K383="Oui",p_tf,0)+p_hub*((INDEX(10_Lieux!$H:$H,U383)="Hub")+(INDEX(10_Lieux!$H:$H,V383)="Hub"))+IF(OR(INDEX(10_Lieux!$H:$H,U383)="Premium",INDEX(10_Lieux!$H:$H,V383)="Premium"),p_prem,0))</f>
        <v>80</v>
      </c>
      <c r="I383" s="14" t="n">
        <f aca="false">ROUND(W383*p_facteur,0)</f>
        <v>439</v>
      </c>
      <c r="J383" s="14" t="str">
        <f aca="false">IF(X383&lt;60,X383&amp;" min",INT(X383/60)&amp;" h"&amp;IF(MOD(X383,60)=0,""," "&amp;TEXT(MOD(X383,60),"00")))</f>
        <v>4 h 30</v>
      </c>
      <c r="K383" s="14" t="str">
        <f aca="false">IF(S383&lt;&gt;T383,"Oui","Non")</f>
        <v>Oui</v>
      </c>
      <c r="L383" s="14" t="str">
        <f aca="false">IF(AND(INDEX(10_Lieux!$B:$B,U383)="Ville",INDEX(10_Lieux!$B:$B,V383)="Ville"),"/chauffeur-prive/"&amp;INDEX(10_Lieux!$E:$E,U383)&amp;"-"&amp;INDEX(10_Lieux!$E:$E,V383)&amp;"/","/chauffeur-prive/"&amp;INDEX(10_Lieux!$E:$E,U383)&amp;"/"&amp;INDEX(10_Lieux!$E:$E,V383)&amp;"/")</f>
        <v>/chauffeur-prive/bruxelles-strasbourg/</v>
      </c>
      <c r="M383" s="14" t="str">
        <f aca="false">IFERROR(INDEX($L:$L,MATCH(B383&amp;"|"&amp;A383,$Z:$Z,0)),"—")</f>
        <v>/chauffeur-prive/strasbourg-bruxelles/</v>
      </c>
      <c r="N383" s="14" t="str">
        <f aca="false">IF(LEN("Chauffeur privé "&amp;INDEX(10_Lieux!$J:$J,U383)&amp;" → "&amp;INDEX(10_Lieux!$J:$J,V383)&amp;" | 24h/24")&gt;60,"Chauffeur privé "&amp;INDEX(10_Lieux!$J:$J,U383)&amp;" → "&amp;INDEX(10_Lieux!$J:$J,V383),"Chauffeur privé "&amp;INDEX(10_Lieux!$J:$J,U383)&amp;" → "&amp;INDEX(10_Lieux!$J:$J,V383)&amp;" | 24h/24")</f>
        <v>Chauffeur privé Bruxelles → Strasbourg | 24h/24</v>
      </c>
      <c r="O383" s="14" t="n">
        <f aca="false">LEN(N383)</f>
        <v>47</v>
      </c>
      <c r="P383" s="14" t="str">
        <f aca="false">"Chauffeur privé "&amp;INDEX(10_Lieux!$K:$K,U383)&amp;" vers "&amp;INDEX(10_Lieux!$L:$L,V383)</f>
        <v>Chauffeur privé de Bruxelles vers Strasbourg</v>
      </c>
      <c r="Q383" s="14" t="str">
        <f aca="false">"Chauffeur privé "&amp;INDEX(10_Lieux!$K:$K,U383)&amp;" vers "&amp;INDEX(10_Lieux!$L:$L,V383)&amp;" : env. "&amp;I383&amp;" km, "&amp;J383&amp;" de route. Devis personnalisé, standard 24h/24 et 7j/7."</f>
        <v>Chauffeur privé de Bruxelles vers Strasbourg : env. 439 km, 4 h 30 de route. Devis personnalisé, standard 24h/24 et 7j/7.</v>
      </c>
      <c r="R383" s="14" t="n">
        <f aca="false">LEN(Q383)</f>
        <v>121</v>
      </c>
      <c r="S383" s="14" t="str">
        <f aca="false">INDEX(10_Lieux!$C:$C,U383)</f>
        <v>Belgique</v>
      </c>
      <c r="T383" s="14" t="str">
        <f aca="false">INDEX(10_Lieux!$C:$C,V383)</f>
        <v>France</v>
      </c>
      <c r="U383" s="14" t="n">
        <f aca="false">MATCH(A383,10_Lieux!$A:$A,0)</f>
        <v>93</v>
      </c>
      <c r="V383" s="14" t="n">
        <f aca="false">MATCH(B383,10_Lieux!$A:$A,0)</f>
        <v>29</v>
      </c>
      <c r="W383" s="14" t="n">
        <f aca="false">ROUND(6371*2*ASIN(SQRT(SIN(RADIANS(INDEX(10_Lieux!$F:$F,V383)-INDEX(10_Lieux!$F:$F,U383))/2)^2+COS(RADIANS(INDEX(10_Lieux!$F:$F,U383)))*COS(RADIANS(INDEX(10_Lieux!$F:$F,V383)))*SIN(RADIANS(INDEX(10_Lieux!$G:$G,V383)-INDEX(10_Lieux!$G:$G,U383))/2)^2)),1)</f>
        <v>351.4</v>
      </c>
      <c r="X383" s="14" t="n">
        <f aca="false">ROUND(I383/IF(I383&lt;p_seuil_vitesse,p_vit_lente,p_vit_rapide)*60/15,0)*15</f>
        <v>270</v>
      </c>
      <c r="Y383" s="14" t="n">
        <f aca="false">MAX(IF(INDEX(10_Lieux!$B:$B,U383)&lt;&gt;"Ville",INDEX(10_Lieux!$I:$I,U383),0),IF(INDEX(10_Lieux!$B:$B,V383)&lt;&gt;"Ville",INDEX(10_Lieux!$I:$I,V383),0))</f>
        <v>0</v>
      </c>
      <c r="Z383" s="14" t="str">
        <f aca="false">A383&amp;"|"&amp;B383</f>
        <v>Bruxelles|Strasbourg</v>
      </c>
      <c r="AA383" s="14" t="str">
        <f aca="false">IF(I383&lt;p_local,"Local",IF(I383&lt;p_vv_min,"Courte distance",IF(I383&lt;p_tres_long,"Longue distance","Très longue distance")))</f>
        <v>Longue distance</v>
      </c>
    </row>
    <row r="384" customFormat="false" ht="15" hidden="false" customHeight="true" outlineLevel="0" collapsed="false">
      <c r="A384" s="1" t="s">
        <v>156</v>
      </c>
      <c r="B384" s="1" t="s">
        <v>138</v>
      </c>
      <c r="C384" s="1" t="s">
        <v>33</v>
      </c>
      <c r="D384" s="1" t="s">
        <v>124</v>
      </c>
      <c r="E384" s="1" t="s">
        <v>528</v>
      </c>
      <c r="F384" s="14" t="s">
        <v>40</v>
      </c>
      <c r="G384" s="14" t="str">
        <f aca="false">IF(I384&lt;p_local,"Local → page infra",IF(H384&gt;=p_ph1,"Phase 1",IF(H384&gt;=p_ph2,"Phase 2","Phase 3")))</f>
        <v>Phase 2</v>
      </c>
      <c r="H384" s="14" t="n">
        <f aca="false">IF(I384&lt;p_local,0,IF(C384="Aéroport → Aéroport",p_pts_plein,IF(Y384&gt;0,IF(I384&lt;=Y384,p_pts_plein,IF(I384&lt;=p_mult2*Y384,p_pts_moyen,p_pts_r3)),IF(I384&gt;=p_vv_min,p_pts_plein,IF(I384&gt;=p_vv_moy,p_pts_moyen,p_pts_court))))+IF(INDEX(10_Lieux!$D:$D,U384)=1,p_prio1,p_prio2)+IF(INDEX(10_Lieux!$D:$D,V384)=1,p_prio1,p_prio2)+IF(K384="Oui",p_tf,0)+p_hub*((INDEX(10_Lieux!$H:$H,U384)="Hub")+(INDEX(10_Lieux!$H:$H,V384)="Hub"))+IF(OR(INDEX(10_Lieux!$H:$H,U384)="Premium",INDEX(10_Lieux!$H:$H,V384)="Premium"),p_prem,0))</f>
        <v>75</v>
      </c>
      <c r="I384" s="14" t="n">
        <f aca="false">ROUND(W384*p_facteur,0)</f>
        <v>1007</v>
      </c>
      <c r="J384" s="14" t="str">
        <f aca="false">IF(X384&lt;60,X384&amp;" min",INT(X384/60)&amp;" h"&amp;IF(MOD(X384,60)=0,""," "&amp;TEXT(MOD(X384,60),"00")))</f>
        <v>10 h 30</v>
      </c>
      <c r="K384" s="14" t="str">
        <f aca="false">IF(S384&lt;&gt;T384,"Oui","Non")</f>
        <v>Oui</v>
      </c>
      <c r="L384" s="14" t="str">
        <f aca="false">IF(AND(INDEX(10_Lieux!$B:$B,U384)="Ville",INDEX(10_Lieux!$B:$B,V384)="Ville"),"/chauffeur-prive/"&amp;INDEX(10_Lieux!$E:$E,U384)&amp;"-"&amp;INDEX(10_Lieux!$E:$E,V384)&amp;"/","/chauffeur-prive/"&amp;INDEX(10_Lieux!$E:$E,U384)&amp;"/"&amp;INDEX(10_Lieux!$E:$E,V384)&amp;"/")</f>
        <v>/chauffeur-prive/bruxelles-montpellier/</v>
      </c>
      <c r="M384" s="14" t="str">
        <f aca="false">IFERROR(INDEX($L:$L,MATCH(B384&amp;"|"&amp;A384,$Z:$Z,0)),"—")</f>
        <v>/chauffeur-prive/montpellier-bruxelles/</v>
      </c>
      <c r="N384" s="14" t="str">
        <f aca="false">IF(LEN("Chauffeur privé "&amp;INDEX(10_Lieux!$J:$J,U384)&amp;" → "&amp;INDEX(10_Lieux!$J:$J,V384)&amp;" | 24h/24")&gt;60,"Chauffeur privé "&amp;INDEX(10_Lieux!$J:$J,U384)&amp;" → "&amp;INDEX(10_Lieux!$J:$J,V384),"Chauffeur privé "&amp;INDEX(10_Lieux!$J:$J,U384)&amp;" → "&amp;INDEX(10_Lieux!$J:$J,V384)&amp;" | 24h/24")</f>
        <v>Chauffeur privé Bruxelles → Montpellier | 24h/24</v>
      </c>
      <c r="O384" s="14" t="n">
        <f aca="false">LEN(N384)</f>
        <v>48</v>
      </c>
      <c r="P384" s="14" t="str">
        <f aca="false">"Chauffeur privé "&amp;INDEX(10_Lieux!$K:$K,U384)&amp;" vers "&amp;INDEX(10_Lieux!$L:$L,V384)</f>
        <v>Chauffeur privé de Bruxelles vers Montpellier</v>
      </c>
      <c r="Q384" s="14" t="str">
        <f aca="false">"Chauffeur privé "&amp;INDEX(10_Lieux!$K:$K,U384)&amp;" vers "&amp;INDEX(10_Lieux!$L:$L,V384)&amp;" : env. "&amp;I384&amp;" km, "&amp;J384&amp;" de route. Devis personnalisé, standard 24h/24 et 7j/7."</f>
        <v>Chauffeur privé de Bruxelles vers Montpellier : env. 1007 km, 10 h 30 de route. Devis personnalisé, standard 24h/24 et 7j/7.</v>
      </c>
      <c r="R384" s="14" t="n">
        <f aca="false">LEN(Q384)</f>
        <v>124</v>
      </c>
      <c r="S384" s="14" t="str">
        <f aca="false">INDEX(10_Lieux!$C:$C,U384)</f>
        <v>Belgique</v>
      </c>
      <c r="T384" s="14" t="str">
        <f aca="false">INDEX(10_Lieux!$C:$C,V384)</f>
        <v>France</v>
      </c>
      <c r="U384" s="14" t="n">
        <f aca="false">MATCH(A384,10_Lieux!$A:$A,0)</f>
        <v>93</v>
      </c>
      <c r="V384" s="14" t="n">
        <f aca="false">MATCH(B384,10_Lieux!$A:$A,0)</f>
        <v>71</v>
      </c>
      <c r="W384" s="14" t="n">
        <f aca="false">ROUND(6371*2*ASIN(SQRT(SIN(RADIANS(INDEX(10_Lieux!$F:$F,V384)-INDEX(10_Lieux!$F:$F,U384))/2)^2+COS(RADIANS(INDEX(10_Lieux!$F:$F,U384)))*COS(RADIANS(INDEX(10_Lieux!$F:$F,V384)))*SIN(RADIANS(INDEX(10_Lieux!$G:$G,V384)-INDEX(10_Lieux!$G:$G,U384))/2)^2)),1)</f>
        <v>805.4</v>
      </c>
      <c r="X384" s="14" t="n">
        <f aca="false">ROUND(I384/IF(I384&lt;p_seuil_vitesse,p_vit_lente,p_vit_rapide)*60/15,0)*15</f>
        <v>630</v>
      </c>
      <c r="Y384" s="14" t="n">
        <f aca="false">MAX(IF(INDEX(10_Lieux!$B:$B,U384)&lt;&gt;"Ville",INDEX(10_Lieux!$I:$I,U384),0),IF(INDEX(10_Lieux!$B:$B,V384)&lt;&gt;"Ville",INDEX(10_Lieux!$I:$I,V384),0))</f>
        <v>0</v>
      </c>
      <c r="Z384" s="14" t="str">
        <f aca="false">A384&amp;"|"&amp;B384</f>
        <v>Bruxelles|Montpellier</v>
      </c>
      <c r="AA384" s="14" t="str">
        <f aca="false">IF(I384&lt;p_local,"Local",IF(I384&lt;p_vv_min,"Courte distance",IF(I384&lt;p_tres_long,"Longue distance","Très longue distance")))</f>
        <v>Très longue distance</v>
      </c>
    </row>
    <row r="385" customFormat="false" ht="15" hidden="false" customHeight="true" outlineLevel="0" collapsed="false">
      <c r="A385" s="1" t="s">
        <v>156</v>
      </c>
      <c r="B385" s="1" t="s">
        <v>140</v>
      </c>
      <c r="C385" s="1" t="s">
        <v>33</v>
      </c>
      <c r="D385" s="1" t="s">
        <v>124</v>
      </c>
      <c r="E385" s="1" t="s">
        <v>529</v>
      </c>
      <c r="F385" s="14" t="s">
        <v>40</v>
      </c>
      <c r="G385" s="14" t="str">
        <f aca="false">IF(I385&lt;p_local,"Local → page infra",IF(H385&gt;=p_ph1,"Phase 1",IF(H385&gt;=p_ph2,"Phase 2","Phase 3")))</f>
        <v>Phase 2</v>
      </c>
      <c r="H385" s="14" t="n">
        <f aca="false">IF(I385&lt;p_local,0,IF(C385="Aéroport → Aéroport",p_pts_plein,IF(Y385&gt;0,IF(I385&lt;=Y385,p_pts_plein,IF(I385&lt;=p_mult2*Y385,p_pts_moyen,p_pts_r3)),IF(I385&gt;=p_vv_min,p_pts_plein,IF(I385&gt;=p_vv_moy,p_pts_moyen,p_pts_court))))+IF(INDEX(10_Lieux!$D:$D,U385)=1,p_prio1,p_prio2)+IF(INDEX(10_Lieux!$D:$D,V385)=1,p_prio1,p_prio2)+IF(K385="Oui",p_tf,0)+p_hub*((INDEX(10_Lieux!$H:$H,U385)="Hub")+(INDEX(10_Lieux!$H:$H,V385)="Hub"))+IF(OR(INDEX(10_Lieux!$H:$H,U385)="Premium",INDEX(10_Lieux!$H:$H,V385)="Premium"),p_prem,0))</f>
        <v>75</v>
      </c>
      <c r="I385" s="14" t="n">
        <f aca="false">ROUND(W385*p_facteur,0)</f>
        <v>738</v>
      </c>
      <c r="J385" s="14" t="str">
        <f aca="false">IF(X385&lt;60,X385&amp;" min",INT(X385/60)&amp;" h"&amp;IF(MOD(X385,60)=0,""," "&amp;TEXT(MOD(X385,60),"00")))</f>
        <v>7 h 45</v>
      </c>
      <c r="K385" s="14" t="str">
        <f aca="false">IF(S385&lt;&gt;T385,"Oui","Non")</f>
        <v>Oui</v>
      </c>
      <c r="L385" s="14" t="str">
        <f aca="false">IF(AND(INDEX(10_Lieux!$B:$B,U385)="Ville",INDEX(10_Lieux!$B:$B,V385)="Ville"),"/chauffeur-prive/"&amp;INDEX(10_Lieux!$E:$E,U385)&amp;"-"&amp;INDEX(10_Lieux!$E:$E,V385)&amp;"/","/chauffeur-prive/"&amp;INDEX(10_Lieux!$E:$E,U385)&amp;"/"&amp;INDEX(10_Lieux!$E:$E,V385)&amp;"/")</f>
        <v>/chauffeur-prive/bruxelles-nantes/</v>
      </c>
      <c r="M385" s="14" t="str">
        <f aca="false">IFERROR(INDEX($L:$L,MATCH(B385&amp;"|"&amp;A385,$Z:$Z,0)),"—")</f>
        <v>/chauffeur-prive/nantes-bruxelles/</v>
      </c>
      <c r="N385" s="14" t="str">
        <f aca="false">IF(LEN("Chauffeur privé "&amp;INDEX(10_Lieux!$J:$J,U385)&amp;" → "&amp;INDEX(10_Lieux!$J:$J,V385)&amp;" | 24h/24")&gt;60,"Chauffeur privé "&amp;INDEX(10_Lieux!$J:$J,U385)&amp;" → "&amp;INDEX(10_Lieux!$J:$J,V385),"Chauffeur privé "&amp;INDEX(10_Lieux!$J:$J,U385)&amp;" → "&amp;INDEX(10_Lieux!$J:$J,V385)&amp;" | 24h/24")</f>
        <v>Chauffeur privé Bruxelles → Nantes | 24h/24</v>
      </c>
      <c r="O385" s="14" t="n">
        <f aca="false">LEN(N385)</f>
        <v>43</v>
      </c>
      <c r="P385" s="14" t="str">
        <f aca="false">"Chauffeur privé "&amp;INDEX(10_Lieux!$K:$K,U385)&amp;" vers "&amp;INDEX(10_Lieux!$L:$L,V385)</f>
        <v>Chauffeur privé de Bruxelles vers Nantes</v>
      </c>
      <c r="Q385" s="14" t="str">
        <f aca="false">"Chauffeur privé "&amp;INDEX(10_Lieux!$K:$K,U385)&amp;" vers "&amp;INDEX(10_Lieux!$L:$L,V385)&amp;" : env. "&amp;I385&amp;" km, "&amp;J385&amp;" de route. Devis personnalisé, standard 24h/24 et 7j/7."</f>
        <v>Chauffeur privé de Bruxelles vers Nantes : env. 738 km, 7 h 45 de route. Devis personnalisé, standard 24h/24 et 7j/7.</v>
      </c>
      <c r="R385" s="14" t="n">
        <f aca="false">LEN(Q385)</f>
        <v>117</v>
      </c>
      <c r="S385" s="14" t="str">
        <f aca="false">INDEX(10_Lieux!$C:$C,U385)</f>
        <v>Belgique</v>
      </c>
      <c r="T385" s="14" t="str">
        <f aca="false">INDEX(10_Lieux!$C:$C,V385)</f>
        <v>France</v>
      </c>
      <c r="U385" s="14" t="n">
        <f aca="false">MATCH(A385,10_Lieux!$A:$A,0)</f>
        <v>93</v>
      </c>
      <c r="V385" s="14" t="n">
        <f aca="false">MATCH(B385,10_Lieux!$A:$A,0)</f>
        <v>56</v>
      </c>
      <c r="W385" s="14" t="n">
        <f aca="false">ROUND(6371*2*ASIN(SQRT(SIN(RADIANS(INDEX(10_Lieux!$F:$F,V385)-INDEX(10_Lieux!$F:$F,U385))/2)^2+COS(RADIANS(INDEX(10_Lieux!$F:$F,U385)))*COS(RADIANS(INDEX(10_Lieux!$F:$F,V385)))*SIN(RADIANS(INDEX(10_Lieux!$G:$G,V385)-INDEX(10_Lieux!$G:$G,U385))/2)^2)),1)</f>
        <v>590</v>
      </c>
      <c r="X385" s="14" t="n">
        <f aca="false">ROUND(I385/IF(I385&lt;p_seuil_vitesse,p_vit_lente,p_vit_rapide)*60/15,0)*15</f>
        <v>465</v>
      </c>
      <c r="Y385" s="14" t="n">
        <f aca="false">MAX(IF(INDEX(10_Lieux!$B:$B,U385)&lt;&gt;"Ville",INDEX(10_Lieux!$I:$I,U385),0),IF(INDEX(10_Lieux!$B:$B,V385)&lt;&gt;"Ville",INDEX(10_Lieux!$I:$I,V385),0))</f>
        <v>0</v>
      </c>
      <c r="Z385" s="14" t="str">
        <f aca="false">A385&amp;"|"&amp;B385</f>
        <v>Bruxelles|Nantes</v>
      </c>
      <c r="AA385" s="14" t="str">
        <f aca="false">IF(I385&lt;p_local,"Local",IF(I385&lt;p_vv_min,"Courte distance",IF(I385&lt;p_tres_long,"Longue distance","Très longue distance")))</f>
        <v>Très longue distance</v>
      </c>
    </row>
    <row r="386" customFormat="false" ht="15" hidden="false" customHeight="true" outlineLevel="0" collapsed="false">
      <c r="A386" s="1" t="s">
        <v>156</v>
      </c>
      <c r="B386" s="1" t="s">
        <v>142</v>
      </c>
      <c r="C386" s="1" t="s">
        <v>33</v>
      </c>
      <c r="D386" s="1" t="s">
        <v>124</v>
      </c>
      <c r="E386" s="1" t="s">
        <v>530</v>
      </c>
      <c r="F386" s="14" t="s">
        <v>40</v>
      </c>
      <c r="G386" s="14" t="str">
        <f aca="false">IF(I386&lt;p_local,"Local → page infra",IF(H386&gt;=p_ph1,"Phase 1",IF(H386&gt;=p_ph2,"Phase 2","Phase 3")))</f>
        <v>Phase 2</v>
      </c>
      <c r="H386" s="14" t="n">
        <f aca="false">IF(I386&lt;p_local,0,IF(C386="Aéroport → Aéroport",p_pts_plein,IF(Y386&gt;0,IF(I386&lt;=Y386,p_pts_plein,IF(I386&lt;=p_mult2*Y386,p_pts_moyen,p_pts_r3)),IF(I386&gt;=p_vv_min,p_pts_plein,IF(I386&gt;=p_vv_moy,p_pts_moyen,p_pts_court))))+IF(INDEX(10_Lieux!$D:$D,U386)=1,p_prio1,p_prio2)+IF(INDEX(10_Lieux!$D:$D,V386)=1,p_prio1,p_prio2)+IF(K386="Oui",p_tf,0)+p_hub*((INDEX(10_Lieux!$H:$H,U386)="Hub")+(INDEX(10_Lieux!$H:$H,V386)="Hub"))+IF(OR(INDEX(10_Lieux!$H:$H,U386)="Premium",INDEX(10_Lieux!$H:$H,V386)="Premium"),p_prem,0))</f>
        <v>75</v>
      </c>
      <c r="I386" s="14" t="n">
        <f aca="false">ROUND(W386*p_facteur,0)</f>
        <v>664</v>
      </c>
      <c r="J386" s="14" t="str">
        <f aca="false">IF(X386&lt;60,X386&amp;" min",INT(X386/60)&amp;" h"&amp;IF(MOD(X386,60)=0,""," "&amp;TEXT(MOD(X386,60),"00")))</f>
        <v>7 h</v>
      </c>
      <c r="K386" s="14" t="str">
        <f aca="false">IF(S386&lt;&gt;T386,"Oui","Non")</f>
        <v>Oui</v>
      </c>
      <c r="L386" s="14" t="str">
        <f aca="false">IF(AND(INDEX(10_Lieux!$B:$B,U386)="Ville",INDEX(10_Lieux!$B:$B,V386)="Ville"),"/chauffeur-prive/"&amp;INDEX(10_Lieux!$E:$E,U386)&amp;"-"&amp;INDEX(10_Lieux!$E:$E,V386)&amp;"/","/chauffeur-prive/"&amp;INDEX(10_Lieux!$E:$E,U386)&amp;"/"&amp;INDEX(10_Lieux!$E:$E,V386)&amp;"/")</f>
        <v>/chauffeur-prive/bruxelles-rennes/</v>
      </c>
      <c r="M386" s="14" t="str">
        <f aca="false">IFERROR(INDEX($L:$L,MATCH(B386&amp;"|"&amp;A386,$Z:$Z,0)),"—")</f>
        <v>/chauffeur-prive/rennes-bruxelles/</v>
      </c>
      <c r="N386" s="14" t="str">
        <f aca="false">IF(LEN("Chauffeur privé "&amp;INDEX(10_Lieux!$J:$J,U386)&amp;" → "&amp;INDEX(10_Lieux!$J:$J,V386)&amp;" | 24h/24")&gt;60,"Chauffeur privé "&amp;INDEX(10_Lieux!$J:$J,U386)&amp;" → "&amp;INDEX(10_Lieux!$J:$J,V386),"Chauffeur privé "&amp;INDEX(10_Lieux!$J:$J,U386)&amp;" → "&amp;INDEX(10_Lieux!$J:$J,V386)&amp;" | 24h/24")</f>
        <v>Chauffeur privé Bruxelles → Rennes | 24h/24</v>
      </c>
      <c r="O386" s="14" t="n">
        <f aca="false">LEN(N386)</f>
        <v>43</v>
      </c>
      <c r="P386" s="14" t="str">
        <f aca="false">"Chauffeur privé "&amp;INDEX(10_Lieux!$K:$K,U386)&amp;" vers "&amp;INDEX(10_Lieux!$L:$L,V386)</f>
        <v>Chauffeur privé de Bruxelles vers Rennes</v>
      </c>
      <c r="Q386" s="14" t="str">
        <f aca="false">"Chauffeur privé "&amp;INDEX(10_Lieux!$K:$K,U386)&amp;" vers "&amp;INDEX(10_Lieux!$L:$L,V386)&amp;" : env. "&amp;I386&amp;" km, "&amp;J386&amp;" de route. Devis personnalisé, standard 24h/24 et 7j/7."</f>
        <v>Chauffeur privé de Bruxelles vers Rennes : env. 664 km, 7 h de route. Devis personnalisé, standard 24h/24 et 7j/7.</v>
      </c>
      <c r="R386" s="14" t="n">
        <f aca="false">LEN(Q386)</f>
        <v>114</v>
      </c>
      <c r="S386" s="14" t="str">
        <f aca="false">INDEX(10_Lieux!$C:$C,U386)</f>
        <v>Belgique</v>
      </c>
      <c r="T386" s="14" t="str">
        <f aca="false">INDEX(10_Lieux!$C:$C,V386)</f>
        <v>France</v>
      </c>
      <c r="U386" s="14" t="n">
        <f aca="false">MATCH(A386,10_Lieux!$A:$A,0)</f>
        <v>93</v>
      </c>
      <c r="V386" s="14" t="n">
        <f aca="false">MATCH(B386,10_Lieux!$A:$A,0)</f>
        <v>49</v>
      </c>
      <c r="W386" s="14" t="n">
        <f aca="false">ROUND(6371*2*ASIN(SQRT(SIN(RADIANS(INDEX(10_Lieux!$F:$F,V386)-INDEX(10_Lieux!$F:$F,U386))/2)^2+COS(RADIANS(INDEX(10_Lieux!$F:$F,U386)))*COS(RADIANS(INDEX(10_Lieux!$F:$F,V386)))*SIN(RADIANS(INDEX(10_Lieux!$G:$G,V386)-INDEX(10_Lieux!$G:$G,U386))/2)^2)),1)</f>
        <v>531</v>
      </c>
      <c r="X386" s="14" t="n">
        <f aca="false">ROUND(I386/IF(I386&lt;p_seuil_vitesse,p_vit_lente,p_vit_rapide)*60/15,0)*15</f>
        <v>420</v>
      </c>
      <c r="Y386" s="14" t="n">
        <f aca="false">MAX(IF(INDEX(10_Lieux!$B:$B,U386)&lt;&gt;"Ville",INDEX(10_Lieux!$I:$I,U386),0),IF(INDEX(10_Lieux!$B:$B,V386)&lt;&gt;"Ville",INDEX(10_Lieux!$I:$I,V386),0))</f>
        <v>0</v>
      </c>
      <c r="Z386" s="14" t="str">
        <f aca="false">A386&amp;"|"&amp;B386</f>
        <v>Bruxelles|Rennes</v>
      </c>
      <c r="AA386" s="14" t="str">
        <f aca="false">IF(I386&lt;p_local,"Local",IF(I386&lt;p_vv_min,"Courte distance",IF(I386&lt;p_tres_long,"Longue distance","Très longue distance")))</f>
        <v>Longue distance</v>
      </c>
    </row>
    <row r="387" customFormat="false" ht="15" hidden="false" customHeight="true" outlineLevel="0" collapsed="false">
      <c r="A387" s="1" t="s">
        <v>156</v>
      </c>
      <c r="B387" s="1" t="s">
        <v>144</v>
      </c>
      <c r="C387" s="1" t="s">
        <v>33</v>
      </c>
      <c r="D387" s="1" t="s">
        <v>124</v>
      </c>
      <c r="E387" s="1" t="s">
        <v>531</v>
      </c>
      <c r="F387" s="14" t="s">
        <v>40</v>
      </c>
      <c r="G387" s="14" t="str">
        <f aca="false">IF(I387&lt;p_local,"Local → page infra",IF(H387&gt;=p_ph1,"Phase 1",IF(H387&gt;=p_ph2,"Phase 2","Phase 3")))</f>
        <v>Phase 1</v>
      </c>
      <c r="H387" s="14" t="n">
        <f aca="false">IF(I387&lt;p_local,0,IF(C387="Aéroport → Aéroport",p_pts_plein,IF(Y387&gt;0,IF(I387&lt;=Y387,p_pts_plein,IF(I387&lt;=p_mult2*Y387,p_pts_moyen,p_pts_r3)),IF(I387&gt;=p_vv_min,p_pts_plein,IF(I387&gt;=p_vv_moy,p_pts_moyen,p_pts_court))))+IF(INDEX(10_Lieux!$D:$D,U387)=1,p_prio1,p_prio2)+IF(INDEX(10_Lieux!$D:$D,V387)=1,p_prio1,p_prio2)+IF(K387="Oui",p_tf,0)+p_hub*((INDEX(10_Lieux!$H:$H,U387)="Hub")+(INDEX(10_Lieux!$H:$H,V387)="Hub"))+IF(OR(INDEX(10_Lieux!$H:$H,U387)="Premium",INDEX(10_Lieux!$H:$H,V387)="Premium"),p_prem,0))</f>
        <v>80</v>
      </c>
      <c r="I387" s="14" t="n">
        <f aca="false">ROUND(W387*p_facteur,0)</f>
        <v>494</v>
      </c>
      <c r="J387" s="14" t="str">
        <f aca="false">IF(X387&lt;60,X387&amp;" min",INT(X387/60)&amp;" h"&amp;IF(MOD(X387,60)=0,""," "&amp;TEXT(MOD(X387,60),"00")))</f>
        <v>5 h 15</v>
      </c>
      <c r="K387" s="14" t="str">
        <f aca="false">IF(S387&lt;&gt;T387,"Oui","Non")</f>
        <v>Oui</v>
      </c>
      <c r="L387" s="14" t="str">
        <f aca="false">IF(AND(INDEX(10_Lieux!$B:$B,U387)="Ville",INDEX(10_Lieux!$B:$B,V387)="Ville"),"/chauffeur-prive/"&amp;INDEX(10_Lieux!$E:$E,U387)&amp;"-"&amp;INDEX(10_Lieux!$E:$E,V387)&amp;"/","/chauffeur-prive/"&amp;INDEX(10_Lieux!$E:$E,U387)&amp;"/"&amp;INDEX(10_Lieux!$E:$E,V387)&amp;"/")</f>
        <v>/chauffeur-prive/bruxelles-dijon/</v>
      </c>
      <c r="M387" s="14" t="str">
        <f aca="false">IFERROR(INDEX($L:$L,MATCH(B387&amp;"|"&amp;A387,$Z:$Z,0)),"—")</f>
        <v>/chauffeur-prive/dijon-bruxelles/</v>
      </c>
      <c r="N387" s="14" t="str">
        <f aca="false">IF(LEN("Chauffeur privé "&amp;INDEX(10_Lieux!$J:$J,U387)&amp;" → "&amp;INDEX(10_Lieux!$J:$J,V387)&amp;" | 24h/24")&gt;60,"Chauffeur privé "&amp;INDEX(10_Lieux!$J:$J,U387)&amp;" → "&amp;INDEX(10_Lieux!$J:$J,V387),"Chauffeur privé "&amp;INDEX(10_Lieux!$J:$J,U387)&amp;" → "&amp;INDEX(10_Lieux!$J:$J,V387)&amp;" | 24h/24")</f>
        <v>Chauffeur privé Bruxelles → Dijon | 24h/24</v>
      </c>
      <c r="O387" s="14" t="n">
        <f aca="false">LEN(N387)</f>
        <v>42</v>
      </c>
      <c r="P387" s="14" t="str">
        <f aca="false">"Chauffeur privé "&amp;INDEX(10_Lieux!$K:$K,U387)&amp;" vers "&amp;INDEX(10_Lieux!$L:$L,V387)</f>
        <v>Chauffeur privé de Bruxelles vers Dijon</v>
      </c>
      <c r="Q387" s="14" t="str">
        <f aca="false">"Chauffeur privé "&amp;INDEX(10_Lieux!$K:$K,U387)&amp;" vers "&amp;INDEX(10_Lieux!$L:$L,V387)&amp;" : env. "&amp;I387&amp;" km, "&amp;J387&amp;" de route. Devis personnalisé, standard 24h/24 et 7j/7."</f>
        <v>Chauffeur privé de Bruxelles vers Dijon : env. 494 km, 5 h 15 de route. Devis personnalisé, standard 24h/24 et 7j/7.</v>
      </c>
      <c r="R387" s="14" t="n">
        <f aca="false">LEN(Q387)</f>
        <v>116</v>
      </c>
      <c r="S387" s="14" t="str">
        <f aca="false">INDEX(10_Lieux!$C:$C,U387)</f>
        <v>Belgique</v>
      </c>
      <c r="T387" s="14" t="str">
        <f aca="false">INDEX(10_Lieux!$C:$C,V387)</f>
        <v>France</v>
      </c>
      <c r="U387" s="14" t="n">
        <f aca="false">MATCH(A387,10_Lieux!$A:$A,0)</f>
        <v>93</v>
      </c>
      <c r="V387" s="14" t="n">
        <f aca="false">MATCH(B387,10_Lieux!$A:$A,0)</f>
        <v>23</v>
      </c>
      <c r="W387" s="14" t="n">
        <f aca="false">ROUND(6371*2*ASIN(SQRT(SIN(RADIANS(INDEX(10_Lieux!$F:$F,V387)-INDEX(10_Lieux!$F:$F,U387))/2)^2+COS(RADIANS(INDEX(10_Lieux!$F:$F,U387)))*COS(RADIANS(INDEX(10_Lieux!$F:$F,V387)))*SIN(RADIANS(INDEX(10_Lieux!$G:$G,V387)-INDEX(10_Lieux!$G:$G,U387))/2)^2)),1)</f>
        <v>395.1</v>
      </c>
      <c r="X387" s="14" t="n">
        <f aca="false">ROUND(I387/IF(I387&lt;p_seuil_vitesse,p_vit_lente,p_vit_rapide)*60/15,0)*15</f>
        <v>315</v>
      </c>
      <c r="Y387" s="14" t="n">
        <f aca="false">MAX(IF(INDEX(10_Lieux!$B:$B,U387)&lt;&gt;"Ville",INDEX(10_Lieux!$I:$I,U387),0),IF(INDEX(10_Lieux!$B:$B,V387)&lt;&gt;"Ville",INDEX(10_Lieux!$I:$I,V387),0))</f>
        <v>0</v>
      </c>
      <c r="Z387" s="14" t="str">
        <f aca="false">A387&amp;"|"&amp;B387</f>
        <v>Bruxelles|Dijon</v>
      </c>
      <c r="AA387" s="14" t="str">
        <f aca="false">IF(I387&lt;p_local,"Local",IF(I387&lt;p_vv_min,"Courte distance",IF(I387&lt;p_tres_long,"Longue distance","Très longue distance")))</f>
        <v>Longue distance</v>
      </c>
    </row>
    <row r="388" customFormat="false" ht="15" hidden="false" customHeight="true" outlineLevel="0" collapsed="false">
      <c r="A388" s="1" t="s">
        <v>156</v>
      </c>
      <c r="B388" s="1" t="s">
        <v>146</v>
      </c>
      <c r="C388" s="1" t="s">
        <v>33</v>
      </c>
      <c r="D388" s="1" t="s">
        <v>124</v>
      </c>
      <c r="E388" s="1" t="s">
        <v>532</v>
      </c>
      <c r="F388" s="14" t="s">
        <v>40</v>
      </c>
      <c r="G388" s="14" t="str">
        <f aca="false">IF(I388&lt;p_local,"Local → page infra",IF(H388&gt;=p_ph1,"Phase 1",IF(H388&gt;=p_ph2,"Phase 2","Phase 3")))</f>
        <v>Phase 1</v>
      </c>
      <c r="H388" s="14" t="n">
        <f aca="false">IF(I388&lt;p_local,0,IF(C388="Aéroport → Aéroport",p_pts_plein,IF(Y388&gt;0,IF(I388&lt;=Y388,p_pts_plein,IF(I388&lt;=p_mult2*Y388,p_pts_moyen,p_pts_r3)),IF(I388&gt;=p_vv_min,p_pts_plein,IF(I388&gt;=p_vv_moy,p_pts_moyen,p_pts_court))))+IF(INDEX(10_Lieux!$D:$D,U388)=1,p_prio1,p_prio2)+IF(INDEX(10_Lieux!$D:$D,V388)=1,p_prio1,p_prio2)+IF(K388="Oui",p_tf,0)+p_hub*((INDEX(10_Lieux!$H:$H,U388)="Hub")+(INDEX(10_Lieux!$H:$H,V388)="Hub"))+IF(OR(INDEX(10_Lieux!$H:$H,U388)="Premium",INDEX(10_Lieux!$H:$H,V388)="Premium"),p_prem,0))</f>
        <v>80</v>
      </c>
      <c r="I388" s="14" t="n">
        <f aca="false">ROUND(W388*p_facteur,0)</f>
        <v>797</v>
      </c>
      <c r="J388" s="14" t="str">
        <f aca="false">IF(X388&lt;60,X388&amp;" min",INT(X388/60)&amp;" h"&amp;IF(MOD(X388,60)=0,""," "&amp;TEXT(MOD(X388,60),"00")))</f>
        <v>8 h 30</v>
      </c>
      <c r="K388" s="14" t="str">
        <f aca="false">IF(S388&lt;&gt;T388,"Oui","Non")</f>
        <v>Oui</v>
      </c>
      <c r="L388" s="14" t="str">
        <f aca="false">IF(AND(INDEX(10_Lieux!$B:$B,U388)="Ville",INDEX(10_Lieux!$B:$B,V388)="Ville"),"/chauffeur-prive/"&amp;INDEX(10_Lieux!$E:$E,U388)&amp;"-"&amp;INDEX(10_Lieux!$E:$E,V388)&amp;"/","/chauffeur-prive/"&amp;INDEX(10_Lieux!$E:$E,U388)&amp;"/"&amp;INDEX(10_Lieux!$E:$E,V388)&amp;"/")</f>
        <v>/chauffeur-prive/bruxelles-grenoble/</v>
      </c>
      <c r="M388" s="14" t="str">
        <f aca="false">IFERROR(INDEX($L:$L,MATCH(B388&amp;"|"&amp;A388,$Z:$Z,0)),"—")</f>
        <v>/chauffeur-prive/grenoble-bruxelles/</v>
      </c>
      <c r="N388" s="14" t="str">
        <f aca="false">IF(LEN("Chauffeur privé "&amp;INDEX(10_Lieux!$J:$J,U388)&amp;" → "&amp;INDEX(10_Lieux!$J:$J,V388)&amp;" | 24h/24")&gt;60,"Chauffeur privé "&amp;INDEX(10_Lieux!$J:$J,U388)&amp;" → "&amp;INDEX(10_Lieux!$J:$J,V388),"Chauffeur privé "&amp;INDEX(10_Lieux!$J:$J,U388)&amp;" → "&amp;INDEX(10_Lieux!$J:$J,V388)&amp;" | 24h/24")</f>
        <v>Chauffeur privé Bruxelles → Grenoble | 24h/24</v>
      </c>
      <c r="O388" s="14" t="n">
        <f aca="false">LEN(N388)</f>
        <v>45</v>
      </c>
      <c r="P388" s="14" t="str">
        <f aca="false">"Chauffeur privé "&amp;INDEX(10_Lieux!$K:$K,U388)&amp;" vers "&amp;INDEX(10_Lieux!$L:$L,V388)</f>
        <v>Chauffeur privé de Bruxelles vers Grenoble</v>
      </c>
      <c r="Q388" s="14" t="str">
        <f aca="false">"Chauffeur privé "&amp;INDEX(10_Lieux!$K:$K,U388)&amp;" vers "&amp;INDEX(10_Lieux!$L:$L,V388)&amp;" : env. "&amp;I388&amp;" km, "&amp;J388&amp;" de route. Devis personnalisé, standard 24h/24 et 7j/7."</f>
        <v>Chauffeur privé de Bruxelles vers Grenoble : env. 797 km, 8 h 30 de route. Devis personnalisé, standard 24h/24 et 7j/7.</v>
      </c>
      <c r="R388" s="14" t="n">
        <f aca="false">LEN(Q388)</f>
        <v>119</v>
      </c>
      <c r="S388" s="14" t="str">
        <f aca="false">INDEX(10_Lieux!$C:$C,U388)</f>
        <v>Belgique</v>
      </c>
      <c r="T388" s="14" t="str">
        <f aca="false">INDEX(10_Lieux!$C:$C,V388)</f>
        <v>France</v>
      </c>
      <c r="U388" s="14" t="n">
        <f aca="false">MATCH(A388,10_Lieux!$A:$A,0)</f>
        <v>93</v>
      </c>
      <c r="V388" s="14" t="n">
        <f aca="false">MATCH(B388,10_Lieux!$A:$A,0)</f>
        <v>9</v>
      </c>
      <c r="W388" s="14" t="n">
        <f aca="false">ROUND(6371*2*ASIN(SQRT(SIN(RADIANS(INDEX(10_Lieux!$F:$F,V388)-INDEX(10_Lieux!$F:$F,U388))/2)^2+COS(RADIANS(INDEX(10_Lieux!$F:$F,U388)))*COS(RADIANS(INDEX(10_Lieux!$F:$F,V388)))*SIN(RADIANS(INDEX(10_Lieux!$G:$G,V388)-INDEX(10_Lieux!$G:$G,U388))/2)^2)),1)</f>
        <v>637.4</v>
      </c>
      <c r="X388" s="14" t="n">
        <f aca="false">ROUND(I388/IF(I388&lt;p_seuil_vitesse,p_vit_lente,p_vit_rapide)*60/15,0)*15</f>
        <v>510</v>
      </c>
      <c r="Y388" s="14" t="n">
        <f aca="false">MAX(IF(INDEX(10_Lieux!$B:$B,U388)&lt;&gt;"Ville",INDEX(10_Lieux!$I:$I,U388),0),IF(INDEX(10_Lieux!$B:$B,V388)&lt;&gt;"Ville",INDEX(10_Lieux!$I:$I,V388),0))</f>
        <v>0</v>
      </c>
      <c r="Z388" s="14" t="str">
        <f aca="false">A388&amp;"|"&amp;B388</f>
        <v>Bruxelles|Grenoble</v>
      </c>
      <c r="AA388" s="14" t="str">
        <f aca="false">IF(I388&lt;p_local,"Local",IF(I388&lt;p_vv_min,"Courte distance",IF(I388&lt;p_tres_long,"Longue distance","Très longue distance")))</f>
        <v>Très longue distance</v>
      </c>
    </row>
    <row r="389" customFormat="false" ht="15" hidden="false" customHeight="true" outlineLevel="0" collapsed="false">
      <c r="A389" s="1" t="s">
        <v>156</v>
      </c>
      <c r="B389" s="1" t="s">
        <v>148</v>
      </c>
      <c r="C389" s="1" t="s">
        <v>33</v>
      </c>
      <c r="D389" s="1" t="s">
        <v>124</v>
      </c>
      <c r="E389" s="1" t="s">
        <v>533</v>
      </c>
      <c r="F389" s="14" t="s">
        <v>40</v>
      </c>
      <c r="G389" s="14" t="str">
        <f aca="false">IF(I389&lt;p_local,"Local → page infra",IF(H389&gt;=p_ph1,"Phase 1",IF(H389&gt;=p_ph2,"Phase 2","Phase 3")))</f>
        <v>Phase 1</v>
      </c>
      <c r="H389" s="14" t="n">
        <f aca="false">IF(I389&lt;p_local,0,IF(C389="Aéroport → Aéroport",p_pts_plein,IF(Y389&gt;0,IF(I389&lt;=Y389,p_pts_plein,IF(I389&lt;=p_mult2*Y389,p_pts_moyen,p_pts_r3)),IF(I389&gt;=p_vv_min,p_pts_plein,IF(I389&gt;=p_vv_moy,p_pts_moyen,p_pts_court))))+IF(INDEX(10_Lieux!$D:$D,U389)=1,p_prio1,p_prio2)+IF(INDEX(10_Lieux!$D:$D,V389)=1,p_prio1,p_prio2)+IF(K389="Oui",p_tf,0)+p_hub*((INDEX(10_Lieux!$H:$H,U389)="Hub")+(INDEX(10_Lieux!$H:$H,V389)="Hub"))+IF(OR(INDEX(10_Lieux!$H:$H,U389)="Premium",INDEX(10_Lieux!$H:$H,V389)="Premium"),p_prem,0))</f>
        <v>80</v>
      </c>
      <c r="I389" s="14" t="n">
        <f aca="false">ROUND(W389*p_facteur,0)</f>
        <v>707</v>
      </c>
      <c r="J389" s="14" t="str">
        <f aca="false">IF(X389&lt;60,X389&amp;" min",INT(X389/60)&amp;" h"&amp;IF(MOD(X389,60)=0,""," "&amp;TEXT(MOD(X389,60),"00")))</f>
        <v>7 h 30</v>
      </c>
      <c r="K389" s="14" t="str">
        <f aca="false">IF(S389&lt;&gt;T389,"Oui","Non")</f>
        <v>Oui</v>
      </c>
      <c r="L389" s="14" t="str">
        <f aca="false">IF(AND(INDEX(10_Lieux!$B:$B,U389)="Ville",INDEX(10_Lieux!$B:$B,V389)="Ville"),"/chauffeur-prive/"&amp;INDEX(10_Lieux!$E:$E,U389)&amp;"-"&amp;INDEX(10_Lieux!$E:$E,V389)&amp;"/","/chauffeur-prive/"&amp;INDEX(10_Lieux!$E:$E,U389)&amp;"/"&amp;INDEX(10_Lieux!$E:$E,V389)&amp;"/")</f>
        <v>/chauffeur-prive/bruxelles-annecy/</v>
      </c>
      <c r="M389" s="14" t="str">
        <f aca="false">IFERROR(INDEX($L:$L,MATCH(B389&amp;"|"&amp;A389,$Z:$Z,0)),"—")</f>
        <v>/chauffeur-prive/annecy-bruxelles/</v>
      </c>
      <c r="N389" s="14" t="str">
        <f aca="false">IF(LEN("Chauffeur privé "&amp;INDEX(10_Lieux!$J:$J,U389)&amp;" → "&amp;INDEX(10_Lieux!$J:$J,V389)&amp;" | 24h/24")&gt;60,"Chauffeur privé "&amp;INDEX(10_Lieux!$J:$J,U389)&amp;" → "&amp;INDEX(10_Lieux!$J:$J,V389),"Chauffeur privé "&amp;INDEX(10_Lieux!$J:$J,U389)&amp;" → "&amp;INDEX(10_Lieux!$J:$J,V389)&amp;" | 24h/24")</f>
        <v>Chauffeur privé Bruxelles → Annecy | 24h/24</v>
      </c>
      <c r="O389" s="14" t="n">
        <f aca="false">LEN(N389)</f>
        <v>43</v>
      </c>
      <c r="P389" s="14" t="str">
        <f aca="false">"Chauffeur privé "&amp;INDEX(10_Lieux!$K:$K,U389)&amp;" vers "&amp;INDEX(10_Lieux!$L:$L,V389)</f>
        <v>Chauffeur privé de Bruxelles vers Annecy</v>
      </c>
      <c r="Q389" s="14" t="str">
        <f aca="false">"Chauffeur privé "&amp;INDEX(10_Lieux!$K:$K,U389)&amp;" vers "&amp;INDEX(10_Lieux!$L:$L,V389)&amp;" : env. "&amp;I389&amp;" km, "&amp;J389&amp;" de route. Devis personnalisé, standard 24h/24 et 7j/7."</f>
        <v>Chauffeur privé de Bruxelles vers Annecy : env. 707 km, 7 h 30 de route. Devis personnalisé, standard 24h/24 et 7j/7.</v>
      </c>
      <c r="R389" s="14" t="n">
        <f aca="false">LEN(Q389)</f>
        <v>117</v>
      </c>
      <c r="S389" s="14" t="str">
        <f aca="false">INDEX(10_Lieux!$C:$C,U389)</f>
        <v>Belgique</v>
      </c>
      <c r="T389" s="14" t="str">
        <f aca="false">INDEX(10_Lieux!$C:$C,V389)</f>
        <v>France</v>
      </c>
      <c r="U389" s="14" t="n">
        <f aca="false">MATCH(A389,10_Lieux!$A:$A,0)</f>
        <v>93</v>
      </c>
      <c r="V389" s="14" t="n">
        <f aca="false">MATCH(B389,10_Lieux!$A:$A,0)</f>
        <v>10</v>
      </c>
      <c r="W389" s="14" t="n">
        <f aca="false">ROUND(6371*2*ASIN(SQRT(SIN(RADIANS(INDEX(10_Lieux!$F:$F,V389)-INDEX(10_Lieux!$F:$F,U389))/2)^2+COS(RADIANS(INDEX(10_Lieux!$F:$F,U389)))*COS(RADIANS(INDEX(10_Lieux!$F:$F,V389)))*SIN(RADIANS(INDEX(10_Lieux!$G:$G,V389)-INDEX(10_Lieux!$G:$G,U389))/2)^2)),1)</f>
        <v>565.5</v>
      </c>
      <c r="X389" s="14" t="n">
        <f aca="false">ROUND(I389/IF(I389&lt;p_seuil_vitesse,p_vit_lente,p_vit_rapide)*60/15,0)*15</f>
        <v>450</v>
      </c>
      <c r="Y389" s="14" t="n">
        <f aca="false">MAX(IF(INDEX(10_Lieux!$B:$B,U389)&lt;&gt;"Ville",INDEX(10_Lieux!$I:$I,U389),0),IF(INDEX(10_Lieux!$B:$B,V389)&lt;&gt;"Ville",INDEX(10_Lieux!$I:$I,V389),0))</f>
        <v>0</v>
      </c>
      <c r="Z389" s="14" t="str">
        <f aca="false">A389&amp;"|"&amp;B389</f>
        <v>Bruxelles|Annecy</v>
      </c>
      <c r="AA389" s="14" t="str">
        <f aca="false">IF(I389&lt;p_local,"Local",IF(I389&lt;p_vv_min,"Courte distance",IF(I389&lt;p_tres_long,"Longue distance","Très longue distance")))</f>
        <v>Très longue distance</v>
      </c>
    </row>
    <row r="390" customFormat="false" ht="15" hidden="false" customHeight="true" outlineLevel="0" collapsed="false">
      <c r="A390" s="1" t="s">
        <v>156</v>
      </c>
      <c r="B390" s="1" t="s">
        <v>150</v>
      </c>
      <c r="C390" s="1" t="s">
        <v>33</v>
      </c>
      <c r="D390" s="1" t="s">
        <v>124</v>
      </c>
      <c r="E390" s="1" t="s">
        <v>534</v>
      </c>
      <c r="F390" s="14" t="s">
        <v>40</v>
      </c>
      <c r="G390" s="14" t="str">
        <f aca="false">IF(I390&lt;p_local,"Local → page infra",IF(H390&gt;=p_ph1,"Phase 1",IF(H390&gt;=p_ph2,"Phase 2","Phase 3")))</f>
        <v>Phase 2</v>
      </c>
      <c r="H390" s="14" t="n">
        <f aca="false">IF(I390&lt;p_local,0,IF(C390="Aéroport → Aéroport",p_pts_plein,IF(Y390&gt;0,IF(I390&lt;=Y390,p_pts_plein,IF(I390&lt;=p_mult2*Y390,p_pts_moyen,p_pts_r3)),IF(I390&gt;=p_vv_min,p_pts_plein,IF(I390&gt;=p_vv_moy,p_pts_moyen,p_pts_court))))+IF(INDEX(10_Lieux!$D:$D,U390)=1,p_prio1,p_prio2)+IF(INDEX(10_Lieux!$D:$D,V390)=1,p_prio1,p_prio2)+IF(K390="Oui",p_tf,0)+p_hub*((INDEX(10_Lieux!$H:$H,U390)="Hub")+(INDEX(10_Lieux!$H:$H,V390)="Hub"))+IF(OR(INDEX(10_Lieux!$H:$H,U390)="Premium",INDEX(10_Lieux!$H:$H,V390)="Premium"),p_prem,0))</f>
        <v>75</v>
      </c>
      <c r="I390" s="14" t="n">
        <f aca="false">ROUND(W390*p_facteur,0)</f>
        <v>748</v>
      </c>
      <c r="J390" s="14" t="str">
        <f aca="false">IF(X390&lt;60,X390&amp;" min",INT(X390/60)&amp;" h"&amp;IF(MOD(X390,60)=0,""," "&amp;TEXT(MOD(X390,60),"00")))</f>
        <v>7 h 45</v>
      </c>
      <c r="K390" s="14" t="str">
        <f aca="false">IF(S390&lt;&gt;T390,"Oui","Non")</f>
        <v>Oui</v>
      </c>
      <c r="L390" s="14" t="str">
        <f aca="false">IF(AND(INDEX(10_Lieux!$B:$B,U390)="Ville",INDEX(10_Lieux!$B:$B,V390)="Ville"),"/chauffeur-prive/"&amp;INDEX(10_Lieux!$E:$E,U390)&amp;"-"&amp;INDEX(10_Lieux!$E:$E,V390)&amp;"/","/chauffeur-prive/"&amp;INDEX(10_Lieux!$E:$E,U390)&amp;"/"&amp;INDEX(10_Lieux!$E:$E,V390)&amp;"/")</f>
        <v>/chauffeur-prive/bruxelles-chambery/</v>
      </c>
      <c r="M390" s="14" t="str">
        <f aca="false">IFERROR(INDEX($L:$L,MATCH(B390&amp;"|"&amp;A390,$Z:$Z,0)),"—")</f>
        <v>/chauffeur-prive/chambery-bruxelles/</v>
      </c>
      <c r="N390" s="14" t="str">
        <f aca="false">IF(LEN("Chauffeur privé "&amp;INDEX(10_Lieux!$J:$J,U390)&amp;" → "&amp;INDEX(10_Lieux!$J:$J,V390)&amp;" | 24h/24")&gt;60,"Chauffeur privé "&amp;INDEX(10_Lieux!$J:$J,U390)&amp;" → "&amp;INDEX(10_Lieux!$J:$J,V390),"Chauffeur privé "&amp;INDEX(10_Lieux!$J:$J,U390)&amp;" → "&amp;INDEX(10_Lieux!$J:$J,V390)&amp;" | 24h/24")</f>
        <v>Chauffeur privé Bruxelles → Chambéry | 24h/24</v>
      </c>
      <c r="O390" s="14" t="n">
        <f aca="false">LEN(N390)</f>
        <v>45</v>
      </c>
      <c r="P390" s="14" t="str">
        <f aca="false">"Chauffeur privé "&amp;INDEX(10_Lieux!$K:$K,U390)&amp;" vers "&amp;INDEX(10_Lieux!$L:$L,V390)</f>
        <v>Chauffeur privé de Bruxelles vers Chambéry</v>
      </c>
      <c r="Q390" s="14" t="str">
        <f aca="false">"Chauffeur privé "&amp;INDEX(10_Lieux!$K:$K,U390)&amp;" vers "&amp;INDEX(10_Lieux!$L:$L,V390)&amp;" : env. "&amp;I390&amp;" km, "&amp;J390&amp;" de route. Devis personnalisé, standard 24h/24 et 7j/7."</f>
        <v>Chauffeur privé de Bruxelles vers Chambéry : env. 748 km, 7 h 45 de route. Devis personnalisé, standard 24h/24 et 7j/7.</v>
      </c>
      <c r="R390" s="14" t="n">
        <f aca="false">LEN(Q390)</f>
        <v>119</v>
      </c>
      <c r="S390" s="14" t="str">
        <f aca="false">INDEX(10_Lieux!$C:$C,U390)</f>
        <v>Belgique</v>
      </c>
      <c r="T390" s="14" t="str">
        <f aca="false">INDEX(10_Lieux!$C:$C,V390)</f>
        <v>France</v>
      </c>
      <c r="U390" s="14" t="n">
        <f aca="false">MATCH(A390,10_Lieux!$A:$A,0)</f>
        <v>93</v>
      </c>
      <c r="V390" s="14" t="n">
        <f aca="false">MATCH(B390,10_Lieux!$A:$A,0)</f>
        <v>11</v>
      </c>
      <c r="W390" s="14" t="n">
        <f aca="false">ROUND(6371*2*ASIN(SQRT(SIN(RADIANS(INDEX(10_Lieux!$F:$F,V390)-INDEX(10_Lieux!$F:$F,U390))/2)^2+COS(RADIANS(INDEX(10_Lieux!$F:$F,U390)))*COS(RADIANS(INDEX(10_Lieux!$F:$F,V390)))*SIN(RADIANS(INDEX(10_Lieux!$G:$G,V390)-INDEX(10_Lieux!$G:$G,U390))/2)^2)),1)</f>
        <v>598.7</v>
      </c>
      <c r="X390" s="14" t="n">
        <f aca="false">ROUND(I390/IF(I390&lt;p_seuil_vitesse,p_vit_lente,p_vit_rapide)*60/15,0)*15</f>
        <v>465</v>
      </c>
      <c r="Y390" s="14" t="n">
        <f aca="false">MAX(IF(INDEX(10_Lieux!$B:$B,U390)&lt;&gt;"Ville",INDEX(10_Lieux!$I:$I,U390),0),IF(INDEX(10_Lieux!$B:$B,V390)&lt;&gt;"Ville",INDEX(10_Lieux!$I:$I,V390),0))</f>
        <v>0</v>
      </c>
      <c r="Z390" s="14" t="str">
        <f aca="false">A390&amp;"|"&amp;B390</f>
        <v>Bruxelles|Chambéry</v>
      </c>
      <c r="AA390" s="14" t="str">
        <f aca="false">IF(I390&lt;p_local,"Local",IF(I390&lt;p_vv_min,"Courte distance",IF(I390&lt;p_tres_long,"Longue distance","Très longue distance")))</f>
        <v>Très longue distance</v>
      </c>
    </row>
    <row r="391" customFormat="false" ht="15" hidden="false" customHeight="true" outlineLevel="0" collapsed="false">
      <c r="A391" s="1" t="s">
        <v>156</v>
      </c>
      <c r="B391" s="1" t="s">
        <v>152</v>
      </c>
      <c r="C391" s="1" t="s">
        <v>33</v>
      </c>
      <c r="D391" s="1" t="s">
        <v>124</v>
      </c>
      <c r="E391" s="1" t="s">
        <v>535</v>
      </c>
      <c r="F391" s="14" t="s">
        <v>40</v>
      </c>
      <c r="G391" s="14" t="str">
        <f aca="false">IF(I391&lt;p_local,"Local → page infra",IF(H391&gt;=p_ph1,"Phase 1",IF(H391&gt;=p_ph2,"Phase 2","Phase 3")))</f>
        <v>Phase 1</v>
      </c>
      <c r="H391" s="14" t="n">
        <f aca="false">IF(I391&lt;p_local,0,IF(C391="Aéroport → Aéroport",p_pts_plein,IF(Y391&gt;0,IF(I391&lt;=Y391,p_pts_plein,IF(I391&lt;=p_mult2*Y391,p_pts_moyen,p_pts_r3)),IF(I391&gt;=p_vv_min,p_pts_plein,IF(I391&gt;=p_vv_moy,p_pts_moyen,p_pts_court))))+IF(INDEX(10_Lieux!$D:$D,U391)=1,p_prio1,p_prio2)+IF(INDEX(10_Lieux!$D:$D,V391)=1,p_prio1,p_prio2)+IF(K391="Oui",p_tf,0)+p_hub*((INDEX(10_Lieux!$H:$H,U391)="Hub")+(INDEX(10_Lieux!$H:$H,V391)="Hub"))+IF(OR(INDEX(10_Lieux!$H:$H,U391)="Premium",INDEX(10_Lieux!$H:$H,V391)="Premium"),p_prem,0))</f>
        <v>90</v>
      </c>
      <c r="I391" s="14" t="n">
        <f aca="false">ROUND(W391*p_facteur,0)</f>
        <v>666</v>
      </c>
      <c r="J391" s="14" t="str">
        <f aca="false">IF(X391&lt;60,X391&amp;" min",INT(X391/60)&amp;" h"&amp;IF(MOD(X391,60)=0,""," "&amp;TEXT(MOD(X391,60),"00")))</f>
        <v>7 h</v>
      </c>
      <c r="K391" s="14" t="str">
        <f aca="false">IF(S391&lt;&gt;T391,"Oui","Non")</f>
        <v>Oui</v>
      </c>
      <c r="L391" s="14" t="str">
        <f aca="false">IF(AND(INDEX(10_Lieux!$B:$B,U391)="Ville",INDEX(10_Lieux!$B:$B,V391)="Ville"),"/chauffeur-prive/"&amp;INDEX(10_Lieux!$E:$E,U391)&amp;"-"&amp;INDEX(10_Lieux!$E:$E,V391)&amp;"/","/chauffeur-prive/"&amp;INDEX(10_Lieux!$E:$E,U391)&amp;"/"&amp;INDEX(10_Lieux!$E:$E,V391)&amp;"/")</f>
        <v>/chauffeur-prive/bruxelles-geneve/</v>
      </c>
      <c r="M391" s="14" t="str">
        <f aca="false">IFERROR(INDEX($L:$L,MATCH(B391&amp;"|"&amp;A391,$Z:$Z,0)),"—")</f>
        <v>/chauffeur-prive/geneve-bruxelles/</v>
      </c>
      <c r="N391" s="14" t="str">
        <f aca="false">IF(LEN("Chauffeur privé "&amp;INDEX(10_Lieux!$J:$J,U391)&amp;" → "&amp;INDEX(10_Lieux!$J:$J,V391)&amp;" | 24h/24")&gt;60,"Chauffeur privé "&amp;INDEX(10_Lieux!$J:$J,U391)&amp;" → "&amp;INDEX(10_Lieux!$J:$J,V391),"Chauffeur privé "&amp;INDEX(10_Lieux!$J:$J,U391)&amp;" → "&amp;INDEX(10_Lieux!$J:$J,V391)&amp;" | 24h/24")</f>
        <v>Chauffeur privé Bruxelles → Genève | 24h/24</v>
      </c>
      <c r="O391" s="14" t="n">
        <f aca="false">LEN(N391)</f>
        <v>43</v>
      </c>
      <c r="P391" s="14" t="str">
        <f aca="false">"Chauffeur privé "&amp;INDEX(10_Lieux!$K:$K,U391)&amp;" vers "&amp;INDEX(10_Lieux!$L:$L,V391)</f>
        <v>Chauffeur privé de Bruxelles vers Genève</v>
      </c>
      <c r="Q391" s="14" t="str">
        <f aca="false">"Chauffeur privé "&amp;INDEX(10_Lieux!$K:$K,U391)&amp;" vers "&amp;INDEX(10_Lieux!$L:$L,V391)&amp;" : env. "&amp;I391&amp;" km, "&amp;J391&amp;" de route. Devis personnalisé, standard 24h/24 et 7j/7."</f>
        <v>Chauffeur privé de Bruxelles vers Genève : env. 666 km, 7 h de route. Devis personnalisé, standard 24h/24 et 7j/7.</v>
      </c>
      <c r="R391" s="14" t="n">
        <f aca="false">LEN(Q391)</f>
        <v>114</v>
      </c>
      <c r="S391" s="14" t="str">
        <f aca="false">INDEX(10_Lieux!$C:$C,U391)</f>
        <v>Belgique</v>
      </c>
      <c r="T391" s="14" t="str">
        <f aca="false">INDEX(10_Lieux!$C:$C,V391)</f>
        <v>Suisse</v>
      </c>
      <c r="U391" s="14" t="n">
        <f aca="false">MATCH(A391,10_Lieux!$A:$A,0)</f>
        <v>93</v>
      </c>
      <c r="V391" s="14" t="n">
        <f aca="false">MATCH(B391,10_Lieux!$A:$A,0)</f>
        <v>111</v>
      </c>
      <c r="W391" s="14" t="n">
        <f aca="false">ROUND(6371*2*ASIN(SQRT(SIN(RADIANS(INDEX(10_Lieux!$F:$F,V391)-INDEX(10_Lieux!$F:$F,U391))/2)^2+COS(RADIANS(INDEX(10_Lieux!$F:$F,U391)))*COS(RADIANS(INDEX(10_Lieux!$F:$F,V391)))*SIN(RADIANS(INDEX(10_Lieux!$G:$G,V391)-INDEX(10_Lieux!$G:$G,U391))/2)^2)),1)</f>
        <v>532.7</v>
      </c>
      <c r="X391" s="14" t="n">
        <f aca="false">ROUND(I391/IF(I391&lt;p_seuil_vitesse,p_vit_lente,p_vit_rapide)*60/15,0)*15</f>
        <v>420</v>
      </c>
      <c r="Y391" s="14" t="n">
        <f aca="false">MAX(IF(INDEX(10_Lieux!$B:$B,U391)&lt;&gt;"Ville",INDEX(10_Lieux!$I:$I,U391),0),IF(INDEX(10_Lieux!$B:$B,V391)&lt;&gt;"Ville",INDEX(10_Lieux!$I:$I,V391),0))</f>
        <v>0</v>
      </c>
      <c r="Z391" s="14" t="str">
        <f aca="false">A391&amp;"|"&amp;B391</f>
        <v>Bruxelles|Genève</v>
      </c>
      <c r="AA391" s="14" t="str">
        <f aca="false">IF(I391&lt;p_local,"Local",IF(I391&lt;p_vv_min,"Courte distance",IF(I391&lt;p_tres_long,"Longue distance","Très longue distance")))</f>
        <v>Longue distance</v>
      </c>
    </row>
    <row r="392" customFormat="false" ht="15" hidden="false" customHeight="true" outlineLevel="0" collapsed="false">
      <c r="A392" s="1" t="s">
        <v>156</v>
      </c>
      <c r="B392" s="1" t="s">
        <v>154</v>
      </c>
      <c r="C392" s="1" t="s">
        <v>33</v>
      </c>
      <c r="D392" s="1" t="s">
        <v>124</v>
      </c>
      <c r="E392" s="1" t="s">
        <v>536</v>
      </c>
      <c r="F392" s="14" t="s">
        <v>40</v>
      </c>
      <c r="G392" s="14" t="str">
        <f aca="false">IF(I392&lt;p_local,"Local → page infra",IF(H392&gt;=p_ph1,"Phase 1",IF(H392&gt;=p_ph2,"Phase 2","Phase 3")))</f>
        <v>Phase 1</v>
      </c>
      <c r="H392" s="14" t="n">
        <f aca="false">IF(I392&lt;p_local,0,IF(C392="Aéroport → Aéroport",p_pts_plein,IF(Y392&gt;0,IF(I392&lt;=Y392,p_pts_plein,IF(I392&lt;=p_mult2*Y392,p_pts_moyen,p_pts_r3)),IF(I392&gt;=p_vv_min,p_pts_plein,IF(I392&gt;=p_vv_moy,p_pts_moyen,p_pts_court))))+IF(INDEX(10_Lieux!$D:$D,U392)=1,p_prio1,p_prio2)+IF(INDEX(10_Lieux!$D:$D,V392)=1,p_prio1,p_prio2)+IF(K392="Oui",p_tf,0)+p_hub*((INDEX(10_Lieux!$H:$H,U392)="Hub")+(INDEX(10_Lieux!$H:$H,V392)="Hub"))+IF(OR(INDEX(10_Lieux!$H:$H,U392)="Premium",INDEX(10_Lieux!$H:$H,V392)="Premium"),p_prem,0))</f>
        <v>80</v>
      </c>
      <c r="I392" s="14" t="n">
        <f aca="false">ROUND(W392*p_facteur,0)</f>
        <v>637</v>
      </c>
      <c r="J392" s="14" t="str">
        <f aca="false">IF(X392&lt;60,X392&amp;" min",INT(X392/60)&amp;" h"&amp;IF(MOD(X392,60)=0,""," "&amp;TEXT(MOD(X392,60),"00")))</f>
        <v>6 h 45</v>
      </c>
      <c r="K392" s="14" t="str">
        <f aca="false">IF(S392&lt;&gt;T392,"Oui","Non")</f>
        <v>Oui</v>
      </c>
      <c r="L392" s="14" t="str">
        <f aca="false">IF(AND(INDEX(10_Lieux!$B:$B,U392)="Ville",INDEX(10_Lieux!$B:$B,V392)="Ville"),"/chauffeur-prive/"&amp;INDEX(10_Lieux!$E:$E,U392)&amp;"-"&amp;INDEX(10_Lieux!$E:$E,V392)&amp;"/","/chauffeur-prive/"&amp;INDEX(10_Lieux!$E:$E,U392)&amp;"/"&amp;INDEX(10_Lieux!$E:$E,V392)&amp;"/")</f>
        <v>/chauffeur-prive/bruxelles-lausanne/</v>
      </c>
      <c r="M392" s="14" t="str">
        <f aca="false">IFERROR(INDEX($L:$L,MATCH(B392&amp;"|"&amp;A392,$Z:$Z,0)),"—")</f>
        <v>/chauffeur-prive/lausanne-bruxelles/</v>
      </c>
      <c r="N392" s="14" t="str">
        <f aca="false">IF(LEN("Chauffeur privé "&amp;INDEX(10_Lieux!$J:$J,U392)&amp;" → "&amp;INDEX(10_Lieux!$J:$J,V392)&amp;" | 24h/24")&gt;60,"Chauffeur privé "&amp;INDEX(10_Lieux!$J:$J,U392)&amp;" → "&amp;INDEX(10_Lieux!$J:$J,V392),"Chauffeur privé "&amp;INDEX(10_Lieux!$J:$J,U392)&amp;" → "&amp;INDEX(10_Lieux!$J:$J,V392)&amp;" | 24h/24")</f>
        <v>Chauffeur privé Bruxelles → Lausanne | 24h/24</v>
      </c>
      <c r="O392" s="14" t="n">
        <f aca="false">LEN(N392)</f>
        <v>45</v>
      </c>
      <c r="P392" s="14" t="str">
        <f aca="false">"Chauffeur privé "&amp;INDEX(10_Lieux!$K:$K,U392)&amp;" vers "&amp;INDEX(10_Lieux!$L:$L,V392)</f>
        <v>Chauffeur privé de Bruxelles vers Lausanne</v>
      </c>
      <c r="Q392" s="14" t="str">
        <f aca="false">"Chauffeur privé "&amp;INDEX(10_Lieux!$K:$K,U392)&amp;" vers "&amp;INDEX(10_Lieux!$L:$L,V392)&amp;" : env. "&amp;I392&amp;" km, "&amp;J392&amp;" de route. Devis personnalisé, standard 24h/24 et 7j/7."</f>
        <v>Chauffeur privé de Bruxelles vers Lausanne : env. 637 km, 6 h 45 de route. Devis personnalisé, standard 24h/24 et 7j/7.</v>
      </c>
      <c r="R392" s="14" t="n">
        <f aca="false">LEN(Q392)</f>
        <v>119</v>
      </c>
      <c r="S392" s="14" t="str">
        <f aca="false">INDEX(10_Lieux!$C:$C,U392)</f>
        <v>Belgique</v>
      </c>
      <c r="T392" s="14" t="str">
        <f aca="false">INDEX(10_Lieux!$C:$C,V392)</f>
        <v>Suisse</v>
      </c>
      <c r="U392" s="14" t="n">
        <f aca="false">MATCH(A392,10_Lieux!$A:$A,0)</f>
        <v>93</v>
      </c>
      <c r="V392" s="14" t="n">
        <f aca="false">MATCH(B392,10_Lieux!$A:$A,0)</f>
        <v>112</v>
      </c>
      <c r="W392" s="14" t="n">
        <f aca="false">ROUND(6371*2*ASIN(SQRT(SIN(RADIANS(INDEX(10_Lieux!$F:$F,V392)-INDEX(10_Lieux!$F:$F,U392))/2)^2+COS(RADIANS(INDEX(10_Lieux!$F:$F,U392)))*COS(RADIANS(INDEX(10_Lieux!$F:$F,V392)))*SIN(RADIANS(INDEX(10_Lieux!$G:$G,V392)-INDEX(10_Lieux!$G:$G,U392))/2)^2)),1)</f>
        <v>509.3</v>
      </c>
      <c r="X392" s="14" t="n">
        <f aca="false">ROUND(I392/IF(I392&lt;p_seuil_vitesse,p_vit_lente,p_vit_rapide)*60/15,0)*15</f>
        <v>405</v>
      </c>
      <c r="Y392" s="14" t="n">
        <f aca="false">MAX(IF(INDEX(10_Lieux!$B:$B,U392)&lt;&gt;"Ville",INDEX(10_Lieux!$I:$I,U392),0),IF(INDEX(10_Lieux!$B:$B,V392)&lt;&gt;"Ville",INDEX(10_Lieux!$I:$I,V392),0))</f>
        <v>0</v>
      </c>
      <c r="Z392" s="14" t="str">
        <f aca="false">A392&amp;"|"&amp;B392</f>
        <v>Bruxelles|Lausanne</v>
      </c>
      <c r="AA392" s="14" t="str">
        <f aca="false">IF(I392&lt;p_local,"Local",IF(I392&lt;p_vv_min,"Courte distance",IF(I392&lt;p_tres_long,"Longue distance","Très longue distance")))</f>
        <v>Longue distance</v>
      </c>
    </row>
    <row r="393" customFormat="false" ht="15" hidden="false" customHeight="true" outlineLevel="0" collapsed="false">
      <c r="A393" s="1" t="s">
        <v>156</v>
      </c>
      <c r="B393" s="1" t="s">
        <v>158</v>
      </c>
      <c r="C393" s="1" t="s">
        <v>33</v>
      </c>
      <c r="D393" s="1" t="s">
        <v>124</v>
      </c>
      <c r="E393" s="1" t="s">
        <v>537</v>
      </c>
      <c r="F393" s="14" t="s">
        <v>40</v>
      </c>
      <c r="G393" s="14" t="str">
        <f aca="false">IF(I393&lt;p_local,"Local → page infra",IF(H393&gt;=p_ph1,"Phase 1",IF(H393&gt;=p_ph2,"Phase 2","Phase 3")))</f>
        <v>Phase 2</v>
      </c>
      <c r="H393" s="14" t="n">
        <f aca="false">IF(I393&lt;p_local,0,IF(C393="Aéroport → Aéroport",p_pts_plein,IF(Y393&gt;0,IF(I393&lt;=Y393,p_pts_plein,IF(I393&lt;=p_mult2*Y393,p_pts_moyen,p_pts_r3)),IF(I393&gt;=p_vv_min,p_pts_plein,IF(I393&gt;=p_vv_moy,p_pts_moyen,p_pts_court))))+IF(INDEX(10_Lieux!$D:$D,U393)=1,p_prio1,p_prio2)+IF(INDEX(10_Lieux!$D:$D,V393)=1,p_prio1,p_prio2)+IF(K393="Oui",p_tf,0)+p_hub*((INDEX(10_Lieux!$H:$H,U393)="Hub")+(INDEX(10_Lieux!$H:$H,V393)="Hub"))+IF(OR(INDEX(10_Lieux!$H:$H,U393)="Premium",INDEX(10_Lieux!$H:$H,V393)="Premium"),p_prem,0))</f>
        <v>70</v>
      </c>
      <c r="I393" s="14" t="n">
        <f aca="false">ROUND(W393*p_facteur,0)</f>
        <v>111</v>
      </c>
      <c r="J393" s="14" t="str">
        <f aca="false">IF(X393&lt;60,X393&amp;" min",INT(X393/60)&amp;" h"&amp;IF(MOD(X393,60)=0,""," "&amp;TEXT(MOD(X393,60),"00")))</f>
        <v>1 h 15</v>
      </c>
      <c r="K393" s="14" t="str">
        <f aca="false">IF(S393&lt;&gt;T393,"Oui","Non")</f>
        <v>Non</v>
      </c>
      <c r="L393" s="14" t="str">
        <f aca="false">IF(AND(INDEX(10_Lieux!$B:$B,U393)="Ville",INDEX(10_Lieux!$B:$B,V393)="Ville"),"/chauffeur-prive/"&amp;INDEX(10_Lieux!$E:$E,U393)&amp;"-"&amp;INDEX(10_Lieux!$E:$E,V393)&amp;"/","/chauffeur-prive/"&amp;INDEX(10_Lieux!$E:$E,U393)&amp;"/"&amp;INDEX(10_Lieux!$E:$E,V393)&amp;"/")</f>
        <v>/chauffeur-prive/bruxelles-liege/</v>
      </c>
      <c r="M393" s="14" t="str">
        <f aca="false">IFERROR(INDEX($L:$L,MATCH(B393&amp;"|"&amp;A393,$Z:$Z,0)),"—")</f>
        <v>/chauffeur-prive/liege-bruxelles/</v>
      </c>
      <c r="N393" s="14" t="str">
        <f aca="false">IF(LEN("Chauffeur privé "&amp;INDEX(10_Lieux!$J:$J,U393)&amp;" → "&amp;INDEX(10_Lieux!$J:$J,V393)&amp;" | 24h/24")&gt;60,"Chauffeur privé "&amp;INDEX(10_Lieux!$J:$J,U393)&amp;" → "&amp;INDEX(10_Lieux!$J:$J,V393),"Chauffeur privé "&amp;INDEX(10_Lieux!$J:$J,U393)&amp;" → "&amp;INDEX(10_Lieux!$J:$J,V393)&amp;" | 24h/24")</f>
        <v>Chauffeur privé Bruxelles → Liège | 24h/24</v>
      </c>
      <c r="O393" s="14" t="n">
        <f aca="false">LEN(N393)</f>
        <v>42</v>
      </c>
      <c r="P393" s="14" t="str">
        <f aca="false">"Chauffeur privé "&amp;INDEX(10_Lieux!$K:$K,U393)&amp;" vers "&amp;INDEX(10_Lieux!$L:$L,V393)</f>
        <v>Chauffeur privé de Bruxelles vers Liège</v>
      </c>
      <c r="Q393" s="14" t="str">
        <f aca="false">"Chauffeur privé "&amp;INDEX(10_Lieux!$K:$K,U393)&amp;" vers "&amp;INDEX(10_Lieux!$L:$L,V393)&amp;" : env. "&amp;I393&amp;" km, "&amp;J393&amp;" de route. Devis personnalisé, standard 24h/24 et 7j/7."</f>
        <v>Chauffeur privé de Bruxelles vers Liège : env. 111 km, 1 h 15 de route. Devis personnalisé, standard 24h/24 et 7j/7.</v>
      </c>
      <c r="R393" s="14" t="n">
        <f aca="false">LEN(Q393)</f>
        <v>116</v>
      </c>
      <c r="S393" s="14" t="str">
        <f aca="false">INDEX(10_Lieux!$C:$C,U393)</f>
        <v>Belgique</v>
      </c>
      <c r="T393" s="14" t="str">
        <f aca="false">INDEX(10_Lieux!$C:$C,V393)</f>
        <v>Belgique</v>
      </c>
      <c r="U393" s="14" t="n">
        <f aca="false">MATCH(A393,10_Lieux!$A:$A,0)</f>
        <v>93</v>
      </c>
      <c r="V393" s="14" t="n">
        <f aca="false">MATCH(B393,10_Lieux!$A:$A,0)</f>
        <v>94</v>
      </c>
      <c r="W393" s="14" t="n">
        <f aca="false">ROUND(6371*2*ASIN(SQRT(SIN(RADIANS(INDEX(10_Lieux!$F:$F,V393)-INDEX(10_Lieux!$F:$F,U393))/2)^2+COS(RADIANS(INDEX(10_Lieux!$F:$F,U393)))*COS(RADIANS(INDEX(10_Lieux!$F:$F,V393)))*SIN(RADIANS(INDEX(10_Lieux!$G:$G,V393)-INDEX(10_Lieux!$G:$G,U393))/2)^2)),1)</f>
        <v>88.4</v>
      </c>
      <c r="X393" s="14" t="n">
        <f aca="false">ROUND(I393/IF(I393&lt;p_seuil_vitesse,p_vit_lente,p_vit_rapide)*60/15,0)*15</f>
        <v>75</v>
      </c>
      <c r="Y393" s="14" t="n">
        <f aca="false">MAX(IF(INDEX(10_Lieux!$B:$B,U393)&lt;&gt;"Ville",INDEX(10_Lieux!$I:$I,U393),0),IF(INDEX(10_Lieux!$B:$B,V393)&lt;&gt;"Ville",INDEX(10_Lieux!$I:$I,V393),0))</f>
        <v>0</v>
      </c>
      <c r="Z393" s="14" t="str">
        <f aca="false">A393&amp;"|"&amp;B393</f>
        <v>Bruxelles|Liège</v>
      </c>
      <c r="AA393" s="14" t="str">
        <f aca="false">IF(I393&lt;p_local,"Local",IF(I393&lt;p_vv_min,"Courte distance",IF(I393&lt;p_tres_long,"Longue distance","Très longue distance")))</f>
        <v>Longue distance</v>
      </c>
    </row>
    <row r="394" customFormat="false" ht="15" hidden="false" customHeight="true" outlineLevel="0" collapsed="false">
      <c r="A394" s="1" t="s">
        <v>156</v>
      </c>
      <c r="B394" s="1" t="s">
        <v>160</v>
      </c>
      <c r="C394" s="1" t="s">
        <v>33</v>
      </c>
      <c r="D394" s="1" t="s">
        <v>124</v>
      </c>
      <c r="E394" s="1" t="s">
        <v>538</v>
      </c>
      <c r="F394" s="14" t="s">
        <v>40</v>
      </c>
      <c r="G394" s="14" t="str">
        <f aca="false">IF(I394&lt;p_local,"Local → page infra",IF(H394&gt;=p_ph1,"Phase 1",IF(H394&gt;=p_ph2,"Phase 2","Phase 3")))</f>
        <v>Phase 3</v>
      </c>
      <c r="H394" s="14" t="n">
        <f aca="false">IF(I394&lt;p_local,0,IF(C394="Aéroport → Aéroport",p_pts_plein,IF(Y394&gt;0,IF(I394&lt;=Y394,p_pts_plein,IF(I394&lt;=p_mult2*Y394,p_pts_moyen,p_pts_r3)),IF(I394&gt;=p_vv_min,p_pts_plein,IF(I394&gt;=p_vv_moy,p_pts_moyen,p_pts_court))))+IF(INDEX(10_Lieux!$D:$D,U394)=1,p_prio1,p_prio2)+IF(INDEX(10_Lieux!$D:$D,V394)=1,p_prio1,p_prio2)+IF(K394="Oui",p_tf,0)+p_hub*((INDEX(10_Lieux!$H:$H,U394)="Hub")+(INDEX(10_Lieux!$H:$H,V394)="Hub"))+IF(OR(INDEX(10_Lieux!$H:$H,U394)="Premium",INDEX(10_Lieux!$H:$H,V394)="Premium"),p_prem,0))</f>
        <v>40</v>
      </c>
      <c r="I394" s="14" t="n">
        <f aca="false">ROUND(W394*p_facteur,0)</f>
        <v>61</v>
      </c>
      <c r="J394" s="14" t="str">
        <f aca="false">IF(X394&lt;60,X394&amp;" min",INT(X394/60)&amp;" h"&amp;IF(MOD(X394,60)=0,""," "&amp;TEXT(MOD(X394,60),"00")))</f>
        <v>45 min</v>
      </c>
      <c r="K394" s="14" t="str">
        <f aca="false">IF(S394&lt;&gt;T394,"Oui","Non")</f>
        <v>Non</v>
      </c>
      <c r="L394" s="14" t="str">
        <f aca="false">IF(AND(INDEX(10_Lieux!$B:$B,U394)="Ville",INDEX(10_Lieux!$B:$B,V394)="Ville"),"/chauffeur-prive/"&amp;INDEX(10_Lieux!$E:$E,U394)&amp;"-"&amp;INDEX(10_Lieux!$E:$E,V394)&amp;"/","/chauffeur-prive/"&amp;INDEX(10_Lieux!$E:$E,U394)&amp;"/"&amp;INDEX(10_Lieux!$E:$E,V394)&amp;"/")</f>
        <v>/chauffeur-prive/bruxelles-charleroi/</v>
      </c>
      <c r="M394" s="14" t="str">
        <f aca="false">IFERROR(INDEX($L:$L,MATCH(B394&amp;"|"&amp;A394,$Z:$Z,0)),"—")</f>
        <v>/chauffeur-prive/charleroi-bruxelles/</v>
      </c>
      <c r="N394" s="14" t="str">
        <f aca="false">IF(LEN("Chauffeur privé "&amp;INDEX(10_Lieux!$J:$J,U394)&amp;" → "&amp;INDEX(10_Lieux!$J:$J,V394)&amp;" | 24h/24")&gt;60,"Chauffeur privé "&amp;INDEX(10_Lieux!$J:$J,U394)&amp;" → "&amp;INDEX(10_Lieux!$J:$J,V394),"Chauffeur privé "&amp;INDEX(10_Lieux!$J:$J,U394)&amp;" → "&amp;INDEX(10_Lieux!$J:$J,V394)&amp;" | 24h/24")</f>
        <v>Chauffeur privé Bruxelles → Charleroi | 24h/24</v>
      </c>
      <c r="O394" s="14" t="n">
        <f aca="false">LEN(N394)</f>
        <v>46</v>
      </c>
      <c r="P394" s="14" t="str">
        <f aca="false">"Chauffeur privé "&amp;INDEX(10_Lieux!$K:$K,U394)&amp;" vers "&amp;INDEX(10_Lieux!$L:$L,V394)</f>
        <v>Chauffeur privé de Bruxelles vers Charleroi</v>
      </c>
      <c r="Q394" s="14" t="str">
        <f aca="false">"Chauffeur privé "&amp;INDEX(10_Lieux!$K:$K,U394)&amp;" vers "&amp;INDEX(10_Lieux!$L:$L,V394)&amp;" : env. "&amp;I394&amp;" km, "&amp;J394&amp;" de route. Devis personnalisé, standard 24h/24 et 7j/7."</f>
        <v>Chauffeur privé de Bruxelles vers Charleroi : env. 61 km, 45 min de route. Devis personnalisé, standard 24h/24 et 7j/7.</v>
      </c>
      <c r="R394" s="14" t="n">
        <f aca="false">LEN(Q394)</f>
        <v>119</v>
      </c>
      <c r="S394" s="14" t="str">
        <f aca="false">INDEX(10_Lieux!$C:$C,U394)</f>
        <v>Belgique</v>
      </c>
      <c r="T394" s="14" t="str">
        <f aca="false">INDEX(10_Lieux!$C:$C,V394)</f>
        <v>Belgique</v>
      </c>
      <c r="U394" s="14" t="n">
        <f aca="false">MATCH(A394,10_Lieux!$A:$A,0)</f>
        <v>93</v>
      </c>
      <c r="V394" s="14" t="n">
        <f aca="false">MATCH(B394,10_Lieux!$A:$A,0)</f>
        <v>96</v>
      </c>
      <c r="W394" s="14" t="n">
        <f aca="false">ROUND(6371*2*ASIN(SQRT(SIN(RADIANS(INDEX(10_Lieux!$F:$F,V394)-INDEX(10_Lieux!$F:$F,U394))/2)^2+COS(RADIANS(INDEX(10_Lieux!$F:$F,U394)))*COS(RADIANS(INDEX(10_Lieux!$F:$F,V394)))*SIN(RADIANS(INDEX(10_Lieux!$G:$G,V394)-INDEX(10_Lieux!$G:$G,U394))/2)^2)),1)</f>
        <v>48.9</v>
      </c>
      <c r="X394" s="14" t="n">
        <f aca="false">ROUND(I394/IF(I394&lt;p_seuil_vitesse,p_vit_lente,p_vit_rapide)*60/15,0)*15</f>
        <v>45</v>
      </c>
      <c r="Y394" s="14" t="n">
        <f aca="false">MAX(IF(INDEX(10_Lieux!$B:$B,U394)&lt;&gt;"Ville",INDEX(10_Lieux!$I:$I,U394),0),IF(INDEX(10_Lieux!$B:$B,V394)&lt;&gt;"Ville",INDEX(10_Lieux!$I:$I,V394),0))</f>
        <v>0</v>
      </c>
      <c r="Z394" s="14" t="str">
        <f aca="false">A394&amp;"|"&amp;B394</f>
        <v>Bruxelles|Charleroi</v>
      </c>
      <c r="AA394" s="14" t="str">
        <f aca="false">IF(I394&lt;p_local,"Local",IF(I394&lt;p_vv_min,"Courte distance",IF(I394&lt;p_tres_long,"Longue distance","Très longue distance")))</f>
        <v>Courte distance</v>
      </c>
    </row>
    <row r="395" customFormat="false" ht="15" hidden="false" customHeight="true" outlineLevel="0" collapsed="false">
      <c r="A395" s="1" t="s">
        <v>156</v>
      </c>
      <c r="B395" s="1" t="s">
        <v>162</v>
      </c>
      <c r="C395" s="1" t="s">
        <v>33</v>
      </c>
      <c r="D395" s="1" t="s">
        <v>124</v>
      </c>
      <c r="E395" s="1" t="s">
        <v>539</v>
      </c>
      <c r="F395" s="14" t="s">
        <v>40</v>
      </c>
      <c r="G395" s="14" t="str">
        <f aca="false">IF(I395&lt;p_local,"Local → page infra",IF(H395&gt;=p_ph1,"Phase 1",IF(H395&gt;=p_ph2,"Phase 2","Phase 3")))</f>
        <v>Phase 1</v>
      </c>
      <c r="H395" s="14" t="n">
        <f aca="false">IF(I395&lt;p_local,0,IF(C395="Aéroport → Aéroport",p_pts_plein,IF(Y395&gt;0,IF(I395&lt;=Y395,p_pts_plein,IF(I395&lt;=p_mult2*Y395,p_pts_moyen,p_pts_r3)),IF(I395&gt;=p_vv_min,p_pts_plein,IF(I395&gt;=p_vv_moy,p_pts_moyen,p_pts_court))))+IF(INDEX(10_Lieux!$D:$D,U395)=1,p_prio1,p_prio2)+IF(INDEX(10_Lieux!$D:$D,V395)=1,p_prio1,p_prio2)+IF(K395="Oui",p_tf,0)+p_hub*((INDEX(10_Lieux!$H:$H,U395)="Hub")+(INDEX(10_Lieux!$H:$H,V395)="Hub"))+IF(OR(INDEX(10_Lieux!$H:$H,U395)="Premium",INDEX(10_Lieux!$H:$H,V395)="Premium"),p_prem,0))</f>
        <v>80</v>
      </c>
      <c r="I395" s="14" t="n">
        <f aca="false">ROUND(W395*p_facteur,0)</f>
        <v>543</v>
      </c>
      <c r="J395" s="14" t="str">
        <f aca="false">IF(X395&lt;60,X395&amp;" min",INT(X395/60)&amp;" h"&amp;IF(MOD(X395,60)=0,""," "&amp;TEXT(MOD(X395,60),"00")))</f>
        <v>5 h 45</v>
      </c>
      <c r="K395" s="14" t="str">
        <f aca="false">IF(S395&lt;&gt;T395,"Oui","Non")</f>
        <v>Oui</v>
      </c>
      <c r="L395" s="14" t="str">
        <f aca="false">IF(AND(INDEX(10_Lieux!$B:$B,U395)="Ville",INDEX(10_Lieux!$B:$B,V395)="Ville"),"/chauffeur-prive/"&amp;INDEX(10_Lieux!$E:$E,U395)&amp;"-"&amp;INDEX(10_Lieux!$E:$E,V395)&amp;"/","/chauffeur-prive/"&amp;INDEX(10_Lieux!$E:$E,U395)&amp;"/"&amp;INDEX(10_Lieux!$E:$E,V395)&amp;"/")</f>
        <v>/chauffeur-prive/bruxelles-bale/</v>
      </c>
      <c r="M395" s="14" t="str">
        <f aca="false">IFERROR(INDEX($L:$L,MATCH(B395&amp;"|"&amp;A395,$Z:$Z,0)),"—")</f>
        <v>/chauffeur-prive/bale-bruxelles/</v>
      </c>
      <c r="N395" s="14" t="str">
        <f aca="false">IF(LEN("Chauffeur privé "&amp;INDEX(10_Lieux!$J:$J,U395)&amp;" → "&amp;INDEX(10_Lieux!$J:$J,V395)&amp;" | 24h/24")&gt;60,"Chauffeur privé "&amp;INDEX(10_Lieux!$J:$J,U395)&amp;" → "&amp;INDEX(10_Lieux!$J:$J,V395),"Chauffeur privé "&amp;INDEX(10_Lieux!$J:$J,U395)&amp;" → "&amp;INDEX(10_Lieux!$J:$J,V395)&amp;" | 24h/24")</f>
        <v>Chauffeur privé Bruxelles → Bâle | 24h/24</v>
      </c>
      <c r="O395" s="14" t="n">
        <f aca="false">LEN(N395)</f>
        <v>41</v>
      </c>
      <c r="P395" s="14" t="str">
        <f aca="false">"Chauffeur privé "&amp;INDEX(10_Lieux!$K:$K,U395)&amp;" vers "&amp;INDEX(10_Lieux!$L:$L,V395)</f>
        <v>Chauffeur privé de Bruxelles vers Bâle</v>
      </c>
      <c r="Q395" s="14" t="str">
        <f aca="false">"Chauffeur privé "&amp;INDEX(10_Lieux!$K:$K,U395)&amp;" vers "&amp;INDEX(10_Lieux!$L:$L,V395)&amp;" : env. "&amp;I395&amp;" km, "&amp;J395&amp;" de route. Devis personnalisé, standard 24h/24 et 7j/7."</f>
        <v>Chauffeur privé de Bruxelles vers Bâle : env. 543 km, 5 h 45 de route. Devis personnalisé, standard 24h/24 et 7j/7.</v>
      </c>
      <c r="R395" s="14" t="n">
        <f aca="false">LEN(Q395)</f>
        <v>115</v>
      </c>
      <c r="S395" s="14" t="str">
        <f aca="false">INDEX(10_Lieux!$C:$C,U395)</f>
        <v>Belgique</v>
      </c>
      <c r="T395" s="14" t="str">
        <f aca="false">INDEX(10_Lieux!$C:$C,V395)</f>
        <v>Suisse</v>
      </c>
      <c r="U395" s="14" t="n">
        <f aca="false">MATCH(A395,10_Lieux!$A:$A,0)</f>
        <v>93</v>
      </c>
      <c r="V395" s="14" t="n">
        <f aca="false">MATCH(B395,10_Lieux!$A:$A,0)</f>
        <v>121</v>
      </c>
      <c r="W395" s="14" t="n">
        <f aca="false">ROUND(6371*2*ASIN(SQRT(SIN(RADIANS(INDEX(10_Lieux!$F:$F,V395)-INDEX(10_Lieux!$F:$F,U395))/2)^2+COS(RADIANS(INDEX(10_Lieux!$F:$F,U395)))*COS(RADIANS(INDEX(10_Lieux!$F:$F,V395)))*SIN(RADIANS(INDEX(10_Lieux!$G:$G,V395)-INDEX(10_Lieux!$G:$G,U395))/2)^2)),1)</f>
        <v>434.3</v>
      </c>
      <c r="X395" s="14" t="n">
        <f aca="false">ROUND(I395/IF(I395&lt;p_seuil_vitesse,p_vit_lente,p_vit_rapide)*60/15,0)*15</f>
        <v>345</v>
      </c>
      <c r="Y395" s="14" t="n">
        <f aca="false">MAX(IF(INDEX(10_Lieux!$B:$B,U395)&lt;&gt;"Ville",INDEX(10_Lieux!$I:$I,U395),0),IF(INDEX(10_Lieux!$B:$B,V395)&lt;&gt;"Ville",INDEX(10_Lieux!$I:$I,V395),0))</f>
        <v>0</v>
      </c>
      <c r="Z395" s="14" t="str">
        <f aca="false">A395&amp;"|"&amp;B395</f>
        <v>Bruxelles|Bâle</v>
      </c>
      <c r="AA395" s="14" t="str">
        <f aca="false">IF(I395&lt;p_local,"Local",IF(I395&lt;p_vv_min,"Courte distance",IF(I395&lt;p_tres_long,"Longue distance","Très longue distance")))</f>
        <v>Longue distance</v>
      </c>
    </row>
    <row r="396" customFormat="false" ht="15" hidden="false" customHeight="true" outlineLevel="0" collapsed="false">
      <c r="A396" s="1" t="s">
        <v>156</v>
      </c>
      <c r="B396" s="1" t="s">
        <v>164</v>
      </c>
      <c r="C396" s="1" t="s">
        <v>33</v>
      </c>
      <c r="D396" s="1" t="s">
        <v>124</v>
      </c>
      <c r="E396" s="1" t="s">
        <v>540</v>
      </c>
      <c r="F396" s="14" t="s">
        <v>40</v>
      </c>
      <c r="G396" s="14" t="str">
        <f aca="false">IF(I396&lt;p_local,"Local → page infra",IF(H396&gt;=p_ph1,"Phase 1",IF(H396&gt;=p_ph2,"Phase 2","Phase 3")))</f>
        <v>Phase 1</v>
      </c>
      <c r="H396" s="14" t="n">
        <f aca="false">IF(I396&lt;p_local,0,IF(C396="Aéroport → Aéroport",p_pts_plein,IF(Y396&gt;0,IF(I396&lt;=Y396,p_pts_plein,IF(I396&lt;=p_mult2*Y396,p_pts_moyen,p_pts_r3)),IF(I396&gt;=p_vv_min,p_pts_plein,IF(I396&gt;=p_vv_moy,p_pts_moyen,p_pts_court))))+IF(INDEX(10_Lieux!$D:$D,U396)=1,p_prio1,p_prio2)+IF(INDEX(10_Lieux!$D:$D,V396)=1,p_prio1,p_prio2)+IF(K396="Oui",p_tf,0)+p_hub*((INDEX(10_Lieux!$H:$H,U396)="Hub")+(INDEX(10_Lieux!$H:$H,V396)="Hub"))+IF(OR(INDEX(10_Lieux!$H:$H,U396)="Premium",INDEX(10_Lieux!$H:$H,V396)="Premium"),p_prem,0))</f>
        <v>90</v>
      </c>
      <c r="I396" s="14" t="n">
        <f aca="false">ROUND(W396*p_facteur,0)</f>
        <v>614</v>
      </c>
      <c r="J396" s="14" t="str">
        <f aca="false">IF(X396&lt;60,X396&amp;" min",INT(X396/60)&amp;" h"&amp;IF(MOD(X396,60)=0,""," "&amp;TEXT(MOD(X396,60),"00")))</f>
        <v>6 h 30</v>
      </c>
      <c r="K396" s="14" t="str">
        <f aca="false">IF(S396&lt;&gt;T396,"Oui","Non")</f>
        <v>Oui</v>
      </c>
      <c r="L396" s="14" t="str">
        <f aca="false">IF(AND(INDEX(10_Lieux!$B:$B,U396)="Ville",INDEX(10_Lieux!$B:$B,V396)="Ville"),"/chauffeur-prive/"&amp;INDEX(10_Lieux!$E:$E,U396)&amp;"-"&amp;INDEX(10_Lieux!$E:$E,V396)&amp;"/","/chauffeur-prive/"&amp;INDEX(10_Lieux!$E:$E,U396)&amp;"/"&amp;INDEX(10_Lieux!$E:$E,V396)&amp;"/")</f>
        <v>/chauffeur-prive/bruxelles-zurich/</v>
      </c>
      <c r="M396" s="14" t="str">
        <f aca="false">IFERROR(INDEX($L:$L,MATCH(B396&amp;"|"&amp;A396,$Z:$Z,0)),"—")</f>
        <v>/chauffeur-prive/zurich-bruxelles/</v>
      </c>
      <c r="N396" s="14" t="str">
        <f aca="false">IF(LEN("Chauffeur privé "&amp;INDEX(10_Lieux!$J:$J,U396)&amp;" → "&amp;INDEX(10_Lieux!$J:$J,V396)&amp;" | 24h/24")&gt;60,"Chauffeur privé "&amp;INDEX(10_Lieux!$J:$J,U396)&amp;" → "&amp;INDEX(10_Lieux!$J:$J,V396),"Chauffeur privé "&amp;INDEX(10_Lieux!$J:$J,U396)&amp;" → "&amp;INDEX(10_Lieux!$J:$J,V396)&amp;" | 24h/24")</f>
        <v>Chauffeur privé Bruxelles → Zurich | 24h/24</v>
      </c>
      <c r="O396" s="14" t="n">
        <f aca="false">LEN(N396)</f>
        <v>43</v>
      </c>
      <c r="P396" s="14" t="str">
        <f aca="false">"Chauffeur privé "&amp;INDEX(10_Lieux!$K:$K,U396)&amp;" vers "&amp;INDEX(10_Lieux!$L:$L,V396)</f>
        <v>Chauffeur privé de Bruxelles vers Zurich</v>
      </c>
      <c r="Q396" s="14" t="str">
        <f aca="false">"Chauffeur privé "&amp;INDEX(10_Lieux!$K:$K,U396)&amp;" vers "&amp;INDEX(10_Lieux!$L:$L,V396)&amp;" : env. "&amp;I396&amp;" km, "&amp;J396&amp;" de route. Devis personnalisé, standard 24h/24 et 7j/7."</f>
        <v>Chauffeur privé de Bruxelles vers Zurich : env. 614 km, 6 h 30 de route. Devis personnalisé, standard 24h/24 et 7j/7.</v>
      </c>
      <c r="R396" s="14" t="n">
        <f aca="false">LEN(Q396)</f>
        <v>117</v>
      </c>
      <c r="S396" s="14" t="str">
        <f aca="false">INDEX(10_Lieux!$C:$C,U396)</f>
        <v>Belgique</v>
      </c>
      <c r="T396" s="14" t="str">
        <f aca="false">INDEX(10_Lieux!$C:$C,V396)</f>
        <v>Suisse</v>
      </c>
      <c r="U396" s="14" t="n">
        <f aca="false">MATCH(A396,10_Lieux!$A:$A,0)</f>
        <v>93</v>
      </c>
      <c r="V396" s="14" t="n">
        <f aca="false">MATCH(B396,10_Lieux!$A:$A,0)</f>
        <v>122</v>
      </c>
      <c r="W396" s="14" t="n">
        <f aca="false">ROUND(6371*2*ASIN(SQRT(SIN(RADIANS(INDEX(10_Lieux!$F:$F,V396)-INDEX(10_Lieux!$F:$F,U396))/2)^2+COS(RADIANS(INDEX(10_Lieux!$F:$F,U396)))*COS(RADIANS(INDEX(10_Lieux!$F:$F,V396)))*SIN(RADIANS(INDEX(10_Lieux!$G:$G,V396)-INDEX(10_Lieux!$G:$G,U396))/2)^2)),1)</f>
        <v>491.3</v>
      </c>
      <c r="X396" s="14" t="n">
        <f aca="false">ROUND(I396/IF(I396&lt;p_seuil_vitesse,p_vit_lente,p_vit_rapide)*60/15,0)*15</f>
        <v>390</v>
      </c>
      <c r="Y396" s="14" t="n">
        <f aca="false">MAX(IF(INDEX(10_Lieux!$B:$B,U396)&lt;&gt;"Ville",INDEX(10_Lieux!$I:$I,U396),0),IF(INDEX(10_Lieux!$B:$B,V396)&lt;&gt;"Ville",INDEX(10_Lieux!$I:$I,V396),0))</f>
        <v>0</v>
      </c>
      <c r="Z396" s="14" t="str">
        <f aca="false">A396&amp;"|"&amp;B396</f>
        <v>Bruxelles|Zurich</v>
      </c>
      <c r="AA396" s="14" t="str">
        <f aca="false">IF(I396&lt;p_local,"Local",IF(I396&lt;p_vv_min,"Courte distance",IF(I396&lt;p_tres_long,"Longue distance","Très longue distance")))</f>
        <v>Longue distance</v>
      </c>
    </row>
    <row r="397" customFormat="false" ht="15" hidden="false" customHeight="true" outlineLevel="0" collapsed="false">
      <c r="A397" s="1" t="s">
        <v>156</v>
      </c>
      <c r="B397" s="1" t="s">
        <v>166</v>
      </c>
      <c r="C397" s="1" t="s">
        <v>33</v>
      </c>
      <c r="D397" s="1" t="s">
        <v>124</v>
      </c>
      <c r="E397" s="1" t="s">
        <v>541</v>
      </c>
      <c r="F397" s="14" t="s">
        <v>40</v>
      </c>
      <c r="G397" s="14" t="str">
        <f aca="false">IF(I397&lt;p_local,"Local → page infra",IF(H397&gt;=p_ph1,"Phase 1",IF(H397&gt;=p_ph2,"Phase 2","Phase 3")))</f>
        <v>Phase 1</v>
      </c>
      <c r="H397" s="14" t="n">
        <f aca="false">IF(I397&lt;p_local,0,IF(C397="Aéroport → Aéroport",p_pts_plein,IF(Y397&gt;0,IF(I397&lt;=Y397,p_pts_plein,IF(I397&lt;=p_mult2*Y397,p_pts_moyen,p_pts_r3)),IF(I397&gt;=p_vv_min,p_pts_plein,IF(I397&gt;=p_vv_moy,p_pts_moyen,p_pts_court))))+IF(INDEX(10_Lieux!$D:$D,U397)=1,p_prio1,p_prio2)+IF(INDEX(10_Lieux!$D:$D,V397)=1,p_prio1,p_prio2)+IF(K397="Oui",p_tf,0)+p_hub*((INDEX(10_Lieux!$H:$H,U397)="Hub")+(INDEX(10_Lieux!$H:$H,V397)="Hub"))+IF(OR(INDEX(10_Lieux!$H:$H,U397)="Premium",INDEX(10_Lieux!$H:$H,V397)="Premium"),p_prem,0))</f>
        <v>80</v>
      </c>
      <c r="I397" s="14" t="n">
        <f aca="false">ROUND(W397*p_facteur,0)</f>
        <v>611</v>
      </c>
      <c r="J397" s="14" t="str">
        <f aca="false">IF(X397&lt;60,X397&amp;" min",INT(X397/60)&amp;" h"&amp;IF(MOD(X397,60)=0,""," "&amp;TEXT(MOD(X397,60),"00")))</f>
        <v>6 h 30</v>
      </c>
      <c r="K397" s="14" t="str">
        <f aca="false">IF(S397&lt;&gt;T397,"Oui","Non")</f>
        <v>Oui</v>
      </c>
      <c r="L397" s="14" t="str">
        <f aca="false">IF(AND(INDEX(10_Lieux!$B:$B,U397)="Ville",INDEX(10_Lieux!$B:$B,V397)="Ville"),"/chauffeur-prive/"&amp;INDEX(10_Lieux!$E:$E,U397)&amp;"-"&amp;INDEX(10_Lieux!$E:$E,V397)&amp;"/","/chauffeur-prive/"&amp;INDEX(10_Lieux!$E:$E,U397)&amp;"/"&amp;INDEX(10_Lieux!$E:$E,V397)&amp;"/")</f>
        <v>/chauffeur-prive/bruxelles-berne/</v>
      </c>
      <c r="M397" s="14" t="str">
        <f aca="false">IFERROR(INDEX($L:$L,MATCH(B397&amp;"|"&amp;A397,$Z:$Z,0)),"—")</f>
        <v>/chauffeur-prive/berne-bruxelles/</v>
      </c>
      <c r="N397" s="14" t="str">
        <f aca="false">IF(LEN("Chauffeur privé "&amp;INDEX(10_Lieux!$J:$J,U397)&amp;" → "&amp;INDEX(10_Lieux!$J:$J,V397)&amp;" | 24h/24")&gt;60,"Chauffeur privé "&amp;INDEX(10_Lieux!$J:$J,U397)&amp;" → "&amp;INDEX(10_Lieux!$J:$J,V397),"Chauffeur privé "&amp;INDEX(10_Lieux!$J:$J,U397)&amp;" → "&amp;INDEX(10_Lieux!$J:$J,V397)&amp;" | 24h/24")</f>
        <v>Chauffeur privé Bruxelles → Berne | 24h/24</v>
      </c>
      <c r="O397" s="14" t="n">
        <f aca="false">LEN(N397)</f>
        <v>42</v>
      </c>
      <c r="P397" s="14" t="str">
        <f aca="false">"Chauffeur privé "&amp;INDEX(10_Lieux!$K:$K,U397)&amp;" vers "&amp;INDEX(10_Lieux!$L:$L,V397)</f>
        <v>Chauffeur privé de Bruxelles vers Berne</v>
      </c>
      <c r="Q397" s="14" t="str">
        <f aca="false">"Chauffeur privé "&amp;INDEX(10_Lieux!$K:$K,U397)&amp;" vers "&amp;INDEX(10_Lieux!$L:$L,V397)&amp;" : env. "&amp;I397&amp;" km, "&amp;J397&amp;" de route. Devis personnalisé, standard 24h/24 et 7j/7."</f>
        <v>Chauffeur privé de Bruxelles vers Berne : env. 611 km, 6 h 30 de route. Devis personnalisé, standard 24h/24 et 7j/7.</v>
      </c>
      <c r="R397" s="14" t="n">
        <f aca="false">LEN(Q397)</f>
        <v>116</v>
      </c>
      <c r="S397" s="14" t="str">
        <f aca="false">INDEX(10_Lieux!$C:$C,U397)</f>
        <v>Belgique</v>
      </c>
      <c r="T397" s="14" t="str">
        <f aca="false">INDEX(10_Lieux!$C:$C,V397)</f>
        <v>Suisse</v>
      </c>
      <c r="U397" s="14" t="n">
        <f aca="false">MATCH(A397,10_Lieux!$A:$A,0)</f>
        <v>93</v>
      </c>
      <c r="V397" s="14" t="n">
        <f aca="false">MATCH(B397,10_Lieux!$A:$A,0)</f>
        <v>123</v>
      </c>
      <c r="W397" s="14" t="n">
        <f aca="false">ROUND(6371*2*ASIN(SQRT(SIN(RADIANS(INDEX(10_Lieux!$F:$F,V397)-INDEX(10_Lieux!$F:$F,U397))/2)^2+COS(RADIANS(INDEX(10_Lieux!$F:$F,U397)))*COS(RADIANS(INDEX(10_Lieux!$F:$F,V397)))*SIN(RADIANS(INDEX(10_Lieux!$G:$G,V397)-INDEX(10_Lieux!$G:$G,U397))/2)^2)),1)</f>
        <v>488.8</v>
      </c>
      <c r="X397" s="14" t="n">
        <f aca="false">ROUND(I397/IF(I397&lt;p_seuil_vitesse,p_vit_lente,p_vit_rapide)*60/15,0)*15</f>
        <v>390</v>
      </c>
      <c r="Y397" s="14" t="n">
        <f aca="false">MAX(IF(INDEX(10_Lieux!$B:$B,U397)&lt;&gt;"Ville",INDEX(10_Lieux!$I:$I,U397),0),IF(INDEX(10_Lieux!$B:$B,V397)&lt;&gt;"Ville",INDEX(10_Lieux!$I:$I,V397),0))</f>
        <v>0</v>
      </c>
      <c r="Z397" s="14" t="str">
        <f aca="false">A397&amp;"|"&amp;B397</f>
        <v>Bruxelles|Berne</v>
      </c>
      <c r="AA397" s="14" t="str">
        <f aca="false">IF(I397&lt;p_local,"Local",IF(I397&lt;p_vv_min,"Courte distance",IF(I397&lt;p_tres_long,"Longue distance","Très longue distance")))</f>
        <v>Longue distance</v>
      </c>
    </row>
    <row r="398" customFormat="false" ht="15" hidden="false" customHeight="true" outlineLevel="0" collapsed="false">
      <c r="A398" s="1" t="s">
        <v>158</v>
      </c>
      <c r="B398" s="1" t="s">
        <v>122</v>
      </c>
      <c r="C398" s="1" t="s">
        <v>33</v>
      </c>
      <c r="D398" s="1" t="s">
        <v>124</v>
      </c>
      <c r="E398" s="1" t="s">
        <v>542</v>
      </c>
      <c r="F398" s="14" t="s">
        <v>40</v>
      </c>
      <c r="G398" s="14" t="str">
        <f aca="false">IF(I398&lt;p_local,"Local → page infra",IF(H398&gt;=p_ph1,"Phase 1",IF(H398&gt;=p_ph2,"Phase 2","Phase 3")))</f>
        <v>Phase 1</v>
      </c>
      <c r="H398" s="14" t="n">
        <f aca="false">IF(I398&lt;p_local,0,IF(C398="Aéroport → Aéroport",p_pts_plein,IF(Y398&gt;0,IF(I398&lt;=Y398,p_pts_plein,IF(I398&lt;=p_mult2*Y398,p_pts_moyen,p_pts_r3)),IF(I398&gt;=p_vv_min,p_pts_plein,IF(I398&gt;=p_vv_moy,p_pts_moyen,p_pts_court))))+IF(INDEX(10_Lieux!$D:$D,U398)=1,p_prio1,p_prio2)+IF(INDEX(10_Lieux!$D:$D,V398)=1,p_prio1,p_prio2)+IF(K398="Oui",p_tf,0)+p_hub*((INDEX(10_Lieux!$H:$H,U398)="Hub")+(INDEX(10_Lieux!$H:$H,V398)="Hub"))+IF(OR(INDEX(10_Lieux!$H:$H,U398)="Premium",INDEX(10_Lieux!$H:$H,V398)="Premium"),p_prem,0))</f>
        <v>80</v>
      </c>
      <c r="I398" s="14" t="n">
        <f aca="false">ROUND(W398*p_facteur,0)</f>
        <v>380</v>
      </c>
      <c r="J398" s="14" t="str">
        <f aca="false">IF(X398&lt;60,X398&amp;" min",INT(X398/60)&amp;" h"&amp;IF(MOD(X398,60)=0,""," "&amp;TEXT(MOD(X398,60),"00")))</f>
        <v>4 h</v>
      </c>
      <c r="K398" s="14" t="str">
        <f aca="false">IF(S398&lt;&gt;T398,"Oui","Non")</f>
        <v>Oui</v>
      </c>
      <c r="L398" s="14" t="str">
        <f aca="false">IF(AND(INDEX(10_Lieux!$B:$B,U398)="Ville",INDEX(10_Lieux!$B:$B,V398)="Ville"),"/chauffeur-prive/"&amp;INDEX(10_Lieux!$E:$E,U398)&amp;"-"&amp;INDEX(10_Lieux!$E:$E,V398)&amp;"/","/chauffeur-prive/"&amp;INDEX(10_Lieux!$E:$E,U398)&amp;"/"&amp;INDEX(10_Lieux!$E:$E,V398)&amp;"/")</f>
        <v>/chauffeur-prive/liege-paris/</v>
      </c>
      <c r="M398" s="14" t="str">
        <f aca="false">IFERROR(INDEX($L:$L,MATCH(B398&amp;"|"&amp;A398,$Z:$Z,0)),"—")</f>
        <v>/chauffeur-prive/paris-liege/</v>
      </c>
      <c r="N398" s="14" t="str">
        <f aca="false">IF(LEN("Chauffeur privé "&amp;INDEX(10_Lieux!$J:$J,U398)&amp;" → "&amp;INDEX(10_Lieux!$J:$J,V398)&amp;" | 24h/24")&gt;60,"Chauffeur privé "&amp;INDEX(10_Lieux!$J:$J,U398)&amp;" → "&amp;INDEX(10_Lieux!$J:$J,V398),"Chauffeur privé "&amp;INDEX(10_Lieux!$J:$J,U398)&amp;" → "&amp;INDEX(10_Lieux!$J:$J,V398)&amp;" | 24h/24")</f>
        <v>Chauffeur privé Liège → Paris | 24h/24</v>
      </c>
      <c r="O398" s="14" t="n">
        <f aca="false">LEN(N398)</f>
        <v>38</v>
      </c>
      <c r="P398" s="14" t="str">
        <f aca="false">"Chauffeur privé "&amp;INDEX(10_Lieux!$K:$K,U398)&amp;" vers "&amp;INDEX(10_Lieux!$L:$L,V398)</f>
        <v>Chauffeur privé de Liège vers Paris</v>
      </c>
      <c r="Q398" s="14" t="str">
        <f aca="false">"Chauffeur privé "&amp;INDEX(10_Lieux!$K:$K,U398)&amp;" vers "&amp;INDEX(10_Lieux!$L:$L,V398)&amp;" : env. "&amp;I398&amp;" km, "&amp;J398&amp;" de route. Devis personnalisé, standard 24h/24 et 7j/7."</f>
        <v>Chauffeur privé de Liège vers Paris : env. 380 km, 4 h de route. Devis personnalisé, standard 24h/24 et 7j/7.</v>
      </c>
      <c r="R398" s="14" t="n">
        <f aca="false">LEN(Q398)</f>
        <v>109</v>
      </c>
      <c r="S398" s="14" t="str">
        <f aca="false">INDEX(10_Lieux!$C:$C,U398)</f>
        <v>Belgique</v>
      </c>
      <c r="T398" s="14" t="str">
        <f aca="false">INDEX(10_Lieux!$C:$C,V398)</f>
        <v>France</v>
      </c>
      <c r="U398" s="14" t="n">
        <f aca="false">MATCH(A398,10_Lieux!$A:$A,0)</f>
        <v>94</v>
      </c>
      <c r="V398" s="14" t="n">
        <f aca="false">MATCH(B398,10_Lieux!$A:$A,0)</f>
        <v>2</v>
      </c>
      <c r="W398" s="14" t="n">
        <f aca="false">ROUND(6371*2*ASIN(SQRT(SIN(RADIANS(INDEX(10_Lieux!$F:$F,V398)-INDEX(10_Lieux!$F:$F,U398))/2)^2+COS(RADIANS(INDEX(10_Lieux!$F:$F,U398)))*COS(RADIANS(INDEX(10_Lieux!$F:$F,V398)))*SIN(RADIANS(INDEX(10_Lieux!$G:$G,V398)-INDEX(10_Lieux!$G:$G,U398))/2)^2)),1)</f>
        <v>303.9</v>
      </c>
      <c r="X398" s="14" t="n">
        <f aca="false">ROUND(I398/IF(I398&lt;p_seuil_vitesse,p_vit_lente,p_vit_rapide)*60/15,0)*15</f>
        <v>240</v>
      </c>
      <c r="Y398" s="14" t="n">
        <f aca="false">MAX(IF(INDEX(10_Lieux!$B:$B,U398)&lt;&gt;"Ville",INDEX(10_Lieux!$I:$I,U398),0),IF(INDEX(10_Lieux!$B:$B,V398)&lt;&gt;"Ville",INDEX(10_Lieux!$I:$I,V398),0))</f>
        <v>0</v>
      </c>
      <c r="Z398" s="14" t="str">
        <f aca="false">A398&amp;"|"&amp;B398</f>
        <v>Liège|Paris</v>
      </c>
      <c r="AA398" s="14" t="str">
        <f aca="false">IF(I398&lt;p_local,"Local",IF(I398&lt;p_vv_min,"Courte distance",IF(I398&lt;p_tres_long,"Longue distance","Très longue distance")))</f>
        <v>Longue distance</v>
      </c>
    </row>
    <row r="399" customFormat="false" ht="15" hidden="false" customHeight="true" outlineLevel="0" collapsed="false">
      <c r="A399" s="1" t="s">
        <v>158</v>
      </c>
      <c r="B399" s="1" t="s">
        <v>123</v>
      </c>
      <c r="C399" s="1" t="s">
        <v>33</v>
      </c>
      <c r="D399" s="1" t="s">
        <v>124</v>
      </c>
      <c r="E399" s="1" t="s">
        <v>543</v>
      </c>
      <c r="F399" s="14" t="s">
        <v>40</v>
      </c>
      <c r="G399" s="14" t="str">
        <f aca="false">IF(I399&lt;p_local,"Local → page infra",IF(H399&gt;=p_ph1,"Phase 1",IF(H399&gt;=p_ph2,"Phase 2","Phase 3")))</f>
        <v>Phase 1</v>
      </c>
      <c r="H399" s="14" t="n">
        <f aca="false">IF(I399&lt;p_local,0,IF(C399="Aéroport → Aéroport",p_pts_plein,IF(Y399&gt;0,IF(I399&lt;=Y399,p_pts_plein,IF(I399&lt;=p_mult2*Y399,p_pts_moyen,p_pts_r3)),IF(I399&gt;=p_vv_min,p_pts_plein,IF(I399&gt;=p_vv_moy,p_pts_moyen,p_pts_court))))+IF(INDEX(10_Lieux!$D:$D,U399)=1,p_prio1,p_prio2)+IF(INDEX(10_Lieux!$D:$D,V399)=1,p_prio1,p_prio2)+IF(K399="Oui",p_tf,0)+p_hub*((INDEX(10_Lieux!$H:$H,U399)="Hub")+(INDEX(10_Lieux!$H:$H,V399)="Hub"))+IF(OR(INDEX(10_Lieux!$H:$H,U399)="Premium",INDEX(10_Lieux!$H:$H,V399)="Premium"),p_prem,0))</f>
        <v>80</v>
      </c>
      <c r="I399" s="14" t="n">
        <f aca="false">ROUND(W399*p_facteur,0)</f>
        <v>680</v>
      </c>
      <c r="J399" s="14" t="str">
        <f aca="false">IF(X399&lt;60,X399&amp;" min",INT(X399/60)&amp;" h"&amp;IF(MOD(X399,60)=0,""," "&amp;TEXT(MOD(X399,60),"00")))</f>
        <v>7 h 15</v>
      </c>
      <c r="K399" s="14" t="str">
        <f aca="false">IF(S399&lt;&gt;T399,"Oui","Non")</f>
        <v>Oui</v>
      </c>
      <c r="L399" s="14" t="str">
        <f aca="false">IF(AND(INDEX(10_Lieux!$B:$B,U399)="Ville",INDEX(10_Lieux!$B:$B,V399)="Ville"),"/chauffeur-prive/"&amp;INDEX(10_Lieux!$E:$E,U399)&amp;"-"&amp;INDEX(10_Lieux!$E:$E,V399)&amp;"/","/chauffeur-prive/"&amp;INDEX(10_Lieux!$E:$E,U399)&amp;"/"&amp;INDEX(10_Lieux!$E:$E,V399)&amp;"/")</f>
        <v>/chauffeur-prive/liege-lyon/</v>
      </c>
      <c r="M399" s="14" t="str">
        <f aca="false">IFERROR(INDEX($L:$L,MATCH(B399&amp;"|"&amp;A399,$Z:$Z,0)),"—")</f>
        <v>/chauffeur-prive/lyon-liege/</v>
      </c>
      <c r="N399" s="14" t="str">
        <f aca="false">IF(LEN("Chauffeur privé "&amp;INDEX(10_Lieux!$J:$J,U399)&amp;" → "&amp;INDEX(10_Lieux!$J:$J,V399)&amp;" | 24h/24")&gt;60,"Chauffeur privé "&amp;INDEX(10_Lieux!$J:$J,U399)&amp;" → "&amp;INDEX(10_Lieux!$J:$J,V399),"Chauffeur privé "&amp;INDEX(10_Lieux!$J:$J,U399)&amp;" → "&amp;INDEX(10_Lieux!$J:$J,V399)&amp;" | 24h/24")</f>
        <v>Chauffeur privé Liège → Lyon | 24h/24</v>
      </c>
      <c r="O399" s="14" t="n">
        <f aca="false">LEN(N399)</f>
        <v>37</v>
      </c>
      <c r="P399" s="14" t="str">
        <f aca="false">"Chauffeur privé "&amp;INDEX(10_Lieux!$K:$K,U399)&amp;" vers "&amp;INDEX(10_Lieux!$L:$L,V399)</f>
        <v>Chauffeur privé de Liège vers Lyon</v>
      </c>
      <c r="Q399" s="14" t="str">
        <f aca="false">"Chauffeur privé "&amp;INDEX(10_Lieux!$K:$K,U399)&amp;" vers "&amp;INDEX(10_Lieux!$L:$L,V399)&amp;" : env. "&amp;I399&amp;" km, "&amp;J399&amp;" de route. Devis personnalisé, standard 24h/24 et 7j/7."</f>
        <v>Chauffeur privé de Liège vers Lyon : env. 680 km, 7 h 15 de route. Devis personnalisé, standard 24h/24 et 7j/7.</v>
      </c>
      <c r="R399" s="14" t="n">
        <f aca="false">LEN(Q399)</f>
        <v>111</v>
      </c>
      <c r="S399" s="14" t="str">
        <f aca="false">INDEX(10_Lieux!$C:$C,U399)</f>
        <v>Belgique</v>
      </c>
      <c r="T399" s="14" t="str">
        <f aca="false">INDEX(10_Lieux!$C:$C,V399)</f>
        <v>France</v>
      </c>
      <c r="U399" s="14" t="n">
        <f aca="false">MATCH(A399,10_Lieux!$A:$A,0)</f>
        <v>94</v>
      </c>
      <c r="V399" s="14" t="n">
        <f aca="false">MATCH(B399,10_Lieux!$A:$A,0)</f>
        <v>8</v>
      </c>
      <c r="W399" s="14" t="n">
        <f aca="false">ROUND(6371*2*ASIN(SQRT(SIN(RADIANS(INDEX(10_Lieux!$F:$F,V399)-INDEX(10_Lieux!$F:$F,U399))/2)^2+COS(RADIANS(INDEX(10_Lieux!$F:$F,U399)))*COS(RADIANS(INDEX(10_Lieux!$F:$F,V399)))*SIN(RADIANS(INDEX(10_Lieux!$G:$G,V399)-INDEX(10_Lieux!$G:$G,U399))/2)^2)),1)</f>
        <v>544.1</v>
      </c>
      <c r="X399" s="14" t="n">
        <f aca="false">ROUND(I399/IF(I399&lt;p_seuil_vitesse,p_vit_lente,p_vit_rapide)*60/15,0)*15</f>
        <v>435</v>
      </c>
      <c r="Y399" s="14" t="n">
        <f aca="false">MAX(IF(INDEX(10_Lieux!$B:$B,U399)&lt;&gt;"Ville",INDEX(10_Lieux!$I:$I,U399),0),IF(INDEX(10_Lieux!$B:$B,V399)&lt;&gt;"Ville",INDEX(10_Lieux!$I:$I,V399),0))</f>
        <v>0</v>
      </c>
      <c r="Z399" s="14" t="str">
        <f aca="false">A399&amp;"|"&amp;B399</f>
        <v>Liège|Lyon</v>
      </c>
      <c r="AA399" s="14" t="str">
        <f aca="false">IF(I399&lt;p_local,"Local",IF(I399&lt;p_vv_min,"Courte distance",IF(I399&lt;p_tres_long,"Longue distance","Très longue distance")))</f>
        <v>Longue distance</v>
      </c>
    </row>
    <row r="400" customFormat="false" ht="15" hidden="false" customHeight="true" outlineLevel="0" collapsed="false">
      <c r="A400" s="1" t="s">
        <v>158</v>
      </c>
      <c r="B400" s="1" t="s">
        <v>126</v>
      </c>
      <c r="C400" s="1" t="s">
        <v>33</v>
      </c>
      <c r="D400" s="1" t="s">
        <v>124</v>
      </c>
      <c r="E400" s="1" t="s">
        <v>544</v>
      </c>
      <c r="F400" s="14" t="s">
        <v>40</v>
      </c>
      <c r="G400" s="14" t="str">
        <f aca="false">IF(I400&lt;p_local,"Local → page infra",IF(H400&gt;=p_ph1,"Phase 1",IF(H400&gt;=p_ph2,"Phase 2","Phase 3")))</f>
        <v>Phase 1</v>
      </c>
      <c r="H400" s="14" t="n">
        <f aca="false">IF(I400&lt;p_local,0,IF(C400="Aéroport → Aéroport",p_pts_plein,IF(Y400&gt;0,IF(I400&lt;=Y400,p_pts_plein,IF(I400&lt;=p_mult2*Y400,p_pts_moyen,p_pts_r3)),IF(I400&gt;=p_vv_min,p_pts_plein,IF(I400&gt;=p_vv_moy,p_pts_moyen,p_pts_court))))+IF(INDEX(10_Lieux!$D:$D,U400)=1,p_prio1,p_prio2)+IF(INDEX(10_Lieux!$D:$D,V400)=1,p_prio1,p_prio2)+IF(K400="Oui",p_tf,0)+p_hub*((INDEX(10_Lieux!$H:$H,U400)="Hub")+(INDEX(10_Lieux!$H:$H,V400)="Hub"))+IF(OR(INDEX(10_Lieux!$H:$H,U400)="Premium",INDEX(10_Lieux!$H:$H,V400)="Premium"),p_prem,0))</f>
        <v>80</v>
      </c>
      <c r="I400" s="14" t="n">
        <f aca="false">ROUND(W400*p_facteur,0)</f>
        <v>975</v>
      </c>
      <c r="J400" s="14" t="str">
        <f aca="false">IF(X400&lt;60,X400&amp;" min",INT(X400/60)&amp;" h"&amp;IF(MOD(X400,60)=0,""," "&amp;TEXT(MOD(X400,60),"00")))</f>
        <v>10 h 15</v>
      </c>
      <c r="K400" s="14" t="str">
        <f aca="false">IF(S400&lt;&gt;T400,"Oui","Non")</f>
        <v>Oui</v>
      </c>
      <c r="L400" s="14" t="str">
        <f aca="false">IF(AND(INDEX(10_Lieux!$B:$B,U400)="Ville",INDEX(10_Lieux!$B:$B,V400)="Ville"),"/chauffeur-prive/"&amp;INDEX(10_Lieux!$E:$E,U400)&amp;"-"&amp;INDEX(10_Lieux!$E:$E,V400)&amp;"/","/chauffeur-prive/"&amp;INDEX(10_Lieux!$E:$E,U400)&amp;"/"&amp;INDEX(10_Lieux!$E:$E,V400)&amp;"/")</f>
        <v>/chauffeur-prive/liege-nice/</v>
      </c>
      <c r="M400" s="14" t="str">
        <f aca="false">IFERROR(INDEX($L:$L,MATCH(B400&amp;"|"&amp;A400,$Z:$Z,0)),"—")</f>
        <v>/chauffeur-prive/nice-liege/</v>
      </c>
      <c r="N400" s="14" t="str">
        <f aca="false">IF(LEN("Chauffeur privé "&amp;INDEX(10_Lieux!$J:$J,U400)&amp;" → "&amp;INDEX(10_Lieux!$J:$J,V400)&amp;" | 24h/24")&gt;60,"Chauffeur privé "&amp;INDEX(10_Lieux!$J:$J,U400)&amp;" → "&amp;INDEX(10_Lieux!$J:$J,V400),"Chauffeur privé "&amp;INDEX(10_Lieux!$J:$J,U400)&amp;" → "&amp;INDEX(10_Lieux!$J:$J,V400)&amp;" | 24h/24")</f>
        <v>Chauffeur privé Liège → Nice | 24h/24</v>
      </c>
      <c r="O400" s="14" t="n">
        <f aca="false">LEN(N400)</f>
        <v>37</v>
      </c>
      <c r="P400" s="14" t="str">
        <f aca="false">"Chauffeur privé "&amp;INDEX(10_Lieux!$K:$K,U400)&amp;" vers "&amp;INDEX(10_Lieux!$L:$L,V400)</f>
        <v>Chauffeur privé de Liège vers Nice</v>
      </c>
      <c r="Q400" s="14" t="str">
        <f aca="false">"Chauffeur privé "&amp;INDEX(10_Lieux!$K:$K,U400)&amp;" vers "&amp;INDEX(10_Lieux!$L:$L,V400)&amp;" : env. "&amp;I400&amp;" km, "&amp;J400&amp;" de route. Devis personnalisé, standard 24h/24 et 7j/7."</f>
        <v>Chauffeur privé de Liège vers Nice : env. 975 km, 10 h 15 de route. Devis personnalisé, standard 24h/24 et 7j/7.</v>
      </c>
      <c r="R400" s="14" t="n">
        <f aca="false">LEN(Q400)</f>
        <v>112</v>
      </c>
      <c r="S400" s="14" t="str">
        <f aca="false">INDEX(10_Lieux!$C:$C,U400)</f>
        <v>Belgique</v>
      </c>
      <c r="T400" s="14" t="str">
        <f aca="false">INDEX(10_Lieux!$C:$C,V400)</f>
        <v>France</v>
      </c>
      <c r="U400" s="14" t="n">
        <f aca="false">MATCH(A400,10_Lieux!$A:$A,0)</f>
        <v>94</v>
      </c>
      <c r="V400" s="14" t="n">
        <f aca="false">MATCH(B400,10_Lieux!$A:$A,0)</f>
        <v>80</v>
      </c>
      <c r="W400" s="14" t="n">
        <f aca="false">ROUND(6371*2*ASIN(SQRT(SIN(RADIANS(INDEX(10_Lieux!$F:$F,V400)-INDEX(10_Lieux!$F:$F,U400))/2)^2+COS(RADIANS(INDEX(10_Lieux!$F:$F,U400)))*COS(RADIANS(INDEX(10_Lieux!$F:$F,V400)))*SIN(RADIANS(INDEX(10_Lieux!$G:$G,V400)-INDEX(10_Lieux!$G:$G,U400))/2)^2)),1)</f>
        <v>780.3</v>
      </c>
      <c r="X400" s="14" t="n">
        <f aca="false">ROUND(I400/IF(I400&lt;p_seuil_vitesse,p_vit_lente,p_vit_rapide)*60/15,0)*15</f>
        <v>615</v>
      </c>
      <c r="Y400" s="14" t="n">
        <f aca="false">MAX(IF(INDEX(10_Lieux!$B:$B,U400)&lt;&gt;"Ville",INDEX(10_Lieux!$I:$I,U400),0),IF(INDEX(10_Lieux!$B:$B,V400)&lt;&gt;"Ville",INDEX(10_Lieux!$I:$I,V400),0))</f>
        <v>0</v>
      </c>
      <c r="Z400" s="14" t="str">
        <f aca="false">A400&amp;"|"&amp;B400</f>
        <v>Liège|Nice</v>
      </c>
      <c r="AA400" s="14" t="str">
        <f aca="false">IF(I400&lt;p_local,"Local",IF(I400&lt;p_vv_min,"Courte distance",IF(I400&lt;p_tres_long,"Longue distance","Très longue distance")))</f>
        <v>Très longue distance</v>
      </c>
    </row>
    <row r="401" customFormat="false" ht="15" hidden="false" customHeight="true" outlineLevel="0" collapsed="false">
      <c r="A401" s="1" t="s">
        <v>158</v>
      </c>
      <c r="B401" s="1" t="s">
        <v>128</v>
      </c>
      <c r="C401" s="1" t="s">
        <v>33</v>
      </c>
      <c r="D401" s="1" t="s">
        <v>124</v>
      </c>
      <c r="E401" s="1" t="s">
        <v>545</v>
      </c>
      <c r="F401" s="14" t="s">
        <v>40</v>
      </c>
      <c r="G401" s="14" t="str">
        <f aca="false">IF(I401&lt;p_local,"Local → page infra",IF(H401&gt;=p_ph1,"Phase 1",IF(H401&gt;=p_ph2,"Phase 2","Phase 3")))</f>
        <v>Phase 1</v>
      </c>
      <c r="H401" s="14" t="n">
        <f aca="false">IF(I401&lt;p_local,0,IF(C401="Aéroport → Aéroport",p_pts_plein,IF(Y401&gt;0,IF(I401&lt;=Y401,p_pts_plein,IF(I401&lt;=p_mult2*Y401,p_pts_moyen,p_pts_r3)),IF(I401&gt;=p_vv_min,p_pts_plein,IF(I401&gt;=p_vv_moy,p_pts_moyen,p_pts_court))))+IF(INDEX(10_Lieux!$D:$D,U401)=1,p_prio1,p_prio2)+IF(INDEX(10_Lieux!$D:$D,V401)=1,p_prio1,p_prio2)+IF(K401="Oui",p_tf,0)+p_hub*((INDEX(10_Lieux!$H:$H,U401)="Hub")+(INDEX(10_Lieux!$H:$H,V401)="Hub"))+IF(OR(INDEX(10_Lieux!$H:$H,U401)="Premium",INDEX(10_Lieux!$H:$H,V401)="Premium"),p_prem,0))</f>
        <v>80</v>
      </c>
      <c r="I401" s="14" t="n">
        <f aca="false">ROUND(W401*p_facteur,0)</f>
        <v>1020</v>
      </c>
      <c r="J401" s="14" t="str">
        <f aca="false">IF(X401&lt;60,X401&amp;" min",INT(X401/60)&amp;" h"&amp;IF(MOD(X401,60)=0,""," "&amp;TEXT(MOD(X401,60),"00")))</f>
        <v>10 h 45</v>
      </c>
      <c r="K401" s="14" t="str">
        <f aca="false">IF(S401&lt;&gt;T401,"Oui","Non")</f>
        <v>Oui</v>
      </c>
      <c r="L401" s="14" t="str">
        <f aca="false">IF(AND(INDEX(10_Lieux!$B:$B,U401)="Ville",INDEX(10_Lieux!$B:$B,V401)="Ville"),"/chauffeur-prive/"&amp;INDEX(10_Lieux!$E:$E,U401)&amp;"-"&amp;INDEX(10_Lieux!$E:$E,V401)&amp;"/","/chauffeur-prive/"&amp;INDEX(10_Lieux!$E:$E,U401)&amp;"/"&amp;INDEX(10_Lieux!$E:$E,V401)&amp;"/")</f>
        <v>/chauffeur-prive/liege-marseille/</v>
      </c>
      <c r="M401" s="14" t="str">
        <f aca="false">IFERROR(INDEX($L:$L,MATCH(B401&amp;"|"&amp;A401,$Z:$Z,0)),"—")</f>
        <v>/chauffeur-prive/marseille-liege/</v>
      </c>
      <c r="N401" s="14" t="str">
        <f aca="false">IF(LEN("Chauffeur privé "&amp;INDEX(10_Lieux!$J:$J,U401)&amp;" → "&amp;INDEX(10_Lieux!$J:$J,V401)&amp;" | 24h/24")&gt;60,"Chauffeur privé "&amp;INDEX(10_Lieux!$J:$J,U401)&amp;" → "&amp;INDEX(10_Lieux!$J:$J,V401),"Chauffeur privé "&amp;INDEX(10_Lieux!$J:$J,U401)&amp;" → "&amp;INDEX(10_Lieux!$J:$J,V401)&amp;" | 24h/24")</f>
        <v>Chauffeur privé Liège → Marseille | 24h/24</v>
      </c>
      <c r="O401" s="14" t="n">
        <f aca="false">LEN(N401)</f>
        <v>42</v>
      </c>
      <c r="P401" s="14" t="str">
        <f aca="false">"Chauffeur privé "&amp;INDEX(10_Lieux!$K:$K,U401)&amp;" vers "&amp;INDEX(10_Lieux!$L:$L,V401)</f>
        <v>Chauffeur privé de Liège vers Marseille</v>
      </c>
      <c r="Q401" s="14" t="str">
        <f aca="false">"Chauffeur privé "&amp;INDEX(10_Lieux!$K:$K,U401)&amp;" vers "&amp;INDEX(10_Lieux!$L:$L,V401)&amp;" : env. "&amp;I401&amp;" km, "&amp;J401&amp;" de route. Devis personnalisé, standard 24h/24 et 7j/7."</f>
        <v>Chauffeur privé de Liège vers Marseille : env. 1020 km, 10 h 45 de route. Devis personnalisé, standard 24h/24 et 7j/7.</v>
      </c>
      <c r="R401" s="14" t="n">
        <f aca="false">LEN(Q401)</f>
        <v>118</v>
      </c>
      <c r="S401" s="14" t="str">
        <f aca="false">INDEX(10_Lieux!$C:$C,U401)</f>
        <v>Belgique</v>
      </c>
      <c r="T401" s="14" t="str">
        <f aca="false">INDEX(10_Lieux!$C:$C,V401)</f>
        <v>France</v>
      </c>
      <c r="U401" s="14" t="n">
        <f aca="false">MATCH(A401,10_Lieux!$A:$A,0)</f>
        <v>94</v>
      </c>
      <c r="V401" s="14" t="n">
        <f aca="false">MATCH(B401,10_Lieux!$A:$A,0)</f>
        <v>79</v>
      </c>
      <c r="W401" s="14" t="n">
        <f aca="false">ROUND(6371*2*ASIN(SQRT(SIN(RADIANS(INDEX(10_Lieux!$F:$F,V401)-INDEX(10_Lieux!$F:$F,U401))/2)^2+COS(RADIANS(INDEX(10_Lieux!$F:$F,U401)))*COS(RADIANS(INDEX(10_Lieux!$F:$F,V401)))*SIN(RADIANS(INDEX(10_Lieux!$G:$G,V401)-INDEX(10_Lieux!$G:$G,U401))/2)^2)),1)</f>
        <v>815.9</v>
      </c>
      <c r="X401" s="14" t="n">
        <f aca="false">ROUND(I401/IF(I401&lt;p_seuil_vitesse,p_vit_lente,p_vit_rapide)*60/15,0)*15</f>
        <v>645</v>
      </c>
      <c r="Y401" s="14" t="n">
        <f aca="false">MAX(IF(INDEX(10_Lieux!$B:$B,U401)&lt;&gt;"Ville",INDEX(10_Lieux!$I:$I,U401),0),IF(INDEX(10_Lieux!$B:$B,V401)&lt;&gt;"Ville",INDEX(10_Lieux!$I:$I,V401),0))</f>
        <v>0</v>
      </c>
      <c r="Z401" s="14" t="str">
        <f aca="false">A401&amp;"|"&amp;B401</f>
        <v>Liège|Marseille</v>
      </c>
      <c r="AA401" s="14" t="str">
        <f aca="false">IF(I401&lt;p_local,"Local",IF(I401&lt;p_vv_min,"Courte distance",IF(I401&lt;p_tres_long,"Longue distance","Très longue distance")))</f>
        <v>Très longue distance</v>
      </c>
    </row>
    <row r="402" customFormat="false" ht="15" hidden="false" customHeight="true" outlineLevel="0" collapsed="false">
      <c r="A402" s="1" t="s">
        <v>158</v>
      </c>
      <c r="B402" s="1" t="s">
        <v>130</v>
      </c>
      <c r="C402" s="1" t="s">
        <v>33</v>
      </c>
      <c r="D402" s="1" t="s">
        <v>124</v>
      </c>
      <c r="E402" s="1" t="s">
        <v>546</v>
      </c>
      <c r="F402" s="14" t="s">
        <v>40</v>
      </c>
      <c r="G402" s="14" t="str">
        <f aca="false">IF(I402&lt;p_local,"Local → page infra",IF(H402&gt;=p_ph1,"Phase 1",IF(H402&gt;=p_ph2,"Phase 2","Phase 3")))</f>
        <v>Phase 2</v>
      </c>
      <c r="H402" s="14" t="n">
        <f aca="false">IF(I402&lt;p_local,0,IF(C402="Aéroport → Aéroport",p_pts_plein,IF(Y402&gt;0,IF(I402&lt;=Y402,p_pts_plein,IF(I402&lt;=p_mult2*Y402,p_pts_moyen,p_pts_r3)),IF(I402&gt;=p_vv_min,p_pts_plein,IF(I402&gt;=p_vv_moy,p_pts_moyen,p_pts_court))))+IF(INDEX(10_Lieux!$D:$D,U402)=1,p_prio1,p_prio2)+IF(INDEX(10_Lieux!$D:$D,V402)=1,p_prio1,p_prio2)+IF(K402="Oui",p_tf,0)+p_hub*((INDEX(10_Lieux!$H:$H,U402)="Hub")+(INDEX(10_Lieux!$H:$H,V402)="Hub"))+IF(OR(INDEX(10_Lieux!$H:$H,U402)="Premium",INDEX(10_Lieux!$H:$H,V402)="Premium"),p_prem,0))</f>
        <v>70</v>
      </c>
      <c r="I402" s="14" t="n">
        <f aca="false">ROUND(W402*p_facteur,0)</f>
        <v>989</v>
      </c>
      <c r="J402" s="14" t="str">
        <f aca="false">IF(X402&lt;60,X402&amp;" min",INT(X402/60)&amp;" h"&amp;IF(MOD(X402,60)=0,""," "&amp;TEXT(MOD(X402,60),"00")))</f>
        <v>10 h 30</v>
      </c>
      <c r="K402" s="14" t="str">
        <f aca="false">IF(S402&lt;&gt;T402,"Oui","Non")</f>
        <v>Oui</v>
      </c>
      <c r="L402" s="14" t="str">
        <f aca="false">IF(AND(INDEX(10_Lieux!$B:$B,U402)="Ville",INDEX(10_Lieux!$B:$B,V402)="Ville"),"/chauffeur-prive/"&amp;INDEX(10_Lieux!$E:$E,U402)&amp;"-"&amp;INDEX(10_Lieux!$E:$E,V402)&amp;"/","/chauffeur-prive/"&amp;INDEX(10_Lieux!$E:$E,U402)&amp;"/"&amp;INDEX(10_Lieux!$E:$E,V402)&amp;"/")</f>
        <v>/chauffeur-prive/liege-bordeaux/</v>
      </c>
      <c r="M402" s="14" t="str">
        <f aca="false">IFERROR(INDEX($L:$L,MATCH(B402&amp;"|"&amp;A402,$Z:$Z,0)),"—")</f>
        <v>/chauffeur-prive/bordeaux-liege/</v>
      </c>
      <c r="N402" s="14" t="str">
        <f aca="false">IF(LEN("Chauffeur privé "&amp;INDEX(10_Lieux!$J:$J,U402)&amp;" → "&amp;INDEX(10_Lieux!$J:$J,V402)&amp;" | 24h/24")&gt;60,"Chauffeur privé "&amp;INDEX(10_Lieux!$J:$J,U402)&amp;" → "&amp;INDEX(10_Lieux!$J:$J,V402),"Chauffeur privé "&amp;INDEX(10_Lieux!$J:$J,U402)&amp;" → "&amp;INDEX(10_Lieux!$J:$J,V402)&amp;" | 24h/24")</f>
        <v>Chauffeur privé Liège → Bordeaux | 24h/24</v>
      </c>
      <c r="O402" s="14" t="n">
        <f aca="false">LEN(N402)</f>
        <v>41</v>
      </c>
      <c r="P402" s="14" t="str">
        <f aca="false">"Chauffeur privé "&amp;INDEX(10_Lieux!$K:$K,U402)&amp;" vers "&amp;INDEX(10_Lieux!$L:$L,V402)</f>
        <v>Chauffeur privé de Liège vers Bordeaux</v>
      </c>
      <c r="Q402" s="14" t="str">
        <f aca="false">"Chauffeur privé "&amp;INDEX(10_Lieux!$K:$K,U402)&amp;" vers "&amp;INDEX(10_Lieux!$L:$L,V402)&amp;" : env. "&amp;I402&amp;" km, "&amp;J402&amp;" de route. Devis personnalisé, standard 24h/24 et 7j/7."</f>
        <v>Chauffeur privé de Liège vers Bordeaux : env. 989 km, 10 h 30 de route. Devis personnalisé, standard 24h/24 et 7j/7.</v>
      </c>
      <c r="R402" s="14" t="n">
        <f aca="false">LEN(Q402)</f>
        <v>116</v>
      </c>
      <c r="S402" s="14" t="str">
        <f aca="false">INDEX(10_Lieux!$C:$C,U402)</f>
        <v>Belgique</v>
      </c>
      <c r="T402" s="14" t="str">
        <f aca="false">INDEX(10_Lieux!$C:$C,V402)</f>
        <v>France</v>
      </c>
      <c r="U402" s="14" t="n">
        <f aca="false">MATCH(A402,10_Lieux!$A:$A,0)</f>
        <v>94</v>
      </c>
      <c r="V402" s="14" t="n">
        <f aca="false">MATCH(B402,10_Lieux!$A:$A,0)</f>
        <v>61</v>
      </c>
      <c r="W402" s="14" t="n">
        <f aca="false">ROUND(6371*2*ASIN(SQRT(SIN(RADIANS(INDEX(10_Lieux!$F:$F,V402)-INDEX(10_Lieux!$F:$F,U402))/2)^2+COS(RADIANS(INDEX(10_Lieux!$F:$F,U402)))*COS(RADIANS(INDEX(10_Lieux!$F:$F,V402)))*SIN(RADIANS(INDEX(10_Lieux!$G:$G,V402)-INDEX(10_Lieux!$G:$G,U402))/2)^2)),1)</f>
        <v>790.9</v>
      </c>
      <c r="X402" s="14" t="n">
        <f aca="false">ROUND(I402/IF(I402&lt;p_seuil_vitesse,p_vit_lente,p_vit_rapide)*60/15,0)*15</f>
        <v>630</v>
      </c>
      <c r="Y402" s="14" t="n">
        <f aca="false">MAX(IF(INDEX(10_Lieux!$B:$B,U402)&lt;&gt;"Ville",INDEX(10_Lieux!$I:$I,U402),0),IF(INDEX(10_Lieux!$B:$B,V402)&lt;&gt;"Ville",INDEX(10_Lieux!$I:$I,V402),0))</f>
        <v>0</v>
      </c>
      <c r="Z402" s="14" t="str">
        <f aca="false">A402&amp;"|"&amp;B402</f>
        <v>Liège|Bordeaux</v>
      </c>
      <c r="AA402" s="14" t="str">
        <f aca="false">IF(I402&lt;p_local,"Local",IF(I402&lt;p_vv_min,"Courte distance",IF(I402&lt;p_tres_long,"Longue distance","Très longue distance")))</f>
        <v>Très longue distance</v>
      </c>
    </row>
    <row r="403" customFormat="false" ht="15" hidden="false" customHeight="true" outlineLevel="0" collapsed="false">
      <c r="A403" s="1" t="s">
        <v>158</v>
      </c>
      <c r="B403" s="1" t="s">
        <v>132</v>
      </c>
      <c r="C403" s="1" t="s">
        <v>33</v>
      </c>
      <c r="D403" s="1" t="s">
        <v>124</v>
      </c>
      <c r="E403" s="1" t="s">
        <v>547</v>
      </c>
      <c r="F403" s="14" t="s">
        <v>40</v>
      </c>
      <c r="G403" s="14" t="str">
        <f aca="false">IF(I403&lt;p_local,"Local → page infra",IF(H403&gt;=p_ph1,"Phase 1",IF(H403&gt;=p_ph2,"Phase 2","Phase 3")))</f>
        <v>Phase 2</v>
      </c>
      <c r="H403" s="14" t="n">
        <f aca="false">IF(I403&lt;p_local,0,IF(C403="Aéroport → Aéroport",p_pts_plein,IF(Y403&gt;0,IF(I403&lt;=Y403,p_pts_plein,IF(I403&lt;=p_mult2*Y403,p_pts_moyen,p_pts_r3)),IF(I403&gt;=p_vv_min,p_pts_plein,IF(I403&gt;=p_vv_moy,p_pts_moyen,p_pts_court))))+IF(INDEX(10_Lieux!$D:$D,U403)=1,p_prio1,p_prio2)+IF(INDEX(10_Lieux!$D:$D,V403)=1,p_prio1,p_prio2)+IF(K403="Oui",p_tf,0)+p_hub*((INDEX(10_Lieux!$H:$H,U403)="Hub")+(INDEX(10_Lieux!$H:$H,V403)="Hub"))+IF(OR(INDEX(10_Lieux!$H:$H,U403)="Premium",INDEX(10_Lieux!$H:$H,V403)="Premium"),p_prem,0))</f>
        <v>70</v>
      </c>
      <c r="I403" s="14" t="n">
        <f aca="false">ROUND(W403*p_facteur,0)</f>
        <v>1051</v>
      </c>
      <c r="J403" s="14" t="str">
        <f aca="false">IF(X403&lt;60,X403&amp;" min",INT(X403/60)&amp;" h"&amp;IF(MOD(X403,60)=0,""," "&amp;TEXT(MOD(X403,60),"00")))</f>
        <v>11 h</v>
      </c>
      <c r="K403" s="14" t="str">
        <f aca="false">IF(S403&lt;&gt;T403,"Oui","Non")</f>
        <v>Oui</v>
      </c>
      <c r="L403" s="14" t="str">
        <f aca="false">IF(AND(INDEX(10_Lieux!$B:$B,U403)="Ville",INDEX(10_Lieux!$B:$B,V403)="Ville"),"/chauffeur-prive/"&amp;INDEX(10_Lieux!$E:$E,U403)&amp;"-"&amp;INDEX(10_Lieux!$E:$E,V403)&amp;"/","/chauffeur-prive/"&amp;INDEX(10_Lieux!$E:$E,U403)&amp;"/"&amp;INDEX(10_Lieux!$E:$E,V403)&amp;"/")</f>
        <v>/chauffeur-prive/liege-toulouse/</v>
      </c>
      <c r="M403" s="14" t="str">
        <f aca="false">IFERROR(INDEX($L:$L,MATCH(B403&amp;"|"&amp;A403,$Z:$Z,0)),"—")</f>
        <v>/chauffeur-prive/toulouse-liege/</v>
      </c>
      <c r="N403" s="14" t="str">
        <f aca="false">IF(LEN("Chauffeur privé "&amp;INDEX(10_Lieux!$J:$J,U403)&amp;" → "&amp;INDEX(10_Lieux!$J:$J,V403)&amp;" | 24h/24")&gt;60,"Chauffeur privé "&amp;INDEX(10_Lieux!$J:$J,U403)&amp;" → "&amp;INDEX(10_Lieux!$J:$J,V403),"Chauffeur privé "&amp;INDEX(10_Lieux!$J:$J,U403)&amp;" → "&amp;INDEX(10_Lieux!$J:$J,V403)&amp;" | 24h/24")</f>
        <v>Chauffeur privé Liège → Toulouse | 24h/24</v>
      </c>
      <c r="O403" s="14" t="n">
        <f aca="false">LEN(N403)</f>
        <v>41</v>
      </c>
      <c r="P403" s="14" t="str">
        <f aca="false">"Chauffeur privé "&amp;INDEX(10_Lieux!$K:$K,U403)&amp;" vers "&amp;INDEX(10_Lieux!$L:$L,V403)</f>
        <v>Chauffeur privé de Liège vers Toulouse</v>
      </c>
      <c r="Q403" s="14" t="str">
        <f aca="false">"Chauffeur privé "&amp;INDEX(10_Lieux!$K:$K,U403)&amp;" vers "&amp;INDEX(10_Lieux!$L:$L,V403)&amp;" : env. "&amp;I403&amp;" km, "&amp;J403&amp;" de route. Devis personnalisé, standard 24h/24 et 7j/7."</f>
        <v>Chauffeur privé de Liège vers Toulouse : env. 1051 km, 11 h de route. Devis personnalisé, standard 24h/24 et 7j/7.</v>
      </c>
      <c r="R403" s="14" t="n">
        <f aca="false">LEN(Q403)</f>
        <v>114</v>
      </c>
      <c r="S403" s="14" t="str">
        <f aca="false">INDEX(10_Lieux!$C:$C,U403)</f>
        <v>Belgique</v>
      </c>
      <c r="T403" s="14" t="str">
        <f aca="false">INDEX(10_Lieux!$C:$C,V403)</f>
        <v>France</v>
      </c>
      <c r="U403" s="14" t="n">
        <f aca="false">MATCH(A403,10_Lieux!$A:$A,0)</f>
        <v>94</v>
      </c>
      <c r="V403" s="14" t="n">
        <f aca="false">MATCH(B403,10_Lieux!$A:$A,0)</f>
        <v>70</v>
      </c>
      <c r="W403" s="14" t="n">
        <f aca="false">ROUND(6371*2*ASIN(SQRT(SIN(RADIANS(INDEX(10_Lieux!$F:$F,V403)-INDEX(10_Lieux!$F:$F,U403))/2)^2+COS(RADIANS(INDEX(10_Lieux!$F:$F,U403)))*COS(RADIANS(INDEX(10_Lieux!$F:$F,V403)))*SIN(RADIANS(INDEX(10_Lieux!$G:$G,V403)-INDEX(10_Lieux!$G:$G,U403))/2)^2)),1)</f>
        <v>841.1</v>
      </c>
      <c r="X403" s="14" t="n">
        <f aca="false">ROUND(I403/IF(I403&lt;p_seuil_vitesse,p_vit_lente,p_vit_rapide)*60/15,0)*15</f>
        <v>660</v>
      </c>
      <c r="Y403" s="14" t="n">
        <f aca="false">MAX(IF(INDEX(10_Lieux!$B:$B,U403)&lt;&gt;"Ville",INDEX(10_Lieux!$I:$I,U403),0),IF(INDEX(10_Lieux!$B:$B,V403)&lt;&gt;"Ville",INDEX(10_Lieux!$I:$I,V403),0))</f>
        <v>0</v>
      </c>
      <c r="Z403" s="14" t="str">
        <f aca="false">A403&amp;"|"&amp;B403</f>
        <v>Liège|Toulouse</v>
      </c>
      <c r="AA403" s="14" t="str">
        <f aca="false">IF(I403&lt;p_local,"Local",IF(I403&lt;p_vv_min,"Courte distance",IF(I403&lt;p_tres_long,"Longue distance","Très longue distance")))</f>
        <v>Très longue distance</v>
      </c>
    </row>
    <row r="404" customFormat="false" ht="15" hidden="false" customHeight="true" outlineLevel="0" collapsed="false">
      <c r="A404" s="1" t="s">
        <v>158</v>
      </c>
      <c r="B404" s="1" t="s">
        <v>134</v>
      </c>
      <c r="C404" s="1" t="s">
        <v>33</v>
      </c>
      <c r="D404" s="1" t="s">
        <v>124</v>
      </c>
      <c r="E404" s="1" t="s">
        <v>548</v>
      </c>
      <c r="F404" s="14" t="s">
        <v>40</v>
      </c>
      <c r="G404" s="14" t="str">
        <f aca="false">IF(I404&lt;p_local,"Local → page infra",IF(H404&gt;=p_ph1,"Phase 1",IF(H404&gt;=p_ph2,"Phase 2","Phase 3")))</f>
        <v>Phase 2</v>
      </c>
      <c r="H404" s="14" t="n">
        <f aca="false">IF(I404&lt;p_local,0,IF(C404="Aéroport → Aéroport",p_pts_plein,IF(Y404&gt;0,IF(I404&lt;=Y404,p_pts_plein,IF(I404&lt;=p_mult2*Y404,p_pts_moyen,p_pts_r3)),IF(I404&gt;=p_vv_min,p_pts_plein,IF(I404&gt;=p_vv_moy,p_pts_moyen,p_pts_court))))+IF(INDEX(10_Lieux!$D:$D,U404)=1,p_prio1,p_prio2)+IF(INDEX(10_Lieux!$D:$D,V404)=1,p_prio1,p_prio2)+IF(K404="Oui",p_tf,0)+p_hub*((INDEX(10_Lieux!$H:$H,U404)="Hub")+(INDEX(10_Lieux!$H:$H,V404)="Hub"))+IF(OR(INDEX(10_Lieux!$H:$H,U404)="Premium",INDEX(10_Lieux!$H:$H,V404)="Premium"),p_prem,0))</f>
        <v>70</v>
      </c>
      <c r="I404" s="14" t="n">
        <f aca="false">ROUND(W404*p_facteur,0)</f>
        <v>221</v>
      </c>
      <c r="J404" s="14" t="str">
        <f aca="false">IF(X404&lt;60,X404&amp;" min",INT(X404/60)&amp;" h"&amp;IF(MOD(X404,60)=0,""," "&amp;TEXT(MOD(X404,60),"00")))</f>
        <v>2 h 15</v>
      </c>
      <c r="K404" s="14" t="str">
        <f aca="false">IF(S404&lt;&gt;T404,"Oui","Non")</f>
        <v>Oui</v>
      </c>
      <c r="L404" s="14" t="str">
        <f aca="false">IF(AND(INDEX(10_Lieux!$B:$B,U404)="Ville",INDEX(10_Lieux!$B:$B,V404)="Ville"),"/chauffeur-prive/"&amp;INDEX(10_Lieux!$E:$E,U404)&amp;"-"&amp;INDEX(10_Lieux!$E:$E,V404)&amp;"/","/chauffeur-prive/"&amp;INDEX(10_Lieux!$E:$E,U404)&amp;"/"&amp;INDEX(10_Lieux!$E:$E,V404)&amp;"/")</f>
        <v>/chauffeur-prive/liege-lille/</v>
      </c>
      <c r="M404" s="14" t="str">
        <f aca="false">IFERROR(INDEX($L:$L,MATCH(B404&amp;"|"&amp;A404,$Z:$Z,0)),"—")</f>
        <v>/chauffeur-prive/lille-liege/</v>
      </c>
      <c r="N404" s="14" t="str">
        <f aca="false">IF(LEN("Chauffeur privé "&amp;INDEX(10_Lieux!$J:$J,U404)&amp;" → "&amp;INDEX(10_Lieux!$J:$J,V404)&amp;" | 24h/24")&gt;60,"Chauffeur privé "&amp;INDEX(10_Lieux!$J:$J,U404)&amp;" → "&amp;INDEX(10_Lieux!$J:$J,V404),"Chauffeur privé "&amp;INDEX(10_Lieux!$J:$J,U404)&amp;" → "&amp;INDEX(10_Lieux!$J:$J,V404)&amp;" | 24h/24")</f>
        <v>Chauffeur privé Liège → Lille | 24h/24</v>
      </c>
      <c r="O404" s="14" t="n">
        <f aca="false">LEN(N404)</f>
        <v>38</v>
      </c>
      <c r="P404" s="14" t="str">
        <f aca="false">"Chauffeur privé "&amp;INDEX(10_Lieux!$K:$K,U404)&amp;" vers "&amp;INDEX(10_Lieux!$L:$L,V404)</f>
        <v>Chauffeur privé de Liège vers Lille</v>
      </c>
      <c r="Q404" s="14" t="str">
        <f aca="false">"Chauffeur privé "&amp;INDEX(10_Lieux!$K:$K,U404)&amp;" vers "&amp;INDEX(10_Lieux!$L:$L,V404)&amp;" : env. "&amp;I404&amp;" km, "&amp;J404&amp;" de route. Devis personnalisé, standard 24h/24 et 7j/7."</f>
        <v>Chauffeur privé de Liège vers Lille : env. 221 km, 2 h 15 de route. Devis personnalisé, standard 24h/24 et 7j/7.</v>
      </c>
      <c r="R404" s="14" t="n">
        <f aca="false">LEN(Q404)</f>
        <v>112</v>
      </c>
      <c r="S404" s="14" t="str">
        <f aca="false">INDEX(10_Lieux!$C:$C,U404)</f>
        <v>Belgique</v>
      </c>
      <c r="T404" s="14" t="str">
        <f aca="false">INDEX(10_Lieux!$C:$C,V404)</f>
        <v>France</v>
      </c>
      <c r="U404" s="14" t="n">
        <f aca="false">MATCH(A404,10_Lieux!$A:$A,0)</f>
        <v>94</v>
      </c>
      <c r="V404" s="14" t="n">
        <f aca="false">MATCH(B404,10_Lieux!$A:$A,0)</f>
        <v>37</v>
      </c>
      <c r="W404" s="14" t="n">
        <f aca="false">ROUND(6371*2*ASIN(SQRT(SIN(RADIANS(INDEX(10_Lieux!$F:$F,V404)-INDEX(10_Lieux!$F:$F,U404))/2)^2+COS(RADIANS(INDEX(10_Lieux!$F:$F,U404)))*COS(RADIANS(INDEX(10_Lieux!$F:$F,V404)))*SIN(RADIANS(INDEX(10_Lieux!$G:$G,V404)-INDEX(10_Lieux!$G:$G,U404))/2)^2)),1)</f>
        <v>177</v>
      </c>
      <c r="X404" s="14" t="n">
        <f aca="false">ROUND(I404/IF(I404&lt;p_seuil_vitesse,p_vit_lente,p_vit_rapide)*60/15,0)*15</f>
        <v>135</v>
      </c>
      <c r="Y404" s="14" t="n">
        <f aca="false">MAX(IF(INDEX(10_Lieux!$B:$B,U404)&lt;&gt;"Ville",INDEX(10_Lieux!$I:$I,U404),0),IF(INDEX(10_Lieux!$B:$B,V404)&lt;&gt;"Ville",INDEX(10_Lieux!$I:$I,V404),0))</f>
        <v>0</v>
      </c>
      <c r="Z404" s="14" t="str">
        <f aca="false">A404&amp;"|"&amp;B404</f>
        <v>Liège|Lille</v>
      </c>
      <c r="AA404" s="14" t="str">
        <f aca="false">IF(I404&lt;p_local,"Local",IF(I404&lt;p_vv_min,"Courte distance",IF(I404&lt;p_tres_long,"Longue distance","Très longue distance")))</f>
        <v>Longue distance</v>
      </c>
    </row>
    <row r="405" customFormat="false" ht="15" hidden="false" customHeight="true" outlineLevel="0" collapsed="false">
      <c r="A405" s="1" t="s">
        <v>158</v>
      </c>
      <c r="B405" s="1" t="s">
        <v>136</v>
      </c>
      <c r="C405" s="1" t="s">
        <v>33</v>
      </c>
      <c r="D405" s="1" t="s">
        <v>124</v>
      </c>
      <c r="E405" s="1" t="s">
        <v>549</v>
      </c>
      <c r="F405" s="14" t="s">
        <v>40</v>
      </c>
      <c r="G405" s="14" t="str">
        <f aca="false">IF(I405&lt;p_local,"Local → page infra",IF(H405&gt;=p_ph1,"Phase 1",IF(H405&gt;=p_ph2,"Phase 2","Phase 3")))</f>
        <v>Phase 2</v>
      </c>
      <c r="H405" s="14" t="n">
        <f aca="false">IF(I405&lt;p_local,0,IF(C405="Aéroport → Aéroport",p_pts_plein,IF(Y405&gt;0,IF(I405&lt;=Y405,p_pts_plein,IF(I405&lt;=p_mult2*Y405,p_pts_moyen,p_pts_r3)),IF(I405&gt;=p_vv_min,p_pts_plein,IF(I405&gt;=p_vv_moy,p_pts_moyen,p_pts_court))))+IF(INDEX(10_Lieux!$D:$D,U405)=1,p_prio1,p_prio2)+IF(INDEX(10_Lieux!$D:$D,V405)=1,p_prio1,p_prio2)+IF(K405="Oui",p_tf,0)+p_hub*((INDEX(10_Lieux!$H:$H,U405)="Hub")+(INDEX(10_Lieux!$H:$H,V405)="Hub"))+IF(OR(INDEX(10_Lieux!$H:$H,U405)="Premium",INDEX(10_Lieux!$H:$H,V405)="Premium"),p_prem,0))</f>
        <v>70</v>
      </c>
      <c r="I405" s="14" t="n">
        <f aca="false">ROUND(W405*p_facteur,0)</f>
        <v>347</v>
      </c>
      <c r="J405" s="14" t="str">
        <f aca="false">IF(X405&lt;60,X405&amp;" min",INT(X405/60)&amp;" h"&amp;IF(MOD(X405,60)=0,""," "&amp;TEXT(MOD(X405,60),"00")))</f>
        <v>3 h 45</v>
      </c>
      <c r="K405" s="14" t="str">
        <f aca="false">IF(S405&lt;&gt;T405,"Oui","Non")</f>
        <v>Oui</v>
      </c>
      <c r="L405" s="14" t="str">
        <f aca="false">IF(AND(INDEX(10_Lieux!$B:$B,U405)="Ville",INDEX(10_Lieux!$B:$B,V405)="Ville"),"/chauffeur-prive/"&amp;INDEX(10_Lieux!$E:$E,U405)&amp;"-"&amp;INDEX(10_Lieux!$E:$E,V405)&amp;"/","/chauffeur-prive/"&amp;INDEX(10_Lieux!$E:$E,U405)&amp;"/"&amp;INDEX(10_Lieux!$E:$E,V405)&amp;"/")</f>
        <v>/chauffeur-prive/liege-strasbourg/</v>
      </c>
      <c r="M405" s="14" t="str">
        <f aca="false">IFERROR(INDEX($L:$L,MATCH(B405&amp;"|"&amp;A405,$Z:$Z,0)),"—")</f>
        <v>/chauffeur-prive/strasbourg-liege/</v>
      </c>
      <c r="N405" s="14" t="str">
        <f aca="false">IF(LEN("Chauffeur privé "&amp;INDEX(10_Lieux!$J:$J,U405)&amp;" → "&amp;INDEX(10_Lieux!$J:$J,V405)&amp;" | 24h/24")&gt;60,"Chauffeur privé "&amp;INDEX(10_Lieux!$J:$J,U405)&amp;" → "&amp;INDEX(10_Lieux!$J:$J,V405),"Chauffeur privé "&amp;INDEX(10_Lieux!$J:$J,U405)&amp;" → "&amp;INDEX(10_Lieux!$J:$J,V405)&amp;" | 24h/24")</f>
        <v>Chauffeur privé Liège → Strasbourg | 24h/24</v>
      </c>
      <c r="O405" s="14" t="n">
        <f aca="false">LEN(N405)</f>
        <v>43</v>
      </c>
      <c r="P405" s="14" t="str">
        <f aca="false">"Chauffeur privé "&amp;INDEX(10_Lieux!$K:$K,U405)&amp;" vers "&amp;INDEX(10_Lieux!$L:$L,V405)</f>
        <v>Chauffeur privé de Liège vers Strasbourg</v>
      </c>
      <c r="Q405" s="14" t="str">
        <f aca="false">"Chauffeur privé "&amp;INDEX(10_Lieux!$K:$K,U405)&amp;" vers "&amp;INDEX(10_Lieux!$L:$L,V405)&amp;" : env. "&amp;I405&amp;" km, "&amp;J405&amp;" de route. Devis personnalisé, standard 24h/24 et 7j/7."</f>
        <v>Chauffeur privé de Liège vers Strasbourg : env. 347 km, 3 h 45 de route. Devis personnalisé, standard 24h/24 et 7j/7.</v>
      </c>
      <c r="R405" s="14" t="n">
        <f aca="false">LEN(Q405)</f>
        <v>117</v>
      </c>
      <c r="S405" s="14" t="str">
        <f aca="false">INDEX(10_Lieux!$C:$C,U405)</f>
        <v>Belgique</v>
      </c>
      <c r="T405" s="14" t="str">
        <f aca="false">INDEX(10_Lieux!$C:$C,V405)</f>
        <v>France</v>
      </c>
      <c r="U405" s="14" t="n">
        <f aca="false">MATCH(A405,10_Lieux!$A:$A,0)</f>
        <v>94</v>
      </c>
      <c r="V405" s="14" t="n">
        <f aca="false">MATCH(B405,10_Lieux!$A:$A,0)</f>
        <v>29</v>
      </c>
      <c r="W405" s="14" t="n">
        <f aca="false">ROUND(6371*2*ASIN(SQRT(SIN(RADIANS(INDEX(10_Lieux!$F:$F,V405)-INDEX(10_Lieux!$F:$F,U405))/2)^2+COS(RADIANS(INDEX(10_Lieux!$F:$F,U405)))*COS(RADIANS(INDEX(10_Lieux!$F:$F,V405)))*SIN(RADIANS(INDEX(10_Lieux!$G:$G,V405)-INDEX(10_Lieux!$G:$G,U405))/2)^2)),1)</f>
        <v>277.9</v>
      </c>
      <c r="X405" s="14" t="n">
        <f aca="false">ROUND(I405/IF(I405&lt;p_seuil_vitesse,p_vit_lente,p_vit_rapide)*60/15,0)*15</f>
        <v>225</v>
      </c>
      <c r="Y405" s="14" t="n">
        <f aca="false">MAX(IF(INDEX(10_Lieux!$B:$B,U405)&lt;&gt;"Ville",INDEX(10_Lieux!$I:$I,U405),0),IF(INDEX(10_Lieux!$B:$B,V405)&lt;&gt;"Ville",INDEX(10_Lieux!$I:$I,V405),0))</f>
        <v>0</v>
      </c>
      <c r="Z405" s="14" t="str">
        <f aca="false">A405&amp;"|"&amp;B405</f>
        <v>Liège|Strasbourg</v>
      </c>
      <c r="AA405" s="14" t="str">
        <f aca="false">IF(I405&lt;p_local,"Local",IF(I405&lt;p_vv_min,"Courte distance",IF(I405&lt;p_tres_long,"Longue distance","Très longue distance")))</f>
        <v>Longue distance</v>
      </c>
    </row>
    <row r="406" customFormat="false" ht="15" hidden="false" customHeight="true" outlineLevel="0" collapsed="false">
      <c r="A406" s="1" t="s">
        <v>158</v>
      </c>
      <c r="B406" s="1" t="s">
        <v>138</v>
      </c>
      <c r="C406" s="1" t="s">
        <v>33</v>
      </c>
      <c r="D406" s="1" t="s">
        <v>124</v>
      </c>
      <c r="E406" s="1" t="s">
        <v>550</v>
      </c>
      <c r="F406" s="14" t="s">
        <v>40</v>
      </c>
      <c r="G406" s="14" t="str">
        <f aca="false">IF(I406&lt;p_local,"Local → page infra",IF(H406&gt;=p_ph1,"Phase 1",IF(H406&gt;=p_ph2,"Phase 2","Phase 3")))</f>
        <v>Phase 2</v>
      </c>
      <c r="H406" s="14" t="n">
        <f aca="false">IF(I406&lt;p_local,0,IF(C406="Aéroport → Aéroport",p_pts_plein,IF(Y406&gt;0,IF(I406&lt;=Y406,p_pts_plein,IF(I406&lt;=p_mult2*Y406,p_pts_moyen,p_pts_r3)),IF(I406&gt;=p_vv_min,p_pts_plein,IF(I406&gt;=p_vv_moy,p_pts_moyen,p_pts_court))))+IF(INDEX(10_Lieux!$D:$D,U406)=1,p_prio1,p_prio2)+IF(INDEX(10_Lieux!$D:$D,V406)=1,p_prio1,p_prio2)+IF(K406="Oui",p_tf,0)+p_hub*((INDEX(10_Lieux!$H:$H,U406)="Hub")+(INDEX(10_Lieux!$H:$H,V406)="Hub"))+IF(OR(INDEX(10_Lieux!$H:$H,U406)="Premium",INDEX(10_Lieux!$H:$H,V406)="Premium"),p_prem,0))</f>
        <v>65</v>
      </c>
      <c r="I406" s="14" t="n">
        <f aca="false">ROUND(W406*p_facteur,0)</f>
        <v>989</v>
      </c>
      <c r="J406" s="14" t="str">
        <f aca="false">IF(X406&lt;60,X406&amp;" min",INT(X406/60)&amp;" h"&amp;IF(MOD(X406,60)=0,""," "&amp;TEXT(MOD(X406,60),"00")))</f>
        <v>10 h 30</v>
      </c>
      <c r="K406" s="14" t="str">
        <f aca="false">IF(S406&lt;&gt;T406,"Oui","Non")</f>
        <v>Oui</v>
      </c>
      <c r="L406" s="14" t="str">
        <f aca="false">IF(AND(INDEX(10_Lieux!$B:$B,U406)="Ville",INDEX(10_Lieux!$B:$B,V406)="Ville"),"/chauffeur-prive/"&amp;INDEX(10_Lieux!$E:$E,U406)&amp;"-"&amp;INDEX(10_Lieux!$E:$E,V406)&amp;"/","/chauffeur-prive/"&amp;INDEX(10_Lieux!$E:$E,U406)&amp;"/"&amp;INDEX(10_Lieux!$E:$E,V406)&amp;"/")</f>
        <v>/chauffeur-prive/liege-montpellier/</v>
      </c>
      <c r="M406" s="14" t="str">
        <f aca="false">IFERROR(INDEX($L:$L,MATCH(B406&amp;"|"&amp;A406,$Z:$Z,0)),"—")</f>
        <v>/chauffeur-prive/montpellier-liege/</v>
      </c>
      <c r="N406" s="14" t="str">
        <f aca="false">IF(LEN("Chauffeur privé "&amp;INDEX(10_Lieux!$J:$J,U406)&amp;" → "&amp;INDEX(10_Lieux!$J:$J,V406)&amp;" | 24h/24")&gt;60,"Chauffeur privé "&amp;INDEX(10_Lieux!$J:$J,U406)&amp;" → "&amp;INDEX(10_Lieux!$J:$J,V406),"Chauffeur privé "&amp;INDEX(10_Lieux!$J:$J,U406)&amp;" → "&amp;INDEX(10_Lieux!$J:$J,V406)&amp;" | 24h/24")</f>
        <v>Chauffeur privé Liège → Montpellier | 24h/24</v>
      </c>
      <c r="O406" s="14" t="n">
        <f aca="false">LEN(N406)</f>
        <v>44</v>
      </c>
      <c r="P406" s="14" t="str">
        <f aca="false">"Chauffeur privé "&amp;INDEX(10_Lieux!$K:$K,U406)&amp;" vers "&amp;INDEX(10_Lieux!$L:$L,V406)</f>
        <v>Chauffeur privé de Liège vers Montpellier</v>
      </c>
      <c r="Q406" s="14" t="str">
        <f aca="false">"Chauffeur privé "&amp;INDEX(10_Lieux!$K:$K,U406)&amp;" vers "&amp;INDEX(10_Lieux!$L:$L,V406)&amp;" : env. "&amp;I406&amp;" km, "&amp;J406&amp;" de route. Devis personnalisé, standard 24h/24 et 7j/7."</f>
        <v>Chauffeur privé de Liège vers Montpellier : env. 989 km, 10 h 30 de route. Devis personnalisé, standard 24h/24 et 7j/7.</v>
      </c>
      <c r="R406" s="14" t="n">
        <f aca="false">LEN(Q406)</f>
        <v>119</v>
      </c>
      <c r="S406" s="14" t="str">
        <f aca="false">INDEX(10_Lieux!$C:$C,U406)</f>
        <v>Belgique</v>
      </c>
      <c r="T406" s="14" t="str">
        <f aca="false">INDEX(10_Lieux!$C:$C,V406)</f>
        <v>France</v>
      </c>
      <c r="U406" s="14" t="n">
        <f aca="false">MATCH(A406,10_Lieux!$A:$A,0)</f>
        <v>94</v>
      </c>
      <c r="V406" s="14" t="n">
        <f aca="false">MATCH(B406,10_Lieux!$A:$A,0)</f>
        <v>71</v>
      </c>
      <c r="W406" s="14" t="n">
        <f aca="false">ROUND(6371*2*ASIN(SQRT(SIN(RADIANS(INDEX(10_Lieux!$F:$F,V406)-INDEX(10_Lieux!$F:$F,U406))/2)^2+COS(RADIANS(INDEX(10_Lieux!$F:$F,U406)))*COS(RADIANS(INDEX(10_Lieux!$F:$F,V406)))*SIN(RADIANS(INDEX(10_Lieux!$G:$G,V406)-INDEX(10_Lieux!$G:$G,U406))/2)^2)),1)</f>
        <v>791.2</v>
      </c>
      <c r="X406" s="14" t="n">
        <f aca="false">ROUND(I406/IF(I406&lt;p_seuil_vitesse,p_vit_lente,p_vit_rapide)*60/15,0)*15</f>
        <v>630</v>
      </c>
      <c r="Y406" s="14" t="n">
        <f aca="false">MAX(IF(INDEX(10_Lieux!$B:$B,U406)&lt;&gt;"Ville",INDEX(10_Lieux!$I:$I,U406),0),IF(INDEX(10_Lieux!$B:$B,V406)&lt;&gt;"Ville",INDEX(10_Lieux!$I:$I,V406),0))</f>
        <v>0</v>
      </c>
      <c r="Z406" s="14" t="str">
        <f aca="false">A406&amp;"|"&amp;B406</f>
        <v>Liège|Montpellier</v>
      </c>
      <c r="AA406" s="14" t="str">
        <f aca="false">IF(I406&lt;p_local,"Local",IF(I406&lt;p_vv_min,"Courte distance",IF(I406&lt;p_tres_long,"Longue distance","Très longue distance")))</f>
        <v>Très longue distance</v>
      </c>
    </row>
    <row r="407" customFormat="false" ht="15" hidden="false" customHeight="true" outlineLevel="0" collapsed="false">
      <c r="A407" s="1" t="s">
        <v>158</v>
      </c>
      <c r="B407" s="1" t="s">
        <v>140</v>
      </c>
      <c r="C407" s="1" t="s">
        <v>33</v>
      </c>
      <c r="D407" s="1" t="s">
        <v>124</v>
      </c>
      <c r="E407" s="1" t="s">
        <v>551</v>
      </c>
      <c r="F407" s="14" t="s">
        <v>40</v>
      </c>
      <c r="G407" s="14" t="str">
        <f aca="false">IF(I407&lt;p_local,"Local → page infra",IF(H407&gt;=p_ph1,"Phase 1",IF(H407&gt;=p_ph2,"Phase 2","Phase 3")))</f>
        <v>Phase 2</v>
      </c>
      <c r="H407" s="14" t="n">
        <f aca="false">IF(I407&lt;p_local,0,IF(C407="Aéroport → Aéroport",p_pts_plein,IF(Y407&gt;0,IF(I407&lt;=Y407,p_pts_plein,IF(I407&lt;=p_mult2*Y407,p_pts_moyen,p_pts_r3)),IF(I407&gt;=p_vv_min,p_pts_plein,IF(I407&gt;=p_vv_moy,p_pts_moyen,p_pts_court))))+IF(INDEX(10_Lieux!$D:$D,U407)=1,p_prio1,p_prio2)+IF(INDEX(10_Lieux!$D:$D,V407)=1,p_prio1,p_prio2)+IF(K407="Oui",p_tf,0)+p_hub*((INDEX(10_Lieux!$H:$H,U407)="Hub")+(INDEX(10_Lieux!$H:$H,V407)="Hub"))+IF(OR(INDEX(10_Lieux!$H:$H,U407)="Premium",INDEX(10_Lieux!$H:$H,V407)="Premium"),p_prem,0))</f>
        <v>65</v>
      </c>
      <c r="I407" s="14" t="n">
        <f aca="false">ROUND(W407*p_facteur,0)</f>
        <v>805</v>
      </c>
      <c r="J407" s="14" t="str">
        <f aca="false">IF(X407&lt;60,X407&amp;" min",INT(X407/60)&amp;" h"&amp;IF(MOD(X407,60)=0,""," "&amp;TEXT(MOD(X407,60),"00")))</f>
        <v>8 h 30</v>
      </c>
      <c r="K407" s="14" t="str">
        <f aca="false">IF(S407&lt;&gt;T407,"Oui","Non")</f>
        <v>Oui</v>
      </c>
      <c r="L407" s="14" t="str">
        <f aca="false">IF(AND(INDEX(10_Lieux!$B:$B,U407)="Ville",INDEX(10_Lieux!$B:$B,V407)="Ville"),"/chauffeur-prive/"&amp;INDEX(10_Lieux!$E:$E,U407)&amp;"-"&amp;INDEX(10_Lieux!$E:$E,V407)&amp;"/","/chauffeur-prive/"&amp;INDEX(10_Lieux!$E:$E,U407)&amp;"/"&amp;INDEX(10_Lieux!$E:$E,V407)&amp;"/")</f>
        <v>/chauffeur-prive/liege-nantes/</v>
      </c>
      <c r="M407" s="14" t="str">
        <f aca="false">IFERROR(INDEX($L:$L,MATCH(B407&amp;"|"&amp;A407,$Z:$Z,0)),"—")</f>
        <v>/chauffeur-prive/nantes-liege/</v>
      </c>
      <c r="N407" s="14" t="str">
        <f aca="false">IF(LEN("Chauffeur privé "&amp;INDEX(10_Lieux!$J:$J,U407)&amp;" → "&amp;INDEX(10_Lieux!$J:$J,V407)&amp;" | 24h/24")&gt;60,"Chauffeur privé "&amp;INDEX(10_Lieux!$J:$J,U407)&amp;" → "&amp;INDEX(10_Lieux!$J:$J,V407),"Chauffeur privé "&amp;INDEX(10_Lieux!$J:$J,U407)&amp;" → "&amp;INDEX(10_Lieux!$J:$J,V407)&amp;" | 24h/24")</f>
        <v>Chauffeur privé Liège → Nantes | 24h/24</v>
      </c>
      <c r="O407" s="14" t="n">
        <f aca="false">LEN(N407)</f>
        <v>39</v>
      </c>
      <c r="P407" s="14" t="str">
        <f aca="false">"Chauffeur privé "&amp;INDEX(10_Lieux!$K:$K,U407)&amp;" vers "&amp;INDEX(10_Lieux!$L:$L,V407)</f>
        <v>Chauffeur privé de Liège vers Nantes</v>
      </c>
      <c r="Q407" s="14" t="str">
        <f aca="false">"Chauffeur privé "&amp;INDEX(10_Lieux!$K:$K,U407)&amp;" vers "&amp;INDEX(10_Lieux!$L:$L,V407)&amp;" : env. "&amp;I407&amp;" km, "&amp;J407&amp;" de route. Devis personnalisé, standard 24h/24 et 7j/7."</f>
        <v>Chauffeur privé de Liège vers Nantes : env. 805 km, 8 h 30 de route. Devis personnalisé, standard 24h/24 et 7j/7.</v>
      </c>
      <c r="R407" s="14" t="n">
        <f aca="false">LEN(Q407)</f>
        <v>113</v>
      </c>
      <c r="S407" s="14" t="str">
        <f aca="false">INDEX(10_Lieux!$C:$C,U407)</f>
        <v>Belgique</v>
      </c>
      <c r="T407" s="14" t="str">
        <f aca="false">INDEX(10_Lieux!$C:$C,V407)</f>
        <v>France</v>
      </c>
      <c r="U407" s="14" t="n">
        <f aca="false">MATCH(A407,10_Lieux!$A:$A,0)</f>
        <v>94</v>
      </c>
      <c r="V407" s="14" t="n">
        <f aca="false">MATCH(B407,10_Lieux!$A:$A,0)</f>
        <v>56</v>
      </c>
      <c r="W407" s="14" t="n">
        <f aca="false">ROUND(6371*2*ASIN(SQRT(SIN(RADIANS(INDEX(10_Lieux!$F:$F,V407)-INDEX(10_Lieux!$F:$F,U407))/2)^2+COS(RADIANS(INDEX(10_Lieux!$F:$F,U407)))*COS(RADIANS(INDEX(10_Lieux!$F:$F,V407)))*SIN(RADIANS(INDEX(10_Lieux!$G:$G,V407)-INDEX(10_Lieux!$G:$G,U407))/2)^2)),1)</f>
        <v>643.6</v>
      </c>
      <c r="X407" s="14" t="n">
        <f aca="false">ROUND(I407/IF(I407&lt;p_seuil_vitesse,p_vit_lente,p_vit_rapide)*60/15,0)*15</f>
        <v>510</v>
      </c>
      <c r="Y407" s="14" t="n">
        <f aca="false">MAX(IF(INDEX(10_Lieux!$B:$B,U407)&lt;&gt;"Ville",INDEX(10_Lieux!$I:$I,U407),0),IF(INDEX(10_Lieux!$B:$B,V407)&lt;&gt;"Ville",INDEX(10_Lieux!$I:$I,V407),0))</f>
        <v>0</v>
      </c>
      <c r="Z407" s="14" t="str">
        <f aca="false">A407&amp;"|"&amp;B407</f>
        <v>Liège|Nantes</v>
      </c>
      <c r="AA407" s="14" t="str">
        <f aca="false">IF(I407&lt;p_local,"Local",IF(I407&lt;p_vv_min,"Courte distance",IF(I407&lt;p_tres_long,"Longue distance","Très longue distance")))</f>
        <v>Très longue distance</v>
      </c>
    </row>
    <row r="408" customFormat="false" ht="15" hidden="false" customHeight="true" outlineLevel="0" collapsed="false">
      <c r="A408" s="1" t="s">
        <v>158</v>
      </c>
      <c r="B408" s="1" t="s">
        <v>142</v>
      </c>
      <c r="C408" s="1" t="s">
        <v>33</v>
      </c>
      <c r="D408" s="1" t="s">
        <v>124</v>
      </c>
      <c r="E408" s="1" t="s">
        <v>552</v>
      </c>
      <c r="F408" s="14" t="s">
        <v>40</v>
      </c>
      <c r="G408" s="14" t="str">
        <f aca="false">IF(I408&lt;p_local,"Local → page infra",IF(H408&gt;=p_ph1,"Phase 1",IF(H408&gt;=p_ph2,"Phase 2","Phase 3")))</f>
        <v>Phase 2</v>
      </c>
      <c r="H408" s="14" t="n">
        <f aca="false">IF(I408&lt;p_local,0,IF(C408="Aéroport → Aéroport",p_pts_plein,IF(Y408&gt;0,IF(I408&lt;=Y408,p_pts_plein,IF(I408&lt;=p_mult2*Y408,p_pts_moyen,p_pts_r3)),IF(I408&gt;=p_vv_min,p_pts_plein,IF(I408&gt;=p_vv_moy,p_pts_moyen,p_pts_court))))+IF(INDEX(10_Lieux!$D:$D,U408)=1,p_prio1,p_prio2)+IF(INDEX(10_Lieux!$D:$D,V408)=1,p_prio1,p_prio2)+IF(K408="Oui",p_tf,0)+p_hub*((INDEX(10_Lieux!$H:$H,U408)="Hub")+(INDEX(10_Lieux!$H:$H,V408)="Hub"))+IF(OR(INDEX(10_Lieux!$H:$H,U408)="Premium",INDEX(10_Lieux!$H:$H,V408)="Premium"),p_prem,0))</f>
        <v>65</v>
      </c>
      <c r="I408" s="14" t="n">
        <f aca="false">ROUND(W408*p_facteur,0)</f>
        <v>743</v>
      </c>
      <c r="J408" s="14" t="str">
        <f aca="false">IF(X408&lt;60,X408&amp;" min",INT(X408/60)&amp;" h"&amp;IF(MOD(X408,60)=0,""," "&amp;TEXT(MOD(X408,60),"00")))</f>
        <v>7 h 45</v>
      </c>
      <c r="K408" s="14" t="str">
        <f aca="false">IF(S408&lt;&gt;T408,"Oui","Non")</f>
        <v>Oui</v>
      </c>
      <c r="L408" s="14" t="str">
        <f aca="false">IF(AND(INDEX(10_Lieux!$B:$B,U408)="Ville",INDEX(10_Lieux!$B:$B,V408)="Ville"),"/chauffeur-prive/"&amp;INDEX(10_Lieux!$E:$E,U408)&amp;"-"&amp;INDEX(10_Lieux!$E:$E,V408)&amp;"/","/chauffeur-prive/"&amp;INDEX(10_Lieux!$E:$E,U408)&amp;"/"&amp;INDEX(10_Lieux!$E:$E,V408)&amp;"/")</f>
        <v>/chauffeur-prive/liege-rennes/</v>
      </c>
      <c r="M408" s="14" t="str">
        <f aca="false">IFERROR(INDEX($L:$L,MATCH(B408&amp;"|"&amp;A408,$Z:$Z,0)),"—")</f>
        <v>/chauffeur-prive/rennes-liege/</v>
      </c>
      <c r="N408" s="14" t="str">
        <f aca="false">IF(LEN("Chauffeur privé "&amp;INDEX(10_Lieux!$J:$J,U408)&amp;" → "&amp;INDEX(10_Lieux!$J:$J,V408)&amp;" | 24h/24")&gt;60,"Chauffeur privé "&amp;INDEX(10_Lieux!$J:$J,U408)&amp;" → "&amp;INDEX(10_Lieux!$J:$J,V408),"Chauffeur privé "&amp;INDEX(10_Lieux!$J:$J,U408)&amp;" → "&amp;INDEX(10_Lieux!$J:$J,V408)&amp;" | 24h/24")</f>
        <v>Chauffeur privé Liège → Rennes | 24h/24</v>
      </c>
      <c r="O408" s="14" t="n">
        <f aca="false">LEN(N408)</f>
        <v>39</v>
      </c>
      <c r="P408" s="14" t="str">
        <f aca="false">"Chauffeur privé "&amp;INDEX(10_Lieux!$K:$K,U408)&amp;" vers "&amp;INDEX(10_Lieux!$L:$L,V408)</f>
        <v>Chauffeur privé de Liège vers Rennes</v>
      </c>
      <c r="Q408" s="14" t="str">
        <f aca="false">"Chauffeur privé "&amp;INDEX(10_Lieux!$K:$K,U408)&amp;" vers "&amp;INDEX(10_Lieux!$L:$L,V408)&amp;" : env. "&amp;I408&amp;" km, "&amp;J408&amp;" de route. Devis personnalisé, standard 24h/24 et 7j/7."</f>
        <v>Chauffeur privé de Liège vers Rennes : env. 743 km, 7 h 45 de route. Devis personnalisé, standard 24h/24 et 7j/7.</v>
      </c>
      <c r="R408" s="14" t="n">
        <f aca="false">LEN(Q408)</f>
        <v>113</v>
      </c>
      <c r="S408" s="14" t="str">
        <f aca="false">INDEX(10_Lieux!$C:$C,U408)</f>
        <v>Belgique</v>
      </c>
      <c r="T408" s="14" t="str">
        <f aca="false">INDEX(10_Lieux!$C:$C,V408)</f>
        <v>France</v>
      </c>
      <c r="U408" s="14" t="n">
        <f aca="false">MATCH(A408,10_Lieux!$A:$A,0)</f>
        <v>94</v>
      </c>
      <c r="V408" s="14" t="n">
        <f aca="false">MATCH(B408,10_Lieux!$A:$A,0)</f>
        <v>49</v>
      </c>
      <c r="W408" s="14" t="n">
        <f aca="false">ROUND(6371*2*ASIN(SQRT(SIN(RADIANS(INDEX(10_Lieux!$F:$F,V408)-INDEX(10_Lieux!$F:$F,U408))/2)^2+COS(RADIANS(INDEX(10_Lieux!$F:$F,U408)))*COS(RADIANS(INDEX(10_Lieux!$F:$F,V408)))*SIN(RADIANS(INDEX(10_Lieux!$G:$G,V408)-INDEX(10_Lieux!$G:$G,U408))/2)^2)),1)</f>
        <v>594.1</v>
      </c>
      <c r="X408" s="14" t="n">
        <f aca="false">ROUND(I408/IF(I408&lt;p_seuil_vitesse,p_vit_lente,p_vit_rapide)*60/15,0)*15</f>
        <v>465</v>
      </c>
      <c r="Y408" s="14" t="n">
        <f aca="false">MAX(IF(INDEX(10_Lieux!$B:$B,U408)&lt;&gt;"Ville",INDEX(10_Lieux!$I:$I,U408),0),IF(INDEX(10_Lieux!$B:$B,V408)&lt;&gt;"Ville",INDEX(10_Lieux!$I:$I,V408),0))</f>
        <v>0</v>
      </c>
      <c r="Z408" s="14" t="str">
        <f aca="false">A408&amp;"|"&amp;B408</f>
        <v>Liège|Rennes</v>
      </c>
      <c r="AA408" s="14" t="str">
        <f aca="false">IF(I408&lt;p_local,"Local",IF(I408&lt;p_vv_min,"Courte distance",IF(I408&lt;p_tres_long,"Longue distance","Très longue distance")))</f>
        <v>Très longue distance</v>
      </c>
    </row>
    <row r="409" customFormat="false" ht="15" hidden="false" customHeight="true" outlineLevel="0" collapsed="false">
      <c r="A409" s="1" t="s">
        <v>158</v>
      </c>
      <c r="B409" s="1" t="s">
        <v>144</v>
      </c>
      <c r="C409" s="1" t="s">
        <v>33</v>
      </c>
      <c r="D409" s="1" t="s">
        <v>124</v>
      </c>
      <c r="E409" s="1" t="s">
        <v>553</v>
      </c>
      <c r="F409" s="14" t="s">
        <v>40</v>
      </c>
      <c r="G409" s="14" t="str">
        <f aca="false">IF(I409&lt;p_local,"Local → page infra",IF(H409&gt;=p_ph1,"Phase 1",IF(H409&gt;=p_ph2,"Phase 2","Phase 3")))</f>
        <v>Phase 2</v>
      </c>
      <c r="H409" s="14" t="n">
        <f aca="false">IF(I409&lt;p_local,0,IF(C409="Aéroport → Aéroport",p_pts_plein,IF(Y409&gt;0,IF(I409&lt;=Y409,p_pts_plein,IF(I409&lt;=p_mult2*Y409,p_pts_moyen,p_pts_r3)),IF(I409&gt;=p_vv_min,p_pts_plein,IF(I409&gt;=p_vv_moy,p_pts_moyen,p_pts_court))))+IF(INDEX(10_Lieux!$D:$D,U409)=1,p_prio1,p_prio2)+IF(INDEX(10_Lieux!$D:$D,V409)=1,p_prio1,p_prio2)+IF(K409="Oui",p_tf,0)+p_hub*((INDEX(10_Lieux!$H:$H,U409)="Hub")+(INDEX(10_Lieux!$H:$H,V409)="Hub"))+IF(OR(INDEX(10_Lieux!$H:$H,U409)="Premium",INDEX(10_Lieux!$H:$H,V409)="Premium"),p_prem,0))</f>
        <v>70</v>
      </c>
      <c r="I409" s="14" t="n">
        <f aca="false">ROUND(W409*p_facteur,0)</f>
        <v>463</v>
      </c>
      <c r="J409" s="14" t="str">
        <f aca="false">IF(X409&lt;60,X409&amp;" min",INT(X409/60)&amp;" h"&amp;IF(MOD(X409,60)=0,""," "&amp;TEXT(MOD(X409,60),"00")))</f>
        <v>4 h 45</v>
      </c>
      <c r="K409" s="14" t="str">
        <f aca="false">IF(S409&lt;&gt;T409,"Oui","Non")</f>
        <v>Oui</v>
      </c>
      <c r="L409" s="14" t="str">
        <f aca="false">IF(AND(INDEX(10_Lieux!$B:$B,U409)="Ville",INDEX(10_Lieux!$B:$B,V409)="Ville"),"/chauffeur-prive/"&amp;INDEX(10_Lieux!$E:$E,U409)&amp;"-"&amp;INDEX(10_Lieux!$E:$E,V409)&amp;"/","/chauffeur-prive/"&amp;INDEX(10_Lieux!$E:$E,U409)&amp;"/"&amp;INDEX(10_Lieux!$E:$E,V409)&amp;"/")</f>
        <v>/chauffeur-prive/liege-dijon/</v>
      </c>
      <c r="M409" s="14" t="str">
        <f aca="false">IFERROR(INDEX($L:$L,MATCH(B409&amp;"|"&amp;A409,$Z:$Z,0)),"—")</f>
        <v>/chauffeur-prive/dijon-liege/</v>
      </c>
      <c r="N409" s="14" t="str">
        <f aca="false">IF(LEN("Chauffeur privé "&amp;INDEX(10_Lieux!$J:$J,U409)&amp;" → "&amp;INDEX(10_Lieux!$J:$J,V409)&amp;" | 24h/24")&gt;60,"Chauffeur privé "&amp;INDEX(10_Lieux!$J:$J,U409)&amp;" → "&amp;INDEX(10_Lieux!$J:$J,V409),"Chauffeur privé "&amp;INDEX(10_Lieux!$J:$J,U409)&amp;" → "&amp;INDEX(10_Lieux!$J:$J,V409)&amp;" | 24h/24")</f>
        <v>Chauffeur privé Liège → Dijon | 24h/24</v>
      </c>
      <c r="O409" s="14" t="n">
        <f aca="false">LEN(N409)</f>
        <v>38</v>
      </c>
      <c r="P409" s="14" t="str">
        <f aca="false">"Chauffeur privé "&amp;INDEX(10_Lieux!$K:$K,U409)&amp;" vers "&amp;INDEX(10_Lieux!$L:$L,V409)</f>
        <v>Chauffeur privé de Liège vers Dijon</v>
      </c>
      <c r="Q409" s="14" t="str">
        <f aca="false">"Chauffeur privé "&amp;INDEX(10_Lieux!$K:$K,U409)&amp;" vers "&amp;INDEX(10_Lieux!$L:$L,V409)&amp;" : env. "&amp;I409&amp;" km, "&amp;J409&amp;" de route. Devis personnalisé, standard 24h/24 et 7j/7."</f>
        <v>Chauffeur privé de Liège vers Dijon : env. 463 km, 4 h 45 de route. Devis personnalisé, standard 24h/24 et 7j/7.</v>
      </c>
      <c r="R409" s="14" t="n">
        <f aca="false">LEN(Q409)</f>
        <v>112</v>
      </c>
      <c r="S409" s="14" t="str">
        <f aca="false">INDEX(10_Lieux!$C:$C,U409)</f>
        <v>Belgique</v>
      </c>
      <c r="T409" s="14" t="str">
        <f aca="false">INDEX(10_Lieux!$C:$C,V409)</f>
        <v>France</v>
      </c>
      <c r="U409" s="14" t="n">
        <f aca="false">MATCH(A409,10_Lieux!$A:$A,0)</f>
        <v>94</v>
      </c>
      <c r="V409" s="14" t="n">
        <f aca="false">MATCH(B409,10_Lieux!$A:$A,0)</f>
        <v>23</v>
      </c>
      <c r="W409" s="14" t="n">
        <f aca="false">ROUND(6371*2*ASIN(SQRT(SIN(RADIANS(INDEX(10_Lieux!$F:$F,V409)-INDEX(10_Lieux!$F:$F,U409))/2)^2+COS(RADIANS(INDEX(10_Lieux!$F:$F,U409)))*COS(RADIANS(INDEX(10_Lieux!$F:$F,V409)))*SIN(RADIANS(INDEX(10_Lieux!$G:$G,V409)-INDEX(10_Lieux!$G:$G,U409))/2)^2)),1)</f>
        <v>370.2</v>
      </c>
      <c r="X409" s="14" t="n">
        <f aca="false">ROUND(I409/IF(I409&lt;p_seuil_vitesse,p_vit_lente,p_vit_rapide)*60/15,0)*15</f>
        <v>285</v>
      </c>
      <c r="Y409" s="14" t="n">
        <f aca="false">MAX(IF(INDEX(10_Lieux!$B:$B,U409)&lt;&gt;"Ville",INDEX(10_Lieux!$I:$I,U409),0),IF(INDEX(10_Lieux!$B:$B,V409)&lt;&gt;"Ville",INDEX(10_Lieux!$I:$I,V409),0))</f>
        <v>0</v>
      </c>
      <c r="Z409" s="14" t="str">
        <f aca="false">A409&amp;"|"&amp;B409</f>
        <v>Liège|Dijon</v>
      </c>
      <c r="AA409" s="14" t="str">
        <f aca="false">IF(I409&lt;p_local,"Local",IF(I409&lt;p_vv_min,"Courte distance",IF(I409&lt;p_tres_long,"Longue distance","Très longue distance")))</f>
        <v>Longue distance</v>
      </c>
    </row>
    <row r="410" customFormat="false" ht="15" hidden="false" customHeight="true" outlineLevel="0" collapsed="false">
      <c r="A410" s="1" t="s">
        <v>158</v>
      </c>
      <c r="B410" s="1" t="s">
        <v>146</v>
      </c>
      <c r="C410" s="1" t="s">
        <v>33</v>
      </c>
      <c r="D410" s="1" t="s">
        <v>124</v>
      </c>
      <c r="E410" s="1" t="s">
        <v>554</v>
      </c>
      <c r="F410" s="14" t="s">
        <v>40</v>
      </c>
      <c r="G410" s="14" t="str">
        <f aca="false">IF(I410&lt;p_local,"Local → page infra",IF(H410&gt;=p_ph1,"Phase 1",IF(H410&gt;=p_ph2,"Phase 2","Phase 3")))</f>
        <v>Phase 2</v>
      </c>
      <c r="H410" s="14" t="n">
        <f aca="false">IF(I410&lt;p_local,0,IF(C410="Aéroport → Aéroport",p_pts_plein,IF(Y410&gt;0,IF(I410&lt;=Y410,p_pts_plein,IF(I410&lt;=p_mult2*Y410,p_pts_moyen,p_pts_r3)),IF(I410&gt;=p_vv_min,p_pts_plein,IF(I410&gt;=p_vv_moy,p_pts_moyen,p_pts_court))))+IF(INDEX(10_Lieux!$D:$D,U410)=1,p_prio1,p_prio2)+IF(INDEX(10_Lieux!$D:$D,V410)=1,p_prio1,p_prio2)+IF(K410="Oui",p_tf,0)+p_hub*((INDEX(10_Lieux!$H:$H,U410)="Hub")+(INDEX(10_Lieux!$H:$H,V410)="Hub"))+IF(OR(INDEX(10_Lieux!$H:$H,U410)="Premium",INDEX(10_Lieux!$H:$H,V410)="Premium"),p_prem,0))</f>
        <v>70</v>
      </c>
      <c r="I410" s="14" t="n">
        <f aca="false">ROUND(W410*p_facteur,0)</f>
        <v>757</v>
      </c>
      <c r="J410" s="14" t="str">
        <f aca="false">IF(X410&lt;60,X410&amp;" min",INT(X410/60)&amp;" h"&amp;IF(MOD(X410,60)=0,""," "&amp;TEXT(MOD(X410,60),"00")))</f>
        <v>8 h</v>
      </c>
      <c r="K410" s="14" t="str">
        <f aca="false">IF(S410&lt;&gt;T410,"Oui","Non")</f>
        <v>Oui</v>
      </c>
      <c r="L410" s="14" t="str">
        <f aca="false">IF(AND(INDEX(10_Lieux!$B:$B,U410)="Ville",INDEX(10_Lieux!$B:$B,V410)="Ville"),"/chauffeur-prive/"&amp;INDEX(10_Lieux!$E:$E,U410)&amp;"-"&amp;INDEX(10_Lieux!$E:$E,V410)&amp;"/","/chauffeur-prive/"&amp;INDEX(10_Lieux!$E:$E,U410)&amp;"/"&amp;INDEX(10_Lieux!$E:$E,V410)&amp;"/")</f>
        <v>/chauffeur-prive/liege-grenoble/</v>
      </c>
      <c r="M410" s="14" t="str">
        <f aca="false">IFERROR(INDEX($L:$L,MATCH(B410&amp;"|"&amp;A410,$Z:$Z,0)),"—")</f>
        <v>/chauffeur-prive/grenoble-liege/</v>
      </c>
      <c r="N410" s="14" t="str">
        <f aca="false">IF(LEN("Chauffeur privé "&amp;INDEX(10_Lieux!$J:$J,U410)&amp;" → "&amp;INDEX(10_Lieux!$J:$J,V410)&amp;" | 24h/24")&gt;60,"Chauffeur privé "&amp;INDEX(10_Lieux!$J:$J,U410)&amp;" → "&amp;INDEX(10_Lieux!$J:$J,V410),"Chauffeur privé "&amp;INDEX(10_Lieux!$J:$J,U410)&amp;" → "&amp;INDEX(10_Lieux!$J:$J,V410)&amp;" | 24h/24")</f>
        <v>Chauffeur privé Liège → Grenoble | 24h/24</v>
      </c>
      <c r="O410" s="14" t="n">
        <f aca="false">LEN(N410)</f>
        <v>41</v>
      </c>
      <c r="P410" s="14" t="str">
        <f aca="false">"Chauffeur privé "&amp;INDEX(10_Lieux!$K:$K,U410)&amp;" vers "&amp;INDEX(10_Lieux!$L:$L,V410)</f>
        <v>Chauffeur privé de Liège vers Grenoble</v>
      </c>
      <c r="Q410" s="14" t="str">
        <f aca="false">"Chauffeur privé "&amp;INDEX(10_Lieux!$K:$K,U410)&amp;" vers "&amp;INDEX(10_Lieux!$L:$L,V410)&amp;" : env. "&amp;I410&amp;" km, "&amp;J410&amp;" de route. Devis personnalisé, standard 24h/24 et 7j/7."</f>
        <v>Chauffeur privé de Liège vers Grenoble : env. 757 km, 8 h de route. Devis personnalisé, standard 24h/24 et 7j/7.</v>
      </c>
      <c r="R410" s="14" t="n">
        <f aca="false">LEN(Q410)</f>
        <v>112</v>
      </c>
      <c r="S410" s="14" t="str">
        <f aca="false">INDEX(10_Lieux!$C:$C,U410)</f>
        <v>Belgique</v>
      </c>
      <c r="T410" s="14" t="str">
        <f aca="false">INDEX(10_Lieux!$C:$C,V410)</f>
        <v>France</v>
      </c>
      <c r="U410" s="14" t="n">
        <f aca="false">MATCH(A410,10_Lieux!$A:$A,0)</f>
        <v>94</v>
      </c>
      <c r="V410" s="14" t="n">
        <f aca="false">MATCH(B410,10_Lieux!$A:$A,0)</f>
        <v>9</v>
      </c>
      <c r="W410" s="14" t="n">
        <f aca="false">ROUND(6371*2*ASIN(SQRT(SIN(RADIANS(INDEX(10_Lieux!$F:$F,V410)-INDEX(10_Lieux!$F:$F,U410))/2)^2+COS(RADIANS(INDEX(10_Lieux!$F:$F,U410)))*COS(RADIANS(INDEX(10_Lieux!$F:$F,V410)))*SIN(RADIANS(INDEX(10_Lieux!$G:$G,V410)-INDEX(10_Lieux!$G:$G,U410))/2)^2)),1)</f>
        <v>605.6</v>
      </c>
      <c r="X410" s="14" t="n">
        <f aca="false">ROUND(I410/IF(I410&lt;p_seuil_vitesse,p_vit_lente,p_vit_rapide)*60/15,0)*15</f>
        <v>480</v>
      </c>
      <c r="Y410" s="14" t="n">
        <f aca="false">MAX(IF(INDEX(10_Lieux!$B:$B,U410)&lt;&gt;"Ville",INDEX(10_Lieux!$I:$I,U410),0),IF(INDEX(10_Lieux!$B:$B,V410)&lt;&gt;"Ville",INDEX(10_Lieux!$I:$I,V410),0))</f>
        <v>0</v>
      </c>
      <c r="Z410" s="14" t="str">
        <f aca="false">A410&amp;"|"&amp;B410</f>
        <v>Liège|Grenoble</v>
      </c>
      <c r="AA410" s="14" t="str">
        <f aca="false">IF(I410&lt;p_local,"Local",IF(I410&lt;p_vv_min,"Courte distance",IF(I410&lt;p_tres_long,"Longue distance","Très longue distance")))</f>
        <v>Très longue distance</v>
      </c>
    </row>
    <row r="411" customFormat="false" ht="15" hidden="false" customHeight="true" outlineLevel="0" collapsed="false">
      <c r="A411" s="1" t="s">
        <v>158</v>
      </c>
      <c r="B411" s="1" t="s">
        <v>148</v>
      </c>
      <c r="C411" s="1" t="s">
        <v>33</v>
      </c>
      <c r="D411" s="1" t="s">
        <v>124</v>
      </c>
      <c r="E411" s="1" t="s">
        <v>555</v>
      </c>
      <c r="F411" s="14" t="s">
        <v>40</v>
      </c>
      <c r="G411" s="14" t="str">
        <f aca="false">IF(I411&lt;p_local,"Local → page infra",IF(H411&gt;=p_ph1,"Phase 1",IF(H411&gt;=p_ph2,"Phase 2","Phase 3")))</f>
        <v>Phase 2</v>
      </c>
      <c r="H411" s="14" t="n">
        <f aca="false">IF(I411&lt;p_local,0,IF(C411="Aéroport → Aéroport",p_pts_plein,IF(Y411&gt;0,IF(I411&lt;=Y411,p_pts_plein,IF(I411&lt;=p_mult2*Y411,p_pts_moyen,p_pts_r3)),IF(I411&gt;=p_vv_min,p_pts_plein,IF(I411&gt;=p_vv_moy,p_pts_moyen,p_pts_court))))+IF(INDEX(10_Lieux!$D:$D,U411)=1,p_prio1,p_prio2)+IF(INDEX(10_Lieux!$D:$D,V411)=1,p_prio1,p_prio2)+IF(K411="Oui",p_tf,0)+p_hub*((INDEX(10_Lieux!$H:$H,U411)="Hub")+(INDEX(10_Lieux!$H:$H,V411)="Hub"))+IF(OR(INDEX(10_Lieux!$H:$H,U411)="Premium",INDEX(10_Lieux!$H:$H,V411)="Premium"),p_prem,0))</f>
        <v>70</v>
      </c>
      <c r="I411" s="14" t="n">
        <f aca="false">ROUND(W411*p_facteur,0)</f>
        <v>660</v>
      </c>
      <c r="J411" s="14" t="str">
        <f aca="false">IF(X411&lt;60,X411&amp;" min",INT(X411/60)&amp;" h"&amp;IF(MOD(X411,60)=0,""," "&amp;TEXT(MOD(X411,60),"00")))</f>
        <v>7 h</v>
      </c>
      <c r="K411" s="14" t="str">
        <f aca="false">IF(S411&lt;&gt;T411,"Oui","Non")</f>
        <v>Oui</v>
      </c>
      <c r="L411" s="14" t="str">
        <f aca="false">IF(AND(INDEX(10_Lieux!$B:$B,U411)="Ville",INDEX(10_Lieux!$B:$B,V411)="Ville"),"/chauffeur-prive/"&amp;INDEX(10_Lieux!$E:$E,U411)&amp;"-"&amp;INDEX(10_Lieux!$E:$E,V411)&amp;"/","/chauffeur-prive/"&amp;INDEX(10_Lieux!$E:$E,U411)&amp;"/"&amp;INDEX(10_Lieux!$E:$E,V411)&amp;"/")</f>
        <v>/chauffeur-prive/liege-annecy/</v>
      </c>
      <c r="M411" s="14" t="str">
        <f aca="false">IFERROR(INDEX($L:$L,MATCH(B411&amp;"|"&amp;A411,$Z:$Z,0)),"—")</f>
        <v>/chauffeur-prive/annecy-liege/</v>
      </c>
      <c r="N411" s="14" t="str">
        <f aca="false">IF(LEN("Chauffeur privé "&amp;INDEX(10_Lieux!$J:$J,U411)&amp;" → "&amp;INDEX(10_Lieux!$J:$J,V411)&amp;" | 24h/24")&gt;60,"Chauffeur privé "&amp;INDEX(10_Lieux!$J:$J,U411)&amp;" → "&amp;INDEX(10_Lieux!$J:$J,V411),"Chauffeur privé "&amp;INDEX(10_Lieux!$J:$J,U411)&amp;" → "&amp;INDEX(10_Lieux!$J:$J,V411)&amp;" | 24h/24")</f>
        <v>Chauffeur privé Liège → Annecy | 24h/24</v>
      </c>
      <c r="O411" s="14" t="n">
        <f aca="false">LEN(N411)</f>
        <v>39</v>
      </c>
      <c r="P411" s="14" t="str">
        <f aca="false">"Chauffeur privé "&amp;INDEX(10_Lieux!$K:$K,U411)&amp;" vers "&amp;INDEX(10_Lieux!$L:$L,V411)</f>
        <v>Chauffeur privé de Liège vers Annecy</v>
      </c>
      <c r="Q411" s="14" t="str">
        <f aca="false">"Chauffeur privé "&amp;INDEX(10_Lieux!$K:$K,U411)&amp;" vers "&amp;INDEX(10_Lieux!$L:$L,V411)&amp;" : env. "&amp;I411&amp;" km, "&amp;J411&amp;" de route. Devis personnalisé, standard 24h/24 et 7j/7."</f>
        <v>Chauffeur privé de Liège vers Annecy : env. 660 km, 7 h de route. Devis personnalisé, standard 24h/24 et 7j/7.</v>
      </c>
      <c r="R411" s="14" t="n">
        <f aca="false">LEN(Q411)</f>
        <v>110</v>
      </c>
      <c r="S411" s="14" t="str">
        <f aca="false">INDEX(10_Lieux!$C:$C,U411)</f>
        <v>Belgique</v>
      </c>
      <c r="T411" s="14" t="str">
        <f aca="false">INDEX(10_Lieux!$C:$C,V411)</f>
        <v>France</v>
      </c>
      <c r="U411" s="14" t="n">
        <f aca="false">MATCH(A411,10_Lieux!$A:$A,0)</f>
        <v>94</v>
      </c>
      <c r="V411" s="14" t="n">
        <f aca="false">MATCH(B411,10_Lieux!$A:$A,0)</f>
        <v>10</v>
      </c>
      <c r="W411" s="14" t="n">
        <f aca="false">ROUND(6371*2*ASIN(SQRT(SIN(RADIANS(INDEX(10_Lieux!$F:$F,V411)-INDEX(10_Lieux!$F:$F,U411))/2)^2+COS(RADIANS(INDEX(10_Lieux!$F:$F,U411)))*COS(RADIANS(INDEX(10_Lieux!$F:$F,V411)))*SIN(RADIANS(INDEX(10_Lieux!$G:$G,V411)-INDEX(10_Lieux!$G:$G,U411))/2)^2)),1)</f>
        <v>528</v>
      </c>
      <c r="X411" s="14" t="n">
        <f aca="false">ROUND(I411/IF(I411&lt;p_seuil_vitesse,p_vit_lente,p_vit_rapide)*60/15,0)*15</f>
        <v>420</v>
      </c>
      <c r="Y411" s="14" t="n">
        <f aca="false">MAX(IF(INDEX(10_Lieux!$B:$B,U411)&lt;&gt;"Ville",INDEX(10_Lieux!$I:$I,U411),0),IF(INDEX(10_Lieux!$B:$B,V411)&lt;&gt;"Ville",INDEX(10_Lieux!$I:$I,V411),0))</f>
        <v>0</v>
      </c>
      <c r="Z411" s="14" t="str">
        <f aca="false">A411&amp;"|"&amp;B411</f>
        <v>Liège|Annecy</v>
      </c>
      <c r="AA411" s="14" t="str">
        <f aca="false">IF(I411&lt;p_local,"Local",IF(I411&lt;p_vv_min,"Courte distance",IF(I411&lt;p_tres_long,"Longue distance","Très longue distance")))</f>
        <v>Longue distance</v>
      </c>
    </row>
    <row r="412" customFormat="false" ht="15" hidden="false" customHeight="true" outlineLevel="0" collapsed="false">
      <c r="A412" s="1" t="s">
        <v>158</v>
      </c>
      <c r="B412" s="1" t="s">
        <v>150</v>
      </c>
      <c r="C412" s="1" t="s">
        <v>33</v>
      </c>
      <c r="D412" s="1" t="s">
        <v>124</v>
      </c>
      <c r="E412" s="1" t="s">
        <v>556</v>
      </c>
      <c r="F412" s="14" t="s">
        <v>40</v>
      </c>
      <c r="G412" s="14" t="str">
        <f aca="false">IF(I412&lt;p_local,"Local → page infra",IF(H412&gt;=p_ph1,"Phase 1",IF(H412&gt;=p_ph2,"Phase 2","Phase 3")))</f>
        <v>Phase 2</v>
      </c>
      <c r="H412" s="14" t="n">
        <f aca="false">IF(I412&lt;p_local,0,IF(C412="Aéroport → Aéroport",p_pts_plein,IF(Y412&gt;0,IF(I412&lt;=Y412,p_pts_plein,IF(I412&lt;=p_mult2*Y412,p_pts_moyen,p_pts_r3)),IF(I412&gt;=p_vv_min,p_pts_plein,IF(I412&gt;=p_vv_moy,p_pts_moyen,p_pts_court))))+IF(INDEX(10_Lieux!$D:$D,U412)=1,p_prio1,p_prio2)+IF(INDEX(10_Lieux!$D:$D,V412)=1,p_prio1,p_prio2)+IF(K412="Oui",p_tf,0)+p_hub*((INDEX(10_Lieux!$H:$H,U412)="Hub")+(INDEX(10_Lieux!$H:$H,V412)="Hub"))+IF(OR(INDEX(10_Lieux!$H:$H,U412)="Premium",INDEX(10_Lieux!$H:$H,V412)="Premium"),p_prem,0))</f>
        <v>65</v>
      </c>
      <c r="I412" s="14" t="n">
        <f aca="false">ROUND(W412*p_facteur,0)</f>
        <v>705</v>
      </c>
      <c r="J412" s="14" t="str">
        <f aca="false">IF(X412&lt;60,X412&amp;" min",INT(X412/60)&amp;" h"&amp;IF(MOD(X412,60)=0,""," "&amp;TEXT(MOD(X412,60),"00")))</f>
        <v>7 h 30</v>
      </c>
      <c r="K412" s="14" t="str">
        <f aca="false">IF(S412&lt;&gt;T412,"Oui","Non")</f>
        <v>Oui</v>
      </c>
      <c r="L412" s="14" t="str">
        <f aca="false">IF(AND(INDEX(10_Lieux!$B:$B,U412)="Ville",INDEX(10_Lieux!$B:$B,V412)="Ville"),"/chauffeur-prive/"&amp;INDEX(10_Lieux!$E:$E,U412)&amp;"-"&amp;INDEX(10_Lieux!$E:$E,V412)&amp;"/","/chauffeur-prive/"&amp;INDEX(10_Lieux!$E:$E,U412)&amp;"/"&amp;INDEX(10_Lieux!$E:$E,V412)&amp;"/")</f>
        <v>/chauffeur-prive/liege-chambery/</v>
      </c>
      <c r="M412" s="14" t="str">
        <f aca="false">IFERROR(INDEX($L:$L,MATCH(B412&amp;"|"&amp;A412,$Z:$Z,0)),"—")</f>
        <v>/chauffeur-prive/chambery-liege/</v>
      </c>
      <c r="N412" s="14" t="str">
        <f aca="false">IF(LEN("Chauffeur privé "&amp;INDEX(10_Lieux!$J:$J,U412)&amp;" → "&amp;INDEX(10_Lieux!$J:$J,V412)&amp;" | 24h/24")&gt;60,"Chauffeur privé "&amp;INDEX(10_Lieux!$J:$J,U412)&amp;" → "&amp;INDEX(10_Lieux!$J:$J,V412),"Chauffeur privé "&amp;INDEX(10_Lieux!$J:$J,U412)&amp;" → "&amp;INDEX(10_Lieux!$J:$J,V412)&amp;" | 24h/24")</f>
        <v>Chauffeur privé Liège → Chambéry | 24h/24</v>
      </c>
      <c r="O412" s="14" t="n">
        <f aca="false">LEN(N412)</f>
        <v>41</v>
      </c>
      <c r="P412" s="14" t="str">
        <f aca="false">"Chauffeur privé "&amp;INDEX(10_Lieux!$K:$K,U412)&amp;" vers "&amp;INDEX(10_Lieux!$L:$L,V412)</f>
        <v>Chauffeur privé de Liège vers Chambéry</v>
      </c>
      <c r="Q412" s="14" t="str">
        <f aca="false">"Chauffeur privé "&amp;INDEX(10_Lieux!$K:$K,U412)&amp;" vers "&amp;INDEX(10_Lieux!$L:$L,V412)&amp;" : env. "&amp;I412&amp;" km, "&amp;J412&amp;" de route. Devis personnalisé, standard 24h/24 et 7j/7."</f>
        <v>Chauffeur privé de Liège vers Chambéry : env. 705 km, 7 h 30 de route. Devis personnalisé, standard 24h/24 et 7j/7.</v>
      </c>
      <c r="R412" s="14" t="n">
        <f aca="false">LEN(Q412)</f>
        <v>115</v>
      </c>
      <c r="S412" s="14" t="str">
        <f aca="false">INDEX(10_Lieux!$C:$C,U412)</f>
        <v>Belgique</v>
      </c>
      <c r="T412" s="14" t="str">
        <f aca="false">INDEX(10_Lieux!$C:$C,V412)</f>
        <v>France</v>
      </c>
      <c r="U412" s="14" t="n">
        <f aca="false">MATCH(A412,10_Lieux!$A:$A,0)</f>
        <v>94</v>
      </c>
      <c r="V412" s="14" t="n">
        <f aca="false">MATCH(B412,10_Lieux!$A:$A,0)</f>
        <v>11</v>
      </c>
      <c r="W412" s="14" t="n">
        <f aca="false">ROUND(6371*2*ASIN(SQRT(SIN(RADIANS(INDEX(10_Lieux!$F:$F,V412)-INDEX(10_Lieux!$F:$F,U412))/2)^2+COS(RADIANS(INDEX(10_Lieux!$F:$F,U412)))*COS(RADIANS(INDEX(10_Lieux!$F:$F,V412)))*SIN(RADIANS(INDEX(10_Lieux!$G:$G,V412)-INDEX(10_Lieux!$G:$G,U412))/2)^2)),1)</f>
        <v>564.2</v>
      </c>
      <c r="X412" s="14" t="n">
        <f aca="false">ROUND(I412/IF(I412&lt;p_seuil_vitesse,p_vit_lente,p_vit_rapide)*60/15,0)*15</f>
        <v>450</v>
      </c>
      <c r="Y412" s="14" t="n">
        <f aca="false">MAX(IF(INDEX(10_Lieux!$B:$B,U412)&lt;&gt;"Ville",INDEX(10_Lieux!$I:$I,U412),0),IF(INDEX(10_Lieux!$B:$B,V412)&lt;&gt;"Ville",INDEX(10_Lieux!$I:$I,V412),0))</f>
        <v>0</v>
      </c>
      <c r="Z412" s="14" t="str">
        <f aca="false">A412&amp;"|"&amp;B412</f>
        <v>Liège|Chambéry</v>
      </c>
      <c r="AA412" s="14" t="str">
        <f aca="false">IF(I412&lt;p_local,"Local",IF(I412&lt;p_vv_min,"Courte distance",IF(I412&lt;p_tres_long,"Longue distance","Très longue distance")))</f>
        <v>Très longue distance</v>
      </c>
    </row>
    <row r="413" customFormat="false" ht="15" hidden="false" customHeight="true" outlineLevel="0" collapsed="false">
      <c r="A413" s="1" t="s">
        <v>158</v>
      </c>
      <c r="B413" s="1" t="s">
        <v>152</v>
      </c>
      <c r="C413" s="1" t="s">
        <v>33</v>
      </c>
      <c r="D413" s="1" t="s">
        <v>124</v>
      </c>
      <c r="E413" s="1" t="s">
        <v>557</v>
      </c>
      <c r="F413" s="14" t="s">
        <v>40</v>
      </c>
      <c r="G413" s="14" t="str">
        <f aca="false">IF(I413&lt;p_local,"Local → page infra",IF(H413&gt;=p_ph1,"Phase 1",IF(H413&gt;=p_ph2,"Phase 2","Phase 3")))</f>
        <v>Phase 1</v>
      </c>
      <c r="H413" s="14" t="n">
        <f aca="false">IF(I413&lt;p_local,0,IF(C413="Aéroport → Aéroport",p_pts_plein,IF(Y413&gt;0,IF(I413&lt;=Y413,p_pts_plein,IF(I413&lt;=p_mult2*Y413,p_pts_moyen,p_pts_r3)),IF(I413&gt;=p_vv_min,p_pts_plein,IF(I413&gt;=p_vv_moy,p_pts_moyen,p_pts_court))))+IF(INDEX(10_Lieux!$D:$D,U413)=1,p_prio1,p_prio2)+IF(INDEX(10_Lieux!$D:$D,V413)=1,p_prio1,p_prio2)+IF(K413="Oui",p_tf,0)+p_hub*((INDEX(10_Lieux!$H:$H,U413)="Hub")+(INDEX(10_Lieux!$H:$H,V413)="Hub"))+IF(OR(INDEX(10_Lieux!$H:$H,U413)="Premium",INDEX(10_Lieux!$H:$H,V413)="Premium"),p_prem,0))</f>
        <v>80</v>
      </c>
      <c r="I413" s="14" t="n">
        <f aca="false">ROUND(W413*p_facteur,0)</f>
        <v>618</v>
      </c>
      <c r="J413" s="14" t="str">
        <f aca="false">IF(X413&lt;60,X413&amp;" min",INT(X413/60)&amp;" h"&amp;IF(MOD(X413,60)=0,""," "&amp;TEXT(MOD(X413,60),"00")))</f>
        <v>6 h 30</v>
      </c>
      <c r="K413" s="14" t="str">
        <f aca="false">IF(S413&lt;&gt;T413,"Oui","Non")</f>
        <v>Oui</v>
      </c>
      <c r="L413" s="14" t="str">
        <f aca="false">IF(AND(INDEX(10_Lieux!$B:$B,U413)="Ville",INDEX(10_Lieux!$B:$B,V413)="Ville"),"/chauffeur-prive/"&amp;INDEX(10_Lieux!$E:$E,U413)&amp;"-"&amp;INDEX(10_Lieux!$E:$E,V413)&amp;"/","/chauffeur-prive/"&amp;INDEX(10_Lieux!$E:$E,U413)&amp;"/"&amp;INDEX(10_Lieux!$E:$E,V413)&amp;"/")</f>
        <v>/chauffeur-prive/liege-geneve/</v>
      </c>
      <c r="M413" s="14" t="str">
        <f aca="false">IFERROR(INDEX($L:$L,MATCH(B413&amp;"|"&amp;A413,$Z:$Z,0)),"—")</f>
        <v>/chauffeur-prive/geneve-liege/</v>
      </c>
      <c r="N413" s="14" t="str">
        <f aca="false">IF(LEN("Chauffeur privé "&amp;INDEX(10_Lieux!$J:$J,U413)&amp;" → "&amp;INDEX(10_Lieux!$J:$J,V413)&amp;" | 24h/24")&gt;60,"Chauffeur privé "&amp;INDEX(10_Lieux!$J:$J,U413)&amp;" → "&amp;INDEX(10_Lieux!$J:$J,V413),"Chauffeur privé "&amp;INDEX(10_Lieux!$J:$J,U413)&amp;" → "&amp;INDEX(10_Lieux!$J:$J,V413)&amp;" | 24h/24")</f>
        <v>Chauffeur privé Liège → Genève | 24h/24</v>
      </c>
      <c r="O413" s="14" t="n">
        <f aca="false">LEN(N413)</f>
        <v>39</v>
      </c>
      <c r="P413" s="14" t="str">
        <f aca="false">"Chauffeur privé "&amp;INDEX(10_Lieux!$K:$K,U413)&amp;" vers "&amp;INDEX(10_Lieux!$L:$L,V413)</f>
        <v>Chauffeur privé de Liège vers Genève</v>
      </c>
      <c r="Q413" s="14" t="str">
        <f aca="false">"Chauffeur privé "&amp;INDEX(10_Lieux!$K:$K,U413)&amp;" vers "&amp;INDEX(10_Lieux!$L:$L,V413)&amp;" : env. "&amp;I413&amp;" km, "&amp;J413&amp;" de route. Devis personnalisé, standard 24h/24 et 7j/7."</f>
        <v>Chauffeur privé de Liège vers Genève : env. 618 km, 6 h 30 de route. Devis personnalisé, standard 24h/24 et 7j/7.</v>
      </c>
      <c r="R413" s="14" t="n">
        <f aca="false">LEN(Q413)</f>
        <v>113</v>
      </c>
      <c r="S413" s="14" t="str">
        <f aca="false">INDEX(10_Lieux!$C:$C,U413)</f>
        <v>Belgique</v>
      </c>
      <c r="T413" s="14" t="str">
        <f aca="false">INDEX(10_Lieux!$C:$C,V413)</f>
        <v>Suisse</v>
      </c>
      <c r="U413" s="14" t="n">
        <f aca="false">MATCH(A413,10_Lieux!$A:$A,0)</f>
        <v>94</v>
      </c>
      <c r="V413" s="14" t="n">
        <f aca="false">MATCH(B413,10_Lieux!$A:$A,0)</f>
        <v>111</v>
      </c>
      <c r="W413" s="14" t="n">
        <f aca="false">ROUND(6371*2*ASIN(SQRT(SIN(RADIANS(INDEX(10_Lieux!$F:$F,V413)-INDEX(10_Lieux!$F:$F,U413))/2)^2+COS(RADIANS(INDEX(10_Lieux!$F:$F,U413)))*COS(RADIANS(INDEX(10_Lieux!$F:$F,V413)))*SIN(RADIANS(INDEX(10_Lieux!$G:$G,V413)-INDEX(10_Lieux!$G:$G,U413))/2)^2)),1)</f>
        <v>494.3</v>
      </c>
      <c r="X413" s="14" t="n">
        <f aca="false">ROUND(I413/IF(I413&lt;p_seuil_vitesse,p_vit_lente,p_vit_rapide)*60/15,0)*15</f>
        <v>390</v>
      </c>
      <c r="Y413" s="14" t="n">
        <f aca="false">MAX(IF(INDEX(10_Lieux!$B:$B,U413)&lt;&gt;"Ville",INDEX(10_Lieux!$I:$I,U413),0),IF(INDEX(10_Lieux!$B:$B,V413)&lt;&gt;"Ville",INDEX(10_Lieux!$I:$I,V413),0))</f>
        <v>0</v>
      </c>
      <c r="Z413" s="14" t="str">
        <f aca="false">A413&amp;"|"&amp;B413</f>
        <v>Liège|Genève</v>
      </c>
      <c r="AA413" s="14" t="str">
        <f aca="false">IF(I413&lt;p_local,"Local",IF(I413&lt;p_vv_min,"Courte distance",IF(I413&lt;p_tres_long,"Longue distance","Très longue distance")))</f>
        <v>Longue distance</v>
      </c>
    </row>
    <row r="414" customFormat="false" ht="15" hidden="false" customHeight="true" outlineLevel="0" collapsed="false">
      <c r="A414" s="1" t="s">
        <v>158</v>
      </c>
      <c r="B414" s="1" t="s">
        <v>154</v>
      </c>
      <c r="C414" s="1" t="s">
        <v>33</v>
      </c>
      <c r="D414" s="1" t="s">
        <v>124</v>
      </c>
      <c r="E414" s="1" t="s">
        <v>558</v>
      </c>
      <c r="F414" s="14" t="s">
        <v>40</v>
      </c>
      <c r="G414" s="14" t="str">
        <f aca="false">IF(I414&lt;p_local,"Local → page infra",IF(H414&gt;=p_ph1,"Phase 1",IF(H414&gt;=p_ph2,"Phase 2","Phase 3")))</f>
        <v>Phase 2</v>
      </c>
      <c r="H414" s="14" t="n">
        <f aca="false">IF(I414&lt;p_local,0,IF(C414="Aéroport → Aéroport",p_pts_plein,IF(Y414&gt;0,IF(I414&lt;=Y414,p_pts_plein,IF(I414&lt;=p_mult2*Y414,p_pts_moyen,p_pts_r3)),IF(I414&gt;=p_vv_min,p_pts_plein,IF(I414&gt;=p_vv_moy,p_pts_moyen,p_pts_court))))+IF(INDEX(10_Lieux!$D:$D,U414)=1,p_prio1,p_prio2)+IF(INDEX(10_Lieux!$D:$D,V414)=1,p_prio1,p_prio2)+IF(K414="Oui",p_tf,0)+p_hub*((INDEX(10_Lieux!$H:$H,U414)="Hub")+(INDEX(10_Lieux!$H:$H,V414)="Hub"))+IF(OR(INDEX(10_Lieux!$H:$H,U414)="Premium",INDEX(10_Lieux!$H:$H,V414)="Premium"),p_prem,0))</f>
        <v>70</v>
      </c>
      <c r="I414" s="14" t="n">
        <f aca="false">ROUND(W414*p_facteur,0)</f>
        <v>580</v>
      </c>
      <c r="J414" s="14" t="str">
        <f aca="false">IF(X414&lt;60,X414&amp;" min",INT(X414/60)&amp;" h"&amp;IF(MOD(X414,60)=0,""," "&amp;TEXT(MOD(X414,60),"00")))</f>
        <v>6 h</v>
      </c>
      <c r="K414" s="14" t="str">
        <f aca="false">IF(S414&lt;&gt;T414,"Oui","Non")</f>
        <v>Oui</v>
      </c>
      <c r="L414" s="14" t="str">
        <f aca="false">IF(AND(INDEX(10_Lieux!$B:$B,U414)="Ville",INDEX(10_Lieux!$B:$B,V414)="Ville"),"/chauffeur-prive/"&amp;INDEX(10_Lieux!$E:$E,U414)&amp;"-"&amp;INDEX(10_Lieux!$E:$E,V414)&amp;"/","/chauffeur-prive/"&amp;INDEX(10_Lieux!$E:$E,U414)&amp;"/"&amp;INDEX(10_Lieux!$E:$E,V414)&amp;"/")</f>
        <v>/chauffeur-prive/liege-lausanne/</v>
      </c>
      <c r="M414" s="14" t="str">
        <f aca="false">IFERROR(INDEX($L:$L,MATCH(B414&amp;"|"&amp;A414,$Z:$Z,0)),"—")</f>
        <v>/chauffeur-prive/lausanne-liege/</v>
      </c>
      <c r="N414" s="14" t="str">
        <f aca="false">IF(LEN("Chauffeur privé "&amp;INDEX(10_Lieux!$J:$J,U414)&amp;" → "&amp;INDEX(10_Lieux!$J:$J,V414)&amp;" | 24h/24")&gt;60,"Chauffeur privé "&amp;INDEX(10_Lieux!$J:$J,U414)&amp;" → "&amp;INDEX(10_Lieux!$J:$J,V414),"Chauffeur privé "&amp;INDEX(10_Lieux!$J:$J,U414)&amp;" → "&amp;INDEX(10_Lieux!$J:$J,V414)&amp;" | 24h/24")</f>
        <v>Chauffeur privé Liège → Lausanne | 24h/24</v>
      </c>
      <c r="O414" s="14" t="n">
        <f aca="false">LEN(N414)</f>
        <v>41</v>
      </c>
      <c r="P414" s="14" t="str">
        <f aca="false">"Chauffeur privé "&amp;INDEX(10_Lieux!$K:$K,U414)&amp;" vers "&amp;INDEX(10_Lieux!$L:$L,V414)</f>
        <v>Chauffeur privé de Liège vers Lausanne</v>
      </c>
      <c r="Q414" s="14" t="str">
        <f aca="false">"Chauffeur privé "&amp;INDEX(10_Lieux!$K:$K,U414)&amp;" vers "&amp;INDEX(10_Lieux!$L:$L,V414)&amp;" : env. "&amp;I414&amp;" km, "&amp;J414&amp;" de route. Devis personnalisé, standard 24h/24 et 7j/7."</f>
        <v>Chauffeur privé de Liège vers Lausanne : env. 580 km, 6 h de route. Devis personnalisé, standard 24h/24 et 7j/7.</v>
      </c>
      <c r="R414" s="14" t="n">
        <f aca="false">LEN(Q414)</f>
        <v>112</v>
      </c>
      <c r="S414" s="14" t="str">
        <f aca="false">INDEX(10_Lieux!$C:$C,U414)</f>
        <v>Belgique</v>
      </c>
      <c r="T414" s="14" t="str">
        <f aca="false">INDEX(10_Lieux!$C:$C,V414)</f>
        <v>Suisse</v>
      </c>
      <c r="U414" s="14" t="n">
        <f aca="false">MATCH(A414,10_Lieux!$A:$A,0)</f>
        <v>94</v>
      </c>
      <c r="V414" s="14" t="n">
        <f aca="false">MATCH(B414,10_Lieux!$A:$A,0)</f>
        <v>112</v>
      </c>
      <c r="W414" s="14" t="n">
        <f aca="false">ROUND(6371*2*ASIN(SQRT(SIN(RADIANS(INDEX(10_Lieux!$F:$F,V414)-INDEX(10_Lieux!$F:$F,U414))/2)^2+COS(RADIANS(INDEX(10_Lieux!$F:$F,U414)))*COS(RADIANS(INDEX(10_Lieux!$F:$F,V414)))*SIN(RADIANS(INDEX(10_Lieux!$G:$G,V414)-INDEX(10_Lieux!$G:$G,U414))/2)^2)),1)</f>
        <v>464</v>
      </c>
      <c r="X414" s="14" t="n">
        <f aca="false">ROUND(I414/IF(I414&lt;p_seuil_vitesse,p_vit_lente,p_vit_rapide)*60/15,0)*15</f>
        <v>360</v>
      </c>
      <c r="Y414" s="14" t="n">
        <f aca="false">MAX(IF(INDEX(10_Lieux!$B:$B,U414)&lt;&gt;"Ville",INDEX(10_Lieux!$I:$I,U414),0),IF(INDEX(10_Lieux!$B:$B,V414)&lt;&gt;"Ville",INDEX(10_Lieux!$I:$I,V414),0))</f>
        <v>0</v>
      </c>
      <c r="Z414" s="14" t="str">
        <f aca="false">A414&amp;"|"&amp;B414</f>
        <v>Liège|Lausanne</v>
      </c>
      <c r="AA414" s="14" t="str">
        <f aca="false">IF(I414&lt;p_local,"Local",IF(I414&lt;p_vv_min,"Courte distance",IF(I414&lt;p_tres_long,"Longue distance","Très longue distance")))</f>
        <v>Longue distance</v>
      </c>
    </row>
    <row r="415" customFormat="false" ht="15" hidden="false" customHeight="true" outlineLevel="0" collapsed="false">
      <c r="A415" s="1" t="s">
        <v>158</v>
      </c>
      <c r="B415" s="1" t="s">
        <v>156</v>
      </c>
      <c r="C415" s="1" t="s">
        <v>33</v>
      </c>
      <c r="D415" s="1" t="s">
        <v>124</v>
      </c>
      <c r="E415" s="1" t="s">
        <v>559</v>
      </c>
      <c r="F415" s="14" t="s">
        <v>40</v>
      </c>
      <c r="G415" s="14" t="str">
        <f aca="false">IF(I415&lt;p_local,"Local → page infra",IF(H415&gt;=p_ph1,"Phase 1",IF(H415&gt;=p_ph2,"Phase 2","Phase 3")))</f>
        <v>Phase 2</v>
      </c>
      <c r="H415" s="14" t="n">
        <f aca="false">IF(I415&lt;p_local,0,IF(C415="Aéroport → Aéroport",p_pts_plein,IF(Y415&gt;0,IF(I415&lt;=Y415,p_pts_plein,IF(I415&lt;=p_mult2*Y415,p_pts_moyen,p_pts_r3)),IF(I415&gt;=p_vv_min,p_pts_plein,IF(I415&gt;=p_vv_moy,p_pts_moyen,p_pts_court))))+IF(INDEX(10_Lieux!$D:$D,U415)=1,p_prio1,p_prio2)+IF(INDEX(10_Lieux!$D:$D,V415)=1,p_prio1,p_prio2)+IF(K415="Oui",p_tf,0)+p_hub*((INDEX(10_Lieux!$H:$H,U415)="Hub")+(INDEX(10_Lieux!$H:$H,V415)="Hub"))+IF(OR(INDEX(10_Lieux!$H:$H,U415)="Premium",INDEX(10_Lieux!$H:$H,V415)="Premium"),p_prem,0))</f>
        <v>70</v>
      </c>
      <c r="I415" s="14" t="n">
        <f aca="false">ROUND(W415*p_facteur,0)</f>
        <v>111</v>
      </c>
      <c r="J415" s="14" t="str">
        <f aca="false">IF(X415&lt;60,X415&amp;" min",INT(X415/60)&amp;" h"&amp;IF(MOD(X415,60)=0,""," "&amp;TEXT(MOD(X415,60),"00")))</f>
        <v>1 h 15</v>
      </c>
      <c r="K415" s="14" t="str">
        <f aca="false">IF(S415&lt;&gt;T415,"Oui","Non")</f>
        <v>Non</v>
      </c>
      <c r="L415" s="14" t="str">
        <f aca="false">IF(AND(INDEX(10_Lieux!$B:$B,U415)="Ville",INDEX(10_Lieux!$B:$B,V415)="Ville"),"/chauffeur-prive/"&amp;INDEX(10_Lieux!$E:$E,U415)&amp;"-"&amp;INDEX(10_Lieux!$E:$E,V415)&amp;"/","/chauffeur-prive/"&amp;INDEX(10_Lieux!$E:$E,U415)&amp;"/"&amp;INDEX(10_Lieux!$E:$E,V415)&amp;"/")</f>
        <v>/chauffeur-prive/liege-bruxelles/</v>
      </c>
      <c r="M415" s="14" t="str">
        <f aca="false">IFERROR(INDEX($L:$L,MATCH(B415&amp;"|"&amp;A415,$Z:$Z,0)),"—")</f>
        <v>/chauffeur-prive/bruxelles-liege/</v>
      </c>
      <c r="N415" s="14" t="str">
        <f aca="false">IF(LEN("Chauffeur privé "&amp;INDEX(10_Lieux!$J:$J,U415)&amp;" → "&amp;INDEX(10_Lieux!$J:$J,V415)&amp;" | 24h/24")&gt;60,"Chauffeur privé "&amp;INDEX(10_Lieux!$J:$J,U415)&amp;" → "&amp;INDEX(10_Lieux!$J:$J,V415),"Chauffeur privé "&amp;INDEX(10_Lieux!$J:$J,U415)&amp;" → "&amp;INDEX(10_Lieux!$J:$J,V415)&amp;" | 24h/24")</f>
        <v>Chauffeur privé Liège → Bruxelles | 24h/24</v>
      </c>
      <c r="O415" s="14" t="n">
        <f aca="false">LEN(N415)</f>
        <v>42</v>
      </c>
      <c r="P415" s="14" t="str">
        <f aca="false">"Chauffeur privé "&amp;INDEX(10_Lieux!$K:$K,U415)&amp;" vers "&amp;INDEX(10_Lieux!$L:$L,V415)</f>
        <v>Chauffeur privé de Liège vers Bruxelles</v>
      </c>
      <c r="Q415" s="14" t="str">
        <f aca="false">"Chauffeur privé "&amp;INDEX(10_Lieux!$K:$K,U415)&amp;" vers "&amp;INDEX(10_Lieux!$L:$L,V415)&amp;" : env. "&amp;I415&amp;" km, "&amp;J415&amp;" de route. Devis personnalisé, standard 24h/24 et 7j/7."</f>
        <v>Chauffeur privé de Liège vers Bruxelles : env. 111 km, 1 h 15 de route. Devis personnalisé, standard 24h/24 et 7j/7.</v>
      </c>
      <c r="R415" s="14" t="n">
        <f aca="false">LEN(Q415)</f>
        <v>116</v>
      </c>
      <c r="S415" s="14" t="str">
        <f aca="false">INDEX(10_Lieux!$C:$C,U415)</f>
        <v>Belgique</v>
      </c>
      <c r="T415" s="14" t="str">
        <f aca="false">INDEX(10_Lieux!$C:$C,V415)</f>
        <v>Belgique</v>
      </c>
      <c r="U415" s="14" t="n">
        <f aca="false">MATCH(A415,10_Lieux!$A:$A,0)</f>
        <v>94</v>
      </c>
      <c r="V415" s="14" t="n">
        <f aca="false">MATCH(B415,10_Lieux!$A:$A,0)</f>
        <v>93</v>
      </c>
      <c r="W415" s="14" t="n">
        <f aca="false">ROUND(6371*2*ASIN(SQRT(SIN(RADIANS(INDEX(10_Lieux!$F:$F,V415)-INDEX(10_Lieux!$F:$F,U415))/2)^2+COS(RADIANS(INDEX(10_Lieux!$F:$F,U415)))*COS(RADIANS(INDEX(10_Lieux!$F:$F,V415)))*SIN(RADIANS(INDEX(10_Lieux!$G:$G,V415)-INDEX(10_Lieux!$G:$G,U415))/2)^2)),1)</f>
        <v>88.4</v>
      </c>
      <c r="X415" s="14" t="n">
        <f aca="false">ROUND(I415/IF(I415&lt;p_seuil_vitesse,p_vit_lente,p_vit_rapide)*60/15,0)*15</f>
        <v>75</v>
      </c>
      <c r="Y415" s="14" t="n">
        <f aca="false">MAX(IF(INDEX(10_Lieux!$B:$B,U415)&lt;&gt;"Ville",INDEX(10_Lieux!$I:$I,U415),0),IF(INDEX(10_Lieux!$B:$B,V415)&lt;&gt;"Ville",INDEX(10_Lieux!$I:$I,V415),0))</f>
        <v>0</v>
      </c>
      <c r="Z415" s="14" t="str">
        <f aca="false">A415&amp;"|"&amp;B415</f>
        <v>Liège|Bruxelles</v>
      </c>
      <c r="AA415" s="14" t="str">
        <f aca="false">IF(I415&lt;p_local,"Local",IF(I415&lt;p_vv_min,"Courte distance",IF(I415&lt;p_tres_long,"Longue distance","Très longue distance")))</f>
        <v>Longue distance</v>
      </c>
    </row>
    <row r="416" customFormat="false" ht="15" hidden="false" customHeight="true" outlineLevel="0" collapsed="false">
      <c r="A416" s="1" t="s">
        <v>158</v>
      </c>
      <c r="B416" s="1" t="s">
        <v>160</v>
      </c>
      <c r="C416" s="1" t="s">
        <v>33</v>
      </c>
      <c r="D416" s="1" t="s">
        <v>124</v>
      </c>
      <c r="E416" s="1" t="s">
        <v>560</v>
      </c>
      <c r="F416" s="14" t="s">
        <v>40</v>
      </c>
      <c r="G416" s="14" t="str">
        <f aca="false">IF(I416&lt;p_local,"Local → page infra",IF(H416&gt;=p_ph1,"Phase 1",IF(H416&gt;=p_ph2,"Phase 2","Phase 3")))</f>
        <v>Phase 3</v>
      </c>
      <c r="H416" s="14" t="n">
        <f aca="false">IF(I416&lt;p_local,0,IF(C416="Aéroport → Aéroport",p_pts_plein,IF(Y416&gt;0,IF(I416&lt;=Y416,p_pts_plein,IF(I416&lt;=p_mult2*Y416,p_pts_moyen,p_pts_r3)),IF(I416&gt;=p_vv_min,p_pts_plein,IF(I416&gt;=p_vv_moy,p_pts_moyen,p_pts_court))))+IF(INDEX(10_Lieux!$D:$D,U416)=1,p_prio1,p_prio2)+IF(INDEX(10_Lieux!$D:$D,V416)=1,p_prio1,p_prio2)+IF(K416="Oui",p_tf,0)+p_hub*((INDEX(10_Lieux!$H:$H,U416)="Hub")+(INDEX(10_Lieux!$H:$H,V416)="Hub"))+IF(OR(INDEX(10_Lieux!$H:$H,U416)="Premium",INDEX(10_Lieux!$H:$H,V416)="Premium"),p_prem,0))</f>
        <v>60</v>
      </c>
      <c r="I416" s="14" t="n">
        <f aca="false">ROUND(W416*p_facteur,0)</f>
        <v>104</v>
      </c>
      <c r="J416" s="14" t="str">
        <f aca="false">IF(X416&lt;60,X416&amp;" min",INT(X416/60)&amp;" h"&amp;IF(MOD(X416,60)=0,""," "&amp;TEXT(MOD(X416,60),"00")))</f>
        <v>1 h</v>
      </c>
      <c r="K416" s="14" t="str">
        <f aca="false">IF(S416&lt;&gt;T416,"Oui","Non")</f>
        <v>Non</v>
      </c>
      <c r="L416" s="14" t="str">
        <f aca="false">IF(AND(INDEX(10_Lieux!$B:$B,U416)="Ville",INDEX(10_Lieux!$B:$B,V416)="Ville"),"/chauffeur-prive/"&amp;INDEX(10_Lieux!$E:$E,U416)&amp;"-"&amp;INDEX(10_Lieux!$E:$E,V416)&amp;"/","/chauffeur-prive/"&amp;INDEX(10_Lieux!$E:$E,U416)&amp;"/"&amp;INDEX(10_Lieux!$E:$E,V416)&amp;"/")</f>
        <v>/chauffeur-prive/liege-charleroi/</v>
      </c>
      <c r="M416" s="14" t="str">
        <f aca="false">IFERROR(INDEX($L:$L,MATCH(B416&amp;"|"&amp;A416,$Z:$Z,0)),"—")</f>
        <v>/chauffeur-prive/charleroi-liege/</v>
      </c>
      <c r="N416" s="14" t="str">
        <f aca="false">IF(LEN("Chauffeur privé "&amp;INDEX(10_Lieux!$J:$J,U416)&amp;" → "&amp;INDEX(10_Lieux!$J:$J,V416)&amp;" | 24h/24")&gt;60,"Chauffeur privé "&amp;INDEX(10_Lieux!$J:$J,U416)&amp;" → "&amp;INDEX(10_Lieux!$J:$J,V416),"Chauffeur privé "&amp;INDEX(10_Lieux!$J:$J,U416)&amp;" → "&amp;INDEX(10_Lieux!$J:$J,V416)&amp;" | 24h/24")</f>
        <v>Chauffeur privé Liège → Charleroi | 24h/24</v>
      </c>
      <c r="O416" s="14" t="n">
        <f aca="false">LEN(N416)</f>
        <v>42</v>
      </c>
      <c r="P416" s="14" t="str">
        <f aca="false">"Chauffeur privé "&amp;INDEX(10_Lieux!$K:$K,U416)&amp;" vers "&amp;INDEX(10_Lieux!$L:$L,V416)</f>
        <v>Chauffeur privé de Liège vers Charleroi</v>
      </c>
      <c r="Q416" s="14" t="str">
        <f aca="false">"Chauffeur privé "&amp;INDEX(10_Lieux!$K:$K,U416)&amp;" vers "&amp;INDEX(10_Lieux!$L:$L,V416)&amp;" : env. "&amp;I416&amp;" km, "&amp;J416&amp;" de route. Devis personnalisé, standard 24h/24 et 7j/7."</f>
        <v>Chauffeur privé de Liège vers Charleroi : env. 104 km, 1 h de route. Devis personnalisé, standard 24h/24 et 7j/7.</v>
      </c>
      <c r="R416" s="14" t="n">
        <f aca="false">LEN(Q416)</f>
        <v>113</v>
      </c>
      <c r="S416" s="14" t="str">
        <f aca="false">INDEX(10_Lieux!$C:$C,U416)</f>
        <v>Belgique</v>
      </c>
      <c r="T416" s="14" t="str">
        <f aca="false">INDEX(10_Lieux!$C:$C,V416)</f>
        <v>Belgique</v>
      </c>
      <c r="U416" s="14" t="n">
        <f aca="false">MATCH(A416,10_Lieux!$A:$A,0)</f>
        <v>94</v>
      </c>
      <c r="V416" s="14" t="n">
        <f aca="false">MATCH(B416,10_Lieux!$A:$A,0)</f>
        <v>96</v>
      </c>
      <c r="W416" s="14" t="n">
        <f aca="false">ROUND(6371*2*ASIN(SQRT(SIN(RADIANS(INDEX(10_Lieux!$F:$F,V416)-INDEX(10_Lieux!$F:$F,U416))/2)^2+COS(RADIANS(INDEX(10_Lieux!$F:$F,U416)))*COS(RADIANS(INDEX(10_Lieux!$F:$F,V416)))*SIN(RADIANS(INDEX(10_Lieux!$G:$G,V416)-INDEX(10_Lieux!$G:$G,U416))/2)^2)),1)</f>
        <v>83.1</v>
      </c>
      <c r="X416" s="14" t="n">
        <f aca="false">ROUND(I416/IF(I416&lt;p_seuil_vitesse,p_vit_lente,p_vit_rapide)*60/15,0)*15</f>
        <v>60</v>
      </c>
      <c r="Y416" s="14" t="n">
        <f aca="false">MAX(IF(INDEX(10_Lieux!$B:$B,U416)&lt;&gt;"Ville",INDEX(10_Lieux!$I:$I,U416),0),IF(INDEX(10_Lieux!$B:$B,V416)&lt;&gt;"Ville",INDEX(10_Lieux!$I:$I,V416),0))</f>
        <v>0</v>
      </c>
      <c r="Z416" s="14" t="str">
        <f aca="false">A416&amp;"|"&amp;B416</f>
        <v>Liège|Charleroi</v>
      </c>
      <c r="AA416" s="14" t="str">
        <f aca="false">IF(I416&lt;p_local,"Local",IF(I416&lt;p_vv_min,"Courte distance",IF(I416&lt;p_tres_long,"Longue distance","Très longue distance")))</f>
        <v>Longue distance</v>
      </c>
    </row>
    <row r="417" customFormat="false" ht="15" hidden="false" customHeight="true" outlineLevel="0" collapsed="false">
      <c r="A417" s="1" t="s">
        <v>158</v>
      </c>
      <c r="B417" s="1" t="s">
        <v>162</v>
      </c>
      <c r="C417" s="1" t="s">
        <v>33</v>
      </c>
      <c r="D417" s="1" t="s">
        <v>124</v>
      </c>
      <c r="E417" s="1" t="s">
        <v>561</v>
      </c>
      <c r="F417" s="14" t="s">
        <v>40</v>
      </c>
      <c r="G417" s="14" t="str">
        <f aca="false">IF(I417&lt;p_local,"Local → page infra",IF(H417&gt;=p_ph1,"Phase 1",IF(H417&gt;=p_ph2,"Phase 2","Phase 3")))</f>
        <v>Phase 2</v>
      </c>
      <c r="H417" s="14" t="n">
        <f aca="false">IF(I417&lt;p_local,0,IF(C417="Aéroport → Aéroport",p_pts_plein,IF(Y417&gt;0,IF(I417&lt;=Y417,p_pts_plein,IF(I417&lt;=p_mult2*Y417,p_pts_moyen,p_pts_r3)),IF(I417&gt;=p_vv_min,p_pts_plein,IF(I417&gt;=p_vv_moy,p_pts_moyen,p_pts_court))))+IF(INDEX(10_Lieux!$D:$D,U417)=1,p_prio1,p_prio2)+IF(INDEX(10_Lieux!$D:$D,V417)=1,p_prio1,p_prio2)+IF(K417="Oui",p_tf,0)+p_hub*((INDEX(10_Lieux!$H:$H,U417)="Hub")+(INDEX(10_Lieux!$H:$H,V417)="Hub"))+IF(OR(INDEX(10_Lieux!$H:$H,U417)="Premium",INDEX(10_Lieux!$H:$H,V417)="Premium"),p_prem,0))</f>
        <v>70</v>
      </c>
      <c r="I417" s="14" t="n">
        <f aca="false">ROUND(W417*p_facteur,0)</f>
        <v>465</v>
      </c>
      <c r="J417" s="14" t="str">
        <f aca="false">IF(X417&lt;60,X417&amp;" min",INT(X417/60)&amp;" h"&amp;IF(MOD(X417,60)=0,""," "&amp;TEXT(MOD(X417,60),"00")))</f>
        <v>5 h</v>
      </c>
      <c r="K417" s="14" t="str">
        <f aca="false">IF(S417&lt;&gt;T417,"Oui","Non")</f>
        <v>Oui</v>
      </c>
      <c r="L417" s="14" t="str">
        <f aca="false">IF(AND(INDEX(10_Lieux!$B:$B,U417)="Ville",INDEX(10_Lieux!$B:$B,V417)="Ville"),"/chauffeur-prive/"&amp;INDEX(10_Lieux!$E:$E,U417)&amp;"-"&amp;INDEX(10_Lieux!$E:$E,V417)&amp;"/","/chauffeur-prive/"&amp;INDEX(10_Lieux!$E:$E,U417)&amp;"/"&amp;INDEX(10_Lieux!$E:$E,V417)&amp;"/")</f>
        <v>/chauffeur-prive/liege-bale/</v>
      </c>
      <c r="M417" s="14" t="str">
        <f aca="false">IFERROR(INDEX($L:$L,MATCH(B417&amp;"|"&amp;A417,$Z:$Z,0)),"—")</f>
        <v>/chauffeur-prive/bale-liege/</v>
      </c>
      <c r="N417" s="14" t="str">
        <f aca="false">IF(LEN("Chauffeur privé "&amp;INDEX(10_Lieux!$J:$J,U417)&amp;" → "&amp;INDEX(10_Lieux!$J:$J,V417)&amp;" | 24h/24")&gt;60,"Chauffeur privé "&amp;INDEX(10_Lieux!$J:$J,U417)&amp;" → "&amp;INDEX(10_Lieux!$J:$J,V417),"Chauffeur privé "&amp;INDEX(10_Lieux!$J:$J,U417)&amp;" → "&amp;INDEX(10_Lieux!$J:$J,V417)&amp;" | 24h/24")</f>
        <v>Chauffeur privé Liège → Bâle | 24h/24</v>
      </c>
      <c r="O417" s="14" t="n">
        <f aca="false">LEN(N417)</f>
        <v>37</v>
      </c>
      <c r="P417" s="14" t="str">
        <f aca="false">"Chauffeur privé "&amp;INDEX(10_Lieux!$K:$K,U417)&amp;" vers "&amp;INDEX(10_Lieux!$L:$L,V417)</f>
        <v>Chauffeur privé de Liège vers Bâle</v>
      </c>
      <c r="Q417" s="14" t="str">
        <f aca="false">"Chauffeur privé "&amp;INDEX(10_Lieux!$K:$K,U417)&amp;" vers "&amp;INDEX(10_Lieux!$L:$L,V417)&amp;" : env. "&amp;I417&amp;" km, "&amp;J417&amp;" de route. Devis personnalisé, standard 24h/24 et 7j/7."</f>
        <v>Chauffeur privé de Liège vers Bâle : env. 465 km, 5 h de route. Devis personnalisé, standard 24h/24 et 7j/7.</v>
      </c>
      <c r="R417" s="14" t="n">
        <f aca="false">LEN(Q417)</f>
        <v>108</v>
      </c>
      <c r="S417" s="14" t="str">
        <f aca="false">INDEX(10_Lieux!$C:$C,U417)</f>
        <v>Belgique</v>
      </c>
      <c r="T417" s="14" t="str">
        <f aca="false">INDEX(10_Lieux!$C:$C,V417)</f>
        <v>Suisse</v>
      </c>
      <c r="U417" s="14" t="n">
        <f aca="false">MATCH(A417,10_Lieux!$A:$A,0)</f>
        <v>94</v>
      </c>
      <c r="V417" s="14" t="n">
        <f aca="false">MATCH(B417,10_Lieux!$A:$A,0)</f>
        <v>121</v>
      </c>
      <c r="W417" s="14" t="n">
        <f aca="false">ROUND(6371*2*ASIN(SQRT(SIN(RADIANS(INDEX(10_Lieux!$F:$F,V417)-INDEX(10_Lieux!$F:$F,U417))/2)^2+COS(RADIANS(INDEX(10_Lieux!$F:$F,U417)))*COS(RADIANS(INDEX(10_Lieux!$F:$F,V417)))*SIN(RADIANS(INDEX(10_Lieux!$G:$G,V417)-INDEX(10_Lieux!$G:$G,U417))/2)^2)),1)</f>
        <v>372</v>
      </c>
      <c r="X417" s="14" t="n">
        <f aca="false">ROUND(I417/IF(I417&lt;p_seuil_vitesse,p_vit_lente,p_vit_rapide)*60/15,0)*15</f>
        <v>300</v>
      </c>
      <c r="Y417" s="14" t="n">
        <f aca="false">MAX(IF(INDEX(10_Lieux!$B:$B,U417)&lt;&gt;"Ville",INDEX(10_Lieux!$I:$I,U417),0),IF(INDEX(10_Lieux!$B:$B,V417)&lt;&gt;"Ville",INDEX(10_Lieux!$I:$I,V417),0))</f>
        <v>0</v>
      </c>
      <c r="Z417" s="14" t="str">
        <f aca="false">A417&amp;"|"&amp;B417</f>
        <v>Liège|Bâle</v>
      </c>
      <c r="AA417" s="14" t="str">
        <f aca="false">IF(I417&lt;p_local,"Local",IF(I417&lt;p_vv_min,"Courte distance",IF(I417&lt;p_tres_long,"Longue distance","Très longue distance")))</f>
        <v>Longue distance</v>
      </c>
    </row>
    <row r="418" customFormat="false" ht="15" hidden="false" customHeight="true" outlineLevel="0" collapsed="false">
      <c r="A418" s="1" t="s">
        <v>158</v>
      </c>
      <c r="B418" s="1" t="s">
        <v>164</v>
      </c>
      <c r="C418" s="1" t="s">
        <v>33</v>
      </c>
      <c r="D418" s="1" t="s">
        <v>124</v>
      </c>
      <c r="E418" s="1" t="s">
        <v>562</v>
      </c>
      <c r="F418" s="14" t="s">
        <v>40</v>
      </c>
      <c r="G418" s="14" t="str">
        <f aca="false">IF(I418&lt;p_local,"Local → page infra",IF(H418&gt;=p_ph1,"Phase 1",IF(H418&gt;=p_ph2,"Phase 2","Phase 3")))</f>
        <v>Phase 1</v>
      </c>
      <c r="H418" s="14" t="n">
        <f aca="false">IF(I418&lt;p_local,0,IF(C418="Aéroport → Aéroport",p_pts_plein,IF(Y418&gt;0,IF(I418&lt;=Y418,p_pts_plein,IF(I418&lt;=p_mult2*Y418,p_pts_moyen,p_pts_r3)),IF(I418&gt;=p_vv_min,p_pts_plein,IF(I418&gt;=p_vv_moy,p_pts_moyen,p_pts_court))))+IF(INDEX(10_Lieux!$D:$D,U418)=1,p_prio1,p_prio2)+IF(INDEX(10_Lieux!$D:$D,V418)=1,p_prio1,p_prio2)+IF(K418="Oui",p_tf,0)+p_hub*((INDEX(10_Lieux!$H:$H,U418)="Hub")+(INDEX(10_Lieux!$H:$H,V418)="Hub"))+IF(OR(INDEX(10_Lieux!$H:$H,U418)="Premium",INDEX(10_Lieux!$H:$H,V418)="Premium"),p_prem,0))</f>
        <v>80</v>
      </c>
      <c r="I418" s="14" t="n">
        <f aca="false">ROUND(W418*p_facteur,0)</f>
        <v>527</v>
      </c>
      <c r="J418" s="14" t="str">
        <f aca="false">IF(X418&lt;60,X418&amp;" min",INT(X418/60)&amp;" h"&amp;IF(MOD(X418,60)=0,""," "&amp;TEXT(MOD(X418,60),"00")))</f>
        <v>5 h 30</v>
      </c>
      <c r="K418" s="14" t="str">
        <f aca="false">IF(S418&lt;&gt;T418,"Oui","Non")</f>
        <v>Oui</v>
      </c>
      <c r="L418" s="14" t="str">
        <f aca="false">IF(AND(INDEX(10_Lieux!$B:$B,U418)="Ville",INDEX(10_Lieux!$B:$B,V418)="Ville"),"/chauffeur-prive/"&amp;INDEX(10_Lieux!$E:$E,U418)&amp;"-"&amp;INDEX(10_Lieux!$E:$E,V418)&amp;"/","/chauffeur-prive/"&amp;INDEX(10_Lieux!$E:$E,U418)&amp;"/"&amp;INDEX(10_Lieux!$E:$E,V418)&amp;"/")</f>
        <v>/chauffeur-prive/liege-zurich/</v>
      </c>
      <c r="M418" s="14" t="str">
        <f aca="false">IFERROR(INDEX($L:$L,MATCH(B418&amp;"|"&amp;A418,$Z:$Z,0)),"—")</f>
        <v>/chauffeur-prive/zurich-liege/</v>
      </c>
      <c r="N418" s="14" t="str">
        <f aca="false">IF(LEN("Chauffeur privé "&amp;INDEX(10_Lieux!$J:$J,U418)&amp;" → "&amp;INDEX(10_Lieux!$J:$J,V418)&amp;" | 24h/24")&gt;60,"Chauffeur privé "&amp;INDEX(10_Lieux!$J:$J,U418)&amp;" → "&amp;INDEX(10_Lieux!$J:$J,V418),"Chauffeur privé "&amp;INDEX(10_Lieux!$J:$J,U418)&amp;" → "&amp;INDEX(10_Lieux!$J:$J,V418)&amp;" | 24h/24")</f>
        <v>Chauffeur privé Liège → Zurich | 24h/24</v>
      </c>
      <c r="O418" s="14" t="n">
        <f aca="false">LEN(N418)</f>
        <v>39</v>
      </c>
      <c r="P418" s="14" t="str">
        <f aca="false">"Chauffeur privé "&amp;INDEX(10_Lieux!$K:$K,U418)&amp;" vers "&amp;INDEX(10_Lieux!$L:$L,V418)</f>
        <v>Chauffeur privé de Liège vers Zurich</v>
      </c>
      <c r="Q418" s="14" t="str">
        <f aca="false">"Chauffeur privé "&amp;INDEX(10_Lieux!$K:$K,U418)&amp;" vers "&amp;INDEX(10_Lieux!$L:$L,V418)&amp;" : env. "&amp;I418&amp;" km, "&amp;J418&amp;" de route. Devis personnalisé, standard 24h/24 et 7j/7."</f>
        <v>Chauffeur privé de Liège vers Zurich : env. 527 km, 5 h 30 de route. Devis personnalisé, standard 24h/24 et 7j/7.</v>
      </c>
      <c r="R418" s="14" t="n">
        <f aca="false">LEN(Q418)</f>
        <v>113</v>
      </c>
      <c r="S418" s="14" t="str">
        <f aca="false">INDEX(10_Lieux!$C:$C,U418)</f>
        <v>Belgique</v>
      </c>
      <c r="T418" s="14" t="str">
        <f aca="false">INDEX(10_Lieux!$C:$C,V418)</f>
        <v>Suisse</v>
      </c>
      <c r="U418" s="14" t="n">
        <f aca="false">MATCH(A418,10_Lieux!$A:$A,0)</f>
        <v>94</v>
      </c>
      <c r="V418" s="14" t="n">
        <f aca="false">MATCH(B418,10_Lieux!$A:$A,0)</f>
        <v>122</v>
      </c>
      <c r="W418" s="14" t="n">
        <f aca="false">ROUND(6371*2*ASIN(SQRT(SIN(RADIANS(INDEX(10_Lieux!$F:$F,V418)-INDEX(10_Lieux!$F:$F,U418))/2)^2+COS(RADIANS(INDEX(10_Lieux!$F:$F,U418)))*COS(RADIANS(INDEX(10_Lieux!$F:$F,V418)))*SIN(RADIANS(INDEX(10_Lieux!$G:$G,V418)-INDEX(10_Lieux!$G:$G,U418))/2)^2)),1)</f>
        <v>421.9</v>
      </c>
      <c r="X418" s="14" t="n">
        <f aca="false">ROUND(I418/IF(I418&lt;p_seuil_vitesse,p_vit_lente,p_vit_rapide)*60/15,0)*15</f>
        <v>330</v>
      </c>
      <c r="Y418" s="14" t="n">
        <f aca="false">MAX(IF(INDEX(10_Lieux!$B:$B,U418)&lt;&gt;"Ville",INDEX(10_Lieux!$I:$I,U418),0),IF(INDEX(10_Lieux!$B:$B,V418)&lt;&gt;"Ville",INDEX(10_Lieux!$I:$I,V418),0))</f>
        <v>0</v>
      </c>
      <c r="Z418" s="14" t="str">
        <f aca="false">A418&amp;"|"&amp;B418</f>
        <v>Liège|Zurich</v>
      </c>
      <c r="AA418" s="14" t="str">
        <f aca="false">IF(I418&lt;p_local,"Local",IF(I418&lt;p_vv_min,"Courte distance",IF(I418&lt;p_tres_long,"Longue distance","Très longue distance")))</f>
        <v>Longue distance</v>
      </c>
    </row>
    <row r="419" customFormat="false" ht="15" hidden="false" customHeight="true" outlineLevel="0" collapsed="false">
      <c r="A419" s="1" t="s">
        <v>158</v>
      </c>
      <c r="B419" s="1" t="s">
        <v>166</v>
      </c>
      <c r="C419" s="1" t="s">
        <v>33</v>
      </c>
      <c r="D419" s="1" t="s">
        <v>124</v>
      </c>
      <c r="E419" s="1" t="s">
        <v>563</v>
      </c>
      <c r="F419" s="14" t="s">
        <v>40</v>
      </c>
      <c r="G419" s="14" t="str">
        <f aca="false">IF(I419&lt;p_local,"Local → page infra",IF(H419&gt;=p_ph1,"Phase 1",IF(H419&gt;=p_ph2,"Phase 2","Phase 3")))</f>
        <v>Phase 2</v>
      </c>
      <c r="H419" s="14" t="n">
        <f aca="false">IF(I419&lt;p_local,0,IF(C419="Aéroport → Aéroport",p_pts_plein,IF(Y419&gt;0,IF(I419&lt;=Y419,p_pts_plein,IF(I419&lt;=p_mult2*Y419,p_pts_moyen,p_pts_r3)),IF(I419&gt;=p_vv_min,p_pts_plein,IF(I419&gt;=p_vv_moy,p_pts_moyen,p_pts_court))))+IF(INDEX(10_Lieux!$D:$D,U419)=1,p_prio1,p_prio2)+IF(INDEX(10_Lieux!$D:$D,V419)=1,p_prio1,p_prio2)+IF(K419="Oui",p_tf,0)+p_hub*((INDEX(10_Lieux!$H:$H,U419)="Hub")+(INDEX(10_Lieux!$H:$H,V419)="Hub"))+IF(OR(INDEX(10_Lieux!$H:$H,U419)="Premium",INDEX(10_Lieux!$H:$H,V419)="Premium"),p_prem,0))</f>
        <v>70</v>
      </c>
      <c r="I419" s="14" t="n">
        <f aca="false">ROUND(W419*p_facteur,0)</f>
        <v>540</v>
      </c>
      <c r="J419" s="14" t="str">
        <f aca="false">IF(X419&lt;60,X419&amp;" min",INT(X419/60)&amp;" h"&amp;IF(MOD(X419,60)=0,""," "&amp;TEXT(MOD(X419,60),"00")))</f>
        <v>5 h 45</v>
      </c>
      <c r="K419" s="14" t="str">
        <f aca="false">IF(S419&lt;&gt;T419,"Oui","Non")</f>
        <v>Oui</v>
      </c>
      <c r="L419" s="14" t="str">
        <f aca="false">IF(AND(INDEX(10_Lieux!$B:$B,U419)="Ville",INDEX(10_Lieux!$B:$B,V419)="Ville"),"/chauffeur-prive/"&amp;INDEX(10_Lieux!$E:$E,U419)&amp;"-"&amp;INDEX(10_Lieux!$E:$E,V419)&amp;"/","/chauffeur-prive/"&amp;INDEX(10_Lieux!$E:$E,U419)&amp;"/"&amp;INDEX(10_Lieux!$E:$E,V419)&amp;"/")</f>
        <v>/chauffeur-prive/liege-berne/</v>
      </c>
      <c r="M419" s="14" t="str">
        <f aca="false">IFERROR(INDEX($L:$L,MATCH(B419&amp;"|"&amp;A419,$Z:$Z,0)),"—")</f>
        <v>/chauffeur-prive/berne-liege/</v>
      </c>
      <c r="N419" s="14" t="str">
        <f aca="false">IF(LEN("Chauffeur privé "&amp;INDEX(10_Lieux!$J:$J,U419)&amp;" → "&amp;INDEX(10_Lieux!$J:$J,V419)&amp;" | 24h/24")&gt;60,"Chauffeur privé "&amp;INDEX(10_Lieux!$J:$J,U419)&amp;" → "&amp;INDEX(10_Lieux!$J:$J,V419),"Chauffeur privé "&amp;INDEX(10_Lieux!$J:$J,U419)&amp;" → "&amp;INDEX(10_Lieux!$J:$J,V419)&amp;" | 24h/24")</f>
        <v>Chauffeur privé Liège → Berne | 24h/24</v>
      </c>
      <c r="O419" s="14" t="n">
        <f aca="false">LEN(N419)</f>
        <v>38</v>
      </c>
      <c r="P419" s="14" t="str">
        <f aca="false">"Chauffeur privé "&amp;INDEX(10_Lieux!$K:$K,U419)&amp;" vers "&amp;INDEX(10_Lieux!$L:$L,V419)</f>
        <v>Chauffeur privé de Liège vers Berne</v>
      </c>
      <c r="Q419" s="14" t="str">
        <f aca="false">"Chauffeur privé "&amp;INDEX(10_Lieux!$K:$K,U419)&amp;" vers "&amp;INDEX(10_Lieux!$L:$L,V419)&amp;" : env. "&amp;I419&amp;" km, "&amp;J419&amp;" de route. Devis personnalisé, standard 24h/24 et 7j/7."</f>
        <v>Chauffeur privé de Liège vers Berne : env. 540 km, 5 h 45 de route. Devis personnalisé, standard 24h/24 et 7j/7.</v>
      </c>
      <c r="R419" s="14" t="n">
        <f aca="false">LEN(Q419)</f>
        <v>112</v>
      </c>
      <c r="S419" s="14" t="str">
        <f aca="false">INDEX(10_Lieux!$C:$C,U419)</f>
        <v>Belgique</v>
      </c>
      <c r="T419" s="14" t="str">
        <f aca="false">INDEX(10_Lieux!$C:$C,V419)</f>
        <v>Suisse</v>
      </c>
      <c r="U419" s="14" t="n">
        <f aca="false">MATCH(A419,10_Lieux!$A:$A,0)</f>
        <v>94</v>
      </c>
      <c r="V419" s="14" t="n">
        <f aca="false">MATCH(B419,10_Lieux!$A:$A,0)</f>
        <v>123</v>
      </c>
      <c r="W419" s="14" t="n">
        <f aca="false">ROUND(6371*2*ASIN(SQRT(SIN(RADIANS(INDEX(10_Lieux!$F:$F,V419)-INDEX(10_Lieux!$F:$F,U419))/2)^2+COS(RADIANS(INDEX(10_Lieux!$F:$F,U419)))*COS(RADIANS(INDEX(10_Lieux!$F:$F,V419)))*SIN(RADIANS(INDEX(10_Lieux!$G:$G,V419)-INDEX(10_Lieux!$G:$G,U419))/2)^2)),1)</f>
        <v>432.2</v>
      </c>
      <c r="X419" s="14" t="n">
        <f aca="false">ROUND(I419/IF(I419&lt;p_seuil_vitesse,p_vit_lente,p_vit_rapide)*60/15,0)*15</f>
        <v>345</v>
      </c>
      <c r="Y419" s="14" t="n">
        <f aca="false">MAX(IF(INDEX(10_Lieux!$B:$B,U419)&lt;&gt;"Ville",INDEX(10_Lieux!$I:$I,U419),0),IF(INDEX(10_Lieux!$B:$B,V419)&lt;&gt;"Ville",INDEX(10_Lieux!$I:$I,V419),0))</f>
        <v>0</v>
      </c>
      <c r="Z419" s="14" t="str">
        <f aca="false">A419&amp;"|"&amp;B419</f>
        <v>Liège|Berne</v>
      </c>
      <c r="AA419" s="14" t="str">
        <f aca="false">IF(I419&lt;p_local,"Local",IF(I419&lt;p_vv_min,"Courte distance",IF(I419&lt;p_tres_long,"Longue distance","Très longue distance")))</f>
        <v>Longue distance</v>
      </c>
    </row>
    <row r="420" customFormat="false" ht="15" hidden="false" customHeight="true" outlineLevel="0" collapsed="false">
      <c r="A420" s="1" t="s">
        <v>160</v>
      </c>
      <c r="B420" s="1" t="s">
        <v>122</v>
      </c>
      <c r="C420" s="1" t="s">
        <v>33</v>
      </c>
      <c r="D420" s="1" t="s">
        <v>124</v>
      </c>
      <c r="E420" s="1" t="s">
        <v>564</v>
      </c>
      <c r="F420" s="14" t="s">
        <v>40</v>
      </c>
      <c r="G420" s="14" t="str">
        <f aca="false">IF(I420&lt;p_local,"Local → page infra",IF(H420&gt;=p_ph1,"Phase 1",IF(H420&gt;=p_ph2,"Phase 2","Phase 3")))</f>
        <v>Phase 1</v>
      </c>
      <c r="H420" s="14" t="n">
        <f aca="false">IF(I420&lt;p_local,0,IF(C420="Aéroport → Aéroport",p_pts_plein,IF(Y420&gt;0,IF(I420&lt;=Y420,p_pts_plein,IF(I420&lt;=p_mult2*Y420,p_pts_moyen,p_pts_r3)),IF(I420&gt;=p_vv_min,p_pts_plein,IF(I420&gt;=p_vv_moy,p_pts_moyen,p_pts_court))))+IF(INDEX(10_Lieux!$D:$D,U420)=1,p_prio1,p_prio2)+IF(INDEX(10_Lieux!$D:$D,V420)=1,p_prio1,p_prio2)+IF(K420="Oui",p_tf,0)+p_hub*((INDEX(10_Lieux!$H:$H,U420)="Hub")+(INDEX(10_Lieux!$H:$H,V420)="Hub"))+IF(OR(INDEX(10_Lieux!$H:$H,U420)="Premium",INDEX(10_Lieux!$H:$H,V420)="Premium"),p_prem,0))</f>
        <v>80</v>
      </c>
      <c r="I420" s="14" t="n">
        <f aca="false">ROUND(W420*p_facteur,0)</f>
        <v>287</v>
      </c>
      <c r="J420" s="14" t="str">
        <f aca="false">IF(X420&lt;60,X420&amp;" min",INT(X420/60)&amp;" h"&amp;IF(MOD(X420,60)=0,""," "&amp;TEXT(MOD(X420,60),"00")))</f>
        <v>3 h</v>
      </c>
      <c r="K420" s="14" t="str">
        <f aca="false">IF(S420&lt;&gt;T420,"Oui","Non")</f>
        <v>Oui</v>
      </c>
      <c r="L420" s="14" t="str">
        <f aca="false">IF(AND(INDEX(10_Lieux!$B:$B,U420)="Ville",INDEX(10_Lieux!$B:$B,V420)="Ville"),"/chauffeur-prive/"&amp;INDEX(10_Lieux!$E:$E,U420)&amp;"-"&amp;INDEX(10_Lieux!$E:$E,V420)&amp;"/","/chauffeur-prive/"&amp;INDEX(10_Lieux!$E:$E,U420)&amp;"/"&amp;INDEX(10_Lieux!$E:$E,V420)&amp;"/")</f>
        <v>/chauffeur-prive/charleroi-paris/</v>
      </c>
      <c r="M420" s="14" t="str">
        <f aca="false">IFERROR(INDEX($L:$L,MATCH(B420&amp;"|"&amp;A420,$Z:$Z,0)),"—")</f>
        <v>/chauffeur-prive/paris-charleroi/</v>
      </c>
      <c r="N420" s="14" t="str">
        <f aca="false">IF(LEN("Chauffeur privé "&amp;INDEX(10_Lieux!$J:$J,U420)&amp;" → "&amp;INDEX(10_Lieux!$J:$J,V420)&amp;" | 24h/24")&gt;60,"Chauffeur privé "&amp;INDEX(10_Lieux!$J:$J,U420)&amp;" → "&amp;INDEX(10_Lieux!$J:$J,V420),"Chauffeur privé "&amp;INDEX(10_Lieux!$J:$J,U420)&amp;" → "&amp;INDEX(10_Lieux!$J:$J,V420)&amp;" | 24h/24")</f>
        <v>Chauffeur privé Charleroi → Paris | 24h/24</v>
      </c>
      <c r="O420" s="14" t="n">
        <f aca="false">LEN(N420)</f>
        <v>42</v>
      </c>
      <c r="P420" s="14" t="str">
        <f aca="false">"Chauffeur privé "&amp;INDEX(10_Lieux!$K:$K,U420)&amp;" vers "&amp;INDEX(10_Lieux!$L:$L,V420)</f>
        <v>Chauffeur privé de Charleroi vers Paris</v>
      </c>
      <c r="Q420" s="14" t="str">
        <f aca="false">"Chauffeur privé "&amp;INDEX(10_Lieux!$K:$K,U420)&amp;" vers "&amp;INDEX(10_Lieux!$L:$L,V420)&amp;" : env. "&amp;I420&amp;" km, "&amp;J420&amp;" de route. Devis personnalisé, standard 24h/24 et 7j/7."</f>
        <v>Chauffeur privé de Charleroi vers Paris : env. 287 km, 3 h de route. Devis personnalisé, standard 24h/24 et 7j/7.</v>
      </c>
      <c r="R420" s="14" t="n">
        <f aca="false">LEN(Q420)</f>
        <v>113</v>
      </c>
      <c r="S420" s="14" t="str">
        <f aca="false">INDEX(10_Lieux!$C:$C,U420)</f>
        <v>Belgique</v>
      </c>
      <c r="T420" s="14" t="str">
        <f aca="false">INDEX(10_Lieux!$C:$C,V420)</f>
        <v>France</v>
      </c>
      <c r="U420" s="14" t="n">
        <f aca="false">MATCH(A420,10_Lieux!$A:$A,0)</f>
        <v>96</v>
      </c>
      <c r="V420" s="14" t="n">
        <f aca="false">MATCH(B420,10_Lieux!$A:$A,0)</f>
        <v>2</v>
      </c>
      <c r="W420" s="14" t="n">
        <f aca="false">ROUND(6371*2*ASIN(SQRT(SIN(RADIANS(INDEX(10_Lieux!$F:$F,V420)-INDEX(10_Lieux!$F:$F,U420))/2)^2+COS(RADIANS(INDEX(10_Lieux!$F:$F,U420)))*COS(RADIANS(INDEX(10_Lieux!$F:$F,V420)))*SIN(RADIANS(INDEX(10_Lieux!$G:$G,V420)-INDEX(10_Lieux!$G:$G,U420))/2)^2)),1)</f>
        <v>229.2</v>
      </c>
      <c r="X420" s="14" t="n">
        <f aca="false">ROUND(I420/IF(I420&lt;p_seuil_vitesse,p_vit_lente,p_vit_rapide)*60/15,0)*15</f>
        <v>180</v>
      </c>
      <c r="Y420" s="14" t="n">
        <f aca="false">MAX(IF(INDEX(10_Lieux!$B:$B,U420)&lt;&gt;"Ville",INDEX(10_Lieux!$I:$I,U420),0),IF(INDEX(10_Lieux!$B:$B,V420)&lt;&gt;"Ville",INDEX(10_Lieux!$I:$I,V420),0))</f>
        <v>0</v>
      </c>
      <c r="Z420" s="14" t="str">
        <f aca="false">A420&amp;"|"&amp;B420</f>
        <v>Charleroi|Paris</v>
      </c>
      <c r="AA420" s="14" t="str">
        <f aca="false">IF(I420&lt;p_local,"Local",IF(I420&lt;p_vv_min,"Courte distance",IF(I420&lt;p_tres_long,"Longue distance","Très longue distance")))</f>
        <v>Longue distance</v>
      </c>
    </row>
    <row r="421" customFormat="false" ht="15" hidden="false" customHeight="true" outlineLevel="0" collapsed="false">
      <c r="A421" s="1" t="s">
        <v>160</v>
      </c>
      <c r="B421" s="1" t="s">
        <v>123</v>
      </c>
      <c r="C421" s="1" t="s">
        <v>33</v>
      </c>
      <c r="D421" s="1" t="s">
        <v>124</v>
      </c>
      <c r="E421" s="1" t="s">
        <v>565</v>
      </c>
      <c r="F421" s="14" t="s">
        <v>40</v>
      </c>
      <c r="G421" s="14" t="str">
        <f aca="false">IF(I421&lt;p_local,"Local → page infra",IF(H421&gt;=p_ph1,"Phase 1",IF(H421&gt;=p_ph2,"Phase 2","Phase 3")))</f>
        <v>Phase 1</v>
      </c>
      <c r="H421" s="14" t="n">
        <f aca="false">IF(I421&lt;p_local,0,IF(C421="Aéroport → Aéroport",p_pts_plein,IF(Y421&gt;0,IF(I421&lt;=Y421,p_pts_plein,IF(I421&lt;=p_mult2*Y421,p_pts_moyen,p_pts_r3)),IF(I421&gt;=p_vv_min,p_pts_plein,IF(I421&gt;=p_vv_moy,p_pts_moyen,p_pts_court))))+IF(INDEX(10_Lieux!$D:$D,U421)=1,p_prio1,p_prio2)+IF(INDEX(10_Lieux!$D:$D,V421)=1,p_prio1,p_prio2)+IF(K421="Oui",p_tf,0)+p_hub*((INDEX(10_Lieux!$H:$H,U421)="Hub")+(INDEX(10_Lieux!$H:$H,V421)="Hub"))+IF(OR(INDEX(10_Lieux!$H:$H,U421)="Premium",INDEX(10_Lieux!$H:$H,V421)="Premium"),p_prem,0))</f>
        <v>80</v>
      </c>
      <c r="I421" s="14" t="n">
        <f aca="false">ROUND(W421*p_facteur,0)</f>
        <v>647</v>
      </c>
      <c r="J421" s="14" t="str">
        <f aca="false">IF(X421&lt;60,X421&amp;" min",INT(X421/60)&amp;" h"&amp;IF(MOD(X421,60)=0,""," "&amp;TEXT(MOD(X421,60),"00")))</f>
        <v>6 h 45</v>
      </c>
      <c r="K421" s="14" t="str">
        <f aca="false">IF(S421&lt;&gt;T421,"Oui","Non")</f>
        <v>Oui</v>
      </c>
      <c r="L421" s="14" t="str">
        <f aca="false">IF(AND(INDEX(10_Lieux!$B:$B,U421)="Ville",INDEX(10_Lieux!$B:$B,V421)="Ville"),"/chauffeur-prive/"&amp;INDEX(10_Lieux!$E:$E,U421)&amp;"-"&amp;INDEX(10_Lieux!$E:$E,V421)&amp;"/","/chauffeur-prive/"&amp;INDEX(10_Lieux!$E:$E,U421)&amp;"/"&amp;INDEX(10_Lieux!$E:$E,V421)&amp;"/")</f>
        <v>/chauffeur-prive/charleroi-lyon/</v>
      </c>
      <c r="M421" s="14" t="str">
        <f aca="false">IFERROR(INDEX($L:$L,MATCH(B421&amp;"|"&amp;A421,$Z:$Z,0)),"—")</f>
        <v>/chauffeur-prive/lyon-charleroi/</v>
      </c>
      <c r="N421" s="14" t="str">
        <f aca="false">IF(LEN("Chauffeur privé "&amp;INDEX(10_Lieux!$J:$J,U421)&amp;" → "&amp;INDEX(10_Lieux!$J:$J,V421)&amp;" | 24h/24")&gt;60,"Chauffeur privé "&amp;INDEX(10_Lieux!$J:$J,U421)&amp;" → "&amp;INDEX(10_Lieux!$J:$J,V421),"Chauffeur privé "&amp;INDEX(10_Lieux!$J:$J,U421)&amp;" → "&amp;INDEX(10_Lieux!$J:$J,V421)&amp;" | 24h/24")</f>
        <v>Chauffeur privé Charleroi → Lyon | 24h/24</v>
      </c>
      <c r="O421" s="14" t="n">
        <f aca="false">LEN(N421)</f>
        <v>41</v>
      </c>
      <c r="P421" s="14" t="str">
        <f aca="false">"Chauffeur privé "&amp;INDEX(10_Lieux!$K:$K,U421)&amp;" vers "&amp;INDEX(10_Lieux!$L:$L,V421)</f>
        <v>Chauffeur privé de Charleroi vers Lyon</v>
      </c>
      <c r="Q421" s="14" t="str">
        <f aca="false">"Chauffeur privé "&amp;INDEX(10_Lieux!$K:$K,U421)&amp;" vers "&amp;INDEX(10_Lieux!$L:$L,V421)&amp;" : env. "&amp;I421&amp;" km, "&amp;J421&amp;" de route. Devis personnalisé, standard 24h/24 et 7j/7."</f>
        <v>Chauffeur privé de Charleroi vers Lyon : env. 647 km, 6 h 45 de route. Devis personnalisé, standard 24h/24 et 7j/7.</v>
      </c>
      <c r="R421" s="14" t="n">
        <f aca="false">LEN(Q421)</f>
        <v>115</v>
      </c>
      <c r="S421" s="14" t="str">
        <f aca="false">INDEX(10_Lieux!$C:$C,U421)</f>
        <v>Belgique</v>
      </c>
      <c r="T421" s="14" t="str">
        <f aca="false">INDEX(10_Lieux!$C:$C,V421)</f>
        <v>France</v>
      </c>
      <c r="U421" s="14" t="n">
        <f aca="false">MATCH(A421,10_Lieux!$A:$A,0)</f>
        <v>96</v>
      </c>
      <c r="V421" s="14" t="n">
        <f aca="false">MATCH(B421,10_Lieux!$A:$A,0)</f>
        <v>8</v>
      </c>
      <c r="W421" s="14" t="n">
        <f aca="false">ROUND(6371*2*ASIN(SQRT(SIN(RADIANS(INDEX(10_Lieux!$F:$F,V421)-INDEX(10_Lieux!$F:$F,U421))/2)^2+COS(RADIANS(INDEX(10_Lieux!$F:$F,U421)))*COS(RADIANS(INDEX(10_Lieux!$F:$F,V421)))*SIN(RADIANS(INDEX(10_Lieux!$G:$G,V421)-INDEX(10_Lieux!$G:$G,U421))/2)^2)),1)</f>
        <v>517.5</v>
      </c>
      <c r="X421" s="14" t="n">
        <f aca="false">ROUND(I421/IF(I421&lt;p_seuil_vitesse,p_vit_lente,p_vit_rapide)*60/15,0)*15</f>
        <v>405</v>
      </c>
      <c r="Y421" s="14" t="n">
        <f aca="false">MAX(IF(INDEX(10_Lieux!$B:$B,U421)&lt;&gt;"Ville",INDEX(10_Lieux!$I:$I,U421),0),IF(INDEX(10_Lieux!$B:$B,V421)&lt;&gt;"Ville",INDEX(10_Lieux!$I:$I,V421),0))</f>
        <v>0</v>
      </c>
      <c r="Z421" s="14" t="str">
        <f aca="false">A421&amp;"|"&amp;B421</f>
        <v>Charleroi|Lyon</v>
      </c>
      <c r="AA421" s="14" t="str">
        <f aca="false">IF(I421&lt;p_local,"Local",IF(I421&lt;p_vv_min,"Courte distance",IF(I421&lt;p_tres_long,"Longue distance","Très longue distance")))</f>
        <v>Longue distance</v>
      </c>
    </row>
    <row r="422" customFormat="false" ht="15" hidden="false" customHeight="true" outlineLevel="0" collapsed="false">
      <c r="A422" s="1" t="s">
        <v>160</v>
      </c>
      <c r="B422" s="1" t="s">
        <v>126</v>
      </c>
      <c r="C422" s="1" t="s">
        <v>33</v>
      </c>
      <c r="D422" s="1" t="s">
        <v>124</v>
      </c>
      <c r="E422" s="1" t="s">
        <v>566</v>
      </c>
      <c r="F422" s="14" t="s">
        <v>40</v>
      </c>
      <c r="G422" s="14" t="str">
        <f aca="false">IF(I422&lt;p_local,"Local → page infra",IF(H422&gt;=p_ph1,"Phase 1",IF(H422&gt;=p_ph2,"Phase 2","Phase 3")))</f>
        <v>Phase 1</v>
      </c>
      <c r="H422" s="14" t="n">
        <f aca="false">IF(I422&lt;p_local,0,IF(C422="Aéroport → Aéroport",p_pts_plein,IF(Y422&gt;0,IF(I422&lt;=Y422,p_pts_plein,IF(I422&lt;=p_mult2*Y422,p_pts_moyen,p_pts_r3)),IF(I422&gt;=p_vv_min,p_pts_plein,IF(I422&gt;=p_vv_moy,p_pts_moyen,p_pts_court))))+IF(INDEX(10_Lieux!$D:$D,U422)=1,p_prio1,p_prio2)+IF(INDEX(10_Lieux!$D:$D,V422)=1,p_prio1,p_prio2)+IF(K422="Oui",p_tf,0)+p_hub*((INDEX(10_Lieux!$H:$H,U422)="Hub")+(INDEX(10_Lieux!$H:$H,V422)="Hub"))+IF(OR(INDEX(10_Lieux!$H:$H,U422)="Premium",INDEX(10_Lieux!$H:$H,V422)="Premium"),p_prem,0))</f>
        <v>80</v>
      </c>
      <c r="I422" s="14" t="n">
        <f aca="false">ROUND(W422*p_facteur,0)</f>
        <v>969</v>
      </c>
      <c r="J422" s="14" t="str">
        <f aca="false">IF(X422&lt;60,X422&amp;" min",INT(X422/60)&amp;" h"&amp;IF(MOD(X422,60)=0,""," "&amp;TEXT(MOD(X422,60),"00")))</f>
        <v>10 h 15</v>
      </c>
      <c r="K422" s="14" t="str">
        <f aca="false">IF(S422&lt;&gt;T422,"Oui","Non")</f>
        <v>Oui</v>
      </c>
      <c r="L422" s="14" t="str">
        <f aca="false">IF(AND(INDEX(10_Lieux!$B:$B,U422)="Ville",INDEX(10_Lieux!$B:$B,V422)="Ville"),"/chauffeur-prive/"&amp;INDEX(10_Lieux!$E:$E,U422)&amp;"-"&amp;INDEX(10_Lieux!$E:$E,V422)&amp;"/","/chauffeur-prive/"&amp;INDEX(10_Lieux!$E:$E,U422)&amp;"/"&amp;INDEX(10_Lieux!$E:$E,V422)&amp;"/")</f>
        <v>/chauffeur-prive/charleroi-nice/</v>
      </c>
      <c r="M422" s="14" t="str">
        <f aca="false">IFERROR(INDEX($L:$L,MATCH(B422&amp;"|"&amp;A422,$Z:$Z,0)),"—")</f>
        <v>/chauffeur-prive/nice-charleroi/</v>
      </c>
      <c r="N422" s="14" t="str">
        <f aca="false">IF(LEN("Chauffeur privé "&amp;INDEX(10_Lieux!$J:$J,U422)&amp;" → "&amp;INDEX(10_Lieux!$J:$J,V422)&amp;" | 24h/24")&gt;60,"Chauffeur privé "&amp;INDEX(10_Lieux!$J:$J,U422)&amp;" → "&amp;INDEX(10_Lieux!$J:$J,V422),"Chauffeur privé "&amp;INDEX(10_Lieux!$J:$J,U422)&amp;" → "&amp;INDEX(10_Lieux!$J:$J,V422)&amp;" | 24h/24")</f>
        <v>Chauffeur privé Charleroi → Nice | 24h/24</v>
      </c>
      <c r="O422" s="14" t="n">
        <f aca="false">LEN(N422)</f>
        <v>41</v>
      </c>
      <c r="P422" s="14" t="str">
        <f aca="false">"Chauffeur privé "&amp;INDEX(10_Lieux!$K:$K,U422)&amp;" vers "&amp;INDEX(10_Lieux!$L:$L,V422)</f>
        <v>Chauffeur privé de Charleroi vers Nice</v>
      </c>
      <c r="Q422" s="14" t="str">
        <f aca="false">"Chauffeur privé "&amp;INDEX(10_Lieux!$K:$K,U422)&amp;" vers "&amp;INDEX(10_Lieux!$L:$L,V422)&amp;" : env. "&amp;I422&amp;" km, "&amp;J422&amp;" de route. Devis personnalisé, standard 24h/24 et 7j/7."</f>
        <v>Chauffeur privé de Charleroi vers Nice : env. 969 km, 10 h 15 de route. Devis personnalisé, standard 24h/24 et 7j/7.</v>
      </c>
      <c r="R422" s="14" t="n">
        <f aca="false">LEN(Q422)</f>
        <v>116</v>
      </c>
      <c r="S422" s="14" t="str">
        <f aca="false">INDEX(10_Lieux!$C:$C,U422)</f>
        <v>Belgique</v>
      </c>
      <c r="T422" s="14" t="str">
        <f aca="false">INDEX(10_Lieux!$C:$C,V422)</f>
        <v>France</v>
      </c>
      <c r="U422" s="14" t="n">
        <f aca="false">MATCH(A422,10_Lieux!$A:$A,0)</f>
        <v>96</v>
      </c>
      <c r="V422" s="14" t="n">
        <f aca="false">MATCH(B422,10_Lieux!$A:$A,0)</f>
        <v>80</v>
      </c>
      <c r="W422" s="14" t="n">
        <f aca="false">ROUND(6371*2*ASIN(SQRT(SIN(RADIANS(INDEX(10_Lieux!$F:$F,V422)-INDEX(10_Lieux!$F:$F,U422))/2)^2+COS(RADIANS(INDEX(10_Lieux!$F:$F,U422)))*COS(RADIANS(INDEX(10_Lieux!$F:$F,V422)))*SIN(RADIANS(INDEX(10_Lieux!$G:$G,V422)-INDEX(10_Lieux!$G:$G,U422))/2)^2)),1)</f>
        <v>774.9</v>
      </c>
      <c r="X422" s="14" t="n">
        <f aca="false">ROUND(I422/IF(I422&lt;p_seuil_vitesse,p_vit_lente,p_vit_rapide)*60/15,0)*15</f>
        <v>615</v>
      </c>
      <c r="Y422" s="14" t="n">
        <f aca="false">MAX(IF(INDEX(10_Lieux!$B:$B,U422)&lt;&gt;"Ville",INDEX(10_Lieux!$I:$I,U422),0),IF(INDEX(10_Lieux!$B:$B,V422)&lt;&gt;"Ville",INDEX(10_Lieux!$I:$I,V422),0))</f>
        <v>0</v>
      </c>
      <c r="Z422" s="14" t="str">
        <f aca="false">A422&amp;"|"&amp;B422</f>
        <v>Charleroi|Nice</v>
      </c>
      <c r="AA422" s="14" t="str">
        <f aca="false">IF(I422&lt;p_local,"Local",IF(I422&lt;p_vv_min,"Courte distance",IF(I422&lt;p_tres_long,"Longue distance","Très longue distance")))</f>
        <v>Très longue distance</v>
      </c>
    </row>
    <row r="423" customFormat="false" ht="15" hidden="false" customHeight="true" outlineLevel="0" collapsed="false">
      <c r="A423" s="1" t="s">
        <v>160</v>
      </c>
      <c r="B423" s="1" t="s">
        <v>128</v>
      </c>
      <c r="C423" s="1" t="s">
        <v>33</v>
      </c>
      <c r="D423" s="1" t="s">
        <v>124</v>
      </c>
      <c r="E423" s="1" t="s">
        <v>567</v>
      </c>
      <c r="F423" s="14" t="s">
        <v>40</v>
      </c>
      <c r="G423" s="14" t="str">
        <f aca="false">IF(I423&lt;p_local,"Local → page infra",IF(H423&gt;=p_ph1,"Phase 1",IF(H423&gt;=p_ph2,"Phase 2","Phase 3")))</f>
        <v>Phase 1</v>
      </c>
      <c r="H423" s="14" t="n">
        <f aca="false">IF(I423&lt;p_local,0,IF(C423="Aéroport → Aéroport",p_pts_plein,IF(Y423&gt;0,IF(I423&lt;=Y423,p_pts_plein,IF(I423&lt;=p_mult2*Y423,p_pts_moyen,p_pts_r3)),IF(I423&gt;=p_vv_min,p_pts_plein,IF(I423&gt;=p_vv_moy,p_pts_moyen,p_pts_court))))+IF(INDEX(10_Lieux!$D:$D,U423)=1,p_prio1,p_prio2)+IF(INDEX(10_Lieux!$D:$D,V423)=1,p_prio1,p_prio2)+IF(K423="Oui",p_tf,0)+p_hub*((INDEX(10_Lieux!$H:$H,U423)="Hub")+(INDEX(10_Lieux!$H:$H,V423)="Hub"))+IF(OR(INDEX(10_Lieux!$H:$H,U423)="Premium",INDEX(10_Lieux!$H:$H,V423)="Premium"),p_prem,0))</f>
        <v>80</v>
      </c>
      <c r="I423" s="14" t="n">
        <f aca="false">ROUND(W423*p_facteur,0)</f>
        <v>993</v>
      </c>
      <c r="J423" s="14" t="str">
        <f aca="false">IF(X423&lt;60,X423&amp;" min",INT(X423/60)&amp;" h"&amp;IF(MOD(X423,60)=0,""," "&amp;TEXT(MOD(X423,60),"00")))</f>
        <v>10 h 30</v>
      </c>
      <c r="K423" s="14" t="str">
        <f aca="false">IF(S423&lt;&gt;T423,"Oui","Non")</f>
        <v>Oui</v>
      </c>
      <c r="L423" s="14" t="str">
        <f aca="false">IF(AND(INDEX(10_Lieux!$B:$B,U423)="Ville",INDEX(10_Lieux!$B:$B,V423)="Ville"),"/chauffeur-prive/"&amp;INDEX(10_Lieux!$E:$E,U423)&amp;"-"&amp;INDEX(10_Lieux!$E:$E,V423)&amp;"/","/chauffeur-prive/"&amp;INDEX(10_Lieux!$E:$E,U423)&amp;"/"&amp;INDEX(10_Lieux!$E:$E,V423)&amp;"/")</f>
        <v>/chauffeur-prive/charleroi-marseille/</v>
      </c>
      <c r="M423" s="14" t="str">
        <f aca="false">IFERROR(INDEX($L:$L,MATCH(B423&amp;"|"&amp;A423,$Z:$Z,0)),"—")</f>
        <v>/chauffeur-prive/marseille-charleroi/</v>
      </c>
      <c r="N423" s="14" t="str">
        <f aca="false">IF(LEN("Chauffeur privé "&amp;INDEX(10_Lieux!$J:$J,U423)&amp;" → "&amp;INDEX(10_Lieux!$J:$J,V423)&amp;" | 24h/24")&gt;60,"Chauffeur privé "&amp;INDEX(10_Lieux!$J:$J,U423)&amp;" → "&amp;INDEX(10_Lieux!$J:$J,V423),"Chauffeur privé "&amp;INDEX(10_Lieux!$J:$J,U423)&amp;" → "&amp;INDEX(10_Lieux!$J:$J,V423)&amp;" | 24h/24")</f>
        <v>Chauffeur privé Charleroi → Marseille | 24h/24</v>
      </c>
      <c r="O423" s="14" t="n">
        <f aca="false">LEN(N423)</f>
        <v>46</v>
      </c>
      <c r="P423" s="14" t="str">
        <f aca="false">"Chauffeur privé "&amp;INDEX(10_Lieux!$K:$K,U423)&amp;" vers "&amp;INDEX(10_Lieux!$L:$L,V423)</f>
        <v>Chauffeur privé de Charleroi vers Marseille</v>
      </c>
      <c r="Q423" s="14" t="str">
        <f aca="false">"Chauffeur privé "&amp;INDEX(10_Lieux!$K:$K,U423)&amp;" vers "&amp;INDEX(10_Lieux!$L:$L,V423)&amp;" : env. "&amp;I423&amp;" km, "&amp;J423&amp;" de route. Devis personnalisé, standard 24h/24 et 7j/7."</f>
        <v>Chauffeur privé de Charleroi vers Marseille : env. 993 km, 10 h 30 de route. Devis personnalisé, standard 24h/24 et 7j/7.</v>
      </c>
      <c r="R423" s="14" t="n">
        <f aca="false">LEN(Q423)</f>
        <v>121</v>
      </c>
      <c r="S423" s="14" t="str">
        <f aca="false">INDEX(10_Lieux!$C:$C,U423)</f>
        <v>Belgique</v>
      </c>
      <c r="T423" s="14" t="str">
        <f aca="false">INDEX(10_Lieux!$C:$C,V423)</f>
        <v>France</v>
      </c>
      <c r="U423" s="14" t="n">
        <f aca="false">MATCH(A423,10_Lieux!$A:$A,0)</f>
        <v>96</v>
      </c>
      <c r="V423" s="14" t="n">
        <f aca="false">MATCH(B423,10_Lieux!$A:$A,0)</f>
        <v>79</v>
      </c>
      <c r="W423" s="14" t="n">
        <f aca="false">ROUND(6371*2*ASIN(SQRT(SIN(RADIANS(INDEX(10_Lieux!$F:$F,V423)-INDEX(10_Lieux!$F:$F,U423))/2)^2+COS(RADIANS(INDEX(10_Lieux!$F:$F,U423)))*COS(RADIANS(INDEX(10_Lieux!$F:$F,V423)))*SIN(RADIANS(INDEX(10_Lieux!$G:$G,V423)-INDEX(10_Lieux!$G:$G,U423))/2)^2)),1)</f>
        <v>794.2</v>
      </c>
      <c r="X423" s="14" t="n">
        <f aca="false">ROUND(I423/IF(I423&lt;p_seuil_vitesse,p_vit_lente,p_vit_rapide)*60/15,0)*15</f>
        <v>630</v>
      </c>
      <c r="Y423" s="14" t="n">
        <f aca="false">MAX(IF(INDEX(10_Lieux!$B:$B,U423)&lt;&gt;"Ville",INDEX(10_Lieux!$I:$I,U423),0),IF(INDEX(10_Lieux!$B:$B,V423)&lt;&gt;"Ville",INDEX(10_Lieux!$I:$I,V423),0))</f>
        <v>0</v>
      </c>
      <c r="Z423" s="14" t="str">
        <f aca="false">A423&amp;"|"&amp;B423</f>
        <v>Charleroi|Marseille</v>
      </c>
      <c r="AA423" s="14" t="str">
        <f aca="false">IF(I423&lt;p_local,"Local",IF(I423&lt;p_vv_min,"Courte distance",IF(I423&lt;p_tres_long,"Longue distance","Très longue distance")))</f>
        <v>Très longue distance</v>
      </c>
    </row>
    <row r="424" customFormat="false" ht="15" hidden="false" customHeight="true" outlineLevel="0" collapsed="false">
      <c r="A424" s="1" t="s">
        <v>160</v>
      </c>
      <c r="B424" s="1" t="s">
        <v>130</v>
      </c>
      <c r="C424" s="1" t="s">
        <v>33</v>
      </c>
      <c r="D424" s="1" t="s">
        <v>124</v>
      </c>
      <c r="E424" s="1" t="s">
        <v>568</v>
      </c>
      <c r="F424" s="14" t="s">
        <v>40</v>
      </c>
      <c r="G424" s="14" t="str">
        <f aca="false">IF(I424&lt;p_local,"Local → page infra",IF(H424&gt;=p_ph1,"Phase 1",IF(H424&gt;=p_ph2,"Phase 2","Phase 3")))</f>
        <v>Phase 2</v>
      </c>
      <c r="H424" s="14" t="n">
        <f aca="false">IF(I424&lt;p_local,0,IF(C424="Aéroport → Aéroport",p_pts_plein,IF(Y424&gt;0,IF(I424&lt;=Y424,p_pts_plein,IF(I424&lt;=p_mult2*Y424,p_pts_moyen,p_pts_r3)),IF(I424&gt;=p_vv_min,p_pts_plein,IF(I424&gt;=p_vv_moy,p_pts_moyen,p_pts_court))))+IF(INDEX(10_Lieux!$D:$D,U424)=1,p_prio1,p_prio2)+IF(INDEX(10_Lieux!$D:$D,V424)=1,p_prio1,p_prio2)+IF(K424="Oui",p_tf,0)+p_hub*((INDEX(10_Lieux!$H:$H,U424)="Hub")+(INDEX(10_Lieux!$H:$H,V424)="Hub"))+IF(OR(INDEX(10_Lieux!$H:$H,U424)="Premium",INDEX(10_Lieux!$H:$H,V424)="Premium"),p_prem,0))</f>
        <v>70</v>
      </c>
      <c r="I424" s="14" t="n">
        <f aca="false">ROUND(W424*p_facteur,0)</f>
        <v>906</v>
      </c>
      <c r="J424" s="14" t="str">
        <f aca="false">IF(X424&lt;60,X424&amp;" min",INT(X424/60)&amp;" h"&amp;IF(MOD(X424,60)=0,""," "&amp;TEXT(MOD(X424,60),"00")))</f>
        <v>9 h 30</v>
      </c>
      <c r="K424" s="14" t="str">
        <f aca="false">IF(S424&lt;&gt;T424,"Oui","Non")</f>
        <v>Oui</v>
      </c>
      <c r="L424" s="14" t="str">
        <f aca="false">IF(AND(INDEX(10_Lieux!$B:$B,U424)="Ville",INDEX(10_Lieux!$B:$B,V424)="Ville"),"/chauffeur-prive/"&amp;INDEX(10_Lieux!$E:$E,U424)&amp;"-"&amp;INDEX(10_Lieux!$E:$E,V424)&amp;"/","/chauffeur-prive/"&amp;INDEX(10_Lieux!$E:$E,U424)&amp;"/"&amp;INDEX(10_Lieux!$E:$E,V424)&amp;"/")</f>
        <v>/chauffeur-prive/charleroi-bordeaux/</v>
      </c>
      <c r="M424" s="14" t="str">
        <f aca="false">IFERROR(INDEX($L:$L,MATCH(B424&amp;"|"&amp;A424,$Z:$Z,0)),"—")</f>
        <v>/chauffeur-prive/bordeaux-charleroi/</v>
      </c>
      <c r="N424" s="14" t="str">
        <f aca="false">IF(LEN("Chauffeur privé "&amp;INDEX(10_Lieux!$J:$J,U424)&amp;" → "&amp;INDEX(10_Lieux!$J:$J,V424)&amp;" | 24h/24")&gt;60,"Chauffeur privé "&amp;INDEX(10_Lieux!$J:$J,U424)&amp;" → "&amp;INDEX(10_Lieux!$J:$J,V424),"Chauffeur privé "&amp;INDEX(10_Lieux!$J:$J,U424)&amp;" → "&amp;INDEX(10_Lieux!$J:$J,V424)&amp;" | 24h/24")</f>
        <v>Chauffeur privé Charleroi → Bordeaux | 24h/24</v>
      </c>
      <c r="O424" s="14" t="n">
        <f aca="false">LEN(N424)</f>
        <v>45</v>
      </c>
      <c r="P424" s="14" t="str">
        <f aca="false">"Chauffeur privé "&amp;INDEX(10_Lieux!$K:$K,U424)&amp;" vers "&amp;INDEX(10_Lieux!$L:$L,V424)</f>
        <v>Chauffeur privé de Charleroi vers Bordeaux</v>
      </c>
      <c r="Q424" s="14" t="str">
        <f aca="false">"Chauffeur privé "&amp;INDEX(10_Lieux!$K:$K,U424)&amp;" vers "&amp;INDEX(10_Lieux!$L:$L,V424)&amp;" : env. "&amp;I424&amp;" km, "&amp;J424&amp;" de route. Devis personnalisé, standard 24h/24 et 7j/7."</f>
        <v>Chauffeur privé de Charleroi vers Bordeaux : env. 906 km, 9 h 30 de route. Devis personnalisé, standard 24h/24 et 7j/7.</v>
      </c>
      <c r="R424" s="14" t="n">
        <f aca="false">LEN(Q424)</f>
        <v>119</v>
      </c>
      <c r="S424" s="14" t="str">
        <f aca="false">INDEX(10_Lieux!$C:$C,U424)</f>
        <v>Belgique</v>
      </c>
      <c r="T424" s="14" t="str">
        <f aca="false">INDEX(10_Lieux!$C:$C,V424)</f>
        <v>France</v>
      </c>
      <c r="U424" s="14" t="n">
        <f aca="false">MATCH(A424,10_Lieux!$A:$A,0)</f>
        <v>96</v>
      </c>
      <c r="V424" s="14" t="n">
        <f aca="false">MATCH(B424,10_Lieux!$A:$A,0)</f>
        <v>61</v>
      </c>
      <c r="W424" s="14" t="n">
        <f aca="false">ROUND(6371*2*ASIN(SQRT(SIN(RADIANS(INDEX(10_Lieux!$F:$F,V424)-INDEX(10_Lieux!$F:$F,U424))/2)^2+COS(RADIANS(INDEX(10_Lieux!$F:$F,U424)))*COS(RADIANS(INDEX(10_Lieux!$F:$F,V424)))*SIN(RADIANS(INDEX(10_Lieux!$G:$G,V424)-INDEX(10_Lieux!$G:$G,U424))/2)^2)),1)</f>
        <v>724.7</v>
      </c>
      <c r="X424" s="14" t="n">
        <f aca="false">ROUND(I424/IF(I424&lt;p_seuil_vitesse,p_vit_lente,p_vit_rapide)*60/15,0)*15</f>
        <v>570</v>
      </c>
      <c r="Y424" s="14" t="n">
        <f aca="false">MAX(IF(INDEX(10_Lieux!$B:$B,U424)&lt;&gt;"Ville",INDEX(10_Lieux!$I:$I,U424),0),IF(INDEX(10_Lieux!$B:$B,V424)&lt;&gt;"Ville",INDEX(10_Lieux!$I:$I,V424),0))</f>
        <v>0</v>
      </c>
      <c r="Z424" s="14" t="str">
        <f aca="false">A424&amp;"|"&amp;B424</f>
        <v>Charleroi|Bordeaux</v>
      </c>
      <c r="AA424" s="14" t="str">
        <f aca="false">IF(I424&lt;p_local,"Local",IF(I424&lt;p_vv_min,"Courte distance",IF(I424&lt;p_tres_long,"Longue distance","Très longue distance")))</f>
        <v>Très longue distance</v>
      </c>
    </row>
    <row r="425" customFormat="false" ht="15" hidden="false" customHeight="true" outlineLevel="0" collapsed="false">
      <c r="A425" s="1" t="s">
        <v>160</v>
      </c>
      <c r="B425" s="1" t="s">
        <v>132</v>
      </c>
      <c r="C425" s="1" t="s">
        <v>33</v>
      </c>
      <c r="D425" s="1" t="s">
        <v>124</v>
      </c>
      <c r="E425" s="1" t="s">
        <v>569</v>
      </c>
      <c r="F425" s="14" t="s">
        <v>40</v>
      </c>
      <c r="G425" s="14" t="str">
        <f aca="false">IF(I425&lt;p_local,"Local → page infra",IF(H425&gt;=p_ph1,"Phase 1",IF(H425&gt;=p_ph2,"Phase 2","Phase 3")))</f>
        <v>Phase 2</v>
      </c>
      <c r="H425" s="14" t="n">
        <f aca="false">IF(I425&lt;p_local,0,IF(C425="Aéroport → Aéroport",p_pts_plein,IF(Y425&gt;0,IF(I425&lt;=Y425,p_pts_plein,IF(I425&lt;=p_mult2*Y425,p_pts_moyen,p_pts_r3)),IF(I425&gt;=p_vv_min,p_pts_plein,IF(I425&gt;=p_vv_moy,p_pts_moyen,p_pts_court))))+IF(INDEX(10_Lieux!$D:$D,U425)=1,p_prio1,p_prio2)+IF(INDEX(10_Lieux!$D:$D,V425)=1,p_prio1,p_prio2)+IF(K425="Oui",p_tf,0)+p_hub*((INDEX(10_Lieux!$H:$H,U425)="Hub")+(INDEX(10_Lieux!$H:$H,V425)="Hub"))+IF(OR(INDEX(10_Lieux!$H:$H,U425)="Premium",INDEX(10_Lieux!$H:$H,V425)="Premium"),p_prem,0))</f>
        <v>70</v>
      </c>
      <c r="I425" s="14" t="n">
        <f aca="false">ROUND(W425*p_facteur,0)</f>
        <v>988</v>
      </c>
      <c r="J425" s="14" t="str">
        <f aca="false">IF(X425&lt;60,X425&amp;" min",INT(X425/60)&amp;" h"&amp;IF(MOD(X425,60)=0,""," "&amp;TEXT(MOD(X425,60),"00")))</f>
        <v>10 h 30</v>
      </c>
      <c r="K425" s="14" t="str">
        <f aca="false">IF(S425&lt;&gt;T425,"Oui","Non")</f>
        <v>Oui</v>
      </c>
      <c r="L425" s="14" t="str">
        <f aca="false">IF(AND(INDEX(10_Lieux!$B:$B,U425)="Ville",INDEX(10_Lieux!$B:$B,V425)="Ville"),"/chauffeur-prive/"&amp;INDEX(10_Lieux!$E:$E,U425)&amp;"-"&amp;INDEX(10_Lieux!$E:$E,V425)&amp;"/","/chauffeur-prive/"&amp;INDEX(10_Lieux!$E:$E,U425)&amp;"/"&amp;INDEX(10_Lieux!$E:$E,V425)&amp;"/")</f>
        <v>/chauffeur-prive/charleroi-toulouse/</v>
      </c>
      <c r="M425" s="14" t="str">
        <f aca="false">IFERROR(INDEX($L:$L,MATCH(B425&amp;"|"&amp;A425,$Z:$Z,0)),"—")</f>
        <v>/chauffeur-prive/toulouse-charleroi/</v>
      </c>
      <c r="N425" s="14" t="str">
        <f aca="false">IF(LEN("Chauffeur privé "&amp;INDEX(10_Lieux!$J:$J,U425)&amp;" → "&amp;INDEX(10_Lieux!$J:$J,V425)&amp;" | 24h/24")&gt;60,"Chauffeur privé "&amp;INDEX(10_Lieux!$J:$J,U425)&amp;" → "&amp;INDEX(10_Lieux!$J:$J,V425),"Chauffeur privé "&amp;INDEX(10_Lieux!$J:$J,U425)&amp;" → "&amp;INDEX(10_Lieux!$J:$J,V425)&amp;" | 24h/24")</f>
        <v>Chauffeur privé Charleroi → Toulouse | 24h/24</v>
      </c>
      <c r="O425" s="14" t="n">
        <f aca="false">LEN(N425)</f>
        <v>45</v>
      </c>
      <c r="P425" s="14" t="str">
        <f aca="false">"Chauffeur privé "&amp;INDEX(10_Lieux!$K:$K,U425)&amp;" vers "&amp;INDEX(10_Lieux!$L:$L,V425)</f>
        <v>Chauffeur privé de Charleroi vers Toulouse</v>
      </c>
      <c r="Q425" s="14" t="str">
        <f aca="false">"Chauffeur privé "&amp;INDEX(10_Lieux!$K:$K,U425)&amp;" vers "&amp;INDEX(10_Lieux!$L:$L,V425)&amp;" : env. "&amp;I425&amp;" km, "&amp;J425&amp;" de route. Devis personnalisé, standard 24h/24 et 7j/7."</f>
        <v>Chauffeur privé de Charleroi vers Toulouse : env. 988 km, 10 h 30 de route. Devis personnalisé, standard 24h/24 et 7j/7.</v>
      </c>
      <c r="R425" s="14" t="n">
        <f aca="false">LEN(Q425)</f>
        <v>120</v>
      </c>
      <c r="S425" s="14" t="str">
        <f aca="false">INDEX(10_Lieux!$C:$C,U425)</f>
        <v>Belgique</v>
      </c>
      <c r="T425" s="14" t="str">
        <f aca="false">INDEX(10_Lieux!$C:$C,V425)</f>
        <v>France</v>
      </c>
      <c r="U425" s="14" t="n">
        <f aca="false">MATCH(A425,10_Lieux!$A:$A,0)</f>
        <v>96</v>
      </c>
      <c r="V425" s="14" t="n">
        <f aca="false">MATCH(B425,10_Lieux!$A:$A,0)</f>
        <v>70</v>
      </c>
      <c r="W425" s="14" t="n">
        <f aca="false">ROUND(6371*2*ASIN(SQRT(SIN(RADIANS(INDEX(10_Lieux!$F:$F,V425)-INDEX(10_Lieux!$F:$F,U425))/2)^2+COS(RADIANS(INDEX(10_Lieux!$F:$F,U425)))*COS(RADIANS(INDEX(10_Lieux!$F:$F,V425)))*SIN(RADIANS(INDEX(10_Lieux!$G:$G,V425)-INDEX(10_Lieux!$G:$G,U425))/2)^2)),1)</f>
        <v>790.1</v>
      </c>
      <c r="X425" s="14" t="n">
        <f aca="false">ROUND(I425/IF(I425&lt;p_seuil_vitesse,p_vit_lente,p_vit_rapide)*60/15,0)*15</f>
        <v>630</v>
      </c>
      <c r="Y425" s="14" t="n">
        <f aca="false">MAX(IF(INDEX(10_Lieux!$B:$B,U425)&lt;&gt;"Ville",INDEX(10_Lieux!$I:$I,U425),0),IF(INDEX(10_Lieux!$B:$B,V425)&lt;&gt;"Ville",INDEX(10_Lieux!$I:$I,V425),0))</f>
        <v>0</v>
      </c>
      <c r="Z425" s="14" t="str">
        <f aca="false">A425&amp;"|"&amp;B425</f>
        <v>Charleroi|Toulouse</v>
      </c>
      <c r="AA425" s="14" t="str">
        <f aca="false">IF(I425&lt;p_local,"Local",IF(I425&lt;p_vv_min,"Courte distance",IF(I425&lt;p_tres_long,"Longue distance","Très longue distance")))</f>
        <v>Très longue distance</v>
      </c>
    </row>
    <row r="426" customFormat="false" ht="15" hidden="false" customHeight="true" outlineLevel="0" collapsed="false">
      <c r="A426" s="1" t="s">
        <v>160</v>
      </c>
      <c r="B426" s="1" t="s">
        <v>134</v>
      </c>
      <c r="C426" s="1" t="s">
        <v>33</v>
      </c>
      <c r="D426" s="1" t="s">
        <v>124</v>
      </c>
      <c r="E426" s="1" t="s">
        <v>570</v>
      </c>
      <c r="F426" s="14" t="s">
        <v>40</v>
      </c>
      <c r="G426" s="14" t="str">
        <f aca="false">IF(I426&lt;p_local,"Local → page infra",IF(H426&gt;=p_ph1,"Phase 1",IF(H426&gt;=p_ph2,"Phase 2","Phase 3")))</f>
        <v>Phase 2</v>
      </c>
      <c r="H426" s="14" t="n">
        <f aca="false">IF(I426&lt;p_local,0,IF(C426="Aéroport → Aéroport",p_pts_plein,IF(Y426&gt;0,IF(I426&lt;=Y426,p_pts_plein,IF(I426&lt;=p_mult2*Y426,p_pts_moyen,p_pts_r3)),IF(I426&gt;=p_vv_min,p_pts_plein,IF(I426&gt;=p_vv_moy,p_pts_moyen,p_pts_court))))+IF(INDEX(10_Lieux!$D:$D,U426)=1,p_prio1,p_prio2)+IF(INDEX(10_Lieux!$D:$D,V426)=1,p_prio1,p_prio2)+IF(K426="Oui",p_tf,0)+p_hub*((INDEX(10_Lieux!$H:$H,U426)="Hub")+(INDEX(10_Lieux!$H:$H,V426)="Hub"))+IF(OR(INDEX(10_Lieux!$H:$H,U426)="Premium",INDEX(10_Lieux!$H:$H,V426)="Premium"),p_prem,0))</f>
        <v>70</v>
      </c>
      <c r="I426" s="14" t="n">
        <f aca="false">ROUND(W426*p_facteur,0)</f>
        <v>126</v>
      </c>
      <c r="J426" s="14" t="str">
        <f aca="false">IF(X426&lt;60,X426&amp;" min",INT(X426/60)&amp;" h"&amp;IF(MOD(X426,60)=0,""," "&amp;TEXT(MOD(X426,60),"00")))</f>
        <v>1 h 15</v>
      </c>
      <c r="K426" s="14" t="str">
        <f aca="false">IF(S426&lt;&gt;T426,"Oui","Non")</f>
        <v>Oui</v>
      </c>
      <c r="L426" s="14" t="str">
        <f aca="false">IF(AND(INDEX(10_Lieux!$B:$B,U426)="Ville",INDEX(10_Lieux!$B:$B,V426)="Ville"),"/chauffeur-prive/"&amp;INDEX(10_Lieux!$E:$E,U426)&amp;"-"&amp;INDEX(10_Lieux!$E:$E,V426)&amp;"/","/chauffeur-prive/"&amp;INDEX(10_Lieux!$E:$E,U426)&amp;"/"&amp;INDEX(10_Lieux!$E:$E,V426)&amp;"/")</f>
        <v>/chauffeur-prive/charleroi-lille/</v>
      </c>
      <c r="M426" s="14" t="str">
        <f aca="false">IFERROR(INDEX($L:$L,MATCH(B426&amp;"|"&amp;A426,$Z:$Z,0)),"—")</f>
        <v>/chauffeur-prive/lille-charleroi/</v>
      </c>
      <c r="N426" s="14" t="str">
        <f aca="false">IF(LEN("Chauffeur privé "&amp;INDEX(10_Lieux!$J:$J,U426)&amp;" → "&amp;INDEX(10_Lieux!$J:$J,V426)&amp;" | 24h/24")&gt;60,"Chauffeur privé "&amp;INDEX(10_Lieux!$J:$J,U426)&amp;" → "&amp;INDEX(10_Lieux!$J:$J,V426),"Chauffeur privé "&amp;INDEX(10_Lieux!$J:$J,U426)&amp;" → "&amp;INDEX(10_Lieux!$J:$J,V426)&amp;" | 24h/24")</f>
        <v>Chauffeur privé Charleroi → Lille | 24h/24</v>
      </c>
      <c r="O426" s="14" t="n">
        <f aca="false">LEN(N426)</f>
        <v>42</v>
      </c>
      <c r="P426" s="14" t="str">
        <f aca="false">"Chauffeur privé "&amp;INDEX(10_Lieux!$K:$K,U426)&amp;" vers "&amp;INDEX(10_Lieux!$L:$L,V426)</f>
        <v>Chauffeur privé de Charleroi vers Lille</v>
      </c>
      <c r="Q426" s="14" t="str">
        <f aca="false">"Chauffeur privé "&amp;INDEX(10_Lieux!$K:$K,U426)&amp;" vers "&amp;INDEX(10_Lieux!$L:$L,V426)&amp;" : env. "&amp;I426&amp;" km, "&amp;J426&amp;" de route. Devis personnalisé, standard 24h/24 et 7j/7."</f>
        <v>Chauffeur privé de Charleroi vers Lille : env. 126 km, 1 h 15 de route. Devis personnalisé, standard 24h/24 et 7j/7.</v>
      </c>
      <c r="R426" s="14" t="n">
        <f aca="false">LEN(Q426)</f>
        <v>116</v>
      </c>
      <c r="S426" s="14" t="str">
        <f aca="false">INDEX(10_Lieux!$C:$C,U426)</f>
        <v>Belgique</v>
      </c>
      <c r="T426" s="14" t="str">
        <f aca="false">INDEX(10_Lieux!$C:$C,V426)</f>
        <v>France</v>
      </c>
      <c r="U426" s="14" t="n">
        <f aca="false">MATCH(A426,10_Lieux!$A:$A,0)</f>
        <v>96</v>
      </c>
      <c r="V426" s="14" t="n">
        <f aca="false">MATCH(B426,10_Lieux!$A:$A,0)</f>
        <v>37</v>
      </c>
      <c r="W426" s="14" t="n">
        <f aca="false">ROUND(6371*2*ASIN(SQRT(SIN(RADIANS(INDEX(10_Lieux!$F:$F,V426)-INDEX(10_Lieux!$F:$F,U426))/2)^2+COS(RADIANS(INDEX(10_Lieux!$F:$F,U426)))*COS(RADIANS(INDEX(10_Lieux!$F:$F,V426)))*SIN(RADIANS(INDEX(10_Lieux!$G:$G,V426)-INDEX(10_Lieux!$G:$G,U426))/2)^2)),1)</f>
        <v>101</v>
      </c>
      <c r="X426" s="14" t="n">
        <f aca="false">ROUND(I426/IF(I426&lt;p_seuil_vitesse,p_vit_lente,p_vit_rapide)*60/15,0)*15</f>
        <v>75</v>
      </c>
      <c r="Y426" s="14" t="n">
        <f aca="false">MAX(IF(INDEX(10_Lieux!$B:$B,U426)&lt;&gt;"Ville",INDEX(10_Lieux!$I:$I,U426),0),IF(INDEX(10_Lieux!$B:$B,V426)&lt;&gt;"Ville",INDEX(10_Lieux!$I:$I,V426),0))</f>
        <v>0</v>
      </c>
      <c r="Z426" s="14" t="str">
        <f aca="false">A426&amp;"|"&amp;B426</f>
        <v>Charleroi|Lille</v>
      </c>
      <c r="AA426" s="14" t="str">
        <f aca="false">IF(I426&lt;p_local,"Local",IF(I426&lt;p_vv_min,"Courte distance",IF(I426&lt;p_tres_long,"Longue distance","Très longue distance")))</f>
        <v>Longue distance</v>
      </c>
    </row>
    <row r="427" customFormat="false" ht="15" hidden="false" customHeight="true" outlineLevel="0" collapsed="false">
      <c r="A427" s="1" t="s">
        <v>160</v>
      </c>
      <c r="B427" s="1" t="s">
        <v>136</v>
      </c>
      <c r="C427" s="1" t="s">
        <v>33</v>
      </c>
      <c r="D427" s="1" t="s">
        <v>124</v>
      </c>
      <c r="E427" s="1" t="s">
        <v>571</v>
      </c>
      <c r="F427" s="14" t="s">
        <v>40</v>
      </c>
      <c r="G427" s="14" t="str">
        <f aca="false">IF(I427&lt;p_local,"Local → page infra",IF(H427&gt;=p_ph1,"Phase 1",IF(H427&gt;=p_ph2,"Phase 2","Phase 3")))</f>
        <v>Phase 2</v>
      </c>
      <c r="H427" s="14" t="n">
        <f aca="false">IF(I427&lt;p_local,0,IF(C427="Aéroport → Aéroport",p_pts_plein,IF(Y427&gt;0,IF(I427&lt;=Y427,p_pts_plein,IF(I427&lt;=p_mult2*Y427,p_pts_moyen,p_pts_r3)),IF(I427&gt;=p_vv_min,p_pts_plein,IF(I427&gt;=p_vv_moy,p_pts_moyen,p_pts_court))))+IF(INDEX(10_Lieux!$D:$D,U427)=1,p_prio1,p_prio2)+IF(INDEX(10_Lieux!$D:$D,V427)=1,p_prio1,p_prio2)+IF(K427="Oui",p_tf,0)+p_hub*((INDEX(10_Lieux!$H:$H,U427)="Hub")+(INDEX(10_Lieux!$H:$H,V427)="Hub"))+IF(OR(INDEX(10_Lieux!$H:$H,U427)="Premium",INDEX(10_Lieux!$H:$H,V427)="Premium"),p_prem,0))</f>
        <v>70</v>
      </c>
      <c r="I427" s="14" t="n">
        <f aca="false">ROUND(W427*p_facteur,0)</f>
        <v>393</v>
      </c>
      <c r="J427" s="14" t="str">
        <f aca="false">IF(X427&lt;60,X427&amp;" min",INT(X427/60)&amp;" h"&amp;IF(MOD(X427,60)=0,""," "&amp;TEXT(MOD(X427,60),"00")))</f>
        <v>4 h 15</v>
      </c>
      <c r="K427" s="14" t="str">
        <f aca="false">IF(S427&lt;&gt;T427,"Oui","Non")</f>
        <v>Oui</v>
      </c>
      <c r="L427" s="14" t="str">
        <f aca="false">IF(AND(INDEX(10_Lieux!$B:$B,U427)="Ville",INDEX(10_Lieux!$B:$B,V427)="Ville"),"/chauffeur-prive/"&amp;INDEX(10_Lieux!$E:$E,U427)&amp;"-"&amp;INDEX(10_Lieux!$E:$E,V427)&amp;"/","/chauffeur-prive/"&amp;INDEX(10_Lieux!$E:$E,U427)&amp;"/"&amp;INDEX(10_Lieux!$E:$E,V427)&amp;"/")</f>
        <v>/chauffeur-prive/charleroi-strasbourg/</v>
      </c>
      <c r="M427" s="14" t="str">
        <f aca="false">IFERROR(INDEX($L:$L,MATCH(B427&amp;"|"&amp;A427,$Z:$Z,0)),"—")</f>
        <v>/chauffeur-prive/strasbourg-charleroi/</v>
      </c>
      <c r="N427" s="14" t="str">
        <f aca="false">IF(LEN("Chauffeur privé "&amp;INDEX(10_Lieux!$J:$J,U427)&amp;" → "&amp;INDEX(10_Lieux!$J:$J,V427)&amp;" | 24h/24")&gt;60,"Chauffeur privé "&amp;INDEX(10_Lieux!$J:$J,U427)&amp;" → "&amp;INDEX(10_Lieux!$J:$J,V427),"Chauffeur privé "&amp;INDEX(10_Lieux!$J:$J,U427)&amp;" → "&amp;INDEX(10_Lieux!$J:$J,V427)&amp;" | 24h/24")</f>
        <v>Chauffeur privé Charleroi → Strasbourg | 24h/24</v>
      </c>
      <c r="O427" s="14" t="n">
        <f aca="false">LEN(N427)</f>
        <v>47</v>
      </c>
      <c r="P427" s="14" t="str">
        <f aca="false">"Chauffeur privé "&amp;INDEX(10_Lieux!$K:$K,U427)&amp;" vers "&amp;INDEX(10_Lieux!$L:$L,V427)</f>
        <v>Chauffeur privé de Charleroi vers Strasbourg</v>
      </c>
      <c r="Q427" s="14" t="str">
        <f aca="false">"Chauffeur privé "&amp;INDEX(10_Lieux!$K:$K,U427)&amp;" vers "&amp;INDEX(10_Lieux!$L:$L,V427)&amp;" : env. "&amp;I427&amp;" km, "&amp;J427&amp;" de route. Devis personnalisé, standard 24h/24 et 7j/7."</f>
        <v>Chauffeur privé de Charleroi vers Strasbourg : env. 393 km, 4 h 15 de route. Devis personnalisé, standard 24h/24 et 7j/7.</v>
      </c>
      <c r="R427" s="14" t="n">
        <f aca="false">LEN(Q427)</f>
        <v>121</v>
      </c>
      <c r="S427" s="14" t="str">
        <f aca="false">INDEX(10_Lieux!$C:$C,U427)</f>
        <v>Belgique</v>
      </c>
      <c r="T427" s="14" t="str">
        <f aca="false">INDEX(10_Lieux!$C:$C,V427)</f>
        <v>France</v>
      </c>
      <c r="U427" s="14" t="n">
        <f aca="false">MATCH(A427,10_Lieux!$A:$A,0)</f>
        <v>96</v>
      </c>
      <c r="V427" s="14" t="n">
        <f aca="false">MATCH(B427,10_Lieux!$A:$A,0)</f>
        <v>29</v>
      </c>
      <c r="W427" s="14" t="n">
        <f aca="false">ROUND(6371*2*ASIN(SQRT(SIN(RADIANS(INDEX(10_Lieux!$F:$F,V427)-INDEX(10_Lieux!$F:$F,U427))/2)^2+COS(RADIANS(INDEX(10_Lieux!$F:$F,U427)))*COS(RADIANS(INDEX(10_Lieux!$F:$F,V427)))*SIN(RADIANS(INDEX(10_Lieux!$G:$G,V427)-INDEX(10_Lieux!$G:$G,U427))/2)^2)),1)</f>
        <v>314.4</v>
      </c>
      <c r="X427" s="14" t="n">
        <f aca="false">ROUND(I427/IF(I427&lt;p_seuil_vitesse,p_vit_lente,p_vit_rapide)*60/15,0)*15</f>
        <v>255</v>
      </c>
      <c r="Y427" s="14" t="n">
        <f aca="false">MAX(IF(INDEX(10_Lieux!$B:$B,U427)&lt;&gt;"Ville",INDEX(10_Lieux!$I:$I,U427),0),IF(INDEX(10_Lieux!$B:$B,V427)&lt;&gt;"Ville",INDEX(10_Lieux!$I:$I,V427),0))</f>
        <v>0</v>
      </c>
      <c r="Z427" s="14" t="str">
        <f aca="false">A427&amp;"|"&amp;B427</f>
        <v>Charleroi|Strasbourg</v>
      </c>
      <c r="AA427" s="14" t="str">
        <f aca="false">IF(I427&lt;p_local,"Local",IF(I427&lt;p_vv_min,"Courte distance",IF(I427&lt;p_tres_long,"Longue distance","Très longue distance")))</f>
        <v>Longue distance</v>
      </c>
    </row>
    <row r="428" customFormat="false" ht="15" hidden="false" customHeight="true" outlineLevel="0" collapsed="false">
      <c r="A428" s="1" t="s">
        <v>160</v>
      </c>
      <c r="B428" s="1" t="s">
        <v>138</v>
      </c>
      <c r="C428" s="1" t="s">
        <v>33</v>
      </c>
      <c r="D428" s="1" t="s">
        <v>124</v>
      </c>
      <c r="E428" s="1" t="s">
        <v>572</v>
      </c>
      <c r="F428" s="14" t="s">
        <v>40</v>
      </c>
      <c r="G428" s="14" t="str">
        <f aca="false">IF(I428&lt;p_local,"Local → page infra",IF(H428&gt;=p_ph1,"Phase 1",IF(H428&gt;=p_ph2,"Phase 2","Phase 3")))</f>
        <v>Phase 2</v>
      </c>
      <c r="H428" s="14" t="n">
        <f aca="false">IF(I428&lt;p_local,0,IF(C428="Aéroport → Aéroport",p_pts_plein,IF(Y428&gt;0,IF(I428&lt;=Y428,p_pts_plein,IF(I428&lt;=p_mult2*Y428,p_pts_moyen,p_pts_r3)),IF(I428&gt;=p_vv_min,p_pts_plein,IF(I428&gt;=p_vv_moy,p_pts_moyen,p_pts_court))))+IF(INDEX(10_Lieux!$D:$D,U428)=1,p_prio1,p_prio2)+IF(INDEX(10_Lieux!$D:$D,V428)=1,p_prio1,p_prio2)+IF(K428="Oui",p_tf,0)+p_hub*((INDEX(10_Lieux!$H:$H,U428)="Hub")+(INDEX(10_Lieux!$H:$H,V428)="Hub"))+IF(OR(INDEX(10_Lieux!$H:$H,U428)="Premium",INDEX(10_Lieux!$H:$H,V428)="Premium"),p_prem,0))</f>
        <v>65</v>
      </c>
      <c r="I428" s="14" t="n">
        <f aca="false">ROUND(W428*p_facteur,0)</f>
        <v>947</v>
      </c>
      <c r="J428" s="14" t="str">
        <f aca="false">IF(X428&lt;60,X428&amp;" min",INT(X428/60)&amp;" h"&amp;IF(MOD(X428,60)=0,""," "&amp;TEXT(MOD(X428,60),"00")))</f>
        <v>10 h</v>
      </c>
      <c r="K428" s="14" t="str">
        <f aca="false">IF(S428&lt;&gt;T428,"Oui","Non")</f>
        <v>Oui</v>
      </c>
      <c r="L428" s="14" t="str">
        <f aca="false">IF(AND(INDEX(10_Lieux!$B:$B,U428)="Ville",INDEX(10_Lieux!$B:$B,V428)="Ville"),"/chauffeur-prive/"&amp;INDEX(10_Lieux!$E:$E,U428)&amp;"-"&amp;INDEX(10_Lieux!$E:$E,V428)&amp;"/","/chauffeur-prive/"&amp;INDEX(10_Lieux!$E:$E,U428)&amp;"/"&amp;INDEX(10_Lieux!$E:$E,V428)&amp;"/")</f>
        <v>/chauffeur-prive/charleroi-montpellier/</v>
      </c>
      <c r="M428" s="14" t="str">
        <f aca="false">IFERROR(INDEX($L:$L,MATCH(B428&amp;"|"&amp;A428,$Z:$Z,0)),"—")</f>
        <v>/chauffeur-prive/montpellier-charleroi/</v>
      </c>
      <c r="N428" s="14" t="str">
        <f aca="false">IF(LEN("Chauffeur privé "&amp;INDEX(10_Lieux!$J:$J,U428)&amp;" → "&amp;INDEX(10_Lieux!$J:$J,V428)&amp;" | 24h/24")&gt;60,"Chauffeur privé "&amp;INDEX(10_Lieux!$J:$J,U428)&amp;" → "&amp;INDEX(10_Lieux!$J:$J,V428),"Chauffeur privé "&amp;INDEX(10_Lieux!$J:$J,U428)&amp;" → "&amp;INDEX(10_Lieux!$J:$J,V428)&amp;" | 24h/24")</f>
        <v>Chauffeur privé Charleroi → Montpellier | 24h/24</v>
      </c>
      <c r="O428" s="14" t="n">
        <f aca="false">LEN(N428)</f>
        <v>48</v>
      </c>
      <c r="P428" s="14" t="str">
        <f aca="false">"Chauffeur privé "&amp;INDEX(10_Lieux!$K:$K,U428)&amp;" vers "&amp;INDEX(10_Lieux!$L:$L,V428)</f>
        <v>Chauffeur privé de Charleroi vers Montpellier</v>
      </c>
      <c r="Q428" s="14" t="str">
        <f aca="false">"Chauffeur privé "&amp;INDEX(10_Lieux!$K:$K,U428)&amp;" vers "&amp;INDEX(10_Lieux!$L:$L,V428)&amp;" : env. "&amp;I428&amp;" km, "&amp;J428&amp;" de route. Devis personnalisé, standard 24h/24 et 7j/7."</f>
        <v>Chauffeur privé de Charleroi vers Montpellier : env. 947 km, 10 h de route. Devis personnalisé, standard 24h/24 et 7j/7.</v>
      </c>
      <c r="R428" s="14" t="n">
        <f aca="false">LEN(Q428)</f>
        <v>120</v>
      </c>
      <c r="S428" s="14" t="str">
        <f aca="false">INDEX(10_Lieux!$C:$C,U428)</f>
        <v>Belgique</v>
      </c>
      <c r="T428" s="14" t="str">
        <f aca="false">INDEX(10_Lieux!$C:$C,V428)</f>
        <v>France</v>
      </c>
      <c r="U428" s="14" t="n">
        <f aca="false">MATCH(A428,10_Lieux!$A:$A,0)</f>
        <v>96</v>
      </c>
      <c r="V428" s="14" t="n">
        <f aca="false">MATCH(B428,10_Lieux!$A:$A,0)</f>
        <v>71</v>
      </c>
      <c r="W428" s="14" t="n">
        <f aca="false">ROUND(6371*2*ASIN(SQRT(SIN(RADIANS(INDEX(10_Lieux!$F:$F,V428)-INDEX(10_Lieux!$F:$F,U428))/2)^2+COS(RADIANS(INDEX(10_Lieux!$F:$F,U428)))*COS(RADIANS(INDEX(10_Lieux!$F:$F,V428)))*SIN(RADIANS(INDEX(10_Lieux!$G:$G,V428)-INDEX(10_Lieux!$G:$G,U428))/2)^2)),1)</f>
        <v>757.3</v>
      </c>
      <c r="X428" s="14" t="n">
        <f aca="false">ROUND(I428/IF(I428&lt;p_seuil_vitesse,p_vit_lente,p_vit_rapide)*60/15,0)*15</f>
        <v>600</v>
      </c>
      <c r="Y428" s="14" t="n">
        <f aca="false">MAX(IF(INDEX(10_Lieux!$B:$B,U428)&lt;&gt;"Ville",INDEX(10_Lieux!$I:$I,U428),0),IF(INDEX(10_Lieux!$B:$B,V428)&lt;&gt;"Ville",INDEX(10_Lieux!$I:$I,V428),0))</f>
        <v>0</v>
      </c>
      <c r="Z428" s="14" t="str">
        <f aca="false">A428&amp;"|"&amp;B428</f>
        <v>Charleroi|Montpellier</v>
      </c>
      <c r="AA428" s="14" t="str">
        <f aca="false">IF(I428&lt;p_local,"Local",IF(I428&lt;p_vv_min,"Courte distance",IF(I428&lt;p_tres_long,"Longue distance","Très longue distance")))</f>
        <v>Très longue distance</v>
      </c>
    </row>
    <row r="429" customFormat="false" ht="15" hidden="false" customHeight="true" outlineLevel="0" collapsed="false">
      <c r="A429" s="1" t="s">
        <v>160</v>
      </c>
      <c r="B429" s="1" t="s">
        <v>140</v>
      </c>
      <c r="C429" s="1" t="s">
        <v>33</v>
      </c>
      <c r="D429" s="1" t="s">
        <v>124</v>
      </c>
      <c r="E429" s="1" t="s">
        <v>573</v>
      </c>
      <c r="F429" s="14" t="s">
        <v>40</v>
      </c>
      <c r="G429" s="14" t="str">
        <f aca="false">IF(I429&lt;p_local,"Local → page infra",IF(H429&gt;=p_ph1,"Phase 1",IF(H429&gt;=p_ph2,"Phase 2","Phase 3")))</f>
        <v>Phase 2</v>
      </c>
      <c r="H429" s="14" t="n">
        <f aca="false">IF(I429&lt;p_local,0,IF(C429="Aéroport → Aéroport",p_pts_plein,IF(Y429&gt;0,IF(I429&lt;=Y429,p_pts_plein,IF(I429&lt;=p_mult2*Y429,p_pts_moyen,p_pts_r3)),IF(I429&gt;=p_vv_min,p_pts_plein,IF(I429&gt;=p_vv_moy,p_pts_moyen,p_pts_court))))+IF(INDEX(10_Lieux!$D:$D,U429)=1,p_prio1,p_prio2)+IF(INDEX(10_Lieux!$D:$D,V429)=1,p_prio1,p_prio2)+IF(K429="Oui",p_tf,0)+p_hub*((INDEX(10_Lieux!$H:$H,U429)="Hub")+(INDEX(10_Lieux!$H:$H,V429)="Hub"))+IF(OR(INDEX(10_Lieux!$H:$H,U429)="Premium",INDEX(10_Lieux!$H:$H,V429)="Premium"),p_prem,0))</f>
        <v>65</v>
      </c>
      <c r="I429" s="14" t="n">
        <f aca="false">ROUND(W429*p_facteur,0)</f>
        <v>706</v>
      </c>
      <c r="J429" s="14" t="str">
        <f aca="false">IF(X429&lt;60,X429&amp;" min",INT(X429/60)&amp;" h"&amp;IF(MOD(X429,60)=0,""," "&amp;TEXT(MOD(X429,60),"00")))</f>
        <v>7 h 30</v>
      </c>
      <c r="K429" s="14" t="str">
        <f aca="false">IF(S429&lt;&gt;T429,"Oui","Non")</f>
        <v>Oui</v>
      </c>
      <c r="L429" s="14" t="str">
        <f aca="false">IF(AND(INDEX(10_Lieux!$B:$B,U429)="Ville",INDEX(10_Lieux!$B:$B,V429)="Ville"),"/chauffeur-prive/"&amp;INDEX(10_Lieux!$E:$E,U429)&amp;"-"&amp;INDEX(10_Lieux!$E:$E,V429)&amp;"/","/chauffeur-prive/"&amp;INDEX(10_Lieux!$E:$E,U429)&amp;"/"&amp;INDEX(10_Lieux!$E:$E,V429)&amp;"/")</f>
        <v>/chauffeur-prive/charleroi-nantes/</v>
      </c>
      <c r="M429" s="14" t="str">
        <f aca="false">IFERROR(INDEX($L:$L,MATCH(B429&amp;"|"&amp;A429,$Z:$Z,0)),"—")</f>
        <v>/chauffeur-prive/nantes-charleroi/</v>
      </c>
      <c r="N429" s="14" t="str">
        <f aca="false">IF(LEN("Chauffeur privé "&amp;INDEX(10_Lieux!$J:$J,U429)&amp;" → "&amp;INDEX(10_Lieux!$J:$J,V429)&amp;" | 24h/24")&gt;60,"Chauffeur privé "&amp;INDEX(10_Lieux!$J:$J,U429)&amp;" → "&amp;INDEX(10_Lieux!$J:$J,V429),"Chauffeur privé "&amp;INDEX(10_Lieux!$J:$J,U429)&amp;" → "&amp;INDEX(10_Lieux!$J:$J,V429)&amp;" | 24h/24")</f>
        <v>Chauffeur privé Charleroi → Nantes | 24h/24</v>
      </c>
      <c r="O429" s="14" t="n">
        <f aca="false">LEN(N429)</f>
        <v>43</v>
      </c>
      <c r="P429" s="14" t="str">
        <f aca="false">"Chauffeur privé "&amp;INDEX(10_Lieux!$K:$K,U429)&amp;" vers "&amp;INDEX(10_Lieux!$L:$L,V429)</f>
        <v>Chauffeur privé de Charleroi vers Nantes</v>
      </c>
      <c r="Q429" s="14" t="str">
        <f aca="false">"Chauffeur privé "&amp;INDEX(10_Lieux!$K:$K,U429)&amp;" vers "&amp;INDEX(10_Lieux!$L:$L,V429)&amp;" : env. "&amp;I429&amp;" km, "&amp;J429&amp;" de route. Devis personnalisé, standard 24h/24 et 7j/7."</f>
        <v>Chauffeur privé de Charleroi vers Nantes : env. 706 km, 7 h 30 de route. Devis personnalisé, standard 24h/24 et 7j/7.</v>
      </c>
      <c r="R429" s="14" t="n">
        <f aca="false">LEN(Q429)</f>
        <v>117</v>
      </c>
      <c r="S429" s="14" t="str">
        <f aca="false">INDEX(10_Lieux!$C:$C,U429)</f>
        <v>Belgique</v>
      </c>
      <c r="T429" s="14" t="str">
        <f aca="false">INDEX(10_Lieux!$C:$C,V429)</f>
        <v>France</v>
      </c>
      <c r="U429" s="14" t="n">
        <f aca="false">MATCH(A429,10_Lieux!$A:$A,0)</f>
        <v>96</v>
      </c>
      <c r="V429" s="14" t="n">
        <f aca="false">MATCH(B429,10_Lieux!$A:$A,0)</f>
        <v>56</v>
      </c>
      <c r="W429" s="14" t="n">
        <f aca="false">ROUND(6371*2*ASIN(SQRT(SIN(RADIANS(INDEX(10_Lieux!$F:$F,V429)-INDEX(10_Lieux!$F:$F,U429))/2)^2+COS(RADIANS(INDEX(10_Lieux!$F:$F,U429)))*COS(RADIANS(INDEX(10_Lieux!$F:$F,V429)))*SIN(RADIANS(INDEX(10_Lieux!$G:$G,V429)-INDEX(10_Lieux!$G:$G,U429))/2)^2)),1)</f>
        <v>564.4</v>
      </c>
      <c r="X429" s="14" t="n">
        <f aca="false">ROUND(I429/IF(I429&lt;p_seuil_vitesse,p_vit_lente,p_vit_rapide)*60/15,0)*15</f>
        <v>450</v>
      </c>
      <c r="Y429" s="14" t="n">
        <f aca="false">MAX(IF(INDEX(10_Lieux!$B:$B,U429)&lt;&gt;"Ville",INDEX(10_Lieux!$I:$I,U429),0),IF(INDEX(10_Lieux!$B:$B,V429)&lt;&gt;"Ville",INDEX(10_Lieux!$I:$I,V429),0))</f>
        <v>0</v>
      </c>
      <c r="Z429" s="14" t="str">
        <f aca="false">A429&amp;"|"&amp;B429</f>
        <v>Charleroi|Nantes</v>
      </c>
      <c r="AA429" s="14" t="str">
        <f aca="false">IF(I429&lt;p_local,"Local",IF(I429&lt;p_vv_min,"Courte distance",IF(I429&lt;p_tres_long,"Longue distance","Très longue distance")))</f>
        <v>Très longue distance</v>
      </c>
    </row>
    <row r="430" customFormat="false" ht="15" hidden="false" customHeight="true" outlineLevel="0" collapsed="false">
      <c r="A430" s="1" t="s">
        <v>160</v>
      </c>
      <c r="B430" s="1" t="s">
        <v>142</v>
      </c>
      <c r="C430" s="1" t="s">
        <v>33</v>
      </c>
      <c r="D430" s="1" t="s">
        <v>124</v>
      </c>
      <c r="E430" s="1" t="s">
        <v>574</v>
      </c>
      <c r="F430" s="14" t="s">
        <v>40</v>
      </c>
      <c r="G430" s="14" t="str">
        <f aca="false">IF(I430&lt;p_local,"Local → page infra",IF(H430&gt;=p_ph1,"Phase 1",IF(H430&gt;=p_ph2,"Phase 2","Phase 3")))</f>
        <v>Phase 2</v>
      </c>
      <c r="H430" s="14" t="n">
        <f aca="false">IF(I430&lt;p_local,0,IF(C430="Aéroport → Aéroport",p_pts_plein,IF(Y430&gt;0,IF(I430&lt;=Y430,p_pts_plein,IF(I430&lt;=p_mult2*Y430,p_pts_moyen,p_pts_r3)),IF(I430&gt;=p_vv_min,p_pts_plein,IF(I430&gt;=p_vv_moy,p_pts_moyen,p_pts_court))))+IF(INDEX(10_Lieux!$D:$D,U430)=1,p_prio1,p_prio2)+IF(INDEX(10_Lieux!$D:$D,V430)=1,p_prio1,p_prio2)+IF(K430="Oui",p_tf,0)+p_hub*((INDEX(10_Lieux!$H:$H,U430)="Hub")+(INDEX(10_Lieux!$H:$H,V430)="Hub"))+IF(OR(INDEX(10_Lieux!$H:$H,U430)="Premium",INDEX(10_Lieux!$H:$H,V430)="Premium"),p_prem,0))</f>
        <v>65</v>
      </c>
      <c r="I430" s="14" t="n">
        <f aca="false">ROUND(W430*p_facteur,0)</f>
        <v>640</v>
      </c>
      <c r="J430" s="14" t="str">
        <f aca="false">IF(X430&lt;60,X430&amp;" min",INT(X430/60)&amp;" h"&amp;IF(MOD(X430,60)=0,""," "&amp;TEXT(MOD(X430,60),"00")))</f>
        <v>6 h 45</v>
      </c>
      <c r="K430" s="14" t="str">
        <f aca="false">IF(S430&lt;&gt;T430,"Oui","Non")</f>
        <v>Oui</v>
      </c>
      <c r="L430" s="14" t="str">
        <f aca="false">IF(AND(INDEX(10_Lieux!$B:$B,U430)="Ville",INDEX(10_Lieux!$B:$B,V430)="Ville"),"/chauffeur-prive/"&amp;INDEX(10_Lieux!$E:$E,U430)&amp;"-"&amp;INDEX(10_Lieux!$E:$E,V430)&amp;"/","/chauffeur-prive/"&amp;INDEX(10_Lieux!$E:$E,U430)&amp;"/"&amp;INDEX(10_Lieux!$E:$E,V430)&amp;"/")</f>
        <v>/chauffeur-prive/charleroi-rennes/</v>
      </c>
      <c r="M430" s="14" t="str">
        <f aca="false">IFERROR(INDEX($L:$L,MATCH(B430&amp;"|"&amp;A430,$Z:$Z,0)),"—")</f>
        <v>/chauffeur-prive/rennes-charleroi/</v>
      </c>
      <c r="N430" s="14" t="str">
        <f aca="false">IF(LEN("Chauffeur privé "&amp;INDEX(10_Lieux!$J:$J,U430)&amp;" → "&amp;INDEX(10_Lieux!$J:$J,V430)&amp;" | 24h/24")&gt;60,"Chauffeur privé "&amp;INDEX(10_Lieux!$J:$J,U430)&amp;" → "&amp;INDEX(10_Lieux!$J:$J,V430),"Chauffeur privé "&amp;INDEX(10_Lieux!$J:$J,U430)&amp;" → "&amp;INDEX(10_Lieux!$J:$J,V430)&amp;" | 24h/24")</f>
        <v>Chauffeur privé Charleroi → Rennes | 24h/24</v>
      </c>
      <c r="O430" s="14" t="n">
        <f aca="false">LEN(N430)</f>
        <v>43</v>
      </c>
      <c r="P430" s="14" t="str">
        <f aca="false">"Chauffeur privé "&amp;INDEX(10_Lieux!$K:$K,U430)&amp;" vers "&amp;INDEX(10_Lieux!$L:$L,V430)</f>
        <v>Chauffeur privé de Charleroi vers Rennes</v>
      </c>
      <c r="Q430" s="14" t="str">
        <f aca="false">"Chauffeur privé "&amp;INDEX(10_Lieux!$K:$K,U430)&amp;" vers "&amp;INDEX(10_Lieux!$L:$L,V430)&amp;" : env. "&amp;I430&amp;" km, "&amp;J430&amp;" de route. Devis personnalisé, standard 24h/24 et 7j/7."</f>
        <v>Chauffeur privé de Charleroi vers Rennes : env. 640 km, 6 h 45 de route. Devis personnalisé, standard 24h/24 et 7j/7.</v>
      </c>
      <c r="R430" s="14" t="n">
        <f aca="false">LEN(Q430)</f>
        <v>117</v>
      </c>
      <c r="S430" s="14" t="str">
        <f aca="false">INDEX(10_Lieux!$C:$C,U430)</f>
        <v>Belgique</v>
      </c>
      <c r="T430" s="14" t="str">
        <f aca="false">INDEX(10_Lieux!$C:$C,V430)</f>
        <v>France</v>
      </c>
      <c r="U430" s="14" t="n">
        <f aca="false">MATCH(A430,10_Lieux!$A:$A,0)</f>
        <v>96</v>
      </c>
      <c r="V430" s="14" t="n">
        <f aca="false">MATCH(B430,10_Lieux!$A:$A,0)</f>
        <v>49</v>
      </c>
      <c r="W430" s="14" t="n">
        <f aca="false">ROUND(6371*2*ASIN(SQRT(SIN(RADIANS(INDEX(10_Lieux!$F:$F,V430)-INDEX(10_Lieux!$F:$F,U430))/2)^2+COS(RADIANS(INDEX(10_Lieux!$F:$F,U430)))*COS(RADIANS(INDEX(10_Lieux!$F:$F,V430)))*SIN(RADIANS(INDEX(10_Lieux!$G:$G,V430)-INDEX(10_Lieux!$G:$G,U430))/2)^2)),1)</f>
        <v>512</v>
      </c>
      <c r="X430" s="14" t="n">
        <f aca="false">ROUND(I430/IF(I430&lt;p_seuil_vitesse,p_vit_lente,p_vit_rapide)*60/15,0)*15</f>
        <v>405</v>
      </c>
      <c r="Y430" s="14" t="n">
        <f aca="false">MAX(IF(INDEX(10_Lieux!$B:$B,U430)&lt;&gt;"Ville",INDEX(10_Lieux!$I:$I,U430),0),IF(INDEX(10_Lieux!$B:$B,V430)&lt;&gt;"Ville",INDEX(10_Lieux!$I:$I,V430),0))</f>
        <v>0</v>
      </c>
      <c r="Z430" s="14" t="str">
        <f aca="false">A430&amp;"|"&amp;B430</f>
        <v>Charleroi|Rennes</v>
      </c>
      <c r="AA430" s="14" t="str">
        <f aca="false">IF(I430&lt;p_local,"Local",IF(I430&lt;p_vv_min,"Courte distance",IF(I430&lt;p_tres_long,"Longue distance","Très longue distance")))</f>
        <v>Longue distance</v>
      </c>
    </row>
    <row r="431" customFormat="false" ht="15" hidden="false" customHeight="true" outlineLevel="0" collapsed="false">
      <c r="A431" s="1" t="s">
        <v>160</v>
      </c>
      <c r="B431" s="1" t="s">
        <v>144</v>
      </c>
      <c r="C431" s="1" t="s">
        <v>33</v>
      </c>
      <c r="D431" s="1" t="s">
        <v>124</v>
      </c>
      <c r="E431" s="1" t="s">
        <v>575</v>
      </c>
      <c r="F431" s="14" t="s">
        <v>40</v>
      </c>
      <c r="G431" s="14" t="str">
        <f aca="false">IF(I431&lt;p_local,"Local → page infra",IF(H431&gt;=p_ph1,"Phase 1",IF(H431&gt;=p_ph2,"Phase 2","Phase 3")))</f>
        <v>Phase 2</v>
      </c>
      <c r="H431" s="14" t="n">
        <f aca="false">IF(I431&lt;p_local,0,IF(C431="Aéroport → Aéroport",p_pts_plein,IF(Y431&gt;0,IF(I431&lt;=Y431,p_pts_plein,IF(I431&lt;=p_mult2*Y431,p_pts_moyen,p_pts_r3)),IF(I431&gt;=p_vv_min,p_pts_plein,IF(I431&gt;=p_vv_moy,p_pts_moyen,p_pts_court))))+IF(INDEX(10_Lieux!$D:$D,U431)=1,p_prio1,p_prio2)+IF(INDEX(10_Lieux!$D:$D,V431)=1,p_prio1,p_prio2)+IF(K431="Oui",p_tf,0)+p_hub*((INDEX(10_Lieux!$H:$H,U431)="Hub")+(INDEX(10_Lieux!$H:$H,V431)="Hub"))+IF(OR(INDEX(10_Lieux!$H:$H,U431)="Premium",INDEX(10_Lieux!$H:$H,V431)="Premium"),p_prem,0))</f>
        <v>70</v>
      </c>
      <c r="I431" s="14" t="n">
        <f aca="false">ROUND(W431*p_facteur,0)</f>
        <v>433</v>
      </c>
      <c r="J431" s="14" t="str">
        <f aca="false">IF(X431&lt;60,X431&amp;" min",INT(X431/60)&amp;" h"&amp;IF(MOD(X431,60)=0,""," "&amp;TEXT(MOD(X431,60),"00")))</f>
        <v>4 h 30</v>
      </c>
      <c r="K431" s="14" t="str">
        <f aca="false">IF(S431&lt;&gt;T431,"Oui","Non")</f>
        <v>Oui</v>
      </c>
      <c r="L431" s="14" t="str">
        <f aca="false">IF(AND(INDEX(10_Lieux!$B:$B,U431)="Ville",INDEX(10_Lieux!$B:$B,V431)="Ville"),"/chauffeur-prive/"&amp;INDEX(10_Lieux!$E:$E,U431)&amp;"-"&amp;INDEX(10_Lieux!$E:$E,V431)&amp;"/","/chauffeur-prive/"&amp;INDEX(10_Lieux!$E:$E,U431)&amp;"/"&amp;INDEX(10_Lieux!$E:$E,V431)&amp;"/")</f>
        <v>/chauffeur-prive/charleroi-dijon/</v>
      </c>
      <c r="M431" s="14" t="str">
        <f aca="false">IFERROR(INDEX($L:$L,MATCH(B431&amp;"|"&amp;A431,$Z:$Z,0)),"—")</f>
        <v>/chauffeur-prive/dijon-charleroi/</v>
      </c>
      <c r="N431" s="14" t="str">
        <f aca="false">IF(LEN("Chauffeur privé "&amp;INDEX(10_Lieux!$J:$J,U431)&amp;" → "&amp;INDEX(10_Lieux!$J:$J,V431)&amp;" | 24h/24")&gt;60,"Chauffeur privé "&amp;INDEX(10_Lieux!$J:$J,U431)&amp;" → "&amp;INDEX(10_Lieux!$J:$J,V431),"Chauffeur privé "&amp;INDEX(10_Lieux!$J:$J,U431)&amp;" → "&amp;INDEX(10_Lieux!$J:$J,V431)&amp;" | 24h/24")</f>
        <v>Chauffeur privé Charleroi → Dijon | 24h/24</v>
      </c>
      <c r="O431" s="14" t="n">
        <f aca="false">LEN(N431)</f>
        <v>42</v>
      </c>
      <c r="P431" s="14" t="str">
        <f aca="false">"Chauffeur privé "&amp;INDEX(10_Lieux!$K:$K,U431)&amp;" vers "&amp;INDEX(10_Lieux!$L:$L,V431)</f>
        <v>Chauffeur privé de Charleroi vers Dijon</v>
      </c>
      <c r="Q431" s="14" t="str">
        <f aca="false">"Chauffeur privé "&amp;INDEX(10_Lieux!$K:$K,U431)&amp;" vers "&amp;INDEX(10_Lieux!$L:$L,V431)&amp;" : env. "&amp;I431&amp;" km, "&amp;J431&amp;" de route. Devis personnalisé, standard 24h/24 et 7j/7."</f>
        <v>Chauffeur privé de Charleroi vers Dijon : env. 433 km, 4 h 30 de route. Devis personnalisé, standard 24h/24 et 7j/7.</v>
      </c>
      <c r="R431" s="14" t="n">
        <f aca="false">LEN(Q431)</f>
        <v>116</v>
      </c>
      <c r="S431" s="14" t="str">
        <f aca="false">INDEX(10_Lieux!$C:$C,U431)</f>
        <v>Belgique</v>
      </c>
      <c r="T431" s="14" t="str">
        <f aca="false">INDEX(10_Lieux!$C:$C,V431)</f>
        <v>France</v>
      </c>
      <c r="U431" s="14" t="n">
        <f aca="false">MATCH(A431,10_Lieux!$A:$A,0)</f>
        <v>96</v>
      </c>
      <c r="V431" s="14" t="n">
        <f aca="false">MATCH(B431,10_Lieux!$A:$A,0)</f>
        <v>23</v>
      </c>
      <c r="W431" s="14" t="n">
        <f aca="false">ROUND(6371*2*ASIN(SQRT(SIN(RADIANS(INDEX(10_Lieux!$F:$F,V431)-INDEX(10_Lieux!$F:$F,U431))/2)^2+COS(RADIANS(INDEX(10_Lieux!$F:$F,U431)))*COS(RADIANS(INDEX(10_Lieux!$F:$F,V431)))*SIN(RADIANS(INDEX(10_Lieux!$G:$G,V431)-INDEX(10_Lieux!$G:$G,U431))/2)^2)),1)</f>
        <v>346.2</v>
      </c>
      <c r="X431" s="14" t="n">
        <f aca="false">ROUND(I431/IF(I431&lt;p_seuil_vitesse,p_vit_lente,p_vit_rapide)*60/15,0)*15</f>
        <v>270</v>
      </c>
      <c r="Y431" s="14" t="n">
        <f aca="false">MAX(IF(INDEX(10_Lieux!$B:$B,U431)&lt;&gt;"Ville",INDEX(10_Lieux!$I:$I,U431),0),IF(INDEX(10_Lieux!$B:$B,V431)&lt;&gt;"Ville",INDEX(10_Lieux!$I:$I,V431),0))</f>
        <v>0</v>
      </c>
      <c r="Z431" s="14" t="str">
        <f aca="false">A431&amp;"|"&amp;B431</f>
        <v>Charleroi|Dijon</v>
      </c>
      <c r="AA431" s="14" t="str">
        <f aca="false">IF(I431&lt;p_local,"Local",IF(I431&lt;p_vv_min,"Courte distance",IF(I431&lt;p_tres_long,"Longue distance","Très longue distance")))</f>
        <v>Longue distance</v>
      </c>
    </row>
    <row r="432" customFormat="false" ht="15" hidden="false" customHeight="true" outlineLevel="0" collapsed="false">
      <c r="A432" s="1" t="s">
        <v>160</v>
      </c>
      <c r="B432" s="1" t="s">
        <v>146</v>
      </c>
      <c r="C432" s="1" t="s">
        <v>33</v>
      </c>
      <c r="D432" s="1" t="s">
        <v>124</v>
      </c>
      <c r="E432" s="1" t="s">
        <v>576</v>
      </c>
      <c r="F432" s="14" t="s">
        <v>40</v>
      </c>
      <c r="G432" s="14" t="str">
        <f aca="false">IF(I432&lt;p_local,"Local → page infra",IF(H432&gt;=p_ph1,"Phase 1",IF(H432&gt;=p_ph2,"Phase 2","Phase 3")))</f>
        <v>Phase 2</v>
      </c>
      <c r="H432" s="14" t="n">
        <f aca="false">IF(I432&lt;p_local,0,IF(C432="Aéroport → Aéroport",p_pts_plein,IF(Y432&gt;0,IF(I432&lt;=Y432,p_pts_plein,IF(I432&lt;=p_mult2*Y432,p_pts_moyen,p_pts_r3)),IF(I432&gt;=p_vv_min,p_pts_plein,IF(I432&gt;=p_vv_moy,p_pts_moyen,p_pts_court))))+IF(INDEX(10_Lieux!$D:$D,U432)=1,p_prio1,p_prio2)+IF(INDEX(10_Lieux!$D:$D,V432)=1,p_prio1,p_prio2)+IF(K432="Oui",p_tf,0)+p_hub*((INDEX(10_Lieux!$H:$H,U432)="Hub")+(INDEX(10_Lieux!$H:$H,V432)="Hub"))+IF(OR(INDEX(10_Lieux!$H:$H,U432)="Premium",INDEX(10_Lieux!$H:$H,V432)="Premium"),p_prem,0))</f>
        <v>70</v>
      </c>
      <c r="I432" s="14" t="n">
        <f aca="false">ROUND(W432*p_facteur,0)</f>
        <v>736</v>
      </c>
      <c r="J432" s="14" t="str">
        <f aca="false">IF(X432&lt;60,X432&amp;" min",INT(X432/60)&amp;" h"&amp;IF(MOD(X432,60)=0,""," "&amp;TEXT(MOD(X432,60),"00")))</f>
        <v>7 h 45</v>
      </c>
      <c r="K432" s="14" t="str">
        <f aca="false">IF(S432&lt;&gt;T432,"Oui","Non")</f>
        <v>Oui</v>
      </c>
      <c r="L432" s="14" t="str">
        <f aca="false">IF(AND(INDEX(10_Lieux!$B:$B,U432)="Ville",INDEX(10_Lieux!$B:$B,V432)="Ville"),"/chauffeur-prive/"&amp;INDEX(10_Lieux!$E:$E,U432)&amp;"-"&amp;INDEX(10_Lieux!$E:$E,V432)&amp;"/","/chauffeur-prive/"&amp;INDEX(10_Lieux!$E:$E,U432)&amp;"/"&amp;INDEX(10_Lieux!$E:$E,V432)&amp;"/")</f>
        <v>/chauffeur-prive/charleroi-grenoble/</v>
      </c>
      <c r="M432" s="14" t="str">
        <f aca="false">IFERROR(INDEX($L:$L,MATCH(B432&amp;"|"&amp;A432,$Z:$Z,0)),"—")</f>
        <v>/chauffeur-prive/grenoble-charleroi/</v>
      </c>
      <c r="N432" s="14" t="str">
        <f aca="false">IF(LEN("Chauffeur privé "&amp;INDEX(10_Lieux!$J:$J,U432)&amp;" → "&amp;INDEX(10_Lieux!$J:$J,V432)&amp;" | 24h/24")&gt;60,"Chauffeur privé "&amp;INDEX(10_Lieux!$J:$J,U432)&amp;" → "&amp;INDEX(10_Lieux!$J:$J,V432),"Chauffeur privé "&amp;INDEX(10_Lieux!$J:$J,U432)&amp;" → "&amp;INDEX(10_Lieux!$J:$J,V432)&amp;" | 24h/24")</f>
        <v>Chauffeur privé Charleroi → Grenoble | 24h/24</v>
      </c>
      <c r="O432" s="14" t="n">
        <f aca="false">LEN(N432)</f>
        <v>45</v>
      </c>
      <c r="P432" s="14" t="str">
        <f aca="false">"Chauffeur privé "&amp;INDEX(10_Lieux!$K:$K,U432)&amp;" vers "&amp;INDEX(10_Lieux!$L:$L,V432)</f>
        <v>Chauffeur privé de Charleroi vers Grenoble</v>
      </c>
      <c r="Q432" s="14" t="str">
        <f aca="false">"Chauffeur privé "&amp;INDEX(10_Lieux!$K:$K,U432)&amp;" vers "&amp;INDEX(10_Lieux!$L:$L,V432)&amp;" : env. "&amp;I432&amp;" km, "&amp;J432&amp;" de route. Devis personnalisé, standard 24h/24 et 7j/7."</f>
        <v>Chauffeur privé de Charleroi vers Grenoble : env. 736 km, 7 h 45 de route. Devis personnalisé, standard 24h/24 et 7j/7.</v>
      </c>
      <c r="R432" s="14" t="n">
        <f aca="false">LEN(Q432)</f>
        <v>119</v>
      </c>
      <c r="S432" s="14" t="str">
        <f aca="false">INDEX(10_Lieux!$C:$C,U432)</f>
        <v>Belgique</v>
      </c>
      <c r="T432" s="14" t="str">
        <f aca="false">INDEX(10_Lieux!$C:$C,V432)</f>
        <v>France</v>
      </c>
      <c r="U432" s="14" t="n">
        <f aca="false">MATCH(A432,10_Lieux!$A:$A,0)</f>
        <v>96</v>
      </c>
      <c r="V432" s="14" t="n">
        <f aca="false">MATCH(B432,10_Lieux!$A:$A,0)</f>
        <v>9</v>
      </c>
      <c r="W432" s="14" t="n">
        <f aca="false">ROUND(6371*2*ASIN(SQRT(SIN(RADIANS(INDEX(10_Lieux!$F:$F,V432)-INDEX(10_Lieux!$F:$F,U432))/2)^2+COS(RADIANS(INDEX(10_Lieux!$F:$F,U432)))*COS(RADIANS(INDEX(10_Lieux!$F:$F,V432)))*SIN(RADIANS(INDEX(10_Lieux!$G:$G,V432)-INDEX(10_Lieux!$G:$G,U432))/2)^2)),1)</f>
        <v>588.6</v>
      </c>
      <c r="X432" s="14" t="n">
        <f aca="false">ROUND(I432/IF(I432&lt;p_seuil_vitesse,p_vit_lente,p_vit_rapide)*60/15,0)*15</f>
        <v>465</v>
      </c>
      <c r="Y432" s="14" t="n">
        <f aca="false">MAX(IF(INDEX(10_Lieux!$B:$B,U432)&lt;&gt;"Ville",INDEX(10_Lieux!$I:$I,U432),0),IF(INDEX(10_Lieux!$B:$B,V432)&lt;&gt;"Ville",INDEX(10_Lieux!$I:$I,V432),0))</f>
        <v>0</v>
      </c>
      <c r="Z432" s="14" t="str">
        <f aca="false">A432&amp;"|"&amp;B432</f>
        <v>Charleroi|Grenoble</v>
      </c>
      <c r="AA432" s="14" t="str">
        <f aca="false">IF(I432&lt;p_local,"Local",IF(I432&lt;p_vv_min,"Courte distance",IF(I432&lt;p_tres_long,"Longue distance","Très longue distance")))</f>
        <v>Très longue distance</v>
      </c>
    </row>
    <row r="433" customFormat="false" ht="15" hidden="false" customHeight="true" outlineLevel="0" collapsed="false">
      <c r="A433" s="1" t="s">
        <v>160</v>
      </c>
      <c r="B433" s="1" t="s">
        <v>148</v>
      </c>
      <c r="C433" s="1" t="s">
        <v>33</v>
      </c>
      <c r="D433" s="1" t="s">
        <v>124</v>
      </c>
      <c r="E433" s="1" t="s">
        <v>577</v>
      </c>
      <c r="F433" s="14" t="s">
        <v>40</v>
      </c>
      <c r="G433" s="14" t="str">
        <f aca="false">IF(I433&lt;p_local,"Local → page infra",IF(H433&gt;=p_ph1,"Phase 1",IF(H433&gt;=p_ph2,"Phase 2","Phase 3")))</f>
        <v>Phase 2</v>
      </c>
      <c r="H433" s="14" t="n">
        <f aca="false">IF(I433&lt;p_local,0,IF(C433="Aéroport → Aéroport",p_pts_plein,IF(Y433&gt;0,IF(I433&lt;=Y433,p_pts_plein,IF(I433&lt;=p_mult2*Y433,p_pts_moyen,p_pts_r3)),IF(I433&gt;=p_vv_min,p_pts_plein,IF(I433&gt;=p_vv_moy,p_pts_moyen,p_pts_court))))+IF(INDEX(10_Lieux!$D:$D,U433)=1,p_prio1,p_prio2)+IF(INDEX(10_Lieux!$D:$D,V433)=1,p_prio1,p_prio2)+IF(K433="Oui",p_tf,0)+p_hub*((INDEX(10_Lieux!$H:$H,U433)="Hub")+(INDEX(10_Lieux!$H:$H,V433)="Hub"))+IF(OR(INDEX(10_Lieux!$H:$H,U433)="Premium",INDEX(10_Lieux!$H:$H,V433)="Premium"),p_prem,0))</f>
        <v>70</v>
      </c>
      <c r="I433" s="14" t="n">
        <f aca="false">ROUND(W433*p_facteur,0)</f>
        <v>646</v>
      </c>
      <c r="J433" s="14" t="str">
        <f aca="false">IF(X433&lt;60,X433&amp;" min",INT(X433/60)&amp;" h"&amp;IF(MOD(X433,60)=0,""," "&amp;TEXT(MOD(X433,60),"00")))</f>
        <v>6 h 45</v>
      </c>
      <c r="K433" s="14" t="str">
        <f aca="false">IF(S433&lt;&gt;T433,"Oui","Non")</f>
        <v>Oui</v>
      </c>
      <c r="L433" s="14" t="str">
        <f aca="false">IF(AND(INDEX(10_Lieux!$B:$B,U433)="Ville",INDEX(10_Lieux!$B:$B,V433)="Ville"),"/chauffeur-prive/"&amp;INDEX(10_Lieux!$E:$E,U433)&amp;"-"&amp;INDEX(10_Lieux!$E:$E,V433)&amp;"/","/chauffeur-prive/"&amp;INDEX(10_Lieux!$E:$E,U433)&amp;"/"&amp;INDEX(10_Lieux!$E:$E,V433)&amp;"/")</f>
        <v>/chauffeur-prive/charleroi-annecy/</v>
      </c>
      <c r="M433" s="14" t="str">
        <f aca="false">IFERROR(INDEX($L:$L,MATCH(B433&amp;"|"&amp;A433,$Z:$Z,0)),"—")</f>
        <v>/chauffeur-prive/annecy-charleroi/</v>
      </c>
      <c r="N433" s="14" t="str">
        <f aca="false">IF(LEN("Chauffeur privé "&amp;INDEX(10_Lieux!$J:$J,U433)&amp;" → "&amp;INDEX(10_Lieux!$J:$J,V433)&amp;" | 24h/24")&gt;60,"Chauffeur privé "&amp;INDEX(10_Lieux!$J:$J,U433)&amp;" → "&amp;INDEX(10_Lieux!$J:$J,V433),"Chauffeur privé "&amp;INDEX(10_Lieux!$J:$J,U433)&amp;" → "&amp;INDEX(10_Lieux!$J:$J,V433)&amp;" | 24h/24")</f>
        <v>Chauffeur privé Charleroi → Annecy | 24h/24</v>
      </c>
      <c r="O433" s="14" t="n">
        <f aca="false">LEN(N433)</f>
        <v>43</v>
      </c>
      <c r="P433" s="14" t="str">
        <f aca="false">"Chauffeur privé "&amp;INDEX(10_Lieux!$K:$K,U433)&amp;" vers "&amp;INDEX(10_Lieux!$L:$L,V433)</f>
        <v>Chauffeur privé de Charleroi vers Annecy</v>
      </c>
      <c r="Q433" s="14" t="str">
        <f aca="false">"Chauffeur privé "&amp;INDEX(10_Lieux!$K:$K,U433)&amp;" vers "&amp;INDEX(10_Lieux!$L:$L,V433)&amp;" : env. "&amp;I433&amp;" km, "&amp;J433&amp;" de route. Devis personnalisé, standard 24h/24 et 7j/7."</f>
        <v>Chauffeur privé de Charleroi vers Annecy : env. 646 km, 6 h 45 de route. Devis personnalisé, standard 24h/24 et 7j/7.</v>
      </c>
      <c r="R433" s="14" t="n">
        <f aca="false">LEN(Q433)</f>
        <v>117</v>
      </c>
      <c r="S433" s="14" t="str">
        <f aca="false">INDEX(10_Lieux!$C:$C,U433)</f>
        <v>Belgique</v>
      </c>
      <c r="T433" s="14" t="str">
        <f aca="false">INDEX(10_Lieux!$C:$C,V433)</f>
        <v>France</v>
      </c>
      <c r="U433" s="14" t="n">
        <f aca="false">MATCH(A433,10_Lieux!$A:$A,0)</f>
        <v>96</v>
      </c>
      <c r="V433" s="14" t="n">
        <f aca="false">MATCH(B433,10_Lieux!$A:$A,0)</f>
        <v>10</v>
      </c>
      <c r="W433" s="14" t="n">
        <f aca="false">ROUND(6371*2*ASIN(SQRT(SIN(RADIANS(INDEX(10_Lieux!$F:$F,V433)-INDEX(10_Lieux!$F:$F,U433))/2)^2+COS(RADIANS(INDEX(10_Lieux!$F:$F,U433)))*COS(RADIANS(INDEX(10_Lieux!$F:$F,V433)))*SIN(RADIANS(INDEX(10_Lieux!$G:$G,V433)-INDEX(10_Lieux!$G:$G,U433))/2)^2)),1)</f>
        <v>517</v>
      </c>
      <c r="X433" s="14" t="n">
        <f aca="false">ROUND(I433/IF(I433&lt;p_seuil_vitesse,p_vit_lente,p_vit_rapide)*60/15,0)*15</f>
        <v>405</v>
      </c>
      <c r="Y433" s="14" t="n">
        <f aca="false">MAX(IF(INDEX(10_Lieux!$B:$B,U433)&lt;&gt;"Ville",INDEX(10_Lieux!$I:$I,U433),0),IF(INDEX(10_Lieux!$B:$B,V433)&lt;&gt;"Ville",INDEX(10_Lieux!$I:$I,V433),0))</f>
        <v>0</v>
      </c>
      <c r="Z433" s="14" t="str">
        <f aca="false">A433&amp;"|"&amp;B433</f>
        <v>Charleroi|Annecy</v>
      </c>
      <c r="AA433" s="14" t="str">
        <f aca="false">IF(I433&lt;p_local,"Local",IF(I433&lt;p_vv_min,"Courte distance",IF(I433&lt;p_tres_long,"Longue distance","Très longue distance")))</f>
        <v>Longue distance</v>
      </c>
    </row>
    <row r="434" customFormat="false" ht="15" hidden="false" customHeight="true" outlineLevel="0" collapsed="false">
      <c r="A434" s="1" t="s">
        <v>160</v>
      </c>
      <c r="B434" s="1" t="s">
        <v>150</v>
      </c>
      <c r="C434" s="1" t="s">
        <v>33</v>
      </c>
      <c r="D434" s="1" t="s">
        <v>124</v>
      </c>
      <c r="E434" s="1" t="s">
        <v>578</v>
      </c>
      <c r="F434" s="14" t="s">
        <v>40</v>
      </c>
      <c r="G434" s="14" t="str">
        <f aca="false">IF(I434&lt;p_local,"Local → page infra",IF(H434&gt;=p_ph1,"Phase 1",IF(H434&gt;=p_ph2,"Phase 2","Phase 3")))</f>
        <v>Phase 2</v>
      </c>
      <c r="H434" s="14" t="n">
        <f aca="false">IF(I434&lt;p_local,0,IF(C434="Aéroport → Aéroport",p_pts_plein,IF(Y434&gt;0,IF(I434&lt;=Y434,p_pts_plein,IF(I434&lt;=p_mult2*Y434,p_pts_moyen,p_pts_r3)),IF(I434&gt;=p_vv_min,p_pts_plein,IF(I434&gt;=p_vv_moy,p_pts_moyen,p_pts_court))))+IF(INDEX(10_Lieux!$D:$D,U434)=1,p_prio1,p_prio2)+IF(INDEX(10_Lieux!$D:$D,V434)=1,p_prio1,p_prio2)+IF(K434="Oui",p_tf,0)+p_hub*((INDEX(10_Lieux!$H:$H,U434)="Hub")+(INDEX(10_Lieux!$H:$H,V434)="Hub"))+IF(OR(INDEX(10_Lieux!$H:$H,U434)="Premium",INDEX(10_Lieux!$H:$H,V434)="Premium"),p_prem,0))</f>
        <v>65</v>
      </c>
      <c r="I434" s="14" t="n">
        <f aca="false">ROUND(W434*p_facteur,0)</f>
        <v>688</v>
      </c>
      <c r="J434" s="14" t="str">
        <f aca="false">IF(X434&lt;60,X434&amp;" min",INT(X434/60)&amp;" h"&amp;IF(MOD(X434,60)=0,""," "&amp;TEXT(MOD(X434,60),"00")))</f>
        <v>7 h 15</v>
      </c>
      <c r="K434" s="14" t="str">
        <f aca="false">IF(S434&lt;&gt;T434,"Oui","Non")</f>
        <v>Oui</v>
      </c>
      <c r="L434" s="14" t="str">
        <f aca="false">IF(AND(INDEX(10_Lieux!$B:$B,U434)="Ville",INDEX(10_Lieux!$B:$B,V434)="Ville"),"/chauffeur-prive/"&amp;INDEX(10_Lieux!$E:$E,U434)&amp;"-"&amp;INDEX(10_Lieux!$E:$E,V434)&amp;"/","/chauffeur-prive/"&amp;INDEX(10_Lieux!$E:$E,U434)&amp;"/"&amp;INDEX(10_Lieux!$E:$E,V434)&amp;"/")</f>
        <v>/chauffeur-prive/charleroi-chambery/</v>
      </c>
      <c r="M434" s="14" t="str">
        <f aca="false">IFERROR(INDEX($L:$L,MATCH(B434&amp;"|"&amp;A434,$Z:$Z,0)),"—")</f>
        <v>/chauffeur-prive/chambery-charleroi/</v>
      </c>
      <c r="N434" s="14" t="str">
        <f aca="false">IF(LEN("Chauffeur privé "&amp;INDEX(10_Lieux!$J:$J,U434)&amp;" → "&amp;INDEX(10_Lieux!$J:$J,V434)&amp;" | 24h/24")&gt;60,"Chauffeur privé "&amp;INDEX(10_Lieux!$J:$J,U434)&amp;" → "&amp;INDEX(10_Lieux!$J:$J,V434),"Chauffeur privé "&amp;INDEX(10_Lieux!$J:$J,U434)&amp;" → "&amp;INDEX(10_Lieux!$J:$J,V434)&amp;" | 24h/24")</f>
        <v>Chauffeur privé Charleroi → Chambéry | 24h/24</v>
      </c>
      <c r="O434" s="14" t="n">
        <f aca="false">LEN(N434)</f>
        <v>45</v>
      </c>
      <c r="P434" s="14" t="str">
        <f aca="false">"Chauffeur privé "&amp;INDEX(10_Lieux!$K:$K,U434)&amp;" vers "&amp;INDEX(10_Lieux!$L:$L,V434)</f>
        <v>Chauffeur privé de Charleroi vers Chambéry</v>
      </c>
      <c r="Q434" s="14" t="str">
        <f aca="false">"Chauffeur privé "&amp;INDEX(10_Lieux!$K:$K,U434)&amp;" vers "&amp;INDEX(10_Lieux!$L:$L,V434)&amp;" : env. "&amp;I434&amp;" km, "&amp;J434&amp;" de route. Devis personnalisé, standard 24h/24 et 7j/7."</f>
        <v>Chauffeur privé de Charleroi vers Chambéry : env. 688 km, 7 h 15 de route. Devis personnalisé, standard 24h/24 et 7j/7.</v>
      </c>
      <c r="R434" s="14" t="n">
        <f aca="false">LEN(Q434)</f>
        <v>119</v>
      </c>
      <c r="S434" s="14" t="str">
        <f aca="false">INDEX(10_Lieux!$C:$C,U434)</f>
        <v>Belgique</v>
      </c>
      <c r="T434" s="14" t="str">
        <f aca="false">INDEX(10_Lieux!$C:$C,V434)</f>
        <v>France</v>
      </c>
      <c r="U434" s="14" t="n">
        <f aca="false">MATCH(A434,10_Lieux!$A:$A,0)</f>
        <v>96</v>
      </c>
      <c r="V434" s="14" t="n">
        <f aca="false">MATCH(B434,10_Lieux!$A:$A,0)</f>
        <v>11</v>
      </c>
      <c r="W434" s="14" t="n">
        <f aca="false">ROUND(6371*2*ASIN(SQRT(SIN(RADIANS(INDEX(10_Lieux!$F:$F,V434)-INDEX(10_Lieux!$F:$F,U434))/2)^2+COS(RADIANS(INDEX(10_Lieux!$F:$F,U434)))*COS(RADIANS(INDEX(10_Lieux!$F:$F,V434)))*SIN(RADIANS(INDEX(10_Lieux!$G:$G,V434)-INDEX(10_Lieux!$G:$G,U434))/2)^2)),1)</f>
        <v>550</v>
      </c>
      <c r="X434" s="14" t="n">
        <f aca="false">ROUND(I434/IF(I434&lt;p_seuil_vitesse,p_vit_lente,p_vit_rapide)*60/15,0)*15</f>
        <v>435</v>
      </c>
      <c r="Y434" s="14" t="n">
        <f aca="false">MAX(IF(INDEX(10_Lieux!$B:$B,U434)&lt;&gt;"Ville",INDEX(10_Lieux!$I:$I,U434),0),IF(INDEX(10_Lieux!$B:$B,V434)&lt;&gt;"Ville",INDEX(10_Lieux!$I:$I,V434),0))</f>
        <v>0</v>
      </c>
      <c r="Z434" s="14" t="str">
        <f aca="false">A434&amp;"|"&amp;B434</f>
        <v>Charleroi|Chambéry</v>
      </c>
      <c r="AA434" s="14" t="str">
        <f aca="false">IF(I434&lt;p_local,"Local",IF(I434&lt;p_vv_min,"Courte distance",IF(I434&lt;p_tres_long,"Longue distance","Très longue distance")))</f>
        <v>Longue distance</v>
      </c>
    </row>
    <row r="435" customFormat="false" ht="15" hidden="false" customHeight="true" outlineLevel="0" collapsed="false">
      <c r="A435" s="1" t="s">
        <v>160</v>
      </c>
      <c r="B435" s="1" t="s">
        <v>152</v>
      </c>
      <c r="C435" s="1" t="s">
        <v>33</v>
      </c>
      <c r="D435" s="1" t="s">
        <v>124</v>
      </c>
      <c r="E435" s="1" t="s">
        <v>579</v>
      </c>
      <c r="F435" s="14" t="s">
        <v>40</v>
      </c>
      <c r="G435" s="14" t="str">
        <f aca="false">IF(I435&lt;p_local,"Local → page infra",IF(H435&gt;=p_ph1,"Phase 1",IF(H435&gt;=p_ph2,"Phase 2","Phase 3")))</f>
        <v>Phase 1</v>
      </c>
      <c r="H435" s="14" t="n">
        <f aca="false">IF(I435&lt;p_local,0,IF(C435="Aéroport → Aéroport",p_pts_plein,IF(Y435&gt;0,IF(I435&lt;=Y435,p_pts_plein,IF(I435&lt;=p_mult2*Y435,p_pts_moyen,p_pts_r3)),IF(I435&gt;=p_vv_min,p_pts_plein,IF(I435&gt;=p_vv_moy,p_pts_moyen,p_pts_court))))+IF(INDEX(10_Lieux!$D:$D,U435)=1,p_prio1,p_prio2)+IF(INDEX(10_Lieux!$D:$D,V435)=1,p_prio1,p_prio2)+IF(K435="Oui",p_tf,0)+p_hub*((INDEX(10_Lieux!$H:$H,U435)="Hub")+(INDEX(10_Lieux!$H:$H,V435)="Hub"))+IF(OR(INDEX(10_Lieux!$H:$H,U435)="Premium",INDEX(10_Lieux!$H:$H,V435)="Premium"),p_prem,0))</f>
        <v>80</v>
      </c>
      <c r="I435" s="14" t="n">
        <f aca="false">ROUND(W435*p_facteur,0)</f>
        <v>605</v>
      </c>
      <c r="J435" s="14" t="str">
        <f aca="false">IF(X435&lt;60,X435&amp;" min",INT(X435/60)&amp;" h"&amp;IF(MOD(X435,60)=0,""," "&amp;TEXT(MOD(X435,60),"00")))</f>
        <v>6 h 15</v>
      </c>
      <c r="K435" s="14" t="str">
        <f aca="false">IF(S435&lt;&gt;T435,"Oui","Non")</f>
        <v>Oui</v>
      </c>
      <c r="L435" s="14" t="str">
        <f aca="false">IF(AND(INDEX(10_Lieux!$B:$B,U435)="Ville",INDEX(10_Lieux!$B:$B,V435)="Ville"),"/chauffeur-prive/"&amp;INDEX(10_Lieux!$E:$E,U435)&amp;"-"&amp;INDEX(10_Lieux!$E:$E,V435)&amp;"/","/chauffeur-prive/"&amp;INDEX(10_Lieux!$E:$E,U435)&amp;"/"&amp;INDEX(10_Lieux!$E:$E,V435)&amp;"/")</f>
        <v>/chauffeur-prive/charleroi-geneve/</v>
      </c>
      <c r="M435" s="14" t="str">
        <f aca="false">IFERROR(INDEX($L:$L,MATCH(B435&amp;"|"&amp;A435,$Z:$Z,0)),"—")</f>
        <v>/chauffeur-prive/geneve-charleroi/</v>
      </c>
      <c r="N435" s="14" t="str">
        <f aca="false">IF(LEN("Chauffeur privé "&amp;INDEX(10_Lieux!$J:$J,U435)&amp;" → "&amp;INDEX(10_Lieux!$J:$J,V435)&amp;" | 24h/24")&gt;60,"Chauffeur privé "&amp;INDEX(10_Lieux!$J:$J,U435)&amp;" → "&amp;INDEX(10_Lieux!$J:$J,V435),"Chauffeur privé "&amp;INDEX(10_Lieux!$J:$J,U435)&amp;" → "&amp;INDEX(10_Lieux!$J:$J,V435)&amp;" | 24h/24")</f>
        <v>Chauffeur privé Charleroi → Genève | 24h/24</v>
      </c>
      <c r="O435" s="14" t="n">
        <f aca="false">LEN(N435)</f>
        <v>43</v>
      </c>
      <c r="P435" s="14" t="str">
        <f aca="false">"Chauffeur privé "&amp;INDEX(10_Lieux!$K:$K,U435)&amp;" vers "&amp;INDEX(10_Lieux!$L:$L,V435)</f>
        <v>Chauffeur privé de Charleroi vers Genève</v>
      </c>
      <c r="Q435" s="14" t="str">
        <f aca="false">"Chauffeur privé "&amp;INDEX(10_Lieux!$K:$K,U435)&amp;" vers "&amp;INDEX(10_Lieux!$L:$L,V435)&amp;" : env. "&amp;I435&amp;" km, "&amp;J435&amp;" de route. Devis personnalisé, standard 24h/24 et 7j/7."</f>
        <v>Chauffeur privé de Charleroi vers Genève : env. 605 km, 6 h 15 de route. Devis personnalisé, standard 24h/24 et 7j/7.</v>
      </c>
      <c r="R435" s="14" t="n">
        <f aca="false">LEN(Q435)</f>
        <v>117</v>
      </c>
      <c r="S435" s="14" t="str">
        <f aca="false">INDEX(10_Lieux!$C:$C,U435)</f>
        <v>Belgique</v>
      </c>
      <c r="T435" s="14" t="str">
        <f aca="false">INDEX(10_Lieux!$C:$C,V435)</f>
        <v>Suisse</v>
      </c>
      <c r="U435" s="14" t="n">
        <f aca="false">MATCH(A435,10_Lieux!$A:$A,0)</f>
        <v>96</v>
      </c>
      <c r="V435" s="14" t="n">
        <f aca="false">MATCH(B435,10_Lieux!$A:$A,0)</f>
        <v>111</v>
      </c>
      <c r="W435" s="14" t="n">
        <f aca="false">ROUND(6371*2*ASIN(SQRT(SIN(RADIANS(INDEX(10_Lieux!$F:$F,V435)-INDEX(10_Lieux!$F:$F,U435))/2)^2+COS(RADIANS(INDEX(10_Lieux!$F:$F,U435)))*COS(RADIANS(INDEX(10_Lieux!$F:$F,V435)))*SIN(RADIANS(INDEX(10_Lieux!$G:$G,V435)-INDEX(10_Lieux!$G:$G,U435))/2)^2)),1)</f>
        <v>484.3</v>
      </c>
      <c r="X435" s="14" t="n">
        <f aca="false">ROUND(I435/IF(I435&lt;p_seuil_vitesse,p_vit_lente,p_vit_rapide)*60/15,0)*15</f>
        <v>375</v>
      </c>
      <c r="Y435" s="14" t="n">
        <f aca="false">MAX(IF(INDEX(10_Lieux!$B:$B,U435)&lt;&gt;"Ville",INDEX(10_Lieux!$I:$I,U435),0),IF(INDEX(10_Lieux!$B:$B,V435)&lt;&gt;"Ville",INDEX(10_Lieux!$I:$I,V435),0))</f>
        <v>0</v>
      </c>
      <c r="Z435" s="14" t="str">
        <f aca="false">A435&amp;"|"&amp;B435</f>
        <v>Charleroi|Genève</v>
      </c>
      <c r="AA435" s="14" t="str">
        <f aca="false">IF(I435&lt;p_local,"Local",IF(I435&lt;p_vv_min,"Courte distance",IF(I435&lt;p_tres_long,"Longue distance","Très longue distance")))</f>
        <v>Longue distance</v>
      </c>
    </row>
    <row r="436" customFormat="false" ht="15" hidden="false" customHeight="true" outlineLevel="0" collapsed="false">
      <c r="A436" s="1" t="s">
        <v>160</v>
      </c>
      <c r="B436" s="1" t="s">
        <v>154</v>
      </c>
      <c r="C436" s="1" t="s">
        <v>33</v>
      </c>
      <c r="D436" s="1" t="s">
        <v>124</v>
      </c>
      <c r="E436" s="1" t="s">
        <v>580</v>
      </c>
      <c r="F436" s="14" t="s">
        <v>40</v>
      </c>
      <c r="G436" s="14" t="str">
        <f aca="false">IF(I436&lt;p_local,"Local → page infra",IF(H436&gt;=p_ph1,"Phase 1",IF(H436&gt;=p_ph2,"Phase 2","Phase 3")))</f>
        <v>Phase 2</v>
      </c>
      <c r="H436" s="14" t="n">
        <f aca="false">IF(I436&lt;p_local,0,IF(C436="Aéroport → Aéroport",p_pts_plein,IF(Y436&gt;0,IF(I436&lt;=Y436,p_pts_plein,IF(I436&lt;=p_mult2*Y436,p_pts_moyen,p_pts_r3)),IF(I436&gt;=p_vv_min,p_pts_plein,IF(I436&gt;=p_vv_moy,p_pts_moyen,p_pts_court))))+IF(INDEX(10_Lieux!$D:$D,U436)=1,p_prio1,p_prio2)+IF(INDEX(10_Lieux!$D:$D,V436)=1,p_prio1,p_prio2)+IF(K436="Oui",p_tf,0)+p_hub*((INDEX(10_Lieux!$H:$H,U436)="Hub")+(INDEX(10_Lieux!$H:$H,V436)="Hub"))+IF(OR(INDEX(10_Lieux!$H:$H,U436)="Premium",INDEX(10_Lieux!$H:$H,V436)="Premium"),p_prem,0))</f>
        <v>70</v>
      </c>
      <c r="I436" s="14" t="n">
        <f aca="false">ROUND(W436*p_facteur,0)</f>
        <v>577</v>
      </c>
      <c r="J436" s="14" t="str">
        <f aca="false">IF(X436&lt;60,X436&amp;" min",INT(X436/60)&amp;" h"&amp;IF(MOD(X436,60)=0,""," "&amp;TEXT(MOD(X436,60),"00")))</f>
        <v>6 h</v>
      </c>
      <c r="K436" s="14" t="str">
        <f aca="false">IF(S436&lt;&gt;T436,"Oui","Non")</f>
        <v>Oui</v>
      </c>
      <c r="L436" s="14" t="str">
        <f aca="false">IF(AND(INDEX(10_Lieux!$B:$B,U436)="Ville",INDEX(10_Lieux!$B:$B,V436)="Ville"),"/chauffeur-prive/"&amp;INDEX(10_Lieux!$E:$E,U436)&amp;"-"&amp;INDEX(10_Lieux!$E:$E,V436)&amp;"/","/chauffeur-prive/"&amp;INDEX(10_Lieux!$E:$E,U436)&amp;"/"&amp;INDEX(10_Lieux!$E:$E,V436)&amp;"/")</f>
        <v>/chauffeur-prive/charleroi-lausanne/</v>
      </c>
      <c r="M436" s="14" t="str">
        <f aca="false">IFERROR(INDEX($L:$L,MATCH(B436&amp;"|"&amp;A436,$Z:$Z,0)),"—")</f>
        <v>/chauffeur-prive/lausanne-charleroi/</v>
      </c>
      <c r="N436" s="14" t="str">
        <f aca="false">IF(LEN("Chauffeur privé "&amp;INDEX(10_Lieux!$J:$J,U436)&amp;" → "&amp;INDEX(10_Lieux!$J:$J,V436)&amp;" | 24h/24")&gt;60,"Chauffeur privé "&amp;INDEX(10_Lieux!$J:$J,U436)&amp;" → "&amp;INDEX(10_Lieux!$J:$J,V436),"Chauffeur privé "&amp;INDEX(10_Lieux!$J:$J,U436)&amp;" → "&amp;INDEX(10_Lieux!$J:$J,V436)&amp;" | 24h/24")</f>
        <v>Chauffeur privé Charleroi → Lausanne | 24h/24</v>
      </c>
      <c r="O436" s="14" t="n">
        <f aca="false">LEN(N436)</f>
        <v>45</v>
      </c>
      <c r="P436" s="14" t="str">
        <f aca="false">"Chauffeur privé "&amp;INDEX(10_Lieux!$K:$K,U436)&amp;" vers "&amp;INDEX(10_Lieux!$L:$L,V436)</f>
        <v>Chauffeur privé de Charleroi vers Lausanne</v>
      </c>
      <c r="Q436" s="14" t="str">
        <f aca="false">"Chauffeur privé "&amp;INDEX(10_Lieux!$K:$K,U436)&amp;" vers "&amp;INDEX(10_Lieux!$L:$L,V436)&amp;" : env. "&amp;I436&amp;" km, "&amp;J436&amp;" de route. Devis personnalisé, standard 24h/24 et 7j/7."</f>
        <v>Chauffeur privé de Charleroi vers Lausanne : env. 577 km, 6 h de route. Devis personnalisé, standard 24h/24 et 7j/7.</v>
      </c>
      <c r="R436" s="14" t="n">
        <f aca="false">LEN(Q436)</f>
        <v>116</v>
      </c>
      <c r="S436" s="14" t="str">
        <f aca="false">INDEX(10_Lieux!$C:$C,U436)</f>
        <v>Belgique</v>
      </c>
      <c r="T436" s="14" t="str">
        <f aca="false">INDEX(10_Lieux!$C:$C,V436)</f>
        <v>Suisse</v>
      </c>
      <c r="U436" s="14" t="n">
        <f aca="false">MATCH(A436,10_Lieux!$A:$A,0)</f>
        <v>96</v>
      </c>
      <c r="V436" s="14" t="n">
        <f aca="false">MATCH(B436,10_Lieux!$A:$A,0)</f>
        <v>112</v>
      </c>
      <c r="W436" s="14" t="n">
        <f aca="false">ROUND(6371*2*ASIN(SQRT(SIN(RADIANS(INDEX(10_Lieux!$F:$F,V436)-INDEX(10_Lieux!$F:$F,U436))/2)^2+COS(RADIANS(INDEX(10_Lieux!$F:$F,U436)))*COS(RADIANS(INDEX(10_Lieux!$F:$F,V436)))*SIN(RADIANS(INDEX(10_Lieux!$G:$G,V436)-INDEX(10_Lieux!$G:$G,U436))/2)^2)),1)</f>
        <v>461.7</v>
      </c>
      <c r="X436" s="14" t="n">
        <f aca="false">ROUND(I436/IF(I436&lt;p_seuil_vitesse,p_vit_lente,p_vit_rapide)*60/15,0)*15</f>
        <v>360</v>
      </c>
      <c r="Y436" s="14" t="n">
        <f aca="false">MAX(IF(INDEX(10_Lieux!$B:$B,U436)&lt;&gt;"Ville",INDEX(10_Lieux!$I:$I,U436),0),IF(INDEX(10_Lieux!$B:$B,V436)&lt;&gt;"Ville",INDEX(10_Lieux!$I:$I,V436),0))</f>
        <v>0</v>
      </c>
      <c r="Z436" s="14" t="str">
        <f aca="false">A436&amp;"|"&amp;B436</f>
        <v>Charleroi|Lausanne</v>
      </c>
      <c r="AA436" s="14" t="str">
        <f aca="false">IF(I436&lt;p_local,"Local",IF(I436&lt;p_vv_min,"Courte distance",IF(I436&lt;p_tres_long,"Longue distance","Très longue distance")))</f>
        <v>Longue distance</v>
      </c>
    </row>
    <row r="437" customFormat="false" ht="15" hidden="false" customHeight="true" outlineLevel="0" collapsed="false">
      <c r="A437" s="1" t="s">
        <v>160</v>
      </c>
      <c r="B437" s="1" t="s">
        <v>156</v>
      </c>
      <c r="C437" s="1" t="s">
        <v>33</v>
      </c>
      <c r="D437" s="1" t="s">
        <v>124</v>
      </c>
      <c r="E437" s="1" t="s">
        <v>581</v>
      </c>
      <c r="F437" s="14" t="s">
        <v>40</v>
      </c>
      <c r="G437" s="14" t="str">
        <f aca="false">IF(I437&lt;p_local,"Local → page infra",IF(H437&gt;=p_ph1,"Phase 1",IF(H437&gt;=p_ph2,"Phase 2","Phase 3")))</f>
        <v>Phase 3</v>
      </c>
      <c r="H437" s="14" t="n">
        <f aca="false">IF(I437&lt;p_local,0,IF(C437="Aéroport → Aéroport",p_pts_plein,IF(Y437&gt;0,IF(I437&lt;=Y437,p_pts_plein,IF(I437&lt;=p_mult2*Y437,p_pts_moyen,p_pts_r3)),IF(I437&gt;=p_vv_min,p_pts_plein,IF(I437&gt;=p_vv_moy,p_pts_moyen,p_pts_court))))+IF(INDEX(10_Lieux!$D:$D,U437)=1,p_prio1,p_prio2)+IF(INDEX(10_Lieux!$D:$D,V437)=1,p_prio1,p_prio2)+IF(K437="Oui",p_tf,0)+p_hub*((INDEX(10_Lieux!$H:$H,U437)="Hub")+(INDEX(10_Lieux!$H:$H,V437)="Hub"))+IF(OR(INDEX(10_Lieux!$H:$H,U437)="Premium",INDEX(10_Lieux!$H:$H,V437)="Premium"),p_prem,0))</f>
        <v>40</v>
      </c>
      <c r="I437" s="14" t="n">
        <f aca="false">ROUND(W437*p_facteur,0)</f>
        <v>61</v>
      </c>
      <c r="J437" s="14" t="str">
        <f aca="false">IF(X437&lt;60,X437&amp;" min",INT(X437/60)&amp;" h"&amp;IF(MOD(X437,60)=0,""," "&amp;TEXT(MOD(X437,60),"00")))</f>
        <v>45 min</v>
      </c>
      <c r="K437" s="14" t="str">
        <f aca="false">IF(S437&lt;&gt;T437,"Oui","Non")</f>
        <v>Non</v>
      </c>
      <c r="L437" s="14" t="str">
        <f aca="false">IF(AND(INDEX(10_Lieux!$B:$B,U437)="Ville",INDEX(10_Lieux!$B:$B,V437)="Ville"),"/chauffeur-prive/"&amp;INDEX(10_Lieux!$E:$E,U437)&amp;"-"&amp;INDEX(10_Lieux!$E:$E,V437)&amp;"/","/chauffeur-prive/"&amp;INDEX(10_Lieux!$E:$E,U437)&amp;"/"&amp;INDEX(10_Lieux!$E:$E,V437)&amp;"/")</f>
        <v>/chauffeur-prive/charleroi-bruxelles/</v>
      </c>
      <c r="M437" s="14" t="str">
        <f aca="false">IFERROR(INDEX($L:$L,MATCH(B437&amp;"|"&amp;A437,$Z:$Z,0)),"—")</f>
        <v>/chauffeur-prive/bruxelles-charleroi/</v>
      </c>
      <c r="N437" s="14" t="str">
        <f aca="false">IF(LEN("Chauffeur privé "&amp;INDEX(10_Lieux!$J:$J,U437)&amp;" → "&amp;INDEX(10_Lieux!$J:$J,V437)&amp;" | 24h/24")&gt;60,"Chauffeur privé "&amp;INDEX(10_Lieux!$J:$J,U437)&amp;" → "&amp;INDEX(10_Lieux!$J:$J,V437),"Chauffeur privé "&amp;INDEX(10_Lieux!$J:$J,U437)&amp;" → "&amp;INDEX(10_Lieux!$J:$J,V437)&amp;" | 24h/24")</f>
        <v>Chauffeur privé Charleroi → Bruxelles | 24h/24</v>
      </c>
      <c r="O437" s="14" t="n">
        <f aca="false">LEN(N437)</f>
        <v>46</v>
      </c>
      <c r="P437" s="14" t="str">
        <f aca="false">"Chauffeur privé "&amp;INDEX(10_Lieux!$K:$K,U437)&amp;" vers "&amp;INDEX(10_Lieux!$L:$L,V437)</f>
        <v>Chauffeur privé de Charleroi vers Bruxelles</v>
      </c>
      <c r="Q437" s="14" t="str">
        <f aca="false">"Chauffeur privé "&amp;INDEX(10_Lieux!$K:$K,U437)&amp;" vers "&amp;INDEX(10_Lieux!$L:$L,V437)&amp;" : env. "&amp;I437&amp;" km, "&amp;J437&amp;" de route. Devis personnalisé, standard 24h/24 et 7j/7."</f>
        <v>Chauffeur privé de Charleroi vers Bruxelles : env. 61 km, 45 min de route. Devis personnalisé, standard 24h/24 et 7j/7.</v>
      </c>
      <c r="R437" s="14" t="n">
        <f aca="false">LEN(Q437)</f>
        <v>119</v>
      </c>
      <c r="S437" s="14" t="str">
        <f aca="false">INDEX(10_Lieux!$C:$C,U437)</f>
        <v>Belgique</v>
      </c>
      <c r="T437" s="14" t="str">
        <f aca="false">INDEX(10_Lieux!$C:$C,V437)</f>
        <v>Belgique</v>
      </c>
      <c r="U437" s="14" t="n">
        <f aca="false">MATCH(A437,10_Lieux!$A:$A,0)</f>
        <v>96</v>
      </c>
      <c r="V437" s="14" t="n">
        <f aca="false">MATCH(B437,10_Lieux!$A:$A,0)</f>
        <v>93</v>
      </c>
      <c r="W437" s="14" t="n">
        <f aca="false">ROUND(6371*2*ASIN(SQRT(SIN(RADIANS(INDEX(10_Lieux!$F:$F,V437)-INDEX(10_Lieux!$F:$F,U437))/2)^2+COS(RADIANS(INDEX(10_Lieux!$F:$F,U437)))*COS(RADIANS(INDEX(10_Lieux!$F:$F,V437)))*SIN(RADIANS(INDEX(10_Lieux!$G:$G,V437)-INDEX(10_Lieux!$G:$G,U437))/2)^2)),1)</f>
        <v>48.9</v>
      </c>
      <c r="X437" s="14" t="n">
        <f aca="false">ROUND(I437/IF(I437&lt;p_seuil_vitesse,p_vit_lente,p_vit_rapide)*60/15,0)*15</f>
        <v>45</v>
      </c>
      <c r="Y437" s="14" t="n">
        <f aca="false">MAX(IF(INDEX(10_Lieux!$B:$B,U437)&lt;&gt;"Ville",INDEX(10_Lieux!$I:$I,U437),0),IF(INDEX(10_Lieux!$B:$B,V437)&lt;&gt;"Ville",INDEX(10_Lieux!$I:$I,V437),0))</f>
        <v>0</v>
      </c>
      <c r="Z437" s="14" t="str">
        <f aca="false">A437&amp;"|"&amp;B437</f>
        <v>Charleroi|Bruxelles</v>
      </c>
      <c r="AA437" s="14" t="str">
        <f aca="false">IF(I437&lt;p_local,"Local",IF(I437&lt;p_vv_min,"Courte distance",IF(I437&lt;p_tres_long,"Longue distance","Très longue distance")))</f>
        <v>Courte distance</v>
      </c>
    </row>
    <row r="438" customFormat="false" ht="15" hidden="false" customHeight="true" outlineLevel="0" collapsed="false">
      <c r="A438" s="1" t="s">
        <v>160</v>
      </c>
      <c r="B438" s="1" t="s">
        <v>158</v>
      </c>
      <c r="C438" s="1" t="s">
        <v>33</v>
      </c>
      <c r="D438" s="1" t="s">
        <v>124</v>
      </c>
      <c r="E438" s="1" t="s">
        <v>582</v>
      </c>
      <c r="F438" s="14" t="s">
        <v>40</v>
      </c>
      <c r="G438" s="14" t="str">
        <f aca="false">IF(I438&lt;p_local,"Local → page infra",IF(H438&gt;=p_ph1,"Phase 1",IF(H438&gt;=p_ph2,"Phase 2","Phase 3")))</f>
        <v>Phase 3</v>
      </c>
      <c r="H438" s="14" t="n">
        <f aca="false">IF(I438&lt;p_local,0,IF(C438="Aéroport → Aéroport",p_pts_plein,IF(Y438&gt;0,IF(I438&lt;=Y438,p_pts_plein,IF(I438&lt;=p_mult2*Y438,p_pts_moyen,p_pts_r3)),IF(I438&gt;=p_vv_min,p_pts_plein,IF(I438&gt;=p_vv_moy,p_pts_moyen,p_pts_court))))+IF(INDEX(10_Lieux!$D:$D,U438)=1,p_prio1,p_prio2)+IF(INDEX(10_Lieux!$D:$D,V438)=1,p_prio1,p_prio2)+IF(K438="Oui",p_tf,0)+p_hub*((INDEX(10_Lieux!$H:$H,U438)="Hub")+(INDEX(10_Lieux!$H:$H,V438)="Hub"))+IF(OR(INDEX(10_Lieux!$H:$H,U438)="Premium",INDEX(10_Lieux!$H:$H,V438)="Premium"),p_prem,0))</f>
        <v>60</v>
      </c>
      <c r="I438" s="14" t="n">
        <f aca="false">ROUND(W438*p_facteur,0)</f>
        <v>104</v>
      </c>
      <c r="J438" s="14" t="str">
        <f aca="false">IF(X438&lt;60,X438&amp;" min",INT(X438/60)&amp;" h"&amp;IF(MOD(X438,60)=0,""," "&amp;TEXT(MOD(X438,60),"00")))</f>
        <v>1 h</v>
      </c>
      <c r="K438" s="14" t="str">
        <f aca="false">IF(S438&lt;&gt;T438,"Oui","Non")</f>
        <v>Non</v>
      </c>
      <c r="L438" s="14" t="str">
        <f aca="false">IF(AND(INDEX(10_Lieux!$B:$B,U438)="Ville",INDEX(10_Lieux!$B:$B,V438)="Ville"),"/chauffeur-prive/"&amp;INDEX(10_Lieux!$E:$E,U438)&amp;"-"&amp;INDEX(10_Lieux!$E:$E,V438)&amp;"/","/chauffeur-prive/"&amp;INDEX(10_Lieux!$E:$E,U438)&amp;"/"&amp;INDEX(10_Lieux!$E:$E,V438)&amp;"/")</f>
        <v>/chauffeur-prive/charleroi-liege/</v>
      </c>
      <c r="M438" s="14" t="str">
        <f aca="false">IFERROR(INDEX($L:$L,MATCH(B438&amp;"|"&amp;A438,$Z:$Z,0)),"—")</f>
        <v>/chauffeur-prive/liege-charleroi/</v>
      </c>
      <c r="N438" s="14" t="str">
        <f aca="false">IF(LEN("Chauffeur privé "&amp;INDEX(10_Lieux!$J:$J,U438)&amp;" → "&amp;INDEX(10_Lieux!$J:$J,V438)&amp;" | 24h/24")&gt;60,"Chauffeur privé "&amp;INDEX(10_Lieux!$J:$J,U438)&amp;" → "&amp;INDEX(10_Lieux!$J:$J,V438),"Chauffeur privé "&amp;INDEX(10_Lieux!$J:$J,U438)&amp;" → "&amp;INDEX(10_Lieux!$J:$J,V438)&amp;" | 24h/24")</f>
        <v>Chauffeur privé Charleroi → Liège | 24h/24</v>
      </c>
      <c r="O438" s="14" t="n">
        <f aca="false">LEN(N438)</f>
        <v>42</v>
      </c>
      <c r="P438" s="14" t="str">
        <f aca="false">"Chauffeur privé "&amp;INDEX(10_Lieux!$K:$K,U438)&amp;" vers "&amp;INDEX(10_Lieux!$L:$L,V438)</f>
        <v>Chauffeur privé de Charleroi vers Liège</v>
      </c>
      <c r="Q438" s="14" t="str">
        <f aca="false">"Chauffeur privé "&amp;INDEX(10_Lieux!$K:$K,U438)&amp;" vers "&amp;INDEX(10_Lieux!$L:$L,V438)&amp;" : env. "&amp;I438&amp;" km, "&amp;J438&amp;" de route. Devis personnalisé, standard 24h/24 et 7j/7."</f>
        <v>Chauffeur privé de Charleroi vers Liège : env. 104 km, 1 h de route. Devis personnalisé, standard 24h/24 et 7j/7.</v>
      </c>
      <c r="R438" s="14" t="n">
        <f aca="false">LEN(Q438)</f>
        <v>113</v>
      </c>
      <c r="S438" s="14" t="str">
        <f aca="false">INDEX(10_Lieux!$C:$C,U438)</f>
        <v>Belgique</v>
      </c>
      <c r="T438" s="14" t="str">
        <f aca="false">INDEX(10_Lieux!$C:$C,V438)</f>
        <v>Belgique</v>
      </c>
      <c r="U438" s="14" t="n">
        <f aca="false">MATCH(A438,10_Lieux!$A:$A,0)</f>
        <v>96</v>
      </c>
      <c r="V438" s="14" t="n">
        <f aca="false">MATCH(B438,10_Lieux!$A:$A,0)</f>
        <v>94</v>
      </c>
      <c r="W438" s="14" t="n">
        <f aca="false">ROUND(6371*2*ASIN(SQRT(SIN(RADIANS(INDEX(10_Lieux!$F:$F,V438)-INDEX(10_Lieux!$F:$F,U438))/2)^2+COS(RADIANS(INDEX(10_Lieux!$F:$F,U438)))*COS(RADIANS(INDEX(10_Lieux!$F:$F,V438)))*SIN(RADIANS(INDEX(10_Lieux!$G:$G,V438)-INDEX(10_Lieux!$G:$G,U438))/2)^2)),1)</f>
        <v>83.1</v>
      </c>
      <c r="X438" s="14" t="n">
        <f aca="false">ROUND(I438/IF(I438&lt;p_seuil_vitesse,p_vit_lente,p_vit_rapide)*60/15,0)*15</f>
        <v>60</v>
      </c>
      <c r="Y438" s="14" t="n">
        <f aca="false">MAX(IF(INDEX(10_Lieux!$B:$B,U438)&lt;&gt;"Ville",INDEX(10_Lieux!$I:$I,U438),0),IF(INDEX(10_Lieux!$B:$B,V438)&lt;&gt;"Ville",INDEX(10_Lieux!$I:$I,V438),0))</f>
        <v>0</v>
      </c>
      <c r="Z438" s="14" t="str">
        <f aca="false">A438&amp;"|"&amp;B438</f>
        <v>Charleroi|Liège</v>
      </c>
      <c r="AA438" s="14" t="str">
        <f aca="false">IF(I438&lt;p_local,"Local",IF(I438&lt;p_vv_min,"Courte distance",IF(I438&lt;p_tres_long,"Longue distance","Très longue distance")))</f>
        <v>Longue distance</v>
      </c>
    </row>
    <row r="439" customFormat="false" ht="15" hidden="false" customHeight="true" outlineLevel="0" collapsed="false">
      <c r="A439" s="1" t="s">
        <v>160</v>
      </c>
      <c r="B439" s="1" t="s">
        <v>162</v>
      </c>
      <c r="C439" s="1" t="s">
        <v>33</v>
      </c>
      <c r="D439" s="1" t="s">
        <v>124</v>
      </c>
      <c r="E439" s="1" t="s">
        <v>583</v>
      </c>
      <c r="F439" s="14" t="s">
        <v>40</v>
      </c>
      <c r="G439" s="14" t="str">
        <f aca="false">IF(I439&lt;p_local,"Local → page infra",IF(H439&gt;=p_ph1,"Phase 1",IF(H439&gt;=p_ph2,"Phase 2","Phase 3")))</f>
        <v>Phase 2</v>
      </c>
      <c r="H439" s="14" t="n">
        <f aca="false">IF(I439&lt;p_local,0,IF(C439="Aéroport → Aéroport",p_pts_plein,IF(Y439&gt;0,IF(I439&lt;=Y439,p_pts_plein,IF(I439&lt;=p_mult2*Y439,p_pts_moyen,p_pts_r3)),IF(I439&gt;=p_vv_min,p_pts_plein,IF(I439&gt;=p_vv_moy,p_pts_moyen,p_pts_court))))+IF(INDEX(10_Lieux!$D:$D,U439)=1,p_prio1,p_prio2)+IF(INDEX(10_Lieux!$D:$D,V439)=1,p_prio1,p_prio2)+IF(K439="Oui",p_tf,0)+p_hub*((INDEX(10_Lieux!$H:$H,U439)="Hub")+(INDEX(10_Lieux!$H:$H,V439)="Hub"))+IF(OR(INDEX(10_Lieux!$H:$H,U439)="Premium",INDEX(10_Lieux!$H:$H,V439)="Premium"),p_prem,0))</f>
        <v>70</v>
      </c>
      <c r="I439" s="14" t="n">
        <f aca="false">ROUND(W439*p_facteur,0)</f>
        <v>489</v>
      </c>
      <c r="J439" s="14" t="str">
        <f aca="false">IF(X439&lt;60,X439&amp;" min",INT(X439/60)&amp;" h"&amp;IF(MOD(X439,60)=0,""," "&amp;TEXT(MOD(X439,60),"00")))</f>
        <v>5 h 15</v>
      </c>
      <c r="K439" s="14" t="str">
        <f aca="false">IF(S439&lt;&gt;T439,"Oui","Non")</f>
        <v>Oui</v>
      </c>
      <c r="L439" s="14" t="str">
        <f aca="false">IF(AND(INDEX(10_Lieux!$B:$B,U439)="Ville",INDEX(10_Lieux!$B:$B,V439)="Ville"),"/chauffeur-prive/"&amp;INDEX(10_Lieux!$E:$E,U439)&amp;"-"&amp;INDEX(10_Lieux!$E:$E,V439)&amp;"/","/chauffeur-prive/"&amp;INDEX(10_Lieux!$E:$E,U439)&amp;"/"&amp;INDEX(10_Lieux!$E:$E,V439)&amp;"/")</f>
        <v>/chauffeur-prive/charleroi-bale/</v>
      </c>
      <c r="M439" s="14" t="str">
        <f aca="false">IFERROR(INDEX($L:$L,MATCH(B439&amp;"|"&amp;A439,$Z:$Z,0)),"—")</f>
        <v>/chauffeur-prive/bale-charleroi/</v>
      </c>
      <c r="N439" s="14" t="str">
        <f aca="false">IF(LEN("Chauffeur privé "&amp;INDEX(10_Lieux!$J:$J,U439)&amp;" → "&amp;INDEX(10_Lieux!$J:$J,V439)&amp;" | 24h/24")&gt;60,"Chauffeur privé "&amp;INDEX(10_Lieux!$J:$J,U439)&amp;" → "&amp;INDEX(10_Lieux!$J:$J,V439),"Chauffeur privé "&amp;INDEX(10_Lieux!$J:$J,U439)&amp;" → "&amp;INDEX(10_Lieux!$J:$J,V439)&amp;" | 24h/24")</f>
        <v>Chauffeur privé Charleroi → Bâle | 24h/24</v>
      </c>
      <c r="O439" s="14" t="n">
        <f aca="false">LEN(N439)</f>
        <v>41</v>
      </c>
      <c r="P439" s="14" t="str">
        <f aca="false">"Chauffeur privé "&amp;INDEX(10_Lieux!$K:$K,U439)&amp;" vers "&amp;INDEX(10_Lieux!$L:$L,V439)</f>
        <v>Chauffeur privé de Charleroi vers Bâle</v>
      </c>
      <c r="Q439" s="14" t="str">
        <f aca="false">"Chauffeur privé "&amp;INDEX(10_Lieux!$K:$K,U439)&amp;" vers "&amp;INDEX(10_Lieux!$L:$L,V439)&amp;" : env. "&amp;I439&amp;" km, "&amp;J439&amp;" de route. Devis personnalisé, standard 24h/24 et 7j/7."</f>
        <v>Chauffeur privé de Charleroi vers Bâle : env. 489 km, 5 h 15 de route. Devis personnalisé, standard 24h/24 et 7j/7.</v>
      </c>
      <c r="R439" s="14" t="n">
        <f aca="false">LEN(Q439)</f>
        <v>115</v>
      </c>
      <c r="S439" s="14" t="str">
        <f aca="false">INDEX(10_Lieux!$C:$C,U439)</f>
        <v>Belgique</v>
      </c>
      <c r="T439" s="14" t="str">
        <f aca="false">INDEX(10_Lieux!$C:$C,V439)</f>
        <v>Suisse</v>
      </c>
      <c r="U439" s="14" t="n">
        <f aca="false">MATCH(A439,10_Lieux!$A:$A,0)</f>
        <v>96</v>
      </c>
      <c r="V439" s="14" t="n">
        <f aca="false">MATCH(B439,10_Lieux!$A:$A,0)</f>
        <v>121</v>
      </c>
      <c r="W439" s="14" t="n">
        <f aca="false">ROUND(6371*2*ASIN(SQRT(SIN(RADIANS(INDEX(10_Lieux!$F:$F,V439)-INDEX(10_Lieux!$F:$F,U439))/2)^2+COS(RADIANS(INDEX(10_Lieux!$F:$F,U439)))*COS(RADIANS(INDEX(10_Lieux!$F:$F,V439)))*SIN(RADIANS(INDEX(10_Lieux!$G:$G,V439)-INDEX(10_Lieux!$G:$G,U439))/2)^2)),1)</f>
        <v>391.3</v>
      </c>
      <c r="X439" s="14" t="n">
        <f aca="false">ROUND(I439/IF(I439&lt;p_seuil_vitesse,p_vit_lente,p_vit_rapide)*60/15,0)*15</f>
        <v>315</v>
      </c>
      <c r="Y439" s="14" t="n">
        <f aca="false">MAX(IF(INDEX(10_Lieux!$B:$B,U439)&lt;&gt;"Ville",INDEX(10_Lieux!$I:$I,U439),0),IF(INDEX(10_Lieux!$B:$B,V439)&lt;&gt;"Ville",INDEX(10_Lieux!$I:$I,V439),0))</f>
        <v>0</v>
      </c>
      <c r="Z439" s="14" t="str">
        <f aca="false">A439&amp;"|"&amp;B439</f>
        <v>Charleroi|Bâle</v>
      </c>
      <c r="AA439" s="14" t="str">
        <f aca="false">IF(I439&lt;p_local,"Local",IF(I439&lt;p_vv_min,"Courte distance",IF(I439&lt;p_tres_long,"Longue distance","Très longue distance")))</f>
        <v>Longue distance</v>
      </c>
    </row>
    <row r="440" customFormat="false" ht="15" hidden="false" customHeight="true" outlineLevel="0" collapsed="false">
      <c r="A440" s="1" t="s">
        <v>160</v>
      </c>
      <c r="B440" s="1" t="s">
        <v>164</v>
      </c>
      <c r="C440" s="1" t="s">
        <v>33</v>
      </c>
      <c r="D440" s="1" t="s">
        <v>124</v>
      </c>
      <c r="E440" s="1" t="s">
        <v>584</v>
      </c>
      <c r="F440" s="14" t="s">
        <v>40</v>
      </c>
      <c r="G440" s="14" t="str">
        <f aca="false">IF(I440&lt;p_local,"Local → page infra",IF(H440&gt;=p_ph1,"Phase 1",IF(H440&gt;=p_ph2,"Phase 2","Phase 3")))</f>
        <v>Phase 1</v>
      </c>
      <c r="H440" s="14" t="n">
        <f aca="false">IF(I440&lt;p_local,0,IF(C440="Aéroport → Aéroport",p_pts_plein,IF(Y440&gt;0,IF(I440&lt;=Y440,p_pts_plein,IF(I440&lt;=p_mult2*Y440,p_pts_moyen,p_pts_r3)),IF(I440&gt;=p_vv_min,p_pts_plein,IF(I440&gt;=p_vv_moy,p_pts_moyen,p_pts_court))))+IF(INDEX(10_Lieux!$D:$D,U440)=1,p_prio1,p_prio2)+IF(INDEX(10_Lieux!$D:$D,V440)=1,p_prio1,p_prio2)+IF(K440="Oui",p_tf,0)+p_hub*((INDEX(10_Lieux!$H:$H,U440)="Hub")+(INDEX(10_Lieux!$H:$H,V440)="Hub"))+IF(OR(INDEX(10_Lieux!$H:$H,U440)="Premium",INDEX(10_Lieux!$H:$H,V440)="Premium"),p_prem,0))</f>
        <v>80</v>
      </c>
      <c r="I440" s="14" t="n">
        <f aca="false">ROUND(W440*p_facteur,0)</f>
        <v>564</v>
      </c>
      <c r="J440" s="14" t="str">
        <f aca="false">IF(X440&lt;60,X440&amp;" min",INT(X440/60)&amp;" h"&amp;IF(MOD(X440,60)=0,""," "&amp;TEXT(MOD(X440,60),"00")))</f>
        <v>6 h</v>
      </c>
      <c r="K440" s="14" t="str">
        <f aca="false">IF(S440&lt;&gt;T440,"Oui","Non")</f>
        <v>Oui</v>
      </c>
      <c r="L440" s="14" t="str">
        <f aca="false">IF(AND(INDEX(10_Lieux!$B:$B,U440)="Ville",INDEX(10_Lieux!$B:$B,V440)="Ville"),"/chauffeur-prive/"&amp;INDEX(10_Lieux!$E:$E,U440)&amp;"-"&amp;INDEX(10_Lieux!$E:$E,V440)&amp;"/","/chauffeur-prive/"&amp;INDEX(10_Lieux!$E:$E,U440)&amp;"/"&amp;INDEX(10_Lieux!$E:$E,V440)&amp;"/")</f>
        <v>/chauffeur-prive/charleroi-zurich/</v>
      </c>
      <c r="M440" s="14" t="str">
        <f aca="false">IFERROR(INDEX($L:$L,MATCH(B440&amp;"|"&amp;A440,$Z:$Z,0)),"—")</f>
        <v>/chauffeur-prive/zurich-charleroi/</v>
      </c>
      <c r="N440" s="14" t="str">
        <f aca="false">IF(LEN("Chauffeur privé "&amp;INDEX(10_Lieux!$J:$J,U440)&amp;" → "&amp;INDEX(10_Lieux!$J:$J,V440)&amp;" | 24h/24")&gt;60,"Chauffeur privé "&amp;INDEX(10_Lieux!$J:$J,U440)&amp;" → "&amp;INDEX(10_Lieux!$J:$J,V440),"Chauffeur privé "&amp;INDEX(10_Lieux!$J:$J,U440)&amp;" → "&amp;INDEX(10_Lieux!$J:$J,V440)&amp;" | 24h/24")</f>
        <v>Chauffeur privé Charleroi → Zurich | 24h/24</v>
      </c>
      <c r="O440" s="14" t="n">
        <f aca="false">LEN(N440)</f>
        <v>43</v>
      </c>
      <c r="P440" s="14" t="str">
        <f aca="false">"Chauffeur privé "&amp;INDEX(10_Lieux!$K:$K,U440)&amp;" vers "&amp;INDEX(10_Lieux!$L:$L,V440)</f>
        <v>Chauffeur privé de Charleroi vers Zurich</v>
      </c>
      <c r="Q440" s="14" t="str">
        <f aca="false">"Chauffeur privé "&amp;INDEX(10_Lieux!$K:$K,U440)&amp;" vers "&amp;INDEX(10_Lieux!$L:$L,V440)&amp;" : env. "&amp;I440&amp;" km, "&amp;J440&amp;" de route. Devis personnalisé, standard 24h/24 et 7j/7."</f>
        <v>Chauffeur privé de Charleroi vers Zurich : env. 564 km, 6 h de route. Devis personnalisé, standard 24h/24 et 7j/7.</v>
      </c>
      <c r="R440" s="14" t="n">
        <f aca="false">LEN(Q440)</f>
        <v>114</v>
      </c>
      <c r="S440" s="14" t="str">
        <f aca="false">INDEX(10_Lieux!$C:$C,U440)</f>
        <v>Belgique</v>
      </c>
      <c r="T440" s="14" t="str">
        <f aca="false">INDEX(10_Lieux!$C:$C,V440)</f>
        <v>Suisse</v>
      </c>
      <c r="U440" s="14" t="n">
        <f aca="false">MATCH(A440,10_Lieux!$A:$A,0)</f>
        <v>96</v>
      </c>
      <c r="V440" s="14" t="n">
        <f aca="false">MATCH(B440,10_Lieux!$A:$A,0)</f>
        <v>122</v>
      </c>
      <c r="W440" s="14" t="n">
        <f aca="false">ROUND(6371*2*ASIN(SQRT(SIN(RADIANS(INDEX(10_Lieux!$F:$F,V440)-INDEX(10_Lieux!$F:$F,U440))/2)^2+COS(RADIANS(INDEX(10_Lieux!$F:$F,U440)))*COS(RADIANS(INDEX(10_Lieux!$F:$F,V440)))*SIN(RADIANS(INDEX(10_Lieux!$G:$G,V440)-INDEX(10_Lieux!$G:$G,U440))/2)^2)),1)</f>
        <v>450.9</v>
      </c>
      <c r="X440" s="14" t="n">
        <f aca="false">ROUND(I440/IF(I440&lt;p_seuil_vitesse,p_vit_lente,p_vit_rapide)*60/15,0)*15</f>
        <v>360</v>
      </c>
      <c r="Y440" s="14" t="n">
        <f aca="false">MAX(IF(INDEX(10_Lieux!$B:$B,U440)&lt;&gt;"Ville",INDEX(10_Lieux!$I:$I,U440),0),IF(INDEX(10_Lieux!$B:$B,V440)&lt;&gt;"Ville",INDEX(10_Lieux!$I:$I,V440),0))</f>
        <v>0</v>
      </c>
      <c r="Z440" s="14" t="str">
        <f aca="false">A440&amp;"|"&amp;B440</f>
        <v>Charleroi|Zurich</v>
      </c>
      <c r="AA440" s="14" t="str">
        <f aca="false">IF(I440&lt;p_local,"Local",IF(I440&lt;p_vv_min,"Courte distance",IF(I440&lt;p_tres_long,"Longue distance","Très longue distance")))</f>
        <v>Longue distance</v>
      </c>
    </row>
    <row r="441" customFormat="false" ht="15" hidden="false" customHeight="true" outlineLevel="0" collapsed="false">
      <c r="A441" s="1" t="s">
        <v>160</v>
      </c>
      <c r="B441" s="1" t="s">
        <v>166</v>
      </c>
      <c r="C441" s="1" t="s">
        <v>33</v>
      </c>
      <c r="D441" s="1" t="s">
        <v>124</v>
      </c>
      <c r="E441" s="1" t="s">
        <v>585</v>
      </c>
      <c r="F441" s="14" t="s">
        <v>40</v>
      </c>
      <c r="G441" s="14" t="str">
        <f aca="false">IF(I441&lt;p_local,"Local → page infra",IF(H441&gt;=p_ph1,"Phase 1",IF(H441&gt;=p_ph2,"Phase 2","Phase 3")))</f>
        <v>Phase 2</v>
      </c>
      <c r="H441" s="14" t="n">
        <f aca="false">IF(I441&lt;p_local,0,IF(C441="Aéroport → Aéroport",p_pts_plein,IF(Y441&gt;0,IF(I441&lt;=Y441,p_pts_plein,IF(I441&lt;=p_mult2*Y441,p_pts_moyen,p_pts_r3)),IF(I441&gt;=p_vv_min,p_pts_plein,IF(I441&gt;=p_vv_moy,p_pts_moyen,p_pts_court))))+IF(INDEX(10_Lieux!$D:$D,U441)=1,p_prio1,p_prio2)+IF(INDEX(10_Lieux!$D:$D,V441)=1,p_prio1,p_prio2)+IF(K441="Oui",p_tf,0)+p_hub*((INDEX(10_Lieux!$H:$H,U441)="Hub")+(INDEX(10_Lieux!$H:$H,V441)="Hub"))+IF(OR(INDEX(10_Lieux!$H:$H,U441)="Premium",INDEX(10_Lieux!$H:$H,V441)="Premium"),p_prem,0))</f>
        <v>70</v>
      </c>
      <c r="I441" s="14" t="n">
        <f aca="false">ROUND(W441*p_facteur,0)</f>
        <v>555</v>
      </c>
      <c r="J441" s="14" t="str">
        <f aca="false">IF(X441&lt;60,X441&amp;" min",INT(X441/60)&amp;" h"&amp;IF(MOD(X441,60)=0,""," "&amp;TEXT(MOD(X441,60),"00")))</f>
        <v>5 h 45</v>
      </c>
      <c r="K441" s="14" t="str">
        <f aca="false">IF(S441&lt;&gt;T441,"Oui","Non")</f>
        <v>Oui</v>
      </c>
      <c r="L441" s="14" t="str">
        <f aca="false">IF(AND(INDEX(10_Lieux!$B:$B,U441)="Ville",INDEX(10_Lieux!$B:$B,V441)="Ville"),"/chauffeur-prive/"&amp;INDEX(10_Lieux!$E:$E,U441)&amp;"-"&amp;INDEX(10_Lieux!$E:$E,V441)&amp;"/","/chauffeur-prive/"&amp;INDEX(10_Lieux!$E:$E,U441)&amp;"/"&amp;INDEX(10_Lieux!$E:$E,V441)&amp;"/")</f>
        <v>/chauffeur-prive/charleroi-berne/</v>
      </c>
      <c r="M441" s="14" t="str">
        <f aca="false">IFERROR(INDEX($L:$L,MATCH(B441&amp;"|"&amp;A441,$Z:$Z,0)),"—")</f>
        <v>/chauffeur-prive/berne-charleroi/</v>
      </c>
      <c r="N441" s="14" t="str">
        <f aca="false">IF(LEN("Chauffeur privé "&amp;INDEX(10_Lieux!$J:$J,U441)&amp;" → "&amp;INDEX(10_Lieux!$J:$J,V441)&amp;" | 24h/24")&gt;60,"Chauffeur privé "&amp;INDEX(10_Lieux!$J:$J,U441)&amp;" → "&amp;INDEX(10_Lieux!$J:$J,V441),"Chauffeur privé "&amp;INDEX(10_Lieux!$J:$J,U441)&amp;" → "&amp;INDEX(10_Lieux!$J:$J,V441)&amp;" | 24h/24")</f>
        <v>Chauffeur privé Charleroi → Berne | 24h/24</v>
      </c>
      <c r="O441" s="14" t="n">
        <f aca="false">LEN(N441)</f>
        <v>42</v>
      </c>
      <c r="P441" s="14" t="str">
        <f aca="false">"Chauffeur privé "&amp;INDEX(10_Lieux!$K:$K,U441)&amp;" vers "&amp;INDEX(10_Lieux!$L:$L,V441)</f>
        <v>Chauffeur privé de Charleroi vers Berne</v>
      </c>
      <c r="Q441" s="14" t="str">
        <f aca="false">"Chauffeur privé "&amp;INDEX(10_Lieux!$K:$K,U441)&amp;" vers "&amp;INDEX(10_Lieux!$L:$L,V441)&amp;" : env. "&amp;I441&amp;" km, "&amp;J441&amp;" de route. Devis personnalisé, standard 24h/24 et 7j/7."</f>
        <v>Chauffeur privé de Charleroi vers Berne : env. 555 km, 5 h 45 de route. Devis personnalisé, standard 24h/24 et 7j/7.</v>
      </c>
      <c r="R441" s="14" t="n">
        <f aca="false">LEN(Q441)</f>
        <v>116</v>
      </c>
      <c r="S441" s="14" t="str">
        <f aca="false">INDEX(10_Lieux!$C:$C,U441)</f>
        <v>Belgique</v>
      </c>
      <c r="T441" s="14" t="str">
        <f aca="false">INDEX(10_Lieux!$C:$C,V441)</f>
        <v>Suisse</v>
      </c>
      <c r="U441" s="14" t="n">
        <f aca="false">MATCH(A441,10_Lieux!$A:$A,0)</f>
        <v>96</v>
      </c>
      <c r="V441" s="14" t="n">
        <f aca="false">MATCH(B441,10_Lieux!$A:$A,0)</f>
        <v>123</v>
      </c>
      <c r="W441" s="14" t="n">
        <f aca="false">ROUND(6371*2*ASIN(SQRT(SIN(RADIANS(INDEX(10_Lieux!$F:$F,V441)-INDEX(10_Lieux!$F:$F,U441))/2)^2+COS(RADIANS(INDEX(10_Lieux!$F:$F,U441)))*COS(RADIANS(INDEX(10_Lieux!$F:$F,V441)))*SIN(RADIANS(INDEX(10_Lieux!$G:$G,V441)-INDEX(10_Lieux!$G:$G,U441))/2)^2)),1)</f>
        <v>443.6</v>
      </c>
      <c r="X441" s="14" t="n">
        <f aca="false">ROUND(I441/IF(I441&lt;p_seuil_vitesse,p_vit_lente,p_vit_rapide)*60/15,0)*15</f>
        <v>345</v>
      </c>
      <c r="Y441" s="14" t="n">
        <f aca="false">MAX(IF(INDEX(10_Lieux!$B:$B,U441)&lt;&gt;"Ville",INDEX(10_Lieux!$I:$I,U441),0),IF(INDEX(10_Lieux!$B:$B,V441)&lt;&gt;"Ville",INDEX(10_Lieux!$I:$I,V441),0))</f>
        <v>0</v>
      </c>
      <c r="Z441" s="14" t="str">
        <f aca="false">A441&amp;"|"&amp;B441</f>
        <v>Charleroi|Berne</v>
      </c>
      <c r="AA441" s="14" t="str">
        <f aca="false">IF(I441&lt;p_local,"Local",IF(I441&lt;p_vv_min,"Courte distance",IF(I441&lt;p_tres_long,"Longue distance","Très longue distance")))</f>
        <v>Longue distance</v>
      </c>
    </row>
    <row r="442" customFormat="false" ht="15" hidden="false" customHeight="true" outlineLevel="0" collapsed="false">
      <c r="A442" s="1" t="s">
        <v>162</v>
      </c>
      <c r="B442" s="1" t="s">
        <v>122</v>
      </c>
      <c r="C442" s="1" t="s">
        <v>33</v>
      </c>
      <c r="D442" s="1" t="s">
        <v>124</v>
      </c>
      <c r="E442" s="1" t="s">
        <v>586</v>
      </c>
      <c r="F442" s="14" t="s">
        <v>40</v>
      </c>
      <c r="G442" s="14" t="str">
        <f aca="false">IF(I442&lt;p_local,"Local → page infra",IF(H442&gt;=p_ph1,"Phase 1",IF(H442&gt;=p_ph2,"Phase 2","Phase 3")))</f>
        <v>Phase 1</v>
      </c>
      <c r="H442" s="14" t="n">
        <f aca="false">IF(I442&lt;p_local,0,IF(C442="Aéroport → Aéroport",p_pts_plein,IF(Y442&gt;0,IF(I442&lt;=Y442,p_pts_plein,IF(I442&lt;=p_mult2*Y442,p_pts_moyen,p_pts_r3)),IF(I442&gt;=p_vv_min,p_pts_plein,IF(I442&gt;=p_vv_moy,p_pts_moyen,p_pts_court))))+IF(INDEX(10_Lieux!$D:$D,U442)=1,p_prio1,p_prio2)+IF(INDEX(10_Lieux!$D:$D,V442)=1,p_prio1,p_prio2)+IF(K442="Oui",p_tf,0)+p_hub*((INDEX(10_Lieux!$H:$H,U442)="Hub")+(INDEX(10_Lieux!$H:$H,V442)="Hub"))+IF(OR(INDEX(10_Lieux!$H:$H,U442)="Premium",INDEX(10_Lieux!$H:$H,V442)="Premium"),p_prem,0))</f>
        <v>80</v>
      </c>
      <c r="I442" s="14" t="n">
        <f aca="false">ROUND(W442*p_facteur,0)</f>
        <v>517</v>
      </c>
      <c r="J442" s="14" t="str">
        <f aca="false">IF(X442&lt;60,X442&amp;" min",INT(X442/60)&amp;" h"&amp;IF(MOD(X442,60)=0,""," "&amp;TEXT(MOD(X442,60),"00")))</f>
        <v>5 h 30</v>
      </c>
      <c r="K442" s="14" t="str">
        <f aca="false">IF(S442&lt;&gt;T442,"Oui","Non")</f>
        <v>Oui</v>
      </c>
      <c r="L442" s="14" t="str">
        <f aca="false">IF(AND(INDEX(10_Lieux!$B:$B,U442)="Ville",INDEX(10_Lieux!$B:$B,V442)="Ville"),"/chauffeur-prive/"&amp;INDEX(10_Lieux!$E:$E,U442)&amp;"-"&amp;INDEX(10_Lieux!$E:$E,V442)&amp;"/","/chauffeur-prive/"&amp;INDEX(10_Lieux!$E:$E,U442)&amp;"/"&amp;INDEX(10_Lieux!$E:$E,V442)&amp;"/")</f>
        <v>/chauffeur-prive/bale-paris/</v>
      </c>
      <c r="M442" s="14" t="str">
        <f aca="false">IFERROR(INDEX($L:$L,MATCH(B442&amp;"|"&amp;A442,$Z:$Z,0)),"—")</f>
        <v>/chauffeur-prive/paris-bale/</v>
      </c>
      <c r="N442" s="14" t="str">
        <f aca="false">IF(LEN("Chauffeur privé "&amp;INDEX(10_Lieux!$J:$J,U442)&amp;" → "&amp;INDEX(10_Lieux!$J:$J,V442)&amp;" | 24h/24")&gt;60,"Chauffeur privé "&amp;INDEX(10_Lieux!$J:$J,U442)&amp;" → "&amp;INDEX(10_Lieux!$J:$J,V442),"Chauffeur privé "&amp;INDEX(10_Lieux!$J:$J,U442)&amp;" → "&amp;INDEX(10_Lieux!$J:$J,V442)&amp;" | 24h/24")</f>
        <v>Chauffeur privé Bâle → Paris | 24h/24</v>
      </c>
      <c r="O442" s="14" t="n">
        <f aca="false">LEN(N442)</f>
        <v>37</v>
      </c>
      <c r="P442" s="14" t="str">
        <f aca="false">"Chauffeur privé "&amp;INDEX(10_Lieux!$K:$K,U442)&amp;" vers "&amp;INDEX(10_Lieux!$L:$L,V442)</f>
        <v>Chauffeur privé de Bâle vers Paris</v>
      </c>
      <c r="Q442" s="14" t="str">
        <f aca="false">"Chauffeur privé "&amp;INDEX(10_Lieux!$K:$K,U442)&amp;" vers "&amp;INDEX(10_Lieux!$L:$L,V442)&amp;" : env. "&amp;I442&amp;" km, "&amp;J442&amp;" de route. Devis personnalisé, standard 24h/24 et 7j/7."</f>
        <v>Chauffeur privé de Bâle vers Paris : env. 517 km, 5 h 30 de route. Devis personnalisé, standard 24h/24 et 7j/7.</v>
      </c>
      <c r="R442" s="14" t="n">
        <f aca="false">LEN(Q442)</f>
        <v>111</v>
      </c>
      <c r="S442" s="14" t="str">
        <f aca="false">INDEX(10_Lieux!$C:$C,U442)</f>
        <v>Suisse</v>
      </c>
      <c r="T442" s="14" t="str">
        <f aca="false">INDEX(10_Lieux!$C:$C,V442)</f>
        <v>France</v>
      </c>
      <c r="U442" s="14" t="n">
        <f aca="false">MATCH(A442,10_Lieux!$A:$A,0)</f>
        <v>121</v>
      </c>
      <c r="V442" s="14" t="n">
        <f aca="false">MATCH(B442,10_Lieux!$A:$A,0)</f>
        <v>2</v>
      </c>
      <c r="W442" s="14" t="n">
        <f aca="false">ROUND(6371*2*ASIN(SQRT(SIN(RADIANS(INDEX(10_Lieux!$F:$F,V442)-INDEX(10_Lieux!$F:$F,U442))/2)^2+COS(RADIANS(INDEX(10_Lieux!$F:$F,U442)))*COS(RADIANS(INDEX(10_Lieux!$F:$F,V442)))*SIN(RADIANS(INDEX(10_Lieux!$G:$G,V442)-INDEX(10_Lieux!$G:$G,U442))/2)^2)),1)</f>
        <v>413.9</v>
      </c>
      <c r="X442" s="14" t="n">
        <f aca="false">ROUND(I442/IF(I442&lt;p_seuil_vitesse,p_vit_lente,p_vit_rapide)*60/15,0)*15</f>
        <v>330</v>
      </c>
      <c r="Y442" s="14" t="n">
        <f aca="false">MAX(IF(INDEX(10_Lieux!$B:$B,U442)&lt;&gt;"Ville",INDEX(10_Lieux!$I:$I,U442),0),IF(INDEX(10_Lieux!$B:$B,V442)&lt;&gt;"Ville",INDEX(10_Lieux!$I:$I,V442),0))</f>
        <v>0</v>
      </c>
      <c r="Z442" s="14" t="str">
        <f aca="false">A442&amp;"|"&amp;B442</f>
        <v>Bâle|Paris</v>
      </c>
      <c r="AA442" s="14" t="str">
        <f aca="false">IF(I442&lt;p_local,"Local",IF(I442&lt;p_vv_min,"Courte distance",IF(I442&lt;p_tres_long,"Longue distance","Très longue distance")))</f>
        <v>Longue distance</v>
      </c>
    </row>
    <row r="443" customFormat="false" ht="15" hidden="false" customHeight="true" outlineLevel="0" collapsed="false">
      <c r="A443" s="1" t="s">
        <v>162</v>
      </c>
      <c r="B443" s="1" t="s">
        <v>123</v>
      </c>
      <c r="C443" s="1" t="s">
        <v>33</v>
      </c>
      <c r="D443" s="1" t="s">
        <v>124</v>
      </c>
      <c r="E443" s="1" t="s">
        <v>587</v>
      </c>
      <c r="F443" s="14" t="s">
        <v>40</v>
      </c>
      <c r="G443" s="14" t="str">
        <f aca="false">IF(I443&lt;p_local,"Local → page infra",IF(H443&gt;=p_ph1,"Phase 1",IF(H443&gt;=p_ph2,"Phase 2","Phase 3")))</f>
        <v>Phase 1</v>
      </c>
      <c r="H443" s="14" t="n">
        <f aca="false">IF(I443&lt;p_local,0,IF(C443="Aéroport → Aéroport",p_pts_plein,IF(Y443&gt;0,IF(I443&lt;=Y443,p_pts_plein,IF(I443&lt;=p_mult2*Y443,p_pts_moyen,p_pts_r3)),IF(I443&gt;=p_vv_min,p_pts_plein,IF(I443&gt;=p_vv_moy,p_pts_moyen,p_pts_court))))+IF(INDEX(10_Lieux!$D:$D,U443)=1,p_prio1,p_prio2)+IF(INDEX(10_Lieux!$D:$D,V443)=1,p_prio1,p_prio2)+IF(K443="Oui",p_tf,0)+p_hub*((INDEX(10_Lieux!$H:$H,U443)="Hub")+(INDEX(10_Lieux!$H:$H,V443)="Hub"))+IF(OR(INDEX(10_Lieux!$H:$H,U443)="Premium",INDEX(10_Lieux!$H:$H,V443)="Premium"),p_prem,0))</f>
        <v>80</v>
      </c>
      <c r="I443" s="14" t="n">
        <f aca="false">ROUND(W443*p_facteur,0)</f>
        <v>362</v>
      </c>
      <c r="J443" s="14" t="str">
        <f aca="false">IF(X443&lt;60,X443&amp;" min",INT(X443/60)&amp;" h"&amp;IF(MOD(X443,60)=0,""," "&amp;TEXT(MOD(X443,60),"00")))</f>
        <v>3 h 45</v>
      </c>
      <c r="K443" s="14" t="str">
        <f aca="false">IF(S443&lt;&gt;T443,"Oui","Non")</f>
        <v>Oui</v>
      </c>
      <c r="L443" s="14" t="str">
        <f aca="false">IF(AND(INDEX(10_Lieux!$B:$B,U443)="Ville",INDEX(10_Lieux!$B:$B,V443)="Ville"),"/chauffeur-prive/"&amp;INDEX(10_Lieux!$E:$E,U443)&amp;"-"&amp;INDEX(10_Lieux!$E:$E,V443)&amp;"/","/chauffeur-prive/"&amp;INDEX(10_Lieux!$E:$E,U443)&amp;"/"&amp;INDEX(10_Lieux!$E:$E,V443)&amp;"/")</f>
        <v>/chauffeur-prive/bale-lyon/</v>
      </c>
      <c r="M443" s="14" t="str">
        <f aca="false">IFERROR(INDEX($L:$L,MATCH(B443&amp;"|"&amp;A443,$Z:$Z,0)),"—")</f>
        <v>/chauffeur-prive/lyon-bale/</v>
      </c>
      <c r="N443" s="14" t="str">
        <f aca="false">IF(LEN("Chauffeur privé "&amp;INDEX(10_Lieux!$J:$J,U443)&amp;" → "&amp;INDEX(10_Lieux!$J:$J,V443)&amp;" | 24h/24")&gt;60,"Chauffeur privé "&amp;INDEX(10_Lieux!$J:$J,U443)&amp;" → "&amp;INDEX(10_Lieux!$J:$J,V443),"Chauffeur privé "&amp;INDEX(10_Lieux!$J:$J,U443)&amp;" → "&amp;INDEX(10_Lieux!$J:$J,V443)&amp;" | 24h/24")</f>
        <v>Chauffeur privé Bâle → Lyon | 24h/24</v>
      </c>
      <c r="O443" s="14" t="n">
        <f aca="false">LEN(N443)</f>
        <v>36</v>
      </c>
      <c r="P443" s="14" t="str">
        <f aca="false">"Chauffeur privé "&amp;INDEX(10_Lieux!$K:$K,U443)&amp;" vers "&amp;INDEX(10_Lieux!$L:$L,V443)</f>
        <v>Chauffeur privé de Bâle vers Lyon</v>
      </c>
      <c r="Q443" s="14" t="str">
        <f aca="false">"Chauffeur privé "&amp;INDEX(10_Lieux!$K:$K,U443)&amp;" vers "&amp;INDEX(10_Lieux!$L:$L,V443)&amp;" : env. "&amp;I443&amp;" km, "&amp;J443&amp;" de route. Devis personnalisé, standard 24h/24 et 7j/7."</f>
        <v>Chauffeur privé de Bâle vers Lyon : env. 362 km, 3 h 45 de route. Devis personnalisé, standard 24h/24 et 7j/7.</v>
      </c>
      <c r="R443" s="14" t="n">
        <f aca="false">LEN(Q443)</f>
        <v>110</v>
      </c>
      <c r="S443" s="14" t="str">
        <f aca="false">INDEX(10_Lieux!$C:$C,U443)</f>
        <v>Suisse</v>
      </c>
      <c r="T443" s="14" t="str">
        <f aca="false">INDEX(10_Lieux!$C:$C,V443)</f>
        <v>France</v>
      </c>
      <c r="U443" s="14" t="n">
        <f aca="false">MATCH(A443,10_Lieux!$A:$A,0)</f>
        <v>121</v>
      </c>
      <c r="V443" s="14" t="n">
        <f aca="false">MATCH(B443,10_Lieux!$A:$A,0)</f>
        <v>8</v>
      </c>
      <c r="W443" s="14" t="n">
        <f aca="false">ROUND(6371*2*ASIN(SQRT(SIN(RADIANS(INDEX(10_Lieux!$F:$F,V443)-INDEX(10_Lieux!$F:$F,U443))/2)^2+COS(RADIANS(INDEX(10_Lieux!$F:$F,U443)))*COS(RADIANS(INDEX(10_Lieux!$F:$F,V443)))*SIN(RADIANS(INDEX(10_Lieux!$G:$G,V443)-INDEX(10_Lieux!$G:$G,U443))/2)^2)),1)</f>
        <v>289.8</v>
      </c>
      <c r="X443" s="14" t="n">
        <f aca="false">ROUND(I443/IF(I443&lt;p_seuil_vitesse,p_vit_lente,p_vit_rapide)*60/15,0)*15</f>
        <v>225</v>
      </c>
      <c r="Y443" s="14" t="n">
        <f aca="false">MAX(IF(INDEX(10_Lieux!$B:$B,U443)&lt;&gt;"Ville",INDEX(10_Lieux!$I:$I,U443),0),IF(INDEX(10_Lieux!$B:$B,V443)&lt;&gt;"Ville",INDEX(10_Lieux!$I:$I,V443),0))</f>
        <v>0</v>
      </c>
      <c r="Z443" s="14" t="str">
        <f aca="false">A443&amp;"|"&amp;B443</f>
        <v>Bâle|Lyon</v>
      </c>
      <c r="AA443" s="14" t="str">
        <f aca="false">IF(I443&lt;p_local,"Local",IF(I443&lt;p_vv_min,"Courte distance",IF(I443&lt;p_tres_long,"Longue distance","Très longue distance")))</f>
        <v>Longue distance</v>
      </c>
    </row>
    <row r="444" customFormat="false" ht="15" hidden="false" customHeight="true" outlineLevel="0" collapsed="false">
      <c r="A444" s="1" t="s">
        <v>162</v>
      </c>
      <c r="B444" s="1" t="s">
        <v>126</v>
      </c>
      <c r="C444" s="1" t="s">
        <v>33</v>
      </c>
      <c r="D444" s="1" t="s">
        <v>124</v>
      </c>
      <c r="E444" s="1" t="s">
        <v>588</v>
      </c>
      <c r="F444" s="14" t="s">
        <v>40</v>
      </c>
      <c r="G444" s="14" t="str">
        <f aca="false">IF(I444&lt;p_local,"Local → page infra",IF(H444&gt;=p_ph1,"Phase 1",IF(H444&gt;=p_ph2,"Phase 2","Phase 3")))</f>
        <v>Phase 1</v>
      </c>
      <c r="H444" s="14" t="n">
        <f aca="false">IF(I444&lt;p_local,0,IF(C444="Aéroport → Aéroport",p_pts_plein,IF(Y444&gt;0,IF(I444&lt;=Y444,p_pts_plein,IF(I444&lt;=p_mult2*Y444,p_pts_moyen,p_pts_r3)),IF(I444&gt;=p_vv_min,p_pts_plein,IF(I444&gt;=p_vv_moy,p_pts_moyen,p_pts_court))))+IF(INDEX(10_Lieux!$D:$D,U444)=1,p_prio1,p_prio2)+IF(INDEX(10_Lieux!$D:$D,V444)=1,p_prio1,p_prio2)+IF(K444="Oui",p_tf,0)+p_hub*((INDEX(10_Lieux!$H:$H,U444)="Hub")+(INDEX(10_Lieux!$H:$H,V444)="Hub"))+IF(OR(INDEX(10_Lieux!$H:$H,U444)="Premium",INDEX(10_Lieux!$H:$H,V444)="Premium"),p_prem,0))</f>
        <v>80</v>
      </c>
      <c r="I444" s="14" t="n">
        <f aca="false">ROUND(W444*p_facteur,0)</f>
        <v>536</v>
      </c>
      <c r="J444" s="14" t="str">
        <f aca="false">IF(X444&lt;60,X444&amp;" min",INT(X444/60)&amp;" h"&amp;IF(MOD(X444,60)=0,""," "&amp;TEXT(MOD(X444,60),"00")))</f>
        <v>5 h 45</v>
      </c>
      <c r="K444" s="14" t="str">
        <f aca="false">IF(S444&lt;&gt;T444,"Oui","Non")</f>
        <v>Oui</v>
      </c>
      <c r="L444" s="14" t="str">
        <f aca="false">IF(AND(INDEX(10_Lieux!$B:$B,U444)="Ville",INDEX(10_Lieux!$B:$B,V444)="Ville"),"/chauffeur-prive/"&amp;INDEX(10_Lieux!$E:$E,U444)&amp;"-"&amp;INDEX(10_Lieux!$E:$E,V444)&amp;"/","/chauffeur-prive/"&amp;INDEX(10_Lieux!$E:$E,U444)&amp;"/"&amp;INDEX(10_Lieux!$E:$E,V444)&amp;"/")</f>
        <v>/chauffeur-prive/bale-nice/</v>
      </c>
      <c r="M444" s="14" t="str">
        <f aca="false">IFERROR(INDEX($L:$L,MATCH(B444&amp;"|"&amp;A444,$Z:$Z,0)),"—")</f>
        <v>/chauffeur-prive/nice-bale/</v>
      </c>
      <c r="N444" s="14" t="str">
        <f aca="false">IF(LEN("Chauffeur privé "&amp;INDEX(10_Lieux!$J:$J,U444)&amp;" → "&amp;INDEX(10_Lieux!$J:$J,V444)&amp;" | 24h/24")&gt;60,"Chauffeur privé "&amp;INDEX(10_Lieux!$J:$J,U444)&amp;" → "&amp;INDEX(10_Lieux!$J:$J,V444),"Chauffeur privé "&amp;INDEX(10_Lieux!$J:$J,U444)&amp;" → "&amp;INDEX(10_Lieux!$J:$J,V444)&amp;" | 24h/24")</f>
        <v>Chauffeur privé Bâle → Nice | 24h/24</v>
      </c>
      <c r="O444" s="14" t="n">
        <f aca="false">LEN(N444)</f>
        <v>36</v>
      </c>
      <c r="P444" s="14" t="str">
        <f aca="false">"Chauffeur privé "&amp;INDEX(10_Lieux!$K:$K,U444)&amp;" vers "&amp;INDEX(10_Lieux!$L:$L,V444)</f>
        <v>Chauffeur privé de Bâle vers Nice</v>
      </c>
      <c r="Q444" s="14" t="str">
        <f aca="false">"Chauffeur privé "&amp;INDEX(10_Lieux!$K:$K,U444)&amp;" vers "&amp;INDEX(10_Lieux!$L:$L,V444)&amp;" : env. "&amp;I444&amp;" km, "&amp;J444&amp;" de route. Devis personnalisé, standard 24h/24 et 7j/7."</f>
        <v>Chauffeur privé de Bâle vers Nice : env. 536 km, 5 h 45 de route. Devis personnalisé, standard 24h/24 et 7j/7.</v>
      </c>
      <c r="R444" s="14" t="n">
        <f aca="false">LEN(Q444)</f>
        <v>110</v>
      </c>
      <c r="S444" s="14" t="str">
        <f aca="false">INDEX(10_Lieux!$C:$C,U444)</f>
        <v>Suisse</v>
      </c>
      <c r="T444" s="14" t="str">
        <f aca="false">INDEX(10_Lieux!$C:$C,V444)</f>
        <v>France</v>
      </c>
      <c r="U444" s="14" t="n">
        <f aca="false">MATCH(A444,10_Lieux!$A:$A,0)</f>
        <v>121</v>
      </c>
      <c r="V444" s="14" t="n">
        <f aca="false">MATCH(B444,10_Lieux!$A:$A,0)</f>
        <v>80</v>
      </c>
      <c r="W444" s="14" t="n">
        <f aca="false">ROUND(6371*2*ASIN(SQRT(SIN(RADIANS(INDEX(10_Lieux!$F:$F,V444)-INDEX(10_Lieux!$F:$F,U444))/2)^2+COS(RADIANS(INDEX(10_Lieux!$F:$F,U444)))*COS(RADIANS(INDEX(10_Lieux!$F:$F,V444)))*SIN(RADIANS(INDEX(10_Lieux!$G:$G,V444)-INDEX(10_Lieux!$G:$G,U444))/2)^2)),1)</f>
        <v>428.9</v>
      </c>
      <c r="X444" s="14" t="n">
        <f aca="false">ROUND(I444/IF(I444&lt;p_seuil_vitesse,p_vit_lente,p_vit_rapide)*60/15,0)*15</f>
        <v>345</v>
      </c>
      <c r="Y444" s="14" t="n">
        <f aca="false">MAX(IF(INDEX(10_Lieux!$B:$B,U444)&lt;&gt;"Ville",INDEX(10_Lieux!$I:$I,U444),0),IF(INDEX(10_Lieux!$B:$B,V444)&lt;&gt;"Ville",INDEX(10_Lieux!$I:$I,V444),0))</f>
        <v>0</v>
      </c>
      <c r="Z444" s="14" t="str">
        <f aca="false">A444&amp;"|"&amp;B444</f>
        <v>Bâle|Nice</v>
      </c>
      <c r="AA444" s="14" t="str">
        <f aca="false">IF(I444&lt;p_local,"Local",IF(I444&lt;p_vv_min,"Courte distance",IF(I444&lt;p_tres_long,"Longue distance","Très longue distance")))</f>
        <v>Longue distance</v>
      </c>
    </row>
    <row r="445" customFormat="false" ht="15" hidden="false" customHeight="true" outlineLevel="0" collapsed="false">
      <c r="A445" s="1" t="s">
        <v>162</v>
      </c>
      <c r="B445" s="1" t="s">
        <v>128</v>
      </c>
      <c r="C445" s="1" t="s">
        <v>33</v>
      </c>
      <c r="D445" s="1" t="s">
        <v>124</v>
      </c>
      <c r="E445" s="1" t="s">
        <v>589</v>
      </c>
      <c r="F445" s="14" t="s">
        <v>40</v>
      </c>
      <c r="G445" s="14" t="str">
        <f aca="false">IF(I445&lt;p_local,"Local → page infra",IF(H445&gt;=p_ph1,"Phase 1",IF(H445&gt;=p_ph2,"Phase 2","Phase 3")))</f>
        <v>Phase 1</v>
      </c>
      <c r="H445" s="14" t="n">
        <f aca="false">IF(I445&lt;p_local,0,IF(C445="Aéroport → Aéroport",p_pts_plein,IF(Y445&gt;0,IF(I445&lt;=Y445,p_pts_plein,IF(I445&lt;=p_mult2*Y445,p_pts_moyen,p_pts_r3)),IF(I445&gt;=p_vv_min,p_pts_plein,IF(I445&gt;=p_vv_moy,p_pts_moyen,p_pts_court))))+IF(INDEX(10_Lieux!$D:$D,U445)=1,p_prio1,p_prio2)+IF(INDEX(10_Lieux!$D:$D,V445)=1,p_prio1,p_prio2)+IF(K445="Oui",p_tf,0)+p_hub*((INDEX(10_Lieux!$H:$H,U445)="Hub")+(INDEX(10_Lieux!$H:$H,V445)="Hub"))+IF(OR(INDEX(10_Lieux!$H:$H,U445)="Premium",INDEX(10_Lieux!$H:$H,V445)="Premium"),p_prem,0))</f>
        <v>80</v>
      </c>
      <c r="I445" s="14" t="n">
        <f aca="false">ROUND(W445*p_facteur,0)</f>
        <v>631</v>
      </c>
      <c r="J445" s="14" t="str">
        <f aca="false">IF(X445&lt;60,X445&amp;" min",INT(X445/60)&amp;" h"&amp;IF(MOD(X445,60)=0,""," "&amp;TEXT(MOD(X445,60),"00")))</f>
        <v>6 h 45</v>
      </c>
      <c r="K445" s="14" t="str">
        <f aca="false">IF(S445&lt;&gt;T445,"Oui","Non")</f>
        <v>Oui</v>
      </c>
      <c r="L445" s="14" t="str">
        <f aca="false">IF(AND(INDEX(10_Lieux!$B:$B,U445)="Ville",INDEX(10_Lieux!$B:$B,V445)="Ville"),"/chauffeur-prive/"&amp;INDEX(10_Lieux!$E:$E,U445)&amp;"-"&amp;INDEX(10_Lieux!$E:$E,V445)&amp;"/","/chauffeur-prive/"&amp;INDEX(10_Lieux!$E:$E,U445)&amp;"/"&amp;INDEX(10_Lieux!$E:$E,V445)&amp;"/")</f>
        <v>/chauffeur-prive/bale-marseille/</v>
      </c>
      <c r="M445" s="14" t="str">
        <f aca="false">IFERROR(INDEX($L:$L,MATCH(B445&amp;"|"&amp;A445,$Z:$Z,0)),"—")</f>
        <v>/chauffeur-prive/marseille-bale/</v>
      </c>
      <c r="N445" s="14" t="str">
        <f aca="false">IF(LEN("Chauffeur privé "&amp;INDEX(10_Lieux!$J:$J,U445)&amp;" → "&amp;INDEX(10_Lieux!$J:$J,V445)&amp;" | 24h/24")&gt;60,"Chauffeur privé "&amp;INDEX(10_Lieux!$J:$J,U445)&amp;" → "&amp;INDEX(10_Lieux!$J:$J,V445),"Chauffeur privé "&amp;INDEX(10_Lieux!$J:$J,U445)&amp;" → "&amp;INDEX(10_Lieux!$J:$J,V445)&amp;" | 24h/24")</f>
        <v>Chauffeur privé Bâle → Marseille | 24h/24</v>
      </c>
      <c r="O445" s="14" t="n">
        <f aca="false">LEN(N445)</f>
        <v>41</v>
      </c>
      <c r="P445" s="14" t="str">
        <f aca="false">"Chauffeur privé "&amp;INDEX(10_Lieux!$K:$K,U445)&amp;" vers "&amp;INDEX(10_Lieux!$L:$L,V445)</f>
        <v>Chauffeur privé de Bâle vers Marseille</v>
      </c>
      <c r="Q445" s="14" t="str">
        <f aca="false">"Chauffeur privé "&amp;INDEX(10_Lieux!$K:$K,U445)&amp;" vers "&amp;INDEX(10_Lieux!$L:$L,V445)&amp;" : env. "&amp;I445&amp;" km, "&amp;J445&amp;" de route. Devis personnalisé, standard 24h/24 et 7j/7."</f>
        <v>Chauffeur privé de Bâle vers Marseille : env. 631 km, 6 h 45 de route. Devis personnalisé, standard 24h/24 et 7j/7.</v>
      </c>
      <c r="R445" s="14" t="n">
        <f aca="false">LEN(Q445)</f>
        <v>115</v>
      </c>
      <c r="S445" s="14" t="str">
        <f aca="false">INDEX(10_Lieux!$C:$C,U445)</f>
        <v>Suisse</v>
      </c>
      <c r="T445" s="14" t="str">
        <f aca="false">INDEX(10_Lieux!$C:$C,V445)</f>
        <v>France</v>
      </c>
      <c r="U445" s="14" t="n">
        <f aca="false">MATCH(A445,10_Lieux!$A:$A,0)</f>
        <v>121</v>
      </c>
      <c r="V445" s="14" t="n">
        <f aca="false">MATCH(B445,10_Lieux!$A:$A,0)</f>
        <v>79</v>
      </c>
      <c r="W445" s="14" t="n">
        <f aca="false">ROUND(6371*2*ASIN(SQRT(SIN(RADIANS(INDEX(10_Lieux!$F:$F,V445)-INDEX(10_Lieux!$F:$F,U445))/2)^2+COS(RADIANS(INDEX(10_Lieux!$F:$F,U445)))*COS(RADIANS(INDEX(10_Lieux!$F:$F,V445)))*SIN(RADIANS(INDEX(10_Lieux!$G:$G,V445)-INDEX(10_Lieux!$G:$G,U445))/2)^2)),1)</f>
        <v>504.6</v>
      </c>
      <c r="X445" s="14" t="n">
        <f aca="false">ROUND(I445/IF(I445&lt;p_seuil_vitesse,p_vit_lente,p_vit_rapide)*60/15,0)*15</f>
        <v>405</v>
      </c>
      <c r="Y445" s="14" t="n">
        <f aca="false">MAX(IF(INDEX(10_Lieux!$B:$B,U445)&lt;&gt;"Ville",INDEX(10_Lieux!$I:$I,U445),0),IF(INDEX(10_Lieux!$B:$B,V445)&lt;&gt;"Ville",INDEX(10_Lieux!$I:$I,V445),0))</f>
        <v>0</v>
      </c>
      <c r="Z445" s="14" t="str">
        <f aca="false">A445&amp;"|"&amp;B445</f>
        <v>Bâle|Marseille</v>
      </c>
      <c r="AA445" s="14" t="str">
        <f aca="false">IF(I445&lt;p_local,"Local",IF(I445&lt;p_vv_min,"Courte distance",IF(I445&lt;p_tres_long,"Longue distance","Très longue distance")))</f>
        <v>Longue distance</v>
      </c>
    </row>
    <row r="446" customFormat="false" ht="15" hidden="false" customHeight="true" outlineLevel="0" collapsed="false">
      <c r="A446" s="1" t="s">
        <v>162</v>
      </c>
      <c r="B446" s="1" t="s">
        <v>130</v>
      </c>
      <c r="C446" s="1" t="s">
        <v>33</v>
      </c>
      <c r="D446" s="1" t="s">
        <v>124</v>
      </c>
      <c r="E446" s="1" t="s">
        <v>590</v>
      </c>
      <c r="F446" s="14" t="s">
        <v>40</v>
      </c>
      <c r="G446" s="14" t="str">
        <f aca="false">IF(I446&lt;p_local,"Local → page infra",IF(H446&gt;=p_ph1,"Phase 1",IF(H446&gt;=p_ph2,"Phase 2","Phase 3")))</f>
        <v>Phase 2</v>
      </c>
      <c r="H446" s="14" t="n">
        <f aca="false">IF(I446&lt;p_local,0,IF(C446="Aéroport → Aéroport",p_pts_plein,IF(Y446&gt;0,IF(I446&lt;=Y446,p_pts_plein,IF(I446&lt;=p_mult2*Y446,p_pts_moyen,p_pts_r3)),IF(I446&gt;=p_vv_min,p_pts_plein,IF(I446&gt;=p_vv_moy,p_pts_moyen,p_pts_court))))+IF(INDEX(10_Lieux!$D:$D,U446)=1,p_prio1,p_prio2)+IF(INDEX(10_Lieux!$D:$D,V446)=1,p_prio1,p_prio2)+IF(K446="Oui",p_tf,0)+p_hub*((INDEX(10_Lieux!$H:$H,U446)="Hub")+(INDEX(10_Lieux!$H:$H,V446)="Hub"))+IF(OR(INDEX(10_Lieux!$H:$H,U446)="Premium",INDEX(10_Lieux!$H:$H,V446)="Premium"),p_prem,0))</f>
        <v>70</v>
      </c>
      <c r="I446" s="14" t="n">
        <f aca="false">ROUND(W446*p_facteur,0)</f>
        <v>872</v>
      </c>
      <c r="J446" s="14" t="str">
        <f aca="false">IF(X446&lt;60,X446&amp;" min",INT(X446/60)&amp;" h"&amp;IF(MOD(X446,60)=0,""," "&amp;TEXT(MOD(X446,60),"00")))</f>
        <v>9 h 15</v>
      </c>
      <c r="K446" s="14" t="str">
        <f aca="false">IF(S446&lt;&gt;T446,"Oui","Non")</f>
        <v>Oui</v>
      </c>
      <c r="L446" s="14" t="str">
        <f aca="false">IF(AND(INDEX(10_Lieux!$B:$B,U446)="Ville",INDEX(10_Lieux!$B:$B,V446)="Ville"),"/chauffeur-prive/"&amp;INDEX(10_Lieux!$E:$E,U446)&amp;"-"&amp;INDEX(10_Lieux!$E:$E,V446)&amp;"/","/chauffeur-prive/"&amp;INDEX(10_Lieux!$E:$E,U446)&amp;"/"&amp;INDEX(10_Lieux!$E:$E,V446)&amp;"/")</f>
        <v>/chauffeur-prive/bale-bordeaux/</v>
      </c>
      <c r="M446" s="14" t="str">
        <f aca="false">IFERROR(INDEX($L:$L,MATCH(B446&amp;"|"&amp;A446,$Z:$Z,0)),"—")</f>
        <v>/chauffeur-prive/bordeaux-bale/</v>
      </c>
      <c r="N446" s="14" t="str">
        <f aca="false">IF(LEN("Chauffeur privé "&amp;INDEX(10_Lieux!$J:$J,U446)&amp;" → "&amp;INDEX(10_Lieux!$J:$J,V446)&amp;" | 24h/24")&gt;60,"Chauffeur privé "&amp;INDEX(10_Lieux!$J:$J,U446)&amp;" → "&amp;INDEX(10_Lieux!$J:$J,V446),"Chauffeur privé "&amp;INDEX(10_Lieux!$J:$J,U446)&amp;" → "&amp;INDEX(10_Lieux!$J:$J,V446)&amp;" | 24h/24")</f>
        <v>Chauffeur privé Bâle → Bordeaux | 24h/24</v>
      </c>
      <c r="O446" s="14" t="n">
        <f aca="false">LEN(N446)</f>
        <v>40</v>
      </c>
      <c r="P446" s="14" t="str">
        <f aca="false">"Chauffeur privé "&amp;INDEX(10_Lieux!$K:$K,U446)&amp;" vers "&amp;INDEX(10_Lieux!$L:$L,V446)</f>
        <v>Chauffeur privé de Bâle vers Bordeaux</v>
      </c>
      <c r="Q446" s="14" t="str">
        <f aca="false">"Chauffeur privé "&amp;INDEX(10_Lieux!$K:$K,U446)&amp;" vers "&amp;INDEX(10_Lieux!$L:$L,V446)&amp;" : env. "&amp;I446&amp;" km, "&amp;J446&amp;" de route. Devis personnalisé, standard 24h/24 et 7j/7."</f>
        <v>Chauffeur privé de Bâle vers Bordeaux : env. 872 km, 9 h 15 de route. Devis personnalisé, standard 24h/24 et 7j/7.</v>
      </c>
      <c r="R446" s="14" t="n">
        <f aca="false">LEN(Q446)</f>
        <v>114</v>
      </c>
      <c r="S446" s="14" t="str">
        <f aca="false">INDEX(10_Lieux!$C:$C,U446)</f>
        <v>Suisse</v>
      </c>
      <c r="T446" s="14" t="str">
        <f aca="false">INDEX(10_Lieux!$C:$C,V446)</f>
        <v>France</v>
      </c>
      <c r="U446" s="14" t="n">
        <f aca="false">MATCH(A446,10_Lieux!$A:$A,0)</f>
        <v>121</v>
      </c>
      <c r="V446" s="14" t="n">
        <f aca="false">MATCH(B446,10_Lieux!$A:$A,0)</f>
        <v>61</v>
      </c>
      <c r="W446" s="14" t="n">
        <f aca="false">ROUND(6371*2*ASIN(SQRT(SIN(RADIANS(INDEX(10_Lieux!$F:$F,V446)-INDEX(10_Lieux!$F:$F,U446))/2)^2+COS(RADIANS(INDEX(10_Lieux!$F:$F,U446)))*COS(RADIANS(INDEX(10_Lieux!$F:$F,V446)))*SIN(RADIANS(INDEX(10_Lieux!$G:$G,V446)-INDEX(10_Lieux!$G:$G,U446))/2)^2)),1)</f>
        <v>697.2</v>
      </c>
      <c r="X446" s="14" t="n">
        <f aca="false">ROUND(I446/IF(I446&lt;p_seuil_vitesse,p_vit_lente,p_vit_rapide)*60/15,0)*15</f>
        <v>555</v>
      </c>
      <c r="Y446" s="14" t="n">
        <f aca="false">MAX(IF(INDEX(10_Lieux!$B:$B,U446)&lt;&gt;"Ville",INDEX(10_Lieux!$I:$I,U446),0),IF(INDEX(10_Lieux!$B:$B,V446)&lt;&gt;"Ville",INDEX(10_Lieux!$I:$I,V446),0))</f>
        <v>0</v>
      </c>
      <c r="Z446" s="14" t="str">
        <f aca="false">A446&amp;"|"&amp;B446</f>
        <v>Bâle|Bordeaux</v>
      </c>
      <c r="AA446" s="14" t="str">
        <f aca="false">IF(I446&lt;p_local,"Local",IF(I446&lt;p_vv_min,"Courte distance",IF(I446&lt;p_tres_long,"Longue distance","Très longue distance")))</f>
        <v>Très longue distance</v>
      </c>
    </row>
    <row r="447" customFormat="false" ht="15" hidden="false" customHeight="true" outlineLevel="0" collapsed="false">
      <c r="A447" s="1" t="s">
        <v>162</v>
      </c>
      <c r="B447" s="1" t="s">
        <v>132</v>
      </c>
      <c r="C447" s="1" t="s">
        <v>33</v>
      </c>
      <c r="D447" s="1" t="s">
        <v>124</v>
      </c>
      <c r="E447" s="1" t="s">
        <v>591</v>
      </c>
      <c r="F447" s="14" t="s">
        <v>40</v>
      </c>
      <c r="G447" s="14" t="str">
        <f aca="false">IF(I447&lt;p_local,"Local → page infra",IF(H447&gt;=p_ph1,"Phase 1",IF(H447&gt;=p_ph2,"Phase 2","Phase 3")))</f>
        <v>Phase 2</v>
      </c>
      <c r="H447" s="14" t="n">
        <f aca="false">IF(I447&lt;p_local,0,IF(C447="Aéroport → Aéroport",p_pts_plein,IF(Y447&gt;0,IF(I447&lt;=Y447,p_pts_plein,IF(I447&lt;=p_mult2*Y447,p_pts_moyen,p_pts_r3)),IF(I447&gt;=p_vv_min,p_pts_plein,IF(I447&gt;=p_vv_moy,p_pts_moyen,p_pts_court))))+IF(INDEX(10_Lieux!$D:$D,U447)=1,p_prio1,p_prio2)+IF(INDEX(10_Lieux!$D:$D,V447)=1,p_prio1,p_prio2)+IF(K447="Oui",p_tf,0)+p_hub*((INDEX(10_Lieux!$H:$H,U447)="Hub")+(INDEX(10_Lieux!$H:$H,V447)="Hub"))+IF(OR(INDEX(10_Lieux!$H:$H,U447)="Premium",INDEX(10_Lieux!$H:$H,V447)="Premium"),p_prem,0))</f>
        <v>70</v>
      </c>
      <c r="I447" s="14" t="n">
        <f aca="false">ROUND(W447*p_facteur,0)</f>
        <v>812</v>
      </c>
      <c r="J447" s="14" t="str">
        <f aca="false">IF(X447&lt;60,X447&amp;" min",INT(X447/60)&amp;" h"&amp;IF(MOD(X447,60)=0,""," "&amp;TEXT(MOD(X447,60),"00")))</f>
        <v>8 h 30</v>
      </c>
      <c r="K447" s="14" t="str">
        <f aca="false">IF(S447&lt;&gt;T447,"Oui","Non")</f>
        <v>Oui</v>
      </c>
      <c r="L447" s="14" t="str">
        <f aca="false">IF(AND(INDEX(10_Lieux!$B:$B,U447)="Ville",INDEX(10_Lieux!$B:$B,V447)="Ville"),"/chauffeur-prive/"&amp;INDEX(10_Lieux!$E:$E,U447)&amp;"-"&amp;INDEX(10_Lieux!$E:$E,V447)&amp;"/","/chauffeur-prive/"&amp;INDEX(10_Lieux!$E:$E,U447)&amp;"/"&amp;INDEX(10_Lieux!$E:$E,V447)&amp;"/")</f>
        <v>/chauffeur-prive/bale-toulouse/</v>
      </c>
      <c r="M447" s="14" t="str">
        <f aca="false">IFERROR(INDEX($L:$L,MATCH(B447&amp;"|"&amp;A447,$Z:$Z,0)),"—")</f>
        <v>/chauffeur-prive/toulouse-bale/</v>
      </c>
      <c r="N447" s="14" t="str">
        <f aca="false">IF(LEN("Chauffeur privé "&amp;INDEX(10_Lieux!$J:$J,U447)&amp;" → "&amp;INDEX(10_Lieux!$J:$J,V447)&amp;" | 24h/24")&gt;60,"Chauffeur privé "&amp;INDEX(10_Lieux!$J:$J,U447)&amp;" → "&amp;INDEX(10_Lieux!$J:$J,V447),"Chauffeur privé "&amp;INDEX(10_Lieux!$J:$J,U447)&amp;" → "&amp;INDEX(10_Lieux!$J:$J,V447)&amp;" | 24h/24")</f>
        <v>Chauffeur privé Bâle → Toulouse | 24h/24</v>
      </c>
      <c r="O447" s="14" t="n">
        <f aca="false">LEN(N447)</f>
        <v>40</v>
      </c>
      <c r="P447" s="14" t="str">
        <f aca="false">"Chauffeur privé "&amp;INDEX(10_Lieux!$K:$K,U447)&amp;" vers "&amp;INDEX(10_Lieux!$L:$L,V447)</f>
        <v>Chauffeur privé de Bâle vers Toulouse</v>
      </c>
      <c r="Q447" s="14" t="str">
        <f aca="false">"Chauffeur privé "&amp;INDEX(10_Lieux!$K:$K,U447)&amp;" vers "&amp;INDEX(10_Lieux!$L:$L,V447)&amp;" : env. "&amp;I447&amp;" km, "&amp;J447&amp;" de route. Devis personnalisé, standard 24h/24 et 7j/7."</f>
        <v>Chauffeur privé de Bâle vers Toulouse : env. 812 km, 8 h 30 de route. Devis personnalisé, standard 24h/24 et 7j/7.</v>
      </c>
      <c r="R447" s="14" t="n">
        <f aca="false">LEN(Q447)</f>
        <v>114</v>
      </c>
      <c r="S447" s="14" t="str">
        <f aca="false">INDEX(10_Lieux!$C:$C,U447)</f>
        <v>Suisse</v>
      </c>
      <c r="T447" s="14" t="str">
        <f aca="false">INDEX(10_Lieux!$C:$C,V447)</f>
        <v>France</v>
      </c>
      <c r="U447" s="14" t="n">
        <f aca="false">MATCH(A447,10_Lieux!$A:$A,0)</f>
        <v>121</v>
      </c>
      <c r="V447" s="14" t="n">
        <f aca="false">MATCH(B447,10_Lieux!$A:$A,0)</f>
        <v>70</v>
      </c>
      <c r="W447" s="14" t="n">
        <f aca="false">ROUND(6371*2*ASIN(SQRT(SIN(RADIANS(INDEX(10_Lieux!$F:$F,V447)-INDEX(10_Lieux!$F:$F,U447))/2)^2+COS(RADIANS(INDEX(10_Lieux!$F:$F,U447)))*COS(RADIANS(INDEX(10_Lieux!$F:$F,V447)))*SIN(RADIANS(INDEX(10_Lieux!$G:$G,V447)-INDEX(10_Lieux!$G:$G,U447))/2)^2)),1)</f>
        <v>649.3</v>
      </c>
      <c r="X447" s="14" t="n">
        <f aca="false">ROUND(I447/IF(I447&lt;p_seuil_vitesse,p_vit_lente,p_vit_rapide)*60/15,0)*15</f>
        <v>510</v>
      </c>
      <c r="Y447" s="14" t="n">
        <f aca="false">MAX(IF(INDEX(10_Lieux!$B:$B,U447)&lt;&gt;"Ville",INDEX(10_Lieux!$I:$I,U447),0),IF(INDEX(10_Lieux!$B:$B,V447)&lt;&gt;"Ville",INDEX(10_Lieux!$I:$I,V447),0))</f>
        <v>0</v>
      </c>
      <c r="Z447" s="14" t="str">
        <f aca="false">A447&amp;"|"&amp;B447</f>
        <v>Bâle|Toulouse</v>
      </c>
      <c r="AA447" s="14" t="str">
        <f aca="false">IF(I447&lt;p_local,"Local",IF(I447&lt;p_vv_min,"Courte distance",IF(I447&lt;p_tres_long,"Longue distance","Très longue distance")))</f>
        <v>Très longue distance</v>
      </c>
    </row>
    <row r="448" customFormat="false" ht="15" hidden="false" customHeight="true" outlineLevel="0" collapsed="false">
      <c r="A448" s="1" t="s">
        <v>162</v>
      </c>
      <c r="B448" s="1" t="s">
        <v>134</v>
      </c>
      <c r="C448" s="1" t="s">
        <v>33</v>
      </c>
      <c r="D448" s="1" t="s">
        <v>124</v>
      </c>
      <c r="E448" s="1" t="s">
        <v>592</v>
      </c>
      <c r="F448" s="14" t="s">
        <v>40</v>
      </c>
      <c r="G448" s="14" t="str">
        <f aca="false">IF(I448&lt;p_local,"Local → page infra",IF(H448&gt;=p_ph1,"Phase 1",IF(H448&gt;=p_ph2,"Phase 2","Phase 3")))</f>
        <v>Phase 2</v>
      </c>
      <c r="H448" s="14" t="n">
        <f aca="false">IF(I448&lt;p_local,0,IF(C448="Aéroport → Aéroport",p_pts_plein,IF(Y448&gt;0,IF(I448&lt;=Y448,p_pts_plein,IF(I448&lt;=p_mult2*Y448,p_pts_moyen,p_pts_r3)),IF(I448&gt;=p_vv_min,p_pts_plein,IF(I448&gt;=p_vv_moy,p_pts_moyen,p_pts_court))))+IF(INDEX(10_Lieux!$D:$D,U448)=1,p_prio1,p_prio2)+IF(INDEX(10_Lieux!$D:$D,V448)=1,p_prio1,p_prio2)+IF(K448="Oui",p_tf,0)+p_hub*((INDEX(10_Lieux!$H:$H,U448)="Hub")+(INDEX(10_Lieux!$H:$H,V448)="Hub"))+IF(OR(INDEX(10_Lieux!$H:$H,U448)="Premium",INDEX(10_Lieux!$H:$H,V448)="Premium"),p_prem,0))</f>
        <v>70</v>
      </c>
      <c r="I448" s="14" t="n">
        <f aca="false">ROUND(W448*p_facteur,0)</f>
        <v>593</v>
      </c>
      <c r="J448" s="14" t="str">
        <f aca="false">IF(X448&lt;60,X448&amp;" min",INT(X448/60)&amp;" h"&amp;IF(MOD(X448,60)=0,""," "&amp;TEXT(MOD(X448,60),"00")))</f>
        <v>6 h 15</v>
      </c>
      <c r="K448" s="14" t="str">
        <f aca="false">IF(S448&lt;&gt;T448,"Oui","Non")</f>
        <v>Oui</v>
      </c>
      <c r="L448" s="14" t="str">
        <f aca="false">IF(AND(INDEX(10_Lieux!$B:$B,U448)="Ville",INDEX(10_Lieux!$B:$B,V448)="Ville"),"/chauffeur-prive/"&amp;INDEX(10_Lieux!$E:$E,U448)&amp;"-"&amp;INDEX(10_Lieux!$E:$E,V448)&amp;"/","/chauffeur-prive/"&amp;INDEX(10_Lieux!$E:$E,U448)&amp;"/"&amp;INDEX(10_Lieux!$E:$E,V448)&amp;"/")</f>
        <v>/chauffeur-prive/bale-lille/</v>
      </c>
      <c r="M448" s="14" t="str">
        <f aca="false">IFERROR(INDEX($L:$L,MATCH(B448&amp;"|"&amp;A448,$Z:$Z,0)),"—")</f>
        <v>/chauffeur-prive/lille-bale/</v>
      </c>
      <c r="N448" s="14" t="str">
        <f aca="false">IF(LEN("Chauffeur privé "&amp;INDEX(10_Lieux!$J:$J,U448)&amp;" → "&amp;INDEX(10_Lieux!$J:$J,V448)&amp;" | 24h/24")&gt;60,"Chauffeur privé "&amp;INDEX(10_Lieux!$J:$J,U448)&amp;" → "&amp;INDEX(10_Lieux!$J:$J,V448),"Chauffeur privé "&amp;INDEX(10_Lieux!$J:$J,U448)&amp;" → "&amp;INDEX(10_Lieux!$J:$J,V448)&amp;" | 24h/24")</f>
        <v>Chauffeur privé Bâle → Lille | 24h/24</v>
      </c>
      <c r="O448" s="14" t="n">
        <f aca="false">LEN(N448)</f>
        <v>37</v>
      </c>
      <c r="P448" s="14" t="str">
        <f aca="false">"Chauffeur privé "&amp;INDEX(10_Lieux!$K:$K,U448)&amp;" vers "&amp;INDEX(10_Lieux!$L:$L,V448)</f>
        <v>Chauffeur privé de Bâle vers Lille</v>
      </c>
      <c r="Q448" s="14" t="str">
        <f aca="false">"Chauffeur privé "&amp;INDEX(10_Lieux!$K:$K,U448)&amp;" vers "&amp;INDEX(10_Lieux!$L:$L,V448)&amp;" : env. "&amp;I448&amp;" km, "&amp;J448&amp;" de route. Devis personnalisé, standard 24h/24 et 7j/7."</f>
        <v>Chauffeur privé de Bâle vers Lille : env. 593 km, 6 h 15 de route. Devis personnalisé, standard 24h/24 et 7j/7.</v>
      </c>
      <c r="R448" s="14" t="n">
        <f aca="false">LEN(Q448)</f>
        <v>111</v>
      </c>
      <c r="S448" s="14" t="str">
        <f aca="false">INDEX(10_Lieux!$C:$C,U448)</f>
        <v>Suisse</v>
      </c>
      <c r="T448" s="14" t="str">
        <f aca="false">INDEX(10_Lieux!$C:$C,V448)</f>
        <v>France</v>
      </c>
      <c r="U448" s="14" t="n">
        <f aca="false">MATCH(A448,10_Lieux!$A:$A,0)</f>
        <v>121</v>
      </c>
      <c r="V448" s="14" t="n">
        <f aca="false">MATCH(B448,10_Lieux!$A:$A,0)</f>
        <v>37</v>
      </c>
      <c r="W448" s="14" t="n">
        <f aca="false">ROUND(6371*2*ASIN(SQRT(SIN(RADIANS(INDEX(10_Lieux!$F:$F,V448)-INDEX(10_Lieux!$F:$F,U448))/2)^2+COS(RADIANS(INDEX(10_Lieux!$F:$F,U448)))*COS(RADIANS(INDEX(10_Lieux!$F:$F,V448)))*SIN(RADIANS(INDEX(10_Lieux!$G:$G,V448)-INDEX(10_Lieux!$G:$G,U448))/2)^2)),1)</f>
        <v>474.5</v>
      </c>
      <c r="X448" s="14" t="n">
        <f aca="false">ROUND(I448/IF(I448&lt;p_seuil_vitesse,p_vit_lente,p_vit_rapide)*60/15,0)*15</f>
        <v>375</v>
      </c>
      <c r="Y448" s="14" t="n">
        <f aca="false">MAX(IF(INDEX(10_Lieux!$B:$B,U448)&lt;&gt;"Ville",INDEX(10_Lieux!$I:$I,U448),0),IF(INDEX(10_Lieux!$B:$B,V448)&lt;&gt;"Ville",INDEX(10_Lieux!$I:$I,V448),0))</f>
        <v>0</v>
      </c>
      <c r="Z448" s="14" t="str">
        <f aca="false">A448&amp;"|"&amp;B448</f>
        <v>Bâle|Lille</v>
      </c>
      <c r="AA448" s="14" t="str">
        <f aca="false">IF(I448&lt;p_local,"Local",IF(I448&lt;p_vv_min,"Courte distance",IF(I448&lt;p_tres_long,"Longue distance","Très longue distance")))</f>
        <v>Longue distance</v>
      </c>
    </row>
    <row r="449" customFormat="false" ht="15" hidden="false" customHeight="true" outlineLevel="0" collapsed="false">
      <c r="A449" s="1" t="s">
        <v>162</v>
      </c>
      <c r="B449" s="1" t="s">
        <v>136</v>
      </c>
      <c r="C449" s="1" t="s">
        <v>33</v>
      </c>
      <c r="D449" s="1" t="s">
        <v>124</v>
      </c>
      <c r="E449" s="1" t="s">
        <v>593</v>
      </c>
      <c r="F449" s="14" t="s">
        <v>40</v>
      </c>
      <c r="G449" s="14" t="str">
        <f aca="false">IF(I449&lt;p_local,"Local → page infra",IF(H449&gt;=p_ph1,"Phase 1",IF(H449&gt;=p_ph2,"Phase 2","Phase 3")))</f>
        <v>Phase 2</v>
      </c>
      <c r="H449" s="14" t="n">
        <f aca="false">IF(I449&lt;p_local,0,IF(C449="Aéroport → Aéroport",p_pts_plein,IF(Y449&gt;0,IF(I449&lt;=Y449,p_pts_plein,IF(I449&lt;=p_mult2*Y449,p_pts_moyen,p_pts_r3)),IF(I449&gt;=p_vv_min,p_pts_plein,IF(I449&gt;=p_vv_moy,p_pts_moyen,p_pts_court))))+IF(INDEX(10_Lieux!$D:$D,U449)=1,p_prio1,p_prio2)+IF(INDEX(10_Lieux!$D:$D,V449)=1,p_prio1,p_prio2)+IF(K449="Oui",p_tf,0)+p_hub*((INDEX(10_Lieux!$H:$H,U449)="Hub")+(INDEX(10_Lieux!$H:$H,V449)="Hub"))+IF(OR(INDEX(10_Lieux!$H:$H,U449)="Premium",INDEX(10_Lieux!$H:$H,V449)="Premium"),p_prem,0))</f>
        <v>70</v>
      </c>
      <c r="I449" s="14" t="n">
        <f aca="false">ROUND(W449*p_facteur,0)</f>
        <v>142</v>
      </c>
      <c r="J449" s="14" t="str">
        <f aca="false">IF(X449&lt;60,X449&amp;" min",INT(X449/60)&amp;" h"&amp;IF(MOD(X449,60)=0,""," "&amp;TEXT(MOD(X449,60),"00")))</f>
        <v>1 h 30</v>
      </c>
      <c r="K449" s="14" t="str">
        <f aca="false">IF(S449&lt;&gt;T449,"Oui","Non")</f>
        <v>Oui</v>
      </c>
      <c r="L449" s="14" t="str">
        <f aca="false">IF(AND(INDEX(10_Lieux!$B:$B,U449)="Ville",INDEX(10_Lieux!$B:$B,V449)="Ville"),"/chauffeur-prive/"&amp;INDEX(10_Lieux!$E:$E,U449)&amp;"-"&amp;INDEX(10_Lieux!$E:$E,V449)&amp;"/","/chauffeur-prive/"&amp;INDEX(10_Lieux!$E:$E,U449)&amp;"/"&amp;INDEX(10_Lieux!$E:$E,V449)&amp;"/")</f>
        <v>/chauffeur-prive/bale-strasbourg/</v>
      </c>
      <c r="M449" s="14" t="str">
        <f aca="false">IFERROR(INDEX($L:$L,MATCH(B449&amp;"|"&amp;A449,$Z:$Z,0)),"—")</f>
        <v>/chauffeur-prive/strasbourg-bale/</v>
      </c>
      <c r="N449" s="14" t="str">
        <f aca="false">IF(LEN("Chauffeur privé "&amp;INDEX(10_Lieux!$J:$J,U449)&amp;" → "&amp;INDEX(10_Lieux!$J:$J,V449)&amp;" | 24h/24")&gt;60,"Chauffeur privé "&amp;INDEX(10_Lieux!$J:$J,U449)&amp;" → "&amp;INDEX(10_Lieux!$J:$J,V449),"Chauffeur privé "&amp;INDEX(10_Lieux!$J:$J,U449)&amp;" → "&amp;INDEX(10_Lieux!$J:$J,V449)&amp;" | 24h/24")</f>
        <v>Chauffeur privé Bâle → Strasbourg | 24h/24</v>
      </c>
      <c r="O449" s="14" t="n">
        <f aca="false">LEN(N449)</f>
        <v>42</v>
      </c>
      <c r="P449" s="14" t="str">
        <f aca="false">"Chauffeur privé "&amp;INDEX(10_Lieux!$K:$K,U449)&amp;" vers "&amp;INDEX(10_Lieux!$L:$L,V449)</f>
        <v>Chauffeur privé de Bâle vers Strasbourg</v>
      </c>
      <c r="Q449" s="14" t="str">
        <f aca="false">"Chauffeur privé "&amp;INDEX(10_Lieux!$K:$K,U449)&amp;" vers "&amp;INDEX(10_Lieux!$L:$L,V449)&amp;" : env. "&amp;I449&amp;" km, "&amp;J449&amp;" de route. Devis personnalisé, standard 24h/24 et 7j/7."</f>
        <v>Chauffeur privé de Bâle vers Strasbourg : env. 142 km, 1 h 30 de route. Devis personnalisé, standard 24h/24 et 7j/7.</v>
      </c>
      <c r="R449" s="14" t="n">
        <f aca="false">LEN(Q449)</f>
        <v>116</v>
      </c>
      <c r="S449" s="14" t="str">
        <f aca="false">INDEX(10_Lieux!$C:$C,U449)</f>
        <v>Suisse</v>
      </c>
      <c r="T449" s="14" t="str">
        <f aca="false">INDEX(10_Lieux!$C:$C,V449)</f>
        <v>France</v>
      </c>
      <c r="U449" s="14" t="n">
        <f aca="false">MATCH(A449,10_Lieux!$A:$A,0)</f>
        <v>121</v>
      </c>
      <c r="V449" s="14" t="n">
        <f aca="false">MATCH(B449,10_Lieux!$A:$A,0)</f>
        <v>29</v>
      </c>
      <c r="W449" s="14" t="n">
        <f aca="false">ROUND(6371*2*ASIN(SQRT(SIN(RADIANS(INDEX(10_Lieux!$F:$F,V449)-INDEX(10_Lieux!$F:$F,U449))/2)^2+COS(RADIANS(INDEX(10_Lieux!$F:$F,U449)))*COS(RADIANS(INDEX(10_Lieux!$F:$F,V449)))*SIN(RADIANS(INDEX(10_Lieux!$G:$G,V449)-INDEX(10_Lieux!$G:$G,U449))/2)^2)),1)</f>
        <v>113.3</v>
      </c>
      <c r="X449" s="14" t="n">
        <f aca="false">ROUND(I449/IF(I449&lt;p_seuil_vitesse,p_vit_lente,p_vit_rapide)*60/15,0)*15</f>
        <v>90</v>
      </c>
      <c r="Y449" s="14" t="n">
        <f aca="false">MAX(IF(INDEX(10_Lieux!$B:$B,U449)&lt;&gt;"Ville",INDEX(10_Lieux!$I:$I,U449),0),IF(INDEX(10_Lieux!$B:$B,V449)&lt;&gt;"Ville",INDEX(10_Lieux!$I:$I,V449),0))</f>
        <v>0</v>
      </c>
      <c r="Z449" s="14" t="str">
        <f aca="false">A449&amp;"|"&amp;B449</f>
        <v>Bâle|Strasbourg</v>
      </c>
      <c r="AA449" s="14" t="str">
        <f aca="false">IF(I449&lt;p_local,"Local",IF(I449&lt;p_vv_min,"Courte distance",IF(I449&lt;p_tres_long,"Longue distance","Très longue distance")))</f>
        <v>Longue distance</v>
      </c>
    </row>
    <row r="450" customFormat="false" ht="15" hidden="false" customHeight="true" outlineLevel="0" collapsed="false">
      <c r="A450" s="1" t="s">
        <v>162</v>
      </c>
      <c r="B450" s="1" t="s">
        <v>138</v>
      </c>
      <c r="C450" s="1" t="s">
        <v>33</v>
      </c>
      <c r="D450" s="1" t="s">
        <v>124</v>
      </c>
      <c r="E450" s="1" t="s">
        <v>594</v>
      </c>
      <c r="F450" s="14" t="s">
        <v>40</v>
      </c>
      <c r="G450" s="14" t="str">
        <f aca="false">IF(I450&lt;p_local,"Local → page infra",IF(H450&gt;=p_ph1,"Phase 1",IF(H450&gt;=p_ph2,"Phase 2","Phase 3")))</f>
        <v>Phase 2</v>
      </c>
      <c r="H450" s="14" t="n">
        <f aca="false">IF(I450&lt;p_local,0,IF(C450="Aéroport → Aéroport",p_pts_plein,IF(Y450&gt;0,IF(I450&lt;=Y450,p_pts_plein,IF(I450&lt;=p_mult2*Y450,p_pts_moyen,p_pts_r3)),IF(I450&gt;=p_vv_min,p_pts_plein,IF(I450&gt;=p_vv_moy,p_pts_moyen,p_pts_court))))+IF(INDEX(10_Lieux!$D:$D,U450)=1,p_prio1,p_prio2)+IF(INDEX(10_Lieux!$D:$D,V450)=1,p_prio1,p_prio2)+IF(K450="Oui",p_tf,0)+p_hub*((INDEX(10_Lieux!$H:$H,U450)="Hub")+(INDEX(10_Lieux!$H:$H,V450)="Hub"))+IF(OR(INDEX(10_Lieux!$H:$H,U450)="Premium",INDEX(10_Lieux!$H:$H,V450)="Premium"),p_prem,0))</f>
        <v>65</v>
      </c>
      <c r="I450" s="14" t="n">
        <f aca="false">ROUND(W450*p_facteur,0)</f>
        <v>657</v>
      </c>
      <c r="J450" s="14" t="str">
        <f aca="false">IF(X450&lt;60,X450&amp;" min",INT(X450/60)&amp;" h"&amp;IF(MOD(X450,60)=0,""," "&amp;TEXT(MOD(X450,60),"00")))</f>
        <v>7 h</v>
      </c>
      <c r="K450" s="14" t="str">
        <f aca="false">IF(S450&lt;&gt;T450,"Oui","Non")</f>
        <v>Oui</v>
      </c>
      <c r="L450" s="14" t="str">
        <f aca="false">IF(AND(INDEX(10_Lieux!$B:$B,U450)="Ville",INDEX(10_Lieux!$B:$B,V450)="Ville"),"/chauffeur-prive/"&amp;INDEX(10_Lieux!$E:$E,U450)&amp;"-"&amp;INDEX(10_Lieux!$E:$E,V450)&amp;"/","/chauffeur-prive/"&amp;INDEX(10_Lieux!$E:$E,U450)&amp;"/"&amp;INDEX(10_Lieux!$E:$E,V450)&amp;"/")</f>
        <v>/chauffeur-prive/bale-montpellier/</v>
      </c>
      <c r="M450" s="14" t="str">
        <f aca="false">IFERROR(INDEX($L:$L,MATCH(B450&amp;"|"&amp;A450,$Z:$Z,0)),"—")</f>
        <v>/chauffeur-prive/montpellier-bale/</v>
      </c>
      <c r="N450" s="14" t="str">
        <f aca="false">IF(LEN("Chauffeur privé "&amp;INDEX(10_Lieux!$J:$J,U450)&amp;" → "&amp;INDEX(10_Lieux!$J:$J,V450)&amp;" | 24h/24")&gt;60,"Chauffeur privé "&amp;INDEX(10_Lieux!$J:$J,U450)&amp;" → "&amp;INDEX(10_Lieux!$J:$J,V450),"Chauffeur privé "&amp;INDEX(10_Lieux!$J:$J,U450)&amp;" → "&amp;INDEX(10_Lieux!$J:$J,V450)&amp;" | 24h/24")</f>
        <v>Chauffeur privé Bâle → Montpellier | 24h/24</v>
      </c>
      <c r="O450" s="14" t="n">
        <f aca="false">LEN(N450)</f>
        <v>43</v>
      </c>
      <c r="P450" s="14" t="str">
        <f aca="false">"Chauffeur privé "&amp;INDEX(10_Lieux!$K:$K,U450)&amp;" vers "&amp;INDEX(10_Lieux!$L:$L,V450)</f>
        <v>Chauffeur privé de Bâle vers Montpellier</v>
      </c>
      <c r="Q450" s="14" t="str">
        <f aca="false">"Chauffeur privé "&amp;INDEX(10_Lieux!$K:$K,U450)&amp;" vers "&amp;INDEX(10_Lieux!$L:$L,V450)&amp;" : env. "&amp;I450&amp;" km, "&amp;J450&amp;" de route. Devis personnalisé, standard 24h/24 et 7j/7."</f>
        <v>Chauffeur privé de Bâle vers Montpellier : env. 657 km, 7 h de route. Devis personnalisé, standard 24h/24 et 7j/7.</v>
      </c>
      <c r="R450" s="14" t="n">
        <f aca="false">LEN(Q450)</f>
        <v>114</v>
      </c>
      <c r="S450" s="14" t="str">
        <f aca="false">INDEX(10_Lieux!$C:$C,U450)</f>
        <v>Suisse</v>
      </c>
      <c r="T450" s="14" t="str">
        <f aca="false">INDEX(10_Lieux!$C:$C,V450)</f>
        <v>France</v>
      </c>
      <c r="U450" s="14" t="n">
        <f aca="false">MATCH(A450,10_Lieux!$A:$A,0)</f>
        <v>121</v>
      </c>
      <c r="V450" s="14" t="n">
        <f aca="false">MATCH(B450,10_Lieux!$A:$A,0)</f>
        <v>71</v>
      </c>
      <c r="W450" s="14" t="n">
        <f aca="false">ROUND(6371*2*ASIN(SQRT(SIN(RADIANS(INDEX(10_Lieux!$F:$F,V450)-INDEX(10_Lieux!$F:$F,U450))/2)^2+COS(RADIANS(INDEX(10_Lieux!$F:$F,U450)))*COS(RADIANS(INDEX(10_Lieux!$F:$F,V450)))*SIN(RADIANS(INDEX(10_Lieux!$G:$G,V450)-INDEX(10_Lieux!$G:$G,U450))/2)^2)),1)</f>
        <v>525.5</v>
      </c>
      <c r="X450" s="14" t="n">
        <f aca="false">ROUND(I450/IF(I450&lt;p_seuil_vitesse,p_vit_lente,p_vit_rapide)*60/15,0)*15</f>
        <v>420</v>
      </c>
      <c r="Y450" s="14" t="n">
        <f aca="false">MAX(IF(INDEX(10_Lieux!$B:$B,U450)&lt;&gt;"Ville",INDEX(10_Lieux!$I:$I,U450),0),IF(INDEX(10_Lieux!$B:$B,V450)&lt;&gt;"Ville",INDEX(10_Lieux!$I:$I,V450),0))</f>
        <v>0</v>
      </c>
      <c r="Z450" s="14" t="str">
        <f aca="false">A450&amp;"|"&amp;B450</f>
        <v>Bâle|Montpellier</v>
      </c>
      <c r="AA450" s="14" t="str">
        <f aca="false">IF(I450&lt;p_local,"Local",IF(I450&lt;p_vv_min,"Courte distance",IF(I450&lt;p_tres_long,"Longue distance","Très longue distance")))</f>
        <v>Longue distance</v>
      </c>
    </row>
    <row r="451" customFormat="false" ht="15" hidden="false" customHeight="true" outlineLevel="0" collapsed="false">
      <c r="A451" s="1" t="s">
        <v>162</v>
      </c>
      <c r="B451" s="1" t="s">
        <v>140</v>
      </c>
      <c r="C451" s="1" t="s">
        <v>33</v>
      </c>
      <c r="D451" s="1" t="s">
        <v>124</v>
      </c>
      <c r="E451" s="1" t="s">
        <v>595</v>
      </c>
      <c r="F451" s="14" t="s">
        <v>40</v>
      </c>
      <c r="G451" s="14" t="str">
        <f aca="false">IF(I451&lt;p_local,"Local → page infra",IF(H451&gt;=p_ph1,"Phase 1",IF(H451&gt;=p_ph2,"Phase 2","Phase 3")))</f>
        <v>Phase 2</v>
      </c>
      <c r="H451" s="14" t="n">
        <f aca="false">IF(I451&lt;p_local,0,IF(C451="Aéroport → Aéroport",p_pts_plein,IF(Y451&gt;0,IF(I451&lt;=Y451,p_pts_plein,IF(I451&lt;=p_mult2*Y451,p_pts_moyen,p_pts_r3)),IF(I451&gt;=p_vv_min,p_pts_plein,IF(I451&gt;=p_vv_moy,p_pts_moyen,p_pts_court))))+IF(INDEX(10_Lieux!$D:$D,U451)=1,p_prio1,p_prio2)+IF(INDEX(10_Lieux!$D:$D,V451)=1,p_prio1,p_prio2)+IF(K451="Oui",p_tf,0)+p_hub*((INDEX(10_Lieux!$H:$H,U451)="Hub")+(INDEX(10_Lieux!$H:$H,V451)="Hub"))+IF(OR(INDEX(10_Lieux!$H:$H,U451)="Premium",INDEX(10_Lieux!$H:$H,V451)="Premium"),p_prem,0))</f>
        <v>65</v>
      </c>
      <c r="I451" s="14" t="n">
        <f aca="false">ROUND(W451*p_facteur,0)</f>
        <v>861</v>
      </c>
      <c r="J451" s="14" t="str">
        <f aca="false">IF(X451&lt;60,X451&amp;" min",INT(X451/60)&amp;" h"&amp;IF(MOD(X451,60)=0,""," "&amp;TEXT(MOD(X451,60),"00")))</f>
        <v>9 h</v>
      </c>
      <c r="K451" s="14" t="str">
        <f aca="false">IF(S451&lt;&gt;T451,"Oui","Non")</f>
        <v>Oui</v>
      </c>
      <c r="L451" s="14" t="str">
        <f aca="false">IF(AND(INDEX(10_Lieux!$B:$B,U451)="Ville",INDEX(10_Lieux!$B:$B,V451)="Ville"),"/chauffeur-prive/"&amp;INDEX(10_Lieux!$E:$E,U451)&amp;"-"&amp;INDEX(10_Lieux!$E:$E,V451)&amp;"/","/chauffeur-prive/"&amp;INDEX(10_Lieux!$E:$E,U451)&amp;"/"&amp;INDEX(10_Lieux!$E:$E,V451)&amp;"/")</f>
        <v>/chauffeur-prive/bale-nantes/</v>
      </c>
      <c r="M451" s="14" t="str">
        <f aca="false">IFERROR(INDEX($L:$L,MATCH(B451&amp;"|"&amp;A451,$Z:$Z,0)),"—")</f>
        <v>/chauffeur-prive/nantes-bale/</v>
      </c>
      <c r="N451" s="14" t="str">
        <f aca="false">IF(LEN("Chauffeur privé "&amp;INDEX(10_Lieux!$J:$J,U451)&amp;" → "&amp;INDEX(10_Lieux!$J:$J,V451)&amp;" | 24h/24")&gt;60,"Chauffeur privé "&amp;INDEX(10_Lieux!$J:$J,U451)&amp;" → "&amp;INDEX(10_Lieux!$J:$J,V451),"Chauffeur privé "&amp;INDEX(10_Lieux!$J:$J,U451)&amp;" → "&amp;INDEX(10_Lieux!$J:$J,V451)&amp;" | 24h/24")</f>
        <v>Chauffeur privé Bâle → Nantes | 24h/24</v>
      </c>
      <c r="O451" s="14" t="n">
        <f aca="false">LEN(N451)</f>
        <v>38</v>
      </c>
      <c r="P451" s="14" t="str">
        <f aca="false">"Chauffeur privé "&amp;INDEX(10_Lieux!$K:$K,U451)&amp;" vers "&amp;INDEX(10_Lieux!$L:$L,V451)</f>
        <v>Chauffeur privé de Bâle vers Nantes</v>
      </c>
      <c r="Q451" s="14" t="str">
        <f aca="false">"Chauffeur privé "&amp;INDEX(10_Lieux!$K:$K,U451)&amp;" vers "&amp;INDEX(10_Lieux!$L:$L,V451)&amp;" : env. "&amp;I451&amp;" km, "&amp;J451&amp;" de route. Devis personnalisé, standard 24h/24 et 7j/7."</f>
        <v>Chauffeur privé de Bâle vers Nantes : env. 861 km, 9 h de route. Devis personnalisé, standard 24h/24 et 7j/7.</v>
      </c>
      <c r="R451" s="14" t="n">
        <f aca="false">LEN(Q451)</f>
        <v>109</v>
      </c>
      <c r="S451" s="14" t="str">
        <f aca="false">INDEX(10_Lieux!$C:$C,U451)</f>
        <v>Suisse</v>
      </c>
      <c r="T451" s="14" t="str">
        <f aca="false">INDEX(10_Lieux!$C:$C,V451)</f>
        <v>France</v>
      </c>
      <c r="U451" s="14" t="n">
        <f aca="false">MATCH(A451,10_Lieux!$A:$A,0)</f>
        <v>121</v>
      </c>
      <c r="V451" s="14" t="n">
        <f aca="false">MATCH(B451,10_Lieux!$A:$A,0)</f>
        <v>56</v>
      </c>
      <c r="W451" s="14" t="n">
        <f aca="false">ROUND(6371*2*ASIN(SQRT(SIN(RADIANS(INDEX(10_Lieux!$F:$F,V451)-INDEX(10_Lieux!$F:$F,U451))/2)^2+COS(RADIANS(INDEX(10_Lieux!$F:$F,U451)))*COS(RADIANS(INDEX(10_Lieux!$F:$F,V451)))*SIN(RADIANS(INDEX(10_Lieux!$G:$G,V451)-INDEX(10_Lieux!$G:$G,U451))/2)^2)),1)</f>
        <v>688.9</v>
      </c>
      <c r="X451" s="14" t="n">
        <f aca="false">ROUND(I451/IF(I451&lt;p_seuil_vitesse,p_vit_lente,p_vit_rapide)*60/15,0)*15</f>
        <v>540</v>
      </c>
      <c r="Y451" s="14" t="n">
        <f aca="false">MAX(IF(INDEX(10_Lieux!$B:$B,U451)&lt;&gt;"Ville",INDEX(10_Lieux!$I:$I,U451),0),IF(INDEX(10_Lieux!$B:$B,V451)&lt;&gt;"Ville",INDEX(10_Lieux!$I:$I,V451),0))</f>
        <v>0</v>
      </c>
      <c r="Z451" s="14" t="str">
        <f aca="false">A451&amp;"|"&amp;B451</f>
        <v>Bâle|Nantes</v>
      </c>
      <c r="AA451" s="14" t="str">
        <f aca="false">IF(I451&lt;p_local,"Local",IF(I451&lt;p_vv_min,"Courte distance",IF(I451&lt;p_tres_long,"Longue distance","Très longue distance")))</f>
        <v>Très longue distance</v>
      </c>
    </row>
    <row r="452" customFormat="false" ht="15" hidden="false" customHeight="true" outlineLevel="0" collapsed="false">
      <c r="A452" s="1" t="s">
        <v>162</v>
      </c>
      <c r="B452" s="1" t="s">
        <v>142</v>
      </c>
      <c r="C452" s="1" t="s">
        <v>33</v>
      </c>
      <c r="D452" s="1" t="s">
        <v>124</v>
      </c>
      <c r="E452" s="1" t="s">
        <v>596</v>
      </c>
      <c r="F452" s="14" t="s">
        <v>40</v>
      </c>
      <c r="G452" s="14" t="str">
        <f aca="false">IF(I452&lt;p_local,"Local → page infra",IF(H452&gt;=p_ph1,"Phase 1",IF(H452&gt;=p_ph2,"Phase 2","Phase 3")))</f>
        <v>Phase 2</v>
      </c>
      <c r="H452" s="14" t="n">
        <f aca="false">IF(I452&lt;p_local,0,IF(C452="Aéroport → Aéroport",p_pts_plein,IF(Y452&gt;0,IF(I452&lt;=Y452,p_pts_plein,IF(I452&lt;=p_mult2*Y452,p_pts_moyen,p_pts_r3)),IF(I452&gt;=p_vv_min,p_pts_plein,IF(I452&gt;=p_vv_moy,p_pts_moyen,p_pts_court))))+IF(INDEX(10_Lieux!$D:$D,U452)=1,p_prio1,p_prio2)+IF(INDEX(10_Lieux!$D:$D,V452)=1,p_prio1,p_prio2)+IF(K452="Oui",p_tf,0)+p_hub*((INDEX(10_Lieux!$H:$H,U452)="Hub")+(INDEX(10_Lieux!$H:$H,V452)="Hub"))+IF(OR(INDEX(10_Lieux!$H:$H,U452)="Premium",INDEX(10_Lieux!$H:$H,V452)="Premium"),p_prem,0))</f>
        <v>65</v>
      </c>
      <c r="I452" s="14" t="n">
        <f aca="false">ROUND(W452*p_facteur,0)</f>
        <v>868</v>
      </c>
      <c r="J452" s="14" t="str">
        <f aca="false">IF(X452&lt;60,X452&amp;" min",INT(X452/60)&amp;" h"&amp;IF(MOD(X452,60)=0,""," "&amp;TEXT(MOD(X452,60),"00")))</f>
        <v>9 h 15</v>
      </c>
      <c r="K452" s="14" t="str">
        <f aca="false">IF(S452&lt;&gt;T452,"Oui","Non")</f>
        <v>Oui</v>
      </c>
      <c r="L452" s="14" t="str">
        <f aca="false">IF(AND(INDEX(10_Lieux!$B:$B,U452)="Ville",INDEX(10_Lieux!$B:$B,V452)="Ville"),"/chauffeur-prive/"&amp;INDEX(10_Lieux!$E:$E,U452)&amp;"-"&amp;INDEX(10_Lieux!$E:$E,V452)&amp;"/","/chauffeur-prive/"&amp;INDEX(10_Lieux!$E:$E,U452)&amp;"/"&amp;INDEX(10_Lieux!$E:$E,V452)&amp;"/")</f>
        <v>/chauffeur-prive/bale-rennes/</v>
      </c>
      <c r="M452" s="14" t="str">
        <f aca="false">IFERROR(INDEX($L:$L,MATCH(B452&amp;"|"&amp;A452,$Z:$Z,0)),"—")</f>
        <v>/chauffeur-prive/rennes-bale/</v>
      </c>
      <c r="N452" s="14" t="str">
        <f aca="false">IF(LEN("Chauffeur privé "&amp;INDEX(10_Lieux!$J:$J,U452)&amp;" → "&amp;INDEX(10_Lieux!$J:$J,V452)&amp;" | 24h/24")&gt;60,"Chauffeur privé "&amp;INDEX(10_Lieux!$J:$J,U452)&amp;" → "&amp;INDEX(10_Lieux!$J:$J,V452),"Chauffeur privé "&amp;INDEX(10_Lieux!$J:$J,U452)&amp;" → "&amp;INDEX(10_Lieux!$J:$J,V452)&amp;" | 24h/24")</f>
        <v>Chauffeur privé Bâle → Rennes | 24h/24</v>
      </c>
      <c r="O452" s="14" t="n">
        <f aca="false">LEN(N452)</f>
        <v>38</v>
      </c>
      <c r="P452" s="14" t="str">
        <f aca="false">"Chauffeur privé "&amp;INDEX(10_Lieux!$K:$K,U452)&amp;" vers "&amp;INDEX(10_Lieux!$L:$L,V452)</f>
        <v>Chauffeur privé de Bâle vers Rennes</v>
      </c>
      <c r="Q452" s="14" t="str">
        <f aca="false">"Chauffeur privé "&amp;INDEX(10_Lieux!$K:$K,U452)&amp;" vers "&amp;INDEX(10_Lieux!$L:$L,V452)&amp;" : env. "&amp;I452&amp;" km, "&amp;J452&amp;" de route. Devis personnalisé, standard 24h/24 et 7j/7."</f>
        <v>Chauffeur privé de Bâle vers Rennes : env. 868 km, 9 h 15 de route. Devis personnalisé, standard 24h/24 et 7j/7.</v>
      </c>
      <c r="R452" s="14" t="n">
        <f aca="false">LEN(Q452)</f>
        <v>112</v>
      </c>
      <c r="S452" s="14" t="str">
        <f aca="false">INDEX(10_Lieux!$C:$C,U452)</f>
        <v>Suisse</v>
      </c>
      <c r="T452" s="14" t="str">
        <f aca="false">INDEX(10_Lieux!$C:$C,V452)</f>
        <v>France</v>
      </c>
      <c r="U452" s="14" t="n">
        <f aca="false">MATCH(A452,10_Lieux!$A:$A,0)</f>
        <v>121</v>
      </c>
      <c r="V452" s="14" t="n">
        <f aca="false">MATCH(B452,10_Lieux!$A:$A,0)</f>
        <v>49</v>
      </c>
      <c r="W452" s="14" t="n">
        <f aca="false">ROUND(6371*2*ASIN(SQRT(SIN(RADIANS(INDEX(10_Lieux!$F:$F,V452)-INDEX(10_Lieux!$F:$F,U452))/2)^2+COS(RADIANS(INDEX(10_Lieux!$F:$F,U452)))*COS(RADIANS(INDEX(10_Lieux!$F:$F,V452)))*SIN(RADIANS(INDEX(10_Lieux!$G:$G,V452)-INDEX(10_Lieux!$G:$G,U452))/2)^2)),1)</f>
        <v>694</v>
      </c>
      <c r="X452" s="14" t="n">
        <f aca="false">ROUND(I452/IF(I452&lt;p_seuil_vitesse,p_vit_lente,p_vit_rapide)*60/15,0)*15</f>
        <v>555</v>
      </c>
      <c r="Y452" s="14" t="n">
        <f aca="false">MAX(IF(INDEX(10_Lieux!$B:$B,U452)&lt;&gt;"Ville",INDEX(10_Lieux!$I:$I,U452),0),IF(INDEX(10_Lieux!$B:$B,V452)&lt;&gt;"Ville",INDEX(10_Lieux!$I:$I,V452),0))</f>
        <v>0</v>
      </c>
      <c r="Z452" s="14" t="str">
        <f aca="false">A452&amp;"|"&amp;B452</f>
        <v>Bâle|Rennes</v>
      </c>
      <c r="AA452" s="14" t="str">
        <f aca="false">IF(I452&lt;p_local,"Local",IF(I452&lt;p_vv_min,"Courte distance",IF(I452&lt;p_tres_long,"Longue distance","Très longue distance")))</f>
        <v>Très longue distance</v>
      </c>
    </row>
    <row r="453" customFormat="false" ht="15" hidden="false" customHeight="true" outlineLevel="0" collapsed="false">
      <c r="A453" s="1" t="s">
        <v>162</v>
      </c>
      <c r="B453" s="1" t="s">
        <v>144</v>
      </c>
      <c r="C453" s="1" t="s">
        <v>33</v>
      </c>
      <c r="D453" s="1" t="s">
        <v>124</v>
      </c>
      <c r="E453" s="1" t="s">
        <v>597</v>
      </c>
      <c r="F453" s="14" t="s">
        <v>40</v>
      </c>
      <c r="G453" s="14" t="str">
        <f aca="false">IF(I453&lt;p_local,"Local → page infra",IF(H453&gt;=p_ph1,"Phase 1",IF(H453&gt;=p_ph2,"Phase 2","Phase 3")))</f>
        <v>Phase 2</v>
      </c>
      <c r="H453" s="14" t="n">
        <f aca="false">IF(I453&lt;p_local,0,IF(C453="Aéroport → Aéroport",p_pts_plein,IF(Y453&gt;0,IF(I453&lt;=Y453,p_pts_plein,IF(I453&lt;=p_mult2*Y453,p_pts_moyen,p_pts_r3)),IF(I453&gt;=p_vv_min,p_pts_plein,IF(I453&gt;=p_vv_moy,p_pts_moyen,p_pts_court))))+IF(INDEX(10_Lieux!$D:$D,U453)=1,p_prio1,p_prio2)+IF(INDEX(10_Lieux!$D:$D,V453)=1,p_prio1,p_prio2)+IF(K453="Oui",p_tf,0)+p_hub*((INDEX(10_Lieux!$H:$H,U453)="Hub")+(INDEX(10_Lieux!$H:$H,V453)="Hub"))+IF(OR(INDEX(10_Lieux!$H:$H,U453)="Premium",INDEX(10_Lieux!$H:$H,V453)="Premium"),p_prem,0))</f>
        <v>70</v>
      </c>
      <c r="I453" s="14" t="n">
        <f aca="false">ROUND(W453*p_facteur,0)</f>
        <v>242</v>
      </c>
      <c r="J453" s="14" t="str">
        <f aca="false">IF(X453&lt;60,X453&amp;" min",INT(X453/60)&amp;" h"&amp;IF(MOD(X453,60)=0,""," "&amp;TEXT(MOD(X453,60),"00")))</f>
        <v>2 h 30</v>
      </c>
      <c r="K453" s="14" t="str">
        <f aca="false">IF(S453&lt;&gt;T453,"Oui","Non")</f>
        <v>Oui</v>
      </c>
      <c r="L453" s="14" t="str">
        <f aca="false">IF(AND(INDEX(10_Lieux!$B:$B,U453)="Ville",INDEX(10_Lieux!$B:$B,V453)="Ville"),"/chauffeur-prive/"&amp;INDEX(10_Lieux!$E:$E,U453)&amp;"-"&amp;INDEX(10_Lieux!$E:$E,V453)&amp;"/","/chauffeur-prive/"&amp;INDEX(10_Lieux!$E:$E,U453)&amp;"/"&amp;INDEX(10_Lieux!$E:$E,V453)&amp;"/")</f>
        <v>/chauffeur-prive/bale-dijon/</v>
      </c>
      <c r="M453" s="14" t="str">
        <f aca="false">IFERROR(INDEX($L:$L,MATCH(B453&amp;"|"&amp;A453,$Z:$Z,0)),"—")</f>
        <v>/chauffeur-prive/dijon-bale/</v>
      </c>
      <c r="N453" s="14" t="str">
        <f aca="false">IF(LEN("Chauffeur privé "&amp;INDEX(10_Lieux!$J:$J,U453)&amp;" → "&amp;INDEX(10_Lieux!$J:$J,V453)&amp;" | 24h/24")&gt;60,"Chauffeur privé "&amp;INDEX(10_Lieux!$J:$J,U453)&amp;" → "&amp;INDEX(10_Lieux!$J:$J,V453),"Chauffeur privé "&amp;INDEX(10_Lieux!$J:$J,U453)&amp;" → "&amp;INDEX(10_Lieux!$J:$J,V453)&amp;" | 24h/24")</f>
        <v>Chauffeur privé Bâle → Dijon | 24h/24</v>
      </c>
      <c r="O453" s="14" t="n">
        <f aca="false">LEN(N453)</f>
        <v>37</v>
      </c>
      <c r="P453" s="14" t="str">
        <f aca="false">"Chauffeur privé "&amp;INDEX(10_Lieux!$K:$K,U453)&amp;" vers "&amp;INDEX(10_Lieux!$L:$L,V453)</f>
        <v>Chauffeur privé de Bâle vers Dijon</v>
      </c>
      <c r="Q453" s="14" t="str">
        <f aca="false">"Chauffeur privé "&amp;INDEX(10_Lieux!$K:$K,U453)&amp;" vers "&amp;INDEX(10_Lieux!$L:$L,V453)&amp;" : env. "&amp;I453&amp;" km, "&amp;J453&amp;" de route. Devis personnalisé, standard 24h/24 et 7j/7."</f>
        <v>Chauffeur privé de Bâle vers Dijon : env. 242 km, 2 h 30 de route. Devis personnalisé, standard 24h/24 et 7j/7.</v>
      </c>
      <c r="R453" s="14" t="n">
        <f aca="false">LEN(Q453)</f>
        <v>111</v>
      </c>
      <c r="S453" s="14" t="str">
        <f aca="false">INDEX(10_Lieux!$C:$C,U453)</f>
        <v>Suisse</v>
      </c>
      <c r="T453" s="14" t="str">
        <f aca="false">INDEX(10_Lieux!$C:$C,V453)</f>
        <v>France</v>
      </c>
      <c r="U453" s="14" t="n">
        <f aca="false">MATCH(A453,10_Lieux!$A:$A,0)</f>
        <v>121</v>
      </c>
      <c r="V453" s="14" t="n">
        <f aca="false">MATCH(B453,10_Lieux!$A:$A,0)</f>
        <v>23</v>
      </c>
      <c r="W453" s="14" t="n">
        <f aca="false">ROUND(6371*2*ASIN(SQRT(SIN(RADIANS(INDEX(10_Lieux!$F:$F,V453)-INDEX(10_Lieux!$F:$F,U453))/2)^2+COS(RADIANS(INDEX(10_Lieux!$F:$F,U453)))*COS(RADIANS(INDEX(10_Lieux!$F:$F,V453)))*SIN(RADIANS(INDEX(10_Lieux!$G:$G,V453)-INDEX(10_Lieux!$G:$G,U453))/2)^2)),1)</f>
        <v>193.4</v>
      </c>
      <c r="X453" s="14" t="n">
        <f aca="false">ROUND(I453/IF(I453&lt;p_seuil_vitesse,p_vit_lente,p_vit_rapide)*60/15,0)*15</f>
        <v>150</v>
      </c>
      <c r="Y453" s="14" t="n">
        <f aca="false">MAX(IF(INDEX(10_Lieux!$B:$B,U453)&lt;&gt;"Ville",INDEX(10_Lieux!$I:$I,U453),0),IF(INDEX(10_Lieux!$B:$B,V453)&lt;&gt;"Ville",INDEX(10_Lieux!$I:$I,V453),0))</f>
        <v>0</v>
      </c>
      <c r="Z453" s="14" t="str">
        <f aca="false">A453&amp;"|"&amp;B453</f>
        <v>Bâle|Dijon</v>
      </c>
      <c r="AA453" s="14" t="str">
        <f aca="false">IF(I453&lt;p_local,"Local",IF(I453&lt;p_vv_min,"Courte distance",IF(I453&lt;p_tres_long,"Longue distance","Très longue distance")))</f>
        <v>Longue distance</v>
      </c>
    </row>
    <row r="454" customFormat="false" ht="15" hidden="false" customHeight="true" outlineLevel="0" collapsed="false">
      <c r="A454" s="1" t="s">
        <v>162</v>
      </c>
      <c r="B454" s="1" t="s">
        <v>146</v>
      </c>
      <c r="C454" s="1" t="s">
        <v>33</v>
      </c>
      <c r="D454" s="1" t="s">
        <v>124</v>
      </c>
      <c r="E454" s="1" t="s">
        <v>598</v>
      </c>
      <c r="F454" s="14" t="s">
        <v>40</v>
      </c>
      <c r="G454" s="14" t="str">
        <f aca="false">IF(I454&lt;p_local,"Local → page infra",IF(H454&gt;=p_ph1,"Phase 1",IF(H454&gt;=p_ph2,"Phase 2","Phase 3")))</f>
        <v>Phase 2</v>
      </c>
      <c r="H454" s="14" t="n">
        <f aca="false">IF(I454&lt;p_local,0,IF(C454="Aéroport → Aéroport",p_pts_plein,IF(Y454&gt;0,IF(I454&lt;=Y454,p_pts_plein,IF(I454&lt;=p_mult2*Y454,p_pts_moyen,p_pts_r3)),IF(I454&gt;=p_vv_min,p_pts_plein,IF(I454&gt;=p_vv_moy,p_pts_moyen,p_pts_court))))+IF(INDEX(10_Lieux!$D:$D,U454)=1,p_prio1,p_prio2)+IF(INDEX(10_Lieux!$D:$D,V454)=1,p_prio1,p_prio2)+IF(K454="Oui",p_tf,0)+p_hub*((INDEX(10_Lieux!$H:$H,U454)="Hub")+(INDEX(10_Lieux!$H:$H,V454)="Hub"))+IF(OR(INDEX(10_Lieux!$H:$H,U454)="Premium",INDEX(10_Lieux!$H:$H,V454)="Premium"),p_prem,0))</f>
        <v>70</v>
      </c>
      <c r="I454" s="14" t="n">
        <f aca="false">ROUND(W454*p_facteur,0)</f>
        <v>375</v>
      </c>
      <c r="J454" s="14" t="str">
        <f aca="false">IF(X454&lt;60,X454&amp;" min",INT(X454/60)&amp;" h"&amp;IF(MOD(X454,60)=0,""," "&amp;TEXT(MOD(X454,60),"00")))</f>
        <v>4 h</v>
      </c>
      <c r="K454" s="14" t="str">
        <f aca="false">IF(S454&lt;&gt;T454,"Oui","Non")</f>
        <v>Oui</v>
      </c>
      <c r="L454" s="14" t="str">
        <f aca="false">IF(AND(INDEX(10_Lieux!$B:$B,U454)="Ville",INDEX(10_Lieux!$B:$B,V454)="Ville"),"/chauffeur-prive/"&amp;INDEX(10_Lieux!$E:$E,U454)&amp;"-"&amp;INDEX(10_Lieux!$E:$E,V454)&amp;"/","/chauffeur-prive/"&amp;INDEX(10_Lieux!$E:$E,U454)&amp;"/"&amp;INDEX(10_Lieux!$E:$E,V454)&amp;"/")</f>
        <v>/chauffeur-prive/bale-grenoble/</v>
      </c>
      <c r="M454" s="14" t="str">
        <f aca="false">IFERROR(INDEX($L:$L,MATCH(B454&amp;"|"&amp;A454,$Z:$Z,0)),"—")</f>
        <v>/chauffeur-prive/grenoble-bale/</v>
      </c>
      <c r="N454" s="14" t="str">
        <f aca="false">IF(LEN("Chauffeur privé "&amp;INDEX(10_Lieux!$J:$J,U454)&amp;" → "&amp;INDEX(10_Lieux!$J:$J,V454)&amp;" | 24h/24")&gt;60,"Chauffeur privé "&amp;INDEX(10_Lieux!$J:$J,U454)&amp;" → "&amp;INDEX(10_Lieux!$J:$J,V454),"Chauffeur privé "&amp;INDEX(10_Lieux!$J:$J,U454)&amp;" → "&amp;INDEX(10_Lieux!$J:$J,V454)&amp;" | 24h/24")</f>
        <v>Chauffeur privé Bâle → Grenoble | 24h/24</v>
      </c>
      <c r="O454" s="14" t="n">
        <f aca="false">LEN(N454)</f>
        <v>40</v>
      </c>
      <c r="P454" s="14" t="str">
        <f aca="false">"Chauffeur privé "&amp;INDEX(10_Lieux!$K:$K,U454)&amp;" vers "&amp;INDEX(10_Lieux!$L:$L,V454)</f>
        <v>Chauffeur privé de Bâle vers Grenoble</v>
      </c>
      <c r="Q454" s="14" t="str">
        <f aca="false">"Chauffeur privé "&amp;INDEX(10_Lieux!$K:$K,U454)&amp;" vers "&amp;INDEX(10_Lieux!$L:$L,V454)&amp;" : env. "&amp;I454&amp;" km, "&amp;J454&amp;" de route. Devis personnalisé, standard 24h/24 et 7j/7."</f>
        <v>Chauffeur privé de Bâle vers Grenoble : env. 375 km, 4 h de route. Devis personnalisé, standard 24h/24 et 7j/7.</v>
      </c>
      <c r="R454" s="14" t="n">
        <f aca="false">LEN(Q454)</f>
        <v>111</v>
      </c>
      <c r="S454" s="14" t="str">
        <f aca="false">INDEX(10_Lieux!$C:$C,U454)</f>
        <v>Suisse</v>
      </c>
      <c r="T454" s="14" t="str">
        <f aca="false">INDEX(10_Lieux!$C:$C,V454)</f>
        <v>France</v>
      </c>
      <c r="U454" s="14" t="n">
        <f aca="false">MATCH(A454,10_Lieux!$A:$A,0)</f>
        <v>121</v>
      </c>
      <c r="V454" s="14" t="n">
        <f aca="false">MATCH(B454,10_Lieux!$A:$A,0)</f>
        <v>9</v>
      </c>
      <c r="W454" s="14" t="n">
        <f aca="false">ROUND(6371*2*ASIN(SQRT(SIN(RADIANS(INDEX(10_Lieux!$F:$F,V454)-INDEX(10_Lieux!$F:$F,U454))/2)^2+COS(RADIANS(INDEX(10_Lieux!$F:$F,U454)))*COS(RADIANS(INDEX(10_Lieux!$F:$F,V454)))*SIN(RADIANS(INDEX(10_Lieux!$G:$G,V454)-INDEX(10_Lieux!$G:$G,U454))/2)^2)),1)</f>
        <v>300</v>
      </c>
      <c r="X454" s="14" t="n">
        <f aca="false">ROUND(I454/IF(I454&lt;p_seuil_vitesse,p_vit_lente,p_vit_rapide)*60/15,0)*15</f>
        <v>240</v>
      </c>
      <c r="Y454" s="14" t="n">
        <f aca="false">MAX(IF(INDEX(10_Lieux!$B:$B,U454)&lt;&gt;"Ville",INDEX(10_Lieux!$I:$I,U454),0),IF(INDEX(10_Lieux!$B:$B,V454)&lt;&gt;"Ville",INDEX(10_Lieux!$I:$I,V454),0))</f>
        <v>0</v>
      </c>
      <c r="Z454" s="14" t="str">
        <f aca="false">A454&amp;"|"&amp;B454</f>
        <v>Bâle|Grenoble</v>
      </c>
      <c r="AA454" s="14" t="str">
        <f aca="false">IF(I454&lt;p_local,"Local",IF(I454&lt;p_vv_min,"Courte distance",IF(I454&lt;p_tres_long,"Longue distance","Très longue distance")))</f>
        <v>Longue distance</v>
      </c>
    </row>
    <row r="455" customFormat="false" ht="15" hidden="false" customHeight="true" outlineLevel="0" collapsed="false">
      <c r="A455" s="1" t="s">
        <v>162</v>
      </c>
      <c r="B455" s="1" t="s">
        <v>148</v>
      </c>
      <c r="C455" s="1" t="s">
        <v>33</v>
      </c>
      <c r="D455" s="1" t="s">
        <v>124</v>
      </c>
      <c r="E455" s="1" t="s">
        <v>599</v>
      </c>
      <c r="F455" s="14" t="s">
        <v>40</v>
      </c>
      <c r="G455" s="14" t="str">
        <f aca="false">IF(I455&lt;p_local,"Local → page infra",IF(H455&gt;=p_ph1,"Phase 1",IF(H455&gt;=p_ph2,"Phase 2","Phase 3")))</f>
        <v>Phase 2</v>
      </c>
      <c r="H455" s="14" t="n">
        <f aca="false">IF(I455&lt;p_local,0,IF(C455="Aéroport → Aéroport",p_pts_plein,IF(Y455&gt;0,IF(I455&lt;=Y455,p_pts_plein,IF(I455&lt;=p_mult2*Y455,p_pts_moyen,p_pts_r3)),IF(I455&gt;=p_vv_min,p_pts_plein,IF(I455&gt;=p_vv_moy,p_pts_moyen,p_pts_court))))+IF(INDEX(10_Lieux!$D:$D,U455)=1,p_prio1,p_prio2)+IF(INDEX(10_Lieux!$D:$D,V455)=1,p_prio1,p_prio2)+IF(K455="Oui",p_tf,0)+p_hub*((INDEX(10_Lieux!$H:$H,U455)="Hub")+(INDEX(10_Lieux!$H:$H,V455)="Hub"))+IF(OR(INDEX(10_Lieux!$H:$H,U455)="Premium",INDEX(10_Lieux!$H:$H,V455)="Premium"),p_prem,0))</f>
        <v>70</v>
      </c>
      <c r="I455" s="14" t="n">
        <f aca="false">ROUND(W455*p_facteur,0)</f>
        <v>270</v>
      </c>
      <c r="J455" s="14" t="str">
        <f aca="false">IF(X455&lt;60,X455&amp;" min",INT(X455/60)&amp;" h"&amp;IF(MOD(X455,60)=0,""," "&amp;TEXT(MOD(X455,60),"00")))</f>
        <v>2 h 45</v>
      </c>
      <c r="K455" s="14" t="str">
        <f aca="false">IF(S455&lt;&gt;T455,"Oui","Non")</f>
        <v>Oui</v>
      </c>
      <c r="L455" s="14" t="str">
        <f aca="false">IF(AND(INDEX(10_Lieux!$B:$B,U455)="Ville",INDEX(10_Lieux!$B:$B,V455)="Ville"),"/chauffeur-prive/"&amp;INDEX(10_Lieux!$E:$E,U455)&amp;"-"&amp;INDEX(10_Lieux!$E:$E,V455)&amp;"/","/chauffeur-prive/"&amp;INDEX(10_Lieux!$E:$E,U455)&amp;"/"&amp;INDEX(10_Lieux!$E:$E,V455)&amp;"/")</f>
        <v>/chauffeur-prive/bale-annecy/</v>
      </c>
      <c r="M455" s="14" t="str">
        <f aca="false">IFERROR(INDEX($L:$L,MATCH(B455&amp;"|"&amp;A455,$Z:$Z,0)),"—")</f>
        <v>/chauffeur-prive/annecy-bale/</v>
      </c>
      <c r="N455" s="14" t="str">
        <f aca="false">IF(LEN("Chauffeur privé "&amp;INDEX(10_Lieux!$J:$J,U455)&amp;" → "&amp;INDEX(10_Lieux!$J:$J,V455)&amp;" | 24h/24")&gt;60,"Chauffeur privé "&amp;INDEX(10_Lieux!$J:$J,U455)&amp;" → "&amp;INDEX(10_Lieux!$J:$J,V455),"Chauffeur privé "&amp;INDEX(10_Lieux!$J:$J,U455)&amp;" → "&amp;INDEX(10_Lieux!$J:$J,V455)&amp;" | 24h/24")</f>
        <v>Chauffeur privé Bâle → Annecy | 24h/24</v>
      </c>
      <c r="O455" s="14" t="n">
        <f aca="false">LEN(N455)</f>
        <v>38</v>
      </c>
      <c r="P455" s="14" t="str">
        <f aca="false">"Chauffeur privé "&amp;INDEX(10_Lieux!$K:$K,U455)&amp;" vers "&amp;INDEX(10_Lieux!$L:$L,V455)</f>
        <v>Chauffeur privé de Bâle vers Annecy</v>
      </c>
      <c r="Q455" s="14" t="str">
        <f aca="false">"Chauffeur privé "&amp;INDEX(10_Lieux!$K:$K,U455)&amp;" vers "&amp;INDEX(10_Lieux!$L:$L,V455)&amp;" : env. "&amp;I455&amp;" km, "&amp;J455&amp;" de route. Devis personnalisé, standard 24h/24 et 7j/7."</f>
        <v>Chauffeur privé de Bâle vers Annecy : env. 270 km, 2 h 45 de route. Devis personnalisé, standard 24h/24 et 7j/7.</v>
      </c>
      <c r="R455" s="14" t="n">
        <f aca="false">LEN(Q455)</f>
        <v>112</v>
      </c>
      <c r="S455" s="14" t="str">
        <f aca="false">INDEX(10_Lieux!$C:$C,U455)</f>
        <v>Suisse</v>
      </c>
      <c r="T455" s="14" t="str">
        <f aca="false">INDEX(10_Lieux!$C:$C,V455)</f>
        <v>France</v>
      </c>
      <c r="U455" s="14" t="n">
        <f aca="false">MATCH(A455,10_Lieux!$A:$A,0)</f>
        <v>121</v>
      </c>
      <c r="V455" s="14" t="n">
        <f aca="false">MATCH(B455,10_Lieux!$A:$A,0)</f>
        <v>10</v>
      </c>
      <c r="W455" s="14" t="n">
        <f aca="false">ROUND(6371*2*ASIN(SQRT(SIN(RADIANS(INDEX(10_Lieux!$F:$F,V455)-INDEX(10_Lieux!$F:$F,U455))/2)^2+COS(RADIANS(INDEX(10_Lieux!$F:$F,U455)))*COS(RADIANS(INDEX(10_Lieux!$F:$F,V455)))*SIN(RADIANS(INDEX(10_Lieux!$G:$G,V455)-INDEX(10_Lieux!$G:$G,U455))/2)^2)),1)</f>
        <v>215.6</v>
      </c>
      <c r="X455" s="14" t="n">
        <f aca="false">ROUND(I455/IF(I455&lt;p_seuil_vitesse,p_vit_lente,p_vit_rapide)*60/15,0)*15</f>
        <v>165</v>
      </c>
      <c r="Y455" s="14" t="n">
        <f aca="false">MAX(IF(INDEX(10_Lieux!$B:$B,U455)&lt;&gt;"Ville",INDEX(10_Lieux!$I:$I,U455),0),IF(INDEX(10_Lieux!$B:$B,V455)&lt;&gt;"Ville",INDEX(10_Lieux!$I:$I,V455),0))</f>
        <v>0</v>
      </c>
      <c r="Z455" s="14" t="str">
        <f aca="false">A455&amp;"|"&amp;B455</f>
        <v>Bâle|Annecy</v>
      </c>
      <c r="AA455" s="14" t="str">
        <f aca="false">IF(I455&lt;p_local,"Local",IF(I455&lt;p_vv_min,"Courte distance",IF(I455&lt;p_tres_long,"Longue distance","Très longue distance")))</f>
        <v>Longue distance</v>
      </c>
    </row>
    <row r="456" customFormat="false" ht="15" hidden="false" customHeight="true" outlineLevel="0" collapsed="false">
      <c r="A456" s="1" t="s">
        <v>162</v>
      </c>
      <c r="B456" s="1" t="s">
        <v>150</v>
      </c>
      <c r="C456" s="1" t="s">
        <v>33</v>
      </c>
      <c r="D456" s="1" t="s">
        <v>124</v>
      </c>
      <c r="E456" s="1" t="s">
        <v>600</v>
      </c>
      <c r="F456" s="14" t="s">
        <v>40</v>
      </c>
      <c r="G456" s="14" t="str">
        <f aca="false">IF(I456&lt;p_local,"Local → page infra",IF(H456&gt;=p_ph1,"Phase 1",IF(H456&gt;=p_ph2,"Phase 2","Phase 3")))</f>
        <v>Phase 2</v>
      </c>
      <c r="H456" s="14" t="n">
        <f aca="false">IF(I456&lt;p_local,0,IF(C456="Aéroport → Aéroport",p_pts_plein,IF(Y456&gt;0,IF(I456&lt;=Y456,p_pts_plein,IF(I456&lt;=p_mult2*Y456,p_pts_moyen,p_pts_r3)),IF(I456&gt;=p_vv_min,p_pts_plein,IF(I456&gt;=p_vv_moy,p_pts_moyen,p_pts_court))))+IF(INDEX(10_Lieux!$D:$D,U456)=1,p_prio1,p_prio2)+IF(INDEX(10_Lieux!$D:$D,V456)=1,p_prio1,p_prio2)+IF(K456="Oui",p_tf,0)+p_hub*((INDEX(10_Lieux!$H:$H,U456)="Hub")+(INDEX(10_Lieux!$H:$H,V456)="Hub"))+IF(OR(INDEX(10_Lieux!$H:$H,U456)="Premium",INDEX(10_Lieux!$H:$H,V456)="Premium"),p_prem,0))</f>
        <v>65</v>
      </c>
      <c r="I456" s="14" t="n">
        <f aca="false">ROUND(W456*p_facteur,0)</f>
        <v>320</v>
      </c>
      <c r="J456" s="14" t="str">
        <f aca="false">IF(X456&lt;60,X456&amp;" min",INT(X456/60)&amp;" h"&amp;IF(MOD(X456,60)=0,""," "&amp;TEXT(MOD(X456,60),"00")))</f>
        <v>3 h 15</v>
      </c>
      <c r="K456" s="14" t="str">
        <f aca="false">IF(S456&lt;&gt;T456,"Oui","Non")</f>
        <v>Oui</v>
      </c>
      <c r="L456" s="14" t="str">
        <f aca="false">IF(AND(INDEX(10_Lieux!$B:$B,U456)="Ville",INDEX(10_Lieux!$B:$B,V456)="Ville"),"/chauffeur-prive/"&amp;INDEX(10_Lieux!$E:$E,U456)&amp;"-"&amp;INDEX(10_Lieux!$E:$E,V456)&amp;"/","/chauffeur-prive/"&amp;INDEX(10_Lieux!$E:$E,U456)&amp;"/"&amp;INDEX(10_Lieux!$E:$E,V456)&amp;"/")</f>
        <v>/chauffeur-prive/bale-chambery/</v>
      </c>
      <c r="M456" s="14" t="str">
        <f aca="false">IFERROR(INDEX($L:$L,MATCH(B456&amp;"|"&amp;A456,$Z:$Z,0)),"—")</f>
        <v>/chauffeur-prive/chambery-bale/</v>
      </c>
      <c r="N456" s="14" t="str">
        <f aca="false">IF(LEN("Chauffeur privé "&amp;INDEX(10_Lieux!$J:$J,U456)&amp;" → "&amp;INDEX(10_Lieux!$J:$J,V456)&amp;" | 24h/24")&gt;60,"Chauffeur privé "&amp;INDEX(10_Lieux!$J:$J,U456)&amp;" → "&amp;INDEX(10_Lieux!$J:$J,V456),"Chauffeur privé "&amp;INDEX(10_Lieux!$J:$J,U456)&amp;" → "&amp;INDEX(10_Lieux!$J:$J,V456)&amp;" | 24h/24")</f>
        <v>Chauffeur privé Bâle → Chambéry | 24h/24</v>
      </c>
      <c r="O456" s="14" t="n">
        <f aca="false">LEN(N456)</f>
        <v>40</v>
      </c>
      <c r="P456" s="14" t="str">
        <f aca="false">"Chauffeur privé "&amp;INDEX(10_Lieux!$K:$K,U456)&amp;" vers "&amp;INDEX(10_Lieux!$L:$L,V456)</f>
        <v>Chauffeur privé de Bâle vers Chambéry</v>
      </c>
      <c r="Q456" s="14" t="str">
        <f aca="false">"Chauffeur privé "&amp;INDEX(10_Lieux!$K:$K,U456)&amp;" vers "&amp;INDEX(10_Lieux!$L:$L,V456)&amp;" : env. "&amp;I456&amp;" km, "&amp;J456&amp;" de route. Devis personnalisé, standard 24h/24 et 7j/7."</f>
        <v>Chauffeur privé de Bâle vers Chambéry : env. 320 km, 3 h 15 de route. Devis personnalisé, standard 24h/24 et 7j/7.</v>
      </c>
      <c r="R456" s="14" t="n">
        <f aca="false">LEN(Q456)</f>
        <v>114</v>
      </c>
      <c r="S456" s="14" t="str">
        <f aca="false">INDEX(10_Lieux!$C:$C,U456)</f>
        <v>Suisse</v>
      </c>
      <c r="T456" s="14" t="str">
        <f aca="false">INDEX(10_Lieux!$C:$C,V456)</f>
        <v>France</v>
      </c>
      <c r="U456" s="14" t="n">
        <f aca="false">MATCH(A456,10_Lieux!$A:$A,0)</f>
        <v>121</v>
      </c>
      <c r="V456" s="14" t="n">
        <f aca="false">MATCH(B456,10_Lieux!$A:$A,0)</f>
        <v>11</v>
      </c>
      <c r="W456" s="14" t="n">
        <f aca="false">ROUND(6371*2*ASIN(SQRT(SIN(RADIANS(INDEX(10_Lieux!$F:$F,V456)-INDEX(10_Lieux!$F:$F,U456))/2)^2+COS(RADIANS(INDEX(10_Lieux!$F:$F,U456)))*COS(RADIANS(INDEX(10_Lieux!$F:$F,V456)))*SIN(RADIANS(INDEX(10_Lieux!$G:$G,V456)-INDEX(10_Lieux!$G:$G,U456))/2)^2)),1)</f>
        <v>256.1</v>
      </c>
      <c r="X456" s="14" t="n">
        <f aca="false">ROUND(I456/IF(I456&lt;p_seuil_vitesse,p_vit_lente,p_vit_rapide)*60/15,0)*15</f>
        <v>195</v>
      </c>
      <c r="Y456" s="14" t="n">
        <f aca="false">MAX(IF(INDEX(10_Lieux!$B:$B,U456)&lt;&gt;"Ville",INDEX(10_Lieux!$I:$I,U456),0),IF(INDEX(10_Lieux!$B:$B,V456)&lt;&gt;"Ville",INDEX(10_Lieux!$I:$I,V456),0))</f>
        <v>0</v>
      </c>
      <c r="Z456" s="14" t="str">
        <f aca="false">A456&amp;"|"&amp;B456</f>
        <v>Bâle|Chambéry</v>
      </c>
      <c r="AA456" s="14" t="str">
        <f aca="false">IF(I456&lt;p_local,"Local",IF(I456&lt;p_vv_min,"Courte distance",IF(I456&lt;p_tres_long,"Longue distance","Très longue distance")))</f>
        <v>Longue distance</v>
      </c>
    </row>
    <row r="457" customFormat="false" ht="15" hidden="false" customHeight="true" outlineLevel="0" collapsed="false">
      <c r="A457" s="1" t="s">
        <v>162</v>
      </c>
      <c r="B457" s="1" t="s">
        <v>152</v>
      </c>
      <c r="C457" s="1" t="s">
        <v>33</v>
      </c>
      <c r="D457" s="1" t="s">
        <v>124</v>
      </c>
      <c r="E457" s="1" t="s">
        <v>601</v>
      </c>
      <c r="F457" s="14" t="s">
        <v>40</v>
      </c>
      <c r="G457" s="14" t="str">
        <f aca="false">IF(I457&lt;p_local,"Local → page infra",IF(H457&gt;=p_ph1,"Phase 1",IF(H457&gt;=p_ph2,"Phase 2","Phase 3")))</f>
        <v>Phase 2</v>
      </c>
      <c r="H457" s="14" t="n">
        <f aca="false">IF(I457&lt;p_local,0,IF(C457="Aéroport → Aéroport",p_pts_plein,IF(Y457&gt;0,IF(I457&lt;=Y457,p_pts_plein,IF(I457&lt;=p_mult2*Y457,p_pts_moyen,p_pts_r3)),IF(I457&gt;=p_vv_min,p_pts_plein,IF(I457&gt;=p_vv_moy,p_pts_moyen,p_pts_court))))+IF(INDEX(10_Lieux!$D:$D,U457)=1,p_prio1,p_prio2)+IF(INDEX(10_Lieux!$D:$D,V457)=1,p_prio1,p_prio2)+IF(K457="Oui",p_tf,0)+p_hub*((INDEX(10_Lieux!$H:$H,U457)="Hub")+(INDEX(10_Lieux!$H:$H,V457)="Hub"))+IF(OR(INDEX(10_Lieux!$H:$H,U457)="Premium",INDEX(10_Lieux!$H:$H,V457)="Premium"),p_prem,0))</f>
        <v>70</v>
      </c>
      <c r="I457" s="14" t="n">
        <f aca="false">ROUND(W457*p_facteur,0)</f>
        <v>233</v>
      </c>
      <c r="J457" s="14" t="str">
        <f aca="false">IF(X457&lt;60,X457&amp;" min",INT(X457/60)&amp;" h"&amp;IF(MOD(X457,60)=0,""," "&amp;TEXT(MOD(X457,60),"00")))</f>
        <v>2 h 30</v>
      </c>
      <c r="K457" s="14" t="str">
        <f aca="false">IF(S457&lt;&gt;T457,"Oui","Non")</f>
        <v>Non</v>
      </c>
      <c r="L457" s="14" t="str">
        <f aca="false">IF(AND(INDEX(10_Lieux!$B:$B,U457)="Ville",INDEX(10_Lieux!$B:$B,V457)="Ville"),"/chauffeur-prive/"&amp;INDEX(10_Lieux!$E:$E,U457)&amp;"-"&amp;INDEX(10_Lieux!$E:$E,V457)&amp;"/","/chauffeur-prive/"&amp;INDEX(10_Lieux!$E:$E,U457)&amp;"/"&amp;INDEX(10_Lieux!$E:$E,V457)&amp;"/")</f>
        <v>/chauffeur-prive/bale-geneve/</v>
      </c>
      <c r="M457" s="14" t="str">
        <f aca="false">IFERROR(INDEX($L:$L,MATCH(B457&amp;"|"&amp;A457,$Z:$Z,0)),"—")</f>
        <v>/chauffeur-prive/geneve-bale/</v>
      </c>
      <c r="N457" s="14" t="str">
        <f aca="false">IF(LEN("Chauffeur privé "&amp;INDEX(10_Lieux!$J:$J,U457)&amp;" → "&amp;INDEX(10_Lieux!$J:$J,V457)&amp;" | 24h/24")&gt;60,"Chauffeur privé "&amp;INDEX(10_Lieux!$J:$J,U457)&amp;" → "&amp;INDEX(10_Lieux!$J:$J,V457),"Chauffeur privé "&amp;INDEX(10_Lieux!$J:$J,U457)&amp;" → "&amp;INDEX(10_Lieux!$J:$J,V457)&amp;" | 24h/24")</f>
        <v>Chauffeur privé Bâle → Genève | 24h/24</v>
      </c>
      <c r="O457" s="14" t="n">
        <f aca="false">LEN(N457)</f>
        <v>38</v>
      </c>
      <c r="P457" s="14" t="str">
        <f aca="false">"Chauffeur privé "&amp;INDEX(10_Lieux!$K:$K,U457)&amp;" vers "&amp;INDEX(10_Lieux!$L:$L,V457)</f>
        <v>Chauffeur privé de Bâle vers Genève</v>
      </c>
      <c r="Q457" s="14" t="str">
        <f aca="false">"Chauffeur privé "&amp;INDEX(10_Lieux!$K:$K,U457)&amp;" vers "&amp;INDEX(10_Lieux!$L:$L,V457)&amp;" : env. "&amp;I457&amp;" km, "&amp;J457&amp;" de route. Devis personnalisé, standard 24h/24 et 7j/7."</f>
        <v>Chauffeur privé de Bâle vers Genève : env. 233 km, 2 h 30 de route. Devis personnalisé, standard 24h/24 et 7j/7.</v>
      </c>
      <c r="R457" s="14" t="n">
        <f aca="false">LEN(Q457)</f>
        <v>112</v>
      </c>
      <c r="S457" s="14" t="str">
        <f aca="false">INDEX(10_Lieux!$C:$C,U457)</f>
        <v>Suisse</v>
      </c>
      <c r="T457" s="14" t="str">
        <f aca="false">INDEX(10_Lieux!$C:$C,V457)</f>
        <v>Suisse</v>
      </c>
      <c r="U457" s="14" t="n">
        <f aca="false">MATCH(A457,10_Lieux!$A:$A,0)</f>
        <v>121</v>
      </c>
      <c r="V457" s="14" t="n">
        <f aca="false">MATCH(B457,10_Lieux!$A:$A,0)</f>
        <v>111</v>
      </c>
      <c r="W457" s="14" t="n">
        <f aca="false">ROUND(6371*2*ASIN(SQRT(SIN(RADIANS(INDEX(10_Lieux!$F:$F,V457)-INDEX(10_Lieux!$F:$F,U457))/2)^2+COS(RADIANS(INDEX(10_Lieux!$F:$F,U457)))*COS(RADIANS(INDEX(10_Lieux!$F:$F,V457)))*SIN(RADIANS(INDEX(10_Lieux!$G:$G,V457)-INDEX(10_Lieux!$G:$G,U457))/2)^2)),1)</f>
        <v>186.6</v>
      </c>
      <c r="X457" s="14" t="n">
        <f aca="false">ROUND(I457/IF(I457&lt;p_seuil_vitesse,p_vit_lente,p_vit_rapide)*60/15,0)*15</f>
        <v>150</v>
      </c>
      <c r="Y457" s="14" t="n">
        <f aca="false">MAX(IF(INDEX(10_Lieux!$B:$B,U457)&lt;&gt;"Ville",INDEX(10_Lieux!$I:$I,U457),0),IF(INDEX(10_Lieux!$B:$B,V457)&lt;&gt;"Ville",INDEX(10_Lieux!$I:$I,V457),0))</f>
        <v>0</v>
      </c>
      <c r="Z457" s="14" t="str">
        <f aca="false">A457&amp;"|"&amp;B457</f>
        <v>Bâle|Genève</v>
      </c>
      <c r="AA457" s="14" t="str">
        <f aca="false">IF(I457&lt;p_local,"Local",IF(I457&lt;p_vv_min,"Courte distance",IF(I457&lt;p_tres_long,"Longue distance","Très longue distance")))</f>
        <v>Longue distance</v>
      </c>
    </row>
    <row r="458" customFormat="false" ht="15" hidden="false" customHeight="true" outlineLevel="0" collapsed="false">
      <c r="A458" s="1" t="s">
        <v>162</v>
      </c>
      <c r="B458" s="1" t="s">
        <v>154</v>
      </c>
      <c r="C458" s="1" t="s">
        <v>33</v>
      </c>
      <c r="D458" s="1" t="s">
        <v>124</v>
      </c>
      <c r="E458" s="1" t="s">
        <v>602</v>
      </c>
      <c r="F458" s="14" t="s">
        <v>40</v>
      </c>
      <c r="G458" s="14" t="str">
        <f aca="false">IF(I458&lt;p_local,"Local → page infra",IF(H458&gt;=p_ph1,"Phase 1",IF(H458&gt;=p_ph2,"Phase 2","Phase 3")))</f>
        <v>Phase 3</v>
      </c>
      <c r="H458" s="14" t="n">
        <f aca="false">IF(I458&lt;p_local,0,IF(C458="Aéroport → Aéroport",p_pts_plein,IF(Y458&gt;0,IF(I458&lt;=Y458,p_pts_plein,IF(I458&lt;=p_mult2*Y458,p_pts_moyen,p_pts_r3)),IF(I458&gt;=p_vv_min,p_pts_plein,IF(I458&gt;=p_vv_moy,p_pts_moyen,p_pts_court))))+IF(INDEX(10_Lieux!$D:$D,U458)=1,p_prio1,p_prio2)+IF(INDEX(10_Lieux!$D:$D,V458)=1,p_prio1,p_prio2)+IF(K458="Oui",p_tf,0)+p_hub*((INDEX(10_Lieux!$H:$H,U458)="Hub")+(INDEX(10_Lieux!$H:$H,V458)="Hub"))+IF(OR(INDEX(10_Lieux!$H:$H,U458)="Premium",INDEX(10_Lieux!$H:$H,V458)="Premium"),p_prem,0))</f>
        <v>60</v>
      </c>
      <c r="I458" s="14" t="n">
        <f aca="false">ROUND(W458*p_facteur,0)</f>
        <v>171</v>
      </c>
      <c r="J458" s="14" t="str">
        <f aca="false">IF(X458&lt;60,X458&amp;" min",INT(X458/60)&amp;" h"&amp;IF(MOD(X458,60)=0,""," "&amp;TEXT(MOD(X458,60),"00")))</f>
        <v>1 h 45</v>
      </c>
      <c r="K458" s="14" t="str">
        <f aca="false">IF(S458&lt;&gt;T458,"Oui","Non")</f>
        <v>Non</v>
      </c>
      <c r="L458" s="14" t="str">
        <f aca="false">IF(AND(INDEX(10_Lieux!$B:$B,U458)="Ville",INDEX(10_Lieux!$B:$B,V458)="Ville"),"/chauffeur-prive/"&amp;INDEX(10_Lieux!$E:$E,U458)&amp;"-"&amp;INDEX(10_Lieux!$E:$E,V458)&amp;"/","/chauffeur-prive/"&amp;INDEX(10_Lieux!$E:$E,U458)&amp;"/"&amp;INDEX(10_Lieux!$E:$E,V458)&amp;"/")</f>
        <v>/chauffeur-prive/bale-lausanne/</v>
      </c>
      <c r="M458" s="14" t="str">
        <f aca="false">IFERROR(INDEX($L:$L,MATCH(B458&amp;"|"&amp;A458,$Z:$Z,0)),"—")</f>
        <v>/chauffeur-prive/lausanne-bale/</v>
      </c>
      <c r="N458" s="14" t="str">
        <f aca="false">IF(LEN("Chauffeur privé "&amp;INDEX(10_Lieux!$J:$J,U458)&amp;" → "&amp;INDEX(10_Lieux!$J:$J,V458)&amp;" | 24h/24")&gt;60,"Chauffeur privé "&amp;INDEX(10_Lieux!$J:$J,U458)&amp;" → "&amp;INDEX(10_Lieux!$J:$J,V458),"Chauffeur privé "&amp;INDEX(10_Lieux!$J:$J,U458)&amp;" → "&amp;INDEX(10_Lieux!$J:$J,V458)&amp;" | 24h/24")</f>
        <v>Chauffeur privé Bâle → Lausanne | 24h/24</v>
      </c>
      <c r="O458" s="14" t="n">
        <f aca="false">LEN(N458)</f>
        <v>40</v>
      </c>
      <c r="P458" s="14" t="str">
        <f aca="false">"Chauffeur privé "&amp;INDEX(10_Lieux!$K:$K,U458)&amp;" vers "&amp;INDEX(10_Lieux!$L:$L,V458)</f>
        <v>Chauffeur privé de Bâle vers Lausanne</v>
      </c>
      <c r="Q458" s="14" t="str">
        <f aca="false">"Chauffeur privé "&amp;INDEX(10_Lieux!$K:$K,U458)&amp;" vers "&amp;INDEX(10_Lieux!$L:$L,V458)&amp;" : env. "&amp;I458&amp;" km, "&amp;J458&amp;" de route. Devis personnalisé, standard 24h/24 et 7j/7."</f>
        <v>Chauffeur privé de Bâle vers Lausanne : env. 171 km, 1 h 45 de route. Devis personnalisé, standard 24h/24 et 7j/7.</v>
      </c>
      <c r="R458" s="14" t="n">
        <f aca="false">LEN(Q458)</f>
        <v>114</v>
      </c>
      <c r="S458" s="14" t="str">
        <f aca="false">INDEX(10_Lieux!$C:$C,U458)</f>
        <v>Suisse</v>
      </c>
      <c r="T458" s="14" t="str">
        <f aca="false">INDEX(10_Lieux!$C:$C,V458)</f>
        <v>Suisse</v>
      </c>
      <c r="U458" s="14" t="n">
        <f aca="false">MATCH(A458,10_Lieux!$A:$A,0)</f>
        <v>121</v>
      </c>
      <c r="V458" s="14" t="n">
        <f aca="false">MATCH(B458,10_Lieux!$A:$A,0)</f>
        <v>112</v>
      </c>
      <c r="W458" s="14" t="n">
        <f aca="false">ROUND(6371*2*ASIN(SQRT(SIN(RADIANS(INDEX(10_Lieux!$F:$F,V458)-INDEX(10_Lieux!$F:$F,U458))/2)^2+COS(RADIANS(INDEX(10_Lieux!$F:$F,U458)))*COS(RADIANS(INDEX(10_Lieux!$F:$F,V458)))*SIN(RADIANS(INDEX(10_Lieux!$G:$G,V458)-INDEX(10_Lieux!$G:$G,U458))/2)^2)),1)</f>
        <v>136.5</v>
      </c>
      <c r="X458" s="14" t="n">
        <f aca="false">ROUND(I458/IF(I458&lt;p_seuil_vitesse,p_vit_lente,p_vit_rapide)*60/15,0)*15</f>
        <v>105</v>
      </c>
      <c r="Y458" s="14" t="n">
        <f aca="false">MAX(IF(INDEX(10_Lieux!$B:$B,U458)&lt;&gt;"Ville",INDEX(10_Lieux!$I:$I,U458),0),IF(INDEX(10_Lieux!$B:$B,V458)&lt;&gt;"Ville",INDEX(10_Lieux!$I:$I,V458),0))</f>
        <v>0</v>
      </c>
      <c r="Z458" s="14" t="str">
        <f aca="false">A458&amp;"|"&amp;B458</f>
        <v>Bâle|Lausanne</v>
      </c>
      <c r="AA458" s="14" t="str">
        <f aca="false">IF(I458&lt;p_local,"Local",IF(I458&lt;p_vv_min,"Courte distance",IF(I458&lt;p_tres_long,"Longue distance","Très longue distance")))</f>
        <v>Longue distance</v>
      </c>
    </row>
    <row r="459" customFormat="false" ht="15" hidden="false" customHeight="true" outlineLevel="0" collapsed="false">
      <c r="A459" s="1" t="s">
        <v>162</v>
      </c>
      <c r="B459" s="1" t="s">
        <v>156</v>
      </c>
      <c r="C459" s="1" t="s">
        <v>33</v>
      </c>
      <c r="D459" s="1" t="s">
        <v>124</v>
      </c>
      <c r="E459" s="1" t="s">
        <v>603</v>
      </c>
      <c r="F459" s="14" t="s">
        <v>40</v>
      </c>
      <c r="G459" s="14" t="str">
        <f aca="false">IF(I459&lt;p_local,"Local → page infra",IF(H459&gt;=p_ph1,"Phase 1",IF(H459&gt;=p_ph2,"Phase 2","Phase 3")))</f>
        <v>Phase 1</v>
      </c>
      <c r="H459" s="14" t="n">
        <f aca="false">IF(I459&lt;p_local,0,IF(C459="Aéroport → Aéroport",p_pts_plein,IF(Y459&gt;0,IF(I459&lt;=Y459,p_pts_plein,IF(I459&lt;=p_mult2*Y459,p_pts_moyen,p_pts_r3)),IF(I459&gt;=p_vv_min,p_pts_plein,IF(I459&gt;=p_vv_moy,p_pts_moyen,p_pts_court))))+IF(INDEX(10_Lieux!$D:$D,U459)=1,p_prio1,p_prio2)+IF(INDEX(10_Lieux!$D:$D,V459)=1,p_prio1,p_prio2)+IF(K459="Oui",p_tf,0)+p_hub*((INDEX(10_Lieux!$H:$H,U459)="Hub")+(INDEX(10_Lieux!$H:$H,V459)="Hub"))+IF(OR(INDEX(10_Lieux!$H:$H,U459)="Premium",INDEX(10_Lieux!$H:$H,V459)="Premium"),p_prem,0))</f>
        <v>80</v>
      </c>
      <c r="I459" s="14" t="n">
        <f aca="false">ROUND(W459*p_facteur,0)</f>
        <v>543</v>
      </c>
      <c r="J459" s="14" t="str">
        <f aca="false">IF(X459&lt;60,X459&amp;" min",INT(X459/60)&amp;" h"&amp;IF(MOD(X459,60)=0,""," "&amp;TEXT(MOD(X459,60),"00")))</f>
        <v>5 h 45</v>
      </c>
      <c r="K459" s="14" t="str">
        <f aca="false">IF(S459&lt;&gt;T459,"Oui","Non")</f>
        <v>Oui</v>
      </c>
      <c r="L459" s="14" t="str">
        <f aca="false">IF(AND(INDEX(10_Lieux!$B:$B,U459)="Ville",INDEX(10_Lieux!$B:$B,V459)="Ville"),"/chauffeur-prive/"&amp;INDEX(10_Lieux!$E:$E,U459)&amp;"-"&amp;INDEX(10_Lieux!$E:$E,V459)&amp;"/","/chauffeur-prive/"&amp;INDEX(10_Lieux!$E:$E,U459)&amp;"/"&amp;INDEX(10_Lieux!$E:$E,V459)&amp;"/")</f>
        <v>/chauffeur-prive/bale-bruxelles/</v>
      </c>
      <c r="M459" s="14" t="str">
        <f aca="false">IFERROR(INDEX($L:$L,MATCH(B459&amp;"|"&amp;A459,$Z:$Z,0)),"—")</f>
        <v>/chauffeur-prive/bruxelles-bale/</v>
      </c>
      <c r="N459" s="14" t="str">
        <f aca="false">IF(LEN("Chauffeur privé "&amp;INDEX(10_Lieux!$J:$J,U459)&amp;" → "&amp;INDEX(10_Lieux!$J:$J,V459)&amp;" | 24h/24")&gt;60,"Chauffeur privé "&amp;INDEX(10_Lieux!$J:$J,U459)&amp;" → "&amp;INDEX(10_Lieux!$J:$J,V459),"Chauffeur privé "&amp;INDEX(10_Lieux!$J:$J,U459)&amp;" → "&amp;INDEX(10_Lieux!$J:$J,V459)&amp;" | 24h/24")</f>
        <v>Chauffeur privé Bâle → Bruxelles | 24h/24</v>
      </c>
      <c r="O459" s="14" t="n">
        <f aca="false">LEN(N459)</f>
        <v>41</v>
      </c>
      <c r="P459" s="14" t="str">
        <f aca="false">"Chauffeur privé "&amp;INDEX(10_Lieux!$K:$K,U459)&amp;" vers "&amp;INDEX(10_Lieux!$L:$L,V459)</f>
        <v>Chauffeur privé de Bâle vers Bruxelles</v>
      </c>
      <c r="Q459" s="14" t="str">
        <f aca="false">"Chauffeur privé "&amp;INDEX(10_Lieux!$K:$K,U459)&amp;" vers "&amp;INDEX(10_Lieux!$L:$L,V459)&amp;" : env. "&amp;I459&amp;" km, "&amp;J459&amp;" de route. Devis personnalisé, standard 24h/24 et 7j/7."</f>
        <v>Chauffeur privé de Bâle vers Bruxelles : env. 543 km, 5 h 45 de route. Devis personnalisé, standard 24h/24 et 7j/7.</v>
      </c>
      <c r="R459" s="14" t="n">
        <f aca="false">LEN(Q459)</f>
        <v>115</v>
      </c>
      <c r="S459" s="14" t="str">
        <f aca="false">INDEX(10_Lieux!$C:$C,U459)</f>
        <v>Suisse</v>
      </c>
      <c r="T459" s="14" t="str">
        <f aca="false">INDEX(10_Lieux!$C:$C,V459)</f>
        <v>Belgique</v>
      </c>
      <c r="U459" s="14" t="n">
        <f aca="false">MATCH(A459,10_Lieux!$A:$A,0)</f>
        <v>121</v>
      </c>
      <c r="V459" s="14" t="n">
        <f aca="false">MATCH(B459,10_Lieux!$A:$A,0)</f>
        <v>93</v>
      </c>
      <c r="W459" s="14" t="n">
        <f aca="false">ROUND(6371*2*ASIN(SQRT(SIN(RADIANS(INDEX(10_Lieux!$F:$F,V459)-INDEX(10_Lieux!$F:$F,U459))/2)^2+COS(RADIANS(INDEX(10_Lieux!$F:$F,U459)))*COS(RADIANS(INDEX(10_Lieux!$F:$F,V459)))*SIN(RADIANS(INDEX(10_Lieux!$G:$G,V459)-INDEX(10_Lieux!$G:$G,U459))/2)^2)),1)</f>
        <v>434.3</v>
      </c>
      <c r="X459" s="14" t="n">
        <f aca="false">ROUND(I459/IF(I459&lt;p_seuil_vitesse,p_vit_lente,p_vit_rapide)*60/15,0)*15</f>
        <v>345</v>
      </c>
      <c r="Y459" s="14" t="n">
        <f aca="false">MAX(IF(INDEX(10_Lieux!$B:$B,U459)&lt;&gt;"Ville",INDEX(10_Lieux!$I:$I,U459),0),IF(INDEX(10_Lieux!$B:$B,V459)&lt;&gt;"Ville",INDEX(10_Lieux!$I:$I,V459),0))</f>
        <v>0</v>
      </c>
      <c r="Z459" s="14" t="str">
        <f aca="false">A459&amp;"|"&amp;B459</f>
        <v>Bâle|Bruxelles</v>
      </c>
      <c r="AA459" s="14" t="str">
        <f aca="false">IF(I459&lt;p_local,"Local",IF(I459&lt;p_vv_min,"Courte distance",IF(I459&lt;p_tres_long,"Longue distance","Très longue distance")))</f>
        <v>Longue distance</v>
      </c>
    </row>
    <row r="460" customFormat="false" ht="15" hidden="false" customHeight="true" outlineLevel="0" collapsed="false">
      <c r="A460" s="1" t="s">
        <v>162</v>
      </c>
      <c r="B460" s="1" t="s">
        <v>158</v>
      </c>
      <c r="C460" s="1" t="s">
        <v>33</v>
      </c>
      <c r="D460" s="1" t="s">
        <v>124</v>
      </c>
      <c r="E460" s="1" t="s">
        <v>604</v>
      </c>
      <c r="F460" s="14" t="s">
        <v>40</v>
      </c>
      <c r="G460" s="14" t="str">
        <f aca="false">IF(I460&lt;p_local,"Local → page infra",IF(H460&gt;=p_ph1,"Phase 1",IF(H460&gt;=p_ph2,"Phase 2","Phase 3")))</f>
        <v>Phase 2</v>
      </c>
      <c r="H460" s="14" t="n">
        <f aca="false">IF(I460&lt;p_local,0,IF(C460="Aéroport → Aéroport",p_pts_plein,IF(Y460&gt;0,IF(I460&lt;=Y460,p_pts_plein,IF(I460&lt;=p_mult2*Y460,p_pts_moyen,p_pts_r3)),IF(I460&gt;=p_vv_min,p_pts_plein,IF(I460&gt;=p_vv_moy,p_pts_moyen,p_pts_court))))+IF(INDEX(10_Lieux!$D:$D,U460)=1,p_prio1,p_prio2)+IF(INDEX(10_Lieux!$D:$D,V460)=1,p_prio1,p_prio2)+IF(K460="Oui",p_tf,0)+p_hub*((INDEX(10_Lieux!$H:$H,U460)="Hub")+(INDEX(10_Lieux!$H:$H,V460)="Hub"))+IF(OR(INDEX(10_Lieux!$H:$H,U460)="Premium",INDEX(10_Lieux!$H:$H,V460)="Premium"),p_prem,0))</f>
        <v>70</v>
      </c>
      <c r="I460" s="14" t="n">
        <f aca="false">ROUND(W460*p_facteur,0)</f>
        <v>465</v>
      </c>
      <c r="J460" s="14" t="str">
        <f aca="false">IF(X460&lt;60,X460&amp;" min",INT(X460/60)&amp;" h"&amp;IF(MOD(X460,60)=0,""," "&amp;TEXT(MOD(X460,60),"00")))</f>
        <v>5 h</v>
      </c>
      <c r="K460" s="14" t="str">
        <f aca="false">IF(S460&lt;&gt;T460,"Oui","Non")</f>
        <v>Oui</v>
      </c>
      <c r="L460" s="14" t="str">
        <f aca="false">IF(AND(INDEX(10_Lieux!$B:$B,U460)="Ville",INDEX(10_Lieux!$B:$B,V460)="Ville"),"/chauffeur-prive/"&amp;INDEX(10_Lieux!$E:$E,U460)&amp;"-"&amp;INDEX(10_Lieux!$E:$E,V460)&amp;"/","/chauffeur-prive/"&amp;INDEX(10_Lieux!$E:$E,U460)&amp;"/"&amp;INDEX(10_Lieux!$E:$E,V460)&amp;"/")</f>
        <v>/chauffeur-prive/bale-liege/</v>
      </c>
      <c r="M460" s="14" t="str">
        <f aca="false">IFERROR(INDEX($L:$L,MATCH(B460&amp;"|"&amp;A460,$Z:$Z,0)),"—")</f>
        <v>/chauffeur-prive/liege-bale/</v>
      </c>
      <c r="N460" s="14" t="str">
        <f aca="false">IF(LEN("Chauffeur privé "&amp;INDEX(10_Lieux!$J:$J,U460)&amp;" → "&amp;INDEX(10_Lieux!$J:$J,V460)&amp;" | 24h/24")&gt;60,"Chauffeur privé "&amp;INDEX(10_Lieux!$J:$J,U460)&amp;" → "&amp;INDEX(10_Lieux!$J:$J,V460),"Chauffeur privé "&amp;INDEX(10_Lieux!$J:$J,U460)&amp;" → "&amp;INDEX(10_Lieux!$J:$J,V460)&amp;" | 24h/24")</f>
        <v>Chauffeur privé Bâle → Liège | 24h/24</v>
      </c>
      <c r="O460" s="14" t="n">
        <f aca="false">LEN(N460)</f>
        <v>37</v>
      </c>
      <c r="P460" s="14" t="str">
        <f aca="false">"Chauffeur privé "&amp;INDEX(10_Lieux!$K:$K,U460)&amp;" vers "&amp;INDEX(10_Lieux!$L:$L,V460)</f>
        <v>Chauffeur privé de Bâle vers Liège</v>
      </c>
      <c r="Q460" s="14" t="str">
        <f aca="false">"Chauffeur privé "&amp;INDEX(10_Lieux!$K:$K,U460)&amp;" vers "&amp;INDEX(10_Lieux!$L:$L,V460)&amp;" : env. "&amp;I460&amp;" km, "&amp;J460&amp;" de route. Devis personnalisé, standard 24h/24 et 7j/7."</f>
        <v>Chauffeur privé de Bâle vers Liège : env. 465 km, 5 h de route. Devis personnalisé, standard 24h/24 et 7j/7.</v>
      </c>
      <c r="R460" s="14" t="n">
        <f aca="false">LEN(Q460)</f>
        <v>108</v>
      </c>
      <c r="S460" s="14" t="str">
        <f aca="false">INDEX(10_Lieux!$C:$C,U460)</f>
        <v>Suisse</v>
      </c>
      <c r="T460" s="14" t="str">
        <f aca="false">INDEX(10_Lieux!$C:$C,V460)</f>
        <v>Belgique</v>
      </c>
      <c r="U460" s="14" t="n">
        <f aca="false">MATCH(A460,10_Lieux!$A:$A,0)</f>
        <v>121</v>
      </c>
      <c r="V460" s="14" t="n">
        <f aca="false">MATCH(B460,10_Lieux!$A:$A,0)</f>
        <v>94</v>
      </c>
      <c r="W460" s="14" t="n">
        <f aca="false">ROUND(6371*2*ASIN(SQRT(SIN(RADIANS(INDEX(10_Lieux!$F:$F,V460)-INDEX(10_Lieux!$F:$F,U460))/2)^2+COS(RADIANS(INDEX(10_Lieux!$F:$F,U460)))*COS(RADIANS(INDEX(10_Lieux!$F:$F,V460)))*SIN(RADIANS(INDEX(10_Lieux!$G:$G,V460)-INDEX(10_Lieux!$G:$G,U460))/2)^2)),1)</f>
        <v>372</v>
      </c>
      <c r="X460" s="14" t="n">
        <f aca="false">ROUND(I460/IF(I460&lt;p_seuil_vitesse,p_vit_lente,p_vit_rapide)*60/15,0)*15</f>
        <v>300</v>
      </c>
      <c r="Y460" s="14" t="n">
        <f aca="false">MAX(IF(INDEX(10_Lieux!$B:$B,U460)&lt;&gt;"Ville",INDEX(10_Lieux!$I:$I,U460),0),IF(INDEX(10_Lieux!$B:$B,V460)&lt;&gt;"Ville",INDEX(10_Lieux!$I:$I,V460),0))</f>
        <v>0</v>
      </c>
      <c r="Z460" s="14" t="str">
        <f aca="false">A460&amp;"|"&amp;B460</f>
        <v>Bâle|Liège</v>
      </c>
      <c r="AA460" s="14" t="str">
        <f aca="false">IF(I460&lt;p_local,"Local",IF(I460&lt;p_vv_min,"Courte distance",IF(I460&lt;p_tres_long,"Longue distance","Très longue distance")))</f>
        <v>Longue distance</v>
      </c>
    </row>
    <row r="461" customFormat="false" ht="15" hidden="false" customHeight="true" outlineLevel="0" collapsed="false">
      <c r="A461" s="1" t="s">
        <v>162</v>
      </c>
      <c r="B461" s="1" t="s">
        <v>160</v>
      </c>
      <c r="C461" s="1" t="s">
        <v>33</v>
      </c>
      <c r="D461" s="1" t="s">
        <v>124</v>
      </c>
      <c r="E461" s="1" t="s">
        <v>605</v>
      </c>
      <c r="F461" s="14" t="s">
        <v>40</v>
      </c>
      <c r="G461" s="14" t="str">
        <f aca="false">IF(I461&lt;p_local,"Local → page infra",IF(H461&gt;=p_ph1,"Phase 1",IF(H461&gt;=p_ph2,"Phase 2","Phase 3")))</f>
        <v>Phase 2</v>
      </c>
      <c r="H461" s="14" t="n">
        <f aca="false">IF(I461&lt;p_local,0,IF(C461="Aéroport → Aéroport",p_pts_plein,IF(Y461&gt;0,IF(I461&lt;=Y461,p_pts_plein,IF(I461&lt;=p_mult2*Y461,p_pts_moyen,p_pts_r3)),IF(I461&gt;=p_vv_min,p_pts_plein,IF(I461&gt;=p_vv_moy,p_pts_moyen,p_pts_court))))+IF(INDEX(10_Lieux!$D:$D,U461)=1,p_prio1,p_prio2)+IF(INDEX(10_Lieux!$D:$D,V461)=1,p_prio1,p_prio2)+IF(K461="Oui",p_tf,0)+p_hub*((INDEX(10_Lieux!$H:$H,U461)="Hub")+(INDEX(10_Lieux!$H:$H,V461)="Hub"))+IF(OR(INDEX(10_Lieux!$H:$H,U461)="Premium",INDEX(10_Lieux!$H:$H,V461)="Premium"),p_prem,0))</f>
        <v>70</v>
      </c>
      <c r="I461" s="14" t="n">
        <f aca="false">ROUND(W461*p_facteur,0)</f>
        <v>489</v>
      </c>
      <c r="J461" s="14" t="str">
        <f aca="false">IF(X461&lt;60,X461&amp;" min",INT(X461/60)&amp;" h"&amp;IF(MOD(X461,60)=0,""," "&amp;TEXT(MOD(X461,60),"00")))</f>
        <v>5 h 15</v>
      </c>
      <c r="K461" s="14" t="str">
        <f aca="false">IF(S461&lt;&gt;T461,"Oui","Non")</f>
        <v>Oui</v>
      </c>
      <c r="L461" s="14" t="str">
        <f aca="false">IF(AND(INDEX(10_Lieux!$B:$B,U461)="Ville",INDEX(10_Lieux!$B:$B,V461)="Ville"),"/chauffeur-prive/"&amp;INDEX(10_Lieux!$E:$E,U461)&amp;"-"&amp;INDEX(10_Lieux!$E:$E,V461)&amp;"/","/chauffeur-prive/"&amp;INDEX(10_Lieux!$E:$E,U461)&amp;"/"&amp;INDEX(10_Lieux!$E:$E,V461)&amp;"/")</f>
        <v>/chauffeur-prive/bale-charleroi/</v>
      </c>
      <c r="M461" s="14" t="str">
        <f aca="false">IFERROR(INDEX($L:$L,MATCH(B461&amp;"|"&amp;A461,$Z:$Z,0)),"—")</f>
        <v>/chauffeur-prive/charleroi-bale/</v>
      </c>
      <c r="N461" s="14" t="str">
        <f aca="false">IF(LEN("Chauffeur privé "&amp;INDEX(10_Lieux!$J:$J,U461)&amp;" → "&amp;INDEX(10_Lieux!$J:$J,V461)&amp;" | 24h/24")&gt;60,"Chauffeur privé "&amp;INDEX(10_Lieux!$J:$J,U461)&amp;" → "&amp;INDEX(10_Lieux!$J:$J,V461),"Chauffeur privé "&amp;INDEX(10_Lieux!$J:$J,U461)&amp;" → "&amp;INDEX(10_Lieux!$J:$J,V461)&amp;" | 24h/24")</f>
        <v>Chauffeur privé Bâle → Charleroi | 24h/24</v>
      </c>
      <c r="O461" s="14" t="n">
        <f aca="false">LEN(N461)</f>
        <v>41</v>
      </c>
      <c r="P461" s="14" t="str">
        <f aca="false">"Chauffeur privé "&amp;INDEX(10_Lieux!$K:$K,U461)&amp;" vers "&amp;INDEX(10_Lieux!$L:$L,V461)</f>
        <v>Chauffeur privé de Bâle vers Charleroi</v>
      </c>
      <c r="Q461" s="14" t="str">
        <f aca="false">"Chauffeur privé "&amp;INDEX(10_Lieux!$K:$K,U461)&amp;" vers "&amp;INDEX(10_Lieux!$L:$L,V461)&amp;" : env. "&amp;I461&amp;" km, "&amp;J461&amp;" de route. Devis personnalisé, standard 24h/24 et 7j/7."</f>
        <v>Chauffeur privé de Bâle vers Charleroi : env. 489 km, 5 h 15 de route. Devis personnalisé, standard 24h/24 et 7j/7.</v>
      </c>
      <c r="R461" s="14" t="n">
        <f aca="false">LEN(Q461)</f>
        <v>115</v>
      </c>
      <c r="S461" s="14" t="str">
        <f aca="false">INDEX(10_Lieux!$C:$C,U461)</f>
        <v>Suisse</v>
      </c>
      <c r="T461" s="14" t="str">
        <f aca="false">INDEX(10_Lieux!$C:$C,V461)</f>
        <v>Belgique</v>
      </c>
      <c r="U461" s="14" t="n">
        <f aca="false">MATCH(A461,10_Lieux!$A:$A,0)</f>
        <v>121</v>
      </c>
      <c r="V461" s="14" t="n">
        <f aca="false">MATCH(B461,10_Lieux!$A:$A,0)</f>
        <v>96</v>
      </c>
      <c r="W461" s="14" t="n">
        <f aca="false">ROUND(6371*2*ASIN(SQRT(SIN(RADIANS(INDEX(10_Lieux!$F:$F,V461)-INDEX(10_Lieux!$F:$F,U461))/2)^2+COS(RADIANS(INDEX(10_Lieux!$F:$F,U461)))*COS(RADIANS(INDEX(10_Lieux!$F:$F,V461)))*SIN(RADIANS(INDEX(10_Lieux!$G:$G,V461)-INDEX(10_Lieux!$G:$G,U461))/2)^2)),1)</f>
        <v>391.3</v>
      </c>
      <c r="X461" s="14" t="n">
        <f aca="false">ROUND(I461/IF(I461&lt;p_seuil_vitesse,p_vit_lente,p_vit_rapide)*60/15,0)*15</f>
        <v>315</v>
      </c>
      <c r="Y461" s="14" t="n">
        <f aca="false">MAX(IF(INDEX(10_Lieux!$B:$B,U461)&lt;&gt;"Ville",INDEX(10_Lieux!$I:$I,U461),0),IF(INDEX(10_Lieux!$B:$B,V461)&lt;&gt;"Ville",INDEX(10_Lieux!$I:$I,V461),0))</f>
        <v>0</v>
      </c>
      <c r="Z461" s="14" t="str">
        <f aca="false">A461&amp;"|"&amp;B461</f>
        <v>Bâle|Charleroi</v>
      </c>
      <c r="AA461" s="14" t="str">
        <f aca="false">IF(I461&lt;p_local,"Local",IF(I461&lt;p_vv_min,"Courte distance",IF(I461&lt;p_tres_long,"Longue distance","Très longue distance")))</f>
        <v>Longue distance</v>
      </c>
    </row>
    <row r="462" customFormat="false" ht="15" hidden="false" customHeight="true" outlineLevel="0" collapsed="false">
      <c r="A462" s="1" t="s">
        <v>162</v>
      </c>
      <c r="B462" s="1" t="s">
        <v>164</v>
      </c>
      <c r="C462" s="1" t="s">
        <v>33</v>
      </c>
      <c r="D462" s="1" t="s">
        <v>124</v>
      </c>
      <c r="E462" s="1" t="s">
        <v>606</v>
      </c>
      <c r="F462" s="14" t="s">
        <v>40</v>
      </c>
      <c r="G462" s="14" t="str">
        <f aca="false">IF(I462&lt;p_local,"Local → page infra",IF(H462&gt;=p_ph1,"Phase 1",IF(H462&gt;=p_ph2,"Phase 2","Phase 3")))</f>
        <v>Phase 3</v>
      </c>
      <c r="H462" s="14" t="n">
        <f aca="false">IF(I462&lt;p_local,0,IF(C462="Aéroport → Aéroport",p_pts_plein,IF(Y462&gt;0,IF(I462&lt;=Y462,p_pts_plein,IF(I462&lt;=p_mult2*Y462,p_pts_moyen,p_pts_r3)),IF(I462&gt;=p_vv_min,p_pts_plein,IF(I462&gt;=p_vv_moy,p_pts_moyen,p_pts_court))))+IF(INDEX(10_Lieux!$D:$D,U462)=1,p_prio1,p_prio2)+IF(INDEX(10_Lieux!$D:$D,V462)=1,p_prio1,p_prio2)+IF(K462="Oui",p_tf,0)+p_hub*((INDEX(10_Lieux!$H:$H,U462)="Hub")+(INDEX(10_Lieux!$H:$H,V462)="Hub"))+IF(OR(INDEX(10_Lieux!$H:$H,U462)="Premium",INDEX(10_Lieux!$H:$H,V462)="Premium"),p_prem,0))</f>
        <v>55</v>
      </c>
      <c r="I462" s="14" t="n">
        <f aca="false">ROUND(W462*p_facteur,0)</f>
        <v>93</v>
      </c>
      <c r="J462" s="14" t="str">
        <f aca="false">IF(X462&lt;60,X462&amp;" min",INT(X462/60)&amp;" h"&amp;IF(MOD(X462,60)=0,""," "&amp;TEXT(MOD(X462,60),"00")))</f>
        <v>1 h 15</v>
      </c>
      <c r="K462" s="14" t="str">
        <f aca="false">IF(S462&lt;&gt;T462,"Oui","Non")</f>
        <v>Non</v>
      </c>
      <c r="L462" s="14" t="str">
        <f aca="false">IF(AND(INDEX(10_Lieux!$B:$B,U462)="Ville",INDEX(10_Lieux!$B:$B,V462)="Ville"),"/chauffeur-prive/"&amp;INDEX(10_Lieux!$E:$E,U462)&amp;"-"&amp;INDEX(10_Lieux!$E:$E,V462)&amp;"/","/chauffeur-prive/"&amp;INDEX(10_Lieux!$E:$E,U462)&amp;"/"&amp;INDEX(10_Lieux!$E:$E,V462)&amp;"/")</f>
        <v>/chauffeur-prive/bale-zurich/</v>
      </c>
      <c r="M462" s="14" t="str">
        <f aca="false">IFERROR(INDEX($L:$L,MATCH(B462&amp;"|"&amp;A462,$Z:$Z,0)),"—")</f>
        <v>/chauffeur-prive/zurich-bale/</v>
      </c>
      <c r="N462" s="14" t="str">
        <f aca="false">IF(LEN("Chauffeur privé "&amp;INDEX(10_Lieux!$J:$J,U462)&amp;" → "&amp;INDEX(10_Lieux!$J:$J,V462)&amp;" | 24h/24")&gt;60,"Chauffeur privé "&amp;INDEX(10_Lieux!$J:$J,U462)&amp;" → "&amp;INDEX(10_Lieux!$J:$J,V462),"Chauffeur privé "&amp;INDEX(10_Lieux!$J:$J,U462)&amp;" → "&amp;INDEX(10_Lieux!$J:$J,V462)&amp;" | 24h/24")</f>
        <v>Chauffeur privé Bâle → Zurich | 24h/24</v>
      </c>
      <c r="O462" s="14" t="n">
        <f aca="false">LEN(N462)</f>
        <v>38</v>
      </c>
      <c r="P462" s="14" t="str">
        <f aca="false">"Chauffeur privé "&amp;INDEX(10_Lieux!$K:$K,U462)&amp;" vers "&amp;INDEX(10_Lieux!$L:$L,V462)</f>
        <v>Chauffeur privé de Bâle vers Zurich</v>
      </c>
      <c r="Q462" s="14" t="str">
        <f aca="false">"Chauffeur privé "&amp;INDEX(10_Lieux!$K:$K,U462)&amp;" vers "&amp;INDEX(10_Lieux!$L:$L,V462)&amp;" : env. "&amp;I462&amp;" km, "&amp;J462&amp;" de route. Devis personnalisé, standard 24h/24 et 7j/7."</f>
        <v>Chauffeur privé de Bâle vers Zurich : env. 93 km, 1 h 15 de route. Devis personnalisé, standard 24h/24 et 7j/7.</v>
      </c>
      <c r="R462" s="14" t="n">
        <f aca="false">LEN(Q462)</f>
        <v>111</v>
      </c>
      <c r="S462" s="14" t="str">
        <f aca="false">INDEX(10_Lieux!$C:$C,U462)</f>
        <v>Suisse</v>
      </c>
      <c r="T462" s="14" t="str">
        <f aca="false">INDEX(10_Lieux!$C:$C,V462)</f>
        <v>Suisse</v>
      </c>
      <c r="U462" s="14" t="n">
        <f aca="false">MATCH(A462,10_Lieux!$A:$A,0)</f>
        <v>121</v>
      </c>
      <c r="V462" s="14" t="n">
        <f aca="false">MATCH(B462,10_Lieux!$A:$A,0)</f>
        <v>122</v>
      </c>
      <c r="W462" s="14" t="n">
        <f aca="false">ROUND(6371*2*ASIN(SQRT(SIN(RADIANS(INDEX(10_Lieux!$F:$F,V462)-INDEX(10_Lieux!$F:$F,U462))/2)^2+COS(RADIANS(INDEX(10_Lieux!$F:$F,U462)))*COS(RADIANS(INDEX(10_Lieux!$F:$F,V462)))*SIN(RADIANS(INDEX(10_Lieux!$G:$G,V462)-INDEX(10_Lieux!$G:$G,U462))/2)^2)),1)</f>
        <v>74.3</v>
      </c>
      <c r="X462" s="14" t="n">
        <f aca="false">ROUND(I462/IF(I462&lt;p_seuil_vitesse,p_vit_lente,p_vit_rapide)*60/15,0)*15</f>
        <v>75</v>
      </c>
      <c r="Y462" s="14" t="n">
        <f aca="false">MAX(IF(INDEX(10_Lieux!$B:$B,U462)&lt;&gt;"Ville",INDEX(10_Lieux!$I:$I,U462),0),IF(INDEX(10_Lieux!$B:$B,V462)&lt;&gt;"Ville",INDEX(10_Lieux!$I:$I,V462),0))</f>
        <v>0</v>
      </c>
      <c r="Z462" s="14" t="str">
        <f aca="false">A462&amp;"|"&amp;B462</f>
        <v>Bâle|Zurich</v>
      </c>
      <c r="AA462" s="14" t="str">
        <f aca="false">IF(I462&lt;p_local,"Local",IF(I462&lt;p_vv_min,"Courte distance",IF(I462&lt;p_tres_long,"Longue distance","Très longue distance")))</f>
        <v>Courte distance</v>
      </c>
    </row>
    <row r="463" customFormat="false" ht="15" hidden="false" customHeight="true" outlineLevel="0" collapsed="false">
      <c r="A463" s="1" t="s">
        <v>162</v>
      </c>
      <c r="B463" s="1" t="s">
        <v>166</v>
      </c>
      <c r="C463" s="1" t="s">
        <v>33</v>
      </c>
      <c r="D463" s="1" t="s">
        <v>124</v>
      </c>
      <c r="E463" s="1" t="s">
        <v>607</v>
      </c>
      <c r="F463" s="14" t="s">
        <v>40</v>
      </c>
      <c r="G463" s="14" t="str">
        <f aca="false">IF(I463&lt;p_local,"Local → page infra",IF(H463&gt;=p_ph1,"Phase 1",IF(H463&gt;=p_ph2,"Phase 2","Phase 3")))</f>
        <v>Phase 3</v>
      </c>
      <c r="H463" s="14" t="n">
        <f aca="false">IF(I463&lt;p_local,0,IF(C463="Aéroport → Aéroport",p_pts_plein,IF(Y463&gt;0,IF(I463&lt;=Y463,p_pts_plein,IF(I463&lt;=p_mult2*Y463,p_pts_moyen,p_pts_r3)),IF(I463&gt;=p_vv_min,p_pts_plein,IF(I463&gt;=p_vv_moy,p_pts_moyen,p_pts_court))))+IF(INDEX(10_Lieux!$D:$D,U463)=1,p_prio1,p_prio2)+IF(INDEX(10_Lieux!$D:$D,V463)=1,p_prio1,p_prio2)+IF(K463="Oui",p_tf,0)+p_hub*((INDEX(10_Lieux!$H:$H,U463)="Hub")+(INDEX(10_Lieux!$H:$H,V463)="Hub"))+IF(OR(INDEX(10_Lieux!$H:$H,U463)="Premium",INDEX(10_Lieux!$H:$H,V463)="Premium"),p_prem,0))</f>
        <v>45</v>
      </c>
      <c r="I463" s="14" t="n">
        <f aca="false">ROUND(W463*p_facteur,0)</f>
        <v>86</v>
      </c>
      <c r="J463" s="14" t="str">
        <f aca="false">IF(X463&lt;60,X463&amp;" min",INT(X463/60)&amp;" h"&amp;IF(MOD(X463,60)=0,""," "&amp;TEXT(MOD(X463,60),"00")))</f>
        <v>1 h 15</v>
      </c>
      <c r="K463" s="14" t="str">
        <f aca="false">IF(S463&lt;&gt;T463,"Oui","Non")</f>
        <v>Non</v>
      </c>
      <c r="L463" s="14" t="str">
        <f aca="false">IF(AND(INDEX(10_Lieux!$B:$B,U463)="Ville",INDEX(10_Lieux!$B:$B,V463)="Ville"),"/chauffeur-prive/"&amp;INDEX(10_Lieux!$E:$E,U463)&amp;"-"&amp;INDEX(10_Lieux!$E:$E,V463)&amp;"/","/chauffeur-prive/"&amp;INDEX(10_Lieux!$E:$E,U463)&amp;"/"&amp;INDEX(10_Lieux!$E:$E,V463)&amp;"/")</f>
        <v>/chauffeur-prive/bale-berne/</v>
      </c>
      <c r="M463" s="14" t="str">
        <f aca="false">IFERROR(INDEX($L:$L,MATCH(B463&amp;"|"&amp;A463,$Z:$Z,0)),"—")</f>
        <v>/chauffeur-prive/berne-bale/</v>
      </c>
      <c r="N463" s="14" t="str">
        <f aca="false">IF(LEN("Chauffeur privé "&amp;INDEX(10_Lieux!$J:$J,U463)&amp;" → "&amp;INDEX(10_Lieux!$J:$J,V463)&amp;" | 24h/24")&gt;60,"Chauffeur privé "&amp;INDEX(10_Lieux!$J:$J,U463)&amp;" → "&amp;INDEX(10_Lieux!$J:$J,V463),"Chauffeur privé "&amp;INDEX(10_Lieux!$J:$J,U463)&amp;" → "&amp;INDEX(10_Lieux!$J:$J,V463)&amp;" | 24h/24")</f>
        <v>Chauffeur privé Bâle → Berne | 24h/24</v>
      </c>
      <c r="O463" s="14" t="n">
        <f aca="false">LEN(N463)</f>
        <v>37</v>
      </c>
      <c r="P463" s="14" t="str">
        <f aca="false">"Chauffeur privé "&amp;INDEX(10_Lieux!$K:$K,U463)&amp;" vers "&amp;INDEX(10_Lieux!$L:$L,V463)</f>
        <v>Chauffeur privé de Bâle vers Berne</v>
      </c>
      <c r="Q463" s="14" t="str">
        <f aca="false">"Chauffeur privé "&amp;INDEX(10_Lieux!$K:$K,U463)&amp;" vers "&amp;INDEX(10_Lieux!$L:$L,V463)&amp;" : env. "&amp;I463&amp;" km, "&amp;J463&amp;" de route. Devis personnalisé, standard 24h/24 et 7j/7."</f>
        <v>Chauffeur privé de Bâle vers Berne : env. 86 km, 1 h 15 de route. Devis personnalisé, standard 24h/24 et 7j/7.</v>
      </c>
      <c r="R463" s="14" t="n">
        <f aca="false">LEN(Q463)</f>
        <v>110</v>
      </c>
      <c r="S463" s="14" t="str">
        <f aca="false">INDEX(10_Lieux!$C:$C,U463)</f>
        <v>Suisse</v>
      </c>
      <c r="T463" s="14" t="str">
        <f aca="false">INDEX(10_Lieux!$C:$C,V463)</f>
        <v>Suisse</v>
      </c>
      <c r="U463" s="14" t="n">
        <f aca="false">MATCH(A463,10_Lieux!$A:$A,0)</f>
        <v>121</v>
      </c>
      <c r="V463" s="14" t="n">
        <f aca="false">MATCH(B463,10_Lieux!$A:$A,0)</f>
        <v>123</v>
      </c>
      <c r="W463" s="14" t="n">
        <f aca="false">ROUND(6371*2*ASIN(SQRT(SIN(RADIANS(INDEX(10_Lieux!$F:$F,V463)-INDEX(10_Lieux!$F:$F,U463))/2)^2+COS(RADIANS(INDEX(10_Lieux!$F:$F,U463)))*COS(RADIANS(INDEX(10_Lieux!$F:$F,V463)))*SIN(RADIANS(INDEX(10_Lieux!$G:$G,V463)-INDEX(10_Lieux!$G:$G,U463))/2)^2)),1)</f>
        <v>68.9</v>
      </c>
      <c r="X463" s="14" t="n">
        <f aca="false">ROUND(I463/IF(I463&lt;p_seuil_vitesse,p_vit_lente,p_vit_rapide)*60/15,0)*15</f>
        <v>75</v>
      </c>
      <c r="Y463" s="14" t="n">
        <f aca="false">MAX(IF(INDEX(10_Lieux!$B:$B,U463)&lt;&gt;"Ville",INDEX(10_Lieux!$I:$I,U463),0),IF(INDEX(10_Lieux!$B:$B,V463)&lt;&gt;"Ville",INDEX(10_Lieux!$I:$I,V463),0))</f>
        <v>0</v>
      </c>
      <c r="Z463" s="14" t="str">
        <f aca="false">A463&amp;"|"&amp;B463</f>
        <v>Bâle|Berne</v>
      </c>
      <c r="AA463" s="14" t="str">
        <f aca="false">IF(I463&lt;p_local,"Local",IF(I463&lt;p_vv_min,"Courte distance",IF(I463&lt;p_tres_long,"Longue distance","Très longue distance")))</f>
        <v>Courte distance</v>
      </c>
    </row>
    <row r="464" customFormat="false" ht="15" hidden="false" customHeight="true" outlineLevel="0" collapsed="false">
      <c r="A464" s="1" t="s">
        <v>164</v>
      </c>
      <c r="B464" s="1" t="s">
        <v>122</v>
      </c>
      <c r="C464" s="1" t="s">
        <v>33</v>
      </c>
      <c r="D464" s="1" t="s">
        <v>124</v>
      </c>
      <c r="E464" s="1" t="s">
        <v>608</v>
      </c>
      <c r="F464" s="14" t="s">
        <v>40</v>
      </c>
      <c r="G464" s="14" t="str">
        <f aca="false">IF(I464&lt;p_local,"Local → page infra",IF(H464&gt;=p_ph1,"Phase 1",IF(H464&gt;=p_ph2,"Phase 2","Phase 3")))</f>
        <v>Phase 1</v>
      </c>
      <c r="H464" s="14" t="n">
        <f aca="false">IF(I464&lt;p_local,0,IF(C464="Aéroport → Aéroport",p_pts_plein,IF(Y464&gt;0,IF(I464&lt;=Y464,p_pts_plein,IF(I464&lt;=p_mult2*Y464,p_pts_moyen,p_pts_r3)),IF(I464&gt;=p_vv_min,p_pts_plein,IF(I464&gt;=p_vv_moy,p_pts_moyen,p_pts_court))))+IF(INDEX(10_Lieux!$D:$D,U464)=1,p_prio1,p_prio2)+IF(INDEX(10_Lieux!$D:$D,V464)=1,p_prio1,p_prio2)+IF(K464="Oui",p_tf,0)+p_hub*((INDEX(10_Lieux!$H:$H,U464)="Hub")+(INDEX(10_Lieux!$H:$H,V464)="Hub"))+IF(OR(INDEX(10_Lieux!$H:$H,U464)="Premium",INDEX(10_Lieux!$H:$H,V464)="Premium"),p_prem,0))</f>
        <v>90</v>
      </c>
      <c r="I464" s="14" t="n">
        <f aca="false">ROUND(W464*p_facteur,0)</f>
        <v>610</v>
      </c>
      <c r="J464" s="14" t="str">
        <f aca="false">IF(X464&lt;60,X464&amp;" min",INT(X464/60)&amp;" h"&amp;IF(MOD(X464,60)=0,""," "&amp;TEXT(MOD(X464,60),"00")))</f>
        <v>6 h 30</v>
      </c>
      <c r="K464" s="14" t="str">
        <f aca="false">IF(S464&lt;&gt;T464,"Oui","Non")</f>
        <v>Oui</v>
      </c>
      <c r="L464" s="14" t="str">
        <f aca="false">IF(AND(INDEX(10_Lieux!$B:$B,U464)="Ville",INDEX(10_Lieux!$B:$B,V464)="Ville"),"/chauffeur-prive/"&amp;INDEX(10_Lieux!$E:$E,U464)&amp;"-"&amp;INDEX(10_Lieux!$E:$E,V464)&amp;"/","/chauffeur-prive/"&amp;INDEX(10_Lieux!$E:$E,U464)&amp;"/"&amp;INDEX(10_Lieux!$E:$E,V464)&amp;"/")</f>
        <v>/chauffeur-prive/zurich-paris/</v>
      </c>
      <c r="M464" s="14" t="str">
        <f aca="false">IFERROR(INDEX($L:$L,MATCH(B464&amp;"|"&amp;A464,$Z:$Z,0)),"—")</f>
        <v>/chauffeur-prive/paris-zurich/</v>
      </c>
      <c r="N464" s="14" t="str">
        <f aca="false">IF(LEN("Chauffeur privé "&amp;INDEX(10_Lieux!$J:$J,U464)&amp;" → "&amp;INDEX(10_Lieux!$J:$J,V464)&amp;" | 24h/24")&gt;60,"Chauffeur privé "&amp;INDEX(10_Lieux!$J:$J,U464)&amp;" → "&amp;INDEX(10_Lieux!$J:$J,V464),"Chauffeur privé "&amp;INDEX(10_Lieux!$J:$J,U464)&amp;" → "&amp;INDEX(10_Lieux!$J:$J,V464)&amp;" | 24h/24")</f>
        <v>Chauffeur privé Zurich → Paris | 24h/24</v>
      </c>
      <c r="O464" s="14" t="n">
        <f aca="false">LEN(N464)</f>
        <v>39</v>
      </c>
      <c r="P464" s="14" t="str">
        <f aca="false">"Chauffeur privé "&amp;INDEX(10_Lieux!$K:$K,U464)&amp;" vers "&amp;INDEX(10_Lieux!$L:$L,V464)</f>
        <v>Chauffeur privé de Zurich vers Paris</v>
      </c>
      <c r="Q464" s="14" t="str">
        <f aca="false">"Chauffeur privé "&amp;INDEX(10_Lieux!$K:$K,U464)&amp;" vers "&amp;INDEX(10_Lieux!$L:$L,V464)&amp;" : env. "&amp;I464&amp;" km, "&amp;J464&amp;" de route. Devis personnalisé, standard 24h/24 et 7j/7."</f>
        <v>Chauffeur privé de Zurich vers Paris : env. 610 km, 6 h 30 de route. Devis personnalisé, standard 24h/24 et 7j/7.</v>
      </c>
      <c r="R464" s="14" t="n">
        <f aca="false">LEN(Q464)</f>
        <v>113</v>
      </c>
      <c r="S464" s="14" t="str">
        <f aca="false">INDEX(10_Lieux!$C:$C,U464)</f>
        <v>Suisse</v>
      </c>
      <c r="T464" s="14" t="str">
        <f aca="false">INDEX(10_Lieux!$C:$C,V464)</f>
        <v>France</v>
      </c>
      <c r="U464" s="14" t="n">
        <f aca="false">MATCH(A464,10_Lieux!$A:$A,0)</f>
        <v>122</v>
      </c>
      <c r="V464" s="14" t="n">
        <f aca="false">MATCH(B464,10_Lieux!$A:$A,0)</f>
        <v>2</v>
      </c>
      <c r="W464" s="14" t="n">
        <f aca="false">ROUND(6371*2*ASIN(SQRT(SIN(RADIANS(INDEX(10_Lieux!$F:$F,V464)-INDEX(10_Lieux!$F:$F,U464))/2)^2+COS(RADIANS(INDEX(10_Lieux!$F:$F,U464)))*COS(RADIANS(INDEX(10_Lieux!$F:$F,V464)))*SIN(RADIANS(INDEX(10_Lieux!$G:$G,V464)-INDEX(10_Lieux!$G:$G,U464))/2)^2)),1)</f>
        <v>487.8</v>
      </c>
      <c r="X464" s="14" t="n">
        <f aca="false">ROUND(I464/IF(I464&lt;p_seuil_vitesse,p_vit_lente,p_vit_rapide)*60/15,0)*15</f>
        <v>390</v>
      </c>
      <c r="Y464" s="14" t="n">
        <f aca="false">MAX(IF(INDEX(10_Lieux!$B:$B,U464)&lt;&gt;"Ville",INDEX(10_Lieux!$I:$I,U464),0),IF(INDEX(10_Lieux!$B:$B,V464)&lt;&gt;"Ville",INDEX(10_Lieux!$I:$I,V464),0))</f>
        <v>0</v>
      </c>
      <c r="Z464" s="14" t="str">
        <f aca="false">A464&amp;"|"&amp;B464</f>
        <v>Zurich|Paris</v>
      </c>
      <c r="AA464" s="14" t="str">
        <f aca="false">IF(I464&lt;p_local,"Local",IF(I464&lt;p_vv_min,"Courte distance",IF(I464&lt;p_tres_long,"Longue distance","Très longue distance")))</f>
        <v>Longue distance</v>
      </c>
    </row>
    <row r="465" customFormat="false" ht="15" hidden="false" customHeight="true" outlineLevel="0" collapsed="false">
      <c r="A465" s="1" t="s">
        <v>164</v>
      </c>
      <c r="B465" s="1" t="s">
        <v>123</v>
      </c>
      <c r="C465" s="1" t="s">
        <v>33</v>
      </c>
      <c r="D465" s="1" t="s">
        <v>124</v>
      </c>
      <c r="E465" s="1" t="s">
        <v>609</v>
      </c>
      <c r="F465" s="14" t="s">
        <v>40</v>
      </c>
      <c r="G465" s="14" t="str">
        <f aca="false">IF(I465&lt;p_local,"Local → page infra",IF(H465&gt;=p_ph1,"Phase 1",IF(H465&gt;=p_ph2,"Phase 2","Phase 3")))</f>
        <v>Phase 1</v>
      </c>
      <c r="H465" s="14" t="n">
        <f aca="false">IF(I465&lt;p_local,0,IF(C465="Aéroport → Aéroport",p_pts_plein,IF(Y465&gt;0,IF(I465&lt;=Y465,p_pts_plein,IF(I465&lt;=p_mult2*Y465,p_pts_moyen,p_pts_r3)),IF(I465&gt;=p_vv_min,p_pts_plein,IF(I465&gt;=p_vv_moy,p_pts_moyen,p_pts_court))))+IF(INDEX(10_Lieux!$D:$D,U465)=1,p_prio1,p_prio2)+IF(INDEX(10_Lieux!$D:$D,V465)=1,p_prio1,p_prio2)+IF(K465="Oui",p_tf,0)+p_hub*((INDEX(10_Lieux!$H:$H,U465)="Hub")+(INDEX(10_Lieux!$H:$H,V465)="Hub"))+IF(OR(INDEX(10_Lieux!$H:$H,U465)="Premium",INDEX(10_Lieux!$H:$H,V465)="Premium"),p_prem,0))</f>
        <v>90</v>
      </c>
      <c r="I465" s="14" t="n">
        <f aca="false">ROUND(W465*p_facteur,0)</f>
        <v>419</v>
      </c>
      <c r="J465" s="14" t="str">
        <f aca="false">IF(X465&lt;60,X465&amp;" min",INT(X465/60)&amp;" h"&amp;IF(MOD(X465,60)=0,""," "&amp;TEXT(MOD(X465,60),"00")))</f>
        <v>4 h 30</v>
      </c>
      <c r="K465" s="14" t="str">
        <f aca="false">IF(S465&lt;&gt;T465,"Oui","Non")</f>
        <v>Oui</v>
      </c>
      <c r="L465" s="14" t="str">
        <f aca="false">IF(AND(INDEX(10_Lieux!$B:$B,U465)="Ville",INDEX(10_Lieux!$B:$B,V465)="Ville"),"/chauffeur-prive/"&amp;INDEX(10_Lieux!$E:$E,U465)&amp;"-"&amp;INDEX(10_Lieux!$E:$E,V465)&amp;"/","/chauffeur-prive/"&amp;INDEX(10_Lieux!$E:$E,U465)&amp;"/"&amp;INDEX(10_Lieux!$E:$E,V465)&amp;"/")</f>
        <v>/chauffeur-prive/zurich-lyon/</v>
      </c>
      <c r="M465" s="14" t="str">
        <f aca="false">IFERROR(INDEX($L:$L,MATCH(B465&amp;"|"&amp;A465,$Z:$Z,0)),"—")</f>
        <v>/chauffeur-prive/lyon-zurich/</v>
      </c>
      <c r="N465" s="14" t="str">
        <f aca="false">IF(LEN("Chauffeur privé "&amp;INDEX(10_Lieux!$J:$J,U465)&amp;" → "&amp;INDEX(10_Lieux!$J:$J,V465)&amp;" | 24h/24")&gt;60,"Chauffeur privé "&amp;INDEX(10_Lieux!$J:$J,U465)&amp;" → "&amp;INDEX(10_Lieux!$J:$J,V465),"Chauffeur privé "&amp;INDEX(10_Lieux!$J:$J,U465)&amp;" → "&amp;INDEX(10_Lieux!$J:$J,V465)&amp;" | 24h/24")</f>
        <v>Chauffeur privé Zurich → Lyon | 24h/24</v>
      </c>
      <c r="O465" s="14" t="n">
        <f aca="false">LEN(N465)</f>
        <v>38</v>
      </c>
      <c r="P465" s="14" t="str">
        <f aca="false">"Chauffeur privé "&amp;INDEX(10_Lieux!$K:$K,U465)&amp;" vers "&amp;INDEX(10_Lieux!$L:$L,V465)</f>
        <v>Chauffeur privé de Zurich vers Lyon</v>
      </c>
      <c r="Q465" s="14" t="str">
        <f aca="false">"Chauffeur privé "&amp;INDEX(10_Lieux!$K:$K,U465)&amp;" vers "&amp;INDEX(10_Lieux!$L:$L,V465)&amp;" : env. "&amp;I465&amp;" km, "&amp;J465&amp;" de route. Devis personnalisé, standard 24h/24 et 7j/7."</f>
        <v>Chauffeur privé de Zurich vers Lyon : env. 419 km, 4 h 30 de route. Devis personnalisé, standard 24h/24 et 7j/7.</v>
      </c>
      <c r="R465" s="14" t="n">
        <f aca="false">LEN(Q465)</f>
        <v>112</v>
      </c>
      <c r="S465" s="14" t="str">
        <f aca="false">INDEX(10_Lieux!$C:$C,U465)</f>
        <v>Suisse</v>
      </c>
      <c r="T465" s="14" t="str">
        <f aca="false">INDEX(10_Lieux!$C:$C,V465)</f>
        <v>France</v>
      </c>
      <c r="U465" s="14" t="n">
        <f aca="false">MATCH(A465,10_Lieux!$A:$A,0)</f>
        <v>122</v>
      </c>
      <c r="V465" s="14" t="n">
        <f aca="false">MATCH(B465,10_Lieux!$A:$A,0)</f>
        <v>8</v>
      </c>
      <c r="W465" s="14" t="n">
        <f aca="false">ROUND(6371*2*ASIN(SQRT(SIN(RADIANS(INDEX(10_Lieux!$F:$F,V465)-INDEX(10_Lieux!$F:$F,U465))/2)^2+COS(RADIANS(INDEX(10_Lieux!$F:$F,U465)))*COS(RADIANS(INDEX(10_Lieux!$F:$F,V465)))*SIN(RADIANS(INDEX(10_Lieux!$G:$G,V465)-INDEX(10_Lieux!$G:$G,U465))/2)^2)),1)</f>
        <v>335.1</v>
      </c>
      <c r="X465" s="14" t="n">
        <f aca="false">ROUND(I465/IF(I465&lt;p_seuil_vitesse,p_vit_lente,p_vit_rapide)*60/15,0)*15</f>
        <v>270</v>
      </c>
      <c r="Y465" s="14" t="n">
        <f aca="false">MAX(IF(INDEX(10_Lieux!$B:$B,U465)&lt;&gt;"Ville",INDEX(10_Lieux!$I:$I,U465),0),IF(INDEX(10_Lieux!$B:$B,V465)&lt;&gt;"Ville",INDEX(10_Lieux!$I:$I,V465),0))</f>
        <v>0</v>
      </c>
      <c r="Z465" s="14" t="str">
        <f aca="false">A465&amp;"|"&amp;B465</f>
        <v>Zurich|Lyon</v>
      </c>
      <c r="AA465" s="14" t="str">
        <f aca="false">IF(I465&lt;p_local,"Local",IF(I465&lt;p_vv_min,"Courte distance",IF(I465&lt;p_tres_long,"Longue distance","Très longue distance")))</f>
        <v>Longue distance</v>
      </c>
    </row>
    <row r="466" customFormat="false" ht="15" hidden="false" customHeight="true" outlineLevel="0" collapsed="false">
      <c r="A466" s="1" t="s">
        <v>164</v>
      </c>
      <c r="B466" s="1" t="s">
        <v>126</v>
      </c>
      <c r="C466" s="1" t="s">
        <v>33</v>
      </c>
      <c r="D466" s="1" t="s">
        <v>124</v>
      </c>
      <c r="E466" s="1" t="s">
        <v>610</v>
      </c>
      <c r="F466" s="14" t="s">
        <v>40</v>
      </c>
      <c r="G466" s="14" t="str">
        <f aca="false">IF(I466&lt;p_local,"Local → page infra",IF(H466&gt;=p_ph1,"Phase 1",IF(H466&gt;=p_ph2,"Phase 2","Phase 3")))</f>
        <v>Phase 1</v>
      </c>
      <c r="H466" s="14" t="n">
        <f aca="false">IF(I466&lt;p_local,0,IF(C466="Aéroport → Aéroport",p_pts_plein,IF(Y466&gt;0,IF(I466&lt;=Y466,p_pts_plein,IF(I466&lt;=p_mult2*Y466,p_pts_moyen,p_pts_r3)),IF(I466&gt;=p_vv_min,p_pts_plein,IF(I466&gt;=p_vv_moy,p_pts_moyen,p_pts_court))))+IF(INDEX(10_Lieux!$D:$D,U466)=1,p_prio1,p_prio2)+IF(INDEX(10_Lieux!$D:$D,V466)=1,p_prio1,p_prio2)+IF(K466="Oui",p_tf,0)+p_hub*((INDEX(10_Lieux!$H:$H,U466)="Hub")+(INDEX(10_Lieux!$H:$H,V466)="Hub"))+IF(OR(INDEX(10_Lieux!$H:$H,U466)="Premium",INDEX(10_Lieux!$H:$H,V466)="Premium"),p_prem,0))</f>
        <v>90</v>
      </c>
      <c r="I466" s="14" t="n">
        <f aca="false">ROUND(W466*p_facteur,0)</f>
        <v>525</v>
      </c>
      <c r="J466" s="14" t="str">
        <f aca="false">IF(X466&lt;60,X466&amp;" min",INT(X466/60)&amp;" h"&amp;IF(MOD(X466,60)=0,""," "&amp;TEXT(MOD(X466,60),"00")))</f>
        <v>5 h 30</v>
      </c>
      <c r="K466" s="14" t="str">
        <f aca="false">IF(S466&lt;&gt;T466,"Oui","Non")</f>
        <v>Oui</v>
      </c>
      <c r="L466" s="14" t="str">
        <f aca="false">IF(AND(INDEX(10_Lieux!$B:$B,U466)="Ville",INDEX(10_Lieux!$B:$B,V466)="Ville"),"/chauffeur-prive/"&amp;INDEX(10_Lieux!$E:$E,U466)&amp;"-"&amp;INDEX(10_Lieux!$E:$E,V466)&amp;"/","/chauffeur-prive/"&amp;INDEX(10_Lieux!$E:$E,U466)&amp;"/"&amp;INDEX(10_Lieux!$E:$E,V466)&amp;"/")</f>
        <v>/chauffeur-prive/zurich-nice/</v>
      </c>
      <c r="M466" s="14" t="str">
        <f aca="false">IFERROR(INDEX($L:$L,MATCH(B466&amp;"|"&amp;A466,$Z:$Z,0)),"—")</f>
        <v>/chauffeur-prive/nice-zurich/</v>
      </c>
      <c r="N466" s="14" t="str">
        <f aca="false">IF(LEN("Chauffeur privé "&amp;INDEX(10_Lieux!$J:$J,U466)&amp;" → "&amp;INDEX(10_Lieux!$J:$J,V466)&amp;" | 24h/24")&gt;60,"Chauffeur privé "&amp;INDEX(10_Lieux!$J:$J,U466)&amp;" → "&amp;INDEX(10_Lieux!$J:$J,V466),"Chauffeur privé "&amp;INDEX(10_Lieux!$J:$J,U466)&amp;" → "&amp;INDEX(10_Lieux!$J:$J,V466)&amp;" | 24h/24")</f>
        <v>Chauffeur privé Zurich → Nice | 24h/24</v>
      </c>
      <c r="O466" s="14" t="n">
        <f aca="false">LEN(N466)</f>
        <v>38</v>
      </c>
      <c r="P466" s="14" t="str">
        <f aca="false">"Chauffeur privé "&amp;INDEX(10_Lieux!$K:$K,U466)&amp;" vers "&amp;INDEX(10_Lieux!$L:$L,V466)</f>
        <v>Chauffeur privé de Zurich vers Nice</v>
      </c>
      <c r="Q466" s="14" t="str">
        <f aca="false">"Chauffeur privé "&amp;INDEX(10_Lieux!$K:$K,U466)&amp;" vers "&amp;INDEX(10_Lieux!$L:$L,V466)&amp;" : env. "&amp;I466&amp;" km, "&amp;J466&amp;" de route. Devis personnalisé, standard 24h/24 et 7j/7."</f>
        <v>Chauffeur privé de Zurich vers Nice : env. 525 km, 5 h 30 de route. Devis personnalisé, standard 24h/24 et 7j/7.</v>
      </c>
      <c r="R466" s="14" t="n">
        <f aca="false">LEN(Q466)</f>
        <v>112</v>
      </c>
      <c r="S466" s="14" t="str">
        <f aca="false">INDEX(10_Lieux!$C:$C,U466)</f>
        <v>Suisse</v>
      </c>
      <c r="T466" s="14" t="str">
        <f aca="false">INDEX(10_Lieux!$C:$C,V466)</f>
        <v>France</v>
      </c>
      <c r="U466" s="14" t="n">
        <f aca="false">MATCH(A466,10_Lieux!$A:$A,0)</f>
        <v>122</v>
      </c>
      <c r="V466" s="14" t="n">
        <f aca="false">MATCH(B466,10_Lieux!$A:$A,0)</f>
        <v>80</v>
      </c>
      <c r="W466" s="14" t="n">
        <f aca="false">ROUND(6371*2*ASIN(SQRT(SIN(RADIANS(INDEX(10_Lieux!$F:$F,V466)-INDEX(10_Lieux!$F:$F,U466))/2)^2+COS(RADIANS(INDEX(10_Lieux!$F:$F,U466)))*COS(RADIANS(INDEX(10_Lieux!$F:$F,V466)))*SIN(RADIANS(INDEX(10_Lieux!$G:$G,V466)-INDEX(10_Lieux!$G:$G,U466))/2)^2)),1)</f>
        <v>419.7</v>
      </c>
      <c r="X466" s="14" t="n">
        <f aca="false">ROUND(I466/IF(I466&lt;p_seuil_vitesse,p_vit_lente,p_vit_rapide)*60/15,0)*15</f>
        <v>330</v>
      </c>
      <c r="Y466" s="14" t="n">
        <f aca="false">MAX(IF(INDEX(10_Lieux!$B:$B,U466)&lt;&gt;"Ville",INDEX(10_Lieux!$I:$I,U466),0),IF(INDEX(10_Lieux!$B:$B,V466)&lt;&gt;"Ville",INDEX(10_Lieux!$I:$I,V466),0))</f>
        <v>0</v>
      </c>
      <c r="Z466" s="14" t="str">
        <f aca="false">A466&amp;"|"&amp;B466</f>
        <v>Zurich|Nice</v>
      </c>
      <c r="AA466" s="14" t="str">
        <f aca="false">IF(I466&lt;p_local,"Local",IF(I466&lt;p_vv_min,"Courte distance",IF(I466&lt;p_tres_long,"Longue distance","Très longue distance")))</f>
        <v>Longue distance</v>
      </c>
    </row>
    <row r="467" customFormat="false" ht="15" hidden="false" customHeight="true" outlineLevel="0" collapsed="false">
      <c r="A467" s="1" t="s">
        <v>164</v>
      </c>
      <c r="B467" s="1" t="s">
        <v>128</v>
      </c>
      <c r="C467" s="1" t="s">
        <v>33</v>
      </c>
      <c r="D467" s="1" t="s">
        <v>124</v>
      </c>
      <c r="E467" s="1" t="s">
        <v>611</v>
      </c>
      <c r="F467" s="14" t="s">
        <v>40</v>
      </c>
      <c r="G467" s="14" t="str">
        <f aca="false">IF(I467&lt;p_local,"Local → page infra",IF(H467&gt;=p_ph1,"Phase 1",IF(H467&gt;=p_ph2,"Phase 2","Phase 3")))</f>
        <v>Phase 1</v>
      </c>
      <c r="H467" s="14" t="n">
        <f aca="false">IF(I467&lt;p_local,0,IF(C467="Aéroport → Aéroport",p_pts_plein,IF(Y467&gt;0,IF(I467&lt;=Y467,p_pts_plein,IF(I467&lt;=p_mult2*Y467,p_pts_moyen,p_pts_r3)),IF(I467&gt;=p_vv_min,p_pts_plein,IF(I467&gt;=p_vv_moy,p_pts_moyen,p_pts_court))))+IF(INDEX(10_Lieux!$D:$D,U467)=1,p_prio1,p_prio2)+IF(INDEX(10_Lieux!$D:$D,V467)=1,p_prio1,p_prio2)+IF(K467="Oui",p_tf,0)+p_hub*((INDEX(10_Lieux!$H:$H,U467)="Hub")+(INDEX(10_Lieux!$H:$H,V467)="Hub"))+IF(OR(INDEX(10_Lieux!$H:$H,U467)="Premium",INDEX(10_Lieux!$H:$H,V467)="Premium"),p_prem,0))</f>
        <v>90</v>
      </c>
      <c r="I467" s="14" t="n">
        <f aca="false">ROUND(W467*p_facteur,0)</f>
        <v>646</v>
      </c>
      <c r="J467" s="14" t="str">
        <f aca="false">IF(X467&lt;60,X467&amp;" min",INT(X467/60)&amp;" h"&amp;IF(MOD(X467,60)=0,""," "&amp;TEXT(MOD(X467,60),"00")))</f>
        <v>6 h 45</v>
      </c>
      <c r="K467" s="14" t="str">
        <f aca="false">IF(S467&lt;&gt;T467,"Oui","Non")</f>
        <v>Oui</v>
      </c>
      <c r="L467" s="14" t="str">
        <f aca="false">IF(AND(INDEX(10_Lieux!$B:$B,U467)="Ville",INDEX(10_Lieux!$B:$B,V467)="Ville"),"/chauffeur-prive/"&amp;INDEX(10_Lieux!$E:$E,U467)&amp;"-"&amp;INDEX(10_Lieux!$E:$E,V467)&amp;"/","/chauffeur-prive/"&amp;INDEX(10_Lieux!$E:$E,U467)&amp;"/"&amp;INDEX(10_Lieux!$E:$E,V467)&amp;"/")</f>
        <v>/chauffeur-prive/zurich-marseille/</v>
      </c>
      <c r="M467" s="14" t="str">
        <f aca="false">IFERROR(INDEX($L:$L,MATCH(B467&amp;"|"&amp;A467,$Z:$Z,0)),"—")</f>
        <v>/chauffeur-prive/marseille-zurich/</v>
      </c>
      <c r="N467" s="14" t="str">
        <f aca="false">IF(LEN("Chauffeur privé "&amp;INDEX(10_Lieux!$J:$J,U467)&amp;" → "&amp;INDEX(10_Lieux!$J:$J,V467)&amp;" | 24h/24")&gt;60,"Chauffeur privé "&amp;INDEX(10_Lieux!$J:$J,U467)&amp;" → "&amp;INDEX(10_Lieux!$J:$J,V467),"Chauffeur privé "&amp;INDEX(10_Lieux!$J:$J,U467)&amp;" → "&amp;INDEX(10_Lieux!$J:$J,V467)&amp;" | 24h/24")</f>
        <v>Chauffeur privé Zurich → Marseille | 24h/24</v>
      </c>
      <c r="O467" s="14" t="n">
        <f aca="false">LEN(N467)</f>
        <v>43</v>
      </c>
      <c r="P467" s="14" t="str">
        <f aca="false">"Chauffeur privé "&amp;INDEX(10_Lieux!$K:$K,U467)&amp;" vers "&amp;INDEX(10_Lieux!$L:$L,V467)</f>
        <v>Chauffeur privé de Zurich vers Marseille</v>
      </c>
      <c r="Q467" s="14" t="str">
        <f aca="false">"Chauffeur privé "&amp;INDEX(10_Lieux!$K:$K,U467)&amp;" vers "&amp;INDEX(10_Lieux!$L:$L,V467)&amp;" : env. "&amp;I467&amp;" km, "&amp;J467&amp;" de route. Devis personnalisé, standard 24h/24 et 7j/7."</f>
        <v>Chauffeur privé de Zurich vers Marseille : env. 646 km, 6 h 45 de route. Devis personnalisé, standard 24h/24 et 7j/7.</v>
      </c>
      <c r="R467" s="14" t="n">
        <f aca="false">LEN(Q467)</f>
        <v>117</v>
      </c>
      <c r="S467" s="14" t="str">
        <f aca="false">INDEX(10_Lieux!$C:$C,U467)</f>
        <v>Suisse</v>
      </c>
      <c r="T467" s="14" t="str">
        <f aca="false">INDEX(10_Lieux!$C:$C,V467)</f>
        <v>France</v>
      </c>
      <c r="U467" s="14" t="n">
        <f aca="false">MATCH(A467,10_Lieux!$A:$A,0)</f>
        <v>122</v>
      </c>
      <c r="V467" s="14" t="n">
        <f aca="false">MATCH(B467,10_Lieux!$A:$A,0)</f>
        <v>79</v>
      </c>
      <c r="W467" s="14" t="n">
        <f aca="false">ROUND(6371*2*ASIN(SQRT(SIN(RADIANS(INDEX(10_Lieux!$F:$F,V467)-INDEX(10_Lieux!$F:$F,U467))/2)^2+COS(RADIANS(INDEX(10_Lieux!$F:$F,U467)))*COS(RADIANS(INDEX(10_Lieux!$F:$F,V467)))*SIN(RADIANS(INDEX(10_Lieux!$G:$G,V467)-INDEX(10_Lieux!$G:$G,U467))/2)^2)),1)</f>
        <v>516.8</v>
      </c>
      <c r="X467" s="14" t="n">
        <f aca="false">ROUND(I467/IF(I467&lt;p_seuil_vitesse,p_vit_lente,p_vit_rapide)*60/15,0)*15</f>
        <v>405</v>
      </c>
      <c r="Y467" s="14" t="n">
        <f aca="false">MAX(IF(INDEX(10_Lieux!$B:$B,U467)&lt;&gt;"Ville",INDEX(10_Lieux!$I:$I,U467),0),IF(INDEX(10_Lieux!$B:$B,V467)&lt;&gt;"Ville",INDEX(10_Lieux!$I:$I,V467),0))</f>
        <v>0</v>
      </c>
      <c r="Z467" s="14" t="str">
        <f aca="false">A467&amp;"|"&amp;B467</f>
        <v>Zurich|Marseille</v>
      </c>
      <c r="AA467" s="14" t="str">
        <f aca="false">IF(I467&lt;p_local,"Local",IF(I467&lt;p_vv_min,"Courte distance",IF(I467&lt;p_tres_long,"Longue distance","Très longue distance")))</f>
        <v>Longue distance</v>
      </c>
    </row>
    <row r="468" customFormat="false" ht="15" hidden="false" customHeight="true" outlineLevel="0" collapsed="false">
      <c r="A468" s="1" t="s">
        <v>164</v>
      </c>
      <c r="B468" s="1" t="s">
        <v>130</v>
      </c>
      <c r="C468" s="1" t="s">
        <v>33</v>
      </c>
      <c r="D468" s="1" t="s">
        <v>124</v>
      </c>
      <c r="E468" s="1" t="s">
        <v>612</v>
      </c>
      <c r="F468" s="14" t="s">
        <v>40</v>
      </c>
      <c r="G468" s="14" t="str">
        <f aca="false">IF(I468&lt;p_local,"Local → page infra",IF(H468&gt;=p_ph1,"Phase 1",IF(H468&gt;=p_ph2,"Phase 2","Phase 3")))</f>
        <v>Phase 1</v>
      </c>
      <c r="H468" s="14" t="n">
        <f aca="false">IF(I468&lt;p_local,0,IF(C468="Aéroport → Aéroport",p_pts_plein,IF(Y468&gt;0,IF(I468&lt;=Y468,p_pts_plein,IF(I468&lt;=p_mult2*Y468,p_pts_moyen,p_pts_r3)),IF(I468&gt;=p_vv_min,p_pts_plein,IF(I468&gt;=p_vv_moy,p_pts_moyen,p_pts_court))))+IF(INDEX(10_Lieux!$D:$D,U468)=1,p_prio1,p_prio2)+IF(INDEX(10_Lieux!$D:$D,V468)=1,p_prio1,p_prio2)+IF(K468="Oui",p_tf,0)+p_hub*((INDEX(10_Lieux!$H:$H,U468)="Hub")+(INDEX(10_Lieux!$H:$H,V468)="Hub"))+IF(OR(INDEX(10_Lieux!$H:$H,U468)="Premium",INDEX(10_Lieux!$H:$H,V468)="Premium"),p_prem,0))</f>
        <v>80</v>
      </c>
      <c r="I468" s="14" t="n">
        <f aca="false">ROUND(W468*p_facteur,0)</f>
        <v>946</v>
      </c>
      <c r="J468" s="14" t="str">
        <f aca="false">IF(X468&lt;60,X468&amp;" min",INT(X468/60)&amp;" h"&amp;IF(MOD(X468,60)=0,""," "&amp;TEXT(MOD(X468,60),"00")))</f>
        <v>10 h</v>
      </c>
      <c r="K468" s="14" t="str">
        <f aca="false">IF(S468&lt;&gt;T468,"Oui","Non")</f>
        <v>Oui</v>
      </c>
      <c r="L468" s="14" t="str">
        <f aca="false">IF(AND(INDEX(10_Lieux!$B:$B,U468)="Ville",INDEX(10_Lieux!$B:$B,V468)="Ville"),"/chauffeur-prive/"&amp;INDEX(10_Lieux!$E:$E,U468)&amp;"-"&amp;INDEX(10_Lieux!$E:$E,V468)&amp;"/","/chauffeur-prive/"&amp;INDEX(10_Lieux!$E:$E,U468)&amp;"/"&amp;INDEX(10_Lieux!$E:$E,V468)&amp;"/")</f>
        <v>/chauffeur-prive/zurich-bordeaux/</v>
      </c>
      <c r="M468" s="14" t="str">
        <f aca="false">IFERROR(INDEX($L:$L,MATCH(B468&amp;"|"&amp;A468,$Z:$Z,0)),"—")</f>
        <v>/chauffeur-prive/bordeaux-zurich/</v>
      </c>
      <c r="N468" s="14" t="str">
        <f aca="false">IF(LEN("Chauffeur privé "&amp;INDEX(10_Lieux!$J:$J,U468)&amp;" → "&amp;INDEX(10_Lieux!$J:$J,V468)&amp;" | 24h/24")&gt;60,"Chauffeur privé "&amp;INDEX(10_Lieux!$J:$J,U468)&amp;" → "&amp;INDEX(10_Lieux!$J:$J,V468),"Chauffeur privé "&amp;INDEX(10_Lieux!$J:$J,U468)&amp;" → "&amp;INDEX(10_Lieux!$J:$J,V468)&amp;" | 24h/24")</f>
        <v>Chauffeur privé Zurich → Bordeaux | 24h/24</v>
      </c>
      <c r="O468" s="14" t="n">
        <f aca="false">LEN(N468)</f>
        <v>42</v>
      </c>
      <c r="P468" s="14" t="str">
        <f aca="false">"Chauffeur privé "&amp;INDEX(10_Lieux!$K:$K,U468)&amp;" vers "&amp;INDEX(10_Lieux!$L:$L,V468)</f>
        <v>Chauffeur privé de Zurich vers Bordeaux</v>
      </c>
      <c r="Q468" s="14" t="str">
        <f aca="false">"Chauffeur privé "&amp;INDEX(10_Lieux!$K:$K,U468)&amp;" vers "&amp;INDEX(10_Lieux!$L:$L,V468)&amp;" : env. "&amp;I468&amp;" km, "&amp;J468&amp;" de route. Devis personnalisé, standard 24h/24 et 7j/7."</f>
        <v>Chauffeur privé de Zurich vers Bordeaux : env. 946 km, 10 h de route. Devis personnalisé, standard 24h/24 et 7j/7.</v>
      </c>
      <c r="R468" s="14" t="n">
        <f aca="false">LEN(Q468)</f>
        <v>114</v>
      </c>
      <c r="S468" s="14" t="str">
        <f aca="false">INDEX(10_Lieux!$C:$C,U468)</f>
        <v>Suisse</v>
      </c>
      <c r="T468" s="14" t="str">
        <f aca="false">INDEX(10_Lieux!$C:$C,V468)</f>
        <v>France</v>
      </c>
      <c r="U468" s="14" t="n">
        <f aca="false">MATCH(A468,10_Lieux!$A:$A,0)</f>
        <v>122</v>
      </c>
      <c r="V468" s="14" t="n">
        <f aca="false">MATCH(B468,10_Lieux!$A:$A,0)</f>
        <v>61</v>
      </c>
      <c r="W468" s="14" t="n">
        <f aca="false">ROUND(6371*2*ASIN(SQRT(SIN(RADIANS(INDEX(10_Lieux!$F:$F,V468)-INDEX(10_Lieux!$F:$F,U468))/2)^2+COS(RADIANS(INDEX(10_Lieux!$F:$F,U468)))*COS(RADIANS(INDEX(10_Lieux!$F:$F,V468)))*SIN(RADIANS(INDEX(10_Lieux!$G:$G,V468)-INDEX(10_Lieux!$G:$G,U468))/2)^2)),1)</f>
        <v>757</v>
      </c>
      <c r="X468" s="14" t="n">
        <f aca="false">ROUND(I468/IF(I468&lt;p_seuil_vitesse,p_vit_lente,p_vit_rapide)*60/15,0)*15</f>
        <v>600</v>
      </c>
      <c r="Y468" s="14" t="n">
        <f aca="false">MAX(IF(INDEX(10_Lieux!$B:$B,U468)&lt;&gt;"Ville",INDEX(10_Lieux!$I:$I,U468),0),IF(INDEX(10_Lieux!$B:$B,V468)&lt;&gt;"Ville",INDEX(10_Lieux!$I:$I,V468),0))</f>
        <v>0</v>
      </c>
      <c r="Z468" s="14" t="str">
        <f aca="false">A468&amp;"|"&amp;B468</f>
        <v>Zurich|Bordeaux</v>
      </c>
      <c r="AA468" s="14" t="str">
        <f aca="false">IF(I468&lt;p_local,"Local",IF(I468&lt;p_vv_min,"Courte distance",IF(I468&lt;p_tres_long,"Longue distance","Très longue distance")))</f>
        <v>Très longue distance</v>
      </c>
    </row>
    <row r="469" customFormat="false" ht="15" hidden="false" customHeight="true" outlineLevel="0" collapsed="false">
      <c r="A469" s="1" t="s">
        <v>164</v>
      </c>
      <c r="B469" s="1" t="s">
        <v>132</v>
      </c>
      <c r="C469" s="1" t="s">
        <v>33</v>
      </c>
      <c r="D469" s="1" t="s">
        <v>124</v>
      </c>
      <c r="E469" s="1" t="s">
        <v>613</v>
      </c>
      <c r="F469" s="14" t="s">
        <v>40</v>
      </c>
      <c r="G469" s="14" t="str">
        <f aca="false">IF(I469&lt;p_local,"Local → page infra",IF(H469&gt;=p_ph1,"Phase 1",IF(H469&gt;=p_ph2,"Phase 2","Phase 3")))</f>
        <v>Phase 1</v>
      </c>
      <c r="H469" s="14" t="n">
        <f aca="false">IF(I469&lt;p_local,0,IF(C469="Aéroport → Aéroport",p_pts_plein,IF(Y469&gt;0,IF(I469&lt;=Y469,p_pts_plein,IF(I469&lt;=p_mult2*Y469,p_pts_moyen,p_pts_r3)),IF(I469&gt;=p_vv_min,p_pts_plein,IF(I469&gt;=p_vv_moy,p_pts_moyen,p_pts_court))))+IF(INDEX(10_Lieux!$D:$D,U469)=1,p_prio1,p_prio2)+IF(INDEX(10_Lieux!$D:$D,V469)=1,p_prio1,p_prio2)+IF(K469="Oui",p_tf,0)+p_hub*((INDEX(10_Lieux!$H:$H,U469)="Hub")+(INDEX(10_Lieux!$H:$H,V469)="Hub"))+IF(OR(INDEX(10_Lieux!$H:$H,U469)="Premium",INDEX(10_Lieux!$H:$H,V469)="Premium"),p_prem,0))</f>
        <v>80</v>
      </c>
      <c r="I469" s="14" t="n">
        <f aca="false">ROUND(W469*p_facteur,0)</f>
        <v>867</v>
      </c>
      <c r="J469" s="14" t="str">
        <f aca="false">IF(X469&lt;60,X469&amp;" min",INT(X469/60)&amp;" h"&amp;IF(MOD(X469,60)=0,""," "&amp;TEXT(MOD(X469,60),"00")))</f>
        <v>9 h 15</v>
      </c>
      <c r="K469" s="14" t="str">
        <f aca="false">IF(S469&lt;&gt;T469,"Oui","Non")</f>
        <v>Oui</v>
      </c>
      <c r="L469" s="14" t="str">
        <f aca="false">IF(AND(INDEX(10_Lieux!$B:$B,U469)="Ville",INDEX(10_Lieux!$B:$B,V469)="Ville"),"/chauffeur-prive/"&amp;INDEX(10_Lieux!$E:$E,U469)&amp;"-"&amp;INDEX(10_Lieux!$E:$E,V469)&amp;"/","/chauffeur-prive/"&amp;INDEX(10_Lieux!$E:$E,U469)&amp;"/"&amp;INDEX(10_Lieux!$E:$E,V469)&amp;"/")</f>
        <v>/chauffeur-prive/zurich-toulouse/</v>
      </c>
      <c r="M469" s="14" t="str">
        <f aca="false">IFERROR(INDEX($L:$L,MATCH(B469&amp;"|"&amp;A469,$Z:$Z,0)),"—")</f>
        <v>/chauffeur-prive/toulouse-zurich/</v>
      </c>
      <c r="N469" s="14" t="str">
        <f aca="false">IF(LEN("Chauffeur privé "&amp;INDEX(10_Lieux!$J:$J,U469)&amp;" → "&amp;INDEX(10_Lieux!$J:$J,V469)&amp;" | 24h/24")&gt;60,"Chauffeur privé "&amp;INDEX(10_Lieux!$J:$J,U469)&amp;" → "&amp;INDEX(10_Lieux!$J:$J,V469),"Chauffeur privé "&amp;INDEX(10_Lieux!$J:$J,U469)&amp;" → "&amp;INDEX(10_Lieux!$J:$J,V469)&amp;" | 24h/24")</f>
        <v>Chauffeur privé Zurich → Toulouse | 24h/24</v>
      </c>
      <c r="O469" s="14" t="n">
        <f aca="false">LEN(N469)</f>
        <v>42</v>
      </c>
      <c r="P469" s="14" t="str">
        <f aca="false">"Chauffeur privé "&amp;INDEX(10_Lieux!$K:$K,U469)&amp;" vers "&amp;INDEX(10_Lieux!$L:$L,V469)</f>
        <v>Chauffeur privé de Zurich vers Toulouse</v>
      </c>
      <c r="Q469" s="14" t="str">
        <f aca="false">"Chauffeur privé "&amp;INDEX(10_Lieux!$K:$K,U469)&amp;" vers "&amp;INDEX(10_Lieux!$L:$L,V469)&amp;" : env. "&amp;I469&amp;" km, "&amp;J469&amp;" de route. Devis personnalisé, standard 24h/24 et 7j/7."</f>
        <v>Chauffeur privé de Zurich vers Toulouse : env. 867 km, 9 h 15 de route. Devis personnalisé, standard 24h/24 et 7j/7.</v>
      </c>
      <c r="R469" s="14" t="n">
        <f aca="false">LEN(Q469)</f>
        <v>116</v>
      </c>
      <c r="S469" s="14" t="str">
        <f aca="false">INDEX(10_Lieux!$C:$C,U469)</f>
        <v>Suisse</v>
      </c>
      <c r="T469" s="14" t="str">
        <f aca="false">INDEX(10_Lieux!$C:$C,V469)</f>
        <v>France</v>
      </c>
      <c r="U469" s="14" t="n">
        <f aca="false">MATCH(A469,10_Lieux!$A:$A,0)</f>
        <v>122</v>
      </c>
      <c r="V469" s="14" t="n">
        <f aca="false">MATCH(B469,10_Lieux!$A:$A,0)</f>
        <v>70</v>
      </c>
      <c r="W469" s="14" t="n">
        <f aca="false">ROUND(6371*2*ASIN(SQRT(SIN(RADIANS(INDEX(10_Lieux!$F:$F,V469)-INDEX(10_Lieux!$F:$F,U469))/2)^2+COS(RADIANS(INDEX(10_Lieux!$F:$F,U469)))*COS(RADIANS(INDEX(10_Lieux!$F:$F,V469)))*SIN(RADIANS(INDEX(10_Lieux!$G:$G,V469)-INDEX(10_Lieux!$G:$G,U469))/2)^2)),1)</f>
        <v>693.7</v>
      </c>
      <c r="X469" s="14" t="n">
        <f aca="false">ROUND(I469/IF(I469&lt;p_seuil_vitesse,p_vit_lente,p_vit_rapide)*60/15,0)*15</f>
        <v>555</v>
      </c>
      <c r="Y469" s="14" t="n">
        <f aca="false">MAX(IF(INDEX(10_Lieux!$B:$B,U469)&lt;&gt;"Ville",INDEX(10_Lieux!$I:$I,U469),0),IF(INDEX(10_Lieux!$B:$B,V469)&lt;&gt;"Ville",INDEX(10_Lieux!$I:$I,V469),0))</f>
        <v>0</v>
      </c>
      <c r="Z469" s="14" t="str">
        <f aca="false">A469&amp;"|"&amp;B469</f>
        <v>Zurich|Toulouse</v>
      </c>
      <c r="AA469" s="14" t="str">
        <f aca="false">IF(I469&lt;p_local,"Local",IF(I469&lt;p_vv_min,"Courte distance",IF(I469&lt;p_tres_long,"Longue distance","Très longue distance")))</f>
        <v>Très longue distance</v>
      </c>
    </row>
    <row r="470" customFormat="false" ht="15" hidden="false" customHeight="true" outlineLevel="0" collapsed="false">
      <c r="A470" s="1" t="s">
        <v>164</v>
      </c>
      <c r="B470" s="1" t="s">
        <v>134</v>
      </c>
      <c r="C470" s="1" t="s">
        <v>33</v>
      </c>
      <c r="D470" s="1" t="s">
        <v>124</v>
      </c>
      <c r="E470" s="1" t="s">
        <v>614</v>
      </c>
      <c r="F470" s="14" t="s">
        <v>40</v>
      </c>
      <c r="G470" s="14" t="str">
        <f aca="false">IF(I470&lt;p_local,"Local → page infra",IF(H470&gt;=p_ph1,"Phase 1",IF(H470&gt;=p_ph2,"Phase 2","Phase 3")))</f>
        <v>Phase 1</v>
      </c>
      <c r="H470" s="14" t="n">
        <f aca="false">IF(I470&lt;p_local,0,IF(C470="Aéroport → Aéroport",p_pts_plein,IF(Y470&gt;0,IF(I470&lt;=Y470,p_pts_plein,IF(I470&lt;=p_mult2*Y470,p_pts_moyen,p_pts_r3)),IF(I470&gt;=p_vv_min,p_pts_plein,IF(I470&gt;=p_vv_moy,p_pts_moyen,p_pts_court))))+IF(INDEX(10_Lieux!$D:$D,U470)=1,p_prio1,p_prio2)+IF(INDEX(10_Lieux!$D:$D,V470)=1,p_prio1,p_prio2)+IF(K470="Oui",p_tf,0)+p_hub*((INDEX(10_Lieux!$H:$H,U470)="Hub")+(INDEX(10_Lieux!$H:$H,V470)="Hub"))+IF(OR(INDEX(10_Lieux!$H:$H,U470)="Premium",INDEX(10_Lieux!$H:$H,V470)="Premium"),p_prem,0))</f>
        <v>80</v>
      </c>
      <c r="I470" s="14" t="n">
        <f aca="false">ROUND(W470*p_facteur,0)</f>
        <v>674</v>
      </c>
      <c r="J470" s="14" t="str">
        <f aca="false">IF(X470&lt;60,X470&amp;" min",INT(X470/60)&amp;" h"&amp;IF(MOD(X470,60)=0,""," "&amp;TEXT(MOD(X470,60),"00")))</f>
        <v>7 h</v>
      </c>
      <c r="K470" s="14" t="str">
        <f aca="false">IF(S470&lt;&gt;T470,"Oui","Non")</f>
        <v>Oui</v>
      </c>
      <c r="L470" s="14" t="str">
        <f aca="false">IF(AND(INDEX(10_Lieux!$B:$B,U470)="Ville",INDEX(10_Lieux!$B:$B,V470)="Ville"),"/chauffeur-prive/"&amp;INDEX(10_Lieux!$E:$E,U470)&amp;"-"&amp;INDEX(10_Lieux!$E:$E,V470)&amp;"/","/chauffeur-prive/"&amp;INDEX(10_Lieux!$E:$E,U470)&amp;"/"&amp;INDEX(10_Lieux!$E:$E,V470)&amp;"/")</f>
        <v>/chauffeur-prive/zurich-lille/</v>
      </c>
      <c r="M470" s="14" t="str">
        <f aca="false">IFERROR(INDEX($L:$L,MATCH(B470&amp;"|"&amp;A470,$Z:$Z,0)),"—")</f>
        <v>/chauffeur-prive/lille-zurich/</v>
      </c>
      <c r="N470" s="14" t="str">
        <f aca="false">IF(LEN("Chauffeur privé "&amp;INDEX(10_Lieux!$J:$J,U470)&amp;" → "&amp;INDEX(10_Lieux!$J:$J,V470)&amp;" | 24h/24")&gt;60,"Chauffeur privé "&amp;INDEX(10_Lieux!$J:$J,U470)&amp;" → "&amp;INDEX(10_Lieux!$J:$J,V470),"Chauffeur privé "&amp;INDEX(10_Lieux!$J:$J,U470)&amp;" → "&amp;INDEX(10_Lieux!$J:$J,V470)&amp;" | 24h/24")</f>
        <v>Chauffeur privé Zurich → Lille | 24h/24</v>
      </c>
      <c r="O470" s="14" t="n">
        <f aca="false">LEN(N470)</f>
        <v>39</v>
      </c>
      <c r="P470" s="14" t="str">
        <f aca="false">"Chauffeur privé "&amp;INDEX(10_Lieux!$K:$K,U470)&amp;" vers "&amp;INDEX(10_Lieux!$L:$L,V470)</f>
        <v>Chauffeur privé de Zurich vers Lille</v>
      </c>
      <c r="Q470" s="14" t="str">
        <f aca="false">"Chauffeur privé "&amp;INDEX(10_Lieux!$K:$K,U470)&amp;" vers "&amp;INDEX(10_Lieux!$L:$L,V470)&amp;" : env. "&amp;I470&amp;" km, "&amp;J470&amp;" de route. Devis personnalisé, standard 24h/24 et 7j/7."</f>
        <v>Chauffeur privé de Zurich vers Lille : env. 674 km, 7 h de route. Devis personnalisé, standard 24h/24 et 7j/7.</v>
      </c>
      <c r="R470" s="14" t="n">
        <f aca="false">LEN(Q470)</f>
        <v>110</v>
      </c>
      <c r="S470" s="14" t="str">
        <f aca="false">INDEX(10_Lieux!$C:$C,U470)</f>
        <v>Suisse</v>
      </c>
      <c r="T470" s="14" t="str">
        <f aca="false">INDEX(10_Lieux!$C:$C,V470)</f>
        <v>France</v>
      </c>
      <c r="U470" s="14" t="n">
        <f aca="false">MATCH(A470,10_Lieux!$A:$A,0)</f>
        <v>122</v>
      </c>
      <c r="V470" s="14" t="n">
        <f aca="false">MATCH(B470,10_Lieux!$A:$A,0)</f>
        <v>37</v>
      </c>
      <c r="W470" s="14" t="n">
        <f aca="false">ROUND(6371*2*ASIN(SQRT(SIN(RADIANS(INDEX(10_Lieux!$F:$F,V470)-INDEX(10_Lieux!$F:$F,U470))/2)^2+COS(RADIANS(INDEX(10_Lieux!$F:$F,U470)))*COS(RADIANS(INDEX(10_Lieux!$F:$F,V470)))*SIN(RADIANS(INDEX(10_Lieux!$G:$G,V470)-INDEX(10_Lieux!$G:$G,U470))/2)^2)),1)</f>
        <v>538.9</v>
      </c>
      <c r="X470" s="14" t="n">
        <f aca="false">ROUND(I470/IF(I470&lt;p_seuil_vitesse,p_vit_lente,p_vit_rapide)*60/15,0)*15</f>
        <v>420</v>
      </c>
      <c r="Y470" s="14" t="n">
        <f aca="false">MAX(IF(INDEX(10_Lieux!$B:$B,U470)&lt;&gt;"Ville",INDEX(10_Lieux!$I:$I,U470),0),IF(INDEX(10_Lieux!$B:$B,V470)&lt;&gt;"Ville",INDEX(10_Lieux!$I:$I,V470),0))</f>
        <v>0</v>
      </c>
      <c r="Z470" s="14" t="str">
        <f aca="false">A470&amp;"|"&amp;B470</f>
        <v>Zurich|Lille</v>
      </c>
      <c r="AA470" s="14" t="str">
        <f aca="false">IF(I470&lt;p_local,"Local",IF(I470&lt;p_vv_min,"Courte distance",IF(I470&lt;p_tres_long,"Longue distance","Très longue distance")))</f>
        <v>Longue distance</v>
      </c>
    </row>
    <row r="471" customFormat="false" ht="15" hidden="false" customHeight="true" outlineLevel="0" collapsed="false">
      <c r="A471" s="1" t="s">
        <v>164</v>
      </c>
      <c r="B471" s="1" t="s">
        <v>136</v>
      </c>
      <c r="C471" s="1" t="s">
        <v>33</v>
      </c>
      <c r="D471" s="1" t="s">
        <v>124</v>
      </c>
      <c r="E471" s="1" t="s">
        <v>615</v>
      </c>
      <c r="F471" s="14" t="s">
        <v>40</v>
      </c>
      <c r="G471" s="14" t="str">
        <f aca="false">IF(I471&lt;p_local,"Local → page infra",IF(H471&gt;=p_ph1,"Phase 1",IF(H471&gt;=p_ph2,"Phase 2","Phase 3")))</f>
        <v>Phase 1</v>
      </c>
      <c r="H471" s="14" t="n">
        <f aca="false">IF(I471&lt;p_local,0,IF(C471="Aéroport → Aéroport",p_pts_plein,IF(Y471&gt;0,IF(I471&lt;=Y471,p_pts_plein,IF(I471&lt;=p_mult2*Y471,p_pts_moyen,p_pts_r3)),IF(I471&gt;=p_vv_min,p_pts_plein,IF(I471&gt;=p_vv_moy,p_pts_moyen,p_pts_court))))+IF(INDEX(10_Lieux!$D:$D,U471)=1,p_prio1,p_prio2)+IF(INDEX(10_Lieux!$D:$D,V471)=1,p_prio1,p_prio2)+IF(K471="Oui",p_tf,0)+p_hub*((INDEX(10_Lieux!$H:$H,U471)="Hub")+(INDEX(10_Lieux!$H:$H,V471)="Hub"))+IF(OR(INDEX(10_Lieux!$H:$H,U471)="Premium",INDEX(10_Lieux!$H:$H,V471)="Premium"),p_prem,0))</f>
        <v>80</v>
      </c>
      <c r="I471" s="14" t="n">
        <f aca="false">ROUND(W471*p_facteur,0)</f>
        <v>182</v>
      </c>
      <c r="J471" s="14" t="str">
        <f aca="false">IF(X471&lt;60,X471&amp;" min",INT(X471/60)&amp;" h"&amp;IF(MOD(X471,60)=0,""," "&amp;TEXT(MOD(X471,60),"00")))</f>
        <v>2 h</v>
      </c>
      <c r="K471" s="14" t="str">
        <f aca="false">IF(S471&lt;&gt;T471,"Oui","Non")</f>
        <v>Oui</v>
      </c>
      <c r="L471" s="14" t="str">
        <f aca="false">IF(AND(INDEX(10_Lieux!$B:$B,U471)="Ville",INDEX(10_Lieux!$B:$B,V471)="Ville"),"/chauffeur-prive/"&amp;INDEX(10_Lieux!$E:$E,U471)&amp;"-"&amp;INDEX(10_Lieux!$E:$E,V471)&amp;"/","/chauffeur-prive/"&amp;INDEX(10_Lieux!$E:$E,U471)&amp;"/"&amp;INDEX(10_Lieux!$E:$E,V471)&amp;"/")</f>
        <v>/chauffeur-prive/zurich-strasbourg/</v>
      </c>
      <c r="M471" s="14" t="str">
        <f aca="false">IFERROR(INDEX($L:$L,MATCH(B471&amp;"|"&amp;A471,$Z:$Z,0)),"—")</f>
        <v>/chauffeur-prive/strasbourg-zurich/</v>
      </c>
      <c r="N471" s="14" t="str">
        <f aca="false">IF(LEN("Chauffeur privé "&amp;INDEX(10_Lieux!$J:$J,U471)&amp;" → "&amp;INDEX(10_Lieux!$J:$J,V471)&amp;" | 24h/24")&gt;60,"Chauffeur privé "&amp;INDEX(10_Lieux!$J:$J,U471)&amp;" → "&amp;INDEX(10_Lieux!$J:$J,V471),"Chauffeur privé "&amp;INDEX(10_Lieux!$J:$J,U471)&amp;" → "&amp;INDEX(10_Lieux!$J:$J,V471)&amp;" | 24h/24")</f>
        <v>Chauffeur privé Zurich → Strasbourg | 24h/24</v>
      </c>
      <c r="O471" s="14" t="n">
        <f aca="false">LEN(N471)</f>
        <v>44</v>
      </c>
      <c r="P471" s="14" t="str">
        <f aca="false">"Chauffeur privé "&amp;INDEX(10_Lieux!$K:$K,U471)&amp;" vers "&amp;INDEX(10_Lieux!$L:$L,V471)</f>
        <v>Chauffeur privé de Zurich vers Strasbourg</v>
      </c>
      <c r="Q471" s="14" t="str">
        <f aca="false">"Chauffeur privé "&amp;INDEX(10_Lieux!$K:$K,U471)&amp;" vers "&amp;INDEX(10_Lieux!$L:$L,V471)&amp;" : env. "&amp;I471&amp;" km, "&amp;J471&amp;" de route. Devis personnalisé, standard 24h/24 et 7j/7."</f>
        <v>Chauffeur privé de Zurich vers Strasbourg : env. 182 km, 2 h de route. Devis personnalisé, standard 24h/24 et 7j/7.</v>
      </c>
      <c r="R471" s="14" t="n">
        <f aca="false">LEN(Q471)</f>
        <v>115</v>
      </c>
      <c r="S471" s="14" t="str">
        <f aca="false">INDEX(10_Lieux!$C:$C,U471)</f>
        <v>Suisse</v>
      </c>
      <c r="T471" s="14" t="str">
        <f aca="false">INDEX(10_Lieux!$C:$C,V471)</f>
        <v>France</v>
      </c>
      <c r="U471" s="14" t="n">
        <f aca="false">MATCH(A471,10_Lieux!$A:$A,0)</f>
        <v>122</v>
      </c>
      <c r="V471" s="14" t="n">
        <f aca="false">MATCH(B471,10_Lieux!$A:$A,0)</f>
        <v>29</v>
      </c>
      <c r="W471" s="14" t="n">
        <f aca="false">ROUND(6371*2*ASIN(SQRT(SIN(RADIANS(INDEX(10_Lieux!$F:$F,V471)-INDEX(10_Lieux!$F:$F,U471))/2)^2+COS(RADIANS(INDEX(10_Lieux!$F:$F,U471)))*COS(RADIANS(INDEX(10_Lieux!$F:$F,V471)))*SIN(RADIANS(INDEX(10_Lieux!$G:$G,V471)-INDEX(10_Lieux!$G:$G,U471))/2)^2)),1)</f>
        <v>145.3</v>
      </c>
      <c r="X471" s="14" t="n">
        <f aca="false">ROUND(I471/IF(I471&lt;p_seuil_vitesse,p_vit_lente,p_vit_rapide)*60/15,0)*15</f>
        <v>120</v>
      </c>
      <c r="Y471" s="14" t="n">
        <f aca="false">MAX(IF(INDEX(10_Lieux!$B:$B,U471)&lt;&gt;"Ville",INDEX(10_Lieux!$I:$I,U471),0),IF(INDEX(10_Lieux!$B:$B,V471)&lt;&gt;"Ville",INDEX(10_Lieux!$I:$I,V471),0))</f>
        <v>0</v>
      </c>
      <c r="Z471" s="14" t="str">
        <f aca="false">A471&amp;"|"&amp;B471</f>
        <v>Zurich|Strasbourg</v>
      </c>
      <c r="AA471" s="14" t="str">
        <f aca="false">IF(I471&lt;p_local,"Local",IF(I471&lt;p_vv_min,"Courte distance",IF(I471&lt;p_tres_long,"Longue distance","Très longue distance")))</f>
        <v>Longue distance</v>
      </c>
    </row>
    <row r="472" customFormat="false" ht="15" hidden="false" customHeight="true" outlineLevel="0" collapsed="false">
      <c r="A472" s="1" t="s">
        <v>164</v>
      </c>
      <c r="B472" s="1" t="s">
        <v>138</v>
      </c>
      <c r="C472" s="1" t="s">
        <v>33</v>
      </c>
      <c r="D472" s="1" t="s">
        <v>124</v>
      </c>
      <c r="E472" s="1" t="s">
        <v>616</v>
      </c>
      <c r="F472" s="14" t="s">
        <v>40</v>
      </c>
      <c r="G472" s="14" t="str">
        <f aca="false">IF(I472&lt;p_local,"Local → page infra",IF(H472&gt;=p_ph1,"Phase 1",IF(H472&gt;=p_ph2,"Phase 2","Phase 3")))</f>
        <v>Phase 2</v>
      </c>
      <c r="H472" s="14" t="n">
        <f aca="false">IF(I472&lt;p_local,0,IF(C472="Aéroport → Aéroport",p_pts_plein,IF(Y472&gt;0,IF(I472&lt;=Y472,p_pts_plein,IF(I472&lt;=p_mult2*Y472,p_pts_moyen,p_pts_r3)),IF(I472&gt;=p_vv_min,p_pts_plein,IF(I472&gt;=p_vv_moy,p_pts_moyen,p_pts_court))))+IF(INDEX(10_Lieux!$D:$D,U472)=1,p_prio1,p_prio2)+IF(INDEX(10_Lieux!$D:$D,V472)=1,p_prio1,p_prio2)+IF(K472="Oui",p_tf,0)+p_hub*((INDEX(10_Lieux!$H:$H,U472)="Hub")+(INDEX(10_Lieux!$H:$H,V472)="Hub"))+IF(OR(INDEX(10_Lieux!$H:$H,U472)="Premium",INDEX(10_Lieux!$H:$H,V472)="Premium"),p_prem,0))</f>
        <v>75</v>
      </c>
      <c r="I472" s="14" t="n">
        <f aca="false">ROUND(W472*p_facteur,0)</f>
        <v>693</v>
      </c>
      <c r="J472" s="14" t="str">
        <f aca="false">IF(X472&lt;60,X472&amp;" min",INT(X472/60)&amp;" h"&amp;IF(MOD(X472,60)=0,""," "&amp;TEXT(MOD(X472,60),"00")))</f>
        <v>7 h 15</v>
      </c>
      <c r="K472" s="14" t="str">
        <f aca="false">IF(S472&lt;&gt;T472,"Oui","Non")</f>
        <v>Oui</v>
      </c>
      <c r="L472" s="14" t="str">
        <f aca="false">IF(AND(INDEX(10_Lieux!$B:$B,U472)="Ville",INDEX(10_Lieux!$B:$B,V472)="Ville"),"/chauffeur-prive/"&amp;INDEX(10_Lieux!$E:$E,U472)&amp;"-"&amp;INDEX(10_Lieux!$E:$E,V472)&amp;"/","/chauffeur-prive/"&amp;INDEX(10_Lieux!$E:$E,U472)&amp;"/"&amp;INDEX(10_Lieux!$E:$E,V472)&amp;"/")</f>
        <v>/chauffeur-prive/zurich-montpellier/</v>
      </c>
      <c r="M472" s="14" t="str">
        <f aca="false">IFERROR(INDEX($L:$L,MATCH(B472&amp;"|"&amp;A472,$Z:$Z,0)),"—")</f>
        <v>/chauffeur-prive/montpellier-zurich/</v>
      </c>
      <c r="N472" s="14" t="str">
        <f aca="false">IF(LEN("Chauffeur privé "&amp;INDEX(10_Lieux!$J:$J,U472)&amp;" → "&amp;INDEX(10_Lieux!$J:$J,V472)&amp;" | 24h/24")&gt;60,"Chauffeur privé "&amp;INDEX(10_Lieux!$J:$J,U472)&amp;" → "&amp;INDEX(10_Lieux!$J:$J,V472),"Chauffeur privé "&amp;INDEX(10_Lieux!$J:$J,U472)&amp;" → "&amp;INDEX(10_Lieux!$J:$J,V472)&amp;" | 24h/24")</f>
        <v>Chauffeur privé Zurich → Montpellier | 24h/24</v>
      </c>
      <c r="O472" s="14" t="n">
        <f aca="false">LEN(N472)</f>
        <v>45</v>
      </c>
      <c r="P472" s="14" t="str">
        <f aca="false">"Chauffeur privé "&amp;INDEX(10_Lieux!$K:$K,U472)&amp;" vers "&amp;INDEX(10_Lieux!$L:$L,V472)</f>
        <v>Chauffeur privé de Zurich vers Montpellier</v>
      </c>
      <c r="Q472" s="14" t="str">
        <f aca="false">"Chauffeur privé "&amp;INDEX(10_Lieux!$K:$K,U472)&amp;" vers "&amp;INDEX(10_Lieux!$L:$L,V472)&amp;" : env. "&amp;I472&amp;" km, "&amp;J472&amp;" de route. Devis personnalisé, standard 24h/24 et 7j/7."</f>
        <v>Chauffeur privé de Zurich vers Montpellier : env. 693 km, 7 h 15 de route. Devis personnalisé, standard 24h/24 et 7j/7.</v>
      </c>
      <c r="R472" s="14" t="n">
        <f aca="false">LEN(Q472)</f>
        <v>119</v>
      </c>
      <c r="S472" s="14" t="str">
        <f aca="false">INDEX(10_Lieux!$C:$C,U472)</f>
        <v>Suisse</v>
      </c>
      <c r="T472" s="14" t="str">
        <f aca="false">INDEX(10_Lieux!$C:$C,V472)</f>
        <v>France</v>
      </c>
      <c r="U472" s="14" t="n">
        <f aca="false">MATCH(A472,10_Lieux!$A:$A,0)</f>
        <v>122</v>
      </c>
      <c r="V472" s="14" t="n">
        <f aca="false">MATCH(B472,10_Lieux!$A:$A,0)</f>
        <v>71</v>
      </c>
      <c r="W472" s="14" t="n">
        <f aca="false">ROUND(6371*2*ASIN(SQRT(SIN(RADIANS(INDEX(10_Lieux!$F:$F,V472)-INDEX(10_Lieux!$F:$F,U472))/2)^2+COS(RADIANS(INDEX(10_Lieux!$F:$F,U472)))*COS(RADIANS(INDEX(10_Lieux!$F:$F,V472)))*SIN(RADIANS(INDEX(10_Lieux!$G:$G,V472)-INDEX(10_Lieux!$G:$G,U472))/2)^2)),1)</f>
        <v>554.3</v>
      </c>
      <c r="X472" s="14" t="n">
        <f aca="false">ROUND(I472/IF(I472&lt;p_seuil_vitesse,p_vit_lente,p_vit_rapide)*60/15,0)*15</f>
        <v>435</v>
      </c>
      <c r="Y472" s="14" t="n">
        <f aca="false">MAX(IF(INDEX(10_Lieux!$B:$B,U472)&lt;&gt;"Ville",INDEX(10_Lieux!$I:$I,U472),0),IF(INDEX(10_Lieux!$B:$B,V472)&lt;&gt;"Ville",INDEX(10_Lieux!$I:$I,V472),0))</f>
        <v>0</v>
      </c>
      <c r="Z472" s="14" t="str">
        <f aca="false">A472&amp;"|"&amp;B472</f>
        <v>Zurich|Montpellier</v>
      </c>
      <c r="AA472" s="14" t="str">
        <f aca="false">IF(I472&lt;p_local,"Local",IF(I472&lt;p_vv_min,"Courte distance",IF(I472&lt;p_tres_long,"Longue distance","Très longue distance")))</f>
        <v>Longue distance</v>
      </c>
    </row>
    <row r="473" customFormat="false" ht="15" hidden="false" customHeight="true" outlineLevel="0" collapsed="false">
      <c r="A473" s="1" t="s">
        <v>164</v>
      </c>
      <c r="B473" s="1" t="s">
        <v>140</v>
      </c>
      <c r="C473" s="1" t="s">
        <v>33</v>
      </c>
      <c r="D473" s="1" t="s">
        <v>124</v>
      </c>
      <c r="E473" s="1" t="s">
        <v>617</v>
      </c>
      <c r="F473" s="14" t="s">
        <v>40</v>
      </c>
      <c r="G473" s="14" t="str">
        <f aca="false">IF(I473&lt;p_local,"Local → page infra",IF(H473&gt;=p_ph1,"Phase 1",IF(H473&gt;=p_ph2,"Phase 2","Phase 3")))</f>
        <v>Phase 2</v>
      </c>
      <c r="H473" s="14" t="n">
        <f aca="false">IF(I473&lt;p_local,0,IF(C473="Aéroport → Aéroport",p_pts_plein,IF(Y473&gt;0,IF(I473&lt;=Y473,p_pts_plein,IF(I473&lt;=p_mult2*Y473,p_pts_moyen,p_pts_r3)),IF(I473&gt;=p_vv_min,p_pts_plein,IF(I473&gt;=p_vv_moy,p_pts_moyen,p_pts_court))))+IF(INDEX(10_Lieux!$D:$D,U473)=1,p_prio1,p_prio2)+IF(INDEX(10_Lieux!$D:$D,V473)=1,p_prio1,p_prio2)+IF(K473="Oui",p_tf,0)+p_hub*((INDEX(10_Lieux!$H:$H,U473)="Hub")+(INDEX(10_Lieux!$H:$H,V473)="Hub"))+IF(OR(INDEX(10_Lieux!$H:$H,U473)="Premium",INDEX(10_Lieux!$H:$H,V473)="Premium"),p_prem,0))</f>
        <v>75</v>
      </c>
      <c r="I473" s="14" t="n">
        <f aca="false">ROUND(W473*p_facteur,0)</f>
        <v>951</v>
      </c>
      <c r="J473" s="14" t="str">
        <f aca="false">IF(X473&lt;60,X473&amp;" min",INT(X473/60)&amp;" h"&amp;IF(MOD(X473,60)=0,""," "&amp;TEXT(MOD(X473,60),"00")))</f>
        <v>10 h</v>
      </c>
      <c r="K473" s="14" t="str">
        <f aca="false">IF(S473&lt;&gt;T473,"Oui","Non")</f>
        <v>Oui</v>
      </c>
      <c r="L473" s="14" t="str">
        <f aca="false">IF(AND(INDEX(10_Lieux!$B:$B,U473)="Ville",INDEX(10_Lieux!$B:$B,V473)="Ville"),"/chauffeur-prive/"&amp;INDEX(10_Lieux!$E:$E,U473)&amp;"-"&amp;INDEX(10_Lieux!$E:$E,V473)&amp;"/","/chauffeur-prive/"&amp;INDEX(10_Lieux!$E:$E,U473)&amp;"/"&amp;INDEX(10_Lieux!$E:$E,V473)&amp;"/")</f>
        <v>/chauffeur-prive/zurich-nantes/</v>
      </c>
      <c r="M473" s="14" t="str">
        <f aca="false">IFERROR(INDEX($L:$L,MATCH(B473&amp;"|"&amp;A473,$Z:$Z,0)),"—")</f>
        <v>/chauffeur-prive/nantes-zurich/</v>
      </c>
      <c r="N473" s="14" t="str">
        <f aca="false">IF(LEN("Chauffeur privé "&amp;INDEX(10_Lieux!$J:$J,U473)&amp;" → "&amp;INDEX(10_Lieux!$J:$J,V473)&amp;" | 24h/24")&gt;60,"Chauffeur privé "&amp;INDEX(10_Lieux!$J:$J,U473)&amp;" → "&amp;INDEX(10_Lieux!$J:$J,V473),"Chauffeur privé "&amp;INDEX(10_Lieux!$J:$J,U473)&amp;" → "&amp;INDEX(10_Lieux!$J:$J,V473)&amp;" | 24h/24")</f>
        <v>Chauffeur privé Zurich → Nantes | 24h/24</v>
      </c>
      <c r="O473" s="14" t="n">
        <f aca="false">LEN(N473)</f>
        <v>40</v>
      </c>
      <c r="P473" s="14" t="str">
        <f aca="false">"Chauffeur privé "&amp;INDEX(10_Lieux!$K:$K,U473)&amp;" vers "&amp;INDEX(10_Lieux!$L:$L,V473)</f>
        <v>Chauffeur privé de Zurich vers Nantes</v>
      </c>
      <c r="Q473" s="14" t="str">
        <f aca="false">"Chauffeur privé "&amp;INDEX(10_Lieux!$K:$K,U473)&amp;" vers "&amp;INDEX(10_Lieux!$L:$L,V473)&amp;" : env. "&amp;I473&amp;" km, "&amp;J473&amp;" de route. Devis personnalisé, standard 24h/24 et 7j/7."</f>
        <v>Chauffeur privé de Zurich vers Nantes : env. 951 km, 10 h de route. Devis personnalisé, standard 24h/24 et 7j/7.</v>
      </c>
      <c r="R473" s="14" t="n">
        <f aca="false">LEN(Q473)</f>
        <v>112</v>
      </c>
      <c r="S473" s="14" t="str">
        <f aca="false">INDEX(10_Lieux!$C:$C,U473)</f>
        <v>Suisse</v>
      </c>
      <c r="T473" s="14" t="str">
        <f aca="false">INDEX(10_Lieux!$C:$C,V473)</f>
        <v>France</v>
      </c>
      <c r="U473" s="14" t="n">
        <f aca="false">MATCH(A473,10_Lieux!$A:$A,0)</f>
        <v>122</v>
      </c>
      <c r="V473" s="14" t="n">
        <f aca="false">MATCH(B473,10_Lieux!$A:$A,0)</f>
        <v>56</v>
      </c>
      <c r="W473" s="14" t="n">
        <f aca="false">ROUND(6371*2*ASIN(SQRT(SIN(RADIANS(INDEX(10_Lieux!$F:$F,V473)-INDEX(10_Lieux!$F:$F,U473))/2)^2+COS(RADIANS(INDEX(10_Lieux!$F:$F,U473)))*COS(RADIANS(INDEX(10_Lieux!$F:$F,V473)))*SIN(RADIANS(INDEX(10_Lieux!$G:$G,V473)-INDEX(10_Lieux!$G:$G,U473))/2)^2)),1)</f>
        <v>760.9</v>
      </c>
      <c r="X473" s="14" t="n">
        <f aca="false">ROUND(I473/IF(I473&lt;p_seuil_vitesse,p_vit_lente,p_vit_rapide)*60/15,0)*15</f>
        <v>600</v>
      </c>
      <c r="Y473" s="14" t="n">
        <f aca="false">MAX(IF(INDEX(10_Lieux!$B:$B,U473)&lt;&gt;"Ville",INDEX(10_Lieux!$I:$I,U473),0),IF(INDEX(10_Lieux!$B:$B,V473)&lt;&gt;"Ville",INDEX(10_Lieux!$I:$I,V473),0))</f>
        <v>0</v>
      </c>
      <c r="Z473" s="14" t="str">
        <f aca="false">A473&amp;"|"&amp;B473</f>
        <v>Zurich|Nantes</v>
      </c>
      <c r="AA473" s="14" t="str">
        <f aca="false">IF(I473&lt;p_local,"Local",IF(I473&lt;p_vv_min,"Courte distance",IF(I473&lt;p_tres_long,"Longue distance","Très longue distance")))</f>
        <v>Très longue distance</v>
      </c>
    </row>
    <row r="474" customFormat="false" ht="15" hidden="false" customHeight="true" outlineLevel="0" collapsed="false">
      <c r="A474" s="1" t="s">
        <v>164</v>
      </c>
      <c r="B474" s="1" t="s">
        <v>142</v>
      </c>
      <c r="C474" s="1" t="s">
        <v>33</v>
      </c>
      <c r="D474" s="1" t="s">
        <v>124</v>
      </c>
      <c r="E474" s="1" t="s">
        <v>618</v>
      </c>
      <c r="F474" s="14" t="s">
        <v>40</v>
      </c>
      <c r="G474" s="14" t="str">
        <f aca="false">IF(I474&lt;p_local,"Local → page infra",IF(H474&gt;=p_ph1,"Phase 1",IF(H474&gt;=p_ph2,"Phase 2","Phase 3")))</f>
        <v>Phase 2</v>
      </c>
      <c r="H474" s="14" t="n">
        <f aca="false">IF(I474&lt;p_local,0,IF(C474="Aéroport → Aéroport",p_pts_plein,IF(Y474&gt;0,IF(I474&lt;=Y474,p_pts_plein,IF(I474&lt;=p_mult2*Y474,p_pts_moyen,p_pts_r3)),IF(I474&gt;=p_vv_min,p_pts_plein,IF(I474&gt;=p_vv_moy,p_pts_moyen,p_pts_court))))+IF(INDEX(10_Lieux!$D:$D,U474)=1,p_prio1,p_prio2)+IF(INDEX(10_Lieux!$D:$D,V474)=1,p_prio1,p_prio2)+IF(K474="Oui",p_tf,0)+p_hub*((INDEX(10_Lieux!$H:$H,U474)="Hub")+(INDEX(10_Lieux!$H:$H,V474)="Hub"))+IF(OR(INDEX(10_Lieux!$H:$H,U474)="Premium",INDEX(10_Lieux!$H:$H,V474)="Premium"),p_prem,0))</f>
        <v>75</v>
      </c>
      <c r="I474" s="14" t="n">
        <f aca="false">ROUND(W474*p_facteur,0)</f>
        <v>960</v>
      </c>
      <c r="J474" s="14" t="str">
        <f aca="false">IF(X474&lt;60,X474&amp;" min",INT(X474/60)&amp;" h"&amp;IF(MOD(X474,60)=0,""," "&amp;TEXT(MOD(X474,60),"00")))</f>
        <v>10 h</v>
      </c>
      <c r="K474" s="14" t="str">
        <f aca="false">IF(S474&lt;&gt;T474,"Oui","Non")</f>
        <v>Oui</v>
      </c>
      <c r="L474" s="14" t="str">
        <f aca="false">IF(AND(INDEX(10_Lieux!$B:$B,U474)="Ville",INDEX(10_Lieux!$B:$B,V474)="Ville"),"/chauffeur-prive/"&amp;INDEX(10_Lieux!$E:$E,U474)&amp;"-"&amp;INDEX(10_Lieux!$E:$E,V474)&amp;"/","/chauffeur-prive/"&amp;INDEX(10_Lieux!$E:$E,U474)&amp;"/"&amp;INDEX(10_Lieux!$E:$E,V474)&amp;"/")</f>
        <v>/chauffeur-prive/zurich-rennes/</v>
      </c>
      <c r="M474" s="14" t="str">
        <f aca="false">IFERROR(INDEX($L:$L,MATCH(B474&amp;"|"&amp;A474,$Z:$Z,0)),"—")</f>
        <v>/chauffeur-prive/rennes-zurich/</v>
      </c>
      <c r="N474" s="14" t="str">
        <f aca="false">IF(LEN("Chauffeur privé "&amp;INDEX(10_Lieux!$J:$J,U474)&amp;" → "&amp;INDEX(10_Lieux!$J:$J,V474)&amp;" | 24h/24")&gt;60,"Chauffeur privé "&amp;INDEX(10_Lieux!$J:$J,U474)&amp;" → "&amp;INDEX(10_Lieux!$J:$J,V474),"Chauffeur privé "&amp;INDEX(10_Lieux!$J:$J,U474)&amp;" → "&amp;INDEX(10_Lieux!$J:$J,V474)&amp;" | 24h/24")</f>
        <v>Chauffeur privé Zurich → Rennes | 24h/24</v>
      </c>
      <c r="O474" s="14" t="n">
        <f aca="false">LEN(N474)</f>
        <v>40</v>
      </c>
      <c r="P474" s="14" t="str">
        <f aca="false">"Chauffeur privé "&amp;INDEX(10_Lieux!$K:$K,U474)&amp;" vers "&amp;INDEX(10_Lieux!$L:$L,V474)</f>
        <v>Chauffeur privé de Zurich vers Rennes</v>
      </c>
      <c r="Q474" s="14" t="str">
        <f aca="false">"Chauffeur privé "&amp;INDEX(10_Lieux!$K:$K,U474)&amp;" vers "&amp;INDEX(10_Lieux!$L:$L,V474)&amp;" : env. "&amp;I474&amp;" km, "&amp;J474&amp;" de route. Devis personnalisé, standard 24h/24 et 7j/7."</f>
        <v>Chauffeur privé de Zurich vers Rennes : env. 960 km, 10 h de route. Devis personnalisé, standard 24h/24 et 7j/7.</v>
      </c>
      <c r="R474" s="14" t="n">
        <f aca="false">LEN(Q474)</f>
        <v>112</v>
      </c>
      <c r="S474" s="14" t="str">
        <f aca="false">INDEX(10_Lieux!$C:$C,U474)</f>
        <v>Suisse</v>
      </c>
      <c r="T474" s="14" t="str">
        <f aca="false">INDEX(10_Lieux!$C:$C,V474)</f>
        <v>France</v>
      </c>
      <c r="U474" s="14" t="n">
        <f aca="false">MATCH(A474,10_Lieux!$A:$A,0)</f>
        <v>122</v>
      </c>
      <c r="V474" s="14" t="n">
        <f aca="false">MATCH(B474,10_Lieux!$A:$A,0)</f>
        <v>49</v>
      </c>
      <c r="W474" s="14" t="n">
        <f aca="false">ROUND(6371*2*ASIN(SQRT(SIN(RADIANS(INDEX(10_Lieux!$F:$F,V474)-INDEX(10_Lieux!$F:$F,U474))/2)^2+COS(RADIANS(INDEX(10_Lieux!$F:$F,U474)))*COS(RADIANS(INDEX(10_Lieux!$F:$F,V474)))*SIN(RADIANS(INDEX(10_Lieux!$G:$G,V474)-INDEX(10_Lieux!$G:$G,U474))/2)^2)),1)</f>
        <v>767.8</v>
      </c>
      <c r="X474" s="14" t="n">
        <f aca="false">ROUND(I474/IF(I474&lt;p_seuil_vitesse,p_vit_lente,p_vit_rapide)*60/15,0)*15</f>
        <v>600</v>
      </c>
      <c r="Y474" s="14" t="n">
        <f aca="false">MAX(IF(INDEX(10_Lieux!$B:$B,U474)&lt;&gt;"Ville",INDEX(10_Lieux!$I:$I,U474),0),IF(INDEX(10_Lieux!$B:$B,V474)&lt;&gt;"Ville",INDEX(10_Lieux!$I:$I,V474),0))</f>
        <v>0</v>
      </c>
      <c r="Z474" s="14" t="str">
        <f aca="false">A474&amp;"|"&amp;B474</f>
        <v>Zurich|Rennes</v>
      </c>
      <c r="AA474" s="14" t="str">
        <f aca="false">IF(I474&lt;p_local,"Local",IF(I474&lt;p_vv_min,"Courte distance",IF(I474&lt;p_tres_long,"Longue distance","Très longue distance")))</f>
        <v>Très longue distance</v>
      </c>
    </row>
    <row r="475" customFormat="false" ht="15" hidden="false" customHeight="true" outlineLevel="0" collapsed="false">
      <c r="A475" s="1" t="s">
        <v>164</v>
      </c>
      <c r="B475" s="1" t="s">
        <v>144</v>
      </c>
      <c r="C475" s="1" t="s">
        <v>33</v>
      </c>
      <c r="D475" s="1" t="s">
        <v>124</v>
      </c>
      <c r="E475" s="1" t="s">
        <v>619</v>
      </c>
      <c r="F475" s="14" t="s">
        <v>40</v>
      </c>
      <c r="G475" s="14" t="str">
        <f aca="false">IF(I475&lt;p_local,"Local → page infra",IF(H475&gt;=p_ph1,"Phase 1",IF(H475&gt;=p_ph2,"Phase 2","Phase 3")))</f>
        <v>Phase 1</v>
      </c>
      <c r="H475" s="14" t="n">
        <f aca="false">IF(I475&lt;p_local,0,IF(C475="Aéroport → Aéroport",p_pts_plein,IF(Y475&gt;0,IF(I475&lt;=Y475,p_pts_plein,IF(I475&lt;=p_mult2*Y475,p_pts_moyen,p_pts_r3)),IF(I475&gt;=p_vv_min,p_pts_plein,IF(I475&gt;=p_vv_moy,p_pts_moyen,p_pts_court))))+IF(INDEX(10_Lieux!$D:$D,U475)=1,p_prio1,p_prio2)+IF(INDEX(10_Lieux!$D:$D,V475)=1,p_prio1,p_prio2)+IF(K475="Oui",p_tf,0)+p_hub*((INDEX(10_Lieux!$H:$H,U475)="Hub")+(INDEX(10_Lieux!$H:$H,V475)="Hub"))+IF(OR(INDEX(10_Lieux!$H:$H,U475)="Premium",INDEX(10_Lieux!$H:$H,V475)="Premium"),p_prem,0))</f>
        <v>80</v>
      </c>
      <c r="I475" s="14" t="n">
        <f aca="false">ROUND(W475*p_facteur,0)</f>
        <v>330</v>
      </c>
      <c r="J475" s="14" t="str">
        <f aca="false">IF(X475&lt;60,X475&amp;" min",INT(X475/60)&amp;" h"&amp;IF(MOD(X475,60)=0,""," "&amp;TEXT(MOD(X475,60),"00")))</f>
        <v>3 h 30</v>
      </c>
      <c r="K475" s="14" t="str">
        <f aca="false">IF(S475&lt;&gt;T475,"Oui","Non")</f>
        <v>Oui</v>
      </c>
      <c r="L475" s="14" t="str">
        <f aca="false">IF(AND(INDEX(10_Lieux!$B:$B,U475)="Ville",INDEX(10_Lieux!$B:$B,V475)="Ville"),"/chauffeur-prive/"&amp;INDEX(10_Lieux!$E:$E,U475)&amp;"-"&amp;INDEX(10_Lieux!$E:$E,V475)&amp;"/","/chauffeur-prive/"&amp;INDEX(10_Lieux!$E:$E,U475)&amp;"/"&amp;INDEX(10_Lieux!$E:$E,V475)&amp;"/")</f>
        <v>/chauffeur-prive/zurich-dijon/</v>
      </c>
      <c r="M475" s="14" t="str">
        <f aca="false">IFERROR(INDEX($L:$L,MATCH(B475&amp;"|"&amp;A475,$Z:$Z,0)),"—")</f>
        <v>/chauffeur-prive/dijon-zurich/</v>
      </c>
      <c r="N475" s="14" t="str">
        <f aca="false">IF(LEN("Chauffeur privé "&amp;INDEX(10_Lieux!$J:$J,U475)&amp;" → "&amp;INDEX(10_Lieux!$J:$J,V475)&amp;" | 24h/24")&gt;60,"Chauffeur privé "&amp;INDEX(10_Lieux!$J:$J,U475)&amp;" → "&amp;INDEX(10_Lieux!$J:$J,V475),"Chauffeur privé "&amp;INDEX(10_Lieux!$J:$J,U475)&amp;" → "&amp;INDEX(10_Lieux!$J:$J,V475)&amp;" | 24h/24")</f>
        <v>Chauffeur privé Zurich → Dijon | 24h/24</v>
      </c>
      <c r="O475" s="14" t="n">
        <f aca="false">LEN(N475)</f>
        <v>39</v>
      </c>
      <c r="P475" s="14" t="str">
        <f aca="false">"Chauffeur privé "&amp;INDEX(10_Lieux!$K:$K,U475)&amp;" vers "&amp;INDEX(10_Lieux!$L:$L,V475)</f>
        <v>Chauffeur privé de Zurich vers Dijon</v>
      </c>
      <c r="Q475" s="14" t="str">
        <f aca="false">"Chauffeur privé "&amp;INDEX(10_Lieux!$K:$K,U475)&amp;" vers "&amp;INDEX(10_Lieux!$L:$L,V475)&amp;" : env. "&amp;I475&amp;" km, "&amp;J475&amp;" de route. Devis personnalisé, standard 24h/24 et 7j/7."</f>
        <v>Chauffeur privé de Zurich vers Dijon : env. 330 km, 3 h 30 de route. Devis personnalisé, standard 24h/24 et 7j/7.</v>
      </c>
      <c r="R475" s="14" t="n">
        <f aca="false">LEN(Q475)</f>
        <v>113</v>
      </c>
      <c r="S475" s="14" t="str">
        <f aca="false">INDEX(10_Lieux!$C:$C,U475)</f>
        <v>Suisse</v>
      </c>
      <c r="T475" s="14" t="str">
        <f aca="false">INDEX(10_Lieux!$C:$C,V475)</f>
        <v>France</v>
      </c>
      <c r="U475" s="14" t="n">
        <f aca="false">MATCH(A475,10_Lieux!$A:$A,0)</f>
        <v>122</v>
      </c>
      <c r="V475" s="14" t="n">
        <f aca="false">MATCH(B475,10_Lieux!$A:$A,0)</f>
        <v>23</v>
      </c>
      <c r="W475" s="14" t="n">
        <f aca="false">ROUND(6371*2*ASIN(SQRT(SIN(RADIANS(INDEX(10_Lieux!$F:$F,V475)-INDEX(10_Lieux!$F:$F,U475))/2)^2+COS(RADIANS(INDEX(10_Lieux!$F:$F,U475)))*COS(RADIANS(INDEX(10_Lieux!$F:$F,V475)))*SIN(RADIANS(INDEX(10_Lieux!$G:$G,V475)-INDEX(10_Lieux!$G:$G,U475))/2)^2)),1)</f>
        <v>263.7</v>
      </c>
      <c r="X475" s="14" t="n">
        <f aca="false">ROUND(I475/IF(I475&lt;p_seuil_vitesse,p_vit_lente,p_vit_rapide)*60/15,0)*15</f>
        <v>210</v>
      </c>
      <c r="Y475" s="14" t="n">
        <f aca="false">MAX(IF(INDEX(10_Lieux!$B:$B,U475)&lt;&gt;"Ville",INDEX(10_Lieux!$I:$I,U475),0),IF(INDEX(10_Lieux!$B:$B,V475)&lt;&gt;"Ville",INDEX(10_Lieux!$I:$I,V475),0))</f>
        <v>0</v>
      </c>
      <c r="Z475" s="14" t="str">
        <f aca="false">A475&amp;"|"&amp;B475</f>
        <v>Zurich|Dijon</v>
      </c>
      <c r="AA475" s="14" t="str">
        <f aca="false">IF(I475&lt;p_local,"Local",IF(I475&lt;p_vv_min,"Courte distance",IF(I475&lt;p_tres_long,"Longue distance","Très longue distance")))</f>
        <v>Longue distance</v>
      </c>
    </row>
    <row r="476" customFormat="false" ht="15" hidden="false" customHeight="true" outlineLevel="0" collapsed="false">
      <c r="A476" s="1" t="s">
        <v>164</v>
      </c>
      <c r="B476" s="1" t="s">
        <v>146</v>
      </c>
      <c r="C476" s="1" t="s">
        <v>33</v>
      </c>
      <c r="D476" s="1" t="s">
        <v>124</v>
      </c>
      <c r="E476" s="1" t="s">
        <v>620</v>
      </c>
      <c r="F476" s="14" t="s">
        <v>40</v>
      </c>
      <c r="G476" s="14" t="str">
        <f aca="false">IF(I476&lt;p_local,"Local → page infra",IF(H476&gt;=p_ph1,"Phase 1",IF(H476&gt;=p_ph2,"Phase 2","Phase 3")))</f>
        <v>Phase 1</v>
      </c>
      <c r="H476" s="14" t="n">
        <f aca="false">IF(I476&lt;p_local,0,IF(C476="Aéroport → Aéroport",p_pts_plein,IF(Y476&gt;0,IF(I476&lt;=Y476,p_pts_plein,IF(I476&lt;=p_mult2*Y476,p_pts_moyen,p_pts_r3)),IF(I476&gt;=p_vv_min,p_pts_plein,IF(I476&gt;=p_vv_moy,p_pts_moyen,p_pts_court))))+IF(INDEX(10_Lieux!$D:$D,U476)=1,p_prio1,p_prio2)+IF(INDEX(10_Lieux!$D:$D,V476)=1,p_prio1,p_prio2)+IF(K476="Oui",p_tf,0)+p_hub*((INDEX(10_Lieux!$H:$H,U476)="Hub")+(INDEX(10_Lieux!$H:$H,V476)="Hub"))+IF(OR(INDEX(10_Lieux!$H:$H,U476)="Premium",INDEX(10_Lieux!$H:$H,V476)="Premium"),p_prem,0))</f>
        <v>80</v>
      </c>
      <c r="I476" s="14" t="n">
        <f aca="false">ROUND(W476*p_facteur,0)</f>
        <v>407</v>
      </c>
      <c r="J476" s="14" t="str">
        <f aca="false">IF(X476&lt;60,X476&amp;" min",INT(X476/60)&amp;" h"&amp;IF(MOD(X476,60)=0,""," "&amp;TEXT(MOD(X476,60),"00")))</f>
        <v>4 h 15</v>
      </c>
      <c r="K476" s="14" t="str">
        <f aca="false">IF(S476&lt;&gt;T476,"Oui","Non")</f>
        <v>Oui</v>
      </c>
      <c r="L476" s="14" t="str">
        <f aca="false">IF(AND(INDEX(10_Lieux!$B:$B,U476)="Ville",INDEX(10_Lieux!$B:$B,V476)="Ville"),"/chauffeur-prive/"&amp;INDEX(10_Lieux!$E:$E,U476)&amp;"-"&amp;INDEX(10_Lieux!$E:$E,V476)&amp;"/","/chauffeur-prive/"&amp;INDEX(10_Lieux!$E:$E,U476)&amp;"/"&amp;INDEX(10_Lieux!$E:$E,V476)&amp;"/")</f>
        <v>/chauffeur-prive/zurich-grenoble/</v>
      </c>
      <c r="M476" s="14" t="str">
        <f aca="false">IFERROR(INDEX($L:$L,MATCH(B476&amp;"|"&amp;A476,$Z:$Z,0)),"—")</f>
        <v>/chauffeur-prive/grenoble-zurich/</v>
      </c>
      <c r="N476" s="14" t="str">
        <f aca="false">IF(LEN("Chauffeur privé "&amp;INDEX(10_Lieux!$J:$J,U476)&amp;" → "&amp;INDEX(10_Lieux!$J:$J,V476)&amp;" | 24h/24")&gt;60,"Chauffeur privé "&amp;INDEX(10_Lieux!$J:$J,U476)&amp;" → "&amp;INDEX(10_Lieux!$J:$J,V476),"Chauffeur privé "&amp;INDEX(10_Lieux!$J:$J,U476)&amp;" → "&amp;INDEX(10_Lieux!$J:$J,V476)&amp;" | 24h/24")</f>
        <v>Chauffeur privé Zurich → Grenoble | 24h/24</v>
      </c>
      <c r="O476" s="14" t="n">
        <f aca="false">LEN(N476)</f>
        <v>42</v>
      </c>
      <c r="P476" s="14" t="str">
        <f aca="false">"Chauffeur privé "&amp;INDEX(10_Lieux!$K:$K,U476)&amp;" vers "&amp;INDEX(10_Lieux!$L:$L,V476)</f>
        <v>Chauffeur privé de Zurich vers Grenoble</v>
      </c>
      <c r="Q476" s="14" t="str">
        <f aca="false">"Chauffeur privé "&amp;INDEX(10_Lieux!$K:$K,U476)&amp;" vers "&amp;INDEX(10_Lieux!$L:$L,V476)&amp;" : env. "&amp;I476&amp;" km, "&amp;J476&amp;" de route. Devis personnalisé, standard 24h/24 et 7j/7."</f>
        <v>Chauffeur privé de Zurich vers Grenoble : env. 407 km, 4 h 15 de route. Devis personnalisé, standard 24h/24 et 7j/7.</v>
      </c>
      <c r="R476" s="14" t="n">
        <f aca="false">LEN(Q476)</f>
        <v>116</v>
      </c>
      <c r="S476" s="14" t="str">
        <f aca="false">INDEX(10_Lieux!$C:$C,U476)</f>
        <v>Suisse</v>
      </c>
      <c r="T476" s="14" t="str">
        <f aca="false">INDEX(10_Lieux!$C:$C,V476)</f>
        <v>France</v>
      </c>
      <c r="U476" s="14" t="n">
        <f aca="false">MATCH(A476,10_Lieux!$A:$A,0)</f>
        <v>122</v>
      </c>
      <c r="V476" s="14" t="n">
        <f aca="false">MATCH(B476,10_Lieux!$A:$A,0)</f>
        <v>9</v>
      </c>
      <c r="W476" s="14" t="n">
        <f aca="false">ROUND(6371*2*ASIN(SQRT(SIN(RADIANS(INDEX(10_Lieux!$F:$F,V476)-INDEX(10_Lieux!$F:$F,U476))/2)^2+COS(RADIANS(INDEX(10_Lieux!$F:$F,U476)))*COS(RADIANS(INDEX(10_Lieux!$F:$F,V476)))*SIN(RADIANS(INDEX(10_Lieux!$G:$G,V476)-INDEX(10_Lieux!$G:$G,U476))/2)^2)),1)</f>
        <v>325.6</v>
      </c>
      <c r="X476" s="14" t="n">
        <f aca="false">ROUND(I476/IF(I476&lt;p_seuil_vitesse,p_vit_lente,p_vit_rapide)*60/15,0)*15</f>
        <v>255</v>
      </c>
      <c r="Y476" s="14" t="n">
        <f aca="false">MAX(IF(INDEX(10_Lieux!$B:$B,U476)&lt;&gt;"Ville",INDEX(10_Lieux!$I:$I,U476),0),IF(INDEX(10_Lieux!$B:$B,V476)&lt;&gt;"Ville",INDEX(10_Lieux!$I:$I,V476),0))</f>
        <v>0</v>
      </c>
      <c r="Z476" s="14" t="str">
        <f aca="false">A476&amp;"|"&amp;B476</f>
        <v>Zurich|Grenoble</v>
      </c>
      <c r="AA476" s="14" t="str">
        <f aca="false">IF(I476&lt;p_local,"Local",IF(I476&lt;p_vv_min,"Courte distance",IF(I476&lt;p_tres_long,"Longue distance","Très longue distance")))</f>
        <v>Longue distance</v>
      </c>
    </row>
    <row r="477" customFormat="false" ht="15" hidden="false" customHeight="true" outlineLevel="0" collapsed="false">
      <c r="A477" s="1" t="s">
        <v>164</v>
      </c>
      <c r="B477" s="1" t="s">
        <v>148</v>
      </c>
      <c r="C477" s="1" t="s">
        <v>33</v>
      </c>
      <c r="D477" s="1" t="s">
        <v>124</v>
      </c>
      <c r="E477" s="1" t="s">
        <v>621</v>
      </c>
      <c r="F477" s="14" t="s">
        <v>40</v>
      </c>
      <c r="G477" s="14" t="str">
        <f aca="false">IF(I477&lt;p_local,"Local → page infra",IF(H477&gt;=p_ph1,"Phase 1",IF(H477&gt;=p_ph2,"Phase 2","Phase 3")))</f>
        <v>Phase 1</v>
      </c>
      <c r="H477" s="14" t="n">
        <f aca="false">IF(I477&lt;p_local,0,IF(C477="Aéroport → Aéroport",p_pts_plein,IF(Y477&gt;0,IF(I477&lt;=Y477,p_pts_plein,IF(I477&lt;=p_mult2*Y477,p_pts_moyen,p_pts_r3)),IF(I477&gt;=p_vv_min,p_pts_plein,IF(I477&gt;=p_vv_moy,p_pts_moyen,p_pts_court))))+IF(INDEX(10_Lieux!$D:$D,U477)=1,p_prio1,p_prio2)+IF(INDEX(10_Lieux!$D:$D,V477)=1,p_prio1,p_prio2)+IF(K477="Oui",p_tf,0)+p_hub*((INDEX(10_Lieux!$H:$H,U477)="Hub")+(INDEX(10_Lieux!$H:$H,V477)="Hub"))+IF(OR(INDEX(10_Lieux!$H:$H,U477)="Premium",INDEX(10_Lieux!$H:$H,V477)="Premium"),p_prem,0))</f>
        <v>80</v>
      </c>
      <c r="I477" s="14" t="n">
        <f aca="false">ROUND(W477*p_facteur,0)</f>
        <v>308</v>
      </c>
      <c r="J477" s="14" t="str">
        <f aca="false">IF(X477&lt;60,X477&amp;" min",INT(X477/60)&amp;" h"&amp;IF(MOD(X477,60)=0,""," "&amp;TEXT(MOD(X477,60),"00")))</f>
        <v>3 h 15</v>
      </c>
      <c r="K477" s="14" t="str">
        <f aca="false">IF(S477&lt;&gt;T477,"Oui","Non")</f>
        <v>Oui</v>
      </c>
      <c r="L477" s="14" t="str">
        <f aca="false">IF(AND(INDEX(10_Lieux!$B:$B,U477)="Ville",INDEX(10_Lieux!$B:$B,V477)="Ville"),"/chauffeur-prive/"&amp;INDEX(10_Lieux!$E:$E,U477)&amp;"-"&amp;INDEX(10_Lieux!$E:$E,V477)&amp;"/","/chauffeur-prive/"&amp;INDEX(10_Lieux!$E:$E,U477)&amp;"/"&amp;INDEX(10_Lieux!$E:$E,V477)&amp;"/")</f>
        <v>/chauffeur-prive/zurich-annecy/</v>
      </c>
      <c r="M477" s="14" t="str">
        <f aca="false">IFERROR(INDEX($L:$L,MATCH(B477&amp;"|"&amp;A477,$Z:$Z,0)),"—")</f>
        <v>/chauffeur-prive/annecy-zurich/</v>
      </c>
      <c r="N477" s="14" t="str">
        <f aca="false">IF(LEN("Chauffeur privé "&amp;INDEX(10_Lieux!$J:$J,U477)&amp;" → "&amp;INDEX(10_Lieux!$J:$J,V477)&amp;" | 24h/24")&gt;60,"Chauffeur privé "&amp;INDEX(10_Lieux!$J:$J,U477)&amp;" → "&amp;INDEX(10_Lieux!$J:$J,V477),"Chauffeur privé "&amp;INDEX(10_Lieux!$J:$J,U477)&amp;" → "&amp;INDEX(10_Lieux!$J:$J,V477)&amp;" | 24h/24")</f>
        <v>Chauffeur privé Zurich → Annecy | 24h/24</v>
      </c>
      <c r="O477" s="14" t="n">
        <f aca="false">LEN(N477)</f>
        <v>40</v>
      </c>
      <c r="P477" s="14" t="str">
        <f aca="false">"Chauffeur privé "&amp;INDEX(10_Lieux!$K:$K,U477)&amp;" vers "&amp;INDEX(10_Lieux!$L:$L,V477)</f>
        <v>Chauffeur privé de Zurich vers Annecy</v>
      </c>
      <c r="Q477" s="14" t="str">
        <f aca="false">"Chauffeur privé "&amp;INDEX(10_Lieux!$K:$K,U477)&amp;" vers "&amp;INDEX(10_Lieux!$L:$L,V477)&amp;" : env. "&amp;I477&amp;" km, "&amp;J477&amp;" de route. Devis personnalisé, standard 24h/24 et 7j/7."</f>
        <v>Chauffeur privé de Zurich vers Annecy : env. 308 km, 3 h 15 de route. Devis personnalisé, standard 24h/24 et 7j/7.</v>
      </c>
      <c r="R477" s="14" t="n">
        <f aca="false">LEN(Q477)</f>
        <v>114</v>
      </c>
      <c r="S477" s="14" t="str">
        <f aca="false">INDEX(10_Lieux!$C:$C,U477)</f>
        <v>Suisse</v>
      </c>
      <c r="T477" s="14" t="str">
        <f aca="false">INDEX(10_Lieux!$C:$C,V477)</f>
        <v>France</v>
      </c>
      <c r="U477" s="14" t="n">
        <f aca="false">MATCH(A477,10_Lieux!$A:$A,0)</f>
        <v>122</v>
      </c>
      <c r="V477" s="14" t="n">
        <f aca="false">MATCH(B477,10_Lieux!$A:$A,0)</f>
        <v>10</v>
      </c>
      <c r="W477" s="14" t="n">
        <f aca="false">ROUND(6371*2*ASIN(SQRT(SIN(RADIANS(INDEX(10_Lieux!$F:$F,V477)-INDEX(10_Lieux!$F:$F,U477))/2)^2+COS(RADIANS(INDEX(10_Lieux!$F:$F,U477)))*COS(RADIANS(INDEX(10_Lieux!$F:$F,V477)))*SIN(RADIANS(INDEX(10_Lieux!$G:$G,V477)-INDEX(10_Lieux!$G:$G,U477))/2)^2)),1)</f>
        <v>246.7</v>
      </c>
      <c r="X477" s="14" t="n">
        <f aca="false">ROUND(I477/IF(I477&lt;p_seuil_vitesse,p_vit_lente,p_vit_rapide)*60/15,0)*15</f>
        <v>195</v>
      </c>
      <c r="Y477" s="14" t="n">
        <f aca="false">MAX(IF(INDEX(10_Lieux!$B:$B,U477)&lt;&gt;"Ville",INDEX(10_Lieux!$I:$I,U477),0),IF(INDEX(10_Lieux!$B:$B,V477)&lt;&gt;"Ville",INDEX(10_Lieux!$I:$I,V477),0))</f>
        <v>0</v>
      </c>
      <c r="Z477" s="14" t="str">
        <f aca="false">A477&amp;"|"&amp;B477</f>
        <v>Zurich|Annecy</v>
      </c>
      <c r="AA477" s="14" t="str">
        <f aca="false">IF(I477&lt;p_local,"Local",IF(I477&lt;p_vv_min,"Courte distance",IF(I477&lt;p_tres_long,"Longue distance","Très longue distance")))</f>
        <v>Longue distance</v>
      </c>
    </row>
    <row r="478" customFormat="false" ht="15" hidden="false" customHeight="true" outlineLevel="0" collapsed="false">
      <c r="A478" s="1" t="s">
        <v>164</v>
      </c>
      <c r="B478" s="1" t="s">
        <v>150</v>
      </c>
      <c r="C478" s="1" t="s">
        <v>33</v>
      </c>
      <c r="D478" s="1" t="s">
        <v>124</v>
      </c>
      <c r="E478" s="1" t="s">
        <v>622</v>
      </c>
      <c r="F478" s="14" t="s">
        <v>40</v>
      </c>
      <c r="G478" s="14" t="str">
        <f aca="false">IF(I478&lt;p_local,"Local → page infra",IF(H478&gt;=p_ph1,"Phase 1",IF(H478&gt;=p_ph2,"Phase 2","Phase 3")))</f>
        <v>Phase 2</v>
      </c>
      <c r="H478" s="14" t="n">
        <f aca="false">IF(I478&lt;p_local,0,IF(C478="Aéroport → Aéroport",p_pts_plein,IF(Y478&gt;0,IF(I478&lt;=Y478,p_pts_plein,IF(I478&lt;=p_mult2*Y478,p_pts_moyen,p_pts_r3)),IF(I478&gt;=p_vv_min,p_pts_plein,IF(I478&gt;=p_vv_moy,p_pts_moyen,p_pts_court))))+IF(INDEX(10_Lieux!$D:$D,U478)=1,p_prio1,p_prio2)+IF(INDEX(10_Lieux!$D:$D,V478)=1,p_prio1,p_prio2)+IF(K478="Oui",p_tf,0)+p_hub*((INDEX(10_Lieux!$H:$H,U478)="Hub")+(INDEX(10_Lieux!$H:$H,V478)="Hub"))+IF(OR(INDEX(10_Lieux!$H:$H,U478)="Premium",INDEX(10_Lieux!$H:$H,V478)="Premium"),p_prem,0))</f>
        <v>75</v>
      </c>
      <c r="I478" s="14" t="n">
        <f aca="false">ROUND(W478*p_facteur,0)</f>
        <v>356</v>
      </c>
      <c r="J478" s="14" t="str">
        <f aca="false">IF(X478&lt;60,X478&amp;" min",INT(X478/60)&amp;" h"&amp;IF(MOD(X478,60)=0,""," "&amp;TEXT(MOD(X478,60),"00")))</f>
        <v>3 h 45</v>
      </c>
      <c r="K478" s="14" t="str">
        <f aca="false">IF(S478&lt;&gt;T478,"Oui","Non")</f>
        <v>Oui</v>
      </c>
      <c r="L478" s="14" t="str">
        <f aca="false">IF(AND(INDEX(10_Lieux!$B:$B,U478)="Ville",INDEX(10_Lieux!$B:$B,V478)="Ville"),"/chauffeur-prive/"&amp;INDEX(10_Lieux!$E:$E,U478)&amp;"-"&amp;INDEX(10_Lieux!$E:$E,V478)&amp;"/","/chauffeur-prive/"&amp;INDEX(10_Lieux!$E:$E,U478)&amp;"/"&amp;INDEX(10_Lieux!$E:$E,V478)&amp;"/")</f>
        <v>/chauffeur-prive/zurich-chambery/</v>
      </c>
      <c r="M478" s="14" t="str">
        <f aca="false">IFERROR(INDEX($L:$L,MATCH(B478&amp;"|"&amp;A478,$Z:$Z,0)),"—")</f>
        <v>/chauffeur-prive/chambery-zurich/</v>
      </c>
      <c r="N478" s="14" t="str">
        <f aca="false">IF(LEN("Chauffeur privé "&amp;INDEX(10_Lieux!$J:$J,U478)&amp;" → "&amp;INDEX(10_Lieux!$J:$J,V478)&amp;" | 24h/24")&gt;60,"Chauffeur privé "&amp;INDEX(10_Lieux!$J:$J,U478)&amp;" → "&amp;INDEX(10_Lieux!$J:$J,V478),"Chauffeur privé "&amp;INDEX(10_Lieux!$J:$J,U478)&amp;" → "&amp;INDEX(10_Lieux!$J:$J,V478)&amp;" | 24h/24")</f>
        <v>Chauffeur privé Zurich → Chambéry | 24h/24</v>
      </c>
      <c r="O478" s="14" t="n">
        <f aca="false">LEN(N478)</f>
        <v>42</v>
      </c>
      <c r="P478" s="14" t="str">
        <f aca="false">"Chauffeur privé "&amp;INDEX(10_Lieux!$K:$K,U478)&amp;" vers "&amp;INDEX(10_Lieux!$L:$L,V478)</f>
        <v>Chauffeur privé de Zurich vers Chambéry</v>
      </c>
      <c r="Q478" s="14" t="str">
        <f aca="false">"Chauffeur privé "&amp;INDEX(10_Lieux!$K:$K,U478)&amp;" vers "&amp;INDEX(10_Lieux!$L:$L,V478)&amp;" : env. "&amp;I478&amp;" km, "&amp;J478&amp;" de route. Devis personnalisé, standard 24h/24 et 7j/7."</f>
        <v>Chauffeur privé de Zurich vers Chambéry : env. 356 km, 3 h 45 de route. Devis personnalisé, standard 24h/24 et 7j/7.</v>
      </c>
      <c r="R478" s="14" t="n">
        <f aca="false">LEN(Q478)</f>
        <v>116</v>
      </c>
      <c r="S478" s="14" t="str">
        <f aca="false">INDEX(10_Lieux!$C:$C,U478)</f>
        <v>Suisse</v>
      </c>
      <c r="T478" s="14" t="str">
        <f aca="false">INDEX(10_Lieux!$C:$C,V478)</f>
        <v>France</v>
      </c>
      <c r="U478" s="14" t="n">
        <f aca="false">MATCH(A478,10_Lieux!$A:$A,0)</f>
        <v>122</v>
      </c>
      <c r="V478" s="14" t="n">
        <f aca="false">MATCH(B478,10_Lieux!$A:$A,0)</f>
        <v>11</v>
      </c>
      <c r="W478" s="14" t="n">
        <f aca="false">ROUND(6371*2*ASIN(SQRT(SIN(RADIANS(INDEX(10_Lieux!$F:$F,V478)-INDEX(10_Lieux!$F:$F,U478))/2)^2+COS(RADIANS(INDEX(10_Lieux!$F:$F,U478)))*COS(RADIANS(INDEX(10_Lieux!$F:$F,V478)))*SIN(RADIANS(INDEX(10_Lieux!$G:$G,V478)-INDEX(10_Lieux!$G:$G,U478))/2)^2)),1)</f>
        <v>284.5</v>
      </c>
      <c r="X478" s="14" t="n">
        <f aca="false">ROUND(I478/IF(I478&lt;p_seuil_vitesse,p_vit_lente,p_vit_rapide)*60/15,0)*15</f>
        <v>225</v>
      </c>
      <c r="Y478" s="14" t="n">
        <f aca="false">MAX(IF(INDEX(10_Lieux!$B:$B,U478)&lt;&gt;"Ville",INDEX(10_Lieux!$I:$I,U478),0),IF(INDEX(10_Lieux!$B:$B,V478)&lt;&gt;"Ville",INDEX(10_Lieux!$I:$I,V478),0))</f>
        <v>0</v>
      </c>
      <c r="Z478" s="14" t="str">
        <f aca="false">A478&amp;"|"&amp;B478</f>
        <v>Zurich|Chambéry</v>
      </c>
      <c r="AA478" s="14" t="str">
        <f aca="false">IF(I478&lt;p_local,"Local",IF(I478&lt;p_vv_min,"Courte distance",IF(I478&lt;p_tres_long,"Longue distance","Très longue distance")))</f>
        <v>Longue distance</v>
      </c>
    </row>
    <row r="479" customFormat="false" ht="15" hidden="false" customHeight="true" outlineLevel="0" collapsed="false">
      <c r="A479" s="1" t="s">
        <v>164</v>
      </c>
      <c r="B479" s="1" t="s">
        <v>152</v>
      </c>
      <c r="C479" s="1" t="s">
        <v>33</v>
      </c>
      <c r="D479" s="1" t="s">
        <v>124</v>
      </c>
      <c r="E479" s="1" t="s">
        <v>623</v>
      </c>
      <c r="F479" s="14" t="s">
        <v>40</v>
      </c>
      <c r="G479" s="14" t="str">
        <f aca="false">IF(I479&lt;p_local,"Local → page infra",IF(H479&gt;=p_ph1,"Phase 1",IF(H479&gt;=p_ph2,"Phase 2","Phase 3")))</f>
        <v>Phase 1</v>
      </c>
      <c r="H479" s="14" t="n">
        <f aca="false">IF(I479&lt;p_local,0,IF(C479="Aéroport → Aéroport",p_pts_plein,IF(Y479&gt;0,IF(I479&lt;=Y479,p_pts_plein,IF(I479&lt;=p_mult2*Y479,p_pts_moyen,p_pts_r3)),IF(I479&gt;=p_vv_min,p_pts_plein,IF(I479&gt;=p_vv_moy,p_pts_moyen,p_pts_court))))+IF(INDEX(10_Lieux!$D:$D,U479)=1,p_prio1,p_prio2)+IF(INDEX(10_Lieux!$D:$D,V479)=1,p_prio1,p_prio2)+IF(K479="Oui",p_tf,0)+p_hub*((INDEX(10_Lieux!$H:$H,U479)="Hub")+(INDEX(10_Lieux!$H:$H,V479)="Hub"))+IF(OR(INDEX(10_Lieux!$H:$H,U479)="Premium",INDEX(10_Lieux!$H:$H,V479)="Premium"),p_prem,0))</f>
        <v>80</v>
      </c>
      <c r="I479" s="14" t="n">
        <f aca="false">ROUND(W479*p_facteur,0)</f>
        <v>280</v>
      </c>
      <c r="J479" s="14" t="str">
        <f aca="false">IF(X479&lt;60,X479&amp;" min",INT(X479/60)&amp;" h"&amp;IF(MOD(X479,60)=0,""," "&amp;TEXT(MOD(X479,60),"00")))</f>
        <v>3 h</v>
      </c>
      <c r="K479" s="14" t="str">
        <f aca="false">IF(S479&lt;&gt;T479,"Oui","Non")</f>
        <v>Non</v>
      </c>
      <c r="L479" s="14" t="str">
        <f aca="false">IF(AND(INDEX(10_Lieux!$B:$B,U479)="Ville",INDEX(10_Lieux!$B:$B,V479)="Ville"),"/chauffeur-prive/"&amp;INDEX(10_Lieux!$E:$E,U479)&amp;"-"&amp;INDEX(10_Lieux!$E:$E,V479)&amp;"/","/chauffeur-prive/"&amp;INDEX(10_Lieux!$E:$E,U479)&amp;"/"&amp;INDEX(10_Lieux!$E:$E,V479)&amp;"/")</f>
        <v>/chauffeur-prive/zurich-geneve/</v>
      </c>
      <c r="M479" s="14" t="str">
        <f aca="false">IFERROR(INDEX($L:$L,MATCH(B479&amp;"|"&amp;A479,$Z:$Z,0)),"—")</f>
        <v>/chauffeur-prive/geneve-zurich/</v>
      </c>
      <c r="N479" s="14" t="str">
        <f aca="false">IF(LEN("Chauffeur privé "&amp;INDEX(10_Lieux!$J:$J,U479)&amp;" → "&amp;INDEX(10_Lieux!$J:$J,V479)&amp;" | 24h/24")&gt;60,"Chauffeur privé "&amp;INDEX(10_Lieux!$J:$J,U479)&amp;" → "&amp;INDEX(10_Lieux!$J:$J,V479),"Chauffeur privé "&amp;INDEX(10_Lieux!$J:$J,U479)&amp;" → "&amp;INDEX(10_Lieux!$J:$J,V479)&amp;" | 24h/24")</f>
        <v>Chauffeur privé Zurich → Genève | 24h/24</v>
      </c>
      <c r="O479" s="14" t="n">
        <f aca="false">LEN(N479)</f>
        <v>40</v>
      </c>
      <c r="P479" s="14" t="str">
        <f aca="false">"Chauffeur privé "&amp;INDEX(10_Lieux!$K:$K,U479)&amp;" vers "&amp;INDEX(10_Lieux!$L:$L,V479)</f>
        <v>Chauffeur privé de Zurich vers Genève</v>
      </c>
      <c r="Q479" s="14" t="str">
        <f aca="false">"Chauffeur privé "&amp;INDEX(10_Lieux!$K:$K,U479)&amp;" vers "&amp;INDEX(10_Lieux!$L:$L,V479)&amp;" : env. "&amp;I479&amp;" km, "&amp;J479&amp;" de route. Devis personnalisé, standard 24h/24 et 7j/7."</f>
        <v>Chauffeur privé de Zurich vers Genève : env. 280 km, 3 h de route. Devis personnalisé, standard 24h/24 et 7j/7.</v>
      </c>
      <c r="R479" s="14" t="n">
        <f aca="false">LEN(Q479)</f>
        <v>111</v>
      </c>
      <c r="S479" s="14" t="str">
        <f aca="false">INDEX(10_Lieux!$C:$C,U479)</f>
        <v>Suisse</v>
      </c>
      <c r="T479" s="14" t="str">
        <f aca="false">INDEX(10_Lieux!$C:$C,V479)</f>
        <v>Suisse</v>
      </c>
      <c r="U479" s="14" t="n">
        <f aca="false">MATCH(A479,10_Lieux!$A:$A,0)</f>
        <v>122</v>
      </c>
      <c r="V479" s="14" t="n">
        <f aca="false">MATCH(B479,10_Lieux!$A:$A,0)</f>
        <v>111</v>
      </c>
      <c r="W479" s="14" t="n">
        <f aca="false">ROUND(6371*2*ASIN(SQRT(SIN(RADIANS(INDEX(10_Lieux!$F:$F,V479)-INDEX(10_Lieux!$F:$F,U479))/2)^2+COS(RADIANS(INDEX(10_Lieux!$F:$F,U479)))*COS(RADIANS(INDEX(10_Lieux!$F:$F,V479)))*SIN(RADIANS(INDEX(10_Lieux!$G:$G,V479)-INDEX(10_Lieux!$G:$G,U479))/2)^2)),1)</f>
        <v>224.3</v>
      </c>
      <c r="X479" s="14" t="n">
        <f aca="false">ROUND(I479/IF(I479&lt;p_seuil_vitesse,p_vit_lente,p_vit_rapide)*60/15,0)*15</f>
        <v>180</v>
      </c>
      <c r="Y479" s="14" t="n">
        <f aca="false">MAX(IF(INDEX(10_Lieux!$B:$B,U479)&lt;&gt;"Ville",INDEX(10_Lieux!$I:$I,U479),0),IF(INDEX(10_Lieux!$B:$B,V479)&lt;&gt;"Ville",INDEX(10_Lieux!$I:$I,V479),0))</f>
        <v>0</v>
      </c>
      <c r="Z479" s="14" t="str">
        <f aca="false">A479&amp;"|"&amp;B479</f>
        <v>Zurich|Genève</v>
      </c>
      <c r="AA479" s="14" t="str">
        <f aca="false">IF(I479&lt;p_local,"Local",IF(I479&lt;p_vv_min,"Courte distance",IF(I479&lt;p_tres_long,"Longue distance","Très longue distance")))</f>
        <v>Longue distance</v>
      </c>
    </row>
    <row r="480" customFormat="false" ht="15" hidden="false" customHeight="true" outlineLevel="0" collapsed="false">
      <c r="A480" s="1" t="s">
        <v>164</v>
      </c>
      <c r="B480" s="1" t="s">
        <v>154</v>
      </c>
      <c r="C480" s="1" t="s">
        <v>33</v>
      </c>
      <c r="D480" s="1" t="s">
        <v>124</v>
      </c>
      <c r="E480" s="1" t="s">
        <v>624</v>
      </c>
      <c r="F480" s="14" t="s">
        <v>40</v>
      </c>
      <c r="G480" s="14" t="str">
        <f aca="false">IF(I480&lt;p_local,"Local → page infra",IF(H480&gt;=p_ph1,"Phase 1",IF(H480&gt;=p_ph2,"Phase 2","Phase 3")))</f>
        <v>Phase 2</v>
      </c>
      <c r="H480" s="14" t="n">
        <f aca="false">IF(I480&lt;p_local,0,IF(C480="Aéroport → Aéroport",p_pts_plein,IF(Y480&gt;0,IF(I480&lt;=Y480,p_pts_plein,IF(I480&lt;=p_mult2*Y480,p_pts_moyen,p_pts_r3)),IF(I480&gt;=p_vv_min,p_pts_plein,IF(I480&gt;=p_vv_moy,p_pts_moyen,p_pts_court))))+IF(INDEX(10_Lieux!$D:$D,U480)=1,p_prio1,p_prio2)+IF(INDEX(10_Lieux!$D:$D,V480)=1,p_prio1,p_prio2)+IF(K480="Oui",p_tf,0)+p_hub*((INDEX(10_Lieux!$H:$H,U480)="Hub")+(INDEX(10_Lieux!$H:$H,V480)="Hub"))+IF(OR(INDEX(10_Lieux!$H:$H,U480)="Premium",INDEX(10_Lieux!$H:$H,V480)="Premium"),p_prem,0))</f>
        <v>70</v>
      </c>
      <c r="I480" s="14" t="n">
        <f aca="false">ROUND(W480*p_facteur,0)</f>
        <v>217</v>
      </c>
      <c r="J480" s="14" t="str">
        <f aca="false">IF(X480&lt;60,X480&amp;" min",INT(X480/60)&amp;" h"&amp;IF(MOD(X480,60)=0,""," "&amp;TEXT(MOD(X480,60),"00")))</f>
        <v>2 h 15</v>
      </c>
      <c r="K480" s="14" t="str">
        <f aca="false">IF(S480&lt;&gt;T480,"Oui","Non")</f>
        <v>Non</v>
      </c>
      <c r="L480" s="14" t="str">
        <f aca="false">IF(AND(INDEX(10_Lieux!$B:$B,U480)="Ville",INDEX(10_Lieux!$B:$B,V480)="Ville"),"/chauffeur-prive/"&amp;INDEX(10_Lieux!$E:$E,U480)&amp;"-"&amp;INDEX(10_Lieux!$E:$E,V480)&amp;"/","/chauffeur-prive/"&amp;INDEX(10_Lieux!$E:$E,U480)&amp;"/"&amp;INDEX(10_Lieux!$E:$E,V480)&amp;"/")</f>
        <v>/chauffeur-prive/zurich-lausanne/</v>
      </c>
      <c r="M480" s="14" t="str">
        <f aca="false">IFERROR(INDEX($L:$L,MATCH(B480&amp;"|"&amp;A480,$Z:$Z,0)),"—")</f>
        <v>/chauffeur-prive/lausanne-zurich/</v>
      </c>
      <c r="N480" s="14" t="str">
        <f aca="false">IF(LEN("Chauffeur privé "&amp;INDEX(10_Lieux!$J:$J,U480)&amp;" → "&amp;INDEX(10_Lieux!$J:$J,V480)&amp;" | 24h/24")&gt;60,"Chauffeur privé "&amp;INDEX(10_Lieux!$J:$J,U480)&amp;" → "&amp;INDEX(10_Lieux!$J:$J,V480),"Chauffeur privé "&amp;INDEX(10_Lieux!$J:$J,U480)&amp;" → "&amp;INDEX(10_Lieux!$J:$J,V480)&amp;" | 24h/24")</f>
        <v>Chauffeur privé Zurich → Lausanne | 24h/24</v>
      </c>
      <c r="O480" s="14" t="n">
        <f aca="false">LEN(N480)</f>
        <v>42</v>
      </c>
      <c r="P480" s="14" t="str">
        <f aca="false">"Chauffeur privé "&amp;INDEX(10_Lieux!$K:$K,U480)&amp;" vers "&amp;INDEX(10_Lieux!$L:$L,V480)</f>
        <v>Chauffeur privé de Zurich vers Lausanne</v>
      </c>
      <c r="Q480" s="14" t="str">
        <f aca="false">"Chauffeur privé "&amp;INDEX(10_Lieux!$K:$K,U480)&amp;" vers "&amp;INDEX(10_Lieux!$L:$L,V480)&amp;" : env. "&amp;I480&amp;" km, "&amp;J480&amp;" de route. Devis personnalisé, standard 24h/24 et 7j/7."</f>
        <v>Chauffeur privé de Zurich vers Lausanne : env. 217 km, 2 h 15 de route. Devis personnalisé, standard 24h/24 et 7j/7.</v>
      </c>
      <c r="R480" s="14" t="n">
        <f aca="false">LEN(Q480)</f>
        <v>116</v>
      </c>
      <c r="S480" s="14" t="str">
        <f aca="false">INDEX(10_Lieux!$C:$C,U480)</f>
        <v>Suisse</v>
      </c>
      <c r="T480" s="14" t="str">
        <f aca="false">INDEX(10_Lieux!$C:$C,V480)</f>
        <v>Suisse</v>
      </c>
      <c r="U480" s="14" t="n">
        <f aca="false">MATCH(A480,10_Lieux!$A:$A,0)</f>
        <v>122</v>
      </c>
      <c r="V480" s="14" t="n">
        <f aca="false">MATCH(B480,10_Lieux!$A:$A,0)</f>
        <v>112</v>
      </c>
      <c r="W480" s="14" t="n">
        <f aca="false">ROUND(6371*2*ASIN(SQRT(SIN(RADIANS(INDEX(10_Lieux!$F:$F,V480)-INDEX(10_Lieux!$F:$F,U480))/2)^2+COS(RADIANS(INDEX(10_Lieux!$F:$F,U480)))*COS(RADIANS(INDEX(10_Lieux!$F:$F,V480)))*SIN(RADIANS(INDEX(10_Lieux!$G:$G,V480)-INDEX(10_Lieux!$G:$G,U480))/2)^2)),1)</f>
        <v>173.3</v>
      </c>
      <c r="X480" s="14" t="n">
        <f aca="false">ROUND(I480/IF(I480&lt;p_seuil_vitesse,p_vit_lente,p_vit_rapide)*60/15,0)*15</f>
        <v>135</v>
      </c>
      <c r="Y480" s="14" t="n">
        <f aca="false">MAX(IF(INDEX(10_Lieux!$B:$B,U480)&lt;&gt;"Ville",INDEX(10_Lieux!$I:$I,U480),0),IF(INDEX(10_Lieux!$B:$B,V480)&lt;&gt;"Ville",INDEX(10_Lieux!$I:$I,V480),0))</f>
        <v>0</v>
      </c>
      <c r="Z480" s="14" t="str">
        <f aca="false">A480&amp;"|"&amp;B480</f>
        <v>Zurich|Lausanne</v>
      </c>
      <c r="AA480" s="14" t="str">
        <f aca="false">IF(I480&lt;p_local,"Local",IF(I480&lt;p_vv_min,"Courte distance",IF(I480&lt;p_tres_long,"Longue distance","Très longue distance")))</f>
        <v>Longue distance</v>
      </c>
    </row>
    <row r="481" customFormat="false" ht="15" hidden="false" customHeight="true" outlineLevel="0" collapsed="false">
      <c r="A481" s="1" t="s">
        <v>164</v>
      </c>
      <c r="B481" s="1" t="s">
        <v>156</v>
      </c>
      <c r="C481" s="1" t="s">
        <v>33</v>
      </c>
      <c r="D481" s="1" t="s">
        <v>124</v>
      </c>
      <c r="E481" s="1" t="s">
        <v>625</v>
      </c>
      <c r="F481" s="14" t="s">
        <v>40</v>
      </c>
      <c r="G481" s="14" t="str">
        <f aca="false">IF(I481&lt;p_local,"Local → page infra",IF(H481&gt;=p_ph1,"Phase 1",IF(H481&gt;=p_ph2,"Phase 2","Phase 3")))</f>
        <v>Phase 1</v>
      </c>
      <c r="H481" s="14" t="n">
        <f aca="false">IF(I481&lt;p_local,0,IF(C481="Aéroport → Aéroport",p_pts_plein,IF(Y481&gt;0,IF(I481&lt;=Y481,p_pts_plein,IF(I481&lt;=p_mult2*Y481,p_pts_moyen,p_pts_r3)),IF(I481&gt;=p_vv_min,p_pts_plein,IF(I481&gt;=p_vv_moy,p_pts_moyen,p_pts_court))))+IF(INDEX(10_Lieux!$D:$D,U481)=1,p_prio1,p_prio2)+IF(INDEX(10_Lieux!$D:$D,V481)=1,p_prio1,p_prio2)+IF(K481="Oui",p_tf,0)+p_hub*((INDEX(10_Lieux!$H:$H,U481)="Hub")+(INDEX(10_Lieux!$H:$H,V481)="Hub"))+IF(OR(INDEX(10_Lieux!$H:$H,U481)="Premium",INDEX(10_Lieux!$H:$H,V481)="Premium"),p_prem,0))</f>
        <v>90</v>
      </c>
      <c r="I481" s="14" t="n">
        <f aca="false">ROUND(W481*p_facteur,0)</f>
        <v>614</v>
      </c>
      <c r="J481" s="14" t="str">
        <f aca="false">IF(X481&lt;60,X481&amp;" min",INT(X481/60)&amp;" h"&amp;IF(MOD(X481,60)=0,""," "&amp;TEXT(MOD(X481,60),"00")))</f>
        <v>6 h 30</v>
      </c>
      <c r="K481" s="14" t="str">
        <f aca="false">IF(S481&lt;&gt;T481,"Oui","Non")</f>
        <v>Oui</v>
      </c>
      <c r="L481" s="14" t="str">
        <f aca="false">IF(AND(INDEX(10_Lieux!$B:$B,U481)="Ville",INDEX(10_Lieux!$B:$B,V481)="Ville"),"/chauffeur-prive/"&amp;INDEX(10_Lieux!$E:$E,U481)&amp;"-"&amp;INDEX(10_Lieux!$E:$E,V481)&amp;"/","/chauffeur-prive/"&amp;INDEX(10_Lieux!$E:$E,U481)&amp;"/"&amp;INDEX(10_Lieux!$E:$E,V481)&amp;"/")</f>
        <v>/chauffeur-prive/zurich-bruxelles/</v>
      </c>
      <c r="M481" s="14" t="str">
        <f aca="false">IFERROR(INDEX($L:$L,MATCH(B481&amp;"|"&amp;A481,$Z:$Z,0)),"—")</f>
        <v>/chauffeur-prive/bruxelles-zurich/</v>
      </c>
      <c r="N481" s="14" t="str">
        <f aca="false">IF(LEN("Chauffeur privé "&amp;INDEX(10_Lieux!$J:$J,U481)&amp;" → "&amp;INDEX(10_Lieux!$J:$J,V481)&amp;" | 24h/24")&gt;60,"Chauffeur privé "&amp;INDEX(10_Lieux!$J:$J,U481)&amp;" → "&amp;INDEX(10_Lieux!$J:$J,V481),"Chauffeur privé "&amp;INDEX(10_Lieux!$J:$J,U481)&amp;" → "&amp;INDEX(10_Lieux!$J:$J,V481)&amp;" | 24h/24")</f>
        <v>Chauffeur privé Zurich → Bruxelles | 24h/24</v>
      </c>
      <c r="O481" s="14" t="n">
        <f aca="false">LEN(N481)</f>
        <v>43</v>
      </c>
      <c r="P481" s="14" t="str">
        <f aca="false">"Chauffeur privé "&amp;INDEX(10_Lieux!$K:$K,U481)&amp;" vers "&amp;INDEX(10_Lieux!$L:$L,V481)</f>
        <v>Chauffeur privé de Zurich vers Bruxelles</v>
      </c>
      <c r="Q481" s="14" t="str">
        <f aca="false">"Chauffeur privé "&amp;INDEX(10_Lieux!$K:$K,U481)&amp;" vers "&amp;INDEX(10_Lieux!$L:$L,V481)&amp;" : env. "&amp;I481&amp;" km, "&amp;J481&amp;" de route. Devis personnalisé, standard 24h/24 et 7j/7."</f>
        <v>Chauffeur privé de Zurich vers Bruxelles : env. 614 km, 6 h 30 de route. Devis personnalisé, standard 24h/24 et 7j/7.</v>
      </c>
      <c r="R481" s="14" t="n">
        <f aca="false">LEN(Q481)</f>
        <v>117</v>
      </c>
      <c r="S481" s="14" t="str">
        <f aca="false">INDEX(10_Lieux!$C:$C,U481)</f>
        <v>Suisse</v>
      </c>
      <c r="T481" s="14" t="str">
        <f aca="false">INDEX(10_Lieux!$C:$C,V481)</f>
        <v>Belgique</v>
      </c>
      <c r="U481" s="14" t="n">
        <f aca="false">MATCH(A481,10_Lieux!$A:$A,0)</f>
        <v>122</v>
      </c>
      <c r="V481" s="14" t="n">
        <f aca="false">MATCH(B481,10_Lieux!$A:$A,0)</f>
        <v>93</v>
      </c>
      <c r="W481" s="14" t="n">
        <f aca="false">ROUND(6371*2*ASIN(SQRT(SIN(RADIANS(INDEX(10_Lieux!$F:$F,V481)-INDEX(10_Lieux!$F:$F,U481))/2)^2+COS(RADIANS(INDEX(10_Lieux!$F:$F,U481)))*COS(RADIANS(INDEX(10_Lieux!$F:$F,V481)))*SIN(RADIANS(INDEX(10_Lieux!$G:$G,V481)-INDEX(10_Lieux!$G:$G,U481))/2)^2)),1)</f>
        <v>491.3</v>
      </c>
      <c r="X481" s="14" t="n">
        <f aca="false">ROUND(I481/IF(I481&lt;p_seuil_vitesse,p_vit_lente,p_vit_rapide)*60/15,0)*15</f>
        <v>390</v>
      </c>
      <c r="Y481" s="14" t="n">
        <f aca="false">MAX(IF(INDEX(10_Lieux!$B:$B,U481)&lt;&gt;"Ville",INDEX(10_Lieux!$I:$I,U481),0),IF(INDEX(10_Lieux!$B:$B,V481)&lt;&gt;"Ville",INDEX(10_Lieux!$I:$I,V481),0))</f>
        <v>0</v>
      </c>
      <c r="Z481" s="14" t="str">
        <f aca="false">A481&amp;"|"&amp;B481</f>
        <v>Zurich|Bruxelles</v>
      </c>
      <c r="AA481" s="14" t="str">
        <f aca="false">IF(I481&lt;p_local,"Local",IF(I481&lt;p_vv_min,"Courte distance",IF(I481&lt;p_tres_long,"Longue distance","Très longue distance")))</f>
        <v>Longue distance</v>
      </c>
    </row>
    <row r="482" customFormat="false" ht="15" hidden="false" customHeight="true" outlineLevel="0" collapsed="false">
      <c r="A482" s="1" t="s">
        <v>164</v>
      </c>
      <c r="B482" s="1" t="s">
        <v>158</v>
      </c>
      <c r="C482" s="1" t="s">
        <v>33</v>
      </c>
      <c r="D482" s="1" t="s">
        <v>124</v>
      </c>
      <c r="E482" s="1" t="s">
        <v>626</v>
      </c>
      <c r="F482" s="14" t="s">
        <v>40</v>
      </c>
      <c r="G482" s="14" t="str">
        <f aca="false">IF(I482&lt;p_local,"Local → page infra",IF(H482&gt;=p_ph1,"Phase 1",IF(H482&gt;=p_ph2,"Phase 2","Phase 3")))</f>
        <v>Phase 1</v>
      </c>
      <c r="H482" s="14" t="n">
        <f aca="false">IF(I482&lt;p_local,0,IF(C482="Aéroport → Aéroport",p_pts_plein,IF(Y482&gt;0,IF(I482&lt;=Y482,p_pts_plein,IF(I482&lt;=p_mult2*Y482,p_pts_moyen,p_pts_r3)),IF(I482&gt;=p_vv_min,p_pts_plein,IF(I482&gt;=p_vv_moy,p_pts_moyen,p_pts_court))))+IF(INDEX(10_Lieux!$D:$D,U482)=1,p_prio1,p_prio2)+IF(INDEX(10_Lieux!$D:$D,V482)=1,p_prio1,p_prio2)+IF(K482="Oui",p_tf,0)+p_hub*((INDEX(10_Lieux!$H:$H,U482)="Hub")+(INDEX(10_Lieux!$H:$H,V482)="Hub"))+IF(OR(INDEX(10_Lieux!$H:$H,U482)="Premium",INDEX(10_Lieux!$H:$H,V482)="Premium"),p_prem,0))</f>
        <v>80</v>
      </c>
      <c r="I482" s="14" t="n">
        <f aca="false">ROUND(W482*p_facteur,0)</f>
        <v>527</v>
      </c>
      <c r="J482" s="14" t="str">
        <f aca="false">IF(X482&lt;60,X482&amp;" min",INT(X482/60)&amp;" h"&amp;IF(MOD(X482,60)=0,""," "&amp;TEXT(MOD(X482,60),"00")))</f>
        <v>5 h 30</v>
      </c>
      <c r="K482" s="14" t="str">
        <f aca="false">IF(S482&lt;&gt;T482,"Oui","Non")</f>
        <v>Oui</v>
      </c>
      <c r="L482" s="14" t="str">
        <f aca="false">IF(AND(INDEX(10_Lieux!$B:$B,U482)="Ville",INDEX(10_Lieux!$B:$B,V482)="Ville"),"/chauffeur-prive/"&amp;INDEX(10_Lieux!$E:$E,U482)&amp;"-"&amp;INDEX(10_Lieux!$E:$E,V482)&amp;"/","/chauffeur-prive/"&amp;INDEX(10_Lieux!$E:$E,U482)&amp;"/"&amp;INDEX(10_Lieux!$E:$E,V482)&amp;"/")</f>
        <v>/chauffeur-prive/zurich-liege/</v>
      </c>
      <c r="M482" s="14" t="str">
        <f aca="false">IFERROR(INDEX($L:$L,MATCH(B482&amp;"|"&amp;A482,$Z:$Z,0)),"—")</f>
        <v>/chauffeur-prive/liege-zurich/</v>
      </c>
      <c r="N482" s="14" t="str">
        <f aca="false">IF(LEN("Chauffeur privé "&amp;INDEX(10_Lieux!$J:$J,U482)&amp;" → "&amp;INDEX(10_Lieux!$J:$J,V482)&amp;" | 24h/24")&gt;60,"Chauffeur privé "&amp;INDEX(10_Lieux!$J:$J,U482)&amp;" → "&amp;INDEX(10_Lieux!$J:$J,V482),"Chauffeur privé "&amp;INDEX(10_Lieux!$J:$J,U482)&amp;" → "&amp;INDEX(10_Lieux!$J:$J,V482)&amp;" | 24h/24")</f>
        <v>Chauffeur privé Zurich → Liège | 24h/24</v>
      </c>
      <c r="O482" s="14" t="n">
        <f aca="false">LEN(N482)</f>
        <v>39</v>
      </c>
      <c r="P482" s="14" t="str">
        <f aca="false">"Chauffeur privé "&amp;INDEX(10_Lieux!$K:$K,U482)&amp;" vers "&amp;INDEX(10_Lieux!$L:$L,V482)</f>
        <v>Chauffeur privé de Zurich vers Liège</v>
      </c>
      <c r="Q482" s="14" t="str">
        <f aca="false">"Chauffeur privé "&amp;INDEX(10_Lieux!$K:$K,U482)&amp;" vers "&amp;INDEX(10_Lieux!$L:$L,V482)&amp;" : env. "&amp;I482&amp;" km, "&amp;J482&amp;" de route. Devis personnalisé, standard 24h/24 et 7j/7."</f>
        <v>Chauffeur privé de Zurich vers Liège : env. 527 km, 5 h 30 de route. Devis personnalisé, standard 24h/24 et 7j/7.</v>
      </c>
      <c r="R482" s="14" t="n">
        <f aca="false">LEN(Q482)</f>
        <v>113</v>
      </c>
      <c r="S482" s="14" t="str">
        <f aca="false">INDEX(10_Lieux!$C:$C,U482)</f>
        <v>Suisse</v>
      </c>
      <c r="T482" s="14" t="str">
        <f aca="false">INDEX(10_Lieux!$C:$C,V482)</f>
        <v>Belgique</v>
      </c>
      <c r="U482" s="14" t="n">
        <f aca="false">MATCH(A482,10_Lieux!$A:$A,0)</f>
        <v>122</v>
      </c>
      <c r="V482" s="14" t="n">
        <f aca="false">MATCH(B482,10_Lieux!$A:$A,0)</f>
        <v>94</v>
      </c>
      <c r="W482" s="14" t="n">
        <f aca="false">ROUND(6371*2*ASIN(SQRT(SIN(RADIANS(INDEX(10_Lieux!$F:$F,V482)-INDEX(10_Lieux!$F:$F,U482))/2)^2+COS(RADIANS(INDEX(10_Lieux!$F:$F,U482)))*COS(RADIANS(INDEX(10_Lieux!$F:$F,V482)))*SIN(RADIANS(INDEX(10_Lieux!$G:$G,V482)-INDEX(10_Lieux!$G:$G,U482))/2)^2)),1)</f>
        <v>421.9</v>
      </c>
      <c r="X482" s="14" t="n">
        <f aca="false">ROUND(I482/IF(I482&lt;p_seuil_vitesse,p_vit_lente,p_vit_rapide)*60/15,0)*15</f>
        <v>330</v>
      </c>
      <c r="Y482" s="14" t="n">
        <f aca="false">MAX(IF(INDEX(10_Lieux!$B:$B,U482)&lt;&gt;"Ville",INDEX(10_Lieux!$I:$I,U482),0),IF(INDEX(10_Lieux!$B:$B,V482)&lt;&gt;"Ville",INDEX(10_Lieux!$I:$I,V482),0))</f>
        <v>0</v>
      </c>
      <c r="Z482" s="14" t="str">
        <f aca="false">A482&amp;"|"&amp;B482</f>
        <v>Zurich|Liège</v>
      </c>
      <c r="AA482" s="14" t="str">
        <f aca="false">IF(I482&lt;p_local,"Local",IF(I482&lt;p_vv_min,"Courte distance",IF(I482&lt;p_tres_long,"Longue distance","Très longue distance")))</f>
        <v>Longue distance</v>
      </c>
    </row>
    <row r="483" customFormat="false" ht="15" hidden="false" customHeight="true" outlineLevel="0" collapsed="false">
      <c r="A483" s="1" t="s">
        <v>164</v>
      </c>
      <c r="B483" s="1" t="s">
        <v>160</v>
      </c>
      <c r="C483" s="1" t="s">
        <v>33</v>
      </c>
      <c r="D483" s="1" t="s">
        <v>124</v>
      </c>
      <c r="E483" s="1" t="s">
        <v>627</v>
      </c>
      <c r="F483" s="14" t="s">
        <v>40</v>
      </c>
      <c r="G483" s="14" t="str">
        <f aca="false">IF(I483&lt;p_local,"Local → page infra",IF(H483&gt;=p_ph1,"Phase 1",IF(H483&gt;=p_ph2,"Phase 2","Phase 3")))</f>
        <v>Phase 1</v>
      </c>
      <c r="H483" s="14" t="n">
        <f aca="false">IF(I483&lt;p_local,0,IF(C483="Aéroport → Aéroport",p_pts_plein,IF(Y483&gt;0,IF(I483&lt;=Y483,p_pts_plein,IF(I483&lt;=p_mult2*Y483,p_pts_moyen,p_pts_r3)),IF(I483&gt;=p_vv_min,p_pts_plein,IF(I483&gt;=p_vv_moy,p_pts_moyen,p_pts_court))))+IF(INDEX(10_Lieux!$D:$D,U483)=1,p_prio1,p_prio2)+IF(INDEX(10_Lieux!$D:$D,V483)=1,p_prio1,p_prio2)+IF(K483="Oui",p_tf,0)+p_hub*((INDEX(10_Lieux!$H:$H,U483)="Hub")+(INDEX(10_Lieux!$H:$H,V483)="Hub"))+IF(OR(INDEX(10_Lieux!$H:$H,U483)="Premium",INDEX(10_Lieux!$H:$H,V483)="Premium"),p_prem,0))</f>
        <v>80</v>
      </c>
      <c r="I483" s="14" t="n">
        <f aca="false">ROUND(W483*p_facteur,0)</f>
        <v>564</v>
      </c>
      <c r="J483" s="14" t="str">
        <f aca="false">IF(X483&lt;60,X483&amp;" min",INT(X483/60)&amp;" h"&amp;IF(MOD(X483,60)=0,""," "&amp;TEXT(MOD(X483,60),"00")))</f>
        <v>6 h</v>
      </c>
      <c r="K483" s="14" t="str">
        <f aca="false">IF(S483&lt;&gt;T483,"Oui","Non")</f>
        <v>Oui</v>
      </c>
      <c r="L483" s="14" t="str">
        <f aca="false">IF(AND(INDEX(10_Lieux!$B:$B,U483)="Ville",INDEX(10_Lieux!$B:$B,V483)="Ville"),"/chauffeur-prive/"&amp;INDEX(10_Lieux!$E:$E,U483)&amp;"-"&amp;INDEX(10_Lieux!$E:$E,V483)&amp;"/","/chauffeur-prive/"&amp;INDEX(10_Lieux!$E:$E,U483)&amp;"/"&amp;INDEX(10_Lieux!$E:$E,V483)&amp;"/")</f>
        <v>/chauffeur-prive/zurich-charleroi/</v>
      </c>
      <c r="M483" s="14" t="str">
        <f aca="false">IFERROR(INDEX($L:$L,MATCH(B483&amp;"|"&amp;A483,$Z:$Z,0)),"—")</f>
        <v>/chauffeur-prive/charleroi-zurich/</v>
      </c>
      <c r="N483" s="14" t="str">
        <f aca="false">IF(LEN("Chauffeur privé "&amp;INDEX(10_Lieux!$J:$J,U483)&amp;" → "&amp;INDEX(10_Lieux!$J:$J,V483)&amp;" | 24h/24")&gt;60,"Chauffeur privé "&amp;INDEX(10_Lieux!$J:$J,U483)&amp;" → "&amp;INDEX(10_Lieux!$J:$J,V483),"Chauffeur privé "&amp;INDEX(10_Lieux!$J:$J,U483)&amp;" → "&amp;INDEX(10_Lieux!$J:$J,V483)&amp;" | 24h/24")</f>
        <v>Chauffeur privé Zurich → Charleroi | 24h/24</v>
      </c>
      <c r="O483" s="14" t="n">
        <f aca="false">LEN(N483)</f>
        <v>43</v>
      </c>
      <c r="P483" s="14" t="str">
        <f aca="false">"Chauffeur privé "&amp;INDEX(10_Lieux!$K:$K,U483)&amp;" vers "&amp;INDEX(10_Lieux!$L:$L,V483)</f>
        <v>Chauffeur privé de Zurich vers Charleroi</v>
      </c>
      <c r="Q483" s="14" t="str">
        <f aca="false">"Chauffeur privé "&amp;INDEX(10_Lieux!$K:$K,U483)&amp;" vers "&amp;INDEX(10_Lieux!$L:$L,V483)&amp;" : env. "&amp;I483&amp;" km, "&amp;J483&amp;" de route. Devis personnalisé, standard 24h/24 et 7j/7."</f>
        <v>Chauffeur privé de Zurich vers Charleroi : env. 564 km, 6 h de route. Devis personnalisé, standard 24h/24 et 7j/7.</v>
      </c>
      <c r="R483" s="14" t="n">
        <f aca="false">LEN(Q483)</f>
        <v>114</v>
      </c>
      <c r="S483" s="14" t="str">
        <f aca="false">INDEX(10_Lieux!$C:$C,U483)</f>
        <v>Suisse</v>
      </c>
      <c r="T483" s="14" t="str">
        <f aca="false">INDEX(10_Lieux!$C:$C,V483)</f>
        <v>Belgique</v>
      </c>
      <c r="U483" s="14" t="n">
        <f aca="false">MATCH(A483,10_Lieux!$A:$A,0)</f>
        <v>122</v>
      </c>
      <c r="V483" s="14" t="n">
        <f aca="false">MATCH(B483,10_Lieux!$A:$A,0)</f>
        <v>96</v>
      </c>
      <c r="W483" s="14" t="n">
        <f aca="false">ROUND(6371*2*ASIN(SQRT(SIN(RADIANS(INDEX(10_Lieux!$F:$F,V483)-INDEX(10_Lieux!$F:$F,U483))/2)^2+COS(RADIANS(INDEX(10_Lieux!$F:$F,U483)))*COS(RADIANS(INDEX(10_Lieux!$F:$F,V483)))*SIN(RADIANS(INDEX(10_Lieux!$G:$G,V483)-INDEX(10_Lieux!$G:$G,U483))/2)^2)),1)</f>
        <v>450.9</v>
      </c>
      <c r="X483" s="14" t="n">
        <f aca="false">ROUND(I483/IF(I483&lt;p_seuil_vitesse,p_vit_lente,p_vit_rapide)*60/15,0)*15</f>
        <v>360</v>
      </c>
      <c r="Y483" s="14" t="n">
        <f aca="false">MAX(IF(INDEX(10_Lieux!$B:$B,U483)&lt;&gt;"Ville",INDEX(10_Lieux!$I:$I,U483),0),IF(INDEX(10_Lieux!$B:$B,V483)&lt;&gt;"Ville",INDEX(10_Lieux!$I:$I,V483),0))</f>
        <v>0</v>
      </c>
      <c r="Z483" s="14" t="str">
        <f aca="false">A483&amp;"|"&amp;B483</f>
        <v>Zurich|Charleroi</v>
      </c>
      <c r="AA483" s="14" t="str">
        <f aca="false">IF(I483&lt;p_local,"Local",IF(I483&lt;p_vv_min,"Courte distance",IF(I483&lt;p_tres_long,"Longue distance","Très longue distance")))</f>
        <v>Longue distance</v>
      </c>
    </row>
    <row r="484" customFormat="false" ht="15" hidden="false" customHeight="true" outlineLevel="0" collapsed="false">
      <c r="A484" s="1" t="s">
        <v>164</v>
      </c>
      <c r="B484" s="1" t="s">
        <v>162</v>
      </c>
      <c r="C484" s="1" t="s">
        <v>33</v>
      </c>
      <c r="D484" s="1" t="s">
        <v>124</v>
      </c>
      <c r="E484" s="1" t="s">
        <v>628</v>
      </c>
      <c r="F484" s="14" t="s">
        <v>40</v>
      </c>
      <c r="G484" s="14" t="str">
        <f aca="false">IF(I484&lt;p_local,"Local → page infra",IF(H484&gt;=p_ph1,"Phase 1",IF(H484&gt;=p_ph2,"Phase 2","Phase 3")))</f>
        <v>Phase 3</v>
      </c>
      <c r="H484" s="14" t="n">
        <f aca="false">IF(I484&lt;p_local,0,IF(C484="Aéroport → Aéroport",p_pts_plein,IF(Y484&gt;0,IF(I484&lt;=Y484,p_pts_plein,IF(I484&lt;=p_mult2*Y484,p_pts_moyen,p_pts_r3)),IF(I484&gt;=p_vv_min,p_pts_plein,IF(I484&gt;=p_vv_moy,p_pts_moyen,p_pts_court))))+IF(INDEX(10_Lieux!$D:$D,U484)=1,p_prio1,p_prio2)+IF(INDEX(10_Lieux!$D:$D,V484)=1,p_prio1,p_prio2)+IF(K484="Oui",p_tf,0)+p_hub*((INDEX(10_Lieux!$H:$H,U484)="Hub")+(INDEX(10_Lieux!$H:$H,V484)="Hub"))+IF(OR(INDEX(10_Lieux!$H:$H,U484)="Premium",INDEX(10_Lieux!$H:$H,V484)="Premium"),p_prem,0))</f>
        <v>55</v>
      </c>
      <c r="I484" s="14" t="n">
        <f aca="false">ROUND(W484*p_facteur,0)</f>
        <v>93</v>
      </c>
      <c r="J484" s="14" t="str">
        <f aca="false">IF(X484&lt;60,X484&amp;" min",INT(X484/60)&amp;" h"&amp;IF(MOD(X484,60)=0,""," "&amp;TEXT(MOD(X484,60),"00")))</f>
        <v>1 h 15</v>
      </c>
      <c r="K484" s="14" t="str">
        <f aca="false">IF(S484&lt;&gt;T484,"Oui","Non")</f>
        <v>Non</v>
      </c>
      <c r="L484" s="14" t="str">
        <f aca="false">IF(AND(INDEX(10_Lieux!$B:$B,U484)="Ville",INDEX(10_Lieux!$B:$B,V484)="Ville"),"/chauffeur-prive/"&amp;INDEX(10_Lieux!$E:$E,U484)&amp;"-"&amp;INDEX(10_Lieux!$E:$E,V484)&amp;"/","/chauffeur-prive/"&amp;INDEX(10_Lieux!$E:$E,U484)&amp;"/"&amp;INDEX(10_Lieux!$E:$E,V484)&amp;"/")</f>
        <v>/chauffeur-prive/zurich-bale/</v>
      </c>
      <c r="M484" s="14" t="str">
        <f aca="false">IFERROR(INDEX($L:$L,MATCH(B484&amp;"|"&amp;A484,$Z:$Z,0)),"—")</f>
        <v>/chauffeur-prive/bale-zurich/</v>
      </c>
      <c r="N484" s="14" t="str">
        <f aca="false">IF(LEN("Chauffeur privé "&amp;INDEX(10_Lieux!$J:$J,U484)&amp;" → "&amp;INDEX(10_Lieux!$J:$J,V484)&amp;" | 24h/24")&gt;60,"Chauffeur privé "&amp;INDEX(10_Lieux!$J:$J,U484)&amp;" → "&amp;INDEX(10_Lieux!$J:$J,V484),"Chauffeur privé "&amp;INDEX(10_Lieux!$J:$J,U484)&amp;" → "&amp;INDEX(10_Lieux!$J:$J,V484)&amp;" | 24h/24")</f>
        <v>Chauffeur privé Zurich → Bâle | 24h/24</v>
      </c>
      <c r="O484" s="14" t="n">
        <f aca="false">LEN(N484)</f>
        <v>38</v>
      </c>
      <c r="P484" s="14" t="str">
        <f aca="false">"Chauffeur privé "&amp;INDEX(10_Lieux!$K:$K,U484)&amp;" vers "&amp;INDEX(10_Lieux!$L:$L,V484)</f>
        <v>Chauffeur privé de Zurich vers Bâle</v>
      </c>
      <c r="Q484" s="14" t="str">
        <f aca="false">"Chauffeur privé "&amp;INDEX(10_Lieux!$K:$K,U484)&amp;" vers "&amp;INDEX(10_Lieux!$L:$L,V484)&amp;" : env. "&amp;I484&amp;" km, "&amp;J484&amp;" de route. Devis personnalisé, standard 24h/24 et 7j/7."</f>
        <v>Chauffeur privé de Zurich vers Bâle : env. 93 km, 1 h 15 de route. Devis personnalisé, standard 24h/24 et 7j/7.</v>
      </c>
      <c r="R484" s="14" t="n">
        <f aca="false">LEN(Q484)</f>
        <v>111</v>
      </c>
      <c r="S484" s="14" t="str">
        <f aca="false">INDEX(10_Lieux!$C:$C,U484)</f>
        <v>Suisse</v>
      </c>
      <c r="T484" s="14" t="str">
        <f aca="false">INDEX(10_Lieux!$C:$C,V484)</f>
        <v>Suisse</v>
      </c>
      <c r="U484" s="14" t="n">
        <f aca="false">MATCH(A484,10_Lieux!$A:$A,0)</f>
        <v>122</v>
      </c>
      <c r="V484" s="14" t="n">
        <f aca="false">MATCH(B484,10_Lieux!$A:$A,0)</f>
        <v>121</v>
      </c>
      <c r="W484" s="14" t="n">
        <f aca="false">ROUND(6371*2*ASIN(SQRT(SIN(RADIANS(INDEX(10_Lieux!$F:$F,V484)-INDEX(10_Lieux!$F:$F,U484))/2)^2+COS(RADIANS(INDEX(10_Lieux!$F:$F,U484)))*COS(RADIANS(INDEX(10_Lieux!$F:$F,V484)))*SIN(RADIANS(INDEX(10_Lieux!$G:$G,V484)-INDEX(10_Lieux!$G:$G,U484))/2)^2)),1)</f>
        <v>74.3</v>
      </c>
      <c r="X484" s="14" t="n">
        <f aca="false">ROUND(I484/IF(I484&lt;p_seuil_vitesse,p_vit_lente,p_vit_rapide)*60/15,0)*15</f>
        <v>75</v>
      </c>
      <c r="Y484" s="14" t="n">
        <f aca="false">MAX(IF(INDEX(10_Lieux!$B:$B,U484)&lt;&gt;"Ville",INDEX(10_Lieux!$I:$I,U484),0),IF(INDEX(10_Lieux!$B:$B,V484)&lt;&gt;"Ville",INDEX(10_Lieux!$I:$I,V484),0))</f>
        <v>0</v>
      </c>
      <c r="Z484" s="14" t="str">
        <f aca="false">A484&amp;"|"&amp;B484</f>
        <v>Zurich|Bâle</v>
      </c>
      <c r="AA484" s="14" t="str">
        <f aca="false">IF(I484&lt;p_local,"Local",IF(I484&lt;p_vv_min,"Courte distance",IF(I484&lt;p_tres_long,"Longue distance","Très longue distance")))</f>
        <v>Courte distance</v>
      </c>
    </row>
    <row r="485" customFormat="false" ht="15" hidden="false" customHeight="true" outlineLevel="0" collapsed="false">
      <c r="A485" s="1" t="s">
        <v>164</v>
      </c>
      <c r="B485" s="1" t="s">
        <v>166</v>
      </c>
      <c r="C485" s="1" t="s">
        <v>33</v>
      </c>
      <c r="D485" s="1" t="s">
        <v>124</v>
      </c>
      <c r="E485" s="1" t="s">
        <v>629</v>
      </c>
      <c r="F485" s="14" t="s">
        <v>40</v>
      </c>
      <c r="G485" s="14" t="str">
        <f aca="false">IF(I485&lt;p_local,"Local → page infra",IF(H485&gt;=p_ph1,"Phase 1",IF(H485&gt;=p_ph2,"Phase 2","Phase 3")))</f>
        <v>Phase 2</v>
      </c>
      <c r="H485" s="14" t="n">
        <f aca="false">IF(I485&lt;p_local,0,IF(C485="Aéroport → Aéroport",p_pts_plein,IF(Y485&gt;0,IF(I485&lt;=Y485,p_pts_plein,IF(I485&lt;=p_mult2*Y485,p_pts_moyen,p_pts_r3)),IF(I485&gt;=p_vv_min,p_pts_plein,IF(I485&gt;=p_vv_moy,p_pts_moyen,p_pts_court))))+IF(INDEX(10_Lieux!$D:$D,U485)=1,p_prio1,p_prio2)+IF(INDEX(10_Lieux!$D:$D,V485)=1,p_prio1,p_prio2)+IF(K485="Oui",p_tf,0)+p_hub*((INDEX(10_Lieux!$H:$H,U485)="Hub")+(INDEX(10_Lieux!$H:$H,V485)="Hub"))+IF(OR(INDEX(10_Lieux!$H:$H,U485)="Premium",INDEX(10_Lieux!$H:$H,V485)="Premium"),p_prem,0))</f>
        <v>70</v>
      </c>
      <c r="I485" s="14" t="n">
        <f aca="false">ROUND(W485*p_facteur,0)</f>
        <v>119</v>
      </c>
      <c r="J485" s="14" t="str">
        <f aca="false">IF(X485&lt;60,X485&amp;" min",INT(X485/60)&amp;" h"&amp;IF(MOD(X485,60)=0,""," "&amp;TEXT(MOD(X485,60),"00")))</f>
        <v>1 h 15</v>
      </c>
      <c r="K485" s="14" t="str">
        <f aca="false">IF(S485&lt;&gt;T485,"Oui","Non")</f>
        <v>Non</v>
      </c>
      <c r="L485" s="14" t="str">
        <f aca="false">IF(AND(INDEX(10_Lieux!$B:$B,U485)="Ville",INDEX(10_Lieux!$B:$B,V485)="Ville"),"/chauffeur-prive/"&amp;INDEX(10_Lieux!$E:$E,U485)&amp;"-"&amp;INDEX(10_Lieux!$E:$E,V485)&amp;"/","/chauffeur-prive/"&amp;INDEX(10_Lieux!$E:$E,U485)&amp;"/"&amp;INDEX(10_Lieux!$E:$E,V485)&amp;"/")</f>
        <v>/chauffeur-prive/zurich-berne/</v>
      </c>
      <c r="M485" s="14" t="str">
        <f aca="false">IFERROR(INDEX($L:$L,MATCH(B485&amp;"|"&amp;A485,$Z:$Z,0)),"—")</f>
        <v>/chauffeur-prive/berne-zurich/</v>
      </c>
      <c r="N485" s="14" t="str">
        <f aca="false">IF(LEN("Chauffeur privé "&amp;INDEX(10_Lieux!$J:$J,U485)&amp;" → "&amp;INDEX(10_Lieux!$J:$J,V485)&amp;" | 24h/24")&gt;60,"Chauffeur privé "&amp;INDEX(10_Lieux!$J:$J,U485)&amp;" → "&amp;INDEX(10_Lieux!$J:$J,V485),"Chauffeur privé "&amp;INDEX(10_Lieux!$J:$J,U485)&amp;" → "&amp;INDEX(10_Lieux!$J:$J,V485)&amp;" | 24h/24")</f>
        <v>Chauffeur privé Zurich → Berne | 24h/24</v>
      </c>
      <c r="O485" s="14" t="n">
        <f aca="false">LEN(N485)</f>
        <v>39</v>
      </c>
      <c r="P485" s="14" t="str">
        <f aca="false">"Chauffeur privé "&amp;INDEX(10_Lieux!$K:$K,U485)&amp;" vers "&amp;INDEX(10_Lieux!$L:$L,V485)</f>
        <v>Chauffeur privé de Zurich vers Berne</v>
      </c>
      <c r="Q485" s="14" t="str">
        <f aca="false">"Chauffeur privé "&amp;INDEX(10_Lieux!$K:$K,U485)&amp;" vers "&amp;INDEX(10_Lieux!$L:$L,V485)&amp;" : env. "&amp;I485&amp;" km, "&amp;J485&amp;" de route. Devis personnalisé, standard 24h/24 et 7j/7."</f>
        <v>Chauffeur privé de Zurich vers Berne : env. 119 km, 1 h 15 de route. Devis personnalisé, standard 24h/24 et 7j/7.</v>
      </c>
      <c r="R485" s="14" t="n">
        <f aca="false">LEN(Q485)</f>
        <v>113</v>
      </c>
      <c r="S485" s="14" t="str">
        <f aca="false">INDEX(10_Lieux!$C:$C,U485)</f>
        <v>Suisse</v>
      </c>
      <c r="T485" s="14" t="str">
        <f aca="false">INDEX(10_Lieux!$C:$C,V485)</f>
        <v>Suisse</v>
      </c>
      <c r="U485" s="14" t="n">
        <f aca="false">MATCH(A485,10_Lieux!$A:$A,0)</f>
        <v>122</v>
      </c>
      <c r="V485" s="14" t="n">
        <f aca="false">MATCH(B485,10_Lieux!$A:$A,0)</f>
        <v>123</v>
      </c>
      <c r="W485" s="14" t="n">
        <f aca="false">ROUND(6371*2*ASIN(SQRT(SIN(RADIANS(INDEX(10_Lieux!$F:$F,V485)-INDEX(10_Lieux!$F:$F,U485))/2)^2+COS(RADIANS(INDEX(10_Lieux!$F:$F,U485)))*COS(RADIANS(INDEX(10_Lieux!$F:$F,V485)))*SIN(RADIANS(INDEX(10_Lieux!$G:$G,V485)-INDEX(10_Lieux!$G:$G,U485))/2)^2)),1)</f>
        <v>95.4</v>
      </c>
      <c r="X485" s="14" t="n">
        <f aca="false">ROUND(I485/IF(I485&lt;p_seuil_vitesse,p_vit_lente,p_vit_rapide)*60/15,0)*15</f>
        <v>75</v>
      </c>
      <c r="Y485" s="14" t="n">
        <f aca="false">MAX(IF(INDEX(10_Lieux!$B:$B,U485)&lt;&gt;"Ville",INDEX(10_Lieux!$I:$I,U485),0),IF(INDEX(10_Lieux!$B:$B,V485)&lt;&gt;"Ville",INDEX(10_Lieux!$I:$I,V485),0))</f>
        <v>0</v>
      </c>
      <c r="Z485" s="14" t="str">
        <f aca="false">A485&amp;"|"&amp;B485</f>
        <v>Zurich|Berne</v>
      </c>
      <c r="AA485" s="14" t="str">
        <f aca="false">IF(I485&lt;p_local,"Local",IF(I485&lt;p_vv_min,"Courte distance",IF(I485&lt;p_tres_long,"Longue distance","Très longue distance")))</f>
        <v>Longue distance</v>
      </c>
    </row>
    <row r="486" customFormat="false" ht="15" hidden="false" customHeight="true" outlineLevel="0" collapsed="false">
      <c r="A486" s="1" t="s">
        <v>166</v>
      </c>
      <c r="B486" s="1" t="s">
        <v>122</v>
      </c>
      <c r="C486" s="1" t="s">
        <v>33</v>
      </c>
      <c r="D486" s="1" t="s">
        <v>124</v>
      </c>
      <c r="E486" s="1" t="s">
        <v>630</v>
      </c>
      <c r="F486" s="14" t="s">
        <v>40</v>
      </c>
      <c r="G486" s="14" t="str">
        <f aca="false">IF(I486&lt;p_local,"Local → page infra",IF(H486&gt;=p_ph1,"Phase 1",IF(H486&gt;=p_ph2,"Phase 2","Phase 3")))</f>
        <v>Phase 1</v>
      </c>
      <c r="H486" s="14" t="n">
        <f aca="false">IF(I486&lt;p_local,0,IF(C486="Aéroport → Aéroport",p_pts_plein,IF(Y486&gt;0,IF(I486&lt;=Y486,p_pts_plein,IF(I486&lt;=p_mult2*Y486,p_pts_moyen,p_pts_r3)),IF(I486&gt;=p_vv_min,p_pts_plein,IF(I486&gt;=p_vv_moy,p_pts_moyen,p_pts_court))))+IF(INDEX(10_Lieux!$D:$D,U486)=1,p_prio1,p_prio2)+IF(INDEX(10_Lieux!$D:$D,V486)=1,p_prio1,p_prio2)+IF(K486="Oui",p_tf,0)+p_hub*((INDEX(10_Lieux!$H:$H,U486)="Hub")+(INDEX(10_Lieux!$H:$H,V486)="Hub"))+IF(OR(INDEX(10_Lieux!$H:$H,U486)="Premium",INDEX(10_Lieux!$H:$H,V486)="Premium"),p_prem,0))</f>
        <v>80</v>
      </c>
      <c r="I486" s="14" t="n">
        <f aca="false">ROUND(W486*p_facteur,0)</f>
        <v>544</v>
      </c>
      <c r="J486" s="14" t="str">
        <f aca="false">IF(X486&lt;60,X486&amp;" min",INT(X486/60)&amp;" h"&amp;IF(MOD(X486,60)=0,""," "&amp;TEXT(MOD(X486,60),"00")))</f>
        <v>5 h 45</v>
      </c>
      <c r="K486" s="14" t="str">
        <f aca="false">IF(S486&lt;&gt;T486,"Oui","Non")</f>
        <v>Oui</v>
      </c>
      <c r="L486" s="14" t="str">
        <f aca="false">IF(AND(INDEX(10_Lieux!$B:$B,U486)="Ville",INDEX(10_Lieux!$B:$B,V486)="Ville"),"/chauffeur-prive/"&amp;INDEX(10_Lieux!$E:$E,U486)&amp;"-"&amp;INDEX(10_Lieux!$E:$E,V486)&amp;"/","/chauffeur-prive/"&amp;INDEX(10_Lieux!$E:$E,U486)&amp;"/"&amp;INDEX(10_Lieux!$E:$E,V486)&amp;"/")</f>
        <v>/chauffeur-prive/berne-paris/</v>
      </c>
      <c r="M486" s="14" t="str">
        <f aca="false">IFERROR(INDEX($L:$L,MATCH(B486&amp;"|"&amp;A486,$Z:$Z,0)),"—")</f>
        <v>/chauffeur-prive/paris-berne/</v>
      </c>
      <c r="N486" s="14" t="str">
        <f aca="false">IF(LEN("Chauffeur privé "&amp;INDEX(10_Lieux!$J:$J,U486)&amp;" → "&amp;INDEX(10_Lieux!$J:$J,V486)&amp;" | 24h/24")&gt;60,"Chauffeur privé "&amp;INDEX(10_Lieux!$J:$J,U486)&amp;" → "&amp;INDEX(10_Lieux!$J:$J,V486),"Chauffeur privé "&amp;INDEX(10_Lieux!$J:$J,U486)&amp;" → "&amp;INDEX(10_Lieux!$J:$J,V486)&amp;" | 24h/24")</f>
        <v>Chauffeur privé Berne → Paris | 24h/24</v>
      </c>
      <c r="O486" s="14" t="n">
        <f aca="false">LEN(N486)</f>
        <v>38</v>
      </c>
      <c r="P486" s="14" t="str">
        <f aca="false">"Chauffeur privé "&amp;INDEX(10_Lieux!$K:$K,U486)&amp;" vers "&amp;INDEX(10_Lieux!$L:$L,V486)</f>
        <v>Chauffeur privé de Berne vers Paris</v>
      </c>
      <c r="Q486" s="14" t="str">
        <f aca="false">"Chauffeur privé "&amp;INDEX(10_Lieux!$K:$K,U486)&amp;" vers "&amp;INDEX(10_Lieux!$L:$L,V486)&amp;" : env. "&amp;I486&amp;" km, "&amp;J486&amp;" de route. Devis personnalisé, standard 24h/24 et 7j/7."</f>
        <v>Chauffeur privé de Berne vers Paris : env. 544 km, 5 h 45 de route. Devis personnalisé, standard 24h/24 et 7j/7.</v>
      </c>
      <c r="R486" s="14" t="n">
        <f aca="false">LEN(Q486)</f>
        <v>112</v>
      </c>
      <c r="S486" s="14" t="str">
        <f aca="false">INDEX(10_Lieux!$C:$C,U486)</f>
        <v>Suisse</v>
      </c>
      <c r="T486" s="14" t="str">
        <f aca="false">INDEX(10_Lieux!$C:$C,V486)</f>
        <v>France</v>
      </c>
      <c r="U486" s="14" t="n">
        <f aca="false">MATCH(A486,10_Lieux!$A:$A,0)</f>
        <v>123</v>
      </c>
      <c r="V486" s="14" t="n">
        <f aca="false">MATCH(B486,10_Lieux!$A:$A,0)</f>
        <v>2</v>
      </c>
      <c r="W486" s="14" t="n">
        <f aca="false">ROUND(6371*2*ASIN(SQRT(SIN(RADIANS(INDEX(10_Lieux!$F:$F,V486)-INDEX(10_Lieux!$F:$F,U486))/2)^2+COS(RADIANS(INDEX(10_Lieux!$F:$F,U486)))*COS(RADIANS(INDEX(10_Lieux!$F:$F,V486)))*SIN(RADIANS(INDEX(10_Lieux!$G:$G,V486)-INDEX(10_Lieux!$G:$G,U486))/2)^2)),1)</f>
        <v>435</v>
      </c>
      <c r="X486" s="14" t="n">
        <f aca="false">ROUND(I486/IF(I486&lt;p_seuil_vitesse,p_vit_lente,p_vit_rapide)*60/15,0)*15</f>
        <v>345</v>
      </c>
      <c r="Y486" s="14" t="n">
        <f aca="false">MAX(IF(INDEX(10_Lieux!$B:$B,U486)&lt;&gt;"Ville",INDEX(10_Lieux!$I:$I,U486),0),IF(INDEX(10_Lieux!$B:$B,V486)&lt;&gt;"Ville",INDEX(10_Lieux!$I:$I,V486),0))</f>
        <v>0</v>
      </c>
      <c r="Z486" s="14" t="str">
        <f aca="false">A486&amp;"|"&amp;B486</f>
        <v>Berne|Paris</v>
      </c>
      <c r="AA486" s="14" t="str">
        <f aca="false">IF(I486&lt;p_local,"Local",IF(I486&lt;p_vv_min,"Courte distance",IF(I486&lt;p_tres_long,"Longue distance","Très longue distance")))</f>
        <v>Longue distance</v>
      </c>
    </row>
    <row r="487" customFormat="false" ht="15" hidden="false" customHeight="true" outlineLevel="0" collapsed="false">
      <c r="A487" s="1" t="s">
        <v>166</v>
      </c>
      <c r="B487" s="1" t="s">
        <v>123</v>
      </c>
      <c r="C487" s="1" t="s">
        <v>33</v>
      </c>
      <c r="D487" s="1" t="s">
        <v>124</v>
      </c>
      <c r="E487" s="1" t="s">
        <v>631</v>
      </c>
      <c r="F487" s="14" t="s">
        <v>40</v>
      </c>
      <c r="G487" s="14" t="str">
        <f aca="false">IF(I487&lt;p_local,"Local → page infra",IF(H487&gt;=p_ph1,"Phase 1",IF(H487&gt;=p_ph2,"Phase 2","Phase 3")))</f>
        <v>Phase 1</v>
      </c>
      <c r="H487" s="14" t="n">
        <f aca="false">IF(I487&lt;p_local,0,IF(C487="Aéroport → Aéroport",p_pts_plein,IF(Y487&gt;0,IF(I487&lt;=Y487,p_pts_plein,IF(I487&lt;=p_mult2*Y487,p_pts_moyen,p_pts_r3)),IF(I487&gt;=p_vv_min,p_pts_plein,IF(I487&gt;=p_vv_moy,p_pts_moyen,p_pts_court))))+IF(INDEX(10_Lieux!$D:$D,U487)=1,p_prio1,p_prio2)+IF(INDEX(10_Lieux!$D:$D,V487)=1,p_prio1,p_prio2)+IF(K487="Oui",p_tf,0)+p_hub*((INDEX(10_Lieux!$H:$H,U487)="Hub")+(INDEX(10_Lieux!$H:$H,V487)="Hub"))+IF(OR(INDEX(10_Lieux!$H:$H,U487)="Premium",INDEX(10_Lieux!$H:$H,V487)="Premium"),p_prem,0))</f>
        <v>80</v>
      </c>
      <c r="I487" s="14" t="n">
        <f aca="false">ROUND(W487*p_facteur,0)</f>
        <v>300</v>
      </c>
      <c r="J487" s="14" t="str">
        <f aca="false">IF(X487&lt;60,X487&amp;" min",INT(X487/60)&amp;" h"&amp;IF(MOD(X487,60)=0,""," "&amp;TEXT(MOD(X487,60),"00")))</f>
        <v>3 h 15</v>
      </c>
      <c r="K487" s="14" t="str">
        <f aca="false">IF(S487&lt;&gt;T487,"Oui","Non")</f>
        <v>Oui</v>
      </c>
      <c r="L487" s="14" t="str">
        <f aca="false">IF(AND(INDEX(10_Lieux!$B:$B,U487)="Ville",INDEX(10_Lieux!$B:$B,V487)="Ville"),"/chauffeur-prive/"&amp;INDEX(10_Lieux!$E:$E,U487)&amp;"-"&amp;INDEX(10_Lieux!$E:$E,V487)&amp;"/","/chauffeur-prive/"&amp;INDEX(10_Lieux!$E:$E,U487)&amp;"/"&amp;INDEX(10_Lieux!$E:$E,V487)&amp;"/")</f>
        <v>/chauffeur-prive/berne-lyon/</v>
      </c>
      <c r="M487" s="14" t="str">
        <f aca="false">IFERROR(INDEX($L:$L,MATCH(B487&amp;"|"&amp;A487,$Z:$Z,0)),"—")</f>
        <v>/chauffeur-prive/lyon-berne/</v>
      </c>
      <c r="N487" s="14" t="str">
        <f aca="false">IF(LEN("Chauffeur privé "&amp;INDEX(10_Lieux!$J:$J,U487)&amp;" → "&amp;INDEX(10_Lieux!$J:$J,V487)&amp;" | 24h/24")&gt;60,"Chauffeur privé "&amp;INDEX(10_Lieux!$J:$J,U487)&amp;" → "&amp;INDEX(10_Lieux!$J:$J,V487),"Chauffeur privé "&amp;INDEX(10_Lieux!$J:$J,U487)&amp;" → "&amp;INDEX(10_Lieux!$J:$J,V487)&amp;" | 24h/24")</f>
        <v>Chauffeur privé Berne → Lyon | 24h/24</v>
      </c>
      <c r="O487" s="14" t="n">
        <f aca="false">LEN(N487)</f>
        <v>37</v>
      </c>
      <c r="P487" s="14" t="str">
        <f aca="false">"Chauffeur privé "&amp;INDEX(10_Lieux!$K:$K,U487)&amp;" vers "&amp;INDEX(10_Lieux!$L:$L,V487)</f>
        <v>Chauffeur privé de Berne vers Lyon</v>
      </c>
      <c r="Q487" s="14" t="str">
        <f aca="false">"Chauffeur privé "&amp;INDEX(10_Lieux!$K:$K,U487)&amp;" vers "&amp;INDEX(10_Lieux!$L:$L,V487)&amp;" : env. "&amp;I487&amp;" km, "&amp;J487&amp;" de route. Devis personnalisé, standard 24h/24 et 7j/7."</f>
        <v>Chauffeur privé de Berne vers Lyon : env. 300 km, 3 h 15 de route. Devis personnalisé, standard 24h/24 et 7j/7.</v>
      </c>
      <c r="R487" s="14" t="n">
        <f aca="false">LEN(Q487)</f>
        <v>111</v>
      </c>
      <c r="S487" s="14" t="str">
        <f aca="false">INDEX(10_Lieux!$C:$C,U487)</f>
        <v>Suisse</v>
      </c>
      <c r="T487" s="14" t="str">
        <f aca="false">INDEX(10_Lieux!$C:$C,V487)</f>
        <v>France</v>
      </c>
      <c r="U487" s="14" t="n">
        <f aca="false">MATCH(A487,10_Lieux!$A:$A,0)</f>
        <v>123</v>
      </c>
      <c r="V487" s="14" t="n">
        <f aca="false">MATCH(B487,10_Lieux!$A:$A,0)</f>
        <v>8</v>
      </c>
      <c r="W487" s="14" t="n">
        <f aca="false">ROUND(6371*2*ASIN(SQRT(SIN(RADIANS(INDEX(10_Lieux!$F:$F,V487)-INDEX(10_Lieux!$F:$F,U487))/2)^2+COS(RADIANS(INDEX(10_Lieux!$F:$F,U487)))*COS(RADIANS(INDEX(10_Lieux!$F:$F,V487)))*SIN(RADIANS(INDEX(10_Lieux!$G:$G,V487)-INDEX(10_Lieux!$G:$G,U487))/2)^2)),1)</f>
        <v>239.7</v>
      </c>
      <c r="X487" s="14" t="n">
        <f aca="false">ROUND(I487/IF(I487&lt;p_seuil_vitesse,p_vit_lente,p_vit_rapide)*60/15,0)*15</f>
        <v>195</v>
      </c>
      <c r="Y487" s="14" t="n">
        <f aca="false">MAX(IF(INDEX(10_Lieux!$B:$B,U487)&lt;&gt;"Ville",INDEX(10_Lieux!$I:$I,U487),0),IF(INDEX(10_Lieux!$B:$B,V487)&lt;&gt;"Ville",INDEX(10_Lieux!$I:$I,V487),0))</f>
        <v>0</v>
      </c>
      <c r="Z487" s="14" t="str">
        <f aca="false">A487&amp;"|"&amp;B487</f>
        <v>Berne|Lyon</v>
      </c>
      <c r="AA487" s="14" t="str">
        <f aca="false">IF(I487&lt;p_local,"Local",IF(I487&lt;p_vv_min,"Courte distance",IF(I487&lt;p_tres_long,"Longue distance","Très longue distance")))</f>
        <v>Longue distance</v>
      </c>
    </row>
    <row r="488" customFormat="false" ht="15" hidden="false" customHeight="true" outlineLevel="0" collapsed="false">
      <c r="A488" s="1" t="s">
        <v>166</v>
      </c>
      <c r="B488" s="1" t="s">
        <v>126</v>
      </c>
      <c r="C488" s="1" t="s">
        <v>33</v>
      </c>
      <c r="D488" s="1" t="s">
        <v>124</v>
      </c>
      <c r="E488" s="1" t="s">
        <v>632</v>
      </c>
      <c r="F488" s="14" t="s">
        <v>40</v>
      </c>
      <c r="G488" s="14" t="str">
        <f aca="false">IF(I488&lt;p_local,"Local → page infra",IF(H488&gt;=p_ph1,"Phase 1",IF(H488&gt;=p_ph2,"Phase 2","Phase 3")))</f>
        <v>Phase 1</v>
      </c>
      <c r="H488" s="14" t="n">
        <f aca="false">IF(I488&lt;p_local,0,IF(C488="Aéroport → Aéroport",p_pts_plein,IF(Y488&gt;0,IF(I488&lt;=Y488,p_pts_plein,IF(I488&lt;=p_mult2*Y488,p_pts_moyen,p_pts_r3)),IF(I488&gt;=p_vv_min,p_pts_plein,IF(I488&gt;=p_vv_moy,p_pts_moyen,p_pts_court))))+IF(INDEX(10_Lieux!$D:$D,U488)=1,p_prio1,p_prio2)+IF(INDEX(10_Lieux!$D:$D,V488)=1,p_prio1,p_prio2)+IF(K488="Oui",p_tf,0)+p_hub*((INDEX(10_Lieux!$H:$H,U488)="Hub")+(INDEX(10_Lieux!$H:$H,V488)="Hub"))+IF(OR(INDEX(10_Lieux!$H:$H,U488)="Premium",INDEX(10_Lieux!$H:$H,V488)="Premium"),p_prem,0))</f>
        <v>80</v>
      </c>
      <c r="I488" s="14" t="n">
        <f aca="false">ROUND(W488*p_facteur,0)</f>
        <v>450</v>
      </c>
      <c r="J488" s="14" t="str">
        <f aca="false">IF(X488&lt;60,X488&amp;" min",INT(X488/60)&amp;" h"&amp;IF(MOD(X488,60)=0,""," "&amp;TEXT(MOD(X488,60),"00")))</f>
        <v>4 h 45</v>
      </c>
      <c r="K488" s="14" t="str">
        <f aca="false">IF(S488&lt;&gt;T488,"Oui","Non")</f>
        <v>Oui</v>
      </c>
      <c r="L488" s="14" t="str">
        <f aca="false">IF(AND(INDEX(10_Lieux!$B:$B,U488)="Ville",INDEX(10_Lieux!$B:$B,V488)="Ville"),"/chauffeur-prive/"&amp;INDEX(10_Lieux!$E:$E,U488)&amp;"-"&amp;INDEX(10_Lieux!$E:$E,V488)&amp;"/","/chauffeur-prive/"&amp;INDEX(10_Lieux!$E:$E,U488)&amp;"/"&amp;INDEX(10_Lieux!$E:$E,V488)&amp;"/")</f>
        <v>/chauffeur-prive/berne-nice/</v>
      </c>
      <c r="M488" s="14" t="str">
        <f aca="false">IFERROR(INDEX($L:$L,MATCH(B488&amp;"|"&amp;A488,$Z:$Z,0)),"—")</f>
        <v>/chauffeur-prive/nice-berne/</v>
      </c>
      <c r="N488" s="14" t="str">
        <f aca="false">IF(LEN("Chauffeur privé "&amp;INDEX(10_Lieux!$J:$J,U488)&amp;" → "&amp;INDEX(10_Lieux!$J:$J,V488)&amp;" | 24h/24")&gt;60,"Chauffeur privé "&amp;INDEX(10_Lieux!$J:$J,U488)&amp;" → "&amp;INDEX(10_Lieux!$J:$J,V488),"Chauffeur privé "&amp;INDEX(10_Lieux!$J:$J,U488)&amp;" → "&amp;INDEX(10_Lieux!$J:$J,V488)&amp;" | 24h/24")</f>
        <v>Chauffeur privé Berne → Nice | 24h/24</v>
      </c>
      <c r="O488" s="14" t="n">
        <f aca="false">LEN(N488)</f>
        <v>37</v>
      </c>
      <c r="P488" s="14" t="str">
        <f aca="false">"Chauffeur privé "&amp;INDEX(10_Lieux!$K:$K,U488)&amp;" vers "&amp;INDEX(10_Lieux!$L:$L,V488)</f>
        <v>Chauffeur privé de Berne vers Nice</v>
      </c>
      <c r="Q488" s="14" t="str">
        <f aca="false">"Chauffeur privé "&amp;INDEX(10_Lieux!$K:$K,U488)&amp;" vers "&amp;INDEX(10_Lieux!$L:$L,V488)&amp;" : env. "&amp;I488&amp;" km, "&amp;J488&amp;" de route. Devis personnalisé, standard 24h/24 et 7j/7."</f>
        <v>Chauffeur privé de Berne vers Nice : env. 450 km, 4 h 45 de route. Devis personnalisé, standard 24h/24 et 7j/7.</v>
      </c>
      <c r="R488" s="14" t="n">
        <f aca="false">LEN(Q488)</f>
        <v>111</v>
      </c>
      <c r="S488" s="14" t="str">
        <f aca="false">INDEX(10_Lieux!$C:$C,U488)</f>
        <v>Suisse</v>
      </c>
      <c r="T488" s="14" t="str">
        <f aca="false">INDEX(10_Lieux!$C:$C,V488)</f>
        <v>France</v>
      </c>
      <c r="U488" s="14" t="n">
        <f aca="false">MATCH(A488,10_Lieux!$A:$A,0)</f>
        <v>123</v>
      </c>
      <c r="V488" s="14" t="n">
        <f aca="false">MATCH(B488,10_Lieux!$A:$A,0)</f>
        <v>80</v>
      </c>
      <c r="W488" s="14" t="n">
        <f aca="false">ROUND(6371*2*ASIN(SQRT(SIN(RADIANS(INDEX(10_Lieux!$F:$F,V488)-INDEX(10_Lieux!$F:$F,U488))/2)^2+COS(RADIANS(INDEX(10_Lieux!$F:$F,U488)))*COS(RADIANS(INDEX(10_Lieux!$F:$F,V488)))*SIN(RADIANS(INDEX(10_Lieux!$G:$G,V488)-INDEX(10_Lieux!$G:$G,U488))/2)^2)),1)</f>
        <v>360.3</v>
      </c>
      <c r="X488" s="14" t="n">
        <f aca="false">ROUND(I488/IF(I488&lt;p_seuil_vitesse,p_vit_lente,p_vit_rapide)*60/15,0)*15</f>
        <v>285</v>
      </c>
      <c r="Y488" s="14" t="n">
        <f aca="false">MAX(IF(INDEX(10_Lieux!$B:$B,U488)&lt;&gt;"Ville",INDEX(10_Lieux!$I:$I,U488),0),IF(INDEX(10_Lieux!$B:$B,V488)&lt;&gt;"Ville",INDEX(10_Lieux!$I:$I,V488),0))</f>
        <v>0</v>
      </c>
      <c r="Z488" s="14" t="str">
        <f aca="false">A488&amp;"|"&amp;B488</f>
        <v>Berne|Nice</v>
      </c>
      <c r="AA488" s="14" t="str">
        <f aca="false">IF(I488&lt;p_local,"Local",IF(I488&lt;p_vv_min,"Courte distance",IF(I488&lt;p_tres_long,"Longue distance","Très longue distance")))</f>
        <v>Longue distance</v>
      </c>
    </row>
    <row r="489" customFormat="false" ht="15" hidden="false" customHeight="true" outlineLevel="0" collapsed="false">
      <c r="A489" s="1" t="s">
        <v>166</v>
      </c>
      <c r="B489" s="1" t="s">
        <v>128</v>
      </c>
      <c r="C489" s="1" t="s">
        <v>33</v>
      </c>
      <c r="D489" s="1" t="s">
        <v>124</v>
      </c>
      <c r="E489" s="1" t="s">
        <v>633</v>
      </c>
      <c r="F489" s="14" t="s">
        <v>40</v>
      </c>
      <c r="G489" s="14" t="str">
        <f aca="false">IF(I489&lt;p_local,"Local → page infra",IF(H489&gt;=p_ph1,"Phase 1",IF(H489&gt;=p_ph2,"Phase 2","Phase 3")))</f>
        <v>Phase 1</v>
      </c>
      <c r="H489" s="14" t="n">
        <f aca="false">IF(I489&lt;p_local,0,IF(C489="Aéroport → Aéroport",p_pts_plein,IF(Y489&gt;0,IF(I489&lt;=Y489,p_pts_plein,IF(I489&lt;=p_mult2*Y489,p_pts_moyen,p_pts_r3)),IF(I489&gt;=p_vv_min,p_pts_plein,IF(I489&gt;=p_vv_moy,p_pts_moyen,p_pts_court))))+IF(INDEX(10_Lieux!$D:$D,U489)=1,p_prio1,p_prio2)+IF(INDEX(10_Lieux!$D:$D,V489)=1,p_prio1,p_prio2)+IF(K489="Oui",p_tf,0)+p_hub*((INDEX(10_Lieux!$H:$H,U489)="Hub")+(INDEX(10_Lieux!$H:$H,V489)="Hub"))+IF(OR(INDEX(10_Lieux!$H:$H,U489)="Premium",INDEX(10_Lieux!$H:$H,V489)="Premium"),p_prem,0))</f>
        <v>80</v>
      </c>
      <c r="I489" s="14" t="n">
        <f aca="false">ROUND(W489*p_facteur,0)</f>
        <v>547</v>
      </c>
      <c r="J489" s="14" t="str">
        <f aca="false">IF(X489&lt;60,X489&amp;" min",INT(X489/60)&amp;" h"&amp;IF(MOD(X489,60)=0,""," "&amp;TEXT(MOD(X489,60),"00")))</f>
        <v>5 h 45</v>
      </c>
      <c r="K489" s="14" t="str">
        <f aca="false">IF(S489&lt;&gt;T489,"Oui","Non")</f>
        <v>Oui</v>
      </c>
      <c r="L489" s="14" t="str">
        <f aca="false">IF(AND(INDEX(10_Lieux!$B:$B,U489)="Ville",INDEX(10_Lieux!$B:$B,V489)="Ville"),"/chauffeur-prive/"&amp;INDEX(10_Lieux!$E:$E,U489)&amp;"-"&amp;INDEX(10_Lieux!$E:$E,V489)&amp;"/","/chauffeur-prive/"&amp;INDEX(10_Lieux!$E:$E,U489)&amp;"/"&amp;INDEX(10_Lieux!$E:$E,V489)&amp;"/")</f>
        <v>/chauffeur-prive/berne-marseille/</v>
      </c>
      <c r="M489" s="14" t="str">
        <f aca="false">IFERROR(INDEX($L:$L,MATCH(B489&amp;"|"&amp;A489,$Z:$Z,0)),"—")</f>
        <v>/chauffeur-prive/marseille-berne/</v>
      </c>
      <c r="N489" s="14" t="str">
        <f aca="false">IF(LEN("Chauffeur privé "&amp;INDEX(10_Lieux!$J:$J,U489)&amp;" → "&amp;INDEX(10_Lieux!$J:$J,V489)&amp;" | 24h/24")&gt;60,"Chauffeur privé "&amp;INDEX(10_Lieux!$J:$J,U489)&amp;" → "&amp;INDEX(10_Lieux!$J:$J,V489),"Chauffeur privé "&amp;INDEX(10_Lieux!$J:$J,U489)&amp;" → "&amp;INDEX(10_Lieux!$J:$J,V489)&amp;" | 24h/24")</f>
        <v>Chauffeur privé Berne → Marseille | 24h/24</v>
      </c>
      <c r="O489" s="14" t="n">
        <f aca="false">LEN(N489)</f>
        <v>42</v>
      </c>
      <c r="P489" s="14" t="str">
        <f aca="false">"Chauffeur privé "&amp;INDEX(10_Lieux!$K:$K,U489)&amp;" vers "&amp;INDEX(10_Lieux!$L:$L,V489)</f>
        <v>Chauffeur privé de Berne vers Marseille</v>
      </c>
      <c r="Q489" s="14" t="str">
        <f aca="false">"Chauffeur privé "&amp;INDEX(10_Lieux!$K:$K,U489)&amp;" vers "&amp;INDEX(10_Lieux!$L:$L,V489)&amp;" : env. "&amp;I489&amp;" km, "&amp;J489&amp;" de route. Devis personnalisé, standard 24h/24 et 7j/7."</f>
        <v>Chauffeur privé de Berne vers Marseille : env. 547 km, 5 h 45 de route. Devis personnalisé, standard 24h/24 et 7j/7.</v>
      </c>
      <c r="R489" s="14" t="n">
        <f aca="false">LEN(Q489)</f>
        <v>116</v>
      </c>
      <c r="S489" s="14" t="str">
        <f aca="false">INDEX(10_Lieux!$C:$C,U489)</f>
        <v>Suisse</v>
      </c>
      <c r="T489" s="14" t="str">
        <f aca="false">INDEX(10_Lieux!$C:$C,V489)</f>
        <v>France</v>
      </c>
      <c r="U489" s="14" t="n">
        <f aca="false">MATCH(A489,10_Lieux!$A:$A,0)</f>
        <v>123</v>
      </c>
      <c r="V489" s="14" t="n">
        <f aca="false">MATCH(B489,10_Lieux!$A:$A,0)</f>
        <v>79</v>
      </c>
      <c r="W489" s="14" t="n">
        <f aca="false">ROUND(6371*2*ASIN(SQRT(SIN(RADIANS(INDEX(10_Lieux!$F:$F,V489)-INDEX(10_Lieux!$F:$F,U489))/2)^2+COS(RADIANS(INDEX(10_Lieux!$F:$F,U489)))*COS(RADIANS(INDEX(10_Lieux!$F:$F,V489)))*SIN(RADIANS(INDEX(10_Lieux!$G:$G,V489)-INDEX(10_Lieux!$G:$G,U489))/2)^2)),1)</f>
        <v>437.4</v>
      </c>
      <c r="X489" s="14" t="n">
        <f aca="false">ROUND(I489/IF(I489&lt;p_seuil_vitesse,p_vit_lente,p_vit_rapide)*60/15,0)*15</f>
        <v>345</v>
      </c>
      <c r="Y489" s="14" t="n">
        <f aca="false">MAX(IF(INDEX(10_Lieux!$B:$B,U489)&lt;&gt;"Ville",INDEX(10_Lieux!$I:$I,U489),0),IF(INDEX(10_Lieux!$B:$B,V489)&lt;&gt;"Ville",INDEX(10_Lieux!$I:$I,V489),0))</f>
        <v>0</v>
      </c>
      <c r="Z489" s="14" t="str">
        <f aca="false">A489&amp;"|"&amp;B489</f>
        <v>Berne|Marseille</v>
      </c>
      <c r="AA489" s="14" t="str">
        <f aca="false">IF(I489&lt;p_local,"Local",IF(I489&lt;p_vv_min,"Courte distance",IF(I489&lt;p_tres_long,"Longue distance","Très longue distance")))</f>
        <v>Longue distance</v>
      </c>
    </row>
    <row r="490" customFormat="false" ht="15" hidden="false" customHeight="true" outlineLevel="0" collapsed="false">
      <c r="A490" s="1" t="s">
        <v>166</v>
      </c>
      <c r="B490" s="1" t="s">
        <v>130</v>
      </c>
      <c r="C490" s="1" t="s">
        <v>33</v>
      </c>
      <c r="D490" s="1" t="s">
        <v>124</v>
      </c>
      <c r="E490" s="1" t="s">
        <v>634</v>
      </c>
      <c r="F490" s="14" t="s">
        <v>40</v>
      </c>
      <c r="G490" s="14" t="str">
        <f aca="false">IF(I490&lt;p_local,"Local → page infra",IF(H490&gt;=p_ph1,"Phase 1",IF(H490&gt;=p_ph2,"Phase 2","Phase 3")))</f>
        <v>Phase 2</v>
      </c>
      <c r="H490" s="14" t="n">
        <f aca="false">IF(I490&lt;p_local,0,IF(C490="Aéroport → Aéroport",p_pts_plein,IF(Y490&gt;0,IF(I490&lt;=Y490,p_pts_plein,IF(I490&lt;=p_mult2*Y490,p_pts_moyen,p_pts_r3)),IF(I490&gt;=p_vv_min,p_pts_plein,IF(I490&gt;=p_vv_moy,p_pts_moyen,p_pts_court))))+IF(INDEX(10_Lieux!$D:$D,U490)=1,p_prio1,p_prio2)+IF(INDEX(10_Lieux!$D:$D,V490)=1,p_prio1,p_prio2)+IF(K490="Oui",p_tf,0)+p_hub*((INDEX(10_Lieux!$H:$H,U490)="Hub")+(INDEX(10_Lieux!$H:$H,V490)="Hub"))+IF(OR(INDEX(10_Lieux!$H:$H,U490)="Premium",INDEX(10_Lieux!$H:$H,V490)="Premium"),p_prem,0))</f>
        <v>70</v>
      </c>
      <c r="I490" s="14" t="n">
        <f aca="false">ROUND(W490*p_facteur,0)</f>
        <v>830</v>
      </c>
      <c r="J490" s="14" t="str">
        <f aca="false">IF(X490&lt;60,X490&amp;" min",INT(X490/60)&amp;" h"&amp;IF(MOD(X490,60)=0,""," "&amp;TEXT(MOD(X490,60),"00")))</f>
        <v>8 h 45</v>
      </c>
      <c r="K490" s="14" t="str">
        <f aca="false">IF(S490&lt;&gt;T490,"Oui","Non")</f>
        <v>Oui</v>
      </c>
      <c r="L490" s="14" t="str">
        <f aca="false">IF(AND(INDEX(10_Lieux!$B:$B,U490)="Ville",INDEX(10_Lieux!$B:$B,V490)="Ville"),"/chauffeur-prive/"&amp;INDEX(10_Lieux!$E:$E,U490)&amp;"-"&amp;INDEX(10_Lieux!$E:$E,V490)&amp;"/","/chauffeur-prive/"&amp;INDEX(10_Lieux!$E:$E,U490)&amp;"/"&amp;INDEX(10_Lieux!$E:$E,V490)&amp;"/")</f>
        <v>/chauffeur-prive/berne-bordeaux/</v>
      </c>
      <c r="M490" s="14" t="str">
        <f aca="false">IFERROR(INDEX($L:$L,MATCH(B490&amp;"|"&amp;A490,$Z:$Z,0)),"—")</f>
        <v>/chauffeur-prive/bordeaux-berne/</v>
      </c>
      <c r="N490" s="14" t="str">
        <f aca="false">IF(LEN("Chauffeur privé "&amp;INDEX(10_Lieux!$J:$J,U490)&amp;" → "&amp;INDEX(10_Lieux!$J:$J,V490)&amp;" | 24h/24")&gt;60,"Chauffeur privé "&amp;INDEX(10_Lieux!$J:$J,U490)&amp;" → "&amp;INDEX(10_Lieux!$J:$J,V490),"Chauffeur privé "&amp;INDEX(10_Lieux!$J:$J,U490)&amp;" → "&amp;INDEX(10_Lieux!$J:$J,V490)&amp;" | 24h/24")</f>
        <v>Chauffeur privé Berne → Bordeaux | 24h/24</v>
      </c>
      <c r="O490" s="14" t="n">
        <f aca="false">LEN(N490)</f>
        <v>41</v>
      </c>
      <c r="P490" s="14" t="str">
        <f aca="false">"Chauffeur privé "&amp;INDEX(10_Lieux!$K:$K,U490)&amp;" vers "&amp;INDEX(10_Lieux!$L:$L,V490)</f>
        <v>Chauffeur privé de Berne vers Bordeaux</v>
      </c>
      <c r="Q490" s="14" t="str">
        <f aca="false">"Chauffeur privé "&amp;INDEX(10_Lieux!$K:$K,U490)&amp;" vers "&amp;INDEX(10_Lieux!$L:$L,V490)&amp;" : env. "&amp;I490&amp;" km, "&amp;J490&amp;" de route. Devis personnalisé, standard 24h/24 et 7j/7."</f>
        <v>Chauffeur privé de Berne vers Bordeaux : env. 830 km, 8 h 45 de route. Devis personnalisé, standard 24h/24 et 7j/7.</v>
      </c>
      <c r="R490" s="14" t="n">
        <f aca="false">LEN(Q490)</f>
        <v>115</v>
      </c>
      <c r="S490" s="14" t="str">
        <f aca="false">INDEX(10_Lieux!$C:$C,U490)</f>
        <v>Suisse</v>
      </c>
      <c r="T490" s="14" t="str">
        <f aca="false">INDEX(10_Lieux!$C:$C,V490)</f>
        <v>France</v>
      </c>
      <c r="U490" s="14" t="n">
        <f aca="false">MATCH(A490,10_Lieux!$A:$A,0)</f>
        <v>123</v>
      </c>
      <c r="V490" s="14" t="n">
        <f aca="false">MATCH(B490,10_Lieux!$A:$A,0)</f>
        <v>61</v>
      </c>
      <c r="W490" s="14" t="n">
        <f aca="false">ROUND(6371*2*ASIN(SQRT(SIN(RADIANS(INDEX(10_Lieux!$F:$F,V490)-INDEX(10_Lieux!$F:$F,U490))/2)^2+COS(RADIANS(INDEX(10_Lieux!$F:$F,U490)))*COS(RADIANS(INDEX(10_Lieux!$F:$F,V490)))*SIN(RADIANS(INDEX(10_Lieux!$G:$G,V490)-INDEX(10_Lieux!$G:$G,U490))/2)^2)),1)</f>
        <v>663.6</v>
      </c>
      <c r="X490" s="14" t="n">
        <f aca="false">ROUND(I490/IF(I490&lt;p_seuil_vitesse,p_vit_lente,p_vit_rapide)*60/15,0)*15</f>
        <v>525</v>
      </c>
      <c r="Y490" s="14" t="n">
        <f aca="false">MAX(IF(INDEX(10_Lieux!$B:$B,U490)&lt;&gt;"Ville",INDEX(10_Lieux!$I:$I,U490),0),IF(INDEX(10_Lieux!$B:$B,V490)&lt;&gt;"Ville",INDEX(10_Lieux!$I:$I,V490),0))</f>
        <v>0</v>
      </c>
      <c r="Z490" s="14" t="str">
        <f aca="false">A490&amp;"|"&amp;B490</f>
        <v>Berne|Bordeaux</v>
      </c>
      <c r="AA490" s="14" t="str">
        <f aca="false">IF(I490&lt;p_local,"Local",IF(I490&lt;p_vv_min,"Courte distance",IF(I490&lt;p_tres_long,"Longue distance","Très longue distance")))</f>
        <v>Très longue distance</v>
      </c>
    </row>
    <row r="491" customFormat="false" ht="15" hidden="false" customHeight="true" outlineLevel="0" collapsed="false">
      <c r="A491" s="1" t="s">
        <v>166</v>
      </c>
      <c r="B491" s="1" t="s">
        <v>132</v>
      </c>
      <c r="C491" s="1" t="s">
        <v>33</v>
      </c>
      <c r="D491" s="1" t="s">
        <v>124</v>
      </c>
      <c r="E491" s="1" t="s">
        <v>635</v>
      </c>
      <c r="F491" s="14" t="s">
        <v>40</v>
      </c>
      <c r="G491" s="14" t="str">
        <f aca="false">IF(I491&lt;p_local,"Local → page infra",IF(H491&gt;=p_ph1,"Phase 1",IF(H491&gt;=p_ph2,"Phase 2","Phase 3")))</f>
        <v>Phase 2</v>
      </c>
      <c r="H491" s="14" t="n">
        <f aca="false">IF(I491&lt;p_local,0,IF(C491="Aéroport → Aéroport",p_pts_plein,IF(Y491&gt;0,IF(I491&lt;=Y491,p_pts_plein,IF(I491&lt;=p_mult2*Y491,p_pts_moyen,p_pts_r3)),IF(I491&gt;=p_vv_min,p_pts_plein,IF(I491&gt;=p_vv_moy,p_pts_moyen,p_pts_court))))+IF(INDEX(10_Lieux!$D:$D,U491)=1,p_prio1,p_prio2)+IF(INDEX(10_Lieux!$D:$D,V491)=1,p_prio1,p_prio2)+IF(K491="Oui",p_tf,0)+p_hub*((INDEX(10_Lieux!$H:$H,U491)="Hub")+(INDEX(10_Lieux!$H:$H,V491)="Hub"))+IF(OR(INDEX(10_Lieux!$H:$H,U491)="Premium",INDEX(10_Lieux!$H:$H,V491)="Premium"),p_prem,0))</f>
        <v>70</v>
      </c>
      <c r="I491" s="14" t="n">
        <f aca="false">ROUND(W491*p_facteur,0)</f>
        <v>748</v>
      </c>
      <c r="J491" s="14" t="str">
        <f aca="false">IF(X491&lt;60,X491&amp;" min",INT(X491/60)&amp;" h"&amp;IF(MOD(X491,60)=0,""," "&amp;TEXT(MOD(X491,60),"00")))</f>
        <v>7 h 45</v>
      </c>
      <c r="K491" s="14" t="str">
        <f aca="false">IF(S491&lt;&gt;T491,"Oui","Non")</f>
        <v>Oui</v>
      </c>
      <c r="L491" s="14" t="str">
        <f aca="false">IF(AND(INDEX(10_Lieux!$B:$B,U491)="Ville",INDEX(10_Lieux!$B:$B,V491)="Ville"),"/chauffeur-prive/"&amp;INDEX(10_Lieux!$E:$E,U491)&amp;"-"&amp;INDEX(10_Lieux!$E:$E,V491)&amp;"/","/chauffeur-prive/"&amp;INDEX(10_Lieux!$E:$E,U491)&amp;"/"&amp;INDEX(10_Lieux!$E:$E,V491)&amp;"/")</f>
        <v>/chauffeur-prive/berne-toulouse/</v>
      </c>
      <c r="M491" s="14" t="str">
        <f aca="false">IFERROR(INDEX($L:$L,MATCH(B491&amp;"|"&amp;A491,$Z:$Z,0)),"—")</f>
        <v>/chauffeur-prive/toulouse-berne/</v>
      </c>
      <c r="N491" s="14" t="str">
        <f aca="false">IF(LEN("Chauffeur privé "&amp;INDEX(10_Lieux!$J:$J,U491)&amp;" → "&amp;INDEX(10_Lieux!$J:$J,V491)&amp;" | 24h/24")&gt;60,"Chauffeur privé "&amp;INDEX(10_Lieux!$J:$J,U491)&amp;" → "&amp;INDEX(10_Lieux!$J:$J,V491),"Chauffeur privé "&amp;INDEX(10_Lieux!$J:$J,U491)&amp;" → "&amp;INDEX(10_Lieux!$J:$J,V491)&amp;" | 24h/24")</f>
        <v>Chauffeur privé Berne → Toulouse | 24h/24</v>
      </c>
      <c r="O491" s="14" t="n">
        <f aca="false">LEN(N491)</f>
        <v>41</v>
      </c>
      <c r="P491" s="14" t="str">
        <f aca="false">"Chauffeur privé "&amp;INDEX(10_Lieux!$K:$K,U491)&amp;" vers "&amp;INDEX(10_Lieux!$L:$L,V491)</f>
        <v>Chauffeur privé de Berne vers Toulouse</v>
      </c>
      <c r="Q491" s="14" t="str">
        <f aca="false">"Chauffeur privé "&amp;INDEX(10_Lieux!$K:$K,U491)&amp;" vers "&amp;INDEX(10_Lieux!$L:$L,V491)&amp;" : env. "&amp;I491&amp;" km, "&amp;J491&amp;" de route. Devis personnalisé, standard 24h/24 et 7j/7."</f>
        <v>Chauffeur privé de Berne vers Toulouse : env. 748 km, 7 h 45 de route. Devis personnalisé, standard 24h/24 et 7j/7.</v>
      </c>
      <c r="R491" s="14" t="n">
        <f aca="false">LEN(Q491)</f>
        <v>115</v>
      </c>
      <c r="S491" s="14" t="str">
        <f aca="false">INDEX(10_Lieux!$C:$C,U491)</f>
        <v>Suisse</v>
      </c>
      <c r="T491" s="14" t="str">
        <f aca="false">INDEX(10_Lieux!$C:$C,V491)</f>
        <v>France</v>
      </c>
      <c r="U491" s="14" t="n">
        <f aca="false">MATCH(A491,10_Lieux!$A:$A,0)</f>
        <v>123</v>
      </c>
      <c r="V491" s="14" t="n">
        <f aca="false">MATCH(B491,10_Lieux!$A:$A,0)</f>
        <v>70</v>
      </c>
      <c r="W491" s="14" t="n">
        <f aca="false">ROUND(6371*2*ASIN(SQRT(SIN(RADIANS(INDEX(10_Lieux!$F:$F,V491)-INDEX(10_Lieux!$F:$F,U491))/2)^2+COS(RADIANS(INDEX(10_Lieux!$F:$F,U491)))*COS(RADIANS(INDEX(10_Lieux!$F:$F,V491)))*SIN(RADIANS(INDEX(10_Lieux!$G:$G,V491)-INDEX(10_Lieux!$G:$G,U491))/2)^2)),1)</f>
        <v>598.7</v>
      </c>
      <c r="X491" s="14" t="n">
        <f aca="false">ROUND(I491/IF(I491&lt;p_seuil_vitesse,p_vit_lente,p_vit_rapide)*60/15,0)*15</f>
        <v>465</v>
      </c>
      <c r="Y491" s="14" t="n">
        <f aca="false">MAX(IF(INDEX(10_Lieux!$B:$B,U491)&lt;&gt;"Ville",INDEX(10_Lieux!$I:$I,U491),0),IF(INDEX(10_Lieux!$B:$B,V491)&lt;&gt;"Ville",INDEX(10_Lieux!$I:$I,V491),0))</f>
        <v>0</v>
      </c>
      <c r="Z491" s="14" t="str">
        <f aca="false">A491&amp;"|"&amp;B491</f>
        <v>Berne|Toulouse</v>
      </c>
      <c r="AA491" s="14" t="str">
        <f aca="false">IF(I491&lt;p_local,"Local",IF(I491&lt;p_vv_min,"Courte distance",IF(I491&lt;p_tres_long,"Longue distance","Très longue distance")))</f>
        <v>Très longue distance</v>
      </c>
    </row>
    <row r="492" customFormat="false" ht="15" hidden="false" customHeight="true" outlineLevel="0" collapsed="false">
      <c r="A492" s="1" t="s">
        <v>166</v>
      </c>
      <c r="B492" s="1" t="s">
        <v>134</v>
      </c>
      <c r="C492" s="1" t="s">
        <v>33</v>
      </c>
      <c r="D492" s="1" t="s">
        <v>124</v>
      </c>
      <c r="E492" s="1" t="s">
        <v>636</v>
      </c>
      <c r="F492" s="14" t="s">
        <v>40</v>
      </c>
      <c r="G492" s="14" t="str">
        <f aca="false">IF(I492&lt;p_local,"Local → page infra",IF(H492&gt;=p_ph1,"Phase 1",IF(H492&gt;=p_ph2,"Phase 2","Phase 3")))</f>
        <v>Phase 2</v>
      </c>
      <c r="H492" s="14" t="n">
        <f aca="false">IF(I492&lt;p_local,0,IF(C492="Aéroport → Aéroport",p_pts_plein,IF(Y492&gt;0,IF(I492&lt;=Y492,p_pts_plein,IF(I492&lt;=p_mult2*Y492,p_pts_moyen,p_pts_r3)),IF(I492&gt;=p_vv_min,p_pts_plein,IF(I492&gt;=p_vv_moy,p_pts_moyen,p_pts_court))))+IF(INDEX(10_Lieux!$D:$D,U492)=1,p_prio1,p_prio2)+IF(INDEX(10_Lieux!$D:$D,V492)=1,p_prio1,p_prio2)+IF(K492="Oui",p_tf,0)+p_hub*((INDEX(10_Lieux!$H:$H,U492)="Hub")+(INDEX(10_Lieux!$H:$H,V492)="Hub"))+IF(OR(INDEX(10_Lieux!$H:$H,U492)="Premium",INDEX(10_Lieux!$H:$H,V492)="Premium"),p_prem,0))</f>
        <v>70</v>
      </c>
      <c r="I492" s="14" t="n">
        <f aca="false">ROUND(W492*p_facteur,0)</f>
        <v>650</v>
      </c>
      <c r="J492" s="14" t="str">
        <f aca="false">IF(X492&lt;60,X492&amp;" min",INT(X492/60)&amp;" h"&amp;IF(MOD(X492,60)=0,""," "&amp;TEXT(MOD(X492,60),"00")))</f>
        <v>6 h 45</v>
      </c>
      <c r="K492" s="14" t="str">
        <f aca="false">IF(S492&lt;&gt;T492,"Oui","Non")</f>
        <v>Oui</v>
      </c>
      <c r="L492" s="14" t="str">
        <f aca="false">IF(AND(INDEX(10_Lieux!$B:$B,U492)="Ville",INDEX(10_Lieux!$B:$B,V492)="Ville"),"/chauffeur-prive/"&amp;INDEX(10_Lieux!$E:$E,U492)&amp;"-"&amp;INDEX(10_Lieux!$E:$E,V492)&amp;"/","/chauffeur-prive/"&amp;INDEX(10_Lieux!$E:$E,U492)&amp;"/"&amp;INDEX(10_Lieux!$E:$E,V492)&amp;"/")</f>
        <v>/chauffeur-prive/berne-lille/</v>
      </c>
      <c r="M492" s="14" t="str">
        <f aca="false">IFERROR(INDEX($L:$L,MATCH(B492&amp;"|"&amp;A492,$Z:$Z,0)),"—")</f>
        <v>/chauffeur-prive/lille-berne/</v>
      </c>
      <c r="N492" s="14" t="str">
        <f aca="false">IF(LEN("Chauffeur privé "&amp;INDEX(10_Lieux!$J:$J,U492)&amp;" → "&amp;INDEX(10_Lieux!$J:$J,V492)&amp;" | 24h/24")&gt;60,"Chauffeur privé "&amp;INDEX(10_Lieux!$J:$J,U492)&amp;" → "&amp;INDEX(10_Lieux!$J:$J,V492),"Chauffeur privé "&amp;INDEX(10_Lieux!$J:$J,U492)&amp;" → "&amp;INDEX(10_Lieux!$J:$J,V492)&amp;" | 24h/24")</f>
        <v>Chauffeur privé Berne → Lille | 24h/24</v>
      </c>
      <c r="O492" s="14" t="n">
        <f aca="false">LEN(N492)</f>
        <v>38</v>
      </c>
      <c r="P492" s="14" t="str">
        <f aca="false">"Chauffeur privé "&amp;INDEX(10_Lieux!$K:$K,U492)&amp;" vers "&amp;INDEX(10_Lieux!$L:$L,V492)</f>
        <v>Chauffeur privé de Berne vers Lille</v>
      </c>
      <c r="Q492" s="14" t="str">
        <f aca="false">"Chauffeur privé "&amp;INDEX(10_Lieux!$K:$K,U492)&amp;" vers "&amp;INDEX(10_Lieux!$L:$L,V492)&amp;" : env. "&amp;I492&amp;" km, "&amp;J492&amp;" de route. Devis personnalisé, standard 24h/24 et 7j/7."</f>
        <v>Chauffeur privé de Berne vers Lille : env. 650 km, 6 h 45 de route. Devis personnalisé, standard 24h/24 et 7j/7.</v>
      </c>
      <c r="R492" s="14" t="n">
        <f aca="false">LEN(Q492)</f>
        <v>112</v>
      </c>
      <c r="S492" s="14" t="str">
        <f aca="false">INDEX(10_Lieux!$C:$C,U492)</f>
        <v>Suisse</v>
      </c>
      <c r="T492" s="14" t="str">
        <f aca="false">INDEX(10_Lieux!$C:$C,V492)</f>
        <v>France</v>
      </c>
      <c r="U492" s="14" t="n">
        <f aca="false">MATCH(A492,10_Lieux!$A:$A,0)</f>
        <v>123</v>
      </c>
      <c r="V492" s="14" t="n">
        <f aca="false">MATCH(B492,10_Lieux!$A:$A,0)</f>
        <v>37</v>
      </c>
      <c r="W492" s="14" t="n">
        <f aca="false">ROUND(6371*2*ASIN(SQRT(SIN(RADIANS(INDEX(10_Lieux!$F:$F,V492)-INDEX(10_Lieux!$F:$F,U492))/2)^2+COS(RADIANS(INDEX(10_Lieux!$F:$F,U492)))*COS(RADIANS(INDEX(10_Lieux!$F:$F,V492)))*SIN(RADIANS(INDEX(10_Lieux!$G:$G,V492)-INDEX(10_Lieux!$G:$G,U492))/2)^2)),1)</f>
        <v>520.3</v>
      </c>
      <c r="X492" s="14" t="n">
        <f aca="false">ROUND(I492/IF(I492&lt;p_seuil_vitesse,p_vit_lente,p_vit_rapide)*60/15,0)*15</f>
        <v>405</v>
      </c>
      <c r="Y492" s="14" t="n">
        <f aca="false">MAX(IF(INDEX(10_Lieux!$B:$B,U492)&lt;&gt;"Ville",INDEX(10_Lieux!$I:$I,U492),0),IF(INDEX(10_Lieux!$B:$B,V492)&lt;&gt;"Ville",INDEX(10_Lieux!$I:$I,V492),0))</f>
        <v>0</v>
      </c>
      <c r="Z492" s="14" t="str">
        <f aca="false">A492&amp;"|"&amp;B492</f>
        <v>Berne|Lille</v>
      </c>
      <c r="AA492" s="14" t="str">
        <f aca="false">IF(I492&lt;p_local,"Local",IF(I492&lt;p_vv_min,"Courte distance",IF(I492&lt;p_tres_long,"Longue distance","Très longue distance")))</f>
        <v>Longue distance</v>
      </c>
    </row>
    <row r="493" customFormat="false" ht="15" hidden="false" customHeight="true" outlineLevel="0" collapsed="false">
      <c r="A493" s="1" t="s">
        <v>166</v>
      </c>
      <c r="B493" s="1" t="s">
        <v>136</v>
      </c>
      <c r="C493" s="1" t="s">
        <v>33</v>
      </c>
      <c r="D493" s="1" t="s">
        <v>124</v>
      </c>
      <c r="E493" s="1" t="s">
        <v>637</v>
      </c>
      <c r="F493" s="14" t="s">
        <v>40</v>
      </c>
      <c r="G493" s="14" t="str">
        <f aca="false">IF(I493&lt;p_local,"Local → page infra",IF(H493&gt;=p_ph1,"Phase 1",IF(H493&gt;=p_ph2,"Phase 2","Phase 3")))</f>
        <v>Phase 2</v>
      </c>
      <c r="H493" s="14" t="n">
        <f aca="false">IF(I493&lt;p_local,0,IF(C493="Aéroport → Aéroport",p_pts_plein,IF(Y493&gt;0,IF(I493&lt;=Y493,p_pts_plein,IF(I493&lt;=p_mult2*Y493,p_pts_moyen,p_pts_r3)),IF(I493&gt;=p_vv_min,p_pts_plein,IF(I493&gt;=p_vv_moy,p_pts_moyen,p_pts_court))))+IF(INDEX(10_Lieux!$D:$D,U493)=1,p_prio1,p_prio2)+IF(INDEX(10_Lieux!$D:$D,V493)=1,p_prio1,p_prio2)+IF(K493="Oui",p_tf,0)+p_hub*((INDEX(10_Lieux!$H:$H,U493)="Hub")+(INDEX(10_Lieux!$H:$H,V493)="Hub"))+IF(OR(INDEX(10_Lieux!$H:$H,U493)="Premium",INDEX(10_Lieux!$H:$H,V493)="Premium"),p_prem,0))</f>
        <v>70</v>
      </c>
      <c r="I493" s="14" t="n">
        <f aca="false">ROUND(W493*p_facteur,0)</f>
        <v>228</v>
      </c>
      <c r="J493" s="14" t="str">
        <f aca="false">IF(X493&lt;60,X493&amp;" min",INT(X493/60)&amp;" h"&amp;IF(MOD(X493,60)=0,""," "&amp;TEXT(MOD(X493,60),"00")))</f>
        <v>2 h 30</v>
      </c>
      <c r="K493" s="14" t="str">
        <f aca="false">IF(S493&lt;&gt;T493,"Oui","Non")</f>
        <v>Oui</v>
      </c>
      <c r="L493" s="14" t="str">
        <f aca="false">IF(AND(INDEX(10_Lieux!$B:$B,U493)="Ville",INDEX(10_Lieux!$B:$B,V493)="Ville"),"/chauffeur-prive/"&amp;INDEX(10_Lieux!$E:$E,U493)&amp;"-"&amp;INDEX(10_Lieux!$E:$E,V493)&amp;"/","/chauffeur-prive/"&amp;INDEX(10_Lieux!$E:$E,U493)&amp;"/"&amp;INDEX(10_Lieux!$E:$E,V493)&amp;"/")</f>
        <v>/chauffeur-prive/berne-strasbourg/</v>
      </c>
      <c r="M493" s="14" t="str">
        <f aca="false">IFERROR(INDEX($L:$L,MATCH(B493&amp;"|"&amp;A493,$Z:$Z,0)),"—")</f>
        <v>/chauffeur-prive/strasbourg-berne/</v>
      </c>
      <c r="N493" s="14" t="str">
        <f aca="false">IF(LEN("Chauffeur privé "&amp;INDEX(10_Lieux!$J:$J,U493)&amp;" → "&amp;INDEX(10_Lieux!$J:$J,V493)&amp;" | 24h/24")&gt;60,"Chauffeur privé "&amp;INDEX(10_Lieux!$J:$J,U493)&amp;" → "&amp;INDEX(10_Lieux!$J:$J,V493),"Chauffeur privé "&amp;INDEX(10_Lieux!$J:$J,U493)&amp;" → "&amp;INDEX(10_Lieux!$J:$J,V493)&amp;" | 24h/24")</f>
        <v>Chauffeur privé Berne → Strasbourg | 24h/24</v>
      </c>
      <c r="O493" s="14" t="n">
        <f aca="false">LEN(N493)</f>
        <v>43</v>
      </c>
      <c r="P493" s="14" t="str">
        <f aca="false">"Chauffeur privé "&amp;INDEX(10_Lieux!$K:$K,U493)&amp;" vers "&amp;INDEX(10_Lieux!$L:$L,V493)</f>
        <v>Chauffeur privé de Berne vers Strasbourg</v>
      </c>
      <c r="Q493" s="14" t="str">
        <f aca="false">"Chauffeur privé "&amp;INDEX(10_Lieux!$K:$K,U493)&amp;" vers "&amp;INDEX(10_Lieux!$L:$L,V493)&amp;" : env. "&amp;I493&amp;" km, "&amp;J493&amp;" de route. Devis personnalisé, standard 24h/24 et 7j/7."</f>
        <v>Chauffeur privé de Berne vers Strasbourg : env. 228 km, 2 h 30 de route. Devis personnalisé, standard 24h/24 et 7j/7.</v>
      </c>
      <c r="R493" s="14" t="n">
        <f aca="false">LEN(Q493)</f>
        <v>117</v>
      </c>
      <c r="S493" s="14" t="str">
        <f aca="false">INDEX(10_Lieux!$C:$C,U493)</f>
        <v>Suisse</v>
      </c>
      <c r="T493" s="14" t="str">
        <f aca="false">INDEX(10_Lieux!$C:$C,V493)</f>
        <v>France</v>
      </c>
      <c r="U493" s="14" t="n">
        <f aca="false">MATCH(A493,10_Lieux!$A:$A,0)</f>
        <v>123</v>
      </c>
      <c r="V493" s="14" t="n">
        <f aca="false">MATCH(B493,10_Lieux!$A:$A,0)</f>
        <v>29</v>
      </c>
      <c r="W493" s="14" t="n">
        <f aca="false">ROUND(6371*2*ASIN(SQRT(SIN(RADIANS(INDEX(10_Lieux!$F:$F,V493)-INDEX(10_Lieux!$F:$F,U493))/2)^2+COS(RADIANS(INDEX(10_Lieux!$F:$F,U493)))*COS(RADIANS(INDEX(10_Lieux!$F:$F,V493)))*SIN(RADIANS(INDEX(10_Lieux!$G:$G,V493)-INDEX(10_Lieux!$G:$G,U493))/2)^2)),1)</f>
        <v>182.1</v>
      </c>
      <c r="X493" s="14" t="n">
        <f aca="false">ROUND(I493/IF(I493&lt;p_seuil_vitesse,p_vit_lente,p_vit_rapide)*60/15,0)*15</f>
        <v>150</v>
      </c>
      <c r="Y493" s="14" t="n">
        <f aca="false">MAX(IF(INDEX(10_Lieux!$B:$B,U493)&lt;&gt;"Ville",INDEX(10_Lieux!$I:$I,U493),0),IF(INDEX(10_Lieux!$B:$B,V493)&lt;&gt;"Ville",INDEX(10_Lieux!$I:$I,V493),0))</f>
        <v>0</v>
      </c>
      <c r="Z493" s="14" t="str">
        <f aca="false">A493&amp;"|"&amp;B493</f>
        <v>Berne|Strasbourg</v>
      </c>
      <c r="AA493" s="14" t="str">
        <f aca="false">IF(I493&lt;p_local,"Local",IF(I493&lt;p_vv_min,"Courte distance",IF(I493&lt;p_tres_long,"Longue distance","Très longue distance")))</f>
        <v>Longue distance</v>
      </c>
    </row>
    <row r="494" customFormat="false" ht="15" hidden="false" customHeight="true" outlineLevel="0" collapsed="false">
      <c r="A494" s="1" t="s">
        <v>166</v>
      </c>
      <c r="B494" s="1" t="s">
        <v>138</v>
      </c>
      <c r="C494" s="1" t="s">
        <v>33</v>
      </c>
      <c r="D494" s="1" t="s">
        <v>124</v>
      </c>
      <c r="E494" s="1" t="s">
        <v>638</v>
      </c>
      <c r="F494" s="14" t="s">
        <v>40</v>
      </c>
      <c r="G494" s="14" t="str">
        <f aca="false">IF(I494&lt;p_local,"Local → page infra",IF(H494&gt;=p_ph1,"Phase 1",IF(H494&gt;=p_ph2,"Phase 2","Phase 3")))</f>
        <v>Phase 2</v>
      </c>
      <c r="H494" s="14" t="n">
        <f aca="false">IF(I494&lt;p_local,0,IF(C494="Aéroport → Aéroport",p_pts_plein,IF(Y494&gt;0,IF(I494&lt;=Y494,p_pts_plein,IF(I494&lt;=p_mult2*Y494,p_pts_moyen,p_pts_r3)),IF(I494&gt;=p_vv_min,p_pts_plein,IF(I494&gt;=p_vv_moy,p_pts_moyen,p_pts_court))))+IF(INDEX(10_Lieux!$D:$D,U494)=1,p_prio1,p_prio2)+IF(INDEX(10_Lieux!$D:$D,V494)=1,p_prio1,p_prio2)+IF(K494="Oui",p_tf,0)+p_hub*((INDEX(10_Lieux!$H:$H,U494)="Hub")+(INDEX(10_Lieux!$H:$H,V494)="Hub"))+IF(OR(INDEX(10_Lieux!$H:$H,U494)="Premium",INDEX(10_Lieux!$H:$H,V494)="Premium"),p_prem,0))</f>
        <v>65</v>
      </c>
      <c r="I494" s="14" t="n">
        <f aca="false">ROUND(W494*p_facteur,0)</f>
        <v>580</v>
      </c>
      <c r="J494" s="14" t="str">
        <f aca="false">IF(X494&lt;60,X494&amp;" min",INT(X494/60)&amp;" h"&amp;IF(MOD(X494,60)=0,""," "&amp;TEXT(MOD(X494,60),"00")))</f>
        <v>6 h</v>
      </c>
      <c r="K494" s="14" t="str">
        <f aca="false">IF(S494&lt;&gt;T494,"Oui","Non")</f>
        <v>Oui</v>
      </c>
      <c r="L494" s="14" t="str">
        <f aca="false">IF(AND(INDEX(10_Lieux!$B:$B,U494)="Ville",INDEX(10_Lieux!$B:$B,V494)="Ville"),"/chauffeur-prive/"&amp;INDEX(10_Lieux!$E:$E,U494)&amp;"-"&amp;INDEX(10_Lieux!$E:$E,V494)&amp;"/","/chauffeur-prive/"&amp;INDEX(10_Lieux!$E:$E,U494)&amp;"/"&amp;INDEX(10_Lieux!$E:$E,V494)&amp;"/")</f>
        <v>/chauffeur-prive/berne-montpellier/</v>
      </c>
      <c r="M494" s="14" t="str">
        <f aca="false">IFERROR(INDEX($L:$L,MATCH(B494&amp;"|"&amp;A494,$Z:$Z,0)),"—")</f>
        <v>/chauffeur-prive/montpellier-berne/</v>
      </c>
      <c r="N494" s="14" t="str">
        <f aca="false">IF(LEN("Chauffeur privé "&amp;INDEX(10_Lieux!$J:$J,U494)&amp;" → "&amp;INDEX(10_Lieux!$J:$J,V494)&amp;" | 24h/24")&gt;60,"Chauffeur privé "&amp;INDEX(10_Lieux!$J:$J,U494)&amp;" → "&amp;INDEX(10_Lieux!$J:$J,V494),"Chauffeur privé "&amp;INDEX(10_Lieux!$J:$J,U494)&amp;" → "&amp;INDEX(10_Lieux!$J:$J,V494)&amp;" | 24h/24")</f>
        <v>Chauffeur privé Berne → Montpellier | 24h/24</v>
      </c>
      <c r="O494" s="14" t="n">
        <f aca="false">LEN(N494)</f>
        <v>44</v>
      </c>
      <c r="P494" s="14" t="str">
        <f aca="false">"Chauffeur privé "&amp;INDEX(10_Lieux!$K:$K,U494)&amp;" vers "&amp;INDEX(10_Lieux!$L:$L,V494)</f>
        <v>Chauffeur privé de Berne vers Montpellier</v>
      </c>
      <c r="Q494" s="14" t="str">
        <f aca="false">"Chauffeur privé "&amp;INDEX(10_Lieux!$K:$K,U494)&amp;" vers "&amp;INDEX(10_Lieux!$L:$L,V494)&amp;" : env. "&amp;I494&amp;" km, "&amp;J494&amp;" de route. Devis personnalisé, standard 24h/24 et 7j/7."</f>
        <v>Chauffeur privé de Berne vers Montpellier : env. 580 km, 6 h de route. Devis personnalisé, standard 24h/24 et 7j/7.</v>
      </c>
      <c r="R494" s="14" t="n">
        <f aca="false">LEN(Q494)</f>
        <v>115</v>
      </c>
      <c r="S494" s="14" t="str">
        <f aca="false">INDEX(10_Lieux!$C:$C,U494)</f>
        <v>Suisse</v>
      </c>
      <c r="T494" s="14" t="str">
        <f aca="false">INDEX(10_Lieux!$C:$C,V494)</f>
        <v>France</v>
      </c>
      <c r="U494" s="14" t="n">
        <f aca="false">MATCH(A494,10_Lieux!$A:$A,0)</f>
        <v>123</v>
      </c>
      <c r="V494" s="14" t="n">
        <f aca="false">MATCH(B494,10_Lieux!$A:$A,0)</f>
        <v>71</v>
      </c>
      <c r="W494" s="14" t="n">
        <f aca="false">ROUND(6371*2*ASIN(SQRT(SIN(RADIANS(INDEX(10_Lieux!$F:$F,V494)-INDEX(10_Lieux!$F:$F,U494))/2)^2+COS(RADIANS(INDEX(10_Lieux!$F:$F,U494)))*COS(RADIANS(INDEX(10_Lieux!$F:$F,V494)))*SIN(RADIANS(INDEX(10_Lieux!$G:$G,V494)-INDEX(10_Lieux!$G:$G,U494))/2)^2)),1)</f>
        <v>464.3</v>
      </c>
      <c r="X494" s="14" t="n">
        <f aca="false">ROUND(I494/IF(I494&lt;p_seuil_vitesse,p_vit_lente,p_vit_rapide)*60/15,0)*15</f>
        <v>360</v>
      </c>
      <c r="Y494" s="14" t="n">
        <f aca="false">MAX(IF(INDEX(10_Lieux!$B:$B,U494)&lt;&gt;"Ville",INDEX(10_Lieux!$I:$I,U494),0),IF(INDEX(10_Lieux!$B:$B,V494)&lt;&gt;"Ville",INDEX(10_Lieux!$I:$I,V494),0))</f>
        <v>0</v>
      </c>
      <c r="Z494" s="14" t="str">
        <f aca="false">A494&amp;"|"&amp;B494</f>
        <v>Berne|Montpellier</v>
      </c>
      <c r="AA494" s="14" t="str">
        <f aca="false">IF(I494&lt;p_local,"Local",IF(I494&lt;p_vv_min,"Courte distance",IF(I494&lt;p_tres_long,"Longue distance","Très longue distance")))</f>
        <v>Longue distance</v>
      </c>
    </row>
    <row r="495" customFormat="false" ht="15" hidden="false" customHeight="true" outlineLevel="0" collapsed="false">
      <c r="A495" s="1" t="s">
        <v>166</v>
      </c>
      <c r="B495" s="1" t="s">
        <v>140</v>
      </c>
      <c r="C495" s="1" t="s">
        <v>33</v>
      </c>
      <c r="D495" s="1" t="s">
        <v>124</v>
      </c>
      <c r="E495" s="1" t="s">
        <v>639</v>
      </c>
      <c r="F495" s="14" t="s">
        <v>40</v>
      </c>
      <c r="G495" s="14" t="str">
        <f aca="false">IF(I495&lt;p_local,"Local → page infra",IF(H495&gt;=p_ph1,"Phase 1",IF(H495&gt;=p_ph2,"Phase 2","Phase 3")))</f>
        <v>Phase 2</v>
      </c>
      <c r="H495" s="14" t="n">
        <f aca="false">IF(I495&lt;p_local,0,IF(C495="Aéroport → Aéroport",p_pts_plein,IF(Y495&gt;0,IF(I495&lt;=Y495,p_pts_plein,IF(I495&lt;=p_mult2*Y495,p_pts_moyen,p_pts_r3)),IF(I495&gt;=p_vv_min,p_pts_plein,IF(I495&gt;=p_vv_moy,p_pts_moyen,p_pts_court))))+IF(INDEX(10_Lieux!$D:$D,U495)=1,p_prio1,p_prio2)+IF(INDEX(10_Lieux!$D:$D,V495)=1,p_prio1,p_prio2)+IF(K495="Oui",p_tf,0)+p_hub*((INDEX(10_Lieux!$H:$H,U495)="Hub")+(INDEX(10_Lieux!$H:$H,V495)="Hub"))+IF(OR(INDEX(10_Lieux!$H:$H,U495)="Premium",INDEX(10_Lieux!$H:$H,V495)="Premium"),p_prem,0))</f>
        <v>65</v>
      </c>
      <c r="I495" s="14" t="n">
        <f aca="false">ROUND(W495*p_facteur,0)</f>
        <v>852</v>
      </c>
      <c r="J495" s="14" t="str">
        <f aca="false">IF(X495&lt;60,X495&amp;" min",INT(X495/60)&amp;" h"&amp;IF(MOD(X495,60)=0,""," "&amp;TEXT(MOD(X495,60),"00")))</f>
        <v>9 h</v>
      </c>
      <c r="K495" s="14" t="str">
        <f aca="false">IF(S495&lt;&gt;T495,"Oui","Non")</f>
        <v>Oui</v>
      </c>
      <c r="L495" s="14" t="str">
        <f aca="false">IF(AND(INDEX(10_Lieux!$B:$B,U495)="Ville",INDEX(10_Lieux!$B:$B,V495)="Ville"),"/chauffeur-prive/"&amp;INDEX(10_Lieux!$E:$E,U495)&amp;"-"&amp;INDEX(10_Lieux!$E:$E,V495)&amp;"/","/chauffeur-prive/"&amp;INDEX(10_Lieux!$E:$E,U495)&amp;"/"&amp;INDEX(10_Lieux!$E:$E,V495)&amp;"/")</f>
        <v>/chauffeur-prive/berne-nantes/</v>
      </c>
      <c r="M495" s="14" t="str">
        <f aca="false">IFERROR(INDEX($L:$L,MATCH(B495&amp;"|"&amp;A495,$Z:$Z,0)),"—")</f>
        <v>/chauffeur-prive/nantes-berne/</v>
      </c>
      <c r="N495" s="14" t="str">
        <f aca="false">IF(LEN("Chauffeur privé "&amp;INDEX(10_Lieux!$J:$J,U495)&amp;" → "&amp;INDEX(10_Lieux!$J:$J,V495)&amp;" | 24h/24")&gt;60,"Chauffeur privé "&amp;INDEX(10_Lieux!$J:$J,U495)&amp;" → "&amp;INDEX(10_Lieux!$J:$J,V495),"Chauffeur privé "&amp;INDEX(10_Lieux!$J:$J,U495)&amp;" → "&amp;INDEX(10_Lieux!$J:$J,V495)&amp;" | 24h/24")</f>
        <v>Chauffeur privé Berne → Nantes | 24h/24</v>
      </c>
      <c r="O495" s="14" t="n">
        <f aca="false">LEN(N495)</f>
        <v>39</v>
      </c>
      <c r="P495" s="14" t="str">
        <f aca="false">"Chauffeur privé "&amp;INDEX(10_Lieux!$K:$K,U495)&amp;" vers "&amp;INDEX(10_Lieux!$L:$L,V495)</f>
        <v>Chauffeur privé de Berne vers Nantes</v>
      </c>
      <c r="Q495" s="14" t="str">
        <f aca="false">"Chauffeur privé "&amp;INDEX(10_Lieux!$K:$K,U495)&amp;" vers "&amp;INDEX(10_Lieux!$L:$L,V495)&amp;" : env. "&amp;I495&amp;" km, "&amp;J495&amp;" de route. Devis personnalisé, standard 24h/24 et 7j/7."</f>
        <v>Chauffeur privé de Berne vers Nantes : env. 852 km, 9 h de route. Devis personnalisé, standard 24h/24 et 7j/7.</v>
      </c>
      <c r="R495" s="14" t="n">
        <f aca="false">LEN(Q495)</f>
        <v>110</v>
      </c>
      <c r="S495" s="14" t="str">
        <f aca="false">INDEX(10_Lieux!$C:$C,U495)</f>
        <v>Suisse</v>
      </c>
      <c r="T495" s="14" t="str">
        <f aca="false">INDEX(10_Lieux!$C:$C,V495)</f>
        <v>France</v>
      </c>
      <c r="U495" s="14" t="n">
        <f aca="false">MATCH(A495,10_Lieux!$A:$A,0)</f>
        <v>123</v>
      </c>
      <c r="V495" s="14" t="n">
        <f aca="false">MATCH(B495,10_Lieux!$A:$A,0)</f>
        <v>56</v>
      </c>
      <c r="W495" s="14" t="n">
        <f aca="false">ROUND(6371*2*ASIN(SQRT(SIN(RADIANS(INDEX(10_Lieux!$F:$F,V495)-INDEX(10_Lieux!$F:$F,U495))/2)^2+COS(RADIANS(INDEX(10_Lieux!$F:$F,U495)))*COS(RADIANS(INDEX(10_Lieux!$F:$F,V495)))*SIN(RADIANS(INDEX(10_Lieux!$G:$G,V495)-INDEX(10_Lieux!$G:$G,U495))/2)^2)),1)</f>
        <v>681.8</v>
      </c>
      <c r="X495" s="14" t="n">
        <f aca="false">ROUND(I495/IF(I495&lt;p_seuil_vitesse,p_vit_lente,p_vit_rapide)*60/15,0)*15</f>
        <v>540</v>
      </c>
      <c r="Y495" s="14" t="n">
        <f aca="false">MAX(IF(INDEX(10_Lieux!$B:$B,U495)&lt;&gt;"Ville",INDEX(10_Lieux!$I:$I,U495),0),IF(INDEX(10_Lieux!$B:$B,V495)&lt;&gt;"Ville",INDEX(10_Lieux!$I:$I,V495),0))</f>
        <v>0</v>
      </c>
      <c r="Z495" s="14" t="str">
        <f aca="false">A495&amp;"|"&amp;B495</f>
        <v>Berne|Nantes</v>
      </c>
      <c r="AA495" s="14" t="str">
        <f aca="false">IF(I495&lt;p_local,"Local",IF(I495&lt;p_vv_min,"Courte distance",IF(I495&lt;p_tres_long,"Longue distance","Très longue distance")))</f>
        <v>Très longue distance</v>
      </c>
    </row>
    <row r="496" customFormat="false" ht="15" hidden="false" customHeight="true" outlineLevel="0" collapsed="false">
      <c r="A496" s="1" t="s">
        <v>166</v>
      </c>
      <c r="B496" s="1" t="s">
        <v>142</v>
      </c>
      <c r="C496" s="1" t="s">
        <v>33</v>
      </c>
      <c r="D496" s="1" t="s">
        <v>124</v>
      </c>
      <c r="E496" s="1" t="s">
        <v>640</v>
      </c>
      <c r="F496" s="14" t="s">
        <v>40</v>
      </c>
      <c r="G496" s="14" t="str">
        <f aca="false">IF(I496&lt;p_local,"Local → page infra",IF(H496&gt;=p_ph1,"Phase 1",IF(H496&gt;=p_ph2,"Phase 2","Phase 3")))</f>
        <v>Phase 2</v>
      </c>
      <c r="H496" s="14" t="n">
        <f aca="false">IF(I496&lt;p_local,0,IF(C496="Aéroport → Aéroport",p_pts_plein,IF(Y496&gt;0,IF(I496&lt;=Y496,p_pts_plein,IF(I496&lt;=p_mult2*Y496,p_pts_moyen,p_pts_r3)),IF(I496&gt;=p_vv_min,p_pts_plein,IF(I496&gt;=p_vv_moy,p_pts_moyen,p_pts_court))))+IF(INDEX(10_Lieux!$D:$D,U496)=1,p_prio1,p_prio2)+IF(INDEX(10_Lieux!$D:$D,V496)=1,p_prio1,p_prio2)+IF(K496="Oui",p_tf,0)+p_hub*((INDEX(10_Lieux!$H:$H,U496)="Hub")+(INDEX(10_Lieux!$H:$H,V496)="Hub"))+IF(OR(INDEX(10_Lieux!$H:$H,U496)="Premium",INDEX(10_Lieux!$H:$H,V496)="Premium"),p_prem,0))</f>
        <v>65</v>
      </c>
      <c r="I496" s="14" t="n">
        <f aca="false">ROUND(W496*p_facteur,0)</f>
        <v>871</v>
      </c>
      <c r="J496" s="14" t="str">
        <f aca="false">IF(X496&lt;60,X496&amp;" min",INT(X496/60)&amp;" h"&amp;IF(MOD(X496,60)=0,""," "&amp;TEXT(MOD(X496,60),"00")))</f>
        <v>9 h 15</v>
      </c>
      <c r="K496" s="14" t="str">
        <f aca="false">IF(S496&lt;&gt;T496,"Oui","Non")</f>
        <v>Oui</v>
      </c>
      <c r="L496" s="14" t="str">
        <f aca="false">IF(AND(INDEX(10_Lieux!$B:$B,U496)="Ville",INDEX(10_Lieux!$B:$B,V496)="Ville"),"/chauffeur-prive/"&amp;INDEX(10_Lieux!$E:$E,U496)&amp;"-"&amp;INDEX(10_Lieux!$E:$E,V496)&amp;"/","/chauffeur-prive/"&amp;INDEX(10_Lieux!$E:$E,U496)&amp;"/"&amp;INDEX(10_Lieux!$E:$E,V496)&amp;"/")</f>
        <v>/chauffeur-prive/berne-rennes/</v>
      </c>
      <c r="M496" s="14" t="str">
        <f aca="false">IFERROR(INDEX($L:$L,MATCH(B496&amp;"|"&amp;A496,$Z:$Z,0)),"—")</f>
        <v>/chauffeur-prive/rennes-berne/</v>
      </c>
      <c r="N496" s="14" t="str">
        <f aca="false">IF(LEN("Chauffeur privé "&amp;INDEX(10_Lieux!$J:$J,U496)&amp;" → "&amp;INDEX(10_Lieux!$J:$J,V496)&amp;" | 24h/24")&gt;60,"Chauffeur privé "&amp;INDEX(10_Lieux!$J:$J,U496)&amp;" → "&amp;INDEX(10_Lieux!$J:$J,V496),"Chauffeur privé "&amp;INDEX(10_Lieux!$J:$J,U496)&amp;" → "&amp;INDEX(10_Lieux!$J:$J,V496)&amp;" | 24h/24")</f>
        <v>Chauffeur privé Berne → Rennes | 24h/24</v>
      </c>
      <c r="O496" s="14" t="n">
        <f aca="false">LEN(N496)</f>
        <v>39</v>
      </c>
      <c r="P496" s="14" t="str">
        <f aca="false">"Chauffeur privé "&amp;INDEX(10_Lieux!$K:$K,U496)&amp;" vers "&amp;INDEX(10_Lieux!$L:$L,V496)</f>
        <v>Chauffeur privé de Berne vers Rennes</v>
      </c>
      <c r="Q496" s="14" t="str">
        <f aca="false">"Chauffeur privé "&amp;INDEX(10_Lieux!$K:$K,U496)&amp;" vers "&amp;INDEX(10_Lieux!$L:$L,V496)&amp;" : env. "&amp;I496&amp;" km, "&amp;J496&amp;" de route. Devis personnalisé, standard 24h/24 et 7j/7."</f>
        <v>Chauffeur privé de Berne vers Rennes : env. 871 km, 9 h 15 de route. Devis personnalisé, standard 24h/24 et 7j/7.</v>
      </c>
      <c r="R496" s="14" t="n">
        <f aca="false">LEN(Q496)</f>
        <v>113</v>
      </c>
      <c r="S496" s="14" t="str">
        <f aca="false">INDEX(10_Lieux!$C:$C,U496)</f>
        <v>Suisse</v>
      </c>
      <c r="T496" s="14" t="str">
        <f aca="false">INDEX(10_Lieux!$C:$C,V496)</f>
        <v>France</v>
      </c>
      <c r="U496" s="14" t="n">
        <f aca="false">MATCH(A496,10_Lieux!$A:$A,0)</f>
        <v>123</v>
      </c>
      <c r="V496" s="14" t="n">
        <f aca="false">MATCH(B496,10_Lieux!$A:$A,0)</f>
        <v>49</v>
      </c>
      <c r="W496" s="14" t="n">
        <f aca="false">ROUND(6371*2*ASIN(SQRT(SIN(RADIANS(INDEX(10_Lieux!$F:$F,V496)-INDEX(10_Lieux!$F:$F,U496))/2)^2+COS(RADIANS(INDEX(10_Lieux!$F:$F,U496)))*COS(RADIANS(INDEX(10_Lieux!$F:$F,V496)))*SIN(RADIANS(INDEX(10_Lieux!$G:$G,V496)-INDEX(10_Lieux!$G:$G,U496))/2)^2)),1)</f>
        <v>696.8</v>
      </c>
      <c r="X496" s="14" t="n">
        <f aca="false">ROUND(I496/IF(I496&lt;p_seuil_vitesse,p_vit_lente,p_vit_rapide)*60/15,0)*15</f>
        <v>555</v>
      </c>
      <c r="Y496" s="14" t="n">
        <f aca="false">MAX(IF(INDEX(10_Lieux!$B:$B,U496)&lt;&gt;"Ville",INDEX(10_Lieux!$I:$I,U496),0),IF(INDEX(10_Lieux!$B:$B,V496)&lt;&gt;"Ville",INDEX(10_Lieux!$I:$I,V496),0))</f>
        <v>0</v>
      </c>
      <c r="Z496" s="14" t="str">
        <f aca="false">A496&amp;"|"&amp;B496</f>
        <v>Berne|Rennes</v>
      </c>
      <c r="AA496" s="14" t="str">
        <f aca="false">IF(I496&lt;p_local,"Local",IF(I496&lt;p_vv_min,"Courte distance",IF(I496&lt;p_tres_long,"Longue distance","Très longue distance")))</f>
        <v>Très longue distance</v>
      </c>
    </row>
    <row r="497" customFormat="false" ht="15" hidden="false" customHeight="true" outlineLevel="0" collapsed="false">
      <c r="A497" s="1" t="s">
        <v>166</v>
      </c>
      <c r="B497" s="1" t="s">
        <v>144</v>
      </c>
      <c r="C497" s="1" t="s">
        <v>33</v>
      </c>
      <c r="D497" s="1" t="s">
        <v>124</v>
      </c>
      <c r="E497" s="1" t="s">
        <v>641</v>
      </c>
      <c r="F497" s="14" t="s">
        <v>40</v>
      </c>
      <c r="G497" s="14" t="str">
        <f aca="false">IF(I497&lt;p_local,"Local → page infra",IF(H497&gt;=p_ph1,"Phase 1",IF(H497&gt;=p_ph2,"Phase 2","Phase 3")))</f>
        <v>Phase 2</v>
      </c>
      <c r="H497" s="14" t="n">
        <f aca="false">IF(I497&lt;p_local,0,IF(C497="Aéroport → Aéroport",p_pts_plein,IF(Y497&gt;0,IF(I497&lt;=Y497,p_pts_plein,IF(I497&lt;=p_mult2*Y497,p_pts_moyen,p_pts_r3)),IF(I497&gt;=p_vv_min,p_pts_plein,IF(I497&gt;=p_vv_moy,p_pts_moyen,p_pts_court))))+IF(INDEX(10_Lieux!$D:$D,U497)=1,p_prio1,p_prio2)+IF(INDEX(10_Lieux!$D:$D,V497)=1,p_prio1,p_prio2)+IF(K497="Oui",p_tf,0)+p_hub*((INDEX(10_Lieux!$H:$H,U497)="Hub")+(INDEX(10_Lieux!$H:$H,V497)="Hub"))+IF(OR(INDEX(10_Lieux!$H:$H,U497)="Premium",INDEX(10_Lieux!$H:$H,V497)="Premium"),p_prem,0))</f>
        <v>70</v>
      </c>
      <c r="I497" s="14" t="n">
        <f aca="false">ROUND(W497*p_facteur,0)</f>
        <v>233</v>
      </c>
      <c r="J497" s="14" t="str">
        <f aca="false">IF(X497&lt;60,X497&amp;" min",INT(X497/60)&amp;" h"&amp;IF(MOD(X497,60)=0,""," "&amp;TEXT(MOD(X497,60),"00")))</f>
        <v>2 h 30</v>
      </c>
      <c r="K497" s="14" t="str">
        <f aca="false">IF(S497&lt;&gt;T497,"Oui","Non")</f>
        <v>Oui</v>
      </c>
      <c r="L497" s="14" t="str">
        <f aca="false">IF(AND(INDEX(10_Lieux!$B:$B,U497)="Ville",INDEX(10_Lieux!$B:$B,V497)="Ville"),"/chauffeur-prive/"&amp;INDEX(10_Lieux!$E:$E,U497)&amp;"-"&amp;INDEX(10_Lieux!$E:$E,V497)&amp;"/","/chauffeur-prive/"&amp;INDEX(10_Lieux!$E:$E,U497)&amp;"/"&amp;INDEX(10_Lieux!$E:$E,V497)&amp;"/")</f>
        <v>/chauffeur-prive/berne-dijon/</v>
      </c>
      <c r="M497" s="14" t="str">
        <f aca="false">IFERROR(INDEX($L:$L,MATCH(B497&amp;"|"&amp;A497,$Z:$Z,0)),"—")</f>
        <v>/chauffeur-prive/dijon-berne/</v>
      </c>
      <c r="N497" s="14" t="str">
        <f aca="false">IF(LEN("Chauffeur privé "&amp;INDEX(10_Lieux!$J:$J,U497)&amp;" → "&amp;INDEX(10_Lieux!$J:$J,V497)&amp;" | 24h/24")&gt;60,"Chauffeur privé "&amp;INDEX(10_Lieux!$J:$J,U497)&amp;" → "&amp;INDEX(10_Lieux!$J:$J,V497),"Chauffeur privé "&amp;INDEX(10_Lieux!$J:$J,U497)&amp;" → "&amp;INDEX(10_Lieux!$J:$J,V497)&amp;" | 24h/24")</f>
        <v>Chauffeur privé Berne → Dijon | 24h/24</v>
      </c>
      <c r="O497" s="14" t="n">
        <f aca="false">LEN(N497)</f>
        <v>38</v>
      </c>
      <c r="P497" s="14" t="str">
        <f aca="false">"Chauffeur privé "&amp;INDEX(10_Lieux!$K:$K,U497)&amp;" vers "&amp;INDEX(10_Lieux!$L:$L,V497)</f>
        <v>Chauffeur privé de Berne vers Dijon</v>
      </c>
      <c r="Q497" s="14" t="str">
        <f aca="false">"Chauffeur privé "&amp;INDEX(10_Lieux!$K:$K,U497)&amp;" vers "&amp;INDEX(10_Lieux!$L:$L,V497)&amp;" : env. "&amp;I497&amp;" km, "&amp;J497&amp;" de route. Devis personnalisé, standard 24h/24 et 7j/7."</f>
        <v>Chauffeur privé de Berne vers Dijon : env. 233 km, 2 h 30 de route. Devis personnalisé, standard 24h/24 et 7j/7.</v>
      </c>
      <c r="R497" s="14" t="n">
        <f aca="false">LEN(Q497)</f>
        <v>112</v>
      </c>
      <c r="S497" s="14" t="str">
        <f aca="false">INDEX(10_Lieux!$C:$C,U497)</f>
        <v>Suisse</v>
      </c>
      <c r="T497" s="14" t="str">
        <f aca="false">INDEX(10_Lieux!$C:$C,V497)</f>
        <v>France</v>
      </c>
      <c r="U497" s="14" t="n">
        <f aca="false">MATCH(A497,10_Lieux!$A:$A,0)</f>
        <v>123</v>
      </c>
      <c r="V497" s="14" t="n">
        <f aca="false">MATCH(B497,10_Lieux!$A:$A,0)</f>
        <v>23</v>
      </c>
      <c r="W497" s="14" t="n">
        <f aca="false">ROUND(6371*2*ASIN(SQRT(SIN(RADIANS(INDEX(10_Lieux!$F:$F,V497)-INDEX(10_Lieux!$F:$F,U497))/2)^2+COS(RADIANS(INDEX(10_Lieux!$F:$F,U497)))*COS(RADIANS(INDEX(10_Lieux!$F:$F,V497)))*SIN(RADIANS(INDEX(10_Lieux!$G:$G,V497)-INDEX(10_Lieux!$G:$G,U497))/2)^2)),1)</f>
        <v>186.7</v>
      </c>
      <c r="X497" s="14" t="n">
        <f aca="false">ROUND(I497/IF(I497&lt;p_seuil_vitesse,p_vit_lente,p_vit_rapide)*60/15,0)*15</f>
        <v>150</v>
      </c>
      <c r="Y497" s="14" t="n">
        <f aca="false">MAX(IF(INDEX(10_Lieux!$B:$B,U497)&lt;&gt;"Ville",INDEX(10_Lieux!$I:$I,U497),0),IF(INDEX(10_Lieux!$B:$B,V497)&lt;&gt;"Ville",INDEX(10_Lieux!$I:$I,V497),0))</f>
        <v>0</v>
      </c>
      <c r="Z497" s="14" t="str">
        <f aca="false">A497&amp;"|"&amp;B497</f>
        <v>Berne|Dijon</v>
      </c>
      <c r="AA497" s="14" t="str">
        <f aca="false">IF(I497&lt;p_local,"Local",IF(I497&lt;p_vv_min,"Courte distance",IF(I497&lt;p_tres_long,"Longue distance","Très longue distance")))</f>
        <v>Longue distance</v>
      </c>
    </row>
    <row r="498" customFormat="false" ht="15" hidden="false" customHeight="true" outlineLevel="0" collapsed="false">
      <c r="A498" s="1" t="s">
        <v>166</v>
      </c>
      <c r="B498" s="1" t="s">
        <v>146</v>
      </c>
      <c r="C498" s="1" t="s">
        <v>33</v>
      </c>
      <c r="D498" s="1" t="s">
        <v>124</v>
      </c>
      <c r="E498" s="1" t="s">
        <v>642</v>
      </c>
      <c r="F498" s="14" t="s">
        <v>40</v>
      </c>
      <c r="G498" s="14" t="str">
        <f aca="false">IF(I498&lt;p_local,"Local → page infra",IF(H498&gt;=p_ph1,"Phase 1",IF(H498&gt;=p_ph2,"Phase 2","Phase 3")))</f>
        <v>Phase 2</v>
      </c>
      <c r="H498" s="14" t="n">
        <f aca="false">IF(I498&lt;p_local,0,IF(C498="Aéroport → Aéroport",p_pts_plein,IF(Y498&gt;0,IF(I498&lt;=Y498,p_pts_plein,IF(I498&lt;=p_mult2*Y498,p_pts_moyen,p_pts_r3)),IF(I498&gt;=p_vv_min,p_pts_plein,IF(I498&gt;=p_vv_moy,p_pts_moyen,p_pts_court))))+IF(INDEX(10_Lieux!$D:$D,U498)=1,p_prio1,p_prio2)+IF(INDEX(10_Lieux!$D:$D,V498)=1,p_prio1,p_prio2)+IF(K498="Oui",p_tf,0)+p_hub*((INDEX(10_Lieux!$H:$H,U498)="Hub")+(INDEX(10_Lieux!$H:$H,V498)="Hub"))+IF(OR(INDEX(10_Lieux!$H:$H,U498)="Premium",INDEX(10_Lieux!$H:$H,V498)="Premium"),p_prem,0))</f>
        <v>70</v>
      </c>
      <c r="I498" s="14" t="n">
        <f aca="false">ROUND(W498*p_facteur,0)</f>
        <v>296</v>
      </c>
      <c r="J498" s="14" t="str">
        <f aca="false">IF(X498&lt;60,X498&amp;" min",INT(X498/60)&amp;" h"&amp;IF(MOD(X498,60)=0,""," "&amp;TEXT(MOD(X498,60),"00")))</f>
        <v>3 h</v>
      </c>
      <c r="K498" s="14" t="str">
        <f aca="false">IF(S498&lt;&gt;T498,"Oui","Non")</f>
        <v>Oui</v>
      </c>
      <c r="L498" s="14" t="str">
        <f aca="false">IF(AND(INDEX(10_Lieux!$B:$B,U498)="Ville",INDEX(10_Lieux!$B:$B,V498)="Ville"),"/chauffeur-prive/"&amp;INDEX(10_Lieux!$E:$E,U498)&amp;"-"&amp;INDEX(10_Lieux!$E:$E,V498)&amp;"/","/chauffeur-prive/"&amp;INDEX(10_Lieux!$E:$E,U498)&amp;"/"&amp;INDEX(10_Lieux!$E:$E,V498)&amp;"/")</f>
        <v>/chauffeur-prive/berne-grenoble/</v>
      </c>
      <c r="M498" s="14" t="str">
        <f aca="false">IFERROR(INDEX($L:$L,MATCH(B498&amp;"|"&amp;A498,$Z:$Z,0)),"—")</f>
        <v>/chauffeur-prive/grenoble-berne/</v>
      </c>
      <c r="N498" s="14" t="str">
        <f aca="false">IF(LEN("Chauffeur privé "&amp;INDEX(10_Lieux!$J:$J,U498)&amp;" → "&amp;INDEX(10_Lieux!$J:$J,V498)&amp;" | 24h/24")&gt;60,"Chauffeur privé "&amp;INDEX(10_Lieux!$J:$J,U498)&amp;" → "&amp;INDEX(10_Lieux!$J:$J,V498),"Chauffeur privé "&amp;INDEX(10_Lieux!$J:$J,U498)&amp;" → "&amp;INDEX(10_Lieux!$J:$J,V498)&amp;" | 24h/24")</f>
        <v>Chauffeur privé Berne → Grenoble | 24h/24</v>
      </c>
      <c r="O498" s="14" t="n">
        <f aca="false">LEN(N498)</f>
        <v>41</v>
      </c>
      <c r="P498" s="14" t="str">
        <f aca="false">"Chauffeur privé "&amp;INDEX(10_Lieux!$K:$K,U498)&amp;" vers "&amp;INDEX(10_Lieux!$L:$L,V498)</f>
        <v>Chauffeur privé de Berne vers Grenoble</v>
      </c>
      <c r="Q498" s="14" t="str">
        <f aca="false">"Chauffeur privé "&amp;INDEX(10_Lieux!$K:$K,U498)&amp;" vers "&amp;INDEX(10_Lieux!$L:$L,V498)&amp;" : env. "&amp;I498&amp;" km, "&amp;J498&amp;" de route. Devis personnalisé, standard 24h/24 et 7j/7."</f>
        <v>Chauffeur privé de Berne vers Grenoble : env. 296 km, 3 h de route. Devis personnalisé, standard 24h/24 et 7j/7.</v>
      </c>
      <c r="R498" s="14" t="n">
        <f aca="false">LEN(Q498)</f>
        <v>112</v>
      </c>
      <c r="S498" s="14" t="str">
        <f aca="false">INDEX(10_Lieux!$C:$C,U498)</f>
        <v>Suisse</v>
      </c>
      <c r="T498" s="14" t="str">
        <f aca="false">INDEX(10_Lieux!$C:$C,V498)</f>
        <v>France</v>
      </c>
      <c r="U498" s="14" t="n">
        <f aca="false">MATCH(A498,10_Lieux!$A:$A,0)</f>
        <v>123</v>
      </c>
      <c r="V498" s="14" t="n">
        <f aca="false">MATCH(B498,10_Lieux!$A:$A,0)</f>
        <v>9</v>
      </c>
      <c r="W498" s="14" t="n">
        <f aca="false">ROUND(6371*2*ASIN(SQRT(SIN(RADIANS(INDEX(10_Lieux!$F:$F,V498)-INDEX(10_Lieux!$F:$F,U498))/2)^2+COS(RADIANS(INDEX(10_Lieux!$F:$F,U498)))*COS(RADIANS(INDEX(10_Lieux!$F:$F,V498)))*SIN(RADIANS(INDEX(10_Lieux!$G:$G,V498)-INDEX(10_Lieux!$G:$G,U498))/2)^2)),1)</f>
        <v>236.6</v>
      </c>
      <c r="X498" s="14" t="n">
        <f aca="false">ROUND(I498/IF(I498&lt;p_seuil_vitesse,p_vit_lente,p_vit_rapide)*60/15,0)*15</f>
        <v>180</v>
      </c>
      <c r="Y498" s="14" t="n">
        <f aca="false">MAX(IF(INDEX(10_Lieux!$B:$B,U498)&lt;&gt;"Ville",INDEX(10_Lieux!$I:$I,U498),0),IF(INDEX(10_Lieux!$B:$B,V498)&lt;&gt;"Ville",INDEX(10_Lieux!$I:$I,V498),0))</f>
        <v>0</v>
      </c>
      <c r="Z498" s="14" t="str">
        <f aca="false">A498&amp;"|"&amp;B498</f>
        <v>Berne|Grenoble</v>
      </c>
      <c r="AA498" s="14" t="str">
        <f aca="false">IF(I498&lt;p_local,"Local",IF(I498&lt;p_vv_min,"Courte distance",IF(I498&lt;p_tres_long,"Longue distance","Très longue distance")))</f>
        <v>Longue distance</v>
      </c>
    </row>
    <row r="499" customFormat="false" ht="15" hidden="false" customHeight="true" outlineLevel="0" collapsed="false">
      <c r="A499" s="1" t="s">
        <v>166</v>
      </c>
      <c r="B499" s="1" t="s">
        <v>148</v>
      </c>
      <c r="C499" s="1" t="s">
        <v>33</v>
      </c>
      <c r="D499" s="1" t="s">
        <v>124</v>
      </c>
      <c r="E499" s="1" t="s">
        <v>643</v>
      </c>
      <c r="F499" s="14" t="s">
        <v>40</v>
      </c>
      <c r="G499" s="14" t="str">
        <f aca="false">IF(I499&lt;p_local,"Local → page infra",IF(H499&gt;=p_ph1,"Phase 1",IF(H499&gt;=p_ph2,"Phase 2","Phase 3")))</f>
        <v>Phase 2</v>
      </c>
      <c r="H499" s="14" t="n">
        <f aca="false">IF(I499&lt;p_local,0,IF(C499="Aéroport → Aéroport",p_pts_plein,IF(Y499&gt;0,IF(I499&lt;=Y499,p_pts_plein,IF(I499&lt;=p_mult2*Y499,p_pts_moyen,p_pts_r3)),IF(I499&gt;=p_vv_min,p_pts_plein,IF(I499&gt;=p_vv_moy,p_pts_moyen,p_pts_court))))+IF(INDEX(10_Lieux!$D:$D,U499)=1,p_prio1,p_prio2)+IF(INDEX(10_Lieux!$D:$D,V499)=1,p_prio1,p_prio2)+IF(K499="Oui",p_tf,0)+p_hub*((INDEX(10_Lieux!$H:$H,U499)="Hub")+(INDEX(10_Lieux!$H:$H,V499)="Hub"))+IF(OR(INDEX(10_Lieux!$H:$H,U499)="Premium",INDEX(10_Lieux!$H:$H,V499)="Premium"),p_prem,0))</f>
        <v>70</v>
      </c>
      <c r="I499" s="14" t="n">
        <f aca="false">ROUND(W499*p_facteur,0)</f>
        <v>193</v>
      </c>
      <c r="J499" s="14" t="str">
        <f aca="false">IF(X499&lt;60,X499&amp;" min",INT(X499/60)&amp;" h"&amp;IF(MOD(X499,60)=0,""," "&amp;TEXT(MOD(X499,60),"00")))</f>
        <v>2 h</v>
      </c>
      <c r="K499" s="14" t="str">
        <f aca="false">IF(S499&lt;&gt;T499,"Oui","Non")</f>
        <v>Oui</v>
      </c>
      <c r="L499" s="14" t="str">
        <f aca="false">IF(AND(INDEX(10_Lieux!$B:$B,U499)="Ville",INDEX(10_Lieux!$B:$B,V499)="Ville"),"/chauffeur-prive/"&amp;INDEX(10_Lieux!$E:$E,U499)&amp;"-"&amp;INDEX(10_Lieux!$E:$E,V499)&amp;"/","/chauffeur-prive/"&amp;INDEX(10_Lieux!$E:$E,U499)&amp;"/"&amp;INDEX(10_Lieux!$E:$E,V499)&amp;"/")</f>
        <v>/chauffeur-prive/berne-annecy/</v>
      </c>
      <c r="M499" s="14" t="str">
        <f aca="false">IFERROR(INDEX($L:$L,MATCH(B499&amp;"|"&amp;A499,$Z:$Z,0)),"—")</f>
        <v>/chauffeur-prive/annecy-berne/</v>
      </c>
      <c r="N499" s="14" t="str">
        <f aca="false">IF(LEN("Chauffeur privé "&amp;INDEX(10_Lieux!$J:$J,U499)&amp;" → "&amp;INDEX(10_Lieux!$J:$J,V499)&amp;" | 24h/24")&gt;60,"Chauffeur privé "&amp;INDEX(10_Lieux!$J:$J,U499)&amp;" → "&amp;INDEX(10_Lieux!$J:$J,V499),"Chauffeur privé "&amp;INDEX(10_Lieux!$J:$J,U499)&amp;" → "&amp;INDEX(10_Lieux!$J:$J,V499)&amp;" | 24h/24")</f>
        <v>Chauffeur privé Berne → Annecy | 24h/24</v>
      </c>
      <c r="O499" s="14" t="n">
        <f aca="false">LEN(N499)</f>
        <v>39</v>
      </c>
      <c r="P499" s="14" t="str">
        <f aca="false">"Chauffeur privé "&amp;INDEX(10_Lieux!$K:$K,U499)&amp;" vers "&amp;INDEX(10_Lieux!$L:$L,V499)</f>
        <v>Chauffeur privé de Berne vers Annecy</v>
      </c>
      <c r="Q499" s="14" t="str">
        <f aca="false">"Chauffeur privé "&amp;INDEX(10_Lieux!$K:$K,U499)&amp;" vers "&amp;INDEX(10_Lieux!$L:$L,V499)&amp;" : env. "&amp;I499&amp;" km, "&amp;J499&amp;" de route. Devis personnalisé, standard 24h/24 et 7j/7."</f>
        <v>Chauffeur privé de Berne vers Annecy : env. 193 km, 2 h de route. Devis personnalisé, standard 24h/24 et 7j/7.</v>
      </c>
      <c r="R499" s="14" t="n">
        <f aca="false">LEN(Q499)</f>
        <v>110</v>
      </c>
      <c r="S499" s="14" t="str">
        <f aca="false">INDEX(10_Lieux!$C:$C,U499)</f>
        <v>Suisse</v>
      </c>
      <c r="T499" s="14" t="str">
        <f aca="false">INDEX(10_Lieux!$C:$C,V499)</f>
        <v>France</v>
      </c>
      <c r="U499" s="14" t="n">
        <f aca="false">MATCH(A499,10_Lieux!$A:$A,0)</f>
        <v>123</v>
      </c>
      <c r="V499" s="14" t="n">
        <f aca="false">MATCH(B499,10_Lieux!$A:$A,0)</f>
        <v>10</v>
      </c>
      <c r="W499" s="14" t="n">
        <f aca="false">ROUND(6371*2*ASIN(SQRT(SIN(RADIANS(INDEX(10_Lieux!$F:$F,V499)-INDEX(10_Lieux!$F:$F,U499))/2)^2+COS(RADIANS(INDEX(10_Lieux!$F:$F,U499)))*COS(RADIANS(INDEX(10_Lieux!$F:$F,V499)))*SIN(RADIANS(INDEX(10_Lieux!$G:$G,V499)-INDEX(10_Lieux!$G:$G,U499))/2)^2)),1)</f>
        <v>154.3</v>
      </c>
      <c r="X499" s="14" t="n">
        <f aca="false">ROUND(I499/IF(I499&lt;p_seuil_vitesse,p_vit_lente,p_vit_rapide)*60/15,0)*15</f>
        <v>120</v>
      </c>
      <c r="Y499" s="14" t="n">
        <f aca="false">MAX(IF(INDEX(10_Lieux!$B:$B,U499)&lt;&gt;"Ville",INDEX(10_Lieux!$I:$I,U499),0),IF(INDEX(10_Lieux!$B:$B,V499)&lt;&gt;"Ville",INDEX(10_Lieux!$I:$I,V499),0))</f>
        <v>0</v>
      </c>
      <c r="Z499" s="14" t="str">
        <f aca="false">A499&amp;"|"&amp;B499</f>
        <v>Berne|Annecy</v>
      </c>
      <c r="AA499" s="14" t="str">
        <f aca="false">IF(I499&lt;p_local,"Local",IF(I499&lt;p_vv_min,"Courte distance",IF(I499&lt;p_tres_long,"Longue distance","Très longue distance")))</f>
        <v>Longue distance</v>
      </c>
    </row>
    <row r="500" customFormat="false" ht="15" hidden="false" customHeight="true" outlineLevel="0" collapsed="false">
      <c r="A500" s="1" t="s">
        <v>166</v>
      </c>
      <c r="B500" s="1" t="s">
        <v>150</v>
      </c>
      <c r="C500" s="1" t="s">
        <v>33</v>
      </c>
      <c r="D500" s="1" t="s">
        <v>124</v>
      </c>
      <c r="E500" s="1" t="s">
        <v>644</v>
      </c>
      <c r="F500" s="14" t="s">
        <v>40</v>
      </c>
      <c r="G500" s="14" t="str">
        <f aca="false">IF(I500&lt;p_local,"Local → page infra",IF(H500&gt;=p_ph1,"Phase 1",IF(H500&gt;=p_ph2,"Phase 2","Phase 3")))</f>
        <v>Phase 2</v>
      </c>
      <c r="H500" s="14" t="n">
        <f aca="false">IF(I500&lt;p_local,0,IF(C500="Aéroport → Aéroport",p_pts_plein,IF(Y500&gt;0,IF(I500&lt;=Y500,p_pts_plein,IF(I500&lt;=p_mult2*Y500,p_pts_moyen,p_pts_r3)),IF(I500&gt;=p_vv_min,p_pts_plein,IF(I500&gt;=p_vv_moy,p_pts_moyen,p_pts_court))))+IF(INDEX(10_Lieux!$D:$D,U500)=1,p_prio1,p_prio2)+IF(INDEX(10_Lieux!$D:$D,V500)=1,p_prio1,p_prio2)+IF(K500="Oui",p_tf,0)+p_hub*((INDEX(10_Lieux!$H:$H,U500)="Hub")+(INDEX(10_Lieux!$H:$H,V500)="Hub"))+IF(OR(INDEX(10_Lieux!$H:$H,U500)="Premium",INDEX(10_Lieux!$H:$H,V500)="Premium"),p_prem,0))</f>
        <v>65</v>
      </c>
      <c r="I500" s="14" t="n">
        <f aca="false">ROUND(W500*p_facteur,0)</f>
        <v>242</v>
      </c>
      <c r="J500" s="14" t="str">
        <f aca="false">IF(X500&lt;60,X500&amp;" min",INT(X500/60)&amp;" h"&amp;IF(MOD(X500,60)=0,""," "&amp;TEXT(MOD(X500,60),"00")))</f>
        <v>2 h 30</v>
      </c>
      <c r="K500" s="14" t="str">
        <f aca="false">IF(S500&lt;&gt;T500,"Oui","Non")</f>
        <v>Oui</v>
      </c>
      <c r="L500" s="14" t="str">
        <f aca="false">IF(AND(INDEX(10_Lieux!$B:$B,U500)="Ville",INDEX(10_Lieux!$B:$B,V500)="Ville"),"/chauffeur-prive/"&amp;INDEX(10_Lieux!$E:$E,U500)&amp;"-"&amp;INDEX(10_Lieux!$E:$E,V500)&amp;"/","/chauffeur-prive/"&amp;INDEX(10_Lieux!$E:$E,U500)&amp;"/"&amp;INDEX(10_Lieux!$E:$E,V500)&amp;"/")</f>
        <v>/chauffeur-prive/berne-chambery/</v>
      </c>
      <c r="M500" s="14" t="str">
        <f aca="false">IFERROR(INDEX($L:$L,MATCH(B500&amp;"|"&amp;A500,$Z:$Z,0)),"—")</f>
        <v>/chauffeur-prive/chambery-berne/</v>
      </c>
      <c r="N500" s="14" t="str">
        <f aca="false">IF(LEN("Chauffeur privé "&amp;INDEX(10_Lieux!$J:$J,U500)&amp;" → "&amp;INDEX(10_Lieux!$J:$J,V500)&amp;" | 24h/24")&gt;60,"Chauffeur privé "&amp;INDEX(10_Lieux!$J:$J,U500)&amp;" → "&amp;INDEX(10_Lieux!$J:$J,V500),"Chauffeur privé "&amp;INDEX(10_Lieux!$J:$J,U500)&amp;" → "&amp;INDEX(10_Lieux!$J:$J,V500)&amp;" | 24h/24")</f>
        <v>Chauffeur privé Berne → Chambéry | 24h/24</v>
      </c>
      <c r="O500" s="14" t="n">
        <f aca="false">LEN(N500)</f>
        <v>41</v>
      </c>
      <c r="P500" s="14" t="str">
        <f aca="false">"Chauffeur privé "&amp;INDEX(10_Lieux!$K:$K,U500)&amp;" vers "&amp;INDEX(10_Lieux!$L:$L,V500)</f>
        <v>Chauffeur privé de Berne vers Chambéry</v>
      </c>
      <c r="Q500" s="14" t="str">
        <f aca="false">"Chauffeur privé "&amp;INDEX(10_Lieux!$K:$K,U500)&amp;" vers "&amp;INDEX(10_Lieux!$L:$L,V500)&amp;" : env. "&amp;I500&amp;" km, "&amp;J500&amp;" de route. Devis personnalisé, standard 24h/24 et 7j/7."</f>
        <v>Chauffeur privé de Berne vers Chambéry : env. 242 km, 2 h 30 de route. Devis personnalisé, standard 24h/24 et 7j/7.</v>
      </c>
      <c r="R500" s="14" t="n">
        <f aca="false">LEN(Q500)</f>
        <v>115</v>
      </c>
      <c r="S500" s="14" t="str">
        <f aca="false">INDEX(10_Lieux!$C:$C,U500)</f>
        <v>Suisse</v>
      </c>
      <c r="T500" s="14" t="str">
        <f aca="false">INDEX(10_Lieux!$C:$C,V500)</f>
        <v>France</v>
      </c>
      <c r="U500" s="14" t="n">
        <f aca="false">MATCH(A500,10_Lieux!$A:$A,0)</f>
        <v>123</v>
      </c>
      <c r="V500" s="14" t="n">
        <f aca="false">MATCH(B500,10_Lieux!$A:$A,0)</f>
        <v>11</v>
      </c>
      <c r="W500" s="14" t="n">
        <f aca="false">ROUND(6371*2*ASIN(SQRT(SIN(RADIANS(INDEX(10_Lieux!$F:$F,V500)-INDEX(10_Lieux!$F:$F,U500))/2)^2+COS(RADIANS(INDEX(10_Lieux!$F:$F,U500)))*COS(RADIANS(INDEX(10_Lieux!$F:$F,V500)))*SIN(RADIANS(INDEX(10_Lieux!$G:$G,V500)-INDEX(10_Lieux!$G:$G,U500))/2)^2)),1)</f>
        <v>193.6</v>
      </c>
      <c r="X500" s="14" t="n">
        <f aca="false">ROUND(I500/IF(I500&lt;p_seuil_vitesse,p_vit_lente,p_vit_rapide)*60/15,0)*15</f>
        <v>150</v>
      </c>
      <c r="Y500" s="14" t="n">
        <f aca="false">MAX(IF(INDEX(10_Lieux!$B:$B,U500)&lt;&gt;"Ville",INDEX(10_Lieux!$I:$I,U500),0),IF(INDEX(10_Lieux!$B:$B,V500)&lt;&gt;"Ville",INDEX(10_Lieux!$I:$I,V500),0))</f>
        <v>0</v>
      </c>
      <c r="Z500" s="14" t="str">
        <f aca="false">A500&amp;"|"&amp;B500</f>
        <v>Berne|Chambéry</v>
      </c>
      <c r="AA500" s="14" t="str">
        <f aca="false">IF(I500&lt;p_local,"Local",IF(I500&lt;p_vv_min,"Courte distance",IF(I500&lt;p_tres_long,"Longue distance","Très longue distance")))</f>
        <v>Longue distance</v>
      </c>
    </row>
    <row r="501" customFormat="false" ht="15" hidden="false" customHeight="true" outlineLevel="0" collapsed="false">
      <c r="A501" s="1" t="s">
        <v>166</v>
      </c>
      <c r="B501" s="1" t="s">
        <v>152</v>
      </c>
      <c r="C501" s="1" t="s">
        <v>33</v>
      </c>
      <c r="D501" s="1" t="s">
        <v>124</v>
      </c>
      <c r="E501" s="1" t="s">
        <v>645</v>
      </c>
      <c r="F501" s="14" t="s">
        <v>40</v>
      </c>
      <c r="G501" s="14" t="str">
        <f aca="false">IF(I501&lt;p_local,"Local → page infra",IF(H501&gt;=p_ph1,"Phase 1",IF(H501&gt;=p_ph2,"Phase 2","Phase 3")))</f>
        <v>Phase 2</v>
      </c>
      <c r="H501" s="14" t="n">
        <f aca="false">IF(I501&lt;p_local,0,IF(C501="Aéroport → Aéroport",p_pts_plein,IF(Y501&gt;0,IF(I501&lt;=Y501,p_pts_plein,IF(I501&lt;=p_mult2*Y501,p_pts_moyen,p_pts_r3)),IF(I501&gt;=p_vv_min,p_pts_plein,IF(I501&gt;=p_vv_moy,p_pts_moyen,p_pts_court))))+IF(INDEX(10_Lieux!$D:$D,U501)=1,p_prio1,p_prio2)+IF(INDEX(10_Lieux!$D:$D,V501)=1,p_prio1,p_prio2)+IF(K501="Oui",p_tf,0)+p_hub*((INDEX(10_Lieux!$H:$H,U501)="Hub")+(INDEX(10_Lieux!$H:$H,V501)="Hub"))+IF(OR(INDEX(10_Lieux!$H:$H,U501)="Premium",INDEX(10_Lieux!$H:$H,V501)="Premium"),p_prem,0))</f>
        <v>70</v>
      </c>
      <c r="I501" s="14" t="n">
        <f aca="false">ROUND(W501*p_facteur,0)</f>
        <v>162</v>
      </c>
      <c r="J501" s="14" t="str">
        <f aca="false">IF(X501&lt;60,X501&amp;" min",INT(X501/60)&amp;" h"&amp;IF(MOD(X501,60)=0,""," "&amp;TEXT(MOD(X501,60),"00")))</f>
        <v>1 h 45</v>
      </c>
      <c r="K501" s="14" t="str">
        <f aca="false">IF(S501&lt;&gt;T501,"Oui","Non")</f>
        <v>Non</v>
      </c>
      <c r="L501" s="14" t="str">
        <f aca="false">IF(AND(INDEX(10_Lieux!$B:$B,U501)="Ville",INDEX(10_Lieux!$B:$B,V501)="Ville"),"/chauffeur-prive/"&amp;INDEX(10_Lieux!$E:$E,U501)&amp;"-"&amp;INDEX(10_Lieux!$E:$E,V501)&amp;"/","/chauffeur-prive/"&amp;INDEX(10_Lieux!$E:$E,U501)&amp;"/"&amp;INDEX(10_Lieux!$E:$E,V501)&amp;"/")</f>
        <v>/chauffeur-prive/berne-geneve/</v>
      </c>
      <c r="M501" s="14" t="str">
        <f aca="false">IFERROR(INDEX($L:$L,MATCH(B501&amp;"|"&amp;A501,$Z:$Z,0)),"—")</f>
        <v>/chauffeur-prive/geneve-berne/</v>
      </c>
      <c r="N501" s="14" t="str">
        <f aca="false">IF(LEN("Chauffeur privé "&amp;INDEX(10_Lieux!$J:$J,U501)&amp;" → "&amp;INDEX(10_Lieux!$J:$J,V501)&amp;" | 24h/24")&gt;60,"Chauffeur privé "&amp;INDEX(10_Lieux!$J:$J,U501)&amp;" → "&amp;INDEX(10_Lieux!$J:$J,V501),"Chauffeur privé "&amp;INDEX(10_Lieux!$J:$J,U501)&amp;" → "&amp;INDEX(10_Lieux!$J:$J,V501)&amp;" | 24h/24")</f>
        <v>Chauffeur privé Berne → Genève | 24h/24</v>
      </c>
      <c r="O501" s="14" t="n">
        <f aca="false">LEN(N501)</f>
        <v>39</v>
      </c>
      <c r="P501" s="14" t="str">
        <f aca="false">"Chauffeur privé "&amp;INDEX(10_Lieux!$K:$K,U501)&amp;" vers "&amp;INDEX(10_Lieux!$L:$L,V501)</f>
        <v>Chauffeur privé de Berne vers Genève</v>
      </c>
      <c r="Q501" s="14" t="str">
        <f aca="false">"Chauffeur privé "&amp;INDEX(10_Lieux!$K:$K,U501)&amp;" vers "&amp;INDEX(10_Lieux!$L:$L,V501)&amp;" : env. "&amp;I501&amp;" km, "&amp;J501&amp;" de route. Devis personnalisé, standard 24h/24 et 7j/7."</f>
        <v>Chauffeur privé de Berne vers Genève : env. 162 km, 1 h 45 de route. Devis personnalisé, standard 24h/24 et 7j/7.</v>
      </c>
      <c r="R501" s="14" t="n">
        <f aca="false">LEN(Q501)</f>
        <v>113</v>
      </c>
      <c r="S501" s="14" t="str">
        <f aca="false">INDEX(10_Lieux!$C:$C,U501)</f>
        <v>Suisse</v>
      </c>
      <c r="T501" s="14" t="str">
        <f aca="false">INDEX(10_Lieux!$C:$C,V501)</f>
        <v>Suisse</v>
      </c>
      <c r="U501" s="14" t="n">
        <f aca="false">MATCH(A501,10_Lieux!$A:$A,0)</f>
        <v>123</v>
      </c>
      <c r="V501" s="14" t="n">
        <f aca="false">MATCH(B501,10_Lieux!$A:$A,0)</f>
        <v>111</v>
      </c>
      <c r="W501" s="14" t="n">
        <f aca="false">ROUND(6371*2*ASIN(SQRT(SIN(RADIANS(INDEX(10_Lieux!$F:$F,V501)-INDEX(10_Lieux!$F:$F,U501))/2)^2+COS(RADIANS(INDEX(10_Lieux!$F:$F,U501)))*COS(RADIANS(INDEX(10_Lieux!$F:$F,V501)))*SIN(RADIANS(INDEX(10_Lieux!$G:$G,V501)-INDEX(10_Lieux!$G:$G,U501))/2)^2)),1)</f>
        <v>129.5</v>
      </c>
      <c r="X501" s="14" t="n">
        <f aca="false">ROUND(I501/IF(I501&lt;p_seuil_vitesse,p_vit_lente,p_vit_rapide)*60/15,0)*15</f>
        <v>105</v>
      </c>
      <c r="Y501" s="14" t="n">
        <f aca="false">MAX(IF(INDEX(10_Lieux!$B:$B,U501)&lt;&gt;"Ville",INDEX(10_Lieux!$I:$I,U501),0),IF(INDEX(10_Lieux!$B:$B,V501)&lt;&gt;"Ville",INDEX(10_Lieux!$I:$I,V501),0))</f>
        <v>0</v>
      </c>
      <c r="Z501" s="14" t="str">
        <f aca="false">A501&amp;"|"&amp;B501</f>
        <v>Berne|Genève</v>
      </c>
      <c r="AA501" s="14" t="str">
        <f aca="false">IF(I501&lt;p_local,"Local",IF(I501&lt;p_vv_min,"Courte distance",IF(I501&lt;p_tres_long,"Longue distance","Très longue distance")))</f>
        <v>Longue distance</v>
      </c>
    </row>
    <row r="502" customFormat="false" ht="15" hidden="false" customHeight="true" outlineLevel="0" collapsed="false">
      <c r="A502" s="1" t="s">
        <v>166</v>
      </c>
      <c r="B502" s="1" t="s">
        <v>154</v>
      </c>
      <c r="C502" s="1" t="s">
        <v>33</v>
      </c>
      <c r="D502" s="1" t="s">
        <v>124</v>
      </c>
      <c r="E502" s="1" t="s">
        <v>646</v>
      </c>
      <c r="F502" s="14" t="s">
        <v>40</v>
      </c>
      <c r="G502" s="14" t="str">
        <f aca="false">IF(I502&lt;p_local,"Local → page infra",IF(H502&gt;=p_ph1,"Phase 1",IF(H502&gt;=p_ph2,"Phase 2","Phase 3")))</f>
        <v>Phase 3</v>
      </c>
      <c r="H502" s="14" t="n">
        <f aca="false">IF(I502&lt;p_local,0,IF(C502="Aéroport → Aéroport",p_pts_plein,IF(Y502&gt;0,IF(I502&lt;=Y502,p_pts_plein,IF(I502&lt;=p_mult2*Y502,p_pts_moyen,p_pts_r3)),IF(I502&gt;=p_vv_min,p_pts_plein,IF(I502&gt;=p_vv_moy,p_pts_moyen,p_pts_court))))+IF(INDEX(10_Lieux!$D:$D,U502)=1,p_prio1,p_prio2)+IF(INDEX(10_Lieux!$D:$D,V502)=1,p_prio1,p_prio2)+IF(K502="Oui",p_tf,0)+p_hub*((INDEX(10_Lieux!$H:$H,U502)="Hub")+(INDEX(10_Lieux!$H:$H,V502)="Hub"))+IF(OR(INDEX(10_Lieux!$H:$H,U502)="Premium",INDEX(10_Lieux!$H:$H,V502)="Premium"),p_prem,0))</f>
        <v>45</v>
      </c>
      <c r="I502" s="14" t="n">
        <f aca="false">ROUND(W502*p_facteur,0)</f>
        <v>98</v>
      </c>
      <c r="J502" s="14" t="str">
        <f aca="false">IF(X502&lt;60,X502&amp;" min",INT(X502/60)&amp;" h"&amp;IF(MOD(X502,60)=0,""," "&amp;TEXT(MOD(X502,60),"00")))</f>
        <v>1 h 30</v>
      </c>
      <c r="K502" s="14" t="str">
        <f aca="false">IF(S502&lt;&gt;T502,"Oui","Non")</f>
        <v>Non</v>
      </c>
      <c r="L502" s="14" t="str">
        <f aca="false">IF(AND(INDEX(10_Lieux!$B:$B,U502)="Ville",INDEX(10_Lieux!$B:$B,V502)="Ville"),"/chauffeur-prive/"&amp;INDEX(10_Lieux!$E:$E,U502)&amp;"-"&amp;INDEX(10_Lieux!$E:$E,V502)&amp;"/","/chauffeur-prive/"&amp;INDEX(10_Lieux!$E:$E,U502)&amp;"/"&amp;INDEX(10_Lieux!$E:$E,V502)&amp;"/")</f>
        <v>/chauffeur-prive/berne-lausanne/</v>
      </c>
      <c r="M502" s="14" t="str">
        <f aca="false">IFERROR(INDEX($L:$L,MATCH(B502&amp;"|"&amp;A502,$Z:$Z,0)),"—")</f>
        <v>/chauffeur-prive/lausanne-berne/</v>
      </c>
      <c r="N502" s="14" t="str">
        <f aca="false">IF(LEN("Chauffeur privé "&amp;INDEX(10_Lieux!$J:$J,U502)&amp;" → "&amp;INDEX(10_Lieux!$J:$J,V502)&amp;" | 24h/24")&gt;60,"Chauffeur privé "&amp;INDEX(10_Lieux!$J:$J,U502)&amp;" → "&amp;INDEX(10_Lieux!$J:$J,V502),"Chauffeur privé "&amp;INDEX(10_Lieux!$J:$J,U502)&amp;" → "&amp;INDEX(10_Lieux!$J:$J,V502)&amp;" | 24h/24")</f>
        <v>Chauffeur privé Berne → Lausanne | 24h/24</v>
      </c>
      <c r="O502" s="14" t="n">
        <f aca="false">LEN(N502)</f>
        <v>41</v>
      </c>
      <c r="P502" s="14" t="str">
        <f aca="false">"Chauffeur privé "&amp;INDEX(10_Lieux!$K:$K,U502)&amp;" vers "&amp;INDEX(10_Lieux!$L:$L,V502)</f>
        <v>Chauffeur privé de Berne vers Lausanne</v>
      </c>
      <c r="Q502" s="14" t="str">
        <f aca="false">"Chauffeur privé "&amp;INDEX(10_Lieux!$K:$K,U502)&amp;" vers "&amp;INDEX(10_Lieux!$L:$L,V502)&amp;" : env. "&amp;I502&amp;" km, "&amp;J502&amp;" de route. Devis personnalisé, standard 24h/24 et 7j/7."</f>
        <v>Chauffeur privé de Berne vers Lausanne : env. 98 km, 1 h 30 de route. Devis personnalisé, standard 24h/24 et 7j/7.</v>
      </c>
      <c r="R502" s="14" t="n">
        <f aca="false">LEN(Q502)</f>
        <v>114</v>
      </c>
      <c r="S502" s="14" t="str">
        <f aca="false">INDEX(10_Lieux!$C:$C,U502)</f>
        <v>Suisse</v>
      </c>
      <c r="T502" s="14" t="str">
        <f aca="false">INDEX(10_Lieux!$C:$C,V502)</f>
        <v>Suisse</v>
      </c>
      <c r="U502" s="14" t="n">
        <f aca="false">MATCH(A502,10_Lieux!$A:$A,0)</f>
        <v>123</v>
      </c>
      <c r="V502" s="14" t="n">
        <f aca="false">MATCH(B502,10_Lieux!$A:$A,0)</f>
        <v>112</v>
      </c>
      <c r="W502" s="14" t="n">
        <f aca="false">ROUND(6371*2*ASIN(SQRT(SIN(RADIANS(INDEX(10_Lieux!$F:$F,V502)-INDEX(10_Lieux!$F:$F,U502))/2)^2+COS(RADIANS(INDEX(10_Lieux!$F:$F,U502)))*COS(RADIANS(INDEX(10_Lieux!$F:$F,V502)))*SIN(RADIANS(INDEX(10_Lieux!$G:$G,V502)-INDEX(10_Lieux!$G:$G,U502))/2)^2)),1)</f>
        <v>78.2</v>
      </c>
      <c r="X502" s="14" t="n">
        <f aca="false">ROUND(I502/IF(I502&lt;p_seuil_vitesse,p_vit_lente,p_vit_rapide)*60/15,0)*15</f>
        <v>90</v>
      </c>
      <c r="Y502" s="14" t="n">
        <f aca="false">MAX(IF(INDEX(10_Lieux!$B:$B,U502)&lt;&gt;"Ville",INDEX(10_Lieux!$I:$I,U502),0),IF(INDEX(10_Lieux!$B:$B,V502)&lt;&gt;"Ville",INDEX(10_Lieux!$I:$I,V502),0))</f>
        <v>0</v>
      </c>
      <c r="Z502" s="14" t="str">
        <f aca="false">A502&amp;"|"&amp;B502</f>
        <v>Berne|Lausanne</v>
      </c>
      <c r="AA502" s="14" t="str">
        <f aca="false">IF(I502&lt;p_local,"Local",IF(I502&lt;p_vv_min,"Courte distance",IF(I502&lt;p_tres_long,"Longue distance","Très longue distance")))</f>
        <v>Courte distance</v>
      </c>
    </row>
    <row r="503" customFormat="false" ht="15" hidden="false" customHeight="true" outlineLevel="0" collapsed="false">
      <c r="A503" s="1" t="s">
        <v>166</v>
      </c>
      <c r="B503" s="1" t="s">
        <v>156</v>
      </c>
      <c r="C503" s="1" t="s">
        <v>33</v>
      </c>
      <c r="D503" s="1" t="s">
        <v>124</v>
      </c>
      <c r="E503" s="1" t="s">
        <v>647</v>
      </c>
      <c r="F503" s="14" t="s">
        <v>40</v>
      </c>
      <c r="G503" s="14" t="str">
        <f aca="false">IF(I503&lt;p_local,"Local → page infra",IF(H503&gt;=p_ph1,"Phase 1",IF(H503&gt;=p_ph2,"Phase 2","Phase 3")))</f>
        <v>Phase 1</v>
      </c>
      <c r="H503" s="14" t="n">
        <f aca="false">IF(I503&lt;p_local,0,IF(C503="Aéroport → Aéroport",p_pts_plein,IF(Y503&gt;0,IF(I503&lt;=Y503,p_pts_plein,IF(I503&lt;=p_mult2*Y503,p_pts_moyen,p_pts_r3)),IF(I503&gt;=p_vv_min,p_pts_plein,IF(I503&gt;=p_vv_moy,p_pts_moyen,p_pts_court))))+IF(INDEX(10_Lieux!$D:$D,U503)=1,p_prio1,p_prio2)+IF(INDEX(10_Lieux!$D:$D,V503)=1,p_prio1,p_prio2)+IF(K503="Oui",p_tf,0)+p_hub*((INDEX(10_Lieux!$H:$H,U503)="Hub")+(INDEX(10_Lieux!$H:$H,V503)="Hub"))+IF(OR(INDEX(10_Lieux!$H:$H,U503)="Premium",INDEX(10_Lieux!$H:$H,V503)="Premium"),p_prem,0))</f>
        <v>80</v>
      </c>
      <c r="I503" s="14" t="n">
        <f aca="false">ROUND(W503*p_facteur,0)</f>
        <v>611</v>
      </c>
      <c r="J503" s="14" t="str">
        <f aca="false">IF(X503&lt;60,X503&amp;" min",INT(X503/60)&amp;" h"&amp;IF(MOD(X503,60)=0,""," "&amp;TEXT(MOD(X503,60),"00")))</f>
        <v>6 h 30</v>
      </c>
      <c r="K503" s="14" t="str">
        <f aca="false">IF(S503&lt;&gt;T503,"Oui","Non")</f>
        <v>Oui</v>
      </c>
      <c r="L503" s="14" t="str">
        <f aca="false">IF(AND(INDEX(10_Lieux!$B:$B,U503)="Ville",INDEX(10_Lieux!$B:$B,V503)="Ville"),"/chauffeur-prive/"&amp;INDEX(10_Lieux!$E:$E,U503)&amp;"-"&amp;INDEX(10_Lieux!$E:$E,V503)&amp;"/","/chauffeur-prive/"&amp;INDEX(10_Lieux!$E:$E,U503)&amp;"/"&amp;INDEX(10_Lieux!$E:$E,V503)&amp;"/")</f>
        <v>/chauffeur-prive/berne-bruxelles/</v>
      </c>
      <c r="M503" s="14" t="str">
        <f aca="false">IFERROR(INDEX($L:$L,MATCH(B503&amp;"|"&amp;A503,$Z:$Z,0)),"—")</f>
        <v>/chauffeur-prive/bruxelles-berne/</v>
      </c>
      <c r="N503" s="14" t="str">
        <f aca="false">IF(LEN("Chauffeur privé "&amp;INDEX(10_Lieux!$J:$J,U503)&amp;" → "&amp;INDEX(10_Lieux!$J:$J,V503)&amp;" | 24h/24")&gt;60,"Chauffeur privé "&amp;INDEX(10_Lieux!$J:$J,U503)&amp;" → "&amp;INDEX(10_Lieux!$J:$J,V503),"Chauffeur privé "&amp;INDEX(10_Lieux!$J:$J,U503)&amp;" → "&amp;INDEX(10_Lieux!$J:$J,V503)&amp;" | 24h/24")</f>
        <v>Chauffeur privé Berne → Bruxelles | 24h/24</v>
      </c>
      <c r="O503" s="14" t="n">
        <f aca="false">LEN(N503)</f>
        <v>42</v>
      </c>
      <c r="P503" s="14" t="str">
        <f aca="false">"Chauffeur privé "&amp;INDEX(10_Lieux!$K:$K,U503)&amp;" vers "&amp;INDEX(10_Lieux!$L:$L,V503)</f>
        <v>Chauffeur privé de Berne vers Bruxelles</v>
      </c>
      <c r="Q503" s="14" t="str">
        <f aca="false">"Chauffeur privé "&amp;INDEX(10_Lieux!$K:$K,U503)&amp;" vers "&amp;INDEX(10_Lieux!$L:$L,V503)&amp;" : env. "&amp;I503&amp;" km, "&amp;J503&amp;" de route. Devis personnalisé, standard 24h/24 et 7j/7."</f>
        <v>Chauffeur privé de Berne vers Bruxelles : env. 611 km, 6 h 30 de route. Devis personnalisé, standard 24h/24 et 7j/7.</v>
      </c>
      <c r="R503" s="14" t="n">
        <f aca="false">LEN(Q503)</f>
        <v>116</v>
      </c>
      <c r="S503" s="14" t="str">
        <f aca="false">INDEX(10_Lieux!$C:$C,U503)</f>
        <v>Suisse</v>
      </c>
      <c r="T503" s="14" t="str">
        <f aca="false">INDEX(10_Lieux!$C:$C,V503)</f>
        <v>Belgique</v>
      </c>
      <c r="U503" s="14" t="n">
        <f aca="false">MATCH(A503,10_Lieux!$A:$A,0)</f>
        <v>123</v>
      </c>
      <c r="V503" s="14" t="n">
        <f aca="false">MATCH(B503,10_Lieux!$A:$A,0)</f>
        <v>93</v>
      </c>
      <c r="W503" s="14" t="n">
        <f aca="false">ROUND(6371*2*ASIN(SQRT(SIN(RADIANS(INDEX(10_Lieux!$F:$F,V503)-INDEX(10_Lieux!$F:$F,U503))/2)^2+COS(RADIANS(INDEX(10_Lieux!$F:$F,U503)))*COS(RADIANS(INDEX(10_Lieux!$F:$F,V503)))*SIN(RADIANS(INDEX(10_Lieux!$G:$G,V503)-INDEX(10_Lieux!$G:$G,U503))/2)^2)),1)</f>
        <v>488.8</v>
      </c>
      <c r="X503" s="14" t="n">
        <f aca="false">ROUND(I503/IF(I503&lt;p_seuil_vitesse,p_vit_lente,p_vit_rapide)*60/15,0)*15</f>
        <v>390</v>
      </c>
      <c r="Y503" s="14" t="n">
        <f aca="false">MAX(IF(INDEX(10_Lieux!$B:$B,U503)&lt;&gt;"Ville",INDEX(10_Lieux!$I:$I,U503),0),IF(INDEX(10_Lieux!$B:$B,V503)&lt;&gt;"Ville",INDEX(10_Lieux!$I:$I,V503),0))</f>
        <v>0</v>
      </c>
      <c r="Z503" s="14" t="str">
        <f aca="false">A503&amp;"|"&amp;B503</f>
        <v>Berne|Bruxelles</v>
      </c>
      <c r="AA503" s="14" t="str">
        <f aca="false">IF(I503&lt;p_local,"Local",IF(I503&lt;p_vv_min,"Courte distance",IF(I503&lt;p_tres_long,"Longue distance","Très longue distance")))</f>
        <v>Longue distance</v>
      </c>
    </row>
    <row r="504" customFormat="false" ht="15" hidden="false" customHeight="true" outlineLevel="0" collapsed="false">
      <c r="A504" s="1" t="s">
        <v>166</v>
      </c>
      <c r="B504" s="1" t="s">
        <v>158</v>
      </c>
      <c r="C504" s="1" t="s">
        <v>33</v>
      </c>
      <c r="D504" s="1" t="s">
        <v>124</v>
      </c>
      <c r="E504" s="1" t="s">
        <v>648</v>
      </c>
      <c r="F504" s="14" t="s">
        <v>40</v>
      </c>
      <c r="G504" s="14" t="str">
        <f aca="false">IF(I504&lt;p_local,"Local → page infra",IF(H504&gt;=p_ph1,"Phase 1",IF(H504&gt;=p_ph2,"Phase 2","Phase 3")))</f>
        <v>Phase 2</v>
      </c>
      <c r="H504" s="14" t="n">
        <f aca="false">IF(I504&lt;p_local,0,IF(C504="Aéroport → Aéroport",p_pts_plein,IF(Y504&gt;0,IF(I504&lt;=Y504,p_pts_plein,IF(I504&lt;=p_mult2*Y504,p_pts_moyen,p_pts_r3)),IF(I504&gt;=p_vv_min,p_pts_plein,IF(I504&gt;=p_vv_moy,p_pts_moyen,p_pts_court))))+IF(INDEX(10_Lieux!$D:$D,U504)=1,p_prio1,p_prio2)+IF(INDEX(10_Lieux!$D:$D,V504)=1,p_prio1,p_prio2)+IF(K504="Oui",p_tf,0)+p_hub*((INDEX(10_Lieux!$H:$H,U504)="Hub")+(INDEX(10_Lieux!$H:$H,V504)="Hub"))+IF(OR(INDEX(10_Lieux!$H:$H,U504)="Premium",INDEX(10_Lieux!$H:$H,V504)="Premium"),p_prem,0))</f>
        <v>70</v>
      </c>
      <c r="I504" s="14" t="n">
        <f aca="false">ROUND(W504*p_facteur,0)</f>
        <v>540</v>
      </c>
      <c r="J504" s="14" t="str">
        <f aca="false">IF(X504&lt;60,X504&amp;" min",INT(X504/60)&amp;" h"&amp;IF(MOD(X504,60)=0,""," "&amp;TEXT(MOD(X504,60),"00")))</f>
        <v>5 h 45</v>
      </c>
      <c r="K504" s="14" t="str">
        <f aca="false">IF(S504&lt;&gt;T504,"Oui","Non")</f>
        <v>Oui</v>
      </c>
      <c r="L504" s="14" t="str">
        <f aca="false">IF(AND(INDEX(10_Lieux!$B:$B,U504)="Ville",INDEX(10_Lieux!$B:$B,V504)="Ville"),"/chauffeur-prive/"&amp;INDEX(10_Lieux!$E:$E,U504)&amp;"-"&amp;INDEX(10_Lieux!$E:$E,V504)&amp;"/","/chauffeur-prive/"&amp;INDEX(10_Lieux!$E:$E,U504)&amp;"/"&amp;INDEX(10_Lieux!$E:$E,V504)&amp;"/")</f>
        <v>/chauffeur-prive/berne-liege/</v>
      </c>
      <c r="M504" s="14" t="str">
        <f aca="false">IFERROR(INDEX($L:$L,MATCH(B504&amp;"|"&amp;A504,$Z:$Z,0)),"—")</f>
        <v>/chauffeur-prive/liege-berne/</v>
      </c>
      <c r="N504" s="14" t="str">
        <f aca="false">IF(LEN("Chauffeur privé "&amp;INDEX(10_Lieux!$J:$J,U504)&amp;" → "&amp;INDEX(10_Lieux!$J:$J,V504)&amp;" | 24h/24")&gt;60,"Chauffeur privé "&amp;INDEX(10_Lieux!$J:$J,U504)&amp;" → "&amp;INDEX(10_Lieux!$J:$J,V504),"Chauffeur privé "&amp;INDEX(10_Lieux!$J:$J,U504)&amp;" → "&amp;INDEX(10_Lieux!$J:$J,V504)&amp;" | 24h/24")</f>
        <v>Chauffeur privé Berne → Liège | 24h/24</v>
      </c>
      <c r="O504" s="14" t="n">
        <f aca="false">LEN(N504)</f>
        <v>38</v>
      </c>
      <c r="P504" s="14" t="str">
        <f aca="false">"Chauffeur privé "&amp;INDEX(10_Lieux!$K:$K,U504)&amp;" vers "&amp;INDEX(10_Lieux!$L:$L,V504)</f>
        <v>Chauffeur privé de Berne vers Liège</v>
      </c>
      <c r="Q504" s="14" t="str">
        <f aca="false">"Chauffeur privé "&amp;INDEX(10_Lieux!$K:$K,U504)&amp;" vers "&amp;INDEX(10_Lieux!$L:$L,V504)&amp;" : env. "&amp;I504&amp;" km, "&amp;J504&amp;" de route. Devis personnalisé, standard 24h/24 et 7j/7."</f>
        <v>Chauffeur privé de Berne vers Liège : env. 540 km, 5 h 45 de route. Devis personnalisé, standard 24h/24 et 7j/7.</v>
      </c>
      <c r="R504" s="14" t="n">
        <f aca="false">LEN(Q504)</f>
        <v>112</v>
      </c>
      <c r="S504" s="14" t="str">
        <f aca="false">INDEX(10_Lieux!$C:$C,U504)</f>
        <v>Suisse</v>
      </c>
      <c r="T504" s="14" t="str">
        <f aca="false">INDEX(10_Lieux!$C:$C,V504)</f>
        <v>Belgique</v>
      </c>
      <c r="U504" s="14" t="n">
        <f aca="false">MATCH(A504,10_Lieux!$A:$A,0)</f>
        <v>123</v>
      </c>
      <c r="V504" s="14" t="n">
        <f aca="false">MATCH(B504,10_Lieux!$A:$A,0)</f>
        <v>94</v>
      </c>
      <c r="W504" s="14" t="n">
        <f aca="false">ROUND(6371*2*ASIN(SQRT(SIN(RADIANS(INDEX(10_Lieux!$F:$F,V504)-INDEX(10_Lieux!$F:$F,U504))/2)^2+COS(RADIANS(INDEX(10_Lieux!$F:$F,U504)))*COS(RADIANS(INDEX(10_Lieux!$F:$F,V504)))*SIN(RADIANS(INDEX(10_Lieux!$G:$G,V504)-INDEX(10_Lieux!$G:$G,U504))/2)^2)),1)</f>
        <v>432.2</v>
      </c>
      <c r="X504" s="14" t="n">
        <f aca="false">ROUND(I504/IF(I504&lt;p_seuil_vitesse,p_vit_lente,p_vit_rapide)*60/15,0)*15</f>
        <v>345</v>
      </c>
      <c r="Y504" s="14" t="n">
        <f aca="false">MAX(IF(INDEX(10_Lieux!$B:$B,U504)&lt;&gt;"Ville",INDEX(10_Lieux!$I:$I,U504),0),IF(INDEX(10_Lieux!$B:$B,V504)&lt;&gt;"Ville",INDEX(10_Lieux!$I:$I,V504),0))</f>
        <v>0</v>
      </c>
      <c r="Z504" s="14" t="str">
        <f aca="false">A504&amp;"|"&amp;B504</f>
        <v>Berne|Liège</v>
      </c>
      <c r="AA504" s="14" t="str">
        <f aca="false">IF(I504&lt;p_local,"Local",IF(I504&lt;p_vv_min,"Courte distance",IF(I504&lt;p_tres_long,"Longue distance","Très longue distance")))</f>
        <v>Longue distance</v>
      </c>
    </row>
    <row r="505" customFormat="false" ht="15" hidden="false" customHeight="true" outlineLevel="0" collapsed="false">
      <c r="A505" s="1" t="s">
        <v>166</v>
      </c>
      <c r="B505" s="1" t="s">
        <v>160</v>
      </c>
      <c r="C505" s="1" t="s">
        <v>33</v>
      </c>
      <c r="D505" s="1" t="s">
        <v>124</v>
      </c>
      <c r="E505" s="1" t="s">
        <v>649</v>
      </c>
      <c r="F505" s="14" t="s">
        <v>40</v>
      </c>
      <c r="G505" s="14" t="str">
        <f aca="false">IF(I505&lt;p_local,"Local → page infra",IF(H505&gt;=p_ph1,"Phase 1",IF(H505&gt;=p_ph2,"Phase 2","Phase 3")))</f>
        <v>Phase 2</v>
      </c>
      <c r="H505" s="14" t="n">
        <f aca="false">IF(I505&lt;p_local,0,IF(C505="Aéroport → Aéroport",p_pts_plein,IF(Y505&gt;0,IF(I505&lt;=Y505,p_pts_plein,IF(I505&lt;=p_mult2*Y505,p_pts_moyen,p_pts_r3)),IF(I505&gt;=p_vv_min,p_pts_plein,IF(I505&gt;=p_vv_moy,p_pts_moyen,p_pts_court))))+IF(INDEX(10_Lieux!$D:$D,U505)=1,p_prio1,p_prio2)+IF(INDEX(10_Lieux!$D:$D,V505)=1,p_prio1,p_prio2)+IF(K505="Oui",p_tf,0)+p_hub*((INDEX(10_Lieux!$H:$H,U505)="Hub")+(INDEX(10_Lieux!$H:$H,V505)="Hub"))+IF(OR(INDEX(10_Lieux!$H:$H,U505)="Premium",INDEX(10_Lieux!$H:$H,V505)="Premium"),p_prem,0))</f>
        <v>70</v>
      </c>
      <c r="I505" s="14" t="n">
        <f aca="false">ROUND(W505*p_facteur,0)</f>
        <v>555</v>
      </c>
      <c r="J505" s="14" t="str">
        <f aca="false">IF(X505&lt;60,X505&amp;" min",INT(X505/60)&amp;" h"&amp;IF(MOD(X505,60)=0,""," "&amp;TEXT(MOD(X505,60),"00")))</f>
        <v>5 h 45</v>
      </c>
      <c r="K505" s="14" t="str">
        <f aca="false">IF(S505&lt;&gt;T505,"Oui","Non")</f>
        <v>Oui</v>
      </c>
      <c r="L505" s="14" t="str">
        <f aca="false">IF(AND(INDEX(10_Lieux!$B:$B,U505)="Ville",INDEX(10_Lieux!$B:$B,V505)="Ville"),"/chauffeur-prive/"&amp;INDEX(10_Lieux!$E:$E,U505)&amp;"-"&amp;INDEX(10_Lieux!$E:$E,V505)&amp;"/","/chauffeur-prive/"&amp;INDEX(10_Lieux!$E:$E,U505)&amp;"/"&amp;INDEX(10_Lieux!$E:$E,V505)&amp;"/")</f>
        <v>/chauffeur-prive/berne-charleroi/</v>
      </c>
      <c r="M505" s="14" t="str">
        <f aca="false">IFERROR(INDEX($L:$L,MATCH(B505&amp;"|"&amp;A505,$Z:$Z,0)),"—")</f>
        <v>/chauffeur-prive/charleroi-berne/</v>
      </c>
      <c r="N505" s="14" t="str">
        <f aca="false">IF(LEN("Chauffeur privé "&amp;INDEX(10_Lieux!$J:$J,U505)&amp;" → "&amp;INDEX(10_Lieux!$J:$J,V505)&amp;" | 24h/24")&gt;60,"Chauffeur privé "&amp;INDEX(10_Lieux!$J:$J,U505)&amp;" → "&amp;INDEX(10_Lieux!$J:$J,V505),"Chauffeur privé "&amp;INDEX(10_Lieux!$J:$J,U505)&amp;" → "&amp;INDEX(10_Lieux!$J:$J,V505)&amp;" | 24h/24")</f>
        <v>Chauffeur privé Berne → Charleroi | 24h/24</v>
      </c>
      <c r="O505" s="14" t="n">
        <f aca="false">LEN(N505)</f>
        <v>42</v>
      </c>
      <c r="P505" s="14" t="str">
        <f aca="false">"Chauffeur privé "&amp;INDEX(10_Lieux!$K:$K,U505)&amp;" vers "&amp;INDEX(10_Lieux!$L:$L,V505)</f>
        <v>Chauffeur privé de Berne vers Charleroi</v>
      </c>
      <c r="Q505" s="14" t="str">
        <f aca="false">"Chauffeur privé "&amp;INDEX(10_Lieux!$K:$K,U505)&amp;" vers "&amp;INDEX(10_Lieux!$L:$L,V505)&amp;" : env. "&amp;I505&amp;" km, "&amp;J505&amp;" de route. Devis personnalisé, standard 24h/24 et 7j/7."</f>
        <v>Chauffeur privé de Berne vers Charleroi : env. 555 km, 5 h 45 de route. Devis personnalisé, standard 24h/24 et 7j/7.</v>
      </c>
      <c r="R505" s="14" t="n">
        <f aca="false">LEN(Q505)</f>
        <v>116</v>
      </c>
      <c r="S505" s="14" t="str">
        <f aca="false">INDEX(10_Lieux!$C:$C,U505)</f>
        <v>Suisse</v>
      </c>
      <c r="T505" s="14" t="str">
        <f aca="false">INDEX(10_Lieux!$C:$C,V505)</f>
        <v>Belgique</v>
      </c>
      <c r="U505" s="14" t="n">
        <f aca="false">MATCH(A505,10_Lieux!$A:$A,0)</f>
        <v>123</v>
      </c>
      <c r="V505" s="14" t="n">
        <f aca="false">MATCH(B505,10_Lieux!$A:$A,0)</f>
        <v>96</v>
      </c>
      <c r="W505" s="14" t="n">
        <f aca="false">ROUND(6371*2*ASIN(SQRT(SIN(RADIANS(INDEX(10_Lieux!$F:$F,V505)-INDEX(10_Lieux!$F:$F,U505))/2)^2+COS(RADIANS(INDEX(10_Lieux!$F:$F,U505)))*COS(RADIANS(INDEX(10_Lieux!$F:$F,V505)))*SIN(RADIANS(INDEX(10_Lieux!$G:$G,V505)-INDEX(10_Lieux!$G:$G,U505))/2)^2)),1)</f>
        <v>443.6</v>
      </c>
      <c r="X505" s="14" t="n">
        <f aca="false">ROUND(I505/IF(I505&lt;p_seuil_vitesse,p_vit_lente,p_vit_rapide)*60/15,0)*15</f>
        <v>345</v>
      </c>
      <c r="Y505" s="14" t="n">
        <f aca="false">MAX(IF(INDEX(10_Lieux!$B:$B,U505)&lt;&gt;"Ville",INDEX(10_Lieux!$I:$I,U505),0),IF(INDEX(10_Lieux!$B:$B,V505)&lt;&gt;"Ville",INDEX(10_Lieux!$I:$I,V505),0))</f>
        <v>0</v>
      </c>
      <c r="Z505" s="14" t="str">
        <f aca="false">A505&amp;"|"&amp;B505</f>
        <v>Berne|Charleroi</v>
      </c>
      <c r="AA505" s="14" t="str">
        <f aca="false">IF(I505&lt;p_local,"Local",IF(I505&lt;p_vv_min,"Courte distance",IF(I505&lt;p_tres_long,"Longue distance","Très longue distance")))</f>
        <v>Longue distance</v>
      </c>
    </row>
    <row r="506" customFormat="false" ht="15" hidden="false" customHeight="true" outlineLevel="0" collapsed="false">
      <c r="A506" s="1" t="s">
        <v>166</v>
      </c>
      <c r="B506" s="1" t="s">
        <v>162</v>
      </c>
      <c r="C506" s="1" t="s">
        <v>33</v>
      </c>
      <c r="D506" s="1" t="s">
        <v>124</v>
      </c>
      <c r="E506" s="1" t="s">
        <v>650</v>
      </c>
      <c r="F506" s="14" t="s">
        <v>40</v>
      </c>
      <c r="G506" s="14" t="str">
        <f aca="false">IF(I506&lt;p_local,"Local → page infra",IF(H506&gt;=p_ph1,"Phase 1",IF(H506&gt;=p_ph2,"Phase 2","Phase 3")))</f>
        <v>Phase 3</v>
      </c>
      <c r="H506" s="14" t="n">
        <f aca="false">IF(I506&lt;p_local,0,IF(C506="Aéroport → Aéroport",p_pts_plein,IF(Y506&gt;0,IF(I506&lt;=Y506,p_pts_plein,IF(I506&lt;=p_mult2*Y506,p_pts_moyen,p_pts_r3)),IF(I506&gt;=p_vv_min,p_pts_plein,IF(I506&gt;=p_vv_moy,p_pts_moyen,p_pts_court))))+IF(INDEX(10_Lieux!$D:$D,U506)=1,p_prio1,p_prio2)+IF(INDEX(10_Lieux!$D:$D,V506)=1,p_prio1,p_prio2)+IF(K506="Oui",p_tf,0)+p_hub*((INDEX(10_Lieux!$H:$H,U506)="Hub")+(INDEX(10_Lieux!$H:$H,V506)="Hub"))+IF(OR(INDEX(10_Lieux!$H:$H,U506)="Premium",INDEX(10_Lieux!$H:$H,V506)="Premium"),p_prem,0))</f>
        <v>45</v>
      </c>
      <c r="I506" s="14" t="n">
        <f aca="false">ROUND(W506*p_facteur,0)</f>
        <v>86</v>
      </c>
      <c r="J506" s="14" t="str">
        <f aca="false">IF(X506&lt;60,X506&amp;" min",INT(X506/60)&amp;" h"&amp;IF(MOD(X506,60)=0,""," "&amp;TEXT(MOD(X506,60),"00")))</f>
        <v>1 h 15</v>
      </c>
      <c r="K506" s="14" t="str">
        <f aca="false">IF(S506&lt;&gt;T506,"Oui","Non")</f>
        <v>Non</v>
      </c>
      <c r="L506" s="14" t="str">
        <f aca="false">IF(AND(INDEX(10_Lieux!$B:$B,U506)="Ville",INDEX(10_Lieux!$B:$B,V506)="Ville"),"/chauffeur-prive/"&amp;INDEX(10_Lieux!$E:$E,U506)&amp;"-"&amp;INDEX(10_Lieux!$E:$E,V506)&amp;"/","/chauffeur-prive/"&amp;INDEX(10_Lieux!$E:$E,U506)&amp;"/"&amp;INDEX(10_Lieux!$E:$E,V506)&amp;"/")</f>
        <v>/chauffeur-prive/berne-bale/</v>
      </c>
      <c r="M506" s="14" t="str">
        <f aca="false">IFERROR(INDEX($L:$L,MATCH(B506&amp;"|"&amp;A506,$Z:$Z,0)),"—")</f>
        <v>/chauffeur-prive/bale-berne/</v>
      </c>
      <c r="N506" s="14" t="str">
        <f aca="false">IF(LEN("Chauffeur privé "&amp;INDEX(10_Lieux!$J:$J,U506)&amp;" → "&amp;INDEX(10_Lieux!$J:$J,V506)&amp;" | 24h/24")&gt;60,"Chauffeur privé "&amp;INDEX(10_Lieux!$J:$J,U506)&amp;" → "&amp;INDEX(10_Lieux!$J:$J,V506),"Chauffeur privé "&amp;INDEX(10_Lieux!$J:$J,U506)&amp;" → "&amp;INDEX(10_Lieux!$J:$J,V506)&amp;" | 24h/24")</f>
        <v>Chauffeur privé Berne → Bâle | 24h/24</v>
      </c>
      <c r="O506" s="14" t="n">
        <f aca="false">LEN(N506)</f>
        <v>37</v>
      </c>
      <c r="P506" s="14" t="str">
        <f aca="false">"Chauffeur privé "&amp;INDEX(10_Lieux!$K:$K,U506)&amp;" vers "&amp;INDEX(10_Lieux!$L:$L,V506)</f>
        <v>Chauffeur privé de Berne vers Bâle</v>
      </c>
      <c r="Q506" s="14" t="str">
        <f aca="false">"Chauffeur privé "&amp;INDEX(10_Lieux!$K:$K,U506)&amp;" vers "&amp;INDEX(10_Lieux!$L:$L,V506)&amp;" : env. "&amp;I506&amp;" km, "&amp;J506&amp;" de route. Devis personnalisé, standard 24h/24 et 7j/7."</f>
        <v>Chauffeur privé de Berne vers Bâle : env. 86 km, 1 h 15 de route. Devis personnalisé, standard 24h/24 et 7j/7.</v>
      </c>
      <c r="R506" s="14" t="n">
        <f aca="false">LEN(Q506)</f>
        <v>110</v>
      </c>
      <c r="S506" s="14" t="str">
        <f aca="false">INDEX(10_Lieux!$C:$C,U506)</f>
        <v>Suisse</v>
      </c>
      <c r="T506" s="14" t="str">
        <f aca="false">INDEX(10_Lieux!$C:$C,V506)</f>
        <v>Suisse</v>
      </c>
      <c r="U506" s="14" t="n">
        <f aca="false">MATCH(A506,10_Lieux!$A:$A,0)</f>
        <v>123</v>
      </c>
      <c r="V506" s="14" t="n">
        <f aca="false">MATCH(B506,10_Lieux!$A:$A,0)</f>
        <v>121</v>
      </c>
      <c r="W506" s="14" t="n">
        <f aca="false">ROUND(6371*2*ASIN(SQRT(SIN(RADIANS(INDEX(10_Lieux!$F:$F,V506)-INDEX(10_Lieux!$F:$F,U506))/2)^2+COS(RADIANS(INDEX(10_Lieux!$F:$F,U506)))*COS(RADIANS(INDEX(10_Lieux!$F:$F,V506)))*SIN(RADIANS(INDEX(10_Lieux!$G:$G,V506)-INDEX(10_Lieux!$G:$G,U506))/2)^2)),1)</f>
        <v>68.9</v>
      </c>
      <c r="X506" s="14" t="n">
        <f aca="false">ROUND(I506/IF(I506&lt;p_seuil_vitesse,p_vit_lente,p_vit_rapide)*60/15,0)*15</f>
        <v>75</v>
      </c>
      <c r="Y506" s="14" t="n">
        <f aca="false">MAX(IF(INDEX(10_Lieux!$B:$B,U506)&lt;&gt;"Ville",INDEX(10_Lieux!$I:$I,U506),0),IF(INDEX(10_Lieux!$B:$B,V506)&lt;&gt;"Ville",INDEX(10_Lieux!$I:$I,V506),0))</f>
        <v>0</v>
      </c>
      <c r="Z506" s="14" t="str">
        <f aca="false">A506&amp;"|"&amp;B506</f>
        <v>Berne|Bâle</v>
      </c>
      <c r="AA506" s="14" t="str">
        <f aca="false">IF(I506&lt;p_local,"Local",IF(I506&lt;p_vv_min,"Courte distance",IF(I506&lt;p_tres_long,"Longue distance","Très longue distance")))</f>
        <v>Courte distance</v>
      </c>
    </row>
    <row r="507" customFormat="false" ht="15" hidden="false" customHeight="true" outlineLevel="0" collapsed="false">
      <c r="A507" s="1" t="s">
        <v>166</v>
      </c>
      <c r="B507" s="1" t="s">
        <v>164</v>
      </c>
      <c r="C507" s="1" t="s">
        <v>33</v>
      </c>
      <c r="D507" s="1" t="s">
        <v>124</v>
      </c>
      <c r="E507" s="1" t="s">
        <v>651</v>
      </c>
      <c r="F507" s="14" t="s">
        <v>40</v>
      </c>
      <c r="G507" s="14" t="str">
        <f aca="false">IF(I507&lt;p_local,"Local → page infra",IF(H507&gt;=p_ph1,"Phase 1",IF(H507&gt;=p_ph2,"Phase 2","Phase 3")))</f>
        <v>Phase 2</v>
      </c>
      <c r="H507" s="14" t="n">
        <f aca="false">IF(I507&lt;p_local,0,IF(C507="Aéroport → Aéroport",p_pts_plein,IF(Y507&gt;0,IF(I507&lt;=Y507,p_pts_plein,IF(I507&lt;=p_mult2*Y507,p_pts_moyen,p_pts_r3)),IF(I507&gt;=p_vv_min,p_pts_plein,IF(I507&gt;=p_vv_moy,p_pts_moyen,p_pts_court))))+IF(INDEX(10_Lieux!$D:$D,U507)=1,p_prio1,p_prio2)+IF(INDEX(10_Lieux!$D:$D,V507)=1,p_prio1,p_prio2)+IF(K507="Oui",p_tf,0)+p_hub*((INDEX(10_Lieux!$H:$H,U507)="Hub")+(INDEX(10_Lieux!$H:$H,V507)="Hub"))+IF(OR(INDEX(10_Lieux!$H:$H,U507)="Premium",INDEX(10_Lieux!$H:$H,V507)="Premium"),p_prem,0))</f>
        <v>70</v>
      </c>
      <c r="I507" s="14" t="n">
        <f aca="false">ROUND(W507*p_facteur,0)</f>
        <v>119</v>
      </c>
      <c r="J507" s="14" t="str">
        <f aca="false">IF(X507&lt;60,X507&amp;" min",INT(X507/60)&amp;" h"&amp;IF(MOD(X507,60)=0,""," "&amp;TEXT(MOD(X507,60),"00")))</f>
        <v>1 h 15</v>
      </c>
      <c r="K507" s="14" t="str">
        <f aca="false">IF(S507&lt;&gt;T507,"Oui","Non")</f>
        <v>Non</v>
      </c>
      <c r="L507" s="14" t="str">
        <f aca="false">IF(AND(INDEX(10_Lieux!$B:$B,U507)="Ville",INDEX(10_Lieux!$B:$B,V507)="Ville"),"/chauffeur-prive/"&amp;INDEX(10_Lieux!$E:$E,U507)&amp;"-"&amp;INDEX(10_Lieux!$E:$E,V507)&amp;"/","/chauffeur-prive/"&amp;INDEX(10_Lieux!$E:$E,U507)&amp;"/"&amp;INDEX(10_Lieux!$E:$E,V507)&amp;"/")</f>
        <v>/chauffeur-prive/berne-zurich/</v>
      </c>
      <c r="M507" s="14" t="str">
        <f aca="false">IFERROR(INDEX($L:$L,MATCH(B507&amp;"|"&amp;A507,$Z:$Z,0)),"—")</f>
        <v>/chauffeur-prive/zurich-berne/</v>
      </c>
      <c r="N507" s="14" t="str">
        <f aca="false">IF(LEN("Chauffeur privé "&amp;INDEX(10_Lieux!$J:$J,U507)&amp;" → "&amp;INDEX(10_Lieux!$J:$J,V507)&amp;" | 24h/24")&gt;60,"Chauffeur privé "&amp;INDEX(10_Lieux!$J:$J,U507)&amp;" → "&amp;INDEX(10_Lieux!$J:$J,V507),"Chauffeur privé "&amp;INDEX(10_Lieux!$J:$J,U507)&amp;" → "&amp;INDEX(10_Lieux!$J:$J,V507)&amp;" | 24h/24")</f>
        <v>Chauffeur privé Berne → Zurich | 24h/24</v>
      </c>
      <c r="O507" s="14" t="n">
        <f aca="false">LEN(N507)</f>
        <v>39</v>
      </c>
      <c r="P507" s="14" t="str">
        <f aca="false">"Chauffeur privé "&amp;INDEX(10_Lieux!$K:$K,U507)&amp;" vers "&amp;INDEX(10_Lieux!$L:$L,V507)</f>
        <v>Chauffeur privé de Berne vers Zurich</v>
      </c>
      <c r="Q507" s="14" t="str">
        <f aca="false">"Chauffeur privé "&amp;INDEX(10_Lieux!$K:$K,U507)&amp;" vers "&amp;INDEX(10_Lieux!$L:$L,V507)&amp;" : env. "&amp;I507&amp;" km, "&amp;J507&amp;" de route. Devis personnalisé, standard 24h/24 et 7j/7."</f>
        <v>Chauffeur privé de Berne vers Zurich : env. 119 km, 1 h 15 de route. Devis personnalisé, standard 24h/24 et 7j/7.</v>
      </c>
      <c r="R507" s="14" t="n">
        <f aca="false">LEN(Q507)</f>
        <v>113</v>
      </c>
      <c r="S507" s="14" t="str">
        <f aca="false">INDEX(10_Lieux!$C:$C,U507)</f>
        <v>Suisse</v>
      </c>
      <c r="T507" s="14" t="str">
        <f aca="false">INDEX(10_Lieux!$C:$C,V507)</f>
        <v>Suisse</v>
      </c>
      <c r="U507" s="14" t="n">
        <f aca="false">MATCH(A507,10_Lieux!$A:$A,0)</f>
        <v>123</v>
      </c>
      <c r="V507" s="14" t="n">
        <f aca="false">MATCH(B507,10_Lieux!$A:$A,0)</f>
        <v>122</v>
      </c>
      <c r="W507" s="14" t="n">
        <f aca="false">ROUND(6371*2*ASIN(SQRT(SIN(RADIANS(INDEX(10_Lieux!$F:$F,V507)-INDEX(10_Lieux!$F:$F,U507))/2)^2+COS(RADIANS(INDEX(10_Lieux!$F:$F,U507)))*COS(RADIANS(INDEX(10_Lieux!$F:$F,V507)))*SIN(RADIANS(INDEX(10_Lieux!$G:$G,V507)-INDEX(10_Lieux!$G:$G,U507))/2)^2)),1)</f>
        <v>95.4</v>
      </c>
      <c r="X507" s="14" t="n">
        <f aca="false">ROUND(I507/IF(I507&lt;p_seuil_vitesse,p_vit_lente,p_vit_rapide)*60/15,0)*15</f>
        <v>75</v>
      </c>
      <c r="Y507" s="14" t="n">
        <f aca="false">MAX(IF(INDEX(10_Lieux!$B:$B,U507)&lt;&gt;"Ville",INDEX(10_Lieux!$I:$I,U507),0),IF(INDEX(10_Lieux!$B:$B,V507)&lt;&gt;"Ville",INDEX(10_Lieux!$I:$I,V507),0))</f>
        <v>0</v>
      </c>
      <c r="Z507" s="14" t="str">
        <f aca="false">A507&amp;"|"&amp;B507</f>
        <v>Berne|Zurich</v>
      </c>
      <c r="AA507" s="14" t="str">
        <f aca="false">IF(I507&lt;p_local,"Local",IF(I507&lt;p_vv_min,"Courte distance",IF(I507&lt;p_tres_long,"Longue distance","Très longue distance")))</f>
        <v>Longue distance</v>
      </c>
    </row>
    <row r="508" customFormat="false" ht="15" hidden="false" customHeight="true" outlineLevel="0" collapsed="false">
      <c r="A508" s="1" t="s">
        <v>652</v>
      </c>
      <c r="B508" s="1" t="s">
        <v>123</v>
      </c>
      <c r="C508" s="1" t="s">
        <v>34</v>
      </c>
      <c r="D508" s="1" t="s">
        <v>653</v>
      </c>
      <c r="E508" s="1" t="s">
        <v>654</v>
      </c>
      <c r="F508" s="14" t="s">
        <v>40</v>
      </c>
      <c r="G508" s="14" t="str">
        <f aca="false">IF(I508&lt;p_local,"Local → page infra",IF(H508&gt;=p_ph1,"Phase 1",IF(H508&gt;=p_ph2,"Phase 2","Phase 3")))</f>
        <v>Phase 1</v>
      </c>
      <c r="H508" s="14" t="n">
        <f aca="false">IF(I508&lt;p_local,0,IF(C508="Aéroport → Aéroport",p_pts_plein,IF(Y508&gt;0,IF(I508&lt;=Y508,p_pts_plein,IF(I508&lt;=p_mult2*Y508,p_pts_moyen,p_pts_r3)),IF(I508&gt;=p_vv_min,p_pts_plein,IF(I508&gt;=p_vv_moy,p_pts_moyen,p_pts_court))))+IF(INDEX(10_Lieux!$D:$D,U508)=1,p_prio1,p_prio2)+IF(INDEX(10_Lieux!$D:$D,V508)=1,p_prio1,p_prio2)+IF(K508="Oui",p_tf,0)+p_hub*((INDEX(10_Lieux!$H:$H,U508)="Hub")+(INDEX(10_Lieux!$H:$H,V508)="Hub"))+IF(OR(INDEX(10_Lieux!$H:$H,U508)="Premium",INDEX(10_Lieux!$H:$H,V508)="Premium"),p_prem,0))</f>
        <v>80</v>
      </c>
      <c r="I508" s="14" t="n">
        <f aca="false">ROUND(W508*p_facteur,0)</f>
        <v>500</v>
      </c>
      <c r="J508" s="14" t="str">
        <f aca="false">IF(X508&lt;60,X508&amp;" min",INT(X508/60)&amp;" h"&amp;IF(MOD(X508,60)=0,""," "&amp;TEXT(MOD(X508,60),"00")))</f>
        <v>5 h 15</v>
      </c>
      <c r="K508" s="14" t="str">
        <f aca="false">IF(S508&lt;&gt;T508,"Oui","Non")</f>
        <v>Non</v>
      </c>
      <c r="L508" s="14" t="str">
        <f aca="false">IF(AND(INDEX(10_Lieux!$B:$B,U508)="Ville",INDEX(10_Lieux!$B:$B,V508)="Ville"),"/chauffeur-prive/"&amp;INDEX(10_Lieux!$E:$E,U508)&amp;"-"&amp;INDEX(10_Lieux!$E:$E,V508)&amp;"/","/chauffeur-prive/"&amp;INDEX(10_Lieux!$E:$E,U508)&amp;"/"&amp;INDEX(10_Lieux!$E:$E,V508)&amp;"/")</f>
        <v>/chauffeur-prive/aeroport-paris-charles-de-gaulle/lyon/</v>
      </c>
      <c r="M508" s="14" t="str">
        <f aca="false">IFERROR(INDEX($L:$L,MATCH(B508&amp;"|"&amp;A508,$Z:$Z,0)),"—")</f>
        <v>/chauffeur-prive/lyon/aeroport-paris-charles-de-gaulle/</v>
      </c>
      <c r="N508" s="14" t="str">
        <f aca="false">IF(LEN("Chauffeur privé "&amp;INDEX(10_Lieux!$J:$J,U508)&amp;" → "&amp;INDEX(10_Lieux!$J:$J,V508)&amp;" | 24h/24")&gt;60,"Chauffeur privé "&amp;INDEX(10_Lieux!$J:$J,U508)&amp;" → "&amp;INDEX(10_Lieux!$J:$J,V508),"Chauffeur privé "&amp;INDEX(10_Lieux!$J:$J,U508)&amp;" → "&amp;INDEX(10_Lieux!$J:$J,V508)&amp;" | 24h/24")</f>
        <v>Chauffeur privé Aéroport Paris-CDG → Lyon | 24h/24</v>
      </c>
      <c r="O508" s="14" t="n">
        <f aca="false">LEN(N508)</f>
        <v>50</v>
      </c>
      <c r="P508" s="14" t="str">
        <f aca="false">"Chauffeur privé "&amp;INDEX(10_Lieux!$K:$K,U508)&amp;" vers "&amp;INDEX(10_Lieux!$L:$L,V508)</f>
        <v>Chauffeur privé de l'aéroport Paris-CDG vers Lyon</v>
      </c>
      <c r="Q508" s="14" t="str">
        <f aca="false">"Chauffeur privé "&amp;INDEX(10_Lieux!$K:$K,U508)&amp;" vers "&amp;INDEX(10_Lieux!$L:$L,V508)&amp;" : env. "&amp;I508&amp;" km, "&amp;J508&amp;" de route. Devis personnalisé, standard 24h/24 et 7j/7."</f>
        <v>Chauffeur privé de l'aéroport Paris-CDG vers Lyon : env. 500 km, 5 h 15 de route. Devis personnalisé, standard 24h/24 et 7j/7.</v>
      </c>
      <c r="R508" s="14" t="n">
        <f aca="false">LEN(Q508)</f>
        <v>126</v>
      </c>
      <c r="S508" s="14" t="str">
        <f aca="false">INDEX(10_Lieux!$C:$C,U508)</f>
        <v>France</v>
      </c>
      <c r="T508" s="14" t="str">
        <f aca="false">INDEX(10_Lieux!$C:$C,V508)</f>
        <v>France</v>
      </c>
      <c r="U508" s="14" t="n">
        <f aca="false">MATCH(A508,10_Lieux!$A:$A,0)</f>
        <v>132</v>
      </c>
      <c r="V508" s="14" t="n">
        <f aca="false">MATCH(B508,10_Lieux!$A:$A,0)</f>
        <v>8</v>
      </c>
      <c r="W508" s="14" t="n">
        <f aca="false">ROUND(6371*2*ASIN(SQRT(SIN(RADIANS(INDEX(10_Lieux!$F:$F,V508)-INDEX(10_Lieux!$F:$F,U508))/2)^2+COS(RADIANS(INDEX(10_Lieux!$F:$F,U508)))*COS(RADIANS(INDEX(10_Lieux!$F:$F,V508)))*SIN(RADIANS(INDEX(10_Lieux!$G:$G,V508)-INDEX(10_Lieux!$G:$G,U508))/2)^2)),1)</f>
        <v>399.8</v>
      </c>
      <c r="X508" s="14" t="n">
        <f aca="false">ROUND(I508/IF(I508&lt;p_seuil_vitesse,p_vit_lente,p_vit_rapide)*60/15,0)*15</f>
        <v>315</v>
      </c>
      <c r="Y508" s="14" t="n">
        <f aca="false">MAX(IF(INDEX(10_Lieux!$B:$B,U508)&lt;&gt;"Ville",INDEX(10_Lieux!$I:$I,U508),0),IF(INDEX(10_Lieux!$B:$B,V508)&lt;&gt;"Ville",INDEX(10_Lieux!$I:$I,V508),0))</f>
        <v>500</v>
      </c>
      <c r="Z508" s="14" t="str">
        <f aca="false">A508&amp;"|"&amp;B508</f>
        <v>Paris Charles de Gaulle|Lyon</v>
      </c>
      <c r="AA508" s="14" t="str">
        <f aca="false">IF(I508&lt;p_local,"Local",IF(I508&lt;p_vv_min,"Courte distance",IF(I508&lt;p_tres_long,"Longue distance","Très longue distance")))</f>
        <v>Longue distance</v>
      </c>
    </row>
    <row r="509" customFormat="false" ht="15" hidden="false" customHeight="true" outlineLevel="0" collapsed="false">
      <c r="A509" s="1" t="s">
        <v>123</v>
      </c>
      <c r="B509" s="1" t="s">
        <v>652</v>
      </c>
      <c r="C509" s="1" t="s">
        <v>35</v>
      </c>
      <c r="D509" s="1" t="s">
        <v>653</v>
      </c>
      <c r="E509" s="1" t="s">
        <v>655</v>
      </c>
      <c r="F509" s="14" t="s">
        <v>40</v>
      </c>
      <c r="G509" s="14" t="str">
        <f aca="false">IF(I509&lt;p_local,"Local → page infra",IF(H509&gt;=p_ph1,"Phase 1",IF(H509&gt;=p_ph2,"Phase 2","Phase 3")))</f>
        <v>Phase 1</v>
      </c>
      <c r="H509" s="14" t="n">
        <f aca="false">IF(I509&lt;p_local,0,IF(C509="Aéroport → Aéroport",p_pts_plein,IF(Y509&gt;0,IF(I509&lt;=Y509,p_pts_plein,IF(I509&lt;=p_mult2*Y509,p_pts_moyen,p_pts_r3)),IF(I509&gt;=p_vv_min,p_pts_plein,IF(I509&gt;=p_vv_moy,p_pts_moyen,p_pts_court))))+IF(INDEX(10_Lieux!$D:$D,U509)=1,p_prio1,p_prio2)+IF(INDEX(10_Lieux!$D:$D,V509)=1,p_prio1,p_prio2)+IF(K509="Oui",p_tf,0)+p_hub*((INDEX(10_Lieux!$H:$H,U509)="Hub")+(INDEX(10_Lieux!$H:$H,V509)="Hub"))+IF(OR(INDEX(10_Lieux!$H:$H,U509)="Premium",INDEX(10_Lieux!$H:$H,V509)="Premium"),p_prem,0))</f>
        <v>80</v>
      </c>
      <c r="I509" s="14" t="n">
        <f aca="false">ROUND(W509*p_facteur,0)</f>
        <v>500</v>
      </c>
      <c r="J509" s="14" t="str">
        <f aca="false">IF(X509&lt;60,X509&amp;" min",INT(X509/60)&amp;" h"&amp;IF(MOD(X509,60)=0,""," "&amp;TEXT(MOD(X509,60),"00")))</f>
        <v>5 h 15</v>
      </c>
      <c r="K509" s="14" t="str">
        <f aca="false">IF(S509&lt;&gt;T509,"Oui","Non")</f>
        <v>Non</v>
      </c>
      <c r="L509" s="14" t="str">
        <f aca="false">IF(AND(INDEX(10_Lieux!$B:$B,U509)="Ville",INDEX(10_Lieux!$B:$B,V509)="Ville"),"/chauffeur-prive/"&amp;INDEX(10_Lieux!$E:$E,U509)&amp;"-"&amp;INDEX(10_Lieux!$E:$E,V509)&amp;"/","/chauffeur-prive/"&amp;INDEX(10_Lieux!$E:$E,U509)&amp;"/"&amp;INDEX(10_Lieux!$E:$E,V509)&amp;"/")</f>
        <v>/chauffeur-prive/lyon/aeroport-paris-charles-de-gaulle/</v>
      </c>
      <c r="M509" s="14" t="str">
        <f aca="false">IFERROR(INDEX($L:$L,MATCH(B509&amp;"|"&amp;A509,$Z:$Z,0)),"—")</f>
        <v>/chauffeur-prive/aeroport-paris-charles-de-gaulle/lyon/</v>
      </c>
      <c r="N509" s="14" t="str">
        <f aca="false">IF(LEN("Chauffeur privé "&amp;INDEX(10_Lieux!$J:$J,U509)&amp;" → "&amp;INDEX(10_Lieux!$J:$J,V509)&amp;" | 24h/24")&gt;60,"Chauffeur privé "&amp;INDEX(10_Lieux!$J:$J,U509)&amp;" → "&amp;INDEX(10_Lieux!$J:$J,V509),"Chauffeur privé "&amp;INDEX(10_Lieux!$J:$J,U509)&amp;" → "&amp;INDEX(10_Lieux!$J:$J,V509)&amp;" | 24h/24")</f>
        <v>Chauffeur privé Lyon → Aéroport Paris-CDG | 24h/24</v>
      </c>
      <c r="O509" s="14" t="n">
        <f aca="false">LEN(N509)</f>
        <v>50</v>
      </c>
      <c r="P509" s="14" t="str">
        <f aca="false">"Chauffeur privé "&amp;INDEX(10_Lieux!$K:$K,U509)&amp;" vers "&amp;INDEX(10_Lieux!$L:$L,V509)</f>
        <v>Chauffeur privé de Lyon vers l'aéroport Paris-CDG</v>
      </c>
      <c r="Q509" s="14" t="str">
        <f aca="false">"Chauffeur privé "&amp;INDEX(10_Lieux!$K:$K,U509)&amp;" vers "&amp;INDEX(10_Lieux!$L:$L,V509)&amp;" : env. "&amp;I509&amp;" km, "&amp;J509&amp;" de route. Devis personnalisé, standard 24h/24 et 7j/7."</f>
        <v>Chauffeur privé de Lyon vers l'aéroport Paris-CDG : env. 500 km, 5 h 15 de route. Devis personnalisé, standard 24h/24 et 7j/7.</v>
      </c>
      <c r="R509" s="14" t="n">
        <f aca="false">LEN(Q509)</f>
        <v>126</v>
      </c>
      <c r="S509" s="14" t="str">
        <f aca="false">INDEX(10_Lieux!$C:$C,U509)</f>
        <v>France</v>
      </c>
      <c r="T509" s="14" t="str">
        <f aca="false">INDEX(10_Lieux!$C:$C,V509)</f>
        <v>France</v>
      </c>
      <c r="U509" s="14" t="n">
        <f aca="false">MATCH(A509,10_Lieux!$A:$A,0)</f>
        <v>8</v>
      </c>
      <c r="V509" s="14" t="n">
        <f aca="false">MATCH(B509,10_Lieux!$A:$A,0)</f>
        <v>132</v>
      </c>
      <c r="W509" s="14" t="n">
        <f aca="false">ROUND(6371*2*ASIN(SQRT(SIN(RADIANS(INDEX(10_Lieux!$F:$F,V509)-INDEX(10_Lieux!$F:$F,U509))/2)^2+COS(RADIANS(INDEX(10_Lieux!$F:$F,U509)))*COS(RADIANS(INDEX(10_Lieux!$F:$F,V509)))*SIN(RADIANS(INDEX(10_Lieux!$G:$G,V509)-INDEX(10_Lieux!$G:$G,U509))/2)^2)),1)</f>
        <v>399.8</v>
      </c>
      <c r="X509" s="14" t="n">
        <f aca="false">ROUND(I509/IF(I509&lt;p_seuil_vitesse,p_vit_lente,p_vit_rapide)*60/15,0)*15</f>
        <v>315</v>
      </c>
      <c r="Y509" s="14" t="n">
        <f aca="false">MAX(IF(INDEX(10_Lieux!$B:$B,U509)&lt;&gt;"Ville",INDEX(10_Lieux!$I:$I,U509),0),IF(INDEX(10_Lieux!$B:$B,V509)&lt;&gt;"Ville",INDEX(10_Lieux!$I:$I,V509),0))</f>
        <v>500</v>
      </c>
      <c r="Z509" s="14" t="str">
        <f aca="false">A509&amp;"|"&amp;B509</f>
        <v>Lyon|Paris Charles de Gaulle</v>
      </c>
      <c r="AA509" s="14" t="str">
        <f aca="false">IF(I509&lt;p_local,"Local",IF(I509&lt;p_vv_min,"Courte distance",IF(I509&lt;p_tres_long,"Longue distance","Très longue distance")))</f>
        <v>Longue distance</v>
      </c>
    </row>
    <row r="510" customFormat="false" ht="15" hidden="false" customHeight="true" outlineLevel="0" collapsed="false">
      <c r="A510" s="1" t="s">
        <v>652</v>
      </c>
      <c r="B510" s="1" t="s">
        <v>126</v>
      </c>
      <c r="C510" s="1" t="s">
        <v>34</v>
      </c>
      <c r="D510" s="1" t="s">
        <v>653</v>
      </c>
      <c r="E510" s="1" t="s">
        <v>656</v>
      </c>
      <c r="F510" s="14" t="s">
        <v>40</v>
      </c>
      <c r="G510" s="14" t="str">
        <f aca="false">IF(I510&lt;p_local,"Local → page infra",IF(H510&gt;=p_ph1,"Phase 1",IF(H510&gt;=p_ph2,"Phase 2","Phase 3")))</f>
        <v>Phase 2</v>
      </c>
      <c r="H510" s="14" t="n">
        <f aca="false">IF(I510&lt;p_local,0,IF(C510="Aéroport → Aéroport",p_pts_plein,IF(Y510&gt;0,IF(I510&lt;=Y510,p_pts_plein,IF(I510&lt;=p_mult2*Y510,p_pts_moyen,p_pts_r3)),IF(I510&gt;=p_vv_min,p_pts_plein,IF(I510&gt;=p_vv_moy,p_pts_moyen,p_pts_court))))+IF(INDEX(10_Lieux!$D:$D,U510)=1,p_prio1,p_prio2)+IF(INDEX(10_Lieux!$D:$D,V510)=1,p_prio1,p_prio2)+IF(K510="Oui",p_tf,0)+p_hub*((INDEX(10_Lieux!$H:$H,U510)="Hub")+(INDEX(10_Lieux!$H:$H,V510)="Hub"))+IF(OR(INDEX(10_Lieux!$H:$H,U510)="Premium",INDEX(10_Lieux!$H:$H,V510)="Premium"),p_prem,0))</f>
        <v>65</v>
      </c>
      <c r="I510" s="14" t="n">
        <f aca="false">ROUND(W510*p_facteur,0)</f>
        <v>864</v>
      </c>
      <c r="J510" s="14" t="str">
        <f aca="false">IF(X510&lt;60,X510&amp;" min",INT(X510/60)&amp;" h"&amp;IF(MOD(X510,60)=0,""," "&amp;TEXT(MOD(X510,60),"00")))</f>
        <v>9 h</v>
      </c>
      <c r="K510" s="14" t="str">
        <f aca="false">IF(S510&lt;&gt;T510,"Oui","Non")</f>
        <v>Non</v>
      </c>
      <c r="L510" s="14" t="str">
        <f aca="false">IF(AND(INDEX(10_Lieux!$B:$B,U510)="Ville",INDEX(10_Lieux!$B:$B,V510)="Ville"),"/chauffeur-prive/"&amp;INDEX(10_Lieux!$E:$E,U510)&amp;"-"&amp;INDEX(10_Lieux!$E:$E,V510)&amp;"/","/chauffeur-prive/"&amp;INDEX(10_Lieux!$E:$E,U510)&amp;"/"&amp;INDEX(10_Lieux!$E:$E,V510)&amp;"/")</f>
        <v>/chauffeur-prive/aeroport-paris-charles-de-gaulle/nice/</v>
      </c>
      <c r="M510" s="14" t="str">
        <f aca="false">IFERROR(INDEX($L:$L,MATCH(B510&amp;"|"&amp;A510,$Z:$Z,0)),"—")</f>
        <v>/chauffeur-prive/nice/aeroport-paris-charles-de-gaulle/</v>
      </c>
      <c r="N510" s="14" t="str">
        <f aca="false">IF(LEN("Chauffeur privé "&amp;INDEX(10_Lieux!$J:$J,U510)&amp;" → "&amp;INDEX(10_Lieux!$J:$J,V510)&amp;" | 24h/24")&gt;60,"Chauffeur privé "&amp;INDEX(10_Lieux!$J:$J,U510)&amp;" → "&amp;INDEX(10_Lieux!$J:$J,V510),"Chauffeur privé "&amp;INDEX(10_Lieux!$J:$J,U510)&amp;" → "&amp;INDEX(10_Lieux!$J:$J,V510)&amp;" | 24h/24")</f>
        <v>Chauffeur privé Aéroport Paris-CDG → Nice | 24h/24</v>
      </c>
      <c r="O510" s="14" t="n">
        <f aca="false">LEN(N510)</f>
        <v>50</v>
      </c>
      <c r="P510" s="14" t="str">
        <f aca="false">"Chauffeur privé "&amp;INDEX(10_Lieux!$K:$K,U510)&amp;" vers "&amp;INDEX(10_Lieux!$L:$L,V510)</f>
        <v>Chauffeur privé de l'aéroport Paris-CDG vers Nice</v>
      </c>
      <c r="Q510" s="14" t="str">
        <f aca="false">"Chauffeur privé "&amp;INDEX(10_Lieux!$K:$K,U510)&amp;" vers "&amp;INDEX(10_Lieux!$L:$L,V510)&amp;" : env. "&amp;I510&amp;" km, "&amp;J510&amp;" de route. Devis personnalisé, standard 24h/24 et 7j/7."</f>
        <v>Chauffeur privé de l'aéroport Paris-CDG vers Nice : env. 864 km, 9 h de route. Devis personnalisé, standard 24h/24 et 7j/7.</v>
      </c>
      <c r="R510" s="14" t="n">
        <f aca="false">LEN(Q510)</f>
        <v>123</v>
      </c>
      <c r="S510" s="14" t="str">
        <f aca="false">INDEX(10_Lieux!$C:$C,U510)</f>
        <v>France</v>
      </c>
      <c r="T510" s="14" t="str">
        <f aca="false">INDEX(10_Lieux!$C:$C,V510)</f>
        <v>France</v>
      </c>
      <c r="U510" s="14" t="n">
        <f aca="false">MATCH(A510,10_Lieux!$A:$A,0)</f>
        <v>132</v>
      </c>
      <c r="V510" s="14" t="n">
        <f aca="false">MATCH(B510,10_Lieux!$A:$A,0)</f>
        <v>80</v>
      </c>
      <c r="W510" s="14" t="n">
        <f aca="false">ROUND(6371*2*ASIN(SQRT(SIN(RADIANS(INDEX(10_Lieux!$F:$F,V510)-INDEX(10_Lieux!$F:$F,U510))/2)^2+COS(RADIANS(INDEX(10_Lieux!$F:$F,U510)))*COS(RADIANS(INDEX(10_Lieux!$F:$F,V510)))*SIN(RADIANS(INDEX(10_Lieux!$G:$G,V510)-INDEX(10_Lieux!$G:$G,U510))/2)^2)),1)</f>
        <v>691.1</v>
      </c>
      <c r="X510" s="14" t="n">
        <f aca="false">ROUND(I510/IF(I510&lt;p_seuil_vitesse,p_vit_lente,p_vit_rapide)*60/15,0)*15</f>
        <v>540</v>
      </c>
      <c r="Y510" s="14" t="n">
        <f aca="false">MAX(IF(INDEX(10_Lieux!$B:$B,U510)&lt;&gt;"Ville",INDEX(10_Lieux!$I:$I,U510),0),IF(INDEX(10_Lieux!$B:$B,V510)&lt;&gt;"Ville",INDEX(10_Lieux!$I:$I,V510),0))</f>
        <v>500</v>
      </c>
      <c r="Z510" s="14" t="str">
        <f aca="false">A510&amp;"|"&amp;B510</f>
        <v>Paris Charles de Gaulle|Nice</v>
      </c>
      <c r="AA510" s="14" t="str">
        <f aca="false">IF(I510&lt;p_local,"Local",IF(I510&lt;p_vv_min,"Courte distance",IF(I510&lt;p_tres_long,"Longue distance","Très longue distance")))</f>
        <v>Très longue distance</v>
      </c>
    </row>
    <row r="511" customFormat="false" ht="15" hidden="false" customHeight="true" outlineLevel="0" collapsed="false">
      <c r="A511" s="1" t="s">
        <v>126</v>
      </c>
      <c r="B511" s="1" t="s">
        <v>652</v>
      </c>
      <c r="C511" s="1" t="s">
        <v>35</v>
      </c>
      <c r="D511" s="1" t="s">
        <v>653</v>
      </c>
      <c r="E511" s="1" t="s">
        <v>657</v>
      </c>
      <c r="F511" s="14" t="s">
        <v>40</v>
      </c>
      <c r="G511" s="14" t="str">
        <f aca="false">IF(I511&lt;p_local,"Local → page infra",IF(H511&gt;=p_ph1,"Phase 1",IF(H511&gt;=p_ph2,"Phase 2","Phase 3")))</f>
        <v>Phase 2</v>
      </c>
      <c r="H511" s="14" t="n">
        <f aca="false">IF(I511&lt;p_local,0,IF(C511="Aéroport → Aéroport",p_pts_plein,IF(Y511&gt;0,IF(I511&lt;=Y511,p_pts_plein,IF(I511&lt;=p_mult2*Y511,p_pts_moyen,p_pts_r3)),IF(I511&gt;=p_vv_min,p_pts_plein,IF(I511&gt;=p_vv_moy,p_pts_moyen,p_pts_court))))+IF(INDEX(10_Lieux!$D:$D,U511)=1,p_prio1,p_prio2)+IF(INDEX(10_Lieux!$D:$D,V511)=1,p_prio1,p_prio2)+IF(K511="Oui",p_tf,0)+p_hub*((INDEX(10_Lieux!$H:$H,U511)="Hub")+(INDEX(10_Lieux!$H:$H,V511)="Hub"))+IF(OR(INDEX(10_Lieux!$H:$H,U511)="Premium",INDEX(10_Lieux!$H:$H,V511)="Premium"),p_prem,0))</f>
        <v>65</v>
      </c>
      <c r="I511" s="14" t="n">
        <f aca="false">ROUND(W511*p_facteur,0)</f>
        <v>864</v>
      </c>
      <c r="J511" s="14" t="str">
        <f aca="false">IF(X511&lt;60,X511&amp;" min",INT(X511/60)&amp;" h"&amp;IF(MOD(X511,60)=0,""," "&amp;TEXT(MOD(X511,60),"00")))</f>
        <v>9 h</v>
      </c>
      <c r="K511" s="14" t="str">
        <f aca="false">IF(S511&lt;&gt;T511,"Oui","Non")</f>
        <v>Non</v>
      </c>
      <c r="L511" s="14" t="str">
        <f aca="false">IF(AND(INDEX(10_Lieux!$B:$B,U511)="Ville",INDEX(10_Lieux!$B:$B,V511)="Ville"),"/chauffeur-prive/"&amp;INDEX(10_Lieux!$E:$E,U511)&amp;"-"&amp;INDEX(10_Lieux!$E:$E,V511)&amp;"/","/chauffeur-prive/"&amp;INDEX(10_Lieux!$E:$E,U511)&amp;"/"&amp;INDEX(10_Lieux!$E:$E,V511)&amp;"/")</f>
        <v>/chauffeur-prive/nice/aeroport-paris-charles-de-gaulle/</v>
      </c>
      <c r="M511" s="14" t="str">
        <f aca="false">IFERROR(INDEX($L:$L,MATCH(B511&amp;"|"&amp;A511,$Z:$Z,0)),"—")</f>
        <v>/chauffeur-prive/aeroport-paris-charles-de-gaulle/nice/</v>
      </c>
      <c r="N511" s="14" t="str">
        <f aca="false">IF(LEN("Chauffeur privé "&amp;INDEX(10_Lieux!$J:$J,U511)&amp;" → "&amp;INDEX(10_Lieux!$J:$J,V511)&amp;" | 24h/24")&gt;60,"Chauffeur privé "&amp;INDEX(10_Lieux!$J:$J,U511)&amp;" → "&amp;INDEX(10_Lieux!$J:$J,V511),"Chauffeur privé "&amp;INDEX(10_Lieux!$J:$J,U511)&amp;" → "&amp;INDEX(10_Lieux!$J:$J,V511)&amp;" | 24h/24")</f>
        <v>Chauffeur privé Nice → Aéroport Paris-CDG | 24h/24</v>
      </c>
      <c r="O511" s="14" t="n">
        <f aca="false">LEN(N511)</f>
        <v>50</v>
      </c>
      <c r="P511" s="14" t="str">
        <f aca="false">"Chauffeur privé "&amp;INDEX(10_Lieux!$K:$K,U511)&amp;" vers "&amp;INDEX(10_Lieux!$L:$L,V511)</f>
        <v>Chauffeur privé de Nice vers l'aéroport Paris-CDG</v>
      </c>
      <c r="Q511" s="14" t="str">
        <f aca="false">"Chauffeur privé "&amp;INDEX(10_Lieux!$K:$K,U511)&amp;" vers "&amp;INDEX(10_Lieux!$L:$L,V511)&amp;" : env. "&amp;I511&amp;" km, "&amp;J511&amp;" de route. Devis personnalisé, standard 24h/24 et 7j/7."</f>
        <v>Chauffeur privé de Nice vers l'aéroport Paris-CDG : env. 864 km, 9 h de route. Devis personnalisé, standard 24h/24 et 7j/7.</v>
      </c>
      <c r="R511" s="14" t="n">
        <f aca="false">LEN(Q511)</f>
        <v>123</v>
      </c>
      <c r="S511" s="14" t="str">
        <f aca="false">INDEX(10_Lieux!$C:$C,U511)</f>
        <v>France</v>
      </c>
      <c r="T511" s="14" t="str">
        <f aca="false">INDEX(10_Lieux!$C:$C,V511)</f>
        <v>France</v>
      </c>
      <c r="U511" s="14" t="n">
        <f aca="false">MATCH(A511,10_Lieux!$A:$A,0)</f>
        <v>80</v>
      </c>
      <c r="V511" s="14" t="n">
        <f aca="false">MATCH(B511,10_Lieux!$A:$A,0)</f>
        <v>132</v>
      </c>
      <c r="W511" s="14" t="n">
        <f aca="false">ROUND(6371*2*ASIN(SQRT(SIN(RADIANS(INDEX(10_Lieux!$F:$F,V511)-INDEX(10_Lieux!$F:$F,U511))/2)^2+COS(RADIANS(INDEX(10_Lieux!$F:$F,U511)))*COS(RADIANS(INDEX(10_Lieux!$F:$F,V511)))*SIN(RADIANS(INDEX(10_Lieux!$G:$G,V511)-INDEX(10_Lieux!$G:$G,U511))/2)^2)),1)</f>
        <v>691.1</v>
      </c>
      <c r="X511" s="14" t="n">
        <f aca="false">ROUND(I511/IF(I511&lt;p_seuil_vitesse,p_vit_lente,p_vit_rapide)*60/15,0)*15</f>
        <v>540</v>
      </c>
      <c r="Y511" s="14" t="n">
        <f aca="false">MAX(IF(INDEX(10_Lieux!$B:$B,U511)&lt;&gt;"Ville",INDEX(10_Lieux!$I:$I,U511),0),IF(INDEX(10_Lieux!$B:$B,V511)&lt;&gt;"Ville",INDEX(10_Lieux!$I:$I,V511),0))</f>
        <v>500</v>
      </c>
      <c r="Z511" s="14" t="str">
        <f aca="false">A511&amp;"|"&amp;B511</f>
        <v>Nice|Paris Charles de Gaulle</v>
      </c>
      <c r="AA511" s="14" t="str">
        <f aca="false">IF(I511&lt;p_local,"Local",IF(I511&lt;p_vv_min,"Courte distance",IF(I511&lt;p_tres_long,"Longue distance","Très longue distance")))</f>
        <v>Très longue distance</v>
      </c>
    </row>
    <row r="512" customFormat="false" ht="15" hidden="false" customHeight="true" outlineLevel="0" collapsed="false">
      <c r="A512" s="1" t="s">
        <v>652</v>
      </c>
      <c r="B512" s="1" t="s">
        <v>128</v>
      </c>
      <c r="C512" s="1" t="s">
        <v>34</v>
      </c>
      <c r="D512" s="1" t="s">
        <v>653</v>
      </c>
      <c r="E512" s="1" t="s">
        <v>658</v>
      </c>
      <c r="F512" s="14" t="s">
        <v>40</v>
      </c>
      <c r="G512" s="14" t="str">
        <f aca="false">IF(I512&lt;p_local,"Local → page infra",IF(H512&gt;=p_ph1,"Phase 1",IF(H512&gt;=p_ph2,"Phase 2","Phase 3")))</f>
        <v>Phase 2</v>
      </c>
      <c r="H512" s="14" t="n">
        <f aca="false">IF(I512&lt;p_local,0,IF(C512="Aéroport → Aéroport",p_pts_plein,IF(Y512&gt;0,IF(I512&lt;=Y512,p_pts_plein,IF(I512&lt;=p_mult2*Y512,p_pts_moyen,p_pts_r3)),IF(I512&gt;=p_vv_min,p_pts_plein,IF(I512&gt;=p_vv_moy,p_pts_moyen,p_pts_court))))+IF(INDEX(10_Lieux!$D:$D,U512)=1,p_prio1,p_prio2)+IF(INDEX(10_Lieux!$D:$D,V512)=1,p_prio1,p_prio2)+IF(K512="Oui",p_tf,0)+p_hub*((INDEX(10_Lieux!$H:$H,U512)="Hub")+(INDEX(10_Lieux!$H:$H,V512)="Hub"))+IF(OR(INDEX(10_Lieux!$H:$H,U512)="Premium",INDEX(10_Lieux!$H:$H,V512)="Premium"),p_prem,0))</f>
        <v>65</v>
      </c>
      <c r="I512" s="14" t="n">
        <f aca="false">ROUND(W512*p_facteur,0)</f>
        <v>839</v>
      </c>
      <c r="J512" s="14" t="str">
        <f aca="false">IF(X512&lt;60,X512&amp;" min",INT(X512/60)&amp;" h"&amp;IF(MOD(X512,60)=0,""," "&amp;TEXT(MOD(X512,60),"00")))</f>
        <v>8 h 45</v>
      </c>
      <c r="K512" s="14" t="str">
        <f aca="false">IF(S512&lt;&gt;T512,"Oui","Non")</f>
        <v>Non</v>
      </c>
      <c r="L512" s="14" t="str">
        <f aca="false">IF(AND(INDEX(10_Lieux!$B:$B,U512)="Ville",INDEX(10_Lieux!$B:$B,V512)="Ville"),"/chauffeur-prive/"&amp;INDEX(10_Lieux!$E:$E,U512)&amp;"-"&amp;INDEX(10_Lieux!$E:$E,V512)&amp;"/","/chauffeur-prive/"&amp;INDEX(10_Lieux!$E:$E,U512)&amp;"/"&amp;INDEX(10_Lieux!$E:$E,V512)&amp;"/")</f>
        <v>/chauffeur-prive/aeroport-paris-charles-de-gaulle/marseille/</v>
      </c>
      <c r="M512" s="14" t="str">
        <f aca="false">IFERROR(INDEX($L:$L,MATCH(B512&amp;"|"&amp;A512,$Z:$Z,0)),"—")</f>
        <v>/chauffeur-prive/marseille/aeroport-paris-charles-de-gaulle/</v>
      </c>
      <c r="N512" s="14" t="str">
        <f aca="false">IF(LEN("Chauffeur privé "&amp;INDEX(10_Lieux!$J:$J,U512)&amp;" → "&amp;INDEX(10_Lieux!$J:$J,V512)&amp;" | 24h/24")&gt;60,"Chauffeur privé "&amp;INDEX(10_Lieux!$J:$J,U512)&amp;" → "&amp;INDEX(10_Lieux!$J:$J,V512),"Chauffeur privé "&amp;INDEX(10_Lieux!$J:$J,U512)&amp;" → "&amp;INDEX(10_Lieux!$J:$J,V512)&amp;" | 24h/24")</f>
        <v>Chauffeur privé Aéroport Paris-CDG → Marseille | 24h/24</v>
      </c>
      <c r="O512" s="14" t="n">
        <f aca="false">LEN(N512)</f>
        <v>55</v>
      </c>
      <c r="P512" s="14" t="str">
        <f aca="false">"Chauffeur privé "&amp;INDEX(10_Lieux!$K:$K,U512)&amp;" vers "&amp;INDEX(10_Lieux!$L:$L,V512)</f>
        <v>Chauffeur privé de l'aéroport Paris-CDG vers Marseille</v>
      </c>
      <c r="Q512" s="14" t="str">
        <f aca="false">"Chauffeur privé "&amp;INDEX(10_Lieux!$K:$K,U512)&amp;" vers "&amp;INDEX(10_Lieux!$L:$L,V512)&amp;" : env. "&amp;I512&amp;" km, "&amp;J512&amp;" de route. Devis personnalisé, standard 24h/24 et 7j/7."</f>
        <v>Chauffeur privé de l'aéroport Paris-CDG vers Marseille : env. 839 km, 8 h 45 de route. Devis personnalisé, standard 24h/24 et 7j/7.</v>
      </c>
      <c r="R512" s="14" t="n">
        <f aca="false">LEN(Q512)</f>
        <v>131</v>
      </c>
      <c r="S512" s="14" t="str">
        <f aca="false">INDEX(10_Lieux!$C:$C,U512)</f>
        <v>France</v>
      </c>
      <c r="T512" s="14" t="str">
        <f aca="false">INDEX(10_Lieux!$C:$C,V512)</f>
        <v>France</v>
      </c>
      <c r="U512" s="14" t="n">
        <f aca="false">MATCH(A512,10_Lieux!$A:$A,0)</f>
        <v>132</v>
      </c>
      <c r="V512" s="14" t="n">
        <f aca="false">MATCH(B512,10_Lieux!$A:$A,0)</f>
        <v>79</v>
      </c>
      <c r="W512" s="14" t="n">
        <f aca="false">ROUND(6371*2*ASIN(SQRT(SIN(RADIANS(INDEX(10_Lieux!$F:$F,V512)-INDEX(10_Lieux!$F:$F,U512))/2)^2+COS(RADIANS(INDEX(10_Lieux!$F:$F,U512)))*COS(RADIANS(INDEX(10_Lieux!$F:$F,V512)))*SIN(RADIANS(INDEX(10_Lieux!$G:$G,V512)-INDEX(10_Lieux!$G:$G,U512))/2)^2)),1)</f>
        <v>671.2</v>
      </c>
      <c r="X512" s="14" t="n">
        <f aca="false">ROUND(I512/IF(I512&lt;p_seuil_vitesse,p_vit_lente,p_vit_rapide)*60/15,0)*15</f>
        <v>525</v>
      </c>
      <c r="Y512" s="14" t="n">
        <f aca="false">MAX(IF(INDEX(10_Lieux!$B:$B,U512)&lt;&gt;"Ville",INDEX(10_Lieux!$I:$I,U512),0),IF(INDEX(10_Lieux!$B:$B,V512)&lt;&gt;"Ville",INDEX(10_Lieux!$I:$I,V512),0))</f>
        <v>500</v>
      </c>
      <c r="Z512" s="14" t="str">
        <f aca="false">A512&amp;"|"&amp;B512</f>
        <v>Paris Charles de Gaulle|Marseille</v>
      </c>
      <c r="AA512" s="14" t="str">
        <f aca="false">IF(I512&lt;p_local,"Local",IF(I512&lt;p_vv_min,"Courte distance",IF(I512&lt;p_tres_long,"Longue distance","Très longue distance")))</f>
        <v>Très longue distance</v>
      </c>
    </row>
    <row r="513" customFormat="false" ht="15" hidden="false" customHeight="true" outlineLevel="0" collapsed="false">
      <c r="A513" s="1" t="s">
        <v>128</v>
      </c>
      <c r="B513" s="1" t="s">
        <v>652</v>
      </c>
      <c r="C513" s="1" t="s">
        <v>35</v>
      </c>
      <c r="D513" s="1" t="s">
        <v>653</v>
      </c>
      <c r="E513" s="1" t="s">
        <v>659</v>
      </c>
      <c r="F513" s="14" t="s">
        <v>40</v>
      </c>
      <c r="G513" s="14" t="str">
        <f aca="false">IF(I513&lt;p_local,"Local → page infra",IF(H513&gt;=p_ph1,"Phase 1",IF(H513&gt;=p_ph2,"Phase 2","Phase 3")))</f>
        <v>Phase 2</v>
      </c>
      <c r="H513" s="14" t="n">
        <f aca="false">IF(I513&lt;p_local,0,IF(C513="Aéroport → Aéroport",p_pts_plein,IF(Y513&gt;0,IF(I513&lt;=Y513,p_pts_plein,IF(I513&lt;=p_mult2*Y513,p_pts_moyen,p_pts_r3)),IF(I513&gt;=p_vv_min,p_pts_plein,IF(I513&gt;=p_vv_moy,p_pts_moyen,p_pts_court))))+IF(INDEX(10_Lieux!$D:$D,U513)=1,p_prio1,p_prio2)+IF(INDEX(10_Lieux!$D:$D,V513)=1,p_prio1,p_prio2)+IF(K513="Oui",p_tf,0)+p_hub*((INDEX(10_Lieux!$H:$H,U513)="Hub")+(INDEX(10_Lieux!$H:$H,V513)="Hub"))+IF(OR(INDEX(10_Lieux!$H:$H,U513)="Premium",INDEX(10_Lieux!$H:$H,V513)="Premium"),p_prem,0))</f>
        <v>65</v>
      </c>
      <c r="I513" s="14" t="n">
        <f aca="false">ROUND(W513*p_facteur,0)</f>
        <v>839</v>
      </c>
      <c r="J513" s="14" t="str">
        <f aca="false">IF(X513&lt;60,X513&amp;" min",INT(X513/60)&amp;" h"&amp;IF(MOD(X513,60)=0,""," "&amp;TEXT(MOD(X513,60),"00")))</f>
        <v>8 h 45</v>
      </c>
      <c r="K513" s="14" t="str">
        <f aca="false">IF(S513&lt;&gt;T513,"Oui","Non")</f>
        <v>Non</v>
      </c>
      <c r="L513" s="14" t="str">
        <f aca="false">IF(AND(INDEX(10_Lieux!$B:$B,U513)="Ville",INDEX(10_Lieux!$B:$B,V513)="Ville"),"/chauffeur-prive/"&amp;INDEX(10_Lieux!$E:$E,U513)&amp;"-"&amp;INDEX(10_Lieux!$E:$E,V513)&amp;"/","/chauffeur-prive/"&amp;INDEX(10_Lieux!$E:$E,U513)&amp;"/"&amp;INDEX(10_Lieux!$E:$E,V513)&amp;"/")</f>
        <v>/chauffeur-prive/marseille/aeroport-paris-charles-de-gaulle/</v>
      </c>
      <c r="M513" s="14" t="str">
        <f aca="false">IFERROR(INDEX($L:$L,MATCH(B513&amp;"|"&amp;A513,$Z:$Z,0)),"—")</f>
        <v>/chauffeur-prive/aeroport-paris-charles-de-gaulle/marseille/</v>
      </c>
      <c r="N513" s="14" t="str">
        <f aca="false">IF(LEN("Chauffeur privé "&amp;INDEX(10_Lieux!$J:$J,U513)&amp;" → "&amp;INDEX(10_Lieux!$J:$J,V513)&amp;" | 24h/24")&gt;60,"Chauffeur privé "&amp;INDEX(10_Lieux!$J:$J,U513)&amp;" → "&amp;INDEX(10_Lieux!$J:$J,V513),"Chauffeur privé "&amp;INDEX(10_Lieux!$J:$J,U513)&amp;" → "&amp;INDEX(10_Lieux!$J:$J,V513)&amp;" | 24h/24")</f>
        <v>Chauffeur privé Marseille → Aéroport Paris-CDG | 24h/24</v>
      </c>
      <c r="O513" s="14" t="n">
        <f aca="false">LEN(N513)</f>
        <v>55</v>
      </c>
      <c r="P513" s="14" t="str">
        <f aca="false">"Chauffeur privé "&amp;INDEX(10_Lieux!$K:$K,U513)&amp;" vers "&amp;INDEX(10_Lieux!$L:$L,V513)</f>
        <v>Chauffeur privé de Marseille vers l'aéroport Paris-CDG</v>
      </c>
      <c r="Q513" s="14" t="str">
        <f aca="false">"Chauffeur privé "&amp;INDEX(10_Lieux!$K:$K,U513)&amp;" vers "&amp;INDEX(10_Lieux!$L:$L,V513)&amp;" : env. "&amp;I513&amp;" km, "&amp;J513&amp;" de route. Devis personnalisé, standard 24h/24 et 7j/7."</f>
        <v>Chauffeur privé de Marseille vers l'aéroport Paris-CDG : env. 839 km, 8 h 45 de route. Devis personnalisé, standard 24h/24 et 7j/7.</v>
      </c>
      <c r="R513" s="14" t="n">
        <f aca="false">LEN(Q513)</f>
        <v>131</v>
      </c>
      <c r="S513" s="14" t="str">
        <f aca="false">INDEX(10_Lieux!$C:$C,U513)</f>
        <v>France</v>
      </c>
      <c r="T513" s="14" t="str">
        <f aca="false">INDEX(10_Lieux!$C:$C,V513)</f>
        <v>France</v>
      </c>
      <c r="U513" s="14" t="n">
        <f aca="false">MATCH(A513,10_Lieux!$A:$A,0)</f>
        <v>79</v>
      </c>
      <c r="V513" s="14" t="n">
        <f aca="false">MATCH(B513,10_Lieux!$A:$A,0)</f>
        <v>132</v>
      </c>
      <c r="W513" s="14" t="n">
        <f aca="false">ROUND(6371*2*ASIN(SQRT(SIN(RADIANS(INDEX(10_Lieux!$F:$F,V513)-INDEX(10_Lieux!$F:$F,U513))/2)^2+COS(RADIANS(INDEX(10_Lieux!$F:$F,U513)))*COS(RADIANS(INDEX(10_Lieux!$F:$F,V513)))*SIN(RADIANS(INDEX(10_Lieux!$G:$G,V513)-INDEX(10_Lieux!$G:$G,U513))/2)^2)),1)</f>
        <v>671.2</v>
      </c>
      <c r="X513" s="14" t="n">
        <f aca="false">ROUND(I513/IF(I513&lt;p_seuil_vitesse,p_vit_lente,p_vit_rapide)*60/15,0)*15</f>
        <v>525</v>
      </c>
      <c r="Y513" s="14" t="n">
        <f aca="false">MAX(IF(INDEX(10_Lieux!$B:$B,U513)&lt;&gt;"Ville",INDEX(10_Lieux!$I:$I,U513),0),IF(INDEX(10_Lieux!$B:$B,V513)&lt;&gt;"Ville",INDEX(10_Lieux!$I:$I,V513),0))</f>
        <v>500</v>
      </c>
      <c r="Z513" s="14" t="str">
        <f aca="false">A513&amp;"|"&amp;B513</f>
        <v>Marseille|Paris Charles de Gaulle</v>
      </c>
      <c r="AA513" s="14" t="str">
        <f aca="false">IF(I513&lt;p_local,"Local",IF(I513&lt;p_vv_min,"Courte distance",IF(I513&lt;p_tres_long,"Longue distance","Très longue distance")))</f>
        <v>Très longue distance</v>
      </c>
    </row>
    <row r="514" customFormat="false" ht="15" hidden="false" customHeight="true" outlineLevel="0" collapsed="false">
      <c r="A514" s="1" t="s">
        <v>652</v>
      </c>
      <c r="B514" s="1" t="s">
        <v>130</v>
      </c>
      <c r="C514" s="1" t="s">
        <v>34</v>
      </c>
      <c r="D514" s="1" t="s">
        <v>653</v>
      </c>
      <c r="E514" s="1" t="s">
        <v>660</v>
      </c>
      <c r="F514" s="14" t="s">
        <v>40</v>
      </c>
      <c r="G514" s="14" t="str">
        <f aca="false">IF(I514&lt;p_local,"Local → page infra",IF(H514&gt;=p_ph1,"Phase 1",IF(H514&gt;=p_ph2,"Phase 2","Phase 3")))</f>
        <v>Phase 3</v>
      </c>
      <c r="H514" s="14" t="n">
        <f aca="false">IF(I514&lt;p_local,0,IF(C514="Aéroport → Aéroport",p_pts_plein,IF(Y514&gt;0,IF(I514&lt;=Y514,p_pts_plein,IF(I514&lt;=p_mult2*Y514,p_pts_moyen,p_pts_r3)),IF(I514&gt;=p_vv_min,p_pts_plein,IF(I514&gt;=p_vv_moy,p_pts_moyen,p_pts_court))))+IF(INDEX(10_Lieux!$D:$D,U514)=1,p_prio1,p_prio2)+IF(INDEX(10_Lieux!$D:$D,V514)=1,p_prio1,p_prio2)+IF(K514="Oui",p_tf,0)+p_hub*((INDEX(10_Lieux!$H:$H,U514)="Hub")+(INDEX(10_Lieux!$H:$H,V514)="Hub"))+IF(OR(INDEX(10_Lieux!$H:$H,U514)="Premium",INDEX(10_Lieux!$H:$H,V514)="Premium"),p_prem,0))</f>
        <v>55</v>
      </c>
      <c r="I514" s="14" t="n">
        <f aca="false">ROUND(W514*p_facteur,0)</f>
        <v>651</v>
      </c>
      <c r="J514" s="14" t="str">
        <f aca="false">IF(X514&lt;60,X514&amp;" min",INT(X514/60)&amp;" h"&amp;IF(MOD(X514,60)=0,""," "&amp;TEXT(MOD(X514,60),"00")))</f>
        <v>6 h 45</v>
      </c>
      <c r="K514" s="14" t="str">
        <f aca="false">IF(S514&lt;&gt;T514,"Oui","Non")</f>
        <v>Non</v>
      </c>
      <c r="L514" s="14" t="str">
        <f aca="false">IF(AND(INDEX(10_Lieux!$B:$B,U514)="Ville",INDEX(10_Lieux!$B:$B,V514)="Ville"),"/chauffeur-prive/"&amp;INDEX(10_Lieux!$E:$E,U514)&amp;"-"&amp;INDEX(10_Lieux!$E:$E,V514)&amp;"/","/chauffeur-prive/"&amp;INDEX(10_Lieux!$E:$E,U514)&amp;"/"&amp;INDEX(10_Lieux!$E:$E,V514)&amp;"/")</f>
        <v>/chauffeur-prive/aeroport-paris-charles-de-gaulle/bordeaux/</v>
      </c>
      <c r="M514" s="14" t="str">
        <f aca="false">IFERROR(INDEX($L:$L,MATCH(B514&amp;"|"&amp;A514,$Z:$Z,0)),"—")</f>
        <v>/chauffeur-prive/bordeaux/aeroport-paris-charles-de-gaulle/</v>
      </c>
      <c r="N514" s="14" t="str">
        <f aca="false">IF(LEN("Chauffeur privé "&amp;INDEX(10_Lieux!$J:$J,U514)&amp;" → "&amp;INDEX(10_Lieux!$J:$J,V514)&amp;" | 24h/24")&gt;60,"Chauffeur privé "&amp;INDEX(10_Lieux!$J:$J,U514)&amp;" → "&amp;INDEX(10_Lieux!$J:$J,V514),"Chauffeur privé "&amp;INDEX(10_Lieux!$J:$J,U514)&amp;" → "&amp;INDEX(10_Lieux!$J:$J,V514)&amp;" | 24h/24")</f>
        <v>Chauffeur privé Aéroport Paris-CDG → Bordeaux | 24h/24</v>
      </c>
      <c r="O514" s="14" t="n">
        <f aca="false">LEN(N514)</f>
        <v>54</v>
      </c>
      <c r="P514" s="14" t="str">
        <f aca="false">"Chauffeur privé "&amp;INDEX(10_Lieux!$K:$K,U514)&amp;" vers "&amp;INDEX(10_Lieux!$L:$L,V514)</f>
        <v>Chauffeur privé de l'aéroport Paris-CDG vers Bordeaux</v>
      </c>
      <c r="Q514" s="14" t="str">
        <f aca="false">"Chauffeur privé "&amp;INDEX(10_Lieux!$K:$K,U514)&amp;" vers "&amp;INDEX(10_Lieux!$L:$L,V514)&amp;" : env. "&amp;I514&amp;" km, "&amp;J514&amp;" de route. Devis personnalisé, standard 24h/24 et 7j/7."</f>
        <v>Chauffeur privé de l'aéroport Paris-CDG vers Bordeaux : env. 651 km, 6 h 45 de route. Devis personnalisé, standard 24h/24 et 7j/7.</v>
      </c>
      <c r="R514" s="14" t="n">
        <f aca="false">LEN(Q514)</f>
        <v>130</v>
      </c>
      <c r="S514" s="14" t="str">
        <f aca="false">INDEX(10_Lieux!$C:$C,U514)</f>
        <v>France</v>
      </c>
      <c r="T514" s="14" t="str">
        <f aca="false">INDEX(10_Lieux!$C:$C,V514)</f>
        <v>France</v>
      </c>
      <c r="U514" s="14" t="n">
        <f aca="false">MATCH(A514,10_Lieux!$A:$A,0)</f>
        <v>132</v>
      </c>
      <c r="V514" s="14" t="n">
        <f aca="false">MATCH(B514,10_Lieux!$A:$A,0)</f>
        <v>61</v>
      </c>
      <c r="W514" s="14" t="n">
        <f aca="false">ROUND(6371*2*ASIN(SQRT(SIN(RADIANS(INDEX(10_Lieux!$F:$F,V514)-INDEX(10_Lieux!$F:$F,U514))/2)^2+COS(RADIANS(INDEX(10_Lieux!$F:$F,U514)))*COS(RADIANS(INDEX(10_Lieux!$F:$F,V514)))*SIN(RADIANS(INDEX(10_Lieux!$G:$G,V514)-INDEX(10_Lieux!$G:$G,U514))/2)^2)),1)</f>
        <v>520.9</v>
      </c>
      <c r="X514" s="14" t="n">
        <f aca="false">ROUND(I514/IF(I514&lt;p_seuil_vitesse,p_vit_lente,p_vit_rapide)*60/15,0)*15</f>
        <v>405</v>
      </c>
      <c r="Y514" s="14" t="n">
        <f aca="false">MAX(IF(INDEX(10_Lieux!$B:$B,U514)&lt;&gt;"Ville",INDEX(10_Lieux!$I:$I,U514),0),IF(INDEX(10_Lieux!$B:$B,V514)&lt;&gt;"Ville",INDEX(10_Lieux!$I:$I,V514),0))</f>
        <v>500</v>
      </c>
      <c r="Z514" s="14" t="str">
        <f aca="false">A514&amp;"|"&amp;B514</f>
        <v>Paris Charles de Gaulle|Bordeaux</v>
      </c>
      <c r="AA514" s="14" t="str">
        <f aca="false">IF(I514&lt;p_local,"Local",IF(I514&lt;p_vv_min,"Courte distance",IF(I514&lt;p_tres_long,"Longue distance","Très longue distance")))</f>
        <v>Longue distance</v>
      </c>
    </row>
    <row r="515" customFormat="false" ht="15" hidden="false" customHeight="true" outlineLevel="0" collapsed="false">
      <c r="A515" s="1" t="s">
        <v>130</v>
      </c>
      <c r="B515" s="1" t="s">
        <v>652</v>
      </c>
      <c r="C515" s="1" t="s">
        <v>35</v>
      </c>
      <c r="D515" s="1" t="s">
        <v>653</v>
      </c>
      <c r="E515" s="1" t="s">
        <v>661</v>
      </c>
      <c r="F515" s="14" t="s">
        <v>40</v>
      </c>
      <c r="G515" s="14" t="str">
        <f aca="false">IF(I515&lt;p_local,"Local → page infra",IF(H515&gt;=p_ph1,"Phase 1",IF(H515&gt;=p_ph2,"Phase 2","Phase 3")))</f>
        <v>Phase 3</v>
      </c>
      <c r="H515" s="14" t="n">
        <f aca="false">IF(I515&lt;p_local,0,IF(C515="Aéroport → Aéroport",p_pts_plein,IF(Y515&gt;0,IF(I515&lt;=Y515,p_pts_plein,IF(I515&lt;=p_mult2*Y515,p_pts_moyen,p_pts_r3)),IF(I515&gt;=p_vv_min,p_pts_plein,IF(I515&gt;=p_vv_moy,p_pts_moyen,p_pts_court))))+IF(INDEX(10_Lieux!$D:$D,U515)=1,p_prio1,p_prio2)+IF(INDEX(10_Lieux!$D:$D,V515)=1,p_prio1,p_prio2)+IF(K515="Oui",p_tf,0)+p_hub*((INDEX(10_Lieux!$H:$H,U515)="Hub")+(INDEX(10_Lieux!$H:$H,V515)="Hub"))+IF(OR(INDEX(10_Lieux!$H:$H,U515)="Premium",INDEX(10_Lieux!$H:$H,V515)="Premium"),p_prem,0))</f>
        <v>55</v>
      </c>
      <c r="I515" s="14" t="n">
        <f aca="false">ROUND(W515*p_facteur,0)</f>
        <v>651</v>
      </c>
      <c r="J515" s="14" t="str">
        <f aca="false">IF(X515&lt;60,X515&amp;" min",INT(X515/60)&amp;" h"&amp;IF(MOD(X515,60)=0,""," "&amp;TEXT(MOD(X515,60),"00")))</f>
        <v>6 h 45</v>
      </c>
      <c r="K515" s="14" t="str">
        <f aca="false">IF(S515&lt;&gt;T515,"Oui","Non")</f>
        <v>Non</v>
      </c>
      <c r="L515" s="14" t="str">
        <f aca="false">IF(AND(INDEX(10_Lieux!$B:$B,U515)="Ville",INDEX(10_Lieux!$B:$B,V515)="Ville"),"/chauffeur-prive/"&amp;INDEX(10_Lieux!$E:$E,U515)&amp;"-"&amp;INDEX(10_Lieux!$E:$E,V515)&amp;"/","/chauffeur-prive/"&amp;INDEX(10_Lieux!$E:$E,U515)&amp;"/"&amp;INDEX(10_Lieux!$E:$E,V515)&amp;"/")</f>
        <v>/chauffeur-prive/bordeaux/aeroport-paris-charles-de-gaulle/</v>
      </c>
      <c r="M515" s="14" t="str">
        <f aca="false">IFERROR(INDEX($L:$L,MATCH(B515&amp;"|"&amp;A515,$Z:$Z,0)),"—")</f>
        <v>/chauffeur-prive/aeroport-paris-charles-de-gaulle/bordeaux/</v>
      </c>
      <c r="N515" s="14" t="str">
        <f aca="false">IF(LEN("Chauffeur privé "&amp;INDEX(10_Lieux!$J:$J,U515)&amp;" → "&amp;INDEX(10_Lieux!$J:$J,V515)&amp;" | 24h/24")&gt;60,"Chauffeur privé "&amp;INDEX(10_Lieux!$J:$J,U515)&amp;" → "&amp;INDEX(10_Lieux!$J:$J,V515),"Chauffeur privé "&amp;INDEX(10_Lieux!$J:$J,U515)&amp;" → "&amp;INDEX(10_Lieux!$J:$J,V515)&amp;" | 24h/24")</f>
        <v>Chauffeur privé Bordeaux → Aéroport Paris-CDG | 24h/24</v>
      </c>
      <c r="O515" s="14" t="n">
        <f aca="false">LEN(N515)</f>
        <v>54</v>
      </c>
      <c r="P515" s="14" t="str">
        <f aca="false">"Chauffeur privé "&amp;INDEX(10_Lieux!$K:$K,U515)&amp;" vers "&amp;INDEX(10_Lieux!$L:$L,V515)</f>
        <v>Chauffeur privé de Bordeaux vers l'aéroport Paris-CDG</v>
      </c>
      <c r="Q515" s="14" t="str">
        <f aca="false">"Chauffeur privé "&amp;INDEX(10_Lieux!$K:$K,U515)&amp;" vers "&amp;INDEX(10_Lieux!$L:$L,V515)&amp;" : env. "&amp;I515&amp;" km, "&amp;J515&amp;" de route. Devis personnalisé, standard 24h/24 et 7j/7."</f>
        <v>Chauffeur privé de Bordeaux vers l'aéroport Paris-CDG : env. 651 km, 6 h 45 de route. Devis personnalisé, standard 24h/24 et 7j/7.</v>
      </c>
      <c r="R515" s="14" t="n">
        <f aca="false">LEN(Q515)</f>
        <v>130</v>
      </c>
      <c r="S515" s="14" t="str">
        <f aca="false">INDEX(10_Lieux!$C:$C,U515)</f>
        <v>France</v>
      </c>
      <c r="T515" s="14" t="str">
        <f aca="false">INDEX(10_Lieux!$C:$C,V515)</f>
        <v>France</v>
      </c>
      <c r="U515" s="14" t="n">
        <f aca="false">MATCH(A515,10_Lieux!$A:$A,0)</f>
        <v>61</v>
      </c>
      <c r="V515" s="14" t="n">
        <f aca="false">MATCH(B515,10_Lieux!$A:$A,0)</f>
        <v>132</v>
      </c>
      <c r="W515" s="14" t="n">
        <f aca="false">ROUND(6371*2*ASIN(SQRT(SIN(RADIANS(INDEX(10_Lieux!$F:$F,V515)-INDEX(10_Lieux!$F:$F,U515))/2)^2+COS(RADIANS(INDEX(10_Lieux!$F:$F,U515)))*COS(RADIANS(INDEX(10_Lieux!$F:$F,V515)))*SIN(RADIANS(INDEX(10_Lieux!$G:$G,V515)-INDEX(10_Lieux!$G:$G,U515))/2)^2)),1)</f>
        <v>520.9</v>
      </c>
      <c r="X515" s="14" t="n">
        <f aca="false">ROUND(I515/IF(I515&lt;p_seuil_vitesse,p_vit_lente,p_vit_rapide)*60/15,0)*15</f>
        <v>405</v>
      </c>
      <c r="Y515" s="14" t="n">
        <f aca="false">MAX(IF(INDEX(10_Lieux!$B:$B,U515)&lt;&gt;"Ville",INDEX(10_Lieux!$I:$I,U515),0),IF(INDEX(10_Lieux!$B:$B,V515)&lt;&gt;"Ville",INDEX(10_Lieux!$I:$I,V515),0))</f>
        <v>500</v>
      </c>
      <c r="Z515" s="14" t="str">
        <f aca="false">A515&amp;"|"&amp;B515</f>
        <v>Bordeaux|Paris Charles de Gaulle</v>
      </c>
      <c r="AA515" s="14" t="str">
        <f aca="false">IF(I515&lt;p_local,"Local",IF(I515&lt;p_vv_min,"Courte distance",IF(I515&lt;p_tres_long,"Longue distance","Très longue distance")))</f>
        <v>Longue distance</v>
      </c>
    </row>
    <row r="516" customFormat="false" ht="15" hidden="false" customHeight="true" outlineLevel="0" collapsed="false">
      <c r="A516" s="1" t="s">
        <v>652</v>
      </c>
      <c r="B516" s="1" t="s">
        <v>132</v>
      </c>
      <c r="C516" s="1" t="s">
        <v>34</v>
      </c>
      <c r="D516" s="1" t="s">
        <v>653</v>
      </c>
      <c r="E516" s="1" t="s">
        <v>662</v>
      </c>
      <c r="F516" s="14" t="s">
        <v>40</v>
      </c>
      <c r="G516" s="14" t="str">
        <f aca="false">IF(I516&lt;p_local,"Local → page infra",IF(H516&gt;=p_ph1,"Phase 1",IF(H516&gt;=p_ph2,"Phase 2","Phase 3")))</f>
        <v>Phase 3</v>
      </c>
      <c r="H516" s="14" t="n">
        <f aca="false">IF(I516&lt;p_local,0,IF(C516="Aéroport → Aéroport",p_pts_plein,IF(Y516&gt;0,IF(I516&lt;=Y516,p_pts_plein,IF(I516&lt;=p_mult2*Y516,p_pts_moyen,p_pts_r3)),IF(I516&gt;=p_vv_min,p_pts_plein,IF(I516&gt;=p_vv_moy,p_pts_moyen,p_pts_court))))+IF(INDEX(10_Lieux!$D:$D,U516)=1,p_prio1,p_prio2)+IF(INDEX(10_Lieux!$D:$D,V516)=1,p_prio1,p_prio2)+IF(K516="Oui",p_tf,0)+p_hub*((INDEX(10_Lieux!$H:$H,U516)="Hub")+(INDEX(10_Lieux!$H:$H,V516)="Hub"))+IF(OR(INDEX(10_Lieux!$H:$H,U516)="Premium",INDEX(10_Lieux!$H:$H,V516)="Premium"),p_prem,0))</f>
        <v>55</v>
      </c>
      <c r="I516" s="14" t="n">
        <f aca="false">ROUND(W516*p_facteur,0)</f>
        <v>759</v>
      </c>
      <c r="J516" s="14" t="str">
        <f aca="false">IF(X516&lt;60,X516&amp;" min",INT(X516/60)&amp;" h"&amp;IF(MOD(X516,60)=0,""," "&amp;TEXT(MOD(X516,60),"00")))</f>
        <v>8 h</v>
      </c>
      <c r="K516" s="14" t="str">
        <f aca="false">IF(S516&lt;&gt;T516,"Oui","Non")</f>
        <v>Non</v>
      </c>
      <c r="L516" s="14" t="str">
        <f aca="false">IF(AND(INDEX(10_Lieux!$B:$B,U516)="Ville",INDEX(10_Lieux!$B:$B,V516)="Ville"),"/chauffeur-prive/"&amp;INDEX(10_Lieux!$E:$E,U516)&amp;"-"&amp;INDEX(10_Lieux!$E:$E,V516)&amp;"/","/chauffeur-prive/"&amp;INDEX(10_Lieux!$E:$E,U516)&amp;"/"&amp;INDEX(10_Lieux!$E:$E,V516)&amp;"/")</f>
        <v>/chauffeur-prive/aeroport-paris-charles-de-gaulle/toulouse/</v>
      </c>
      <c r="M516" s="14" t="str">
        <f aca="false">IFERROR(INDEX($L:$L,MATCH(B516&amp;"|"&amp;A516,$Z:$Z,0)),"—")</f>
        <v>/chauffeur-prive/toulouse/aeroport-paris-charles-de-gaulle/</v>
      </c>
      <c r="N516" s="14" t="str">
        <f aca="false">IF(LEN("Chauffeur privé "&amp;INDEX(10_Lieux!$J:$J,U516)&amp;" → "&amp;INDEX(10_Lieux!$J:$J,V516)&amp;" | 24h/24")&gt;60,"Chauffeur privé "&amp;INDEX(10_Lieux!$J:$J,U516)&amp;" → "&amp;INDEX(10_Lieux!$J:$J,V516),"Chauffeur privé "&amp;INDEX(10_Lieux!$J:$J,U516)&amp;" → "&amp;INDEX(10_Lieux!$J:$J,V516)&amp;" | 24h/24")</f>
        <v>Chauffeur privé Aéroport Paris-CDG → Toulouse | 24h/24</v>
      </c>
      <c r="O516" s="14" t="n">
        <f aca="false">LEN(N516)</f>
        <v>54</v>
      </c>
      <c r="P516" s="14" t="str">
        <f aca="false">"Chauffeur privé "&amp;INDEX(10_Lieux!$K:$K,U516)&amp;" vers "&amp;INDEX(10_Lieux!$L:$L,V516)</f>
        <v>Chauffeur privé de l'aéroport Paris-CDG vers Toulouse</v>
      </c>
      <c r="Q516" s="14" t="str">
        <f aca="false">"Chauffeur privé "&amp;INDEX(10_Lieux!$K:$K,U516)&amp;" vers "&amp;INDEX(10_Lieux!$L:$L,V516)&amp;" : env. "&amp;I516&amp;" km, "&amp;J516&amp;" de route. Devis personnalisé, standard 24h/24 et 7j/7."</f>
        <v>Chauffeur privé de l'aéroport Paris-CDG vers Toulouse : env. 759 km, 8 h de route. Devis personnalisé, standard 24h/24 et 7j/7.</v>
      </c>
      <c r="R516" s="14" t="n">
        <f aca="false">LEN(Q516)</f>
        <v>127</v>
      </c>
      <c r="S516" s="14" t="str">
        <f aca="false">INDEX(10_Lieux!$C:$C,U516)</f>
        <v>France</v>
      </c>
      <c r="T516" s="14" t="str">
        <f aca="false">INDEX(10_Lieux!$C:$C,V516)</f>
        <v>France</v>
      </c>
      <c r="U516" s="14" t="n">
        <f aca="false">MATCH(A516,10_Lieux!$A:$A,0)</f>
        <v>132</v>
      </c>
      <c r="V516" s="14" t="n">
        <f aca="false">MATCH(B516,10_Lieux!$A:$A,0)</f>
        <v>70</v>
      </c>
      <c r="W516" s="14" t="n">
        <f aca="false">ROUND(6371*2*ASIN(SQRT(SIN(RADIANS(INDEX(10_Lieux!$F:$F,V516)-INDEX(10_Lieux!$F:$F,U516))/2)^2+COS(RADIANS(INDEX(10_Lieux!$F:$F,U516)))*COS(RADIANS(INDEX(10_Lieux!$F:$F,V516)))*SIN(RADIANS(INDEX(10_Lieux!$G:$G,V516)-INDEX(10_Lieux!$G:$G,U516))/2)^2)),1)</f>
        <v>606.8</v>
      </c>
      <c r="X516" s="14" t="n">
        <f aca="false">ROUND(I516/IF(I516&lt;p_seuil_vitesse,p_vit_lente,p_vit_rapide)*60/15,0)*15</f>
        <v>480</v>
      </c>
      <c r="Y516" s="14" t="n">
        <f aca="false">MAX(IF(INDEX(10_Lieux!$B:$B,U516)&lt;&gt;"Ville",INDEX(10_Lieux!$I:$I,U516),0),IF(INDEX(10_Lieux!$B:$B,V516)&lt;&gt;"Ville",INDEX(10_Lieux!$I:$I,V516),0))</f>
        <v>500</v>
      </c>
      <c r="Z516" s="14" t="str">
        <f aca="false">A516&amp;"|"&amp;B516</f>
        <v>Paris Charles de Gaulle|Toulouse</v>
      </c>
      <c r="AA516" s="14" t="str">
        <f aca="false">IF(I516&lt;p_local,"Local",IF(I516&lt;p_vv_min,"Courte distance",IF(I516&lt;p_tres_long,"Longue distance","Très longue distance")))</f>
        <v>Très longue distance</v>
      </c>
    </row>
    <row r="517" customFormat="false" ht="15" hidden="false" customHeight="true" outlineLevel="0" collapsed="false">
      <c r="A517" s="1" t="s">
        <v>132</v>
      </c>
      <c r="B517" s="1" t="s">
        <v>652</v>
      </c>
      <c r="C517" s="1" t="s">
        <v>35</v>
      </c>
      <c r="D517" s="1" t="s">
        <v>653</v>
      </c>
      <c r="E517" s="1" t="s">
        <v>663</v>
      </c>
      <c r="F517" s="14" t="s">
        <v>40</v>
      </c>
      <c r="G517" s="14" t="str">
        <f aca="false">IF(I517&lt;p_local,"Local → page infra",IF(H517&gt;=p_ph1,"Phase 1",IF(H517&gt;=p_ph2,"Phase 2","Phase 3")))</f>
        <v>Phase 3</v>
      </c>
      <c r="H517" s="14" t="n">
        <f aca="false">IF(I517&lt;p_local,0,IF(C517="Aéroport → Aéroport",p_pts_plein,IF(Y517&gt;0,IF(I517&lt;=Y517,p_pts_plein,IF(I517&lt;=p_mult2*Y517,p_pts_moyen,p_pts_r3)),IF(I517&gt;=p_vv_min,p_pts_plein,IF(I517&gt;=p_vv_moy,p_pts_moyen,p_pts_court))))+IF(INDEX(10_Lieux!$D:$D,U517)=1,p_prio1,p_prio2)+IF(INDEX(10_Lieux!$D:$D,V517)=1,p_prio1,p_prio2)+IF(K517="Oui",p_tf,0)+p_hub*((INDEX(10_Lieux!$H:$H,U517)="Hub")+(INDEX(10_Lieux!$H:$H,V517)="Hub"))+IF(OR(INDEX(10_Lieux!$H:$H,U517)="Premium",INDEX(10_Lieux!$H:$H,V517)="Premium"),p_prem,0))</f>
        <v>55</v>
      </c>
      <c r="I517" s="14" t="n">
        <f aca="false">ROUND(W517*p_facteur,0)</f>
        <v>759</v>
      </c>
      <c r="J517" s="14" t="str">
        <f aca="false">IF(X517&lt;60,X517&amp;" min",INT(X517/60)&amp;" h"&amp;IF(MOD(X517,60)=0,""," "&amp;TEXT(MOD(X517,60),"00")))</f>
        <v>8 h</v>
      </c>
      <c r="K517" s="14" t="str">
        <f aca="false">IF(S517&lt;&gt;T517,"Oui","Non")</f>
        <v>Non</v>
      </c>
      <c r="L517" s="14" t="str">
        <f aca="false">IF(AND(INDEX(10_Lieux!$B:$B,U517)="Ville",INDEX(10_Lieux!$B:$B,V517)="Ville"),"/chauffeur-prive/"&amp;INDEX(10_Lieux!$E:$E,U517)&amp;"-"&amp;INDEX(10_Lieux!$E:$E,V517)&amp;"/","/chauffeur-prive/"&amp;INDEX(10_Lieux!$E:$E,U517)&amp;"/"&amp;INDEX(10_Lieux!$E:$E,V517)&amp;"/")</f>
        <v>/chauffeur-prive/toulouse/aeroport-paris-charles-de-gaulle/</v>
      </c>
      <c r="M517" s="14" t="str">
        <f aca="false">IFERROR(INDEX($L:$L,MATCH(B517&amp;"|"&amp;A517,$Z:$Z,0)),"—")</f>
        <v>/chauffeur-prive/aeroport-paris-charles-de-gaulle/toulouse/</v>
      </c>
      <c r="N517" s="14" t="str">
        <f aca="false">IF(LEN("Chauffeur privé "&amp;INDEX(10_Lieux!$J:$J,U517)&amp;" → "&amp;INDEX(10_Lieux!$J:$J,V517)&amp;" | 24h/24")&gt;60,"Chauffeur privé "&amp;INDEX(10_Lieux!$J:$J,U517)&amp;" → "&amp;INDEX(10_Lieux!$J:$J,V517),"Chauffeur privé "&amp;INDEX(10_Lieux!$J:$J,U517)&amp;" → "&amp;INDEX(10_Lieux!$J:$J,V517)&amp;" | 24h/24")</f>
        <v>Chauffeur privé Toulouse → Aéroport Paris-CDG | 24h/24</v>
      </c>
      <c r="O517" s="14" t="n">
        <f aca="false">LEN(N517)</f>
        <v>54</v>
      </c>
      <c r="P517" s="14" t="str">
        <f aca="false">"Chauffeur privé "&amp;INDEX(10_Lieux!$K:$K,U517)&amp;" vers "&amp;INDEX(10_Lieux!$L:$L,V517)</f>
        <v>Chauffeur privé de Toulouse vers l'aéroport Paris-CDG</v>
      </c>
      <c r="Q517" s="14" t="str">
        <f aca="false">"Chauffeur privé "&amp;INDEX(10_Lieux!$K:$K,U517)&amp;" vers "&amp;INDEX(10_Lieux!$L:$L,V517)&amp;" : env. "&amp;I517&amp;" km, "&amp;J517&amp;" de route. Devis personnalisé, standard 24h/24 et 7j/7."</f>
        <v>Chauffeur privé de Toulouse vers l'aéroport Paris-CDG : env. 759 km, 8 h de route. Devis personnalisé, standard 24h/24 et 7j/7.</v>
      </c>
      <c r="R517" s="14" t="n">
        <f aca="false">LEN(Q517)</f>
        <v>127</v>
      </c>
      <c r="S517" s="14" t="str">
        <f aca="false">INDEX(10_Lieux!$C:$C,U517)</f>
        <v>France</v>
      </c>
      <c r="T517" s="14" t="str">
        <f aca="false">INDEX(10_Lieux!$C:$C,V517)</f>
        <v>France</v>
      </c>
      <c r="U517" s="14" t="n">
        <f aca="false">MATCH(A517,10_Lieux!$A:$A,0)</f>
        <v>70</v>
      </c>
      <c r="V517" s="14" t="n">
        <f aca="false">MATCH(B517,10_Lieux!$A:$A,0)</f>
        <v>132</v>
      </c>
      <c r="W517" s="14" t="n">
        <f aca="false">ROUND(6371*2*ASIN(SQRT(SIN(RADIANS(INDEX(10_Lieux!$F:$F,V517)-INDEX(10_Lieux!$F:$F,U517))/2)^2+COS(RADIANS(INDEX(10_Lieux!$F:$F,U517)))*COS(RADIANS(INDEX(10_Lieux!$F:$F,V517)))*SIN(RADIANS(INDEX(10_Lieux!$G:$G,V517)-INDEX(10_Lieux!$G:$G,U517))/2)^2)),1)</f>
        <v>606.8</v>
      </c>
      <c r="X517" s="14" t="n">
        <f aca="false">ROUND(I517/IF(I517&lt;p_seuil_vitesse,p_vit_lente,p_vit_rapide)*60/15,0)*15</f>
        <v>480</v>
      </c>
      <c r="Y517" s="14" t="n">
        <f aca="false">MAX(IF(INDEX(10_Lieux!$B:$B,U517)&lt;&gt;"Ville",INDEX(10_Lieux!$I:$I,U517),0),IF(INDEX(10_Lieux!$B:$B,V517)&lt;&gt;"Ville",INDEX(10_Lieux!$I:$I,V517),0))</f>
        <v>500</v>
      </c>
      <c r="Z517" s="14" t="str">
        <f aca="false">A517&amp;"|"&amp;B517</f>
        <v>Toulouse|Paris Charles de Gaulle</v>
      </c>
      <c r="AA517" s="14" t="str">
        <f aca="false">IF(I517&lt;p_local,"Local",IF(I517&lt;p_vv_min,"Courte distance",IF(I517&lt;p_tres_long,"Longue distance","Très longue distance")))</f>
        <v>Très longue distance</v>
      </c>
    </row>
    <row r="518" customFormat="false" ht="15" hidden="false" customHeight="true" outlineLevel="0" collapsed="false">
      <c r="A518" s="1" t="s">
        <v>652</v>
      </c>
      <c r="B518" s="1" t="s">
        <v>134</v>
      </c>
      <c r="C518" s="1" t="s">
        <v>34</v>
      </c>
      <c r="D518" s="1" t="s">
        <v>653</v>
      </c>
      <c r="E518" s="1" t="s">
        <v>664</v>
      </c>
      <c r="F518" s="14" t="s">
        <v>40</v>
      </c>
      <c r="G518" s="14" t="str">
        <f aca="false">IF(I518&lt;p_local,"Local → page infra",IF(H518&gt;=p_ph1,"Phase 1",IF(H518&gt;=p_ph2,"Phase 2","Phase 3")))</f>
        <v>Phase 2</v>
      </c>
      <c r="H518" s="14" t="n">
        <f aca="false">IF(I518&lt;p_local,0,IF(C518="Aéroport → Aéroport",p_pts_plein,IF(Y518&gt;0,IF(I518&lt;=Y518,p_pts_plein,IF(I518&lt;=p_mult2*Y518,p_pts_moyen,p_pts_r3)),IF(I518&gt;=p_vv_min,p_pts_plein,IF(I518&gt;=p_vv_moy,p_pts_moyen,p_pts_court))))+IF(INDEX(10_Lieux!$D:$D,U518)=1,p_prio1,p_prio2)+IF(INDEX(10_Lieux!$D:$D,V518)=1,p_prio1,p_prio2)+IF(K518="Oui",p_tf,0)+p_hub*((INDEX(10_Lieux!$H:$H,U518)="Hub")+(INDEX(10_Lieux!$H:$H,V518)="Hub"))+IF(OR(INDEX(10_Lieux!$H:$H,U518)="Premium",INDEX(10_Lieux!$H:$H,V518)="Premium"),p_prem,0))</f>
        <v>70</v>
      </c>
      <c r="I518" s="14" t="n">
        <f aca="false">ROUND(W518*p_facteur,0)</f>
        <v>230</v>
      </c>
      <c r="J518" s="14" t="str">
        <f aca="false">IF(X518&lt;60,X518&amp;" min",INT(X518/60)&amp;" h"&amp;IF(MOD(X518,60)=0,""," "&amp;TEXT(MOD(X518,60),"00")))</f>
        <v>2 h 30</v>
      </c>
      <c r="K518" s="14" t="str">
        <f aca="false">IF(S518&lt;&gt;T518,"Oui","Non")</f>
        <v>Non</v>
      </c>
      <c r="L518" s="14" t="str">
        <f aca="false">IF(AND(INDEX(10_Lieux!$B:$B,U518)="Ville",INDEX(10_Lieux!$B:$B,V518)="Ville"),"/chauffeur-prive/"&amp;INDEX(10_Lieux!$E:$E,U518)&amp;"-"&amp;INDEX(10_Lieux!$E:$E,V518)&amp;"/","/chauffeur-prive/"&amp;INDEX(10_Lieux!$E:$E,U518)&amp;"/"&amp;INDEX(10_Lieux!$E:$E,V518)&amp;"/")</f>
        <v>/chauffeur-prive/aeroport-paris-charles-de-gaulle/lille/</v>
      </c>
      <c r="M518" s="14" t="str">
        <f aca="false">IFERROR(INDEX($L:$L,MATCH(B518&amp;"|"&amp;A518,$Z:$Z,0)),"—")</f>
        <v>/chauffeur-prive/lille/aeroport-paris-charles-de-gaulle/</v>
      </c>
      <c r="N518" s="14" t="str">
        <f aca="false">IF(LEN("Chauffeur privé "&amp;INDEX(10_Lieux!$J:$J,U518)&amp;" → "&amp;INDEX(10_Lieux!$J:$J,V518)&amp;" | 24h/24")&gt;60,"Chauffeur privé "&amp;INDEX(10_Lieux!$J:$J,U518)&amp;" → "&amp;INDEX(10_Lieux!$J:$J,V518),"Chauffeur privé "&amp;INDEX(10_Lieux!$J:$J,U518)&amp;" → "&amp;INDEX(10_Lieux!$J:$J,V518)&amp;" | 24h/24")</f>
        <v>Chauffeur privé Aéroport Paris-CDG → Lille | 24h/24</v>
      </c>
      <c r="O518" s="14" t="n">
        <f aca="false">LEN(N518)</f>
        <v>51</v>
      </c>
      <c r="P518" s="14" t="str">
        <f aca="false">"Chauffeur privé "&amp;INDEX(10_Lieux!$K:$K,U518)&amp;" vers "&amp;INDEX(10_Lieux!$L:$L,V518)</f>
        <v>Chauffeur privé de l'aéroport Paris-CDG vers Lille</v>
      </c>
      <c r="Q518" s="14" t="str">
        <f aca="false">"Chauffeur privé "&amp;INDEX(10_Lieux!$K:$K,U518)&amp;" vers "&amp;INDEX(10_Lieux!$L:$L,V518)&amp;" : env. "&amp;I518&amp;" km, "&amp;J518&amp;" de route. Devis personnalisé, standard 24h/24 et 7j/7."</f>
        <v>Chauffeur privé de l'aéroport Paris-CDG vers Lille : env. 230 km, 2 h 30 de route. Devis personnalisé, standard 24h/24 et 7j/7.</v>
      </c>
      <c r="R518" s="14" t="n">
        <f aca="false">LEN(Q518)</f>
        <v>127</v>
      </c>
      <c r="S518" s="14" t="str">
        <f aca="false">INDEX(10_Lieux!$C:$C,U518)</f>
        <v>France</v>
      </c>
      <c r="T518" s="14" t="str">
        <f aca="false">INDEX(10_Lieux!$C:$C,V518)</f>
        <v>France</v>
      </c>
      <c r="U518" s="14" t="n">
        <f aca="false">MATCH(A518,10_Lieux!$A:$A,0)</f>
        <v>132</v>
      </c>
      <c r="V518" s="14" t="n">
        <f aca="false">MATCH(B518,10_Lieux!$A:$A,0)</f>
        <v>37</v>
      </c>
      <c r="W518" s="14" t="n">
        <f aca="false">ROUND(6371*2*ASIN(SQRT(SIN(RADIANS(INDEX(10_Lieux!$F:$F,V518)-INDEX(10_Lieux!$F:$F,U518))/2)^2+COS(RADIANS(INDEX(10_Lieux!$F:$F,U518)))*COS(RADIANS(INDEX(10_Lieux!$F:$F,V518)))*SIN(RADIANS(INDEX(10_Lieux!$G:$G,V518)-INDEX(10_Lieux!$G:$G,U518))/2)^2)),1)</f>
        <v>183.8</v>
      </c>
      <c r="X518" s="14" t="n">
        <f aca="false">ROUND(I518/IF(I518&lt;p_seuil_vitesse,p_vit_lente,p_vit_rapide)*60/15,0)*15</f>
        <v>150</v>
      </c>
      <c r="Y518" s="14" t="n">
        <f aca="false">MAX(IF(INDEX(10_Lieux!$B:$B,U518)&lt;&gt;"Ville",INDEX(10_Lieux!$I:$I,U518),0),IF(INDEX(10_Lieux!$B:$B,V518)&lt;&gt;"Ville",INDEX(10_Lieux!$I:$I,V518),0))</f>
        <v>500</v>
      </c>
      <c r="Z518" s="14" t="str">
        <f aca="false">A518&amp;"|"&amp;B518</f>
        <v>Paris Charles de Gaulle|Lille</v>
      </c>
      <c r="AA518" s="14" t="str">
        <f aca="false">IF(I518&lt;p_local,"Local",IF(I518&lt;p_vv_min,"Courte distance",IF(I518&lt;p_tres_long,"Longue distance","Très longue distance")))</f>
        <v>Longue distance</v>
      </c>
    </row>
    <row r="519" customFormat="false" ht="15" hidden="false" customHeight="true" outlineLevel="0" collapsed="false">
      <c r="A519" s="1" t="s">
        <v>134</v>
      </c>
      <c r="B519" s="1" t="s">
        <v>652</v>
      </c>
      <c r="C519" s="1" t="s">
        <v>35</v>
      </c>
      <c r="D519" s="1" t="s">
        <v>653</v>
      </c>
      <c r="E519" s="1" t="s">
        <v>665</v>
      </c>
      <c r="F519" s="14" t="s">
        <v>40</v>
      </c>
      <c r="G519" s="14" t="str">
        <f aca="false">IF(I519&lt;p_local,"Local → page infra",IF(H519&gt;=p_ph1,"Phase 1",IF(H519&gt;=p_ph2,"Phase 2","Phase 3")))</f>
        <v>Phase 2</v>
      </c>
      <c r="H519" s="14" t="n">
        <f aca="false">IF(I519&lt;p_local,0,IF(C519="Aéroport → Aéroport",p_pts_plein,IF(Y519&gt;0,IF(I519&lt;=Y519,p_pts_plein,IF(I519&lt;=p_mult2*Y519,p_pts_moyen,p_pts_r3)),IF(I519&gt;=p_vv_min,p_pts_plein,IF(I519&gt;=p_vv_moy,p_pts_moyen,p_pts_court))))+IF(INDEX(10_Lieux!$D:$D,U519)=1,p_prio1,p_prio2)+IF(INDEX(10_Lieux!$D:$D,V519)=1,p_prio1,p_prio2)+IF(K519="Oui",p_tf,0)+p_hub*((INDEX(10_Lieux!$H:$H,U519)="Hub")+(INDEX(10_Lieux!$H:$H,V519)="Hub"))+IF(OR(INDEX(10_Lieux!$H:$H,U519)="Premium",INDEX(10_Lieux!$H:$H,V519)="Premium"),p_prem,0))</f>
        <v>70</v>
      </c>
      <c r="I519" s="14" t="n">
        <f aca="false">ROUND(W519*p_facteur,0)</f>
        <v>230</v>
      </c>
      <c r="J519" s="14" t="str">
        <f aca="false">IF(X519&lt;60,X519&amp;" min",INT(X519/60)&amp;" h"&amp;IF(MOD(X519,60)=0,""," "&amp;TEXT(MOD(X519,60),"00")))</f>
        <v>2 h 30</v>
      </c>
      <c r="K519" s="14" t="str">
        <f aca="false">IF(S519&lt;&gt;T519,"Oui","Non")</f>
        <v>Non</v>
      </c>
      <c r="L519" s="14" t="str">
        <f aca="false">IF(AND(INDEX(10_Lieux!$B:$B,U519)="Ville",INDEX(10_Lieux!$B:$B,V519)="Ville"),"/chauffeur-prive/"&amp;INDEX(10_Lieux!$E:$E,U519)&amp;"-"&amp;INDEX(10_Lieux!$E:$E,V519)&amp;"/","/chauffeur-prive/"&amp;INDEX(10_Lieux!$E:$E,U519)&amp;"/"&amp;INDEX(10_Lieux!$E:$E,V519)&amp;"/")</f>
        <v>/chauffeur-prive/lille/aeroport-paris-charles-de-gaulle/</v>
      </c>
      <c r="M519" s="14" t="str">
        <f aca="false">IFERROR(INDEX($L:$L,MATCH(B519&amp;"|"&amp;A519,$Z:$Z,0)),"—")</f>
        <v>/chauffeur-prive/aeroport-paris-charles-de-gaulle/lille/</v>
      </c>
      <c r="N519" s="14" t="str">
        <f aca="false">IF(LEN("Chauffeur privé "&amp;INDEX(10_Lieux!$J:$J,U519)&amp;" → "&amp;INDEX(10_Lieux!$J:$J,V519)&amp;" | 24h/24")&gt;60,"Chauffeur privé "&amp;INDEX(10_Lieux!$J:$J,U519)&amp;" → "&amp;INDEX(10_Lieux!$J:$J,V519),"Chauffeur privé "&amp;INDEX(10_Lieux!$J:$J,U519)&amp;" → "&amp;INDEX(10_Lieux!$J:$J,V519)&amp;" | 24h/24")</f>
        <v>Chauffeur privé Lille → Aéroport Paris-CDG | 24h/24</v>
      </c>
      <c r="O519" s="14" t="n">
        <f aca="false">LEN(N519)</f>
        <v>51</v>
      </c>
      <c r="P519" s="14" t="str">
        <f aca="false">"Chauffeur privé "&amp;INDEX(10_Lieux!$K:$K,U519)&amp;" vers "&amp;INDEX(10_Lieux!$L:$L,V519)</f>
        <v>Chauffeur privé de Lille vers l'aéroport Paris-CDG</v>
      </c>
      <c r="Q519" s="14" t="str">
        <f aca="false">"Chauffeur privé "&amp;INDEX(10_Lieux!$K:$K,U519)&amp;" vers "&amp;INDEX(10_Lieux!$L:$L,V519)&amp;" : env. "&amp;I519&amp;" km, "&amp;J519&amp;" de route. Devis personnalisé, standard 24h/24 et 7j/7."</f>
        <v>Chauffeur privé de Lille vers l'aéroport Paris-CDG : env. 230 km, 2 h 30 de route. Devis personnalisé, standard 24h/24 et 7j/7.</v>
      </c>
      <c r="R519" s="14" t="n">
        <f aca="false">LEN(Q519)</f>
        <v>127</v>
      </c>
      <c r="S519" s="14" t="str">
        <f aca="false">INDEX(10_Lieux!$C:$C,U519)</f>
        <v>France</v>
      </c>
      <c r="T519" s="14" t="str">
        <f aca="false">INDEX(10_Lieux!$C:$C,V519)</f>
        <v>France</v>
      </c>
      <c r="U519" s="14" t="n">
        <f aca="false">MATCH(A519,10_Lieux!$A:$A,0)</f>
        <v>37</v>
      </c>
      <c r="V519" s="14" t="n">
        <f aca="false">MATCH(B519,10_Lieux!$A:$A,0)</f>
        <v>132</v>
      </c>
      <c r="W519" s="14" t="n">
        <f aca="false">ROUND(6371*2*ASIN(SQRT(SIN(RADIANS(INDEX(10_Lieux!$F:$F,V519)-INDEX(10_Lieux!$F:$F,U519))/2)^2+COS(RADIANS(INDEX(10_Lieux!$F:$F,U519)))*COS(RADIANS(INDEX(10_Lieux!$F:$F,V519)))*SIN(RADIANS(INDEX(10_Lieux!$G:$G,V519)-INDEX(10_Lieux!$G:$G,U519))/2)^2)),1)</f>
        <v>183.8</v>
      </c>
      <c r="X519" s="14" t="n">
        <f aca="false">ROUND(I519/IF(I519&lt;p_seuil_vitesse,p_vit_lente,p_vit_rapide)*60/15,0)*15</f>
        <v>150</v>
      </c>
      <c r="Y519" s="14" t="n">
        <f aca="false">MAX(IF(INDEX(10_Lieux!$B:$B,U519)&lt;&gt;"Ville",INDEX(10_Lieux!$I:$I,U519),0),IF(INDEX(10_Lieux!$B:$B,V519)&lt;&gt;"Ville",INDEX(10_Lieux!$I:$I,V519),0))</f>
        <v>500</v>
      </c>
      <c r="Z519" s="14" t="str">
        <f aca="false">A519&amp;"|"&amp;B519</f>
        <v>Lille|Paris Charles de Gaulle</v>
      </c>
      <c r="AA519" s="14" t="str">
        <f aca="false">IF(I519&lt;p_local,"Local",IF(I519&lt;p_vv_min,"Courte distance",IF(I519&lt;p_tres_long,"Longue distance","Très longue distance")))</f>
        <v>Longue distance</v>
      </c>
    </row>
    <row r="520" customFormat="false" ht="15" hidden="false" customHeight="true" outlineLevel="0" collapsed="false">
      <c r="A520" s="1" t="s">
        <v>652</v>
      </c>
      <c r="B520" s="1" t="s">
        <v>136</v>
      </c>
      <c r="C520" s="1" t="s">
        <v>34</v>
      </c>
      <c r="D520" s="1" t="s">
        <v>653</v>
      </c>
      <c r="E520" s="1" t="s">
        <v>666</v>
      </c>
      <c r="F520" s="14" t="s">
        <v>40</v>
      </c>
      <c r="G520" s="14" t="str">
        <f aca="false">IF(I520&lt;p_local,"Local → page infra",IF(H520&gt;=p_ph1,"Phase 1",IF(H520&gt;=p_ph2,"Phase 2","Phase 3")))</f>
        <v>Phase 2</v>
      </c>
      <c r="H520" s="14" t="n">
        <f aca="false">IF(I520&lt;p_local,0,IF(C520="Aéroport → Aéroport",p_pts_plein,IF(Y520&gt;0,IF(I520&lt;=Y520,p_pts_plein,IF(I520&lt;=p_mult2*Y520,p_pts_moyen,p_pts_r3)),IF(I520&gt;=p_vv_min,p_pts_plein,IF(I520&gt;=p_vv_moy,p_pts_moyen,p_pts_court))))+IF(INDEX(10_Lieux!$D:$D,U520)=1,p_prio1,p_prio2)+IF(INDEX(10_Lieux!$D:$D,V520)=1,p_prio1,p_prio2)+IF(K520="Oui",p_tf,0)+p_hub*((INDEX(10_Lieux!$H:$H,U520)="Hub")+(INDEX(10_Lieux!$H:$H,V520)="Hub"))+IF(OR(INDEX(10_Lieux!$H:$H,U520)="Premium",INDEX(10_Lieux!$H:$H,V520)="Premium"),p_prem,0))</f>
        <v>70</v>
      </c>
      <c r="I520" s="14" t="n">
        <f aca="false">ROUND(W520*p_facteur,0)</f>
        <v>480</v>
      </c>
      <c r="J520" s="14" t="str">
        <f aca="false">IF(X520&lt;60,X520&amp;" min",INT(X520/60)&amp;" h"&amp;IF(MOD(X520,60)=0,""," "&amp;TEXT(MOD(X520,60),"00")))</f>
        <v>5 h</v>
      </c>
      <c r="K520" s="14" t="str">
        <f aca="false">IF(S520&lt;&gt;T520,"Oui","Non")</f>
        <v>Non</v>
      </c>
      <c r="L520" s="14" t="str">
        <f aca="false">IF(AND(INDEX(10_Lieux!$B:$B,U520)="Ville",INDEX(10_Lieux!$B:$B,V520)="Ville"),"/chauffeur-prive/"&amp;INDEX(10_Lieux!$E:$E,U520)&amp;"-"&amp;INDEX(10_Lieux!$E:$E,V520)&amp;"/","/chauffeur-prive/"&amp;INDEX(10_Lieux!$E:$E,U520)&amp;"/"&amp;INDEX(10_Lieux!$E:$E,V520)&amp;"/")</f>
        <v>/chauffeur-prive/aeroport-paris-charles-de-gaulle/strasbourg/</v>
      </c>
      <c r="M520" s="14" t="str">
        <f aca="false">IFERROR(INDEX($L:$L,MATCH(B520&amp;"|"&amp;A520,$Z:$Z,0)),"—")</f>
        <v>/chauffeur-prive/strasbourg/aeroport-paris-charles-de-gaulle/</v>
      </c>
      <c r="N520" s="14" t="str">
        <f aca="false">IF(LEN("Chauffeur privé "&amp;INDEX(10_Lieux!$J:$J,U520)&amp;" → "&amp;INDEX(10_Lieux!$J:$J,V520)&amp;" | 24h/24")&gt;60,"Chauffeur privé "&amp;INDEX(10_Lieux!$J:$J,U520)&amp;" → "&amp;INDEX(10_Lieux!$J:$J,V520),"Chauffeur privé "&amp;INDEX(10_Lieux!$J:$J,U520)&amp;" → "&amp;INDEX(10_Lieux!$J:$J,V520)&amp;" | 24h/24")</f>
        <v>Chauffeur privé Aéroport Paris-CDG → Strasbourg | 24h/24</v>
      </c>
      <c r="O520" s="14" t="n">
        <f aca="false">LEN(N520)</f>
        <v>56</v>
      </c>
      <c r="P520" s="14" t="str">
        <f aca="false">"Chauffeur privé "&amp;INDEX(10_Lieux!$K:$K,U520)&amp;" vers "&amp;INDEX(10_Lieux!$L:$L,V520)</f>
        <v>Chauffeur privé de l'aéroport Paris-CDG vers Strasbourg</v>
      </c>
      <c r="Q520" s="14" t="str">
        <f aca="false">"Chauffeur privé "&amp;INDEX(10_Lieux!$K:$K,U520)&amp;" vers "&amp;INDEX(10_Lieux!$L:$L,V520)&amp;" : env. "&amp;I520&amp;" km, "&amp;J520&amp;" de route. Devis personnalisé, standard 24h/24 et 7j/7."</f>
        <v>Chauffeur privé de l'aéroport Paris-CDG vers Strasbourg : env. 480 km, 5 h de route. Devis personnalisé, standard 24h/24 et 7j/7.</v>
      </c>
      <c r="R520" s="14" t="n">
        <f aca="false">LEN(Q520)</f>
        <v>129</v>
      </c>
      <c r="S520" s="14" t="str">
        <f aca="false">INDEX(10_Lieux!$C:$C,U520)</f>
        <v>France</v>
      </c>
      <c r="T520" s="14" t="str">
        <f aca="false">INDEX(10_Lieux!$C:$C,V520)</f>
        <v>France</v>
      </c>
      <c r="U520" s="14" t="n">
        <f aca="false">MATCH(A520,10_Lieux!$A:$A,0)</f>
        <v>132</v>
      </c>
      <c r="V520" s="14" t="n">
        <f aca="false">MATCH(B520,10_Lieux!$A:$A,0)</f>
        <v>29</v>
      </c>
      <c r="W520" s="14" t="n">
        <f aca="false">ROUND(6371*2*ASIN(SQRT(SIN(RADIANS(INDEX(10_Lieux!$F:$F,V520)-INDEX(10_Lieux!$F:$F,U520))/2)^2+COS(RADIANS(INDEX(10_Lieux!$F:$F,U520)))*COS(RADIANS(INDEX(10_Lieux!$F:$F,V520)))*SIN(RADIANS(INDEX(10_Lieux!$G:$G,V520)-INDEX(10_Lieux!$G:$G,U520))/2)^2)),1)</f>
        <v>384.2</v>
      </c>
      <c r="X520" s="14" t="n">
        <f aca="false">ROUND(I520/IF(I520&lt;p_seuil_vitesse,p_vit_lente,p_vit_rapide)*60/15,0)*15</f>
        <v>300</v>
      </c>
      <c r="Y520" s="14" t="n">
        <f aca="false">MAX(IF(INDEX(10_Lieux!$B:$B,U520)&lt;&gt;"Ville",INDEX(10_Lieux!$I:$I,U520),0),IF(INDEX(10_Lieux!$B:$B,V520)&lt;&gt;"Ville",INDEX(10_Lieux!$I:$I,V520),0))</f>
        <v>500</v>
      </c>
      <c r="Z520" s="14" t="str">
        <f aca="false">A520&amp;"|"&amp;B520</f>
        <v>Paris Charles de Gaulle|Strasbourg</v>
      </c>
      <c r="AA520" s="14" t="str">
        <f aca="false">IF(I520&lt;p_local,"Local",IF(I520&lt;p_vv_min,"Courte distance",IF(I520&lt;p_tres_long,"Longue distance","Très longue distance")))</f>
        <v>Longue distance</v>
      </c>
    </row>
    <row r="521" customFormat="false" ht="15" hidden="false" customHeight="true" outlineLevel="0" collapsed="false">
      <c r="A521" s="1" t="s">
        <v>136</v>
      </c>
      <c r="B521" s="1" t="s">
        <v>652</v>
      </c>
      <c r="C521" s="1" t="s">
        <v>35</v>
      </c>
      <c r="D521" s="1" t="s">
        <v>653</v>
      </c>
      <c r="E521" s="1" t="s">
        <v>667</v>
      </c>
      <c r="F521" s="14" t="s">
        <v>40</v>
      </c>
      <c r="G521" s="14" t="str">
        <f aca="false">IF(I521&lt;p_local,"Local → page infra",IF(H521&gt;=p_ph1,"Phase 1",IF(H521&gt;=p_ph2,"Phase 2","Phase 3")))</f>
        <v>Phase 2</v>
      </c>
      <c r="H521" s="14" t="n">
        <f aca="false">IF(I521&lt;p_local,0,IF(C521="Aéroport → Aéroport",p_pts_plein,IF(Y521&gt;0,IF(I521&lt;=Y521,p_pts_plein,IF(I521&lt;=p_mult2*Y521,p_pts_moyen,p_pts_r3)),IF(I521&gt;=p_vv_min,p_pts_plein,IF(I521&gt;=p_vv_moy,p_pts_moyen,p_pts_court))))+IF(INDEX(10_Lieux!$D:$D,U521)=1,p_prio1,p_prio2)+IF(INDEX(10_Lieux!$D:$D,V521)=1,p_prio1,p_prio2)+IF(K521="Oui",p_tf,0)+p_hub*((INDEX(10_Lieux!$H:$H,U521)="Hub")+(INDEX(10_Lieux!$H:$H,V521)="Hub"))+IF(OR(INDEX(10_Lieux!$H:$H,U521)="Premium",INDEX(10_Lieux!$H:$H,V521)="Premium"),p_prem,0))</f>
        <v>70</v>
      </c>
      <c r="I521" s="14" t="n">
        <f aca="false">ROUND(W521*p_facteur,0)</f>
        <v>480</v>
      </c>
      <c r="J521" s="14" t="str">
        <f aca="false">IF(X521&lt;60,X521&amp;" min",INT(X521/60)&amp;" h"&amp;IF(MOD(X521,60)=0,""," "&amp;TEXT(MOD(X521,60),"00")))</f>
        <v>5 h</v>
      </c>
      <c r="K521" s="14" t="str">
        <f aca="false">IF(S521&lt;&gt;T521,"Oui","Non")</f>
        <v>Non</v>
      </c>
      <c r="L521" s="14" t="str">
        <f aca="false">IF(AND(INDEX(10_Lieux!$B:$B,U521)="Ville",INDEX(10_Lieux!$B:$B,V521)="Ville"),"/chauffeur-prive/"&amp;INDEX(10_Lieux!$E:$E,U521)&amp;"-"&amp;INDEX(10_Lieux!$E:$E,V521)&amp;"/","/chauffeur-prive/"&amp;INDEX(10_Lieux!$E:$E,U521)&amp;"/"&amp;INDEX(10_Lieux!$E:$E,V521)&amp;"/")</f>
        <v>/chauffeur-prive/strasbourg/aeroport-paris-charles-de-gaulle/</v>
      </c>
      <c r="M521" s="14" t="str">
        <f aca="false">IFERROR(INDEX($L:$L,MATCH(B521&amp;"|"&amp;A521,$Z:$Z,0)),"—")</f>
        <v>/chauffeur-prive/aeroport-paris-charles-de-gaulle/strasbourg/</v>
      </c>
      <c r="N521" s="14" t="str">
        <f aca="false">IF(LEN("Chauffeur privé "&amp;INDEX(10_Lieux!$J:$J,U521)&amp;" → "&amp;INDEX(10_Lieux!$J:$J,V521)&amp;" | 24h/24")&gt;60,"Chauffeur privé "&amp;INDEX(10_Lieux!$J:$J,U521)&amp;" → "&amp;INDEX(10_Lieux!$J:$J,V521),"Chauffeur privé "&amp;INDEX(10_Lieux!$J:$J,U521)&amp;" → "&amp;INDEX(10_Lieux!$J:$J,V521)&amp;" | 24h/24")</f>
        <v>Chauffeur privé Strasbourg → Aéroport Paris-CDG | 24h/24</v>
      </c>
      <c r="O521" s="14" t="n">
        <f aca="false">LEN(N521)</f>
        <v>56</v>
      </c>
      <c r="P521" s="14" t="str">
        <f aca="false">"Chauffeur privé "&amp;INDEX(10_Lieux!$K:$K,U521)&amp;" vers "&amp;INDEX(10_Lieux!$L:$L,V521)</f>
        <v>Chauffeur privé de Strasbourg vers l'aéroport Paris-CDG</v>
      </c>
      <c r="Q521" s="14" t="str">
        <f aca="false">"Chauffeur privé "&amp;INDEX(10_Lieux!$K:$K,U521)&amp;" vers "&amp;INDEX(10_Lieux!$L:$L,V521)&amp;" : env. "&amp;I521&amp;" km, "&amp;J521&amp;" de route. Devis personnalisé, standard 24h/24 et 7j/7."</f>
        <v>Chauffeur privé de Strasbourg vers l'aéroport Paris-CDG : env. 480 km, 5 h de route. Devis personnalisé, standard 24h/24 et 7j/7.</v>
      </c>
      <c r="R521" s="14" t="n">
        <f aca="false">LEN(Q521)</f>
        <v>129</v>
      </c>
      <c r="S521" s="14" t="str">
        <f aca="false">INDEX(10_Lieux!$C:$C,U521)</f>
        <v>France</v>
      </c>
      <c r="T521" s="14" t="str">
        <f aca="false">INDEX(10_Lieux!$C:$C,V521)</f>
        <v>France</v>
      </c>
      <c r="U521" s="14" t="n">
        <f aca="false">MATCH(A521,10_Lieux!$A:$A,0)</f>
        <v>29</v>
      </c>
      <c r="V521" s="14" t="n">
        <f aca="false">MATCH(B521,10_Lieux!$A:$A,0)</f>
        <v>132</v>
      </c>
      <c r="W521" s="14" t="n">
        <f aca="false">ROUND(6371*2*ASIN(SQRT(SIN(RADIANS(INDEX(10_Lieux!$F:$F,V521)-INDEX(10_Lieux!$F:$F,U521))/2)^2+COS(RADIANS(INDEX(10_Lieux!$F:$F,U521)))*COS(RADIANS(INDEX(10_Lieux!$F:$F,V521)))*SIN(RADIANS(INDEX(10_Lieux!$G:$G,V521)-INDEX(10_Lieux!$G:$G,U521))/2)^2)),1)</f>
        <v>384.2</v>
      </c>
      <c r="X521" s="14" t="n">
        <f aca="false">ROUND(I521/IF(I521&lt;p_seuil_vitesse,p_vit_lente,p_vit_rapide)*60/15,0)*15</f>
        <v>300</v>
      </c>
      <c r="Y521" s="14" t="n">
        <f aca="false">MAX(IF(INDEX(10_Lieux!$B:$B,U521)&lt;&gt;"Ville",INDEX(10_Lieux!$I:$I,U521),0),IF(INDEX(10_Lieux!$B:$B,V521)&lt;&gt;"Ville",INDEX(10_Lieux!$I:$I,V521),0))</f>
        <v>500</v>
      </c>
      <c r="Z521" s="14" t="str">
        <f aca="false">A521&amp;"|"&amp;B521</f>
        <v>Strasbourg|Paris Charles de Gaulle</v>
      </c>
      <c r="AA521" s="14" t="str">
        <f aca="false">IF(I521&lt;p_local,"Local",IF(I521&lt;p_vv_min,"Courte distance",IF(I521&lt;p_tres_long,"Longue distance","Très longue distance")))</f>
        <v>Longue distance</v>
      </c>
    </row>
    <row r="522" customFormat="false" ht="15" hidden="false" customHeight="true" outlineLevel="0" collapsed="false">
      <c r="A522" s="1" t="s">
        <v>652</v>
      </c>
      <c r="B522" s="1" t="s">
        <v>138</v>
      </c>
      <c r="C522" s="1" t="s">
        <v>34</v>
      </c>
      <c r="D522" s="1" t="s">
        <v>653</v>
      </c>
      <c r="E522" s="1" t="s">
        <v>668</v>
      </c>
      <c r="F522" s="14" t="s">
        <v>40</v>
      </c>
      <c r="G522" s="14" t="str">
        <f aca="false">IF(I522&lt;p_local,"Local → page infra",IF(H522&gt;=p_ph1,"Phase 1",IF(H522&gt;=p_ph2,"Phase 2","Phase 3")))</f>
        <v>Phase 3</v>
      </c>
      <c r="H522" s="14" t="n">
        <f aca="false">IF(I522&lt;p_local,0,IF(C522="Aéroport → Aéroport",p_pts_plein,IF(Y522&gt;0,IF(I522&lt;=Y522,p_pts_plein,IF(I522&lt;=p_mult2*Y522,p_pts_moyen,p_pts_r3)),IF(I522&gt;=p_vv_min,p_pts_plein,IF(I522&gt;=p_vv_moy,p_pts_moyen,p_pts_court))))+IF(INDEX(10_Lieux!$D:$D,U522)=1,p_prio1,p_prio2)+IF(INDEX(10_Lieux!$D:$D,V522)=1,p_prio1,p_prio2)+IF(K522="Oui",p_tf,0)+p_hub*((INDEX(10_Lieux!$H:$H,U522)="Hub")+(INDEX(10_Lieux!$H:$H,V522)="Hub"))+IF(OR(INDEX(10_Lieux!$H:$H,U522)="Premium",INDEX(10_Lieux!$H:$H,V522)="Premium"),p_prem,0))</f>
        <v>50</v>
      </c>
      <c r="I522" s="14" t="n">
        <f aca="false">ROUND(W522*p_facteur,0)</f>
        <v>761</v>
      </c>
      <c r="J522" s="14" t="str">
        <f aca="false">IF(X522&lt;60,X522&amp;" min",INT(X522/60)&amp;" h"&amp;IF(MOD(X522,60)=0,""," "&amp;TEXT(MOD(X522,60),"00")))</f>
        <v>8 h</v>
      </c>
      <c r="K522" s="14" t="str">
        <f aca="false">IF(S522&lt;&gt;T522,"Oui","Non")</f>
        <v>Non</v>
      </c>
      <c r="L522" s="14" t="str">
        <f aca="false">IF(AND(INDEX(10_Lieux!$B:$B,U522)="Ville",INDEX(10_Lieux!$B:$B,V522)="Ville"),"/chauffeur-prive/"&amp;INDEX(10_Lieux!$E:$E,U522)&amp;"-"&amp;INDEX(10_Lieux!$E:$E,V522)&amp;"/","/chauffeur-prive/"&amp;INDEX(10_Lieux!$E:$E,U522)&amp;"/"&amp;INDEX(10_Lieux!$E:$E,V522)&amp;"/")</f>
        <v>/chauffeur-prive/aeroport-paris-charles-de-gaulle/montpellier/</v>
      </c>
      <c r="M522" s="14" t="str">
        <f aca="false">IFERROR(INDEX($L:$L,MATCH(B522&amp;"|"&amp;A522,$Z:$Z,0)),"—")</f>
        <v>/chauffeur-prive/montpellier/aeroport-paris-charles-de-gaulle/</v>
      </c>
      <c r="N522" s="14" t="str">
        <f aca="false">IF(LEN("Chauffeur privé "&amp;INDEX(10_Lieux!$J:$J,U522)&amp;" → "&amp;INDEX(10_Lieux!$J:$J,V522)&amp;" | 24h/24")&gt;60,"Chauffeur privé "&amp;INDEX(10_Lieux!$J:$J,U522)&amp;" → "&amp;INDEX(10_Lieux!$J:$J,V522),"Chauffeur privé "&amp;INDEX(10_Lieux!$J:$J,U522)&amp;" → "&amp;INDEX(10_Lieux!$J:$J,V522)&amp;" | 24h/24")</f>
        <v>Chauffeur privé Aéroport Paris-CDG → Montpellier | 24h/24</v>
      </c>
      <c r="O522" s="14" t="n">
        <f aca="false">LEN(N522)</f>
        <v>57</v>
      </c>
      <c r="P522" s="14" t="str">
        <f aca="false">"Chauffeur privé "&amp;INDEX(10_Lieux!$K:$K,U522)&amp;" vers "&amp;INDEX(10_Lieux!$L:$L,V522)</f>
        <v>Chauffeur privé de l'aéroport Paris-CDG vers Montpellier</v>
      </c>
      <c r="Q522" s="14" t="str">
        <f aca="false">"Chauffeur privé "&amp;INDEX(10_Lieux!$K:$K,U522)&amp;" vers "&amp;INDEX(10_Lieux!$L:$L,V522)&amp;" : env. "&amp;I522&amp;" km, "&amp;J522&amp;" de route. Devis personnalisé, standard 24h/24 et 7j/7."</f>
        <v>Chauffeur privé de l'aéroport Paris-CDG vers Montpellier : env. 761 km, 8 h de route. Devis personnalisé, standard 24h/24 et 7j/7.</v>
      </c>
      <c r="R522" s="14" t="n">
        <f aca="false">LEN(Q522)</f>
        <v>130</v>
      </c>
      <c r="S522" s="14" t="str">
        <f aca="false">INDEX(10_Lieux!$C:$C,U522)</f>
        <v>France</v>
      </c>
      <c r="T522" s="14" t="str">
        <f aca="false">INDEX(10_Lieux!$C:$C,V522)</f>
        <v>France</v>
      </c>
      <c r="U522" s="14" t="n">
        <f aca="false">MATCH(A522,10_Lieux!$A:$A,0)</f>
        <v>132</v>
      </c>
      <c r="V522" s="14" t="n">
        <f aca="false">MATCH(B522,10_Lieux!$A:$A,0)</f>
        <v>71</v>
      </c>
      <c r="W522" s="14" t="n">
        <f aca="false">ROUND(6371*2*ASIN(SQRT(SIN(RADIANS(INDEX(10_Lieux!$F:$F,V522)-INDEX(10_Lieux!$F:$F,U522))/2)^2+COS(RADIANS(INDEX(10_Lieux!$F:$F,U522)))*COS(RADIANS(INDEX(10_Lieux!$F:$F,V522)))*SIN(RADIANS(INDEX(10_Lieux!$G:$G,V522)-INDEX(10_Lieux!$G:$G,U522))/2)^2)),1)</f>
        <v>608.8</v>
      </c>
      <c r="X522" s="14" t="n">
        <f aca="false">ROUND(I522/IF(I522&lt;p_seuil_vitesse,p_vit_lente,p_vit_rapide)*60/15,0)*15</f>
        <v>480</v>
      </c>
      <c r="Y522" s="14" t="n">
        <f aca="false">MAX(IF(INDEX(10_Lieux!$B:$B,U522)&lt;&gt;"Ville",INDEX(10_Lieux!$I:$I,U522),0),IF(INDEX(10_Lieux!$B:$B,V522)&lt;&gt;"Ville",INDEX(10_Lieux!$I:$I,V522),0))</f>
        <v>500</v>
      </c>
      <c r="Z522" s="14" t="str">
        <f aca="false">A522&amp;"|"&amp;B522</f>
        <v>Paris Charles de Gaulle|Montpellier</v>
      </c>
      <c r="AA522" s="14" t="str">
        <f aca="false">IF(I522&lt;p_local,"Local",IF(I522&lt;p_vv_min,"Courte distance",IF(I522&lt;p_tres_long,"Longue distance","Très longue distance")))</f>
        <v>Très longue distance</v>
      </c>
    </row>
    <row r="523" customFormat="false" ht="15" hidden="false" customHeight="true" outlineLevel="0" collapsed="false">
      <c r="A523" s="1" t="s">
        <v>138</v>
      </c>
      <c r="B523" s="1" t="s">
        <v>652</v>
      </c>
      <c r="C523" s="1" t="s">
        <v>35</v>
      </c>
      <c r="D523" s="1" t="s">
        <v>653</v>
      </c>
      <c r="E523" s="1" t="s">
        <v>669</v>
      </c>
      <c r="F523" s="14" t="s">
        <v>40</v>
      </c>
      <c r="G523" s="14" t="str">
        <f aca="false">IF(I523&lt;p_local,"Local → page infra",IF(H523&gt;=p_ph1,"Phase 1",IF(H523&gt;=p_ph2,"Phase 2","Phase 3")))</f>
        <v>Phase 3</v>
      </c>
      <c r="H523" s="14" t="n">
        <f aca="false">IF(I523&lt;p_local,0,IF(C523="Aéroport → Aéroport",p_pts_plein,IF(Y523&gt;0,IF(I523&lt;=Y523,p_pts_plein,IF(I523&lt;=p_mult2*Y523,p_pts_moyen,p_pts_r3)),IF(I523&gt;=p_vv_min,p_pts_plein,IF(I523&gt;=p_vv_moy,p_pts_moyen,p_pts_court))))+IF(INDEX(10_Lieux!$D:$D,U523)=1,p_prio1,p_prio2)+IF(INDEX(10_Lieux!$D:$D,V523)=1,p_prio1,p_prio2)+IF(K523="Oui",p_tf,0)+p_hub*((INDEX(10_Lieux!$H:$H,U523)="Hub")+(INDEX(10_Lieux!$H:$H,V523)="Hub"))+IF(OR(INDEX(10_Lieux!$H:$H,U523)="Premium",INDEX(10_Lieux!$H:$H,V523)="Premium"),p_prem,0))</f>
        <v>50</v>
      </c>
      <c r="I523" s="14" t="n">
        <f aca="false">ROUND(W523*p_facteur,0)</f>
        <v>761</v>
      </c>
      <c r="J523" s="14" t="str">
        <f aca="false">IF(X523&lt;60,X523&amp;" min",INT(X523/60)&amp;" h"&amp;IF(MOD(X523,60)=0,""," "&amp;TEXT(MOD(X523,60),"00")))</f>
        <v>8 h</v>
      </c>
      <c r="K523" s="14" t="str">
        <f aca="false">IF(S523&lt;&gt;T523,"Oui","Non")</f>
        <v>Non</v>
      </c>
      <c r="L523" s="14" t="str">
        <f aca="false">IF(AND(INDEX(10_Lieux!$B:$B,U523)="Ville",INDEX(10_Lieux!$B:$B,V523)="Ville"),"/chauffeur-prive/"&amp;INDEX(10_Lieux!$E:$E,U523)&amp;"-"&amp;INDEX(10_Lieux!$E:$E,V523)&amp;"/","/chauffeur-prive/"&amp;INDEX(10_Lieux!$E:$E,U523)&amp;"/"&amp;INDEX(10_Lieux!$E:$E,V523)&amp;"/")</f>
        <v>/chauffeur-prive/montpellier/aeroport-paris-charles-de-gaulle/</v>
      </c>
      <c r="M523" s="14" t="str">
        <f aca="false">IFERROR(INDEX($L:$L,MATCH(B523&amp;"|"&amp;A523,$Z:$Z,0)),"—")</f>
        <v>/chauffeur-prive/aeroport-paris-charles-de-gaulle/montpellier/</v>
      </c>
      <c r="N523" s="14" t="str">
        <f aca="false">IF(LEN("Chauffeur privé "&amp;INDEX(10_Lieux!$J:$J,U523)&amp;" → "&amp;INDEX(10_Lieux!$J:$J,V523)&amp;" | 24h/24")&gt;60,"Chauffeur privé "&amp;INDEX(10_Lieux!$J:$J,U523)&amp;" → "&amp;INDEX(10_Lieux!$J:$J,V523),"Chauffeur privé "&amp;INDEX(10_Lieux!$J:$J,U523)&amp;" → "&amp;INDEX(10_Lieux!$J:$J,V523)&amp;" | 24h/24")</f>
        <v>Chauffeur privé Montpellier → Aéroport Paris-CDG | 24h/24</v>
      </c>
      <c r="O523" s="14" t="n">
        <f aca="false">LEN(N523)</f>
        <v>57</v>
      </c>
      <c r="P523" s="14" t="str">
        <f aca="false">"Chauffeur privé "&amp;INDEX(10_Lieux!$K:$K,U523)&amp;" vers "&amp;INDEX(10_Lieux!$L:$L,V523)</f>
        <v>Chauffeur privé de Montpellier vers l'aéroport Paris-CDG</v>
      </c>
      <c r="Q523" s="14" t="str">
        <f aca="false">"Chauffeur privé "&amp;INDEX(10_Lieux!$K:$K,U523)&amp;" vers "&amp;INDEX(10_Lieux!$L:$L,V523)&amp;" : env. "&amp;I523&amp;" km, "&amp;J523&amp;" de route. Devis personnalisé, standard 24h/24 et 7j/7."</f>
        <v>Chauffeur privé de Montpellier vers l'aéroport Paris-CDG : env. 761 km, 8 h de route. Devis personnalisé, standard 24h/24 et 7j/7.</v>
      </c>
      <c r="R523" s="14" t="n">
        <f aca="false">LEN(Q523)</f>
        <v>130</v>
      </c>
      <c r="S523" s="14" t="str">
        <f aca="false">INDEX(10_Lieux!$C:$C,U523)</f>
        <v>France</v>
      </c>
      <c r="T523" s="14" t="str">
        <f aca="false">INDEX(10_Lieux!$C:$C,V523)</f>
        <v>France</v>
      </c>
      <c r="U523" s="14" t="n">
        <f aca="false">MATCH(A523,10_Lieux!$A:$A,0)</f>
        <v>71</v>
      </c>
      <c r="V523" s="14" t="n">
        <f aca="false">MATCH(B523,10_Lieux!$A:$A,0)</f>
        <v>132</v>
      </c>
      <c r="W523" s="14" t="n">
        <f aca="false">ROUND(6371*2*ASIN(SQRT(SIN(RADIANS(INDEX(10_Lieux!$F:$F,V523)-INDEX(10_Lieux!$F:$F,U523))/2)^2+COS(RADIANS(INDEX(10_Lieux!$F:$F,U523)))*COS(RADIANS(INDEX(10_Lieux!$F:$F,V523)))*SIN(RADIANS(INDEX(10_Lieux!$G:$G,V523)-INDEX(10_Lieux!$G:$G,U523))/2)^2)),1)</f>
        <v>608.8</v>
      </c>
      <c r="X523" s="14" t="n">
        <f aca="false">ROUND(I523/IF(I523&lt;p_seuil_vitesse,p_vit_lente,p_vit_rapide)*60/15,0)*15</f>
        <v>480</v>
      </c>
      <c r="Y523" s="14" t="n">
        <f aca="false">MAX(IF(INDEX(10_Lieux!$B:$B,U523)&lt;&gt;"Ville",INDEX(10_Lieux!$I:$I,U523),0),IF(INDEX(10_Lieux!$B:$B,V523)&lt;&gt;"Ville",INDEX(10_Lieux!$I:$I,V523),0))</f>
        <v>500</v>
      </c>
      <c r="Z523" s="14" t="str">
        <f aca="false">A523&amp;"|"&amp;B523</f>
        <v>Montpellier|Paris Charles de Gaulle</v>
      </c>
      <c r="AA523" s="14" t="str">
        <f aca="false">IF(I523&lt;p_local,"Local",IF(I523&lt;p_vv_min,"Courte distance",IF(I523&lt;p_tres_long,"Longue distance","Très longue distance")))</f>
        <v>Très longue distance</v>
      </c>
    </row>
    <row r="524" customFormat="false" ht="15" hidden="false" customHeight="true" outlineLevel="0" collapsed="false">
      <c r="A524" s="1" t="s">
        <v>652</v>
      </c>
      <c r="B524" s="1" t="s">
        <v>140</v>
      </c>
      <c r="C524" s="1" t="s">
        <v>34</v>
      </c>
      <c r="D524" s="1" t="s">
        <v>653</v>
      </c>
      <c r="E524" s="1" t="s">
        <v>670</v>
      </c>
      <c r="F524" s="14" t="s">
        <v>40</v>
      </c>
      <c r="G524" s="14" t="str">
        <f aca="false">IF(I524&lt;p_local,"Local → page infra",IF(H524&gt;=p_ph1,"Phase 1",IF(H524&gt;=p_ph2,"Phase 2","Phase 3")))</f>
        <v>Phase 2</v>
      </c>
      <c r="H524" s="14" t="n">
        <f aca="false">IF(I524&lt;p_local,0,IF(C524="Aéroport → Aéroport",p_pts_plein,IF(Y524&gt;0,IF(I524&lt;=Y524,p_pts_plein,IF(I524&lt;=p_mult2*Y524,p_pts_moyen,p_pts_r3)),IF(I524&gt;=p_vv_min,p_pts_plein,IF(I524&gt;=p_vv_moy,p_pts_moyen,p_pts_court))))+IF(INDEX(10_Lieux!$D:$D,U524)=1,p_prio1,p_prio2)+IF(INDEX(10_Lieux!$D:$D,V524)=1,p_prio1,p_prio2)+IF(K524="Oui",p_tf,0)+p_hub*((INDEX(10_Lieux!$H:$H,U524)="Hub")+(INDEX(10_Lieux!$H:$H,V524)="Hub"))+IF(OR(INDEX(10_Lieux!$H:$H,U524)="Premium",INDEX(10_Lieux!$H:$H,V524)="Premium"),p_prem,0))</f>
        <v>65</v>
      </c>
      <c r="I524" s="14" t="n">
        <f aca="false">ROUND(W524*p_facteur,0)</f>
        <v>455</v>
      </c>
      <c r="J524" s="14" t="str">
        <f aca="false">IF(X524&lt;60,X524&amp;" min",INT(X524/60)&amp;" h"&amp;IF(MOD(X524,60)=0,""," "&amp;TEXT(MOD(X524,60),"00")))</f>
        <v>4 h 45</v>
      </c>
      <c r="K524" s="14" t="str">
        <f aca="false">IF(S524&lt;&gt;T524,"Oui","Non")</f>
        <v>Non</v>
      </c>
      <c r="L524" s="14" t="str">
        <f aca="false">IF(AND(INDEX(10_Lieux!$B:$B,U524)="Ville",INDEX(10_Lieux!$B:$B,V524)="Ville"),"/chauffeur-prive/"&amp;INDEX(10_Lieux!$E:$E,U524)&amp;"-"&amp;INDEX(10_Lieux!$E:$E,V524)&amp;"/","/chauffeur-prive/"&amp;INDEX(10_Lieux!$E:$E,U524)&amp;"/"&amp;INDEX(10_Lieux!$E:$E,V524)&amp;"/")</f>
        <v>/chauffeur-prive/aeroport-paris-charles-de-gaulle/nantes/</v>
      </c>
      <c r="M524" s="14" t="str">
        <f aca="false">IFERROR(INDEX($L:$L,MATCH(B524&amp;"|"&amp;A524,$Z:$Z,0)),"—")</f>
        <v>/chauffeur-prive/nantes/aeroport-paris-charles-de-gaulle/</v>
      </c>
      <c r="N524" s="14" t="str">
        <f aca="false">IF(LEN("Chauffeur privé "&amp;INDEX(10_Lieux!$J:$J,U524)&amp;" → "&amp;INDEX(10_Lieux!$J:$J,V524)&amp;" | 24h/24")&gt;60,"Chauffeur privé "&amp;INDEX(10_Lieux!$J:$J,U524)&amp;" → "&amp;INDEX(10_Lieux!$J:$J,V524),"Chauffeur privé "&amp;INDEX(10_Lieux!$J:$J,U524)&amp;" → "&amp;INDEX(10_Lieux!$J:$J,V524)&amp;" | 24h/24")</f>
        <v>Chauffeur privé Aéroport Paris-CDG → Nantes | 24h/24</v>
      </c>
      <c r="O524" s="14" t="n">
        <f aca="false">LEN(N524)</f>
        <v>52</v>
      </c>
      <c r="P524" s="14" t="str">
        <f aca="false">"Chauffeur privé "&amp;INDEX(10_Lieux!$K:$K,U524)&amp;" vers "&amp;INDEX(10_Lieux!$L:$L,V524)</f>
        <v>Chauffeur privé de l'aéroport Paris-CDG vers Nantes</v>
      </c>
      <c r="Q524" s="14" t="str">
        <f aca="false">"Chauffeur privé "&amp;INDEX(10_Lieux!$K:$K,U524)&amp;" vers "&amp;INDEX(10_Lieux!$L:$L,V524)&amp;" : env. "&amp;I524&amp;" km, "&amp;J524&amp;" de route. Devis personnalisé, standard 24h/24 et 7j/7."</f>
        <v>Chauffeur privé de l'aéroport Paris-CDG vers Nantes : env. 455 km, 4 h 45 de route. Devis personnalisé, standard 24h/24 et 7j/7.</v>
      </c>
      <c r="R524" s="14" t="n">
        <f aca="false">LEN(Q524)</f>
        <v>128</v>
      </c>
      <c r="S524" s="14" t="str">
        <f aca="false">INDEX(10_Lieux!$C:$C,U524)</f>
        <v>France</v>
      </c>
      <c r="T524" s="14" t="str">
        <f aca="false">INDEX(10_Lieux!$C:$C,V524)</f>
        <v>France</v>
      </c>
      <c r="U524" s="14" t="n">
        <f aca="false">MATCH(A524,10_Lieux!$A:$A,0)</f>
        <v>132</v>
      </c>
      <c r="V524" s="14" t="n">
        <f aca="false">MATCH(B524,10_Lieux!$A:$A,0)</f>
        <v>56</v>
      </c>
      <c r="W524" s="14" t="n">
        <f aca="false">ROUND(6371*2*ASIN(SQRT(SIN(RADIANS(INDEX(10_Lieux!$F:$F,V524)-INDEX(10_Lieux!$F:$F,U524))/2)^2+COS(RADIANS(INDEX(10_Lieux!$F:$F,U524)))*COS(RADIANS(INDEX(10_Lieux!$F:$F,V524)))*SIN(RADIANS(INDEX(10_Lieux!$G:$G,V524)-INDEX(10_Lieux!$G:$G,U524))/2)^2)),1)</f>
        <v>363.8</v>
      </c>
      <c r="X524" s="14" t="n">
        <f aca="false">ROUND(I524/IF(I524&lt;p_seuil_vitesse,p_vit_lente,p_vit_rapide)*60/15,0)*15</f>
        <v>285</v>
      </c>
      <c r="Y524" s="14" t="n">
        <f aca="false">MAX(IF(INDEX(10_Lieux!$B:$B,U524)&lt;&gt;"Ville",INDEX(10_Lieux!$I:$I,U524),0),IF(INDEX(10_Lieux!$B:$B,V524)&lt;&gt;"Ville",INDEX(10_Lieux!$I:$I,V524),0))</f>
        <v>500</v>
      </c>
      <c r="Z524" s="14" t="str">
        <f aca="false">A524&amp;"|"&amp;B524</f>
        <v>Paris Charles de Gaulle|Nantes</v>
      </c>
      <c r="AA524" s="14" t="str">
        <f aca="false">IF(I524&lt;p_local,"Local",IF(I524&lt;p_vv_min,"Courte distance",IF(I524&lt;p_tres_long,"Longue distance","Très longue distance")))</f>
        <v>Longue distance</v>
      </c>
    </row>
    <row r="525" customFormat="false" ht="15" hidden="false" customHeight="true" outlineLevel="0" collapsed="false">
      <c r="A525" s="1" t="s">
        <v>140</v>
      </c>
      <c r="B525" s="1" t="s">
        <v>652</v>
      </c>
      <c r="C525" s="1" t="s">
        <v>35</v>
      </c>
      <c r="D525" s="1" t="s">
        <v>653</v>
      </c>
      <c r="E525" s="1" t="s">
        <v>671</v>
      </c>
      <c r="F525" s="14" t="s">
        <v>40</v>
      </c>
      <c r="G525" s="14" t="str">
        <f aca="false">IF(I525&lt;p_local,"Local → page infra",IF(H525&gt;=p_ph1,"Phase 1",IF(H525&gt;=p_ph2,"Phase 2","Phase 3")))</f>
        <v>Phase 2</v>
      </c>
      <c r="H525" s="14" t="n">
        <f aca="false">IF(I525&lt;p_local,0,IF(C525="Aéroport → Aéroport",p_pts_plein,IF(Y525&gt;0,IF(I525&lt;=Y525,p_pts_plein,IF(I525&lt;=p_mult2*Y525,p_pts_moyen,p_pts_r3)),IF(I525&gt;=p_vv_min,p_pts_plein,IF(I525&gt;=p_vv_moy,p_pts_moyen,p_pts_court))))+IF(INDEX(10_Lieux!$D:$D,U525)=1,p_prio1,p_prio2)+IF(INDEX(10_Lieux!$D:$D,V525)=1,p_prio1,p_prio2)+IF(K525="Oui",p_tf,0)+p_hub*((INDEX(10_Lieux!$H:$H,U525)="Hub")+(INDEX(10_Lieux!$H:$H,V525)="Hub"))+IF(OR(INDEX(10_Lieux!$H:$H,U525)="Premium",INDEX(10_Lieux!$H:$H,V525)="Premium"),p_prem,0))</f>
        <v>65</v>
      </c>
      <c r="I525" s="14" t="n">
        <f aca="false">ROUND(W525*p_facteur,0)</f>
        <v>455</v>
      </c>
      <c r="J525" s="14" t="str">
        <f aca="false">IF(X525&lt;60,X525&amp;" min",INT(X525/60)&amp;" h"&amp;IF(MOD(X525,60)=0,""," "&amp;TEXT(MOD(X525,60),"00")))</f>
        <v>4 h 45</v>
      </c>
      <c r="K525" s="14" t="str">
        <f aca="false">IF(S525&lt;&gt;T525,"Oui","Non")</f>
        <v>Non</v>
      </c>
      <c r="L525" s="14" t="str">
        <f aca="false">IF(AND(INDEX(10_Lieux!$B:$B,U525)="Ville",INDEX(10_Lieux!$B:$B,V525)="Ville"),"/chauffeur-prive/"&amp;INDEX(10_Lieux!$E:$E,U525)&amp;"-"&amp;INDEX(10_Lieux!$E:$E,V525)&amp;"/","/chauffeur-prive/"&amp;INDEX(10_Lieux!$E:$E,U525)&amp;"/"&amp;INDEX(10_Lieux!$E:$E,V525)&amp;"/")</f>
        <v>/chauffeur-prive/nantes/aeroport-paris-charles-de-gaulle/</v>
      </c>
      <c r="M525" s="14" t="str">
        <f aca="false">IFERROR(INDEX($L:$L,MATCH(B525&amp;"|"&amp;A525,$Z:$Z,0)),"—")</f>
        <v>/chauffeur-prive/aeroport-paris-charles-de-gaulle/nantes/</v>
      </c>
      <c r="N525" s="14" t="str">
        <f aca="false">IF(LEN("Chauffeur privé "&amp;INDEX(10_Lieux!$J:$J,U525)&amp;" → "&amp;INDEX(10_Lieux!$J:$J,V525)&amp;" | 24h/24")&gt;60,"Chauffeur privé "&amp;INDEX(10_Lieux!$J:$J,U525)&amp;" → "&amp;INDEX(10_Lieux!$J:$J,V525),"Chauffeur privé "&amp;INDEX(10_Lieux!$J:$J,U525)&amp;" → "&amp;INDEX(10_Lieux!$J:$J,V525)&amp;" | 24h/24")</f>
        <v>Chauffeur privé Nantes → Aéroport Paris-CDG | 24h/24</v>
      </c>
      <c r="O525" s="14" t="n">
        <f aca="false">LEN(N525)</f>
        <v>52</v>
      </c>
      <c r="P525" s="14" t="str">
        <f aca="false">"Chauffeur privé "&amp;INDEX(10_Lieux!$K:$K,U525)&amp;" vers "&amp;INDEX(10_Lieux!$L:$L,V525)</f>
        <v>Chauffeur privé de Nantes vers l'aéroport Paris-CDG</v>
      </c>
      <c r="Q525" s="14" t="str">
        <f aca="false">"Chauffeur privé "&amp;INDEX(10_Lieux!$K:$K,U525)&amp;" vers "&amp;INDEX(10_Lieux!$L:$L,V525)&amp;" : env. "&amp;I525&amp;" km, "&amp;J525&amp;" de route. Devis personnalisé, standard 24h/24 et 7j/7."</f>
        <v>Chauffeur privé de Nantes vers l'aéroport Paris-CDG : env. 455 km, 4 h 45 de route. Devis personnalisé, standard 24h/24 et 7j/7.</v>
      </c>
      <c r="R525" s="14" t="n">
        <f aca="false">LEN(Q525)</f>
        <v>128</v>
      </c>
      <c r="S525" s="14" t="str">
        <f aca="false">INDEX(10_Lieux!$C:$C,U525)</f>
        <v>France</v>
      </c>
      <c r="T525" s="14" t="str">
        <f aca="false">INDEX(10_Lieux!$C:$C,V525)</f>
        <v>France</v>
      </c>
      <c r="U525" s="14" t="n">
        <f aca="false">MATCH(A525,10_Lieux!$A:$A,0)</f>
        <v>56</v>
      </c>
      <c r="V525" s="14" t="n">
        <f aca="false">MATCH(B525,10_Lieux!$A:$A,0)</f>
        <v>132</v>
      </c>
      <c r="W525" s="14" t="n">
        <f aca="false">ROUND(6371*2*ASIN(SQRT(SIN(RADIANS(INDEX(10_Lieux!$F:$F,V525)-INDEX(10_Lieux!$F:$F,U525))/2)^2+COS(RADIANS(INDEX(10_Lieux!$F:$F,U525)))*COS(RADIANS(INDEX(10_Lieux!$F:$F,V525)))*SIN(RADIANS(INDEX(10_Lieux!$G:$G,V525)-INDEX(10_Lieux!$G:$G,U525))/2)^2)),1)</f>
        <v>363.8</v>
      </c>
      <c r="X525" s="14" t="n">
        <f aca="false">ROUND(I525/IF(I525&lt;p_seuil_vitesse,p_vit_lente,p_vit_rapide)*60/15,0)*15</f>
        <v>285</v>
      </c>
      <c r="Y525" s="14" t="n">
        <f aca="false">MAX(IF(INDEX(10_Lieux!$B:$B,U525)&lt;&gt;"Ville",INDEX(10_Lieux!$I:$I,U525),0),IF(INDEX(10_Lieux!$B:$B,V525)&lt;&gt;"Ville",INDEX(10_Lieux!$I:$I,V525),0))</f>
        <v>500</v>
      </c>
      <c r="Z525" s="14" t="str">
        <f aca="false">A525&amp;"|"&amp;B525</f>
        <v>Nantes|Paris Charles de Gaulle</v>
      </c>
      <c r="AA525" s="14" t="str">
        <f aca="false">IF(I525&lt;p_local,"Local",IF(I525&lt;p_vv_min,"Courte distance",IF(I525&lt;p_tres_long,"Longue distance","Très longue distance")))</f>
        <v>Longue distance</v>
      </c>
    </row>
    <row r="526" customFormat="false" ht="15" hidden="false" customHeight="true" outlineLevel="0" collapsed="false">
      <c r="A526" s="1" t="s">
        <v>652</v>
      </c>
      <c r="B526" s="1" t="s">
        <v>142</v>
      </c>
      <c r="C526" s="1" t="s">
        <v>34</v>
      </c>
      <c r="D526" s="1" t="s">
        <v>653</v>
      </c>
      <c r="E526" s="1" t="s">
        <v>672</v>
      </c>
      <c r="F526" s="14" t="s">
        <v>40</v>
      </c>
      <c r="G526" s="14" t="str">
        <f aca="false">IF(I526&lt;p_local,"Local → page infra",IF(H526&gt;=p_ph1,"Phase 1",IF(H526&gt;=p_ph2,"Phase 2","Phase 3")))</f>
        <v>Phase 2</v>
      </c>
      <c r="H526" s="14" t="n">
        <f aca="false">IF(I526&lt;p_local,0,IF(C526="Aéroport → Aéroport",p_pts_plein,IF(Y526&gt;0,IF(I526&lt;=Y526,p_pts_plein,IF(I526&lt;=p_mult2*Y526,p_pts_moyen,p_pts_r3)),IF(I526&gt;=p_vv_min,p_pts_plein,IF(I526&gt;=p_vv_moy,p_pts_moyen,p_pts_court))))+IF(INDEX(10_Lieux!$D:$D,U526)=1,p_prio1,p_prio2)+IF(INDEX(10_Lieux!$D:$D,V526)=1,p_prio1,p_prio2)+IF(K526="Oui",p_tf,0)+p_hub*((INDEX(10_Lieux!$H:$H,U526)="Hub")+(INDEX(10_Lieux!$H:$H,V526)="Hub"))+IF(OR(INDEX(10_Lieux!$H:$H,U526)="Premium",INDEX(10_Lieux!$H:$H,V526)="Premium"),p_prem,0))</f>
        <v>65</v>
      </c>
      <c r="I526" s="14" t="n">
        <f aca="false">ROUND(W526*p_facteur,0)</f>
        <v>408</v>
      </c>
      <c r="J526" s="14" t="str">
        <f aca="false">IF(X526&lt;60,X526&amp;" min",INT(X526/60)&amp;" h"&amp;IF(MOD(X526,60)=0,""," "&amp;TEXT(MOD(X526,60),"00")))</f>
        <v>4 h 15</v>
      </c>
      <c r="K526" s="14" t="str">
        <f aca="false">IF(S526&lt;&gt;T526,"Oui","Non")</f>
        <v>Non</v>
      </c>
      <c r="L526" s="14" t="str">
        <f aca="false">IF(AND(INDEX(10_Lieux!$B:$B,U526)="Ville",INDEX(10_Lieux!$B:$B,V526)="Ville"),"/chauffeur-prive/"&amp;INDEX(10_Lieux!$E:$E,U526)&amp;"-"&amp;INDEX(10_Lieux!$E:$E,V526)&amp;"/","/chauffeur-prive/"&amp;INDEX(10_Lieux!$E:$E,U526)&amp;"/"&amp;INDEX(10_Lieux!$E:$E,V526)&amp;"/")</f>
        <v>/chauffeur-prive/aeroport-paris-charles-de-gaulle/rennes/</v>
      </c>
      <c r="M526" s="14" t="str">
        <f aca="false">IFERROR(INDEX($L:$L,MATCH(B526&amp;"|"&amp;A526,$Z:$Z,0)),"—")</f>
        <v>/chauffeur-prive/rennes/aeroport-paris-charles-de-gaulle/</v>
      </c>
      <c r="N526" s="14" t="str">
        <f aca="false">IF(LEN("Chauffeur privé "&amp;INDEX(10_Lieux!$J:$J,U526)&amp;" → "&amp;INDEX(10_Lieux!$J:$J,V526)&amp;" | 24h/24")&gt;60,"Chauffeur privé "&amp;INDEX(10_Lieux!$J:$J,U526)&amp;" → "&amp;INDEX(10_Lieux!$J:$J,V526),"Chauffeur privé "&amp;INDEX(10_Lieux!$J:$J,U526)&amp;" → "&amp;INDEX(10_Lieux!$J:$J,V526)&amp;" | 24h/24")</f>
        <v>Chauffeur privé Aéroport Paris-CDG → Rennes | 24h/24</v>
      </c>
      <c r="O526" s="14" t="n">
        <f aca="false">LEN(N526)</f>
        <v>52</v>
      </c>
      <c r="P526" s="14" t="str">
        <f aca="false">"Chauffeur privé "&amp;INDEX(10_Lieux!$K:$K,U526)&amp;" vers "&amp;INDEX(10_Lieux!$L:$L,V526)</f>
        <v>Chauffeur privé de l'aéroport Paris-CDG vers Rennes</v>
      </c>
      <c r="Q526" s="14" t="str">
        <f aca="false">"Chauffeur privé "&amp;INDEX(10_Lieux!$K:$K,U526)&amp;" vers "&amp;INDEX(10_Lieux!$L:$L,V526)&amp;" : env. "&amp;I526&amp;" km, "&amp;J526&amp;" de route. Devis personnalisé, standard 24h/24 et 7j/7."</f>
        <v>Chauffeur privé de l'aéroport Paris-CDG vers Rennes : env. 408 km, 4 h 15 de route. Devis personnalisé, standard 24h/24 et 7j/7.</v>
      </c>
      <c r="R526" s="14" t="n">
        <f aca="false">LEN(Q526)</f>
        <v>128</v>
      </c>
      <c r="S526" s="14" t="str">
        <f aca="false">INDEX(10_Lieux!$C:$C,U526)</f>
        <v>France</v>
      </c>
      <c r="T526" s="14" t="str">
        <f aca="false">INDEX(10_Lieux!$C:$C,V526)</f>
        <v>France</v>
      </c>
      <c r="U526" s="14" t="n">
        <f aca="false">MATCH(A526,10_Lieux!$A:$A,0)</f>
        <v>132</v>
      </c>
      <c r="V526" s="14" t="n">
        <f aca="false">MATCH(B526,10_Lieux!$A:$A,0)</f>
        <v>49</v>
      </c>
      <c r="W526" s="14" t="n">
        <f aca="false">ROUND(6371*2*ASIN(SQRT(SIN(RADIANS(INDEX(10_Lieux!$F:$F,V526)-INDEX(10_Lieux!$F:$F,U526))/2)^2+COS(RADIANS(INDEX(10_Lieux!$F:$F,U526)))*COS(RADIANS(INDEX(10_Lieux!$F:$F,V526)))*SIN(RADIANS(INDEX(10_Lieux!$G:$G,V526)-INDEX(10_Lieux!$G:$G,U526))/2)^2)),1)</f>
        <v>326.4</v>
      </c>
      <c r="X526" s="14" t="n">
        <f aca="false">ROUND(I526/IF(I526&lt;p_seuil_vitesse,p_vit_lente,p_vit_rapide)*60/15,0)*15</f>
        <v>255</v>
      </c>
      <c r="Y526" s="14" t="n">
        <f aca="false">MAX(IF(INDEX(10_Lieux!$B:$B,U526)&lt;&gt;"Ville",INDEX(10_Lieux!$I:$I,U526),0),IF(INDEX(10_Lieux!$B:$B,V526)&lt;&gt;"Ville",INDEX(10_Lieux!$I:$I,V526),0))</f>
        <v>500</v>
      </c>
      <c r="Z526" s="14" t="str">
        <f aca="false">A526&amp;"|"&amp;B526</f>
        <v>Paris Charles de Gaulle|Rennes</v>
      </c>
      <c r="AA526" s="14" t="str">
        <f aca="false">IF(I526&lt;p_local,"Local",IF(I526&lt;p_vv_min,"Courte distance",IF(I526&lt;p_tres_long,"Longue distance","Très longue distance")))</f>
        <v>Longue distance</v>
      </c>
    </row>
    <row r="527" customFormat="false" ht="15" hidden="false" customHeight="true" outlineLevel="0" collapsed="false">
      <c r="A527" s="1" t="s">
        <v>142</v>
      </c>
      <c r="B527" s="1" t="s">
        <v>652</v>
      </c>
      <c r="C527" s="1" t="s">
        <v>35</v>
      </c>
      <c r="D527" s="1" t="s">
        <v>653</v>
      </c>
      <c r="E527" s="1" t="s">
        <v>673</v>
      </c>
      <c r="F527" s="14" t="s">
        <v>40</v>
      </c>
      <c r="G527" s="14" t="str">
        <f aca="false">IF(I527&lt;p_local,"Local → page infra",IF(H527&gt;=p_ph1,"Phase 1",IF(H527&gt;=p_ph2,"Phase 2","Phase 3")))</f>
        <v>Phase 2</v>
      </c>
      <c r="H527" s="14" t="n">
        <f aca="false">IF(I527&lt;p_local,0,IF(C527="Aéroport → Aéroport",p_pts_plein,IF(Y527&gt;0,IF(I527&lt;=Y527,p_pts_plein,IF(I527&lt;=p_mult2*Y527,p_pts_moyen,p_pts_r3)),IF(I527&gt;=p_vv_min,p_pts_plein,IF(I527&gt;=p_vv_moy,p_pts_moyen,p_pts_court))))+IF(INDEX(10_Lieux!$D:$D,U527)=1,p_prio1,p_prio2)+IF(INDEX(10_Lieux!$D:$D,V527)=1,p_prio1,p_prio2)+IF(K527="Oui",p_tf,0)+p_hub*((INDEX(10_Lieux!$H:$H,U527)="Hub")+(INDEX(10_Lieux!$H:$H,V527)="Hub"))+IF(OR(INDEX(10_Lieux!$H:$H,U527)="Premium",INDEX(10_Lieux!$H:$H,V527)="Premium"),p_prem,0))</f>
        <v>65</v>
      </c>
      <c r="I527" s="14" t="n">
        <f aca="false">ROUND(W527*p_facteur,0)</f>
        <v>408</v>
      </c>
      <c r="J527" s="14" t="str">
        <f aca="false">IF(X527&lt;60,X527&amp;" min",INT(X527/60)&amp;" h"&amp;IF(MOD(X527,60)=0,""," "&amp;TEXT(MOD(X527,60),"00")))</f>
        <v>4 h 15</v>
      </c>
      <c r="K527" s="14" t="str">
        <f aca="false">IF(S527&lt;&gt;T527,"Oui","Non")</f>
        <v>Non</v>
      </c>
      <c r="L527" s="14" t="str">
        <f aca="false">IF(AND(INDEX(10_Lieux!$B:$B,U527)="Ville",INDEX(10_Lieux!$B:$B,V527)="Ville"),"/chauffeur-prive/"&amp;INDEX(10_Lieux!$E:$E,U527)&amp;"-"&amp;INDEX(10_Lieux!$E:$E,V527)&amp;"/","/chauffeur-prive/"&amp;INDEX(10_Lieux!$E:$E,U527)&amp;"/"&amp;INDEX(10_Lieux!$E:$E,V527)&amp;"/")</f>
        <v>/chauffeur-prive/rennes/aeroport-paris-charles-de-gaulle/</v>
      </c>
      <c r="M527" s="14" t="str">
        <f aca="false">IFERROR(INDEX($L:$L,MATCH(B527&amp;"|"&amp;A527,$Z:$Z,0)),"—")</f>
        <v>/chauffeur-prive/aeroport-paris-charles-de-gaulle/rennes/</v>
      </c>
      <c r="N527" s="14" t="str">
        <f aca="false">IF(LEN("Chauffeur privé "&amp;INDEX(10_Lieux!$J:$J,U527)&amp;" → "&amp;INDEX(10_Lieux!$J:$J,V527)&amp;" | 24h/24")&gt;60,"Chauffeur privé "&amp;INDEX(10_Lieux!$J:$J,U527)&amp;" → "&amp;INDEX(10_Lieux!$J:$J,V527),"Chauffeur privé "&amp;INDEX(10_Lieux!$J:$J,U527)&amp;" → "&amp;INDEX(10_Lieux!$J:$J,V527)&amp;" | 24h/24")</f>
        <v>Chauffeur privé Rennes → Aéroport Paris-CDG | 24h/24</v>
      </c>
      <c r="O527" s="14" t="n">
        <f aca="false">LEN(N527)</f>
        <v>52</v>
      </c>
      <c r="P527" s="14" t="str">
        <f aca="false">"Chauffeur privé "&amp;INDEX(10_Lieux!$K:$K,U527)&amp;" vers "&amp;INDEX(10_Lieux!$L:$L,V527)</f>
        <v>Chauffeur privé de Rennes vers l'aéroport Paris-CDG</v>
      </c>
      <c r="Q527" s="14" t="str">
        <f aca="false">"Chauffeur privé "&amp;INDEX(10_Lieux!$K:$K,U527)&amp;" vers "&amp;INDEX(10_Lieux!$L:$L,V527)&amp;" : env. "&amp;I527&amp;" km, "&amp;J527&amp;" de route. Devis personnalisé, standard 24h/24 et 7j/7."</f>
        <v>Chauffeur privé de Rennes vers l'aéroport Paris-CDG : env. 408 km, 4 h 15 de route. Devis personnalisé, standard 24h/24 et 7j/7.</v>
      </c>
      <c r="R527" s="14" t="n">
        <f aca="false">LEN(Q527)</f>
        <v>128</v>
      </c>
      <c r="S527" s="14" t="str">
        <f aca="false">INDEX(10_Lieux!$C:$C,U527)</f>
        <v>France</v>
      </c>
      <c r="T527" s="14" t="str">
        <f aca="false">INDEX(10_Lieux!$C:$C,V527)</f>
        <v>France</v>
      </c>
      <c r="U527" s="14" t="n">
        <f aca="false">MATCH(A527,10_Lieux!$A:$A,0)</f>
        <v>49</v>
      </c>
      <c r="V527" s="14" t="n">
        <f aca="false">MATCH(B527,10_Lieux!$A:$A,0)</f>
        <v>132</v>
      </c>
      <c r="W527" s="14" t="n">
        <f aca="false">ROUND(6371*2*ASIN(SQRT(SIN(RADIANS(INDEX(10_Lieux!$F:$F,V527)-INDEX(10_Lieux!$F:$F,U527))/2)^2+COS(RADIANS(INDEX(10_Lieux!$F:$F,U527)))*COS(RADIANS(INDEX(10_Lieux!$F:$F,V527)))*SIN(RADIANS(INDEX(10_Lieux!$G:$G,V527)-INDEX(10_Lieux!$G:$G,U527))/2)^2)),1)</f>
        <v>326.4</v>
      </c>
      <c r="X527" s="14" t="n">
        <f aca="false">ROUND(I527/IF(I527&lt;p_seuil_vitesse,p_vit_lente,p_vit_rapide)*60/15,0)*15</f>
        <v>255</v>
      </c>
      <c r="Y527" s="14" t="n">
        <f aca="false">MAX(IF(INDEX(10_Lieux!$B:$B,U527)&lt;&gt;"Ville",INDEX(10_Lieux!$I:$I,U527),0),IF(INDEX(10_Lieux!$B:$B,V527)&lt;&gt;"Ville",INDEX(10_Lieux!$I:$I,V527),0))</f>
        <v>500</v>
      </c>
      <c r="Z527" s="14" t="str">
        <f aca="false">A527&amp;"|"&amp;B527</f>
        <v>Rennes|Paris Charles de Gaulle</v>
      </c>
      <c r="AA527" s="14" t="str">
        <f aca="false">IF(I527&lt;p_local,"Local",IF(I527&lt;p_vv_min,"Courte distance",IF(I527&lt;p_tres_long,"Longue distance","Très longue distance")))</f>
        <v>Longue distance</v>
      </c>
    </row>
    <row r="528" customFormat="false" ht="15" hidden="false" customHeight="true" outlineLevel="0" collapsed="false">
      <c r="A528" s="1" t="s">
        <v>652</v>
      </c>
      <c r="B528" s="1" t="s">
        <v>144</v>
      </c>
      <c r="C528" s="1" t="s">
        <v>34</v>
      </c>
      <c r="D528" s="1" t="s">
        <v>653</v>
      </c>
      <c r="E528" s="1" t="s">
        <v>674</v>
      </c>
      <c r="F528" s="14" t="s">
        <v>40</v>
      </c>
      <c r="G528" s="14" t="str">
        <f aca="false">IF(I528&lt;p_local,"Local → page infra",IF(H528&gt;=p_ph1,"Phase 1",IF(H528&gt;=p_ph2,"Phase 2","Phase 3")))</f>
        <v>Phase 2</v>
      </c>
      <c r="H528" s="14" t="n">
        <f aca="false">IF(I528&lt;p_local,0,IF(C528="Aéroport → Aéroport",p_pts_plein,IF(Y528&gt;0,IF(I528&lt;=Y528,p_pts_plein,IF(I528&lt;=p_mult2*Y528,p_pts_moyen,p_pts_r3)),IF(I528&gt;=p_vv_min,p_pts_plein,IF(I528&gt;=p_vv_moy,p_pts_moyen,p_pts_court))))+IF(INDEX(10_Lieux!$D:$D,U528)=1,p_prio1,p_prio2)+IF(INDEX(10_Lieux!$D:$D,V528)=1,p_prio1,p_prio2)+IF(K528="Oui",p_tf,0)+p_hub*((INDEX(10_Lieux!$H:$H,U528)="Hub")+(INDEX(10_Lieux!$H:$H,V528)="Hub"))+IF(OR(INDEX(10_Lieux!$H:$H,U528)="Premium",INDEX(10_Lieux!$H:$H,V528)="Premium"),p_prem,0))</f>
        <v>70</v>
      </c>
      <c r="I528" s="14" t="n">
        <f aca="false">ROUND(W528*p_facteur,0)</f>
        <v>329</v>
      </c>
      <c r="J528" s="14" t="str">
        <f aca="false">IF(X528&lt;60,X528&amp;" min",INT(X528/60)&amp;" h"&amp;IF(MOD(X528,60)=0,""," "&amp;TEXT(MOD(X528,60),"00")))</f>
        <v>3 h 30</v>
      </c>
      <c r="K528" s="14" t="str">
        <f aca="false">IF(S528&lt;&gt;T528,"Oui","Non")</f>
        <v>Non</v>
      </c>
      <c r="L528" s="14" t="str">
        <f aca="false">IF(AND(INDEX(10_Lieux!$B:$B,U528)="Ville",INDEX(10_Lieux!$B:$B,V528)="Ville"),"/chauffeur-prive/"&amp;INDEX(10_Lieux!$E:$E,U528)&amp;"-"&amp;INDEX(10_Lieux!$E:$E,V528)&amp;"/","/chauffeur-prive/"&amp;INDEX(10_Lieux!$E:$E,U528)&amp;"/"&amp;INDEX(10_Lieux!$E:$E,V528)&amp;"/")</f>
        <v>/chauffeur-prive/aeroport-paris-charles-de-gaulle/dijon/</v>
      </c>
      <c r="M528" s="14" t="str">
        <f aca="false">IFERROR(INDEX($L:$L,MATCH(B528&amp;"|"&amp;A528,$Z:$Z,0)),"—")</f>
        <v>/chauffeur-prive/dijon/aeroport-paris-charles-de-gaulle/</v>
      </c>
      <c r="N528" s="14" t="str">
        <f aca="false">IF(LEN("Chauffeur privé "&amp;INDEX(10_Lieux!$J:$J,U528)&amp;" → "&amp;INDEX(10_Lieux!$J:$J,V528)&amp;" | 24h/24")&gt;60,"Chauffeur privé "&amp;INDEX(10_Lieux!$J:$J,U528)&amp;" → "&amp;INDEX(10_Lieux!$J:$J,V528),"Chauffeur privé "&amp;INDEX(10_Lieux!$J:$J,U528)&amp;" → "&amp;INDEX(10_Lieux!$J:$J,V528)&amp;" | 24h/24")</f>
        <v>Chauffeur privé Aéroport Paris-CDG → Dijon | 24h/24</v>
      </c>
      <c r="O528" s="14" t="n">
        <f aca="false">LEN(N528)</f>
        <v>51</v>
      </c>
      <c r="P528" s="14" t="str">
        <f aca="false">"Chauffeur privé "&amp;INDEX(10_Lieux!$K:$K,U528)&amp;" vers "&amp;INDEX(10_Lieux!$L:$L,V528)</f>
        <v>Chauffeur privé de l'aéroport Paris-CDG vers Dijon</v>
      </c>
      <c r="Q528" s="14" t="str">
        <f aca="false">"Chauffeur privé "&amp;INDEX(10_Lieux!$K:$K,U528)&amp;" vers "&amp;INDEX(10_Lieux!$L:$L,V528)&amp;" : env. "&amp;I528&amp;" km, "&amp;J528&amp;" de route. Devis personnalisé, standard 24h/24 et 7j/7."</f>
        <v>Chauffeur privé de l'aéroport Paris-CDG vers Dijon : env. 329 km, 3 h 30 de route. Devis personnalisé, standard 24h/24 et 7j/7.</v>
      </c>
      <c r="R528" s="14" t="n">
        <f aca="false">LEN(Q528)</f>
        <v>127</v>
      </c>
      <c r="S528" s="14" t="str">
        <f aca="false">INDEX(10_Lieux!$C:$C,U528)</f>
        <v>France</v>
      </c>
      <c r="T528" s="14" t="str">
        <f aca="false">INDEX(10_Lieux!$C:$C,V528)</f>
        <v>France</v>
      </c>
      <c r="U528" s="14" t="n">
        <f aca="false">MATCH(A528,10_Lieux!$A:$A,0)</f>
        <v>132</v>
      </c>
      <c r="V528" s="14" t="n">
        <f aca="false">MATCH(B528,10_Lieux!$A:$A,0)</f>
        <v>23</v>
      </c>
      <c r="W528" s="14" t="n">
        <f aca="false">ROUND(6371*2*ASIN(SQRT(SIN(RADIANS(INDEX(10_Lieux!$F:$F,V528)-INDEX(10_Lieux!$F:$F,U528))/2)^2+COS(RADIANS(INDEX(10_Lieux!$F:$F,U528)))*COS(RADIANS(INDEX(10_Lieux!$F:$F,V528)))*SIN(RADIANS(INDEX(10_Lieux!$G:$G,V528)-INDEX(10_Lieux!$G:$G,U528))/2)^2)),1)</f>
        <v>263.4</v>
      </c>
      <c r="X528" s="14" t="n">
        <f aca="false">ROUND(I528/IF(I528&lt;p_seuil_vitesse,p_vit_lente,p_vit_rapide)*60/15,0)*15</f>
        <v>210</v>
      </c>
      <c r="Y528" s="14" t="n">
        <f aca="false">MAX(IF(INDEX(10_Lieux!$B:$B,U528)&lt;&gt;"Ville",INDEX(10_Lieux!$I:$I,U528),0),IF(INDEX(10_Lieux!$B:$B,V528)&lt;&gt;"Ville",INDEX(10_Lieux!$I:$I,V528),0))</f>
        <v>500</v>
      </c>
      <c r="Z528" s="14" t="str">
        <f aca="false">A528&amp;"|"&amp;B528</f>
        <v>Paris Charles de Gaulle|Dijon</v>
      </c>
      <c r="AA528" s="14" t="str">
        <f aca="false">IF(I528&lt;p_local,"Local",IF(I528&lt;p_vv_min,"Courte distance",IF(I528&lt;p_tres_long,"Longue distance","Très longue distance")))</f>
        <v>Longue distance</v>
      </c>
    </row>
    <row r="529" customFormat="false" ht="15" hidden="false" customHeight="true" outlineLevel="0" collapsed="false">
      <c r="A529" s="1" t="s">
        <v>144</v>
      </c>
      <c r="B529" s="1" t="s">
        <v>652</v>
      </c>
      <c r="C529" s="1" t="s">
        <v>35</v>
      </c>
      <c r="D529" s="1" t="s">
        <v>653</v>
      </c>
      <c r="E529" s="1" t="s">
        <v>675</v>
      </c>
      <c r="F529" s="14" t="s">
        <v>40</v>
      </c>
      <c r="G529" s="14" t="str">
        <f aca="false">IF(I529&lt;p_local,"Local → page infra",IF(H529&gt;=p_ph1,"Phase 1",IF(H529&gt;=p_ph2,"Phase 2","Phase 3")))</f>
        <v>Phase 2</v>
      </c>
      <c r="H529" s="14" t="n">
        <f aca="false">IF(I529&lt;p_local,0,IF(C529="Aéroport → Aéroport",p_pts_plein,IF(Y529&gt;0,IF(I529&lt;=Y529,p_pts_plein,IF(I529&lt;=p_mult2*Y529,p_pts_moyen,p_pts_r3)),IF(I529&gt;=p_vv_min,p_pts_plein,IF(I529&gt;=p_vv_moy,p_pts_moyen,p_pts_court))))+IF(INDEX(10_Lieux!$D:$D,U529)=1,p_prio1,p_prio2)+IF(INDEX(10_Lieux!$D:$D,V529)=1,p_prio1,p_prio2)+IF(K529="Oui",p_tf,0)+p_hub*((INDEX(10_Lieux!$H:$H,U529)="Hub")+(INDEX(10_Lieux!$H:$H,V529)="Hub"))+IF(OR(INDEX(10_Lieux!$H:$H,U529)="Premium",INDEX(10_Lieux!$H:$H,V529)="Premium"),p_prem,0))</f>
        <v>70</v>
      </c>
      <c r="I529" s="14" t="n">
        <f aca="false">ROUND(W529*p_facteur,0)</f>
        <v>329</v>
      </c>
      <c r="J529" s="14" t="str">
        <f aca="false">IF(X529&lt;60,X529&amp;" min",INT(X529/60)&amp;" h"&amp;IF(MOD(X529,60)=0,""," "&amp;TEXT(MOD(X529,60),"00")))</f>
        <v>3 h 30</v>
      </c>
      <c r="K529" s="14" t="str">
        <f aca="false">IF(S529&lt;&gt;T529,"Oui","Non")</f>
        <v>Non</v>
      </c>
      <c r="L529" s="14" t="str">
        <f aca="false">IF(AND(INDEX(10_Lieux!$B:$B,U529)="Ville",INDEX(10_Lieux!$B:$B,V529)="Ville"),"/chauffeur-prive/"&amp;INDEX(10_Lieux!$E:$E,U529)&amp;"-"&amp;INDEX(10_Lieux!$E:$E,V529)&amp;"/","/chauffeur-prive/"&amp;INDEX(10_Lieux!$E:$E,U529)&amp;"/"&amp;INDEX(10_Lieux!$E:$E,V529)&amp;"/")</f>
        <v>/chauffeur-prive/dijon/aeroport-paris-charles-de-gaulle/</v>
      </c>
      <c r="M529" s="14" t="str">
        <f aca="false">IFERROR(INDEX($L:$L,MATCH(B529&amp;"|"&amp;A529,$Z:$Z,0)),"—")</f>
        <v>/chauffeur-prive/aeroport-paris-charles-de-gaulle/dijon/</v>
      </c>
      <c r="N529" s="14" t="str">
        <f aca="false">IF(LEN("Chauffeur privé "&amp;INDEX(10_Lieux!$J:$J,U529)&amp;" → "&amp;INDEX(10_Lieux!$J:$J,V529)&amp;" | 24h/24")&gt;60,"Chauffeur privé "&amp;INDEX(10_Lieux!$J:$J,U529)&amp;" → "&amp;INDEX(10_Lieux!$J:$J,V529),"Chauffeur privé "&amp;INDEX(10_Lieux!$J:$J,U529)&amp;" → "&amp;INDEX(10_Lieux!$J:$J,V529)&amp;" | 24h/24")</f>
        <v>Chauffeur privé Dijon → Aéroport Paris-CDG | 24h/24</v>
      </c>
      <c r="O529" s="14" t="n">
        <f aca="false">LEN(N529)</f>
        <v>51</v>
      </c>
      <c r="P529" s="14" t="str">
        <f aca="false">"Chauffeur privé "&amp;INDEX(10_Lieux!$K:$K,U529)&amp;" vers "&amp;INDEX(10_Lieux!$L:$L,V529)</f>
        <v>Chauffeur privé de Dijon vers l'aéroport Paris-CDG</v>
      </c>
      <c r="Q529" s="14" t="str">
        <f aca="false">"Chauffeur privé "&amp;INDEX(10_Lieux!$K:$K,U529)&amp;" vers "&amp;INDEX(10_Lieux!$L:$L,V529)&amp;" : env. "&amp;I529&amp;" km, "&amp;J529&amp;" de route. Devis personnalisé, standard 24h/24 et 7j/7."</f>
        <v>Chauffeur privé de Dijon vers l'aéroport Paris-CDG : env. 329 km, 3 h 30 de route. Devis personnalisé, standard 24h/24 et 7j/7.</v>
      </c>
      <c r="R529" s="14" t="n">
        <f aca="false">LEN(Q529)</f>
        <v>127</v>
      </c>
      <c r="S529" s="14" t="str">
        <f aca="false">INDEX(10_Lieux!$C:$C,U529)</f>
        <v>France</v>
      </c>
      <c r="T529" s="14" t="str">
        <f aca="false">INDEX(10_Lieux!$C:$C,V529)</f>
        <v>France</v>
      </c>
      <c r="U529" s="14" t="n">
        <f aca="false">MATCH(A529,10_Lieux!$A:$A,0)</f>
        <v>23</v>
      </c>
      <c r="V529" s="14" t="n">
        <f aca="false">MATCH(B529,10_Lieux!$A:$A,0)</f>
        <v>132</v>
      </c>
      <c r="W529" s="14" t="n">
        <f aca="false">ROUND(6371*2*ASIN(SQRT(SIN(RADIANS(INDEX(10_Lieux!$F:$F,V529)-INDEX(10_Lieux!$F:$F,U529))/2)^2+COS(RADIANS(INDEX(10_Lieux!$F:$F,U529)))*COS(RADIANS(INDEX(10_Lieux!$F:$F,V529)))*SIN(RADIANS(INDEX(10_Lieux!$G:$G,V529)-INDEX(10_Lieux!$G:$G,U529))/2)^2)),1)</f>
        <v>263.4</v>
      </c>
      <c r="X529" s="14" t="n">
        <f aca="false">ROUND(I529/IF(I529&lt;p_seuil_vitesse,p_vit_lente,p_vit_rapide)*60/15,0)*15</f>
        <v>210</v>
      </c>
      <c r="Y529" s="14" t="n">
        <f aca="false">MAX(IF(INDEX(10_Lieux!$B:$B,U529)&lt;&gt;"Ville",INDEX(10_Lieux!$I:$I,U529),0),IF(INDEX(10_Lieux!$B:$B,V529)&lt;&gt;"Ville",INDEX(10_Lieux!$I:$I,V529),0))</f>
        <v>500</v>
      </c>
      <c r="Z529" s="14" t="str">
        <f aca="false">A529&amp;"|"&amp;B529</f>
        <v>Dijon|Paris Charles de Gaulle</v>
      </c>
      <c r="AA529" s="14" t="str">
        <f aca="false">IF(I529&lt;p_local,"Local",IF(I529&lt;p_vv_min,"Courte distance",IF(I529&lt;p_tres_long,"Longue distance","Très longue distance")))</f>
        <v>Longue distance</v>
      </c>
    </row>
    <row r="530" customFormat="false" ht="15" hidden="false" customHeight="true" outlineLevel="0" collapsed="false">
      <c r="A530" s="1" t="s">
        <v>652</v>
      </c>
      <c r="B530" s="1" t="s">
        <v>146</v>
      </c>
      <c r="C530" s="1" t="s">
        <v>34</v>
      </c>
      <c r="D530" s="1" t="s">
        <v>653</v>
      </c>
      <c r="E530" s="1" t="s">
        <v>676</v>
      </c>
      <c r="F530" s="14" t="s">
        <v>40</v>
      </c>
      <c r="G530" s="14" t="str">
        <f aca="false">IF(I530&lt;p_local,"Local → page infra",IF(H530&gt;=p_ph1,"Phase 1",IF(H530&gt;=p_ph2,"Phase 2","Phase 3")))</f>
        <v>Phase 3</v>
      </c>
      <c r="H530" s="14" t="n">
        <f aca="false">IF(I530&lt;p_local,0,IF(C530="Aéroport → Aéroport",p_pts_plein,IF(Y530&gt;0,IF(I530&lt;=Y530,p_pts_plein,IF(I530&lt;=p_mult2*Y530,p_pts_moyen,p_pts_r3)),IF(I530&gt;=p_vv_min,p_pts_plein,IF(I530&gt;=p_vv_moy,p_pts_moyen,p_pts_court))))+IF(INDEX(10_Lieux!$D:$D,U530)=1,p_prio1,p_prio2)+IF(INDEX(10_Lieux!$D:$D,V530)=1,p_prio1,p_prio2)+IF(K530="Oui",p_tf,0)+p_hub*((INDEX(10_Lieux!$H:$H,U530)="Hub")+(INDEX(10_Lieux!$H:$H,V530)="Hub"))+IF(OR(INDEX(10_Lieux!$H:$H,U530)="Premium",INDEX(10_Lieux!$H:$H,V530)="Premium"),p_prem,0))</f>
        <v>55</v>
      </c>
      <c r="I530" s="14" t="n">
        <f aca="false">ROUND(W530*p_facteur,0)</f>
        <v>610</v>
      </c>
      <c r="J530" s="14" t="str">
        <f aca="false">IF(X530&lt;60,X530&amp;" min",INT(X530/60)&amp;" h"&amp;IF(MOD(X530,60)=0,""," "&amp;TEXT(MOD(X530,60),"00")))</f>
        <v>6 h 30</v>
      </c>
      <c r="K530" s="14" t="str">
        <f aca="false">IF(S530&lt;&gt;T530,"Oui","Non")</f>
        <v>Non</v>
      </c>
      <c r="L530" s="14" t="str">
        <f aca="false">IF(AND(INDEX(10_Lieux!$B:$B,U530)="Ville",INDEX(10_Lieux!$B:$B,V530)="Ville"),"/chauffeur-prive/"&amp;INDEX(10_Lieux!$E:$E,U530)&amp;"-"&amp;INDEX(10_Lieux!$E:$E,V530)&amp;"/","/chauffeur-prive/"&amp;INDEX(10_Lieux!$E:$E,U530)&amp;"/"&amp;INDEX(10_Lieux!$E:$E,V530)&amp;"/")</f>
        <v>/chauffeur-prive/aeroport-paris-charles-de-gaulle/grenoble/</v>
      </c>
      <c r="M530" s="14" t="str">
        <f aca="false">IFERROR(INDEX($L:$L,MATCH(B530&amp;"|"&amp;A530,$Z:$Z,0)),"—")</f>
        <v>/chauffeur-prive/grenoble/aeroport-paris-charles-de-gaulle/</v>
      </c>
      <c r="N530" s="14" t="str">
        <f aca="false">IF(LEN("Chauffeur privé "&amp;INDEX(10_Lieux!$J:$J,U530)&amp;" → "&amp;INDEX(10_Lieux!$J:$J,V530)&amp;" | 24h/24")&gt;60,"Chauffeur privé "&amp;INDEX(10_Lieux!$J:$J,U530)&amp;" → "&amp;INDEX(10_Lieux!$J:$J,V530),"Chauffeur privé "&amp;INDEX(10_Lieux!$J:$J,U530)&amp;" → "&amp;INDEX(10_Lieux!$J:$J,V530)&amp;" | 24h/24")</f>
        <v>Chauffeur privé Aéroport Paris-CDG → Grenoble | 24h/24</v>
      </c>
      <c r="O530" s="14" t="n">
        <f aca="false">LEN(N530)</f>
        <v>54</v>
      </c>
      <c r="P530" s="14" t="str">
        <f aca="false">"Chauffeur privé "&amp;INDEX(10_Lieux!$K:$K,U530)&amp;" vers "&amp;INDEX(10_Lieux!$L:$L,V530)</f>
        <v>Chauffeur privé de l'aéroport Paris-CDG vers Grenoble</v>
      </c>
      <c r="Q530" s="14" t="str">
        <f aca="false">"Chauffeur privé "&amp;INDEX(10_Lieux!$K:$K,U530)&amp;" vers "&amp;INDEX(10_Lieux!$L:$L,V530)&amp;" : env. "&amp;I530&amp;" km, "&amp;J530&amp;" de route. Devis personnalisé, standard 24h/24 et 7j/7."</f>
        <v>Chauffeur privé de l'aéroport Paris-CDG vers Grenoble : env. 610 km, 6 h 30 de route. Devis personnalisé, standard 24h/24 et 7j/7.</v>
      </c>
      <c r="R530" s="14" t="n">
        <f aca="false">LEN(Q530)</f>
        <v>130</v>
      </c>
      <c r="S530" s="14" t="str">
        <f aca="false">INDEX(10_Lieux!$C:$C,U530)</f>
        <v>France</v>
      </c>
      <c r="T530" s="14" t="str">
        <f aca="false">INDEX(10_Lieux!$C:$C,V530)</f>
        <v>France</v>
      </c>
      <c r="U530" s="14" t="n">
        <f aca="false">MATCH(A530,10_Lieux!$A:$A,0)</f>
        <v>132</v>
      </c>
      <c r="V530" s="14" t="n">
        <f aca="false">MATCH(B530,10_Lieux!$A:$A,0)</f>
        <v>9</v>
      </c>
      <c r="W530" s="14" t="n">
        <f aca="false">ROUND(6371*2*ASIN(SQRT(SIN(RADIANS(INDEX(10_Lieux!$F:$F,V530)-INDEX(10_Lieux!$F:$F,U530))/2)^2+COS(RADIANS(INDEX(10_Lieux!$F:$F,U530)))*COS(RADIANS(INDEX(10_Lieux!$F:$F,V530)))*SIN(RADIANS(INDEX(10_Lieux!$G:$G,V530)-INDEX(10_Lieux!$G:$G,U530))/2)^2)),1)</f>
        <v>488.1</v>
      </c>
      <c r="X530" s="14" t="n">
        <f aca="false">ROUND(I530/IF(I530&lt;p_seuil_vitesse,p_vit_lente,p_vit_rapide)*60/15,0)*15</f>
        <v>390</v>
      </c>
      <c r="Y530" s="14" t="n">
        <f aca="false">MAX(IF(INDEX(10_Lieux!$B:$B,U530)&lt;&gt;"Ville",INDEX(10_Lieux!$I:$I,U530),0),IF(INDEX(10_Lieux!$B:$B,V530)&lt;&gt;"Ville",INDEX(10_Lieux!$I:$I,V530),0))</f>
        <v>500</v>
      </c>
      <c r="Z530" s="14" t="str">
        <f aca="false">A530&amp;"|"&amp;B530</f>
        <v>Paris Charles de Gaulle|Grenoble</v>
      </c>
      <c r="AA530" s="14" t="str">
        <f aca="false">IF(I530&lt;p_local,"Local",IF(I530&lt;p_vv_min,"Courte distance",IF(I530&lt;p_tres_long,"Longue distance","Très longue distance")))</f>
        <v>Longue distance</v>
      </c>
    </row>
    <row r="531" customFormat="false" ht="15" hidden="false" customHeight="true" outlineLevel="0" collapsed="false">
      <c r="A531" s="1" t="s">
        <v>146</v>
      </c>
      <c r="B531" s="1" t="s">
        <v>652</v>
      </c>
      <c r="C531" s="1" t="s">
        <v>35</v>
      </c>
      <c r="D531" s="1" t="s">
        <v>653</v>
      </c>
      <c r="E531" s="1" t="s">
        <v>677</v>
      </c>
      <c r="F531" s="14" t="s">
        <v>40</v>
      </c>
      <c r="G531" s="14" t="str">
        <f aca="false">IF(I531&lt;p_local,"Local → page infra",IF(H531&gt;=p_ph1,"Phase 1",IF(H531&gt;=p_ph2,"Phase 2","Phase 3")))</f>
        <v>Phase 3</v>
      </c>
      <c r="H531" s="14" t="n">
        <f aca="false">IF(I531&lt;p_local,0,IF(C531="Aéroport → Aéroport",p_pts_plein,IF(Y531&gt;0,IF(I531&lt;=Y531,p_pts_plein,IF(I531&lt;=p_mult2*Y531,p_pts_moyen,p_pts_r3)),IF(I531&gt;=p_vv_min,p_pts_plein,IF(I531&gt;=p_vv_moy,p_pts_moyen,p_pts_court))))+IF(INDEX(10_Lieux!$D:$D,U531)=1,p_prio1,p_prio2)+IF(INDEX(10_Lieux!$D:$D,V531)=1,p_prio1,p_prio2)+IF(K531="Oui",p_tf,0)+p_hub*((INDEX(10_Lieux!$H:$H,U531)="Hub")+(INDEX(10_Lieux!$H:$H,V531)="Hub"))+IF(OR(INDEX(10_Lieux!$H:$H,U531)="Premium",INDEX(10_Lieux!$H:$H,V531)="Premium"),p_prem,0))</f>
        <v>55</v>
      </c>
      <c r="I531" s="14" t="n">
        <f aca="false">ROUND(W531*p_facteur,0)</f>
        <v>610</v>
      </c>
      <c r="J531" s="14" t="str">
        <f aca="false">IF(X531&lt;60,X531&amp;" min",INT(X531/60)&amp;" h"&amp;IF(MOD(X531,60)=0,""," "&amp;TEXT(MOD(X531,60),"00")))</f>
        <v>6 h 30</v>
      </c>
      <c r="K531" s="14" t="str">
        <f aca="false">IF(S531&lt;&gt;T531,"Oui","Non")</f>
        <v>Non</v>
      </c>
      <c r="L531" s="14" t="str">
        <f aca="false">IF(AND(INDEX(10_Lieux!$B:$B,U531)="Ville",INDEX(10_Lieux!$B:$B,V531)="Ville"),"/chauffeur-prive/"&amp;INDEX(10_Lieux!$E:$E,U531)&amp;"-"&amp;INDEX(10_Lieux!$E:$E,V531)&amp;"/","/chauffeur-prive/"&amp;INDEX(10_Lieux!$E:$E,U531)&amp;"/"&amp;INDEX(10_Lieux!$E:$E,V531)&amp;"/")</f>
        <v>/chauffeur-prive/grenoble/aeroport-paris-charles-de-gaulle/</v>
      </c>
      <c r="M531" s="14" t="str">
        <f aca="false">IFERROR(INDEX($L:$L,MATCH(B531&amp;"|"&amp;A531,$Z:$Z,0)),"—")</f>
        <v>/chauffeur-prive/aeroport-paris-charles-de-gaulle/grenoble/</v>
      </c>
      <c r="N531" s="14" t="str">
        <f aca="false">IF(LEN("Chauffeur privé "&amp;INDEX(10_Lieux!$J:$J,U531)&amp;" → "&amp;INDEX(10_Lieux!$J:$J,V531)&amp;" | 24h/24")&gt;60,"Chauffeur privé "&amp;INDEX(10_Lieux!$J:$J,U531)&amp;" → "&amp;INDEX(10_Lieux!$J:$J,V531),"Chauffeur privé "&amp;INDEX(10_Lieux!$J:$J,U531)&amp;" → "&amp;INDEX(10_Lieux!$J:$J,V531)&amp;" | 24h/24")</f>
        <v>Chauffeur privé Grenoble → Aéroport Paris-CDG | 24h/24</v>
      </c>
      <c r="O531" s="14" t="n">
        <f aca="false">LEN(N531)</f>
        <v>54</v>
      </c>
      <c r="P531" s="14" t="str">
        <f aca="false">"Chauffeur privé "&amp;INDEX(10_Lieux!$K:$K,U531)&amp;" vers "&amp;INDEX(10_Lieux!$L:$L,V531)</f>
        <v>Chauffeur privé de Grenoble vers l'aéroport Paris-CDG</v>
      </c>
      <c r="Q531" s="14" t="str">
        <f aca="false">"Chauffeur privé "&amp;INDEX(10_Lieux!$K:$K,U531)&amp;" vers "&amp;INDEX(10_Lieux!$L:$L,V531)&amp;" : env. "&amp;I531&amp;" km, "&amp;J531&amp;" de route. Devis personnalisé, standard 24h/24 et 7j/7."</f>
        <v>Chauffeur privé de Grenoble vers l'aéroport Paris-CDG : env. 610 km, 6 h 30 de route. Devis personnalisé, standard 24h/24 et 7j/7.</v>
      </c>
      <c r="R531" s="14" t="n">
        <f aca="false">LEN(Q531)</f>
        <v>130</v>
      </c>
      <c r="S531" s="14" t="str">
        <f aca="false">INDEX(10_Lieux!$C:$C,U531)</f>
        <v>France</v>
      </c>
      <c r="T531" s="14" t="str">
        <f aca="false">INDEX(10_Lieux!$C:$C,V531)</f>
        <v>France</v>
      </c>
      <c r="U531" s="14" t="n">
        <f aca="false">MATCH(A531,10_Lieux!$A:$A,0)</f>
        <v>9</v>
      </c>
      <c r="V531" s="14" t="n">
        <f aca="false">MATCH(B531,10_Lieux!$A:$A,0)</f>
        <v>132</v>
      </c>
      <c r="W531" s="14" t="n">
        <f aca="false">ROUND(6371*2*ASIN(SQRT(SIN(RADIANS(INDEX(10_Lieux!$F:$F,V531)-INDEX(10_Lieux!$F:$F,U531))/2)^2+COS(RADIANS(INDEX(10_Lieux!$F:$F,U531)))*COS(RADIANS(INDEX(10_Lieux!$F:$F,V531)))*SIN(RADIANS(INDEX(10_Lieux!$G:$G,V531)-INDEX(10_Lieux!$G:$G,U531))/2)^2)),1)</f>
        <v>488.1</v>
      </c>
      <c r="X531" s="14" t="n">
        <f aca="false">ROUND(I531/IF(I531&lt;p_seuil_vitesse,p_vit_lente,p_vit_rapide)*60/15,0)*15</f>
        <v>390</v>
      </c>
      <c r="Y531" s="14" t="n">
        <f aca="false">MAX(IF(INDEX(10_Lieux!$B:$B,U531)&lt;&gt;"Ville",INDEX(10_Lieux!$I:$I,U531),0),IF(INDEX(10_Lieux!$B:$B,V531)&lt;&gt;"Ville",INDEX(10_Lieux!$I:$I,V531),0))</f>
        <v>500</v>
      </c>
      <c r="Z531" s="14" t="str">
        <f aca="false">A531&amp;"|"&amp;B531</f>
        <v>Grenoble|Paris Charles de Gaulle</v>
      </c>
      <c r="AA531" s="14" t="str">
        <f aca="false">IF(I531&lt;p_local,"Local",IF(I531&lt;p_vv_min,"Courte distance",IF(I531&lt;p_tres_long,"Longue distance","Très longue distance")))</f>
        <v>Longue distance</v>
      </c>
    </row>
    <row r="532" customFormat="false" ht="15" hidden="false" customHeight="true" outlineLevel="0" collapsed="false">
      <c r="A532" s="1" t="s">
        <v>652</v>
      </c>
      <c r="B532" s="1" t="s">
        <v>148</v>
      </c>
      <c r="C532" s="1" t="s">
        <v>34</v>
      </c>
      <c r="D532" s="1" t="s">
        <v>653</v>
      </c>
      <c r="E532" s="1" t="s">
        <v>678</v>
      </c>
      <c r="F532" s="14" t="s">
        <v>40</v>
      </c>
      <c r="G532" s="14" t="str">
        <f aca="false">IF(I532&lt;p_local,"Local → page infra",IF(H532&gt;=p_ph1,"Phase 1",IF(H532&gt;=p_ph2,"Phase 2","Phase 3")))</f>
        <v>Phase 3</v>
      </c>
      <c r="H532" s="14" t="n">
        <f aca="false">IF(I532&lt;p_local,0,IF(C532="Aéroport → Aéroport",p_pts_plein,IF(Y532&gt;0,IF(I532&lt;=Y532,p_pts_plein,IF(I532&lt;=p_mult2*Y532,p_pts_moyen,p_pts_r3)),IF(I532&gt;=p_vv_min,p_pts_plein,IF(I532&gt;=p_vv_moy,p_pts_moyen,p_pts_court))))+IF(INDEX(10_Lieux!$D:$D,U532)=1,p_prio1,p_prio2)+IF(INDEX(10_Lieux!$D:$D,V532)=1,p_prio1,p_prio2)+IF(K532="Oui",p_tf,0)+p_hub*((INDEX(10_Lieux!$H:$H,U532)="Hub")+(INDEX(10_Lieux!$H:$H,V532)="Hub"))+IF(OR(INDEX(10_Lieux!$H:$H,U532)="Premium",INDEX(10_Lieux!$H:$H,V532)="Premium"),p_prem,0))</f>
        <v>55</v>
      </c>
      <c r="I532" s="14" t="n">
        <f aca="false">ROUND(W532*p_facteur,0)</f>
        <v>548</v>
      </c>
      <c r="J532" s="14" t="str">
        <f aca="false">IF(X532&lt;60,X532&amp;" min",INT(X532/60)&amp;" h"&amp;IF(MOD(X532,60)=0,""," "&amp;TEXT(MOD(X532,60),"00")))</f>
        <v>5 h 45</v>
      </c>
      <c r="K532" s="14" t="str">
        <f aca="false">IF(S532&lt;&gt;T532,"Oui","Non")</f>
        <v>Non</v>
      </c>
      <c r="L532" s="14" t="str">
        <f aca="false">IF(AND(INDEX(10_Lieux!$B:$B,U532)="Ville",INDEX(10_Lieux!$B:$B,V532)="Ville"),"/chauffeur-prive/"&amp;INDEX(10_Lieux!$E:$E,U532)&amp;"-"&amp;INDEX(10_Lieux!$E:$E,V532)&amp;"/","/chauffeur-prive/"&amp;INDEX(10_Lieux!$E:$E,U532)&amp;"/"&amp;INDEX(10_Lieux!$E:$E,V532)&amp;"/")</f>
        <v>/chauffeur-prive/aeroport-paris-charles-de-gaulle/annecy/</v>
      </c>
      <c r="M532" s="14" t="str">
        <f aca="false">IFERROR(INDEX($L:$L,MATCH(B532&amp;"|"&amp;A532,$Z:$Z,0)),"—")</f>
        <v>/chauffeur-prive/annecy/aeroport-paris-charles-de-gaulle/</v>
      </c>
      <c r="N532" s="14" t="str">
        <f aca="false">IF(LEN("Chauffeur privé "&amp;INDEX(10_Lieux!$J:$J,U532)&amp;" → "&amp;INDEX(10_Lieux!$J:$J,V532)&amp;" | 24h/24")&gt;60,"Chauffeur privé "&amp;INDEX(10_Lieux!$J:$J,U532)&amp;" → "&amp;INDEX(10_Lieux!$J:$J,V532),"Chauffeur privé "&amp;INDEX(10_Lieux!$J:$J,U532)&amp;" → "&amp;INDEX(10_Lieux!$J:$J,V532)&amp;" | 24h/24")</f>
        <v>Chauffeur privé Aéroport Paris-CDG → Annecy | 24h/24</v>
      </c>
      <c r="O532" s="14" t="n">
        <f aca="false">LEN(N532)</f>
        <v>52</v>
      </c>
      <c r="P532" s="14" t="str">
        <f aca="false">"Chauffeur privé "&amp;INDEX(10_Lieux!$K:$K,U532)&amp;" vers "&amp;INDEX(10_Lieux!$L:$L,V532)</f>
        <v>Chauffeur privé de l'aéroport Paris-CDG vers Annecy</v>
      </c>
      <c r="Q532" s="14" t="str">
        <f aca="false">"Chauffeur privé "&amp;INDEX(10_Lieux!$K:$K,U532)&amp;" vers "&amp;INDEX(10_Lieux!$L:$L,V532)&amp;" : env. "&amp;I532&amp;" km, "&amp;J532&amp;" de route. Devis personnalisé, standard 24h/24 et 7j/7."</f>
        <v>Chauffeur privé de l'aéroport Paris-CDG vers Annecy : env. 548 km, 5 h 45 de route. Devis personnalisé, standard 24h/24 et 7j/7.</v>
      </c>
      <c r="R532" s="14" t="n">
        <f aca="false">LEN(Q532)</f>
        <v>128</v>
      </c>
      <c r="S532" s="14" t="str">
        <f aca="false">INDEX(10_Lieux!$C:$C,U532)</f>
        <v>France</v>
      </c>
      <c r="T532" s="14" t="str">
        <f aca="false">INDEX(10_Lieux!$C:$C,V532)</f>
        <v>France</v>
      </c>
      <c r="U532" s="14" t="n">
        <f aca="false">MATCH(A532,10_Lieux!$A:$A,0)</f>
        <v>132</v>
      </c>
      <c r="V532" s="14" t="n">
        <f aca="false">MATCH(B532,10_Lieux!$A:$A,0)</f>
        <v>10</v>
      </c>
      <c r="W532" s="14" t="n">
        <f aca="false">ROUND(6371*2*ASIN(SQRT(SIN(RADIANS(INDEX(10_Lieux!$F:$F,V532)-INDEX(10_Lieux!$F:$F,U532))/2)^2+COS(RADIANS(INDEX(10_Lieux!$F:$F,U532)))*COS(RADIANS(INDEX(10_Lieux!$F:$F,V532)))*SIN(RADIANS(INDEX(10_Lieux!$G:$G,V532)-INDEX(10_Lieux!$G:$G,U532))/2)^2)),1)</f>
        <v>438.2</v>
      </c>
      <c r="X532" s="14" t="n">
        <f aca="false">ROUND(I532/IF(I532&lt;p_seuil_vitesse,p_vit_lente,p_vit_rapide)*60/15,0)*15</f>
        <v>345</v>
      </c>
      <c r="Y532" s="14" t="n">
        <f aca="false">MAX(IF(INDEX(10_Lieux!$B:$B,U532)&lt;&gt;"Ville",INDEX(10_Lieux!$I:$I,U532),0),IF(INDEX(10_Lieux!$B:$B,V532)&lt;&gt;"Ville",INDEX(10_Lieux!$I:$I,V532),0))</f>
        <v>500</v>
      </c>
      <c r="Z532" s="14" t="str">
        <f aca="false">A532&amp;"|"&amp;B532</f>
        <v>Paris Charles de Gaulle|Annecy</v>
      </c>
      <c r="AA532" s="14" t="str">
        <f aca="false">IF(I532&lt;p_local,"Local",IF(I532&lt;p_vv_min,"Courte distance",IF(I532&lt;p_tres_long,"Longue distance","Très longue distance")))</f>
        <v>Longue distance</v>
      </c>
    </row>
    <row r="533" customFormat="false" ht="15" hidden="false" customHeight="true" outlineLevel="0" collapsed="false">
      <c r="A533" s="1" t="s">
        <v>148</v>
      </c>
      <c r="B533" s="1" t="s">
        <v>652</v>
      </c>
      <c r="C533" s="1" t="s">
        <v>35</v>
      </c>
      <c r="D533" s="1" t="s">
        <v>653</v>
      </c>
      <c r="E533" s="1" t="s">
        <v>679</v>
      </c>
      <c r="F533" s="14" t="s">
        <v>40</v>
      </c>
      <c r="G533" s="14" t="str">
        <f aca="false">IF(I533&lt;p_local,"Local → page infra",IF(H533&gt;=p_ph1,"Phase 1",IF(H533&gt;=p_ph2,"Phase 2","Phase 3")))</f>
        <v>Phase 3</v>
      </c>
      <c r="H533" s="14" t="n">
        <f aca="false">IF(I533&lt;p_local,0,IF(C533="Aéroport → Aéroport",p_pts_plein,IF(Y533&gt;0,IF(I533&lt;=Y533,p_pts_plein,IF(I533&lt;=p_mult2*Y533,p_pts_moyen,p_pts_r3)),IF(I533&gt;=p_vv_min,p_pts_plein,IF(I533&gt;=p_vv_moy,p_pts_moyen,p_pts_court))))+IF(INDEX(10_Lieux!$D:$D,U533)=1,p_prio1,p_prio2)+IF(INDEX(10_Lieux!$D:$D,V533)=1,p_prio1,p_prio2)+IF(K533="Oui",p_tf,0)+p_hub*((INDEX(10_Lieux!$H:$H,U533)="Hub")+(INDEX(10_Lieux!$H:$H,V533)="Hub"))+IF(OR(INDEX(10_Lieux!$H:$H,U533)="Premium",INDEX(10_Lieux!$H:$H,V533)="Premium"),p_prem,0))</f>
        <v>55</v>
      </c>
      <c r="I533" s="14" t="n">
        <f aca="false">ROUND(W533*p_facteur,0)</f>
        <v>548</v>
      </c>
      <c r="J533" s="14" t="str">
        <f aca="false">IF(X533&lt;60,X533&amp;" min",INT(X533/60)&amp;" h"&amp;IF(MOD(X533,60)=0,""," "&amp;TEXT(MOD(X533,60),"00")))</f>
        <v>5 h 45</v>
      </c>
      <c r="K533" s="14" t="str">
        <f aca="false">IF(S533&lt;&gt;T533,"Oui","Non")</f>
        <v>Non</v>
      </c>
      <c r="L533" s="14" t="str">
        <f aca="false">IF(AND(INDEX(10_Lieux!$B:$B,U533)="Ville",INDEX(10_Lieux!$B:$B,V533)="Ville"),"/chauffeur-prive/"&amp;INDEX(10_Lieux!$E:$E,U533)&amp;"-"&amp;INDEX(10_Lieux!$E:$E,V533)&amp;"/","/chauffeur-prive/"&amp;INDEX(10_Lieux!$E:$E,U533)&amp;"/"&amp;INDEX(10_Lieux!$E:$E,V533)&amp;"/")</f>
        <v>/chauffeur-prive/annecy/aeroport-paris-charles-de-gaulle/</v>
      </c>
      <c r="M533" s="14" t="str">
        <f aca="false">IFERROR(INDEX($L:$L,MATCH(B533&amp;"|"&amp;A533,$Z:$Z,0)),"—")</f>
        <v>/chauffeur-prive/aeroport-paris-charles-de-gaulle/annecy/</v>
      </c>
      <c r="N533" s="14" t="str">
        <f aca="false">IF(LEN("Chauffeur privé "&amp;INDEX(10_Lieux!$J:$J,U533)&amp;" → "&amp;INDEX(10_Lieux!$J:$J,V533)&amp;" | 24h/24")&gt;60,"Chauffeur privé "&amp;INDEX(10_Lieux!$J:$J,U533)&amp;" → "&amp;INDEX(10_Lieux!$J:$J,V533),"Chauffeur privé "&amp;INDEX(10_Lieux!$J:$J,U533)&amp;" → "&amp;INDEX(10_Lieux!$J:$J,V533)&amp;" | 24h/24")</f>
        <v>Chauffeur privé Annecy → Aéroport Paris-CDG | 24h/24</v>
      </c>
      <c r="O533" s="14" t="n">
        <f aca="false">LEN(N533)</f>
        <v>52</v>
      </c>
      <c r="P533" s="14" t="str">
        <f aca="false">"Chauffeur privé "&amp;INDEX(10_Lieux!$K:$K,U533)&amp;" vers "&amp;INDEX(10_Lieux!$L:$L,V533)</f>
        <v>Chauffeur privé d'Annecy vers l'aéroport Paris-CDG</v>
      </c>
      <c r="Q533" s="14" t="str">
        <f aca="false">"Chauffeur privé "&amp;INDEX(10_Lieux!$K:$K,U533)&amp;" vers "&amp;INDEX(10_Lieux!$L:$L,V533)&amp;" : env. "&amp;I533&amp;" km, "&amp;J533&amp;" de route. Devis personnalisé, standard 24h/24 et 7j/7."</f>
        <v>Chauffeur privé d'Annecy vers l'aéroport Paris-CDG : env. 548 km, 5 h 45 de route. Devis personnalisé, standard 24h/24 et 7j/7.</v>
      </c>
      <c r="R533" s="14" t="n">
        <f aca="false">LEN(Q533)</f>
        <v>127</v>
      </c>
      <c r="S533" s="14" t="str">
        <f aca="false">INDEX(10_Lieux!$C:$C,U533)</f>
        <v>France</v>
      </c>
      <c r="T533" s="14" t="str">
        <f aca="false">INDEX(10_Lieux!$C:$C,V533)</f>
        <v>France</v>
      </c>
      <c r="U533" s="14" t="n">
        <f aca="false">MATCH(A533,10_Lieux!$A:$A,0)</f>
        <v>10</v>
      </c>
      <c r="V533" s="14" t="n">
        <f aca="false">MATCH(B533,10_Lieux!$A:$A,0)</f>
        <v>132</v>
      </c>
      <c r="W533" s="14" t="n">
        <f aca="false">ROUND(6371*2*ASIN(SQRT(SIN(RADIANS(INDEX(10_Lieux!$F:$F,V533)-INDEX(10_Lieux!$F:$F,U533))/2)^2+COS(RADIANS(INDEX(10_Lieux!$F:$F,U533)))*COS(RADIANS(INDEX(10_Lieux!$F:$F,V533)))*SIN(RADIANS(INDEX(10_Lieux!$G:$G,V533)-INDEX(10_Lieux!$G:$G,U533))/2)^2)),1)</f>
        <v>438.2</v>
      </c>
      <c r="X533" s="14" t="n">
        <f aca="false">ROUND(I533/IF(I533&lt;p_seuil_vitesse,p_vit_lente,p_vit_rapide)*60/15,0)*15</f>
        <v>345</v>
      </c>
      <c r="Y533" s="14" t="n">
        <f aca="false">MAX(IF(INDEX(10_Lieux!$B:$B,U533)&lt;&gt;"Ville",INDEX(10_Lieux!$I:$I,U533),0),IF(INDEX(10_Lieux!$B:$B,V533)&lt;&gt;"Ville",INDEX(10_Lieux!$I:$I,V533),0))</f>
        <v>500</v>
      </c>
      <c r="Z533" s="14" t="str">
        <f aca="false">A533&amp;"|"&amp;B533</f>
        <v>Annecy|Paris Charles de Gaulle</v>
      </c>
      <c r="AA533" s="14" t="str">
        <f aca="false">IF(I533&lt;p_local,"Local",IF(I533&lt;p_vv_min,"Courte distance",IF(I533&lt;p_tres_long,"Longue distance","Très longue distance")))</f>
        <v>Longue distance</v>
      </c>
    </row>
    <row r="534" customFormat="false" ht="15" hidden="false" customHeight="true" outlineLevel="0" collapsed="false">
      <c r="A534" s="1" t="s">
        <v>652</v>
      </c>
      <c r="B534" s="1" t="s">
        <v>150</v>
      </c>
      <c r="C534" s="1" t="s">
        <v>34</v>
      </c>
      <c r="D534" s="1" t="s">
        <v>653</v>
      </c>
      <c r="E534" s="1" t="s">
        <v>680</v>
      </c>
      <c r="F534" s="14" t="s">
        <v>40</v>
      </c>
      <c r="G534" s="14" t="str">
        <f aca="false">IF(I534&lt;p_local,"Local → page infra",IF(H534&gt;=p_ph1,"Phase 1",IF(H534&gt;=p_ph2,"Phase 2","Phase 3")))</f>
        <v>Phase 3</v>
      </c>
      <c r="H534" s="14" t="n">
        <f aca="false">IF(I534&lt;p_local,0,IF(C534="Aéroport → Aéroport",p_pts_plein,IF(Y534&gt;0,IF(I534&lt;=Y534,p_pts_plein,IF(I534&lt;=p_mult2*Y534,p_pts_moyen,p_pts_r3)),IF(I534&gt;=p_vv_min,p_pts_plein,IF(I534&gt;=p_vv_moy,p_pts_moyen,p_pts_court))))+IF(INDEX(10_Lieux!$D:$D,U534)=1,p_prio1,p_prio2)+IF(INDEX(10_Lieux!$D:$D,V534)=1,p_prio1,p_prio2)+IF(K534="Oui",p_tf,0)+p_hub*((INDEX(10_Lieux!$H:$H,U534)="Hub")+(INDEX(10_Lieux!$H:$H,V534)="Hub"))+IF(OR(INDEX(10_Lieux!$H:$H,U534)="Premium",INDEX(10_Lieux!$H:$H,V534)="Premium"),p_prem,0))</f>
        <v>50</v>
      </c>
      <c r="I534" s="14" t="n">
        <f aca="false">ROUND(W534*p_facteur,0)</f>
        <v>575</v>
      </c>
      <c r="J534" s="14" t="str">
        <f aca="false">IF(X534&lt;60,X534&amp;" min",INT(X534/60)&amp;" h"&amp;IF(MOD(X534,60)=0,""," "&amp;TEXT(MOD(X534,60),"00")))</f>
        <v>6 h</v>
      </c>
      <c r="K534" s="14" t="str">
        <f aca="false">IF(S534&lt;&gt;T534,"Oui","Non")</f>
        <v>Non</v>
      </c>
      <c r="L534" s="14" t="str">
        <f aca="false">IF(AND(INDEX(10_Lieux!$B:$B,U534)="Ville",INDEX(10_Lieux!$B:$B,V534)="Ville"),"/chauffeur-prive/"&amp;INDEX(10_Lieux!$E:$E,U534)&amp;"-"&amp;INDEX(10_Lieux!$E:$E,V534)&amp;"/","/chauffeur-prive/"&amp;INDEX(10_Lieux!$E:$E,U534)&amp;"/"&amp;INDEX(10_Lieux!$E:$E,V534)&amp;"/")</f>
        <v>/chauffeur-prive/aeroport-paris-charles-de-gaulle/chambery/</v>
      </c>
      <c r="M534" s="14" t="str">
        <f aca="false">IFERROR(INDEX($L:$L,MATCH(B534&amp;"|"&amp;A534,$Z:$Z,0)),"—")</f>
        <v>/chauffeur-prive/chambery/aeroport-paris-charles-de-gaulle/</v>
      </c>
      <c r="N534" s="14" t="str">
        <f aca="false">IF(LEN("Chauffeur privé "&amp;INDEX(10_Lieux!$J:$J,U534)&amp;" → "&amp;INDEX(10_Lieux!$J:$J,V534)&amp;" | 24h/24")&gt;60,"Chauffeur privé "&amp;INDEX(10_Lieux!$J:$J,U534)&amp;" → "&amp;INDEX(10_Lieux!$J:$J,V534),"Chauffeur privé "&amp;INDEX(10_Lieux!$J:$J,U534)&amp;" → "&amp;INDEX(10_Lieux!$J:$J,V534)&amp;" | 24h/24")</f>
        <v>Chauffeur privé Aéroport Paris-CDG → Chambéry | 24h/24</v>
      </c>
      <c r="O534" s="14" t="n">
        <f aca="false">LEN(N534)</f>
        <v>54</v>
      </c>
      <c r="P534" s="14" t="str">
        <f aca="false">"Chauffeur privé "&amp;INDEX(10_Lieux!$K:$K,U534)&amp;" vers "&amp;INDEX(10_Lieux!$L:$L,V534)</f>
        <v>Chauffeur privé de l'aéroport Paris-CDG vers Chambéry</v>
      </c>
      <c r="Q534" s="14" t="str">
        <f aca="false">"Chauffeur privé "&amp;INDEX(10_Lieux!$K:$K,U534)&amp;" vers "&amp;INDEX(10_Lieux!$L:$L,V534)&amp;" : env. "&amp;I534&amp;" km, "&amp;J534&amp;" de route. Devis personnalisé, standard 24h/24 et 7j/7."</f>
        <v>Chauffeur privé de l'aéroport Paris-CDG vers Chambéry : env. 575 km, 6 h de route. Devis personnalisé, standard 24h/24 et 7j/7.</v>
      </c>
      <c r="R534" s="14" t="n">
        <f aca="false">LEN(Q534)</f>
        <v>127</v>
      </c>
      <c r="S534" s="14" t="str">
        <f aca="false">INDEX(10_Lieux!$C:$C,U534)</f>
        <v>France</v>
      </c>
      <c r="T534" s="14" t="str">
        <f aca="false">INDEX(10_Lieux!$C:$C,V534)</f>
        <v>France</v>
      </c>
      <c r="U534" s="14" t="n">
        <f aca="false">MATCH(A534,10_Lieux!$A:$A,0)</f>
        <v>132</v>
      </c>
      <c r="V534" s="14" t="n">
        <f aca="false">MATCH(B534,10_Lieux!$A:$A,0)</f>
        <v>11</v>
      </c>
      <c r="W534" s="14" t="n">
        <f aca="false">ROUND(6371*2*ASIN(SQRT(SIN(RADIANS(INDEX(10_Lieux!$F:$F,V534)-INDEX(10_Lieux!$F:$F,U534))/2)^2+COS(RADIANS(INDEX(10_Lieux!$F:$F,U534)))*COS(RADIANS(INDEX(10_Lieux!$F:$F,V534)))*SIN(RADIANS(INDEX(10_Lieux!$G:$G,V534)-INDEX(10_Lieux!$G:$G,U534))/2)^2)),1)</f>
        <v>459.6</v>
      </c>
      <c r="X534" s="14" t="n">
        <f aca="false">ROUND(I534/IF(I534&lt;p_seuil_vitesse,p_vit_lente,p_vit_rapide)*60/15,0)*15</f>
        <v>360</v>
      </c>
      <c r="Y534" s="14" t="n">
        <f aca="false">MAX(IF(INDEX(10_Lieux!$B:$B,U534)&lt;&gt;"Ville",INDEX(10_Lieux!$I:$I,U534),0),IF(INDEX(10_Lieux!$B:$B,V534)&lt;&gt;"Ville",INDEX(10_Lieux!$I:$I,V534),0))</f>
        <v>500</v>
      </c>
      <c r="Z534" s="14" t="str">
        <f aca="false">A534&amp;"|"&amp;B534</f>
        <v>Paris Charles de Gaulle|Chambéry</v>
      </c>
      <c r="AA534" s="14" t="str">
        <f aca="false">IF(I534&lt;p_local,"Local",IF(I534&lt;p_vv_min,"Courte distance",IF(I534&lt;p_tres_long,"Longue distance","Très longue distance")))</f>
        <v>Longue distance</v>
      </c>
    </row>
    <row r="535" customFormat="false" ht="15" hidden="false" customHeight="true" outlineLevel="0" collapsed="false">
      <c r="A535" s="1" t="s">
        <v>150</v>
      </c>
      <c r="B535" s="1" t="s">
        <v>652</v>
      </c>
      <c r="C535" s="1" t="s">
        <v>35</v>
      </c>
      <c r="D535" s="1" t="s">
        <v>653</v>
      </c>
      <c r="E535" s="1" t="s">
        <v>681</v>
      </c>
      <c r="F535" s="14" t="s">
        <v>40</v>
      </c>
      <c r="G535" s="14" t="str">
        <f aca="false">IF(I535&lt;p_local,"Local → page infra",IF(H535&gt;=p_ph1,"Phase 1",IF(H535&gt;=p_ph2,"Phase 2","Phase 3")))</f>
        <v>Phase 3</v>
      </c>
      <c r="H535" s="14" t="n">
        <f aca="false">IF(I535&lt;p_local,0,IF(C535="Aéroport → Aéroport",p_pts_plein,IF(Y535&gt;0,IF(I535&lt;=Y535,p_pts_plein,IF(I535&lt;=p_mult2*Y535,p_pts_moyen,p_pts_r3)),IF(I535&gt;=p_vv_min,p_pts_plein,IF(I535&gt;=p_vv_moy,p_pts_moyen,p_pts_court))))+IF(INDEX(10_Lieux!$D:$D,U535)=1,p_prio1,p_prio2)+IF(INDEX(10_Lieux!$D:$D,V535)=1,p_prio1,p_prio2)+IF(K535="Oui",p_tf,0)+p_hub*((INDEX(10_Lieux!$H:$H,U535)="Hub")+(INDEX(10_Lieux!$H:$H,V535)="Hub"))+IF(OR(INDEX(10_Lieux!$H:$H,U535)="Premium",INDEX(10_Lieux!$H:$H,V535)="Premium"),p_prem,0))</f>
        <v>50</v>
      </c>
      <c r="I535" s="14" t="n">
        <f aca="false">ROUND(W535*p_facteur,0)</f>
        <v>575</v>
      </c>
      <c r="J535" s="14" t="str">
        <f aca="false">IF(X535&lt;60,X535&amp;" min",INT(X535/60)&amp;" h"&amp;IF(MOD(X535,60)=0,""," "&amp;TEXT(MOD(X535,60),"00")))</f>
        <v>6 h</v>
      </c>
      <c r="K535" s="14" t="str">
        <f aca="false">IF(S535&lt;&gt;T535,"Oui","Non")</f>
        <v>Non</v>
      </c>
      <c r="L535" s="14" t="str">
        <f aca="false">IF(AND(INDEX(10_Lieux!$B:$B,U535)="Ville",INDEX(10_Lieux!$B:$B,V535)="Ville"),"/chauffeur-prive/"&amp;INDEX(10_Lieux!$E:$E,U535)&amp;"-"&amp;INDEX(10_Lieux!$E:$E,V535)&amp;"/","/chauffeur-prive/"&amp;INDEX(10_Lieux!$E:$E,U535)&amp;"/"&amp;INDEX(10_Lieux!$E:$E,V535)&amp;"/")</f>
        <v>/chauffeur-prive/chambery/aeroport-paris-charles-de-gaulle/</v>
      </c>
      <c r="M535" s="14" t="str">
        <f aca="false">IFERROR(INDEX($L:$L,MATCH(B535&amp;"|"&amp;A535,$Z:$Z,0)),"—")</f>
        <v>/chauffeur-prive/aeroport-paris-charles-de-gaulle/chambery/</v>
      </c>
      <c r="N535" s="14" t="str">
        <f aca="false">IF(LEN("Chauffeur privé "&amp;INDEX(10_Lieux!$J:$J,U535)&amp;" → "&amp;INDEX(10_Lieux!$J:$J,V535)&amp;" | 24h/24")&gt;60,"Chauffeur privé "&amp;INDEX(10_Lieux!$J:$J,U535)&amp;" → "&amp;INDEX(10_Lieux!$J:$J,V535),"Chauffeur privé "&amp;INDEX(10_Lieux!$J:$J,U535)&amp;" → "&amp;INDEX(10_Lieux!$J:$J,V535)&amp;" | 24h/24")</f>
        <v>Chauffeur privé Chambéry → Aéroport Paris-CDG | 24h/24</v>
      </c>
      <c r="O535" s="14" t="n">
        <f aca="false">LEN(N535)</f>
        <v>54</v>
      </c>
      <c r="P535" s="14" t="str">
        <f aca="false">"Chauffeur privé "&amp;INDEX(10_Lieux!$K:$K,U535)&amp;" vers "&amp;INDEX(10_Lieux!$L:$L,V535)</f>
        <v>Chauffeur privé de Chambéry vers l'aéroport Paris-CDG</v>
      </c>
      <c r="Q535" s="14" t="str">
        <f aca="false">"Chauffeur privé "&amp;INDEX(10_Lieux!$K:$K,U535)&amp;" vers "&amp;INDEX(10_Lieux!$L:$L,V535)&amp;" : env. "&amp;I535&amp;" km, "&amp;J535&amp;" de route. Devis personnalisé, standard 24h/24 et 7j/7."</f>
        <v>Chauffeur privé de Chambéry vers l'aéroport Paris-CDG : env. 575 km, 6 h de route. Devis personnalisé, standard 24h/24 et 7j/7.</v>
      </c>
      <c r="R535" s="14" t="n">
        <f aca="false">LEN(Q535)</f>
        <v>127</v>
      </c>
      <c r="S535" s="14" t="str">
        <f aca="false">INDEX(10_Lieux!$C:$C,U535)</f>
        <v>France</v>
      </c>
      <c r="T535" s="14" t="str">
        <f aca="false">INDEX(10_Lieux!$C:$C,V535)</f>
        <v>France</v>
      </c>
      <c r="U535" s="14" t="n">
        <f aca="false">MATCH(A535,10_Lieux!$A:$A,0)</f>
        <v>11</v>
      </c>
      <c r="V535" s="14" t="n">
        <f aca="false">MATCH(B535,10_Lieux!$A:$A,0)</f>
        <v>132</v>
      </c>
      <c r="W535" s="14" t="n">
        <f aca="false">ROUND(6371*2*ASIN(SQRT(SIN(RADIANS(INDEX(10_Lieux!$F:$F,V535)-INDEX(10_Lieux!$F:$F,U535))/2)^2+COS(RADIANS(INDEX(10_Lieux!$F:$F,U535)))*COS(RADIANS(INDEX(10_Lieux!$F:$F,V535)))*SIN(RADIANS(INDEX(10_Lieux!$G:$G,V535)-INDEX(10_Lieux!$G:$G,U535))/2)^2)),1)</f>
        <v>459.6</v>
      </c>
      <c r="X535" s="14" t="n">
        <f aca="false">ROUND(I535/IF(I535&lt;p_seuil_vitesse,p_vit_lente,p_vit_rapide)*60/15,0)*15</f>
        <v>360</v>
      </c>
      <c r="Y535" s="14" t="n">
        <f aca="false">MAX(IF(INDEX(10_Lieux!$B:$B,U535)&lt;&gt;"Ville",INDEX(10_Lieux!$I:$I,U535),0),IF(INDEX(10_Lieux!$B:$B,V535)&lt;&gt;"Ville",INDEX(10_Lieux!$I:$I,V535),0))</f>
        <v>500</v>
      </c>
      <c r="Z535" s="14" t="str">
        <f aca="false">A535&amp;"|"&amp;B535</f>
        <v>Chambéry|Paris Charles de Gaulle</v>
      </c>
      <c r="AA535" s="14" t="str">
        <f aca="false">IF(I535&lt;p_local,"Local",IF(I535&lt;p_vv_min,"Courte distance",IF(I535&lt;p_tres_long,"Longue distance","Très longue distance")))</f>
        <v>Longue distance</v>
      </c>
    </row>
    <row r="536" customFormat="false" ht="15" hidden="false" customHeight="true" outlineLevel="0" collapsed="false">
      <c r="A536" s="1" t="s">
        <v>652</v>
      </c>
      <c r="B536" s="1" t="s">
        <v>152</v>
      </c>
      <c r="C536" s="1" t="s">
        <v>34</v>
      </c>
      <c r="D536" s="1" t="s">
        <v>653</v>
      </c>
      <c r="E536" s="1" t="s">
        <v>682</v>
      </c>
      <c r="F536" s="14" t="s">
        <v>40</v>
      </c>
      <c r="G536" s="14" t="str">
        <f aca="false">IF(I536&lt;p_local,"Local → page infra",IF(H536&gt;=p_ph1,"Phase 1",IF(H536&gt;=p_ph2,"Phase 2","Phase 3")))</f>
        <v>Phase 2</v>
      </c>
      <c r="H536" s="14" t="n">
        <f aca="false">IF(I536&lt;p_local,0,IF(C536="Aéroport → Aéroport",p_pts_plein,IF(Y536&gt;0,IF(I536&lt;=Y536,p_pts_plein,IF(I536&lt;=p_mult2*Y536,p_pts_moyen,p_pts_r3)),IF(I536&gt;=p_vv_min,p_pts_plein,IF(I536&gt;=p_vv_moy,p_pts_moyen,p_pts_court))))+IF(INDEX(10_Lieux!$D:$D,U536)=1,p_prio1,p_prio2)+IF(INDEX(10_Lieux!$D:$D,V536)=1,p_prio1,p_prio2)+IF(K536="Oui",p_tf,0)+p_hub*((INDEX(10_Lieux!$H:$H,U536)="Hub")+(INDEX(10_Lieux!$H:$H,V536)="Hub"))+IF(OR(INDEX(10_Lieux!$H:$H,U536)="Premium",INDEX(10_Lieux!$H:$H,V536)="Premium"),p_prem,0))</f>
        <v>75</v>
      </c>
      <c r="I536" s="14" t="n">
        <f aca="false">ROUND(W536*p_facteur,0)</f>
        <v>515</v>
      </c>
      <c r="J536" s="14" t="str">
        <f aca="false">IF(X536&lt;60,X536&amp;" min",INT(X536/60)&amp;" h"&amp;IF(MOD(X536,60)=0,""," "&amp;TEXT(MOD(X536,60),"00")))</f>
        <v>5 h 30</v>
      </c>
      <c r="K536" s="14" t="str">
        <f aca="false">IF(S536&lt;&gt;T536,"Oui","Non")</f>
        <v>Oui</v>
      </c>
      <c r="L536" s="14" t="str">
        <f aca="false">IF(AND(INDEX(10_Lieux!$B:$B,U536)="Ville",INDEX(10_Lieux!$B:$B,V536)="Ville"),"/chauffeur-prive/"&amp;INDEX(10_Lieux!$E:$E,U536)&amp;"-"&amp;INDEX(10_Lieux!$E:$E,V536)&amp;"/","/chauffeur-prive/"&amp;INDEX(10_Lieux!$E:$E,U536)&amp;"/"&amp;INDEX(10_Lieux!$E:$E,V536)&amp;"/")</f>
        <v>/chauffeur-prive/aeroport-paris-charles-de-gaulle/geneve/</v>
      </c>
      <c r="M536" s="14" t="str">
        <f aca="false">IFERROR(INDEX($L:$L,MATCH(B536&amp;"|"&amp;A536,$Z:$Z,0)),"—")</f>
        <v>/chauffeur-prive/geneve/aeroport-paris-charles-de-gaulle/</v>
      </c>
      <c r="N536" s="14" t="str">
        <f aca="false">IF(LEN("Chauffeur privé "&amp;INDEX(10_Lieux!$J:$J,U536)&amp;" → "&amp;INDEX(10_Lieux!$J:$J,V536)&amp;" | 24h/24")&gt;60,"Chauffeur privé "&amp;INDEX(10_Lieux!$J:$J,U536)&amp;" → "&amp;INDEX(10_Lieux!$J:$J,V536),"Chauffeur privé "&amp;INDEX(10_Lieux!$J:$J,U536)&amp;" → "&amp;INDEX(10_Lieux!$J:$J,V536)&amp;" | 24h/24")</f>
        <v>Chauffeur privé Aéroport Paris-CDG → Genève | 24h/24</v>
      </c>
      <c r="O536" s="14" t="n">
        <f aca="false">LEN(N536)</f>
        <v>52</v>
      </c>
      <c r="P536" s="14" t="str">
        <f aca="false">"Chauffeur privé "&amp;INDEX(10_Lieux!$K:$K,U536)&amp;" vers "&amp;INDEX(10_Lieux!$L:$L,V536)</f>
        <v>Chauffeur privé de l'aéroport Paris-CDG vers Genève</v>
      </c>
      <c r="Q536" s="14" t="str">
        <f aca="false">"Chauffeur privé "&amp;INDEX(10_Lieux!$K:$K,U536)&amp;" vers "&amp;INDEX(10_Lieux!$L:$L,V536)&amp;" : env. "&amp;I536&amp;" km, "&amp;J536&amp;" de route. Devis personnalisé, standard 24h/24 et 7j/7."</f>
        <v>Chauffeur privé de l'aéroport Paris-CDG vers Genève : env. 515 km, 5 h 30 de route. Devis personnalisé, standard 24h/24 et 7j/7.</v>
      </c>
      <c r="R536" s="14" t="n">
        <f aca="false">LEN(Q536)</f>
        <v>128</v>
      </c>
      <c r="S536" s="14" t="str">
        <f aca="false">INDEX(10_Lieux!$C:$C,U536)</f>
        <v>France</v>
      </c>
      <c r="T536" s="14" t="str">
        <f aca="false">INDEX(10_Lieux!$C:$C,V536)</f>
        <v>Suisse</v>
      </c>
      <c r="U536" s="14" t="n">
        <f aca="false">MATCH(A536,10_Lieux!$A:$A,0)</f>
        <v>132</v>
      </c>
      <c r="V536" s="14" t="n">
        <f aca="false">MATCH(B536,10_Lieux!$A:$A,0)</f>
        <v>111</v>
      </c>
      <c r="W536" s="14" t="n">
        <f aca="false">ROUND(6371*2*ASIN(SQRT(SIN(RADIANS(INDEX(10_Lieux!$F:$F,V536)-INDEX(10_Lieux!$F:$F,U536))/2)^2+COS(RADIANS(INDEX(10_Lieux!$F:$F,U536)))*COS(RADIANS(INDEX(10_Lieux!$F:$F,V536)))*SIN(RADIANS(INDEX(10_Lieux!$G:$G,V536)-INDEX(10_Lieux!$G:$G,U536))/2)^2)),1)</f>
        <v>412.1</v>
      </c>
      <c r="X536" s="14" t="n">
        <f aca="false">ROUND(I536/IF(I536&lt;p_seuil_vitesse,p_vit_lente,p_vit_rapide)*60/15,0)*15</f>
        <v>330</v>
      </c>
      <c r="Y536" s="14" t="n">
        <f aca="false">MAX(IF(INDEX(10_Lieux!$B:$B,U536)&lt;&gt;"Ville",INDEX(10_Lieux!$I:$I,U536),0),IF(INDEX(10_Lieux!$B:$B,V536)&lt;&gt;"Ville",INDEX(10_Lieux!$I:$I,V536),0))</f>
        <v>500</v>
      </c>
      <c r="Z536" s="14" t="str">
        <f aca="false">A536&amp;"|"&amp;B536</f>
        <v>Paris Charles de Gaulle|Genève</v>
      </c>
      <c r="AA536" s="14" t="str">
        <f aca="false">IF(I536&lt;p_local,"Local",IF(I536&lt;p_vv_min,"Courte distance",IF(I536&lt;p_tres_long,"Longue distance","Très longue distance")))</f>
        <v>Longue distance</v>
      </c>
    </row>
    <row r="537" customFormat="false" ht="15" hidden="false" customHeight="true" outlineLevel="0" collapsed="false">
      <c r="A537" s="1" t="s">
        <v>152</v>
      </c>
      <c r="B537" s="1" t="s">
        <v>652</v>
      </c>
      <c r="C537" s="1" t="s">
        <v>35</v>
      </c>
      <c r="D537" s="1" t="s">
        <v>653</v>
      </c>
      <c r="E537" s="1" t="s">
        <v>683</v>
      </c>
      <c r="F537" s="14" t="s">
        <v>40</v>
      </c>
      <c r="G537" s="14" t="str">
        <f aca="false">IF(I537&lt;p_local,"Local → page infra",IF(H537&gt;=p_ph1,"Phase 1",IF(H537&gt;=p_ph2,"Phase 2","Phase 3")))</f>
        <v>Phase 2</v>
      </c>
      <c r="H537" s="14" t="n">
        <f aca="false">IF(I537&lt;p_local,0,IF(C537="Aéroport → Aéroport",p_pts_plein,IF(Y537&gt;0,IF(I537&lt;=Y537,p_pts_plein,IF(I537&lt;=p_mult2*Y537,p_pts_moyen,p_pts_r3)),IF(I537&gt;=p_vv_min,p_pts_plein,IF(I537&gt;=p_vv_moy,p_pts_moyen,p_pts_court))))+IF(INDEX(10_Lieux!$D:$D,U537)=1,p_prio1,p_prio2)+IF(INDEX(10_Lieux!$D:$D,V537)=1,p_prio1,p_prio2)+IF(K537="Oui",p_tf,0)+p_hub*((INDEX(10_Lieux!$H:$H,U537)="Hub")+(INDEX(10_Lieux!$H:$H,V537)="Hub"))+IF(OR(INDEX(10_Lieux!$H:$H,U537)="Premium",INDEX(10_Lieux!$H:$H,V537)="Premium"),p_prem,0))</f>
        <v>75</v>
      </c>
      <c r="I537" s="14" t="n">
        <f aca="false">ROUND(W537*p_facteur,0)</f>
        <v>515</v>
      </c>
      <c r="J537" s="14" t="str">
        <f aca="false">IF(X537&lt;60,X537&amp;" min",INT(X537/60)&amp;" h"&amp;IF(MOD(X537,60)=0,""," "&amp;TEXT(MOD(X537,60),"00")))</f>
        <v>5 h 30</v>
      </c>
      <c r="K537" s="14" t="str">
        <f aca="false">IF(S537&lt;&gt;T537,"Oui","Non")</f>
        <v>Oui</v>
      </c>
      <c r="L537" s="14" t="str">
        <f aca="false">IF(AND(INDEX(10_Lieux!$B:$B,U537)="Ville",INDEX(10_Lieux!$B:$B,V537)="Ville"),"/chauffeur-prive/"&amp;INDEX(10_Lieux!$E:$E,U537)&amp;"-"&amp;INDEX(10_Lieux!$E:$E,V537)&amp;"/","/chauffeur-prive/"&amp;INDEX(10_Lieux!$E:$E,U537)&amp;"/"&amp;INDEX(10_Lieux!$E:$E,V537)&amp;"/")</f>
        <v>/chauffeur-prive/geneve/aeroport-paris-charles-de-gaulle/</v>
      </c>
      <c r="M537" s="14" t="str">
        <f aca="false">IFERROR(INDEX($L:$L,MATCH(B537&amp;"|"&amp;A537,$Z:$Z,0)),"—")</f>
        <v>/chauffeur-prive/aeroport-paris-charles-de-gaulle/geneve/</v>
      </c>
      <c r="N537" s="14" t="str">
        <f aca="false">IF(LEN("Chauffeur privé "&amp;INDEX(10_Lieux!$J:$J,U537)&amp;" → "&amp;INDEX(10_Lieux!$J:$J,V537)&amp;" | 24h/24")&gt;60,"Chauffeur privé "&amp;INDEX(10_Lieux!$J:$J,U537)&amp;" → "&amp;INDEX(10_Lieux!$J:$J,V537),"Chauffeur privé "&amp;INDEX(10_Lieux!$J:$J,U537)&amp;" → "&amp;INDEX(10_Lieux!$J:$J,V537)&amp;" | 24h/24")</f>
        <v>Chauffeur privé Genève → Aéroport Paris-CDG | 24h/24</v>
      </c>
      <c r="O537" s="14" t="n">
        <f aca="false">LEN(N537)</f>
        <v>52</v>
      </c>
      <c r="P537" s="14" t="str">
        <f aca="false">"Chauffeur privé "&amp;INDEX(10_Lieux!$K:$K,U537)&amp;" vers "&amp;INDEX(10_Lieux!$L:$L,V537)</f>
        <v>Chauffeur privé de Genève vers l'aéroport Paris-CDG</v>
      </c>
      <c r="Q537" s="14" t="str">
        <f aca="false">"Chauffeur privé "&amp;INDEX(10_Lieux!$K:$K,U537)&amp;" vers "&amp;INDEX(10_Lieux!$L:$L,V537)&amp;" : env. "&amp;I537&amp;" km, "&amp;J537&amp;" de route. Devis personnalisé, standard 24h/24 et 7j/7."</f>
        <v>Chauffeur privé de Genève vers l'aéroport Paris-CDG : env. 515 km, 5 h 30 de route. Devis personnalisé, standard 24h/24 et 7j/7.</v>
      </c>
      <c r="R537" s="14" t="n">
        <f aca="false">LEN(Q537)</f>
        <v>128</v>
      </c>
      <c r="S537" s="14" t="str">
        <f aca="false">INDEX(10_Lieux!$C:$C,U537)</f>
        <v>Suisse</v>
      </c>
      <c r="T537" s="14" t="str">
        <f aca="false">INDEX(10_Lieux!$C:$C,V537)</f>
        <v>France</v>
      </c>
      <c r="U537" s="14" t="n">
        <f aca="false">MATCH(A537,10_Lieux!$A:$A,0)</f>
        <v>111</v>
      </c>
      <c r="V537" s="14" t="n">
        <f aca="false">MATCH(B537,10_Lieux!$A:$A,0)</f>
        <v>132</v>
      </c>
      <c r="W537" s="14" t="n">
        <f aca="false">ROUND(6371*2*ASIN(SQRT(SIN(RADIANS(INDEX(10_Lieux!$F:$F,V537)-INDEX(10_Lieux!$F:$F,U537))/2)^2+COS(RADIANS(INDEX(10_Lieux!$F:$F,U537)))*COS(RADIANS(INDEX(10_Lieux!$F:$F,V537)))*SIN(RADIANS(INDEX(10_Lieux!$G:$G,V537)-INDEX(10_Lieux!$G:$G,U537))/2)^2)),1)</f>
        <v>412.1</v>
      </c>
      <c r="X537" s="14" t="n">
        <f aca="false">ROUND(I537/IF(I537&lt;p_seuil_vitesse,p_vit_lente,p_vit_rapide)*60/15,0)*15</f>
        <v>330</v>
      </c>
      <c r="Y537" s="14" t="n">
        <f aca="false">MAX(IF(INDEX(10_Lieux!$B:$B,U537)&lt;&gt;"Ville",INDEX(10_Lieux!$I:$I,U537),0),IF(INDEX(10_Lieux!$B:$B,V537)&lt;&gt;"Ville",INDEX(10_Lieux!$I:$I,V537),0))</f>
        <v>500</v>
      </c>
      <c r="Z537" s="14" t="str">
        <f aca="false">A537&amp;"|"&amp;B537</f>
        <v>Genève|Paris Charles de Gaulle</v>
      </c>
      <c r="AA537" s="14" t="str">
        <f aca="false">IF(I537&lt;p_local,"Local",IF(I537&lt;p_vv_min,"Courte distance",IF(I537&lt;p_tres_long,"Longue distance","Très longue distance")))</f>
        <v>Longue distance</v>
      </c>
    </row>
    <row r="538" customFormat="false" ht="15" hidden="false" customHeight="true" outlineLevel="0" collapsed="false">
      <c r="A538" s="1" t="s">
        <v>652</v>
      </c>
      <c r="B538" s="1" t="s">
        <v>154</v>
      </c>
      <c r="C538" s="1" t="s">
        <v>34</v>
      </c>
      <c r="D538" s="1" t="s">
        <v>653</v>
      </c>
      <c r="E538" s="1" t="s">
        <v>684</v>
      </c>
      <c r="F538" s="14" t="s">
        <v>40</v>
      </c>
      <c r="G538" s="14" t="str">
        <f aca="false">IF(I538&lt;p_local,"Local → page infra",IF(H538&gt;=p_ph1,"Phase 1",IF(H538&gt;=p_ph2,"Phase 2","Phase 3")))</f>
        <v>Phase 2</v>
      </c>
      <c r="H538" s="14" t="n">
        <f aca="false">IF(I538&lt;p_local,0,IF(C538="Aéroport → Aéroport",p_pts_plein,IF(Y538&gt;0,IF(I538&lt;=Y538,p_pts_plein,IF(I538&lt;=p_mult2*Y538,p_pts_moyen,p_pts_r3)),IF(I538&gt;=p_vv_min,p_pts_plein,IF(I538&gt;=p_vv_moy,p_pts_moyen,p_pts_court))))+IF(INDEX(10_Lieux!$D:$D,U538)=1,p_prio1,p_prio2)+IF(INDEX(10_Lieux!$D:$D,V538)=1,p_prio1,p_prio2)+IF(K538="Oui",p_tf,0)+p_hub*((INDEX(10_Lieux!$H:$H,U538)="Hub")+(INDEX(10_Lieux!$H:$H,V538)="Hub"))+IF(OR(INDEX(10_Lieux!$H:$H,U538)="Premium",INDEX(10_Lieux!$H:$H,V538)="Premium"),p_prem,0))</f>
        <v>65</v>
      </c>
      <c r="I538" s="14" t="n">
        <f aca="false">ROUND(W538*p_facteur,0)</f>
        <v>515</v>
      </c>
      <c r="J538" s="14" t="str">
        <f aca="false">IF(X538&lt;60,X538&amp;" min",INT(X538/60)&amp;" h"&amp;IF(MOD(X538,60)=0,""," "&amp;TEXT(MOD(X538,60),"00")))</f>
        <v>5 h 30</v>
      </c>
      <c r="K538" s="14" t="str">
        <f aca="false">IF(S538&lt;&gt;T538,"Oui","Non")</f>
        <v>Oui</v>
      </c>
      <c r="L538" s="14" t="str">
        <f aca="false">IF(AND(INDEX(10_Lieux!$B:$B,U538)="Ville",INDEX(10_Lieux!$B:$B,V538)="Ville"),"/chauffeur-prive/"&amp;INDEX(10_Lieux!$E:$E,U538)&amp;"-"&amp;INDEX(10_Lieux!$E:$E,V538)&amp;"/","/chauffeur-prive/"&amp;INDEX(10_Lieux!$E:$E,U538)&amp;"/"&amp;INDEX(10_Lieux!$E:$E,V538)&amp;"/")</f>
        <v>/chauffeur-prive/aeroport-paris-charles-de-gaulle/lausanne/</v>
      </c>
      <c r="M538" s="14" t="str">
        <f aca="false">IFERROR(INDEX($L:$L,MATCH(B538&amp;"|"&amp;A538,$Z:$Z,0)),"—")</f>
        <v>/chauffeur-prive/lausanne/aeroport-paris-charles-de-gaulle/</v>
      </c>
      <c r="N538" s="14" t="str">
        <f aca="false">IF(LEN("Chauffeur privé "&amp;INDEX(10_Lieux!$J:$J,U538)&amp;" → "&amp;INDEX(10_Lieux!$J:$J,V538)&amp;" | 24h/24")&gt;60,"Chauffeur privé "&amp;INDEX(10_Lieux!$J:$J,U538)&amp;" → "&amp;INDEX(10_Lieux!$J:$J,V538),"Chauffeur privé "&amp;INDEX(10_Lieux!$J:$J,U538)&amp;" → "&amp;INDEX(10_Lieux!$J:$J,V538)&amp;" | 24h/24")</f>
        <v>Chauffeur privé Aéroport Paris-CDG → Lausanne | 24h/24</v>
      </c>
      <c r="O538" s="14" t="n">
        <f aca="false">LEN(N538)</f>
        <v>54</v>
      </c>
      <c r="P538" s="14" t="str">
        <f aca="false">"Chauffeur privé "&amp;INDEX(10_Lieux!$K:$K,U538)&amp;" vers "&amp;INDEX(10_Lieux!$L:$L,V538)</f>
        <v>Chauffeur privé de l'aéroport Paris-CDG vers Lausanne</v>
      </c>
      <c r="Q538" s="14" t="str">
        <f aca="false">"Chauffeur privé "&amp;INDEX(10_Lieux!$K:$K,U538)&amp;" vers "&amp;INDEX(10_Lieux!$L:$L,V538)&amp;" : env. "&amp;I538&amp;" km, "&amp;J538&amp;" de route. Devis personnalisé, standard 24h/24 et 7j/7."</f>
        <v>Chauffeur privé de l'aéroport Paris-CDG vers Lausanne : env. 515 km, 5 h 30 de route. Devis personnalisé, standard 24h/24 et 7j/7.</v>
      </c>
      <c r="R538" s="14" t="n">
        <f aca="false">LEN(Q538)</f>
        <v>130</v>
      </c>
      <c r="S538" s="14" t="str">
        <f aca="false">INDEX(10_Lieux!$C:$C,U538)</f>
        <v>France</v>
      </c>
      <c r="T538" s="14" t="str">
        <f aca="false">INDEX(10_Lieux!$C:$C,V538)</f>
        <v>Suisse</v>
      </c>
      <c r="U538" s="14" t="n">
        <f aca="false">MATCH(A538,10_Lieux!$A:$A,0)</f>
        <v>132</v>
      </c>
      <c r="V538" s="14" t="n">
        <f aca="false">MATCH(B538,10_Lieux!$A:$A,0)</f>
        <v>112</v>
      </c>
      <c r="W538" s="14" t="n">
        <f aca="false">ROUND(6371*2*ASIN(SQRT(SIN(RADIANS(INDEX(10_Lieux!$F:$F,V538)-INDEX(10_Lieux!$F:$F,U538))/2)^2+COS(RADIANS(INDEX(10_Lieux!$F:$F,U538)))*COS(RADIANS(INDEX(10_Lieux!$F:$F,V538)))*SIN(RADIANS(INDEX(10_Lieux!$G:$G,V538)-INDEX(10_Lieux!$G:$G,U538))/2)^2)),1)</f>
        <v>412</v>
      </c>
      <c r="X538" s="14" t="n">
        <f aca="false">ROUND(I538/IF(I538&lt;p_seuil_vitesse,p_vit_lente,p_vit_rapide)*60/15,0)*15</f>
        <v>330</v>
      </c>
      <c r="Y538" s="14" t="n">
        <f aca="false">MAX(IF(INDEX(10_Lieux!$B:$B,U538)&lt;&gt;"Ville",INDEX(10_Lieux!$I:$I,U538),0),IF(INDEX(10_Lieux!$B:$B,V538)&lt;&gt;"Ville",INDEX(10_Lieux!$I:$I,V538),0))</f>
        <v>500</v>
      </c>
      <c r="Z538" s="14" t="str">
        <f aca="false">A538&amp;"|"&amp;B538</f>
        <v>Paris Charles de Gaulle|Lausanne</v>
      </c>
      <c r="AA538" s="14" t="str">
        <f aca="false">IF(I538&lt;p_local,"Local",IF(I538&lt;p_vv_min,"Courte distance",IF(I538&lt;p_tres_long,"Longue distance","Très longue distance")))</f>
        <v>Longue distance</v>
      </c>
    </row>
    <row r="539" customFormat="false" ht="15" hidden="false" customHeight="true" outlineLevel="0" collapsed="false">
      <c r="A539" s="1" t="s">
        <v>154</v>
      </c>
      <c r="B539" s="1" t="s">
        <v>652</v>
      </c>
      <c r="C539" s="1" t="s">
        <v>35</v>
      </c>
      <c r="D539" s="1" t="s">
        <v>653</v>
      </c>
      <c r="E539" s="1" t="s">
        <v>685</v>
      </c>
      <c r="F539" s="14" t="s">
        <v>40</v>
      </c>
      <c r="G539" s="14" t="str">
        <f aca="false">IF(I539&lt;p_local,"Local → page infra",IF(H539&gt;=p_ph1,"Phase 1",IF(H539&gt;=p_ph2,"Phase 2","Phase 3")))</f>
        <v>Phase 2</v>
      </c>
      <c r="H539" s="14" t="n">
        <f aca="false">IF(I539&lt;p_local,0,IF(C539="Aéroport → Aéroport",p_pts_plein,IF(Y539&gt;0,IF(I539&lt;=Y539,p_pts_plein,IF(I539&lt;=p_mult2*Y539,p_pts_moyen,p_pts_r3)),IF(I539&gt;=p_vv_min,p_pts_plein,IF(I539&gt;=p_vv_moy,p_pts_moyen,p_pts_court))))+IF(INDEX(10_Lieux!$D:$D,U539)=1,p_prio1,p_prio2)+IF(INDEX(10_Lieux!$D:$D,V539)=1,p_prio1,p_prio2)+IF(K539="Oui",p_tf,0)+p_hub*((INDEX(10_Lieux!$H:$H,U539)="Hub")+(INDEX(10_Lieux!$H:$H,V539)="Hub"))+IF(OR(INDEX(10_Lieux!$H:$H,U539)="Premium",INDEX(10_Lieux!$H:$H,V539)="Premium"),p_prem,0))</f>
        <v>65</v>
      </c>
      <c r="I539" s="14" t="n">
        <f aca="false">ROUND(W539*p_facteur,0)</f>
        <v>515</v>
      </c>
      <c r="J539" s="14" t="str">
        <f aca="false">IF(X539&lt;60,X539&amp;" min",INT(X539/60)&amp;" h"&amp;IF(MOD(X539,60)=0,""," "&amp;TEXT(MOD(X539,60),"00")))</f>
        <v>5 h 30</v>
      </c>
      <c r="K539" s="14" t="str">
        <f aca="false">IF(S539&lt;&gt;T539,"Oui","Non")</f>
        <v>Oui</v>
      </c>
      <c r="L539" s="14" t="str">
        <f aca="false">IF(AND(INDEX(10_Lieux!$B:$B,U539)="Ville",INDEX(10_Lieux!$B:$B,V539)="Ville"),"/chauffeur-prive/"&amp;INDEX(10_Lieux!$E:$E,U539)&amp;"-"&amp;INDEX(10_Lieux!$E:$E,V539)&amp;"/","/chauffeur-prive/"&amp;INDEX(10_Lieux!$E:$E,U539)&amp;"/"&amp;INDEX(10_Lieux!$E:$E,V539)&amp;"/")</f>
        <v>/chauffeur-prive/lausanne/aeroport-paris-charles-de-gaulle/</v>
      </c>
      <c r="M539" s="14" t="str">
        <f aca="false">IFERROR(INDEX($L:$L,MATCH(B539&amp;"|"&amp;A539,$Z:$Z,0)),"—")</f>
        <v>/chauffeur-prive/aeroport-paris-charles-de-gaulle/lausanne/</v>
      </c>
      <c r="N539" s="14" t="str">
        <f aca="false">IF(LEN("Chauffeur privé "&amp;INDEX(10_Lieux!$J:$J,U539)&amp;" → "&amp;INDEX(10_Lieux!$J:$J,V539)&amp;" | 24h/24")&gt;60,"Chauffeur privé "&amp;INDEX(10_Lieux!$J:$J,U539)&amp;" → "&amp;INDEX(10_Lieux!$J:$J,V539),"Chauffeur privé "&amp;INDEX(10_Lieux!$J:$J,U539)&amp;" → "&amp;INDEX(10_Lieux!$J:$J,V539)&amp;" | 24h/24")</f>
        <v>Chauffeur privé Lausanne → Aéroport Paris-CDG | 24h/24</v>
      </c>
      <c r="O539" s="14" t="n">
        <f aca="false">LEN(N539)</f>
        <v>54</v>
      </c>
      <c r="P539" s="14" t="str">
        <f aca="false">"Chauffeur privé "&amp;INDEX(10_Lieux!$K:$K,U539)&amp;" vers "&amp;INDEX(10_Lieux!$L:$L,V539)</f>
        <v>Chauffeur privé de Lausanne vers l'aéroport Paris-CDG</v>
      </c>
      <c r="Q539" s="14" t="str">
        <f aca="false">"Chauffeur privé "&amp;INDEX(10_Lieux!$K:$K,U539)&amp;" vers "&amp;INDEX(10_Lieux!$L:$L,V539)&amp;" : env. "&amp;I539&amp;" km, "&amp;J539&amp;" de route. Devis personnalisé, standard 24h/24 et 7j/7."</f>
        <v>Chauffeur privé de Lausanne vers l'aéroport Paris-CDG : env. 515 km, 5 h 30 de route. Devis personnalisé, standard 24h/24 et 7j/7.</v>
      </c>
      <c r="R539" s="14" t="n">
        <f aca="false">LEN(Q539)</f>
        <v>130</v>
      </c>
      <c r="S539" s="14" t="str">
        <f aca="false">INDEX(10_Lieux!$C:$C,U539)</f>
        <v>Suisse</v>
      </c>
      <c r="T539" s="14" t="str">
        <f aca="false">INDEX(10_Lieux!$C:$C,V539)</f>
        <v>France</v>
      </c>
      <c r="U539" s="14" t="n">
        <f aca="false">MATCH(A539,10_Lieux!$A:$A,0)</f>
        <v>112</v>
      </c>
      <c r="V539" s="14" t="n">
        <f aca="false">MATCH(B539,10_Lieux!$A:$A,0)</f>
        <v>132</v>
      </c>
      <c r="W539" s="14" t="n">
        <f aca="false">ROUND(6371*2*ASIN(SQRT(SIN(RADIANS(INDEX(10_Lieux!$F:$F,V539)-INDEX(10_Lieux!$F:$F,U539))/2)^2+COS(RADIANS(INDEX(10_Lieux!$F:$F,U539)))*COS(RADIANS(INDEX(10_Lieux!$F:$F,V539)))*SIN(RADIANS(INDEX(10_Lieux!$G:$G,V539)-INDEX(10_Lieux!$G:$G,U539))/2)^2)),1)</f>
        <v>412</v>
      </c>
      <c r="X539" s="14" t="n">
        <f aca="false">ROUND(I539/IF(I539&lt;p_seuil_vitesse,p_vit_lente,p_vit_rapide)*60/15,0)*15</f>
        <v>330</v>
      </c>
      <c r="Y539" s="14" t="n">
        <f aca="false">MAX(IF(INDEX(10_Lieux!$B:$B,U539)&lt;&gt;"Ville",INDEX(10_Lieux!$I:$I,U539),0),IF(INDEX(10_Lieux!$B:$B,V539)&lt;&gt;"Ville",INDEX(10_Lieux!$I:$I,V539),0))</f>
        <v>500</v>
      </c>
      <c r="Z539" s="14" t="str">
        <f aca="false">A539&amp;"|"&amp;B539</f>
        <v>Lausanne|Paris Charles de Gaulle</v>
      </c>
      <c r="AA539" s="14" t="str">
        <f aca="false">IF(I539&lt;p_local,"Local",IF(I539&lt;p_vv_min,"Courte distance",IF(I539&lt;p_tres_long,"Longue distance","Très longue distance")))</f>
        <v>Longue distance</v>
      </c>
    </row>
    <row r="540" customFormat="false" ht="15" hidden="false" customHeight="true" outlineLevel="0" collapsed="false">
      <c r="A540" s="1" t="s">
        <v>652</v>
      </c>
      <c r="B540" s="1" t="s">
        <v>156</v>
      </c>
      <c r="C540" s="1" t="s">
        <v>34</v>
      </c>
      <c r="D540" s="1" t="s">
        <v>653</v>
      </c>
      <c r="E540" s="1" t="s">
        <v>686</v>
      </c>
      <c r="F540" s="14" t="s">
        <v>40</v>
      </c>
      <c r="G540" s="14" t="str">
        <f aca="false">IF(I540&lt;p_local,"Local → page infra",IF(H540&gt;=p_ph1,"Phase 1",IF(H540&gt;=p_ph2,"Phase 2","Phase 3")))</f>
        <v>Phase 1</v>
      </c>
      <c r="H540" s="14" t="n">
        <f aca="false">IF(I540&lt;p_local,0,IF(C540="Aéroport → Aéroport",p_pts_plein,IF(Y540&gt;0,IF(I540&lt;=Y540,p_pts_plein,IF(I540&lt;=p_mult2*Y540,p_pts_moyen,p_pts_r3)),IF(I540&gt;=p_vv_min,p_pts_plein,IF(I540&gt;=p_vv_moy,p_pts_moyen,p_pts_court))))+IF(INDEX(10_Lieux!$D:$D,U540)=1,p_prio1,p_prio2)+IF(INDEX(10_Lieux!$D:$D,V540)=1,p_prio1,p_prio2)+IF(K540="Oui",p_tf,0)+p_hub*((INDEX(10_Lieux!$H:$H,U540)="Hub")+(INDEX(10_Lieux!$H:$H,V540)="Hub"))+IF(OR(INDEX(10_Lieux!$H:$H,U540)="Premium",INDEX(10_Lieux!$H:$H,V540)="Premium"),p_prem,0))</f>
        <v>90</v>
      </c>
      <c r="I540" s="14" t="n">
        <f aca="false">ROUND(W540*p_facteur,0)</f>
        <v>302</v>
      </c>
      <c r="J540" s="14" t="str">
        <f aca="false">IF(X540&lt;60,X540&amp;" min",INT(X540/60)&amp;" h"&amp;IF(MOD(X540,60)=0,""," "&amp;TEXT(MOD(X540,60),"00")))</f>
        <v>3 h 15</v>
      </c>
      <c r="K540" s="14" t="str">
        <f aca="false">IF(S540&lt;&gt;T540,"Oui","Non")</f>
        <v>Oui</v>
      </c>
      <c r="L540" s="14" t="str">
        <f aca="false">IF(AND(INDEX(10_Lieux!$B:$B,U540)="Ville",INDEX(10_Lieux!$B:$B,V540)="Ville"),"/chauffeur-prive/"&amp;INDEX(10_Lieux!$E:$E,U540)&amp;"-"&amp;INDEX(10_Lieux!$E:$E,V540)&amp;"/","/chauffeur-prive/"&amp;INDEX(10_Lieux!$E:$E,U540)&amp;"/"&amp;INDEX(10_Lieux!$E:$E,V540)&amp;"/")</f>
        <v>/chauffeur-prive/aeroport-paris-charles-de-gaulle/bruxelles/</v>
      </c>
      <c r="M540" s="14" t="str">
        <f aca="false">IFERROR(INDEX($L:$L,MATCH(B540&amp;"|"&amp;A540,$Z:$Z,0)),"—")</f>
        <v>/chauffeur-prive/bruxelles/aeroport-paris-charles-de-gaulle/</v>
      </c>
      <c r="N540" s="14" t="str">
        <f aca="false">IF(LEN("Chauffeur privé "&amp;INDEX(10_Lieux!$J:$J,U540)&amp;" → "&amp;INDEX(10_Lieux!$J:$J,V540)&amp;" | 24h/24")&gt;60,"Chauffeur privé "&amp;INDEX(10_Lieux!$J:$J,U540)&amp;" → "&amp;INDEX(10_Lieux!$J:$J,V540),"Chauffeur privé "&amp;INDEX(10_Lieux!$J:$J,U540)&amp;" → "&amp;INDEX(10_Lieux!$J:$J,V540)&amp;" | 24h/24")</f>
        <v>Chauffeur privé Aéroport Paris-CDG → Bruxelles | 24h/24</v>
      </c>
      <c r="O540" s="14" t="n">
        <f aca="false">LEN(N540)</f>
        <v>55</v>
      </c>
      <c r="P540" s="14" t="str">
        <f aca="false">"Chauffeur privé "&amp;INDEX(10_Lieux!$K:$K,U540)&amp;" vers "&amp;INDEX(10_Lieux!$L:$L,V540)</f>
        <v>Chauffeur privé de l'aéroport Paris-CDG vers Bruxelles</v>
      </c>
      <c r="Q540" s="14" t="str">
        <f aca="false">"Chauffeur privé "&amp;INDEX(10_Lieux!$K:$K,U540)&amp;" vers "&amp;INDEX(10_Lieux!$L:$L,V540)&amp;" : env. "&amp;I540&amp;" km, "&amp;J540&amp;" de route. Devis personnalisé, standard 24h/24 et 7j/7."</f>
        <v>Chauffeur privé de l'aéroport Paris-CDG vers Bruxelles : env. 302 km, 3 h 15 de route. Devis personnalisé, standard 24h/24 et 7j/7.</v>
      </c>
      <c r="R540" s="14" t="n">
        <f aca="false">LEN(Q540)</f>
        <v>131</v>
      </c>
      <c r="S540" s="14" t="str">
        <f aca="false">INDEX(10_Lieux!$C:$C,U540)</f>
        <v>France</v>
      </c>
      <c r="T540" s="14" t="str">
        <f aca="false">INDEX(10_Lieux!$C:$C,V540)</f>
        <v>Belgique</v>
      </c>
      <c r="U540" s="14" t="n">
        <f aca="false">MATCH(A540,10_Lieux!$A:$A,0)</f>
        <v>132</v>
      </c>
      <c r="V540" s="14" t="n">
        <f aca="false">MATCH(B540,10_Lieux!$A:$A,0)</f>
        <v>93</v>
      </c>
      <c r="W540" s="14" t="n">
        <f aca="false">ROUND(6371*2*ASIN(SQRT(SIN(RADIANS(INDEX(10_Lieux!$F:$F,V540)-INDEX(10_Lieux!$F:$F,U540))/2)^2+COS(RADIANS(INDEX(10_Lieux!$F:$F,U540)))*COS(RADIANS(INDEX(10_Lieux!$F:$F,V540)))*SIN(RADIANS(INDEX(10_Lieux!$G:$G,V540)-INDEX(10_Lieux!$G:$G,U540))/2)^2)),1)</f>
        <v>241.9</v>
      </c>
      <c r="X540" s="14" t="n">
        <f aca="false">ROUND(I540/IF(I540&lt;p_seuil_vitesse,p_vit_lente,p_vit_rapide)*60/15,0)*15</f>
        <v>195</v>
      </c>
      <c r="Y540" s="14" t="n">
        <f aca="false">MAX(IF(INDEX(10_Lieux!$B:$B,U540)&lt;&gt;"Ville",INDEX(10_Lieux!$I:$I,U540),0),IF(INDEX(10_Lieux!$B:$B,V540)&lt;&gt;"Ville",INDEX(10_Lieux!$I:$I,V540),0))</f>
        <v>500</v>
      </c>
      <c r="Z540" s="14" t="str">
        <f aca="false">A540&amp;"|"&amp;B540</f>
        <v>Paris Charles de Gaulle|Bruxelles</v>
      </c>
      <c r="AA540" s="14" t="str">
        <f aca="false">IF(I540&lt;p_local,"Local",IF(I540&lt;p_vv_min,"Courte distance",IF(I540&lt;p_tres_long,"Longue distance","Très longue distance")))</f>
        <v>Longue distance</v>
      </c>
    </row>
    <row r="541" customFormat="false" ht="15" hidden="false" customHeight="true" outlineLevel="0" collapsed="false">
      <c r="A541" s="1" t="s">
        <v>156</v>
      </c>
      <c r="B541" s="1" t="s">
        <v>652</v>
      </c>
      <c r="C541" s="1" t="s">
        <v>35</v>
      </c>
      <c r="D541" s="1" t="s">
        <v>653</v>
      </c>
      <c r="E541" s="1" t="s">
        <v>687</v>
      </c>
      <c r="F541" s="14" t="s">
        <v>40</v>
      </c>
      <c r="G541" s="14" t="str">
        <f aca="false">IF(I541&lt;p_local,"Local → page infra",IF(H541&gt;=p_ph1,"Phase 1",IF(H541&gt;=p_ph2,"Phase 2","Phase 3")))</f>
        <v>Phase 1</v>
      </c>
      <c r="H541" s="14" t="n">
        <f aca="false">IF(I541&lt;p_local,0,IF(C541="Aéroport → Aéroport",p_pts_plein,IF(Y541&gt;0,IF(I541&lt;=Y541,p_pts_plein,IF(I541&lt;=p_mult2*Y541,p_pts_moyen,p_pts_r3)),IF(I541&gt;=p_vv_min,p_pts_plein,IF(I541&gt;=p_vv_moy,p_pts_moyen,p_pts_court))))+IF(INDEX(10_Lieux!$D:$D,U541)=1,p_prio1,p_prio2)+IF(INDEX(10_Lieux!$D:$D,V541)=1,p_prio1,p_prio2)+IF(K541="Oui",p_tf,0)+p_hub*((INDEX(10_Lieux!$H:$H,U541)="Hub")+(INDEX(10_Lieux!$H:$H,V541)="Hub"))+IF(OR(INDEX(10_Lieux!$H:$H,U541)="Premium",INDEX(10_Lieux!$H:$H,V541)="Premium"),p_prem,0))</f>
        <v>90</v>
      </c>
      <c r="I541" s="14" t="n">
        <f aca="false">ROUND(W541*p_facteur,0)</f>
        <v>302</v>
      </c>
      <c r="J541" s="14" t="str">
        <f aca="false">IF(X541&lt;60,X541&amp;" min",INT(X541/60)&amp;" h"&amp;IF(MOD(X541,60)=0,""," "&amp;TEXT(MOD(X541,60),"00")))</f>
        <v>3 h 15</v>
      </c>
      <c r="K541" s="14" t="str">
        <f aca="false">IF(S541&lt;&gt;T541,"Oui","Non")</f>
        <v>Oui</v>
      </c>
      <c r="L541" s="14" t="str">
        <f aca="false">IF(AND(INDEX(10_Lieux!$B:$B,U541)="Ville",INDEX(10_Lieux!$B:$B,V541)="Ville"),"/chauffeur-prive/"&amp;INDEX(10_Lieux!$E:$E,U541)&amp;"-"&amp;INDEX(10_Lieux!$E:$E,V541)&amp;"/","/chauffeur-prive/"&amp;INDEX(10_Lieux!$E:$E,U541)&amp;"/"&amp;INDEX(10_Lieux!$E:$E,V541)&amp;"/")</f>
        <v>/chauffeur-prive/bruxelles/aeroport-paris-charles-de-gaulle/</v>
      </c>
      <c r="M541" s="14" t="str">
        <f aca="false">IFERROR(INDEX($L:$L,MATCH(B541&amp;"|"&amp;A541,$Z:$Z,0)),"—")</f>
        <v>/chauffeur-prive/aeroport-paris-charles-de-gaulle/bruxelles/</v>
      </c>
      <c r="N541" s="14" t="str">
        <f aca="false">IF(LEN("Chauffeur privé "&amp;INDEX(10_Lieux!$J:$J,U541)&amp;" → "&amp;INDEX(10_Lieux!$J:$J,V541)&amp;" | 24h/24")&gt;60,"Chauffeur privé "&amp;INDEX(10_Lieux!$J:$J,U541)&amp;" → "&amp;INDEX(10_Lieux!$J:$J,V541),"Chauffeur privé "&amp;INDEX(10_Lieux!$J:$J,U541)&amp;" → "&amp;INDEX(10_Lieux!$J:$J,V541)&amp;" | 24h/24")</f>
        <v>Chauffeur privé Bruxelles → Aéroport Paris-CDG | 24h/24</v>
      </c>
      <c r="O541" s="14" t="n">
        <f aca="false">LEN(N541)</f>
        <v>55</v>
      </c>
      <c r="P541" s="14" t="str">
        <f aca="false">"Chauffeur privé "&amp;INDEX(10_Lieux!$K:$K,U541)&amp;" vers "&amp;INDEX(10_Lieux!$L:$L,V541)</f>
        <v>Chauffeur privé de Bruxelles vers l'aéroport Paris-CDG</v>
      </c>
      <c r="Q541" s="14" t="str">
        <f aca="false">"Chauffeur privé "&amp;INDEX(10_Lieux!$K:$K,U541)&amp;" vers "&amp;INDEX(10_Lieux!$L:$L,V541)&amp;" : env. "&amp;I541&amp;" km, "&amp;J541&amp;" de route. Devis personnalisé, standard 24h/24 et 7j/7."</f>
        <v>Chauffeur privé de Bruxelles vers l'aéroport Paris-CDG : env. 302 km, 3 h 15 de route. Devis personnalisé, standard 24h/24 et 7j/7.</v>
      </c>
      <c r="R541" s="14" t="n">
        <f aca="false">LEN(Q541)</f>
        <v>131</v>
      </c>
      <c r="S541" s="14" t="str">
        <f aca="false">INDEX(10_Lieux!$C:$C,U541)</f>
        <v>Belgique</v>
      </c>
      <c r="T541" s="14" t="str">
        <f aca="false">INDEX(10_Lieux!$C:$C,V541)</f>
        <v>France</v>
      </c>
      <c r="U541" s="14" t="n">
        <f aca="false">MATCH(A541,10_Lieux!$A:$A,0)</f>
        <v>93</v>
      </c>
      <c r="V541" s="14" t="n">
        <f aca="false">MATCH(B541,10_Lieux!$A:$A,0)</f>
        <v>132</v>
      </c>
      <c r="W541" s="14" t="n">
        <f aca="false">ROUND(6371*2*ASIN(SQRT(SIN(RADIANS(INDEX(10_Lieux!$F:$F,V541)-INDEX(10_Lieux!$F:$F,U541))/2)^2+COS(RADIANS(INDEX(10_Lieux!$F:$F,U541)))*COS(RADIANS(INDEX(10_Lieux!$F:$F,V541)))*SIN(RADIANS(INDEX(10_Lieux!$G:$G,V541)-INDEX(10_Lieux!$G:$G,U541))/2)^2)),1)</f>
        <v>241.9</v>
      </c>
      <c r="X541" s="14" t="n">
        <f aca="false">ROUND(I541/IF(I541&lt;p_seuil_vitesse,p_vit_lente,p_vit_rapide)*60/15,0)*15</f>
        <v>195</v>
      </c>
      <c r="Y541" s="14" t="n">
        <f aca="false">MAX(IF(INDEX(10_Lieux!$B:$B,U541)&lt;&gt;"Ville",INDEX(10_Lieux!$I:$I,U541),0),IF(INDEX(10_Lieux!$B:$B,V541)&lt;&gt;"Ville",INDEX(10_Lieux!$I:$I,V541),0))</f>
        <v>500</v>
      </c>
      <c r="Z541" s="14" t="str">
        <f aca="false">A541&amp;"|"&amp;B541</f>
        <v>Bruxelles|Paris Charles de Gaulle</v>
      </c>
      <c r="AA541" s="14" t="str">
        <f aca="false">IF(I541&lt;p_local,"Local",IF(I541&lt;p_vv_min,"Courte distance",IF(I541&lt;p_tres_long,"Longue distance","Très longue distance")))</f>
        <v>Longue distance</v>
      </c>
    </row>
    <row r="542" customFormat="false" ht="15" hidden="false" customHeight="true" outlineLevel="0" collapsed="false">
      <c r="A542" s="1" t="s">
        <v>652</v>
      </c>
      <c r="B542" s="1" t="s">
        <v>158</v>
      </c>
      <c r="C542" s="1" t="s">
        <v>34</v>
      </c>
      <c r="D542" s="1" t="s">
        <v>653</v>
      </c>
      <c r="E542" s="1" t="s">
        <v>688</v>
      </c>
      <c r="F542" s="14" t="s">
        <v>40</v>
      </c>
      <c r="G542" s="14" t="str">
        <f aca="false">IF(I542&lt;p_local,"Local → page infra",IF(H542&gt;=p_ph1,"Phase 1",IF(H542&gt;=p_ph2,"Phase 2","Phase 3")))</f>
        <v>Phase 1</v>
      </c>
      <c r="H542" s="14" t="n">
        <f aca="false">IF(I542&lt;p_local,0,IF(C542="Aéroport → Aéroport",p_pts_plein,IF(Y542&gt;0,IF(I542&lt;=Y542,p_pts_plein,IF(I542&lt;=p_mult2*Y542,p_pts_moyen,p_pts_r3)),IF(I542&gt;=p_vv_min,p_pts_plein,IF(I542&gt;=p_vv_moy,p_pts_moyen,p_pts_court))))+IF(INDEX(10_Lieux!$D:$D,U542)=1,p_prio1,p_prio2)+IF(INDEX(10_Lieux!$D:$D,V542)=1,p_prio1,p_prio2)+IF(K542="Oui",p_tf,0)+p_hub*((INDEX(10_Lieux!$H:$H,U542)="Hub")+(INDEX(10_Lieux!$H:$H,V542)="Hub"))+IF(OR(INDEX(10_Lieux!$H:$H,U542)="Premium",INDEX(10_Lieux!$H:$H,V542)="Premium"),p_prem,0))</f>
        <v>80</v>
      </c>
      <c r="I542" s="14" t="n">
        <f aca="false">ROUND(W542*p_facteur,0)</f>
        <v>352</v>
      </c>
      <c r="J542" s="14" t="str">
        <f aca="false">IF(X542&lt;60,X542&amp;" min",INT(X542/60)&amp;" h"&amp;IF(MOD(X542,60)=0,""," "&amp;TEXT(MOD(X542,60),"00")))</f>
        <v>3 h 45</v>
      </c>
      <c r="K542" s="14" t="str">
        <f aca="false">IF(S542&lt;&gt;T542,"Oui","Non")</f>
        <v>Oui</v>
      </c>
      <c r="L542" s="14" t="str">
        <f aca="false">IF(AND(INDEX(10_Lieux!$B:$B,U542)="Ville",INDEX(10_Lieux!$B:$B,V542)="Ville"),"/chauffeur-prive/"&amp;INDEX(10_Lieux!$E:$E,U542)&amp;"-"&amp;INDEX(10_Lieux!$E:$E,V542)&amp;"/","/chauffeur-prive/"&amp;INDEX(10_Lieux!$E:$E,U542)&amp;"/"&amp;INDEX(10_Lieux!$E:$E,V542)&amp;"/")</f>
        <v>/chauffeur-prive/aeroport-paris-charles-de-gaulle/liege/</v>
      </c>
      <c r="M542" s="14" t="str">
        <f aca="false">IFERROR(INDEX($L:$L,MATCH(B542&amp;"|"&amp;A542,$Z:$Z,0)),"—")</f>
        <v>/chauffeur-prive/liege/aeroport-paris-charles-de-gaulle/</v>
      </c>
      <c r="N542" s="14" t="str">
        <f aca="false">IF(LEN("Chauffeur privé "&amp;INDEX(10_Lieux!$J:$J,U542)&amp;" → "&amp;INDEX(10_Lieux!$J:$J,V542)&amp;" | 24h/24")&gt;60,"Chauffeur privé "&amp;INDEX(10_Lieux!$J:$J,U542)&amp;" → "&amp;INDEX(10_Lieux!$J:$J,V542),"Chauffeur privé "&amp;INDEX(10_Lieux!$J:$J,U542)&amp;" → "&amp;INDEX(10_Lieux!$J:$J,V542)&amp;" | 24h/24")</f>
        <v>Chauffeur privé Aéroport Paris-CDG → Liège | 24h/24</v>
      </c>
      <c r="O542" s="14" t="n">
        <f aca="false">LEN(N542)</f>
        <v>51</v>
      </c>
      <c r="P542" s="14" t="str">
        <f aca="false">"Chauffeur privé "&amp;INDEX(10_Lieux!$K:$K,U542)&amp;" vers "&amp;INDEX(10_Lieux!$L:$L,V542)</f>
        <v>Chauffeur privé de l'aéroport Paris-CDG vers Liège</v>
      </c>
      <c r="Q542" s="14" t="str">
        <f aca="false">"Chauffeur privé "&amp;INDEX(10_Lieux!$K:$K,U542)&amp;" vers "&amp;INDEX(10_Lieux!$L:$L,V542)&amp;" : env. "&amp;I542&amp;" km, "&amp;J542&amp;" de route. Devis personnalisé, standard 24h/24 et 7j/7."</f>
        <v>Chauffeur privé de l'aéroport Paris-CDG vers Liège : env. 352 km, 3 h 45 de route. Devis personnalisé, standard 24h/24 et 7j/7.</v>
      </c>
      <c r="R542" s="14" t="n">
        <f aca="false">LEN(Q542)</f>
        <v>127</v>
      </c>
      <c r="S542" s="14" t="str">
        <f aca="false">INDEX(10_Lieux!$C:$C,U542)</f>
        <v>France</v>
      </c>
      <c r="T542" s="14" t="str">
        <f aca="false">INDEX(10_Lieux!$C:$C,V542)</f>
        <v>Belgique</v>
      </c>
      <c r="U542" s="14" t="n">
        <f aca="false">MATCH(A542,10_Lieux!$A:$A,0)</f>
        <v>132</v>
      </c>
      <c r="V542" s="14" t="n">
        <f aca="false">MATCH(B542,10_Lieux!$A:$A,0)</f>
        <v>94</v>
      </c>
      <c r="W542" s="14" t="n">
        <f aca="false">ROUND(6371*2*ASIN(SQRT(SIN(RADIANS(INDEX(10_Lieux!$F:$F,V542)-INDEX(10_Lieux!$F:$F,U542))/2)^2+COS(RADIANS(INDEX(10_Lieux!$F:$F,U542)))*COS(RADIANS(INDEX(10_Lieux!$F:$F,V542)))*SIN(RADIANS(INDEX(10_Lieux!$G:$G,V542)-INDEX(10_Lieux!$G:$G,U542))/2)^2)),1)</f>
        <v>281.9</v>
      </c>
      <c r="X542" s="14" t="n">
        <f aca="false">ROUND(I542/IF(I542&lt;p_seuil_vitesse,p_vit_lente,p_vit_rapide)*60/15,0)*15</f>
        <v>225</v>
      </c>
      <c r="Y542" s="14" t="n">
        <f aca="false">MAX(IF(INDEX(10_Lieux!$B:$B,U542)&lt;&gt;"Ville",INDEX(10_Lieux!$I:$I,U542),0),IF(INDEX(10_Lieux!$B:$B,V542)&lt;&gt;"Ville",INDEX(10_Lieux!$I:$I,V542),0))</f>
        <v>500</v>
      </c>
      <c r="Z542" s="14" t="str">
        <f aca="false">A542&amp;"|"&amp;B542</f>
        <v>Paris Charles de Gaulle|Liège</v>
      </c>
      <c r="AA542" s="14" t="str">
        <f aca="false">IF(I542&lt;p_local,"Local",IF(I542&lt;p_vv_min,"Courte distance",IF(I542&lt;p_tres_long,"Longue distance","Très longue distance")))</f>
        <v>Longue distance</v>
      </c>
    </row>
    <row r="543" customFormat="false" ht="15" hidden="false" customHeight="true" outlineLevel="0" collapsed="false">
      <c r="A543" s="1" t="s">
        <v>158</v>
      </c>
      <c r="B543" s="1" t="s">
        <v>652</v>
      </c>
      <c r="C543" s="1" t="s">
        <v>35</v>
      </c>
      <c r="D543" s="1" t="s">
        <v>653</v>
      </c>
      <c r="E543" s="1" t="s">
        <v>689</v>
      </c>
      <c r="F543" s="14" t="s">
        <v>40</v>
      </c>
      <c r="G543" s="14" t="str">
        <f aca="false">IF(I543&lt;p_local,"Local → page infra",IF(H543&gt;=p_ph1,"Phase 1",IF(H543&gt;=p_ph2,"Phase 2","Phase 3")))</f>
        <v>Phase 1</v>
      </c>
      <c r="H543" s="14" t="n">
        <f aca="false">IF(I543&lt;p_local,0,IF(C543="Aéroport → Aéroport",p_pts_plein,IF(Y543&gt;0,IF(I543&lt;=Y543,p_pts_plein,IF(I543&lt;=p_mult2*Y543,p_pts_moyen,p_pts_r3)),IF(I543&gt;=p_vv_min,p_pts_plein,IF(I543&gt;=p_vv_moy,p_pts_moyen,p_pts_court))))+IF(INDEX(10_Lieux!$D:$D,U543)=1,p_prio1,p_prio2)+IF(INDEX(10_Lieux!$D:$D,V543)=1,p_prio1,p_prio2)+IF(K543="Oui",p_tf,0)+p_hub*((INDEX(10_Lieux!$H:$H,U543)="Hub")+(INDEX(10_Lieux!$H:$H,V543)="Hub"))+IF(OR(INDEX(10_Lieux!$H:$H,U543)="Premium",INDEX(10_Lieux!$H:$H,V543)="Premium"),p_prem,0))</f>
        <v>80</v>
      </c>
      <c r="I543" s="14" t="n">
        <f aca="false">ROUND(W543*p_facteur,0)</f>
        <v>352</v>
      </c>
      <c r="J543" s="14" t="str">
        <f aca="false">IF(X543&lt;60,X543&amp;" min",INT(X543/60)&amp;" h"&amp;IF(MOD(X543,60)=0,""," "&amp;TEXT(MOD(X543,60),"00")))</f>
        <v>3 h 45</v>
      </c>
      <c r="K543" s="14" t="str">
        <f aca="false">IF(S543&lt;&gt;T543,"Oui","Non")</f>
        <v>Oui</v>
      </c>
      <c r="L543" s="14" t="str">
        <f aca="false">IF(AND(INDEX(10_Lieux!$B:$B,U543)="Ville",INDEX(10_Lieux!$B:$B,V543)="Ville"),"/chauffeur-prive/"&amp;INDEX(10_Lieux!$E:$E,U543)&amp;"-"&amp;INDEX(10_Lieux!$E:$E,V543)&amp;"/","/chauffeur-prive/"&amp;INDEX(10_Lieux!$E:$E,U543)&amp;"/"&amp;INDEX(10_Lieux!$E:$E,V543)&amp;"/")</f>
        <v>/chauffeur-prive/liege/aeroport-paris-charles-de-gaulle/</v>
      </c>
      <c r="M543" s="14" t="str">
        <f aca="false">IFERROR(INDEX($L:$L,MATCH(B543&amp;"|"&amp;A543,$Z:$Z,0)),"—")</f>
        <v>/chauffeur-prive/aeroport-paris-charles-de-gaulle/liege/</v>
      </c>
      <c r="N543" s="14" t="str">
        <f aca="false">IF(LEN("Chauffeur privé "&amp;INDEX(10_Lieux!$J:$J,U543)&amp;" → "&amp;INDEX(10_Lieux!$J:$J,V543)&amp;" | 24h/24")&gt;60,"Chauffeur privé "&amp;INDEX(10_Lieux!$J:$J,U543)&amp;" → "&amp;INDEX(10_Lieux!$J:$J,V543),"Chauffeur privé "&amp;INDEX(10_Lieux!$J:$J,U543)&amp;" → "&amp;INDEX(10_Lieux!$J:$J,V543)&amp;" | 24h/24")</f>
        <v>Chauffeur privé Liège → Aéroport Paris-CDG | 24h/24</v>
      </c>
      <c r="O543" s="14" t="n">
        <f aca="false">LEN(N543)</f>
        <v>51</v>
      </c>
      <c r="P543" s="14" t="str">
        <f aca="false">"Chauffeur privé "&amp;INDEX(10_Lieux!$K:$K,U543)&amp;" vers "&amp;INDEX(10_Lieux!$L:$L,V543)</f>
        <v>Chauffeur privé de Liège vers l'aéroport Paris-CDG</v>
      </c>
      <c r="Q543" s="14" t="str">
        <f aca="false">"Chauffeur privé "&amp;INDEX(10_Lieux!$K:$K,U543)&amp;" vers "&amp;INDEX(10_Lieux!$L:$L,V543)&amp;" : env. "&amp;I543&amp;" km, "&amp;J543&amp;" de route. Devis personnalisé, standard 24h/24 et 7j/7."</f>
        <v>Chauffeur privé de Liège vers l'aéroport Paris-CDG : env. 352 km, 3 h 45 de route. Devis personnalisé, standard 24h/24 et 7j/7.</v>
      </c>
      <c r="R543" s="14" t="n">
        <f aca="false">LEN(Q543)</f>
        <v>127</v>
      </c>
      <c r="S543" s="14" t="str">
        <f aca="false">INDEX(10_Lieux!$C:$C,U543)</f>
        <v>Belgique</v>
      </c>
      <c r="T543" s="14" t="str">
        <f aca="false">INDEX(10_Lieux!$C:$C,V543)</f>
        <v>France</v>
      </c>
      <c r="U543" s="14" t="n">
        <f aca="false">MATCH(A543,10_Lieux!$A:$A,0)</f>
        <v>94</v>
      </c>
      <c r="V543" s="14" t="n">
        <f aca="false">MATCH(B543,10_Lieux!$A:$A,0)</f>
        <v>132</v>
      </c>
      <c r="W543" s="14" t="n">
        <f aca="false">ROUND(6371*2*ASIN(SQRT(SIN(RADIANS(INDEX(10_Lieux!$F:$F,V543)-INDEX(10_Lieux!$F:$F,U543))/2)^2+COS(RADIANS(INDEX(10_Lieux!$F:$F,U543)))*COS(RADIANS(INDEX(10_Lieux!$F:$F,V543)))*SIN(RADIANS(INDEX(10_Lieux!$G:$G,V543)-INDEX(10_Lieux!$G:$G,U543))/2)^2)),1)</f>
        <v>281.9</v>
      </c>
      <c r="X543" s="14" t="n">
        <f aca="false">ROUND(I543/IF(I543&lt;p_seuil_vitesse,p_vit_lente,p_vit_rapide)*60/15,0)*15</f>
        <v>225</v>
      </c>
      <c r="Y543" s="14" t="n">
        <f aca="false">MAX(IF(INDEX(10_Lieux!$B:$B,U543)&lt;&gt;"Ville",INDEX(10_Lieux!$I:$I,U543),0),IF(INDEX(10_Lieux!$B:$B,V543)&lt;&gt;"Ville",INDEX(10_Lieux!$I:$I,V543),0))</f>
        <v>500</v>
      </c>
      <c r="Z543" s="14" t="str">
        <f aca="false">A543&amp;"|"&amp;B543</f>
        <v>Liège|Paris Charles de Gaulle</v>
      </c>
      <c r="AA543" s="14" t="str">
        <f aca="false">IF(I543&lt;p_local,"Local",IF(I543&lt;p_vv_min,"Courte distance",IF(I543&lt;p_tres_long,"Longue distance","Très longue distance")))</f>
        <v>Longue distance</v>
      </c>
    </row>
    <row r="544" customFormat="false" ht="15" hidden="false" customHeight="true" outlineLevel="0" collapsed="false">
      <c r="A544" s="1" t="s">
        <v>652</v>
      </c>
      <c r="B544" s="1" t="s">
        <v>160</v>
      </c>
      <c r="C544" s="1" t="s">
        <v>34</v>
      </c>
      <c r="D544" s="1" t="s">
        <v>653</v>
      </c>
      <c r="E544" s="1" t="s">
        <v>690</v>
      </c>
      <c r="F544" s="14" t="s">
        <v>40</v>
      </c>
      <c r="G544" s="14" t="str">
        <f aca="false">IF(I544&lt;p_local,"Local → page infra",IF(H544&gt;=p_ph1,"Phase 1",IF(H544&gt;=p_ph2,"Phase 2","Phase 3")))</f>
        <v>Phase 1</v>
      </c>
      <c r="H544" s="14" t="n">
        <f aca="false">IF(I544&lt;p_local,0,IF(C544="Aéroport → Aéroport",p_pts_plein,IF(Y544&gt;0,IF(I544&lt;=Y544,p_pts_plein,IF(I544&lt;=p_mult2*Y544,p_pts_moyen,p_pts_r3)),IF(I544&gt;=p_vv_min,p_pts_plein,IF(I544&gt;=p_vv_moy,p_pts_moyen,p_pts_court))))+IF(INDEX(10_Lieux!$D:$D,U544)=1,p_prio1,p_prio2)+IF(INDEX(10_Lieux!$D:$D,V544)=1,p_prio1,p_prio2)+IF(K544="Oui",p_tf,0)+p_hub*((INDEX(10_Lieux!$H:$H,U544)="Hub")+(INDEX(10_Lieux!$H:$H,V544)="Hub"))+IF(OR(INDEX(10_Lieux!$H:$H,U544)="Premium",INDEX(10_Lieux!$H:$H,V544)="Premium"),p_prem,0))</f>
        <v>80</v>
      </c>
      <c r="I544" s="14" t="n">
        <f aca="false">ROUND(W544*p_facteur,0)</f>
        <v>259</v>
      </c>
      <c r="J544" s="14" t="str">
        <f aca="false">IF(X544&lt;60,X544&amp;" min",INT(X544/60)&amp;" h"&amp;IF(MOD(X544,60)=0,""," "&amp;TEXT(MOD(X544,60),"00")))</f>
        <v>2 h 45</v>
      </c>
      <c r="K544" s="14" t="str">
        <f aca="false">IF(S544&lt;&gt;T544,"Oui","Non")</f>
        <v>Oui</v>
      </c>
      <c r="L544" s="14" t="str">
        <f aca="false">IF(AND(INDEX(10_Lieux!$B:$B,U544)="Ville",INDEX(10_Lieux!$B:$B,V544)="Ville"),"/chauffeur-prive/"&amp;INDEX(10_Lieux!$E:$E,U544)&amp;"-"&amp;INDEX(10_Lieux!$E:$E,V544)&amp;"/","/chauffeur-prive/"&amp;INDEX(10_Lieux!$E:$E,U544)&amp;"/"&amp;INDEX(10_Lieux!$E:$E,V544)&amp;"/")</f>
        <v>/chauffeur-prive/aeroport-paris-charles-de-gaulle/charleroi/</v>
      </c>
      <c r="M544" s="14" t="str">
        <f aca="false">IFERROR(INDEX($L:$L,MATCH(B544&amp;"|"&amp;A544,$Z:$Z,0)),"—")</f>
        <v>/chauffeur-prive/charleroi/aeroport-paris-charles-de-gaulle/</v>
      </c>
      <c r="N544" s="14" t="str">
        <f aca="false">IF(LEN("Chauffeur privé "&amp;INDEX(10_Lieux!$J:$J,U544)&amp;" → "&amp;INDEX(10_Lieux!$J:$J,V544)&amp;" | 24h/24")&gt;60,"Chauffeur privé "&amp;INDEX(10_Lieux!$J:$J,U544)&amp;" → "&amp;INDEX(10_Lieux!$J:$J,V544),"Chauffeur privé "&amp;INDEX(10_Lieux!$J:$J,U544)&amp;" → "&amp;INDEX(10_Lieux!$J:$J,V544)&amp;" | 24h/24")</f>
        <v>Chauffeur privé Aéroport Paris-CDG → Charleroi | 24h/24</v>
      </c>
      <c r="O544" s="14" t="n">
        <f aca="false">LEN(N544)</f>
        <v>55</v>
      </c>
      <c r="P544" s="14" t="str">
        <f aca="false">"Chauffeur privé "&amp;INDEX(10_Lieux!$K:$K,U544)&amp;" vers "&amp;INDEX(10_Lieux!$L:$L,V544)</f>
        <v>Chauffeur privé de l'aéroport Paris-CDG vers Charleroi</v>
      </c>
      <c r="Q544" s="14" t="str">
        <f aca="false">"Chauffeur privé "&amp;INDEX(10_Lieux!$K:$K,U544)&amp;" vers "&amp;INDEX(10_Lieux!$L:$L,V544)&amp;" : env. "&amp;I544&amp;" km, "&amp;J544&amp;" de route. Devis personnalisé, standard 24h/24 et 7j/7."</f>
        <v>Chauffeur privé de l'aéroport Paris-CDG vers Charleroi : env. 259 km, 2 h 45 de route. Devis personnalisé, standard 24h/24 et 7j/7.</v>
      </c>
      <c r="R544" s="14" t="n">
        <f aca="false">LEN(Q544)</f>
        <v>131</v>
      </c>
      <c r="S544" s="14" t="str">
        <f aca="false">INDEX(10_Lieux!$C:$C,U544)</f>
        <v>France</v>
      </c>
      <c r="T544" s="14" t="str">
        <f aca="false">INDEX(10_Lieux!$C:$C,V544)</f>
        <v>Belgique</v>
      </c>
      <c r="U544" s="14" t="n">
        <f aca="false">MATCH(A544,10_Lieux!$A:$A,0)</f>
        <v>132</v>
      </c>
      <c r="V544" s="14" t="n">
        <f aca="false">MATCH(B544,10_Lieux!$A:$A,0)</f>
        <v>96</v>
      </c>
      <c r="W544" s="14" t="n">
        <f aca="false">ROUND(6371*2*ASIN(SQRT(SIN(RADIANS(INDEX(10_Lieux!$F:$F,V544)-INDEX(10_Lieux!$F:$F,U544))/2)^2+COS(RADIANS(INDEX(10_Lieux!$F:$F,U544)))*COS(RADIANS(INDEX(10_Lieux!$F:$F,V544)))*SIN(RADIANS(INDEX(10_Lieux!$G:$G,V544)-INDEX(10_Lieux!$G:$G,U544))/2)^2)),1)</f>
        <v>207.1</v>
      </c>
      <c r="X544" s="14" t="n">
        <f aca="false">ROUND(I544/IF(I544&lt;p_seuil_vitesse,p_vit_lente,p_vit_rapide)*60/15,0)*15</f>
        <v>165</v>
      </c>
      <c r="Y544" s="14" t="n">
        <f aca="false">MAX(IF(INDEX(10_Lieux!$B:$B,U544)&lt;&gt;"Ville",INDEX(10_Lieux!$I:$I,U544),0),IF(INDEX(10_Lieux!$B:$B,V544)&lt;&gt;"Ville",INDEX(10_Lieux!$I:$I,V544),0))</f>
        <v>500</v>
      </c>
      <c r="Z544" s="14" t="str">
        <f aca="false">A544&amp;"|"&amp;B544</f>
        <v>Paris Charles de Gaulle|Charleroi</v>
      </c>
      <c r="AA544" s="14" t="str">
        <f aca="false">IF(I544&lt;p_local,"Local",IF(I544&lt;p_vv_min,"Courte distance",IF(I544&lt;p_tres_long,"Longue distance","Très longue distance")))</f>
        <v>Longue distance</v>
      </c>
    </row>
    <row r="545" customFormat="false" ht="15" hidden="false" customHeight="true" outlineLevel="0" collapsed="false">
      <c r="A545" s="1" t="s">
        <v>160</v>
      </c>
      <c r="B545" s="1" t="s">
        <v>652</v>
      </c>
      <c r="C545" s="1" t="s">
        <v>35</v>
      </c>
      <c r="D545" s="1" t="s">
        <v>653</v>
      </c>
      <c r="E545" s="1" t="s">
        <v>691</v>
      </c>
      <c r="F545" s="14" t="s">
        <v>40</v>
      </c>
      <c r="G545" s="14" t="str">
        <f aca="false">IF(I545&lt;p_local,"Local → page infra",IF(H545&gt;=p_ph1,"Phase 1",IF(H545&gt;=p_ph2,"Phase 2","Phase 3")))</f>
        <v>Phase 1</v>
      </c>
      <c r="H545" s="14" t="n">
        <f aca="false">IF(I545&lt;p_local,0,IF(C545="Aéroport → Aéroport",p_pts_plein,IF(Y545&gt;0,IF(I545&lt;=Y545,p_pts_plein,IF(I545&lt;=p_mult2*Y545,p_pts_moyen,p_pts_r3)),IF(I545&gt;=p_vv_min,p_pts_plein,IF(I545&gt;=p_vv_moy,p_pts_moyen,p_pts_court))))+IF(INDEX(10_Lieux!$D:$D,U545)=1,p_prio1,p_prio2)+IF(INDEX(10_Lieux!$D:$D,V545)=1,p_prio1,p_prio2)+IF(K545="Oui",p_tf,0)+p_hub*((INDEX(10_Lieux!$H:$H,U545)="Hub")+(INDEX(10_Lieux!$H:$H,V545)="Hub"))+IF(OR(INDEX(10_Lieux!$H:$H,U545)="Premium",INDEX(10_Lieux!$H:$H,V545)="Premium"),p_prem,0))</f>
        <v>80</v>
      </c>
      <c r="I545" s="14" t="n">
        <f aca="false">ROUND(W545*p_facteur,0)</f>
        <v>259</v>
      </c>
      <c r="J545" s="14" t="str">
        <f aca="false">IF(X545&lt;60,X545&amp;" min",INT(X545/60)&amp;" h"&amp;IF(MOD(X545,60)=0,""," "&amp;TEXT(MOD(X545,60),"00")))</f>
        <v>2 h 45</v>
      </c>
      <c r="K545" s="14" t="str">
        <f aca="false">IF(S545&lt;&gt;T545,"Oui","Non")</f>
        <v>Oui</v>
      </c>
      <c r="L545" s="14" t="str">
        <f aca="false">IF(AND(INDEX(10_Lieux!$B:$B,U545)="Ville",INDEX(10_Lieux!$B:$B,V545)="Ville"),"/chauffeur-prive/"&amp;INDEX(10_Lieux!$E:$E,U545)&amp;"-"&amp;INDEX(10_Lieux!$E:$E,V545)&amp;"/","/chauffeur-prive/"&amp;INDEX(10_Lieux!$E:$E,U545)&amp;"/"&amp;INDEX(10_Lieux!$E:$E,V545)&amp;"/")</f>
        <v>/chauffeur-prive/charleroi/aeroport-paris-charles-de-gaulle/</v>
      </c>
      <c r="M545" s="14" t="str">
        <f aca="false">IFERROR(INDEX($L:$L,MATCH(B545&amp;"|"&amp;A545,$Z:$Z,0)),"—")</f>
        <v>/chauffeur-prive/aeroport-paris-charles-de-gaulle/charleroi/</v>
      </c>
      <c r="N545" s="14" t="str">
        <f aca="false">IF(LEN("Chauffeur privé "&amp;INDEX(10_Lieux!$J:$J,U545)&amp;" → "&amp;INDEX(10_Lieux!$J:$J,V545)&amp;" | 24h/24")&gt;60,"Chauffeur privé "&amp;INDEX(10_Lieux!$J:$J,U545)&amp;" → "&amp;INDEX(10_Lieux!$J:$J,V545),"Chauffeur privé "&amp;INDEX(10_Lieux!$J:$J,U545)&amp;" → "&amp;INDEX(10_Lieux!$J:$J,V545)&amp;" | 24h/24")</f>
        <v>Chauffeur privé Charleroi → Aéroport Paris-CDG | 24h/24</v>
      </c>
      <c r="O545" s="14" t="n">
        <f aca="false">LEN(N545)</f>
        <v>55</v>
      </c>
      <c r="P545" s="14" t="str">
        <f aca="false">"Chauffeur privé "&amp;INDEX(10_Lieux!$K:$K,U545)&amp;" vers "&amp;INDEX(10_Lieux!$L:$L,V545)</f>
        <v>Chauffeur privé de Charleroi vers l'aéroport Paris-CDG</v>
      </c>
      <c r="Q545" s="14" t="str">
        <f aca="false">"Chauffeur privé "&amp;INDEX(10_Lieux!$K:$K,U545)&amp;" vers "&amp;INDEX(10_Lieux!$L:$L,V545)&amp;" : env. "&amp;I545&amp;" km, "&amp;J545&amp;" de route. Devis personnalisé, standard 24h/24 et 7j/7."</f>
        <v>Chauffeur privé de Charleroi vers l'aéroport Paris-CDG : env. 259 km, 2 h 45 de route. Devis personnalisé, standard 24h/24 et 7j/7.</v>
      </c>
      <c r="R545" s="14" t="n">
        <f aca="false">LEN(Q545)</f>
        <v>131</v>
      </c>
      <c r="S545" s="14" t="str">
        <f aca="false">INDEX(10_Lieux!$C:$C,U545)</f>
        <v>Belgique</v>
      </c>
      <c r="T545" s="14" t="str">
        <f aca="false">INDEX(10_Lieux!$C:$C,V545)</f>
        <v>France</v>
      </c>
      <c r="U545" s="14" t="n">
        <f aca="false">MATCH(A545,10_Lieux!$A:$A,0)</f>
        <v>96</v>
      </c>
      <c r="V545" s="14" t="n">
        <f aca="false">MATCH(B545,10_Lieux!$A:$A,0)</f>
        <v>132</v>
      </c>
      <c r="W545" s="14" t="n">
        <f aca="false">ROUND(6371*2*ASIN(SQRT(SIN(RADIANS(INDEX(10_Lieux!$F:$F,V545)-INDEX(10_Lieux!$F:$F,U545))/2)^2+COS(RADIANS(INDEX(10_Lieux!$F:$F,U545)))*COS(RADIANS(INDEX(10_Lieux!$F:$F,V545)))*SIN(RADIANS(INDEX(10_Lieux!$G:$G,V545)-INDEX(10_Lieux!$G:$G,U545))/2)^2)),1)</f>
        <v>207.1</v>
      </c>
      <c r="X545" s="14" t="n">
        <f aca="false">ROUND(I545/IF(I545&lt;p_seuil_vitesse,p_vit_lente,p_vit_rapide)*60/15,0)*15</f>
        <v>165</v>
      </c>
      <c r="Y545" s="14" t="n">
        <f aca="false">MAX(IF(INDEX(10_Lieux!$B:$B,U545)&lt;&gt;"Ville",INDEX(10_Lieux!$I:$I,U545),0),IF(INDEX(10_Lieux!$B:$B,V545)&lt;&gt;"Ville",INDEX(10_Lieux!$I:$I,V545),0))</f>
        <v>500</v>
      </c>
      <c r="Z545" s="14" t="str">
        <f aca="false">A545&amp;"|"&amp;B545</f>
        <v>Charleroi|Paris Charles de Gaulle</v>
      </c>
      <c r="AA545" s="14" t="str">
        <f aca="false">IF(I545&lt;p_local,"Local",IF(I545&lt;p_vv_min,"Courte distance",IF(I545&lt;p_tres_long,"Longue distance","Très longue distance")))</f>
        <v>Longue distance</v>
      </c>
    </row>
    <row r="546" customFormat="false" ht="15" hidden="false" customHeight="true" outlineLevel="0" collapsed="false">
      <c r="A546" s="1" t="s">
        <v>652</v>
      </c>
      <c r="B546" s="1" t="s">
        <v>162</v>
      </c>
      <c r="C546" s="1" t="s">
        <v>34</v>
      </c>
      <c r="D546" s="1" t="s">
        <v>653</v>
      </c>
      <c r="E546" s="1" t="s">
        <v>692</v>
      </c>
      <c r="F546" s="14" t="s">
        <v>40</v>
      </c>
      <c r="G546" s="14" t="str">
        <f aca="false">IF(I546&lt;p_local,"Local → page infra",IF(H546&gt;=p_ph1,"Phase 1",IF(H546&gt;=p_ph2,"Phase 2","Phase 3")))</f>
        <v>Phase 2</v>
      </c>
      <c r="H546" s="14" t="n">
        <f aca="false">IF(I546&lt;p_local,0,IF(C546="Aéroport → Aéroport",p_pts_plein,IF(Y546&gt;0,IF(I546&lt;=Y546,p_pts_plein,IF(I546&lt;=p_mult2*Y546,p_pts_moyen,p_pts_r3)),IF(I546&gt;=p_vv_min,p_pts_plein,IF(I546&gt;=p_vv_moy,p_pts_moyen,p_pts_court))))+IF(INDEX(10_Lieux!$D:$D,U546)=1,p_prio1,p_prio2)+IF(INDEX(10_Lieux!$D:$D,V546)=1,p_prio1,p_prio2)+IF(K546="Oui",p_tf,0)+p_hub*((INDEX(10_Lieux!$H:$H,U546)="Hub")+(INDEX(10_Lieux!$H:$H,V546)="Hub"))+IF(OR(INDEX(10_Lieux!$H:$H,U546)="Premium",INDEX(10_Lieux!$H:$H,V546)="Premium"),p_prem,0))</f>
        <v>65</v>
      </c>
      <c r="I546" s="14" t="n">
        <f aca="false">ROUND(W546*p_facteur,0)</f>
        <v>508</v>
      </c>
      <c r="J546" s="14" t="str">
        <f aca="false">IF(X546&lt;60,X546&amp;" min",INT(X546/60)&amp;" h"&amp;IF(MOD(X546,60)=0,""," "&amp;TEXT(MOD(X546,60),"00")))</f>
        <v>5 h 15</v>
      </c>
      <c r="K546" s="14" t="str">
        <f aca="false">IF(S546&lt;&gt;T546,"Oui","Non")</f>
        <v>Oui</v>
      </c>
      <c r="L546" s="14" t="str">
        <f aca="false">IF(AND(INDEX(10_Lieux!$B:$B,U546)="Ville",INDEX(10_Lieux!$B:$B,V546)="Ville"),"/chauffeur-prive/"&amp;INDEX(10_Lieux!$E:$E,U546)&amp;"-"&amp;INDEX(10_Lieux!$E:$E,V546)&amp;"/","/chauffeur-prive/"&amp;INDEX(10_Lieux!$E:$E,U546)&amp;"/"&amp;INDEX(10_Lieux!$E:$E,V546)&amp;"/")</f>
        <v>/chauffeur-prive/aeroport-paris-charles-de-gaulle/bale/</v>
      </c>
      <c r="M546" s="14" t="str">
        <f aca="false">IFERROR(INDEX($L:$L,MATCH(B546&amp;"|"&amp;A546,$Z:$Z,0)),"—")</f>
        <v>/chauffeur-prive/bale/aeroport-paris-charles-de-gaulle/</v>
      </c>
      <c r="N546" s="14" t="str">
        <f aca="false">IF(LEN("Chauffeur privé "&amp;INDEX(10_Lieux!$J:$J,U546)&amp;" → "&amp;INDEX(10_Lieux!$J:$J,V546)&amp;" | 24h/24")&gt;60,"Chauffeur privé "&amp;INDEX(10_Lieux!$J:$J,U546)&amp;" → "&amp;INDEX(10_Lieux!$J:$J,V546),"Chauffeur privé "&amp;INDEX(10_Lieux!$J:$J,U546)&amp;" → "&amp;INDEX(10_Lieux!$J:$J,V546)&amp;" | 24h/24")</f>
        <v>Chauffeur privé Aéroport Paris-CDG → Bâle | 24h/24</v>
      </c>
      <c r="O546" s="14" t="n">
        <f aca="false">LEN(N546)</f>
        <v>50</v>
      </c>
      <c r="P546" s="14" t="str">
        <f aca="false">"Chauffeur privé "&amp;INDEX(10_Lieux!$K:$K,U546)&amp;" vers "&amp;INDEX(10_Lieux!$L:$L,V546)</f>
        <v>Chauffeur privé de l'aéroport Paris-CDG vers Bâle</v>
      </c>
      <c r="Q546" s="14" t="str">
        <f aca="false">"Chauffeur privé "&amp;INDEX(10_Lieux!$K:$K,U546)&amp;" vers "&amp;INDEX(10_Lieux!$L:$L,V546)&amp;" : env. "&amp;I546&amp;" km, "&amp;J546&amp;" de route. Devis personnalisé, standard 24h/24 et 7j/7."</f>
        <v>Chauffeur privé de l'aéroport Paris-CDG vers Bâle : env. 508 km, 5 h 15 de route. Devis personnalisé, standard 24h/24 et 7j/7.</v>
      </c>
      <c r="R546" s="14" t="n">
        <f aca="false">LEN(Q546)</f>
        <v>126</v>
      </c>
      <c r="S546" s="14" t="str">
        <f aca="false">INDEX(10_Lieux!$C:$C,U546)</f>
        <v>France</v>
      </c>
      <c r="T546" s="14" t="str">
        <f aca="false">INDEX(10_Lieux!$C:$C,V546)</f>
        <v>Suisse</v>
      </c>
      <c r="U546" s="14" t="n">
        <f aca="false">MATCH(A546,10_Lieux!$A:$A,0)</f>
        <v>132</v>
      </c>
      <c r="V546" s="14" t="n">
        <f aca="false">MATCH(B546,10_Lieux!$A:$A,0)</f>
        <v>121</v>
      </c>
      <c r="W546" s="14" t="n">
        <f aca="false">ROUND(6371*2*ASIN(SQRT(SIN(RADIANS(INDEX(10_Lieux!$F:$F,V546)-INDEX(10_Lieux!$F:$F,U546))/2)^2+COS(RADIANS(INDEX(10_Lieux!$F:$F,U546)))*COS(RADIANS(INDEX(10_Lieux!$F:$F,V546)))*SIN(RADIANS(INDEX(10_Lieux!$G:$G,V546)-INDEX(10_Lieux!$G:$G,U546))/2)^2)),1)</f>
        <v>406.2</v>
      </c>
      <c r="X546" s="14" t="n">
        <f aca="false">ROUND(I546/IF(I546&lt;p_seuil_vitesse,p_vit_lente,p_vit_rapide)*60/15,0)*15</f>
        <v>315</v>
      </c>
      <c r="Y546" s="14" t="n">
        <f aca="false">MAX(IF(INDEX(10_Lieux!$B:$B,U546)&lt;&gt;"Ville",INDEX(10_Lieux!$I:$I,U546),0),IF(INDEX(10_Lieux!$B:$B,V546)&lt;&gt;"Ville",INDEX(10_Lieux!$I:$I,V546),0))</f>
        <v>500</v>
      </c>
      <c r="Z546" s="14" t="str">
        <f aca="false">A546&amp;"|"&amp;B546</f>
        <v>Paris Charles de Gaulle|Bâle</v>
      </c>
      <c r="AA546" s="14" t="str">
        <f aca="false">IF(I546&lt;p_local,"Local",IF(I546&lt;p_vv_min,"Courte distance",IF(I546&lt;p_tres_long,"Longue distance","Très longue distance")))</f>
        <v>Longue distance</v>
      </c>
    </row>
    <row r="547" customFormat="false" ht="15" hidden="false" customHeight="true" outlineLevel="0" collapsed="false">
      <c r="A547" s="1" t="s">
        <v>162</v>
      </c>
      <c r="B547" s="1" t="s">
        <v>652</v>
      </c>
      <c r="C547" s="1" t="s">
        <v>35</v>
      </c>
      <c r="D547" s="1" t="s">
        <v>653</v>
      </c>
      <c r="E547" s="1" t="s">
        <v>693</v>
      </c>
      <c r="F547" s="14" t="s">
        <v>40</v>
      </c>
      <c r="G547" s="14" t="str">
        <f aca="false">IF(I547&lt;p_local,"Local → page infra",IF(H547&gt;=p_ph1,"Phase 1",IF(H547&gt;=p_ph2,"Phase 2","Phase 3")))</f>
        <v>Phase 2</v>
      </c>
      <c r="H547" s="14" t="n">
        <f aca="false">IF(I547&lt;p_local,0,IF(C547="Aéroport → Aéroport",p_pts_plein,IF(Y547&gt;0,IF(I547&lt;=Y547,p_pts_plein,IF(I547&lt;=p_mult2*Y547,p_pts_moyen,p_pts_r3)),IF(I547&gt;=p_vv_min,p_pts_plein,IF(I547&gt;=p_vv_moy,p_pts_moyen,p_pts_court))))+IF(INDEX(10_Lieux!$D:$D,U547)=1,p_prio1,p_prio2)+IF(INDEX(10_Lieux!$D:$D,V547)=1,p_prio1,p_prio2)+IF(K547="Oui",p_tf,0)+p_hub*((INDEX(10_Lieux!$H:$H,U547)="Hub")+(INDEX(10_Lieux!$H:$H,V547)="Hub"))+IF(OR(INDEX(10_Lieux!$H:$H,U547)="Premium",INDEX(10_Lieux!$H:$H,V547)="Premium"),p_prem,0))</f>
        <v>65</v>
      </c>
      <c r="I547" s="14" t="n">
        <f aca="false">ROUND(W547*p_facteur,0)</f>
        <v>508</v>
      </c>
      <c r="J547" s="14" t="str">
        <f aca="false">IF(X547&lt;60,X547&amp;" min",INT(X547/60)&amp;" h"&amp;IF(MOD(X547,60)=0,""," "&amp;TEXT(MOD(X547,60),"00")))</f>
        <v>5 h 15</v>
      </c>
      <c r="K547" s="14" t="str">
        <f aca="false">IF(S547&lt;&gt;T547,"Oui","Non")</f>
        <v>Oui</v>
      </c>
      <c r="L547" s="14" t="str">
        <f aca="false">IF(AND(INDEX(10_Lieux!$B:$B,U547)="Ville",INDEX(10_Lieux!$B:$B,V547)="Ville"),"/chauffeur-prive/"&amp;INDEX(10_Lieux!$E:$E,U547)&amp;"-"&amp;INDEX(10_Lieux!$E:$E,V547)&amp;"/","/chauffeur-prive/"&amp;INDEX(10_Lieux!$E:$E,U547)&amp;"/"&amp;INDEX(10_Lieux!$E:$E,V547)&amp;"/")</f>
        <v>/chauffeur-prive/bale/aeroport-paris-charles-de-gaulle/</v>
      </c>
      <c r="M547" s="14" t="str">
        <f aca="false">IFERROR(INDEX($L:$L,MATCH(B547&amp;"|"&amp;A547,$Z:$Z,0)),"—")</f>
        <v>/chauffeur-prive/aeroport-paris-charles-de-gaulle/bale/</v>
      </c>
      <c r="N547" s="14" t="str">
        <f aca="false">IF(LEN("Chauffeur privé "&amp;INDEX(10_Lieux!$J:$J,U547)&amp;" → "&amp;INDEX(10_Lieux!$J:$J,V547)&amp;" | 24h/24")&gt;60,"Chauffeur privé "&amp;INDEX(10_Lieux!$J:$J,U547)&amp;" → "&amp;INDEX(10_Lieux!$J:$J,V547),"Chauffeur privé "&amp;INDEX(10_Lieux!$J:$J,U547)&amp;" → "&amp;INDEX(10_Lieux!$J:$J,V547)&amp;" | 24h/24")</f>
        <v>Chauffeur privé Bâle → Aéroport Paris-CDG | 24h/24</v>
      </c>
      <c r="O547" s="14" t="n">
        <f aca="false">LEN(N547)</f>
        <v>50</v>
      </c>
      <c r="P547" s="14" t="str">
        <f aca="false">"Chauffeur privé "&amp;INDEX(10_Lieux!$K:$K,U547)&amp;" vers "&amp;INDEX(10_Lieux!$L:$L,V547)</f>
        <v>Chauffeur privé de Bâle vers l'aéroport Paris-CDG</v>
      </c>
      <c r="Q547" s="14" t="str">
        <f aca="false">"Chauffeur privé "&amp;INDEX(10_Lieux!$K:$K,U547)&amp;" vers "&amp;INDEX(10_Lieux!$L:$L,V547)&amp;" : env. "&amp;I547&amp;" km, "&amp;J547&amp;" de route. Devis personnalisé, standard 24h/24 et 7j/7."</f>
        <v>Chauffeur privé de Bâle vers l'aéroport Paris-CDG : env. 508 km, 5 h 15 de route. Devis personnalisé, standard 24h/24 et 7j/7.</v>
      </c>
      <c r="R547" s="14" t="n">
        <f aca="false">LEN(Q547)</f>
        <v>126</v>
      </c>
      <c r="S547" s="14" t="str">
        <f aca="false">INDEX(10_Lieux!$C:$C,U547)</f>
        <v>Suisse</v>
      </c>
      <c r="T547" s="14" t="str">
        <f aca="false">INDEX(10_Lieux!$C:$C,V547)</f>
        <v>France</v>
      </c>
      <c r="U547" s="14" t="n">
        <f aca="false">MATCH(A547,10_Lieux!$A:$A,0)</f>
        <v>121</v>
      </c>
      <c r="V547" s="14" t="n">
        <f aca="false">MATCH(B547,10_Lieux!$A:$A,0)</f>
        <v>132</v>
      </c>
      <c r="W547" s="14" t="n">
        <f aca="false">ROUND(6371*2*ASIN(SQRT(SIN(RADIANS(INDEX(10_Lieux!$F:$F,V547)-INDEX(10_Lieux!$F:$F,U547))/2)^2+COS(RADIANS(INDEX(10_Lieux!$F:$F,U547)))*COS(RADIANS(INDEX(10_Lieux!$F:$F,V547)))*SIN(RADIANS(INDEX(10_Lieux!$G:$G,V547)-INDEX(10_Lieux!$G:$G,U547))/2)^2)),1)</f>
        <v>406.2</v>
      </c>
      <c r="X547" s="14" t="n">
        <f aca="false">ROUND(I547/IF(I547&lt;p_seuil_vitesse,p_vit_lente,p_vit_rapide)*60/15,0)*15</f>
        <v>315</v>
      </c>
      <c r="Y547" s="14" t="n">
        <f aca="false">MAX(IF(INDEX(10_Lieux!$B:$B,U547)&lt;&gt;"Ville",INDEX(10_Lieux!$I:$I,U547),0),IF(INDEX(10_Lieux!$B:$B,V547)&lt;&gt;"Ville",INDEX(10_Lieux!$I:$I,V547),0))</f>
        <v>500</v>
      </c>
      <c r="Z547" s="14" t="str">
        <f aca="false">A547&amp;"|"&amp;B547</f>
        <v>Bâle|Paris Charles de Gaulle</v>
      </c>
      <c r="AA547" s="14" t="str">
        <f aca="false">IF(I547&lt;p_local,"Local",IF(I547&lt;p_vv_min,"Courte distance",IF(I547&lt;p_tres_long,"Longue distance","Très longue distance")))</f>
        <v>Longue distance</v>
      </c>
    </row>
    <row r="548" customFormat="false" ht="15" hidden="false" customHeight="true" outlineLevel="0" collapsed="false">
      <c r="A548" s="1" t="s">
        <v>652</v>
      </c>
      <c r="B548" s="1" t="s">
        <v>164</v>
      </c>
      <c r="C548" s="1" t="s">
        <v>34</v>
      </c>
      <c r="D548" s="1" t="s">
        <v>653</v>
      </c>
      <c r="E548" s="1" t="s">
        <v>694</v>
      </c>
      <c r="F548" s="14" t="s">
        <v>40</v>
      </c>
      <c r="G548" s="14" t="str">
        <f aca="false">IF(I548&lt;p_local,"Local → page infra",IF(H548&gt;=p_ph1,"Phase 1",IF(H548&gt;=p_ph2,"Phase 2","Phase 3")))</f>
        <v>Phase 2</v>
      </c>
      <c r="H548" s="14" t="n">
        <f aca="false">IF(I548&lt;p_local,0,IF(C548="Aéroport → Aéroport",p_pts_plein,IF(Y548&gt;0,IF(I548&lt;=Y548,p_pts_plein,IF(I548&lt;=p_mult2*Y548,p_pts_moyen,p_pts_r3)),IF(I548&gt;=p_vv_min,p_pts_plein,IF(I548&gt;=p_vv_moy,p_pts_moyen,p_pts_court))))+IF(INDEX(10_Lieux!$D:$D,U548)=1,p_prio1,p_prio2)+IF(INDEX(10_Lieux!$D:$D,V548)=1,p_prio1,p_prio2)+IF(K548="Oui",p_tf,0)+p_hub*((INDEX(10_Lieux!$H:$H,U548)="Hub")+(INDEX(10_Lieux!$H:$H,V548)="Hub"))+IF(OR(INDEX(10_Lieux!$H:$H,U548)="Premium",INDEX(10_Lieux!$H:$H,V548)="Premium"),p_prem,0))</f>
        <v>75</v>
      </c>
      <c r="I548" s="14" t="n">
        <f aca="false">ROUND(W548*p_facteur,0)</f>
        <v>600</v>
      </c>
      <c r="J548" s="14" t="str">
        <f aca="false">IF(X548&lt;60,X548&amp;" min",INT(X548/60)&amp;" h"&amp;IF(MOD(X548,60)=0,""," "&amp;TEXT(MOD(X548,60),"00")))</f>
        <v>6 h 15</v>
      </c>
      <c r="K548" s="14" t="str">
        <f aca="false">IF(S548&lt;&gt;T548,"Oui","Non")</f>
        <v>Oui</v>
      </c>
      <c r="L548" s="14" t="str">
        <f aca="false">IF(AND(INDEX(10_Lieux!$B:$B,U548)="Ville",INDEX(10_Lieux!$B:$B,V548)="Ville"),"/chauffeur-prive/"&amp;INDEX(10_Lieux!$E:$E,U548)&amp;"-"&amp;INDEX(10_Lieux!$E:$E,V548)&amp;"/","/chauffeur-prive/"&amp;INDEX(10_Lieux!$E:$E,U548)&amp;"/"&amp;INDEX(10_Lieux!$E:$E,V548)&amp;"/")</f>
        <v>/chauffeur-prive/aeroport-paris-charles-de-gaulle/zurich/</v>
      </c>
      <c r="M548" s="14" t="str">
        <f aca="false">IFERROR(INDEX($L:$L,MATCH(B548&amp;"|"&amp;A548,$Z:$Z,0)),"—")</f>
        <v>/chauffeur-prive/zurich/aeroport-paris-charles-de-gaulle/</v>
      </c>
      <c r="N548" s="14" t="str">
        <f aca="false">IF(LEN("Chauffeur privé "&amp;INDEX(10_Lieux!$J:$J,U548)&amp;" → "&amp;INDEX(10_Lieux!$J:$J,V548)&amp;" | 24h/24")&gt;60,"Chauffeur privé "&amp;INDEX(10_Lieux!$J:$J,U548)&amp;" → "&amp;INDEX(10_Lieux!$J:$J,V548),"Chauffeur privé "&amp;INDEX(10_Lieux!$J:$J,U548)&amp;" → "&amp;INDEX(10_Lieux!$J:$J,V548)&amp;" | 24h/24")</f>
        <v>Chauffeur privé Aéroport Paris-CDG → Zurich | 24h/24</v>
      </c>
      <c r="O548" s="14" t="n">
        <f aca="false">LEN(N548)</f>
        <v>52</v>
      </c>
      <c r="P548" s="14" t="str">
        <f aca="false">"Chauffeur privé "&amp;INDEX(10_Lieux!$K:$K,U548)&amp;" vers "&amp;INDEX(10_Lieux!$L:$L,V548)</f>
        <v>Chauffeur privé de l'aéroport Paris-CDG vers Zurich</v>
      </c>
      <c r="Q548" s="14" t="str">
        <f aca="false">"Chauffeur privé "&amp;INDEX(10_Lieux!$K:$K,U548)&amp;" vers "&amp;INDEX(10_Lieux!$L:$L,V548)&amp;" : env. "&amp;I548&amp;" km, "&amp;J548&amp;" de route. Devis personnalisé, standard 24h/24 et 7j/7."</f>
        <v>Chauffeur privé de l'aéroport Paris-CDG vers Zurich : env. 600 km, 6 h 15 de route. Devis personnalisé, standard 24h/24 et 7j/7.</v>
      </c>
      <c r="R548" s="14" t="n">
        <f aca="false">LEN(Q548)</f>
        <v>128</v>
      </c>
      <c r="S548" s="14" t="str">
        <f aca="false">INDEX(10_Lieux!$C:$C,U548)</f>
        <v>France</v>
      </c>
      <c r="T548" s="14" t="str">
        <f aca="false">INDEX(10_Lieux!$C:$C,V548)</f>
        <v>Suisse</v>
      </c>
      <c r="U548" s="14" t="n">
        <f aca="false">MATCH(A548,10_Lieux!$A:$A,0)</f>
        <v>132</v>
      </c>
      <c r="V548" s="14" t="n">
        <f aca="false">MATCH(B548,10_Lieux!$A:$A,0)</f>
        <v>122</v>
      </c>
      <c r="W548" s="14" t="n">
        <f aca="false">ROUND(6371*2*ASIN(SQRT(SIN(RADIANS(INDEX(10_Lieux!$F:$F,V548)-INDEX(10_Lieux!$F:$F,U548))/2)^2+COS(RADIANS(INDEX(10_Lieux!$F:$F,U548)))*COS(RADIANS(INDEX(10_Lieux!$F:$F,V548)))*SIN(RADIANS(INDEX(10_Lieux!$G:$G,V548)-INDEX(10_Lieux!$G:$G,U548))/2)^2)),1)</f>
        <v>479.6</v>
      </c>
      <c r="X548" s="14" t="n">
        <f aca="false">ROUND(I548/IF(I548&lt;p_seuil_vitesse,p_vit_lente,p_vit_rapide)*60/15,0)*15</f>
        <v>375</v>
      </c>
      <c r="Y548" s="14" t="n">
        <f aca="false">MAX(IF(INDEX(10_Lieux!$B:$B,U548)&lt;&gt;"Ville",INDEX(10_Lieux!$I:$I,U548),0),IF(INDEX(10_Lieux!$B:$B,V548)&lt;&gt;"Ville",INDEX(10_Lieux!$I:$I,V548),0))</f>
        <v>500</v>
      </c>
      <c r="Z548" s="14" t="str">
        <f aca="false">A548&amp;"|"&amp;B548</f>
        <v>Paris Charles de Gaulle|Zurich</v>
      </c>
      <c r="AA548" s="14" t="str">
        <f aca="false">IF(I548&lt;p_local,"Local",IF(I548&lt;p_vv_min,"Courte distance",IF(I548&lt;p_tres_long,"Longue distance","Très longue distance")))</f>
        <v>Longue distance</v>
      </c>
    </row>
    <row r="549" customFormat="false" ht="15" hidden="false" customHeight="true" outlineLevel="0" collapsed="false">
      <c r="A549" s="1" t="s">
        <v>164</v>
      </c>
      <c r="B549" s="1" t="s">
        <v>652</v>
      </c>
      <c r="C549" s="1" t="s">
        <v>35</v>
      </c>
      <c r="D549" s="1" t="s">
        <v>653</v>
      </c>
      <c r="E549" s="1" t="s">
        <v>695</v>
      </c>
      <c r="F549" s="14" t="s">
        <v>40</v>
      </c>
      <c r="G549" s="14" t="str">
        <f aca="false">IF(I549&lt;p_local,"Local → page infra",IF(H549&gt;=p_ph1,"Phase 1",IF(H549&gt;=p_ph2,"Phase 2","Phase 3")))</f>
        <v>Phase 2</v>
      </c>
      <c r="H549" s="14" t="n">
        <f aca="false">IF(I549&lt;p_local,0,IF(C549="Aéroport → Aéroport",p_pts_plein,IF(Y549&gt;0,IF(I549&lt;=Y549,p_pts_plein,IF(I549&lt;=p_mult2*Y549,p_pts_moyen,p_pts_r3)),IF(I549&gt;=p_vv_min,p_pts_plein,IF(I549&gt;=p_vv_moy,p_pts_moyen,p_pts_court))))+IF(INDEX(10_Lieux!$D:$D,U549)=1,p_prio1,p_prio2)+IF(INDEX(10_Lieux!$D:$D,V549)=1,p_prio1,p_prio2)+IF(K549="Oui",p_tf,0)+p_hub*((INDEX(10_Lieux!$H:$H,U549)="Hub")+(INDEX(10_Lieux!$H:$H,V549)="Hub"))+IF(OR(INDEX(10_Lieux!$H:$H,U549)="Premium",INDEX(10_Lieux!$H:$H,V549)="Premium"),p_prem,0))</f>
        <v>75</v>
      </c>
      <c r="I549" s="14" t="n">
        <f aca="false">ROUND(W549*p_facteur,0)</f>
        <v>600</v>
      </c>
      <c r="J549" s="14" t="str">
        <f aca="false">IF(X549&lt;60,X549&amp;" min",INT(X549/60)&amp;" h"&amp;IF(MOD(X549,60)=0,""," "&amp;TEXT(MOD(X549,60),"00")))</f>
        <v>6 h 15</v>
      </c>
      <c r="K549" s="14" t="str">
        <f aca="false">IF(S549&lt;&gt;T549,"Oui","Non")</f>
        <v>Oui</v>
      </c>
      <c r="L549" s="14" t="str">
        <f aca="false">IF(AND(INDEX(10_Lieux!$B:$B,U549)="Ville",INDEX(10_Lieux!$B:$B,V549)="Ville"),"/chauffeur-prive/"&amp;INDEX(10_Lieux!$E:$E,U549)&amp;"-"&amp;INDEX(10_Lieux!$E:$E,V549)&amp;"/","/chauffeur-prive/"&amp;INDEX(10_Lieux!$E:$E,U549)&amp;"/"&amp;INDEX(10_Lieux!$E:$E,V549)&amp;"/")</f>
        <v>/chauffeur-prive/zurich/aeroport-paris-charles-de-gaulle/</v>
      </c>
      <c r="M549" s="14" t="str">
        <f aca="false">IFERROR(INDEX($L:$L,MATCH(B549&amp;"|"&amp;A549,$Z:$Z,0)),"—")</f>
        <v>/chauffeur-prive/aeroport-paris-charles-de-gaulle/zurich/</v>
      </c>
      <c r="N549" s="14" t="str">
        <f aca="false">IF(LEN("Chauffeur privé "&amp;INDEX(10_Lieux!$J:$J,U549)&amp;" → "&amp;INDEX(10_Lieux!$J:$J,V549)&amp;" | 24h/24")&gt;60,"Chauffeur privé "&amp;INDEX(10_Lieux!$J:$J,U549)&amp;" → "&amp;INDEX(10_Lieux!$J:$J,V549),"Chauffeur privé "&amp;INDEX(10_Lieux!$J:$J,U549)&amp;" → "&amp;INDEX(10_Lieux!$J:$J,V549)&amp;" | 24h/24")</f>
        <v>Chauffeur privé Zurich → Aéroport Paris-CDG | 24h/24</v>
      </c>
      <c r="O549" s="14" t="n">
        <f aca="false">LEN(N549)</f>
        <v>52</v>
      </c>
      <c r="P549" s="14" t="str">
        <f aca="false">"Chauffeur privé "&amp;INDEX(10_Lieux!$K:$K,U549)&amp;" vers "&amp;INDEX(10_Lieux!$L:$L,V549)</f>
        <v>Chauffeur privé de Zurich vers l'aéroport Paris-CDG</v>
      </c>
      <c r="Q549" s="14" t="str">
        <f aca="false">"Chauffeur privé "&amp;INDEX(10_Lieux!$K:$K,U549)&amp;" vers "&amp;INDEX(10_Lieux!$L:$L,V549)&amp;" : env. "&amp;I549&amp;" km, "&amp;J549&amp;" de route. Devis personnalisé, standard 24h/24 et 7j/7."</f>
        <v>Chauffeur privé de Zurich vers l'aéroport Paris-CDG : env. 600 km, 6 h 15 de route. Devis personnalisé, standard 24h/24 et 7j/7.</v>
      </c>
      <c r="R549" s="14" t="n">
        <f aca="false">LEN(Q549)</f>
        <v>128</v>
      </c>
      <c r="S549" s="14" t="str">
        <f aca="false">INDEX(10_Lieux!$C:$C,U549)</f>
        <v>Suisse</v>
      </c>
      <c r="T549" s="14" t="str">
        <f aca="false">INDEX(10_Lieux!$C:$C,V549)</f>
        <v>France</v>
      </c>
      <c r="U549" s="14" t="n">
        <f aca="false">MATCH(A549,10_Lieux!$A:$A,0)</f>
        <v>122</v>
      </c>
      <c r="V549" s="14" t="n">
        <f aca="false">MATCH(B549,10_Lieux!$A:$A,0)</f>
        <v>132</v>
      </c>
      <c r="W549" s="14" t="n">
        <f aca="false">ROUND(6371*2*ASIN(SQRT(SIN(RADIANS(INDEX(10_Lieux!$F:$F,V549)-INDEX(10_Lieux!$F:$F,U549))/2)^2+COS(RADIANS(INDEX(10_Lieux!$F:$F,U549)))*COS(RADIANS(INDEX(10_Lieux!$F:$F,V549)))*SIN(RADIANS(INDEX(10_Lieux!$G:$G,V549)-INDEX(10_Lieux!$G:$G,U549))/2)^2)),1)</f>
        <v>479.6</v>
      </c>
      <c r="X549" s="14" t="n">
        <f aca="false">ROUND(I549/IF(I549&lt;p_seuil_vitesse,p_vit_lente,p_vit_rapide)*60/15,0)*15</f>
        <v>375</v>
      </c>
      <c r="Y549" s="14" t="n">
        <f aca="false">MAX(IF(INDEX(10_Lieux!$B:$B,U549)&lt;&gt;"Ville",INDEX(10_Lieux!$I:$I,U549),0),IF(INDEX(10_Lieux!$B:$B,V549)&lt;&gt;"Ville",INDEX(10_Lieux!$I:$I,V549),0))</f>
        <v>500</v>
      </c>
      <c r="Z549" s="14" t="str">
        <f aca="false">A549&amp;"|"&amp;B549</f>
        <v>Zurich|Paris Charles de Gaulle</v>
      </c>
      <c r="AA549" s="14" t="str">
        <f aca="false">IF(I549&lt;p_local,"Local",IF(I549&lt;p_vv_min,"Courte distance",IF(I549&lt;p_tres_long,"Longue distance","Très longue distance")))</f>
        <v>Longue distance</v>
      </c>
    </row>
    <row r="550" customFormat="false" ht="15" hidden="false" customHeight="true" outlineLevel="0" collapsed="false">
      <c r="A550" s="1" t="s">
        <v>652</v>
      </c>
      <c r="B550" s="1" t="s">
        <v>166</v>
      </c>
      <c r="C550" s="1" t="s">
        <v>34</v>
      </c>
      <c r="D550" s="1" t="s">
        <v>653</v>
      </c>
      <c r="E550" s="1" t="s">
        <v>696</v>
      </c>
      <c r="F550" s="14" t="s">
        <v>40</v>
      </c>
      <c r="G550" s="14" t="str">
        <f aca="false">IF(I550&lt;p_local,"Local → page infra",IF(H550&gt;=p_ph1,"Phase 1",IF(H550&gt;=p_ph2,"Phase 2","Phase 3")))</f>
        <v>Phase 2</v>
      </c>
      <c r="H550" s="14" t="n">
        <f aca="false">IF(I550&lt;p_local,0,IF(C550="Aéroport → Aéroport",p_pts_plein,IF(Y550&gt;0,IF(I550&lt;=Y550,p_pts_plein,IF(I550&lt;=p_mult2*Y550,p_pts_moyen,p_pts_r3)),IF(I550&gt;=p_vv_min,p_pts_plein,IF(I550&gt;=p_vv_moy,p_pts_moyen,p_pts_court))))+IF(INDEX(10_Lieux!$D:$D,U550)=1,p_prio1,p_prio2)+IF(INDEX(10_Lieux!$D:$D,V550)=1,p_prio1,p_prio2)+IF(K550="Oui",p_tf,0)+p_hub*((INDEX(10_Lieux!$H:$H,U550)="Hub")+(INDEX(10_Lieux!$H:$H,V550)="Hub"))+IF(OR(INDEX(10_Lieux!$H:$H,U550)="Premium",INDEX(10_Lieux!$H:$H,V550)="Premium"),p_prem,0))</f>
        <v>65</v>
      </c>
      <c r="I550" s="14" t="n">
        <f aca="false">ROUND(W550*p_facteur,0)</f>
        <v>538</v>
      </c>
      <c r="J550" s="14" t="str">
        <f aca="false">IF(X550&lt;60,X550&amp;" min",INT(X550/60)&amp;" h"&amp;IF(MOD(X550,60)=0,""," "&amp;TEXT(MOD(X550,60),"00")))</f>
        <v>5 h 45</v>
      </c>
      <c r="K550" s="14" t="str">
        <f aca="false">IF(S550&lt;&gt;T550,"Oui","Non")</f>
        <v>Oui</v>
      </c>
      <c r="L550" s="14" t="str">
        <f aca="false">IF(AND(INDEX(10_Lieux!$B:$B,U550)="Ville",INDEX(10_Lieux!$B:$B,V550)="Ville"),"/chauffeur-prive/"&amp;INDEX(10_Lieux!$E:$E,U550)&amp;"-"&amp;INDEX(10_Lieux!$E:$E,V550)&amp;"/","/chauffeur-prive/"&amp;INDEX(10_Lieux!$E:$E,U550)&amp;"/"&amp;INDEX(10_Lieux!$E:$E,V550)&amp;"/")</f>
        <v>/chauffeur-prive/aeroport-paris-charles-de-gaulle/berne/</v>
      </c>
      <c r="M550" s="14" t="str">
        <f aca="false">IFERROR(INDEX($L:$L,MATCH(B550&amp;"|"&amp;A550,$Z:$Z,0)),"—")</f>
        <v>/chauffeur-prive/berne/aeroport-paris-charles-de-gaulle/</v>
      </c>
      <c r="N550" s="14" t="str">
        <f aca="false">IF(LEN("Chauffeur privé "&amp;INDEX(10_Lieux!$J:$J,U550)&amp;" → "&amp;INDEX(10_Lieux!$J:$J,V550)&amp;" | 24h/24")&gt;60,"Chauffeur privé "&amp;INDEX(10_Lieux!$J:$J,U550)&amp;" → "&amp;INDEX(10_Lieux!$J:$J,V550),"Chauffeur privé "&amp;INDEX(10_Lieux!$J:$J,U550)&amp;" → "&amp;INDEX(10_Lieux!$J:$J,V550)&amp;" | 24h/24")</f>
        <v>Chauffeur privé Aéroport Paris-CDG → Berne | 24h/24</v>
      </c>
      <c r="O550" s="14" t="n">
        <f aca="false">LEN(N550)</f>
        <v>51</v>
      </c>
      <c r="P550" s="14" t="str">
        <f aca="false">"Chauffeur privé "&amp;INDEX(10_Lieux!$K:$K,U550)&amp;" vers "&amp;INDEX(10_Lieux!$L:$L,V550)</f>
        <v>Chauffeur privé de l'aéroport Paris-CDG vers Berne</v>
      </c>
      <c r="Q550" s="14" t="str">
        <f aca="false">"Chauffeur privé "&amp;INDEX(10_Lieux!$K:$K,U550)&amp;" vers "&amp;INDEX(10_Lieux!$L:$L,V550)&amp;" : env. "&amp;I550&amp;" km, "&amp;J550&amp;" de route. Devis personnalisé, standard 24h/24 et 7j/7."</f>
        <v>Chauffeur privé de l'aéroport Paris-CDG vers Berne : env. 538 km, 5 h 45 de route. Devis personnalisé, standard 24h/24 et 7j/7.</v>
      </c>
      <c r="R550" s="14" t="n">
        <f aca="false">LEN(Q550)</f>
        <v>127</v>
      </c>
      <c r="S550" s="14" t="str">
        <f aca="false">INDEX(10_Lieux!$C:$C,U550)</f>
        <v>France</v>
      </c>
      <c r="T550" s="14" t="str">
        <f aca="false">INDEX(10_Lieux!$C:$C,V550)</f>
        <v>Suisse</v>
      </c>
      <c r="U550" s="14" t="n">
        <f aca="false">MATCH(A550,10_Lieux!$A:$A,0)</f>
        <v>132</v>
      </c>
      <c r="V550" s="14" t="n">
        <f aca="false">MATCH(B550,10_Lieux!$A:$A,0)</f>
        <v>123</v>
      </c>
      <c r="W550" s="14" t="n">
        <f aca="false">ROUND(6371*2*ASIN(SQRT(SIN(RADIANS(INDEX(10_Lieux!$F:$F,V550)-INDEX(10_Lieux!$F:$F,U550))/2)^2+COS(RADIANS(INDEX(10_Lieux!$F:$F,U550)))*COS(RADIANS(INDEX(10_Lieux!$F:$F,V550)))*SIN(RADIANS(INDEX(10_Lieux!$G:$G,V550)-INDEX(10_Lieux!$G:$G,U550))/2)^2)),1)</f>
        <v>430.6</v>
      </c>
      <c r="X550" s="14" t="n">
        <f aca="false">ROUND(I550/IF(I550&lt;p_seuil_vitesse,p_vit_lente,p_vit_rapide)*60/15,0)*15</f>
        <v>345</v>
      </c>
      <c r="Y550" s="14" t="n">
        <f aca="false">MAX(IF(INDEX(10_Lieux!$B:$B,U550)&lt;&gt;"Ville",INDEX(10_Lieux!$I:$I,U550),0),IF(INDEX(10_Lieux!$B:$B,V550)&lt;&gt;"Ville",INDEX(10_Lieux!$I:$I,V550),0))</f>
        <v>500</v>
      </c>
      <c r="Z550" s="14" t="str">
        <f aca="false">A550&amp;"|"&amp;B550</f>
        <v>Paris Charles de Gaulle|Berne</v>
      </c>
      <c r="AA550" s="14" t="str">
        <f aca="false">IF(I550&lt;p_local,"Local",IF(I550&lt;p_vv_min,"Courte distance",IF(I550&lt;p_tres_long,"Longue distance","Très longue distance")))</f>
        <v>Longue distance</v>
      </c>
    </row>
    <row r="551" customFormat="false" ht="15" hidden="false" customHeight="true" outlineLevel="0" collapsed="false">
      <c r="A551" s="1" t="s">
        <v>166</v>
      </c>
      <c r="B551" s="1" t="s">
        <v>652</v>
      </c>
      <c r="C551" s="1" t="s">
        <v>35</v>
      </c>
      <c r="D551" s="1" t="s">
        <v>653</v>
      </c>
      <c r="E551" s="1" t="s">
        <v>697</v>
      </c>
      <c r="F551" s="14" t="s">
        <v>40</v>
      </c>
      <c r="G551" s="14" t="str">
        <f aca="false">IF(I551&lt;p_local,"Local → page infra",IF(H551&gt;=p_ph1,"Phase 1",IF(H551&gt;=p_ph2,"Phase 2","Phase 3")))</f>
        <v>Phase 2</v>
      </c>
      <c r="H551" s="14" t="n">
        <f aca="false">IF(I551&lt;p_local,0,IF(C551="Aéroport → Aéroport",p_pts_plein,IF(Y551&gt;0,IF(I551&lt;=Y551,p_pts_plein,IF(I551&lt;=p_mult2*Y551,p_pts_moyen,p_pts_r3)),IF(I551&gt;=p_vv_min,p_pts_plein,IF(I551&gt;=p_vv_moy,p_pts_moyen,p_pts_court))))+IF(INDEX(10_Lieux!$D:$D,U551)=1,p_prio1,p_prio2)+IF(INDEX(10_Lieux!$D:$D,V551)=1,p_prio1,p_prio2)+IF(K551="Oui",p_tf,0)+p_hub*((INDEX(10_Lieux!$H:$H,U551)="Hub")+(INDEX(10_Lieux!$H:$H,V551)="Hub"))+IF(OR(INDEX(10_Lieux!$H:$H,U551)="Premium",INDEX(10_Lieux!$H:$H,V551)="Premium"),p_prem,0))</f>
        <v>65</v>
      </c>
      <c r="I551" s="14" t="n">
        <f aca="false">ROUND(W551*p_facteur,0)</f>
        <v>538</v>
      </c>
      <c r="J551" s="14" t="str">
        <f aca="false">IF(X551&lt;60,X551&amp;" min",INT(X551/60)&amp;" h"&amp;IF(MOD(X551,60)=0,""," "&amp;TEXT(MOD(X551,60),"00")))</f>
        <v>5 h 45</v>
      </c>
      <c r="K551" s="14" t="str">
        <f aca="false">IF(S551&lt;&gt;T551,"Oui","Non")</f>
        <v>Oui</v>
      </c>
      <c r="L551" s="14" t="str">
        <f aca="false">IF(AND(INDEX(10_Lieux!$B:$B,U551)="Ville",INDEX(10_Lieux!$B:$B,V551)="Ville"),"/chauffeur-prive/"&amp;INDEX(10_Lieux!$E:$E,U551)&amp;"-"&amp;INDEX(10_Lieux!$E:$E,V551)&amp;"/","/chauffeur-prive/"&amp;INDEX(10_Lieux!$E:$E,U551)&amp;"/"&amp;INDEX(10_Lieux!$E:$E,V551)&amp;"/")</f>
        <v>/chauffeur-prive/berne/aeroport-paris-charles-de-gaulle/</v>
      </c>
      <c r="M551" s="14" t="str">
        <f aca="false">IFERROR(INDEX($L:$L,MATCH(B551&amp;"|"&amp;A551,$Z:$Z,0)),"—")</f>
        <v>/chauffeur-prive/aeroport-paris-charles-de-gaulle/berne/</v>
      </c>
      <c r="N551" s="14" t="str">
        <f aca="false">IF(LEN("Chauffeur privé "&amp;INDEX(10_Lieux!$J:$J,U551)&amp;" → "&amp;INDEX(10_Lieux!$J:$J,V551)&amp;" | 24h/24")&gt;60,"Chauffeur privé "&amp;INDEX(10_Lieux!$J:$J,U551)&amp;" → "&amp;INDEX(10_Lieux!$J:$J,V551),"Chauffeur privé "&amp;INDEX(10_Lieux!$J:$J,U551)&amp;" → "&amp;INDEX(10_Lieux!$J:$J,V551)&amp;" | 24h/24")</f>
        <v>Chauffeur privé Berne → Aéroport Paris-CDG | 24h/24</v>
      </c>
      <c r="O551" s="14" t="n">
        <f aca="false">LEN(N551)</f>
        <v>51</v>
      </c>
      <c r="P551" s="14" t="str">
        <f aca="false">"Chauffeur privé "&amp;INDEX(10_Lieux!$K:$K,U551)&amp;" vers "&amp;INDEX(10_Lieux!$L:$L,V551)</f>
        <v>Chauffeur privé de Berne vers l'aéroport Paris-CDG</v>
      </c>
      <c r="Q551" s="14" t="str">
        <f aca="false">"Chauffeur privé "&amp;INDEX(10_Lieux!$K:$K,U551)&amp;" vers "&amp;INDEX(10_Lieux!$L:$L,V551)&amp;" : env. "&amp;I551&amp;" km, "&amp;J551&amp;" de route. Devis personnalisé, standard 24h/24 et 7j/7."</f>
        <v>Chauffeur privé de Berne vers l'aéroport Paris-CDG : env. 538 km, 5 h 45 de route. Devis personnalisé, standard 24h/24 et 7j/7.</v>
      </c>
      <c r="R551" s="14" t="n">
        <f aca="false">LEN(Q551)</f>
        <v>127</v>
      </c>
      <c r="S551" s="14" t="str">
        <f aca="false">INDEX(10_Lieux!$C:$C,U551)</f>
        <v>Suisse</v>
      </c>
      <c r="T551" s="14" t="str">
        <f aca="false">INDEX(10_Lieux!$C:$C,V551)</f>
        <v>France</v>
      </c>
      <c r="U551" s="14" t="n">
        <f aca="false">MATCH(A551,10_Lieux!$A:$A,0)</f>
        <v>123</v>
      </c>
      <c r="V551" s="14" t="n">
        <f aca="false">MATCH(B551,10_Lieux!$A:$A,0)</f>
        <v>132</v>
      </c>
      <c r="W551" s="14" t="n">
        <f aca="false">ROUND(6371*2*ASIN(SQRT(SIN(RADIANS(INDEX(10_Lieux!$F:$F,V551)-INDEX(10_Lieux!$F:$F,U551))/2)^2+COS(RADIANS(INDEX(10_Lieux!$F:$F,U551)))*COS(RADIANS(INDEX(10_Lieux!$F:$F,V551)))*SIN(RADIANS(INDEX(10_Lieux!$G:$G,V551)-INDEX(10_Lieux!$G:$G,U551))/2)^2)),1)</f>
        <v>430.6</v>
      </c>
      <c r="X551" s="14" t="n">
        <f aca="false">ROUND(I551/IF(I551&lt;p_seuil_vitesse,p_vit_lente,p_vit_rapide)*60/15,0)*15</f>
        <v>345</v>
      </c>
      <c r="Y551" s="14" t="n">
        <f aca="false">MAX(IF(INDEX(10_Lieux!$B:$B,U551)&lt;&gt;"Ville",INDEX(10_Lieux!$I:$I,U551),0),IF(INDEX(10_Lieux!$B:$B,V551)&lt;&gt;"Ville",INDEX(10_Lieux!$I:$I,V551),0))</f>
        <v>500</v>
      </c>
      <c r="Z551" s="14" t="str">
        <f aca="false">A551&amp;"|"&amp;B551</f>
        <v>Berne|Paris Charles de Gaulle</v>
      </c>
      <c r="AA551" s="14" t="str">
        <f aca="false">IF(I551&lt;p_local,"Local",IF(I551&lt;p_vv_min,"Courte distance",IF(I551&lt;p_tres_long,"Longue distance","Très longue distance")))</f>
        <v>Longue distance</v>
      </c>
    </row>
    <row r="552" customFormat="false" ht="15" hidden="false" customHeight="true" outlineLevel="0" collapsed="false">
      <c r="A552" s="1" t="s">
        <v>698</v>
      </c>
      <c r="B552" s="1" t="s">
        <v>123</v>
      </c>
      <c r="C552" s="1" t="s">
        <v>34</v>
      </c>
      <c r="D552" s="1" t="s">
        <v>653</v>
      </c>
      <c r="E552" s="1" t="s">
        <v>699</v>
      </c>
      <c r="F552" s="14" t="s">
        <v>40</v>
      </c>
      <c r="G552" s="14" t="str">
        <f aca="false">IF(I552&lt;p_local,"Local → page infra",IF(H552&gt;=p_ph1,"Phase 1",IF(H552&gt;=p_ph2,"Phase 2","Phase 3")))</f>
        <v>Phase 1</v>
      </c>
      <c r="H552" s="14" t="n">
        <f aca="false">IF(I552&lt;p_local,0,IF(C552="Aéroport → Aéroport",p_pts_plein,IF(Y552&gt;0,IF(I552&lt;=Y552,p_pts_plein,IF(I552&lt;=p_mult2*Y552,p_pts_moyen,p_pts_r3)),IF(I552&gt;=p_vv_min,p_pts_plein,IF(I552&gt;=p_vv_moy,p_pts_moyen,p_pts_court))))+IF(INDEX(10_Lieux!$D:$D,U552)=1,p_prio1,p_prio2)+IF(INDEX(10_Lieux!$D:$D,V552)=1,p_prio1,p_prio2)+IF(K552="Oui",p_tf,0)+p_hub*((INDEX(10_Lieux!$H:$H,U552)="Hub")+(INDEX(10_Lieux!$H:$H,V552)="Hub"))+IF(OR(INDEX(10_Lieux!$H:$H,U552)="Premium",INDEX(10_Lieux!$H:$H,V552)="Premium"),p_prem,0))</f>
        <v>80</v>
      </c>
      <c r="I552" s="14" t="n">
        <f aca="false">ROUND(W552*p_facteur,0)</f>
        <v>472</v>
      </c>
      <c r="J552" s="14" t="str">
        <f aca="false">IF(X552&lt;60,X552&amp;" min",INT(X552/60)&amp;" h"&amp;IF(MOD(X552,60)=0,""," "&amp;TEXT(MOD(X552,60),"00")))</f>
        <v>5 h</v>
      </c>
      <c r="K552" s="14" t="str">
        <f aca="false">IF(S552&lt;&gt;T552,"Oui","Non")</f>
        <v>Non</v>
      </c>
      <c r="L552" s="14" t="str">
        <f aca="false">IF(AND(INDEX(10_Lieux!$B:$B,U552)="Ville",INDEX(10_Lieux!$B:$B,V552)="Ville"),"/chauffeur-prive/"&amp;INDEX(10_Lieux!$E:$E,U552)&amp;"-"&amp;INDEX(10_Lieux!$E:$E,V552)&amp;"/","/chauffeur-prive/"&amp;INDEX(10_Lieux!$E:$E,U552)&amp;"/"&amp;INDEX(10_Lieux!$E:$E,V552)&amp;"/")</f>
        <v>/chauffeur-prive/aeroport-paris-orly/lyon/</v>
      </c>
      <c r="M552" s="14" t="str">
        <f aca="false">IFERROR(INDEX($L:$L,MATCH(B552&amp;"|"&amp;A552,$Z:$Z,0)),"—")</f>
        <v>/chauffeur-prive/lyon/aeroport-paris-orly/</v>
      </c>
      <c r="N552" s="14" t="str">
        <f aca="false">IF(LEN("Chauffeur privé "&amp;INDEX(10_Lieux!$J:$J,U552)&amp;" → "&amp;INDEX(10_Lieux!$J:$J,V552)&amp;" | 24h/24")&gt;60,"Chauffeur privé "&amp;INDEX(10_Lieux!$J:$J,U552)&amp;" → "&amp;INDEX(10_Lieux!$J:$J,V552),"Chauffeur privé "&amp;INDEX(10_Lieux!$J:$J,U552)&amp;" → "&amp;INDEX(10_Lieux!$J:$J,V552)&amp;" | 24h/24")</f>
        <v>Chauffeur privé Aéroport Paris-Orly → Lyon | 24h/24</v>
      </c>
      <c r="O552" s="14" t="n">
        <f aca="false">LEN(N552)</f>
        <v>51</v>
      </c>
      <c r="P552" s="14" t="str">
        <f aca="false">"Chauffeur privé "&amp;INDEX(10_Lieux!$K:$K,U552)&amp;" vers "&amp;INDEX(10_Lieux!$L:$L,V552)</f>
        <v>Chauffeur privé de l'aéroport Paris-Orly vers Lyon</v>
      </c>
      <c r="Q552" s="14" t="str">
        <f aca="false">"Chauffeur privé "&amp;INDEX(10_Lieux!$K:$K,U552)&amp;" vers "&amp;INDEX(10_Lieux!$L:$L,V552)&amp;" : env. "&amp;I552&amp;" km, "&amp;J552&amp;" de route. Devis personnalisé, standard 24h/24 et 7j/7."</f>
        <v>Chauffeur privé de l'aéroport Paris-Orly vers Lyon : env. 472 km, 5 h de route. Devis personnalisé, standard 24h/24 et 7j/7.</v>
      </c>
      <c r="R552" s="14" t="n">
        <f aca="false">LEN(Q552)</f>
        <v>124</v>
      </c>
      <c r="S552" s="14" t="str">
        <f aca="false">INDEX(10_Lieux!$C:$C,U552)</f>
        <v>France</v>
      </c>
      <c r="T552" s="14" t="str">
        <f aca="false">INDEX(10_Lieux!$C:$C,V552)</f>
        <v>France</v>
      </c>
      <c r="U552" s="14" t="n">
        <f aca="false">MATCH(A552,10_Lieux!$A:$A,0)</f>
        <v>133</v>
      </c>
      <c r="V552" s="14" t="n">
        <f aca="false">MATCH(B552,10_Lieux!$A:$A,0)</f>
        <v>8</v>
      </c>
      <c r="W552" s="14" t="n">
        <f aca="false">ROUND(6371*2*ASIN(SQRT(SIN(RADIANS(INDEX(10_Lieux!$F:$F,V552)-INDEX(10_Lieux!$F:$F,U552))/2)^2+COS(RADIANS(INDEX(10_Lieux!$F:$F,U552)))*COS(RADIANS(INDEX(10_Lieux!$F:$F,V552)))*SIN(RADIANS(INDEX(10_Lieux!$G:$G,V552)-INDEX(10_Lieux!$G:$G,U552))/2)^2)),1)</f>
        <v>377.7</v>
      </c>
      <c r="X552" s="14" t="n">
        <f aca="false">ROUND(I552/IF(I552&lt;p_seuil_vitesse,p_vit_lente,p_vit_rapide)*60/15,0)*15</f>
        <v>300</v>
      </c>
      <c r="Y552" s="14" t="n">
        <f aca="false">MAX(IF(INDEX(10_Lieux!$B:$B,U552)&lt;&gt;"Ville",INDEX(10_Lieux!$I:$I,U552),0),IF(INDEX(10_Lieux!$B:$B,V552)&lt;&gt;"Ville",INDEX(10_Lieux!$I:$I,V552),0))</f>
        <v>500</v>
      </c>
      <c r="Z552" s="14" t="str">
        <f aca="false">A552&amp;"|"&amp;B552</f>
        <v>Paris-Orly|Lyon</v>
      </c>
      <c r="AA552" s="14" t="str">
        <f aca="false">IF(I552&lt;p_local,"Local",IF(I552&lt;p_vv_min,"Courte distance",IF(I552&lt;p_tres_long,"Longue distance","Très longue distance")))</f>
        <v>Longue distance</v>
      </c>
    </row>
    <row r="553" customFormat="false" ht="15" hidden="false" customHeight="true" outlineLevel="0" collapsed="false">
      <c r="A553" s="1" t="s">
        <v>123</v>
      </c>
      <c r="B553" s="1" t="s">
        <v>698</v>
      </c>
      <c r="C553" s="1" t="s">
        <v>35</v>
      </c>
      <c r="D553" s="1" t="s">
        <v>653</v>
      </c>
      <c r="E553" s="1" t="s">
        <v>700</v>
      </c>
      <c r="F553" s="14" t="s">
        <v>40</v>
      </c>
      <c r="G553" s="14" t="str">
        <f aca="false">IF(I553&lt;p_local,"Local → page infra",IF(H553&gt;=p_ph1,"Phase 1",IF(H553&gt;=p_ph2,"Phase 2","Phase 3")))</f>
        <v>Phase 1</v>
      </c>
      <c r="H553" s="14" t="n">
        <f aca="false">IF(I553&lt;p_local,0,IF(C553="Aéroport → Aéroport",p_pts_plein,IF(Y553&gt;0,IF(I553&lt;=Y553,p_pts_plein,IF(I553&lt;=p_mult2*Y553,p_pts_moyen,p_pts_r3)),IF(I553&gt;=p_vv_min,p_pts_plein,IF(I553&gt;=p_vv_moy,p_pts_moyen,p_pts_court))))+IF(INDEX(10_Lieux!$D:$D,U553)=1,p_prio1,p_prio2)+IF(INDEX(10_Lieux!$D:$D,V553)=1,p_prio1,p_prio2)+IF(K553="Oui",p_tf,0)+p_hub*((INDEX(10_Lieux!$H:$H,U553)="Hub")+(INDEX(10_Lieux!$H:$H,V553)="Hub"))+IF(OR(INDEX(10_Lieux!$H:$H,U553)="Premium",INDEX(10_Lieux!$H:$H,V553)="Premium"),p_prem,0))</f>
        <v>80</v>
      </c>
      <c r="I553" s="14" t="n">
        <f aca="false">ROUND(W553*p_facteur,0)</f>
        <v>472</v>
      </c>
      <c r="J553" s="14" t="str">
        <f aca="false">IF(X553&lt;60,X553&amp;" min",INT(X553/60)&amp;" h"&amp;IF(MOD(X553,60)=0,""," "&amp;TEXT(MOD(X553,60),"00")))</f>
        <v>5 h</v>
      </c>
      <c r="K553" s="14" t="str">
        <f aca="false">IF(S553&lt;&gt;T553,"Oui","Non")</f>
        <v>Non</v>
      </c>
      <c r="L553" s="14" t="str">
        <f aca="false">IF(AND(INDEX(10_Lieux!$B:$B,U553)="Ville",INDEX(10_Lieux!$B:$B,V553)="Ville"),"/chauffeur-prive/"&amp;INDEX(10_Lieux!$E:$E,U553)&amp;"-"&amp;INDEX(10_Lieux!$E:$E,V553)&amp;"/","/chauffeur-prive/"&amp;INDEX(10_Lieux!$E:$E,U553)&amp;"/"&amp;INDEX(10_Lieux!$E:$E,V553)&amp;"/")</f>
        <v>/chauffeur-prive/lyon/aeroport-paris-orly/</v>
      </c>
      <c r="M553" s="14" t="str">
        <f aca="false">IFERROR(INDEX($L:$L,MATCH(B553&amp;"|"&amp;A553,$Z:$Z,0)),"—")</f>
        <v>/chauffeur-prive/aeroport-paris-orly/lyon/</v>
      </c>
      <c r="N553" s="14" t="str">
        <f aca="false">IF(LEN("Chauffeur privé "&amp;INDEX(10_Lieux!$J:$J,U553)&amp;" → "&amp;INDEX(10_Lieux!$J:$J,V553)&amp;" | 24h/24")&gt;60,"Chauffeur privé "&amp;INDEX(10_Lieux!$J:$J,U553)&amp;" → "&amp;INDEX(10_Lieux!$J:$J,V553),"Chauffeur privé "&amp;INDEX(10_Lieux!$J:$J,U553)&amp;" → "&amp;INDEX(10_Lieux!$J:$J,V553)&amp;" | 24h/24")</f>
        <v>Chauffeur privé Lyon → Aéroport Paris-Orly | 24h/24</v>
      </c>
      <c r="O553" s="14" t="n">
        <f aca="false">LEN(N553)</f>
        <v>51</v>
      </c>
      <c r="P553" s="14" t="str">
        <f aca="false">"Chauffeur privé "&amp;INDEX(10_Lieux!$K:$K,U553)&amp;" vers "&amp;INDEX(10_Lieux!$L:$L,V553)</f>
        <v>Chauffeur privé de Lyon vers l'aéroport Paris-Orly</v>
      </c>
      <c r="Q553" s="14" t="str">
        <f aca="false">"Chauffeur privé "&amp;INDEX(10_Lieux!$K:$K,U553)&amp;" vers "&amp;INDEX(10_Lieux!$L:$L,V553)&amp;" : env. "&amp;I553&amp;" km, "&amp;J553&amp;" de route. Devis personnalisé, standard 24h/24 et 7j/7."</f>
        <v>Chauffeur privé de Lyon vers l'aéroport Paris-Orly : env. 472 km, 5 h de route. Devis personnalisé, standard 24h/24 et 7j/7.</v>
      </c>
      <c r="R553" s="14" t="n">
        <f aca="false">LEN(Q553)</f>
        <v>124</v>
      </c>
      <c r="S553" s="14" t="str">
        <f aca="false">INDEX(10_Lieux!$C:$C,U553)</f>
        <v>France</v>
      </c>
      <c r="T553" s="14" t="str">
        <f aca="false">INDEX(10_Lieux!$C:$C,V553)</f>
        <v>France</v>
      </c>
      <c r="U553" s="14" t="n">
        <f aca="false">MATCH(A553,10_Lieux!$A:$A,0)</f>
        <v>8</v>
      </c>
      <c r="V553" s="14" t="n">
        <f aca="false">MATCH(B553,10_Lieux!$A:$A,0)</f>
        <v>133</v>
      </c>
      <c r="W553" s="14" t="n">
        <f aca="false">ROUND(6371*2*ASIN(SQRT(SIN(RADIANS(INDEX(10_Lieux!$F:$F,V553)-INDEX(10_Lieux!$F:$F,U553))/2)^2+COS(RADIANS(INDEX(10_Lieux!$F:$F,U553)))*COS(RADIANS(INDEX(10_Lieux!$F:$F,V553)))*SIN(RADIANS(INDEX(10_Lieux!$G:$G,V553)-INDEX(10_Lieux!$G:$G,U553))/2)^2)),1)</f>
        <v>377.7</v>
      </c>
      <c r="X553" s="14" t="n">
        <f aca="false">ROUND(I553/IF(I553&lt;p_seuil_vitesse,p_vit_lente,p_vit_rapide)*60/15,0)*15</f>
        <v>300</v>
      </c>
      <c r="Y553" s="14" t="n">
        <f aca="false">MAX(IF(INDEX(10_Lieux!$B:$B,U553)&lt;&gt;"Ville",INDEX(10_Lieux!$I:$I,U553),0),IF(INDEX(10_Lieux!$B:$B,V553)&lt;&gt;"Ville",INDEX(10_Lieux!$I:$I,V553),0))</f>
        <v>500</v>
      </c>
      <c r="Z553" s="14" t="str">
        <f aca="false">A553&amp;"|"&amp;B553</f>
        <v>Lyon|Paris-Orly</v>
      </c>
      <c r="AA553" s="14" t="str">
        <f aca="false">IF(I553&lt;p_local,"Local",IF(I553&lt;p_vv_min,"Courte distance",IF(I553&lt;p_tres_long,"Longue distance","Très longue distance")))</f>
        <v>Longue distance</v>
      </c>
    </row>
    <row r="554" customFormat="false" ht="15" hidden="false" customHeight="true" outlineLevel="0" collapsed="false">
      <c r="A554" s="1" t="s">
        <v>698</v>
      </c>
      <c r="B554" s="1" t="s">
        <v>126</v>
      </c>
      <c r="C554" s="1" t="s">
        <v>34</v>
      </c>
      <c r="D554" s="1" t="s">
        <v>653</v>
      </c>
      <c r="E554" s="1" t="s">
        <v>701</v>
      </c>
      <c r="F554" s="14" t="s">
        <v>40</v>
      </c>
      <c r="G554" s="14" t="str">
        <f aca="false">IF(I554&lt;p_local,"Local → page infra",IF(H554&gt;=p_ph1,"Phase 1",IF(H554&gt;=p_ph2,"Phase 2","Phase 3")))</f>
        <v>Phase 2</v>
      </c>
      <c r="H554" s="14" t="n">
        <f aca="false">IF(I554&lt;p_local,0,IF(C554="Aéroport → Aéroport",p_pts_plein,IF(Y554&gt;0,IF(I554&lt;=Y554,p_pts_plein,IF(I554&lt;=p_mult2*Y554,p_pts_moyen,p_pts_r3)),IF(I554&gt;=p_vv_min,p_pts_plein,IF(I554&gt;=p_vv_moy,p_pts_moyen,p_pts_court))))+IF(INDEX(10_Lieux!$D:$D,U554)=1,p_prio1,p_prio2)+IF(INDEX(10_Lieux!$D:$D,V554)=1,p_prio1,p_prio2)+IF(K554="Oui",p_tf,0)+p_hub*((INDEX(10_Lieux!$H:$H,U554)="Hub")+(INDEX(10_Lieux!$H:$H,V554)="Hub"))+IF(OR(INDEX(10_Lieux!$H:$H,U554)="Premium",INDEX(10_Lieux!$H:$H,V554)="Premium"),p_prem,0))</f>
        <v>65</v>
      </c>
      <c r="I554" s="14" t="n">
        <f aca="false">ROUND(W554*p_facteur,0)</f>
        <v>840</v>
      </c>
      <c r="J554" s="14" t="str">
        <f aca="false">IF(X554&lt;60,X554&amp;" min",INT(X554/60)&amp;" h"&amp;IF(MOD(X554,60)=0,""," "&amp;TEXT(MOD(X554,60),"00")))</f>
        <v>8 h 45</v>
      </c>
      <c r="K554" s="14" t="str">
        <f aca="false">IF(S554&lt;&gt;T554,"Oui","Non")</f>
        <v>Non</v>
      </c>
      <c r="L554" s="14" t="str">
        <f aca="false">IF(AND(INDEX(10_Lieux!$B:$B,U554)="Ville",INDEX(10_Lieux!$B:$B,V554)="Ville"),"/chauffeur-prive/"&amp;INDEX(10_Lieux!$E:$E,U554)&amp;"-"&amp;INDEX(10_Lieux!$E:$E,V554)&amp;"/","/chauffeur-prive/"&amp;INDEX(10_Lieux!$E:$E,U554)&amp;"/"&amp;INDEX(10_Lieux!$E:$E,V554)&amp;"/")</f>
        <v>/chauffeur-prive/aeroport-paris-orly/nice/</v>
      </c>
      <c r="M554" s="14" t="str">
        <f aca="false">IFERROR(INDEX($L:$L,MATCH(B554&amp;"|"&amp;A554,$Z:$Z,0)),"—")</f>
        <v>/chauffeur-prive/nice/aeroport-paris-orly/</v>
      </c>
      <c r="N554" s="14" t="str">
        <f aca="false">IF(LEN("Chauffeur privé "&amp;INDEX(10_Lieux!$J:$J,U554)&amp;" → "&amp;INDEX(10_Lieux!$J:$J,V554)&amp;" | 24h/24")&gt;60,"Chauffeur privé "&amp;INDEX(10_Lieux!$J:$J,U554)&amp;" → "&amp;INDEX(10_Lieux!$J:$J,V554),"Chauffeur privé "&amp;INDEX(10_Lieux!$J:$J,U554)&amp;" → "&amp;INDEX(10_Lieux!$J:$J,V554)&amp;" | 24h/24")</f>
        <v>Chauffeur privé Aéroport Paris-Orly → Nice | 24h/24</v>
      </c>
      <c r="O554" s="14" t="n">
        <f aca="false">LEN(N554)</f>
        <v>51</v>
      </c>
      <c r="P554" s="14" t="str">
        <f aca="false">"Chauffeur privé "&amp;INDEX(10_Lieux!$K:$K,U554)&amp;" vers "&amp;INDEX(10_Lieux!$L:$L,V554)</f>
        <v>Chauffeur privé de l'aéroport Paris-Orly vers Nice</v>
      </c>
      <c r="Q554" s="14" t="str">
        <f aca="false">"Chauffeur privé "&amp;INDEX(10_Lieux!$K:$K,U554)&amp;" vers "&amp;INDEX(10_Lieux!$L:$L,V554)&amp;" : env. "&amp;I554&amp;" km, "&amp;J554&amp;" de route. Devis personnalisé, standard 24h/24 et 7j/7."</f>
        <v>Chauffeur privé de l'aéroport Paris-Orly vers Nice : env. 840 km, 8 h 45 de route. Devis personnalisé, standard 24h/24 et 7j/7.</v>
      </c>
      <c r="R554" s="14" t="n">
        <f aca="false">LEN(Q554)</f>
        <v>127</v>
      </c>
      <c r="S554" s="14" t="str">
        <f aca="false">INDEX(10_Lieux!$C:$C,U554)</f>
        <v>France</v>
      </c>
      <c r="T554" s="14" t="str">
        <f aca="false">INDEX(10_Lieux!$C:$C,V554)</f>
        <v>France</v>
      </c>
      <c r="U554" s="14" t="n">
        <f aca="false">MATCH(A554,10_Lieux!$A:$A,0)</f>
        <v>133</v>
      </c>
      <c r="V554" s="14" t="n">
        <f aca="false">MATCH(B554,10_Lieux!$A:$A,0)</f>
        <v>80</v>
      </c>
      <c r="W554" s="14" t="n">
        <f aca="false">ROUND(6371*2*ASIN(SQRT(SIN(RADIANS(INDEX(10_Lieux!$F:$F,V554)-INDEX(10_Lieux!$F:$F,U554))/2)^2+COS(RADIANS(INDEX(10_Lieux!$F:$F,U554)))*COS(RADIANS(INDEX(10_Lieux!$F:$F,V554)))*SIN(RADIANS(INDEX(10_Lieux!$G:$G,V554)-INDEX(10_Lieux!$G:$G,U554))/2)^2)),1)</f>
        <v>671.9</v>
      </c>
      <c r="X554" s="14" t="n">
        <f aca="false">ROUND(I554/IF(I554&lt;p_seuil_vitesse,p_vit_lente,p_vit_rapide)*60/15,0)*15</f>
        <v>525</v>
      </c>
      <c r="Y554" s="14" t="n">
        <f aca="false">MAX(IF(INDEX(10_Lieux!$B:$B,U554)&lt;&gt;"Ville",INDEX(10_Lieux!$I:$I,U554),0),IF(INDEX(10_Lieux!$B:$B,V554)&lt;&gt;"Ville",INDEX(10_Lieux!$I:$I,V554),0))</f>
        <v>500</v>
      </c>
      <c r="Z554" s="14" t="str">
        <f aca="false">A554&amp;"|"&amp;B554</f>
        <v>Paris-Orly|Nice</v>
      </c>
      <c r="AA554" s="14" t="str">
        <f aca="false">IF(I554&lt;p_local,"Local",IF(I554&lt;p_vv_min,"Courte distance",IF(I554&lt;p_tres_long,"Longue distance","Très longue distance")))</f>
        <v>Très longue distance</v>
      </c>
    </row>
    <row r="555" customFormat="false" ht="15" hidden="false" customHeight="true" outlineLevel="0" collapsed="false">
      <c r="A555" s="1" t="s">
        <v>126</v>
      </c>
      <c r="B555" s="1" t="s">
        <v>698</v>
      </c>
      <c r="C555" s="1" t="s">
        <v>35</v>
      </c>
      <c r="D555" s="1" t="s">
        <v>653</v>
      </c>
      <c r="E555" s="1" t="s">
        <v>702</v>
      </c>
      <c r="F555" s="14" t="s">
        <v>40</v>
      </c>
      <c r="G555" s="14" t="str">
        <f aca="false">IF(I555&lt;p_local,"Local → page infra",IF(H555&gt;=p_ph1,"Phase 1",IF(H555&gt;=p_ph2,"Phase 2","Phase 3")))</f>
        <v>Phase 2</v>
      </c>
      <c r="H555" s="14" t="n">
        <f aca="false">IF(I555&lt;p_local,0,IF(C555="Aéroport → Aéroport",p_pts_plein,IF(Y555&gt;0,IF(I555&lt;=Y555,p_pts_plein,IF(I555&lt;=p_mult2*Y555,p_pts_moyen,p_pts_r3)),IF(I555&gt;=p_vv_min,p_pts_plein,IF(I555&gt;=p_vv_moy,p_pts_moyen,p_pts_court))))+IF(INDEX(10_Lieux!$D:$D,U555)=1,p_prio1,p_prio2)+IF(INDEX(10_Lieux!$D:$D,V555)=1,p_prio1,p_prio2)+IF(K555="Oui",p_tf,0)+p_hub*((INDEX(10_Lieux!$H:$H,U555)="Hub")+(INDEX(10_Lieux!$H:$H,V555)="Hub"))+IF(OR(INDEX(10_Lieux!$H:$H,U555)="Premium",INDEX(10_Lieux!$H:$H,V555)="Premium"),p_prem,0))</f>
        <v>65</v>
      </c>
      <c r="I555" s="14" t="n">
        <f aca="false">ROUND(W555*p_facteur,0)</f>
        <v>840</v>
      </c>
      <c r="J555" s="14" t="str">
        <f aca="false">IF(X555&lt;60,X555&amp;" min",INT(X555/60)&amp;" h"&amp;IF(MOD(X555,60)=0,""," "&amp;TEXT(MOD(X555,60),"00")))</f>
        <v>8 h 45</v>
      </c>
      <c r="K555" s="14" t="str">
        <f aca="false">IF(S555&lt;&gt;T555,"Oui","Non")</f>
        <v>Non</v>
      </c>
      <c r="L555" s="14" t="str">
        <f aca="false">IF(AND(INDEX(10_Lieux!$B:$B,U555)="Ville",INDEX(10_Lieux!$B:$B,V555)="Ville"),"/chauffeur-prive/"&amp;INDEX(10_Lieux!$E:$E,U555)&amp;"-"&amp;INDEX(10_Lieux!$E:$E,V555)&amp;"/","/chauffeur-prive/"&amp;INDEX(10_Lieux!$E:$E,U555)&amp;"/"&amp;INDEX(10_Lieux!$E:$E,V555)&amp;"/")</f>
        <v>/chauffeur-prive/nice/aeroport-paris-orly/</v>
      </c>
      <c r="M555" s="14" t="str">
        <f aca="false">IFERROR(INDEX($L:$L,MATCH(B555&amp;"|"&amp;A555,$Z:$Z,0)),"—")</f>
        <v>/chauffeur-prive/aeroport-paris-orly/nice/</v>
      </c>
      <c r="N555" s="14" t="str">
        <f aca="false">IF(LEN("Chauffeur privé "&amp;INDEX(10_Lieux!$J:$J,U555)&amp;" → "&amp;INDEX(10_Lieux!$J:$J,V555)&amp;" | 24h/24")&gt;60,"Chauffeur privé "&amp;INDEX(10_Lieux!$J:$J,U555)&amp;" → "&amp;INDEX(10_Lieux!$J:$J,V555),"Chauffeur privé "&amp;INDEX(10_Lieux!$J:$J,U555)&amp;" → "&amp;INDEX(10_Lieux!$J:$J,V555)&amp;" | 24h/24")</f>
        <v>Chauffeur privé Nice → Aéroport Paris-Orly | 24h/24</v>
      </c>
      <c r="O555" s="14" t="n">
        <f aca="false">LEN(N555)</f>
        <v>51</v>
      </c>
      <c r="P555" s="14" t="str">
        <f aca="false">"Chauffeur privé "&amp;INDEX(10_Lieux!$K:$K,U555)&amp;" vers "&amp;INDEX(10_Lieux!$L:$L,V555)</f>
        <v>Chauffeur privé de Nice vers l'aéroport Paris-Orly</v>
      </c>
      <c r="Q555" s="14" t="str">
        <f aca="false">"Chauffeur privé "&amp;INDEX(10_Lieux!$K:$K,U555)&amp;" vers "&amp;INDEX(10_Lieux!$L:$L,V555)&amp;" : env. "&amp;I555&amp;" km, "&amp;J555&amp;" de route. Devis personnalisé, standard 24h/24 et 7j/7."</f>
        <v>Chauffeur privé de Nice vers l'aéroport Paris-Orly : env. 840 km, 8 h 45 de route. Devis personnalisé, standard 24h/24 et 7j/7.</v>
      </c>
      <c r="R555" s="14" t="n">
        <f aca="false">LEN(Q555)</f>
        <v>127</v>
      </c>
      <c r="S555" s="14" t="str">
        <f aca="false">INDEX(10_Lieux!$C:$C,U555)</f>
        <v>France</v>
      </c>
      <c r="T555" s="14" t="str">
        <f aca="false">INDEX(10_Lieux!$C:$C,V555)</f>
        <v>France</v>
      </c>
      <c r="U555" s="14" t="n">
        <f aca="false">MATCH(A555,10_Lieux!$A:$A,0)</f>
        <v>80</v>
      </c>
      <c r="V555" s="14" t="n">
        <f aca="false">MATCH(B555,10_Lieux!$A:$A,0)</f>
        <v>133</v>
      </c>
      <c r="W555" s="14" t="n">
        <f aca="false">ROUND(6371*2*ASIN(SQRT(SIN(RADIANS(INDEX(10_Lieux!$F:$F,V555)-INDEX(10_Lieux!$F:$F,U555))/2)^2+COS(RADIANS(INDEX(10_Lieux!$F:$F,U555)))*COS(RADIANS(INDEX(10_Lieux!$F:$F,V555)))*SIN(RADIANS(INDEX(10_Lieux!$G:$G,V555)-INDEX(10_Lieux!$G:$G,U555))/2)^2)),1)</f>
        <v>671.9</v>
      </c>
      <c r="X555" s="14" t="n">
        <f aca="false">ROUND(I555/IF(I555&lt;p_seuil_vitesse,p_vit_lente,p_vit_rapide)*60/15,0)*15</f>
        <v>525</v>
      </c>
      <c r="Y555" s="14" t="n">
        <f aca="false">MAX(IF(INDEX(10_Lieux!$B:$B,U555)&lt;&gt;"Ville",INDEX(10_Lieux!$I:$I,U555),0),IF(INDEX(10_Lieux!$B:$B,V555)&lt;&gt;"Ville",INDEX(10_Lieux!$I:$I,V555),0))</f>
        <v>500</v>
      </c>
      <c r="Z555" s="14" t="str">
        <f aca="false">A555&amp;"|"&amp;B555</f>
        <v>Nice|Paris-Orly</v>
      </c>
      <c r="AA555" s="14" t="str">
        <f aca="false">IF(I555&lt;p_local,"Local",IF(I555&lt;p_vv_min,"Courte distance",IF(I555&lt;p_tres_long,"Longue distance","Très longue distance")))</f>
        <v>Très longue distance</v>
      </c>
    </row>
    <row r="556" customFormat="false" ht="15" hidden="false" customHeight="true" outlineLevel="0" collapsed="false">
      <c r="A556" s="1" t="s">
        <v>698</v>
      </c>
      <c r="B556" s="1" t="s">
        <v>128</v>
      </c>
      <c r="C556" s="1" t="s">
        <v>34</v>
      </c>
      <c r="D556" s="1" t="s">
        <v>653</v>
      </c>
      <c r="E556" s="1" t="s">
        <v>703</v>
      </c>
      <c r="F556" s="14" t="s">
        <v>40</v>
      </c>
      <c r="G556" s="14" t="str">
        <f aca="false">IF(I556&lt;p_local,"Local → page infra",IF(H556&gt;=p_ph1,"Phase 1",IF(H556&gt;=p_ph2,"Phase 2","Phase 3")))</f>
        <v>Phase 2</v>
      </c>
      <c r="H556" s="14" t="n">
        <f aca="false">IF(I556&lt;p_local,0,IF(C556="Aéroport → Aéroport",p_pts_plein,IF(Y556&gt;0,IF(I556&lt;=Y556,p_pts_plein,IF(I556&lt;=p_mult2*Y556,p_pts_moyen,p_pts_r3)),IF(I556&gt;=p_vv_min,p_pts_plein,IF(I556&gt;=p_vv_moy,p_pts_moyen,p_pts_court))))+IF(INDEX(10_Lieux!$D:$D,U556)=1,p_prio1,p_prio2)+IF(INDEX(10_Lieux!$D:$D,V556)=1,p_prio1,p_prio2)+IF(K556="Oui",p_tf,0)+p_hub*((INDEX(10_Lieux!$H:$H,U556)="Hub")+(INDEX(10_Lieux!$H:$H,V556)="Hub"))+IF(OR(INDEX(10_Lieux!$H:$H,U556)="Premium",INDEX(10_Lieux!$H:$H,V556)="Premium"),p_prem,0))</f>
        <v>65</v>
      </c>
      <c r="I556" s="14" t="n">
        <f aca="false">ROUND(W556*p_facteur,0)</f>
        <v>807</v>
      </c>
      <c r="J556" s="14" t="str">
        <f aca="false">IF(X556&lt;60,X556&amp;" min",INT(X556/60)&amp;" h"&amp;IF(MOD(X556,60)=0,""," "&amp;TEXT(MOD(X556,60),"00")))</f>
        <v>8 h 30</v>
      </c>
      <c r="K556" s="14" t="str">
        <f aca="false">IF(S556&lt;&gt;T556,"Oui","Non")</f>
        <v>Non</v>
      </c>
      <c r="L556" s="14" t="str">
        <f aca="false">IF(AND(INDEX(10_Lieux!$B:$B,U556)="Ville",INDEX(10_Lieux!$B:$B,V556)="Ville"),"/chauffeur-prive/"&amp;INDEX(10_Lieux!$E:$E,U556)&amp;"-"&amp;INDEX(10_Lieux!$E:$E,V556)&amp;"/","/chauffeur-prive/"&amp;INDEX(10_Lieux!$E:$E,U556)&amp;"/"&amp;INDEX(10_Lieux!$E:$E,V556)&amp;"/")</f>
        <v>/chauffeur-prive/aeroport-paris-orly/marseille/</v>
      </c>
      <c r="M556" s="14" t="str">
        <f aca="false">IFERROR(INDEX($L:$L,MATCH(B556&amp;"|"&amp;A556,$Z:$Z,0)),"—")</f>
        <v>/chauffeur-prive/marseille/aeroport-paris-orly/</v>
      </c>
      <c r="N556" s="14" t="str">
        <f aca="false">IF(LEN("Chauffeur privé "&amp;INDEX(10_Lieux!$J:$J,U556)&amp;" → "&amp;INDEX(10_Lieux!$J:$J,V556)&amp;" | 24h/24")&gt;60,"Chauffeur privé "&amp;INDEX(10_Lieux!$J:$J,U556)&amp;" → "&amp;INDEX(10_Lieux!$J:$J,V556),"Chauffeur privé "&amp;INDEX(10_Lieux!$J:$J,U556)&amp;" → "&amp;INDEX(10_Lieux!$J:$J,V556)&amp;" | 24h/24")</f>
        <v>Chauffeur privé Aéroport Paris-Orly → Marseille | 24h/24</v>
      </c>
      <c r="O556" s="14" t="n">
        <f aca="false">LEN(N556)</f>
        <v>56</v>
      </c>
      <c r="P556" s="14" t="str">
        <f aca="false">"Chauffeur privé "&amp;INDEX(10_Lieux!$K:$K,U556)&amp;" vers "&amp;INDEX(10_Lieux!$L:$L,V556)</f>
        <v>Chauffeur privé de l'aéroport Paris-Orly vers Marseille</v>
      </c>
      <c r="Q556" s="14" t="str">
        <f aca="false">"Chauffeur privé "&amp;INDEX(10_Lieux!$K:$K,U556)&amp;" vers "&amp;INDEX(10_Lieux!$L:$L,V556)&amp;" : env. "&amp;I556&amp;" km, "&amp;J556&amp;" de route. Devis personnalisé, standard 24h/24 et 7j/7."</f>
        <v>Chauffeur privé de l'aéroport Paris-Orly vers Marseille : env. 807 km, 8 h 30 de route. Devis personnalisé, standard 24h/24 et 7j/7.</v>
      </c>
      <c r="R556" s="14" t="n">
        <f aca="false">LEN(Q556)</f>
        <v>132</v>
      </c>
      <c r="S556" s="14" t="str">
        <f aca="false">INDEX(10_Lieux!$C:$C,U556)</f>
        <v>France</v>
      </c>
      <c r="T556" s="14" t="str">
        <f aca="false">INDEX(10_Lieux!$C:$C,V556)</f>
        <v>France</v>
      </c>
      <c r="U556" s="14" t="n">
        <f aca="false">MATCH(A556,10_Lieux!$A:$A,0)</f>
        <v>133</v>
      </c>
      <c r="V556" s="14" t="n">
        <f aca="false">MATCH(B556,10_Lieux!$A:$A,0)</f>
        <v>79</v>
      </c>
      <c r="W556" s="14" t="n">
        <f aca="false">ROUND(6371*2*ASIN(SQRT(SIN(RADIANS(INDEX(10_Lieux!$F:$F,V556)-INDEX(10_Lieux!$F:$F,U556))/2)^2+COS(RADIANS(INDEX(10_Lieux!$F:$F,U556)))*COS(RADIANS(INDEX(10_Lieux!$F:$F,V556)))*SIN(RADIANS(INDEX(10_Lieux!$G:$G,V556)-INDEX(10_Lieux!$G:$G,U556))/2)^2)),1)</f>
        <v>645.9</v>
      </c>
      <c r="X556" s="14" t="n">
        <f aca="false">ROUND(I556/IF(I556&lt;p_seuil_vitesse,p_vit_lente,p_vit_rapide)*60/15,0)*15</f>
        <v>510</v>
      </c>
      <c r="Y556" s="14" t="n">
        <f aca="false">MAX(IF(INDEX(10_Lieux!$B:$B,U556)&lt;&gt;"Ville",INDEX(10_Lieux!$I:$I,U556),0),IF(INDEX(10_Lieux!$B:$B,V556)&lt;&gt;"Ville",INDEX(10_Lieux!$I:$I,V556),0))</f>
        <v>500</v>
      </c>
      <c r="Z556" s="14" t="str">
        <f aca="false">A556&amp;"|"&amp;B556</f>
        <v>Paris-Orly|Marseille</v>
      </c>
      <c r="AA556" s="14" t="str">
        <f aca="false">IF(I556&lt;p_local,"Local",IF(I556&lt;p_vv_min,"Courte distance",IF(I556&lt;p_tres_long,"Longue distance","Très longue distance")))</f>
        <v>Très longue distance</v>
      </c>
    </row>
    <row r="557" customFormat="false" ht="15" hidden="false" customHeight="true" outlineLevel="0" collapsed="false">
      <c r="A557" s="1" t="s">
        <v>128</v>
      </c>
      <c r="B557" s="1" t="s">
        <v>698</v>
      </c>
      <c r="C557" s="1" t="s">
        <v>35</v>
      </c>
      <c r="D557" s="1" t="s">
        <v>653</v>
      </c>
      <c r="E557" s="1" t="s">
        <v>704</v>
      </c>
      <c r="F557" s="14" t="s">
        <v>40</v>
      </c>
      <c r="G557" s="14" t="str">
        <f aca="false">IF(I557&lt;p_local,"Local → page infra",IF(H557&gt;=p_ph1,"Phase 1",IF(H557&gt;=p_ph2,"Phase 2","Phase 3")))</f>
        <v>Phase 2</v>
      </c>
      <c r="H557" s="14" t="n">
        <f aca="false">IF(I557&lt;p_local,0,IF(C557="Aéroport → Aéroport",p_pts_plein,IF(Y557&gt;0,IF(I557&lt;=Y557,p_pts_plein,IF(I557&lt;=p_mult2*Y557,p_pts_moyen,p_pts_r3)),IF(I557&gt;=p_vv_min,p_pts_plein,IF(I557&gt;=p_vv_moy,p_pts_moyen,p_pts_court))))+IF(INDEX(10_Lieux!$D:$D,U557)=1,p_prio1,p_prio2)+IF(INDEX(10_Lieux!$D:$D,V557)=1,p_prio1,p_prio2)+IF(K557="Oui",p_tf,0)+p_hub*((INDEX(10_Lieux!$H:$H,U557)="Hub")+(INDEX(10_Lieux!$H:$H,V557)="Hub"))+IF(OR(INDEX(10_Lieux!$H:$H,U557)="Premium",INDEX(10_Lieux!$H:$H,V557)="Premium"),p_prem,0))</f>
        <v>65</v>
      </c>
      <c r="I557" s="14" t="n">
        <f aca="false">ROUND(W557*p_facteur,0)</f>
        <v>807</v>
      </c>
      <c r="J557" s="14" t="str">
        <f aca="false">IF(X557&lt;60,X557&amp;" min",INT(X557/60)&amp;" h"&amp;IF(MOD(X557,60)=0,""," "&amp;TEXT(MOD(X557,60),"00")))</f>
        <v>8 h 30</v>
      </c>
      <c r="K557" s="14" t="str">
        <f aca="false">IF(S557&lt;&gt;T557,"Oui","Non")</f>
        <v>Non</v>
      </c>
      <c r="L557" s="14" t="str">
        <f aca="false">IF(AND(INDEX(10_Lieux!$B:$B,U557)="Ville",INDEX(10_Lieux!$B:$B,V557)="Ville"),"/chauffeur-prive/"&amp;INDEX(10_Lieux!$E:$E,U557)&amp;"-"&amp;INDEX(10_Lieux!$E:$E,V557)&amp;"/","/chauffeur-prive/"&amp;INDEX(10_Lieux!$E:$E,U557)&amp;"/"&amp;INDEX(10_Lieux!$E:$E,V557)&amp;"/")</f>
        <v>/chauffeur-prive/marseille/aeroport-paris-orly/</v>
      </c>
      <c r="M557" s="14" t="str">
        <f aca="false">IFERROR(INDEX($L:$L,MATCH(B557&amp;"|"&amp;A557,$Z:$Z,0)),"—")</f>
        <v>/chauffeur-prive/aeroport-paris-orly/marseille/</v>
      </c>
      <c r="N557" s="14" t="str">
        <f aca="false">IF(LEN("Chauffeur privé "&amp;INDEX(10_Lieux!$J:$J,U557)&amp;" → "&amp;INDEX(10_Lieux!$J:$J,V557)&amp;" | 24h/24")&gt;60,"Chauffeur privé "&amp;INDEX(10_Lieux!$J:$J,U557)&amp;" → "&amp;INDEX(10_Lieux!$J:$J,V557),"Chauffeur privé "&amp;INDEX(10_Lieux!$J:$J,U557)&amp;" → "&amp;INDEX(10_Lieux!$J:$J,V557)&amp;" | 24h/24")</f>
        <v>Chauffeur privé Marseille → Aéroport Paris-Orly | 24h/24</v>
      </c>
      <c r="O557" s="14" t="n">
        <f aca="false">LEN(N557)</f>
        <v>56</v>
      </c>
      <c r="P557" s="14" t="str">
        <f aca="false">"Chauffeur privé "&amp;INDEX(10_Lieux!$K:$K,U557)&amp;" vers "&amp;INDEX(10_Lieux!$L:$L,V557)</f>
        <v>Chauffeur privé de Marseille vers l'aéroport Paris-Orly</v>
      </c>
      <c r="Q557" s="14" t="str">
        <f aca="false">"Chauffeur privé "&amp;INDEX(10_Lieux!$K:$K,U557)&amp;" vers "&amp;INDEX(10_Lieux!$L:$L,V557)&amp;" : env. "&amp;I557&amp;" km, "&amp;J557&amp;" de route. Devis personnalisé, standard 24h/24 et 7j/7."</f>
        <v>Chauffeur privé de Marseille vers l'aéroport Paris-Orly : env. 807 km, 8 h 30 de route. Devis personnalisé, standard 24h/24 et 7j/7.</v>
      </c>
      <c r="R557" s="14" t="n">
        <f aca="false">LEN(Q557)</f>
        <v>132</v>
      </c>
      <c r="S557" s="14" t="str">
        <f aca="false">INDEX(10_Lieux!$C:$C,U557)</f>
        <v>France</v>
      </c>
      <c r="T557" s="14" t="str">
        <f aca="false">INDEX(10_Lieux!$C:$C,V557)</f>
        <v>France</v>
      </c>
      <c r="U557" s="14" t="n">
        <f aca="false">MATCH(A557,10_Lieux!$A:$A,0)</f>
        <v>79</v>
      </c>
      <c r="V557" s="14" t="n">
        <f aca="false">MATCH(B557,10_Lieux!$A:$A,0)</f>
        <v>133</v>
      </c>
      <c r="W557" s="14" t="n">
        <f aca="false">ROUND(6371*2*ASIN(SQRT(SIN(RADIANS(INDEX(10_Lieux!$F:$F,V557)-INDEX(10_Lieux!$F:$F,U557))/2)^2+COS(RADIANS(INDEX(10_Lieux!$F:$F,U557)))*COS(RADIANS(INDEX(10_Lieux!$F:$F,V557)))*SIN(RADIANS(INDEX(10_Lieux!$G:$G,V557)-INDEX(10_Lieux!$G:$G,U557))/2)^2)),1)</f>
        <v>645.9</v>
      </c>
      <c r="X557" s="14" t="n">
        <f aca="false">ROUND(I557/IF(I557&lt;p_seuil_vitesse,p_vit_lente,p_vit_rapide)*60/15,0)*15</f>
        <v>510</v>
      </c>
      <c r="Y557" s="14" t="n">
        <f aca="false">MAX(IF(INDEX(10_Lieux!$B:$B,U557)&lt;&gt;"Ville",INDEX(10_Lieux!$I:$I,U557),0),IF(INDEX(10_Lieux!$B:$B,V557)&lt;&gt;"Ville",INDEX(10_Lieux!$I:$I,V557),0))</f>
        <v>500</v>
      </c>
      <c r="Z557" s="14" t="str">
        <f aca="false">A557&amp;"|"&amp;B557</f>
        <v>Marseille|Paris-Orly</v>
      </c>
      <c r="AA557" s="14" t="str">
        <f aca="false">IF(I557&lt;p_local,"Local",IF(I557&lt;p_vv_min,"Courte distance",IF(I557&lt;p_tres_long,"Longue distance","Très longue distance")))</f>
        <v>Très longue distance</v>
      </c>
    </row>
    <row r="558" customFormat="false" ht="15" hidden="false" customHeight="true" outlineLevel="0" collapsed="false">
      <c r="A558" s="1" t="s">
        <v>698</v>
      </c>
      <c r="B558" s="1" t="s">
        <v>130</v>
      </c>
      <c r="C558" s="1" t="s">
        <v>34</v>
      </c>
      <c r="D558" s="1" t="s">
        <v>653</v>
      </c>
      <c r="E558" s="1" t="s">
        <v>705</v>
      </c>
      <c r="F558" s="14" t="s">
        <v>40</v>
      </c>
      <c r="G558" s="14" t="str">
        <f aca="false">IF(I558&lt;p_local,"Local → page infra",IF(H558&gt;=p_ph1,"Phase 1",IF(H558&gt;=p_ph2,"Phase 2","Phase 3")))</f>
        <v>Phase 3</v>
      </c>
      <c r="H558" s="14" t="n">
        <f aca="false">IF(I558&lt;p_local,0,IF(C558="Aéroport → Aéroport",p_pts_plein,IF(Y558&gt;0,IF(I558&lt;=Y558,p_pts_plein,IF(I558&lt;=p_mult2*Y558,p_pts_moyen,p_pts_r3)),IF(I558&gt;=p_vv_min,p_pts_plein,IF(I558&gt;=p_vv_moy,p_pts_moyen,p_pts_court))))+IF(INDEX(10_Lieux!$D:$D,U558)=1,p_prio1,p_prio2)+IF(INDEX(10_Lieux!$D:$D,V558)=1,p_prio1,p_prio2)+IF(K558="Oui",p_tf,0)+p_hub*((INDEX(10_Lieux!$H:$H,U558)="Hub")+(INDEX(10_Lieux!$H:$H,V558)="Hub"))+IF(OR(INDEX(10_Lieux!$H:$H,U558)="Premium",INDEX(10_Lieux!$H:$H,V558)="Premium"),p_prem,0))</f>
        <v>55</v>
      </c>
      <c r="I558" s="14" t="n">
        <f aca="false">ROUND(W558*p_facteur,0)</f>
        <v>609</v>
      </c>
      <c r="J558" s="14" t="str">
        <f aca="false">IF(X558&lt;60,X558&amp;" min",INT(X558/60)&amp;" h"&amp;IF(MOD(X558,60)=0,""," "&amp;TEXT(MOD(X558,60),"00")))</f>
        <v>6 h 30</v>
      </c>
      <c r="K558" s="14" t="str">
        <f aca="false">IF(S558&lt;&gt;T558,"Oui","Non")</f>
        <v>Non</v>
      </c>
      <c r="L558" s="14" t="str">
        <f aca="false">IF(AND(INDEX(10_Lieux!$B:$B,U558)="Ville",INDEX(10_Lieux!$B:$B,V558)="Ville"),"/chauffeur-prive/"&amp;INDEX(10_Lieux!$E:$E,U558)&amp;"-"&amp;INDEX(10_Lieux!$E:$E,V558)&amp;"/","/chauffeur-prive/"&amp;INDEX(10_Lieux!$E:$E,U558)&amp;"/"&amp;INDEX(10_Lieux!$E:$E,V558)&amp;"/")</f>
        <v>/chauffeur-prive/aeroport-paris-orly/bordeaux/</v>
      </c>
      <c r="M558" s="14" t="str">
        <f aca="false">IFERROR(INDEX($L:$L,MATCH(B558&amp;"|"&amp;A558,$Z:$Z,0)),"—")</f>
        <v>/chauffeur-prive/bordeaux/aeroport-paris-orly/</v>
      </c>
      <c r="N558" s="14" t="str">
        <f aca="false">IF(LEN("Chauffeur privé "&amp;INDEX(10_Lieux!$J:$J,U558)&amp;" → "&amp;INDEX(10_Lieux!$J:$J,V558)&amp;" | 24h/24")&gt;60,"Chauffeur privé "&amp;INDEX(10_Lieux!$J:$J,U558)&amp;" → "&amp;INDEX(10_Lieux!$J:$J,V558),"Chauffeur privé "&amp;INDEX(10_Lieux!$J:$J,U558)&amp;" → "&amp;INDEX(10_Lieux!$J:$J,V558)&amp;" | 24h/24")</f>
        <v>Chauffeur privé Aéroport Paris-Orly → Bordeaux | 24h/24</v>
      </c>
      <c r="O558" s="14" t="n">
        <f aca="false">LEN(N558)</f>
        <v>55</v>
      </c>
      <c r="P558" s="14" t="str">
        <f aca="false">"Chauffeur privé "&amp;INDEX(10_Lieux!$K:$K,U558)&amp;" vers "&amp;INDEX(10_Lieux!$L:$L,V558)</f>
        <v>Chauffeur privé de l'aéroport Paris-Orly vers Bordeaux</v>
      </c>
      <c r="Q558" s="14" t="str">
        <f aca="false">"Chauffeur privé "&amp;INDEX(10_Lieux!$K:$K,U558)&amp;" vers "&amp;INDEX(10_Lieux!$L:$L,V558)&amp;" : env. "&amp;I558&amp;" km, "&amp;J558&amp;" de route. Devis personnalisé, standard 24h/24 et 7j/7."</f>
        <v>Chauffeur privé de l'aéroport Paris-Orly vers Bordeaux : env. 609 km, 6 h 30 de route. Devis personnalisé, standard 24h/24 et 7j/7.</v>
      </c>
      <c r="R558" s="14" t="n">
        <f aca="false">LEN(Q558)</f>
        <v>131</v>
      </c>
      <c r="S558" s="14" t="str">
        <f aca="false">INDEX(10_Lieux!$C:$C,U558)</f>
        <v>France</v>
      </c>
      <c r="T558" s="14" t="str">
        <f aca="false">INDEX(10_Lieux!$C:$C,V558)</f>
        <v>France</v>
      </c>
      <c r="U558" s="14" t="n">
        <f aca="false">MATCH(A558,10_Lieux!$A:$A,0)</f>
        <v>133</v>
      </c>
      <c r="V558" s="14" t="n">
        <f aca="false">MATCH(B558,10_Lieux!$A:$A,0)</f>
        <v>61</v>
      </c>
      <c r="W558" s="14" t="n">
        <f aca="false">ROUND(6371*2*ASIN(SQRT(SIN(RADIANS(INDEX(10_Lieux!$F:$F,V558)-INDEX(10_Lieux!$F:$F,U558))/2)^2+COS(RADIANS(INDEX(10_Lieux!$F:$F,U558)))*COS(RADIANS(INDEX(10_Lieux!$F:$F,V558)))*SIN(RADIANS(INDEX(10_Lieux!$G:$G,V558)-INDEX(10_Lieux!$G:$G,U558))/2)^2)),1)</f>
        <v>487.1</v>
      </c>
      <c r="X558" s="14" t="n">
        <f aca="false">ROUND(I558/IF(I558&lt;p_seuil_vitesse,p_vit_lente,p_vit_rapide)*60/15,0)*15</f>
        <v>390</v>
      </c>
      <c r="Y558" s="14" t="n">
        <f aca="false">MAX(IF(INDEX(10_Lieux!$B:$B,U558)&lt;&gt;"Ville",INDEX(10_Lieux!$I:$I,U558),0),IF(INDEX(10_Lieux!$B:$B,V558)&lt;&gt;"Ville",INDEX(10_Lieux!$I:$I,V558),0))</f>
        <v>500</v>
      </c>
      <c r="Z558" s="14" t="str">
        <f aca="false">A558&amp;"|"&amp;B558</f>
        <v>Paris-Orly|Bordeaux</v>
      </c>
      <c r="AA558" s="14" t="str">
        <f aca="false">IF(I558&lt;p_local,"Local",IF(I558&lt;p_vv_min,"Courte distance",IF(I558&lt;p_tres_long,"Longue distance","Très longue distance")))</f>
        <v>Longue distance</v>
      </c>
    </row>
    <row r="559" customFormat="false" ht="15" hidden="false" customHeight="true" outlineLevel="0" collapsed="false">
      <c r="A559" s="1" t="s">
        <v>130</v>
      </c>
      <c r="B559" s="1" t="s">
        <v>698</v>
      </c>
      <c r="C559" s="1" t="s">
        <v>35</v>
      </c>
      <c r="D559" s="1" t="s">
        <v>653</v>
      </c>
      <c r="E559" s="1" t="s">
        <v>706</v>
      </c>
      <c r="F559" s="14" t="s">
        <v>40</v>
      </c>
      <c r="G559" s="14" t="str">
        <f aca="false">IF(I559&lt;p_local,"Local → page infra",IF(H559&gt;=p_ph1,"Phase 1",IF(H559&gt;=p_ph2,"Phase 2","Phase 3")))</f>
        <v>Phase 3</v>
      </c>
      <c r="H559" s="14" t="n">
        <f aca="false">IF(I559&lt;p_local,0,IF(C559="Aéroport → Aéroport",p_pts_plein,IF(Y559&gt;0,IF(I559&lt;=Y559,p_pts_plein,IF(I559&lt;=p_mult2*Y559,p_pts_moyen,p_pts_r3)),IF(I559&gt;=p_vv_min,p_pts_plein,IF(I559&gt;=p_vv_moy,p_pts_moyen,p_pts_court))))+IF(INDEX(10_Lieux!$D:$D,U559)=1,p_prio1,p_prio2)+IF(INDEX(10_Lieux!$D:$D,V559)=1,p_prio1,p_prio2)+IF(K559="Oui",p_tf,0)+p_hub*((INDEX(10_Lieux!$H:$H,U559)="Hub")+(INDEX(10_Lieux!$H:$H,V559)="Hub"))+IF(OR(INDEX(10_Lieux!$H:$H,U559)="Premium",INDEX(10_Lieux!$H:$H,V559)="Premium"),p_prem,0))</f>
        <v>55</v>
      </c>
      <c r="I559" s="14" t="n">
        <f aca="false">ROUND(W559*p_facteur,0)</f>
        <v>609</v>
      </c>
      <c r="J559" s="14" t="str">
        <f aca="false">IF(X559&lt;60,X559&amp;" min",INT(X559/60)&amp;" h"&amp;IF(MOD(X559,60)=0,""," "&amp;TEXT(MOD(X559,60),"00")))</f>
        <v>6 h 30</v>
      </c>
      <c r="K559" s="14" t="str">
        <f aca="false">IF(S559&lt;&gt;T559,"Oui","Non")</f>
        <v>Non</v>
      </c>
      <c r="L559" s="14" t="str">
        <f aca="false">IF(AND(INDEX(10_Lieux!$B:$B,U559)="Ville",INDEX(10_Lieux!$B:$B,V559)="Ville"),"/chauffeur-prive/"&amp;INDEX(10_Lieux!$E:$E,U559)&amp;"-"&amp;INDEX(10_Lieux!$E:$E,V559)&amp;"/","/chauffeur-prive/"&amp;INDEX(10_Lieux!$E:$E,U559)&amp;"/"&amp;INDEX(10_Lieux!$E:$E,V559)&amp;"/")</f>
        <v>/chauffeur-prive/bordeaux/aeroport-paris-orly/</v>
      </c>
      <c r="M559" s="14" t="str">
        <f aca="false">IFERROR(INDEX($L:$L,MATCH(B559&amp;"|"&amp;A559,$Z:$Z,0)),"—")</f>
        <v>/chauffeur-prive/aeroport-paris-orly/bordeaux/</v>
      </c>
      <c r="N559" s="14" t="str">
        <f aca="false">IF(LEN("Chauffeur privé "&amp;INDEX(10_Lieux!$J:$J,U559)&amp;" → "&amp;INDEX(10_Lieux!$J:$J,V559)&amp;" | 24h/24")&gt;60,"Chauffeur privé "&amp;INDEX(10_Lieux!$J:$J,U559)&amp;" → "&amp;INDEX(10_Lieux!$J:$J,V559),"Chauffeur privé "&amp;INDEX(10_Lieux!$J:$J,U559)&amp;" → "&amp;INDEX(10_Lieux!$J:$J,V559)&amp;" | 24h/24")</f>
        <v>Chauffeur privé Bordeaux → Aéroport Paris-Orly | 24h/24</v>
      </c>
      <c r="O559" s="14" t="n">
        <f aca="false">LEN(N559)</f>
        <v>55</v>
      </c>
      <c r="P559" s="14" t="str">
        <f aca="false">"Chauffeur privé "&amp;INDEX(10_Lieux!$K:$K,U559)&amp;" vers "&amp;INDEX(10_Lieux!$L:$L,V559)</f>
        <v>Chauffeur privé de Bordeaux vers l'aéroport Paris-Orly</v>
      </c>
      <c r="Q559" s="14" t="str">
        <f aca="false">"Chauffeur privé "&amp;INDEX(10_Lieux!$K:$K,U559)&amp;" vers "&amp;INDEX(10_Lieux!$L:$L,V559)&amp;" : env. "&amp;I559&amp;" km, "&amp;J559&amp;" de route. Devis personnalisé, standard 24h/24 et 7j/7."</f>
        <v>Chauffeur privé de Bordeaux vers l'aéroport Paris-Orly : env. 609 km, 6 h 30 de route. Devis personnalisé, standard 24h/24 et 7j/7.</v>
      </c>
      <c r="R559" s="14" t="n">
        <f aca="false">LEN(Q559)</f>
        <v>131</v>
      </c>
      <c r="S559" s="14" t="str">
        <f aca="false">INDEX(10_Lieux!$C:$C,U559)</f>
        <v>France</v>
      </c>
      <c r="T559" s="14" t="str">
        <f aca="false">INDEX(10_Lieux!$C:$C,V559)</f>
        <v>France</v>
      </c>
      <c r="U559" s="14" t="n">
        <f aca="false">MATCH(A559,10_Lieux!$A:$A,0)</f>
        <v>61</v>
      </c>
      <c r="V559" s="14" t="n">
        <f aca="false">MATCH(B559,10_Lieux!$A:$A,0)</f>
        <v>133</v>
      </c>
      <c r="W559" s="14" t="n">
        <f aca="false">ROUND(6371*2*ASIN(SQRT(SIN(RADIANS(INDEX(10_Lieux!$F:$F,V559)-INDEX(10_Lieux!$F:$F,U559))/2)^2+COS(RADIANS(INDEX(10_Lieux!$F:$F,U559)))*COS(RADIANS(INDEX(10_Lieux!$F:$F,V559)))*SIN(RADIANS(INDEX(10_Lieux!$G:$G,V559)-INDEX(10_Lieux!$G:$G,U559))/2)^2)),1)</f>
        <v>487.1</v>
      </c>
      <c r="X559" s="14" t="n">
        <f aca="false">ROUND(I559/IF(I559&lt;p_seuil_vitesse,p_vit_lente,p_vit_rapide)*60/15,0)*15</f>
        <v>390</v>
      </c>
      <c r="Y559" s="14" t="n">
        <f aca="false">MAX(IF(INDEX(10_Lieux!$B:$B,U559)&lt;&gt;"Ville",INDEX(10_Lieux!$I:$I,U559),0),IF(INDEX(10_Lieux!$B:$B,V559)&lt;&gt;"Ville",INDEX(10_Lieux!$I:$I,V559),0))</f>
        <v>500</v>
      </c>
      <c r="Z559" s="14" t="str">
        <f aca="false">A559&amp;"|"&amp;B559</f>
        <v>Bordeaux|Paris-Orly</v>
      </c>
      <c r="AA559" s="14" t="str">
        <f aca="false">IF(I559&lt;p_local,"Local",IF(I559&lt;p_vv_min,"Courte distance",IF(I559&lt;p_tres_long,"Longue distance","Très longue distance")))</f>
        <v>Longue distance</v>
      </c>
    </row>
    <row r="560" customFormat="false" ht="15" hidden="false" customHeight="true" outlineLevel="0" collapsed="false">
      <c r="A560" s="1" t="s">
        <v>698</v>
      </c>
      <c r="B560" s="1" t="s">
        <v>132</v>
      </c>
      <c r="C560" s="1" t="s">
        <v>34</v>
      </c>
      <c r="D560" s="1" t="s">
        <v>653</v>
      </c>
      <c r="E560" s="1" t="s">
        <v>707</v>
      </c>
      <c r="F560" s="14" t="s">
        <v>40</v>
      </c>
      <c r="G560" s="14" t="str">
        <f aca="false">IF(I560&lt;p_local,"Local → page infra",IF(H560&gt;=p_ph1,"Phase 1",IF(H560&gt;=p_ph2,"Phase 2","Phase 3")))</f>
        <v>Phase 3</v>
      </c>
      <c r="H560" s="14" t="n">
        <f aca="false">IF(I560&lt;p_local,0,IF(C560="Aéroport → Aéroport",p_pts_plein,IF(Y560&gt;0,IF(I560&lt;=Y560,p_pts_plein,IF(I560&lt;=p_mult2*Y560,p_pts_moyen,p_pts_r3)),IF(I560&gt;=p_vv_min,p_pts_plein,IF(I560&gt;=p_vv_moy,p_pts_moyen,p_pts_court))))+IF(INDEX(10_Lieux!$D:$D,U560)=1,p_prio1,p_prio2)+IF(INDEX(10_Lieux!$D:$D,V560)=1,p_prio1,p_prio2)+IF(K560="Oui",p_tf,0)+p_hub*((INDEX(10_Lieux!$H:$H,U560)="Hub")+(INDEX(10_Lieux!$H:$H,V560)="Hub"))+IF(OR(INDEX(10_Lieux!$H:$H,U560)="Premium",INDEX(10_Lieux!$H:$H,V560)="Premium"),p_prem,0))</f>
        <v>55</v>
      </c>
      <c r="I560" s="14" t="n">
        <f aca="false">ROUND(W560*p_facteur,0)</f>
        <v>717</v>
      </c>
      <c r="J560" s="14" t="str">
        <f aca="false">IF(X560&lt;60,X560&amp;" min",INT(X560/60)&amp;" h"&amp;IF(MOD(X560,60)=0,""," "&amp;TEXT(MOD(X560,60),"00")))</f>
        <v>7 h 30</v>
      </c>
      <c r="K560" s="14" t="str">
        <f aca="false">IF(S560&lt;&gt;T560,"Oui","Non")</f>
        <v>Non</v>
      </c>
      <c r="L560" s="14" t="str">
        <f aca="false">IF(AND(INDEX(10_Lieux!$B:$B,U560)="Ville",INDEX(10_Lieux!$B:$B,V560)="Ville"),"/chauffeur-prive/"&amp;INDEX(10_Lieux!$E:$E,U560)&amp;"-"&amp;INDEX(10_Lieux!$E:$E,V560)&amp;"/","/chauffeur-prive/"&amp;INDEX(10_Lieux!$E:$E,U560)&amp;"/"&amp;INDEX(10_Lieux!$E:$E,V560)&amp;"/")</f>
        <v>/chauffeur-prive/aeroport-paris-orly/toulouse/</v>
      </c>
      <c r="M560" s="14" t="str">
        <f aca="false">IFERROR(INDEX($L:$L,MATCH(B560&amp;"|"&amp;A560,$Z:$Z,0)),"—")</f>
        <v>/chauffeur-prive/toulouse/aeroport-paris-orly/</v>
      </c>
      <c r="N560" s="14" t="str">
        <f aca="false">IF(LEN("Chauffeur privé "&amp;INDEX(10_Lieux!$J:$J,U560)&amp;" → "&amp;INDEX(10_Lieux!$J:$J,V560)&amp;" | 24h/24")&gt;60,"Chauffeur privé "&amp;INDEX(10_Lieux!$J:$J,U560)&amp;" → "&amp;INDEX(10_Lieux!$J:$J,V560),"Chauffeur privé "&amp;INDEX(10_Lieux!$J:$J,U560)&amp;" → "&amp;INDEX(10_Lieux!$J:$J,V560)&amp;" | 24h/24")</f>
        <v>Chauffeur privé Aéroport Paris-Orly → Toulouse | 24h/24</v>
      </c>
      <c r="O560" s="14" t="n">
        <f aca="false">LEN(N560)</f>
        <v>55</v>
      </c>
      <c r="P560" s="14" t="str">
        <f aca="false">"Chauffeur privé "&amp;INDEX(10_Lieux!$K:$K,U560)&amp;" vers "&amp;INDEX(10_Lieux!$L:$L,V560)</f>
        <v>Chauffeur privé de l'aéroport Paris-Orly vers Toulouse</v>
      </c>
      <c r="Q560" s="14" t="str">
        <f aca="false">"Chauffeur privé "&amp;INDEX(10_Lieux!$K:$K,U560)&amp;" vers "&amp;INDEX(10_Lieux!$L:$L,V560)&amp;" : env. "&amp;I560&amp;" km, "&amp;J560&amp;" de route. Devis personnalisé, standard 24h/24 et 7j/7."</f>
        <v>Chauffeur privé de l'aéroport Paris-Orly vers Toulouse : env. 717 km, 7 h 30 de route. Devis personnalisé, standard 24h/24 et 7j/7.</v>
      </c>
      <c r="R560" s="14" t="n">
        <f aca="false">LEN(Q560)</f>
        <v>131</v>
      </c>
      <c r="S560" s="14" t="str">
        <f aca="false">INDEX(10_Lieux!$C:$C,U560)</f>
        <v>France</v>
      </c>
      <c r="T560" s="14" t="str">
        <f aca="false">INDEX(10_Lieux!$C:$C,V560)</f>
        <v>France</v>
      </c>
      <c r="U560" s="14" t="n">
        <f aca="false">MATCH(A560,10_Lieux!$A:$A,0)</f>
        <v>133</v>
      </c>
      <c r="V560" s="14" t="n">
        <f aca="false">MATCH(B560,10_Lieux!$A:$A,0)</f>
        <v>70</v>
      </c>
      <c r="W560" s="14" t="n">
        <f aca="false">ROUND(6371*2*ASIN(SQRT(SIN(RADIANS(INDEX(10_Lieux!$F:$F,V560)-INDEX(10_Lieux!$F:$F,U560))/2)^2+COS(RADIANS(INDEX(10_Lieux!$F:$F,U560)))*COS(RADIANS(INDEX(10_Lieux!$F:$F,V560)))*SIN(RADIANS(INDEX(10_Lieux!$G:$G,V560)-INDEX(10_Lieux!$G:$G,U560))/2)^2)),1)</f>
        <v>573.6</v>
      </c>
      <c r="X560" s="14" t="n">
        <f aca="false">ROUND(I560/IF(I560&lt;p_seuil_vitesse,p_vit_lente,p_vit_rapide)*60/15,0)*15</f>
        <v>450</v>
      </c>
      <c r="Y560" s="14" t="n">
        <f aca="false">MAX(IF(INDEX(10_Lieux!$B:$B,U560)&lt;&gt;"Ville",INDEX(10_Lieux!$I:$I,U560),0),IF(INDEX(10_Lieux!$B:$B,V560)&lt;&gt;"Ville",INDEX(10_Lieux!$I:$I,V560),0))</f>
        <v>500</v>
      </c>
      <c r="Z560" s="14" t="str">
        <f aca="false">A560&amp;"|"&amp;B560</f>
        <v>Paris-Orly|Toulouse</v>
      </c>
      <c r="AA560" s="14" t="str">
        <f aca="false">IF(I560&lt;p_local,"Local",IF(I560&lt;p_vv_min,"Courte distance",IF(I560&lt;p_tres_long,"Longue distance","Très longue distance")))</f>
        <v>Très longue distance</v>
      </c>
    </row>
    <row r="561" customFormat="false" ht="15" hidden="false" customHeight="true" outlineLevel="0" collapsed="false">
      <c r="A561" s="1" t="s">
        <v>132</v>
      </c>
      <c r="B561" s="1" t="s">
        <v>698</v>
      </c>
      <c r="C561" s="1" t="s">
        <v>35</v>
      </c>
      <c r="D561" s="1" t="s">
        <v>653</v>
      </c>
      <c r="E561" s="1" t="s">
        <v>708</v>
      </c>
      <c r="F561" s="14" t="s">
        <v>40</v>
      </c>
      <c r="G561" s="14" t="str">
        <f aca="false">IF(I561&lt;p_local,"Local → page infra",IF(H561&gt;=p_ph1,"Phase 1",IF(H561&gt;=p_ph2,"Phase 2","Phase 3")))</f>
        <v>Phase 3</v>
      </c>
      <c r="H561" s="14" t="n">
        <f aca="false">IF(I561&lt;p_local,0,IF(C561="Aéroport → Aéroport",p_pts_plein,IF(Y561&gt;0,IF(I561&lt;=Y561,p_pts_plein,IF(I561&lt;=p_mult2*Y561,p_pts_moyen,p_pts_r3)),IF(I561&gt;=p_vv_min,p_pts_plein,IF(I561&gt;=p_vv_moy,p_pts_moyen,p_pts_court))))+IF(INDEX(10_Lieux!$D:$D,U561)=1,p_prio1,p_prio2)+IF(INDEX(10_Lieux!$D:$D,V561)=1,p_prio1,p_prio2)+IF(K561="Oui",p_tf,0)+p_hub*((INDEX(10_Lieux!$H:$H,U561)="Hub")+(INDEX(10_Lieux!$H:$H,V561)="Hub"))+IF(OR(INDEX(10_Lieux!$H:$H,U561)="Premium",INDEX(10_Lieux!$H:$H,V561)="Premium"),p_prem,0))</f>
        <v>55</v>
      </c>
      <c r="I561" s="14" t="n">
        <f aca="false">ROUND(W561*p_facteur,0)</f>
        <v>717</v>
      </c>
      <c r="J561" s="14" t="str">
        <f aca="false">IF(X561&lt;60,X561&amp;" min",INT(X561/60)&amp;" h"&amp;IF(MOD(X561,60)=0,""," "&amp;TEXT(MOD(X561,60),"00")))</f>
        <v>7 h 30</v>
      </c>
      <c r="K561" s="14" t="str">
        <f aca="false">IF(S561&lt;&gt;T561,"Oui","Non")</f>
        <v>Non</v>
      </c>
      <c r="L561" s="14" t="str">
        <f aca="false">IF(AND(INDEX(10_Lieux!$B:$B,U561)="Ville",INDEX(10_Lieux!$B:$B,V561)="Ville"),"/chauffeur-prive/"&amp;INDEX(10_Lieux!$E:$E,U561)&amp;"-"&amp;INDEX(10_Lieux!$E:$E,V561)&amp;"/","/chauffeur-prive/"&amp;INDEX(10_Lieux!$E:$E,U561)&amp;"/"&amp;INDEX(10_Lieux!$E:$E,V561)&amp;"/")</f>
        <v>/chauffeur-prive/toulouse/aeroport-paris-orly/</v>
      </c>
      <c r="M561" s="14" t="str">
        <f aca="false">IFERROR(INDEX($L:$L,MATCH(B561&amp;"|"&amp;A561,$Z:$Z,0)),"—")</f>
        <v>/chauffeur-prive/aeroport-paris-orly/toulouse/</v>
      </c>
      <c r="N561" s="14" t="str">
        <f aca="false">IF(LEN("Chauffeur privé "&amp;INDEX(10_Lieux!$J:$J,U561)&amp;" → "&amp;INDEX(10_Lieux!$J:$J,V561)&amp;" | 24h/24")&gt;60,"Chauffeur privé "&amp;INDEX(10_Lieux!$J:$J,U561)&amp;" → "&amp;INDEX(10_Lieux!$J:$J,V561),"Chauffeur privé "&amp;INDEX(10_Lieux!$J:$J,U561)&amp;" → "&amp;INDEX(10_Lieux!$J:$J,V561)&amp;" | 24h/24")</f>
        <v>Chauffeur privé Toulouse → Aéroport Paris-Orly | 24h/24</v>
      </c>
      <c r="O561" s="14" t="n">
        <f aca="false">LEN(N561)</f>
        <v>55</v>
      </c>
      <c r="P561" s="14" t="str">
        <f aca="false">"Chauffeur privé "&amp;INDEX(10_Lieux!$K:$K,U561)&amp;" vers "&amp;INDEX(10_Lieux!$L:$L,V561)</f>
        <v>Chauffeur privé de Toulouse vers l'aéroport Paris-Orly</v>
      </c>
      <c r="Q561" s="14" t="str">
        <f aca="false">"Chauffeur privé "&amp;INDEX(10_Lieux!$K:$K,U561)&amp;" vers "&amp;INDEX(10_Lieux!$L:$L,V561)&amp;" : env. "&amp;I561&amp;" km, "&amp;J561&amp;" de route. Devis personnalisé, standard 24h/24 et 7j/7."</f>
        <v>Chauffeur privé de Toulouse vers l'aéroport Paris-Orly : env. 717 km, 7 h 30 de route. Devis personnalisé, standard 24h/24 et 7j/7.</v>
      </c>
      <c r="R561" s="14" t="n">
        <f aca="false">LEN(Q561)</f>
        <v>131</v>
      </c>
      <c r="S561" s="14" t="str">
        <f aca="false">INDEX(10_Lieux!$C:$C,U561)</f>
        <v>France</v>
      </c>
      <c r="T561" s="14" t="str">
        <f aca="false">INDEX(10_Lieux!$C:$C,V561)</f>
        <v>France</v>
      </c>
      <c r="U561" s="14" t="n">
        <f aca="false">MATCH(A561,10_Lieux!$A:$A,0)</f>
        <v>70</v>
      </c>
      <c r="V561" s="14" t="n">
        <f aca="false">MATCH(B561,10_Lieux!$A:$A,0)</f>
        <v>133</v>
      </c>
      <c r="W561" s="14" t="n">
        <f aca="false">ROUND(6371*2*ASIN(SQRT(SIN(RADIANS(INDEX(10_Lieux!$F:$F,V561)-INDEX(10_Lieux!$F:$F,U561))/2)^2+COS(RADIANS(INDEX(10_Lieux!$F:$F,U561)))*COS(RADIANS(INDEX(10_Lieux!$F:$F,V561)))*SIN(RADIANS(INDEX(10_Lieux!$G:$G,V561)-INDEX(10_Lieux!$G:$G,U561))/2)^2)),1)</f>
        <v>573.6</v>
      </c>
      <c r="X561" s="14" t="n">
        <f aca="false">ROUND(I561/IF(I561&lt;p_seuil_vitesse,p_vit_lente,p_vit_rapide)*60/15,0)*15</f>
        <v>450</v>
      </c>
      <c r="Y561" s="14" t="n">
        <f aca="false">MAX(IF(INDEX(10_Lieux!$B:$B,U561)&lt;&gt;"Ville",INDEX(10_Lieux!$I:$I,U561),0),IF(INDEX(10_Lieux!$B:$B,V561)&lt;&gt;"Ville",INDEX(10_Lieux!$I:$I,V561),0))</f>
        <v>500</v>
      </c>
      <c r="Z561" s="14" t="str">
        <f aca="false">A561&amp;"|"&amp;B561</f>
        <v>Toulouse|Paris-Orly</v>
      </c>
      <c r="AA561" s="14" t="str">
        <f aca="false">IF(I561&lt;p_local,"Local",IF(I561&lt;p_vv_min,"Courte distance",IF(I561&lt;p_tres_long,"Longue distance","Très longue distance")))</f>
        <v>Très longue distance</v>
      </c>
    </row>
    <row r="562" customFormat="false" ht="15" hidden="false" customHeight="true" outlineLevel="0" collapsed="false">
      <c r="A562" s="1" t="s">
        <v>698</v>
      </c>
      <c r="B562" s="1" t="s">
        <v>134</v>
      </c>
      <c r="C562" s="1" t="s">
        <v>34</v>
      </c>
      <c r="D562" s="1" t="s">
        <v>653</v>
      </c>
      <c r="E562" s="1" t="s">
        <v>709</v>
      </c>
      <c r="F562" s="14" t="s">
        <v>40</v>
      </c>
      <c r="G562" s="14" t="str">
        <f aca="false">IF(I562&lt;p_local,"Local → page infra",IF(H562&gt;=p_ph1,"Phase 1",IF(H562&gt;=p_ph2,"Phase 2","Phase 3")))</f>
        <v>Phase 2</v>
      </c>
      <c r="H562" s="14" t="n">
        <f aca="false">IF(I562&lt;p_local,0,IF(C562="Aéroport → Aéroport",p_pts_plein,IF(Y562&gt;0,IF(I562&lt;=Y562,p_pts_plein,IF(I562&lt;=p_mult2*Y562,p_pts_moyen,p_pts_r3)),IF(I562&gt;=p_vv_min,p_pts_plein,IF(I562&gt;=p_vv_moy,p_pts_moyen,p_pts_court))))+IF(INDEX(10_Lieux!$D:$D,U562)=1,p_prio1,p_prio2)+IF(INDEX(10_Lieux!$D:$D,V562)=1,p_prio1,p_prio2)+IF(K562="Oui",p_tf,0)+p_hub*((INDEX(10_Lieux!$H:$H,U562)="Hub")+(INDEX(10_Lieux!$H:$H,V562)="Hub"))+IF(OR(INDEX(10_Lieux!$H:$H,U562)="Premium",INDEX(10_Lieux!$H:$H,V562)="Premium"),p_prem,0))</f>
        <v>70</v>
      </c>
      <c r="I562" s="14" t="n">
        <f aca="false">ROUND(W562*p_facteur,0)</f>
        <v>272</v>
      </c>
      <c r="J562" s="14" t="str">
        <f aca="false">IF(X562&lt;60,X562&amp;" min",INT(X562/60)&amp;" h"&amp;IF(MOD(X562,60)=0,""," "&amp;TEXT(MOD(X562,60),"00")))</f>
        <v>2 h 45</v>
      </c>
      <c r="K562" s="14" t="str">
        <f aca="false">IF(S562&lt;&gt;T562,"Oui","Non")</f>
        <v>Non</v>
      </c>
      <c r="L562" s="14" t="str">
        <f aca="false">IF(AND(INDEX(10_Lieux!$B:$B,U562)="Ville",INDEX(10_Lieux!$B:$B,V562)="Ville"),"/chauffeur-prive/"&amp;INDEX(10_Lieux!$E:$E,U562)&amp;"-"&amp;INDEX(10_Lieux!$E:$E,V562)&amp;"/","/chauffeur-prive/"&amp;INDEX(10_Lieux!$E:$E,U562)&amp;"/"&amp;INDEX(10_Lieux!$E:$E,V562)&amp;"/")</f>
        <v>/chauffeur-prive/aeroport-paris-orly/lille/</v>
      </c>
      <c r="M562" s="14" t="str">
        <f aca="false">IFERROR(INDEX($L:$L,MATCH(B562&amp;"|"&amp;A562,$Z:$Z,0)),"—")</f>
        <v>/chauffeur-prive/lille/aeroport-paris-orly/</v>
      </c>
      <c r="N562" s="14" t="str">
        <f aca="false">IF(LEN("Chauffeur privé "&amp;INDEX(10_Lieux!$J:$J,U562)&amp;" → "&amp;INDEX(10_Lieux!$J:$J,V562)&amp;" | 24h/24")&gt;60,"Chauffeur privé "&amp;INDEX(10_Lieux!$J:$J,U562)&amp;" → "&amp;INDEX(10_Lieux!$J:$J,V562),"Chauffeur privé "&amp;INDEX(10_Lieux!$J:$J,U562)&amp;" → "&amp;INDEX(10_Lieux!$J:$J,V562)&amp;" | 24h/24")</f>
        <v>Chauffeur privé Aéroport Paris-Orly → Lille | 24h/24</v>
      </c>
      <c r="O562" s="14" t="n">
        <f aca="false">LEN(N562)</f>
        <v>52</v>
      </c>
      <c r="P562" s="14" t="str">
        <f aca="false">"Chauffeur privé "&amp;INDEX(10_Lieux!$K:$K,U562)&amp;" vers "&amp;INDEX(10_Lieux!$L:$L,V562)</f>
        <v>Chauffeur privé de l'aéroport Paris-Orly vers Lille</v>
      </c>
      <c r="Q562" s="14" t="str">
        <f aca="false">"Chauffeur privé "&amp;INDEX(10_Lieux!$K:$K,U562)&amp;" vers "&amp;INDEX(10_Lieux!$L:$L,V562)&amp;" : env. "&amp;I562&amp;" km, "&amp;J562&amp;" de route. Devis personnalisé, standard 24h/24 et 7j/7."</f>
        <v>Chauffeur privé de l'aéroport Paris-Orly vers Lille : env. 272 km, 2 h 45 de route. Devis personnalisé, standard 24h/24 et 7j/7.</v>
      </c>
      <c r="R562" s="14" t="n">
        <f aca="false">LEN(Q562)</f>
        <v>128</v>
      </c>
      <c r="S562" s="14" t="str">
        <f aca="false">INDEX(10_Lieux!$C:$C,U562)</f>
        <v>France</v>
      </c>
      <c r="T562" s="14" t="str">
        <f aca="false">INDEX(10_Lieux!$C:$C,V562)</f>
        <v>France</v>
      </c>
      <c r="U562" s="14" t="n">
        <f aca="false">MATCH(A562,10_Lieux!$A:$A,0)</f>
        <v>133</v>
      </c>
      <c r="V562" s="14" t="n">
        <f aca="false">MATCH(B562,10_Lieux!$A:$A,0)</f>
        <v>37</v>
      </c>
      <c r="W562" s="14" t="n">
        <f aca="false">ROUND(6371*2*ASIN(SQRT(SIN(RADIANS(INDEX(10_Lieux!$F:$F,V562)-INDEX(10_Lieux!$F:$F,U562))/2)^2+COS(RADIANS(INDEX(10_Lieux!$F:$F,U562)))*COS(RADIANS(INDEX(10_Lieux!$F:$F,V562)))*SIN(RADIANS(INDEX(10_Lieux!$G:$G,V562)-INDEX(10_Lieux!$G:$G,U562))/2)^2)),1)</f>
        <v>217.5</v>
      </c>
      <c r="X562" s="14" t="n">
        <f aca="false">ROUND(I562/IF(I562&lt;p_seuil_vitesse,p_vit_lente,p_vit_rapide)*60/15,0)*15</f>
        <v>165</v>
      </c>
      <c r="Y562" s="14" t="n">
        <f aca="false">MAX(IF(INDEX(10_Lieux!$B:$B,U562)&lt;&gt;"Ville",INDEX(10_Lieux!$I:$I,U562),0),IF(INDEX(10_Lieux!$B:$B,V562)&lt;&gt;"Ville",INDEX(10_Lieux!$I:$I,V562),0))</f>
        <v>500</v>
      </c>
      <c r="Z562" s="14" t="str">
        <f aca="false">A562&amp;"|"&amp;B562</f>
        <v>Paris-Orly|Lille</v>
      </c>
      <c r="AA562" s="14" t="str">
        <f aca="false">IF(I562&lt;p_local,"Local",IF(I562&lt;p_vv_min,"Courte distance",IF(I562&lt;p_tres_long,"Longue distance","Très longue distance")))</f>
        <v>Longue distance</v>
      </c>
    </row>
    <row r="563" customFormat="false" ht="15" hidden="false" customHeight="true" outlineLevel="0" collapsed="false">
      <c r="A563" s="1" t="s">
        <v>134</v>
      </c>
      <c r="B563" s="1" t="s">
        <v>698</v>
      </c>
      <c r="C563" s="1" t="s">
        <v>35</v>
      </c>
      <c r="D563" s="1" t="s">
        <v>653</v>
      </c>
      <c r="E563" s="1" t="s">
        <v>710</v>
      </c>
      <c r="F563" s="14" t="s">
        <v>40</v>
      </c>
      <c r="G563" s="14" t="str">
        <f aca="false">IF(I563&lt;p_local,"Local → page infra",IF(H563&gt;=p_ph1,"Phase 1",IF(H563&gt;=p_ph2,"Phase 2","Phase 3")))</f>
        <v>Phase 2</v>
      </c>
      <c r="H563" s="14" t="n">
        <f aca="false">IF(I563&lt;p_local,0,IF(C563="Aéroport → Aéroport",p_pts_plein,IF(Y563&gt;0,IF(I563&lt;=Y563,p_pts_plein,IF(I563&lt;=p_mult2*Y563,p_pts_moyen,p_pts_r3)),IF(I563&gt;=p_vv_min,p_pts_plein,IF(I563&gt;=p_vv_moy,p_pts_moyen,p_pts_court))))+IF(INDEX(10_Lieux!$D:$D,U563)=1,p_prio1,p_prio2)+IF(INDEX(10_Lieux!$D:$D,V563)=1,p_prio1,p_prio2)+IF(K563="Oui",p_tf,0)+p_hub*((INDEX(10_Lieux!$H:$H,U563)="Hub")+(INDEX(10_Lieux!$H:$H,V563)="Hub"))+IF(OR(INDEX(10_Lieux!$H:$H,U563)="Premium",INDEX(10_Lieux!$H:$H,V563)="Premium"),p_prem,0))</f>
        <v>70</v>
      </c>
      <c r="I563" s="14" t="n">
        <f aca="false">ROUND(W563*p_facteur,0)</f>
        <v>272</v>
      </c>
      <c r="J563" s="14" t="str">
        <f aca="false">IF(X563&lt;60,X563&amp;" min",INT(X563/60)&amp;" h"&amp;IF(MOD(X563,60)=0,""," "&amp;TEXT(MOD(X563,60),"00")))</f>
        <v>2 h 45</v>
      </c>
      <c r="K563" s="14" t="str">
        <f aca="false">IF(S563&lt;&gt;T563,"Oui","Non")</f>
        <v>Non</v>
      </c>
      <c r="L563" s="14" t="str">
        <f aca="false">IF(AND(INDEX(10_Lieux!$B:$B,U563)="Ville",INDEX(10_Lieux!$B:$B,V563)="Ville"),"/chauffeur-prive/"&amp;INDEX(10_Lieux!$E:$E,U563)&amp;"-"&amp;INDEX(10_Lieux!$E:$E,V563)&amp;"/","/chauffeur-prive/"&amp;INDEX(10_Lieux!$E:$E,U563)&amp;"/"&amp;INDEX(10_Lieux!$E:$E,V563)&amp;"/")</f>
        <v>/chauffeur-prive/lille/aeroport-paris-orly/</v>
      </c>
      <c r="M563" s="14" t="str">
        <f aca="false">IFERROR(INDEX($L:$L,MATCH(B563&amp;"|"&amp;A563,$Z:$Z,0)),"—")</f>
        <v>/chauffeur-prive/aeroport-paris-orly/lille/</v>
      </c>
      <c r="N563" s="14" t="str">
        <f aca="false">IF(LEN("Chauffeur privé "&amp;INDEX(10_Lieux!$J:$J,U563)&amp;" → "&amp;INDEX(10_Lieux!$J:$J,V563)&amp;" | 24h/24")&gt;60,"Chauffeur privé "&amp;INDEX(10_Lieux!$J:$J,U563)&amp;" → "&amp;INDEX(10_Lieux!$J:$J,V563),"Chauffeur privé "&amp;INDEX(10_Lieux!$J:$J,U563)&amp;" → "&amp;INDEX(10_Lieux!$J:$J,V563)&amp;" | 24h/24")</f>
        <v>Chauffeur privé Lille → Aéroport Paris-Orly | 24h/24</v>
      </c>
      <c r="O563" s="14" t="n">
        <f aca="false">LEN(N563)</f>
        <v>52</v>
      </c>
      <c r="P563" s="14" t="str">
        <f aca="false">"Chauffeur privé "&amp;INDEX(10_Lieux!$K:$K,U563)&amp;" vers "&amp;INDEX(10_Lieux!$L:$L,V563)</f>
        <v>Chauffeur privé de Lille vers l'aéroport Paris-Orly</v>
      </c>
      <c r="Q563" s="14" t="str">
        <f aca="false">"Chauffeur privé "&amp;INDEX(10_Lieux!$K:$K,U563)&amp;" vers "&amp;INDEX(10_Lieux!$L:$L,V563)&amp;" : env. "&amp;I563&amp;" km, "&amp;J563&amp;" de route. Devis personnalisé, standard 24h/24 et 7j/7."</f>
        <v>Chauffeur privé de Lille vers l'aéroport Paris-Orly : env. 272 km, 2 h 45 de route. Devis personnalisé, standard 24h/24 et 7j/7.</v>
      </c>
      <c r="R563" s="14" t="n">
        <f aca="false">LEN(Q563)</f>
        <v>128</v>
      </c>
      <c r="S563" s="14" t="str">
        <f aca="false">INDEX(10_Lieux!$C:$C,U563)</f>
        <v>France</v>
      </c>
      <c r="T563" s="14" t="str">
        <f aca="false">INDEX(10_Lieux!$C:$C,V563)</f>
        <v>France</v>
      </c>
      <c r="U563" s="14" t="n">
        <f aca="false">MATCH(A563,10_Lieux!$A:$A,0)</f>
        <v>37</v>
      </c>
      <c r="V563" s="14" t="n">
        <f aca="false">MATCH(B563,10_Lieux!$A:$A,0)</f>
        <v>133</v>
      </c>
      <c r="W563" s="14" t="n">
        <f aca="false">ROUND(6371*2*ASIN(SQRT(SIN(RADIANS(INDEX(10_Lieux!$F:$F,V563)-INDEX(10_Lieux!$F:$F,U563))/2)^2+COS(RADIANS(INDEX(10_Lieux!$F:$F,U563)))*COS(RADIANS(INDEX(10_Lieux!$F:$F,V563)))*SIN(RADIANS(INDEX(10_Lieux!$G:$G,V563)-INDEX(10_Lieux!$G:$G,U563))/2)^2)),1)</f>
        <v>217.5</v>
      </c>
      <c r="X563" s="14" t="n">
        <f aca="false">ROUND(I563/IF(I563&lt;p_seuil_vitesse,p_vit_lente,p_vit_rapide)*60/15,0)*15</f>
        <v>165</v>
      </c>
      <c r="Y563" s="14" t="n">
        <f aca="false">MAX(IF(INDEX(10_Lieux!$B:$B,U563)&lt;&gt;"Ville",INDEX(10_Lieux!$I:$I,U563),0),IF(INDEX(10_Lieux!$B:$B,V563)&lt;&gt;"Ville",INDEX(10_Lieux!$I:$I,V563),0))</f>
        <v>500</v>
      </c>
      <c r="Z563" s="14" t="str">
        <f aca="false">A563&amp;"|"&amp;B563</f>
        <v>Lille|Paris-Orly</v>
      </c>
      <c r="AA563" s="14" t="str">
        <f aca="false">IF(I563&lt;p_local,"Local",IF(I563&lt;p_vv_min,"Courte distance",IF(I563&lt;p_tres_long,"Longue distance","Très longue distance")))</f>
        <v>Longue distance</v>
      </c>
    </row>
    <row r="564" customFormat="false" ht="15" hidden="false" customHeight="true" outlineLevel="0" collapsed="false">
      <c r="A564" s="1" t="s">
        <v>698</v>
      </c>
      <c r="B564" s="1" t="s">
        <v>136</v>
      </c>
      <c r="C564" s="1" t="s">
        <v>34</v>
      </c>
      <c r="D564" s="1" t="s">
        <v>653</v>
      </c>
      <c r="E564" s="1" t="s">
        <v>711</v>
      </c>
      <c r="F564" s="14" t="s">
        <v>40</v>
      </c>
      <c r="G564" s="14" t="str">
        <f aca="false">IF(I564&lt;p_local,"Local → page infra",IF(H564&gt;=p_ph1,"Phase 1",IF(H564&gt;=p_ph2,"Phase 2","Phase 3")))</f>
        <v>Phase 2</v>
      </c>
      <c r="H564" s="14" t="n">
        <f aca="false">IF(I564&lt;p_local,0,IF(C564="Aéroport → Aéroport",p_pts_plein,IF(Y564&gt;0,IF(I564&lt;=Y564,p_pts_plein,IF(I564&lt;=p_mult2*Y564,p_pts_moyen,p_pts_r3)),IF(I564&gt;=p_vv_min,p_pts_plein,IF(I564&gt;=p_vv_moy,p_pts_moyen,p_pts_court))))+IF(INDEX(10_Lieux!$D:$D,U564)=1,p_prio1,p_prio2)+IF(INDEX(10_Lieux!$D:$D,V564)=1,p_prio1,p_prio2)+IF(K564="Oui",p_tf,0)+p_hub*((INDEX(10_Lieux!$H:$H,U564)="Hub")+(INDEX(10_Lieux!$H:$H,V564)="Hub"))+IF(OR(INDEX(10_Lieux!$H:$H,U564)="Premium",INDEX(10_Lieux!$H:$H,V564)="Premium"),p_prem,0))</f>
        <v>70</v>
      </c>
      <c r="I564" s="14" t="n">
        <f aca="false">ROUND(W564*p_facteur,0)</f>
        <v>494</v>
      </c>
      <c r="J564" s="14" t="str">
        <f aca="false">IF(X564&lt;60,X564&amp;" min",INT(X564/60)&amp;" h"&amp;IF(MOD(X564,60)=0,""," "&amp;TEXT(MOD(X564,60),"00")))</f>
        <v>5 h 15</v>
      </c>
      <c r="K564" s="14" t="str">
        <f aca="false">IF(S564&lt;&gt;T564,"Oui","Non")</f>
        <v>Non</v>
      </c>
      <c r="L564" s="14" t="str">
        <f aca="false">IF(AND(INDEX(10_Lieux!$B:$B,U564)="Ville",INDEX(10_Lieux!$B:$B,V564)="Ville"),"/chauffeur-prive/"&amp;INDEX(10_Lieux!$E:$E,U564)&amp;"-"&amp;INDEX(10_Lieux!$E:$E,V564)&amp;"/","/chauffeur-prive/"&amp;INDEX(10_Lieux!$E:$E,U564)&amp;"/"&amp;INDEX(10_Lieux!$E:$E,V564)&amp;"/")</f>
        <v>/chauffeur-prive/aeroport-paris-orly/strasbourg/</v>
      </c>
      <c r="M564" s="14" t="str">
        <f aca="false">IFERROR(INDEX($L:$L,MATCH(B564&amp;"|"&amp;A564,$Z:$Z,0)),"—")</f>
        <v>/chauffeur-prive/strasbourg/aeroport-paris-orly/</v>
      </c>
      <c r="N564" s="14" t="str">
        <f aca="false">IF(LEN("Chauffeur privé "&amp;INDEX(10_Lieux!$J:$J,U564)&amp;" → "&amp;INDEX(10_Lieux!$J:$J,V564)&amp;" | 24h/24")&gt;60,"Chauffeur privé "&amp;INDEX(10_Lieux!$J:$J,U564)&amp;" → "&amp;INDEX(10_Lieux!$J:$J,V564),"Chauffeur privé "&amp;INDEX(10_Lieux!$J:$J,U564)&amp;" → "&amp;INDEX(10_Lieux!$J:$J,V564)&amp;" | 24h/24")</f>
        <v>Chauffeur privé Aéroport Paris-Orly → Strasbourg | 24h/24</v>
      </c>
      <c r="O564" s="14" t="n">
        <f aca="false">LEN(N564)</f>
        <v>57</v>
      </c>
      <c r="P564" s="14" t="str">
        <f aca="false">"Chauffeur privé "&amp;INDEX(10_Lieux!$K:$K,U564)&amp;" vers "&amp;INDEX(10_Lieux!$L:$L,V564)</f>
        <v>Chauffeur privé de l'aéroport Paris-Orly vers Strasbourg</v>
      </c>
      <c r="Q564" s="14" t="str">
        <f aca="false">"Chauffeur privé "&amp;INDEX(10_Lieux!$K:$K,U564)&amp;" vers "&amp;INDEX(10_Lieux!$L:$L,V564)&amp;" : env. "&amp;I564&amp;" km, "&amp;J564&amp;" de route. Devis personnalisé, standard 24h/24 et 7j/7."</f>
        <v>Chauffeur privé de l'aéroport Paris-Orly vers Strasbourg : env. 494 km, 5 h 15 de route. Devis personnalisé, standard 24h/24 et 7j/7.</v>
      </c>
      <c r="R564" s="14" t="n">
        <f aca="false">LEN(Q564)</f>
        <v>133</v>
      </c>
      <c r="S564" s="14" t="str">
        <f aca="false">INDEX(10_Lieux!$C:$C,U564)</f>
        <v>France</v>
      </c>
      <c r="T564" s="14" t="str">
        <f aca="false">INDEX(10_Lieux!$C:$C,V564)</f>
        <v>France</v>
      </c>
      <c r="U564" s="14" t="n">
        <f aca="false">MATCH(A564,10_Lieux!$A:$A,0)</f>
        <v>133</v>
      </c>
      <c r="V564" s="14" t="n">
        <f aca="false">MATCH(B564,10_Lieux!$A:$A,0)</f>
        <v>29</v>
      </c>
      <c r="W564" s="14" t="n">
        <f aca="false">ROUND(6371*2*ASIN(SQRT(SIN(RADIANS(INDEX(10_Lieux!$F:$F,V564)-INDEX(10_Lieux!$F:$F,U564))/2)^2+COS(RADIANS(INDEX(10_Lieux!$F:$F,U564)))*COS(RADIANS(INDEX(10_Lieux!$F:$F,V564)))*SIN(RADIANS(INDEX(10_Lieux!$G:$G,V564)-INDEX(10_Lieux!$G:$G,U564))/2)^2)),1)</f>
        <v>395</v>
      </c>
      <c r="X564" s="14" t="n">
        <f aca="false">ROUND(I564/IF(I564&lt;p_seuil_vitesse,p_vit_lente,p_vit_rapide)*60/15,0)*15</f>
        <v>315</v>
      </c>
      <c r="Y564" s="14" t="n">
        <f aca="false">MAX(IF(INDEX(10_Lieux!$B:$B,U564)&lt;&gt;"Ville",INDEX(10_Lieux!$I:$I,U564),0),IF(INDEX(10_Lieux!$B:$B,V564)&lt;&gt;"Ville",INDEX(10_Lieux!$I:$I,V564),0))</f>
        <v>500</v>
      </c>
      <c r="Z564" s="14" t="str">
        <f aca="false">A564&amp;"|"&amp;B564</f>
        <v>Paris-Orly|Strasbourg</v>
      </c>
      <c r="AA564" s="14" t="str">
        <f aca="false">IF(I564&lt;p_local,"Local",IF(I564&lt;p_vv_min,"Courte distance",IF(I564&lt;p_tres_long,"Longue distance","Très longue distance")))</f>
        <v>Longue distance</v>
      </c>
    </row>
    <row r="565" customFormat="false" ht="15" hidden="false" customHeight="true" outlineLevel="0" collapsed="false">
      <c r="A565" s="1" t="s">
        <v>136</v>
      </c>
      <c r="B565" s="1" t="s">
        <v>698</v>
      </c>
      <c r="C565" s="1" t="s">
        <v>35</v>
      </c>
      <c r="D565" s="1" t="s">
        <v>653</v>
      </c>
      <c r="E565" s="1" t="s">
        <v>712</v>
      </c>
      <c r="F565" s="14" t="s">
        <v>40</v>
      </c>
      <c r="G565" s="14" t="str">
        <f aca="false">IF(I565&lt;p_local,"Local → page infra",IF(H565&gt;=p_ph1,"Phase 1",IF(H565&gt;=p_ph2,"Phase 2","Phase 3")))</f>
        <v>Phase 2</v>
      </c>
      <c r="H565" s="14" t="n">
        <f aca="false">IF(I565&lt;p_local,0,IF(C565="Aéroport → Aéroport",p_pts_plein,IF(Y565&gt;0,IF(I565&lt;=Y565,p_pts_plein,IF(I565&lt;=p_mult2*Y565,p_pts_moyen,p_pts_r3)),IF(I565&gt;=p_vv_min,p_pts_plein,IF(I565&gt;=p_vv_moy,p_pts_moyen,p_pts_court))))+IF(INDEX(10_Lieux!$D:$D,U565)=1,p_prio1,p_prio2)+IF(INDEX(10_Lieux!$D:$D,V565)=1,p_prio1,p_prio2)+IF(K565="Oui",p_tf,0)+p_hub*((INDEX(10_Lieux!$H:$H,U565)="Hub")+(INDEX(10_Lieux!$H:$H,V565)="Hub"))+IF(OR(INDEX(10_Lieux!$H:$H,U565)="Premium",INDEX(10_Lieux!$H:$H,V565)="Premium"),p_prem,0))</f>
        <v>70</v>
      </c>
      <c r="I565" s="14" t="n">
        <f aca="false">ROUND(W565*p_facteur,0)</f>
        <v>494</v>
      </c>
      <c r="J565" s="14" t="str">
        <f aca="false">IF(X565&lt;60,X565&amp;" min",INT(X565/60)&amp;" h"&amp;IF(MOD(X565,60)=0,""," "&amp;TEXT(MOD(X565,60),"00")))</f>
        <v>5 h 15</v>
      </c>
      <c r="K565" s="14" t="str">
        <f aca="false">IF(S565&lt;&gt;T565,"Oui","Non")</f>
        <v>Non</v>
      </c>
      <c r="L565" s="14" t="str">
        <f aca="false">IF(AND(INDEX(10_Lieux!$B:$B,U565)="Ville",INDEX(10_Lieux!$B:$B,V565)="Ville"),"/chauffeur-prive/"&amp;INDEX(10_Lieux!$E:$E,U565)&amp;"-"&amp;INDEX(10_Lieux!$E:$E,V565)&amp;"/","/chauffeur-prive/"&amp;INDEX(10_Lieux!$E:$E,U565)&amp;"/"&amp;INDEX(10_Lieux!$E:$E,V565)&amp;"/")</f>
        <v>/chauffeur-prive/strasbourg/aeroport-paris-orly/</v>
      </c>
      <c r="M565" s="14" t="str">
        <f aca="false">IFERROR(INDEX($L:$L,MATCH(B565&amp;"|"&amp;A565,$Z:$Z,0)),"—")</f>
        <v>/chauffeur-prive/aeroport-paris-orly/strasbourg/</v>
      </c>
      <c r="N565" s="14" t="str">
        <f aca="false">IF(LEN("Chauffeur privé "&amp;INDEX(10_Lieux!$J:$J,U565)&amp;" → "&amp;INDEX(10_Lieux!$J:$J,V565)&amp;" | 24h/24")&gt;60,"Chauffeur privé "&amp;INDEX(10_Lieux!$J:$J,U565)&amp;" → "&amp;INDEX(10_Lieux!$J:$J,V565),"Chauffeur privé "&amp;INDEX(10_Lieux!$J:$J,U565)&amp;" → "&amp;INDEX(10_Lieux!$J:$J,V565)&amp;" | 24h/24")</f>
        <v>Chauffeur privé Strasbourg → Aéroport Paris-Orly | 24h/24</v>
      </c>
      <c r="O565" s="14" t="n">
        <f aca="false">LEN(N565)</f>
        <v>57</v>
      </c>
      <c r="P565" s="14" t="str">
        <f aca="false">"Chauffeur privé "&amp;INDEX(10_Lieux!$K:$K,U565)&amp;" vers "&amp;INDEX(10_Lieux!$L:$L,V565)</f>
        <v>Chauffeur privé de Strasbourg vers l'aéroport Paris-Orly</v>
      </c>
      <c r="Q565" s="14" t="str">
        <f aca="false">"Chauffeur privé "&amp;INDEX(10_Lieux!$K:$K,U565)&amp;" vers "&amp;INDEX(10_Lieux!$L:$L,V565)&amp;" : env. "&amp;I565&amp;" km, "&amp;J565&amp;" de route. Devis personnalisé, standard 24h/24 et 7j/7."</f>
        <v>Chauffeur privé de Strasbourg vers l'aéroport Paris-Orly : env. 494 km, 5 h 15 de route. Devis personnalisé, standard 24h/24 et 7j/7.</v>
      </c>
      <c r="R565" s="14" t="n">
        <f aca="false">LEN(Q565)</f>
        <v>133</v>
      </c>
      <c r="S565" s="14" t="str">
        <f aca="false">INDEX(10_Lieux!$C:$C,U565)</f>
        <v>France</v>
      </c>
      <c r="T565" s="14" t="str">
        <f aca="false">INDEX(10_Lieux!$C:$C,V565)</f>
        <v>France</v>
      </c>
      <c r="U565" s="14" t="n">
        <f aca="false">MATCH(A565,10_Lieux!$A:$A,0)</f>
        <v>29</v>
      </c>
      <c r="V565" s="14" t="n">
        <f aca="false">MATCH(B565,10_Lieux!$A:$A,0)</f>
        <v>133</v>
      </c>
      <c r="W565" s="14" t="n">
        <f aca="false">ROUND(6371*2*ASIN(SQRT(SIN(RADIANS(INDEX(10_Lieux!$F:$F,V565)-INDEX(10_Lieux!$F:$F,U565))/2)^2+COS(RADIANS(INDEX(10_Lieux!$F:$F,U565)))*COS(RADIANS(INDEX(10_Lieux!$F:$F,V565)))*SIN(RADIANS(INDEX(10_Lieux!$G:$G,V565)-INDEX(10_Lieux!$G:$G,U565))/2)^2)),1)</f>
        <v>395</v>
      </c>
      <c r="X565" s="14" t="n">
        <f aca="false">ROUND(I565/IF(I565&lt;p_seuil_vitesse,p_vit_lente,p_vit_rapide)*60/15,0)*15</f>
        <v>315</v>
      </c>
      <c r="Y565" s="14" t="n">
        <f aca="false">MAX(IF(INDEX(10_Lieux!$B:$B,U565)&lt;&gt;"Ville",INDEX(10_Lieux!$I:$I,U565),0),IF(INDEX(10_Lieux!$B:$B,V565)&lt;&gt;"Ville",INDEX(10_Lieux!$I:$I,V565),0))</f>
        <v>500</v>
      </c>
      <c r="Z565" s="14" t="str">
        <f aca="false">A565&amp;"|"&amp;B565</f>
        <v>Strasbourg|Paris-Orly</v>
      </c>
      <c r="AA565" s="14" t="str">
        <f aca="false">IF(I565&lt;p_local,"Local",IF(I565&lt;p_vv_min,"Courte distance",IF(I565&lt;p_tres_long,"Longue distance","Très longue distance")))</f>
        <v>Longue distance</v>
      </c>
    </row>
    <row r="566" customFormat="false" ht="15" hidden="false" customHeight="true" outlineLevel="0" collapsed="false">
      <c r="A566" s="1" t="s">
        <v>698</v>
      </c>
      <c r="B566" s="1" t="s">
        <v>138</v>
      </c>
      <c r="C566" s="1" t="s">
        <v>34</v>
      </c>
      <c r="D566" s="1" t="s">
        <v>653</v>
      </c>
      <c r="E566" s="1" t="s">
        <v>713</v>
      </c>
      <c r="F566" s="14" t="s">
        <v>40</v>
      </c>
      <c r="G566" s="14" t="str">
        <f aca="false">IF(I566&lt;p_local,"Local → page infra",IF(H566&gt;=p_ph1,"Phase 1",IF(H566&gt;=p_ph2,"Phase 2","Phase 3")))</f>
        <v>Phase 3</v>
      </c>
      <c r="H566" s="14" t="n">
        <f aca="false">IF(I566&lt;p_local,0,IF(C566="Aéroport → Aéroport",p_pts_plein,IF(Y566&gt;0,IF(I566&lt;=Y566,p_pts_plein,IF(I566&lt;=p_mult2*Y566,p_pts_moyen,p_pts_r3)),IF(I566&gt;=p_vv_min,p_pts_plein,IF(I566&gt;=p_vv_moy,p_pts_moyen,p_pts_court))))+IF(INDEX(10_Lieux!$D:$D,U566)=1,p_prio1,p_prio2)+IF(INDEX(10_Lieux!$D:$D,V566)=1,p_prio1,p_prio2)+IF(K566="Oui",p_tf,0)+p_hub*((INDEX(10_Lieux!$H:$H,U566)="Hub")+(INDEX(10_Lieux!$H:$H,V566)="Hub"))+IF(OR(INDEX(10_Lieux!$H:$H,U566)="Premium",INDEX(10_Lieux!$H:$H,V566)="Premium"),p_prem,0))</f>
        <v>50</v>
      </c>
      <c r="I566" s="14" t="n">
        <f aca="false">ROUND(W566*p_facteur,0)</f>
        <v>725</v>
      </c>
      <c r="J566" s="14" t="str">
        <f aca="false">IF(X566&lt;60,X566&amp;" min",INT(X566/60)&amp;" h"&amp;IF(MOD(X566,60)=0,""," "&amp;TEXT(MOD(X566,60),"00")))</f>
        <v>7 h 45</v>
      </c>
      <c r="K566" s="14" t="str">
        <f aca="false">IF(S566&lt;&gt;T566,"Oui","Non")</f>
        <v>Non</v>
      </c>
      <c r="L566" s="14" t="str">
        <f aca="false">IF(AND(INDEX(10_Lieux!$B:$B,U566)="Ville",INDEX(10_Lieux!$B:$B,V566)="Ville"),"/chauffeur-prive/"&amp;INDEX(10_Lieux!$E:$E,U566)&amp;"-"&amp;INDEX(10_Lieux!$E:$E,V566)&amp;"/","/chauffeur-prive/"&amp;INDEX(10_Lieux!$E:$E,U566)&amp;"/"&amp;INDEX(10_Lieux!$E:$E,V566)&amp;"/")</f>
        <v>/chauffeur-prive/aeroport-paris-orly/montpellier/</v>
      </c>
      <c r="M566" s="14" t="str">
        <f aca="false">IFERROR(INDEX($L:$L,MATCH(B566&amp;"|"&amp;A566,$Z:$Z,0)),"—")</f>
        <v>/chauffeur-prive/montpellier/aeroport-paris-orly/</v>
      </c>
      <c r="N566" s="14" t="str">
        <f aca="false">IF(LEN("Chauffeur privé "&amp;INDEX(10_Lieux!$J:$J,U566)&amp;" → "&amp;INDEX(10_Lieux!$J:$J,V566)&amp;" | 24h/24")&gt;60,"Chauffeur privé "&amp;INDEX(10_Lieux!$J:$J,U566)&amp;" → "&amp;INDEX(10_Lieux!$J:$J,V566),"Chauffeur privé "&amp;INDEX(10_Lieux!$J:$J,U566)&amp;" → "&amp;INDEX(10_Lieux!$J:$J,V566)&amp;" | 24h/24")</f>
        <v>Chauffeur privé Aéroport Paris-Orly → Montpellier | 24h/24</v>
      </c>
      <c r="O566" s="14" t="n">
        <f aca="false">LEN(N566)</f>
        <v>58</v>
      </c>
      <c r="P566" s="14" t="str">
        <f aca="false">"Chauffeur privé "&amp;INDEX(10_Lieux!$K:$K,U566)&amp;" vers "&amp;INDEX(10_Lieux!$L:$L,V566)</f>
        <v>Chauffeur privé de l'aéroport Paris-Orly vers Montpellier</v>
      </c>
      <c r="Q566" s="14" t="str">
        <f aca="false">"Chauffeur privé "&amp;INDEX(10_Lieux!$K:$K,U566)&amp;" vers "&amp;INDEX(10_Lieux!$L:$L,V566)&amp;" : env. "&amp;I566&amp;" km, "&amp;J566&amp;" de route. Devis personnalisé, standard 24h/24 et 7j/7."</f>
        <v>Chauffeur privé de l'aéroport Paris-Orly vers Montpellier : env. 725 km, 7 h 45 de route. Devis personnalisé, standard 24h/24 et 7j/7.</v>
      </c>
      <c r="R566" s="14" t="n">
        <f aca="false">LEN(Q566)</f>
        <v>134</v>
      </c>
      <c r="S566" s="14" t="str">
        <f aca="false">INDEX(10_Lieux!$C:$C,U566)</f>
        <v>France</v>
      </c>
      <c r="T566" s="14" t="str">
        <f aca="false">INDEX(10_Lieux!$C:$C,V566)</f>
        <v>France</v>
      </c>
      <c r="U566" s="14" t="n">
        <f aca="false">MATCH(A566,10_Lieux!$A:$A,0)</f>
        <v>133</v>
      </c>
      <c r="V566" s="14" t="n">
        <f aca="false">MATCH(B566,10_Lieux!$A:$A,0)</f>
        <v>71</v>
      </c>
      <c r="W566" s="14" t="n">
        <f aca="false">ROUND(6371*2*ASIN(SQRT(SIN(RADIANS(INDEX(10_Lieux!$F:$F,V566)-INDEX(10_Lieux!$F:$F,U566))/2)^2+COS(RADIANS(INDEX(10_Lieux!$F:$F,U566)))*COS(RADIANS(INDEX(10_Lieux!$F:$F,V566)))*SIN(RADIANS(INDEX(10_Lieux!$G:$G,V566)-INDEX(10_Lieux!$G:$G,U566))/2)^2)),1)</f>
        <v>580</v>
      </c>
      <c r="X566" s="14" t="n">
        <f aca="false">ROUND(I566/IF(I566&lt;p_seuil_vitesse,p_vit_lente,p_vit_rapide)*60/15,0)*15</f>
        <v>465</v>
      </c>
      <c r="Y566" s="14" t="n">
        <f aca="false">MAX(IF(INDEX(10_Lieux!$B:$B,U566)&lt;&gt;"Ville",INDEX(10_Lieux!$I:$I,U566),0),IF(INDEX(10_Lieux!$B:$B,V566)&lt;&gt;"Ville",INDEX(10_Lieux!$I:$I,V566),0))</f>
        <v>500</v>
      </c>
      <c r="Z566" s="14" t="str">
        <f aca="false">A566&amp;"|"&amp;B566</f>
        <v>Paris-Orly|Montpellier</v>
      </c>
      <c r="AA566" s="14" t="str">
        <f aca="false">IF(I566&lt;p_local,"Local",IF(I566&lt;p_vv_min,"Courte distance",IF(I566&lt;p_tres_long,"Longue distance","Très longue distance")))</f>
        <v>Très longue distance</v>
      </c>
    </row>
    <row r="567" customFormat="false" ht="15" hidden="false" customHeight="true" outlineLevel="0" collapsed="false">
      <c r="A567" s="1" t="s">
        <v>138</v>
      </c>
      <c r="B567" s="1" t="s">
        <v>698</v>
      </c>
      <c r="C567" s="1" t="s">
        <v>35</v>
      </c>
      <c r="D567" s="1" t="s">
        <v>653</v>
      </c>
      <c r="E567" s="1" t="s">
        <v>714</v>
      </c>
      <c r="F567" s="14" t="s">
        <v>40</v>
      </c>
      <c r="G567" s="14" t="str">
        <f aca="false">IF(I567&lt;p_local,"Local → page infra",IF(H567&gt;=p_ph1,"Phase 1",IF(H567&gt;=p_ph2,"Phase 2","Phase 3")))</f>
        <v>Phase 3</v>
      </c>
      <c r="H567" s="14" t="n">
        <f aca="false">IF(I567&lt;p_local,0,IF(C567="Aéroport → Aéroport",p_pts_plein,IF(Y567&gt;0,IF(I567&lt;=Y567,p_pts_plein,IF(I567&lt;=p_mult2*Y567,p_pts_moyen,p_pts_r3)),IF(I567&gt;=p_vv_min,p_pts_plein,IF(I567&gt;=p_vv_moy,p_pts_moyen,p_pts_court))))+IF(INDEX(10_Lieux!$D:$D,U567)=1,p_prio1,p_prio2)+IF(INDEX(10_Lieux!$D:$D,V567)=1,p_prio1,p_prio2)+IF(K567="Oui",p_tf,0)+p_hub*((INDEX(10_Lieux!$H:$H,U567)="Hub")+(INDEX(10_Lieux!$H:$H,V567)="Hub"))+IF(OR(INDEX(10_Lieux!$H:$H,U567)="Premium",INDEX(10_Lieux!$H:$H,V567)="Premium"),p_prem,0))</f>
        <v>50</v>
      </c>
      <c r="I567" s="14" t="n">
        <f aca="false">ROUND(W567*p_facteur,0)</f>
        <v>725</v>
      </c>
      <c r="J567" s="14" t="str">
        <f aca="false">IF(X567&lt;60,X567&amp;" min",INT(X567/60)&amp;" h"&amp;IF(MOD(X567,60)=0,""," "&amp;TEXT(MOD(X567,60),"00")))</f>
        <v>7 h 45</v>
      </c>
      <c r="K567" s="14" t="str">
        <f aca="false">IF(S567&lt;&gt;T567,"Oui","Non")</f>
        <v>Non</v>
      </c>
      <c r="L567" s="14" t="str">
        <f aca="false">IF(AND(INDEX(10_Lieux!$B:$B,U567)="Ville",INDEX(10_Lieux!$B:$B,V567)="Ville"),"/chauffeur-prive/"&amp;INDEX(10_Lieux!$E:$E,U567)&amp;"-"&amp;INDEX(10_Lieux!$E:$E,V567)&amp;"/","/chauffeur-prive/"&amp;INDEX(10_Lieux!$E:$E,U567)&amp;"/"&amp;INDEX(10_Lieux!$E:$E,V567)&amp;"/")</f>
        <v>/chauffeur-prive/montpellier/aeroport-paris-orly/</v>
      </c>
      <c r="M567" s="14" t="str">
        <f aca="false">IFERROR(INDEX($L:$L,MATCH(B567&amp;"|"&amp;A567,$Z:$Z,0)),"—")</f>
        <v>/chauffeur-prive/aeroport-paris-orly/montpellier/</v>
      </c>
      <c r="N567" s="14" t="str">
        <f aca="false">IF(LEN("Chauffeur privé "&amp;INDEX(10_Lieux!$J:$J,U567)&amp;" → "&amp;INDEX(10_Lieux!$J:$J,V567)&amp;" | 24h/24")&gt;60,"Chauffeur privé "&amp;INDEX(10_Lieux!$J:$J,U567)&amp;" → "&amp;INDEX(10_Lieux!$J:$J,V567),"Chauffeur privé "&amp;INDEX(10_Lieux!$J:$J,U567)&amp;" → "&amp;INDEX(10_Lieux!$J:$J,V567)&amp;" | 24h/24")</f>
        <v>Chauffeur privé Montpellier → Aéroport Paris-Orly | 24h/24</v>
      </c>
      <c r="O567" s="14" t="n">
        <f aca="false">LEN(N567)</f>
        <v>58</v>
      </c>
      <c r="P567" s="14" t="str">
        <f aca="false">"Chauffeur privé "&amp;INDEX(10_Lieux!$K:$K,U567)&amp;" vers "&amp;INDEX(10_Lieux!$L:$L,V567)</f>
        <v>Chauffeur privé de Montpellier vers l'aéroport Paris-Orly</v>
      </c>
      <c r="Q567" s="14" t="str">
        <f aca="false">"Chauffeur privé "&amp;INDEX(10_Lieux!$K:$K,U567)&amp;" vers "&amp;INDEX(10_Lieux!$L:$L,V567)&amp;" : env. "&amp;I567&amp;" km, "&amp;J567&amp;" de route. Devis personnalisé, standard 24h/24 et 7j/7."</f>
        <v>Chauffeur privé de Montpellier vers l'aéroport Paris-Orly : env. 725 km, 7 h 45 de route. Devis personnalisé, standard 24h/24 et 7j/7.</v>
      </c>
      <c r="R567" s="14" t="n">
        <f aca="false">LEN(Q567)</f>
        <v>134</v>
      </c>
      <c r="S567" s="14" t="str">
        <f aca="false">INDEX(10_Lieux!$C:$C,U567)</f>
        <v>France</v>
      </c>
      <c r="T567" s="14" t="str">
        <f aca="false">INDEX(10_Lieux!$C:$C,V567)</f>
        <v>France</v>
      </c>
      <c r="U567" s="14" t="n">
        <f aca="false">MATCH(A567,10_Lieux!$A:$A,0)</f>
        <v>71</v>
      </c>
      <c r="V567" s="14" t="n">
        <f aca="false">MATCH(B567,10_Lieux!$A:$A,0)</f>
        <v>133</v>
      </c>
      <c r="W567" s="14" t="n">
        <f aca="false">ROUND(6371*2*ASIN(SQRT(SIN(RADIANS(INDEX(10_Lieux!$F:$F,V567)-INDEX(10_Lieux!$F:$F,U567))/2)^2+COS(RADIANS(INDEX(10_Lieux!$F:$F,U567)))*COS(RADIANS(INDEX(10_Lieux!$F:$F,V567)))*SIN(RADIANS(INDEX(10_Lieux!$G:$G,V567)-INDEX(10_Lieux!$G:$G,U567))/2)^2)),1)</f>
        <v>580</v>
      </c>
      <c r="X567" s="14" t="n">
        <f aca="false">ROUND(I567/IF(I567&lt;p_seuil_vitesse,p_vit_lente,p_vit_rapide)*60/15,0)*15</f>
        <v>465</v>
      </c>
      <c r="Y567" s="14" t="n">
        <f aca="false">MAX(IF(INDEX(10_Lieux!$B:$B,U567)&lt;&gt;"Ville",INDEX(10_Lieux!$I:$I,U567),0),IF(INDEX(10_Lieux!$B:$B,V567)&lt;&gt;"Ville",INDEX(10_Lieux!$I:$I,V567),0))</f>
        <v>500</v>
      </c>
      <c r="Z567" s="14" t="str">
        <f aca="false">A567&amp;"|"&amp;B567</f>
        <v>Montpellier|Paris-Orly</v>
      </c>
      <c r="AA567" s="14" t="str">
        <f aca="false">IF(I567&lt;p_local,"Local",IF(I567&lt;p_vv_min,"Courte distance",IF(I567&lt;p_tres_long,"Longue distance","Très longue distance")))</f>
        <v>Très longue distance</v>
      </c>
    </row>
    <row r="568" customFormat="false" ht="15" hidden="false" customHeight="true" outlineLevel="0" collapsed="false">
      <c r="A568" s="1" t="s">
        <v>698</v>
      </c>
      <c r="B568" s="1" t="s">
        <v>140</v>
      </c>
      <c r="C568" s="1" t="s">
        <v>34</v>
      </c>
      <c r="D568" s="1" t="s">
        <v>653</v>
      </c>
      <c r="E568" s="1" t="s">
        <v>715</v>
      </c>
      <c r="F568" s="14" t="s">
        <v>40</v>
      </c>
      <c r="G568" s="14" t="str">
        <f aca="false">IF(I568&lt;p_local,"Local → page infra",IF(H568&gt;=p_ph1,"Phase 1",IF(H568&gt;=p_ph2,"Phase 2","Phase 3")))</f>
        <v>Phase 2</v>
      </c>
      <c r="H568" s="14" t="n">
        <f aca="false">IF(I568&lt;p_local,0,IF(C568="Aéroport → Aéroport",p_pts_plein,IF(Y568&gt;0,IF(I568&lt;=Y568,p_pts_plein,IF(I568&lt;=p_mult2*Y568,p_pts_moyen,p_pts_r3)),IF(I568&gt;=p_vv_min,p_pts_plein,IF(I568&gt;=p_vv_moy,p_pts_moyen,p_pts_court))))+IF(INDEX(10_Lieux!$D:$D,U568)=1,p_prio1,p_prio2)+IF(INDEX(10_Lieux!$D:$D,V568)=1,p_prio1,p_prio2)+IF(K568="Oui",p_tf,0)+p_hub*((INDEX(10_Lieux!$H:$H,U568)="Hub")+(INDEX(10_Lieux!$H:$H,V568)="Hub"))+IF(OR(INDEX(10_Lieux!$H:$H,U568)="Premium",INDEX(10_Lieux!$H:$H,V568)="Premium"),p_prem,0))</f>
        <v>65</v>
      </c>
      <c r="I568" s="14" t="n">
        <f aca="false">ROUND(W568*p_facteur,0)</f>
        <v>422</v>
      </c>
      <c r="J568" s="14" t="str">
        <f aca="false">IF(X568&lt;60,X568&amp;" min",INT(X568/60)&amp;" h"&amp;IF(MOD(X568,60)=0,""," "&amp;TEXT(MOD(X568,60),"00")))</f>
        <v>4 h 30</v>
      </c>
      <c r="K568" s="14" t="str">
        <f aca="false">IF(S568&lt;&gt;T568,"Oui","Non")</f>
        <v>Non</v>
      </c>
      <c r="L568" s="14" t="str">
        <f aca="false">IF(AND(INDEX(10_Lieux!$B:$B,U568)="Ville",INDEX(10_Lieux!$B:$B,V568)="Ville"),"/chauffeur-prive/"&amp;INDEX(10_Lieux!$E:$E,U568)&amp;"-"&amp;INDEX(10_Lieux!$E:$E,V568)&amp;"/","/chauffeur-prive/"&amp;INDEX(10_Lieux!$E:$E,U568)&amp;"/"&amp;INDEX(10_Lieux!$E:$E,V568)&amp;"/")</f>
        <v>/chauffeur-prive/aeroport-paris-orly/nantes/</v>
      </c>
      <c r="M568" s="14" t="str">
        <f aca="false">IFERROR(INDEX($L:$L,MATCH(B568&amp;"|"&amp;A568,$Z:$Z,0)),"—")</f>
        <v>/chauffeur-prive/nantes/aeroport-paris-orly/</v>
      </c>
      <c r="N568" s="14" t="str">
        <f aca="false">IF(LEN("Chauffeur privé "&amp;INDEX(10_Lieux!$J:$J,U568)&amp;" → "&amp;INDEX(10_Lieux!$J:$J,V568)&amp;" | 24h/24")&gt;60,"Chauffeur privé "&amp;INDEX(10_Lieux!$J:$J,U568)&amp;" → "&amp;INDEX(10_Lieux!$J:$J,V568),"Chauffeur privé "&amp;INDEX(10_Lieux!$J:$J,U568)&amp;" → "&amp;INDEX(10_Lieux!$J:$J,V568)&amp;" | 24h/24")</f>
        <v>Chauffeur privé Aéroport Paris-Orly → Nantes | 24h/24</v>
      </c>
      <c r="O568" s="14" t="n">
        <f aca="false">LEN(N568)</f>
        <v>53</v>
      </c>
      <c r="P568" s="14" t="str">
        <f aca="false">"Chauffeur privé "&amp;INDEX(10_Lieux!$K:$K,U568)&amp;" vers "&amp;INDEX(10_Lieux!$L:$L,V568)</f>
        <v>Chauffeur privé de l'aéroport Paris-Orly vers Nantes</v>
      </c>
      <c r="Q568" s="14" t="str">
        <f aca="false">"Chauffeur privé "&amp;INDEX(10_Lieux!$K:$K,U568)&amp;" vers "&amp;INDEX(10_Lieux!$L:$L,V568)&amp;" : env. "&amp;I568&amp;" km, "&amp;J568&amp;" de route. Devis personnalisé, standard 24h/24 et 7j/7."</f>
        <v>Chauffeur privé de l'aéroport Paris-Orly vers Nantes : env. 422 km, 4 h 30 de route. Devis personnalisé, standard 24h/24 et 7j/7.</v>
      </c>
      <c r="R568" s="14" t="n">
        <f aca="false">LEN(Q568)</f>
        <v>129</v>
      </c>
      <c r="S568" s="14" t="str">
        <f aca="false">INDEX(10_Lieux!$C:$C,U568)</f>
        <v>France</v>
      </c>
      <c r="T568" s="14" t="str">
        <f aca="false">INDEX(10_Lieux!$C:$C,V568)</f>
        <v>France</v>
      </c>
      <c r="U568" s="14" t="n">
        <f aca="false">MATCH(A568,10_Lieux!$A:$A,0)</f>
        <v>133</v>
      </c>
      <c r="V568" s="14" t="n">
        <f aca="false">MATCH(B568,10_Lieux!$A:$A,0)</f>
        <v>56</v>
      </c>
      <c r="W568" s="14" t="n">
        <f aca="false">ROUND(6371*2*ASIN(SQRT(SIN(RADIANS(INDEX(10_Lieux!$F:$F,V568)-INDEX(10_Lieux!$F:$F,U568))/2)^2+COS(RADIANS(INDEX(10_Lieux!$F:$F,U568)))*COS(RADIANS(INDEX(10_Lieux!$F:$F,V568)))*SIN(RADIANS(INDEX(10_Lieux!$G:$G,V568)-INDEX(10_Lieux!$G:$G,U568))/2)^2)),1)</f>
        <v>337.2</v>
      </c>
      <c r="X568" s="14" t="n">
        <f aca="false">ROUND(I568/IF(I568&lt;p_seuil_vitesse,p_vit_lente,p_vit_rapide)*60/15,0)*15</f>
        <v>270</v>
      </c>
      <c r="Y568" s="14" t="n">
        <f aca="false">MAX(IF(INDEX(10_Lieux!$B:$B,U568)&lt;&gt;"Ville",INDEX(10_Lieux!$I:$I,U568),0),IF(INDEX(10_Lieux!$B:$B,V568)&lt;&gt;"Ville",INDEX(10_Lieux!$I:$I,V568),0))</f>
        <v>500</v>
      </c>
      <c r="Z568" s="14" t="str">
        <f aca="false">A568&amp;"|"&amp;B568</f>
        <v>Paris-Orly|Nantes</v>
      </c>
      <c r="AA568" s="14" t="str">
        <f aca="false">IF(I568&lt;p_local,"Local",IF(I568&lt;p_vv_min,"Courte distance",IF(I568&lt;p_tres_long,"Longue distance","Très longue distance")))</f>
        <v>Longue distance</v>
      </c>
    </row>
    <row r="569" customFormat="false" ht="15" hidden="false" customHeight="true" outlineLevel="0" collapsed="false">
      <c r="A569" s="1" t="s">
        <v>140</v>
      </c>
      <c r="B569" s="1" t="s">
        <v>698</v>
      </c>
      <c r="C569" s="1" t="s">
        <v>35</v>
      </c>
      <c r="D569" s="1" t="s">
        <v>653</v>
      </c>
      <c r="E569" s="1" t="s">
        <v>716</v>
      </c>
      <c r="F569" s="14" t="s">
        <v>40</v>
      </c>
      <c r="G569" s="14" t="str">
        <f aca="false">IF(I569&lt;p_local,"Local → page infra",IF(H569&gt;=p_ph1,"Phase 1",IF(H569&gt;=p_ph2,"Phase 2","Phase 3")))</f>
        <v>Phase 2</v>
      </c>
      <c r="H569" s="14" t="n">
        <f aca="false">IF(I569&lt;p_local,0,IF(C569="Aéroport → Aéroport",p_pts_plein,IF(Y569&gt;0,IF(I569&lt;=Y569,p_pts_plein,IF(I569&lt;=p_mult2*Y569,p_pts_moyen,p_pts_r3)),IF(I569&gt;=p_vv_min,p_pts_plein,IF(I569&gt;=p_vv_moy,p_pts_moyen,p_pts_court))))+IF(INDEX(10_Lieux!$D:$D,U569)=1,p_prio1,p_prio2)+IF(INDEX(10_Lieux!$D:$D,V569)=1,p_prio1,p_prio2)+IF(K569="Oui",p_tf,0)+p_hub*((INDEX(10_Lieux!$H:$H,U569)="Hub")+(INDEX(10_Lieux!$H:$H,V569)="Hub"))+IF(OR(INDEX(10_Lieux!$H:$H,U569)="Premium",INDEX(10_Lieux!$H:$H,V569)="Premium"),p_prem,0))</f>
        <v>65</v>
      </c>
      <c r="I569" s="14" t="n">
        <f aca="false">ROUND(W569*p_facteur,0)</f>
        <v>422</v>
      </c>
      <c r="J569" s="14" t="str">
        <f aca="false">IF(X569&lt;60,X569&amp;" min",INT(X569/60)&amp;" h"&amp;IF(MOD(X569,60)=0,""," "&amp;TEXT(MOD(X569,60),"00")))</f>
        <v>4 h 30</v>
      </c>
      <c r="K569" s="14" t="str">
        <f aca="false">IF(S569&lt;&gt;T569,"Oui","Non")</f>
        <v>Non</v>
      </c>
      <c r="L569" s="14" t="str">
        <f aca="false">IF(AND(INDEX(10_Lieux!$B:$B,U569)="Ville",INDEX(10_Lieux!$B:$B,V569)="Ville"),"/chauffeur-prive/"&amp;INDEX(10_Lieux!$E:$E,U569)&amp;"-"&amp;INDEX(10_Lieux!$E:$E,V569)&amp;"/","/chauffeur-prive/"&amp;INDEX(10_Lieux!$E:$E,U569)&amp;"/"&amp;INDEX(10_Lieux!$E:$E,V569)&amp;"/")</f>
        <v>/chauffeur-prive/nantes/aeroport-paris-orly/</v>
      </c>
      <c r="M569" s="14" t="str">
        <f aca="false">IFERROR(INDEX($L:$L,MATCH(B569&amp;"|"&amp;A569,$Z:$Z,0)),"—")</f>
        <v>/chauffeur-prive/aeroport-paris-orly/nantes/</v>
      </c>
      <c r="N569" s="14" t="str">
        <f aca="false">IF(LEN("Chauffeur privé "&amp;INDEX(10_Lieux!$J:$J,U569)&amp;" → "&amp;INDEX(10_Lieux!$J:$J,V569)&amp;" | 24h/24")&gt;60,"Chauffeur privé "&amp;INDEX(10_Lieux!$J:$J,U569)&amp;" → "&amp;INDEX(10_Lieux!$J:$J,V569),"Chauffeur privé "&amp;INDEX(10_Lieux!$J:$J,U569)&amp;" → "&amp;INDEX(10_Lieux!$J:$J,V569)&amp;" | 24h/24")</f>
        <v>Chauffeur privé Nantes → Aéroport Paris-Orly | 24h/24</v>
      </c>
      <c r="O569" s="14" t="n">
        <f aca="false">LEN(N569)</f>
        <v>53</v>
      </c>
      <c r="P569" s="14" t="str">
        <f aca="false">"Chauffeur privé "&amp;INDEX(10_Lieux!$K:$K,U569)&amp;" vers "&amp;INDEX(10_Lieux!$L:$L,V569)</f>
        <v>Chauffeur privé de Nantes vers l'aéroport Paris-Orly</v>
      </c>
      <c r="Q569" s="14" t="str">
        <f aca="false">"Chauffeur privé "&amp;INDEX(10_Lieux!$K:$K,U569)&amp;" vers "&amp;INDEX(10_Lieux!$L:$L,V569)&amp;" : env. "&amp;I569&amp;" km, "&amp;J569&amp;" de route. Devis personnalisé, standard 24h/24 et 7j/7."</f>
        <v>Chauffeur privé de Nantes vers l'aéroport Paris-Orly : env. 422 km, 4 h 30 de route. Devis personnalisé, standard 24h/24 et 7j/7.</v>
      </c>
      <c r="R569" s="14" t="n">
        <f aca="false">LEN(Q569)</f>
        <v>129</v>
      </c>
      <c r="S569" s="14" t="str">
        <f aca="false">INDEX(10_Lieux!$C:$C,U569)</f>
        <v>France</v>
      </c>
      <c r="T569" s="14" t="str">
        <f aca="false">INDEX(10_Lieux!$C:$C,V569)</f>
        <v>France</v>
      </c>
      <c r="U569" s="14" t="n">
        <f aca="false">MATCH(A569,10_Lieux!$A:$A,0)</f>
        <v>56</v>
      </c>
      <c r="V569" s="14" t="n">
        <f aca="false">MATCH(B569,10_Lieux!$A:$A,0)</f>
        <v>133</v>
      </c>
      <c r="W569" s="14" t="n">
        <f aca="false">ROUND(6371*2*ASIN(SQRT(SIN(RADIANS(INDEX(10_Lieux!$F:$F,V569)-INDEX(10_Lieux!$F:$F,U569))/2)^2+COS(RADIANS(INDEX(10_Lieux!$F:$F,U569)))*COS(RADIANS(INDEX(10_Lieux!$F:$F,V569)))*SIN(RADIANS(INDEX(10_Lieux!$G:$G,V569)-INDEX(10_Lieux!$G:$G,U569))/2)^2)),1)</f>
        <v>337.2</v>
      </c>
      <c r="X569" s="14" t="n">
        <f aca="false">ROUND(I569/IF(I569&lt;p_seuil_vitesse,p_vit_lente,p_vit_rapide)*60/15,0)*15</f>
        <v>270</v>
      </c>
      <c r="Y569" s="14" t="n">
        <f aca="false">MAX(IF(INDEX(10_Lieux!$B:$B,U569)&lt;&gt;"Ville",INDEX(10_Lieux!$I:$I,U569),0),IF(INDEX(10_Lieux!$B:$B,V569)&lt;&gt;"Ville",INDEX(10_Lieux!$I:$I,V569),0))</f>
        <v>500</v>
      </c>
      <c r="Z569" s="14" t="str">
        <f aca="false">A569&amp;"|"&amp;B569</f>
        <v>Nantes|Paris-Orly</v>
      </c>
      <c r="AA569" s="14" t="str">
        <f aca="false">IF(I569&lt;p_local,"Local",IF(I569&lt;p_vv_min,"Courte distance",IF(I569&lt;p_tres_long,"Longue distance","Très longue distance")))</f>
        <v>Longue distance</v>
      </c>
    </row>
    <row r="570" customFormat="false" ht="15" hidden="false" customHeight="true" outlineLevel="0" collapsed="false">
      <c r="A570" s="1" t="s">
        <v>698</v>
      </c>
      <c r="B570" s="1" t="s">
        <v>142</v>
      </c>
      <c r="C570" s="1" t="s">
        <v>34</v>
      </c>
      <c r="D570" s="1" t="s">
        <v>653</v>
      </c>
      <c r="E570" s="1" t="s">
        <v>717</v>
      </c>
      <c r="F570" s="14" t="s">
        <v>40</v>
      </c>
      <c r="G570" s="14" t="str">
        <f aca="false">IF(I570&lt;p_local,"Local → page infra",IF(H570&gt;=p_ph1,"Phase 1",IF(H570&gt;=p_ph2,"Phase 2","Phase 3")))</f>
        <v>Phase 2</v>
      </c>
      <c r="H570" s="14" t="n">
        <f aca="false">IF(I570&lt;p_local,0,IF(C570="Aéroport → Aéroport",p_pts_plein,IF(Y570&gt;0,IF(I570&lt;=Y570,p_pts_plein,IF(I570&lt;=p_mult2*Y570,p_pts_moyen,p_pts_r3)),IF(I570&gt;=p_vv_min,p_pts_plein,IF(I570&gt;=p_vv_moy,p_pts_moyen,p_pts_court))))+IF(INDEX(10_Lieux!$D:$D,U570)=1,p_prio1,p_prio2)+IF(INDEX(10_Lieux!$D:$D,V570)=1,p_prio1,p_prio2)+IF(K570="Oui",p_tf,0)+p_hub*((INDEX(10_Lieux!$H:$H,U570)="Hub")+(INDEX(10_Lieux!$H:$H,V570)="Hub"))+IF(OR(INDEX(10_Lieux!$H:$H,U570)="Premium",INDEX(10_Lieux!$H:$H,V570)="Premium"),p_prem,0))</f>
        <v>65</v>
      </c>
      <c r="I570" s="14" t="n">
        <f aca="false">ROUND(W570*p_facteur,0)</f>
        <v>384</v>
      </c>
      <c r="J570" s="14" t="str">
        <f aca="false">IF(X570&lt;60,X570&amp;" min",INT(X570/60)&amp;" h"&amp;IF(MOD(X570,60)=0,""," "&amp;TEXT(MOD(X570,60),"00")))</f>
        <v>4 h</v>
      </c>
      <c r="K570" s="14" t="str">
        <f aca="false">IF(S570&lt;&gt;T570,"Oui","Non")</f>
        <v>Non</v>
      </c>
      <c r="L570" s="14" t="str">
        <f aca="false">IF(AND(INDEX(10_Lieux!$B:$B,U570)="Ville",INDEX(10_Lieux!$B:$B,V570)="Ville"),"/chauffeur-prive/"&amp;INDEX(10_Lieux!$E:$E,U570)&amp;"-"&amp;INDEX(10_Lieux!$E:$E,V570)&amp;"/","/chauffeur-prive/"&amp;INDEX(10_Lieux!$E:$E,U570)&amp;"/"&amp;INDEX(10_Lieux!$E:$E,V570)&amp;"/")</f>
        <v>/chauffeur-prive/aeroport-paris-orly/rennes/</v>
      </c>
      <c r="M570" s="14" t="str">
        <f aca="false">IFERROR(INDEX($L:$L,MATCH(B570&amp;"|"&amp;A570,$Z:$Z,0)),"—")</f>
        <v>/chauffeur-prive/rennes/aeroport-paris-orly/</v>
      </c>
      <c r="N570" s="14" t="str">
        <f aca="false">IF(LEN("Chauffeur privé "&amp;INDEX(10_Lieux!$J:$J,U570)&amp;" → "&amp;INDEX(10_Lieux!$J:$J,V570)&amp;" | 24h/24")&gt;60,"Chauffeur privé "&amp;INDEX(10_Lieux!$J:$J,U570)&amp;" → "&amp;INDEX(10_Lieux!$J:$J,V570),"Chauffeur privé "&amp;INDEX(10_Lieux!$J:$J,U570)&amp;" → "&amp;INDEX(10_Lieux!$J:$J,V570)&amp;" | 24h/24")</f>
        <v>Chauffeur privé Aéroport Paris-Orly → Rennes | 24h/24</v>
      </c>
      <c r="O570" s="14" t="n">
        <f aca="false">LEN(N570)</f>
        <v>53</v>
      </c>
      <c r="P570" s="14" t="str">
        <f aca="false">"Chauffeur privé "&amp;INDEX(10_Lieux!$K:$K,U570)&amp;" vers "&amp;INDEX(10_Lieux!$L:$L,V570)</f>
        <v>Chauffeur privé de l'aéroport Paris-Orly vers Rennes</v>
      </c>
      <c r="Q570" s="14" t="str">
        <f aca="false">"Chauffeur privé "&amp;INDEX(10_Lieux!$K:$K,U570)&amp;" vers "&amp;INDEX(10_Lieux!$L:$L,V570)&amp;" : env. "&amp;I570&amp;" km, "&amp;J570&amp;" de route. Devis personnalisé, standard 24h/24 et 7j/7."</f>
        <v>Chauffeur privé de l'aéroport Paris-Orly vers Rennes : env. 384 km, 4 h de route. Devis personnalisé, standard 24h/24 et 7j/7.</v>
      </c>
      <c r="R570" s="14" t="n">
        <f aca="false">LEN(Q570)</f>
        <v>126</v>
      </c>
      <c r="S570" s="14" t="str">
        <f aca="false">INDEX(10_Lieux!$C:$C,U570)</f>
        <v>France</v>
      </c>
      <c r="T570" s="14" t="str">
        <f aca="false">INDEX(10_Lieux!$C:$C,V570)</f>
        <v>France</v>
      </c>
      <c r="U570" s="14" t="n">
        <f aca="false">MATCH(A570,10_Lieux!$A:$A,0)</f>
        <v>133</v>
      </c>
      <c r="V570" s="14" t="n">
        <f aca="false">MATCH(B570,10_Lieux!$A:$A,0)</f>
        <v>49</v>
      </c>
      <c r="W570" s="14" t="n">
        <f aca="false">ROUND(6371*2*ASIN(SQRT(SIN(RADIANS(INDEX(10_Lieux!$F:$F,V570)-INDEX(10_Lieux!$F:$F,U570))/2)^2+COS(RADIANS(INDEX(10_Lieux!$F:$F,U570)))*COS(RADIANS(INDEX(10_Lieux!$F:$F,V570)))*SIN(RADIANS(INDEX(10_Lieux!$G:$G,V570)-INDEX(10_Lieux!$G:$G,U570))/2)^2)),1)</f>
        <v>306.8</v>
      </c>
      <c r="X570" s="14" t="n">
        <f aca="false">ROUND(I570/IF(I570&lt;p_seuil_vitesse,p_vit_lente,p_vit_rapide)*60/15,0)*15</f>
        <v>240</v>
      </c>
      <c r="Y570" s="14" t="n">
        <f aca="false">MAX(IF(INDEX(10_Lieux!$B:$B,U570)&lt;&gt;"Ville",INDEX(10_Lieux!$I:$I,U570),0),IF(INDEX(10_Lieux!$B:$B,V570)&lt;&gt;"Ville",INDEX(10_Lieux!$I:$I,V570),0))</f>
        <v>500</v>
      </c>
      <c r="Z570" s="14" t="str">
        <f aca="false">A570&amp;"|"&amp;B570</f>
        <v>Paris-Orly|Rennes</v>
      </c>
      <c r="AA570" s="14" t="str">
        <f aca="false">IF(I570&lt;p_local,"Local",IF(I570&lt;p_vv_min,"Courte distance",IF(I570&lt;p_tres_long,"Longue distance","Très longue distance")))</f>
        <v>Longue distance</v>
      </c>
    </row>
    <row r="571" customFormat="false" ht="15" hidden="false" customHeight="true" outlineLevel="0" collapsed="false">
      <c r="A571" s="1" t="s">
        <v>142</v>
      </c>
      <c r="B571" s="1" t="s">
        <v>698</v>
      </c>
      <c r="C571" s="1" t="s">
        <v>35</v>
      </c>
      <c r="D571" s="1" t="s">
        <v>653</v>
      </c>
      <c r="E571" s="1" t="s">
        <v>718</v>
      </c>
      <c r="F571" s="14" t="s">
        <v>40</v>
      </c>
      <c r="G571" s="14" t="str">
        <f aca="false">IF(I571&lt;p_local,"Local → page infra",IF(H571&gt;=p_ph1,"Phase 1",IF(H571&gt;=p_ph2,"Phase 2","Phase 3")))</f>
        <v>Phase 2</v>
      </c>
      <c r="H571" s="14" t="n">
        <f aca="false">IF(I571&lt;p_local,0,IF(C571="Aéroport → Aéroport",p_pts_plein,IF(Y571&gt;0,IF(I571&lt;=Y571,p_pts_plein,IF(I571&lt;=p_mult2*Y571,p_pts_moyen,p_pts_r3)),IF(I571&gt;=p_vv_min,p_pts_plein,IF(I571&gt;=p_vv_moy,p_pts_moyen,p_pts_court))))+IF(INDEX(10_Lieux!$D:$D,U571)=1,p_prio1,p_prio2)+IF(INDEX(10_Lieux!$D:$D,V571)=1,p_prio1,p_prio2)+IF(K571="Oui",p_tf,0)+p_hub*((INDEX(10_Lieux!$H:$H,U571)="Hub")+(INDEX(10_Lieux!$H:$H,V571)="Hub"))+IF(OR(INDEX(10_Lieux!$H:$H,U571)="Premium",INDEX(10_Lieux!$H:$H,V571)="Premium"),p_prem,0))</f>
        <v>65</v>
      </c>
      <c r="I571" s="14" t="n">
        <f aca="false">ROUND(W571*p_facteur,0)</f>
        <v>384</v>
      </c>
      <c r="J571" s="14" t="str">
        <f aca="false">IF(X571&lt;60,X571&amp;" min",INT(X571/60)&amp;" h"&amp;IF(MOD(X571,60)=0,""," "&amp;TEXT(MOD(X571,60),"00")))</f>
        <v>4 h</v>
      </c>
      <c r="K571" s="14" t="str">
        <f aca="false">IF(S571&lt;&gt;T571,"Oui","Non")</f>
        <v>Non</v>
      </c>
      <c r="L571" s="14" t="str">
        <f aca="false">IF(AND(INDEX(10_Lieux!$B:$B,U571)="Ville",INDEX(10_Lieux!$B:$B,V571)="Ville"),"/chauffeur-prive/"&amp;INDEX(10_Lieux!$E:$E,U571)&amp;"-"&amp;INDEX(10_Lieux!$E:$E,V571)&amp;"/","/chauffeur-prive/"&amp;INDEX(10_Lieux!$E:$E,U571)&amp;"/"&amp;INDEX(10_Lieux!$E:$E,V571)&amp;"/")</f>
        <v>/chauffeur-prive/rennes/aeroport-paris-orly/</v>
      </c>
      <c r="M571" s="14" t="str">
        <f aca="false">IFERROR(INDEX($L:$L,MATCH(B571&amp;"|"&amp;A571,$Z:$Z,0)),"—")</f>
        <v>/chauffeur-prive/aeroport-paris-orly/rennes/</v>
      </c>
      <c r="N571" s="14" t="str">
        <f aca="false">IF(LEN("Chauffeur privé "&amp;INDEX(10_Lieux!$J:$J,U571)&amp;" → "&amp;INDEX(10_Lieux!$J:$J,V571)&amp;" | 24h/24")&gt;60,"Chauffeur privé "&amp;INDEX(10_Lieux!$J:$J,U571)&amp;" → "&amp;INDEX(10_Lieux!$J:$J,V571),"Chauffeur privé "&amp;INDEX(10_Lieux!$J:$J,U571)&amp;" → "&amp;INDEX(10_Lieux!$J:$J,V571)&amp;" | 24h/24")</f>
        <v>Chauffeur privé Rennes → Aéroport Paris-Orly | 24h/24</v>
      </c>
      <c r="O571" s="14" t="n">
        <f aca="false">LEN(N571)</f>
        <v>53</v>
      </c>
      <c r="P571" s="14" t="str">
        <f aca="false">"Chauffeur privé "&amp;INDEX(10_Lieux!$K:$K,U571)&amp;" vers "&amp;INDEX(10_Lieux!$L:$L,V571)</f>
        <v>Chauffeur privé de Rennes vers l'aéroport Paris-Orly</v>
      </c>
      <c r="Q571" s="14" t="str">
        <f aca="false">"Chauffeur privé "&amp;INDEX(10_Lieux!$K:$K,U571)&amp;" vers "&amp;INDEX(10_Lieux!$L:$L,V571)&amp;" : env. "&amp;I571&amp;" km, "&amp;J571&amp;" de route. Devis personnalisé, standard 24h/24 et 7j/7."</f>
        <v>Chauffeur privé de Rennes vers l'aéroport Paris-Orly : env. 384 km, 4 h de route. Devis personnalisé, standard 24h/24 et 7j/7.</v>
      </c>
      <c r="R571" s="14" t="n">
        <f aca="false">LEN(Q571)</f>
        <v>126</v>
      </c>
      <c r="S571" s="14" t="str">
        <f aca="false">INDEX(10_Lieux!$C:$C,U571)</f>
        <v>France</v>
      </c>
      <c r="T571" s="14" t="str">
        <f aca="false">INDEX(10_Lieux!$C:$C,V571)</f>
        <v>France</v>
      </c>
      <c r="U571" s="14" t="n">
        <f aca="false">MATCH(A571,10_Lieux!$A:$A,0)</f>
        <v>49</v>
      </c>
      <c r="V571" s="14" t="n">
        <f aca="false">MATCH(B571,10_Lieux!$A:$A,0)</f>
        <v>133</v>
      </c>
      <c r="W571" s="14" t="n">
        <f aca="false">ROUND(6371*2*ASIN(SQRT(SIN(RADIANS(INDEX(10_Lieux!$F:$F,V571)-INDEX(10_Lieux!$F:$F,U571))/2)^2+COS(RADIANS(INDEX(10_Lieux!$F:$F,U571)))*COS(RADIANS(INDEX(10_Lieux!$F:$F,V571)))*SIN(RADIANS(INDEX(10_Lieux!$G:$G,V571)-INDEX(10_Lieux!$G:$G,U571))/2)^2)),1)</f>
        <v>306.8</v>
      </c>
      <c r="X571" s="14" t="n">
        <f aca="false">ROUND(I571/IF(I571&lt;p_seuil_vitesse,p_vit_lente,p_vit_rapide)*60/15,0)*15</f>
        <v>240</v>
      </c>
      <c r="Y571" s="14" t="n">
        <f aca="false">MAX(IF(INDEX(10_Lieux!$B:$B,U571)&lt;&gt;"Ville",INDEX(10_Lieux!$I:$I,U571),0),IF(INDEX(10_Lieux!$B:$B,V571)&lt;&gt;"Ville",INDEX(10_Lieux!$I:$I,V571),0))</f>
        <v>500</v>
      </c>
      <c r="Z571" s="14" t="str">
        <f aca="false">A571&amp;"|"&amp;B571</f>
        <v>Rennes|Paris-Orly</v>
      </c>
      <c r="AA571" s="14" t="str">
        <f aca="false">IF(I571&lt;p_local,"Local",IF(I571&lt;p_vv_min,"Courte distance",IF(I571&lt;p_tres_long,"Longue distance","Très longue distance")))</f>
        <v>Longue distance</v>
      </c>
    </row>
    <row r="572" customFormat="false" ht="15" hidden="false" customHeight="true" outlineLevel="0" collapsed="false">
      <c r="A572" s="1" t="s">
        <v>698</v>
      </c>
      <c r="B572" s="1" t="s">
        <v>144</v>
      </c>
      <c r="C572" s="1" t="s">
        <v>34</v>
      </c>
      <c r="D572" s="1" t="s">
        <v>653</v>
      </c>
      <c r="E572" s="1" t="s">
        <v>719</v>
      </c>
      <c r="F572" s="14" t="s">
        <v>40</v>
      </c>
      <c r="G572" s="14" t="str">
        <f aca="false">IF(I572&lt;p_local,"Local → page infra",IF(H572&gt;=p_ph1,"Phase 1",IF(H572&gt;=p_ph2,"Phase 2","Phase 3")))</f>
        <v>Phase 2</v>
      </c>
      <c r="H572" s="14" t="n">
        <f aca="false">IF(I572&lt;p_local,0,IF(C572="Aéroport → Aéroport",p_pts_plein,IF(Y572&gt;0,IF(I572&lt;=Y572,p_pts_plein,IF(I572&lt;=p_mult2*Y572,p_pts_moyen,p_pts_r3)),IF(I572&gt;=p_vv_min,p_pts_plein,IF(I572&gt;=p_vv_moy,p_pts_moyen,p_pts_court))))+IF(INDEX(10_Lieux!$D:$D,U572)=1,p_prio1,p_prio2)+IF(INDEX(10_Lieux!$D:$D,V572)=1,p_prio1,p_prio2)+IF(K572="Oui",p_tf,0)+p_hub*((INDEX(10_Lieux!$H:$H,U572)="Hub")+(INDEX(10_Lieux!$H:$H,V572)="Hub"))+IF(OR(INDEX(10_Lieux!$H:$H,U572)="Premium",INDEX(10_Lieux!$H:$H,V572)="Premium"),p_prem,0))</f>
        <v>70</v>
      </c>
      <c r="I572" s="14" t="n">
        <f aca="false">ROUND(W572*p_facteur,0)</f>
        <v>315</v>
      </c>
      <c r="J572" s="14" t="str">
        <f aca="false">IF(X572&lt;60,X572&amp;" min",INT(X572/60)&amp;" h"&amp;IF(MOD(X572,60)=0,""," "&amp;TEXT(MOD(X572,60),"00")))</f>
        <v>3 h 15</v>
      </c>
      <c r="K572" s="14" t="str">
        <f aca="false">IF(S572&lt;&gt;T572,"Oui","Non")</f>
        <v>Non</v>
      </c>
      <c r="L572" s="14" t="str">
        <f aca="false">IF(AND(INDEX(10_Lieux!$B:$B,U572)="Ville",INDEX(10_Lieux!$B:$B,V572)="Ville"),"/chauffeur-prive/"&amp;INDEX(10_Lieux!$E:$E,U572)&amp;"-"&amp;INDEX(10_Lieux!$E:$E,V572)&amp;"/","/chauffeur-prive/"&amp;INDEX(10_Lieux!$E:$E,U572)&amp;"/"&amp;INDEX(10_Lieux!$E:$E,V572)&amp;"/")</f>
        <v>/chauffeur-prive/aeroport-paris-orly/dijon/</v>
      </c>
      <c r="M572" s="14" t="str">
        <f aca="false">IFERROR(INDEX($L:$L,MATCH(B572&amp;"|"&amp;A572,$Z:$Z,0)),"—")</f>
        <v>/chauffeur-prive/dijon/aeroport-paris-orly/</v>
      </c>
      <c r="N572" s="14" t="str">
        <f aca="false">IF(LEN("Chauffeur privé "&amp;INDEX(10_Lieux!$J:$J,U572)&amp;" → "&amp;INDEX(10_Lieux!$J:$J,V572)&amp;" | 24h/24")&gt;60,"Chauffeur privé "&amp;INDEX(10_Lieux!$J:$J,U572)&amp;" → "&amp;INDEX(10_Lieux!$J:$J,V572),"Chauffeur privé "&amp;INDEX(10_Lieux!$J:$J,U572)&amp;" → "&amp;INDEX(10_Lieux!$J:$J,V572)&amp;" | 24h/24")</f>
        <v>Chauffeur privé Aéroport Paris-Orly → Dijon | 24h/24</v>
      </c>
      <c r="O572" s="14" t="n">
        <f aca="false">LEN(N572)</f>
        <v>52</v>
      </c>
      <c r="P572" s="14" t="str">
        <f aca="false">"Chauffeur privé "&amp;INDEX(10_Lieux!$K:$K,U572)&amp;" vers "&amp;INDEX(10_Lieux!$L:$L,V572)</f>
        <v>Chauffeur privé de l'aéroport Paris-Orly vers Dijon</v>
      </c>
      <c r="Q572" s="14" t="str">
        <f aca="false">"Chauffeur privé "&amp;INDEX(10_Lieux!$K:$K,U572)&amp;" vers "&amp;INDEX(10_Lieux!$L:$L,V572)&amp;" : env. "&amp;I572&amp;" km, "&amp;J572&amp;" de route. Devis personnalisé, standard 24h/24 et 7j/7."</f>
        <v>Chauffeur privé de l'aéroport Paris-Orly vers Dijon : env. 315 km, 3 h 15 de route. Devis personnalisé, standard 24h/24 et 7j/7.</v>
      </c>
      <c r="R572" s="14" t="n">
        <f aca="false">LEN(Q572)</f>
        <v>128</v>
      </c>
      <c r="S572" s="14" t="str">
        <f aca="false">INDEX(10_Lieux!$C:$C,U572)</f>
        <v>France</v>
      </c>
      <c r="T572" s="14" t="str">
        <f aca="false">INDEX(10_Lieux!$C:$C,V572)</f>
        <v>France</v>
      </c>
      <c r="U572" s="14" t="n">
        <f aca="false">MATCH(A572,10_Lieux!$A:$A,0)</f>
        <v>133</v>
      </c>
      <c r="V572" s="14" t="n">
        <f aca="false">MATCH(B572,10_Lieux!$A:$A,0)</f>
        <v>23</v>
      </c>
      <c r="W572" s="14" t="n">
        <f aca="false">ROUND(6371*2*ASIN(SQRT(SIN(RADIANS(INDEX(10_Lieux!$F:$F,V572)-INDEX(10_Lieux!$F:$F,U572))/2)^2+COS(RADIANS(INDEX(10_Lieux!$F:$F,U572)))*COS(RADIANS(INDEX(10_Lieux!$F:$F,V572)))*SIN(RADIANS(INDEX(10_Lieux!$G:$G,V572)-INDEX(10_Lieux!$G:$G,U572))/2)^2)),1)</f>
        <v>251.9</v>
      </c>
      <c r="X572" s="14" t="n">
        <f aca="false">ROUND(I572/IF(I572&lt;p_seuil_vitesse,p_vit_lente,p_vit_rapide)*60/15,0)*15</f>
        <v>195</v>
      </c>
      <c r="Y572" s="14" t="n">
        <f aca="false">MAX(IF(INDEX(10_Lieux!$B:$B,U572)&lt;&gt;"Ville",INDEX(10_Lieux!$I:$I,U572),0),IF(INDEX(10_Lieux!$B:$B,V572)&lt;&gt;"Ville",INDEX(10_Lieux!$I:$I,V572),0))</f>
        <v>500</v>
      </c>
      <c r="Z572" s="14" t="str">
        <f aca="false">A572&amp;"|"&amp;B572</f>
        <v>Paris-Orly|Dijon</v>
      </c>
      <c r="AA572" s="14" t="str">
        <f aca="false">IF(I572&lt;p_local,"Local",IF(I572&lt;p_vv_min,"Courte distance",IF(I572&lt;p_tres_long,"Longue distance","Très longue distance")))</f>
        <v>Longue distance</v>
      </c>
    </row>
    <row r="573" customFormat="false" ht="15" hidden="false" customHeight="true" outlineLevel="0" collapsed="false">
      <c r="A573" s="1" t="s">
        <v>144</v>
      </c>
      <c r="B573" s="1" t="s">
        <v>698</v>
      </c>
      <c r="C573" s="1" t="s">
        <v>35</v>
      </c>
      <c r="D573" s="1" t="s">
        <v>653</v>
      </c>
      <c r="E573" s="1" t="s">
        <v>720</v>
      </c>
      <c r="F573" s="14" t="s">
        <v>40</v>
      </c>
      <c r="G573" s="14" t="str">
        <f aca="false">IF(I573&lt;p_local,"Local → page infra",IF(H573&gt;=p_ph1,"Phase 1",IF(H573&gt;=p_ph2,"Phase 2","Phase 3")))</f>
        <v>Phase 2</v>
      </c>
      <c r="H573" s="14" t="n">
        <f aca="false">IF(I573&lt;p_local,0,IF(C573="Aéroport → Aéroport",p_pts_plein,IF(Y573&gt;0,IF(I573&lt;=Y573,p_pts_plein,IF(I573&lt;=p_mult2*Y573,p_pts_moyen,p_pts_r3)),IF(I573&gt;=p_vv_min,p_pts_plein,IF(I573&gt;=p_vv_moy,p_pts_moyen,p_pts_court))))+IF(INDEX(10_Lieux!$D:$D,U573)=1,p_prio1,p_prio2)+IF(INDEX(10_Lieux!$D:$D,V573)=1,p_prio1,p_prio2)+IF(K573="Oui",p_tf,0)+p_hub*((INDEX(10_Lieux!$H:$H,U573)="Hub")+(INDEX(10_Lieux!$H:$H,V573)="Hub"))+IF(OR(INDEX(10_Lieux!$H:$H,U573)="Premium",INDEX(10_Lieux!$H:$H,V573)="Premium"),p_prem,0))</f>
        <v>70</v>
      </c>
      <c r="I573" s="14" t="n">
        <f aca="false">ROUND(W573*p_facteur,0)</f>
        <v>315</v>
      </c>
      <c r="J573" s="14" t="str">
        <f aca="false">IF(X573&lt;60,X573&amp;" min",INT(X573/60)&amp;" h"&amp;IF(MOD(X573,60)=0,""," "&amp;TEXT(MOD(X573,60),"00")))</f>
        <v>3 h 15</v>
      </c>
      <c r="K573" s="14" t="str">
        <f aca="false">IF(S573&lt;&gt;T573,"Oui","Non")</f>
        <v>Non</v>
      </c>
      <c r="L573" s="14" t="str">
        <f aca="false">IF(AND(INDEX(10_Lieux!$B:$B,U573)="Ville",INDEX(10_Lieux!$B:$B,V573)="Ville"),"/chauffeur-prive/"&amp;INDEX(10_Lieux!$E:$E,U573)&amp;"-"&amp;INDEX(10_Lieux!$E:$E,V573)&amp;"/","/chauffeur-prive/"&amp;INDEX(10_Lieux!$E:$E,U573)&amp;"/"&amp;INDEX(10_Lieux!$E:$E,V573)&amp;"/")</f>
        <v>/chauffeur-prive/dijon/aeroport-paris-orly/</v>
      </c>
      <c r="M573" s="14" t="str">
        <f aca="false">IFERROR(INDEX($L:$L,MATCH(B573&amp;"|"&amp;A573,$Z:$Z,0)),"—")</f>
        <v>/chauffeur-prive/aeroport-paris-orly/dijon/</v>
      </c>
      <c r="N573" s="14" t="str">
        <f aca="false">IF(LEN("Chauffeur privé "&amp;INDEX(10_Lieux!$J:$J,U573)&amp;" → "&amp;INDEX(10_Lieux!$J:$J,V573)&amp;" | 24h/24")&gt;60,"Chauffeur privé "&amp;INDEX(10_Lieux!$J:$J,U573)&amp;" → "&amp;INDEX(10_Lieux!$J:$J,V573),"Chauffeur privé "&amp;INDEX(10_Lieux!$J:$J,U573)&amp;" → "&amp;INDEX(10_Lieux!$J:$J,V573)&amp;" | 24h/24")</f>
        <v>Chauffeur privé Dijon → Aéroport Paris-Orly | 24h/24</v>
      </c>
      <c r="O573" s="14" t="n">
        <f aca="false">LEN(N573)</f>
        <v>52</v>
      </c>
      <c r="P573" s="14" t="str">
        <f aca="false">"Chauffeur privé "&amp;INDEX(10_Lieux!$K:$K,U573)&amp;" vers "&amp;INDEX(10_Lieux!$L:$L,V573)</f>
        <v>Chauffeur privé de Dijon vers l'aéroport Paris-Orly</v>
      </c>
      <c r="Q573" s="14" t="str">
        <f aca="false">"Chauffeur privé "&amp;INDEX(10_Lieux!$K:$K,U573)&amp;" vers "&amp;INDEX(10_Lieux!$L:$L,V573)&amp;" : env. "&amp;I573&amp;" km, "&amp;J573&amp;" de route. Devis personnalisé, standard 24h/24 et 7j/7."</f>
        <v>Chauffeur privé de Dijon vers l'aéroport Paris-Orly : env. 315 km, 3 h 15 de route. Devis personnalisé, standard 24h/24 et 7j/7.</v>
      </c>
      <c r="R573" s="14" t="n">
        <f aca="false">LEN(Q573)</f>
        <v>128</v>
      </c>
      <c r="S573" s="14" t="str">
        <f aca="false">INDEX(10_Lieux!$C:$C,U573)</f>
        <v>France</v>
      </c>
      <c r="T573" s="14" t="str">
        <f aca="false">INDEX(10_Lieux!$C:$C,V573)</f>
        <v>France</v>
      </c>
      <c r="U573" s="14" t="n">
        <f aca="false">MATCH(A573,10_Lieux!$A:$A,0)</f>
        <v>23</v>
      </c>
      <c r="V573" s="14" t="n">
        <f aca="false">MATCH(B573,10_Lieux!$A:$A,0)</f>
        <v>133</v>
      </c>
      <c r="W573" s="14" t="n">
        <f aca="false">ROUND(6371*2*ASIN(SQRT(SIN(RADIANS(INDEX(10_Lieux!$F:$F,V573)-INDEX(10_Lieux!$F:$F,U573))/2)^2+COS(RADIANS(INDEX(10_Lieux!$F:$F,U573)))*COS(RADIANS(INDEX(10_Lieux!$F:$F,V573)))*SIN(RADIANS(INDEX(10_Lieux!$G:$G,V573)-INDEX(10_Lieux!$G:$G,U573))/2)^2)),1)</f>
        <v>251.9</v>
      </c>
      <c r="X573" s="14" t="n">
        <f aca="false">ROUND(I573/IF(I573&lt;p_seuil_vitesse,p_vit_lente,p_vit_rapide)*60/15,0)*15</f>
        <v>195</v>
      </c>
      <c r="Y573" s="14" t="n">
        <f aca="false">MAX(IF(INDEX(10_Lieux!$B:$B,U573)&lt;&gt;"Ville",INDEX(10_Lieux!$I:$I,U573),0),IF(INDEX(10_Lieux!$B:$B,V573)&lt;&gt;"Ville",INDEX(10_Lieux!$I:$I,V573),0))</f>
        <v>500</v>
      </c>
      <c r="Z573" s="14" t="str">
        <f aca="false">A573&amp;"|"&amp;B573</f>
        <v>Dijon|Paris-Orly</v>
      </c>
      <c r="AA573" s="14" t="str">
        <f aca="false">IF(I573&lt;p_local,"Local",IF(I573&lt;p_vv_min,"Courte distance",IF(I573&lt;p_tres_long,"Longue distance","Très longue distance")))</f>
        <v>Longue distance</v>
      </c>
    </row>
    <row r="574" customFormat="false" ht="15" hidden="false" customHeight="true" outlineLevel="0" collapsed="false">
      <c r="A574" s="1" t="s">
        <v>698</v>
      </c>
      <c r="B574" s="1" t="s">
        <v>146</v>
      </c>
      <c r="C574" s="1" t="s">
        <v>34</v>
      </c>
      <c r="D574" s="1" t="s">
        <v>653</v>
      </c>
      <c r="E574" s="1" t="s">
        <v>721</v>
      </c>
      <c r="F574" s="14" t="s">
        <v>40</v>
      </c>
      <c r="G574" s="14" t="str">
        <f aca="false">IF(I574&lt;p_local,"Local → page infra",IF(H574&gt;=p_ph1,"Phase 1",IF(H574&gt;=p_ph2,"Phase 2","Phase 3")))</f>
        <v>Phase 3</v>
      </c>
      <c r="H574" s="14" t="n">
        <f aca="false">IF(I574&lt;p_local,0,IF(C574="Aéroport → Aéroport",p_pts_plein,IF(Y574&gt;0,IF(I574&lt;=Y574,p_pts_plein,IF(I574&lt;=p_mult2*Y574,p_pts_moyen,p_pts_r3)),IF(I574&gt;=p_vv_min,p_pts_plein,IF(I574&gt;=p_vv_moy,p_pts_moyen,p_pts_court))))+IF(INDEX(10_Lieux!$D:$D,U574)=1,p_prio1,p_prio2)+IF(INDEX(10_Lieux!$D:$D,V574)=1,p_prio1,p_prio2)+IF(K574="Oui",p_tf,0)+p_hub*((INDEX(10_Lieux!$H:$H,U574)="Hub")+(INDEX(10_Lieux!$H:$H,V574)="Hub"))+IF(OR(INDEX(10_Lieux!$H:$H,U574)="Premium",INDEX(10_Lieux!$H:$H,V574)="Premium"),p_prem,0))</f>
        <v>55</v>
      </c>
      <c r="I574" s="14" t="n">
        <f aca="false">ROUND(W574*p_facteur,0)</f>
        <v>585</v>
      </c>
      <c r="J574" s="14" t="str">
        <f aca="false">IF(X574&lt;60,X574&amp;" min",INT(X574/60)&amp;" h"&amp;IF(MOD(X574,60)=0,""," "&amp;TEXT(MOD(X574,60),"00")))</f>
        <v>6 h 15</v>
      </c>
      <c r="K574" s="14" t="str">
        <f aca="false">IF(S574&lt;&gt;T574,"Oui","Non")</f>
        <v>Non</v>
      </c>
      <c r="L574" s="14" t="str">
        <f aca="false">IF(AND(INDEX(10_Lieux!$B:$B,U574)="Ville",INDEX(10_Lieux!$B:$B,V574)="Ville"),"/chauffeur-prive/"&amp;INDEX(10_Lieux!$E:$E,U574)&amp;"-"&amp;INDEX(10_Lieux!$E:$E,V574)&amp;"/","/chauffeur-prive/"&amp;INDEX(10_Lieux!$E:$E,U574)&amp;"/"&amp;INDEX(10_Lieux!$E:$E,V574)&amp;"/")</f>
        <v>/chauffeur-prive/aeroport-paris-orly/grenoble/</v>
      </c>
      <c r="M574" s="14" t="str">
        <f aca="false">IFERROR(INDEX($L:$L,MATCH(B574&amp;"|"&amp;A574,$Z:$Z,0)),"—")</f>
        <v>/chauffeur-prive/grenoble/aeroport-paris-orly/</v>
      </c>
      <c r="N574" s="14" t="str">
        <f aca="false">IF(LEN("Chauffeur privé "&amp;INDEX(10_Lieux!$J:$J,U574)&amp;" → "&amp;INDEX(10_Lieux!$J:$J,V574)&amp;" | 24h/24")&gt;60,"Chauffeur privé "&amp;INDEX(10_Lieux!$J:$J,U574)&amp;" → "&amp;INDEX(10_Lieux!$J:$J,V574),"Chauffeur privé "&amp;INDEX(10_Lieux!$J:$J,U574)&amp;" → "&amp;INDEX(10_Lieux!$J:$J,V574)&amp;" | 24h/24")</f>
        <v>Chauffeur privé Aéroport Paris-Orly → Grenoble | 24h/24</v>
      </c>
      <c r="O574" s="14" t="n">
        <f aca="false">LEN(N574)</f>
        <v>55</v>
      </c>
      <c r="P574" s="14" t="str">
        <f aca="false">"Chauffeur privé "&amp;INDEX(10_Lieux!$K:$K,U574)&amp;" vers "&amp;INDEX(10_Lieux!$L:$L,V574)</f>
        <v>Chauffeur privé de l'aéroport Paris-Orly vers Grenoble</v>
      </c>
      <c r="Q574" s="14" t="str">
        <f aca="false">"Chauffeur privé "&amp;INDEX(10_Lieux!$K:$K,U574)&amp;" vers "&amp;INDEX(10_Lieux!$L:$L,V574)&amp;" : env. "&amp;I574&amp;" km, "&amp;J574&amp;" de route. Devis personnalisé, standard 24h/24 et 7j/7."</f>
        <v>Chauffeur privé de l'aéroport Paris-Orly vers Grenoble : env. 585 km, 6 h 15 de route. Devis personnalisé, standard 24h/24 et 7j/7.</v>
      </c>
      <c r="R574" s="14" t="n">
        <f aca="false">LEN(Q574)</f>
        <v>131</v>
      </c>
      <c r="S574" s="14" t="str">
        <f aca="false">INDEX(10_Lieux!$C:$C,U574)</f>
        <v>France</v>
      </c>
      <c r="T574" s="14" t="str">
        <f aca="false">INDEX(10_Lieux!$C:$C,V574)</f>
        <v>France</v>
      </c>
      <c r="U574" s="14" t="n">
        <f aca="false">MATCH(A574,10_Lieux!$A:$A,0)</f>
        <v>133</v>
      </c>
      <c r="V574" s="14" t="n">
        <f aca="false">MATCH(B574,10_Lieux!$A:$A,0)</f>
        <v>9</v>
      </c>
      <c r="W574" s="14" t="n">
        <f aca="false">ROUND(6371*2*ASIN(SQRT(SIN(RADIANS(INDEX(10_Lieux!$F:$F,V574)-INDEX(10_Lieux!$F:$F,U574))/2)^2+COS(RADIANS(INDEX(10_Lieux!$F:$F,U574)))*COS(RADIANS(INDEX(10_Lieux!$F:$F,V574)))*SIN(RADIANS(INDEX(10_Lieux!$G:$G,V574)-INDEX(10_Lieux!$G:$G,U574))/2)^2)),1)</f>
        <v>467.8</v>
      </c>
      <c r="X574" s="14" t="n">
        <f aca="false">ROUND(I574/IF(I574&lt;p_seuil_vitesse,p_vit_lente,p_vit_rapide)*60/15,0)*15</f>
        <v>375</v>
      </c>
      <c r="Y574" s="14" t="n">
        <f aca="false">MAX(IF(INDEX(10_Lieux!$B:$B,U574)&lt;&gt;"Ville",INDEX(10_Lieux!$I:$I,U574),0),IF(INDEX(10_Lieux!$B:$B,V574)&lt;&gt;"Ville",INDEX(10_Lieux!$I:$I,V574),0))</f>
        <v>500</v>
      </c>
      <c r="Z574" s="14" t="str">
        <f aca="false">A574&amp;"|"&amp;B574</f>
        <v>Paris-Orly|Grenoble</v>
      </c>
      <c r="AA574" s="14" t="str">
        <f aca="false">IF(I574&lt;p_local,"Local",IF(I574&lt;p_vv_min,"Courte distance",IF(I574&lt;p_tres_long,"Longue distance","Très longue distance")))</f>
        <v>Longue distance</v>
      </c>
    </row>
    <row r="575" customFormat="false" ht="15" hidden="false" customHeight="true" outlineLevel="0" collapsed="false">
      <c r="A575" s="1" t="s">
        <v>146</v>
      </c>
      <c r="B575" s="1" t="s">
        <v>698</v>
      </c>
      <c r="C575" s="1" t="s">
        <v>35</v>
      </c>
      <c r="D575" s="1" t="s">
        <v>653</v>
      </c>
      <c r="E575" s="1" t="s">
        <v>722</v>
      </c>
      <c r="F575" s="14" t="s">
        <v>40</v>
      </c>
      <c r="G575" s="14" t="str">
        <f aca="false">IF(I575&lt;p_local,"Local → page infra",IF(H575&gt;=p_ph1,"Phase 1",IF(H575&gt;=p_ph2,"Phase 2","Phase 3")))</f>
        <v>Phase 3</v>
      </c>
      <c r="H575" s="14" t="n">
        <f aca="false">IF(I575&lt;p_local,0,IF(C575="Aéroport → Aéroport",p_pts_plein,IF(Y575&gt;0,IF(I575&lt;=Y575,p_pts_plein,IF(I575&lt;=p_mult2*Y575,p_pts_moyen,p_pts_r3)),IF(I575&gt;=p_vv_min,p_pts_plein,IF(I575&gt;=p_vv_moy,p_pts_moyen,p_pts_court))))+IF(INDEX(10_Lieux!$D:$D,U575)=1,p_prio1,p_prio2)+IF(INDEX(10_Lieux!$D:$D,V575)=1,p_prio1,p_prio2)+IF(K575="Oui",p_tf,0)+p_hub*((INDEX(10_Lieux!$H:$H,U575)="Hub")+(INDEX(10_Lieux!$H:$H,V575)="Hub"))+IF(OR(INDEX(10_Lieux!$H:$H,U575)="Premium",INDEX(10_Lieux!$H:$H,V575)="Premium"),p_prem,0))</f>
        <v>55</v>
      </c>
      <c r="I575" s="14" t="n">
        <f aca="false">ROUND(W575*p_facteur,0)</f>
        <v>585</v>
      </c>
      <c r="J575" s="14" t="str">
        <f aca="false">IF(X575&lt;60,X575&amp;" min",INT(X575/60)&amp;" h"&amp;IF(MOD(X575,60)=0,""," "&amp;TEXT(MOD(X575,60),"00")))</f>
        <v>6 h 15</v>
      </c>
      <c r="K575" s="14" t="str">
        <f aca="false">IF(S575&lt;&gt;T575,"Oui","Non")</f>
        <v>Non</v>
      </c>
      <c r="L575" s="14" t="str">
        <f aca="false">IF(AND(INDEX(10_Lieux!$B:$B,U575)="Ville",INDEX(10_Lieux!$B:$B,V575)="Ville"),"/chauffeur-prive/"&amp;INDEX(10_Lieux!$E:$E,U575)&amp;"-"&amp;INDEX(10_Lieux!$E:$E,V575)&amp;"/","/chauffeur-prive/"&amp;INDEX(10_Lieux!$E:$E,U575)&amp;"/"&amp;INDEX(10_Lieux!$E:$E,V575)&amp;"/")</f>
        <v>/chauffeur-prive/grenoble/aeroport-paris-orly/</v>
      </c>
      <c r="M575" s="14" t="str">
        <f aca="false">IFERROR(INDEX($L:$L,MATCH(B575&amp;"|"&amp;A575,$Z:$Z,0)),"—")</f>
        <v>/chauffeur-prive/aeroport-paris-orly/grenoble/</v>
      </c>
      <c r="N575" s="14" t="str">
        <f aca="false">IF(LEN("Chauffeur privé "&amp;INDEX(10_Lieux!$J:$J,U575)&amp;" → "&amp;INDEX(10_Lieux!$J:$J,V575)&amp;" | 24h/24")&gt;60,"Chauffeur privé "&amp;INDEX(10_Lieux!$J:$J,U575)&amp;" → "&amp;INDEX(10_Lieux!$J:$J,V575),"Chauffeur privé "&amp;INDEX(10_Lieux!$J:$J,U575)&amp;" → "&amp;INDEX(10_Lieux!$J:$J,V575)&amp;" | 24h/24")</f>
        <v>Chauffeur privé Grenoble → Aéroport Paris-Orly | 24h/24</v>
      </c>
      <c r="O575" s="14" t="n">
        <f aca="false">LEN(N575)</f>
        <v>55</v>
      </c>
      <c r="P575" s="14" t="str">
        <f aca="false">"Chauffeur privé "&amp;INDEX(10_Lieux!$K:$K,U575)&amp;" vers "&amp;INDEX(10_Lieux!$L:$L,V575)</f>
        <v>Chauffeur privé de Grenoble vers l'aéroport Paris-Orly</v>
      </c>
      <c r="Q575" s="14" t="str">
        <f aca="false">"Chauffeur privé "&amp;INDEX(10_Lieux!$K:$K,U575)&amp;" vers "&amp;INDEX(10_Lieux!$L:$L,V575)&amp;" : env. "&amp;I575&amp;" km, "&amp;J575&amp;" de route. Devis personnalisé, standard 24h/24 et 7j/7."</f>
        <v>Chauffeur privé de Grenoble vers l'aéroport Paris-Orly : env. 585 km, 6 h 15 de route. Devis personnalisé, standard 24h/24 et 7j/7.</v>
      </c>
      <c r="R575" s="14" t="n">
        <f aca="false">LEN(Q575)</f>
        <v>131</v>
      </c>
      <c r="S575" s="14" t="str">
        <f aca="false">INDEX(10_Lieux!$C:$C,U575)</f>
        <v>France</v>
      </c>
      <c r="T575" s="14" t="str">
        <f aca="false">INDEX(10_Lieux!$C:$C,V575)</f>
        <v>France</v>
      </c>
      <c r="U575" s="14" t="n">
        <f aca="false">MATCH(A575,10_Lieux!$A:$A,0)</f>
        <v>9</v>
      </c>
      <c r="V575" s="14" t="n">
        <f aca="false">MATCH(B575,10_Lieux!$A:$A,0)</f>
        <v>133</v>
      </c>
      <c r="W575" s="14" t="n">
        <f aca="false">ROUND(6371*2*ASIN(SQRT(SIN(RADIANS(INDEX(10_Lieux!$F:$F,V575)-INDEX(10_Lieux!$F:$F,U575))/2)^2+COS(RADIANS(INDEX(10_Lieux!$F:$F,U575)))*COS(RADIANS(INDEX(10_Lieux!$F:$F,V575)))*SIN(RADIANS(INDEX(10_Lieux!$G:$G,V575)-INDEX(10_Lieux!$G:$G,U575))/2)^2)),1)</f>
        <v>467.8</v>
      </c>
      <c r="X575" s="14" t="n">
        <f aca="false">ROUND(I575/IF(I575&lt;p_seuil_vitesse,p_vit_lente,p_vit_rapide)*60/15,0)*15</f>
        <v>375</v>
      </c>
      <c r="Y575" s="14" t="n">
        <f aca="false">MAX(IF(INDEX(10_Lieux!$B:$B,U575)&lt;&gt;"Ville",INDEX(10_Lieux!$I:$I,U575),0),IF(INDEX(10_Lieux!$B:$B,V575)&lt;&gt;"Ville",INDEX(10_Lieux!$I:$I,V575),0))</f>
        <v>500</v>
      </c>
      <c r="Z575" s="14" t="str">
        <f aca="false">A575&amp;"|"&amp;B575</f>
        <v>Grenoble|Paris-Orly</v>
      </c>
      <c r="AA575" s="14" t="str">
        <f aca="false">IF(I575&lt;p_local,"Local",IF(I575&lt;p_vv_min,"Courte distance",IF(I575&lt;p_tres_long,"Longue distance","Très longue distance")))</f>
        <v>Longue distance</v>
      </c>
    </row>
    <row r="576" customFormat="false" ht="15" hidden="false" customHeight="true" outlineLevel="0" collapsed="false">
      <c r="A576" s="1" t="s">
        <v>698</v>
      </c>
      <c r="B576" s="1" t="s">
        <v>148</v>
      </c>
      <c r="C576" s="1" t="s">
        <v>34</v>
      </c>
      <c r="D576" s="1" t="s">
        <v>653</v>
      </c>
      <c r="E576" s="1" t="s">
        <v>723</v>
      </c>
      <c r="F576" s="14" t="s">
        <v>40</v>
      </c>
      <c r="G576" s="14" t="str">
        <f aca="false">IF(I576&lt;p_local,"Local → page infra",IF(H576&gt;=p_ph1,"Phase 1",IF(H576&gt;=p_ph2,"Phase 2","Phase 3")))</f>
        <v>Phase 3</v>
      </c>
      <c r="H576" s="14" t="n">
        <f aca="false">IF(I576&lt;p_local,0,IF(C576="Aéroport → Aéroport",p_pts_plein,IF(Y576&gt;0,IF(I576&lt;=Y576,p_pts_plein,IF(I576&lt;=p_mult2*Y576,p_pts_moyen,p_pts_r3)),IF(I576&gt;=p_vv_min,p_pts_plein,IF(I576&gt;=p_vv_moy,p_pts_moyen,p_pts_court))))+IF(INDEX(10_Lieux!$D:$D,U576)=1,p_prio1,p_prio2)+IF(INDEX(10_Lieux!$D:$D,V576)=1,p_prio1,p_prio2)+IF(K576="Oui",p_tf,0)+p_hub*((INDEX(10_Lieux!$H:$H,U576)="Hub")+(INDEX(10_Lieux!$H:$H,V576)="Hub"))+IF(OR(INDEX(10_Lieux!$H:$H,U576)="Premium",INDEX(10_Lieux!$H:$H,V576)="Premium"),p_prem,0))</f>
        <v>55</v>
      </c>
      <c r="I576" s="14" t="n">
        <f aca="false">ROUND(W576*p_facteur,0)</f>
        <v>528</v>
      </c>
      <c r="J576" s="14" t="str">
        <f aca="false">IF(X576&lt;60,X576&amp;" min",INT(X576/60)&amp;" h"&amp;IF(MOD(X576,60)=0,""," "&amp;TEXT(MOD(X576,60),"00")))</f>
        <v>5 h 30</v>
      </c>
      <c r="K576" s="14" t="str">
        <f aca="false">IF(S576&lt;&gt;T576,"Oui","Non")</f>
        <v>Non</v>
      </c>
      <c r="L576" s="14" t="str">
        <f aca="false">IF(AND(INDEX(10_Lieux!$B:$B,U576)="Ville",INDEX(10_Lieux!$B:$B,V576)="Ville"),"/chauffeur-prive/"&amp;INDEX(10_Lieux!$E:$E,U576)&amp;"-"&amp;INDEX(10_Lieux!$E:$E,V576)&amp;"/","/chauffeur-prive/"&amp;INDEX(10_Lieux!$E:$E,U576)&amp;"/"&amp;INDEX(10_Lieux!$E:$E,V576)&amp;"/")</f>
        <v>/chauffeur-prive/aeroport-paris-orly/annecy/</v>
      </c>
      <c r="M576" s="14" t="str">
        <f aca="false">IFERROR(INDEX($L:$L,MATCH(B576&amp;"|"&amp;A576,$Z:$Z,0)),"—")</f>
        <v>/chauffeur-prive/annecy/aeroport-paris-orly/</v>
      </c>
      <c r="N576" s="14" t="str">
        <f aca="false">IF(LEN("Chauffeur privé "&amp;INDEX(10_Lieux!$J:$J,U576)&amp;" → "&amp;INDEX(10_Lieux!$J:$J,V576)&amp;" | 24h/24")&gt;60,"Chauffeur privé "&amp;INDEX(10_Lieux!$J:$J,U576)&amp;" → "&amp;INDEX(10_Lieux!$J:$J,V576),"Chauffeur privé "&amp;INDEX(10_Lieux!$J:$J,U576)&amp;" → "&amp;INDEX(10_Lieux!$J:$J,V576)&amp;" | 24h/24")</f>
        <v>Chauffeur privé Aéroport Paris-Orly → Annecy | 24h/24</v>
      </c>
      <c r="O576" s="14" t="n">
        <f aca="false">LEN(N576)</f>
        <v>53</v>
      </c>
      <c r="P576" s="14" t="str">
        <f aca="false">"Chauffeur privé "&amp;INDEX(10_Lieux!$K:$K,U576)&amp;" vers "&amp;INDEX(10_Lieux!$L:$L,V576)</f>
        <v>Chauffeur privé de l'aéroport Paris-Orly vers Annecy</v>
      </c>
      <c r="Q576" s="14" t="str">
        <f aca="false">"Chauffeur privé "&amp;INDEX(10_Lieux!$K:$K,U576)&amp;" vers "&amp;INDEX(10_Lieux!$L:$L,V576)&amp;" : env. "&amp;I576&amp;" km, "&amp;J576&amp;" de route. Devis personnalisé, standard 24h/24 et 7j/7."</f>
        <v>Chauffeur privé de l'aéroport Paris-Orly vers Annecy : env. 528 km, 5 h 30 de route. Devis personnalisé, standard 24h/24 et 7j/7.</v>
      </c>
      <c r="R576" s="14" t="n">
        <f aca="false">LEN(Q576)</f>
        <v>129</v>
      </c>
      <c r="S576" s="14" t="str">
        <f aca="false">INDEX(10_Lieux!$C:$C,U576)</f>
        <v>France</v>
      </c>
      <c r="T576" s="14" t="str">
        <f aca="false">INDEX(10_Lieux!$C:$C,V576)</f>
        <v>France</v>
      </c>
      <c r="U576" s="14" t="n">
        <f aca="false">MATCH(A576,10_Lieux!$A:$A,0)</f>
        <v>133</v>
      </c>
      <c r="V576" s="14" t="n">
        <f aca="false">MATCH(B576,10_Lieux!$A:$A,0)</f>
        <v>10</v>
      </c>
      <c r="W576" s="14" t="n">
        <f aca="false">ROUND(6371*2*ASIN(SQRT(SIN(RADIANS(INDEX(10_Lieux!$F:$F,V576)-INDEX(10_Lieux!$F:$F,U576))/2)^2+COS(RADIANS(INDEX(10_Lieux!$F:$F,U576)))*COS(RADIANS(INDEX(10_Lieux!$F:$F,V576)))*SIN(RADIANS(INDEX(10_Lieux!$G:$G,V576)-INDEX(10_Lieux!$G:$G,U576))/2)^2)),1)</f>
        <v>422.4</v>
      </c>
      <c r="X576" s="14" t="n">
        <f aca="false">ROUND(I576/IF(I576&lt;p_seuil_vitesse,p_vit_lente,p_vit_rapide)*60/15,0)*15</f>
        <v>330</v>
      </c>
      <c r="Y576" s="14" t="n">
        <f aca="false">MAX(IF(INDEX(10_Lieux!$B:$B,U576)&lt;&gt;"Ville",INDEX(10_Lieux!$I:$I,U576),0),IF(INDEX(10_Lieux!$B:$B,V576)&lt;&gt;"Ville",INDEX(10_Lieux!$I:$I,V576),0))</f>
        <v>500</v>
      </c>
      <c r="Z576" s="14" t="str">
        <f aca="false">A576&amp;"|"&amp;B576</f>
        <v>Paris-Orly|Annecy</v>
      </c>
      <c r="AA576" s="14" t="str">
        <f aca="false">IF(I576&lt;p_local,"Local",IF(I576&lt;p_vv_min,"Courte distance",IF(I576&lt;p_tres_long,"Longue distance","Très longue distance")))</f>
        <v>Longue distance</v>
      </c>
    </row>
    <row r="577" customFormat="false" ht="15" hidden="false" customHeight="true" outlineLevel="0" collapsed="false">
      <c r="A577" s="1" t="s">
        <v>148</v>
      </c>
      <c r="B577" s="1" t="s">
        <v>698</v>
      </c>
      <c r="C577" s="1" t="s">
        <v>35</v>
      </c>
      <c r="D577" s="1" t="s">
        <v>653</v>
      </c>
      <c r="E577" s="1" t="s">
        <v>724</v>
      </c>
      <c r="F577" s="14" t="s">
        <v>40</v>
      </c>
      <c r="G577" s="14" t="str">
        <f aca="false">IF(I577&lt;p_local,"Local → page infra",IF(H577&gt;=p_ph1,"Phase 1",IF(H577&gt;=p_ph2,"Phase 2","Phase 3")))</f>
        <v>Phase 3</v>
      </c>
      <c r="H577" s="14" t="n">
        <f aca="false">IF(I577&lt;p_local,0,IF(C577="Aéroport → Aéroport",p_pts_plein,IF(Y577&gt;0,IF(I577&lt;=Y577,p_pts_plein,IF(I577&lt;=p_mult2*Y577,p_pts_moyen,p_pts_r3)),IF(I577&gt;=p_vv_min,p_pts_plein,IF(I577&gt;=p_vv_moy,p_pts_moyen,p_pts_court))))+IF(INDEX(10_Lieux!$D:$D,U577)=1,p_prio1,p_prio2)+IF(INDEX(10_Lieux!$D:$D,V577)=1,p_prio1,p_prio2)+IF(K577="Oui",p_tf,0)+p_hub*((INDEX(10_Lieux!$H:$H,U577)="Hub")+(INDEX(10_Lieux!$H:$H,V577)="Hub"))+IF(OR(INDEX(10_Lieux!$H:$H,U577)="Premium",INDEX(10_Lieux!$H:$H,V577)="Premium"),p_prem,0))</f>
        <v>55</v>
      </c>
      <c r="I577" s="14" t="n">
        <f aca="false">ROUND(W577*p_facteur,0)</f>
        <v>528</v>
      </c>
      <c r="J577" s="14" t="str">
        <f aca="false">IF(X577&lt;60,X577&amp;" min",INT(X577/60)&amp;" h"&amp;IF(MOD(X577,60)=0,""," "&amp;TEXT(MOD(X577,60),"00")))</f>
        <v>5 h 30</v>
      </c>
      <c r="K577" s="14" t="str">
        <f aca="false">IF(S577&lt;&gt;T577,"Oui","Non")</f>
        <v>Non</v>
      </c>
      <c r="L577" s="14" t="str">
        <f aca="false">IF(AND(INDEX(10_Lieux!$B:$B,U577)="Ville",INDEX(10_Lieux!$B:$B,V577)="Ville"),"/chauffeur-prive/"&amp;INDEX(10_Lieux!$E:$E,U577)&amp;"-"&amp;INDEX(10_Lieux!$E:$E,V577)&amp;"/","/chauffeur-prive/"&amp;INDEX(10_Lieux!$E:$E,U577)&amp;"/"&amp;INDEX(10_Lieux!$E:$E,V577)&amp;"/")</f>
        <v>/chauffeur-prive/annecy/aeroport-paris-orly/</v>
      </c>
      <c r="M577" s="14" t="str">
        <f aca="false">IFERROR(INDEX($L:$L,MATCH(B577&amp;"|"&amp;A577,$Z:$Z,0)),"—")</f>
        <v>/chauffeur-prive/aeroport-paris-orly/annecy/</v>
      </c>
      <c r="N577" s="14" t="str">
        <f aca="false">IF(LEN("Chauffeur privé "&amp;INDEX(10_Lieux!$J:$J,U577)&amp;" → "&amp;INDEX(10_Lieux!$J:$J,V577)&amp;" | 24h/24")&gt;60,"Chauffeur privé "&amp;INDEX(10_Lieux!$J:$J,U577)&amp;" → "&amp;INDEX(10_Lieux!$J:$J,V577),"Chauffeur privé "&amp;INDEX(10_Lieux!$J:$J,U577)&amp;" → "&amp;INDEX(10_Lieux!$J:$J,V577)&amp;" | 24h/24")</f>
        <v>Chauffeur privé Annecy → Aéroport Paris-Orly | 24h/24</v>
      </c>
      <c r="O577" s="14" t="n">
        <f aca="false">LEN(N577)</f>
        <v>53</v>
      </c>
      <c r="P577" s="14" t="str">
        <f aca="false">"Chauffeur privé "&amp;INDEX(10_Lieux!$K:$K,U577)&amp;" vers "&amp;INDEX(10_Lieux!$L:$L,V577)</f>
        <v>Chauffeur privé d'Annecy vers l'aéroport Paris-Orly</v>
      </c>
      <c r="Q577" s="14" t="str">
        <f aca="false">"Chauffeur privé "&amp;INDEX(10_Lieux!$K:$K,U577)&amp;" vers "&amp;INDEX(10_Lieux!$L:$L,V577)&amp;" : env. "&amp;I577&amp;" km, "&amp;J577&amp;" de route. Devis personnalisé, standard 24h/24 et 7j/7."</f>
        <v>Chauffeur privé d'Annecy vers l'aéroport Paris-Orly : env. 528 km, 5 h 30 de route. Devis personnalisé, standard 24h/24 et 7j/7.</v>
      </c>
      <c r="R577" s="14" t="n">
        <f aca="false">LEN(Q577)</f>
        <v>128</v>
      </c>
      <c r="S577" s="14" t="str">
        <f aca="false">INDEX(10_Lieux!$C:$C,U577)</f>
        <v>France</v>
      </c>
      <c r="T577" s="14" t="str">
        <f aca="false">INDEX(10_Lieux!$C:$C,V577)</f>
        <v>France</v>
      </c>
      <c r="U577" s="14" t="n">
        <f aca="false">MATCH(A577,10_Lieux!$A:$A,0)</f>
        <v>10</v>
      </c>
      <c r="V577" s="14" t="n">
        <f aca="false">MATCH(B577,10_Lieux!$A:$A,0)</f>
        <v>133</v>
      </c>
      <c r="W577" s="14" t="n">
        <f aca="false">ROUND(6371*2*ASIN(SQRT(SIN(RADIANS(INDEX(10_Lieux!$F:$F,V577)-INDEX(10_Lieux!$F:$F,U577))/2)^2+COS(RADIANS(INDEX(10_Lieux!$F:$F,U577)))*COS(RADIANS(INDEX(10_Lieux!$F:$F,V577)))*SIN(RADIANS(INDEX(10_Lieux!$G:$G,V577)-INDEX(10_Lieux!$G:$G,U577))/2)^2)),1)</f>
        <v>422.4</v>
      </c>
      <c r="X577" s="14" t="n">
        <f aca="false">ROUND(I577/IF(I577&lt;p_seuil_vitesse,p_vit_lente,p_vit_rapide)*60/15,0)*15</f>
        <v>330</v>
      </c>
      <c r="Y577" s="14" t="n">
        <f aca="false">MAX(IF(INDEX(10_Lieux!$B:$B,U577)&lt;&gt;"Ville",INDEX(10_Lieux!$I:$I,U577),0),IF(INDEX(10_Lieux!$B:$B,V577)&lt;&gt;"Ville",INDEX(10_Lieux!$I:$I,V577),0))</f>
        <v>500</v>
      </c>
      <c r="Z577" s="14" t="str">
        <f aca="false">A577&amp;"|"&amp;B577</f>
        <v>Annecy|Paris-Orly</v>
      </c>
      <c r="AA577" s="14" t="str">
        <f aca="false">IF(I577&lt;p_local,"Local",IF(I577&lt;p_vv_min,"Courte distance",IF(I577&lt;p_tres_long,"Longue distance","Très longue distance")))</f>
        <v>Longue distance</v>
      </c>
    </row>
    <row r="578" customFormat="false" ht="15" hidden="false" customHeight="true" outlineLevel="0" collapsed="false">
      <c r="A578" s="1" t="s">
        <v>698</v>
      </c>
      <c r="B578" s="1" t="s">
        <v>150</v>
      </c>
      <c r="C578" s="1" t="s">
        <v>34</v>
      </c>
      <c r="D578" s="1" t="s">
        <v>653</v>
      </c>
      <c r="E578" s="1" t="s">
        <v>725</v>
      </c>
      <c r="F578" s="14" t="s">
        <v>40</v>
      </c>
      <c r="G578" s="14" t="str">
        <f aca="false">IF(I578&lt;p_local,"Local → page infra",IF(H578&gt;=p_ph1,"Phase 1",IF(H578&gt;=p_ph2,"Phase 2","Phase 3")))</f>
        <v>Phase 3</v>
      </c>
      <c r="H578" s="14" t="n">
        <f aca="false">IF(I578&lt;p_local,0,IF(C578="Aéroport → Aéroport",p_pts_plein,IF(Y578&gt;0,IF(I578&lt;=Y578,p_pts_plein,IF(I578&lt;=p_mult2*Y578,p_pts_moyen,p_pts_r3)),IF(I578&gt;=p_vv_min,p_pts_plein,IF(I578&gt;=p_vv_moy,p_pts_moyen,p_pts_court))))+IF(INDEX(10_Lieux!$D:$D,U578)=1,p_prio1,p_prio2)+IF(INDEX(10_Lieux!$D:$D,V578)=1,p_prio1,p_prio2)+IF(K578="Oui",p_tf,0)+p_hub*((INDEX(10_Lieux!$H:$H,U578)="Hub")+(INDEX(10_Lieux!$H:$H,V578)="Hub"))+IF(OR(INDEX(10_Lieux!$H:$H,U578)="Premium",INDEX(10_Lieux!$H:$H,V578)="Premium"),p_prem,0))</f>
        <v>50</v>
      </c>
      <c r="I578" s="14" t="n">
        <f aca="false">ROUND(W578*p_facteur,0)</f>
        <v>552</v>
      </c>
      <c r="J578" s="14" t="str">
        <f aca="false">IF(X578&lt;60,X578&amp;" min",INT(X578/60)&amp;" h"&amp;IF(MOD(X578,60)=0,""," "&amp;TEXT(MOD(X578,60),"00")))</f>
        <v>5 h 45</v>
      </c>
      <c r="K578" s="14" t="str">
        <f aca="false">IF(S578&lt;&gt;T578,"Oui","Non")</f>
        <v>Non</v>
      </c>
      <c r="L578" s="14" t="str">
        <f aca="false">IF(AND(INDEX(10_Lieux!$B:$B,U578)="Ville",INDEX(10_Lieux!$B:$B,V578)="Ville"),"/chauffeur-prive/"&amp;INDEX(10_Lieux!$E:$E,U578)&amp;"-"&amp;INDEX(10_Lieux!$E:$E,V578)&amp;"/","/chauffeur-prive/"&amp;INDEX(10_Lieux!$E:$E,U578)&amp;"/"&amp;INDEX(10_Lieux!$E:$E,V578)&amp;"/")</f>
        <v>/chauffeur-prive/aeroport-paris-orly/chambery/</v>
      </c>
      <c r="M578" s="14" t="str">
        <f aca="false">IFERROR(INDEX($L:$L,MATCH(B578&amp;"|"&amp;A578,$Z:$Z,0)),"—")</f>
        <v>/chauffeur-prive/chambery/aeroport-paris-orly/</v>
      </c>
      <c r="N578" s="14" t="str">
        <f aca="false">IF(LEN("Chauffeur privé "&amp;INDEX(10_Lieux!$J:$J,U578)&amp;" → "&amp;INDEX(10_Lieux!$J:$J,V578)&amp;" | 24h/24")&gt;60,"Chauffeur privé "&amp;INDEX(10_Lieux!$J:$J,U578)&amp;" → "&amp;INDEX(10_Lieux!$J:$J,V578),"Chauffeur privé "&amp;INDEX(10_Lieux!$J:$J,U578)&amp;" → "&amp;INDEX(10_Lieux!$J:$J,V578)&amp;" | 24h/24")</f>
        <v>Chauffeur privé Aéroport Paris-Orly → Chambéry | 24h/24</v>
      </c>
      <c r="O578" s="14" t="n">
        <f aca="false">LEN(N578)</f>
        <v>55</v>
      </c>
      <c r="P578" s="14" t="str">
        <f aca="false">"Chauffeur privé "&amp;INDEX(10_Lieux!$K:$K,U578)&amp;" vers "&amp;INDEX(10_Lieux!$L:$L,V578)</f>
        <v>Chauffeur privé de l'aéroport Paris-Orly vers Chambéry</v>
      </c>
      <c r="Q578" s="14" t="str">
        <f aca="false">"Chauffeur privé "&amp;INDEX(10_Lieux!$K:$K,U578)&amp;" vers "&amp;INDEX(10_Lieux!$L:$L,V578)&amp;" : env. "&amp;I578&amp;" km, "&amp;J578&amp;" de route. Devis personnalisé, standard 24h/24 et 7j/7."</f>
        <v>Chauffeur privé de l'aéroport Paris-Orly vers Chambéry : env. 552 km, 5 h 45 de route. Devis personnalisé, standard 24h/24 et 7j/7.</v>
      </c>
      <c r="R578" s="14" t="n">
        <f aca="false">LEN(Q578)</f>
        <v>131</v>
      </c>
      <c r="S578" s="14" t="str">
        <f aca="false">INDEX(10_Lieux!$C:$C,U578)</f>
        <v>France</v>
      </c>
      <c r="T578" s="14" t="str">
        <f aca="false">INDEX(10_Lieux!$C:$C,V578)</f>
        <v>France</v>
      </c>
      <c r="U578" s="14" t="n">
        <f aca="false">MATCH(A578,10_Lieux!$A:$A,0)</f>
        <v>133</v>
      </c>
      <c r="V578" s="14" t="n">
        <f aca="false">MATCH(B578,10_Lieux!$A:$A,0)</f>
        <v>11</v>
      </c>
      <c r="W578" s="14" t="n">
        <f aca="false">ROUND(6371*2*ASIN(SQRT(SIN(RADIANS(INDEX(10_Lieux!$F:$F,V578)-INDEX(10_Lieux!$F:$F,U578))/2)^2+COS(RADIANS(INDEX(10_Lieux!$F:$F,U578)))*COS(RADIANS(INDEX(10_Lieux!$F:$F,V578)))*SIN(RADIANS(INDEX(10_Lieux!$G:$G,V578)-INDEX(10_Lieux!$G:$G,U578))/2)^2)),1)</f>
        <v>441.5</v>
      </c>
      <c r="X578" s="14" t="n">
        <f aca="false">ROUND(I578/IF(I578&lt;p_seuil_vitesse,p_vit_lente,p_vit_rapide)*60/15,0)*15</f>
        <v>345</v>
      </c>
      <c r="Y578" s="14" t="n">
        <f aca="false">MAX(IF(INDEX(10_Lieux!$B:$B,U578)&lt;&gt;"Ville",INDEX(10_Lieux!$I:$I,U578),0),IF(INDEX(10_Lieux!$B:$B,V578)&lt;&gt;"Ville",INDEX(10_Lieux!$I:$I,V578),0))</f>
        <v>500</v>
      </c>
      <c r="Z578" s="14" t="str">
        <f aca="false">A578&amp;"|"&amp;B578</f>
        <v>Paris-Orly|Chambéry</v>
      </c>
      <c r="AA578" s="14" t="str">
        <f aca="false">IF(I578&lt;p_local,"Local",IF(I578&lt;p_vv_min,"Courte distance",IF(I578&lt;p_tres_long,"Longue distance","Très longue distance")))</f>
        <v>Longue distance</v>
      </c>
    </row>
    <row r="579" customFormat="false" ht="15" hidden="false" customHeight="true" outlineLevel="0" collapsed="false">
      <c r="A579" s="1" t="s">
        <v>150</v>
      </c>
      <c r="B579" s="1" t="s">
        <v>698</v>
      </c>
      <c r="C579" s="1" t="s">
        <v>35</v>
      </c>
      <c r="D579" s="1" t="s">
        <v>653</v>
      </c>
      <c r="E579" s="1" t="s">
        <v>726</v>
      </c>
      <c r="F579" s="14" t="s">
        <v>40</v>
      </c>
      <c r="G579" s="14" t="str">
        <f aca="false">IF(I579&lt;p_local,"Local → page infra",IF(H579&gt;=p_ph1,"Phase 1",IF(H579&gt;=p_ph2,"Phase 2","Phase 3")))</f>
        <v>Phase 3</v>
      </c>
      <c r="H579" s="14" t="n">
        <f aca="false">IF(I579&lt;p_local,0,IF(C579="Aéroport → Aéroport",p_pts_plein,IF(Y579&gt;0,IF(I579&lt;=Y579,p_pts_plein,IF(I579&lt;=p_mult2*Y579,p_pts_moyen,p_pts_r3)),IF(I579&gt;=p_vv_min,p_pts_plein,IF(I579&gt;=p_vv_moy,p_pts_moyen,p_pts_court))))+IF(INDEX(10_Lieux!$D:$D,U579)=1,p_prio1,p_prio2)+IF(INDEX(10_Lieux!$D:$D,V579)=1,p_prio1,p_prio2)+IF(K579="Oui",p_tf,0)+p_hub*((INDEX(10_Lieux!$H:$H,U579)="Hub")+(INDEX(10_Lieux!$H:$H,V579)="Hub"))+IF(OR(INDEX(10_Lieux!$H:$H,U579)="Premium",INDEX(10_Lieux!$H:$H,V579)="Premium"),p_prem,0))</f>
        <v>50</v>
      </c>
      <c r="I579" s="14" t="n">
        <f aca="false">ROUND(W579*p_facteur,0)</f>
        <v>552</v>
      </c>
      <c r="J579" s="14" t="str">
        <f aca="false">IF(X579&lt;60,X579&amp;" min",INT(X579/60)&amp;" h"&amp;IF(MOD(X579,60)=0,""," "&amp;TEXT(MOD(X579,60),"00")))</f>
        <v>5 h 45</v>
      </c>
      <c r="K579" s="14" t="str">
        <f aca="false">IF(S579&lt;&gt;T579,"Oui","Non")</f>
        <v>Non</v>
      </c>
      <c r="L579" s="14" t="str">
        <f aca="false">IF(AND(INDEX(10_Lieux!$B:$B,U579)="Ville",INDEX(10_Lieux!$B:$B,V579)="Ville"),"/chauffeur-prive/"&amp;INDEX(10_Lieux!$E:$E,U579)&amp;"-"&amp;INDEX(10_Lieux!$E:$E,V579)&amp;"/","/chauffeur-prive/"&amp;INDEX(10_Lieux!$E:$E,U579)&amp;"/"&amp;INDEX(10_Lieux!$E:$E,V579)&amp;"/")</f>
        <v>/chauffeur-prive/chambery/aeroport-paris-orly/</v>
      </c>
      <c r="M579" s="14" t="str">
        <f aca="false">IFERROR(INDEX($L:$L,MATCH(B579&amp;"|"&amp;A579,$Z:$Z,0)),"—")</f>
        <v>/chauffeur-prive/aeroport-paris-orly/chambery/</v>
      </c>
      <c r="N579" s="14" t="str">
        <f aca="false">IF(LEN("Chauffeur privé "&amp;INDEX(10_Lieux!$J:$J,U579)&amp;" → "&amp;INDEX(10_Lieux!$J:$J,V579)&amp;" | 24h/24")&gt;60,"Chauffeur privé "&amp;INDEX(10_Lieux!$J:$J,U579)&amp;" → "&amp;INDEX(10_Lieux!$J:$J,V579),"Chauffeur privé "&amp;INDEX(10_Lieux!$J:$J,U579)&amp;" → "&amp;INDEX(10_Lieux!$J:$J,V579)&amp;" | 24h/24")</f>
        <v>Chauffeur privé Chambéry → Aéroport Paris-Orly | 24h/24</v>
      </c>
      <c r="O579" s="14" t="n">
        <f aca="false">LEN(N579)</f>
        <v>55</v>
      </c>
      <c r="P579" s="14" t="str">
        <f aca="false">"Chauffeur privé "&amp;INDEX(10_Lieux!$K:$K,U579)&amp;" vers "&amp;INDEX(10_Lieux!$L:$L,V579)</f>
        <v>Chauffeur privé de Chambéry vers l'aéroport Paris-Orly</v>
      </c>
      <c r="Q579" s="14" t="str">
        <f aca="false">"Chauffeur privé "&amp;INDEX(10_Lieux!$K:$K,U579)&amp;" vers "&amp;INDEX(10_Lieux!$L:$L,V579)&amp;" : env. "&amp;I579&amp;" km, "&amp;J579&amp;" de route. Devis personnalisé, standard 24h/24 et 7j/7."</f>
        <v>Chauffeur privé de Chambéry vers l'aéroport Paris-Orly : env. 552 km, 5 h 45 de route. Devis personnalisé, standard 24h/24 et 7j/7.</v>
      </c>
      <c r="R579" s="14" t="n">
        <f aca="false">LEN(Q579)</f>
        <v>131</v>
      </c>
      <c r="S579" s="14" t="str">
        <f aca="false">INDEX(10_Lieux!$C:$C,U579)</f>
        <v>France</v>
      </c>
      <c r="T579" s="14" t="str">
        <f aca="false">INDEX(10_Lieux!$C:$C,V579)</f>
        <v>France</v>
      </c>
      <c r="U579" s="14" t="n">
        <f aca="false">MATCH(A579,10_Lieux!$A:$A,0)</f>
        <v>11</v>
      </c>
      <c r="V579" s="14" t="n">
        <f aca="false">MATCH(B579,10_Lieux!$A:$A,0)</f>
        <v>133</v>
      </c>
      <c r="W579" s="14" t="n">
        <f aca="false">ROUND(6371*2*ASIN(SQRT(SIN(RADIANS(INDEX(10_Lieux!$F:$F,V579)-INDEX(10_Lieux!$F:$F,U579))/2)^2+COS(RADIANS(INDEX(10_Lieux!$F:$F,U579)))*COS(RADIANS(INDEX(10_Lieux!$F:$F,V579)))*SIN(RADIANS(INDEX(10_Lieux!$G:$G,V579)-INDEX(10_Lieux!$G:$G,U579))/2)^2)),1)</f>
        <v>441.5</v>
      </c>
      <c r="X579" s="14" t="n">
        <f aca="false">ROUND(I579/IF(I579&lt;p_seuil_vitesse,p_vit_lente,p_vit_rapide)*60/15,0)*15</f>
        <v>345</v>
      </c>
      <c r="Y579" s="14" t="n">
        <f aca="false">MAX(IF(INDEX(10_Lieux!$B:$B,U579)&lt;&gt;"Ville",INDEX(10_Lieux!$I:$I,U579),0),IF(INDEX(10_Lieux!$B:$B,V579)&lt;&gt;"Ville",INDEX(10_Lieux!$I:$I,V579),0))</f>
        <v>500</v>
      </c>
      <c r="Z579" s="14" t="str">
        <f aca="false">A579&amp;"|"&amp;B579</f>
        <v>Chambéry|Paris-Orly</v>
      </c>
      <c r="AA579" s="14" t="str">
        <f aca="false">IF(I579&lt;p_local,"Local",IF(I579&lt;p_vv_min,"Courte distance",IF(I579&lt;p_tres_long,"Longue distance","Très longue distance")))</f>
        <v>Longue distance</v>
      </c>
    </row>
    <row r="580" customFormat="false" ht="15" hidden="false" customHeight="true" outlineLevel="0" collapsed="false">
      <c r="A580" s="1" t="s">
        <v>698</v>
      </c>
      <c r="B580" s="1" t="s">
        <v>152</v>
      </c>
      <c r="C580" s="1" t="s">
        <v>34</v>
      </c>
      <c r="D580" s="1" t="s">
        <v>653</v>
      </c>
      <c r="E580" s="1" t="s">
        <v>727</v>
      </c>
      <c r="F580" s="14" t="s">
        <v>40</v>
      </c>
      <c r="G580" s="14" t="str">
        <f aca="false">IF(I580&lt;p_local,"Local → page infra",IF(H580&gt;=p_ph1,"Phase 1",IF(H580&gt;=p_ph2,"Phase 2","Phase 3")))</f>
        <v>Phase 1</v>
      </c>
      <c r="H580" s="14" t="n">
        <f aca="false">IF(I580&lt;p_local,0,IF(C580="Aéroport → Aéroport",p_pts_plein,IF(Y580&gt;0,IF(I580&lt;=Y580,p_pts_plein,IF(I580&lt;=p_mult2*Y580,p_pts_moyen,p_pts_r3)),IF(I580&gt;=p_vv_min,p_pts_plein,IF(I580&gt;=p_vv_moy,p_pts_moyen,p_pts_court))))+IF(INDEX(10_Lieux!$D:$D,U580)=1,p_prio1,p_prio2)+IF(INDEX(10_Lieux!$D:$D,V580)=1,p_prio1,p_prio2)+IF(K580="Oui",p_tf,0)+p_hub*((INDEX(10_Lieux!$H:$H,U580)="Hub")+(INDEX(10_Lieux!$H:$H,V580)="Hub"))+IF(OR(INDEX(10_Lieux!$H:$H,U580)="Premium",INDEX(10_Lieux!$H:$H,V580)="Premium"),p_prem,0))</f>
        <v>90</v>
      </c>
      <c r="I580" s="14" t="n">
        <f aca="false">ROUND(W580*p_facteur,0)</f>
        <v>498</v>
      </c>
      <c r="J580" s="14" t="str">
        <f aca="false">IF(X580&lt;60,X580&amp;" min",INT(X580/60)&amp;" h"&amp;IF(MOD(X580,60)=0,""," "&amp;TEXT(MOD(X580,60),"00")))</f>
        <v>5 h 15</v>
      </c>
      <c r="K580" s="14" t="str">
        <f aca="false">IF(S580&lt;&gt;T580,"Oui","Non")</f>
        <v>Oui</v>
      </c>
      <c r="L580" s="14" t="str">
        <f aca="false">IF(AND(INDEX(10_Lieux!$B:$B,U580)="Ville",INDEX(10_Lieux!$B:$B,V580)="Ville"),"/chauffeur-prive/"&amp;INDEX(10_Lieux!$E:$E,U580)&amp;"-"&amp;INDEX(10_Lieux!$E:$E,V580)&amp;"/","/chauffeur-prive/"&amp;INDEX(10_Lieux!$E:$E,U580)&amp;"/"&amp;INDEX(10_Lieux!$E:$E,V580)&amp;"/")</f>
        <v>/chauffeur-prive/aeroport-paris-orly/geneve/</v>
      </c>
      <c r="M580" s="14" t="str">
        <f aca="false">IFERROR(INDEX($L:$L,MATCH(B580&amp;"|"&amp;A580,$Z:$Z,0)),"—")</f>
        <v>/chauffeur-prive/geneve/aeroport-paris-orly/</v>
      </c>
      <c r="N580" s="14" t="str">
        <f aca="false">IF(LEN("Chauffeur privé "&amp;INDEX(10_Lieux!$J:$J,U580)&amp;" → "&amp;INDEX(10_Lieux!$J:$J,V580)&amp;" | 24h/24")&gt;60,"Chauffeur privé "&amp;INDEX(10_Lieux!$J:$J,U580)&amp;" → "&amp;INDEX(10_Lieux!$J:$J,V580),"Chauffeur privé "&amp;INDEX(10_Lieux!$J:$J,U580)&amp;" → "&amp;INDEX(10_Lieux!$J:$J,V580)&amp;" | 24h/24")</f>
        <v>Chauffeur privé Aéroport Paris-Orly → Genève | 24h/24</v>
      </c>
      <c r="O580" s="14" t="n">
        <f aca="false">LEN(N580)</f>
        <v>53</v>
      </c>
      <c r="P580" s="14" t="str">
        <f aca="false">"Chauffeur privé "&amp;INDEX(10_Lieux!$K:$K,U580)&amp;" vers "&amp;INDEX(10_Lieux!$L:$L,V580)</f>
        <v>Chauffeur privé de l'aéroport Paris-Orly vers Genève</v>
      </c>
      <c r="Q580" s="14" t="str">
        <f aca="false">"Chauffeur privé "&amp;INDEX(10_Lieux!$K:$K,U580)&amp;" vers "&amp;INDEX(10_Lieux!$L:$L,V580)&amp;" : env. "&amp;I580&amp;" km, "&amp;J580&amp;" de route. Devis personnalisé, standard 24h/24 et 7j/7."</f>
        <v>Chauffeur privé de l'aéroport Paris-Orly vers Genève : env. 498 km, 5 h 15 de route. Devis personnalisé, standard 24h/24 et 7j/7.</v>
      </c>
      <c r="R580" s="14" t="n">
        <f aca="false">LEN(Q580)</f>
        <v>129</v>
      </c>
      <c r="S580" s="14" t="str">
        <f aca="false">INDEX(10_Lieux!$C:$C,U580)</f>
        <v>France</v>
      </c>
      <c r="T580" s="14" t="str">
        <f aca="false">INDEX(10_Lieux!$C:$C,V580)</f>
        <v>Suisse</v>
      </c>
      <c r="U580" s="14" t="n">
        <f aca="false">MATCH(A580,10_Lieux!$A:$A,0)</f>
        <v>133</v>
      </c>
      <c r="V580" s="14" t="n">
        <f aca="false">MATCH(B580,10_Lieux!$A:$A,0)</f>
        <v>111</v>
      </c>
      <c r="W580" s="14" t="n">
        <f aca="false">ROUND(6371*2*ASIN(SQRT(SIN(RADIANS(INDEX(10_Lieux!$F:$F,V580)-INDEX(10_Lieux!$F:$F,U580))/2)^2+COS(RADIANS(INDEX(10_Lieux!$F:$F,U580)))*COS(RADIANS(INDEX(10_Lieux!$F:$F,V580)))*SIN(RADIANS(INDEX(10_Lieux!$G:$G,V580)-INDEX(10_Lieux!$G:$G,U580))/2)^2)),1)</f>
        <v>398.1</v>
      </c>
      <c r="X580" s="14" t="n">
        <f aca="false">ROUND(I580/IF(I580&lt;p_seuil_vitesse,p_vit_lente,p_vit_rapide)*60/15,0)*15</f>
        <v>315</v>
      </c>
      <c r="Y580" s="14" t="n">
        <f aca="false">MAX(IF(INDEX(10_Lieux!$B:$B,U580)&lt;&gt;"Ville",INDEX(10_Lieux!$I:$I,U580),0),IF(INDEX(10_Lieux!$B:$B,V580)&lt;&gt;"Ville",INDEX(10_Lieux!$I:$I,V580),0))</f>
        <v>500</v>
      </c>
      <c r="Z580" s="14" t="str">
        <f aca="false">A580&amp;"|"&amp;B580</f>
        <v>Paris-Orly|Genève</v>
      </c>
      <c r="AA580" s="14" t="str">
        <f aca="false">IF(I580&lt;p_local,"Local",IF(I580&lt;p_vv_min,"Courte distance",IF(I580&lt;p_tres_long,"Longue distance","Très longue distance")))</f>
        <v>Longue distance</v>
      </c>
    </row>
    <row r="581" customFormat="false" ht="15" hidden="false" customHeight="true" outlineLevel="0" collapsed="false">
      <c r="A581" s="1" t="s">
        <v>152</v>
      </c>
      <c r="B581" s="1" t="s">
        <v>698</v>
      </c>
      <c r="C581" s="1" t="s">
        <v>35</v>
      </c>
      <c r="D581" s="1" t="s">
        <v>653</v>
      </c>
      <c r="E581" s="1" t="s">
        <v>728</v>
      </c>
      <c r="F581" s="14" t="s">
        <v>40</v>
      </c>
      <c r="G581" s="14" t="str">
        <f aca="false">IF(I581&lt;p_local,"Local → page infra",IF(H581&gt;=p_ph1,"Phase 1",IF(H581&gt;=p_ph2,"Phase 2","Phase 3")))</f>
        <v>Phase 1</v>
      </c>
      <c r="H581" s="14" t="n">
        <f aca="false">IF(I581&lt;p_local,0,IF(C581="Aéroport → Aéroport",p_pts_plein,IF(Y581&gt;0,IF(I581&lt;=Y581,p_pts_plein,IF(I581&lt;=p_mult2*Y581,p_pts_moyen,p_pts_r3)),IF(I581&gt;=p_vv_min,p_pts_plein,IF(I581&gt;=p_vv_moy,p_pts_moyen,p_pts_court))))+IF(INDEX(10_Lieux!$D:$D,U581)=1,p_prio1,p_prio2)+IF(INDEX(10_Lieux!$D:$D,V581)=1,p_prio1,p_prio2)+IF(K581="Oui",p_tf,0)+p_hub*((INDEX(10_Lieux!$H:$H,U581)="Hub")+(INDEX(10_Lieux!$H:$H,V581)="Hub"))+IF(OR(INDEX(10_Lieux!$H:$H,U581)="Premium",INDEX(10_Lieux!$H:$H,V581)="Premium"),p_prem,0))</f>
        <v>90</v>
      </c>
      <c r="I581" s="14" t="n">
        <f aca="false">ROUND(W581*p_facteur,0)</f>
        <v>498</v>
      </c>
      <c r="J581" s="14" t="str">
        <f aca="false">IF(X581&lt;60,X581&amp;" min",INT(X581/60)&amp;" h"&amp;IF(MOD(X581,60)=0,""," "&amp;TEXT(MOD(X581,60),"00")))</f>
        <v>5 h 15</v>
      </c>
      <c r="K581" s="14" t="str">
        <f aca="false">IF(S581&lt;&gt;T581,"Oui","Non")</f>
        <v>Oui</v>
      </c>
      <c r="L581" s="14" t="str">
        <f aca="false">IF(AND(INDEX(10_Lieux!$B:$B,U581)="Ville",INDEX(10_Lieux!$B:$B,V581)="Ville"),"/chauffeur-prive/"&amp;INDEX(10_Lieux!$E:$E,U581)&amp;"-"&amp;INDEX(10_Lieux!$E:$E,V581)&amp;"/","/chauffeur-prive/"&amp;INDEX(10_Lieux!$E:$E,U581)&amp;"/"&amp;INDEX(10_Lieux!$E:$E,V581)&amp;"/")</f>
        <v>/chauffeur-prive/geneve/aeroport-paris-orly/</v>
      </c>
      <c r="M581" s="14" t="str">
        <f aca="false">IFERROR(INDEX($L:$L,MATCH(B581&amp;"|"&amp;A581,$Z:$Z,0)),"—")</f>
        <v>/chauffeur-prive/aeroport-paris-orly/geneve/</v>
      </c>
      <c r="N581" s="14" t="str">
        <f aca="false">IF(LEN("Chauffeur privé "&amp;INDEX(10_Lieux!$J:$J,U581)&amp;" → "&amp;INDEX(10_Lieux!$J:$J,V581)&amp;" | 24h/24")&gt;60,"Chauffeur privé "&amp;INDEX(10_Lieux!$J:$J,U581)&amp;" → "&amp;INDEX(10_Lieux!$J:$J,V581),"Chauffeur privé "&amp;INDEX(10_Lieux!$J:$J,U581)&amp;" → "&amp;INDEX(10_Lieux!$J:$J,V581)&amp;" | 24h/24")</f>
        <v>Chauffeur privé Genève → Aéroport Paris-Orly | 24h/24</v>
      </c>
      <c r="O581" s="14" t="n">
        <f aca="false">LEN(N581)</f>
        <v>53</v>
      </c>
      <c r="P581" s="14" t="str">
        <f aca="false">"Chauffeur privé "&amp;INDEX(10_Lieux!$K:$K,U581)&amp;" vers "&amp;INDEX(10_Lieux!$L:$L,V581)</f>
        <v>Chauffeur privé de Genève vers l'aéroport Paris-Orly</v>
      </c>
      <c r="Q581" s="14" t="str">
        <f aca="false">"Chauffeur privé "&amp;INDEX(10_Lieux!$K:$K,U581)&amp;" vers "&amp;INDEX(10_Lieux!$L:$L,V581)&amp;" : env. "&amp;I581&amp;" km, "&amp;J581&amp;" de route. Devis personnalisé, standard 24h/24 et 7j/7."</f>
        <v>Chauffeur privé de Genève vers l'aéroport Paris-Orly : env. 498 km, 5 h 15 de route. Devis personnalisé, standard 24h/24 et 7j/7.</v>
      </c>
      <c r="R581" s="14" t="n">
        <f aca="false">LEN(Q581)</f>
        <v>129</v>
      </c>
      <c r="S581" s="14" t="str">
        <f aca="false">INDEX(10_Lieux!$C:$C,U581)</f>
        <v>Suisse</v>
      </c>
      <c r="T581" s="14" t="str">
        <f aca="false">INDEX(10_Lieux!$C:$C,V581)</f>
        <v>France</v>
      </c>
      <c r="U581" s="14" t="n">
        <f aca="false">MATCH(A581,10_Lieux!$A:$A,0)</f>
        <v>111</v>
      </c>
      <c r="V581" s="14" t="n">
        <f aca="false">MATCH(B581,10_Lieux!$A:$A,0)</f>
        <v>133</v>
      </c>
      <c r="W581" s="14" t="n">
        <f aca="false">ROUND(6371*2*ASIN(SQRT(SIN(RADIANS(INDEX(10_Lieux!$F:$F,V581)-INDEX(10_Lieux!$F:$F,U581))/2)^2+COS(RADIANS(INDEX(10_Lieux!$F:$F,U581)))*COS(RADIANS(INDEX(10_Lieux!$F:$F,V581)))*SIN(RADIANS(INDEX(10_Lieux!$G:$G,V581)-INDEX(10_Lieux!$G:$G,U581))/2)^2)),1)</f>
        <v>398.1</v>
      </c>
      <c r="X581" s="14" t="n">
        <f aca="false">ROUND(I581/IF(I581&lt;p_seuil_vitesse,p_vit_lente,p_vit_rapide)*60/15,0)*15</f>
        <v>315</v>
      </c>
      <c r="Y581" s="14" t="n">
        <f aca="false">MAX(IF(INDEX(10_Lieux!$B:$B,U581)&lt;&gt;"Ville",INDEX(10_Lieux!$I:$I,U581),0),IF(INDEX(10_Lieux!$B:$B,V581)&lt;&gt;"Ville",INDEX(10_Lieux!$I:$I,V581),0))</f>
        <v>500</v>
      </c>
      <c r="Z581" s="14" t="str">
        <f aca="false">A581&amp;"|"&amp;B581</f>
        <v>Genève|Paris-Orly</v>
      </c>
      <c r="AA581" s="14" t="str">
        <f aca="false">IF(I581&lt;p_local,"Local",IF(I581&lt;p_vv_min,"Courte distance",IF(I581&lt;p_tres_long,"Longue distance","Très longue distance")))</f>
        <v>Longue distance</v>
      </c>
    </row>
    <row r="582" customFormat="false" ht="15" hidden="false" customHeight="true" outlineLevel="0" collapsed="false">
      <c r="A582" s="1" t="s">
        <v>698</v>
      </c>
      <c r="B582" s="1" t="s">
        <v>154</v>
      </c>
      <c r="C582" s="1" t="s">
        <v>34</v>
      </c>
      <c r="D582" s="1" t="s">
        <v>653</v>
      </c>
      <c r="E582" s="1" t="s">
        <v>729</v>
      </c>
      <c r="F582" s="14" t="s">
        <v>40</v>
      </c>
      <c r="G582" s="14" t="str">
        <f aca="false">IF(I582&lt;p_local,"Local → page infra",IF(H582&gt;=p_ph1,"Phase 1",IF(H582&gt;=p_ph2,"Phase 2","Phase 3")))</f>
        <v>Phase 2</v>
      </c>
      <c r="H582" s="14" t="n">
        <f aca="false">IF(I582&lt;p_local,0,IF(C582="Aéroport → Aéroport",p_pts_plein,IF(Y582&gt;0,IF(I582&lt;=Y582,p_pts_plein,IF(I582&lt;=p_mult2*Y582,p_pts_moyen,p_pts_r3)),IF(I582&gt;=p_vv_min,p_pts_plein,IF(I582&gt;=p_vv_moy,p_pts_moyen,p_pts_court))))+IF(INDEX(10_Lieux!$D:$D,U582)=1,p_prio1,p_prio2)+IF(INDEX(10_Lieux!$D:$D,V582)=1,p_prio1,p_prio2)+IF(K582="Oui",p_tf,0)+p_hub*((INDEX(10_Lieux!$H:$H,U582)="Hub")+(INDEX(10_Lieux!$H:$H,V582)="Hub"))+IF(OR(INDEX(10_Lieux!$H:$H,U582)="Premium",INDEX(10_Lieux!$H:$H,V582)="Premium"),p_prem,0))</f>
        <v>65</v>
      </c>
      <c r="I582" s="14" t="n">
        <f aca="false">ROUND(W582*p_facteur,0)</f>
        <v>503</v>
      </c>
      <c r="J582" s="14" t="str">
        <f aca="false">IF(X582&lt;60,X582&amp;" min",INT(X582/60)&amp;" h"&amp;IF(MOD(X582,60)=0,""," "&amp;TEXT(MOD(X582,60),"00")))</f>
        <v>5 h 15</v>
      </c>
      <c r="K582" s="14" t="str">
        <f aca="false">IF(S582&lt;&gt;T582,"Oui","Non")</f>
        <v>Oui</v>
      </c>
      <c r="L582" s="14" t="str">
        <f aca="false">IF(AND(INDEX(10_Lieux!$B:$B,U582)="Ville",INDEX(10_Lieux!$B:$B,V582)="Ville"),"/chauffeur-prive/"&amp;INDEX(10_Lieux!$E:$E,U582)&amp;"-"&amp;INDEX(10_Lieux!$E:$E,V582)&amp;"/","/chauffeur-prive/"&amp;INDEX(10_Lieux!$E:$E,U582)&amp;"/"&amp;INDEX(10_Lieux!$E:$E,V582)&amp;"/")</f>
        <v>/chauffeur-prive/aeroport-paris-orly/lausanne/</v>
      </c>
      <c r="M582" s="14" t="str">
        <f aca="false">IFERROR(INDEX($L:$L,MATCH(B582&amp;"|"&amp;A582,$Z:$Z,0)),"—")</f>
        <v>/chauffeur-prive/lausanne/aeroport-paris-orly/</v>
      </c>
      <c r="N582" s="14" t="str">
        <f aca="false">IF(LEN("Chauffeur privé "&amp;INDEX(10_Lieux!$J:$J,U582)&amp;" → "&amp;INDEX(10_Lieux!$J:$J,V582)&amp;" | 24h/24")&gt;60,"Chauffeur privé "&amp;INDEX(10_Lieux!$J:$J,U582)&amp;" → "&amp;INDEX(10_Lieux!$J:$J,V582),"Chauffeur privé "&amp;INDEX(10_Lieux!$J:$J,U582)&amp;" → "&amp;INDEX(10_Lieux!$J:$J,V582)&amp;" | 24h/24")</f>
        <v>Chauffeur privé Aéroport Paris-Orly → Lausanne | 24h/24</v>
      </c>
      <c r="O582" s="14" t="n">
        <f aca="false">LEN(N582)</f>
        <v>55</v>
      </c>
      <c r="P582" s="14" t="str">
        <f aca="false">"Chauffeur privé "&amp;INDEX(10_Lieux!$K:$K,U582)&amp;" vers "&amp;INDEX(10_Lieux!$L:$L,V582)</f>
        <v>Chauffeur privé de l'aéroport Paris-Orly vers Lausanne</v>
      </c>
      <c r="Q582" s="14" t="str">
        <f aca="false">"Chauffeur privé "&amp;INDEX(10_Lieux!$K:$K,U582)&amp;" vers "&amp;INDEX(10_Lieux!$L:$L,V582)&amp;" : env. "&amp;I582&amp;" km, "&amp;J582&amp;" de route. Devis personnalisé, standard 24h/24 et 7j/7."</f>
        <v>Chauffeur privé de l'aéroport Paris-Orly vers Lausanne : env. 503 km, 5 h 15 de route. Devis personnalisé, standard 24h/24 et 7j/7.</v>
      </c>
      <c r="R582" s="14" t="n">
        <f aca="false">LEN(Q582)</f>
        <v>131</v>
      </c>
      <c r="S582" s="14" t="str">
        <f aca="false">INDEX(10_Lieux!$C:$C,U582)</f>
        <v>France</v>
      </c>
      <c r="T582" s="14" t="str">
        <f aca="false">INDEX(10_Lieux!$C:$C,V582)</f>
        <v>Suisse</v>
      </c>
      <c r="U582" s="14" t="n">
        <f aca="false">MATCH(A582,10_Lieux!$A:$A,0)</f>
        <v>133</v>
      </c>
      <c r="V582" s="14" t="n">
        <f aca="false">MATCH(B582,10_Lieux!$A:$A,0)</f>
        <v>112</v>
      </c>
      <c r="W582" s="14" t="n">
        <f aca="false">ROUND(6371*2*ASIN(SQRT(SIN(RADIANS(INDEX(10_Lieux!$F:$F,V582)-INDEX(10_Lieux!$F:$F,U582))/2)^2+COS(RADIANS(INDEX(10_Lieux!$F:$F,U582)))*COS(RADIANS(INDEX(10_Lieux!$F:$F,V582)))*SIN(RADIANS(INDEX(10_Lieux!$G:$G,V582)-INDEX(10_Lieux!$G:$G,U582))/2)^2)),1)</f>
        <v>402</v>
      </c>
      <c r="X582" s="14" t="n">
        <f aca="false">ROUND(I582/IF(I582&lt;p_seuil_vitesse,p_vit_lente,p_vit_rapide)*60/15,0)*15</f>
        <v>315</v>
      </c>
      <c r="Y582" s="14" t="n">
        <f aca="false">MAX(IF(INDEX(10_Lieux!$B:$B,U582)&lt;&gt;"Ville",INDEX(10_Lieux!$I:$I,U582),0),IF(INDEX(10_Lieux!$B:$B,V582)&lt;&gt;"Ville",INDEX(10_Lieux!$I:$I,V582),0))</f>
        <v>500</v>
      </c>
      <c r="Z582" s="14" t="str">
        <f aca="false">A582&amp;"|"&amp;B582</f>
        <v>Paris-Orly|Lausanne</v>
      </c>
      <c r="AA582" s="14" t="str">
        <f aca="false">IF(I582&lt;p_local,"Local",IF(I582&lt;p_vv_min,"Courte distance",IF(I582&lt;p_tres_long,"Longue distance","Très longue distance")))</f>
        <v>Longue distance</v>
      </c>
    </row>
    <row r="583" customFormat="false" ht="15" hidden="false" customHeight="true" outlineLevel="0" collapsed="false">
      <c r="A583" s="1" t="s">
        <v>154</v>
      </c>
      <c r="B583" s="1" t="s">
        <v>698</v>
      </c>
      <c r="C583" s="1" t="s">
        <v>35</v>
      </c>
      <c r="D583" s="1" t="s">
        <v>653</v>
      </c>
      <c r="E583" s="1" t="s">
        <v>730</v>
      </c>
      <c r="F583" s="14" t="s">
        <v>40</v>
      </c>
      <c r="G583" s="14" t="str">
        <f aca="false">IF(I583&lt;p_local,"Local → page infra",IF(H583&gt;=p_ph1,"Phase 1",IF(H583&gt;=p_ph2,"Phase 2","Phase 3")))</f>
        <v>Phase 2</v>
      </c>
      <c r="H583" s="14" t="n">
        <f aca="false">IF(I583&lt;p_local,0,IF(C583="Aéroport → Aéroport",p_pts_plein,IF(Y583&gt;0,IF(I583&lt;=Y583,p_pts_plein,IF(I583&lt;=p_mult2*Y583,p_pts_moyen,p_pts_r3)),IF(I583&gt;=p_vv_min,p_pts_plein,IF(I583&gt;=p_vv_moy,p_pts_moyen,p_pts_court))))+IF(INDEX(10_Lieux!$D:$D,U583)=1,p_prio1,p_prio2)+IF(INDEX(10_Lieux!$D:$D,V583)=1,p_prio1,p_prio2)+IF(K583="Oui",p_tf,0)+p_hub*((INDEX(10_Lieux!$H:$H,U583)="Hub")+(INDEX(10_Lieux!$H:$H,V583)="Hub"))+IF(OR(INDEX(10_Lieux!$H:$H,U583)="Premium",INDEX(10_Lieux!$H:$H,V583)="Premium"),p_prem,0))</f>
        <v>65</v>
      </c>
      <c r="I583" s="14" t="n">
        <f aca="false">ROUND(W583*p_facteur,0)</f>
        <v>503</v>
      </c>
      <c r="J583" s="14" t="str">
        <f aca="false">IF(X583&lt;60,X583&amp;" min",INT(X583/60)&amp;" h"&amp;IF(MOD(X583,60)=0,""," "&amp;TEXT(MOD(X583,60),"00")))</f>
        <v>5 h 15</v>
      </c>
      <c r="K583" s="14" t="str">
        <f aca="false">IF(S583&lt;&gt;T583,"Oui","Non")</f>
        <v>Oui</v>
      </c>
      <c r="L583" s="14" t="str">
        <f aca="false">IF(AND(INDEX(10_Lieux!$B:$B,U583)="Ville",INDEX(10_Lieux!$B:$B,V583)="Ville"),"/chauffeur-prive/"&amp;INDEX(10_Lieux!$E:$E,U583)&amp;"-"&amp;INDEX(10_Lieux!$E:$E,V583)&amp;"/","/chauffeur-prive/"&amp;INDEX(10_Lieux!$E:$E,U583)&amp;"/"&amp;INDEX(10_Lieux!$E:$E,V583)&amp;"/")</f>
        <v>/chauffeur-prive/lausanne/aeroport-paris-orly/</v>
      </c>
      <c r="M583" s="14" t="str">
        <f aca="false">IFERROR(INDEX($L:$L,MATCH(B583&amp;"|"&amp;A583,$Z:$Z,0)),"—")</f>
        <v>/chauffeur-prive/aeroport-paris-orly/lausanne/</v>
      </c>
      <c r="N583" s="14" t="str">
        <f aca="false">IF(LEN("Chauffeur privé "&amp;INDEX(10_Lieux!$J:$J,U583)&amp;" → "&amp;INDEX(10_Lieux!$J:$J,V583)&amp;" | 24h/24")&gt;60,"Chauffeur privé "&amp;INDEX(10_Lieux!$J:$J,U583)&amp;" → "&amp;INDEX(10_Lieux!$J:$J,V583),"Chauffeur privé "&amp;INDEX(10_Lieux!$J:$J,U583)&amp;" → "&amp;INDEX(10_Lieux!$J:$J,V583)&amp;" | 24h/24")</f>
        <v>Chauffeur privé Lausanne → Aéroport Paris-Orly | 24h/24</v>
      </c>
      <c r="O583" s="14" t="n">
        <f aca="false">LEN(N583)</f>
        <v>55</v>
      </c>
      <c r="P583" s="14" t="str">
        <f aca="false">"Chauffeur privé "&amp;INDEX(10_Lieux!$K:$K,U583)&amp;" vers "&amp;INDEX(10_Lieux!$L:$L,V583)</f>
        <v>Chauffeur privé de Lausanne vers l'aéroport Paris-Orly</v>
      </c>
      <c r="Q583" s="14" t="str">
        <f aca="false">"Chauffeur privé "&amp;INDEX(10_Lieux!$K:$K,U583)&amp;" vers "&amp;INDEX(10_Lieux!$L:$L,V583)&amp;" : env. "&amp;I583&amp;" km, "&amp;J583&amp;" de route. Devis personnalisé, standard 24h/24 et 7j/7."</f>
        <v>Chauffeur privé de Lausanne vers l'aéroport Paris-Orly : env. 503 km, 5 h 15 de route. Devis personnalisé, standard 24h/24 et 7j/7.</v>
      </c>
      <c r="R583" s="14" t="n">
        <f aca="false">LEN(Q583)</f>
        <v>131</v>
      </c>
      <c r="S583" s="14" t="str">
        <f aca="false">INDEX(10_Lieux!$C:$C,U583)</f>
        <v>Suisse</v>
      </c>
      <c r="T583" s="14" t="str">
        <f aca="false">INDEX(10_Lieux!$C:$C,V583)</f>
        <v>France</v>
      </c>
      <c r="U583" s="14" t="n">
        <f aca="false">MATCH(A583,10_Lieux!$A:$A,0)</f>
        <v>112</v>
      </c>
      <c r="V583" s="14" t="n">
        <f aca="false">MATCH(B583,10_Lieux!$A:$A,0)</f>
        <v>133</v>
      </c>
      <c r="W583" s="14" t="n">
        <f aca="false">ROUND(6371*2*ASIN(SQRT(SIN(RADIANS(INDEX(10_Lieux!$F:$F,V583)-INDEX(10_Lieux!$F:$F,U583))/2)^2+COS(RADIANS(INDEX(10_Lieux!$F:$F,U583)))*COS(RADIANS(INDEX(10_Lieux!$F:$F,V583)))*SIN(RADIANS(INDEX(10_Lieux!$G:$G,V583)-INDEX(10_Lieux!$G:$G,U583))/2)^2)),1)</f>
        <v>402</v>
      </c>
      <c r="X583" s="14" t="n">
        <f aca="false">ROUND(I583/IF(I583&lt;p_seuil_vitesse,p_vit_lente,p_vit_rapide)*60/15,0)*15</f>
        <v>315</v>
      </c>
      <c r="Y583" s="14" t="n">
        <f aca="false">MAX(IF(INDEX(10_Lieux!$B:$B,U583)&lt;&gt;"Ville",INDEX(10_Lieux!$I:$I,U583),0),IF(INDEX(10_Lieux!$B:$B,V583)&lt;&gt;"Ville",INDEX(10_Lieux!$I:$I,V583),0))</f>
        <v>500</v>
      </c>
      <c r="Z583" s="14" t="str">
        <f aca="false">A583&amp;"|"&amp;B583</f>
        <v>Lausanne|Paris-Orly</v>
      </c>
      <c r="AA583" s="14" t="str">
        <f aca="false">IF(I583&lt;p_local,"Local",IF(I583&lt;p_vv_min,"Courte distance",IF(I583&lt;p_tres_long,"Longue distance","Très longue distance")))</f>
        <v>Longue distance</v>
      </c>
    </row>
    <row r="584" customFormat="false" ht="15" hidden="false" customHeight="true" outlineLevel="0" collapsed="false">
      <c r="A584" s="1" t="s">
        <v>698</v>
      </c>
      <c r="B584" s="1" t="s">
        <v>156</v>
      </c>
      <c r="C584" s="1" t="s">
        <v>34</v>
      </c>
      <c r="D584" s="1" t="s">
        <v>653</v>
      </c>
      <c r="E584" s="1" t="s">
        <v>731</v>
      </c>
      <c r="F584" s="14" t="s">
        <v>40</v>
      </c>
      <c r="G584" s="14" t="str">
        <f aca="false">IF(I584&lt;p_local,"Local → page infra",IF(H584&gt;=p_ph1,"Phase 1",IF(H584&gt;=p_ph2,"Phase 2","Phase 3")))</f>
        <v>Phase 1</v>
      </c>
      <c r="H584" s="14" t="n">
        <f aca="false">IF(I584&lt;p_local,0,IF(C584="Aéroport → Aéroport",p_pts_plein,IF(Y584&gt;0,IF(I584&lt;=Y584,p_pts_plein,IF(I584&lt;=p_mult2*Y584,p_pts_moyen,p_pts_r3)),IF(I584&gt;=p_vv_min,p_pts_plein,IF(I584&gt;=p_vv_moy,p_pts_moyen,p_pts_court))))+IF(INDEX(10_Lieux!$D:$D,U584)=1,p_prio1,p_prio2)+IF(INDEX(10_Lieux!$D:$D,V584)=1,p_prio1,p_prio2)+IF(K584="Oui",p_tf,0)+p_hub*((INDEX(10_Lieux!$H:$H,U584)="Hub")+(INDEX(10_Lieux!$H:$H,V584)="Hub"))+IF(OR(INDEX(10_Lieux!$H:$H,U584)="Premium",INDEX(10_Lieux!$H:$H,V584)="Premium"),p_prem,0))</f>
        <v>90</v>
      </c>
      <c r="I584" s="14" t="n">
        <f aca="false">ROUND(W584*p_facteur,0)</f>
        <v>345</v>
      </c>
      <c r="J584" s="14" t="str">
        <f aca="false">IF(X584&lt;60,X584&amp;" min",INT(X584/60)&amp;" h"&amp;IF(MOD(X584,60)=0,""," "&amp;TEXT(MOD(X584,60),"00")))</f>
        <v>3 h 45</v>
      </c>
      <c r="K584" s="14" t="str">
        <f aca="false">IF(S584&lt;&gt;T584,"Oui","Non")</f>
        <v>Oui</v>
      </c>
      <c r="L584" s="14" t="str">
        <f aca="false">IF(AND(INDEX(10_Lieux!$B:$B,U584)="Ville",INDEX(10_Lieux!$B:$B,V584)="Ville"),"/chauffeur-prive/"&amp;INDEX(10_Lieux!$E:$E,U584)&amp;"-"&amp;INDEX(10_Lieux!$E:$E,V584)&amp;"/","/chauffeur-prive/"&amp;INDEX(10_Lieux!$E:$E,U584)&amp;"/"&amp;INDEX(10_Lieux!$E:$E,V584)&amp;"/")</f>
        <v>/chauffeur-prive/aeroport-paris-orly/bruxelles/</v>
      </c>
      <c r="M584" s="14" t="str">
        <f aca="false">IFERROR(INDEX($L:$L,MATCH(B584&amp;"|"&amp;A584,$Z:$Z,0)),"—")</f>
        <v>/chauffeur-prive/bruxelles/aeroport-paris-orly/</v>
      </c>
      <c r="N584" s="14" t="str">
        <f aca="false">IF(LEN("Chauffeur privé "&amp;INDEX(10_Lieux!$J:$J,U584)&amp;" → "&amp;INDEX(10_Lieux!$J:$J,V584)&amp;" | 24h/24")&gt;60,"Chauffeur privé "&amp;INDEX(10_Lieux!$J:$J,U584)&amp;" → "&amp;INDEX(10_Lieux!$J:$J,V584),"Chauffeur privé "&amp;INDEX(10_Lieux!$J:$J,U584)&amp;" → "&amp;INDEX(10_Lieux!$J:$J,V584)&amp;" | 24h/24")</f>
        <v>Chauffeur privé Aéroport Paris-Orly → Bruxelles | 24h/24</v>
      </c>
      <c r="O584" s="14" t="n">
        <f aca="false">LEN(N584)</f>
        <v>56</v>
      </c>
      <c r="P584" s="14" t="str">
        <f aca="false">"Chauffeur privé "&amp;INDEX(10_Lieux!$K:$K,U584)&amp;" vers "&amp;INDEX(10_Lieux!$L:$L,V584)</f>
        <v>Chauffeur privé de l'aéroport Paris-Orly vers Bruxelles</v>
      </c>
      <c r="Q584" s="14" t="str">
        <f aca="false">"Chauffeur privé "&amp;INDEX(10_Lieux!$K:$K,U584)&amp;" vers "&amp;INDEX(10_Lieux!$L:$L,V584)&amp;" : env. "&amp;I584&amp;" km, "&amp;J584&amp;" de route. Devis personnalisé, standard 24h/24 et 7j/7."</f>
        <v>Chauffeur privé de l'aéroport Paris-Orly vers Bruxelles : env. 345 km, 3 h 45 de route. Devis personnalisé, standard 24h/24 et 7j/7.</v>
      </c>
      <c r="R584" s="14" t="n">
        <f aca="false">LEN(Q584)</f>
        <v>132</v>
      </c>
      <c r="S584" s="14" t="str">
        <f aca="false">INDEX(10_Lieux!$C:$C,U584)</f>
        <v>France</v>
      </c>
      <c r="T584" s="14" t="str">
        <f aca="false">INDEX(10_Lieux!$C:$C,V584)</f>
        <v>Belgique</v>
      </c>
      <c r="U584" s="14" t="n">
        <f aca="false">MATCH(A584,10_Lieux!$A:$A,0)</f>
        <v>133</v>
      </c>
      <c r="V584" s="14" t="n">
        <f aca="false">MATCH(B584,10_Lieux!$A:$A,0)</f>
        <v>93</v>
      </c>
      <c r="W584" s="14" t="n">
        <f aca="false">ROUND(6371*2*ASIN(SQRT(SIN(RADIANS(INDEX(10_Lieux!$F:$F,V584)-INDEX(10_Lieux!$F:$F,U584))/2)^2+COS(RADIANS(INDEX(10_Lieux!$F:$F,U584)))*COS(RADIANS(INDEX(10_Lieux!$F:$F,V584)))*SIN(RADIANS(INDEX(10_Lieux!$G:$G,V584)-INDEX(10_Lieux!$G:$G,U584))/2)^2)),1)</f>
        <v>275.6</v>
      </c>
      <c r="X584" s="14" t="n">
        <f aca="false">ROUND(I584/IF(I584&lt;p_seuil_vitesse,p_vit_lente,p_vit_rapide)*60/15,0)*15</f>
        <v>225</v>
      </c>
      <c r="Y584" s="14" t="n">
        <f aca="false">MAX(IF(INDEX(10_Lieux!$B:$B,U584)&lt;&gt;"Ville",INDEX(10_Lieux!$I:$I,U584),0),IF(INDEX(10_Lieux!$B:$B,V584)&lt;&gt;"Ville",INDEX(10_Lieux!$I:$I,V584),0))</f>
        <v>500</v>
      </c>
      <c r="Z584" s="14" t="str">
        <f aca="false">A584&amp;"|"&amp;B584</f>
        <v>Paris-Orly|Bruxelles</v>
      </c>
      <c r="AA584" s="14" t="str">
        <f aca="false">IF(I584&lt;p_local,"Local",IF(I584&lt;p_vv_min,"Courte distance",IF(I584&lt;p_tres_long,"Longue distance","Très longue distance")))</f>
        <v>Longue distance</v>
      </c>
    </row>
    <row r="585" customFormat="false" ht="15" hidden="false" customHeight="true" outlineLevel="0" collapsed="false">
      <c r="A585" s="1" t="s">
        <v>156</v>
      </c>
      <c r="B585" s="1" t="s">
        <v>698</v>
      </c>
      <c r="C585" s="1" t="s">
        <v>35</v>
      </c>
      <c r="D585" s="1" t="s">
        <v>653</v>
      </c>
      <c r="E585" s="1" t="s">
        <v>732</v>
      </c>
      <c r="F585" s="14" t="s">
        <v>40</v>
      </c>
      <c r="G585" s="14" t="str">
        <f aca="false">IF(I585&lt;p_local,"Local → page infra",IF(H585&gt;=p_ph1,"Phase 1",IF(H585&gt;=p_ph2,"Phase 2","Phase 3")))</f>
        <v>Phase 1</v>
      </c>
      <c r="H585" s="14" t="n">
        <f aca="false">IF(I585&lt;p_local,0,IF(C585="Aéroport → Aéroport",p_pts_plein,IF(Y585&gt;0,IF(I585&lt;=Y585,p_pts_plein,IF(I585&lt;=p_mult2*Y585,p_pts_moyen,p_pts_r3)),IF(I585&gt;=p_vv_min,p_pts_plein,IF(I585&gt;=p_vv_moy,p_pts_moyen,p_pts_court))))+IF(INDEX(10_Lieux!$D:$D,U585)=1,p_prio1,p_prio2)+IF(INDEX(10_Lieux!$D:$D,V585)=1,p_prio1,p_prio2)+IF(K585="Oui",p_tf,0)+p_hub*((INDEX(10_Lieux!$H:$H,U585)="Hub")+(INDEX(10_Lieux!$H:$H,V585)="Hub"))+IF(OR(INDEX(10_Lieux!$H:$H,U585)="Premium",INDEX(10_Lieux!$H:$H,V585)="Premium"),p_prem,0))</f>
        <v>90</v>
      </c>
      <c r="I585" s="14" t="n">
        <f aca="false">ROUND(W585*p_facteur,0)</f>
        <v>345</v>
      </c>
      <c r="J585" s="14" t="str">
        <f aca="false">IF(X585&lt;60,X585&amp;" min",INT(X585/60)&amp;" h"&amp;IF(MOD(X585,60)=0,""," "&amp;TEXT(MOD(X585,60),"00")))</f>
        <v>3 h 45</v>
      </c>
      <c r="K585" s="14" t="str">
        <f aca="false">IF(S585&lt;&gt;T585,"Oui","Non")</f>
        <v>Oui</v>
      </c>
      <c r="L585" s="14" t="str">
        <f aca="false">IF(AND(INDEX(10_Lieux!$B:$B,U585)="Ville",INDEX(10_Lieux!$B:$B,V585)="Ville"),"/chauffeur-prive/"&amp;INDEX(10_Lieux!$E:$E,U585)&amp;"-"&amp;INDEX(10_Lieux!$E:$E,V585)&amp;"/","/chauffeur-prive/"&amp;INDEX(10_Lieux!$E:$E,U585)&amp;"/"&amp;INDEX(10_Lieux!$E:$E,V585)&amp;"/")</f>
        <v>/chauffeur-prive/bruxelles/aeroport-paris-orly/</v>
      </c>
      <c r="M585" s="14" t="str">
        <f aca="false">IFERROR(INDEX($L:$L,MATCH(B585&amp;"|"&amp;A585,$Z:$Z,0)),"—")</f>
        <v>/chauffeur-prive/aeroport-paris-orly/bruxelles/</v>
      </c>
      <c r="N585" s="14" t="str">
        <f aca="false">IF(LEN("Chauffeur privé "&amp;INDEX(10_Lieux!$J:$J,U585)&amp;" → "&amp;INDEX(10_Lieux!$J:$J,V585)&amp;" | 24h/24")&gt;60,"Chauffeur privé "&amp;INDEX(10_Lieux!$J:$J,U585)&amp;" → "&amp;INDEX(10_Lieux!$J:$J,V585),"Chauffeur privé "&amp;INDEX(10_Lieux!$J:$J,U585)&amp;" → "&amp;INDEX(10_Lieux!$J:$J,V585)&amp;" | 24h/24")</f>
        <v>Chauffeur privé Bruxelles → Aéroport Paris-Orly | 24h/24</v>
      </c>
      <c r="O585" s="14" t="n">
        <f aca="false">LEN(N585)</f>
        <v>56</v>
      </c>
      <c r="P585" s="14" t="str">
        <f aca="false">"Chauffeur privé "&amp;INDEX(10_Lieux!$K:$K,U585)&amp;" vers "&amp;INDEX(10_Lieux!$L:$L,V585)</f>
        <v>Chauffeur privé de Bruxelles vers l'aéroport Paris-Orly</v>
      </c>
      <c r="Q585" s="14" t="str">
        <f aca="false">"Chauffeur privé "&amp;INDEX(10_Lieux!$K:$K,U585)&amp;" vers "&amp;INDEX(10_Lieux!$L:$L,V585)&amp;" : env. "&amp;I585&amp;" km, "&amp;J585&amp;" de route. Devis personnalisé, standard 24h/24 et 7j/7."</f>
        <v>Chauffeur privé de Bruxelles vers l'aéroport Paris-Orly : env. 345 km, 3 h 45 de route. Devis personnalisé, standard 24h/24 et 7j/7.</v>
      </c>
      <c r="R585" s="14" t="n">
        <f aca="false">LEN(Q585)</f>
        <v>132</v>
      </c>
      <c r="S585" s="14" t="str">
        <f aca="false">INDEX(10_Lieux!$C:$C,U585)</f>
        <v>Belgique</v>
      </c>
      <c r="T585" s="14" t="str">
        <f aca="false">INDEX(10_Lieux!$C:$C,V585)</f>
        <v>France</v>
      </c>
      <c r="U585" s="14" t="n">
        <f aca="false">MATCH(A585,10_Lieux!$A:$A,0)</f>
        <v>93</v>
      </c>
      <c r="V585" s="14" t="n">
        <f aca="false">MATCH(B585,10_Lieux!$A:$A,0)</f>
        <v>133</v>
      </c>
      <c r="W585" s="14" t="n">
        <f aca="false">ROUND(6371*2*ASIN(SQRT(SIN(RADIANS(INDEX(10_Lieux!$F:$F,V585)-INDEX(10_Lieux!$F:$F,U585))/2)^2+COS(RADIANS(INDEX(10_Lieux!$F:$F,U585)))*COS(RADIANS(INDEX(10_Lieux!$F:$F,V585)))*SIN(RADIANS(INDEX(10_Lieux!$G:$G,V585)-INDEX(10_Lieux!$G:$G,U585))/2)^2)),1)</f>
        <v>275.6</v>
      </c>
      <c r="X585" s="14" t="n">
        <f aca="false">ROUND(I585/IF(I585&lt;p_seuil_vitesse,p_vit_lente,p_vit_rapide)*60/15,0)*15</f>
        <v>225</v>
      </c>
      <c r="Y585" s="14" t="n">
        <f aca="false">MAX(IF(INDEX(10_Lieux!$B:$B,U585)&lt;&gt;"Ville",INDEX(10_Lieux!$I:$I,U585),0),IF(INDEX(10_Lieux!$B:$B,V585)&lt;&gt;"Ville",INDEX(10_Lieux!$I:$I,V585),0))</f>
        <v>500</v>
      </c>
      <c r="Z585" s="14" t="str">
        <f aca="false">A585&amp;"|"&amp;B585</f>
        <v>Bruxelles|Paris-Orly</v>
      </c>
      <c r="AA585" s="14" t="str">
        <f aca="false">IF(I585&lt;p_local,"Local",IF(I585&lt;p_vv_min,"Courte distance",IF(I585&lt;p_tres_long,"Longue distance","Très longue distance")))</f>
        <v>Longue distance</v>
      </c>
    </row>
    <row r="586" customFormat="false" ht="15" hidden="false" customHeight="true" outlineLevel="0" collapsed="false">
      <c r="A586" s="1" t="s">
        <v>698</v>
      </c>
      <c r="B586" s="1" t="s">
        <v>158</v>
      </c>
      <c r="C586" s="1" t="s">
        <v>34</v>
      </c>
      <c r="D586" s="1" t="s">
        <v>653</v>
      </c>
      <c r="E586" s="1" t="s">
        <v>733</v>
      </c>
      <c r="F586" s="14" t="s">
        <v>40</v>
      </c>
      <c r="G586" s="14" t="str">
        <f aca="false">IF(I586&lt;p_local,"Local → page infra",IF(H586&gt;=p_ph1,"Phase 1",IF(H586&gt;=p_ph2,"Phase 2","Phase 3")))</f>
        <v>Phase 1</v>
      </c>
      <c r="H586" s="14" t="n">
        <f aca="false">IF(I586&lt;p_local,0,IF(C586="Aéroport → Aéroport",p_pts_plein,IF(Y586&gt;0,IF(I586&lt;=Y586,p_pts_plein,IF(I586&lt;=p_mult2*Y586,p_pts_moyen,p_pts_r3)),IF(I586&gt;=p_vv_min,p_pts_plein,IF(I586&gt;=p_vv_moy,p_pts_moyen,p_pts_court))))+IF(INDEX(10_Lieux!$D:$D,U586)=1,p_prio1,p_prio2)+IF(INDEX(10_Lieux!$D:$D,V586)=1,p_prio1,p_prio2)+IF(K586="Oui",p_tf,0)+p_hub*((INDEX(10_Lieux!$H:$H,U586)="Hub")+(INDEX(10_Lieux!$H:$H,V586)="Hub"))+IF(OR(INDEX(10_Lieux!$H:$H,U586)="Premium",INDEX(10_Lieux!$H:$H,V586)="Premium"),p_prem,0))</f>
        <v>80</v>
      </c>
      <c r="I586" s="14" t="n">
        <f aca="false">ROUND(W586*p_facteur,0)</f>
        <v>391</v>
      </c>
      <c r="J586" s="14" t="str">
        <f aca="false">IF(X586&lt;60,X586&amp;" min",INT(X586/60)&amp;" h"&amp;IF(MOD(X586,60)=0,""," "&amp;TEXT(MOD(X586,60),"00")))</f>
        <v>4 h</v>
      </c>
      <c r="K586" s="14" t="str">
        <f aca="false">IF(S586&lt;&gt;T586,"Oui","Non")</f>
        <v>Oui</v>
      </c>
      <c r="L586" s="14" t="str">
        <f aca="false">IF(AND(INDEX(10_Lieux!$B:$B,U586)="Ville",INDEX(10_Lieux!$B:$B,V586)="Ville"),"/chauffeur-prive/"&amp;INDEX(10_Lieux!$E:$E,U586)&amp;"-"&amp;INDEX(10_Lieux!$E:$E,V586)&amp;"/","/chauffeur-prive/"&amp;INDEX(10_Lieux!$E:$E,U586)&amp;"/"&amp;INDEX(10_Lieux!$E:$E,V586)&amp;"/")</f>
        <v>/chauffeur-prive/aeroport-paris-orly/liege/</v>
      </c>
      <c r="M586" s="14" t="str">
        <f aca="false">IFERROR(INDEX($L:$L,MATCH(B586&amp;"|"&amp;A586,$Z:$Z,0)),"—")</f>
        <v>/chauffeur-prive/liege/aeroport-paris-orly/</v>
      </c>
      <c r="N586" s="14" t="str">
        <f aca="false">IF(LEN("Chauffeur privé "&amp;INDEX(10_Lieux!$J:$J,U586)&amp;" → "&amp;INDEX(10_Lieux!$J:$J,V586)&amp;" | 24h/24")&gt;60,"Chauffeur privé "&amp;INDEX(10_Lieux!$J:$J,U586)&amp;" → "&amp;INDEX(10_Lieux!$J:$J,V586),"Chauffeur privé "&amp;INDEX(10_Lieux!$J:$J,U586)&amp;" → "&amp;INDEX(10_Lieux!$J:$J,V586)&amp;" | 24h/24")</f>
        <v>Chauffeur privé Aéroport Paris-Orly → Liège | 24h/24</v>
      </c>
      <c r="O586" s="14" t="n">
        <f aca="false">LEN(N586)</f>
        <v>52</v>
      </c>
      <c r="P586" s="14" t="str">
        <f aca="false">"Chauffeur privé "&amp;INDEX(10_Lieux!$K:$K,U586)&amp;" vers "&amp;INDEX(10_Lieux!$L:$L,V586)</f>
        <v>Chauffeur privé de l'aéroport Paris-Orly vers Liège</v>
      </c>
      <c r="Q586" s="14" t="str">
        <f aca="false">"Chauffeur privé "&amp;INDEX(10_Lieux!$K:$K,U586)&amp;" vers "&amp;INDEX(10_Lieux!$L:$L,V586)&amp;" : env. "&amp;I586&amp;" km, "&amp;J586&amp;" de route. Devis personnalisé, standard 24h/24 et 7j/7."</f>
        <v>Chauffeur privé de l'aéroport Paris-Orly vers Liège : env. 391 km, 4 h de route. Devis personnalisé, standard 24h/24 et 7j/7.</v>
      </c>
      <c r="R586" s="14" t="n">
        <f aca="false">LEN(Q586)</f>
        <v>125</v>
      </c>
      <c r="S586" s="14" t="str">
        <f aca="false">INDEX(10_Lieux!$C:$C,U586)</f>
        <v>France</v>
      </c>
      <c r="T586" s="14" t="str">
        <f aca="false">INDEX(10_Lieux!$C:$C,V586)</f>
        <v>Belgique</v>
      </c>
      <c r="U586" s="14" t="n">
        <f aca="false">MATCH(A586,10_Lieux!$A:$A,0)</f>
        <v>133</v>
      </c>
      <c r="V586" s="14" t="n">
        <f aca="false">MATCH(B586,10_Lieux!$A:$A,0)</f>
        <v>94</v>
      </c>
      <c r="W586" s="14" t="n">
        <f aca="false">ROUND(6371*2*ASIN(SQRT(SIN(RADIANS(INDEX(10_Lieux!$F:$F,V586)-INDEX(10_Lieux!$F:$F,U586))/2)^2+COS(RADIANS(INDEX(10_Lieux!$F:$F,U586)))*COS(RADIANS(INDEX(10_Lieux!$F:$F,V586)))*SIN(RADIANS(INDEX(10_Lieux!$G:$G,V586)-INDEX(10_Lieux!$G:$G,U586))/2)^2)),1)</f>
        <v>312.6</v>
      </c>
      <c r="X586" s="14" t="n">
        <f aca="false">ROUND(I586/IF(I586&lt;p_seuil_vitesse,p_vit_lente,p_vit_rapide)*60/15,0)*15</f>
        <v>240</v>
      </c>
      <c r="Y586" s="14" t="n">
        <f aca="false">MAX(IF(INDEX(10_Lieux!$B:$B,U586)&lt;&gt;"Ville",INDEX(10_Lieux!$I:$I,U586),0),IF(INDEX(10_Lieux!$B:$B,V586)&lt;&gt;"Ville",INDEX(10_Lieux!$I:$I,V586),0))</f>
        <v>500</v>
      </c>
      <c r="Z586" s="14" t="str">
        <f aca="false">A586&amp;"|"&amp;B586</f>
        <v>Paris-Orly|Liège</v>
      </c>
      <c r="AA586" s="14" t="str">
        <f aca="false">IF(I586&lt;p_local,"Local",IF(I586&lt;p_vv_min,"Courte distance",IF(I586&lt;p_tres_long,"Longue distance","Très longue distance")))</f>
        <v>Longue distance</v>
      </c>
    </row>
    <row r="587" customFormat="false" ht="15" hidden="false" customHeight="true" outlineLevel="0" collapsed="false">
      <c r="A587" s="1" t="s">
        <v>158</v>
      </c>
      <c r="B587" s="1" t="s">
        <v>698</v>
      </c>
      <c r="C587" s="1" t="s">
        <v>35</v>
      </c>
      <c r="D587" s="1" t="s">
        <v>653</v>
      </c>
      <c r="E587" s="1" t="s">
        <v>734</v>
      </c>
      <c r="F587" s="14" t="s">
        <v>40</v>
      </c>
      <c r="G587" s="14" t="str">
        <f aca="false">IF(I587&lt;p_local,"Local → page infra",IF(H587&gt;=p_ph1,"Phase 1",IF(H587&gt;=p_ph2,"Phase 2","Phase 3")))</f>
        <v>Phase 1</v>
      </c>
      <c r="H587" s="14" t="n">
        <f aca="false">IF(I587&lt;p_local,0,IF(C587="Aéroport → Aéroport",p_pts_plein,IF(Y587&gt;0,IF(I587&lt;=Y587,p_pts_plein,IF(I587&lt;=p_mult2*Y587,p_pts_moyen,p_pts_r3)),IF(I587&gt;=p_vv_min,p_pts_plein,IF(I587&gt;=p_vv_moy,p_pts_moyen,p_pts_court))))+IF(INDEX(10_Lieux!$D:$D,U587)=1,p_prio1,p_prio2)+IF(INDEX(10_Lieux!$D:$D,V587)=1,p_prio1,p_prio2)+IF(K587="Oui",p_tf,0)+p_hub*((INDEX(10_Lieux!$H:$H,U587)="Hub")+(INDEX(10_Lieux!$H:$H,V587)="Hub"))+IF(OR(INDEX(10_Lieux!$H:$H,U587)="Premium",INDEX(10_Lieux!$H:$H,V587)="Premium"),p_prem,0))</f>
        <v>80</v>
      </c>
      <c r="I587" s="14" t="n">
        <f aca="false">ROUND(W587*p_facteur,0)</f>
        <v>391</v>
      </c>
      <c r="J587" s="14" t="str">
        <f aca="false">IF(X587&lt;60,X587&amp;" min",INT(X587/60)&amp;" h"&amp;IF(MOD(X587,60)=0,""," "&amp;TEXT(MOD(X587,60),"00")))</f>
        <v>4 h</v>
      </c>
      <c r="K587" s="14" t="str">
        <f aca="false">IF(S587&lt;&gt;T587,"Oui","Non")</f>
        <v>Oui</v>
      </c>
      <c r="L587" s="14" t="str">
        <f aca="false">IF(AND(INDEX(10_Lieux!$B:$B,U587)="Ville",INDEX(10_Lieux!$B:$B,V587)="Ville"),"/chauffeur-prive/"&amp;INDEX(10_Lieux!$E:$E,U587)&amp;"-"&amp;INDEX(10_Lieux!$E:$E,V587)&amp;"/","/chauffeur-prive/"&amp;INDEX(10_Lieux!$E:$E,U587)&amp;"/"&amp;INDEX(10_Lieux!$E:$E,V587)&amp;"/")</f>
        <v>/chauffeur-prive/liege/aeroport-paris-orly/</v>
      </c>
      <c r="M587" s="14" t="str">
        <f aca="false">IFERROR(INDEX($L:$L,MATCH(B587&amp;"|"&amp;A587,$Z:$Z,0)),"—")</f>
        <v>/chauffeur-prive/aeroport-paris-orly/liege/</v>
      </c>
      <c r="N587" s="14" t="str">
        <f aca="false">IF(LEN("Chauffeur privé "&amp;INDEX(10_Lieux!$J:$J,U587)&amp;" → "&amp;INDEX(10_Lieux!$J:$J,V587)&amp;" | 24h/24")&gt;60,"Chauffeur privé "&amp;INDEX(10_Lieux!$J:$J,U587)&amp;" → "&amp;INDEX(10_Lieux!$J:$J,V587),"Chauffeur privé "&amp;INDEX(10_Lieux!$J:$J,U587)&amp;" → "&amp;INDEX(10_Lieux!$J:$J,V587)&amp;" | 24h/24")</f>
        <v>Chauffeur privé Liège → Aéroport Paris-Orly | 24h/24</v>
      </c>
      <c r="O587" s="14" t="n">
        <f aca="false">LEN(N587)</f>
        <v>52</v>
      </c>
      <c r="P587" s="14" t="str">
        <f aca="false">"Chauffeur privé "&amp;INDEX(10_Lieux!$K:$K,U587)&amp;" vers "&amp;INDEX(10_Lieux!$L:$L,V587)</f>
        <v>Chauffeur privé de Liège vers l'aéroport Paris-Orly</v>
      </c>
      <c r="Q587" s="14" t="str">
        <f aca="false">"Chauffeur privé "&amp;INDEX(10_Lieux!$K:$K,U587)&amp;" vers "&amp;INDEX(10_Lieux!$L:$L,V587)&amp;" : env. "&amp;I587&amp;" km, "&amp;J587&amp;" de route. Devis personnalisé, standard 24h/24 et 7j/7."</f>
        <v>Chauffeur privé de Liège vers l'aéroport Paris-Orly : env. 391 km, 4 h de route. Devis personnalisé, standard 24h/24 et 7j/7.</v>
      </c>
      <c r="R587" s="14" t="n">
        <f aca="false">LEN(Q587)</f>
        <v>125</v>
      </c>
      <c r="S587" s="14" t="str">
        <f aca="false">INDEX(10_Lieux!$C:$C,U587)</f>
        <v>Belgique</v>
      </c>
      <c r="T587" s="14" t="str">
        <f aca="false">INDEX(10_Lieux!$C:$C,V587)</f>
        <v>France</v>
      </c>
      <c r="U587" s="14" t="n">
        <f aca="false">MATCH(A587,10_Lieux!$A:$A,0)</f>
        <v>94</v>
      </c>
      <c r="V587" s="14" t="n">
        <f aca="false">MATCH(B587,10_Lieux!$A:$A,0)</f>
        <v>133</v>
      </c>
      <c r="W587" s="14" t="n">
        <f aca="false">ROUND(6371*2*ASIN(SQRT(SIN(RADIANS(INDEX(10_Lieux!$F:$F,V587)-INDEX(10_Lieux!$F:$F,U587))/2)^2+COS(RADIANS(INDEX(10_Lieux!$F:$F,U587)))*COS(RADIANS(INDEX(10_Lieux!$F:$F,V587)))*SIN(RADIANS(INDEX(10_Lieux!$G:$G,V587)-INDEX(10_Lieux!$G:$G,U587))/2)^2)),1)</f>
        <v>312.6</v>
      </c>
      <c r="X587" s="14" t="n">
        <f aca="false">ROUND(I587/IF(I587&lt;p_seuil_vitesse,p_vit_lente,p_vit_rapide)*60/15,0)*15</f>
        <v>240</v>
      </c>
      <c r="Y587" s="14" t="n">
        <f aca="false">MAX(IF(INDEX(10_Lieux!$B:$B,U587)&lt;&gt;"Ville",INDEX(10_Lieux!$I:$I,U587),0),IF(INDEX(10_Lieux!$B:$B,V587)&lt;&gt;"Ville",INDEX(10_Lieux!$I:$I,V587),0))</f>
        <v>500</v>
      </c>
      <c r="Z587" s="14" t="str">
        <f aca="false">A587&amp;"|"&amp;B587</f>
        <v>Liège|Paris-Orly</v>
      </c>
      <c r="AA587" s="14" t="str">
        <f aca="false">IF(I587&lt;p_local,"Local",IF(I587&lt;p_vv_min,"Courte distance",IF(I587&lt;p_tres_long,"Longue distance","Très longue distance")))</f>
        <v>Longue distance</v>
      </c>
    </row>
    <row r="588" customFormat="false" ht="15" hidden="false" customHeight="true" outlineLevel="0" collapsed="false">
      <c r="A588" s="1" t="s">
        <v>698</v>
      </c>
      <c r="B588" s="1" t="s">
        <v>160</v>
      </c>
      <c r="C588" s="1" t="s">
        <v>34</v>
      </c>
      <c r="D588" s="1" t="s">
        <v>653</v>
      </c>
      <c r="E588" s="1" t="s">
        <v>735</v>
      </c>
      <c r="F588" s="14" t="s">
        <v>40</v>
      </c>
      <c r="G588" s="14" t="str">
        <f aca="false">IF(I588&lt;p_local,"Local → page infra",IF(H588&gt;=p_ph1,"Phase 1",IF(H588&gt;=p_ph2,"Phase 2","Phase 3")))</f>
        <v>Phase 1</v>
      </c>
      <c r="H588" s="14" t="n">
        <f aca="false">IF(I588&lt;p_local,0,IF(C588="Aéroport → Aéroport",p_pts_plein,IF(Y588&gt;0,IF(I588&lt;=Y588,p_pts_plein,IF(I588&lt;=p_mult2*Y588,p_pts_moyen,p_pts_r3)),IF(I588&gt;=p_vv_min,p_pts_plein,IF(I588&gt;=p_vv_moy,p_pts_moyen,p_pts_court))))+IF(INDEX(10_Lieux!$D:$D,U588)=1,p_prio1,p_prio2)+IF(INDEX(10_Lieux!$D:$D,V588)=1,p_prio1,p_prio2)+IF(K588="Oui",p_tf,0)+p_hub*((INDEX(10_Lieux!$H:$H,U588)="Hub")+(INDEX(10_Lieux!$H:$H,V588)="Hub"))+IF(OR(INDEX(10_Lieux!$H:$H,U588)="Premium",INDEX(10_Lieux!$H:$H,V588)="Premium"),p_prem,0))</f>
        <v>80</v>
      </c>
      <c r="I588" s="14" t="n">
        <f aca="false">ROUND(W588*p_facteur,0)</f>
        <v>300</v>
      </c>
      <c r="J588" s="14" t="str">
        <f aca="false">IF(X588&lt;60,X588&amp;" min",INT(X588/60)&amp;" h"&amp;IF(MOD(X588,60)=0,""," "&amp;TEXT(MOD(X588,60),"00")))</f>
        <v>3 h 15</v>
      </c>
      <c r="K588" s="14" t="str">
        <f aca="false">IF(S588&lt;&gt;T588,"Oui","Non")</f>
        <v>Oui</v>
      </c>
      <c r="L588" s="14" t="str">
        <f aca="false">IF(AND(INDEX(10_Lieux!$B:$B,U588)="Ville",INDEX(10_Lieux!$B:$B,V588)="Ville"),"/chauffeur-prive/"&amp;INDEX(10_Lieux!$E:$E,U588)&amp;"-"&amp;INDEX(10_Lieux!$E:$E,V588)&amp;"/","/chauffeur-prive/"&amp;INDEX(10_Lieux!$E:$E,U588)&amp;"/"&amp;INDEX(10_Lieux!$E:$E,V588)&amp;"/")</f>
        <v>/chauffeur-prive/aeroport-paris-orly/charleroi/</v>
      </c>
      <c r="M588" s="14" t="str">
        <f aca="false">IFERROR(INDEX($L:$L,MATCH(B588&amp;"|"&amp;A588,$Z:$Z,0)),"—")</f>
        <v>/chauffeur-prive/charleroi/aeroport-paris-orly/</v>
      </c>
      <c r="N588" s="14" t="str">
        <f aca="false">IF(LEN("Chauffeur privé "&amp;INDEX(10_Lieux!$J:$J,U588)&amp;" → "&amp;INDEX(10_Lieux!$J:$J,V588)&amp;" | 24h/24")&gt;60,"Chauffeur privé "&amp;INDEX(10_Lieux!$J:$J,U588)&amp;" → "&amp;INDEX(10_Lieux!$J:$J,V588),"Chauffeur privé "&amp;INDEX(10_Lieux!$J:$J,U588)&amp;" → "&amp;INDEX(10_Lieux!$J:$J,V588)&amp;" | 24h/24")</f>
        <v>Chauffeur privé Aéroport Paris-Orly → Charleroi | 24h/24</v>
      </c>
      <c r="O588" s="14" t="n">
        <f aca="false">LEN(N588)</f>
        <v>56</v>
      </c>
      <c r="P588" s="14" t="str">
        <f aca="false">"Chauffeur privé "&amp;INDEX(10_Lieux!$K:$K,U588)&amp;" vers "&amp;INDEX(10_Lieux!$L:$L,V588)</f>
        <v>Chauffeur privé de l'aéroport Paris-Orly vers Charleroi</v>
      </c>
      <c r="Q588" s="14" t="str">
        <f aca="false">"Chauffeur privé "&amp;INDEX(10_Lieux!$K:$K,U588)&amp;" vers "&amp;INDEX(10_Lieux!$L:$L,V588)&amp;" : env. "&amp;I588&amp;" km, "&amp;J588&amp;" de route. Devis personnalisé, standard 24h/24 et 7j/7."</f>
        <v>Chauffeur privé de l'aéroport Paris-Orly vers Charleroi : env. 300 km, 3 h 15 de route. Devis personnalisé, standard 24h/24 et 7j/7.</v>
      </c>
      <c r="R588" s="14" t="n">
        <f aca="false">LEN(Q588)</f>
        <v>132</v>
      </c>
      <c r="S588" s="14" t="str">
        <f aca="false">INDEX(10_Lieux!$C:$C,U588)</f>
        <v>France</v>
      </c>
      <c r="T588" s="14" t="str">
        <f aca="false">INDEX(10_Lieux!$C:$C,V588)</f>
        <v>Belgique</v>
      </c>
      <c r="U588" s="14" t="n">
        <f aca="false">MATCH(A588,10_Lieux!$A:$A,0)</f>
        <v>133</v>
      </c>
      <c r="V588" s="14" t="n">
        <f aca="false">MATCH(B588,10_Lieux!$A:$A,0)</f>
        <v>96</v>
      </c>
      <c r="W588" s="14" t="n">
        <f aca="false">ROUND(6371*2*ASIN(SQRT(SIN(RADIANS(INDEX(10_Lieux!$F:$F,V588)-INDEX(10_Lieux!$F:$F,U588))/2)^2+COS(RADIANS(INDEX(10_Lieux!$F:$F,U588)))*COS(RADIANS(INDEX(10_Lieux!$F:$F,V588)))*SIN(RADIANS(INDEX(10_Lieux!$G:$G,V588)-INDEX(10_Lieux!$G:$G,U588))/2)^2)),1)</f>
        <v>239.6</v>
      </c>
      <c r="X588" s="14" t="n">
        <f aca="false">ROUND(I588/IF(I588&lt;p_seuil_vitesse,p_vit_lente,p_vit_rapide)*60/15,0)*15</f>
        <v>195</v>
      </c>
      <c r="Y588" s="14" t="n">
        <f aca="false">MAX(IF(INDEX(10_Lieux!$B:$B,U588)&lt;&gt;"Ville",INDEX(10_Lieux!$I:$I,U588),0),IF(INDEX(10_Lieux!$B:$B,V588)&lt;&gt;"Ville",INDEX(10_Lieux!$I:$I,V588),0))</f>
        <v>500</v>
      </c>
      <c r="Z588" s="14" t="str">
        <f aca="false">A588&amp;"|"&amp;B588</f>
        <v>Paris-Orly|Charleroi</v>
      </c>
      <c r="AA588" s="14" t="str">
        <f aca="false">IF(I588&lt;p_local,"Local",IF(I588&lt;p_vv_min,"Courte distance",IF(I588&lt;p_tres_long,"Longue distance","Très longue distance")))</f>
        <v>Longue distance</v>
      </c>
    </row>
    <row r="589" customFormat="false" ht="15" hidden="false" customHeight="true" outlineLevel="0" collapsed="false">
      <c r="A589" s="1" t="s">
        <v>160</v>
      </c>
      <c r="B589" s="1" t="s">
        <v>698</v>
      </c>
      <c r="C589" s="1" t="s">
        <v>35</v>
      </c>
      <c r="D589" s="1" t="s">
        <v>653</v>
      </c>
      <c r="E589" s="1" t="s">
        <v>736</v>
      </c>
      <c r="F589" s="14" t="s">
        <v>40</v>
      </c>
      <c r="G589" s="14" t="str">
        <f aca="false">IF(I589&lt;p_local,"Local → page infra",IF(H589&gt;=p_ph1,"Phase 1",IF(H589&gt;=p_ph2,"Phase 2","Phase 3")))</f>
        <v>Phase 1</v>
      </c>
      <c r="H589" s="14" t="n">
        <f aca="false">IF(I589&lt;p_local,0,IF(C589="Aéroport → Aéroport",p_pts_plein,IF(Y589&gt;0,IF(I589&lt;=Y589,p_pts_plein,IF(I589&lt;=p_mult2*Y589,p_pts_moyen,p_pts_r3)),IF(I589&gt;=p_vv_min,p_pts_plein,IF(I589&gt;=p_vv_moy,p_pts_moyen,p_pts_court))))+IF(INDEX(10_Lieux!$D:$D,U589)=1,p_prio1,p_prio2)+IF(INDEX(10_Lieux!$D:$D,V589)=1,p_prio1,p_prio2)+IF(K589="Oui",p_tf,0)+p_hub*((INDEX(10_Lieux!$H:$H,U589)="Hub")+(INDEX(10_Lieux!$H:$H,V589)="Hub"))+IF(OR(INDEX(10_Lieux!$H:$H,U589)="Premium",INDEX(10_Lieux!$H:$H,V589)="Premium"),p_prem,0))</f>
        <v>80</v>
      </c>
      <c r="I589" s="14" t="n">
        <f aca="false">ROUND(W589*p_facteur,0)</f>
        <v>300</v>
      </c>
      <c r="J589" s="14" t="str">
        <f aca="false">IF(X589&lt;60,X589&amp;" min",INT(X589/60)&amp;" h"&amp;IF(MOD(X589,60)=0,""," "&amp;TEXT(MOD(X589,60),"00")))</f>
        <v>3 h 15</v>
      </c>
      <c r="K589" s="14" t="str">
        <f aca="false">IF(S589&lt;&gt;T589,"Oui","Non")</f>
        <v>Oui</v>
      </c>
      <c r="L589" s="14" t="str">
        <f aca="false">IF(AND(INDEX(10_Lieux!$B:$B,U589)="Ville",INDEX(10_Lieux!$B:$B,V589)="Ville"),"/chauffeur-prive/"&amp;INDEX(10_Lieux!$E:$E,U589)&amp;"-"&amp;INDEX(10_Lieux!$E:$E,V589)&amp;"/","/chauffeur-prive/"&amp;INDEX(10_Lieux!$E:$E,U589)&amp;"/"&amp;INDEX(10_Lieux!$E:$E,V589)&amp;"/")</f>
        <v>/chauffeur-prive/charleroi/aeroport-paris-orly/</v>
      </c>
      <c r="M589" s="14" t="str">
        <f aca="false">IFERROR(INDEX($L:$L,MATCH(B589&amp;"|"&amp;A589,$Z:$Z,0)),"—")</f>
        <v>/chauffeur-prive/aeroport-paris-orly/charleroi/</v>
      </c>
      <c r="N589" s="14" t="str">
        <f aca="false">IF(LEN("Chauffeur privé "&amp;INDEX(10_Lieux!$J:$J,U589)&amp;" → "&amp;INDEX(10_Lieux!$J:$J,V589)&amp;" | 24h/24")&gt;60,"Chauffeur privé "&amp;INDEX(10_Lieux!$J:$J,U589)&amp;" → "&amp;INDEX(10_Lieux!$J:$J,V589),"Chauffeur privé "&amp;INDEX(10_Lieux!$J:$J,U589)&amp;" → "&amp;INDEX(10_Lieux!$J:$J,V589)&amp;" | 24h/24")</f>
        <v>Chauffeur privé Charleroi → Aéroport Paris-Orly | 24h/24</v>
      </c>
      <c r="O589" s="14" t="n">
        <f aca="false">LEN(N589)</f>
        <v>56</v>
      </c>
      <c r="P589" s="14" t="str">
        <f aca="false">"Chauffeur privé "&amp;INDEX(10_Lieux!$K:$K,U589)&amp;" vers "&amp;INDEX(10_Lieux!$L:$L,V589)</f>
        <v>Chauffeur privé de Charleroi vers l'aéroport Paris-Orly</v>
      </c>
      <c r="Q589" s="14" t="str">
        <f aca="false">"Chauffeur privé "&amp;INDEX(10_Lieux!$K:$K,U589)&amp;" vers "&amp;INDEX(10_Lieux!$L:$L,V589)&amp;" : env. "&amp;I589&amp;" km, "&amp;J589&amp;" de route. Devis personnalisé, standard 24h/24 et 7j/7."</f>
        <v>Chauffeur privé de Charleroi vers l'aéroport Paris-Orly : env. 300 km, 3 h 15 de route. Devis personnalisé, standard 24h/24 et 7j/7.</v>
      </c>
      <c r="R589" s="14" t="n">
        <f aca="false">LEN(Q589)</f>
        <v>132</v>
      </c>
      <c r="S589" s="14" t="str">
        <f aca="false">INDEX(10_Lieux!$C:$C,U589)</f>
        <v>Belgique</v>
      </c>
      <c r="T589" s="14" t="str">
        <f aca="false">INDEX(10_Lieux!$C:$C,V589)</f>
        <v>France</v>
      </c>
      <c r="U589" s="14" t="n">
        <f aca="false">MATCH(A589,10_Lieux!$A:$A,0)</f>
        <v>96</v>
      </c>
      <c r="V589" s="14" t="n">
        <f aca="false">MATCH(B589,10_Lieux!$A:$A,0)</f>
        <v>133</v>
      </c>
      <c r="W589" s="14" t="n">
        <f aca="false">ROUND(6371*2*ASIN(SQRT(SIN(RADIANS(INDEX(10_Lieux!$F:$F,V589)-INDEX(10_Lieux!$F:$F,U589))/2)^2+COS(RADIANS(INDEX(10_Lieux!$F:$F,U589)))*COS(RADIANS(INDEX(10_Lieux!$F:$F,V589)))*SIN(RADIANS(INDEX(10_Lieux!$G:$G,V589)-INDEX(10_Lieux!$G:$G,U589))/2)^2)),1)</f>
        <v>239.6</v>
      </c>
      <c r="X589" s="14" t="n">
        <f aca="false">ROUND(I589/IF(I589&lt;p_seuil_vitesse,p_vit_lente,p_vit_rapide)*60/15,0)*15</f>
        <v>195</v>
      </c>
      <c r="Y589" s="14" t="n">
        <f aca="false">MAX(IF(INDEX(10_Lieux!$B:$B,U589)&lt;&gt;"Ville",INDEX(10_Lieux!$I:$I,U589),0),IF(INDEX(10_Lieux!$B:$B,V589)&lt;&gt;"Ville",INDEX(10_Lieux!$I:$I,V589),0))</f>
        <v>500</v>
      </c>
      <c r="Z589" s="14" t="str">
        <f aca="false">A589&amp;"|"&amp;B589</f>
        <v>Charleroi|Paris-Orly</v>
      </c>
      <c r="AA589" s="14" t="str">
        <f aca="false">IF(I589&lt;p_local,"Local",IF(I589&lt;p_vv_min,"Courte distance",IF(I589&lt;p_tres_long,"Longue distance","Très longue distance")))</f>
        <v>Longue distance</v>
      </c>
    </row>
    <row r="590" customFormat="false" ht="15" hidden="false" customHeight="true" outlineLevel="0" collapsed="false">
      <c r="A590" s="1" t="s">
        <v>698</v>
      </c>
      <c r="B590" s="1" t="s">
        <v>162</v>
      </c>
      <c r="C590" s="1" t="s">
        <v>34</v>
      </c>
      <c r="D590" s="1" t="s">
        <v>653</v>
      </c>
      <c r="E590" s="1" t="s">
        <v>737</v>
      </c>
      <c r="F590" s="14" t="s">
        <v>40</v>
      </c>
      <c r="G590" s="14" t="str">
        <f aca="false">IF(I590&lt;p_local,"Local → page infra",IF(H590&gt;=p_ph1,"Phase 1",IF(H590&gt;=p_ph2,"Phase 2","Phase 3")))</f>
        <v>Phase 2</v>
      </c>
      <c r="H590" s="14" t="n">
        <f aca="false">IF(I590&lt;p_local,0,IF(C590="Aéroport → Aéroport",p_pts_plein,IF(Y590&gt;0,IF(I590&lt;=Y590,p_pts_plein,IF(I590&lt;=p_mult2*Y590,p_pts_moyen,p_pts_r3)),IF(I590&gt;=p_vv_min,p_pts_plein,IF(I590&gt;=p_vv_moy,p_pts_moyen,p_pts_court))))+IF(INDEX(10_Lieux!$D:$D,U590)=1,p_prio1,p_prio2)+IF(INDEX(10_Lieux!$D:$D,V590)=1,p_prio1,p_prio2)+IF(K590="Oui",p_tf,0)+p_hub*((INDEX(10_Lieux!$H:$H,U590)="Hub")+(INDEX(10_Lieux!$H:$H,V590)="Hub"))+IF(OR(INDEX(10_Lieux!$H:$H,U590)="Premium",INDEX(10_Lieux!$H:$H,V590)="Premium"),p_prem,0))</f>
        <v>65</v>
      </c>
      <c r="I590" s="14" t="n">
        <f aca="false">ROUND(W590*p_facteur,0)</f>
        <v>509</v>
      </c>
      <c r="J590" s="14" t="str">
        <f aca="false">IF(X590&lt;60,X590&amp;" min",INT(X590/60)&amp;" h"&amp;IF(MOD(X590,60)=0,""," "&amp;TEXT(MOD(X590,60),"00")))</f>
        <v>5 h 15</v>
      </c>
      <c r="K590" s="14" t="str">
        <f aca="false">IF(S590&lt;&gt;T590,"Oui","Non")</f>
        <v>Oui</v>
      </c>
      <c r="L590" s="14" t="str">
        <f aca="false">IF(AND(INDEX(10_Lieux!$B:$B,U590)="Ville",INDEX(10_Lieux!$B:$B,V590)="Ville"),"/chauffeur-prive/"&amp;INDEX(10_Lieux!$E:$E,U590)&amp;"-"&amp;INDEX(10_Lieux!$E:$E,V590)&amp;"/","/chauffeur-prive/"&amp;INDEX(10_Lieux!$E:$E,U590)&amp;"/"&amp;INDEX(10_Lieux!$E:$E,V590)&amp;"/")</f>
        <v>/chauffeur-prive/aeroport-paris-orly/bale/</v>
      </c>
      <c r="M590" s="14" t="str">
        <f aca="false">IFERROR(INDEX($L:$L,MATCH(B590&amp;"|"&amp;A590,$Z:$Z,0)),"—")</f>
        <v>/chauffeur-prive/bale/aeroport-paris-orly/</v>
      </c>
      <c r="N590" s="14" t="str">
        <f aca="false">IF(LEN("Chauffeur privé "&amp;INDEX(10_Lieux!$J:$J,U590)&amp;" → "&amp;INDEX(10_Lieux!$J:$J,V590)&amp;" | 24h/24")&gt;60,"Chauffeur privé "&amp;INDEX(10_Lieux!$J:$J,U590)&amp;" → "&amp;INDEX(10_Lieux!$J:$J,V590),"Chauffeur privé "&amp;INDEX(10_Lieux!$J:$J,U590)&amp;" → "&amp;INDEX(10_Lieux!$J:$J,V590)&amp;" | 24h/24")</f>
        <v>Chauffeur privé Aéroport Paris-Orly → Bâle | 24h/24</v>
      </c>
      <c r="O590" s="14" t="n">
        <f aca="false">LEN(N590)</f>
        <v>51</v>
      </c>
      <c r="P590" s="14" t="str">
        <f aca="false">"Chauffeur privé "&amp;INDEX(10_Lieux!$K:$K,U590)&amp;" vers "&amp;INDEX(10_Lieux!$L:$L,V590)</f>
        <v>Chauffeur privé de l'aéroport Paris-Orly vers Bâle</v>
      </c>
      <c r="Q590" s="14" t="str">
        <f aca="false">"Chauffeur privé "&amp;INDEX(10_Lieux!$K:$K,U590)&amp;" vers "&amp;INDEX(10_Lieux!$L:$L,V590)&amp;" : env. "&amp;I590&amp;" km, "&amp;J590&amp;" de route. Devis personnalisé, standard 24h/24 et 7j/7."</f>
        <v>Chauffeur privé de l'aéroport Paris-Orly vers Bâle : env. 509 km, 5 h 15 de route. Devis personnalisé, standard 24h/24 et 7j/7.</v>
      </c>
      <c r="R590" s="14" t="n">
        <f aca="false">LEN(Q590)</f>
        <v>127</v>
      </c>
      <c r="S590" s="14" t="str">
        <f aca="false">INDEX(10_Lieux!$C:$C,U590)</f>
        <v>France</v>
      </c>
      <c r="T590" s="14" t="str">
        <f aca="false">INDEX(10_Lieux!$C:$C,V590)</f>
        <v>Suisse</v>
      </c>
      <c r="U590" s="14" t="n">
        <f aca="false">MATCH(A590,10_Lieux!$A:$A,0)</f>
        <v>133</v>
      </c>
      <c r="V590" s="14" t="n">
        <f aca="false">MATCH(B590,10_Lieux!$A:$A,0)</f>
        <v>121</v>
      </c>
      <c r="W590" s="14" t="n">
        <f aca="false">ROUND(6371*2*ASIN(SQRT(SIN(RADIANS(INDEX(10_Lieux!$F:$F,V590)-INDEX(10_Lieux!$F:$F,U590))/2)^2+COS(RADIANS(INDEX(10_Lieux!$F:$F,U590)))*COS(RADIANS(INDEX(10_Lieux!$F:$F,V590)))*SIN(RADIANS(INDEX(10_Lieux!$G:$G,V590)-INDEX(10_Lieux!$G:$G,U590))/2)^2)),1)</f>
        <v>407.5</v>
      </c>
      <c r="X590" s="14" t="n">
        <f aca="false">ROUND(I590/IF(I590&lt;p_seuil_vitesse,p_vit_lente,p_vit_rapide)*60/15,0)*15</f>
        <v>315</v>
      </c>
      <c r="Y590" s="14" t="n">
        <f aca="false">MAX(IF(INDEX(10_Lieux!$B:$B,U590)&lt;&gt;"Ville",INDEX(10_Lieux!$I:$I,U590),0),IF(INDEX(10_Lieux!$B:$B,V590)&lt;&gt;"Ville",INDEX(10_Lieux!$I:$I,V590),0))</f>
        <v>500</v>
      </c>
      <c r="Z590" s="14" t="str">
        <f aca="false">A590&amp;"|"&amp;B590</f>
        <v>Paris-Orly|Bâle</v>
      </c>
      <c r="AA590" s="14" t="str">
        <f aca="false">IF(I590&lt;p_local,"Local",IF(I590&lt;p_vv_min,"Courte distance",IF(I590&lt;p_tres_long,"Longue distance","Très longue distance")))</f>
        <v>Longue distance</v>
      </c>
    </row>
    <row r="591" customFormat="false" ht="15" hidden="false" customHeight="true" outlineLevel="0" collapsed="false">
      <c r="A591" s="1" t="s">
        <v>162</v>
      </c>
      <c r="B591" s="1" t="s">
        <v>698</v>
      </c>
      <c r="C591" s="1" t="s">
        <v>35</v>
      </c>
      <c r="D591" s="1" t="s">
        <v>653</v>
      </c>
      <c r="E591" s="1" t="s">
        <v>738</v>
      </c>
      <c r="F591" s="14" t="s">
        <v>40</v>
      </c>
      <c r="G591" s="14" t="str">
        <f aca="false">IF(I591&lt;p_local,"Local → page infra",IF(H591&gt;=p_ph1,"Phase 1",IF(H591&gt;=p_ph2,"Phase 2","Phase 3")))</f>
        <v>Phase 2</v>
      </c>
      <c r="H591" s="14" t="n">
        <f aca="false">IF(I591&lt;p_local,0,IF(C591="Aéroport → Aéroport",p_pts_plein,IF(Y591&gt;0,IF(I591&lt;=Y591,p_pts_plein,IF(I591&lt;=p_mult2*Y591,p_pts_moyen,p_pts_r3)),IF(I591&gt;=p_vv_min,p_pts_plein,IF(I591&gt;=p_vv_moy,p_pts_moyen,p_pts_court))))+IF(INDEX(10_Lieux!$D:$D,U591)=1,p_prio1,p_prio2)+IF(INDEX(10_Lieux!$D:$D,V591)=1,p_prio1,p_prio2)+IF(K591="Oui",p_tf,0)+p_hub*((INDEX(10_Lieux!$H:$H,U591)="Hub")+(INDEX(10_Lieux!$H:$H,V591)="Hub"))+IF(OR(INDEX(10_Lieux!$H:$H,U591)="Premium",INDEX(10_Lieux!$H:$H,V591)="Premium"),p_prem,0))</f>
        <v>65</v>
      </c>
      <c r="I591" s="14" t="n">
        <f aca="false">ROUND(W591*p_facteur,0)</f>
        <v>509</v>
      </c>
      <c r="J591" s="14" t="str">
        <f aca="false">IF(X591&lt;60,X591&amp;" min",INT(X591/60)&amp;" h"&amp;IF(MOD(X591,60)=0,""," "&amp;TEXT(MOD(X591,60),"00")))</f>
        <v>5 h 15</v>
      </c>
      <c r="K591" s="14" t="str">
        <f aca="false">IF(S591&lt;&gt;T591,"Oui","Non")</f>
        <v>Oui</v>
      </c>
      <c r="L591" s="14" t="str">
        <f aca="false">IF(AND(INDEX(10_Lieux!$B:$B,U591)="Ville",INDEX(10_Lieux!$B:$B,V591)="Ville"),"/chauffeur-prive/"&amp;INDEX(10_Lieux!$E:$E,U591)&amp;"-"&amp;INDEX(10_Lieux!$E:$E,V591)&amp;"/","/chauffeur-prive/"&amp;INDEX(10_Lieux!$E:$E,U591)&amp;"/"&amp;INDEX(10_Lieux!$E:$E,V591)&amp;"/")</f>
        <v>/chauffeur-prive/bale/aeroport-paris-orly/</v>
      </c>
      <c r="M591" s="14" t="str">
        <f aca="false">IFERROR(INDEX($L:$L,MATCH(B591&amp;"|"&amp;A591,$Z:$Z,0)),"—")</f>
        <v>/chauffeur-prive/aeroport-paris-orly/bale/</v>
      </c>
      <c r="N591" s="14" t="str">
        <f aca="false">IF(LEN("Chauffeur privé "&amp;INDEX(10_Lieux!$J:$J,U591)&amp;" → "&amp;INDEX(10_Lieux!$J:$J,V591)&amp;" | 24h/24")&gt;60,"Chauffeur privé "&amp;INDEX(10_Lieux!$J:$J,U591)&amp;" → "&amp;INDEX(10_Lieux!$J:$J,V591),"Chauffeur privé "&amp;INDEX(10_Lieux!$J:$J,U591)&amp;" → "&amp;INDEX(10_Lieux!$J:$J,V591)&amp;" | 24h/24")</f>
        <v>Chauffeur privé Bâle → Aéroport Paris-Orly | 24h/24</v>
      </c>
      <c r="O591" s="14" t="n">
        <f aca="false">LEN(N591)</f>
        <v>51</v>
      </c>
      <c r="P591" s="14" t="str">
        <f aca="false">"Chauffeur privé "&amp;INDEX(10_Lieux!$K:$K,U591)&amp;" vers "&amp;INDEX(10_Lieux!$L:$L,V591)</f>
        <v>Chauffeur privé de Bâle vers l'aéroport Paris-Orly</v>
      </c>
      <c r="Q591" s="14" t="str">
        <f aca="false">"Chauffeur privé "&amp;INDEX(10_Lieux!$K:$K,U591)&amp;" vers "&amp;INDEX(10_Lieux!$L:$L,V591)&amp;" : env. "&amp;I591&amp;" km, "&amp;J591&amp;" de route. Devis personnalisé, standard 24h/24 et 7j/7."</f>
        <v>Chauffeur privé de Bâle vers l'aéroport Paris-Orly : env. 509 km, 5 h 15 de route. Devis personnalisé, standard 24h/24 et 7j/7.</v>
      </c>
      <c r="R591" s="14" t="n">
        <f aca="false">LEN(Q591)</f>
        <v>127</v>
      </c>
      <c r="S591" s="14" t="str">
        <f aca="false">INDEX(10_Lieux!$C:$C,U591)</f>
        <v>Suisse</v>
      </c>
      <c r="T591" s="14" t="str">
        <f aca="false">INDEX(10_Lieux!$C:$C,V591)</f>
        <v>France</v>
      </c>
      <c r="U591" s="14" t="n">
        <f aca="false">MATCH(A591,10_Lieux!$A:$A,0)</f>
        <v>121</v>
      </c>
      <c r="V591" s="14" t="n">
        <f aca="false">MATCH(B591,10_Lieux!$A:$A,0)</f>
        <v>133</v>
      </c>
      <c r="W591" s="14" t="n">
        <f aca="false">ROUND(6371*2*ASIN(SQRT(SIN(RADIANS(INDEX(10_Lieux!$F:$F,V591)-INDEX(10_Lieux!$F:$F,U591))/2)^2+COS(RADIANS(INDEX(10_Lieux!$F:$F,U591)))*COS(RADIANS(INDEX(10_Lieux!$F:$F,V591)))*SIN(RADIANS(INDEX(10_Lieux!$G:$G,V591)-INDEX(10_Lieux!$G:$G,U591))/2)^2)),1)</f>
        <v>407.5</v>
      </c>
      <c r="X591" s="14" t="n">
        <f aca="false">ROUND(I591/IF(I591&lt;p_seuil_vitesse,p_vit_lente,p_vit_rapide)*60/15,0)*15</f>
        <v>315</v>
      </c>
      <c r="Y591" s="14" t="n">
        <f aca="false">MAX(IF(INDEX(10_Lieux!$B:$B,U591)&lt;&gt;"Ville",INDEX(10_Lieux!$I:$I,U591),0),IF(INDEX(10_Lieux!$B:$B,V591)&lt;&gt;"Ville",INDEX(10_Lieux!$I:$I,V591),0))</f>
        <v>500</v>
      </c>
      <c r="Z591" s="14" t="str">
        <f aca="false">A591&amp;"|"&amp;B591</f>
        <v>Bâle|Paris-Orly</v>
      </c>
      <c r="AA591" s="14" t="str">
        <f aca="false">IF(I591&lt;p_local,"Local",IF(I591&lt;p_vv_min,"Courte distance",IF(I591&lt;p_tres_long,"Longue distance","Très longue distance")))</f>
        <v>Longue distance</v>
      </c>
    </row>
    <row r="592" customFormat="false" ht="15" hidden="false" customHeight="true" outlineLevel="0" collapsed="false">
      <c r="A592" s="1" t="s">
        <v>698</v>
      </c>
      <c r="B592" s="1" t="s">
        <v>164</v>
      </c>
      <c r="C592" s="1" t="s">
        <v>34</v>
      </c>
      <c r="D592" s="1" t="s">
        <v>653</v>
      </c>
      <c r="E592" s="1" t="s">
        <v>739</v>
      </c>
      <c r="F592" s="14" t="s">
        <v>40</v>
      </c>
      <c r="G592" s="14" t="str">
        <f aca="false">IF(I592&lt;p_local,"Local → page infra",IF(H592&gt;=p_ph1,"Phase 1",IF(H592&gt;=p_ph2,"Phase 2","Phase 3")))</f>
        <v>Phase 2</v>
      </c>
      <c r="H592" s="14" t="n">
        <f aca="false">IF(I592&lt;p_local,0,IF(C592="Aéroport → Aéroport",p_pts_plein,IF(Y592&gt;0,IF(I592&lt;=Y592,p_pts_plein,IF(I592&lt;=p_mult2*Y592,p_pts_moyen,p_pts_r3)),IF(I592&gt;=p_vv_min,p_pts_plein,IF(I592&gt;=p_vv_moy,p_pts_moyen,p_pts_court))))+IF(INDEX(10_Lieux!$D:$D,U592)=1,p_prio1,p_prio2)+IF(INDEX(10_Lieux!$D:$D,V592)=1,p_prio1,p_prio2)+IF(K592="Oui",p_tf,0)+p_hub*((INDEX(10_Lieux!$H:$H,U592)="Hub")+(INDEX(10_Lieux!$H:$H,V592)="Hub"))+IF(OR(INDEX(10_Lieux!$H:$H,U592)="Premium",INDEX(10_Lieux!$H:$H,V592)="Premium"),p_prem,0))</f>
        <v>75</v>
      </c>
      <c r="I592" s="14" t="n">
        <f aca="false">ROUND(W592*p_facteur,0)</f>
        <v>602</v>
      </c>
      <c r="J592" s="14" t="str">
        <f aca="false">IF(X592&lt;60,X592&amp;" min",INT(X592/60)&amp;" h"&amp;IF(MOD(X592,60)=0,""," "&amp;TEXT(MOD(X592,60),"00")))</f>
        <v>6 h 15</v>
      </c>
      <c r="K592" s="14" t="str">
        <f aca="false">IF(S592&lt;&gt;T592,"Oui","Non")</f>
        <v>Oui</v>
      </c>
      <c r="L592" s="14" t="str">
        <f aca="false">IF(AND(INDEX(10_Lieux!$B:$B,U592)="Ville",INDEX(10_Lieux!$B:$B,V592)="Ville"),"/chauffeur-prive/"&amp;INDEX(10_Lieux!$E:$E,U592)&amp;"-"&amp;INDEX(10_Lieux!$E:$E,V592)&amp;"/","/chauffeur-prive/"&amp;INDEX(10_Lieux!$E:$E,U592)&amp;"/"&amp;INDEX(10_Lieux!$E:$E,V592)&amp;"/")</f>
        <v>/chauffeur-prive/aeroport-paris-orly/zurich/</v>
      </c>
      <c r="M592" s="14" t="str">
        <f aca="false">IFERROR(INDEX($L:$L,MATCH(B592&amp;"|"&amp;A592,$Z:$Z,0)),"—")</f>
        <v>/chauffeur-prive/zurich/aeroport-paris-orly/</v>
      </c>
      <c r="N592" s="14" t="str">
        <f aca="false">IF(LEN("Chauffeur privé "&amp;INDEX(10_Lieux!$J:$J,U592)&amp;" → "&amp;INDEX(10_Lieux!$J:$J,V592)&amp;" | 24h/24")&gt;60,"Chauffeur privé "&amp;INDEX(10_Lieux!$J:$J,U592)&amp;" → "&amp;INDEX(10_Lieux!$J:$J,V592),"Chauffeur privé "&amp;INDEX(10_Lieux!$J:$J,U592)&amp;" → "&amp;INDEX(10_Lieux!$J:$J,V592)&amp;" | 24h/24")</f>
        <v>Chauffeur privé Aéroport Paris-Orly → Zurich | 24h/24</v>
      </c>
      <c r="O592" s="14" t="n">
        <f aca="false">LEN(N592)</f>
        <v>53</v>
      </c>
      <c r="P592" s="14" t="str">
        <f aca="false">"Chauffeur privé "&amp;INDEX(10_Lieux!$K:$K,U592)&amp;" vers "&amp;INDEX(10_Lieux!$L:$L,V592)</f>
        <v>Chauffeur privé de l'aéroport Paris-Orly vers Zurich</v>
      </c>
      <c r="Q592" s="14" t="str">
        <f aca="false">"Chauffeur privé "&amp;INDEX(10_Lieux!$K:$K,U592)&amp;" vers "&amp;INDEX(10_Lieux!$L:$L,V592)&amp;" : env. "&amp;I592&amp;" km, "&amp;J592&amp;" de route. Devis personnalisé, standard 24h/24 et 7j/7."</f>
        <v>Chauffeur privé de l'aéroport Paris-Orly vers Zurich : env. 602 km, 6 h 15 de route. Devis personnalisé, standard 24h/24 et 7j/7.</v>
      </c>
      <c r="R592" s="14" t="n">
        <f aca="false">LEN(Q592)</f>
        <v>129</v>
      </c>
      <c r="S592" s="14" t="str">
        <f aca="false">INDEX(10_Lieux!$C:$C,U592)</f>
        <v>France</v>
      </c>
      <c r="T592" s="14" t="str">
        <f aca="false">INDEX(10_Lieux!$C:$C,V592)</f>
        <v>Suisse</v>
      </c>
      <c r="U592" s="14" t="n">
        <f aca="false">MATCH(A592,10_Lieux!$A:$A,0)</f>
        <v>133</v>
      </c>
      <c r="V592" s="14" t="n">
        <f aca="false">MATCH(B592,10_Lieux!$A:$A,0)</f>
        <v>122</v>
      </c>
      <c r="W592" s="14" t="n">
        <f aca="false">ROUND(6371*2*ASIN(SQRT(SIN(RADIANS(INDEX(10_Lieux!$F:$F,V592)-INDEX(10_Lieux!$F:$F,U592))/2)^2+COS(RADIANS(INDEX(10_Lieux!$F:$F,U592)))*COS(RADIANS(INDEX(10_Lieux!$F:$F,V592)))*SIN(RADIANS(INDEX(10_Lieux!$G:$G,V592)-INDEX(10_Lieux!$G:$G,U592))/2)^2)),1)</f>
        <v>481.6</v>
      </c>
      <c r="X592" s="14" t="n">
        <f aca="false">ROUND(I592/IF(I592&lt;p_seuil_vitesse,p_vit_lente,p_vit_rapide)*60/15,0)*15</f>
        <v>375</v>
      </c>
      <c r="Y592" s="14" t="n">
        <f aca="false">MAX(IF(INDEX(10_Lieux!$B:$B,U592)&lt;&gt;"Ville",INDEX(10_Lieux!$I:$I,U592),0),IF(INDEX(10_Lieux!$B:$B,V592)&lt;&gt;"Ville",INDEX(10_Lieux!$I:$I,V592),0))</f>
        <v>500</v>
      </c>
      <c r="Z592" s="14" t="str">
        <f aca="false">A592&amp;"|"&amp;B592</f>
        <v>Paris-Orly|Zurich</v>
      </c>
      <c r="AA592" s="14" t="str">
        <f aca="false">IF(I592&lt;p_local,"Local",IF(I592&lt;p_vv_min,"Courte distance",IF(I592&lt;p_tres_long,"Longue distance","Très longue distance")))</f>
        <v>Longue distance</v>
      </c>
    </row>
    <row r="593" customFormat="false" ht="15" hidden="false" customHeight="true" outlineLevel="0" collapsed="false">
      <c r="A593" s="1" t="s">
        <v>164</v>
      </c>
      <c r="B593" s="1" t="s">
        <v>698</v>
      </c>
      <c r="C593" s="1" t="s">
        <v>35</v>
      </c>
      <c r="D593" s="1" t="s">
        <v>653</v>
      </c>
      <c r="E593" s="1" t="s">
        <v>740</v>
      </c>
      <c r="F593" s="14" t="s">
        <v>40</v>
      </c>
      <c r="G593" s="14" t="str">
        <f aca="false">IF(I593&lt;p_local,"Local → page infra",IF(H593&gt;=p_ph1,"Phase 1",IF(H593&gt;=p_ph2,"Phase 2","Phase 3")))</f>
        <v>Phase 2</v>
      </c>
      <c r="H593" s="14" t="n">
        <f aca="false">IF(I593&lt;p_local,0,IF(C593="Aéroport → Aéroport",p_pts_plein,IF(Y593&gt;0,IF(I593&lt;=Y593,p_pts_plein,IF(I593&lt;=p_mult2*Y593,p_pts_moyen,p_pts_r3)),IF(I593&gt;=p_vv_min,p_pts_plein,IF(I593&gt;=p_vv_moy,p_pts_moyen,p_pts_court))))+IF(INDEX(10_Lieux!$D:$D,U593)=1,p_prio1,p_prio2)+IF(INDEX(10_Lieux!$D:$D,V593)=1,p_prio1,p_prio2)+IF(K593="Oui",p_tf,0)+p_hub*((INDEX(10_Lieux!$H:$H,U593)="Hub")+(INDEX(10_Lieux!$H:$H,V593)="Hub"))+IF(OR(INDEX(10_Lieux!$H:$H,U593)="Premium",INDEX(10_Lieux!$H:$H,V593)="Premium"),p_prem,0))</f>
        <v>75</v>
      </c>
      <c r="I593" s="14" t="n">
        <f aca="false">ROUND(W593*p_facteur,0)</f>
        <v>602</v>
      </c>
      <c r="J593" s="14" t="str">
        <f aca="false">IF(X593&lt;60,X593&amp;" min",INT(X593/60)&amp;" h"&amp;IF(MOD(X593,60)=0,""," "&amp;TEXT(MOD(X593,60),"00")))</f>
        <v>6 h 15</v>
      </c>
      <c r="K593" s="14" t="str">
        <f aca="false">IF(S593&lt;&gt;T593,"Oui","Non")</f>
        <v>Oui</v>
      </c>
      <c r="L593" s="14" t="str">
        <f aca="false">IF(AND(INDEX(10_Lieux!$B:$B,U593)="Ville",INDEX(10_Lieux!$B:$B,V593)="Ville"),"/chauffeur-prive/"&amp;INDEX(10_Lieux!$E:$E,U593)&amp;"-"&amp;INDEX(10_Lieux!$E:$E,V593)&amp;"/","/chauffeur-prive/"&amp;INDEX(10_Lieux!$E:$E,U593)&amp;"/"&amp;INDEX(10_Lieux!$E:$E,V593)&amp;"/")</f>
        <v>/chauffeur-prive/zurich/aeroport-paris-orly/</v>
      </c>
      <c r="M593" s="14" t="str">
        <f aca="false">IFERROR(INDEX($L:$L,MATCH(B593&amp;"|"&amp;A593,$Z:$Z,0)),"—")</f>
        <v>/chauffeur-prive/aeroport-paris-orly/zurich/</v>
      </c>
      <c r="N593" s="14" t="str">
        <f aca="false">IF(LEN("Chauffeur privé "&amp;INDEX(10_Lieux!$J:$J,U593)&amp;" → "&amp;INDEX(10_Lieux!$J:$J,V593)&amp;" | 24h/24")&gt;60,"Chauffeur privé "&amp;INDEX(10_Lieux!$J:$J,U593)&amp;" → "&amp;INDEX(10_Lieux!$J:$J,V593),"Chauffeur privé "&amp;INDEX(10_Lieux!$J:$J,U593)&amp;" → "&amp;INDEX(10_Lieux!$J:$J,V593)&amp;" | 24h/24")</f>
        <v>Chauffeur privé Zurich → Aéroport Paris-Orly | 24h/24</v>
      </c>
      <c r="O593" s="14" t="n">
        <f aca="false">LEN(N593)</f>
        <v>53</v>
      </c>
      <c r="P593" s="14" t="str">
        <f aca="false">"Chauffeur privé "&amp;INDEX(10_Lieux!$K:$K,U593)&amp;" vers "&amp;INDEX(10_Lieux!$L:$L,V593)</f>
        <v>Chauffeur privé de Zurich vers l'aéroport Paris-Orly</v>
      </c>
      <c r="Q593" s="14" t="str">
        <f aca="false">"Chauffeur privé "&amp;INDEX(10_Lieux!$K:$K,U593)&amp;" vers "&amp;INDEX(10_Lieux!$L:$L,V593)&amp;" : env. "&amp;I593&amp;" km, "&amp;J593&amp;" de route. Devis personnalisé, standard 24h/24 et 7j/7."</f>
        <v>Chauffeur privé de Zurich vers l'aéroport Paris-Orly : env. 602 km, 6 h 15 de route. Devis personnalisé, standard 24h/24 et 7j/7.</v>
      </c>
      <c r="R593" s="14" t="n">
        <f aca="false">LEN(Q593)</f>
        <v>129</v>
      </c>
      <c r="S593" s="14" t="str">
        <f aca="false">INDEX(10_Lieux!$C:$C,U593)</f>
        <v>Suisse</v>
      </c>
      <c r="T593" s="14" t="str">
        <f aca="false">INDEX(10_Lieux!$C:$C,V593)</f>
        <v>France</v>
      </c>
      <c r="U593" s="14" t="n">
        <f aca="false">MATCH(A593,10_Lieux!$A:$A,0)</f>
        <v>122</v>
      </c>
      <c r="V593" s="14" t="n">
        <f aca="false">MATCH(B593,10_Lieux!$A:$A,0)</f>
        <v>133</v>
      </c>
      <c r="W593" s="14" t="n">
        <f aca="false">ROUND(6371*2*ASIN(SQRT(SIN(RADIANS(INDEX(10_Lieux!$F:$F,V593)-INDEX(10_Lieux!$F:$F,U593))/2)^2+COS(RADIANS(INDEX(10_Lieux!$F:$F,U593)))*COS(RADIANS(INDEX(10_Lieux!$F:$F,V593)))*SIN(RADIANS(INDEX(10_Lieux!$G:$G,V593)-INDEX(10_Lieux!$G:$G,U593))/2)^2)),1)</f>
        <v>481.6</v>
      </c>
      <c r="X593" s="14" t="n">
        <f aca="false">ROUND(I593/IF(I593&lt;p_seuil_vitesse,p_vit_lente,p_vit_rapide)*60/15,0)*15</f>
        <v>375</v>
      </c>
      <c r="Y593" s="14" t="n">
        <f aca="false">MAX(IF(INDEX(10_Lieux!$B:$B,U593)&lt;&gt;"Ville",INDEX(10_Lieux!$I:$I,U593),0),IF(INDEX(10_Lieux!$B:$B,V593)&lt;&gt;"Ville",INDEX(10_Lieux!$I:$I,V593),0))</f>
        <v>500</v>
      </c>
      <c r="Z593" s="14" t="str">
        <f aca="false">A593&amp;"|"&amp;B593</f>
        <v>Zurich|Paris-Orly</v>
      </c>
      <c r="AA593" s="14" t="str">
        <f aca="false">IF(I593&lt;p_local,"Local",IF(I593&lt;p_vv_min,"Courte distance",IF(I593&lt;p_tres_long,"Longue distance","Très longue distance")))</f>
        <v>Longue distance</v>
      </c>
    </row>
    <row r="594" customFormat="false" ht="15" hidden="false" customHeight="true" outlineLevel="0" collapsed="false">
      <c r="A594" s="1" t="s">
        <v>698</v>
      </c>
      <c r="B594" s="1" t="s">
        <v>166</v>
      </c>
      <c r="C594" s="1" t="s">
        <v>34</v>
      </c>
      <c r="D594" s="1" t="s">
        <v>653</v>
      </c>
      <c r="E594" s="1" t="s">
        <v>741</v>
      </c>
      <c r="F594" s="14" t="s">
        <v>40</v>
      </c>
      <c r="G594" s="14" t="str">
        <f aca="false">IF(I594&lt;p_local,"Local → page infra",IF(H594&gt;=p_ph1,"Phase 1",IF(H594&gt;=p_ph2,"Phase 2","Phase 3")))</f>
        <v>Phase 2</v>
      </c>
      <c r="H594" s="14" t="n">
        <f aca="false">IF(I594&lt;p_local,0,IF(C594="Aéroport → Aéroport",p_pts_plein,IF(Y594&gt;0,IF(I594&lt;=Y594,p_pts_plein,IF(I594&lt;=p_mult2*Y594,p_pts_moyen,p_pts_r3)),IF(I594&gt;=p_vv_min,p_pts_plein,IF(I594&gt;=p_vv_moy,p_pts_moyen,p_pts_court))))+IF(INDEX(10_Lieux!$D:$D,U594)=1,p_prio1,p_prio2)+IF(INDEX(10_Lieux!$D:$D,V594)=1,p_prio1,p_prio2)+IF(K594="Oui",p_tf,0)+p_hub*((INDEX(10_Lieux!$H:$H,U594)="Hub")+(INDEX(10_Lieux!$H:$H,V594)="Hub"))+IF(OR(INDEX(10_Lieux!$H:$H,U594)="Premium",INDEX(10_Lieux!$H:$H,V594)="Premium"),p_prem,0))</f>
        <v>65</v>
      </c>
      <c r="I594" s="14" t="n">
        <f aca="false">ROUND(W594*p_facteur,0)</f>
        <v>533</v>
      </c>
      <c r="J594" s="14" t="str">
        <f aca="false">IF(X594&lt;60,X594&amp;" min",INT(X594/60)&amp;" h"&amp;IF(MOD(X594,60)=0,""," "&amp;TEXT(MOD(X594,60),"00")))</f>
        <v>5 h 30</v>
      </c>
      <c r="K594" s="14" t="str">
        <f aca="false">IF(S594&lt;&gt;T594,"Oui","Non")</f>
        <v>Oui</v>
      </c>
      <c r="L594" s="14" t="str">
        <f aca="false">IF(AND(INDEX(10_Lieux!$B:$B,U594)="Ville",INDEX(10_Lieux!$B:$B,V594)="Ville"),"/chauffeur-prive/"&amp;INDEX(10_Lieux!$E:$E,U594)&amp;"-"&amp;INDEX(10_Lieux!$E:$E,V594)&amp;"/","/chauffeur-prive/"&amp;INDEX(10_Lieux!$E:$E,U594)&amp;"/"&amp;INDEX(10_Lieux!$E:$E,V594)&amp;"/")</f>
        <v>/chauffeur-prive/aeroport-paris-orly/berne/</v>
      </c>
      <c r="M594" s="14" t="str">
        <f aca="false">IFERROR(INDEX($L:$L,MATCH(B594&amp;"|"&amp;A594,$Z:$Z,0)),"—")</f>
        <v>/chauffeur-prive/berne/aeroport-paris-orly/</v>
      </c>
      <c r="N594" s="14" t="str">
        <f aca="false">IF(LEN("Chauffeur privé "&amp;INDEX(10_Lieux!$J:$J,U594)&amp;" → "&amp;INDEX(10_Lieux!$J:$J,V594)&amp;" | 24h/24")&gt;60,"Chauffeur privé "&amp;INDEX(10_Lieux!$J:$J,U594)&amp;" → "&amp;INDEX(10_Lieux!$J:$J,V594),"Chauffeur privé "&amp;INDEX(10_Lieux!$J:$J,U594)&amp;" → "&amp;INDEX(10_Lieux!$J:$J,V594)&amp;" | 24h/24")</f>
        <v>Chauffeur privé Aéroport Paris-Orly → Berne | 24h/24</v>
      </c>
      <c r="O594" s="14" t="n">
        <f aca="false">LEN(N594)</f>
        <v>52</v>
      </c>
      <c r="P594" s="14" t="str">
        <f aca="false">"Chauffeur privé "&amp;INDEX(10_Lieux!$K:$K,U594)&amp;" vers "&amp;INDEX(10_Lieux!$L:$L,V594)</f>
        <v>Chauffeur privé de l'aéroport Paris-Orly vers Berne</v>
      </c>
      <c r="Q594" s="14" t="str">
        <f aca="false">"Chauffeur privé "&amp;INDEX(10_Lieux!$K:$K,U594)&amp;" vers "&amp;INDEX(10_Lieux!$L:$L,V594)&amp;" : env. "&amp;I594&amp;" km, "&amp;J594&amp;" de route. Devis personnalisé, standard 24h/24 et 7j/7."</f>
        <v>Chauffeur privé de l'aéroport Paris-Orly vers Berne : env. 533 km, 5 h 30 de route. Devis personnalisé, standard 24h/24 et 7j/7.</v>
      </c>
      <c r="R594" s="14" t="n">
        <f aca="false">LEN(Q594)</f>
        <v>128</v>
      </c>
      <c r="S594" s="14" t="str">
        <f aca="false">INDEX(10_Lieux!$C:$C,U594)</f>
        <v>France</v>
      </c>
      <c r="T594" s="14" t="str">
        <f aca="false">INDEX(10_Lieux!$C:$C,V594)</f>
        <v>Suisse</v>
      </c>
      <c r="U594" s="14" t="n">
        <f aca="false">MATCH(A594,10_Lieux!$A:$A,0)</f>
        <v>133</v>
      </c>
      <c r="V594" s="14" t="n">
        <f aca="false">MATCH(B594,10_Lieux!$A:$A,0)</f>
        <v>123</v>
      </c>
      <c r="W594" s="14" t="n">
        <f aca="false">ROUND(6371*2*ASIN(SQRT(SIN(RADIANS(INDEX(10_Lieux!$F:$F,V594)-INDEX(10_Lieux!$F:$F,U594))/2)^2+COS(RADIANS(INDEX(10_Lieux!$F:$F,U594)))*COS(RADIANS(INDEX(10_Lieux!$F:$F,V594)))*SIN(RADIANS(INDEX(10_Lieux!$G:$G,V594)-INDEX(10_Lieux!$G:$G,U594))/2)^2)),1)</f>
        <v>426.6</v>
      </c>
      <c r="X594" s="14" t="n">
        <f aca="false">ROUND(I594/IF(I594&lt;p_seuil_vitesse,p_vit_lente,p_vit_rapide)*60/15,0)*15</f>
        <v>330</v>
      </c>
      <c r="Y594" s="14" t="n">
        <f aca="false">MAX(IF(INDEX(10_Lieux!$B:$B,U594)&lt;&gt;"Ville",INDEX(10_Lieux!$I:$I,U594),0),IF(INDEX(10_Lieux!$B:$B,V594)&lt;&gt;"Ville",INDEX(10_Lieux!$I:$I,V594),0))</f>
        <v>500</v>
      </c>
      <c r="Z594" s="14" t="str">
        <f aca="false">A594&amp;"|"&amp;B594</f>
        <v>Paris-Orly|Berne</v>
      </c>
      <c r="AA594" s="14" t="str">
        <f aca="false">IF(I594&lt;p_local,"Local",IF(I594&lt;p_vv_min,"Courte distance",IF(I594&lt;p_tres_long,"Longue distance","Très longue distance")))</f>
        <v>Longue distance</v>
      </c>
    </row>
    <row r="595" customFormat="false" ht="15" hidden="false" customHeight="true" outlineLevel="0" collapsed="false">
      <c r="A595" s="1" t="s">
        <v>166</v>
      </c>
      <c r="B595" s="1" t="s">
        <v>698</v>
      </c>
      <c r="C595" s="1" t="s">
        <v>35</v>
      </c>
      <c r="D595" s="1" t="s">
        <v>653</v>
      </c>
      <c r="E595" s="1" t="s">
        <v>742</v>
      </c>
      <c r="F595" s="14" t="s">
        <v>40</v>
      </c>
      <c r="G595" s="14" t="str">
        <f aca="false">IF(I595&lt;p_local,"Local → page infra",IF(H595&gt;=p_ph1,"Phase 1",IF(H595&gt;=p_ph2,"Phase 2","Phase 3")))</f>
        <v>Phase 2</v>
      </c>
      <c r="H595" s="14" t="n">
        <f aca="false">IF(I595&lt;p_local,0,IF(C595="Aéroport → Aéroport",p_pts_plein,IF(Y595&gt;0,IF(I595&lt;=Y595,p_pts_plein,IF(I595&lt;=p_mult2*Y595,p_pts_moyen,p_pts_r3)),IF(I595&gt;=p_vv_min,p_pts_plein,IF(I595&gt;=p_vv_moy,p_pts_moyen,p_pts_court))))+IF(INDEX(10_Lieux!$D:$D,U595)=1,p_prio1,p_prio2)+IF(INDEX(10_Lieux!$D:$D,V595)=1,p_prio1,p_prio2)+IF(K595="Oui",p_tf,0)+p_hub*((INDEX(10_Lieux!$H:$H,U595)="Hub")+(INDEX(10_Lieux!$H:$H,V595)="Hub"))+IF(OR(INDEX(10_Lieux!$H:$H,U595)="Premium",INDEX(10_Lieux!$H:$H,V595)="Premium"),p_prem,0))</f>
        <v>65</v>
      </c>
      <c r="I595" s="14" t="n">
        <f aca="false">ROUND(W595*p_facteur,0)</f>
        <v>533</v>
      </c>
      <c r="J595" s="14" t="str">
        <f aca="false">IF(X595&lt;60,X595&amp;" min",INT(X595/60)&amp;" h"&amp;IF(MOD(X595,60)=0,""," "&amp;TEXT(MOD(X595,60),"00")))</f>
        <v>5 h 30</v>
      </c>
      <c r="K595" s="14" t="str">
        <f aca="false">IF(S595&lt;&gt;T595,"Oui","Non")</f>
        <v>Oui</v>
      </c>
      <c r="L595" s="14" t="str">
        <f aca="false">IF(AND(INDEX(10_Lieux!$B:$B,U595)="Ville",INDEX(10_Lieux!$B:$B,V595)="Ville"),"/chauffeur-prive/"&amp;INDEX(10_Lieux!$E:$E,U595)&amp;"-"&amp;INDEX(10_Lieux!$E:$E,V595)&amp;"/","/chauffeur-prive/"&amp;INDEX(10_Lieux!$E:$E,U595)&amp;"/"&amp;INDEX(10_Lieux!$E:$E,V595)&amp;"/")</f>
        <v>/chauffeur-prive/berne/aeroport-paris-orly/</v>
      </c>
      <c r="M595" s="14" t="str">
        <f aca="false">IFERROR(INDEX($L:$L,MATCH(B595&amp;"|"&amp;A595,$Z:$Z,0)),"—")</f>
        <v>/chauffeur-prive/aeroport-paris-orly/berne/</v>
      </c>
      <c r="N595" s="14" t="str">
        <f aca="false">IF(LEN("Chauffeur privé "&amp;INDEX(10_Lieux!$J:$J,U595)&amp;" → "&amp;INDEX(10_Lieux!$J:$J,V595)&amp;" | 24h/24")&gt;60,"Chauffeur privé "&amp;INDEX(10_Lieux!$J:$J,U595)&amp;" → "&amp;INDEX(10_Lieux!$J:$J,V595),"Chauffeur privé "&amp;INDEX(10_Lieux!$J:$J,U595)&amp;" → "&amp;INDEX(10_Lieux!$J:$J,V595)&amp;" | 24h/24")</f>
        <v>Chauffeur privé Berne → Aéroport Paris-Orly | 24h/24</v>
      </c>
      <c r="O595" s="14" t="n">
        <f aca="false">LEN(N595)</f>
        <v>52</v>
      </c>
      <c r="P595" s="14" t="str">
        <f aca="false">"Chauffeur privé "&amp;INDEX(10_Lieux!$K:$K,U595)&amp;" vers "&amp;INDEX(10_Lieux!$L:$L,V595)</f>
        <v>Chauffeur privé de Berne vers l'aéroport Paris-Orly</v>
      </c>
      <c r="Q595" s="14" t="str">
        <f aca="false">"Chauffeur privé "&amp;INDEX(10_Lieux!$K:$K,U595)&amp;" vers "&amp;INDEX(10_Lieux!$L:$L,V595)&amp;" : env. "&amp;I595&amp;" km, "&amp;J595&amp;" de route. Devis personnalisé, standard 24h/24 et 7j/7."</f>
        <v>Chauffeur privé de Berne vers l'aéroport Paris-Orly : env. 533 km, 5 h 30 de route. Devis personnalisé, standard 24h/24 et 7j/7.</v>
      </c>
      <c r="R595" s="14" t="n">
        <f aca="false">LEN(Q595)</f>
        <v>128</v>
      </c>
      <c r="S595" s="14" t="str">
        <f aca="false">INDEX(10_Lieux!$C:$C,U595)</f>
        <v>Suisse</v>
      </c>
      <c r="T595" s="14" t="str">
        <f aca="false">INDEX(10_Lieux!$C:$C,V595)</f>
        <v>France</v>
      </c>
      <c r="U595" s="14" t="n">
        <f aca="false">MATCH(A595,10_Lieux!$A:$A,0)</f>
        <v>123</v>
      </c>
      <c r="V595" s="14" t="n">
        <f aca="false">MATCH(B595,10_Lieux!$A:$A,0)</f>
        <v>133</v>
      </c>
      <c r="W595" s="14" t="n">
        <f aca="false">ROUND(6371*2*ASIN(SQRT(SIN(RADIANS(INDEX(10_Lieux!$F:$F,V595)-INDEX(10_Lieux!$F:$F,U595))/2)^2+COS(RADIANS(INDEX(10_Lieux!$F:$F,U595)))*COS(RADIANS(INDEX(10_Lieux!$F:$F,V595)))*SIN(RADIANS(INDEX(10_Lieux!$G:$G,V595)-INDEX(10_Lieux!$G:$G,U595))/2)^2)),1)</f>
        <v>426.6</v>
      </c>
      <c r="X595" s="14" t="n">
        <f aca="false">ROUND(I595/IF(I595&lt;p_seuil_vitesse,p_vit_lente,p_vit_rapide)*60/15,0)*15</f>
        <v>330</v>
      </c>
      <c r="Y595" s="14" t="n">
        <f aca="false">MAX(IF(INDEX(10_Lieux!$B:$B,U595)&lt;&gt;"Ville",INDEX(10_Lieux!$I:$I,U595),0),IF(INDEX(10_Lieux!$B:$B,V595)&lt;&gt;"Ville",INDEX(10_Lieux!$I:$I,V595),0))</f>
        <v>500</v>
      </c>
      <c r="Z595" s="14" t="str">
        <f aca="false">A595&amp;"|"&amp;B595</f>
        <v>Berne|Paris-Orly</v>
      </c>
      <c r="AA595" s="14" t="str">
        <f aca="false">IF(I595&lt;p_local,"Local",IF(I595&lt;p_vv_min,"Courte distance",IF(I595&lt;p_tres_long,"Longue distance","Très longue distance")))</f>
        <v>Longue distance</v>
      </c>
    </row>
    <row r="596" customFormat="false" ht="15" hidden="false" customHeight="true" outlineLevel="0" collapsed="false">
      <c r="A596" s="1" t="s">
        <v>743</v>
      </c>
      <c r="B596" s="1" t="s">
        <v>123</v>
      </c>
      <c r="C596" s="1" t="s">
        <v>34</v>
      </c>
      <c r="D596" s="1" t="s">
        <v>653</v>
      </c>
      <c r="E596" s="1" t="s">
        <v>744</v>
      </c>
      <c r="F596" s="14" t="s">
        <v>40</v>
      </c>
      <c r="G596" s="14" t="str">
        <f aca="false">IF(I596&lt;p_local,"Local → page infra",IF(H596&gt;=p_ph1,"Phase 1",IF(H596&gt;=p_ph2,"Phase 2","Phase 3")))</f>
        <v>Phase 1</v>
      </c>
      <c r="H596" s="14" t="n">
        <f aca="false">IF(I596&lt;p_local,0,IF(C596="Aéroport → Aéroport",p_pts_plein,IF(Y596&gt;0,IF(I596&lt;=Y596,p_pts_plein,IF(I596&lt;=p_mult2*Y596,p_pts_moyen,p_pts_r3)),IF(I596&gt;=p_vv_min,p_pts_plein,IF(I596&gt;=p_vv_moy,p_pts_moyen,p_pts_court))))+IF(INDEX(10_Lieux!$D:$D,U596)=1,p_prio1,p_prio2)+IF(INDEX(10_Lieux!$D:$D,V596)=1,p_prio1,p_prio2)+IF(K596="Oui",p_tf,0)+p_hub*((INDEX(10_Lieux!$H:$H,U596)="Hub")+(INDEX(10_Lieux!$H:$H,V596)="Hub"))+IF(OR(INDEX(10_Lieux!$H:$H,U596)="Premium",INDEX(10_Lieux!$H:$H,V596)="Premium"),p_prem,0))</f>
        <v>80</v>
      </c>
      <c r="I596" s="14" t="n">
        <f aca="false">ROUND(W596*p_facteur,0)</f>
        <v>499</v>
      </c>
      <c r="J596" s="14" t="str">
        <f aca="false">IF(X596&lt;60,X596&amp;" min",INT(X596/60)&amp;" h"&amp;IF(MOD(X596,60)=0,""," "&amp;TEXT(MOD(X596,60),"00")))</f>
        <v>5 h 15</v>
      </c>
      <c r="K596" s="14" t="str">
        <f aca="false">IF(S596&lt;&gt;T596,"Oui","Non")</f>
        <v>Non</v>
      </c>
      <c r="L596" s="14" t="str">
        <f aca="false">IF(AND(INDEX(10_Lieux!$B:$B,U596)="Ville",INDEX(10_Lieux!$B:$B,V596)="Ville"),"/chauffeur-prive/"&amp;INDEX(10_Lieux!$E:$E,U596)&amp;"-"&amp;INDEX(10_Lieux!$E:$E,V596)&amp;"/","/chauffeur-prive/"&amp;INDEX(10_Lieux!$E:$E,U596)&amp;"/"&amp;INDEX(10_Lieux!$E:$E,V596)&amp;"/")</f>
        <v>/chauffeur-prive/aeroport-paris-le-bourget/lyon/</v>
      </c>
      <c r="M596" s="14" t="str">
        <f aca="false">IFERROR(INDEX($L:$L,MATCH(B596&amp;"|"&amp;A596,$Z:$Z,0)),"—")</f>
        <v>/chauffeur-prive/lyon/aeroport-paris-le-bourget/</v>
      </c>
      <c r="N596" s="14" t="str">
        <f aca="false">IF(LEN("Chauffeur privé "&amp;INDEX(10_Lieux!$J:$J,U596)&amp;" → "&amp;INDEX(10_Lieux!$J:$J,V596)&amp;" | 24h/24")&gt;60,"Chauffeur privé "&amp;INDEX(10_Lieux!$J:$J,U596)&amp;" → "&amp;INDEX(10_Lieux!$J:$J,V596),"Chauffeur privé "&amp;INDEX(10_Lieux!$J:$J,U596)&amp;" → "&amp;INDEX(10_Lieux!$J:$J,V596)&amp;" | 24h/24")</f>
        <v>Chauffeur privé Aéroport Paris-Le Bourget → Lyon | 24h/24</v>
      </c>
      <c r="O596" s="14" t="n">
        <f aca="false">LEN(N596)</f>
        <v>57</v>
      </c>
      <c r="P596" s="14" t="str">
        <f aca="false">"Chauffeur privé "&amp;INDEX(10_Lieux!$K:$K,U596)&amp;" vers "&amp;INDEX(10_Lieux!$L:$L,V596)</f>
        <v>Chauffeur privé de l'aéroport Paris-Le Bourget vers Lyon</v>
      </c>
      <c r="Q596" s="14" t="str">
        <f aca="false">"Chauffeur privé "&amp;INDEX(10_Lieux!$K:$K,U596)&amp;" vers "&amp;INDEX(10_Lieux!$L:$L,V596)&amp;" : env. "&amp;I596&amp;" km, "&amp;J596&amp;" de route. Devis personnalisé, standard 24h/24 et 7j/7."</f>
        <v>Chauffeur privé de l'aéroport Paris-Le Bourget vers Lyon : env. 499 km, 5 h 15 de route. Devis personnalisé, standard 24h/24 et 7j/7.</v>
      </c>
      <c r="R596" s="14" t="n">
        <f aca="false">LEN(Q596)</f>
        <v>133</v>
      </c>
      <c r="S596" s="14" t="str">
        <f aca="false">INDEX(10_Lieux!$C:$C,U596)</f>
        <v>France</v>
      </c>
      <c r="T596" s="14" t="str">
        <f aca="false">INDEX(10_Lieux!$C:$C,V596)</f>
        <v>France</v>
      </c>
      <c r="U596" s="14" t="n">
        <f aca="false">MATCH(A596,10_Lieux!$A:$A,0)</f>
        <v>134</v>
      </c>
      <c r="V596" s="14" t="n">
        <f aca="false">MATCH(B596,10_Lieux!$A:$A,0)</f>
        <v>8</v>
      </c>
      <c r="W596" s="14" t="n">
        <f aca="false">ROUND(6371*2*ASIN(SQRT(SIN(RADIANS(INDEX(10_Lieux!$F:$F,V596)-INDEX(10_Lieux!$F:$F,U596))/2)^2+COS(RADIANS(INDEX(10_Lieux!$F:$F,U596)))*COS(RADIANS(INDEX(10_Lieux!$F:$F,V596)))*SIN(RADIANS(INDEX(10_Lieux!$G:$G,V596)-INDEX(10_Lieux!$G:$G,U596))/2)^2)),1)</f>
        <v>399.4</v>
      </c>
      <c r="X596" s="14" t="n">
        <f aca="false">ROUND(I596/IF(I596&lt;p_seuil_vitesse,p_vit_lente,p_vit_rapide)*60/15,0)*15</f>
        <v>315</v>
      </c>
      <c r="Y596" s="14" t="n">
        <f aca="false">MAX(IF(INDEX(10_Lieux!$B:$B,U596)&lt;&gt;"Ville",INDEX(10_Lieux!$I:$I,U596),0),IF(INDEX(10_Lieux!$B:$B,V596)&lt;&gt;"Ville",INDEX(10_Lieux!$I:$I,V596),0))</f>
        <v>500</v>
      </c>
      <c r="Z596" s="14" t="str">
        <f aca="false">A596&amp;"|"&amp;B596</f>
        <v>Paris-Le Bourget|Lyon</v>
      </c>
      <c r="AA596" s="14" t="str">
        <f aca="false">IF(I596&lt;p_local,"Local",IF(I596&lt;p_vv_min,"Courte distance",IF(I596&lt;p_tres_long,"Longue distance","Très longue distance")))</f>
        <v>Longue distance</v>
      </c>
    </row>
    <row r="597" customFormat="false" ht="15" hidden="false" customHeight="true" outlineLevel="0" collapsed="false">
      <c r="A597" s="1" t="s">
        <v>123</v>
      </c>
      <c r="B597" s="1" t="s">
        <v>743</v>
      </c>
      <c r="C597" s="1" t="s">
        <v>35</v>
      </c>
      <c r="D597" s="1" t="s">
        <v>653</v>
      </c>
      <c r="E597" s="1" t="s">
        <v>745</v>
      </c>
      <c r="F597" s="14" t="s">
        <v>40</v>
      </c>
      <c r="G597" s="14" t="str">
        <f aca="false">IF(I597&lt;p_local,"Local → page infra",IF(H597&gt;=p_ph1,"Phase 1",IF(H597&gt;=p_ph2,"Phase 2","Phase 3")))</f>
        <v>Phase 1</v>
      </c>
      <c r="H597" s="14" t="n">
        <f aca="false">IF(I597&lt;p_local,0,IF(C597="Aéroport → Aéroport",p_pts_plein,IF(Y597&gt;0,IF(I597&lt;=Y597,p_pts_plein,IF(I597&lt;=p_mult2*Y597,p_pts_moyen,p_pts_r3)),IF(I597&gt;=p_vv_min,p_pts_plein,IF(I597&gt;=p_vv_moy,p_pts_moyen,p_pts_court))))+IF(INDEX(10_Lieux!$D:$D,U597)=1,p_prio1,p_prio2)+IF(INDEX(10_Lieux!$D:$D,V597)=1,p_prio1,p_prio2)+IF(K597="Oui",p_tf,0)+p_hub*((INDEX(10_Lieux!$H:$H,U597)="Hub")+(INDEX(10_Lieux!$H:$H,V597)="Hub"))+IF(OR(INDEX(10_Lieux!$H:$H,U597)="Premium",INDEX(10_Lieux!$H:$H,V597)="Premium"),p_prem,0))</f>
        <v>80</v>
      </c>
      <c r="I597" s="14" t="n">
        <f aca="false">ROUND(W597*p_facteur,0)</f>
        <v>499</v>
      </c>
      <c r="J597" s="14" t="str">
        <f aca="false">IF(X597&lt;60,X597&amp;" min",INT(X597/60)&amp;" h"&amp;IF(MOD(X597,60)=0,""," "&amp;TEXT(MOD(X597,60),"00")))</f>
        <v>5 h 15</v>
      </c>
      <c r="K597" s="14" t="str">
        <f aca="false">IF(S597&lt;&gt;T597,"Oui","Non")</f>
        <v>Non</v>
      </c>
      <c r="L597" s="14" t="str">
        <f aca="false">IF(AND(INDEX(10_Lieux!$B:$B,U597)="Ville",INDEX(10_Lieux!$B:$B,V597)="Ville"),"/chauffeur-prive/"&amp;INDEX(10_Lieux!$E:$E,U597)&amp;"-"&amp;INDEX(10_Lieux!$E:$E,V597)&amp;"/","/chauffeur-prive/"&amp;INDEX(10_Lieux!$E:$E,U597)&amp;"/"&amp;INDEX(10_Lieux!$E:$E,V597)&amp;"/")</f>
        <v>/chauffeur-prive/lyon/aeroport-paris-le-bourget/</v>
      </c>
      <c r="M597" s="14" t="str">
        <f aca="false">IFERROR(INDEX($L:$L,MATCH(B597&amp;"|"&amp;A597,$Z:$Z,0)),"—")</f>
        <v>/chauffeur-prive/aeroport-paris-le-bourget/lyon/</v>
      </c>
      <c r="N597" s="14" t="str">
        <f aca="false">IF(LEN("Chauffeur privé "&amp;INDEX(10_Lieux!$J:$J,U597)&amp;" → "&amp;INDEX(10_Lieux!$J:$J,V597)&amp;" | 24h/24")&gt;60,"Chauffeur privé "&amp;INDEX(10_Lieux!$J:$J,U597)&amp;" → "&amp;INDEX(10_Lieux!$J:$J,V597),"Chauffeur privé "&amp;INDEX(10_Lieux!$J:$J,U597)&amp;" → "&amp;INDEX(10_Lieux!$J:$J,V597)&amp;" | 24h/24")</f>
        <v>Chauffeur privé Lyon → Aéroport Paris-Le Bourget | 24h/24</v>
      </c>
      <c r="O597" s="14" t="n">
        <f aca="false">LEN(N597)</f>
        <v>57</v>
      </c>
      <c r="P597" s="14" t="str">
        <f aca="false">"Chauffeur privé "&amp;INDEX(10_Lieux!$K:$K,U597)&amp;" vers "&amp;INDEX(10_Lieux!$L:$L,V597)</f>
        <v>Chauffeur privé de Lyon vers l'aéroport Paris-Le Bourget</v>
      </c>
      <c r="Q597" s="14" t="str">
        <f aca="false">"Chauffeur privé "&amp;INDEX(10_Lieux!$K:$K,U597)&amp;" vers "&amp;INDEX(10_Lieux!$L:$L,V597)&amp;" : env. "&amp;I597&amp;" km, "&amp;J597&amp;" de route. Devis personnalisé, standard 24h/24 et 7j/7."</f>
        <v>Chauffeur privé de Lyon vers l'aéroport Paris-Le Bourget : env. 499 km, 5 h 15 de route. Devis personnalisé, standard 24h/24 et 7j/7.</v>
      </c>
      <c r="R597" s="14" t="n">
        <f aca="false">LEN(Q597)</f>
        <v>133</v>
      </c>
      <c r="S597" s="14" t="str">
        <f aca="false">INDEX(10_Lieux!$C:$C,U597)</f>
        <v>France</v>
      </c>
      <c r="T597" s="14" t="str">
        <f aca="false">INDEX(10_Lieux!$C:$C,V597)</f>
        <v>France</v>
      </c>
      <c r="U597" s="14" t="n">
        <f aca="false">MATCH(A597,10_Lieux!$A:$A,0)</f>
        <v>8</v>
      </c>
      <c r="V597" s="14" t="n">
        <f aca="false">MATCH(B597,10_Lieux!$A:$A,0)</f>
        <v>134</v>
      </c>
      <c r="W597" s="14" t="n">
        <f aca="false">ROUND(6371*2*ASIN(SQRT(SIN(RADIANS(INDEX(10_Lieux!$F:$F,V597)-INDEX(10_Lieux!$F:$F,U597))/2)^2+COS(RADIANS(INDEX(10_Lieux!$F:$F,U597)))*COS(RADIANS(INDEX(10_Lieux!$F:$F,V597)))*SIN(RADIANS(INDEX(10_Lieux!$G:$G,V597)-INDEX(10_Lieux!$G:$G,U597))/2)^2)),1)</f>
        <v>399.4</v>
      </c>
      <c r="X597" s="14" t="n">
        <f aca="false">ROUND(I597/IF(I597&lt;p_seuil_vitesse,p_vit_lente,p_vit_rapide)*60/15,0)*15</f>
        <v>315</v>
      </c>
      <c r="Y597" s="14" t="n">
        <f aca="false">MAX(IF(INDEX(10_Lieux!$B:$B,U597)&lt;&gt;"Ville",INDEX(10_Lieux!$I:$I,U597),0),IF(INDEX(10_Lieux!$B:$B,V597)&lt;&gt;"Ville",INDEX(10_Lieux!$I:$I,V597),0))</f>
        <v>500</v>
      </c>
      <c r="Z597" s="14" t="str">
        <f aca="false">A597&amp;"|"&amp;B597</f>
        <v>Lyon|Paris-Le Bourget</v>
      </c>
      <c r="AA597" s="14" t="str">
        <f aca="false">IF(I597&lt;p_local,"Local",IF(I597&lt;p_vv_min,"Courte distance",IF(I597&lt;p_tres_long,"Longue distance","Très longue distance")))</f>
        <v>Longue distance</v>
      </c>
    </row>
    <row r="598" customFormat="false" ht="15" hidden="false" customHeight="true" outlineLevel="0" collapsed="false">
      <c r="A598" s="1" t="s">
        <v>743</v>
      </c>
      <c r="B598" s="1" t="s">
        <v>126</v>
      </c>
      <c r="C598" s="1" t="s">
        <v>34</v>
      </c>
      <c r="D598" s="1" t="s">
        <v>653</v>
      </c>
      <c r="E598" s="1" t="s">
        <v>746</v>
      </c>
      <c r="F598" s="14" t="s">
        <v>40</v>
      </c>
      <c r="G598" s="14" t="str">
        <f aca="false">IF(I598&lt;p_local,"Local → page infra",IF(H598&gt;=p_ph1,"Phase 1",IF(H598&gt;=p_ph2,"Phase 2","Phase 3")))</f>
        <v>Phase 2</v>
      </c>
      <c r="H598" s="14" t="n">
        <f aca="false">IF(I598&lt;p_local,0,IF(C598="Aéroport → Aéroport",p_pts_plein,IF(Y598&gt;0,IF(I598&lt;=Y598,p_pts_plein,IF(I598&lt;=p_mult2*Y598,p_pts_moyen,p_pts_r3)),IF(I598&gt;=p_vv_min,p_pts_plein,IF(I598&gt;=p_vv_moy,p_pts_moyen,p_pts_court))))+IF(INDEX(10_Lieux!$D:$D,U598)=1,p_prio1,p_prio2)+IF(INDEX(10_Lieux!$D:$D,V598)=1,p_prio1,p_prio2)+IF(K598="Oui",p_tf,0)+p_hub*((INDEX(10_Lieux!$H:$H,U598)="Hub")+(INDEX(10_Lieux!$H:$H,V598)="Hub"))+IF(OR(INDEX(10_Lieux!$H:$H,U598)="Premium",INDEX(10_Lieux!$H:$H,V598)="Premium"),p_prem,0))</f>
        <v>65</v>
      </c>
      <c r="I598" s="14" t="n">
        <f aca="false">ROUND(W598*p_facteur,0)</f>
        <v>865</v>
      </c>
      <c r="J598" s="14" t="str">
        <f aca="false">IF(X598&lt;60,X598&amp;" min",INT(X598/60)&amp;" h"&amp;IF(MOD(X598,60)=0,""," "&amp;TEXT(MOD(X598,60),"00")))</f>
        <v>9 h</v>
      </c>
      <c r="K598" s="14" t="str">
        <f aca="false">IF(S598&lt;&gt;T598,"Oui","Non")</f>
        <v>Non</v>
      </c>
      <c r="L598" s="14" t="str">
        <f aca="false">IF(AND(INDEX(10_Lieux!$B:$B,U598)="Ville",INDEX(10_Lieux!$B:$B,V598)="Ville"),"/chauffeur-prive/"&amp;INDEX(10_Lieux!$E:$E,U598)&amp;"-"&amp;INDEX(10_Lieux!$E:$E,V598)&amp;"/","/chauffeur-prive/"&amp;INDEX(10_Lieux!$E:$E,U598)&amp;"/"&amp;INDEX(10_Lieux!$E:$E,V598)&amp;"/")</f>
        <v>/chauffeur-prive/aeroport-paris-le-bourget/nice/</v>
      </c>
      <c r="M598" s="14" t="str">
        <f aca="false">IFERROR(INDEX($L:$L,MATCH(B598&amp;"|"&amp;A598,$Z:$Z,0)),"—")</f>
        <v>/chauffeur-prive/nice/aeroport-paris-le-bourget/</v>
      </c>
      <c r="N598" s="14" t="str">
        <f aca="false">IF(LEN("Chauffeur privé "&amp;INDEX(10_Lieux!$J:$J,U598)&amp;" → "&amp;INDEX(10_Lieux!$J:$J,V598)&amp;" | 24h/24")&gt;60,"Chauffeur privé "&amp;INDEX(10_Lieux!$J:$J,U598)&amp;" → "&amp;INDEX(10_Lieux!$J:$J,V598),"Chauffeur privé "&amp;INDEX(10_Lieux!$J:$J,U598)&amp;" → "&amp;INDEX(10_Lieux!$J:$J,V598)&amp;" | 24h/24")</f>
        <v>Chauffeur privé Aéroport Paris-Le Bourget → Nice | 24h/24</v>
      </c>
      <c r="O598" s="14" t="n">
        <f aca="false">LEN(N598)</f>
        <v>57</v>
      </c>
      <c r="P598" s="14" t="str">
        <f aca="false">"Chauffeur privé "&amp;INDEX(10_Lieux!$K:$K,U598)&amp;" vers "&amp;INDEX(10_Lieux!$L:$L,V598)</f>
        <v>Chauffeur privé de l'aéroport Paris-Le Bourget vers Nice</v>
      </c>
      <c r="Q598" s="14" t="str">
        <f aca="false">"Chauffeur privé "&amp;INDEX(10_Lieux!$K:$K,U598)&amp;" vers "&amp;INDEX(10_Lieux!$L:$L,V598)&amp;" : env. "&amp;I598&amp;" km, "&amp;J598&amp;" de route. Devis personnalisé, standard 24h/24 et 7j/7."</f>
        <v>Chauffeur privé de l'aéroport Paris-Le Bourget vers Nice : env. 865 km, 9 h de route. Devis personnalisé, standard 24h/24 et 7j/7.</v>
      </c>
      <c r="R598" s="14" t="n">
        <f aca="false">LEN(Q598)</f>
        <v>130</v>
      </c>
      <c r="S598" s="14" t="str">
        <f aca="false">INDEX(10_Lieux!$C:$C,U598)</f>
        <v>France</v>
      </c>
      <c r="T598" s="14" t="str">
        <f aca="false">INDEX(10_Lieux!$C:$C,V598)</f>
        <v>France</v>
      </c>
      <c r="U598" s="14" t="n">
        <f aca="false">MATCH(A598,10_Lieux!$A:$A,0)</f>
        <v>134</v>
      </c>
      <c r="V598" s="14" t="n">
        <f aca="false">MATCH(B598,10_Lieux!$A:$A,0)</f>
        <v>80</v>
      </c>
      <c r="W598" s="14" t="n">
        <f aca="false">ROUND(6371*2*ASIN(SQRT(SIN(RADIANS(INDEX(10_Lieux!$F:$F,V598)-INDEX(10_Lieux!$F:$F,U598))/2)^2+COS(RADIANS(INDEX(10_Lieux!$F:$F,U598)))*COS(RADIANS(INDEX(10_Lieux!$F:$F,V598)))*SIN(RADIANS(INDEX(10_Lieux!$G:$G,V598)-INDEX(10_Lieux!$G:$G,U598))/2)^2)),1)</f>
        <v>691.7</v>
      </c>
      <c r="X598" s="14" t="n">
        <f aca="false">ROUND(I598/IF(I598&lt;p_seuil_vitesse,p_vit_lente,p_vit_rapide)*60/15,0)*15</f>
        <v>540</v>
      </c>
      <c r="Y598" s="14" t="n">
        <f aca="false">MAX(IF(INDEX(10_Lieux!$B:$B,U598)&lt;&gt;"Ville",INDEX(10_Lieux!$I:$I,U598),0),IF(INDEX(10_Lieux!$B:$B,V598)&lt;&gt;"Ville",INDEX(10_Lieux!$I:$I,V598),0))</f>
        <v>500</v>
      </c>
      <c r="Z598" s="14" t="str">
        <f aca="false">A598&amp;"|"&amp;B598</f>
        <v>Paris-Le Bourget|Nice</v>
      </c>
      <c r="AA598" s="14" t="str">
        <f aca="false">IF(I598&lt;p_local,"Local",IF(I598&lt;p_vv_min,"Courte distance",IF(I598&lt;p_tres_long,"Longue distance","Très longue distance")))</f>
        <v>Très longue distance</v>
      </c>
    </row>
    <row r="599" customFormat="false" ht="15" hidden="false" customHeight="true" outlineLevel="0" collapsed="false">
      <c r="A599" s="1" t="s">
        <v>126</v>
      </c>
      <c r="B599" s="1" t="s">
        <v>743</v>
      </c>
      <c r="C599" s="1" t="s">
        <v>35</v>
      </c>
      <c r="D599" s="1" t="s">
        <v>653</v>
      </c>
      <c r="E599" s="1" t="s">
        <v>747</v>
      </c>
      <c r="F599" s="14" t="s">
        <v>40</v>
      </c>
      <c r="G599" s="14" t="str">
        <f aca="false">IF(I599&lt;p_local,"Local → page infra",IF(H599&gt;=p_ph1,"Phase 1",IF(H599&gt;=p_ph2,"Phase 2","Phase 3")))</f>
        <v>Phase 2</v>
      </c>
      <c r="H599" s="14" t="n">
        <f aca="false">IF(I599&lt;p_local,0,IF(C599="Aéroport → Aéroport",p_pts_plein,IF(Y599&gt;0,IF(I599&lt;=Y599,p_pts_plein,IF(I599&lt;=p_mult2*Y599,p_pts_moyen,p_pts_r3)),IF(I599&gt;=p_vv_min,p_pts_plein,IF(I599&gt;=p_vv_moy,p_pts_moyen,p_pts_court))))+IF(INDEX(10_Lieux!$D:$D,U599)=1,p_prio1,p_prio2)+IF(INDEX(10_Lieux!$D:$D,V599)=1,p_prio1,p_prio2)+IF(K599="Oui",p_tf,0)+p_hub*((INDEX(10_Lieux!$H:$H,U599)="Hub")+(INDEX(10_Lieux!$H:$H,V599)="Hub"))+IF(OR(INDEX(10_Lieux!$H:$H,U599)="Premium",INDEX(10_Lieux!$H:$H,V599)="Premium"),p_prem,0))</f>
        <v>65</v>
      </c>
      <c r="I599" s="14" t="n">
        <f aca="false">ROUND(W599*p_facteur,0)</f>
        <v>865</v>
      </c>
      <c r="J599" s="14" t="str">
        <f aca="false">IF(X599&lt;60,X599&amp;" min",INT(X599/60)&amp;" h"&amp;IF(MOD(X599,60)=0,""," "&amp;TEXT(MOD(X599,60),"00")))</f>
        <v>9 h</v>
      </c>
      <c r="K599" s="14" t="str">
        <f aca="false">IF(S599&lt;&gt;T599,"Oui","Non")</f>
        <v>Non</v>
      </c>
      <c r="L599" s="14" t="str">
        <f aca="false">IF(AND(INDEX(10_Lieux!$B:$B,U599)="Ville",INDEX(10_Lieux!$B:$B,V599)="Ville"),"/chauffeur-prive/"&amp;INDEX(10_Lieux!$E:$E,U599)&amp;"-"&amp;INDEX(10_Lieux!$E:$E,V599)&amp;"/","/chauffeur-prive/"&amp;INDEX(10_Lieux!$E:$E,U599)&amp;"/"&amp;INDEX(10_Lieux!$E:$E,V599)&amp;"/")</f>
        <v>/chauffeur-prive/nice/aeroport-paris-le-bourget/</v>
      </c>
      <c r="M599" s="14" t="str">
        <f aca="false">IFERROR(INDEX($L:$L,MATCH(B599&amp;"|"&amp;A599,$Z:$Z,0)),"—")</f>
        <v>/chauffeur-prive/aeroport-paris-le-bourget/nice/</v>
      </c>
      <c r="N599" s="14" t="str">
        <f aca="false">IF(LEN("Chauffeur privé "&amp;INDEX(10_Lieux!$J:$J,U599)&amp;" → "&amp;INDEX(10_Lieux!$J:$J,V599)&amp;" | 24h/24")&gt;60,"Chauffeur privé "&amp;INDEX(10_Lieux!$J:$J,U599)&amp;" → "&amp;INDEX(10_Lieux!$J:$J,V599),"Chauffeur privé "&amp;INDEX(10_Lieux!$J:$J,U599)&amp;" → "&amp;INDEX(10_Lieux!$J:$J,V599)&amp;" | 24h/24")</f>
        <v>Chauffeur privé Nice → Aéroport Paris-Le Bourget | 24h/24</v>
      </c>
      <c r="O599" s="14" t="n">
        <f aca="false">LEN(N599)</f>
        <v>57</v>
      </c>
      <c r="P599" s="14" t="str">
        <f aca="false">"Chauffeur privé "&amp;INDEX(10_Lieux!$K:$K,U599)&amp;" vers "&amp;INDEX(10_Lieux!$L:$L,V599)</f>
        <v>Chauffeur privé de Nice vers l'aéroport Paris-Le Bourget</v>
      </c>
      <c r="Q599" s="14" t="str">
        <f aca="false">"Chauffeur privé "&amp;INDEX(10_Lieux!$K:$K,U599)&amp;" vers "&amp;INDEX(10_Lieux!$L:$L,V599)&amp;" : env. "&amp;I599&amp;" km, "&amp;J599&amp;" de route. Devis personnalisé, standard 24h/24 et 7j/7."</f>
        <v>Chauffeur privé de Nice vers l'aéroport Paris-Le Bourget : env. 865 km, 9 h de route. Devis personnalisé, standard 24h/24 et 7j/7.</v>
      </c>
      <c r="R599" s="14" t="n">
        <f aca="false">LEN(Q599)</f>
        <v>130</v>
      </c>
      <c r="S599" s="14" t="str">
        <f aca="false">INDEX(10_Lieux!$C:$C,U599)</f>
        <v>France</v>
      </c>
      <c r="T599" s="14" t="str">
        <f aca="false">INDEX(10_Lieux!$C:$C,V599)</f>
        <v>France</v>
      </c>
      <c r="U599" s="14" t="n">
        <f aca="false">MATCH(A599,10_Lieux!$A:$A,0)</f>
        <v>80</v>
      </c>
      <c r="V599" s="14" t="n">
        <f aca="false">MATCH(B599,10_Lieux!$A:$A,0)</f>
        <v>134</v>
      </c>
      <c r="W599" s="14" t="n">
        <f aca="false">ROUND(6371*2*ASIN(SQRT(SIN(RADIANS(INDEX(10_Lieux!$F:$F,V599)-INDEX(10_Lieux!$F:$F,U599))/2)^2+COS(RADIANS(INDEX(10_Lieux!$F:$F,U599)))*COS(RADIANS(INDEX(10_Lieux!$F:$F,V599)))*SIN(RADIANS(INDEX(10_Lieux!$G:$G,V599)-INDEX(10_Lieux!$G:$G,U599))/2)^2)),1)</f>
        <v>691.7</v>
      </c>
      <c r="X599" s="14" t="n">
        <f aca="false">ROUND(I599/IF(I599&lt;p_seuil_vitesse,p_vit_lente,p_vit_rapide)*60/15,0)*15</f>
        <v>540</v>
      </c>
      <c r="Y599" s="14" t="n">
        <f aca="false">MAX(IF(INDEX(10_Lieux!$B:$B,U599)&lt;&gt;"Ville",INDEX(10_Lieux!$I:$I,U599),0),IF(INDEX(10_Lieux!$B:$B,V599)&lt;&gt;"Ville",INDEX(10_Lieux!$I:$I,V599),0))</f>
        <v>500</v>
      </c>
      <c r="Z599" s="14" t="str">
        <f aca="false">A599&amp;"|"&amp;B599</f>
        <v>Nice|Paris-Le Bourget</v>
      </c>
      <c r="AA599" s="14" t="str">
        <f aca="false">IF(I599&lt;p_local,"Local",IF(I599&lt;p_vv_min,"Courte distance",IF(I599&lt;p_tres_long,"Longue distance","Très longue distance")))</f>
        <v>Très longue distance</v>
      </c>
    </row>
    <row r="600" customFormat="false" ht="15" hidden="false" customHeight="true" outlineLevel="0" collapsed="false">
      <c r="A600" s="1" t="s">
        <v>743</v>
      </c>
      <c r="B600" s="1" t="s">
        <v>128</v>
      </c>
      <c r="C600" s="1" t="s">
        <v>34</v>
      </c>
      <c r="D600" s="1" t="s">
        <v>653</v>
      </c>
      <c r="E600" s="1" t="s">
        <v>748</v>
      </c>
      <c r="F600" s="14" t="s">
        <v>40</v>
      </c>
      <c r="G600" s="14" t="str">
        <f aca="false">IF(I600&lt;p_local,"Local → page infra",IF(H600&gt;=p_ph1,"Phase 1",IF(H600&gt;=p_ph2,"Phase 2","Phase 3")))</f>
        <v>Phase 2</v>
      </c>
      <c r="H600" s="14" t="n">
        <f aca="false">IF(I600&lt;p_local,0,IF(C600="Aéroport → Aéroport",p_pts_plein,IF(Y600&gt;0,IF(I600&lt;=Y600,p_pts_plein,IF(I600&lt;=p_mult2*Y600,p_pts_moyen,p_pts_r3)),IF(I600&gt;=p_vv_min,p_pts_plein,IF(I600&gt;=p_vv_moy,p_pts_moyen,p_pts_court))))+IF(INDEX(10_Lieux!$D:$D,U600)=1,p_prio1,p_prio2)+IF(INDEX(10_Lieux!$D:$D,V600)=1,p_prio1,p_prio2)+IF(K600="Oui",p_tf,0)+p_hub*((INDEX(10_Lieux!$H:$H,U600)="Hub")+(INDEX(10_Lieux!$H:$H,V600)="Hub"))+IF(OR(INDEX(10_Lieux!$H:$H,U600)="Premium",INDEX(10_Lieux!$H:$H,V600)="Premium"),p_prem,0))</f>
        <v>65</v>
      </c>
      <c r="I600" s="14" t="n">
        <f aca="false">ROUND(W600*p_facteur,0)</f>
        <v>837</v>
      </c>
      <c r="J600" s="14" t="str">
        <f aca="false">IF(X600&lt;60,X600&amp;" min",INT(X600/60)&amp;" h"&amp;IF(MOD(X600,60)=0,""," "&amp;TEXT(MOD(X600,60),"00")))</f>
        <v>8 h 45</v>
      </c>
      <c r="K600" s="14" t="str">
        <f aca="false">IF(S600&lt;&gt;T600,"Oui","Non")</f>
        <v>Non</v>
      </c>
      <c r="L600" s="14" t="str">
        <f aca="false">IF(AND(INDEX(10_Lieux!$B:$B,U600)="Ville",INDEX(10_Lieux!$B:$B,V600)="Ville"),"/chauffeur-prive/"&amp;INDEX(10_Lieux!$E:$E,U600)&amp;"-"&amp;INDEX(10_Lieux!$E:$E,V600)&amp;"/","/chauffeur-prive/"&amp;INDEX(10_Lieux!$E:$E,U600)&amp;"/"&amp;INDEX(10_Lieux!$E:$E,V600)&amp;"/")</f>
        <v>/chauffeur-prive/aeroport-paris-le-bourget/marseille/</v>
      </c>
      <c r="M600" s="14" t="str">
        <f aca="false">IFERROR(INDEX($L:$L,MATCH(B600&amp;"|"&amp;A600,$Z:$Z,0)),"—")</f>
        <v>/chauffeur-prive/marseille/aeroport-paris-le-bourget/</v>
      </c>
      <c r="N600" s="14" t="str">
        <f aca="false">IF(LEN("Chauffeur privé "&amp;INDEX(10_Lieux!$J:$J,U600)&amp;" → "&amp;INDEX(10_Lieux!$J:$J,V600)&amp;" | 24h/24")&gt;60,"Chauffeur privé "&amp;INDEX(10_Lieux!$J:$J,U600)&amp;" → "&amp;INDEX(10_Lieux!$J:$J,V600),"Chauffeur privé "&amp;INDEX(10_Lieux!$J:$J,U600)&amp;" → "&amp;INDEX(10_Lieux!$J:$J,V600)&amp;" | 24h/24")</f>
        <v>Chauffeur privé Aéroport Paris-Le Bourget → Marseille</v>
      </c>
      <c r="O600" s="14" t="n">
        <f aca="false">LEN(N600)</f>
        <v>53</v>
      </c>
      <c r="P600" s="14" t="str">
        <f aca="false">"Chauffeur privé "&amp;INDEX(10_Lieux!$K:$K,U600)&amp;" vers "&amp;INDEX(10_Lieux!$L:$L,V600)</f>
        <v>Chauffeur privé de l'aéroport Paris-Le Bourget vers Marseille</v>
      </c>
      <c r="Q600" s="14" t="str">
        <f aca="false">"Chauffeur privé "&amp;INDEX(10_Lieux!$K:$K,U600)&amp;" vers "&amp;INDEX(10_Lieux!$L:$L,V600)&amp;" : env. "&amp;I600&amp;" km, "&amp;J600&amp;" de route. Devis personnalisé, standard 24h/24 et 7j/7."</f>
        <v>Chauffeur privé de l'aéroport Paris-Le Bourget vers Marseille : env. 837 km, 8 h 45 de route. Devis personnalisé, standard 24h/24 et 7j/7.</v>
      </c>
      <c r="R600" s="14" t="n">
        <f aca="false">LEN(Q600)</f>
        <v>138</v>
      </c>
      <c r="S600" s="14" t="str">
        <f aca="false">INDEX(10_Lieux!$C:$C,U600)</f>
        <v>France</v>
      </c>
      <c r="T600" s="14" t="str">
        <f aca="false">INDEX(10_Lieux!$C:$C,V600)</f>
        <v>France</v>
      </c>
      <c r="U600" s="14" t="n">
        <f aca="false">MATCH(A600,10_Lieux!$A:$A,0)</f>
        <v>134</v>
      </c>
      <c r="V600" s="14" t="n">
        <f aca="false">MATCH(B600,10_Lieux!$A:$A,0)</f>
        <v>79</v>
      </c>
      <c r="W600" s="14" t="n">
        <f aca="false">ROUND(6371*2*ASIN(SQRT(SIN(RADIANS(INDEX(10_Lieux!$F:$F,V600)-INDEX(10_Lieux!$F:$F,U600))/2)^2+COS(RADIANS(INDEX(10_Lieux!$F:$F,U600)))*COS(RADIANS(INDEX(10_Lieux!$F:$F,V600)))*SIN(RADIANS(INDEX(10_Lieux!$G:$G,V600)-INDEX(10_Lieux!$G:$G,U600))/2)^2)),1)</f>
        <v>669.7</v>
      </c>
      <c r="X600" s="14" t="n">
        <f aca="false">ROUND(I600/IF(I600&lt;p_seuil_vitesse,p_vit_lente,p_vit_rapide)*60/15,0)*15</f>
        <v>525</v>
      </c>
      <c r="Y600" s="14" t="n">
        <f aca="false">MAX(IF(INDEX(10_Lieux!$B:$B,U600)&lt;&gt;"Ville",INDEX(10_Lieux!$I:$I,U600),0),IF(INDEX(10_Lieux!$B:$B,V600)&lt;&gt;"Ville",INDEX(10_Lieux!$I:$I,V600),0))</f>
        <v>500</v>
      </c>
      <c r="Z600" s="14" t="str">
        <f aca="false">A600&amp;"|"&amp;B600</f>
        <v>Paris-Le Bourget|Marseille</v>
      </c>
      <c r="AA600" s="14" t="str">
        <f aca="false">IF(I600&lt;p_local,"Local",IF(I600&lt;p_vv_min,"Courte distance",IF(I600&lt;p_tres_long,"Longue distance","Très longue distance")))</f>
        <v>Très longue distance</v>
      </c>
    </row>
    <row r="601" customFormat="false" ht="15" hidden="false" customHeight="true" outlineLevel="0" collapsed="false">
      <c r="A601" s="1" t="s">
        <v>128</v>
      </c>
      <c r="B601" s="1" t="s">
        <v>743</v>
      </c>
      <c r="C601" s="1" t="s">
        <v>35</v>
      </c>
      <c r="D601" s="1" t="s">
        <v>653</v>
      </c>
      <c r="E601" s="1" t="s">
        <v>749</v>
      </c>
      <c r="F601" s="14" t="s">
        <v>40</v>
      </c>
      <c r="G601" s="14" t="str">
        <f aca="false">IF(I601&lt;p_local,"Local → page infra",IF(H601&gt;=p_ph1,"Phase 1",IF(H601&gt;=p_ph2,"Phase 2","Phase 3")))</f>
        <v>Phase 2</v>
      </c>
      <c r="H601" s="14" t="n">
        <f aca="false">IF(I601&lt;p_local,0,IF(C601="Aéroport → Aéroport",p_pts_plein,IF(Y601&gt;0,IF(I601&lt;=Y601,p_pts_plein,IF(I601&lt;=p_mult2*Y601,p_pts_moyen,p_pts_r3)),IF(I601&gt;=p_vv_min,p_pts_plein,IF(I601&gt;=p_vv_moy,p_pts_moyen,p_pts_court))))+IF(INDEX(10_Lieux!$D:$D,U601)=1,p_prio1,p_prio2)+IF(INDEX(10_Lieux!$D:$D,V601)=1,p_prio1,p_prio2)+IF(K601="Oui",p_tf,0)+p_hub*((INDEX(10_Lieux!$H:$H,U601)="Hub")+(INDEX(10_Lieux!$H:$H,V601)="Hub"))+IF(OR(INDEX(10_Lieux!$H:$H,U601)="Premium",INDEX(10_Lieux!$H:$H,V601)="Premium"),p_prem,0))</f>
        <v>65</v>
      </c>
      <c r="I601" s="14" t="n">
        <f aca="false">ROUND(W601*p_facteur,0)</f>
        <v>837</v>
      </c>
      <c r="J601" s="14" t="str">
        <f aca="false">IF(X601&lt;60,X601&amp;" min",INT(X601/60)&amp;" h"&amp;IF(MOD(X601,60)=0,""," "&amp;TEXT(MOD(X601,60),"00")))</f>
        <v>8 h 45</v>
      </c>
      <c r="K601" s="14" t="str">
        <f aca="false">IF(S601&lt;&gt;T601,"Oui","Non")</f>
        <v>Non</v>
      </c>
      <c r="L601" s="14" t="str">
        <f aca="false">IF(AND(INDEX(10_Lieux!$B:$B,U601)="Ville",INDEX(10_Lieux!$B:$B,V601)="Ville"),"/chauffeur-prive/"&amp;INDEX(10_Lieux!$E:$E,U601)&amp;"-"&amp;INDEX(10_Lieux!$E:$E,V601)&amp;"/","/chauffeur-prive/"&amp;INDEX(10_Lieux!$E:$E,U601)&amp;"/"&amp;INDEX(10_Lieux!$E:$E,V601)&amp;"/")</f>
        <v>/chauffeur-prive/marseille/aeroport-paris-le-bourget/</v>
      </c>
      <c r="M601" s="14" t="str">
        <f aca="false">IFERROR(INDEX($L:$L,MATCH(B601&amp;"|"&amp;A601,$Z:$Z,0)),"—")</f>
        <v>/chauffeur-prive/aeroport-paris-le-bourget/marseille/</v>
      </c>
      <c r="N601" s="14" t="str">
        <f aca="false">IF(LEN("Chauffeur privé "&amp;INDEX(10_Lieux!$J:$J,U601)&amp;" → "&amp;INDEX(10_Lieux!$J:$J,V601)&amp;" | 24h/24")&gt;60,"Chauffeur privé "&amp;INDEX(10_Lieux!$J:$J,U601)&amp;" → "&amp;INDEX(10_Lieux!$J:$J,V601),"Chauffeur privé "&amp;INDEX(10_Lieux!$J:$J,U601)&amp;" → "&amp;INDEX(10_Lieux!$J:$J,V601)&amp;" | 24h/24")</f>
        <v>Chauffeur privé Marseille → Aéroport Paris-Le Bourget</v>
      </c>
      <c r="O601" s="14" t="n">
        <f aca="false">LEN(N601)</f>
        <v>53</v>
      </c>
      <c r="P601" s="14" t="str">
        <f aca="false">"Chauffeur privé "&amp;INDEX(10_Lieux!$K:$K,U601)&amp;" vers "&amp;INDEX(10_Lieux!$L:$L,V601)</f>
        <v>Chauffeur privé de Marseille vers l'aéroport Paris-Le Bourget</v>
      </c>
      <c r="Q601" s="14" t="str">
        <f aca="false">"Chauffeur privé "&amp;INDEX(10_Lieux!$K:$K,U601)&amp;" vers "&amp;INDEX(10_Lieux!$L:$L,V601)&amp;" : env. "&amp;I601&amp;" km, "&amp;J601&amp;" de route. Devis personnalisé, standard 24h/24 et 7j/7."</f>
        <v>Chauffeur privé de Marseille vers l'aéroport Paris-Le Bourget : env. 837 km, 8 h 45 de route. Devis personnalisé, standard 24h/24 et 7j/7.</v>
      </c>
      <c r="R601" s="14" t="n">
        <f aca="false">LEN(Q601)</f>
        <v>138</v>
      </c>
      <c r="S601" s="14" t="str">
        <f aca="false">INDEX(10_Lieux!$C:$C,U601)</f>
        <v>France</v>
      </c>
      <c r="T601" s="14" t="str">
        <f aca="false">INDEX(10_Lieux!$C:$C,V601)</f>
        <v>France</v>
      </c>
      <c r="U601" s="14" t="n">
        <f aca="false">MATCH(A601,10_Lieux!$A:$A,0)</f>
        <v>79</v>
      </c>
      <c r="V601" s="14" t="n">
        <f aca="false">MATCH(B601,10_Lieux!$A:$A,0)</f>
        <v>134</v>
      </c>
      <c r="W601" s="14" t="n">
        <f aca="false">ROUND(6371*2*ASIN(SQRT(SIN(RADIANS(INDEX(10_Lieux!$F:$F,V601)-INDEX(10_Lieux!$F:$F,U601))/2)^2+COS(RADIANS(INDEX(10_Lieux!$F:$F,U601)))*COS(RADIANS(INDEX(10_Lieux!$F:$F,V601)))*SIN(RADIANS(INDEX(10_Lieux!$G:$G,V601)-INDEX(10_Lieux!$G:$G,U601))/2)^2)),1)</f>
        <v>669.7</v>
      </c>
      <c r="X601" s="14" t="n">
        <f aca="false">ROUND(I601/IF(I601&lt;p_seuil_vitesse,p_vit_lente,p_vit_rapide)*60/15,0)*15</f>
        <v>525</v>
      </c>
      <c r="Y601" s="14" t="n">
        <f aca="false">MAX(IF(INDEX(10_Lieux!$B:$B,U601)&lt;&gt;"Ville",INDEX(10_Lieux!$I:$I,U601),0),IF(INDEX(10_Lieux!$B:$B,V601)&lt;&gt;"Ville",INDEX(10_Lieux!$I:$I,V601),0))</f>
        <v>500</v>
      </c>
      <c r="Z601" s="14" t="str">
        <f aca="false">A601&amp;"|"&amp;B601</f>
        <v>Marseille|Paris-Le Bourget</v>
      </c>
      <c r="AA601" s="14" t="str">
        <f aca="false">IF(I601&lt;p_local,"Local",IF(I601&lt;p_vv_min,"Courte distance",IF(I601&lt;p_tres_long,"Longue distance","Très longue distance")))</f>
        <v>Très longue distance</v>
      </c>
    </row>
    <row r="602" customFormat="false" ht="15" hidden="false" customHeight="true" outlineLevel="0" collapsed="false">
      <c r="A602" s="1" t="s">
        <v>743</v>
      </c>
      <c r="B602" s="1" t="s">
        <v>130</v>
      </c>
      <c r="C602" s="1" t="s">
        <v>34</v>
      </c>
      <c r="D602" s="1" t="s">
        <v>653</v>
      </c>
      <c r="E602" s="1" t="s">
        <v>750</v>
      </c>
      <c r="F602" s="14" t="s">
        <v>40</v>
      </c>
      <c r="G602" s="14" t="str">
        <f aca="false">IF(I602&lt;p_local,"Local → page infra",IF(H602&gt;=p_ph1,"Phase 1",IF(H602&gt;=p_ph2,"Phase 2","Phase 3")))</f>
        <v>Phase 3</v>
      </c>
      <c r="H602" s="14" t="n">
        <f aca="false">IF(I602&lt;p_local,0,IF(C602="Aéroport → Aéroport",p_pts_plein,IF(Y602&gt;0,IF(I602&lt;=Y602,p_pts_plein,IF(I602&lt;=p_mult2*Y602,p_pts_moyen,p_pts_r3)),IF(I602&gt;=p_vv_min,p_pts_plein,IF(I602&gt;=p_vv_moy,p_pts_moyen,p_pts_court))))+IF(INDEX(10_Lieux!$D:$D,U602)=1,p_prio1,p_prio2)+IF(INDEX(10_Lieux!$D:$D,V602)=1,p_prio1,p_prio2)+IF(K602="Oui",p_tf,0)+p_hub*((INDEX(10_Lieux!$H:$H,U602)="Hub")+(INDEX(10_Lieux!$H:$H,V602)="Hub"))+IF(OR(INDEX(10_Lieux!$H:$H,U602)="Premium",INDEX(10_Lieux!$H:$H,V602)="Premium"),p_prem,0))</f>
        <v>55</v>
      </c>
      <c r="I602" s="14" t="n">
        <f aca="false">ROUND(W602*p_facteur,0)</f>
        <v>642</v>
      </c>
      <c r="J602" s="14" t="str">
        <f aca="false">IF(X602&lt;60,X602&amp;" min",INT(X602/60)&amp;" h"&amp;IF(MOD(X602,60)=0,""," "&amp;TEXT(MOD(X602,60),"00")))</f>
        <v>6 h 45</v>
      </c>
      <c r="K602" s="14" t="str">
        <f aca="false">IF(S602&lt;&gt;T602,"Oui","Non")</f>
        <v>Non</v>
      </c>
      <c r="L602" s="14" t="str">
        <f aca="false">IF(AND(INDEX(10_Lieux!$B:$B,U602)="Ville",INDEX(10_Lieux!$B:$B,V602)="Ville"),"/chauffeur-prive/"&amp;INDEX(10_Lieux!$E:$E,U602)&amp;"-"&amp;INDEX(10_Lieux!$E:$E,V602)&amp;"/","/chauffeur-prive/"&amp;INDEX(10_Lieux!$E:$E,U602)&amp;"/"&amp;INDEX(10_Lieux!$E:$E,V602)&amp;"/")</f>
        <v>/chauffeur-prive/aeroport-paris-le-bourget/bordeaux/</v>
      </c>
      <c r="M602" s="14" t="str">
        <f aca="false">IFERROR(INDEX($L:$L,MATCH(B602&amp;"|"&amp;A602,$Z:$Z,0)),"—")</f>
        <v>/chauffeur-prive/bordeaux/aeroport-paris-le-bourget/</v>
      </c>
      <c r="N602" s="14" t="str">
        <f aca="false">IF(LEN("Chauffeur privé "&amp;INDEX(10_Lieux!$J:$J,U602)&amp;" → "&amp;INDEX(10_Lieux!$J:$J,V602)&amp;" | 24h/24")&gt;60,"Chauffeur privé "&amp;INDEX(10_Lieux!$J:$J,U602)&amp;" → "&amp;INDEX(10_Lieux!$J:$J,V602),"Chauffeur privé "&amp;INDEX(10_Lieux!$J:$J,U602)&amp;" → "&amp;INDEX(10_Lieux!$J:$J,V602)&amp;" | 24h/24")</f>
        <v>Chauffeur privé Aéroport Paris-Le Bourget → Bordeaux</v>
      </c>
      <c r="O602" s="14" t="n">
        <f aca="false">LEN(N602)</f>
        <v>52</v>
      </c>
      <c r="P602" s="14" t="str">
        <f aca="false">"Chauffeur privé "&amp;INDEX(10_Lieux!$K:$K,U602)&amp;" vers "&amp;INDEX(10_Lieux!$L:$L,V602)</f>
        <v>Chauffeur privé de l'aéroport Paris-Le Bourget vers Bordeaux</v>
      </c>
      <c r="Q602" s="14" t="str">
        <f aca="false">"Chauffeur privé "&amp;INDEX(10_Lieux!$K:$K,U602)&amp;" vers "&amp;INDEX(10_Lieux!$L:$L,V602)&amp;" : env. "&amp;I602&amp;" km, "&amp;J602&amp;" de route. Devis personnalisé, standard 24h/24 et 7j/7."</f>
        <v>Chauffeur privé de l'aéroport Paris-Le Bourget vers Bordeaux : env. 642 km, 6 h 45 de route. Devis personnalisé, standard 24h/24 et 7j/7.</v>
      </c>
      <c r="R602" s="14" t="n">
        <f aca="false">LEN(Q602)</f>
        <v>137</v>
      </c>
      <c r="S602" s="14" t="str">
        <f aca="false">INDEX(10_Lieux!$C:$C,U602)</f>
        <v>France</v>
      </c>
      <c r="T602" s="14" t="str">
        <f aca="false">INDEX(10_Lieux!$C:$C,V602)</f>
        <v>France</v>
      </c>
      <c r="U602" s="14" t="n">
        <f aca="false">MATCH(A602,10_Lieux!$A:$A,0)</f>
        <v>134</v>
      </c>
      <c r="V602" s="14" t="n">
        <f aca="false">MATCH(B602,10_Lieux!$A:$A,0)</f>
        <v>61</v>
      </c>
      <c r="W602" s="14" t="n">
        <f aca="false">ROUND(6371*2*ASIN(SQRT(SIN(RADIANS(INDEX(10_Lieux!$F:$F,V602)-INDEX(10_Lieux!$F:$F,U602))/2)^2+COS(RADIANS(INDEX(10_Lieux!$F:$F,U602)))*COS(RADIANS(INDEX(10_Lieux!$F:$F,V602)))*SIN(RADIANS(INDEX(10_Lieux!$G:$G,V602)-INDEX(10_Lieux!$G:$G,U602))/2)^2)),1)</f>
        <v>513.4</v>
      </c>
      <c r="X602" s="14" t="n">
        <f aca="false">ROUND(I602/IF(I602&lt;p_seuil_vitesse,p_vit_lente,p_vit_rapide)*60/15,0)*15</f>
        <v>405</v>
      </c>
      <c r="Y602" s="14" t="n">
        <f aca="false">MAX(IF(INDEX(10_Lieux!$B:$B,U602)&lt;&gt;"Ville",INDEX(10_Lieux!$I:$I,U602),0),IF(INDEX(10_Lieux!$B:$B,V602)&lt;&gt;"Ville",INDEX(10_Lieux!$I:$I,V602),0))</f>
        <v>500</v>
      </c>
      <c r="Z602" s="14" t="str">
        <f aca="false">A602&amp;"|"&amp;B602</f>
        <v>Paris-Le Bourget|Bordeaux</v>
      </c>
      <c r="AA602" s="14" t="str">
        <f aca="false">IF(I602&lt;p_local,"Local",IF(I602&lt;p_vv_min,"Courte distance",IF(I602&lt;p_tres_long,"Longue distance","Très longue distance")))</f>
        <v>Longue distance</v>
      </c>
    </row>
    <row r="603" customFormat="false" ht="15" hidden="false" customHeight="true" outlineLevel="0" collapsed="false">
      <c r="A603" s="1" t="s">
        <v>130</v>
      </c>
      <c r="B603" s="1" t="s">
        <v>743</v>
      </c>
      <c r="C603" s="1" t="s">
        <v>35</v>
      </c>
      <c r="D603" s="1" t="s">
        <v>653</v>
      </c>
      <c r="E603" s="1" t="s">
        <v>751</v>
      </c>
      <c r="F603" s="14" t="s">
        <v>40</v>
      </c>
      <c r="G603" s="14" t="str">
        <f aca="false">IF(I603&lt;p_local,"Local → page infra",IF(H603&gt;=p_ph1,"Phase 1",IF(H603&gt;=p_ph2,"Phase 2","Phase 3")))</f>
        <v>Phase 3</v>
      </c>
      <c r="H603" s="14" t="n">
        <f aca="false">IF(I603&lt;p_local,0,IF(C603="Aéroport → Aéroport",p_pts_plein,IF(Y603&gt;0,IF(I603&lt;=Y603,p_pts_plein,IF(I603&lt;=p_mult2*Y603,p_pts_moyen,p_pts_r3)),IF(I603&gt;=p_vv_min,p_pts_plein,IF(I603&gt;=p_vv_moy,p_pts_moyen,p_pts_court))))+IF(INDEX(10_Lieux!$D:$D,U603)=1,p_prio1,p_prio2)+IF(INDEX(10_Lieux!$D:$D,V603)=1,p_prio1,p_prio2)+IF(K603="Oui",p_tf,0)+p_hub*((INDEX(10_Lieux!$H:$H,U603)="Hub")+(INDEX(10_Lieux!$H:$H,V603)="Hub"))+IF(OR(INDEX(10_Lieux!$H:$H,U603)="Premium",INDEX(10_Lieux!$H:$H,V603)="Premium"),p_prem,0))</f>
        <v>55</v>
      </c>
      <c r="I603" s="14" t="n">
        <f aca="false">ROUND(W603*p_facteur,0)</f>
        <v>642</v>
      </c>
      <c r="J603" s="14" t="str">
        <f aca="false">IF(X603&lt;60,X603&amp;" min",INT(X603/60)&amp;" h"&amp;IF(MOD(X603,60)=0,""," "&amp;TEXT(MOD(X603,60),"00")))</f>
        <v>6 h 45</v>
      </c>
      <c r="K603" s="14" t="str">
        <f aca="false">IF(S603&lt;&gt;T603,"Oui","Non")</f>
        <v>Non</v>
      </c>
      <c r="L603" s="14" t="str">
        <f aca="false">IF(AND(INDEX(10_Lieux!$B:$B,U603)="Ville",INDEX(10_Lieux!$B:$B,V603)="Ville"),"/chauffeur-prive/"&amp;INDEX(10_Lieux!$E:$E,U603)&amp;"-"&amp;INDEX(10_Lieux!$E:$E,V603)&amp;"/","/chauffeur-prive/"&amp;INDEX(10_Lieux!$E:$E,U603)&amp;"/"&amp;INDEX(10_Lieux!$E:$E,V603)&amp;"/")</f>
        <v>/chauffeur-prive/bordeaux/aeroport-paris-le-bourget/</v>
      </c>
      <c r="M603" s="14" t="str">
        <f aca="false">IFERROR(INDEX($L:$L,MATCH(B603&amp;"|"&amp;A603,$Z:$Z,0)),"—")</f>
        <v>/chauffeur-prive/aeroport-paris-le-bourget/bordeaux/</v>
      </c>
      <c r="N603" s="14" t="str">
        <f aca="false">IF(LEN("Chauffeur privé "&amp;INDEX(10_Lieux!$J:$J,U603)&amp;" → "&amp;INDEX(10_Lieux!$J:$J,V603)&amp;" | 24h/24")&gt;60,"Chauffeur privé "&amp;INDEX(10_Lieux!$J:$J,U603)&amp;" → "&amp;INDEX(10_Lieux!$J:$J,V603),"Chauffeur privé "&amp;INDEX(10_Lieux!$J:$J,U603)&amp;" → "&amp;INDEX(10_Lieux!$J:$J,V603)&amp;" | 24h/24")</f>
        <v>Chauffeur privé Bordeaux → Aéroport Paris-Le Bourget</v>
      </c>
      <c r="O603" s="14" t="n">
        <f aca="false">LEN(N603)</f>
        <v>52</v>
      </c>
      <c r="P603" s="14" t="str">
        <f aca="false">"Chauffeur privé "&amp;INDEX(10_Lieux!$K:$K,U603)&amp;" vers "&amp;INDEX(10_Lieux!$L:$L,V603)</f>
        <v>Chauffeur privé de Bordeaux vers l'aéroport Paris-Le Bourget</v>
      </c>
      <c r="Q603" s="14" t="str">
        <f aca="false">"Chauffeur privé "&amp;INDEX(10_Lieux!$K:$K,U603)&amp;" vers "&amp;INDEX(10_Lieux!$L:$L,V603)&amp;" : env. "&amp;I603&amp;" km, "&amp;J603&amp;" de route. Devis personnalisé, standard 24h/24 et 7j/7."</f>
        <v>Chauffeur privé de Bordeaux vers l'aéroport Paris-Le Bourget : env. 642 km, 6 h 45 de route. Devis personnalisé, standard 24h/24 et 7j/7.</v>
      </c>
      <c r="R603" s="14" t="n">
        <f aca="false">LEN(Q603)</f>
        <v>137</v>
      </c>
      <c r="S603" s="14" t="str">
        <f aca="false">INDEX(10_Lieux!$C:$C,U603)</f>
        <v>France</v>
      </c>
      <c r="T603" s="14" t="str">
        <f aca="false">INDEX(10_Lieux!$C:$C,V603)</f>
        <v>France</v>
      </c>
      <c r="U603" s="14" t="n">
        <f aca="false">MATCH(A603,10_Lieux!$A:$A,0)</f>
        <v>61</v>
      </c>
      <c r="V603" s="14" t="n">
        <f aca="false">MATCH(B603,10_Lieux!$A:$A,0)</f>
        <v>134</v>
      </c>
      <c r="W603" s="14" t="n">
        <f aca="false">ROUND(6371*2*ASIN(SQRT(SIN(RADIANS(INDEX(10_Lieux!$F:$F,V603)-INDEX(10_Lieux!$F:$F,U603))/2)^2+COS(RADIANS(INDEX(10_Lieux!$F:$F,U603)))*COS(RADIANS(INDEX(10_Lieux!$F:$F,V603)))*SIN(RADIANS(INDEX(10_Lieux!$G:$G,V603)-INDEX(10_Lieux!$G:$G,U603))/2)^2)),1)</f>
        <v>513.4</v>
      </c>
      <c r="X603" s="14" t="n">
        <f aca="false">ROUND(I603/IF(I603&lt;p_seuil_vitesse,p_vit_lente,p_vit_rapide)*60/15,0)*15</f>
        <v>405</v>
      </c>
      <c r="Y603" s="14" t="n">
        <f aca="false">MAX(IF(INDEX(10_Lieux!$B:$B,U603)&lt;&gt;"Ville",INDEX(10_Lieux!$I:$I,U603),0),IF(INDEX(10_Lieux!$B:$B,V603)&lt;&gt;"Ville",INDEX(10_Lieux!$I:$I,V603),0))</f>
        <v>500</v>
      </c>
      <c r="Z603" s="14" t="str">
        <f aca="false">A603&amp;"|"&amp;B603</f>
        <v>Bordeaux|Paris-Le Bourget</v>
      </c>
      <c r="AA603" s="14" t="str">
        <f aca="false">IF(I603&lt;p_local,"Local",IF(I603&lt;p_vv_min,"Courte distance",IF(I603&lt;p_tres_long,"Longue distance","Très longue distance")))</f>
        <v>Longue distance</v>
      </c>
    </row>
    <row r="604" customFormat="false" ht="15" hidden="false" customHeight="true" outlineLevel="0" collapsed="false">
      <c r="A604" s="1" t="s">
        <v>743</v>
      </c>
      <c r="B604" s="1" t="s">
        <v>132</v>
      </c>
      <c r="C604" s="1" t="s">
        <v>34</v>
      </c>
      <c r="D604" s="1" t="s">
        <v>653</v>
      </c>
      <c r="E604" s="1" t="s">
        <v>752</v>
      </c>
      <c r="F604" s="14" t="s">
        <v>40</v>
      </c>
      <c r="G604" s="14" t="str">
        <f aca="false">IF(I604&lt;p_local,"Local → page infra",IF(H604&gt;=p_ph1,"Phase 1",IF(H604&gt;=p_ph2,"Phase 2","Phase 3")))</f>
        <v>Phase 3</v>
      </c>
      <c r="H604" s="14" t="n">
        <f aca="false">IF(I604&lt;p_local,0,IF(C604="Aéroport → Aéroport",p_pts_plein,IF(Y604&gt;0,IF(I604&lt;=Y604,p_pts_plein,IF(I604&lt;=p_mult2*Y604,p_pts_moyen,p_pts_r3)),IF(I604&gt;=p_vv_min,p_pts_plein,IF(I604&gt;=p_vv_moy,p_pts_moyen,p_pts_court))))+IF(INDEX(10_Lieux!$D:$D,U604)=1,p_prio1,p_prio2)+IF(INDEX(10_Lieux!$D:$D,V604)=1,p_prio1,p_prio2)+IF(K604="Oui",p_tf,0)+p_hub*((INDEX(10_Lieux!$H:$H,U604)="Hub")+(INDEX(10_Lieux!$H:$H,V604)="Hub"))+IF(OR(INDEX(10_Lieux!$H:$H,U604)="Premium",INDEX(10_Lieux!$H:$H,V604)="Premium"),p_prem,0))</f>
        <v>55</v>
      </c>
      <c r="I604" s="14" t="n">
        <f aca="false">ROUND(W604*p_facteur,0)</f>
        <v>752</v>
      </c>
      <c r="J604" s="14" t="str">
        <f aca="false">IF(X604&lt;60,X604&amp;" min",INT(X604/60)&amp;" h"&amp;IF(MOD(X604,60)=0,""," "&amp;TEXT(MOD(X604,60),"00")))</f>
        <v>8 h</v>
      </c>
      <c r="K604" s="14" t="str">
        <f aca="false">IF(S604&lt;&gt;T604,"Oui","Non")</f>
        <v>Non</v>
      </c>
      <c r="L604" s="14" t="str">
        <f aca="false">IF(AND(INDEX(10_Lieux!$B:$B,U604)="Ville",INDEX(10_Lieux!$B:$B,V604)="Ville"),"/chauffeur-prive/"&amp;INDEX(10_Lieux!$E:$E,U604)&amp;"-"&amp;INDEX(10_Lieux!$E:$E,V604)&amp;"/","/chauffeur-prive/"&amp;INDEX(10_Lieux!$E:$E,U604)&amp;"/"&amp;INDEX(10_Lieux!$E:$E,V604)&amp;"/")</f>
        <v>/chauffeur-prive/aeroport-paris-le-bourget/toulouse/</v>
      </c>
      <c r="M604" s="14" t="str">
        <f aca="false">IFERROR(INDEX($L:$L,MATCH(B604&amp;"|"&amp;A604,$Z:$Z,0)),"—")</f>
        <v>/chauffeur-prive/toulouse/aeroport-paris-le-bourget/</v>
      </c>
      <c r="N604" s="14" t="str">
        <f aca="false">IF(LEN("Chauffeur privé "&amp;INDEX(10_Lieux!$J:$J,U604)&amp;" → "&amp;INDEX(10_Lieux!$J:$J,V604)&amp;" | 24h/24")&gt;60,"Chauffeur privé "&amp;INDEX(10_Lieux!$J:$J,U604)&amp;" → "&amp;INDEX(10_Lieux!$J:$J,V604),"Chauffeur privé "&amp;INDEX(10_Lieux!$J:$J,U604)&amp;" → "&amp;INDEX(10_Lieux!$J:$J,V604)&amp;" | 24h/24")</f>
        <v>Chauffeur privé Aéroport Paris-Le Bourget → Toulouse</v>
      </c>
      <c r="O604" s="14" t="n">
        <f aca="false">LEN(N604)</f>
        <v>52</v>
      </c>
      <c r="P604" s="14" t="str">
        <f aca="false">"Chauffeur privé "&amp;INDEX(10_Lieux!$K:$K,U604)&amp;" vers "&amp;INDEX(10_Lieux!$L:$L,V604)</f>
        <v>Chauffeur privé de l'aéroport Paris-Le Bourget vers Toulouse</v>
      </c>
      <c r="Q604" s="14" t="str">
        <f aca="false">"Chauffeur privé "&amp;INDEX(10_Lieux!$K:$K,U604)&amp;" vers "&amp;INDEX(10_Lieux!$L:$L,V604)&amp;" : env. "&amp;I604&amp;" km, "&amp;J604&amp;" de route. Devis personnalisé, standard 24h/24 et 7j/7."</f>
        <v>Chauffeur privé de l'aéroport Paris-Le Bourget vers Toulouse : env. 752 km, 8 h de route. Devis personnalisé, standard 24h/24 et 7j/7.</v>
      </c>
      <c r="R604" s="14" t="n">
        <f aca="false">LEN(Q604)</f>
        <v>134</v>
      </c>
      <c r="S604" s="14" t="str">
        <f aca="false">INDEX(10_Lieux!$C:$C,U604)</f>
        <v>France</v>
      </c>
      <c r="T604" s="14" t="str">
        <f aca="false">INDEX(10_Lieux!$C:$C,V604)</f>
        <v>France</v>
      </c>
      <c r="U604" s="14" t="n">
        <f aca="false">MATCH(A604,10_Lieux!$A:$A,0)</f>
        <v>134</v>
      </c>
      <c r="V604" s="14" t="n">
        <f aca="false">MATCH(B604,10_Lieux!$A:$A,0)</f>
        <v>70</v>
      </c>
      <c r="W604" s="14" t="n">
        <f aca="false">ROUND(6371*2*ASIN(SQRT(SIN(RADIANS(INDEX(10_Lieux!$F:$F,V604)-INDEX(10_Lieux!$F:$F,U604))/2)^2+COS(RADIANS(INDEX(10_Lieux!$F:$F,U604)))*COS(RADIANS(INDEX(10_Lieux!$F:$F,V604)))*SIN(RADIANS(INDEX(10_Lieux!$G:$G,V604)-INDEX(10_Lieux!$G:$G,U604))/2)^2)),1)</f>
        <v>601.3</v>
      </c>
      <c r="X604" s="14" t="n">
        <f aca="false">ROUND(I604/IF(I604&lt;p_seuil_vitesse,p_vit_lente,p_vit_rapide)*60/15,0)*15</f>
        <v>480</v>
      </c>
      <c r="Y604" s="14" t="n">
        <f aca="false">MAX(IF(INDEX(10_Lieux!$B:$B,U604)&lt;&gt;"Ville",INDEX(10_Lieux!$I:$I,U604),0),IF(INDEX(10_Lieux!$B:$B,V604)&lt;&gt;"Ville",INDEX(10_Lieux!$I:$I,V604),0))</f>
        <v>500</v>
      </c>
      <c r="Z604" s="14" t="str">
        <f aca="false">A604&amp;"|"&amp;B604</f>
        <v>Paris-Le Bourget|Toulouse</v>
      </c>
      <c r="AA604" s="14" t="str">
        <f aca="false">IF(I604&lt;p_local,"Local",IF(I604&lt;p_vv_min,"Courte distance",IF(I604&lt;p_tres_long,"Longue distance","Très longue distance")))</f>
        <v>Très longue distance</v>
      </c>
    </row>
    <row r="605" customFormat="false" ht="15" hidden="false" customHeight="true" outlineLevel="0" collapsed="false">
      <c r="A605" s="1" t="s">
        <v>132</v>
      </c>
      <c r="B605" s="1" t="s">
        <v>743</v>
      </c>
      <c r="C605" s="1" t="s">
        <v>35</v>
      </c>
      <c r="D605" s="1" t="s">
        <v>653</v>
      </c>
      <c r="E605" s="1" t="s">
        <v>753</v>
      </c>
      <c r="F605" s="14" t="s">
        <v>40</v>
      </c>
      <c r="G605" s="14" t="str">
        <f aca="false">IF(I605&lt;p_local,"Local → page infra",IF(H605&gt;=p_ph1,"Phase 1",IF(H605&gt;=p_ph2,"Phase 2","Phase 3")))</f>
        <v>Phase 3</v>
      </c>
      <c r="H605" s="14" t="n">
        <f aca="false">IF(I605&lt;p_local,0,IF(C605="Aéroport → Aéroport",p_pts_plein,IF(Y605&gt;0,IF(I605&lt;=Y605,p_pts_plein,IF(I605&lt;=p_mult2*Y605,p_pts_moyen,p_pts_r3)),IF(I605&gt;=p_vv_min,p_pts_plein,IF(I605&gt;=p_vv_moy,p_pts_moyen,p_pts_court))))+IF(INDEX(10_Lieux!$D:$D,U605)=1,p_prio1,p_prio2)+IF(INDEX(10_Lieux!$D:$D,V605)=1,p_prio1,p_prio2)+IF(K605="Oui",p_tf,0)+p_hub*((INDEX(10_Lieux!$H:$H,U605)="Hub")+(INDEX(10_Lieux!$H:$H,V605)="Hub"))+IF(OR(INDEX(10_Lieux!$H:$H,U605)="Premium",INDEX(10_Lieux!$H:$H,V605)="Premium"),p_prem,0))</f>
        <v>55</v>
      </c>
      <c r="I605" s="14" t="n">
        <f aca="false">ROUND(W605*p_facteur,0)</f>
        <v>752</v>
      </c>
      <c r="J605" s="14" t="str">
        <f aca="false">IF(X605&lt;60,X605&amp;" min",INT(X605/60)&amp;" h"&amp;IF(MOD(X605,60)=0,""," "&amp;TEXT(MOD(X605,60),"00")))</f>
        <v>8 h</v>
      </c>
      <c r="K605" s="14" t="str">
        <f aca="false">IF(S605&lt;&gt;T605,"Oui","Non")</f>
        <v>Non</v>
      </c>
      <c r="L605" s="14" t="str">
        <f aca="false">IF(AND(INDEX(10_Lieux!$B:$B,U605)="Ville",INDEX(10_Lieux!$B:$B,V605)="Ville"),"/chauffeur-prive/"&amp;INDEX(10_Lieux!$E:$E,U605)&amp;"-"&amp;INDEX(10_Lieux!$E:$E,V605)&amp;"/","/chauffeur-prive/"&amp;INDEX(10_Lieux!$E:$E,U605)&amp;"/"&amp;INDEX(10_Lieux!$E:$E,V605)&amp;"/")</f>
        <v>/chauffeur-prive/toulouse/aeroport-paris-le-bourget/</v>
      </c>
      <c r="M605" s="14" t="str">
        <f aca="false">IFERROR(INDEX($L:$L,MATCH(B605&amp;"|"&amp;A605,$Z:$Z,0)),"—")</f>
        <v>/chauffeur-prive/aeroport-paris-le-bourget/toulouse/</v>
      </c>
      <c r="N605" s="14" t="str">
        <f aca="false">IF(LEN("Chauffeur privé "&amp;INDEX(10_Lieux!$J:$J,U605)&amp;" → "&amp;INDEX(10_Lieux!$J:$J,V605)&amp;" | 24h/24")&gt;60,"Chauffeur privé "&amp;INDEX(10_Lieux!$J:$J,U605)&amp;" → "&amp;INDEX(10_Lieux!$J:$J,V605),"Chauffeur privé "&amp;INDEX(10_Lieux!$J:$J,U605)&amp;" → "&amp;INDEX(10_Lieux!$J:$J,V605)&amp;" | 24h/24")</f>
        <v>Chauffeur privé Toulouse → Aéroport Paris-Le Bourget</v>
      </c>
      <c r="O605" s="14" t="n">
        <f aca="false">LEN(N605)</f>
        <v>52</v>
      </c>
      <c r="P605" s="14" t="str">
        <f aca="false">"Chauffeur privé "&amp;INDEX(10_Lieux!$K:$K,U605)&amp;" vers "&amp;INDEX(10_Lieux!$L:$L,V605)</f>
        <v>Chauffeur privé de Toulouse vers l'aéroport Paris-Le Bourget</v>
      </c>
      <c r="Q605" s="14" t="str">
        <f aca="false">"Chauffeur privé "&amp;INDEX(10_Lieux!$K:$K,U605)&amp;" vers "&amp;INDEX(10_Lieux!$L:$L,V605)&amp;" : env. "&amp;I605&amp;" km, "&amp;J605&amp;" de route. Devis personnalisé, standard 24h/24 et 7j/7."</f>
        <v>Chauffeur privé de Toulouse vers l'aéroport Paris-Le Bourget : env. 752 km, 8 h de route. Devis personnalisé, standard 24h/24 et 7j/7.</v>
      </c>
      <c r="R605" s="14" t="n">
        <f aca="false">LEN(Q605)</f>
        <v>134</v>
      </c>
      <c r="S605" s="14" t="str">
        <f aca="false">INDEX(10_Lieux!$C:$C,U605)</f>
        <v>France</v>
      </c>
      <c r="T605" s="14" t="str">
        <f aca="false">INDEX(10_Lieux!$C:$C,V605)</f>
        <v>France</v>
      </c>
      <c r="U605" s="14" t="n">
        <f aca="false">MATCH(A605,10_Lieux!$A:$A,0)</f>
        <v>70</v>
      </c>
      <c r="V605" s="14" t="n">
        <f aca="false">MATCH(B605,10_Lieux!$A:$A,0)</f>
        <v>134</v>
      </c>
      <c r="W605" s="14" t="n">
        <f aca="false">ROUND(6371*2*ASIN(SQRT(SIN(RADIANS(INDEX(10_Lieux!$F:$F,V605)-INDEX(10_Lieux!$F:$F,U605))/2)^2+COS(RADIANS(INDEX(10_Lieux!$F:$F,U605)))*COS(RADIANS(INDEX(10_Lieux!$F:$F,V605)))*SIN(RADIANS(INDEX(10_Lieux!$G:$G,V605)-INDEX(10_Lieux!$G:$G,U605))/2)^2)),1)</f>
        <v>601.3</v>
      </c>
      <c r="X605" s="14" t="n">
        <f aca="false">ROUND(I605/IF(I605&lt;p_seuil_vitesse,p_vit_lente,p_vit_rapide)*60/15,0)*15</f>
        <v>480</v>
      </c>
      <c r="Y605" s="14" t="n">
        <f aca="false">MAX(IF(INDEX(10_Lieux!$B:$B,U605)&lt;&gt;"Ville",INDEX(10_Lieux!$I:$I,U605),0),IF(INDEX(10_Lieux!$B:$B,V605)&lt;&gt;"Ville",INDEX(10_Lieux!$I:$I,V605),0))</f>
        <v>500</v>
      </c>
      <c r="Z605" s="14" t="str">
        <f aca="false">A605&amp;"|"&amp;B605</f>
        <v>Toulouse|Paris-Le Bourget</v>
      </c>
      <c r="AA605" s="14" t="str">
        <f aca="false">IF(I605&lt;p_local,"Local",IF(I605&lt;p_vv_min,"Courte distance",IF(I605&lt;p_tres_long,"Longue distance","Très longue distance")))</f>
        <v>Très longue distance</v>
      </c>
    </row>
    <row r="606" customFormat="false" ht="15" hidden="false" customHeight="true" outlineLevel="0" collapsed="false">
      <c r="A606" s="1" t="s">
        <v>743</v>
      </c>
      <c r="B606" s="1" t="s">
        <v>134</v>
      </c>
      <c r="C606" s="1" t="s">
        <v>34</v>
      </c>
      <c r="D606" s="1" t="s">
        <v>653</v>
      </c>
      <c r="E606" s="1" t="s">
        <v>754</v>
      </c>
      <c r="F606" s="14" t="s">
        <v>40</v>
      </c>
      <c r="G606" s="14" t="str">
        <f aca="false">IF(I606&lt;p_local,"Local → page infra",IF(H606&gt;=p_ph1,"Phase 1",IF(H606&gt;=p_ph2,"Phase 2","Phase 3")))</f>
        <v>Phase 2</v>
      </c>
      <c r="H606" s="14" t="n">
        <f aca="false">IF(I606&lt;p_local,0,IF(C606="Aéroport → Aéroport",p_pts_plein,IF(Y606&gt;0,IF(I606&lt;=Y606,p_pts_plein,IF(I606&lt;=p_mult2*Y606,p_pts_moyen,p_pts_r3)),IF(I606&gt;=p_vv_min,p_pts_plein,IF(I606&gt;=p_vv_moy,p_pts_moyen,p_pts_court))))+IF(INDEX(10_Lieux!$D:$D,U606)=1,p_prio1,p_prio2)+IF(INDEX(10_Lieux!$D:$D,V606)=1,p_prio1,p_prio2)+IF(K606="Oui",p_tf,0)+p_hub*((INDEX(10_Lieux!$H:$H,U606)="Hub")+(INDEX(10_Lieux!$H:$H,V606)="Hub"))+IF(OR(INDEX(10_Lieux!$H:$H,U606)="Premium",INDEX(10_Lieux!$H:$H,V606)="Premium"),p_prem,0))</f>
        <v>70</v>
      </c>
      <c r="I606" s="14" t="n">
        <f aca="false">ROUND(W606*p_facteur,0)</f>
        <v>237</v>
      </c>
      <c r="J606" s="14" t="str">
        <f aca="false">IF(X606&lt;60,X606&amp;" min",INT(X606/60)&amp;" h"&amp;IF(MOD(X606,60)=0,""," "&amp;TEXT(MOD(X606,60),"00")))</f>
        <v>2 h 30</v>
      </c>
      <c r="K606" s="14" t="str">
        <f aca="false">IF(S606&lt;&gt;T606,"Oui","Non")</f>
        <v>Non</v>
      </c>
      <c r="L606" s="14" t="str">
        <f aca="false">IF(AND(INDEX(10_Lieux!$B:$B,U606)="Ville",INDEX(10_Lieux!$B:$B,V606)="Ville"),"/chauffeur-prive/"&amp;INDEX(10_Lieux!$E:$E,U606)&amp;"-"&amp;INDEX(10_Lieux!$E:$E,V606)&amp;"/","/chauffeur-prive/"&amp;INDEX(10_Lieux!$E:$E,U606)&amp;"/"&amp;INDEX(10_Lieux!$E:$E,V606)&amp;"/")</f>
        <v>/chauffeur-prive/aeroport-paris-le-bourget/lille/</v>
      </c>
      <c r="M606" s="14" t="str">
        <f aca="false">IFERROR(INDEX($L:$L,MATCH(B606&amp;"|"&amp;A606,$Z:$Z,0)),"—")</f>
        <v>/chauffeur-prive/lille/aeroport-paris-le-bourget/</v>
      </c>
      <c r="N606" s="14" t="str">
        <f aca="false">IF(LEN("Chauffeur privé "&amp;INDEX(10_Lieux!$J:$J,U606)&amp;" → "&amp;INDEX(10_Lieux!$J:$J,V606)&amp;" | 24h/24")&gt;60,"Chauffeur privé "&amp;INDEX(10_Lieux!$J:$J,U606)&amp;" → "&amp;INDEX(10_Lieux!$J:$J,V606),"Chauffeur privé "&amp;INDEX(10_Lieux!$J:$J,U606)&amp;" → "&amp;INDEX(10_Lieux!$J:$J,V606)&amp;" | 24h/24")</f>
        <v>Chauffeur privé Aéroport Paris-Le Bourget → Lille | 24h/24</v>
      </c>
      <c r="O606" s="14" t="n">
        <f aca="false">LEN(N606)</f>
        <v>58</v>
      </c>
      <c r="P606" s="14" t="str">
        <f aca="false">"Chauffeur privé "&amp;INDEX(10_Lieux!$K:$K,U606)&amp;" vers "&amp;INDEX(10_Lieux!$L:$L,V606)</f>
        <v>Chauffeur privé de l'aéroport Paris-Le Bourget vers Lille</v>
      </c>
      <c r="Q606" s="14" t="str">
        <f aca="false">"Chauffeur privé "&amp;INDEX(10_Lieux!$K:$K,U606)&amp;" vers "&amp;INDEX(10_Lieux!$L:$L,V606)&amp;" : env. "&amp;I606&amp;" km, "&amp;J606&amp;" de route. Devis personnalisé, standard 24h/24 et 7j/7."</f>
        <v>Chauffeur privé de l'aéroport Paris-Le Bourget vers Lille : env. 237 km, 2 h 30 de route. Devis personnalisé, standard 24h/24 et 7j/7.</v>
      </c>
      <c r="R606" s="14" t="n">
        <f aca="false">LEN(Q606)</f>
        <v>134</v>
      </c>
      <c r="S606" s="14" t="str">
        <f aca="false">INDEX(10_Lieux!$C:$C,U606)</f>
        <v>France</v>
      </c>
      <c r="T606" s="14" t="str">
        <f aca="false">INDEX(10_Lieux!$C:$C,V606)</f>
        <v>France</v>
      </c>
      <c r="U606" s="14" t="n">
        <f aca="false">MATCH(A606,10_Lieux!$A:$A,0)</f>
        <v>134</v>
      </c>
      <c r="V606" s="14" t="n">
        <f aca="false">MATCH(B606,10_Lieux!$A:$A,0)</f>
        <v>37</v>
      </c>
      <c r="W606" s="14" t="n">
        <f aca="false">ROUND(6371*2*ASIN(SQRT(SIN(RADIANS(INDEX(10_Lieux!$F:$F,V606)-INDEX(10_Lieux!$F:$F,U606))/2)^2+COS(RADIANS(INDEX(10_Lieux!$F:$F,U606)))*COS(RADIANS(INDEX(10_Lieux!$F:$F,V606)))*SIN(RADIANS(INDEX(10_Lieux!$G:$G,V606)-INDEX(10_Lieux!$G:$G,U606))/2)^2)),1)</f>
        <v>189.8</v>
      </c>
      <c r="X606" s="14" t="n">
        <f aca="false">ROUND(I606/IF(I606&lt;p_seuil_vitesse,p_vit_lente,p_vit_rapide)*60/15,0)*15</f>
        <v>150</v>
      </c>
      <c r="Y606" s="14" t="n">
        <f aca="false">MAX(IF(INDEX(10_Lieux!$B:$B,U606)&lt;&gt;"Ville",INDEX(10_Lieux!$I:$I,U606),0),IF(INDEX(10_Lieux!$B:$B,V606)&lt;&gt;"Ville",INDEX(10_Lieux!$I:$I,V606),0))</f>
        <v>500</v>
      </c>
      <c r="Z606" s="14" t="str">
        <f aca="false">A606&amp;"|"&amp;B606</f>
        <v>Paris-Le Bourget|Lille</v>
      </c>
      <c r="AA606" s="14" t="str">
        <f aca="false">IF(I606&lt;p_local,"Local",IF(I606&lt;p_vv_min,"Courte distance",IF(I606&lt;p_tres_long,"Longue distance","Très longue distance")))</f>
        <v>Longue distance</v>
      </c>
    </row>
    <row r="607" customFormat="false" ht="15" hidden="false" customHeight="true" outlineLevel="0" collapsed="false">
      <c r="A607" s="1" t="s">
        <v>134</v>
      </c>
      <c r="B607" s="1" t="s">
        <v>743</v>
      </c>
      <c r="C607" s="1" t="s">
        <v>35</v>
      </c>
      <c r="D607" s="1" t="s">
        <v>653</v>
      </c>
      <c r="E607" s="1" t="s">
        <v>755</v>
      </c>
      <c r="F607" s="14" t="s">
        <v>40</v>
      </c>
      <c r="G607" s="14" t="str">
        <f aca="false">IF(I607&lt;p_local,"Local → page infra",IF(H607&gt;=p_ph1,"Phase 1",IF(H607&gt;=p_ph2,"Phase 2","Phase 3")))</f>
        <v>Phase 2</v>
      </c>
      <c r="H607" s="14" t="n">
        <f aca="false">IF(I607&lt;p_local,0,IF(C607="Aéroport → Aéroport",p_pts_plein,IF(Y607&gt;0,IF(I607&lt;=Y607,p_pts_plein,IF(I607&lt;=p_mult2*Y607,p_pts_moyen,p_pts_r3)),IF(I607&gt;=p_vv_min,p_pts_plein,IF(I607&gt;=p_vv_moy,p_pts_moyen,p_pts_court))))+IF(INDEX(10_Lieux!$D:$D,U607)=1,p_prio1,p_prio2)+IF(INDEX(10_Lieux!$D:$D,V607)=1,p_prio1,p_prio2)+IF(K607="Oui",p_tf,0)+p_hub*((INDEX(10_Lieux!$H:$H,U607)="Hub")+(INDEX(10_Lieux!$H:$H,V607)="Hub"))+IF(OR(INDEX(10_Lieux!$H:$H,U607)="Premium",INDEX(10_Lieux!$H:$H,V607)="Premium"),p_prem,0))</f>
        <v>70</v>
      </c>
      <c r="I607" s="14" t="n">
        <f aca="false">ROUND(W607*p_facteur,0)</f>
        <v>237</v>
      </c>
      <c r="J607" s="14" t="str">
        <f aca="false">IF(X607&lt;60,X607&amp;" min",INT(X607/60)&amp;" h"&amp;IF(MOD(X607,60)=0,""," "&amp;TEXT(MOD(X607,60),"00")))</f>
        <v>2 h 30</v>
      </c>
      <c r="K607" s="14" t="str">
        <f aca="false">IF(S607&lt;&gt;T607,"Oui","Non")</f>
        <v>Non</v>
      </c>
      <c r="L607" s="14" t="str">
        <f aca="false">IF(AND(INDEX(10_Lieux!$B:$B,U607)="Ville",INDEX(10_Lieux!$B:$B,V607)="Ville"),"/chauffeur-prive/"&amp;INDEX(10_Lieux!$E:$E,U607)&amp;"-"&amp;INDEX(10_Lieux!$E:$E,V607)&amp;"/","/chauffeur-prive/"&amp;INDEX(10_Lieux!$E:$E,U607)&amp;"/"&amp;INDEX(10_Lieux!$E:$E,V607)&amp;"/")</f>
        <v>/chauffeur-prive/lille/aeroport-paris-le-bourget/</v>
      </c>
      <c r="M607" s="14" t="str">
        <f aca="false">IFERROR(INDEX($L:$L,MATCH(B607&amp;"|"&amp;A607,$Z:$Z,0)),"—")</f>
        <v>/chauffeur-prive/aeroport-paris-le-bourget/lille/</v>
      </c>
      <c r="N607" s="14" t="str">
        <f aca="false">IF(LEN("Chauffeur privé "&amp;INDEX(10_Lieux!$J:$J,U607)&amp;" → "&amp;INDEX(10_Lieux!$J:$J,V607)&amp;" | 24h/24")&gt;60,"Chauffeur privé "&amp;INDEX(10_Lieux!$J:$J,U607)&amp;" → "&amp;INDEX(10_Lieux!$J:$J,V607),"Chauffeur privé "&amp;INDEX(10_Lieux!$J:$J,U607)&amp;" → "&amp;INDEX(10_Lieux!$J:$J,V607)&amp;" | 24h/24")</f>
        <v>Chauffeur privé Lille → Aéroport Paris-Le Bourget | 24h/24</v>
      </c>
      <c r="O607" s="14" t="n">
        <f aca="false">LEN(N607)</f>
        <v>58</v>
      </c>
      <c r="P607" s="14" t="str">
        <f aca="false">"Chauffeur privé "&amp;INDEX(10_Lieux!$K:$K,U607)&amp;" vers "&amp;INDEX(10_Lieux!$L:$L,V607)</f>
        <v>Chauffeur privé de Lille vers l'aéroport Paris-Le Bourget</v>
      </c>
      <c r="Q607" s="14" t="str">
        <f aca="false">"Chauffeur privé "&amp;INDEX(10_Lieux!$K:$K,U607)&amp;" vers "&amp;INDEX(10_Lieux!$L:$L,V607)&amp;" : env. "&amp;I607&amp;" km, "&amp;J607&amp;" de route. Devis personnalisé, standard 24h/24 et 7j/7."</f>
        <v>Chauffeur privé de Lille vers l'aéroport Paris-Le Bourget : env. 237 km, 2 h 30 de route. Devis personnalisé, standard 24h/24 et 7j/7.</v>
      </c>
      <c r="R607" s="14" t="n">
        <f aca="false">LEN(Q607)</f>
        <v>134</v>
      </c>
      <c r="S607" s="14" t="str">
        <f aca="false">INDEX(10_Lieux!$C:$C,U607)</f>
        <v>France</v>
      </c>
      <c r="T607" s="14" t="str">
        <f aca="false">INDEX(10_Lieux!$C:$C,V607)</f>
        <v>France</v>
      </c>
      <c r="U607" s="14" t="n">
        <f aca="false">MATCH(A607,10_Lieux!$A:$A,0)</f>
        <v>37</v>
      </c>
      <c r="V607" s="14" t="n">
        <f aca="false">MATCH(B607,10_Lieux!$A:$A,0)</f>
        <v>134</v>
      </c>
      <c r="W607" s="14" t="n">
        <f aca="false">ROUND(6371*2*ASIN(SQRT(SIN(RADIANS(INDEX(10_Lieux!$F:$F,V607)-INDEX(10_Lieux!$F:$F,U607))/2)^2+COS(RADIANS(INDEX(10_Lieux!$F:$F,U607)))*COS(RADIANS(INDEX(10_Lieux!$F:$F,V607)))*SIN(RADIANS(INDEX(10_Lieux!$G:$G,V607)-INDEX(10_Lieux!$G:$G,U607))/2)^2)),1)</f>
        <v>189.8</v>
      </c>
      <c r="X607" s="14" t="n">
        <f aca="false">ROUND(I607/IF(I607&lt;p_seuil_vitesse,p_vit_lente,p_vit_rapide)*60/15,0)*15</f>
        <v>150</v>
      </c>
      <c r="Y607" s="14" t="n">
        <f aca="false">MAX(IF(INDEX(10_Lieux!$B:$B,U607)&lt;&gt;"Ville",INDEX(10_Lieux!$I:$I,U607),0),IF(INDEX(10_Lieux!$B:$B,V607)&lt;&gt;"Ville",INDEX(10_Lieux!$I:$I,V607),0))</f>
        <v>500</v>
      </c>
      <c r="Z607" s="14" t="str">
        <f aca="false">A607&amp;"|"&amp;B607</f>
        <v>Lille|Paris-Le Bourget</v>
      </c>
      <c r="AA607" s="14" t="str">
        <f aca="false">IF(I607&lt;p_local,"Local",IF(I607&lt;p_vv_min,"Courte distance",IF(I607&lt;p_tres_long,"Longue distance","Très longue distance")))</f>
        <v>Longue distance</v>
      </c>
    </row>
    <row r="608" customFormat="false" ht="15" hidden="false" customHeight="true" outlineLevel="0" collapsed="false">
      <c r="A608" s="1" t="s">
        <v>743</v>
      </c>
      <c r="B608" s="1" t="s">
        <v>136</v>
      </c>
      <c r="C608" s="1" t="s">
        <v>34</v>
      </c>
      <c r="D608" s="1" t="s">
        <v>653</v>
      </c>
      <c r="E608" s="1" t="s">
        <v>756</v>
      </c>
      <c r="F608" s="14" t="s">
        <v>40</v>
      </c>
      <c r="G608" s="14" t="str">
        <f aca="false">IF(I608&lt;p_local,"Local → page infra",IF(H608&gt;=p_ph1,"Phase 1",IF(H608&gt;=p_ph2,"Phase 2","Phase 3")))</f>
        <v>Phase 2</v>
      </c>
      <c r="H608" s="14" t="n">
        <f aca="false">IF(I608&lt;p_local,0,IF(C608="Aéroport → Aéroport",p_pts_plein,IF(Y608&gt;0,IF(I608&lt;=Y608,p_pts_plein,IF(I608&lt;=p_mult2*Y608,p_pts_moyen,p_pts_r3)),IF(I608&gt;=p_vv_min,p_pts_plein,IF(I608&gt;=p_vv_moy,p_pts_moyen,p_pts_court))))+IF(INDEX(10_Lieux!$D:$D,U608)=1,p_prio1,p_prio2)+IF(INDEX(10_Lieux!$D:$D,V608)=1,p_prio1,p_prio2)+IF(K608="Oui",p_tf,0)+p_hub*((INDEX(10_Lieux!$H:$H,U608)="Hub")+(INDEX(10_Lieux!$H:$H,V608)="Hub"))+IF(OR(INDEX(10_Lieux!$H:$H,U608)="Premium",INDEX(10_Lieux!$H:$H,V608)="Premium"),p_prem,0))</f>
        <v>70</v>
      </c>
      <c r="I608" s="14" t="n">
        <f aca="false">ROUND(W608*p_facteur,0)</f>
        <v>490</v>
      </c>
      <c r="J608" s="14" t="str">
        <f aca="false">IF(X608&lt;60,X608&amp;" min",INT(X608/60)&amp;" h"&amp;IF(MOD(X608,60)=0,""," "&amp;TEXT(MOD(X608,60),"00")))</f>
        <v>5 h 15</v>
      </c>
      <c r="K608" s="14" t="str">
        <f aca="false">IF(S608&lt;&gt;T608,"Oui","Non")</f>
        <v>Non</v>
      </c>
      <c r="L608" s="14" t="str">
        <f aca="false">IF(AND(INDEX(10_Lieux!$B:$B,U608)="Ville",INDEX(10_Lieux!$B:$B,V608)="Ville"),"/chauffeur-prive/"&amp;INDEX(10_Lieux!$E:$E,U608)&amp;"-"&amp;INDEX(10_Lieux!$E:$E,V608)&amp;"/","/chauffeur-prive/"&amp;INDEX(10_Lieux!$E:$E,U608)&amp;"/"&amp;INDEX(10_Lieux!$E:$E,V608)&amp;"/")</f>
        <v>/chauffeur-prive/aeroport-paris-le-bourget/strasbourg/</v>
      </c>
      <c r="M608" s="14" t="str">
        <f aca="false">IFERROR(INDEX($L:$L,MATCH(B608&amp;"|"&amp;A608,$Z:$Z,0)),"—")</f>
        <v>/chauffeur-prive/strasbourg/aeroport-paris-le-bourget/</v>
      </c>
      <c r="N608" s="14" t="str">
        <f aca="false">IF(LEN("Chauffeur privé "&amp;INDEX(10_Lieux!$J:$J,U608)&amp;" → "&amp;INDEX(10_Lieux!$J:$J,V608)&amp;" | 24h/24")&gt;60,"Chauffeur privé "&amp;INDEX(10_Lieux!$J:$J,U608)&amp;" → "&amp;INDEX(10_Lieux!$J:$J,V608),"Chauffeur privé "&amp;INDEX(10_Lieux!$J:$J,U608)&amp;" → "&amp;INDEX(10_Lieux!$J:$J,V608)&amp;" | 24h/24")</f>
        <v>Chauffeur privé Aéroport Paris-Le Bourget → Strasbourg</v>
      </c>
      <c r="O608" s="14" t="n">
        <f aca="false">LEN(N608)</f>
        <v>54</v>
      </c>
      <c r="P608" s="14" t="str">
        <f aca="false">"Chauffeur privé "&amp;INDEX(10_Lieux!$K:$K,U608)&amp;" vers "&amp;INDEX(10_Lieux!$L:$L,V608)</f>
        <v>Chauffeur privé de l'aéroport Paris-Le Bourget vers Strasbourg</v>
      </c>
      <c r="Q608" s="14" t="str">
        <f aca="false">"Chauffeur privé "&amp;INDEX(10_Lieux!$K:$K,U608)&amp;" vers "&amp;INDEX(10_Lieux!$L:$L,V608)&amp;" : env. "&amp;I608&amp;" km, "&amp;J608&amp;" de route. Devis personnalisé, standard 24h/24 et 7j/7."</f>
        <v>Chauffeur privé de l'aéroport Paris-Le Bourget vers Strasbourg : env. 490 km, 5 h 15 de route. Devis personnalisé, standard 24h/24 et 7j/7.</v>
      </c>
      <c r="R608" s="14" t="n">
        <f aca="false">LEN(Q608)</f>
        <v>139</v>
      </c>
      <c r="S608" s="14" t="str">
        <f aca="false">INDEX(10_Lieux!$C:$C,U608)</f>
        <v>France</v>
      </c>
      <c r="T608" s="14" t="str">
        <f aca="false">INDEX(10_Lieux!$C:$C,V608)</f>
        <v>France</v>
      </c>
      <c r="U608" s="14" t="n">
        <f aca="false">MATCH(A608,10_Lieux!$A:$A,0)</f>
        <v>134</v>
      </c>
      <c r="V608" s="14" t="n">
        <f aca="false">MATCH(B608,10_Lieux!$A:$A,0)</f>
        <v>29</v>
      </c>
      <c r="W608" s="14" t="n">
        <f aca="false">ROUND(6371*2*ASIN(SQRT(SIN(RADIANS(INDEX(10_Lieux!$F:$F,V608)-INDEX(10_Lieux!$F:$F,U608))/2)^2+COS(RADIANS(INDEX(10_Lieux!$F:$F,U608)))*COS(RADIANS(INDEX(10_Lieux!$F:$F,V608)))*SIN(RADIANS(INDEX(10_Lieux!$G:$G,V608)-INDEX(10_Lieux!$G:$G,U608))/2)^2)),1)</f>
        <v>391.6</v>
      </c>
      <c r="X608" s="14" t="n">
        <f aca="false">ROUND(I608/IF(I608&lt;p_seuil_vitesse,p_vit_lente,p_vit_rapide)*60/15,0)*15</f>
        <v>315</v>
      </c>
      <c r="Y608" s="14" t="n">
        <f aca="false">MAX(IF(INDEX(10_Lieux!$B:$B,U608)&lt;&gt;"Ville",INDEX(10_Lieux!$I:$I,U608),0),IF(INDEX(10_Lieux!$B:$B,V608)&lt;&gt;"Ville",INDEX(10_Lieux!$I:$I,V608),0))</f>
        <v>500</v>
      </c>
      <c r="Z608" s="14" t="str">
        <f aca="false">A608&amp;"|"&amp;B608</f>
        <v>Paris-Le Bourget|Strasbourg</v>
      </c>
      <c r="AA608" s="14" t="str">
        <f aca="false">IF(I608&lt;p_local,"Local",IF(I608&lt;p_vv_min,"Courte distance",IF(I608&lt;p_tres_long,"Longue distance","Très longue distance")))</f>
        <v>Longue distance</v>
      </c>
    </row>
    <row r="609" customFormat="false" ht="15" hidden="false" customHeight="true" outlineLevel="0" collapsed="false">
      <c r="A609" s="1" t="s">
        <v>136</v>
      </c>
      <c r="B609" s="1" t="s">
        <v>743</v>
      </c>
      <c r="C609" s="1" t="s">
        <v>35</v>
      </c>
      <c r="D609" s="1" t="s">
        <v>653</v>
      </c>
      <c r="E609" s="1" t="s">
        <v>757</v>
      </c>
      <c r="F609" s="14" t="s">
        <v>40</v>
      </c>
      <c r="G609" s="14" t="str">
        <f aca="false">IF(I609&lt;p_local,"Local → page infra",IF(H609&gt;=p_ph1,"Phase 1",IF(H609&gt;=p_ph2,"Phase 2","Phase 3")))</f>
        <v>Phase 2</v>
      </c>
      <c r="H609" s="14" t="n">
        <f aca="false">IF(I609&lt;p_local,0,IF(C609="Aéroport → Aéroport",p_pts_plein,IF(Y609&gt;0,IF(I609&lt;=Y609,p_pts_plein,IF(I609&lt;=p_mult2*Y609,p_pts_moyen,p_pts_r3)),IF(I609&gt;=p_vv_min,p_pts_plein,IF(I609&gt;=p_vv_moy,p_pts_moyen,p_pts_court))))+IF(INDEX(10_Lieux!$D:$D,U609)=1,p_prio1,p_prio2)+IF(INDEX(10_Lieux!$D:$D,V609)=1,p_prio1,p_prio2)+IF(K609="Oui",p_tf,0)+p_hub*((INDEX(10_Lieux!$H:$H,U609)="Hub")+(INDEX(10_Lieux!$H:$H,V609)="Hub"))+IF(OR(INDEX(10_Lieux!$H:$H,U609)="Premium",INDEX(10_Lieux!$H:$H,V609)="Premium"),p_prem,0))</f>
        <v>70</v>
      </c>
      <c r="I609" s="14" t="n">
        <f aca="false">ROUND(W609*p_facteur,0)</f>
        <v>490</v>
      </c>
      <c r="J609" s="14" t="str">
        <f aca="false">IF(X609&lt;60,X609&amp;" min",INT(X609/60)&amp;" h"&amp;IF(MOD(X609,60)=0,""," "&amp;TEXT(MOD(X609,60),"00")))</f>
        <v>5 h 15</v>
      </c>
      <c r="K609" s="14" t="str">
        <f aca="false">IF(S609&lt;&gt;T609,"Oui","Non")</f>
        <v>Non</v>
      </c>
      <c r="L609" s="14" t="str">
        <f aca="false">IF(AND(INDEX(10_Lieux!$B:$B,U609)="Ville",INDEX(10_Lieux!$B:$B,V609)="Ville"),"/chauffeur-prive/"&amp;INDEX(10_Lieux!$E:$E,U609)&amp;"-"&amp;INDEX(10_Lieux!$E:$E,V609)&amp;"/","/chauffeur-prive/"&amp;INDEX(10_Lieux!$E:$E,U609)&amp;"/"&amp;INDEX(10_Lieux!$E:$E,V609)&amp;"/")</f>
        <v>/chauffeur-prive/strasbourg/aeroport-paris-le-bourget/</v>
      </c>
      <c r="M609" s="14" t="str">
        <f aca="false">IFERROR(INDEX($L:$L,MATCH(B609&amp;"|"&amp;A609,$Z:$Z,0)),"—")</f>
        <v>/chauffeur-prive/aeroport-paris-le-bourget/strasbourg/</v>
      </c>
      <c r="N609" s="14" t="str">
        <f aca="false">IF(LEN("Chauffeur privé "&amp;INDEX(10_Lieux!$J:$J,U609)&amp;" → "&amp;INDEX(10_Lieux!$J:$J,V609)&amp;" | 24h/24")&gt;60,"Chauffeur privé "&amp;INDEX(10_Lieux!$J:$J,U609)&amp;" → "&amp;INDEX(10_Lieux!$J:$J,V609),"Chauffeur privé "&amp;INDEX(10_Lieux!$J:$J,U609)&amp;" → "&amp;INDEX(10_Lieux!$J:$J,V609)&amp;" | 24h/24")</f>
        <v>Chauffeur privé Strasbourg → Aéroport Paris-Le Bourget</v>
      </c>
      <c r="O609" s="14" t="n">
        <f aca="false">LEN(N609)</f>
        <v>54</v>
      </c>
      <c r="P609" s="14" t="str">
        <f aca="false">"Chauffeur privé "&amp;INDEX(10_Lieux!$K:$K,U609)&amp;" vers "&amp;INDEX(10_Lieux!$L:$L,V609)</f>
        <v>Chauffeur privé de Strasbourg vers l'aéroport Paris-Le Bourget</v>
      </c>
      <c r="Q609" s="14" t="str">
        <f aca="false">"Chauffeur privé "&amp;INDEX(10_Lieux!$K:$K,U609)&amp;" vers "&amp;INDEX(10_Lieux!$L:$L,V609)&amp;" : env. "&amp;I609&amp;" km, "&amp;J609&amp;" de route. Devis personnalisé, standard 24h/24 et 7j/7."</f>
        <v>Chauffeur privé de Strasbourg vers l'aéroport Paris-Le Bourget : env. 490 km, 5 h 15 de route. Devis personnalisé, standard 24h/24 et 7j/7.</v>
      </c>
      <c r="R609" s="14" t="n">
        <f aca="false">LEN(Q609)</f>
        <v>139</v>
      </c>
      <c r="S609" s="14" t="str">
        <f aca="false">INDEX(10_Lieux!$C:$C,U609)</f>
        <v>France</v>
      </c>
      <c r="T609" s="14" t="str">
        <f aca="false">INDEX(10_Lieux!$C:$C,V609)</f>
        <v>France</v>
      </c>
      <c r="U609" s="14" t="n">
        <f aca="false">MATCH(A609,10_Lieux!$A:$A,0)</f>
        <v>29</v>
      </c>
      <c r="V609" s="14" t="n">
        <f aca="false">MATCH(B609,10_Lieux!$A:$A,0)</f>
        <v>134</v>
      </c>
      <c r="W609" s="14" t="n">
        <f aca="false">ROUND(6371*2*ASIN(SQRT(SIN(RADIANS(INDEX(10_Lieux!$F:$F,V609)-INDEX(10_Lieux!$F:$F,U609))/2)^2+COS(RADIANS(INDEX(10_Lieux!$F:$F,U609)))*COS(RADIANS(INDEX(10_Lieux!$F:$F,V609)))*SIN(RADIANS(INDEX(10_Lieux!$G:$G,V609)-INDEX(10_Lieux!$G:$G,U609))/2)^2)),1)</f>
        <v>391.6</v>
      </c>
      <c r="X609" s="14" t="n">
        <f aca="false">ROUND(I609/IF(I609&lt;p_seuil_vitesse,p_vit_lente,p_vit_rapide)*60/15,0)*15</f>
        <v>315</v>
      </c>
      <c r="Y609" s="14" t="n">
        <f aca="false">MAX(IF(INDEX(10_Lieux!$B:$B,U609)&lt;&gt;"Ville",INDEX(10_Lieux!$I:$I,U609),0),IF(INDEX(10_Lieux!$B:$B,V609)&lt;&gt;"Ville",INDEX(10_Lieux!$I:$I,V609),0))</f>
        <v>500</v>
      </c>
      <c r="Z609" s="14" t="str">
        <f aca="false">A609&amp;"|"&amp;B609</f>
        <v>Strasbourg|Paris-Le Bourget</v>
      </c>
      <c r="AA609" s="14" t="str">
        <f aca="false">IF(I609&lt;p_local,"Local",IF(I609&lt;p_vv_min,"Courte distance",IF(I609&lt;p_tres_long,"Longue distance","Très longue distance")))</f>
        <v>Longue distance</v>
      </c>
    </row>
    <row r="610" customFormat="false" ht="15" hidden="false" customHeight="true" outlineLevel="0" collapsed="false">
      <c r="A610" s="1" t="s">
        <v>743</v>
      </c>
      <c r="B610" s="1" t="s">
        <v>138</v>
      </c>
      <c r="C610" s="1" t="s">
        <v>34</v>
      </c>
      <c r="D610" s="1" t="s">
        <v>653</v>
      </c>
      <c r="E610" s="1" t="s">
        <v>758</v>
      </c>
      <c r="F610" s="14" t="s">
        <v>40</v>
      </c>
      <c r="G610" s="14" t="str">
        <f aca="false">IF(I610&lt;p_local,"Local → page infra",IF(H610&gt;=p_ph1,"Phase 1",IF(H610&gt;=p_ph2,"Phase 2","Phase 3")))</f>
        <v>Phase 3</v>
      </c>
      <c r="H610" s="14" t="n">
        <f aca="false">IF(I610&lt;p_local,0,IF(C610="Aéroport → Aéroport",p_pts_plein,IF(Y610&gt;0,IF(I610&lt;=Y610,p_pts_plein,IF(I610&lt;=p_mult2*Y610,p_pts_moyen,p_pts_r3)),IF(I610&gt;=p_vv_min,p_pts_plein,IF(I610&gt;=p_vv_moy,p_pts_moyen,p_pts_court))))+IF(INDEX(10_Lieux!$D:$D,U610)=1,p_prio1,p_prio2)+IF(INDEX(10_Lieux!$D:$D,V610)=1,p_prio1,p_prio2)+IF(K610="Oui",p_tf,0)+p_hub*((INDEX(10_Lieux!$H:$H,U610)="Hub")+(INDEX(10_Lieux!$H:$H,V610)="Hub"))+IF(OR(INDEX(10_Lieux!$H:$H,U610)="Premium",INDEX(10_Lieux!$H:$H,V610)="Premium"),p_prem,0))</f>
        <v>50</v>
      </c>
      <c r="I610" s="14" t="n">
        <f aca="false">ROUND(W610*p_facteur,0)</f>
        <v>757</v>
      </c>
      <c r="J610" s="14" t="str">
        <f aca="false">IF(X610&lt;60,X610&amp;" min",INT(X610/60)&amp;" h"&amp;IF(MOD(X610,60)=0,""," "&amp;TEXT(MOD(X610,60),"00")))</f>
        <v>8 h</v>
      </c>
      <c r="K610" s="14" t="str">
        <f aca="false">IF(S610&lt;&gt;T610,"Oui","Non")</f>
        <v>Non</v>
      </c>
      <c r="L610" s="14" t="str">
        <f aca="false">IF(AND(INDEX(10_Lieux!$B:$B,U610)="Ville",INDEX(10_Lieux!$B:$B,V610)="Ville"),"/chauffeur-prive/"&amp;INDEX(10_Lieux!$E:$E,U610)&amp;"-"&amp;INDEX(10_Lieux!$E:$E,V610)&amp;"/","/chauffeur-prive/"&amp;INDEX(10_Lieux!$E:$E,U610)&amp;"/"&amp;INDEX(10_Lieux!$E:$E,V610)&amp;"/")</f>
        <v>/chauffeur-prive/aeroport-paris-le-bourget/montpellier/</v>
      </c>
      <c r="M610" s="14" t="str">
        <f aca="false">IFERROR(INDEX($L:$L,MATCH(B610&amp;"|"&amp;A610,$Z:$Z,0)),"—")</f>
        <v>/chauffeur-prive/montpellier/aeroport-paris-le-bourget/</v>
      </c>
      <c r="N610" s="14" t="str">
        <f aca="false">IF(LEN("Chauffeur privé "&amp;INDEX(10_Lieux!$J:$J,U610)&amp;" → "&amp;INDEX(10_Lieux!$J:$J,V610)&amp;" | 24h/24")&gt;60,"Chauffeur privé "&amp;INDEX(10_Lieux!$J:$J,U610)&amp;" → "&amp;INDEX(10_Lieux!$J:$J,V610),"Chauffeur privé "&amp;INDEX(10_Lieux!$J:$J,U610)&amp;" → "&amp;INDEX(10_Lieux!$J:$J,V610)&amp;" | 24h/24")</f>
        <v>Chauffeur privé Aéroport Paris-Le Bourget → Montpellier</v>
      </c>
      <c r="O610" s="14" t="n">
        <f aca="false">LEN(N610)</f>
        <v>55</v>
      </c>
      <c r="P610" s="14" t="str">
        <f aca="false">"Chauffeur privé "&amp;INDEX(10_Lieux!$K:$K,U610)&amp;" vers "&amp;INDEX(10_Lieux!$L:$L,V610)</f>
        <v>Chauffeur privé de l'aéroport Paris-Le Bourget vers Montpellier</v>
      </c>
      <c r="Q610" s="14" t="str">
        <f aca="false">"Chauffeur privé "&amp;INDEX(10_Lieux!$K:$K,U610)&amp;" vers "&amp;INDEX(10_Lieux!$L:$L,V610)&amp;" : env. "&amp;I610&amp;" km, "&amp;J610&amp;" de route. Devis personnalisé, standard 24h/24 et 7j/7."</f>
        <v>Chauffeur privé de l'aéroport Paris-Le Bourget vers Montpellier : env. 757 km, 8 h de route. Devis personnalisé, standard 24h/24 et 7j/7.</v>
      </c>
      <c r="R610" s="14" t="n">
        <f aca="false">LEN(Q610)</f>
        <v>137</v>
      </c>
      <c r="S610" s="14" t="str">
        <f aca="false">INDEX(10_Lieux!$C:$C,U610)</f>
        <v>France</v>
      </c>
      <c r="T610" s="14" t="str">
        <f aca="false">INDEX(10_Lieux!$C:$C,V610)</f>
        <v>France</v>
      </c>
      <c r="U610" s="14" t="n">
        <f aca="false">MATCH(A610,10_Lieux!$A:$A,0)</f>
        <v>134</v>
      </c>
      <c r="V610" s="14" t="n">
        <f aca="false">MATCH(B610,10_Lieux!$A:$A,0)</f>
        <v>71</v>
      </c>
      <c r="W610" s="14" t="n">
        <f aca="false">ROUND(6371*2*ASIN(SQRT(SIN(RADIANS(INDEX(10_Lieux!$F:$F,V610)-INDEX(10_Lieux!$F:$F,U610))/2)^2+COS(RADIANS(INDEX(10_Lieux!$F:$F,U610)))*COS(RADIANS(INDEX(10_Lieux!$F:$F,V610)))*SIN(RADIANS(INDEX(10_Lieux!$G:$G,V610)-INDEX(10_Lieux!$G:$G,U610))/2)^2)),1)</f>
        <v>605.9</v>
      </c>
      <c r="X610" s="14" t="n">
        <f aca="false">ROUND(I610/IF(I610&lt;p_seuil_vitesse,p_vit_lente,p_vit_rapide)*60/15,0)*15</f>
        <v>480</v>
      </c>
      <c r="Y610" s="14" t="n">
        <f aca="false">MAX(IF(INDEX(10_Lieux!$B:$B,U610)&lt;&gt;"Ville",INDEX(10_Lieux!$I:$I,U610),0),IF(INDEX(10_Lieux!$B:$B,V610)&lt;&gt;"Ville",INDEX(10_Lieux!$I:$I,V610),0))</f>
        <v>500</v>
      </c>
      <c r="Z610" s="14" t="str">
        <f aca="false">A610&amp;"|"&amp;B610</f>
        <v>Paris-Le Bourget|Montpellier</v>
      </c>
      <c r="AA610" s="14" t="str">
        <f aca="false">IF(I610&lt;p_local,"Local",IF(I610&lt;p_vv_min,"Courte distance",IF(I610&lt;p_tres_long,"Longue distance","Très longue distance")))</f>
        <v>Très longue distance</v>
      </c>
    </row>
    <row r="611" customFormat="false" ht="15" hidden="false" customHeight="true" outlineLevel="0" collapsed="false">
      <c r="A611" s="1" t="s">
        <v>138</v>
      </c>
      <c r="B611" s="1" t="s">
        <v>743</v>
      </c>
      <c r="C611" s="1" t="s">
        <v>35</v>
      </c>
      <c r="D611" s="1" t="s">
        <v>653</v>
      </c>
      <c r="E611" s="1" t="s">
        <v>759</v>
      </c>
      <c r="F611" s="14" t="s">
        <v>40</v>
      </c>
      <c r="G611" s="14" t="str">
        <f aca="false">IF(I611&lt;p_local,"Local → page infra",IF(H611&gt;=p_ph1,"Phase 1",IF(H611&gt;=p_ph2,"Phase 2","Phase 3")))</f>
        <v>Phase 3</v>
      </c>
      <c r="H611" s="14" t="n">
        <f aca="false">IF(I611&lt;p_local,0,IF(C611="Aéroport → Aéroport",p_pts_plein,IF(Y611&gt;0,IF(I611&lt;=Y611,p_pts_plein,IF(I611&lt;=p_mult2*Y611,p_pts_moyen,p_pts_r3)),IF(I611&gt;=p_vv_min,p_pts_plein,IF(I611&gt;=p_vv_moy,p_pts_moyen,p_pts_court))))+IF(INDEX(10_Lieux!$D:$D,U611)=1,p_prio1,p_prio2)+IF(INDEX(10_Lieux!$D:$D,V611)=1,p_prio1,p_prio2)+IF(K611="Oui",p_tf,0)+p_hub*((INDEX(10_Lieux!$H:$H,U611)="Hub")+(INDEX(10_Lieux!$H:$H,V611)="Hub"))+IF(OR(INDEX(10_Lieux!$H:$H,U611)="Premium",INDEX(10_Lieux!$H:$H,V611)="Premium"),p_prem,0))</f>
        <v>50</v>
      </c>
      <c r="I611" s="14" t="n">
        <f aca="false">ROUND(W611*p_facteur,0)</f>
        <v>757</v>
      </c>
      <c r="J611" s="14" t="str">
        <f aca="false">IF(X611&lt;60,X611&amp;" min",INT(X611/60)&amp;" h"&amp;IF(MOD(X611,60)=0,""," "&amp;TEXT(MOD(X611,60),"00")))</f>
        <v>8 h</v>
      </c>
      <c r="K611" s="14" t="str">
        <f aca="false">IF(S611&lt;&gt;T611,"Oui","Non")</f>
        <v>Non</v>
      </c>
      <c r="L611" s="14" t="str">
        <f aca="false">IF(AND(INDEX(10_Lieux!$B:$B,U611)="Ville",INDEX(10_Lieux!$B:$B,V611)="Ville"),"/chauffeur-prive/"&amp;INDEX(10_Lieux!$E:$E,U611)&amp;"-"&amp;INDEX(10_Lieux!$E:$E,V611)&amp;"/","/chauffeur-prive/"&amp;INDEX(10_Lieux!$E:$E,U611)&amp;"/"&amp;INDEX(10_Lieux!$E:$E,V611)&amp;"/")</f>
        <v>/chauffeur-prive/montpellier/aeroport-paris-le-bourget/</v>
      </c>
      <c r="M611" s="14" t="str">
        <f aca="false">IFERROR(INDEX($L:$L,MATCH(B611&amp;"|"&amp;A611,$Z:$Z,0)),"—")</f>
        <v>/chauffeur-prive/aeroport-paris-le-bourget/montpellier/</v>
      </c>
      <c r="N611" s="14" t="str">
        <f aca="false">IF(LEN("Chauffeur privé "&amp;INDEX(10_Lieux!$J:$J,U611)&amp;" → "&amp;INDEX(10_Lieux!$J:$J,V611)&amp;" | 24h/24")&gt;60,"Chauffeur privé "&amp;INDEX(10_Lieux!$J:$J,U611)&amp;" → "&amp;INDEX(10_Lieux!$J:$J,V611),"Chauffeur privé "&amp;INDEX(10_Lieux!$J:$J,U611)&amp;" → "&amp;INDEX(10_Lieux!$J:$J,V611)&amp;" | 24h/24")</f>
        <v>Chauffeur privé Montpellier → Aéroport Paris-Le Bourget</v>
      </c>
      <c r="O611" s="14" t="n">
        <f aca="false">LEN(N611)</f>
        <v>55</v>
      </c>
      <c r="P611" s="14" t="str">
        <f aca="false">"Chauffeur privé "&amp;INDEX(10_Lieux!$K:$K,U611)&amp;" vers "&amp;INDEX(10_Lieux!$L:$L,V611)</f>
        <v>Chauffeur privé de Montpellier vers l'aéroport Paris-Le Bourget</v>
      </c>
      <c r="Q611" s="14" t="str">
        <f aca="false">"Chauffeur privé "&amp;INDEX(10_Lieux!$K:$K,U611)&amp;" vers "&amp;INDEX(10_Lieux!$L:$L,V611)&amp;" : env. "&amp;I611&amp;" km, "&amp;J611&amp;" de route. Devis personnalisé, standard 24h/24 et 7j/7."</f>
        <v>Chauffeur privé de Montpellier vers l'aéroport Paris-Le Bourget : env. 757 km, 8 h de route. Devis personnalisé, standard 24h/24 et 7j/7.</v>
      </c>
      <c r="R611" s="14" t="n">
        <f aca="false">LEN(Q611)</f>
        <v>137</v>
      </c>
      <c r="S611" s="14" t="str">
        <f aca="false">INDEX(10_Lieux!$C:$C,U611)</f>
        <v>France</v>
      </c>
      <c r="T611" s="14" t="str">
        <f aca="false">INDEX(10_Lieux!$C:$C,V611)</f>
        <v>France</v>
      </c>
      <c r="U611" s="14" t="n">
        <f aca="false">MATCH(A611,10_Lieux!$A:$A,0)</f>
        <v>71</v>
      </c>
      <c r="V611" s="14" t="n">
        <f aca="false">MATCH(B611,10_Lieux!$A:$A,0)</f>
        <v>134</v>
      </c>
      <c r="W611" s="14" t="n">
        <f aca="false">ROUND(6371*2*ASIN(SQRT(SIN(RADIANS(INDEX(10_Lieux!$F:$F,V611)-INDEX(10_Lieux!$F:$F,U611))/2)^2+COS(RADIANS(INDEX(10_Lieux!$F:$F,U611)))*COS(RADIANS(INDEX(10_Lieux!$F:$F,V611)))*SIN(RADIANS(INDEX(10_Lieux!$G:$G,V611)-INDEX(10_Lieux!$G:$G,U611))/2)^2)),1)</f>
        <v>605.9</v>
      </c>
      <c r="X611" s="14" t="n">
        <f aca="false">ROUND(I611/IF(I611&lt;p_seuil_vitesse,p_vit_lente,p_vit_rapide)*60/15,0)*15</f>
        <v>480</v>
      </c>
      <c r="Y611" s="14" t="n">
        <f aca="false">MAX(IF(INDEX(10_Lieux!$B:$B,U611)&lt;&gt;"Ville",INDEX(10_Lieux!$I:$I,U611),0),IF(INDEX(10_Lieux!$B:$B,V611)&lt;&gt;"Ville",INDEX(10_Lieux!$I:$I,V611),0))</f>
        <v>500</v>
      </c>
      <c r="Z611" s="14" t="str">
        <f aca="false">A611&amp;"|"&amp;B611</f>
        <v>Montpellier|Paris-Le Bourget</v>
      </c>
      <c r="AA611" s="14" t="str">
        <f aca="false">IF(I611&lt;p_local,"Local",IF(I611&lt;p_vv_min,"Courte distance",IF(I611&lt;p_tres_long,"Longue distance","Très longue distance")))</f>
        <v>Très longue distance</v>
      </c>
    </row>
    <row r="612" customFormat="false" ht="15" hidden="false" customHeight="true" outlineLevel="0" collapsed="false">
      <c r="A612" s="1" t="s">
        <v>743</v>
      </c>
      <c r="B612" s="1" t="s">
        <v>140</v>
      </c>
      <c r="C612" s="1" t="s">
        <v>34</v>
      </c>
      <c r="D612" s="1" t="s">
        <v>653</v>
      </c>
      <c r="E612" s="1" t="s">
        <v>760</v>
      </c>
      <c r="F612" s="14" t="s">
        <v>40</v>
      </c>
      <c r="G612" s="14" t="str">
        <f aca="false">IF(I612&lt;p_local,"Local → page infra",IF(H612&gt;=p_ph1,"Phase 1",IF(H612&gt;=p_ph2,"Phase 2","Phase 3")))</f>
        <v>Phase 2</v>
      </c>
      <c r="H612" s="14" t="n">
        <f aca="false">IF(I612&lt;p_local,0,IF(C612="Aéroport → Aéroport",p_pts_plein,IF(Y612&gt;0,IF(I612&lt;=Y612,p_pts_plein,IF(I612&lt;=p_mult2*Y612,p_pts_moyen,p_pts_r3)),IF(I612&gt;=p_vv_min,p_pts_plein,IF(I612&gt;=p_vv_moy,p_pts_moyen,p_pts_court))))+IF(INDEX(10_Lieux!$D:$D,U612)=1,p_prio1,p_prio2)+IF(INDEX(10_Lieux!$D:$D,V612)=1,p_prio1,p_prio2)+IF(K612="Oui",p_tf,0)+p_hub*((INDEX(10_Lieux!$H:$H,U612)="Hub")+(INDEX(10_Lieux!$H:$H,V612)="Hub"))+IF(OR(INDEX(10_Lieux!$H:$H,U612)="Premium",INDEX(10_Lieux!$H:$H,V612)="Premium"),p_prem,0))</f>
        <v>65</v>
      </c>
      <c r="I612" s="14" t="n">
        <f aca="false">ROUND(W612*p_facteur,0)</f>
        <v>444</v>
      </c>
      <c r="J612" s="14" t="str">
        <f aca="false">IF(X612&lt;60,X612&amp;" min",INT(X612/60)&amp;" h"&amp;IF(MOD(X612,60)=0,""," "&amp;TEXT(MOD(X612,60),"00")))</f>
        <v>4 h 45</v>
      </c>
      <c r="K612" s="14" t="str">
        <f aca="false">IF(S612&lt;&gt;T612,"Oui","Non")</f>
        <v>Non</v>
      </c>
      <c r="L612" s="14" t="str">
        <f aca="false">IF(AND(INDEX(10_Lieux!$B:$B,U612)="Ville",INDEX(10_Lieux!$B:$B,V612)="Ville"),"/chauffeur-prive/"&amp;INDEX(10_Lieux!$E:$E,U612)&amp;"-"&amp;INDEX(10_Lieux!$E:$E,V612)&amp;"/","/chauffeur-prive/"&amp;INDEX(10_Lieux!$E:$E,U612)&amp;"/"&amp;INDEX(10_Lieux!$E:$E,V612)&amp;"/")</f>
        <v>/chauffeur-prive/aeroport-paris-le-bourget/nantes/</v>
      </c>
      <c r="M612" s="14" t="str">
        <f aca="false">IFERROR(INDEX($L:$L,MATCH(B612&amp;"|"&amp;A612,$Z:$Z,0)),"—")</f>
        <v>/chauffeur-prive/nantes/aeroport-paris-le-bourget/</v>
      </c>
      <c r="N612" s="14" t="str">
        <f aca="false">IF(LEN("Chauffeur privé "&amp;INDEX(10_Lieux!$J:$J,U612)&amp;" → "&amp;INDEX(10_Lieux!$J:$J,V612)&amp;" | 24h/24")&gt;60,"Chauffeur privé "&amp;INDEX(10_Lieux!$J:$J,U612)&amp;" → "&amp;INDEX(10_Lieux!$J:$J,V612),"Chauffeur privé "&amp;INDEX(10_Lieux!$J:$J,U612)&amp;" → "&amp;INDEX(10_Lieux!$J:$J,V612)&amp;" | 24h/24")</f>
        <v>Chauffeur privé Aéroport Paris-Le Bourget → Nantes | 24h/24</v>
      </c>
      <c r="O612" s="14" t="n">
        <f aca="false">LEN(N612)</f>
        <v>59</v>
      </c>
      <c r="P612" s="14" t="str">
        <f aca="false">"Chauffeur privé "&amp;INDEX(10_Lieux!$K:$K,U612)&amp;" vers "&amp;INDEX(10_Lieux!$L:$L,V612)</f>
        <v>Chauffeur privé de l'aéroport Paris-Le Bourget vers Nantes</v>
      </c>
      <c r="Q612" s="14" t="str">
        <f aca="false">"Chauffeur privé "&amp;INDEX(10_Lieux!$K:$K,U612)&amp;" vers "&amp;INDEX(10_Lieux!$L:$L,V612)&amp;" : env. "&amp;I612&amp;" km, "&amp;J612&amp;" de route. Devis personnalisé, standard 24h/24 et 7j/7."</f>
        <v>Chauffeur privé de l'aéroport Paris-Le Bourget vers Nantes : env. 444 km, 4 h 45 de route. Devis personnalisé, standard 24h/24 et 7j/7.</v>
      </c>
      <c r="R612" s="14" t="n">
        <f aca="false">LEN(Q612)</f>
        <v>135</v>
      </c>
      <c r="S612" s="14" t="str">
        <f aca="false">INDEX(10_Lieux!$C:$C,U612)</f>
        <v>France</v>
      </c>
      <c r="T612" s="14" t="str">
        <f aca="false">INDEX(10_Lieux!$C:$C,V612)</f>
        <v>France</v>
      </c>
      <c r="U612" s="14" t="n">
        <f aca="false">MATCH(A612,10_Lieux!$A:$A,0)</f>
        <v>134</v>
      </c>
      <c r="V612" s="14" t="n">
        <f aca="false">MATCH(B612,10_Lieux!$A:$A,0)</f>
        <v>56</v>
      </c>
      <c r="W612" s="14" t="n">
        <f aca="false">ROUND(6371*2*ASIN(SQRT(SIN(RADIANS(INDEX(10_Lieux!$F:$F,V612)-INDEX(10_Lieux!$F:$F,U612))/2)^2+COS(RADIANS(INDEX(10_Lieux!$F:$F,U612)))*COS(RADIANS(INDEX(10_Lieux!$F:$F,V612)))*SIN(RADIANS(INDEX(10_Lieux!$G:$G,V612)-INDEX(10_Lieux!$G:$G,U612))/2)^2)),1)</f>
        <v>354.8</v>
      </c>
      <c r="X612" s="14" t="n">
        <f aca="false">ROUND(I612/IF(I612&lt;p_seuil_vitesse,p_vit_lente,p_vit_rapide)*60/15,0)*15</f>
        <v>285</v>
      </c>
      <c r="Y612" s="14" t="n">
        <f aca="false">MAX(IF(INDEX(10_Lieux!$B:$B,U612)&lt;&gt;"Ville",INDEX(10_Lieux!$I:$I,U612),0),IF(INDEX(10_Lieux!$B:$B,V612)&lt;&gt;"Ville",INDEX(10_Lieux!$I:$I,V612),0))</f>
        <v>500</v>
      </c>
      <c r="Z612" s="14" t="str">
        <f aca="false">A612&amp;"|"&amp;B612</f>
        <v>Paris-Le Bourget|Nantes</v>
      </c>
      <c r="AA612" s="14" t="str">
        <f aca="false">IF(I612&lt;p_local,"Local",IF(I612&lt;p_vv_min,"Courte distance",IF(I612&lt;p_tres_long,"Longue distance","Très longue distance")))</f>
        <v>Longue distance</v>
      </c>
    </row>
    <row r="613" customFormat="false" ht="15" hidden="false" customHeight="true" outlineLevel="0" collapsed="false">
      <c r="A613" s="1" t="s">
        <v>140</v>
      </c>
      <c r="B613" s="1" t="s">
        <v>743</v>
      </c>
      <c r="C613" s="1" t="s">
        <v>35</v>
      </c>
      <c r="D613" s="1" t="s">
        <v>653</v>
      </c>
      <c r="E613" s="1" t="s">
        <v>761</v>
      </c>
      <c r="F613" s="14" t="s">
        <v>40</v>
      </c>
      <c r="G613" s="14" t="str">
        <f aca="false">IF(I613&lt;p_local,"Local → page infra",IF(H613&gt;=p_ph1,"Phase 1",IF(H613&gt;=p_ph2,"Phase 2","Phase 3")))</f>
        <v>Phase 2</v>
      </c>
      <c r="H613" s="14" t="n">
        <f aca="false">IF(I613&lt;p_local,0,IF(C613="Aéroport → Aéroport",p_pts_plein,IF(Y613&gt;0,IF(I613&lt;=Y613,p_pts_plein,IF(I613&lt;=p_mult2*Y613,p_pts_moyen,p_pts_r3)),IF(I613&gt;=p_vv_min,p_pts_plein,IF(I613&gt;=p_vv_moy,p_pts_moyen,p_pts_court))))+IF(INDEX(10_Lieux!$D:$D,U613)=1,p_prio1,p_prio2)+IF(INDEX(10_Lieux!$D:$D,V613)=1,p_prio1,p_prio2)+IF(K613="Oui",p_tf,0)+p_hub*((INDEX(10_Lieux!$H:$H,U613)="Hub")+(INDEX(10_Lieux!$H:$H,V613)="Hub"))+IF(OR(INDEX(10_Lieux!$H:$H,U613)="Premium",INDEX(10_Lieux!$H:$H,V613)="Premium"),p_prem,0))</f>
        <v>65</v>
      </c>
      <c r="I613" s="14" t="n">
        <f aca="false">ROUND(W613*p_facteur,0)</f>
        <v>444</v>
      </c>
      <c r="J613" s="14" t="str">
        <f aca="false">IF(X613&lt;60,X613&amp;" min",INT(X613/60)&amp;" h"&amp;IF(MOD(X613,60)=0,""," "&amp;TEXT(MOD(X613,60),"00")))</f>
        <v>4 h 45</v>
      </c>
      <c r="K613" s="14" t="str">
        <f aca="false">IF(S613&lt;&gt;T613,"Oui","Non")</f>
        <v>Non</v>
      </c>
      <c r="L613" s="14" t="str">
        <f aca="false">IF(AND(INDEX(10_Lieux!$B:$B,U613)="Ville",INDEX(10_Lieux!$B:$B,V613)="Ville"),"/chauffeur-prive/"&amp;INDEX(10_Lieux!$E:$E,U613)&amp;"-"&amp;INDEX(10_Lieux!$E:$E,V613)&amp;"/","/chauffeur-prive/"&amp;INDEX(10_Lieux!$E:$E,U613)&amp;"/"&amp;INDEX(10_Lieux!$E:$E,V613)&amp;"/")</f>
        <v>/chauffeur-prive/nantes/aeroport-paris-le-bourget/</v>
      </c>
      <c r="M613" s="14" t="str">
        <f aca="false">IFERROR(INDEX($L:$L,MATCH(B613&amp;"|"&amp;A613,$Z:$Z,0)),"—")</f>
        <v>/chauffeur-prive/aeroport-paris-le-bourget/nantes/</v>
      </c>
      <c r="N613" s="14" t="str">
        <f aca="false">IF(LEN("Chauffeur privé "&amp;INDEX(10_Lieux!$J:$J,U613)&amp;" → "&amp;INDEX(10_Lieux!$J:$J,V613)&amp;" | 24h/24")&gt;60,"Chauffeur privé "&amp;INDEX(10_Lieux!$J:$J,U613)&amp;" → "&amp;INDEX(10_Lieux!$J:$J,V613),"Chauffeur privé "&amp;INDEX(10_Lieux!$J:$J,U613)&amp;" → "&amp;INDEX(10_Lieux!$J:$J,V613)&amp;" | 24h/24")</f>
        <v>Chauffeur privé Nantes → Aéroport Paris-Le Bourget | 24h/24</v>
      </c>
      <c r="O613" s="14" t="n">
        <f aca="false">LEN(N613)</f>
        <v>59</v>
      </c>
      <c r="P613" s="14" t="str">
        <f aca="false">"Chauffeur privé "&amp;INDEX(10_Lieux!$K:$K,U613)&amp;" vers "&amp;INDEX(10_Lieux!$L:$L,V613)</f>
        <v>Chauffeur privé de Nantes vers l'aéroport Paris-Le Bourget</v>
      </c>
      <c r="Q613" s="14" t="str">
        <f aca="false">"Chauffeur privé "&amp;INDEX(10_Lieux!$K:$K,U613)&amp;" vers "&amp;INDEX(10_Lieux!$L:$L,V613)&amp;" : env. "&amp;I613&amp;" km, "&amp;J613&amp;" de route. Devis personnalisé, standard 24h/24 et 7j/7."</f>
        <v>Chauffeur privé de Nantes vers l'aéroport Paris-Le Bourget : env. 444 km, 4 h 45 de route. Devis personnalisé, standard 24h/24 et 7j/7.</v>
      </c>
      <c r="R613" s="14" t="n">
        <f aca="false">LEN(Q613)</f>
        <v>135</v>
      </c>
      <c r="S613" s="14" t="str">
        <f aca="false">INDEX(10_Lieux!$C:$C,U613)</f>
        <v>France</v>
      </c>
      <c r="T613" s="14" t="str">
        <f aca="false">INDEX(10_Lieux!$C:$C,V613)</f>
        <v>France</v>
      </c>
      <c r="U613" s="14" t="n">
        <f aca="false">MATCH(A613,10_Lieux!$A:$A,0)</f>
        <v>56</v>
      </c>
      <c r="V613" s="14" t="n">
        <f aca="false">MATCH(B613,10_Lieux!$A:$A,0)</f>
        <v>134</v>
      </c>
      <c r="W613" s="14" t="n">
        <f aca="false">ROUND(6371*2*ASIN(SQRT(SIN(RADIANS(INDEX(10_Lieux!$F:$F,V613)-INDEX(10_Lieux!$F:$F,U613))/2)^2+COS(RADIANS(INDEX(10_Lieux!$F:$F,U613)))*COS(RADIANS(INDEX(10_Lieux!$F:$F,V613)))*SIN(RADIANS(INDEX(10_Lieux!$G:$G,V613)-INDEX(10_Lieux!$G:$G,U613))/2)^2)),1)</f>
        <v>354.8</v>
      </c>
      <c r="X613" s="14" t="n">
        <f aca="false">ROUND(I613/IF(I613&lt;p_seuil_vitesse,p_vit_lente,p_vit_rapide)*60/15,0)*15</f>
        <v>285</v>
      </c>
      <c r="Y613" s="14" t="n">
        <f aca="false">MAX(IF(INDEX(10_Lieux!$B:$B,U613)&lt;&gt;"Ville",INDEX(10_Lieux!$I:$I,U613),0),IF(INDEX(10_Lieux!$B:$B,V613)&lt;&gt;"Ville",INDEX(10_Lieux!$I:$I,V613),0))</f>
        <v>500</v>
      </c>
      <c r="Z613" s="14" t="str">
        <f aca="false">A613&amp;"|"&amp;B613</f>
        <v>Nantes|Paris-Le Bourget</v>
      </c>
      <c r="AA613" s="14" t="str">
        <f aca="false">IF(I613&lt;p_local,"Local",IF(I613&lt;p_vv_min,"Courte distance",IF(I613&lt;p_tres_long,"Longue distance","Très longue distance")))</f>
        <v>Longue distance</v>
      </c>
    </row>
    <row r="614" customFormat="false" ht="15" hidden="false" customHeight="true" outlineLevel="0" collapsed="false">
      <c r="A614" s="1" t="s">
        <v>743</v>
      </c>
      <c r="B614" s="1" t="s">
        <v>142</v>
      </c>
      <c r="C614" s="1" t="s">
        <v>34</v>
      </c>
      <c r="D614" s="1" t="s">
        <v>653</v>
      </c>
      <c r="E614" s="1" t="s">
        <v>762</v>
      </c>
      <c r="F614" s="14" t="s">
        <v>40</v>
      </c>
      <c r="G614" s="14" t="str">
        <f aca="false">IF(I614&lt;p_local,"Local → page infra",IF(H614&gt;=p_ph1,"Phase 1",IF(H614&gt;=p_ph2,"Phase 2","Phase 3")))</f>
        <v>Phase 2</v>
      </c>
      <c r="H614" s="14" t="n">
        <f aca="false">IF(I614&lt;p_local,0,IF(C614="Aéroport → Aéroport",p_pts_plein,IF(Y614&gt;0,IF(I614&lt;=Y614,p_pts_plein,IF(I614&lt;=p_mult2*Y614,p_pts_moyen,p_pts_r3)),IF(I614&gt;=p_vv_min,p_pts_plein,IF(I614&gt;=p_vv_moy,p_pts_moyen,p_pts_court))))+IF(INDEX(10_Lieux!$D:$D,U614)=1,p_prio1,p_prio2)+IF(INDEX(10_Lieux!$D:$D,V614)=1,p_prio1,p_prio2)+IF(K614="Oui",p_tf,0)+p_hub*((INDEX(10_Lieux!$H:$H,U614)="Hub")+(INDEX(10_Lieux!$H:$H,V614)="Hub"))+IF(OR(INDEX(10_Lieux!$H:$H,U614)="Premium",INDEX(10_Lieux!$H:$H,V614)="Premium"),p_prem,0))</f>
        <v>65</v>
      </c>
      <c r="I614" s="14" t="n">
        <f aca="false">ROUND(W614*p_facteur,0)</f>
        <v>397</v>
      </c>
      <c r="J614" s="14" t="str">
        <f aca="false">IF(X614&lt;60,X614&amp;" min",INT(X614/60)&amp;" h"&amp;IF(MOD(X614,60)=0,""," "&amp;TEXT(MOD(X614,60),"00")))</f>
        <v>4 h 15</v>
      </c>
      <c r="K614" s="14" t="str">
        <f aca="false">IF(S614&lt;&gt;T614,"Oui","Non")</f>
        <v>Non</v>
      </c>
      <c r="L614" s="14" t="str">
        <f aca="false">IF(AND(INDEX(10_Lieux!$B:$B,U614)="Ville",INDEX(10_Lieux!$B:$B,V614)="Ville"),"/chauffeur-prive/"&amp;INDEX(10_Lieux!$E:$E,U614)&amp;"-"&amp;INDEX(10_Lieux!$E:$E,V614)&amp;"/","/chauffeur-prive/"&amp;INDEX(10_Lieux!$E:$E,U614)&amp;"/"&amp;INDEX(10_Lieux!$E:$E,V614)&amp;"/")</f>
        <v>/chauffeur-prive/aeroport-paris-le-bourget/rennes/</v>
      </c>
      <c r="M614" s="14" t="str">
        <f aca="false">IFERROR(INDEX($L:$L,MATCH(B614&amp;"|"&amp;A614,$Z:$Z,0)),"—")</f>
        <v>/chauffeur-prive/rennes/aeroport-paris-le-bourget/</v>
      </c>
      <c r="N614" s="14" t="str">
        <f aca="false">IF(LEN("Chauffeur privé "&amp;INDEX(10_Lieux!$J:$J,U614)&amp;" → "&amp;INDEX(10_Lieux!$J:$J,V614)&amp;" | 24h/24")&gt;60,"Chauffeur privé "&amp;INDEX(10_Lieux!$J:$J,U614)&amp;" → "&amp;INDEX(10_Lieux!$J:$J,V614),"Chauffeur privé "&amp;INDEX(10_Lieux!$J:$J,U614)&amp;" → "&amp;INDEX(10_Lieux!$J:$J,V614)&amp;" | 24h/24")</f>
        <v>Chauffeur privé Aéroport Paris-Le Bourget → Rennes | 24h/24</v>
      </c>
      <c r="O614" s="14" t="n">
        <f aca="false">LEN(N614)</f>
        <v>59</v>
      </c>
      <c r="P614" s="14" t="str">
        <f aca="false">"Chauffeur privé "&amp;INDEX(10_Lieux!$K:$K,U614)&amp;" vers "&amp;INDEX(10_Lieux!$L:$L,V614)</f>
        <v>Chauffeur privé de l'aéroport Paris-Le Bourget vers Rennes</v>
      </c>
      <c r="Q614" s="14" t="str">
        <f aca="false">"Chauffeur privé "&amp;INDEX(10_Lieux!$K:$K,U614)&amp;" vers "&amp;INDEX(10_Lieux!$L:$L,V614)&amp;" : env. "&amp;I614&amp;" km, "&amp;J614&amp;" de route. Devis personnalisé, standard 24h/24 et 7j/7."</f>
        <v>Chauffeur privé de l'aéroport Paris-Le Bourget vers Rennes : env. 397 km, 4 h 15 de route. Devis personnalisé, standard 24h/24 et 7j/7.</v>
      </c>
      <c r="R614" s="14" t="n">
        <f aca="false">LEN(Q614)</f>
        <v>135</v>
      </c>
      <c r="S614" s="14" t="str">
        <f aca="false">INDEX(10_Lieux!$C:$C,U614)</f>
        <v>France</v>
      </c>
      <c r="T614" s="14" t="str">
        <f aca="false">INDEX(10_Lieux!$C:$C,V614)</f>
        <v>France</v>
      </c>
      <c r="U614" s="14" t="n">
        <f aca="false">MATCH(A614,10_Lieux!$A:$A,0)</f>
        <v>134</v>
      </c>
      <c r="V614" s="14" t="n">
        <f aca="false">MATCH(B614,10_Lieux!$A:$A,0)</f>
        <v>49</v>
      </c>
      <c r="W614" s="14" t="n">
        <f aca="false">ROUND(6371*2*ASIN(SQRT(SIN(RADIANS(INDEX(10_Lieux!$F:$F,V614)-INDEX(10_Lieux!$F:$F,U614))/2)^2+COS(RADIANS(INDEX(10_Lieux!$F:$F,U614)))*COS(RADIANS(INDEX(10_Lieux!$F:$F,V614)))*SIN(RADIANS(INDEX(10_Lieux!$G:$G,V614)-INDEX(10_Lieux!$G:$G,U614))/2)^2)),1)</f>
        <v>317.6</v>
      </c>
      <c r="X614" s="14" t="n">
        <f aca="false">ROUND(I614/IF(I614&lt;p_seuil_vitesse,p_vit_lente,p_vit_rapide)*60/15,0)*15</f>
        <v>255</v>
      </c>
      <c r="Y614" s="14" t="n">
        <f aca="false">MAX(IF(INDEX(10_Lieux!$B:$B,U614)&lt;&gt;"Ville",INDEX(10_Lieux!$I:$I,U614),0),IF(INDEX(10_Lieux!$B:$B,V614)&lt;&gt;"Ville",INDEX(10_Lieux!$I:$I,V614),0))</f>
        <v>500</v>
      </c>
      <c r="Z614" s="14" t="str">
        <f aca="false">A614&amp;"|"&amp;B614</f>
        <v>Paris-Le Bourget|Rennes</v>
      </c>
      <c r="AA614" s="14" t="str">
        <f aca="false">IF(I614&lt;p_local,"Local",IF(I614&lt;p_vv_min,"Courte distance",IF(I614&lt;p_tres_long,"Longue distance","Très longue distance")))</f>
        <v>Longue distance</v>
      </c>
    </row>
    <row r="615" customFormat="false" ht="15" hidden="false" customHeight="true" outlineLevel="0" collapsed="false">
      <c r="A615" s="1" t="s">
        <v>142</v>
      </c>
      <c r="B615" s="1" t="s">
        <v>743</v>
      </c>
      <c r="C615" s="1" t="s">
        <v>35</v>
      </c>
      <c r="D615" s="1" t="s">
        <v>653</v>
      </c>
      <c r="E615" s="1" t="s">
        <v>763</v>
      </c>
      <c r="F615" s="14" t="s">
        <v>40</v>
      </c>
      <c r="G615" s="14" t="str">
        <f aca="false">IF(I615&lt;p_local,"Local → page infra",IF(H615&gt;=p_ph1,"Phase 1",IF(H615&gt;=p_ph2,"Phase 2","Phase 3")))</f>
        <v>Phase 2</v>
      </c>
      <c r="H615" s="14" t="n">
        <f aca="false">IF(I615&lt;p_local,0,IF(C615="Aéroport → Aéroport",p_pts_plein,IF(Y615&gt;0,IF(I615&lt;=Y615,p_pts_plein,IF(I615&lt;=p_mult2*Y615,p_pts_moyen,p_pts_r3)),IF(I615&gt;=p_vv_min,p_pts_plein,IF(I615&gt;=p_vv_moy,p_pts_moyen,p_pts_court))))+IF(INDEX(10_Lieux!$D:$D,U615)=1,p_prio1,p_prio2)+IF(INDEX(10_Lieux!$D:$D,V615)=1,p_prio1,p_prio2)+IF(K615="Oui",p_tf,0)+p_hub*((INDEX(10_Lieux!$H:$H,U615)="Hub")+(INDEX(10_Lieux!$H:$H,V615)="Hub"))+IF(OR(INDEX(10_Lieux!$H:$H,U615)="Premium",INDEX(10_Lieux!$H:$H,V615)="Premium"),p_prem,0))</f>
        <v>65</v>
      </c>
      <c r="I615" s="14" t="n">
        <f aca="false">ROUND(W615*p_facteur,0)</f>
        <v>397</v>
      </c>
      <c r="J615" s="14" t="str">
        <f aca="false">IF(X615&lt;60,X615&amp;" min",INT(X615/60)&amp;" h"&amp;IF(MOD(X615,60)=0,""," "&amp;TEXT(MOD(X615,60),"00")))</f>
        <v>4 h 15</v>
      </c>
      <c r="K615" s="14" t="str">
        <f aca="false">IF(S615&lt;&gt;T615,"Oui","Non")</f>
        <v>Non</v>
      </c>
      <c r="L615" s="14" t="str">
        <f aca="false">IF(AND(INDEX(10_Lieux!$B:$B,U615)="Ville",INDEX(10_Lieux!$B:$B,V615)="Ville"),"/chauffeur-prive/"&amp;INDEX(10_Lieux!$E:$E,U615)&amp;"-"&amp;INDEX(10_Lieux!$E:$E,V615)&amp;"/","/chauffeur-prive/"&amp;INDEX(10_Lieux!$E:$E,U615)&amp;"/"&amp;INDEX(10_Lieux!$E:$E,V615)&amp;"/")</f>
        <v>/chauffeur-prive/rennes/aeroport-paris-le-bourget/</v>
      </c>
      <c r="M615" s="14" t="str">
        <f aca="false">IFERROR(INDEX($L:$L,MATCH(B615&amp;"|"&amp;A615,$Z:$Z,0)),"—")</f>
        <v>/chauffeur-prive/aeroport-paris-le-bourget/rennes/</v>
      </c>
      <c r="N615" s="14" t="str">
        <f aca="false">IF(LEN("Chauffeur privé "&amp;INDEX(10_Lieux!$J:$J,U615)&amp;" → "&amp;INDEX(10_Lieux!$J:$J,V615)&amp;" | 24h/24")&gt;60,"Chauffeur privé "&amp;INDEX(10_Lieux!$J:$J,U615)&amp;" → "&amp;INDEX(10_Lieux!$J:$J,V615),"Chauffeur privé "&amp;INDEX(10_Lieux!$J:$J,U615)&amp;" → "&amp;INDEX(10_Lieux!$J:$J,V615)&amp;" | 24h/24")</f>
        <v>Chauffeur privé Rennes → Aéroport Paris-Le Bourget | 24h/24</v>
      </c>
      <c r="O615" s="14" t="n">
        <f aca="false">LEN(N615)</f>
        <v>59</v>
      </c>
      <c r="P615" s="14" t="str">
        <f aca="false">"Chauffeur privé "&amp;INDEX(10_Lieux!$K:$K,U615)&amp;" vers "&amp;INDEX(10_Lieux!$L:$L,V615)</f>
        <v>Chauffeur privé de Rennes vers l'aéroport Paris-Le Bourget</v>
      </c>
      <c r="Q615" s="14" t="str">
        <f aca="false">"Chauffeur privé "&amp;INDEX(10_Lieux!$K:$K,U615)&amp;" vers "&amp;INDEX(10_Lieux!$L:$L,V615)&amp;" : env. "&amp;I615&amp;" km, "&amp;J615&amp;" de route. Devis personnalisé, standard 24h/24 et 7j/7."</f>
        <v>Chauffeur privé de Rennes vers l'aéroport Paris-Le Bourget : env. 397 km, 4 h 15 de route. Devis personnalisé, standard 24h/24 et 7j/7.</v>
      </c>
      <c r="R615" s="14" t="n">
        <f aca="false">LEN(Q615)</f>
        <v>135</v>
      </c>
      <c r="S615" s="14" t="str">
        <f aca="false">INDEX(10_Lieux!$C:$C,U615)</f>
        <v>France</v>
      </c>
      <c r="T615" s="14" t="str">
        <f aca="false">INDEX(10_Lieux!$C:$C,V615)</f>
        <v>France</v>
      </c>
      <c r="U615" s="14" t="n">
        <f aca="false">MATCH(A615,10_Lieux!$A:$A,0)</f>
        <v>49</v>
      </c>
      <c r="V615" s="14" t="n">
        <f aca="false">MATCH(B615,10_Lieux!$A:$A,0)</f>
        <v>134</v>
      </c>
      <c r="W615" s="14" t="n">
        <f aca="false">ROUND(6371*2*ASIN(SQRT(SIN(RADIANS(INDEX(10_Lieux!$F:$F,V615)-INDEX(10_Lieux!$F:$F,U615))/2)^2+COS(RADIANS(INDEX(10_Lieux!$F:$F,U615)))*COS(RADIANS(INDEX(10_Lieux!$F:$F,V615)))*SIN(RADIANS(INDEX(10_Lieux!$G:$G,V615)-INDEX(10_Lieux!$G:$G,U615))/2)^2)),1)</f>
        <v>317.6</v>
      </c>
      <c r="X615" s="14" t="n">
        <f aca="false">ROUND(I615/IF(I615&lt;p_seuil_vitesse,p_vit_lente,p_vit_rapide)*60/15,0)*15</f>
        <v>255</v>
      </c>
      <c r="Y615" s="14" t="n">
        <f aca="false">MAX(IF(INDEX(10_Lieux!$B:$B,U615)&lt;&gt;"Ville",INDEX(10_Lieux!$I:$I,U615),0),IF(INDEX(10_Lieux!$B:$B,V615)&lt;&gt;"Ville",INDEX(10_Lieux!$I:$I,V615),0))</f>
        <v>500</v>
      </c>
      <c r="Z615" s="14" t="str">
        <f aca="false">A615&amp;"|"&amp;B615</f>
        <v>Rennes|Paris-Le Bourget</v>
      </c>
      <c r="AA615" s="14" t="str">
        <f aca="false">IF(I615&lt;p_local,"Local",IF(I615&lt;p_vv_min,"Courte distance",IF(I615&lt;p_tres_long,"Longue distance","Très longue distance")))</f>
        <v>Longue distance</v>
      </c>
    </row>
    <row r="616" customFormat="false" ht="15" hidden="false" customHeight="true" outlineLevel="0" collapsed="false">
      <c r="A616" s="1" t="s">
        <v>743</v>
      </c>
      <c r="B616" s="1" t="s">
        <v>144</v>
      </c>
      <c r="C616" s="1" t="s">
        <v>34</v>
      </c>
      <c r="D616" s="1" t="s">
        <v>653</v>
      </c>
      <c r="E616" s="1" t="s">
        <v>764</v>
      </c>
      <c r="F616" s="14" t="s">
        <v>40</v>
      </c>
      <c r="G616" s="14" t="str">
        <f aca="false">IF(I616&lt;p_local,"Local → page infra",IF(H616&gt;=p_ph1,"Phase 1",IF(H616&gt;=p_ph2,"Phase 2","Phase 3")))</f>
        <v>Phase 2</v>
      </c>
      <c r="H616" s="14" t="n">
        <f aca="false">IF(I616&lt;p_local,0,IF(C616="Aéroport → Aéroport",p_pts_plein,IF(Y616&gt;0,IF(I616&lt;=Y616,p_pts_plein,IF(I616&lt;=p_mult2*Y616,p_pts_moyen,p_pts_r3)),IF(I616&gt;=p_vv_min,p_pts_plein,IF(I616&gt;=p_vv_moy,p_pts_moyen,p_pts_court))))+IF(INDEX(10_Lieux!$D:$D,U616)=1,p_prio1,p_prio2)+IF(INDEX(10_Lieux!$D:$D,V616)=1,p_prio1,p_prio2)+IF(K616="Oui",p_tf,0)+p_hub*((INDEX(10_Lieux!$H:$H,U616)="Hub")+(INDEX(10_Lieux!$H:$H,V616)="Hub"))+IF(OR(INDEX(10_Lieux!$H:$H,U616)="Premium",INDEX(10_Lieux!$H:$H,V616)="Premium"),p_prem,0))</f>
        <v>70</v>
      </c>
      <c r="I616" s="14" t="n">
        <f aca="false">ROUND(W616*p_facteur,0)</f>
        <v>333</v>
      </c>
      <c r="J616" s="14" t="str">
        <f aca="false">IF(X616&lt;60,X616&amp;" min",INT(X616/60)&amp;" h"&amp;IF(MOD(X616,60)=0,""," "&amp;TEXT(MOD(X616,60),"00")))</f>
        <v>3 h 30</v>
      </c>
      <c r="K616" s="14" t="str">
        <f aca="false">IF(S616&lt;&gt;T616,"Oui","Non")</f>
        <v>Non</v>
      </c>
      <c r="L616" s="14" t="str">
        <f aca="false">IF(AND(INDEX(10_Lieux!$B:$B,U616)="Ville",INDEX(10_Lieux!$B:$B,V616)="Ville"),"/chauffeur-prive/"&amp;INDEX(10_Lieux!$E:$E,U616)&amp;"-"&amp;INDEX(10_Lieux!$E:$E,V616)&amp;"/","/chauffeur-prive/"&amp;INDEX(10_Lieux!$E:$E,U616)&amp;"/"&amp;INDEX(10_Lieux!$E:$E,V616)&amp;"/")</f>
        <v>/chauffeur-prive/aeroport-paris-le-bourget/dijon/</v>
      </c>
      <c r="M616" s="14" t="str">
        <f aca="false">IFERROR(INDEX($L:$L,MATCH(B616&amp;"|"&amp;A616,$Z:$Z,0)),"—")</f>
        <v>/chauffeur-prive/dijon/aeroport-paris-le-bourget/</v>
      </c>
      <c r="N616" s="14" t="str">
        <f aca="false">IF(LEN("Chauffeur privé "&amp;INDEX(10_Lieux!$J:$J,U616)&amp;" → "&amp;INDEX(10_Lieux!$J:$J,V616)&amp;" | 24h/24")&gt;60,"Chauffeur privé "&amp;INDEX(10_Lieux!$J:$J,U616)&amp;" → "&amp;INDEX(10_Lieux!$J:$J,V616),"Chauffeur privé "&amp;INDEX(10_Lieux!$J:$J,U616)&amp;" → "&amp;INDEX(10_Lieux!$J:$J,V616)&amp;" | 24h/24")</f>
        <v>Chauffeur privé Aéroport Paris-Le Bourget → Dijon | 24h/24</v>
      </c>
      <c r="O616" s="14" t="n">
        <f aca="false">LEN(N616)</f>
        <v>58</v>
      </c>
      <c r="P616" s="14" t="str">
        <f aca="false">"Chauffeur privé "&amp;INDEX(10_Lieux!$K:$K,U616)&amp;" vers "&amp;INDEX(10_Lieux!$L:$L,V616)</f>
        <v>Chauffeur privé de l'aéroport Paris-Le Bourget vers Dijon</v>
      </c>
      <c r="Q616" s="14" t="str">
        <f aca="false">"Chauffeur privé "&amp;INDEX(10_Lieux!$K:$K,U616)&amp;" vers "&amp;INDEX(10_Lieux!$L:$L,V616)&amp;" : env. "&amp;I616&amp;" km, "&amp;J616&amp;" de route. Devis personnalisé, standard 24h/24 et 7j/7."</f>
        <v>Chauffeur privé de l'aéroport Paris-Le Bourget vers Dijon : env. 333 km, 3 h 30 de route. Devis personnalisé, standard 24h/24 et 7j/7.</v>
      </c>
      <c r="R616" s="14" t="n">
        <f aca="false">LEN(Q616)</f>
        <v>134</v>
      </c>
      <c r="S616" s="14" t="str">
        <f aca="false">INDEX(10_Lieux!$C:$C,U616)</f>
        <v>France</v>
      </c>
      <c r="T616" s="14" t="str">
        <f aca="false">INDEX(10_Lieux!$C:$C,V616)</f>
        <v>France</v>
      </c>
      <c r="U616" s="14" t="n">
        <f aca="false">MATCH(A616,10_Lieux!$A:$A,0)</f>
        <v>134</v>
      </c>
      <c r="V616" s="14" t="n">
        <f aca="false">MATCH(B616,10_Lieux!$A:$A,0)</f>
        <v>23</v>
      </c>
      <c r="W616" s="14" t="n">
        <f aca="false">ROUND(6371*2*ASIN(SQRT(SIN(RADIANS(INDEX(10_Lieux!$F:$F,V616)-INDEX(10_Lieux!$F:$F,U616))/2)^2+COS(RADIANS(INDEX(10_Lieux!$F:$F,U616)))*COS(RADIANS(INDEX(10_Lieux!$F:$F,V616)))*SIN(RADIANS(INDEX(10_Lieux!$G:$G,V616)-INDEX(10_Lieux!$G:$G,U616))/2)^2)),1)</f>
        <v>266</v>
      </c>
      <c r="X616" s="14" t="n">
        <f aca="false">ROUND(I616/IF(I616&lt;p_seuil_vitesse,p_vit_lente,p_vit_rapide)*60/15,0)*15</f>
        <v>210</v>
      </c>
      <c r="Y616" s="14" t="n">
        <f aca="false">MAX(IF(INDEX(10_Lieux!$B:$B,U616)&lt;&gt;"Ville",INDEX(10_Lieux!$I:$I,U616),0),IF(INDEX(10_Lieux!$B:$B,V616)&lt;&gt;"Ville",INDEX(10_Lieux!$I:$I,V616),0))</f>
        <v>500</v>
      </c>
      <c r="Z616" s="14" t="str">
        <f aca="false">A616&amp;"|"&amp;B616</f>
        <v>Paris-Le Bourget|Dijon</v>
      </c>
      <c r="AA616" s="14" t="str">
        <f aca="false">IF(I616&lt;p_local,"Local",IF(I616&lt;p_vv_min,"Courte distance",IF(I616&lt;p_tres_long,"Longue distance","Très longue distance")))</f>
        <v>Longue distance</v>
      </c>
    </row>
    <row r="617" customFormat="false" ht="15" hidden="false" customHeight="true" outlineLevel="0" collapsed="false">
      <c r="A617" s="1" t="s">
        <v>144</v>
      </c>
      <c r="B617" s="1" t="s">
        <v>743</v>
      </c>
      <c r="C617" s="1" t="s">
        <v>35</v>
      </c>
      <c r="D617" s="1" t="s">
        <v>653</v>
      </c>
      <c r="E617" s="1" t="s">
        <v>765</v>
      </c>
      <c r="F617" s="14" t="s">
        <v>40</v>
      </c>
      <c r="G617" s="14" t="str">
        <f aca="false">IF(I617&lt;p_local,"Local → page infra",IF(H617&gt;=p_ph1,"Phase 1",IF(H617&gt;=p_ph2,"Phase 2","Phase 3")))</f>
        <v>Phase 2</v>
      </c>
      <c r="H617" s="14" t="n">
        <f aca="false">IF(I617&lt;p_local,0,IF(C617="Aéroport → Aéroport",p_pts_plein,IF(Y617&gt;0,IF(I617&lt;=Y617,p_pts_plein,IF(I617&lt;=p_mult2*Y617,p_pts_moyen,p_pts_r3)),IF(I617&gt;=p_vv_min,p_pts_plein,IF(I617&gt;=p_vv_moy,p_pts_moyen,p_pts_court))))+IF(INDEX(10_Lieux!$D:$D,U617)=1,p_prio1,p_prio2)+IF(INDEX(10_Lieux!$D:$D,V617)=1,p_prio1,p_prio2)+IF(K617="Oui",p_tf,0)+p_hub*((INDEX(10_Lieux!$H:$H,U617)="Hub")+(INDEX(10_Lieux!$H:$H,V617)="Hub"))+IF(OR(INDEX(10_Lieux!$H:$H,U617)="Premium",INDEX(10_Lieux!$H:$H,V617)="Premium"),p_prem,0))</f>
        <v>70</v>
      </c>
      <c r="I617" s="14" t="n">
        <f aca="false">ROUND(W617*p_facteur,0)</f>
        <v>333</v>
      </c>
      <c r="J617" s="14" t="str">
        <f aca="false">IF(X617&lt;60,X617&amp;" min",INT(X617/60)&amp;" h"&amp;IF(MOD(X617,60)=0,""," "&amp;TEXT(MOD(X617,60),"00")))</f>
        <v>3 h 30</v>
      </c>
      <c r="K617" s="14" t="str">
        <f aca="false">IF(S617&lt;&gt;T617,"Oui","Non")</f>
        <v>Non</v>
      </c>
      <c r="L617" s="14" t="str">
        <f aca="false">IF(AND(INDEX(10_Lieux!$B:$B,U617)="Ville",INDEX(10_Lieux!$B:$B,V617)="Ville"),"/chauffeur-prive/"&amp;INDEX(10_Lieux!$E:$E,U617)&amp;"-"&amp;INDEX(10_Lieux!$E:$E,V617)&amp;"/","/chauffeur-prive/"&amp;INDEX(10_Lieux!$E:$E,U617)&amp;"/"&amp;INDEX(10_Lieux!$E:$E,V617)&amp;"/")</f>
        <v>/chauffeur-prive/dijon/aeroport-paris-le-bourget/</v>
      </c>
      <c r="M617" s="14" t="str">
        <f aca="false">IFERROR(INDEX($L:$L,MATCH(B617&amp;"|"&amp;A617,$Z:$Z,0)),"—")</f>
        <v>/chauffeur-prive/aeroport-paris-le-bourget/dijon/</v>
      </c>
      <c r="N617" s="14" t="str">
        <f aca="false">IF(LEN("Chauffeur privé "&amp;INDEX(10_Lieux!$J:$J,U617)&amp;" → "&amp;INDEX(10_Lieux!$J:$J,V617)&amp;" | 24h/24")&gt;60,"Chauffeur privé "&amp;INDEX(10_Lieux!$J:$J,U617)&amp;" → "&amp;INDEX(10_Lieux!$J:$J,V617),"Chauffeur privé "&amp;INDEX(10_Lieux!$J:$J,U617)&amp;" → "&amp;INDEX(10_Lieux!$J:$J,V617)&amp;" | 24h/24")</f>
        <v>Chauffeur privé Dijon → Aéroport Paris-Le Bourget | 24h/24</v>
      </c>
      <c r="O617" s="14" t="n">
        <f aca="false">LEN(N617)</f>
        <v>58</v>
      </c>
      <c r="P617" s="14" t="str">
        <f aca="false">"Chauffeur privé "&amp;INDEX(10_Lieux!$K:$K,U617)&amp;" vers "&amp;INDEX(10_Lieux!$L:$L,V617)</f>
        <v>Chauffeur privé de Dijon vers l'aéroport Paris-Le Bourget</v>
      </c>
      <c r="Q617" s="14" t="str">
        <f aca="false">"Chauffeur privé "&amp;INDEX(10_Lieux!$K:$K,U617)&amp;" vers "&amp;INDEX(10_Lieux!$L:$L,V617)&amp;" : env. "&amp;I617&amp;" km, "&amp;J617&amp;" de route. Devis personnalisé, standard 24h/24 et 7j/7."</f>
        <v>Chauffeur privé de Dijon vers l'aéroport Paris-Le Bourget : env. 333 km, 3 h 30 de route. Devis personnalisé, standard 24h/24 et 7j/7.</v>
      </c>
      <c r="R617" s="14" t="n">
        <f aca="false">LEN(Q617)</f>
        <v>134</v>
      </c>
      <c r="S617" s="14" t="str">
        <f aca="false">INDEX(10_Lieux!$C:$C,U617)</f>
        <v>France</v>
      </c>
      <c r="T617" s="14" t="str">
        <f aca="false">INDEX(10_Lieux!$C:$C,V617)</f>
        <v>France</v>
      </c>
      <c r="U617" s="14" t="n">
        <f aca="false">MATCH(A617,10_Lieux!$A:$A,0)</f>
        <v>23</v>
      </c>
      <c r="V617" s="14" t="n">
        <f aca="false">MATCH(B617,10_Lieux!$A:$A,0)</f>
        <v>134</v>
      </c>
      <c r="W617" s="14" t="n">
        <f aca="false">ROUND(6371*2*ASIN(SQRT(SIN(RADIANS(INDEX(10_Lieux!$F:$F,V617)-INDEX(10_Lieux!$F:$F,U617))/2)^2+COS(RADIANS(INDEX(10_Lieux!$F:$F,U617)))*COS(RADIANS(INDEX(10_Lieux!$F:$F,V617)))*SIN(RADIANS(INDEX(10_Lieux!$G:$G,V617)-INDEX(10_Lieux!$G:$G,U617))/2)^2)),1)</f>
        <v>266</v>
      </c>
      <c r="X617" s="14" t="n">
        <f aca="false">ROUND(I617/IF(I617&lt;p_seuil_vitesse,p_vit_lente,p_vit_rapide)*60/15,0)*15</f>
        <v>210</v>
      </c>
      <c r="Y617" s="14" t="n">
        <f aca="false">MAX(IF(INDEX(10_Lieux!$B:$B,U617)&lt;&gt;"Ville",INDEX(10_Lieux!$I:$I,U617),0),IF(INDEX(10_Lieux!$B:$B,V617)&lt;&gt;"Ville",INDEX(10_Lieux!$I:$I,V617),0))</f>
        <v>500</v>
      </c>
      <c r="Z617" s="14" t="str">
        <f aca="false">A617&amp;"|"&amp;B617</f>
        <v>Dijon|Paris-Le Bourget</v>
      </c>
      <c r="AA617" s="14" t="str">
        <f aca="false">IF(I617&lt;p_local,"Local",IF(I617&lt;p_vv_min,"Courte distance",IF(I617&lt;p_tres_long,"Longue distance","Très longue distance")))</f>
        <v>Longue distance</v>
      </c>
    </row>
    <row r="618" customFormat="false" ht="15" hidden="false" customHeight="true" outlineLevel="0" collapsed="false">
      <c r="A618" s="1" t="s">
        <v>743</v>
      </c>
      <c r="B618" s="1" t="s">
        <v>146</v>
      </c>
      <c r="C618" s="1" t="s">
        <v>34</v>
      </c>
      <c r="D618" s="1" t="s">
        <v>653</v>
      </c>
      <c r="E618" s="1" t="s">
        <v>766</v>
      </c>
      <c r="F618" s="14" t="s">
        <v>40</v>
      </c>
      <c r="G618" s="14" t="str">
        <f aca="false">IF(I618&lt;p_local,"Local → page infra",IF(H618&gt;=p_ph1,"Phase 1",IF(H618&gt;=p_ph2,"Phase 2","Phase 3")))</f>
        <v>Phase 3</v>
      </c>
      <c r="H618" s="14" t="n">
        <f aca="false">IF(I618&lt;p_local,0,IF(C618="Aéroport → Aéroport",p_pts_plein,IF(Y618&gt;0,IF(I618&lt;=Y618,p_pts_plein,IF(I618&lt;=p_mult2*Y618,p_pts_moyen,p_pts_r3)),IF(I618&gt;=p_vv_min,p_pts_plein,IF(I618&gt;=p_vv_moy,p_pts_moyen,p_pts_court))))+IF(INDEX(10_Lieux!$D:$D,U618)=1,p_prio1,p_prio2)+IF(INDEX(10_Lieux!$D:$D,V618)=1,p_prio1,p_prio2)+IF(K618="Oui",p_tf,0)+p_hub*((INDEX(10_Lieux!$H:$H,U618)="Hub")+(INDEX(10_Lieux!$H:$H,V618)="Hub"))+IF(OR(INDEX(10_Lieux!$H:$H,U618)="Premium",INDEX(10_Lieux!$H:$H,V618)="Premium"),p_prem,0))</f>
        <v>55</v>
      </c>
      <c r="I618" s="14" t="n">
        <f aca="false">ROUND(W618*p_facteur,0)</f>
        <v>610</v>
      </c>
      <c r="J618" s="14" t="str">
        <f aca="false">IF(X618&lt;60,X618&amp;" min",INT(X618/60)&amp;" h"&amp;IF(MOD(X618,60)=0,""," "&amp;TEXT(MOD(X618,60),"00")))</f>
        <v>6 h 30</v>
      </c>
      <c r="K618" s="14" t="str">
        <f aca="false">IF(S618&lt;&gt;T618,"Oui","Non")</f>
        <v>Non</v>
      </c>
      <c r="L618" s="14" t="str">
        <f aca="false">IF(AND(INDEX(10_Lieux!$B:$B,U618)="Ville",INDEX(10_Lieux!$B:$B,V618)="Ville"),"/chauffeur-prive/"&amp;INDEX(10_Lieux!$E:$E,U618)&amp;"-"&amp;INDEX(10_Lieux!$E:$E,V618)&amp;"/","/chauffeur-prive/"&amp;INDEX(10_Lieux!$E:$E,U618)&amp;"/"&amp;INDEX(10_Lieux!$E:$E,V618)&amp;"/")</f>
        <v>/chauffeur-prive/aeroport-paris-le-bourget/grenoble/</v>
      </c>
      <c r="M618" s="14" t="str">
        <f aca="false">IFERROR(INDEX($L:$L,MATCH(B618&amp;"|"&amp;A618,$Z:$Z,0)),"—")</f>
        <v>/chauffeur-prive/grenoble/aeroport-paris-le-bourget/</v>
      </c>
      <c r="N618" s="14" t="str">
        <f aca="false">IF(LEN("Chauffeur privé "&amp;INDEX(10_Lieux!$J:$J,U618)&amp;" → "&amp;INDEX(10_Lieux!$J:$J,V618)&amp;" | 24h/24")&gt;60,"Chauffeur privé "&amp;INDEX(10_Lieux!$J:$J,U618)&amp;" → "&amp;INDEX(10_Lieux!$J:$J,V618),"Chauffeur privé "&amp;INDEX(10_Lieux!$J:$J,U618)&amp;" → "&amp;INDEX(10_Lieux!$J:$J,V618)&amp;" | 24h/24")</f>
        <v>Chauffeur privé Aéroport Paris-Le Bourget → Grenoble</v>
      </c>
      <c r="O618" s="14" t="n">
        <f aca="false">LEN(N618)</f>
        <v>52</v>
      </c>
      <c r="P618" s="14" t="str">
        <f aca="false">"Chauffeur privé "&amp;INDEX(10_Lieux!$K:$K,U618)&amp;" vers "&amp;INDEX(10_Lieux!$L:$L,V618)</f>
        <v>Chauffeur privé de l'aéroport Paris-Le Bourget vers Grenoble</v>
      </c>
      <c r="Q618" s="14" t="str">
        <f aca="false">"Chauffeur privé "&amp;INDEX(10_Lieux!$K:$K,U618)&amp;" vers "&amp;INDEX(10_Lieux!$L:$L,V618)&amp;" : env. "&amp;I618&amp;" km, "&amp;J618&amp;" de route. Devis personnalisé, standard 24h/24 et 7j/7."</f>
        <v>Chauffeur privé de l'aéroport Paris-Le Bourget vers Grenoble : env. 610 km, 6 h 30 de route. Devis personnalisé, standard 24h/24 et 7j/7.</v>
      </c>
      <c r="R618" s="14" t="n">
        <f aca="false">LEN(Q618)</f>
        <v>137</v>
      </c>
      <c r="S618" s="14" t="str">
        <f aca="false">INDEX(10_Lieux!$C:$C,U618)</f>
        <v>France</v>
      </c>
      <c r="T618" s="14" t="str">
        <f aca="false">INDEX(10_Lieux!$C:$C,V618)</f>
        <v>France</v>
      </c>
      <c r="U618" s="14" t="n">
        <f aca="false">MATCH(A618,10_Lieux!$A:$A,0)</f>
        <v>134</v>
      </c>
      <c r="V618" s="14" t="n">
        <f aca="false">MATCH(B618,10_Lieux!$A:$A,0)</f>
        <v>9</v>
      </c>
      <c r="W618" s="14" t="n">
        <f aca="false">ROUND(6371*2*ASIN(SQRT(SIN(RADIANS(INDEX(10_Lieux!$F:$F,V618)-INDEX(10_Lieux!$F:$F,U618))/2)^2+COS(RADIANS(INDEX(10_Lieux!$F:$F,U618)))*COS(RADIANS(INDEX(10_Lieux!$F:$F,V618)))*SIN(RADIANS(INDEX(10_Lieux!$G:$G,V618)-INDEX(10_Lieux!$G:$G,U618))/2)^2)),1)</f>
        <v>488.3</v>
      </c>
      <c r="X618" s="14" t="n">
        <f aca="false">ROUND(I618/IF(I618&lt;p_seuil_vitesse,p_vit_lente,p_vit_rapide)*60/15,0)*15</f>
        <v>390</v>
      </c>
      <c r="Y618" s="14" t="n">
        <f aca="false">MAX(IF(INDEX(10_Lieux!$B:$B,U618)&lt;&gt;"Ville",INDEX(10_Lieux!$I:$I,U618),0),IF(INDEX(10_Lieux!$B:$B,V618)&lt;&gt;"Ville",INDEX(10_Lieux!$I:$I,V618),0))</f>
        <v>500</v>
      </c>
      <c r="Z618" s="14" t="str">
        <f aca="false">A618&amp;"|"&amp;B618</f>
        <v>Paris-Le Bourget|Grenoble</v>
      </c>
      <c r="AA618" s="14" t="str">
        <f aca="false">IF(I618&lt;p_local,"Local",IF(I618&lt;p_vv_min,"Courte distance",IF(I618&lt;p_tres_long,"Longue distance","Très longue distance")))</f>
        <v>Longue distance</v>
      </c>
    </row>
    <row r="619" customFormat="false" ht="15" hidden="false" customHeight="true" outlineLevel="0" collapsed="false">
      <c r="A619" s="1" t="s">
        <v>146</v>
      </c>
      <c r="B619" s="1" t="s">
        <v>743</v>
      </c>
      <c r="C619" s="1" t="s">
        <v>35</v>
      </c>
      <c r="D619" s="1" t="s">
        <v>653</v>
      </c>
      <c r="E619" s="1" t="s">
        <v>767</v>
      </c>
      <c r="F619" s="14" t="s">
        <v>40</v>
      </c>
      <c r="G619" s="14" t="str">
        <f aca="false">IF(I619&lt;p_local,"Local → page infra",IF(H619&gt;=p_ph1,"Phase 1",IF(H619&gt;=p_ph2,"Phase 2","Phase 3")))</f>
        <v>Phase 3</v>
      </c>
      <c r="H619" s="14" t="n">
        <f aca="false">IF(I619&lt;p_local,0,IF(C619="Aéroport → Aéroport",p_pts_plein,IF(Y619&gt;0,IF(I619&lt;=Y619,p_pts_plein,IF(I619&lt;=p_mult2*Y619,p_pts_moyen,p_pts_r3)),IF(I619&gt;=p_vv_min,p_pts_plein,IF(I619&gt;=p_vv_moy,p_pts_moyen,p_pts_court))))+IF(INDEX(10_Lieux!$D:$D,U619)=1,p_prio1,p_prio2)+IF(INDEX(10_Lieux!$D:$D,V619)=1,p_prio1,p_prio2)+IF(K619="Oui",p_tf,0)+p_hub*((INDEX(10_Lieux!$H:$H,U619)="Hub")+(INDEX(10_Lieux!$H:$H,V619)="Hub"))+IF(OR(INDEX(10_Lieux!$H:$H,U619)="Premium",INDEX(10_Lieux!$H:$H,V619)="Premium"),p_prem,0))</f>
        <v>55</v>
      </c>
      <c r="I619" s="14" t="n">
        <f aca="false">ROUND(W619*p_facteur,0)</f>
        <v>610</v>
      </c>
      <c r="J619" s="14" t="str">
        <f aca="false">IF(X619&lt;60,X619&amp;" min",INT(X619/60)&amp;" h"&amp;IF(MOD(X619,60)=0,""," "&amp;TEXT(MOD(X619,60),"00")))</f>
        <v>6 h 30</v>
      </c>
      <c r="K619" s="14" t="str">
        <f aca="false">IF(S619&lt;&gt;T619,"Oui","Non")</f>
        <v>Non</v>
      </c>
      <c r="L619" s="14" t="str">
        <f aca="false">IF(AND(INDEX(10_Lieux!$B:$B,U619)="Ville",INDEX(10_Lieux!$B:$B,V619)="Ville"),"/chauffeur-prive/"&amp;INDEX(10_Lieux!$E:$E,U619)&amp;"-"&amp;INDEX(10_Lieux!$E:$E,V619)&amp;"/","/chauffeur-prive/"&amp;INDEX(10_Lieux!$E:$E,U619)&amp;"/"&amp;INDEX(10_Lieux!$E:$E,V619)&amp;"/")</f>
        <v>/chauffeur-prive/grenoble/aeroport-paris-le-bourget/</v>
      </c>
      <c r="M619" s="14" t="str">
        <f aca="false">IFERROR(INDEX($L:$L,MATCH(B619&amp;"|"&amp;A619,$Z:$Z,0)),"—")</f>
        <v>/chauffeur-prive/aeroport-paris-le-bourget/grenoble/</v>
      </c>
      <c r="N619" s="14" t="str">
        <f aca="false">IF(LEN("Chauffeur privé "&amp;INDEX(10_Lieux!$J:$J,U619)&amp;" → "&amp;INDEX(10_Lieux!$J:$J,V619)&amp;" | 24h/24")&gt;60,"Chauffeur privé "&amp;INDEX(10_Lieux!$J:$J,U619)&amp;" → "&amp;INDEX(10_Lieux!$J:$J,V619),"Chauffeur privé "&amp;INDEX(10_Lieux!$J:$J,U619)&amp;" → "&amp;INDEX(10_Lieux!$J:$J,V619)&amp;" | 24h/24")</f>
        <v>Chauffeur privé Grenoble → Aéroport Paris-Le Bourget</v>
      </c>
      <c r="O619" s="14" t="n">
        <f aca="false">LEN(N619)</f>
        <v>52</v>
      </c>
      <c r="P619" s="14" t="str">
        <f aca="false">"Chauffeur privé "&amp;INDEX(10_Lieux!$K:$K,U619)&amp;" vers "&amp;INDEX(10_Lieux!$L:$L,V619)</f>
        <v>Chauffeur privé de Grenoble vers l'aéroport Paris-Le Bourget</v>
      </c>
      <c r="Q619" s="14" t="str">
        <f aca="false">"Chauffeur privé "&amp;INDEX(10_Lieux!$K:$K,U619)&amp;" vers "&amp;INDEX(10_Lieux!$L:$L,V619)&amp;" : env. "&amp;I619&amp;" km, "&amp;J619&amp;" de route. Devis personnalisé, standard 24h/24 et 7j/7."</f>
        <v>Chauffeur privé de Grenoble vers l'aéroport Paris-Le Bourget : env. 610 km, 6 h 30 de route. Devis personnalisé, standard 24h/24 et 7j/7.</v>
      </c>
      <c r="R619" s="14" t="n">
        <f aca="false">LEN(Q619)</f>
        <v>137</v>
      </c>
      <c r="S619" s="14" t="str">
        <f aca="false">INDEX(10_Lieux!$C:$C,U619)</f>
        <v>France</v>
      </c>
      <c r="T619" s="14" t="str">
        <f aca="false">INDEX(10_Lieux!$C:$C,V619)</f>
        <v>France</v>
      </c>
      <c r="U619" s="14" t="n">
        <f aca="false">MATCH(A619,10_Lieux!$A:$A,0)</f>
        <v>9</v>
      </c>
      <c r="V619" s="14" t="n">
        <f aca="false">MATCH(B619,10_Lieux!$A:$A,0)</f>
        <v>134</v>
      </c>
      <c r="W619" s="14" t="n">
        <f aca="false">ROUND(6371*2*ASIN(SQRT(SIN(RADIANS(INDEX(10_Lieux!$F:$F,V619)-INDEX(10_Lieux!$F:$F,U619))/2)^2+COS(RADIANS(INDEX(10_Lieux!$F:$F,U619)))*COS(RADIANS(INDEX(10_Lieux!$F:$F,V619)))*SIN(RADIANS(INDEX(10_Lieux!$G:$G,V619)-INDEX(10_Lieux!$G:$G,U619))/2)^2)),1)</f>
        <v>488.3</v>
      </c>
      <c r="X619" s="14" t="n">
        <f aca="false">ROUND(I619/IF(I619&lt;p_seuil_vitesse,p_vit_lente,p_vit_rapide)*60/15,0)*15</f>
        <v>390</v>
      </c>
      <c r="Y619" s="14" t="n">
        <f aca="false">MAX(IF(INDEX(10_Lieux!$B:$B,U619)&lt;&gt;"Ville",INDEX(10_Lieux!$I:$I,U619),0),IF(INDEX(10_Lieux!$B:$B,V619)&lt;&gt;"Ville",INDEX(10_Lieux!$I:$I,V619),0))</f>
        <v>500</v>
      </c>
      <c r="Z619" s="14" t="str">
        <f aca="false">A619&amp;"|"&amp;B619</f>
        <v>Grenoble|Paris-Le Bourget</v>
      </c>
      <c r="AA619" s="14" t="str">
        <f aca="false">IF(I619&lt;p_local,"Local",IF(I619&lt;p_vv_min,"Courte distance",IF(I619&lt;p_tres_long,"Longue distance","Très longue distance")))</f>
        <v>Longue distance</v>
      </c>
    </row>
    <row r="620" customFormat="false" ht="15" hidden="false" customHeight="true" outlineLevel="0" collapsed="false">
      <c r="A620" s="1" t="s">
        <v>743</v>
      </c>
      <c r="B620" s="1" t="s">
        <v>148</v>
      </c>
      <c r="C620" s="1" t="s">
        <v>34</v>
      </c>
      <c r="D620" s="1" t="s">
        <v>653</v>
      </c>
      <c r="E620" s="1" t="s">
        <v>768</v>
      </c>
      <c r="F620" s="14" t="s">
        <v>40</v>
      </c>
      <c r="G620" s="14" t="str">
        <f aca="false">IF(I620&lt;p_local,"Local → page infra",IF(H620&gt;=p_ph1,"Phase 1",IF(H620&gt;=p_ph2,"Phase 2","Phase 3")))</f>
        <v>Phase 3</v>
      </c>
      <c r="H620" s="14" t="n">
        <f aca="false">IF(I620&lt;p_local,0,IF(C620="Aéroport → Aéroport",p_pts_plein,IF(Y620&gt;0,IF(I620&lt;=Y620,p_pts_plein,IF(I620&lt;=p_mult2*Y620,p_pts_moyen,p_pts_r3)),IF(I620&gt;=p_vv_min,p_pts_plein,IF(I620&gt;=p_vv_moy,p_pts_moyen,p_pts_court))))+IF(INDEX(10_Lieux!$D:$D,U620)=1,p_prio1,p_prio2)+IF(INDEX(10_Lieux!$D:$D,V620)=1,p_prio1,p_prio2)+IF(K620="Oui",p_tf,0)+p_hub*((INDEX(10_Lieux!$H:$H,U620)="Hub")+(INDEX(10_Lieux!$H:$H,V620)="Hub"))+IF(OR(INDEX(10_Lieux!$H:$H,U620)="Premium",INDEX(10_Lieux!$H:$H,V620)="Premium"),p_prem,0))</f>
        <v>55</v>
      </c>
      <c r="I620" s="14" t="n">
        <f aca="false">ROUND(W620*p_facteur,0)</f>
        <v>550</v>
      </c>
      <c r="J620" s="14" t="str">
        <f aca="false">IF(X620&lt;60,X620&amp;" min",INT(X620/60)&amp;" h"&amp;IF(MOD(X620,60)=0,""," "&amp;TEXT(MOD(X620,60),"00")))</f>
        <v>5 h 45</v>
      </c>
      <c r="K620" s="14" t="str">
        <f aca="false">IF(S620&lt;&gt;T620,"Oui","Non")</f>
        <v>Non</v>
      </c>
      <c r="L620" s="14" t="str">
        <f aca="false">IF(AND(INDEX(10_Lieux!$B:$B,U620)="Ville",INDEX(10_Lieux!$B:$B,V620)="Ville"),"/chauffeur-prive/"&amp;INDEX(10_Lieux!$E:$E,U620)&amp;"-"&amp;INDEX(10_Lieux!$E:$E,V620)&amp;"/","/chauffeur-prive/"&amp;INDEX(10_Lieux!$E:$E,U620)&amp;"/"&amp;INDEX(10_Lieux!$E:$E,V620)&amp;"/")</f>
        <v>/chauffeur-prive/aeroport-paris-le-bourget/annecy/</v>
      </c>
      <c r="M620" s="14" t="str">
        <f aca="false">IFERROR(INDEX($L:$L,MATCH(B620&amp;"|"&amp;A620,$Z:$Z,0)),"—")</f>
        <v>/chauffeur-prive/annecy/aeroport-paris-le-bourget/</v>
      </c>
      <c r="N620" s="14" t="str">
        <f aca="false">IF(LEN("Chauffeur privé "&amp;INDEX(10_Lieux!$J:$J,U620)&amp;" → "&amp;INDEX(10_Lieux!$J:$J,V620)&amp;" | 24h/24")&gt;60,"Chauffeur privé "&amp;INDEX(10_Lieux!$J:$J,U620)&amp;" → "&amp;INDEX(10_Lieux!$J:$J,V620),"Chauffeur privé "&amp;INDEX(10_Lieux!$J:$J,U620)&amp;" → "&amp;INDEX(10_Lieux!$J:$J,V620)&amp;" | 24h/24")</f>
        <v>Chauffeur privé Aéroport Paris-Le Bourget → Annecy | 24h/24</v>
      </c>
      <c r="O620" s="14" t="n">
        <f aca="false">LEN(N620)</f>
        <v>59</v>
      </c>
      <c r="P620" s="14" t="str">
        <f aca="false">"Chauffeur privé "&amp;INDEX(10_Lieux!$K:$K,U620)&amp;" vers "&amp;INDEX(10_Lieux!$L:$L,V620)</f>
        <v>Chauffeur privé de l'aéroport Paris-Le Bourget vers Annecy</v>
      </c>
      <c r="Q620" s="14" t="str">
        <f aca="false">"Chauffeur privé "&amp;INDEX(10_Lieux!$K:$K,U620)&amp;" vers "&amp;INDEX(10_Lieux!$L:$L,V620)&amp;" : env. "&amp;I620&amp;" km, "&amp;J620&amp;" de route. Devis personnalisé, standard 24h/24 et 7j/7."</f>
        <v>Chauffeur privé de l'aéroport Paris-Le Bourget vers Annecy : env. 550 km, 5 h 45 de route. Devis personnalisé, standard 24h/24 et 7j/7.</v>
      </c>
      <c r="R620" s="14" t="n">
        <f aca="false">LEN(Q620)</f>
        <v>135</v>
      </c>
      <c r="S620" s="14" t="str">
        <f aca="false">INDEX(10_Lieux!$C:$C,U620)</f>
        <v>France</v>
      </c>
      <c r="T620" s="14" t="str">
        <f aca="false">INDEX(10_Lieux!$C:$C,V620)</f>
        <v>France</v>
      </c>
      <c r="U620" s="14" t="n">
        <f aca="false">MATCH(A620,10_Lieux!$A:$A,0)</f>
        <v>134</v>
      </c>
      <c r="V620" s="14" t="n">
        <f aca="false">MATCH(B620,10_Lieux!$A:$A,0)</f>
        <v>10</v>
      </c>
      <c r="W620" s="14" t="n">
        <f aca="false">ROUND(6371*2*ASIN(SQRT(SIN(RADIANS(INDEX(10_Lieux!$F:$F,V620)-INDEX(10_Lieux!$F:$F,U620))/2)^2+COS(RADIANS(INDEX(10_Lieux!$F:$F,U620)))*COS(RADIANS(INDEX(10_Lieux!$F:$F,V620)))*SIN(RADIANS(INDEX(10_Lieux!$G:$G,V620)-INDEX(10_Lieux!$G:$G,U620))/2)^2)),1)</f>
        <v>439.8</v>
      </c>
      <c r="X620" s="14" t="n">
        <f aca="false">ROUND(I620/IF(I620&lt;p_seuil_vitesse,p_vit_lente,p_vit_rapide)*60/15,0)*15</f>
        <v>345</v>
      </c>
      <c r="Y620" s="14" t="n">
        <f aca="false">MAX(IF(INDEX(10_Lieux!$B:$B,U620)&lt;&gt;"Ville",INDEX(10_Lieux!$I:$I,U620),0),IF(INDEX(10_Lieux!$B:$B,V620)&lt;&gt;"Ville",INDEX(10_Lieux!$I:$I,V620),0))</f>
        <v>500</v>
      </c>
      <c r="Z620" s="14" t="str">
        <f aca="false">A620&amp;"|"&amp;B620</f>
        <v>Paris-Le Bourget|Annecy</v>
      </c>
      <c r="AA620" s="14" t="str">
        <f aca="false">IF(I620&lt;p_local,"Local",IF(I620&lt;p_vv_min,"Courte distance",IF(I620&lt;p_tres_long,"Longue distance","Très longue distance")))</f>
        <v>Longue distance</v>
      </c>
    </row>
    <row r="621" customFormat="false" ht="15" hidden="false" customHeight="true" outlineLevel="0" collapsed="false">
      <c r="A621" s="1" t="s">
        <v>148</v>
      </c>
      <c r="B621" s="1" t="s">
        <v>743</v>
      </c>
      <c r="C621" s="1" t="s">
        <v>35</v>
      </c>
      <c r="D621" s="1" t="s">
        <v>653</v>
      </c>
      <c r="E621" s="1" t="s">
        <v>769</v>
      </c>
      <c r="F621" s="14" t="s">
        <v>40</v>
      </c>
      <c r="G621" s="14" t="str">
        <f aca="false">IF(I621&lt;p_local,"Local → page infra",IF(H621&gt;=p_ph1,"Phase 1",IF(H621&gt;=p_ph2,"Phase 2","Phase 3")))</f>
        <v>Phase 3</v>
      </c>
      <c r="H621" s="14" t="n">
        <f aca="false">IF(I621&lt;p_local,0,IF(C621="Aéroport → Aéroport",p_pts_plein,IF(Y621&gt;0,IF(I621&lt;=Y621,p_pts_plein,IF(I621&lt;=p_mult2*Y621,p_pts_moyen,p_pts_r3)),IF(I621&gt;=p_vv_min,p_pts_plein,IF(I621&gt;=p_vv_moy,p_pts_moyen,p_pts_court))))+IF(INDEX(10_Lieux!$D:$D,U621)=1,p_prio1,p_prio2)+IF(INDEX(10_Lieux!$D:$D,V621)=1,p_prio1,p_prio2)+IF(K621="Oui",p_tf,0)+p_hub*((INDEX(10_Lieux!$H:$H,U621)="Hub")+(INDEX(10_Lieux!$H:$H,V621)="Hub"))+IF(OR(INDEX(10_Lieux!$H:$H,U621)="Premium",INDEX(10_Lieux!$H:$H,V621)="Premium"),p_prem,0))</f>
        <v>55</v>
      </c>
      <c r="I621" s="14" t="n">
        <f aca="false">ROUND(W621*p_facteur,0)</f>
        <v>550</v>
      </c>
      <c r="J621" s="14" t="str">
        <f aca="false">IF(X621&lt;60,X621&amp;" min",INT(X621/60)&amp;" h"&amp;IF(MOD(X621,60)=0,""," "&amp;TEXT(MOD(X621,60),"00")))</f>
        <v>5 h 45</v>
      </c>
      <c r="K621" s="14" t="str">
        <f aca="false">IF(S621&lt;&gt;T621,"Oui","Non")</f>
        <v>Non</v>
      </c>
      <c r="L621" s="14" t="str">
        <f aca="false">IF(AND(INDEX(10_Lieux!$B:$B,U621)="Ville",INDEX(10_Lieux!$B:$B,V621)="Ville"),"/chauffeur-prive/"&amp;INDEX(10_Lieux!$E:$E,U621)&amp;"-"&amp;INDEX(10_Lieux!$E:$E,V621)&amp;"/","/chauffeur-prive/"&amp;INDEX(10_Lieux!$E:$E,U621)&amp;"/"&amp;INDEX(10_Lieux!$E:$E,V621)&amp;"/")</f>
        <v>/chauffeur-prive/annecy/aeroport-paris-le-bourget/</v>
      </c>
      <c r="M621" s="14" t="str">
        <f aca="false">IFERROR(INDEX($L:$L,MATCH(B621&amp;"|"&amp;A621,$Z:$Z,0)),"—")</f>
        <v>/chauffeur-prive/aeroport-paris-le-bourget/annecy/</v>
      </c>
      <c r="N621" s="14" t="str">
        <f aca="false">IF(LEN("Chauffeur privé "&amp;INDEX(10_Lieux!$J:$J,U621)&amp;" → "&amp;INDEX(10_Lieux!$J:$J,V621)&amp;" | 24h/24")&gt;60,"Chauffeur privé "&amp;INDEX(10_Lieux!$J:$J,U621)&amp;" → "&amp;INDEX(10_Lieux!$J:$J,V621),"Chauffeur privé "&amp;INDEX(10_Lieux!$J:$J,U621)&amp;" → "&amp;INDEX(10_Lieux!$J:$J,V621)&amp;" | 24h/24")</f>
        <v>Chauffeur privé Annecy → Aéroport Paris-Le Bourget | 24h/24</v>
      </c>
      <c r="O621" s="14" t="n">
        <f aca="false">LEN(N621)</f>
        <v>59</v>
      </c>
      <c r="P621" s="14" t="str">
        <f aca="false">"Chauffeur privé "&amp;INDEX(10_Lieux!$K:$K,U621)&amp;" vers "&amp;INDEX(10_Lieux!$L:$L,V621)</f>
        <v>Chauffeur privé d'Annecy vers l'aéroport Paris-Le Bourget</v>
      </c>
      <c r="Q621" s="14" t="str">
        <f aca="false">"Chauffeur privé "&amp;INDEX(10_Lieux!$K:$K,U621)&amp;" vers "&amp;INDEX(10_Lieux!$L:$L,V621)&amp;" : env. "&amp;I621&amp;" km, "&amp;J621&amp;" de route. Devis personnalisé, standard 24h/24 et 7j/7."</f>
        <v>Chauffeur privé d'Annecy vers l'aéroport Paris-Le Bourget : env. 550 km, 5 h 45 de route. Devis personnalisé, standard 24h/24 et 7j/7.</v>
      </c>
      <c r="R621" s="14" t="n">
        <f aca="false">LEN(Q621)</f>
        <v>134</v>
      </c>
      <c r="S621" s="14" t="str">
        <f aca="false">INDEX(10_Lieux!$C:$C,U621)</f>
        <v>France</v>
      </c>
      <c r="T621" s="14" t="str">
        <f aca="false">INDEX(10_Lieux!$C:$C,V621)</f>
        <v>France</v>
      </c>
      <c r="U621" s="14" t="n">
        <f aca="false">MATCH(A621,10_Lieux!$A:$A,0)</f>
        <v>10</v>
      </c>
      <c r="V621" s="14" t="n">
        <f aca="false">MATCH(B621,10_Lieux!$A:$A,0)</f>
        <v>134</v>
      </c>
      <c r="W621" s="14" t="n">
        <f aca="false">ROUND(6371*2*ASIN(SQRT(SIN(RADIANS(INDEX(10_Lieux!$F:$F,V621)-INDEX(10_Lieux!$F:$F,U621))/2)^2+COS(RADIANS(INDEX(10_Lieux!$F:$F,U621)))*COS(RADIANS(INDEX(10_Lieux!$F:$F,V621)))*SIN(RADIANS(INDEX(10_Lieux!$G:$G,V621)-INDEX(10_Lieux!$G:$G,U621))/2)^2)),1)</f>
        <v>439.8</v>
      </c>
      <c r="X621" s="14" t="n">
        <f aca="false">ROUND(I621/IF(I621&lt;p_seuil_vitesse,p_vit_lente,p_vit_rapide)*60/15,0)*15</f>
        <v>345</v>
      </c>
      <c r="Y621" s="14" t="n">
        <f aca="false">MAX(IF(INDEX(10_Lieux!$B:$B,U621)&lt;&gt;"Ville",INDEX(10_Lieux!$I:$I,U621),0),IF(INDEX(10_Lieux!$B:$B,V621)&lt;&gt;"Ville",INDEX(10_Lieux!$I:$I,V621),0))</f>
        <v>500</v>
      </c>
      <c r="Z621" s="14" t="str">
        <f aca="false">A621&amp;"|"&amp;B621</f>
        <v>Annecy|Paris-Le Bourget</v>
      </c>
      <c r="AA621" s="14" t="str">
        <f aca="false">IF(I621&lt;p_local,"Local",IF(I621&lt;p_vv_min,"Courte distance",IF(I621&lt;p_tres_long,"Longue distance","Très longue distance")))</f>
        <v>Longue distance</v>
      </c>
    </row>
    <row r="622" customFormat="false" ht="15" hidden="false" customHeight="true" outlineLevel="0" collapsed="false">
      <c r="A622" s="1" t="s">
        <v>743</v>
      </c>
      <c r="B622" s="1" t="s">
        <v>150</v>
      </c>
      <c r="C622" s="1" t="s">
        <v>34</v>
      </c>
      <c r="D622" s="1" t="s">
        <v>653</v>
      </c>
      <c r="E622" s="1" t="s">
        <v>770</v>
      </c>
      <c r="F622" s="14" t="s">
        <v>40</v>
      </c>
      <c r="G622" s="14" t="str">
        <f aca="false">IF(I622&lt;p_local,"Local → page infra",IF(H622&gt;=p_ph1,"Phase 1",IF(H622&gt;=p_ph2,"Phase 2","Phase 3")))</f>
        <v>Phase 3</v>
      </c>
      <c r="H622" s="14" t="n">
        <f aca="false">IF(I622&lt;p_local,0,IF(C622="Aéroport → Aéroport",p_pts_plein,IF(Y622&gt;0,IF(I622&lt;=Y622,p_pts_plein,IF(I622&lt;=p_mult2*Y622,p_pts_moyen,p_pts_r3)),IF(I622&gt;=p_vv_min,p_pts_plein,IF(I622&gt;=p_vv_moy,p_pts_moyen,p_pts_court))))+IF(INDEX(10_Lieux!$D:$D,U622)=1,p_prio1,p_prio2)+IF(INDEX(10_Lieux!$D:$D,V622)=1,p_prio1,p_prio2)+IF(K622="Oui",p_tf,0)+p_hub*((INDEX(10_Lieux!$H:$H,U622)="Hub")+(INDEX(10_Lieux!$H:$H,V622)="Hub"))+IF(OR(INDEX(10_Lieux!$H:$H,U622)="Premium",INDEX(10_Lieux!$H:$H,V622)="Premium"),p_prem,0))</f>
        <v>50</v>
      </c>
      <c r="I622" s="14" t="n">
        <f aca="false">ROUND(W622*p_facteur,0)</f>
        <v>576</v>
      </c>
      <c r="J622" s="14" t="str">
        <f aca="false">IF(X622&lt;60,X622&amp;" min",INT(X622/60)&amp;" h"&amp;IF(MOD(X622,60)=0,""," "&amp;TEXT(MOD(X622,60),"00")))</f>
        <v>6 h</v>
      </c>
      <c r="K622" s="14" t="str">
        <f aca="false">IF(S622&lt;&gt;T622,"Oui","Non")</f>
        <v>Non</v>
      </c>
      <c r="L622" s="14" t="str">
        <f aca="false">IF(AND(INDEX(10_Lieux!$B:$B,U622)="Ville",INDEX(10_Lieux!$B:$B,V622)="Ville"),"/chauffeur-prive/"&amp;INDEX(10_Lieux!$E:$E,U622)&amp;"-"&amp;INDEX(10_Lieux!$E:$E,V622)&amp;"/","/chauffeur-prive/"&amp;INDEX(10_Lieux!$E:$E,U622)&amp;"/"&amp;INDEX(10_Lieux!$E:$E,V622)&amp;"/")</f>
        <v>/chauffeur-prive/aeroport-paris-le-bourget/chambery/</v>
      </c>
      <c r="M622" s="14" t="str">
        <f aca="false">IFERROR(INDEX($L:$L,MATCH(B622&amp;"|"&amp;A622,$Z:$Z,0)),"—")</f>
        <v>/chauffeur-prive/chambery/aeroport-paris-le-bourget/</v>
      </c>
      <c r="N622" s="14" t="str">
        <f aca="false">IF(LEN("Chauffeur privé "&amp;INDEX(10_Lieux!$J:$J,U622)&amp;" → "&amp;INDEX(10_Lieux!$J:$J,V622)&amp;" | 24h/24")&gt;60,"Chauffeur privé "&amp;INDEX(10_Lieux!$J:$J,U622)&amp;" → "&amp;INDEX(10_Lieux!$J:$J,V622),"Chauffeur privé "&amp;INDEX(10_Lieux!$J:$J,U622)&amp;" → "&amp;INDEX(10_Lieux!$J:$J,V622)&amp;" | 24h/24")</f>
        <v>Chauffeur privé Aéroport Paris-Le Bourget → Chambéry</v>
      </c>
      <c r="O622" s="14" t="n">
        <f aca="false">LEN(N622)</f>
        <v>52</v>
      </c>
      <c r="P622" s="14" t="str">
        <f aca="false">"Chauffeur privé "&amp;INDEX(10_Lieux!$K:$K,U622)&amp;" vers "&amp;INDEX(10_Lieux!$L:$L,V622)</f>
        <v>Chauffeur privé de l'aéroport Paris-Le Bourget vers Chambéry</v>
      </c>
      <c r="Q622" s="14" t="str">
        <f aca="false">"Chauffeur privé "&amp;INDEX(10_Lieux!$K:$K,U622)&amp;" vers "&amp;INDEX(10_Lieux!$L:$L,V622)&amp;" : env. "&amp;I622&amp;" km, "&amp;J622&amp;" de route. Devis personnalisé, standard 24h/24 et 7j/7."</f>
        <v>Chauffeur privé de l'aéroport Paris-Le Bourget vers Chambéry : env. 576 km, 6 h de route. Devis personnalisé, standard 24h/24 et 7j/7.</v>
      </c>
      <c r="R622" s="14" t="n">
        <f aca="false">LEN(Q622)</f>
        <v>134</v>
      </c>
      <c r="S622" s="14" t="str">
        <f aca="false">INDEX(10_Lieux!$C:$C,U622)</f>
        <v>France</v>
      </c>
      <c r="T622" s="14" t="str">
        <f aca="false">INDEX(10_Lieux!$C:$C,V622)</f>
        <v>France</v>
      </c>
      <c r="U622" s="14" t="n">
        <f aca="false">MATCH(A622,10_Lieux!$A:$A,0)</f>
        <v>134</v>
      </c>
      <c r="V622" s="14" t="n">
        <f aca="false">MATCH(B622,10_Lieux!$A:$A,0)</f>
        <v>11</v>
      </c>
      <c r="W622" s="14" t="n">
        <f aca="false">ROUND(6371*2*ASIN(SQRT(SIN(RADIANS(INDEX(10_Lieux!$F:$F,V622)-INDEX(10_Lieux!$F:$F,U622))/2)^2+COS(RADIANS(INDEX(10_Lieux!$F:$F,U622)))*COS(RADIANS(INDEX(10_Lieux!$F:$F,V622)))*SIN(RADIANS(INDEX(10_Lieux!$G:$G,V622)-INDEX(10_Lieux!$G:$G,U622))/2)^2)),1)</f>
        <v>460.5</v>
      </c>
      <c r="X622" s="14" t="n">
        <f aca="false">ROUND(I622/IF(I622&lt;p_seuil_vitesse,p_vit_lente,p_vit_rapide)*60/15,0)*15</f>
        <v>360</v>
      </c>
      <c r="Y622" s="14" t="n">
        <f aca="false">MAX(IF(INDEX(10_Lieux!$B:$B,U622)&lt;&gt;"Ville",INDEX(10_Lieux!$I:$I,U622),0),IF(INDEX(10_Lieux!$B:$B,V622)&lt;&gt;"Ville",INDEX(10_Lieux!$I:$I,V622),0))</f>
        <v>500</v>
      </c>
      <c r="Z622" s="14" t="str">
        <f aca="false">A622&amp;"|"&amp;B622</f>
        <v>Paris-Le Bourget|Chambéry</v>
      </c>
      <c r="AA622" s="14" t="str">
        <f aca="false">IF(I622&lt;p_local,"Local",IF(I622&lt;p_vv_min,"Courte distance",IF(I622&lt;p_tres_long,"Longue distance","Très longue distance")))</f>
        <v>Longue distance</v>
      </c>
    </row>
    <row r="623" customFormat="false" ht="15" hidden="false" customHeight="true" outlineLevel="0" collapsed="false">
      <c r="A623" s="1" t="s">
        <v>150</v>
      </c>
      <c r="B623" s="1" t="s">
        <v>743</v>
      </c>
      <c r="C623" s="1" t="s">
        <v>35</v>
      </c>
      <c r="D623" s="1" t="s">
        <v>653</v>
      </c>
      <c r="E623" s="1" t="s">
        <v>771</v>
      </c>
      <c r="F623" s="14" t="s">
        <v>40</v>
      </c>
      <c r="G623" s="14" t="str">
        <f aca="false">IF(I623&lt;p_local,"Local → page infra",IF(H623&gt;=p_ph1,"Phase 1",IF(H623&gt;=p_ph2,"Phase 2","Phase 3")))</f>
        <v>Phase 3</v>
      </c>
      <c r="H623" s="14" t="n">
        <f aca="false">IF(I623&lt;p_local,0,IF(C623="Aéroport → Aéroport",p_pts_plein,IF(Y623&gt;0,IF(I623&lt;=Y623,p_pts_plein,IF(I623&lt;=p_mult2*Y623,p_pts_moyen,p_pts_r3)),IF(I623&gt;=p_vv_min,p_pts_plein,IF(I623&gt;=p_vv_moy,p_pts_moyen,p_pts_court))))+IF(INDEX(10_Lieux!$D:$D,U623)=1,p_prio1,p_prio2)+IF(INDEX(10_Lieux!$D:$D,V623)=1,p_prio1,p_prio2)+IF(K623="Oui",p_tf,0)+p_hub*((INDEX(10_Lieux!$H:$H,U623)="Hub")+(INDEX(10_Lieux!$H:$H,V623)="Hub"))+IF(OR(INDEX(10_Lieux!$H:$H,U623)="Premium",INDEX(10_Lieux!$H:$H,V623)="Premium"),p_prem,0))</f>
        <v>50</v>
      </c>
      <c r="I623" s="14" t="n">
        <f aca="false">ROUND(W623*p_facteur,0)</f>
        <v>576</v>
      </c>
      <c r="J623" s="14" t="str">
        <f aca="false">IF(X623&lt;60,X623&amp;" min",INT(X623/60)&amp;" h"&amp;IF(MOD(X623,60)=0,""," "&amp;TEXT(MOD(X623,60),"00")))</f>
        <v>6 h</v>
      </c>
      <c r="K623" s="14" t="str">
        <f aca="false">IF(S623&lt;&gt;T623,"Oui","Non")</f>
        <v>Non</v>
      </c>
      <c r="L623" s="14" t="str">
        <f aca="false">IF(AND(INDEX(10_Lieux!$B:$B,U623)="Ville",INDEX(10_Lieux!$B:$B,V623)="Ville"),"/chauffeur-prive/"&amp;INDEX(10_Lieux!$E:$E,U623)&amp;"-"&amp;INDEX(10_Lieux!$E:$E,V623)&amp;"/","/chauffeur-prive/"&amp;INDEX(10_Lieux!$E:$E,U623)&amp;"/"&amp;INDEX(10_Lieux!$E:$E,V623)&amp;"/")</f>
        <v>/chauffeur-prive/chambery/aeroport-paris-le-bourget/</v>
      </c>
      <c r="M623" s="14" t="str">
        <f aca="false">IFERROR(INDEX($L:$L,MATCH(B623&amp;"|"&amp;A623,$Z:$Z,0)),"—")</f>
        <v>/chauffeur-prive/aeroport-paris-le-bourget/chambery/</v>
      </c>
      <c r="N623" s="14" t="str">
        <f aca="false">IF(LEN("Chauffeur privé "&amp;INDEX(10_Lieux!$J:$J,U623)&amp;" → "&amp;INDEX(10_Lieux!$J:$J,V623)&amp;" | 24h/24")&gt;60,"Chauffeur privé "&amp;INDEX(10_Lieux!$J:$J,U623)&amp;" → "&amp;INDEX(10_Lieux!$J:$J,V623),"Chauffeur privé "&amp;INDEX(10_Lieux!$J:$J,U623)&amp;" → "&amp;INDEX(10_Lieux!$J:$J,V623)&amp;" | 24h/24")</f>
        <v>Chauffeur privé Chambéry → Aéroport Paris-Le Bourget</v>
      </c>
      <c r="O623" s="14" t="n">
        <f aca="false">LEN(N623)</f>
        <v>52</v>
      </c>
      <c r="P623" s="14" t="str">
        <f aca="false">"Chauffeur privé "&amp;INDEX(10_Lieux!$K:$K,U623)&amp;" vers "&amp;INDEX(10_Lieux!$L:$L,V623)</f>
        <v>Chauffeur privé de Chambéry vers l'aéroport Paris-Le Bourget</v>
      </c>
      <c r="Q623" s="14" t="str">
        <f aca="false">"Chauffeur privé "&amp;INDEX(10_Lieux!$K:$K,U623)&amp;" vers "&amp;INDEX(10_Lieux!$L:$L,V623)&amp;" : env. "&amp;I623&amp;" km, "&amp;J623&amp;" de route. Devis personnalisé, standard 24h/24 et 7j/7."</f>
        <v>Chauffeur privé de Chambéry vers l'aéroport Paris-Le Bourget : env. 576 km, 6 h de route. Devis personnalisé, standard 24h/24 et 7j/7.</v>
      </c>
      <c r="R623" s="14" t="n">
        <f aca="false">LEN(Q623)</f>
        <v>134</v>
      </c>
      <c r="S623" s="14" t="str">
        <f aca="false">INDEX(10_Lieux!$C:$C,U623)</f>
        <v>France</v>
      </c>
      <c r="T623" s="14" t="str">
        <f aca="false">INDEX(10_Lieux!$C:$C,V623)</f>
        <v>France</v>
      </c>
      <c r="U623" s="14" t="n">
        <f aca="false">MATCH(A623,10_Lieux!$A:$A,0)</f>
        <v>11</v>
      </c>
      <c r="V623" s="14" t="n">
        <f aca="false">MATCH(B623,10_Lieux!$A:$A,0)</f>
        <v>134</v>
      </c>
      <c r="W623" s="14" t="n">
        <f aca="false">ROUND(6371*2*ASIN(SQRT(SIN(RADIANS(INDEX(10_Lieux!$F:$F,V623)-INDEX(10_Lieux!$F:$F,U623))/2)^2+COS(RADIANS(INDEX(10_Lieux!$F:$F,U623)))*COS(RADIANS(INDEX(10_Lieux!$F:$F,V623)))*SIN(RADIANS(INDEX(10_Lieux!$G:$G,V623)-INDEX(10_Lieux!$G:$G,U623))/2)^2)),1)</f>
        <v>460.5</v>
      </c>
      <c r="X623" s="14" t="n">
        <f aca="false">ROUND(I623/IF(I623&lt;p_seuil_vitesse,p_vit_lente,p_vit_rapide)*60/15,0)*15</f>
        <v>360</v>
      </c>
      <c r="Y623" s="14" t="n">
        <f aca="false">MAX(IF(INDEX(10_Lieux!$B:$B,U623)&lt;&gt;"Ville",INDEX(10_Lieux!$I:$I,U623),0),IF(INDEX(10_Lieux!$B:$B,V623)&lt;&gt;"Ville",INDEX(10_Lieux!$I:$I,V623),0))</f>
        <v>500</v>
      </c>
      <c r="Z623" s="14" t="str">
        <f aca="false">A623&amp;"|"&amp;B623</f>
        <v>Chambéry|Paris-Le Bourget</v>
      </c>
      <c r="AA623" s="14" t="str">
        <f aca="false">IF(I623&lt;p_local,"Local",IF(I623&lt;p_vv_min,"Courte distance",IF(I623&lt;p_tres_long,"Longue distance","Très longue distance")))</f>
        <v>Longue distance</v>
      </c>
    </row>
    <row r="624" customFormat="false" ht="15" hidden="false" customHeight="true" outlineLevel="0" collapsed="false">
      <c r="A624" s="1" t="s">
        <v>743</v>
      </c>
      <c r="B624" s="1" t="s">
        <v>152</v>
      </c>
      <c r="C624" s="1" t="s">
        <v>34</v>
      </c>
      <c r="D624" s="1" t="s">
        <v>653</v>
      </c>
      <c r="E624" s="1" t="s">
        <v>772</v>
      </c>
      <c r="F624" s="14" t="s">
        <v>40</v>
      </c>
      <c r="G624" s="14" t="str">
        <f aca="false">IF(I624&lt;p_local,"Local → page infra",IF(H624&gt;=p_ph1,"Phase 1",IF(H624&gt;=p_ph2,"Phase 2","Phase 3")))</f>
        <v>Phase 2</v>
      </c>
      <c r="H624" s="14" t="n">
        <f aca="false">IF(I624&lt;p_local,0,IF(C624="Aéroport → Aéroport",p_pts_plein,IF(Y624&gt;0,IF(I624&lt;=Y624,p_pts_plein,IF(I624&lt;=p_mult2*Y624,p_pts_moyen,p_pts_r3)),IF(I624&gt;=p_vv_min,p_pts_plein,IF(I624&gt;=p_vv_moy,p_pts_moyen,p_pts_court))))+IF(INDEX(10_Lieux!$D:$D,U624)=1,p_prio1,p_prio2)+IF(INDEX(10_Lieux!$D:$D,V624)=1,p_prio1,p_prio2)+IF(K624="Oui",p_tf,0)+p_hub*((INDEX(10_Lieux!$H:$H,U624)="Hub")+(INDEX(10_Lieux!$H:$H,V624)="Hub"))+IF(OR(INDEX(10_Lieux!$H:$H,U624)="Premium",INDEX(10_Lieux!$H:$H,V624)="Premium"),p_prem,0))</f>
        <v>75</v>
      </c>
      <c r="I624" s="14" t="n">
        <f aca="false">ROUND(W624*p_facteur,0)</f>
        <v>518</v>
      </c>
      <c r="J624" s="14" t="str">
        <f aca="false">IF(X624&lt;60,X624&amp;" min",INT(X624/60)&amp;" h"&amp;IF(MOD(X624,60)=0,""," "&amp;TEXT(MOD(X624,60),"00")))</f>
        <v>5 h 30</v>
      </c>
      <c r="K624" s="14" t="str">
        <f aca="false">IF(S624&lt;&gt;T624,"Oui","Non")</f>
        <v>Oui</v>
      </c>
      <c r="L624" s="14" t="str">
        <f aca="false">IF(AND(INDEX(10_Lieux!$B:$B,U624)="Ville",INDEX(10_Lieux!$B:$B,V624)="Ville"),"/chauffeur-prive/"&amp;INDEX(10_Lieux!$E:$E,U624)&amp;"-"&amp;INDEX(10_Lieux!$E:$E,V624)&amp;"/","/chauffeur-prive/"&amp;INDEX(10_Lieux!$E:$E,U624)&amp;"/"&amp;INDEX(10_Lieux!$E:$E,V624)&amp;"/")</f>
        <v>/chauffeur-prive/aeroport-paris-le-bourget/geneve/</v>
      </c>
      <c r="M624" s="14" t="str">
        <f aca="false">IFERROR(INDEX($L:$L,MATCH(B624&amp;"|"&amp;A624,$Z:$Z,0)),"—")</f>
        <v>/chauffeur-prive/geneve/aeroport-paris-le-bourget/</v>
      </c>
      <c r="N624" s="14" t="str">
        <f aca="false">IF(LEN("Chauffeur privé "&amp;INDEX(10_Lieux!$J:$J,U624)&amp;" → "&amp;INDEX(10_Lieux!$J:$J,V624)&amp;" | 24h/24")&gt;60,"Chauffeur privé "&amp;INDEX(10_Lieux!$J:$J,U624)&amp;" → "&amp;INDEX(10_Lieux!$J:$J,V624),"Chauffeur privé "&amp;INDEX(10_Lieux!$J:$J,U624)&amp;" → "&amp;INDEX(10_Lieux!$J:$J,V624)&amp;" | 24h/24")</f>
        <v>Chauffeur privé Aéroport Paris-Le Bourget → Genève | 24h/24</v>
      </c>
      <c r="O624" s="14" t="n">
        <f aca="false">LEN(N624)</f>
        <v>59</v>
      </c>
      <c r="P624" s="14" t="str">
        <f aca="false">"Chauffeur privé "&amp;INDEX(10_Lieux!$K:$K,U624)&amp;" vers "&amp;INDEX(10_Lieux!$L:$L,V624)</f>
        <v>Chauffeur privé de l'aéroport Paris-Le Bourget vers Genève</v>
      </c>
      <c r="Q624" s="14" t="str">
        <f aca="false">"Chauffeur privé "&amp;INDEX(10_Lieux!$K:$K,U624)&amp;" vers "&amp;INDEX(10_Lieux!$L:$L,V624)&amp;" : env. "&amp;I624&amp;" km, "&amp;J624&amp;" de route. Devis personnalisé, standard 24h/24 et 7j/7."</f>
        <v>Chauffeur privé de l'aéroport Paris-Le Bourget vers Genève : env. 518 km, 5 h 30 de route. Devis personnalisé, standard 24h/24 et 7j/7.</v>
      </c>
      <c r="R624" s="14" t="n">
        <f aca="false">LEN(Q624)</f>
        <v>135</v>
      </c>
      <c r="S624" s="14" t="str">
        <f aca="false">INDEX(10_Lieux!$C:$C,U624)</f>
        <v>France</v>
      </c>
      <c r="T624" s="14" t="str">
        <f aca="false">INDEX(10_Lieux!$C:$C,V624)</f>
        <v>Suisse</v>
      </c>
      <c r="U624" s="14" t="n">
        <f aca="false">MATCH(A624,10_Lieux!$A:$A,0)</f>
        <v>134</v>
      </c>
      <c r="V624" s="14" t="n">
        <f aca="false">MATCH(B624,10_Lieux!$A:$A,0)</f>
        <v>111</v>
      </c>
      <c r="W624" s="14" t="n">
        <f aca="false">ROUND(6371*2*ASIN(SQRT(SIN(RADIANS(INDEX(10_Lieux!$F:$F,V624)-INDEX(10_Lieux!$F:$F,U624))/2)^2+COS(RADIANS(INDEX(10_Lieux!$F:$F,U624)))*COS(RADIANS(INDEX(10_Lieux!$F:$F,V624)))*SIN(RADIANS(INDEX(10_Lieux!$G:$G,V624)-INDEX(10_Lieux!$G:$G,U624))/2)^2)),1)</f>
        <v>414.2</v>
      </c>
      <c r="X624" s="14" t="n">
        <f aca="false">ROUND(I624/IF(I624&lt;p_seuil_vitesse,p_vit_lente,p_vit_rapide)*60/15,0)*15</f>
        <v>330</v>
      </c>
      <c r="Y624" s="14" t="n">
        <f aca="false">MAX(IF(INDEX(10_Lieux!$B:$B,U624)&lt;&gt;"Ville",INDEX(10_Lieux!$I:$I,U624),0),IF(INDEX(10_Lieux!$B:$B,V624)&lt;&gt;"Ville",INDEX(10_Lieux!$I:$I,V624),0))</f>
        <v>500</v>
      </c>
      <c r="Z624" s="14" t="str">
        <f aca="false">A624&amp;"|"&amp;B624</f>
        <v>Paris-Le Bourget|Genève</v>
      </c>
      <c r="AA624" s="14" t="str">
        <f aca="false">IF(I624&lt;p_local,"Local",IF(I624&lt;p_vv_min,"Courte distance",IF(I624&lt;p_tres_long,"Longue distance","Très longue distance")))</f>
        <v>Longue distance</v>
      </c>
    </row>
    <row r="625" customFormat="false" ht="15" hidden="false" customHeight="true" outlineLevel="0" collapsed="false">
      <c r="A625" s="1" t="s">
        <v>152</v>
      </c>
      <c r="B625" s="1" t="s">
        <v>743</v>
      </c>
      <c r="C625" s="1" t="s">
        <v>35</v>
      </c>
      <c r="D625" s="1" t="s">
        <v>653</v>
      </c>
      <c r="E625" s="1" t="s">
        <v>773</v>
      </c>
      <c r="F625" s="14" t="s">
        <v>40</v>
      </c>
      <c r="G625" s="14" t="str">
        <f aca="false">IF(I625&lt;p_local,"Local → page infra",IF(H625&gt;=p_ph1,"Phase 1",IF(H625&gt;=p_ph2,"Phase 2","Phase 3")))</f>
        <v>Phase 2</v>
      </c>
      <c r="H625" s="14" t="n">
        <f aca="false">IF(I625&lt;p_local,0,IF(C625="Aéroport → Aéroport",p_pts_plein,IF(Y625&gt;0,IF(I625&lt;=Y625,p_pts_plein,IF(I625&lt;=p_mult2*Y625,p_pts_moyen,p_pts_r3)),IF(I625&gt;=p_vv_min,p_pts_plein,IF(I625&gt;=p_vv_moy,p_pts_moyen,p_pts_court))))+IF(INDEX(10_Lieux!$D:$D,U625)=1,p_prio1,p_prio2)+IF(INDEX(10_Lieux!$D:$D,V625)=1,p_prio1,p_prio2)+IF(K625="Oui",p_tf,0)+p_hub*((INDEX(10_Lieux!$H:$H,U625)="Hub")+(INDEX(10_Lieux!$H:$H,V625)="Hub"))+IF(OR(INDEX(10_Lieux!$H:$H,U625)="Premium",INDEX(10_Lieux!$H:$H,V625)="Premium"),p_prem,0))</f>
        <v>75</v>
      </c>
      <c r="I625" s="14" t="n">
        <f aca="false">ROUND(W625*p_facteur,0)</f>
        <v>518</v>
      </c>
      <c r="J625" s="14" t="str">
        <f aca="false">IF(X625&lt;60,X625&amp;" min",INT(X625/60)&amp;" h"&amp;IF(MOD(X625,60)=0,""," "&amp;TEXT(MOD(X625,60),"00")))</f>
        <v>5 h 30</v>
      </c>
      <c r="K625" s="14" t="str">
        <f aca="false">IF(S625&lt;&gt;T625,"Oui","Non")</f>
        <v>Oui</v>
      </c>
      <c r="L625" s="14" t="str">
        <f aca="false">IF(AND(INDEX(10_Lieux!$B:$B,U625)="Ville",INDEX(10_Lieux!$B:$B,V625)="Ville"),"/chauffeur-prive/"&amp;INDEX(10_Lieux!$E:$E,U625)&amp;"-"&amp;INDEX(10_Lieux!$E:$E,V625)&amp;"/","/chauffeur-prive/"&amp;INDEX(10_Lieux!$E:$E,U625)&amp;"/"&amp;INDEX(10_Lieux!$E:$E,V625)&amp;"/")</f>
        <v>/chauffeur-prive/geneve/aeroport-paris-le-bourget/</v>
      </c>
      <c r="M625" s="14" t="str">
        <f aca="false">IFERROR(INDEX($L:$L,MATCH(B625&amp;"|"&amp;A625,$Z:$Z,0)),"—")</f>
        <v>/chauffeur-prive/aeroport-paris-le-bourget/geneve/</v>
      </c>
      <c r="N625" s="14" t="str">
        <f aca="false">IF(LEN("Chauffeur privé "&amp;INDEX(10_Lieux!$J:$J,U625)&amp;" → "&amp;INDEX(10_Lieux!$J:$J,V625)&amp;" | 24h/24")&gt;60,"Chauffeur privé "&amp;INDEX(10_Lieux!$J:$J,U625)&amp;" → "&amp;INDEX(10_Lieux!$J:$J,V625),"Chauffeur privé "&amp;INDEX(10_Lieux!$J:$J,U625)&amp;" → "&amp;INDEX(10_Lieux!$J:$J,V625)&amp;" | 24h/24")</f>
        <v>Chauffeur privé Genève → Aéroport Paris-Le Bourget | 24h/24</v>
      </c>
      <c r="O625" s="14" t="n">
        <f aca="false">LEN(N625)</f>
        <v>59</v>
      </c>
      <c r="P625" s="14" t="str">
        <f aca="false">"Chauffeur privé "&amp;INDEX(10_Lieux!$K:$K,U625)&amp;" vers "&amp;INDEX(10_Lieux!$L:$L,V625)</f>
        <v>Chauffeur privé de Genève vers l'aéroport Paris-Le Bourget</v>
      </c>
      <c r="Q625" s="14" t="str">
        <f aca="false">"Chauffeur privé "&amp;INDEX(10_Lieux!$K:$K,U625)&amp;" vers "&amp;INDEX(10_Lieux!$L:$L,V625)&amp;" : env. "&amp;I625&amp;" km, "&amp;J625&amp;" de route. Devis personnalisé, standard 24h/24 et 7j/7."</f>
        <v>Chauffeur privé de Genève vers l'aéroport Paris-Le Bourget : env. 518 km, 5 h 30 de route. Devis personnalisé, standard 24h/24 et 7j/7.</v>
      </c>
      <c r="R625" s="14" t="n">
        <f aca="false">LEN(Q625)</f>
        <v>135</v>
      </c>
      <c r="S625" s="14" t="str">
        <f aca="false">INDEX(10_Lieux!$C:$C,U625)</f>
        <v>Suisse</v>
      </c>
      <c r="T625" s="14" t="str">
        <f aca="false">INDEX(10_Lieux!$C:$C,V625)</f>
        <v>France</v>
      </c>
      <c r="U625" s="14" t="n">
        <f aca="false">MATCH(A625,10_Lieux!$A:$A,0)</f>
        <v>111</v>
      </c>
      <c r="V625" s="14" t="n">
        <f aca="false">MATCH(B625,10_Lieux!$A:$A,0)</f>
        <v>134</v>
      </c>
      <c r="W625" s="14" t="n">
        <f aca="false">ROUND(6371*2*ASIN(SQRT(SIN(RADIANS(INDEX(10_Lieux!$F:$F,V625)-INDEX(10_Lieux!$F:$F,U625))/2)^2+COS(RADIANS(INDEX(10_Lieux!$F:$F,U625)))*COS(RADIANS(INDEX(10_Lieux!$F:$F,V625)))*SIN(RADIANS(INDEX(10_Lieux!$G:$G,V625)-INDEX(10_Lieux!$G:$G,U625))/2)^2)),1)</f>
        <v>414.2</v>
      </c>
      <c r="X625" s="14" t="n">
        <f aca="false">ROUND(I625/IF(I625&lt;p_seuil_vitesse,p_vit_lente,p_vit_rapide)*60/15,0)*15</f>
        <v>330</v>
      </c>
      <c r="Y625" s="14" t="n">
        <f aca="false">MAX(IF(INDEX(10_Lieux!$B:$B,U625)&lt;&gt;"Ville",INDEX(10_Lieux!$I:$I,U625),0),IF(INDEX(10_Lieux!$B:$B,V625)&lt;&gt;"Ville",INDEX(10_Lieux!$I:$I,V625),0))</f>
        <v>500</v>
      </c>
      <c r="Z625" s="14" t="str">
        <f aca="false">A625&amp;"|"&amp;B625</f>
        <v>Genève|Paris-Le Bourget</v>
      </c>
      <c r="AA625" s="14" t="str">
        <f aca="false">IF(I625&lt;p_local,"Local",IF(I625&lt;p_vv_min,"Courte distance",IF(I625&lt;p_tres_long,"Longue distance","Très longue distance")))</f>
        <v>Longue distance</v>
      </c>
    </row>
    <row r="626" customFormat="false" ht="15" hidden="false" customHeight="true" outlineLevel="0" collapsed="false">
      <c r="A626" s="1" t="s">
        <v>743</v>
      </c>
      <c r="B626" s="1" t="s">
        <v>154</v>
      </c>
      <c r="C626" s="1" t="s">
        <v>34</v>
      </c>
      <c r="D626" s="1" t="s">
        <v>653</v>
      </c>
      <c r="E626" s="1" t="s">
        <v>774</v>
      </c>
      <c r="F626" s="14" t="s">
        <v>40</v>
      </c>
      <c r="G626" s="14" t="str">
        <f aca="false">IF(I626&lt;p_local,"Local → page infra",IF(H626&gt;=p_ph1,"Phase 1",IF(H626&gt;=p_ph2,"Phase 2","Phase 3")))</f>
        <v>Phase 2</v>
      </c>
      <c r="H626" s="14" t="n">
        <f aca="false">IF(I626&lt;p_local,0,IF(C626="Aéroport → Aéroport",p_pts_plein,IF(Y626&gt;0,IF(I626&lt;=Y626,p_pts_plein,IF(I626&lt;=p_mult2*Y626,p_pts_moyen,p_pts_r3)),IF(I626&gt;=p_vv_min,p_pts_plein,IF(I626&gt;=p_vv_moy,p_pts_moyen,p_pts_court))))+IF(INDEX(10_Lieux!$D:$D,U626)=1,p_prio1,p_prio2)+IF(INDEX(10_Lieux!$D:$D,V626)=1,p_prio1,p_prio2)+IF(K626="Oui",p_tf,0)+p_hub*((INDEX(10_Lieux!$H:$H,U626)="Hub")+(INDEX(10_Lieux!$H:$H,V626)="Hub"))+IF(OR(INDEX(10_Lieux!$H:$H,U626)="Premium",INDEX(10_Lieux!$H:$H,V626)="Premium"),p_prem,0))</f>
        <v>65</v>
      </c>
      <c r="I626" s="14" t="n">
        <f aca="false">ROUND(W626*p_facteur,0)</f>
        <v>519</v>
      </c>
      <c r="J626" s="14" t="str">
        <f aca="false">IF(X626&lt;60,X626&amp;" min",INT(X626/60)&amp;" h"&amp;IF(MOD(X626,60)=0,""," "&amp;TEXT(MOD(X626,60),"00")))</f>
        <v>5 h 30</v>
      </c>
      <c r="K626" s="14" t="str">
        <f aca="false">IF(S626&lt;&gt;T626,"Oui","Non")</f>
        <v>Oui</v>
      </c>
      <c r="L626" s="14" t="str">
        <f aca="false">IF(AND(INDEX(10_Lieux!$B:$B,U626)="Ville",INDEX(10_Lieux!$B:$B,V626)="Ville"),"/chauffeur-prive/"&amp;INDEX(10_Lieux!$E:$E,U626)&amp;"-"&amp;INDEX(10_Lieux!$E:$E,V626)&amp;"/","/chauffeur-prive/"&amp;INDEX(10_Lieux!$E:$E,U626)&amp;"/"&amp;INDEX(10_Lieux!$E:$E,V626)&amp;"/")</f>
        <v>/chauffeur-prive/aeroport-paris-le-bourget/lausanne/</v>
      </c>
      <c r="M626" s="14" t="str">
        <f aca="false">IFERROR(INDEX($L:$L,MATCH(B626&amp;"|"&amp;A626,$Z:$Z,0)),"—")</f>
        <v>/chauffeur-prive/lausanne/aeroport-paris-le-bourget/</v>
      </c>
      <c r="N626" s="14" t="str">
        <f aca="false">IF(LEN("Chauffeur privé "&amp;INDEX(10_Lieux!$J:$J,U626)&amp;" → "&amp;INDEX(10_Lieux!$J:$J,V626)&amp;" | 24h/24")&gt;60,"Chauffeur privé "&amp;INDEX(10_Lieux!$J:$J,U626)&amp;" → "&amp;INDEX(10_Lieux!$J:$J,V626),"Chauffeur privé "&amp;INDEX(10_Lieux!$J:$J,U626)&amp;" → "&amp;INDEX(10_Lieux!$J:$J,V626)&amp;" | 24h/24")</f>
        <v>Chauffeur privé Aéroport Paris-Le Bourget → Lausanne</v>
      </c>
      <c r="O626" s="14" t="n">
        <f aca="false">LEN(N626)</f>
        <v>52</v>
      </c>
      <c r="P626" s="14" t="str">
        <f aca="false">"Chauffeur privé "&amp;INDEX(10_Lieux!$K:$K,U626)&amp;" vers "&amp;INDEX(10_Lieux!$L:$L,V626)</f>
        <v>Chauffeur privé de l'aéroport Paris-Le Bourget vers Lausanne</v>
      </c>
      <c r="Q626" s="14" t="str">
        <f aca="false">"Chauffeur privé "&amp;INDEX(10_Lieux!$K:$K,U626)&amp;" vers "&amp;INDEX(10_Lieux!$L:$L,V626)&amp;" : env. "&amp;I626&amp;" km, "&amp;J626&amp;" de route. Devis personnalisé, standard 24h/24 et 7j/7."</f>
        <v>Chauffeur privé de l'aéroport Paris-Le Bourget vers Lausanne : env. 519 km, 5 h 30 de route. Devis personnalisé, standard 24h/24 et 7j/7.</v>
      </c>
      <c r="R626" s="14" t="n">
        <f aca="false">LEN(Q626)</f>
        <v>137</v>
      </c>
      <c r="S626" s="14" t="str">
        <f aca="false">INDEX(10_Lieux!$C:$C,U626)</f>
        <v>France</v>
      </c>
      <c r="T626" s="14" t="str">
        <f aca="false">INDEX(10_Lieux!$C:$C,V626)</f>
        <v>Suisse</v>
      </c>
      <c r="U626" s="14" t="n">
        <f aca="false">MATCH(A626,10_Lieux!$A:$A,0)</f>
        <v>134</v>
      </c>
      <c r="V626" s="14" t="n">
        <f aca="false">MATCH(B626,10_Lieux!$A:$A,0)</f>
        <v>112</v>
      </c>
      <c r="W626" s="14" t="n">
        <f aca="false">ROUND(6371*2*ASIN(SQRT(SIN(RADIANS(INDEX(10_Lieux!$F:$F,V626)-INDEX(10_Lieux!$F:$F,U626))/2)^2+COS(RADIANS(INDEX(10_Lieux!$F:$F,U626)))*COS(RADIANS(INDEX(10_Lieux!$F:$F,V626)))*SIN(RADIANS(INDEX(10_Lieux!$G:$G,V626)-INDEX(10_Lieux!$G:$G,U626))/2)^2)),1)</f>
        <v>415.1</v>
      </c>
      <c r="X626" s="14" t="n">
        <f aca="false">ROUND(I626/IF(I626&lt;p_seuil_vitesse,p_vit_lente,p_vit_rapide)*60/15,0)*15</f>
        <v>330</v>
      </c>
      <c r="Y626" s="14" t="n">
        <f aca="false">MAX(IF(INDEX(10_Lieux!$B:$B,U626)&lt;&gt;"Ville",INDEX(10_Lieux!$I:$I,U626),0),IF(INDEX(10_Lieux!$B:$B,V626)&lt;&gt;"Ville",INDEX(10_Lieux!$I:$I,V626),0))</f>
        <v>500</v>
      </c>
      <c r="Z626" s="14" t="str">
        <f aca="false">A626&amp;"|"&amp;B626</f>
        <v>Paris-Le Bourget|Lausanne</v>
      </c>
      <c r="AA626" s="14" t="str">
        <f aca="false">IF(I626&lt;p_local,"Local",IF(I626&lt;p_vv_min,"Courte distance",IF(I626&lt;p_tres_long,"Longue distance","Très longue distance")))</f>
        <v>Longue distance</v>
      </c>
    </row>
    <row r="627" customFormat="false" ht="15" hidden="false" customHeight="true" outlineLevel="0" collapsed="false">
      <c r="A627" s="1" t="s">
        <v>154</v>
      </c>
      <c r="B627" s="1" t="s">
        <v>743</v>
      </c>
      <c r="C627" s="1" t="s">
        <v>35</v>
      </c>
      <c r="D627" s="1" t="s">
        <v>653</v>
      </c>
      <c r="E627" s="1" t="s">
        <v>775</v>
      </c>
      <c r="F627" s="14" t="s">
        <v>40</v>
      </c>
      <c r="G627" s="14" t="str">
        <f aca="false">IF(I627&lt;p_local,"Local → page infra",IF(H627&gt;=p_ph1,"Phase 1",IF(H627&gt;=p_ph2,"Phase 2","Phase 3")))</f>
        <v>Phase 2</v>
      </c>
      <c r="H627" s="14" t="n">
        <f aca="false">IF(I627&lt;p_local,0,IF(C627="Aéroport → Aéroport",p_pts_plein,IF(Y627&gt;0,IF(I627&lt;=Y627,p_pts_plein,IF(I627&lt;=p_mult2*Y627,p_pts_moyen,p_pts_r3)),IF(I627&gt;=p_vv_min,p_pts_plein,IF(I627&gt;=p_vv_moy,p_pts_moyen,p_pts_court))))+IF(INDEX(10_Lieux!$D:$D,U627)=1,p_prio1,p_prio2)+IF(INDEX(10_Lieux!$D:$D,V627)=1,p_prio1,p_prio2)+IF(K627="Oui",p_tf,0)+p_hub*((INDEX(10_Lieux!$H:$H,U627)="Hub")+(INDEX(10_Lieux!$H:$H,V627)="Hub"))+IF(OR(INDEX(10_Lieux!$H:$H,U627)="Premium",INDEX(10_Lieux!$H:$H,V627)="Premium"),p_prem,0))</f>
        <v>65</v>
      </c>
      <c r="I627" s="14" t="n">
        <f aca="false">ROUND(W627*p_facteur,0)</f>
        <v>519</v>
      </c>
      <c r="J627" s="14" t="str">
        <f aca="false">IF(X627&lt;60,X627&amp;" min",INT(X627/60)&amp;" h"&amp;IF(MOD(X627,60)=0,""," "&amp;TEXT(MOD(X627,60),"00")))</f>
        <v>5 h 30</v>
      </c>
      <c r="K627" s="14" t="str">
        <f aca="false">IF(S627&lt;&gt;T627,"Oui","Non")</f>
        <v>Oui</v>
      </c>
      <c r="L627" s="14" t="str">
        <f aca="false">IF(AND(INDEX(10_Lieux!$B:$B,U627)="Ville",INDEX(10_Lieux!$B:$B,V627)="Ville"),"/chauffeur-prive/"&amp;INDEX(10_Lieux!$E:$E,U627)&amp;"-"&amp;INDEX(10_Lieux!$E:$E,V627)&amp;"/","/chauffeur-prive/"&amp;INDEX(10_Lieux!$E:$E,U627)&amp;"/"&amp;INDEX(10_Lieux!$E:$E,V627)&amp;"/")</f>
        <v>/chauffeur-prive/lausanne/aeroport-paris-le-bourget/</v>
      </c>
      <c r="M627" s="14" t="str">
        <f aca="false">IFERROR(INDEX($L:$L,MATCH(B627&amp;"|"&amp;A627,$Z:$Z,0)),"—")</f>
        <v>/chauffeur-prive/aeroport-paris-le-bourget/lausanne/</v>
      </c>
      <c r="N627" s="14" t="str">
        <f aca="false">IF(LEN("Chauffeur privé "&amp;INDEX(10_Lieux!$J:$J,U627)&amp;" → "&amp;INDEX(10_Lieux!$J:$J,V627)&amp;" | 24h/24")&gt;60,"Chauffeur privé "&amp;INDEX(10_Lieux!$J:$J,U627)&amp;" → "&amp;INDEX(10_Lieux!$J:$J,V627),"Chauffeur privé "&amp;INDEX(10_Lieux!$J:$J,U627)&amp;" → "&amp;INDEX(10_Lieux!$J:$J,V627)&amp;" | 24h/24")</f>
        <v>Chauffeur privé Lausanne → Aéroport Paris-Le Bourget</v>
      </c>
      <c r="O627" s="14" t="n">
        <f aca="false">LEN(N627)</f>
        <v>52</v>
      </c>
      <c r="P627" s="14" t="str">
        <f aca="false">"Chauffeur privé "&amp;INDEX(10_Lieux!$K:$K,U627)&amp;" vers "&amp;INDEX(10_Lieux!$L:$L,V627)</f>
        <v>Chauffeur privé de Lausanne vers l'aéroport Paris-Le Bourget</v>
      </c>
      <c r="Q627" s="14" t="str">
        <f aca="false">"Chauffeur privé "&amp;INDEX(10_Lieux!$K:$K,U627)&amp;" vers "&amp;INDEX(10_Lieux!$L:$L,V627)&amp;" : env. "&amp;I627&amp;" km, "&amp;J627&amp;" de route. Devis personnalisé, standard 24h/24 et 7j/7."</f>
        <v>Chauffeur privé de Lausanne vers l'aéroport Paris-Le Bourget : env. 519 km, 5 h 30 de route. Devis personnalisé, standard 24h/24 et 7j/7.</v>
      </c>
      <c r="R627" s="14" t="n">
        <f aca="false">LEN(Q627)</f>
        <v>137</v>
      </c>
      <c r="S627" s="14" t="str">
        <f aca="false">INDEX(10_Lieux!$C:$C,U627)</f>
        <v>Suisse</v>
      </c>
      <c r="T627" s="14" t="str">
        <f aca="false">INDEX(10_Lieux!$C:$C,V627)</f>
        <v>France</v>
      </c>
      <c r="U627" s="14" t="n">
        <f aca="false">MATCH(A627,10_Lieux!$A:$A,0)</f>
        <v>112</v>
      </c>
      <c r="V627" s="14" t="n">
        <f aca="false">MATCH(B627,10_Lieux!$A:$A,0)</f>
        <v>134</v>
      </c>
      <c r="W627" s="14" t="n">
        <f aca="false">ROUND(6371*2*ASIN(SQRT(SIN(RADIANS(INDEX(10_Lieux!$F:$F,V627)-INDEX(10_Lieux!$F:$F,U627))/2)^2+COS(RADIANS(INDEX(10_Lieux!$F:$F,U627)))*COS(RADIANS(INDEX(10_Lieux!$F:$F,V627)))*SIN(RADIANS(INDEX(10_Lieux!$G:$G,V627)-INDEX(10_Lieux!$G:$G,U627))/2)^2)),1)</f>
        <v>415.1</v>
      </c>
      <c r="X627" s="14" t="n">
        <f aca="false">ROUND(I627/IF(I627&lt;p_seuil_vitesse,p_vit_lente,p_vit_rapide)*60/15,0)*15</f>
        <v>330</v>
      </c>
      <c r="Y627" s="14" t="n">
        <f aca="false">MAX(IF(INDEX(10_Lieux!$B:$B,U627)&lt;&gt;"Ville",INDEX(10_Lieux!$I:$I,U627),0),IF(INDEX(10_Lieux!$B:$B,V627)&lt;&gt;"Ville",INDEX(10_Lieux!$I:$I,V627),0))</f>
        <v>500</v>
      </c>
      <c r="Z627" s="14" t="str">
        <f aca="false">A627&amp;"|"&amp;B627</f>
        <v>Lausanne|Paris-Le Bourget</v>
      </c>
      <c r="AA627" s="14" t="str">
        <f aca="false">IF(I627&lt;p_local,"Local",IF(I627&lt;p_vv_min,"Courte distance",IF(I627&lt;p_tres_long,"Longue distance","Très longue distance")))</f>
        <v>Longue distance</v>
      </c>
    </row>
    <row r="628" customFormat="false" ht="15" hidden="false" customHeight="true" outlineLevel="0" collapsed="false">
      <c r="A628" s="1" t="s">
        <v>743</v>
      </c>
      <c r="B628" s="1" t="s">
        <v>156</v>
      </c>
      <c r="C628" s="1" t="s">
        <v>34</v>
      </c>
      <c r="D628" s="1" t="s">
        <v>653</v>
      </c>
      <c r="E628" s="1" t="s">
        <v>776</v>
      </c>
      <c r="F628" s="14" t="s">
        <v>40</v>
      </c>
      <c r="G628" s="14" t="str">
        <f aca="false">IF(I628&lt;p_local,"Local → page infra",IF(H628&gt;=p_ph1,"Phase 1",IF(H628&gt;=p_ph2,"Phase 2","Phase 3")))</f>
        <v>Phase 1</v>
      </c>
      <c r="H628" s="14" t="n">
        <f aca="false">IF(I628&lt;p_local,0,IF(C628="Aéroport → Aéroport",p_pts_plein,IF(Y628&gt;0,IF(I628&lt;=Y628,p_pts_plein,IF(I628&lt;=p_mult2*Y628,p_pts_moyen,p_pts_r3)),IF(I628&gt;=p_vv_min,p_pts_plein,IF(I628&gt;=p_vv_moy,p_pts_moyen,p_pts_court))))+IF(INDEX(10_Lieux!$D:$D,U628)=1,p_prio1,p_prio2)+IF(INDEX(10_Lieux!$D:$D,V628)=1,p_prio1,p_prio2)+IF(K628="Oui",p_tf,0)+p_hub*((INDEX(10_Lieux!$H:$H,U628)="Hub")+(INDEX(10_Lieux!$H:$H,V628)="Hub"))+IF(OR(INDEX(10_Lieux!$H:$H,U628)="Premium",INDEX(10_Lieux!$H:$H,V628)="Premium"),p_prem,0))</f>
        <v>90</v>
      </c>
      <c r="I628" s="14" t="n">
        <f aca="false">ROUND(W628*p_facteur,0)</f>
        <v>312</v>
      </c>
      <c r="J628" s="14" t="str">
        <f aca="false">IF(X628&lt;60,X628&amp;" min",INT(X628/60)&amp;" h"&amp;IF(MOD(X628,60)=0,""," "&amp;TEXT(MOD(X628,60),"00")))</f>
        <v>3 h 15</v>
      </c>
      <c r="K628" s="14" t="str">
        <f aca="false">IF(S628&lt;&gt;T628,"Oui","Non")</f>
        <v>Oui</v>
      </c>
      <c r="L628" s="14" t="str">
        <f aca="false">IF(AND(INDEX(10_Lieux!$B:$B,U628)="Ville",INDEX(10_Lieux!$B:$B,V628)="Ville"),"/chauffeur-prive/"&amp;INDEX(10_Lieux!$E:$E,U628)&amp;"-"&amp;INDEX(10_Lieux!$E:$E,V628)&amp;"/","/chauffeur-prive/"&amp;INDEX(10_Lieux!$E:$E,U628)&amp;"/"&amp;INDEX(10_Lieux!$E:$E,V628)&amp;"/")</f>
        <v>/chauffeur-prive/aeroport-paris-le-bourget/bruxelles/</v>
      </c>
      <c r="M628" s="14" t="str">
        <f aca="false">IFERROR(INDEX($L:$L,MATCH(B628&amp;"|"&amp;A628,$Z:$Z,0)),"—")</f>
        <v>/chauffeur-prive/bruxelles/aeroport-paris-le-bourget/</v>
      </c>
      <c r="N628" s="14" t="str">
        <f aca="false">IF(LEN("Chauffeur privé "&amp;INDEX(10_Lieux!$J:$J,U628)&amp;" → "&amp;INDEX(10_Lieux!$J:$J,V628)&amp;" | 24h/24")&gt;60,"Chauffeur privé "&amp;INDEX(10_Lieux!$J:$J,U628)&amp;" → "&amp;INDEX(10_Lieux!$J:$J,V628),"Chauffeur privé "&amp;INDEX(10_Lieux!$J:$J,U628)&amp;" → "&amp;INDEX(10_Lieux!$J:$J,V628)&amp;" | 24h/24")</f>
        <v>Chauffeur privé Aéroport Paris-Le Bourget → Bruxelles</v>
      </c>
      <c r="O628" s="14" t="n">
        <f aca="false">LEN(N628)</f>
        <v>53</v>
      </c>
      <c r="P628" s="14" t="str">
        <f aca="false">"Chauffeur privé "&amp;INDEX(10_Lieux!$K:$K,U628)&amp;" vers "&amp;INDEX(10_Lieux!$L:$L,V628)</f>
        <v>Chauffeur privé de l'aéroport Paris-Le Bourget vers Bruxelles</v>
      </c>
      <c r="Q628" s="14" t="str">
        <f aca="false">"Chauffeur privé "&amp;INDEX(10_Lieux!$K:$K,U628)&amp;" vers "&amp;INDEX(10_Lieux!$L:$L,V628)&amp;" : env. "&amp;I628&amp;" km, "&amp;J628&amp;" de route. Devis personnalisé, standard 24h/24 et 7j/7."</f>
        <v>Chauffeur privé de l'aéroport Paris-Le Bourget vers Bruxelles : env. 312 km, 3 h 15 de route. Devis personnalisé, standard 24h/24 et 7j/7.</v>
      </c>
      <c r="R628" s="14" t="n">
        <f aca="false">LEN(Q628)</f>
        <v>138</v>
      </c>
      <c r="S628" s="14" t="str">
        <f aca="false">INDEX(10_Lieux!$C:$C,U628)</f>
        <v>France</v>
      </c>
      <c r="T628" s="14" t="str">
        <f aca="false">INDEX(10_Lieux!$C:$C,V628)</f>
        <v>Belgique</v>
      </c>
      <c r="U628" s="14" t="n">
        <f aca="false">MATCH(A628,10_Lieux!$A:$A,0)</f>
        <v>134</v>
      </c>
      <c r="V628" s="14" t="n">
        <f aca="false">MATCH(B628,10_Lieux!$A:$A,0)</f>
        <v>93</v>
      </c>
      <c r="W628" s="14" t="n">
        <f aca="false">ROUND(6371*2*ASIN(SQRT(SIN(RADIANS(INDEX(10_Lieux!$F:$F,V628)-INDEX(10_Lieux!$F:$F,U628))/2)^2+COS(RADIANS(INDEX(10_Lieux!$F:$F,U628)))*COS(RADIANS(INDEX(10_Lieux!$F:$F,V628)))*SIN(RADIANS(INDEX(10_Lieux!$G:$G,V628)-INDEX(10_Lieux!$G:$G,U628))/2)^2)),1)</f>
        <v>249.8</v>
      </c>
      <c r="X628" s="14" t="n">
        <f aca="false">ROUND(I628/IF(I628&lt;p_seuil_vitesse,p_vit_lente,p_vit_rapide)*60/15,0)*15</f>
        <v>195</v>
      </c>
      <c r="Y628" s="14" t="n">
        <f aca="false">MAX(IF(INDEX(10_Lieux!$B:$B,U628)&lt;&gt;"Ville",INDEX(10_Lieux!$I:$I,U628),0),IF(INDEX(10_Lieux!$B:$B,V628)&lt;&gt;"Ville",INDEX(10_Lieux!$I:$I,V628),0))</f>
        <v>500</v>
      </c>
      <c r="Z628" s="14" t="str">
        <f aca="false">A628&amp;"|"&amp;B628</f>
        <v>Paris-Le Bourget|Bruxelles</v>
      </c>
      <c r="AA628" s="14" t="str">
        <f aca="false">IF(I628&lt;p_local,"Local",IF(I628&lt;p_vv_min,"Courte distance",IF(I628&lt;p_tres_long,"Longue distance","Très longue distance")))</f>
        <v>Longue distance</v>
      </c>
    </row>
    <row r="629" customFormat="false" ht="15" hidden="false" customHeight="true" outlineLevel="0" collapsed="false">
      <c r="A629" s="1" t="s">
        <v>156</v>
      </c>
      <c r="B629" s="1" t="s">
        <v>743</v>
      </c>
      <c r="C629" s="1" t="s">
        <v>35</v>
      </c>
      <c r="D629" s="1" t="s">
        <v>653</v>
      </c>
      <c r="E629" s="1" t="s">
        <v>777</v>
      </c>
      <c r="F629" s="14" t="s">
        <v>40</v>
      </c>
      <c r="G629" s="14" t="str">
        <f aca="false">IF(I629&lt;p_local,"Local → page infra",IF(H629&gt;=p_ph1,"Phase 1",IF(H629&gt;=p_ph2,"Phase 2","Phase 3")))</f>
        <v>Phase 1</v>
      </c>
      <c r="H629" s="14" t="n">
        <f aca="false">IF(I629&lt;p_local,0,IF(C629="Aéroport → Aéroport",p_pts_plein,IF(Y629&gt;0,IF(I629&lt;=Y629,p_pts_plein,IF(I629&lt;=p_mult2*Y629,p_pts_moyen,p_pts_r3)),IF(I629&gt;=p_vv_min,p_pts_plein,IF(I629&gt;=p_vv_moy,p_pts_moyen,p_pts_court))))+IF(INDEX(10_Lieux!$D:$D,U629)=1,p_prio1,p_prio2)+IF(INDEX(10_Lieux!$D:$D,V629)=1,p_prio1,p_prio2)+IF(K629="Oui",p_tf,0)+p_hub*((INDEX(10_Lieux!$H:$H,U629)="Hub")+(INDEX(10_Lieux!$H:$H,V629)="Hub"))+IF(OR(INDEX(10_Lieux!$H:$H,U629)="Premium",INDEX(10_Lieux!$H:$H,V629)="Premium"),p_prem,0))</f>
        <v>90</v>
      </c>
      <c r="I629" s="14" t="n">
        <f aca="false">ROUND(W629*p_facteur,0)</f>
        <v>312</v>
      </c>
      <c r="J629" s="14" t="str">
        <f aca="false">IF(X629&lt;60,X629&amp;" min",INT(X629/60)&amp;" h"&amp;IF(MOD(X629,60)=0,""," "&amp;TEXT(MOD(X629,60),"00")))</f>
        <v>3 h 15</v>
      </c>
      <c r="K629" s="14" t="str">
        <f aca="false">IF(S629&lt;&gt;T629,"Oui","Non")</f>
        <v>Oui</v>
      </c>
      <c r="L629" s="14" t="str">
        <f aca="false">IF(AND(INDEX(10_Lieux!$B:$B,U629)="Ville",INDEX(10_Lieux!$B:$B,V629)="Ville"),"/chauffeur-prive/"&amp;INDEX(10_Lieux!$E:$E,U629)&amp;"-"&amp;INDEX(10_Lieux!$E:$E,V629)&amp;"/","/chauffeur-prive/"&amp;INDEX(10_Lieux!$E:$E,U629)&amp;"/"&amp;INDEX(10_Lieux!$E:$E,V629)&amp;"/")</f>
        <v>/chauffeur-prive/bruxelles/aeroport-paris-le-bourget/</v>
      </c>
      <c r="M629" s="14" t="str">
        <f aca="false">IFERROR(INDEX($L:$L,MATCH(B629&amp;"|"&amp;A629,$Z:$Z,0)),"—")</f>
        <v>/chauffeur-prive/aeroport-paris-le-bourget/bruxelles/</v>
      </c>
      <c r="N629" s="14" t="str">
        <f aca="false">IF(LEN("Chauffeur privé "&amp;INDEX(10_Lieux!$J:$J,U629)&amp;" → "&amp;INDEX(10_Lieux!$J:$J,V629)&amp;" | 24h/24")&gt;60,"Chauffeur privé "&amp;INDEX(10_Lieux!$J:$J,U629)&amp;" → "&amp;INDEX(10_Lieux!$J:$J,V629),"Chauffeur privé "&amp;INDEX(10_Lieux!$J:$J,U629)&amp;" → "&amp;INDEX(10_Lieux!$J:$J,V629)&amp;" | 24h/24")</f>
        <v>Chauffeur privé Bruxelles → Aéroport Paris-Le Bourget</v>
      </c>
      <c r="O629" s="14" t="n">
        <f aca="false">LEN(N629)</f>
        <v>53</v>
      </c>
      <c r="P629" s="14" t="str">
        <f aca="false">"Chauffeur privé "&amp;INDEX(10_Lieux!$K:$K,U629)&amp;" vers "&amp;INDEX(10_Lieux!$L:$L,V629)</f>
        <v>Chauffeur privé de Bruxelles vers l'aéroport Paris-Le Bourget</v>
      </c>
      <c r="Q629" s="14" t="str">
        <f aca="false">"Chauffeur privé "&amp;INDEX(10_Lieux!$K:$K,U629)&amp;" vers "&amp;INDEX(10_Lieux!$L:$L,V629)&amp;" : env. "&amp;I629&amp;" km, "&amp;J629&amp;" de route. Devis personnalisé, standard 24h/24 et 7j/7."</f>
        <v>Chauffeur privé de Bruxelles vers l'aéroport Paris-Le Bourget : env. 312 km, 3 h 15 de route. Devis personnalisé, standard 24h/24 et 7j/7.</v>
      </c>
      <c r="R629" s="14" t="n">
        <f aca="false">LEN(Q629)</f>
        <v>138</v>
      </c>
      <c r="S629" s="14" t="str">
        <f aca="false">INDEX(10_Lieux!$C:$C,U629)</f>
        <v>Belgique</v>
      </c>
      <c r="T629" s="14" t="str">
        <f aca="false">INDEX(10_Lieux!$C:$C,V629)</f>
        <v>France</v>
      </c>
      <c r="U629" s="14" t="n">
        <f aca="false">MATCH(A629,10_Lieux!$A:$A,0)</f>
        <v>93</v>
      </c>
      <c r="V629" s="14" t="n">
        <f aca="false">MATCH(B629,10_Lieux!$A:$A,0)</f>
        <v>134</v>
      </c>
      <c r="W629" s="14" t="n">
        <f aca="false">ROUND(6371*2*ASIN(SQRT(SIN(RADIANS(INDEX(10_Lieux!$F:$F,V629)-INDEX(10_Lieux!$F:$F,U629))/2)^2+COS(RADIANS(INDEX(10_Lieux!$F:$F,U629)))*COS(RADIANS(INDEX(10_Lieux!$F:$F,V629)))*SIN(RADIANS(INDEX(10_Lieux!$G:$G,V629)-INDEX(10_Lieux!$G:$G,U629))/2)^2)),1)</f>
        <v>249.8</v>
      </c>
      <c r="X629" s="14" t="n">
        <f aca="false">ROUND(I629/IF(I629&lt;p_seuil_vitesse,p_vit_lente,p_vit_rapide)*60/15,0)*15</f>
        <v>195</v>
      </c>
      <c r="Y629" s="14" t="n">
        <f aca="false">MAX(IF(INDEX(10_Lieux!$B:$B,U629)&lt;&gt;"Ville",INDEX(10_Lieux!$I:$I,U629),0),IF(INDEX(10_Lieux!$B:$B,V629)&lt;&gt;"Ville",INDEX(10_Lieux!$I:$I,V629),0))</f>
        <v>500</v>
      </c>
      <c r="Z629" s="14" t="str">
        <f aca="false">A629&amp;"|"&amp;B629</f>
        <v>Bruxelles|Paris-Le Bourget</v>
      </c>
      <c r="AA629" s="14" t="str">
        <f aca="false">IF(I629&lt;p_local,"Local",IF(I629&lt;p_vv_min,"Courte distance",IF(I629&lt;p_tres_long,"Longue distance","Très longue distance")))</f>
        <v>Longue distance</v>
      </c>
    </row>
    <row r="630" customFormat="false" ht="15" hidden="false" customHeight="true" outlineLevel="0" collapsed="false">
      <c r="A630" s="1" t="s">
        <v>743</v>
      </c>
      <c r="B630" s="1" t="s">
        <v>158</v>
      </c>
      <c r="C630" s="1" t="s">
        <v>34</v>
      </c>
      <c r="D630" s="1" t="s">
        <v>653</v>
      </c>
      <c r="E630" s="1" t="s">
        <v>778</v>
      </c>
      <c r="F630" s="14" t="s">
        <v>40</v>
      </c>
      <c r="G630" s="14" t="str">
        <f aca="false">IF(I630&lt;p_local,"Local → page infra",IF(H630&gt;=p_ph1,"Phase 1",IF(H630&gt;=p_ph2,"Phase 2","Phase 3")))</f>
        <v>Phase 1</v>
      </c>
      <c r="H630" s="14" t="n">
        <f aca="false">IF(I630&lt;p_local,0,IF(C630="Aéroport → Aéroport",p_pts_plein,IF(Y630&gt;0,IF(I630&lt;=Y630,p_pts_plein,IF(I630&lt;=p_mult2*Y630,p_pts_moyen,p_pts_r3)),IF(I630&gt;=p_vv_min,p_pts_plein,IF(I630&gt;=p_vv_moy,p_pts_moyen,p_pts_court))))+IF(INDEX(10_Lieux!$D:$D,U630)=1,p_prio1,p_prio2)+IF(INDEX(10_Lieux!$D:$D,V630)=1,p_prio1,p_prio2)+IF(K630="Oui",p_tf,0)+p_hub*((INDEX(10_Lieux!$H:$H,U630)="Hub")+(INDEX(10_Lieux!$H:$H,V630)="Hub"))+IF(OR(INDEX(10_Lieux!$H:$H,U630)="Premium",INDEX(10_Lieux!$H:$H,V630)="Premium"),p_prem,0))</f>
        <v>80</v>
      </c>
      <c r="I630" s="14" t="n">
        <f aca="false">ROUND(W630*p_facteur,0)</f>
        <v>364</v>
      </c>
      <c r="J630" s="14" t="str">
        <f aca="false">IF(X630&lt;60,X630&amp;" min",INT(X630/60)&amp;" h"&amp;IF(MOD(X630,60)=0,""," "&amp;TEXT(MOD(X630,60),"00")))</f>
        <v>3 h 45</v>
      </c>
      <c r="K630" s="14" t="str">
        <f aca="false">IF(S630&lt;&gt;T630,"Oui","Non")</f>
        <v>Oui</v>
      </c>
      <c r="L630" s="14" t="str">
        <f aca="false">IF(AND(INDEX(10_Lieux!$B:$B,U630)="Ville",INDEX(10_Lieux!$B:$B,V630)="Ville"),"/chauffeur-prive/"&amp;INDEX(10_Lieux!$E:$E,U630)&amp;"-"&amp;INDEX(10_Lieux!$E:$E,V630)&amp;"/","/chauffeur-prive/"&amp;INDEX(10_Lieux!$E:$E,U630)&amp;"/"&amp;INDEX(10_Lieux!$E:$E,V630)&amp;"/")</f>
        <v>/chauffeur-prive/aeroport-paris-le-bourget/liege/</v>
      </c>
      <c r="M630" s="14" t="str">
        <f aca="false">IFERROR(INDEX($L:$L,MATCH(B630&amp;"|"&amp;A630,$Z:$Z,0)),"—")</f>
        <v>/chauffeur-prive/liege/aeroport-paris-le-bourget/</v>
      </c>
      <c r="N630" s="14" t="str">
        <f aca="false">IF(LEN("Chauffeur privé "&amp;INDEX(10_Lieux!$J:$J,U630)&amp;" → "&amp;INDEX(10_Lieux!$J:$J,V630)&amp;" | 24h/24")&gt;60,"Chauffeur privé "&amp;INDEX(10_Lieux!$J:$J,U630)&amp;" → "&amp;INDEX(10_Lieux!$J:$J,V630),"Chauffeur privé "&amp;INDEX(10_Lieux!$J:$J,U630)&amp;" → "&amp;INDEX(10_Lieux!$J:$J,V630)&amp;" | 24h/24")</f>
        <v>Chauffeur privé Aéroport Paris-Le Bourget → Liège | 24h/24</v>
      </c>
      <c r="O630" s="14" t="n">
        <f aca="false">LEN(N630)</f>
        <v>58</v>
      </c>
      <c r="P630" s="14" t="str">
        <f aca="false">"Chauffeur privé "&amp;INDEX(10_Lieux!$K:$K,U630)&amp;" vers "&amp;INDEX(10_Lieux!$L:$L,V630)</f>
        <v>Chauffeur privé de l'aéroport Paris-Le Bourget vers Liège</v>
      </c>
      <c r="Q630" s="14" t="str">
        <f aca="false">"Chauffeur privé "&amp;INDEX(10_Lieux!$K:$K,U630)&amp;" vers "&amp;INDEX(10_Lieux!$L:$L,V630)&amp;" : env. "&amp;I630&amp;" km, "&amp;J630&amp;" de route. Devis personnalisé, standard 24h/24 et 7j/7."</f>
        <v>Chauffeur privé de l'aéroport Paris-Le Bourget vers Liège : env. 364 km, 3 h 45 de route. Devis personnalisé, standard 24h/24 et 7j/7.</v>
      </c>
      <c r="R630" s="14" t="n">
        <f aca="false">LEN(Q630)</f>
        <v>134</v>
      </c>
      <c r="S630" s="14" t="str">
        <f aca="false">INDEX(10_Lieux!$C:$C,U630)</f>
        <v>France</v>
      </c>
      <c r="T630" s="14" t="str">
        <f aca="false">INDEX(10_Lieux!$C:$C,V630)</f>
        <v>Belgique</v>
      </c>
      <c r="U630" s="14" t="n">
        <f aca="false">MATCH(A630,10_Lieux!$A:$A,0)</f>
        <v>134</v>
      </c>
      <c r="V630" s="14" t="n">
        <f aca="false">MATCH(B630,10_Lieux!$A:$A,0)</f>
        <v>94</v>
      </c>
      <c r="W630" s="14" t="n">
        <f aca="false">ROUND(6371*2*ASIN(SQRT(SIN(RADIANS(INDEX(10_Lieux!$F:$F,V630)-INDEX(10_Lieux!$F:$F,U630))/2)^2+COS(RADIANS(INDEX(10_Lieux!$F:$F,U630)))*COS(RADIANS(INDEX(10_Lieux!$F:$F,V630)))*SIN(RADIANS(INDEX(10_Lieux!$G:$G,V630)-INDEX(10_Lieux!$G:$G,U630))/2)^2)),1)</f>
        <v>290.8</v>
      </c>
      <c r="X630" s="14" t="n">
        <f aca="false">ROUND(I630/IF(I630&lt;p_seuil_vitesse,p_vit_lente,p_vit_rapide)*60/15,0)*15</f>
        <v>225</v>
      </c>
      <c r="Y630" s="14" t="n">
        <f aca="false">MAX(IF(INDEX(10_Lieux!$B:$B,U630)&lt;&gt;"Ville",INDEX(10_Lieux!$I:$I,U630),0),IF(INDEX(10_Lieux!$B:$B,V630)&lt;&gt;"Ville",INDEX(10_Lieux!$I:$I,V630),0))</f>
        <v>500</v>
      </c>
      <c r="Z630" s="14" t="str">
        <f aca="false">A630&amp;"|"&amp;B630</f>
        <v>Paris-Le Bourget|Liège</v>
      </c>
      <c r="AA630" s="14" t="str">
        <f aca="false">IF(I630&lt;p_local,"Local",IF(I630&lt;p_vv_min,"Courte distance",IF(I630&lt;p_tres_long,"Longue distance","Très longue distance")))</f>
        <v>Longue distance</v>
      </c>
    </row>
    <row r="631" customFormat="false" ht="15" hidden="false" customHeight="true" outlineLevel="0" collapsed="false">
      <c r="A631" s="1" t="s">
        <v>158</v>
      </c>
      <c r="B631" s="1" t="s">
        <v>743</v>
      </c>
      <c r="C631" s="1" t="s">
        <v>35</v>
      </c>
      <c r="D631" s="1" t="s">
        <v>653</v>
      </c>
      <c r="E631" s="1" t="s">
        <v>779</v>
      </c>
      <c r="F631" s="14" t="s">
        <v>40</v>
      </c>
      <c r="G631" s="14" t="str">
        <f aca="false">IF(I631&lt;p_local,"Local → page infra",IF(H631&gt;=p_ph1,"Phase 1",IF(H631&gt;=p_ph2,"Phase 2","Phase 3")))</f>
        <v>Phase 1</v>
      </c>
      <c r="H631" s="14" t="n">
        <f aca="false">IF(I631&lt;p_local,0,IF(C631="Aéroport → Aéroport",p_pts_plein,IF(Y631&gt;0,IF(I631&lt;=Y631,p_pts_plein,IF(I631&lt;=p_mult2*Y631,p_pts_moyen,p_pts_r3)),IF(I631&gt;=p_vv_min,p_pts_plein,IF(I631&gt;=p_vv_moy,p_pts_moyen,p_pts_court))))+IF(INDEX(10_Lieux!$D:$D,U631)=1,p_prio1,p_prio2)+IF(INDEX(10_Lieux!$D:$D,V631)=1,p_prio1,p_prio2)+IF(K631="Oui",p_tf,0)+p_hub*((INDEX(10_Lieux!$H:$H,U631)="Hub")+(INDEX(10_Lieux!$H:$H,V631)="Hub"))+IF(OR(INDEX(10_Lieux!$H:$H,U631)="Premium",INDEX(10_Lieux!$H:$H,V631)="Premium"),p_prem,0))</f>
        <v>80</v>
      </c>
      <c r="I631" s="14" t="n">
        <f aca="false">ROUND(W631*p_facteur,0)</f>
        <v>364</v>
      </c>
      <c r="J631" s="14" t="str">
        <f aca="false">IF(X631&lt;60,X631&amp;" min",INT(X631/60)&amp;" h"&amp;IF(MOD(X631,60)=0,""," "&amp;TEXT(MOD(X631,60),"00")))</f>
        <v>3 h 45</v>
      </c>
      <c r="K631" s="14" t="str">
        <f aca="false">IF(S631&lt;&gt;T631,"Oui","Non")</f>
        <v>Oui</v>
      </c>
      <c r="L631" s="14" t="str">
        <f aca="false">IF(AND(INDEX(10_Lieux!$B:$B,U631)="Ville",INDEX(10_Lieux!$B:$B,V631)="Ville"),"/chauffeur-prive/"&amp;INDEX(10_Lieux!$E:$E,U631)&amp;"-"&amp;INDEX(10_Lieux!$E:$E,V631)&amp;"/","/chauffeur-prive/"&amp;INDEX(10_Lieux!$E:$E,U631)&amp;"/"&amp;INDEX(10_Lieux!$E:$E,V631)&amp;"/")</f>
        <v>/chauffeur-prive/liege/aeroport-paris-le-bourget/</v>
      </c>
      <c r="M631" s="14" t="str">
        <f aca="false">IFERROR(INDEX($L:$L,MATCH(B631&amp;"|"&amp;A631,$Z:$Z,0)),"—")</f>
        <v>/chauffeur-prive/aeroport-paris-le-bourget/liege/</v>
      </c>
      <c r="N631" s="14" t="str">
        <f aca="false">IF(LEN("Chauffeur privé "&amp;INDEX(10_Lieux!$J:$J,U631)&amp;" → "&amp;INDEX(10_Lieux!$J:$J,V631)&amp;" | 24h/24")&gt;60,"Chauffeur privé "&amp;INDEX(10_Lieux!$J:$J,U631)&amp;" → "&amp;INDEX(10_Lieux!$J:$J,V631),"Chauffeur privé "&amp;INDEX(10_Lieux!$J:$J,U631)&amp;" → "&amp;INDEX(10_Lieux!$J:$J,V631)&amp;" | 24h/24")</f>
        <v>Chauffeur privé Liège → Aéroport Paris-Le Bourget | 24h/24</v>
      </c>
      <c r="O631" s="14" t="n">
        <f aca="false">LEN(N631)</f>
        <v>58</v>
      </c>
      <c r="P631" s="14" t="str">
        <f aca="false">"Chauffeur privé "&amp;INDEX(10_Lieux!$K:$K,U631)&amp;" vers "&amp;INDEX(10_Lieux!$L:$L,V631)</f>
        <v>Chauffeur privé de Liège vers l'aéroport Paris-Le Bourget</v>
      </c>
      <c r="Q631" s="14" t="str">
        <f aca="false">"Chauffeur privé "&amp;INDEX(10_Lieux!$K:$K,U631)&amp;" vers "&amp;INDEX(10_Lieux!$L:$L,V631)&amp;" : env. "&amp;I631&amp;" km, "&amp;J631&amp;" de route. Devis personnalisé, standard 24h/24 et 7j/7."</f>
        <v>Chauffeur privé de Liège vers l'aéroport Paris-Le Bourget : env. 364 km, 3 h 45 de route. Devis personnalisé, standard 24h/24 et 7j/7.</v>
      </c>
      <c r="R631" s="14" t="n">
        <f aca="false">LEN(Q631)</f>
        <v>134</v>
      </c>
      <c r="S631" s="14" t="str">
        <f aca="false">INDEX(10_Lieux!$C:$C,U631)</f>
        <v>Belgique</v>
      </c>
      <c r="T631" s="14" t="str">
        <f aca="false">INDEX(10_Lieux!$C:$C,V631)</f>
        <v>France</v>
      </c>
      <c r="U631" s="14" t="n">
        <f aca="false">MATCH(A631,10_Lieux!$A:$A,0)</f>
        <v>94</v>
      </c>
      <c r="V631" s="14" t="n">
        <f aca="false">MATCH(B631,10_Lieux!$A:$A,0)</f>
        <v>134</v>
      </c>
      <c r="W631" s="14" t="n">
        <f aca="false">ROUND(6371*2*ASIN(SQRT(SIN(RADIANS(INDEX(10_Lieux!$F:$F,V631)-INDEX(10_Lieux!$F:$F,U631))/2)^2+COS(RADIANS(INDEX(10_Lieux!$F:$F,U631)))*COS(RADIANS(INDEX(10_Lieux!$F:$F,V631)))*SIN(RADIANS(INDEX(10_Lieux!$G:$G,V631)-INDEX(10_Lieux!$G:$G,U631))/2)^2)),1)</f>
        <v>290.8</v>
      </c>
      <c r="X631" s="14" t="n">
        <f aca="false">ROUND(I631/IF(I631&lt;p_seuil_vitesse,p_vit_lente,p_vit_rapide)*60/15,0)*15</f>
        <v>225</v>
      </c>
      <c r="Y631" s="14" t="n">
        <f aca="false">MAX(IF(INDEX(10_Lieux!$B:$B,U631)&lt;&gt;"Ville",INDEX(10_Lieux!$I:$I,U631),0),IF(INDEX(10_Lieux!$B:$B,V631)&lt;&gt;"Ville",INDEX(10_Lieux!$I:$I,V631),0))</f>
        <v>500</v>
      </c>
      <c r="Z631" s="14" t="str">
        <f aca="false">A631&amp;"|"&amp;B631</f>
        <v>Liège|Paris-Le Bourget</v>
      </c>
      <c r="AA631" s="14" t="str">
        <f aca="false">IF(I631&lt;p_local,"Local",IF(I631&lt;p_vv_min,"Courte distance",IF(I631&lt;p_tres_long,"Longue distance","Très longue distance")))</f>
        <v>Longue distance</v>
      </c>
    </row>
    <row r="632" customFormat="false" ht="15" hidden="false" customHeight="true" outlineLevel="0" collapsed="false">
      <c r="A632" s="1" t="s">
        <v>743</v>
      </c>
      <c r="B632" s="1" t="s">
        <v>160</v>
      </c>
      <c r="C632" s="1" t="s">
        <v>34</v>
      </c>
      <c r="D632" s="1" t="s">
        <v>653</v>
      </c>
      <c r="E632" s="1" t="s">
        <v>780</v>
      </c>
      <c r="F632" s="14" t="s">
        <v>40</v>
      </c>
      <c r="G632" s="14" t="str">
        <f aca="false">IF(I632&lt;p_local,"Local → page infra",IF(H632&gt;=p_ph1,"Phase 1",IF(H632&gt;=p_ph2,"Phase 2","Phase 3")))</f>
        <v>Phase 1</v>
      </c>
      <c r="H632" s="14" t="n">
        <f aca="false">IF(I632&lt;p_local,0,IF(C632="Aéroport → Aéroport",p_pts_plein,IF(Y632&gt;0,IF(I632&lt;=Y632,p_pts_plein,IF(I632&lt;=p_mult2*Y632,p_pts_moyen,p_pts_r3)),IF(I632&gt;=p_vv_min,p_pts_plein,IF(I632&gt;=p_vv_moy,p_pts_moyen,p_pts_court))))+IF(INDEX(10_Lieux!$D:$D,U632)=1,p_prio1,p_prio2)+IF(INDEX(10_Lieux!$D:$D,V632)=1,p_prio1,p_prio2)+IF(K632="Oui",p_tf,0)+p_hub*((INDEX(10_Lieux!$H:$H,U632)="Hub")+(INDEX(10_Lieux!$H:$H,V632)="Hub"))+IF(OR(INDEX(10_Lieux!$H:$H,U632)="Premium",INDEX(10_Lieux!$H:$H,V632)="Premium"),p_prem,0))</f>
        <v>80</v>
      </c>
      <c r="I632" s="14" t="n">
        <f aca="false">ROUND(W632*p_facteur,0)</f>
        <v>270</v>
      </c>
      <c r="J632" s="14" t="str">
        <f aca="false">IF(X632&lt;60,X632&amp;" min",INT(X632/60)&amp;" h"&amp;IF(MOD(X632,60)=0,""," "&amp;TEXT(MOD(X632,60),"00")))</f>
        <v>2 h 45</v>
      </c>
      <c r="K632" s="14" t="str">
        <f aca="false">IF(S632&lt;&gt;T632,"Oui","Non")</f>
        <v>Oui</v>
      </c>
      <c r="L632" s="14" t="str">
        <f aca="false">IF(AND(INDEX(10_Lieux!$B:$B,U632)="Ville",INDEX(10_Lieux!$B:$B,V632)="Ville"),"/chauffeur-prive/"&amp;INDEX(10_Lieux!$E:$E,U632)&amp;"-"&amp;INDEX(10_Lieux!$E:$E,V632)&amp;"/","/chauffeur-prive/"&amp;INDEX(10_Lieux!$E:$E,U632)&amp;"/"&amp;INDEX(10_Lieux!$E:$E,V632)&amp;"/")</f>
        <v>/chauffeur-prive/aeroport-paris-le-bourget/charleroi/</v>
      </c>
      <c r="M632" s="14" t="str">
        <f aca="false">IFERROR(INDEX($L:$L,MATCH(B632&amp;"|"&amp;A632,$Z:$Z,0)),"—")</f>
        <v>/chauffeur-prive/charleroi/aeroport-paris-le-bourget/</v>
      </c>
      <c r="N632" s="14" t="str">
        <f aca="false">IF(LEN("Chauffeur privé "&amp;INDEX(10_Lieux!$J:$J,U632)&amp;" → "&amp;INDEX(10_Lieux!$J:$J,V632)&amp;" | 24h/24")&gt;60,"Chauffeur privé "&amp;INDEX(10_Lieux!$J:$J,U632)&amp;" → "&amp;INDEX(10_Lieux!$J:$J,V632),"Chauffeur privé "&amp;INDEX(10_Lieux!$J:$J,U632)&amp;" → "&amp;INDEX(10_Lieux!$J:$J,V632)&amp;" | 24h/24")</f>
        <v>Chauffeur privé Aéroport Paris-Le Bourget → Charleroi</v>
      </c>
      <c r="O632" s="14" t="n">
        <f aca="false">LEN(N632)</f>
        <v>53</v>
      </c>
      <c r="P632" s="14" t="str">
        <f aca="false">"Chauffeur privé "&amp;INDEX(10_Lieux!$K:$K,U632)&amp;" vers "&amp;INDEX(10_Lieux!$L:$L,V632)</f>
        <v>Chauffeur privé de l'aéroport Paris-Le Bourget vers Charleroi</v>
      </c>
      <c r="Q632" s="14" t="str">
        <f aca="false">"Chauffeur privé "&amp;INDEX(10_Lieux!$K:$K,U632)&amp;" vers "&amp;INDEX(10_Lieux!$L:$L,V632)&amp;" : env. "&amp;I632&amp;" km, "&amp;J632&amp;" de route. Devis personnalisé, standard 24h/24 et 7j/7."</f>
        <v>Chauffeur privé de l'aéroport Paris-Le Bourget vers Charleroi : env. 270 km, 2 h 45 de route. Devis personnalisé, standard 24h/24 et 7j/7.</v>
      </c>
      <c r="R632" s="14" t="n">
        <f aca="false">LEN(Q632)</f>
        <v>138</v>
      </c>
      <c r="S632" s="14" t="str">
        <f aca="false">INDEX(10_Lieux!$C:$C,U632)</f>
        <v>France</v>
      </c>
      <c r="T632" s="14" t="str">
        <f aca="false">INDEX(10_Lieux!$C:$C,V632)</f>
        <v>Belgique</v>
      </c>
      <c r="U632" s="14" t="n">
        <f aca="false">MATCH(A632,10_Lieux!$A:$A,0)</f>
        <v>134</v>
      </c>
      <c r="V632" s="14" t="n">
        <f aca="false">MATCH(B632,10_Lieux!$A:$A,0)</f>
        <v>96</v>
      </c>
      <c r="W632" s="14" t="n">
        <f aca="false">ROUND(6371*2*ASIN(SQRT(SIN(RADIANS(INDEX(10_Lieux!$F:$F,V632)-INDEX(10_Lieux!$F:$F,U632))/2)^2+COS(RADIANS(INDEX(10_Lieux!$F:$F,U632)))*COS(RADIANS(INDEX(10_Lieux!$F:$F,V632)))*SIN(RADIANS(INDEX(10_Lieux!$G:$G,V632)-INDEX(10_Lieux!$G:$G,U632))/2)^2)),1)</f>
        <v>215.6</v>
      </c>
      <c r="X632" s="14" t="n">
        <f aca="false">ROUND(I632/IF(I632&lt;p_seuil_vitesse,p_vit_lente,p_vit_rapide)*60/15,0)*15</f>
        <v>165</v>
      </c>
      <c r="Y632" s="14" t="n">
        <f aca="false">MAX(IF(INDEX(10_Lieux!$B:$B,U632)&lt;&gt;"Ville",INDEX(10_Lieux!$I:$I,U632),0),IF(INDEX(10_Lieux!$B:$B,V632)&lt;&gt;"Ville",INDEX(10_Lieux!$I:$I,V632),0))</f>
        <v>500</v>
      </c>
      <c r="Z632" s="14" t="str">
        <f aca="false">A632&amp;"|"&amp;B632</f>
        <v>Paris-Le Bourget|Charleroi</v>
      </c>
      <c r="AA632" s="14" t="str">
        <f aca="false">IF(I632&lt;p_local,"Local",IF(I632&lt;p_vv_min,"Courte distance",IF(I632&lt;p_tres_long,"Longue distance","Très longue distance")))</f>
        <v>Longue distance</v>
      </c>
    </row>
    <row r="633" customFormat="false" ht="15" hidden="false" customHeight="true" outlineLevel="0" collapsed="false">
      <c r="A633" s="1" t="s">
        <v>160</v>
      </c>
      <c r="B633" s="1" t="s">
        <v>743</v>
      </c>
      <c r="C633" s="1" t="s">
        <v>35</v>
      </c>
      <c r="D633" s="1" t="s">
        <v>653</v>
      </c>
      <c r="E633" s="1" t="s">
        <v>781</v>
      </c>
      <c r="F633" s="14" t="s">
        <v>40</v>
      </c>
      <c r="G633" s="14" t="str">
        <f aca="false">IF(I633&lt;p_local,"Local → page infra",IF(H633&gt;=p_ph1,"Phase 1",IF(H633&gt;=p_ph2,"Phase 2","Phase 3")))</f>
        <v>Phase 1</v>
      </c>
      <c r="H633" s="14" t="n">
        <f aca="false">IF(I633&lt;p_local,0,IF(C633="Aéroport → Aéroport",p_pts_plein,IF(Y633&gt;0,IF(I633&lt;=Y633,p_pts_plein,IF(I633&lt;=p_mult2*Y633,p_pts_moyen,p_pts_r3)),IF(I633&gt;=p_vv_min,p_pts_plein,IF(I633&gt;=p_vv_moy,p_pts_moyen,p_pts_court))))+IF(INDEX(10_Lieux!$D:$D,U633)=1,p_prio1,p_prio2)+IF(INDEX(10_Lieux!$D:$D,V633)=1,p_prio1,p_prio2)+IF(K633="Oui",p_tf,0)+p_hub*((INDEX(10_Lieux!$H:$H,U633)="Hub")+(INDEX(10_Lieux!$H:$H,V633)="Hub"))+IF(OR(INDEX(10_Lieux!$H:$H,U633)="Premium",INDEX(10_Lieux!$H:$H,V633)="Premium"),p_prem,0))</f>
        <v>80</v>
      </c>
      <c r="I633" s="14" t="n">
        <f aca="false">ROUND(W633*p_facteur,0)</f>
        <v>270</v>
      </c>
      <c r="J633" s="14" t="str">
        <f aca="false">IF(X633&lt;60,X633&amp;" min",INT(X633/60)&amp;" h"&amp;IF(MOD(X633,60)=0,""," "&amp;TEXT(MOD(X633,60),"00")))</f>
        <v>2 h 45</v>
      </c>
      <c r="K633" s="14" t="str">
        <f aca="false">IF(S633&lt;&gt;T633,"Oui","Non")</f>
        <v>Oui</v>
      </c>
      <c r="L633" s="14" t="str">
        <f aca="false">IF(AND(INDEX(10_Lieux!$B:$B,U633)="Ville",INDEX(10_Lieux!$B:$B,V633)="Ville"),"/chauffeur-prive/"&amp;INDEX(10_Lieux!$E:$E,U633)&amp;"-"&amp;INDEX(10_Lieux!$E:$E,V633)&amp;"/","/chauffeur-prive/"&amp;INDEX(10_Lieux!$E:$E,U633)&amp;"/"&amp;INDEX(10_Lieux!$E:$E,V633)&amp;"/")</f>
        <v>/chauffeur-prive/charleroi/aeroport-paris-le-bourget/</v>
      </c>
      <c r="M633" s="14" t="str">
        <f aca="false">IFERROR(INDEX($L:$L,MATCH(B633&amp;"|"&amp;A633,$Z:$Z,0)),"—")</f>
        <v>/chauffeur-prive/aeroport-paris-le-bourget/charleroi/</v>
      </c>
      <c r="N633" s="14" t="str">
        <f aca="false">IF(LEN("Chauffeur privé "&amp;INDEX(10_Lieux!$J:$J,U633)&amp;" → "&amp;INDEX(10_Lieux!$J:$J,V633)&amp;" | 24h/24")&gt;60,"Chauffeur privé "&amp;INDEX(10_Lieux!$J:$J,U633)&amp;" → "&amp;INDEX(10_Lieux!$J:$J,V633),"Chauffeur privé "&amp;INDEX(10_Lieux!$J:$J,U633)&amp;" → "&amp;INDEX(10_Lieux!$J:$J,V633)&amp;" | 24h/24")</f>
        <v>Chauffeur privé Charleroi → Aéroport Paris-Le Bourget</v>
      </c>
      <c r="O633" s="14" t="n">
        <f aca="false">LEN(N633)</f>
        <v>53</v>
      </c>
      <c r="P633" s="14" t="str">
        <f aca="false">"Chauffeur privé "&amp;INDEX(10_Lieux!$K:$K,U633)&amp;" vers "&amp;INDEX(10_Lieux!$L:$L,V633)</f>
        <v>Chauffeur privé de Charleroi vers l'aéroport Paris-Le Bourget</v>
      </c>
      <c r="Q633" s="14" t="str">
        <f aca="false">"Chauffeur privé "&amp;INDEX(10_Lieux!$K:$K,U633)&amp;" vers "&amp;INDEX(10_Lieux!$L:$L,V633)&amp;" : env. "&amp;I633&amp;" km, "&amp;J633&amp;" de route. Devis personnalisé, standard 24h/24 et 7j/7."</f>
        <v>Chauffeur privé de Charleroi vers l'aéroport Paris-Le Bourget : env. 270 km, 2 h 45 de route. Devis personnalisé, standard 24h/24 et 7j/7.</v>
      </c>
      <c r="R633" s="14" t="n">
        <f aca="false">LEN(Q633)</f>
        <v>138</v>
      </c>
      <c r="S633" s="14" t="str">
        <f aca="false">INDEX(10_Lieux!$C:$C,U633)</f>
        <v>Belgique</v>
      </c>
      <c r="T633" s="14" t="str">
        <f aca="false">INDEX(10_Lieux!$C:$C,V633)</f>
        <v>France</v>
      </c>
      <c r="U633" s="14" t="n">
        <f aca="false">MATCH(A633,10_Lieux!$A:$A,0)</f>
        <v>96</v>
      </c>
      <c r="V633" s="14" t="n">
        <f aca="false">MATCH(B633,10_Lieux!$A:$A,0)</f>
        <v>134</v>
      </c>
      <c r="W633" s="14" t="n">
        <f aca="false">ROUND(6371*2*ASIN(SQRT(SIN(RADIANS(INDEX(10_Lieux!$F:$F,V633)-INDEX(10_Lieux!$F:$F,U633))/2)^2+COS(RADIANS(INDEX(10_Lieux!$F:$F,U633)))*COS(RADIANS(INDEX(10_Lieux!$F:$F,V633)))*SIN(RADIANS(INDEX(10_Lieux!$G:$G,V633)-INDEX(10_Lieux!$G:$G,U633))/2)^2)),1)</f>
        <v>215.6</v>
      </c>
      <c r="X633" s="14" t="n">
        <f aca="false">ROUND(I633/IF(I633&lt;p_seuil_vitesse,p_vit_lente,p_vit_rapide)*60/15,0)*15</f>
        <v>165</v>
      </c>
      <c r="Y633" s="14" t="n">
        <f aca="false">MAX(IF(INDEX(10_Lieux!$B:$B,U633)&lt;&gt;"Ville",INDEX(10_Lieux!$I:$I,U633),0),IF(INDEX(10_Lieux!$B:$B,V633)&lt;&gt;"Ville",INDEX(10_Lieux!$I:$I,V633),0))</f>
        <v>500</v>
      </c>
      <c r="Z633" s="14" t="str">
        <f aca="false">A633&amp;"|"&amp;B633</f>
        <v>Charleroi|Paris-Le Bourget</v>
      </c>
      <c r="AA633" s="14" t="str">
        <f aca="false">IF(I633&lt;p_local,"Local",IF(I633&lt;p_vv_min,"Courte distance",IF(I633&lt;p_tres_long,"Longue distance","Très longue distance")))</f>
        <v>Longue distance</v>
      </c>
    </row>
    <row r="634" customFormat="false" ht="15" hidden="false" customHeight="true" outlineLevel="0" collapsed="false">
      <c r="A634" s="1" t="s">
        <v>743</v>
      </c>
      <c r="B634" s="1" t="s">
        <v>162</v>
      </c>
      <c r="C634" s="1" t="s">
        <v>34</v>
      </c>
      <c r="D634" s="1" t="s">
        <v>653</v>
      </c>
      <c r="E634" s="1" t="s">
        <v>782</v>
      </c>
      <c r="F634" s="14" t="s">
        <v>40</v>
      </c>
      <c r="G634" s="14" t="str">
        <f aca="false">IF(I634&lt;p_local,"Local → page infra",IF(H634&gt;=p_ph1,"Phase 1",IF(H634&gt;=p_ph2,"Phase 2","Phase 3")))</f>
        <v>Phase 2</v>
      </c>
      <c r="H634" s="14" t="n">
        <f aca="false">IF(I634&lt;p_local,0,IF(C634="Aéroport → Aéroport",p_pts_plein,IF(Y634&gt;0,IF(I634&lt;=Y634,p_pts_plein,IF(I634&lt;=p_mult2*Y634,p_pts_moyen,p_pts_r3)),IF(I634&gt;=p_vv_min,p_pts_plein,IF(I634&gt;=p_vv_moy,p_pts_moyen,p_pts_court))))+IF(INDEX(10_Lieux!$D:$D,U634)=1,p_prio1,p_prio2)+IF(INDEX(10_Lieux!$D:$D,V634)=1,p_prio1,p_prio2)+IF(K634="Oui",p_tf,0)+p_hub*((INDEX(10_Lieux!$H:$H,U634)="Hub")+(INDEX(10_Lieux!$H:$H,V634)="Hub"))+IF(OR(INDEX(10_Lieux!$H:$H,U634)="Premium",INDEX(10_Lieux!$H:$H,V634)="Premium"),p_prem,0))</f>
        <v>65</v>
      </c>
      <c r="I634" s="14" t="n">
        <f aca="false">ROUND(W634*p_facteur,0)</f>
        <v>515</v>
      </c>
      <c r="J634" s="14" t="str">
        <f aca="false">IF(X634&lt;60,X634&amp;" min",INT(X634/60)&amp;" h"&amp;IF(MOD(X634,60)=0,""," "&amp;TEXT(MOD(X634,60),"00")))</f>
        <v>5 h 30</v>
      </c>
      <c r="K634" s="14" t="str">
        <f aca="false">IF(S634&lt;&gt;T634,"Oui","Non")</f>
        <v>Oui</v>
      </c>
      <c r="L634" s="14" t="str">
        <f aca="false">IF(AND(INDEX(10_Lieux!$B:$B,U634)="Ville",INDEX(10_Lieux!$B:$B,V634)="Ville"),"/chauffeur-prive/"&amp;INDEX(10_Lieux!$E:$E,U634)&amp;"-"&amp;INDEX(10_Lieux!$E:$E,V634)&amp;"/","/chauffeur-prive/"&amp;INDEX(10_Lieux!$E:$E,U634)&amp;"/"&amp;INDEX(10_Lieux!$E:$E,V634)&amp;"/")</f>
        <v>/chauffeur-prive/aeroport-paris-le-bourget/bale/</v>
      </c>
      <c r="M634" s="14" t="str">
        <f aca="false">IFERROR(INDEX($L:$L,MATCH(B634&amp;"|"&amp;A634,$Z:$Z,0)),"—")</f>
        <v>/chauffeur-prive/bale/aeroport-paris-le-bourget/</v>
      </c>
      <c r="N634" s="14" t="str">
        <f aca="false">IF(LEN("Chauffeur privé "&amp;INDEX(10_Lieux!$J:$J,U634)&amp;" → "&amp;INDEX(10_Lieux!$J:$J,V634)&amp;" | 24h/24")&gt;60,"Chauffeur privé "&amp;INDEX(10_Lieux!$J:$J,U634)&amp;" → "&amp;INDEX(10_Lieux!$J:$J,V634),"Chauffeur privé "&amp;INDEX(10_Lieux!$J:$J,U634)&amp;" → "&amp;INDEX(10_Lieux!$J:$J,V634)&amp;" | 24h/24")</f>
        <v>Chauffeur privé Aéroport Paris-Le Bourget → Bâle | 24h/24</v>
      </c>
      <c r="O634" s="14" t="n">
        <f aca="false">LEN(N634)</f>
        <v>57</v>
      </c>
      <c r="P634" s="14" t="str">
        <f aca="false">"Chauffeur privé "&amp;INDEX(10_Lieux!$K:$K,U634)&amp;" vers "&amp;INDEX(10_Lieux!$L:$L,V634)</f>
        <v>Chauffeur privé de l'aéroport Paris-Le Bourget vers Bâle</v>
      </c>
      <c r="Q634" s="14" t="str">
        <f aca="false">"Chauffeur privé "&amp;INDEX(10_Lieux!$K:$K,U634)&amp;" vers "&amp;INDEX(10_Lieux!$L:$L,V634)&amp;" : env. "&amp;I634&amp;" km, "&amp;J634&amp;" de route. Devis personnalisé, standard 24h/24 et 7j/7."</f>
        <v>Chauffeur privé de l'aéroport Paris-Le Bourget vers Bâle : env. 515 km, 5 h 30 de route. Devis personnalisé, standard 24h/24 et 7j/7.</v>
      </c>
      <c r="R634" s="14" t="n">
        <f aca="false">LEN(Q634)</f>
        <v>133</v>
      </c>
      <c r="S634" s="14" t="str">
        <f aca="false">INDEX(10_Lieux!$C:$C,U634)</f>
        <v>France</v>
      </c>
      <c r="T634" s="14" t="str">
        <f aca="false">INDEX(10_Lieux!$C:$C,V634)</f>
        <v>Suisse</v>
      </c>
      <c r="U634" s="14" t="n">
        <f aca="false">MATCH(A634,10_Lieux!$A:$A,0)</f>
        <v>134</v>
      </c>
      <c r="V634" s="14" t="n">
        <f aca="false">MATCH(B634,10_Lieux!$A:$A,0)</f>
        <v>121</v>
      </c>
      <c r="W634" s="14" t="n">
        <f aca="false">ROUND(6371*2*ASIN(SQRT(SIN(RADIANS(INDEX(10_Lieux!$F:$F,V634)-INDEX(10_Lieux!$F:$F,U634))/2)^2+COS(RADIANS(INDEX(10_Lieux!$F:$F,U634)))*COS(RADIANS(INDEX(10_Lieux!$F:$F,V634)))*SIN(RADIANS(INDEX(10_Lieux!$G:$G,V634)-INDEX(10_Lieux!$G:$G,U634))/2)^2)),1)</f>
        <v>411.9</v>
      </c>
      <c r="X634" s="14" t="n">
        <f aca="false">ROUND(I634/IF(I634&lt;p_seuil_vitesse,p_vit_lente,p_vit_rapide)*60/15,0)*15</f>
        <v>330</v>
      </c>
      <c r="Y634" s="14" t="n">
        <f aca="false">MAX(IF(INDEX(10_Lieux!$B:$B,U634)&lt;&gt;"Ville",INDEX(10_Lieux!$I:$I,U634),0),IF(INDEX(10_Lieux!$B:$B,V634)&lt;&gt;"Ville",INDEX(10_Lieux!$I:$I,V634),0))</f>
        <v>500</v>
      </c>
      <c r="Z634" s="14" t="str">
        <f aca="false">A634&amp;"|"&amp;B634</f>
        <v>Paris-Le Bourget|Bâle</v>
      </c>
      <c r="AA634" s="14" t="str">
        <f aca="false">IF(I634&lt;p_local,"Local",IF(I634&lt;p_vv_min,"Courte distance",IF(I634&lt;p_tres_long,"Longue distance","Très longue distance")))</f>
        <v>Longue distance</v>
      </c>
    </row>
    <row r="635" customFormat="false" ht="15" hidden="false" customHeight="true" outlineLevel="0" collapsed="false">
      <c r="A635" s="1" t="s">
        <v>162</v>
      </c>
      <c r="B635" s="1" t="s">
        <v>743</v>
      </c>
      <c r="C635" s="1" t="s">
        <v>35</v>
      </c>
      <c r="D635" s="1" t="s">
        <v>653</v>
      </c>
      <c r="E635" s="1" t="s">
        <v>783</v>
      </c>
      <c r="F635" s="14" t="s">
        <v>40</v>
      </c>
      <c r="G635" s="14" t="str">
        <f aca="false">IF(I635&lt;p_local,"Local → page infra",IF(H635&gt;=p_ph1,"Phase 1",IF(H635&gt;=p_ph2,"Phase 2","Phase 3")))</f>
        <v>Phase 2</v>
      </c>
      <c r="H635" s="14" t="n">
        <f aca="false">IF(I635&lt;p_local,0,IF(C635="Aéroport → Aéroport",p_pts_plein,IF(Y635&gt;0,IF(I635&lt;=Y635,p_pts_plein,IF(I635&lt;=p_mult2*Y635,p_pts_moyen,p_pts_r3)),IF(I635&gt;=p_vv_min,p_pts_plein,IF(I635&gt;=p_vv_moy,p_pts_moyen,p_pts_court))))+IF(INDEX(10_Lieux!$D:$D,U635)=1,p_prio1,p_prio2)+IF(INDEX(10_Lieux!$D:$D,V635)=1,p_prio1,p_prio2)+IF(K635="Oui",p_tf,0)+p_hub*((INDEX(10_Lieux!$H:$H,U635)="Hub")+(INDEX(10_Lieux!$H:$H,V635)="Hub"))+IF(OR(INDEX(10_Lieux!$H:$H,U635)="Premium",INDEX(10_Lieux!$H:$H,V635)="Premium"),p_prem,0))</f>
        <v>65</v>
      </c>
      <c r="I635" s="14" t="n">
        <f aca="false">ROUND(W635*p_facteur,0)</f>
        <v>515</v>
      </c>
      <c r="J635" s="14" t="str">
        <f aca="false">IF(X635&lt;60,X635&amp;" min",INT(X635/60)&amp;" h"&amp;IF(MOD(X635,60)=0,""," "&amp;TEXT(MOD(X635,60),"00")))</f>
        <v>5 h 30</v>
      </c>
      <c r="K635" s="14" t="str">
        <f aca="false">IF(S635&lt;&gt;T635,"Oui","Non")</f>
        <v>Oui</v>
      </c>
      <c r="L635" s="14" t="str">
        <f aca="false">IF(AND(INDEX(10_Lieux!$B:$B,U635)="Ville",INDEX(10_Lieux!$B:$B,V635)="Ville"),"/chauffeur-prive/"&amp;INDEX(10_Lieux!$E:$E,U635)&amp;"-"&amp;INDEX(10_Lieux!$E:$E,V635)&amp;"/","/chauffeur-prive/"&amp;INDEX(10_Lieux!$E:$E,U635)&amp;"/"&amp;INDEX(10_Lieux!$E:$E,V635)&amp;"/")</f>
        <v>/chauffeur-prive/bale/aeroport-paris-le-bourget/</v>
      </c>
      <c r="M635" s="14" t="str">
        <f aca="false">IFERROR(INDEX($L:$L,MATCH(B635&amp;"|"&amp;A635,$Z:$Z,0)),"—")</f>
        <v>/chauffeur-prive/aeroport-paris-le-bourget/bale/</v>
      </c>
      <c r="N635" s="14" t="str">
        <f aca="false">IF(LEN("Chauffeur privé "&amp;INDEX(10_Lieux!$J:$J,U635)&amp;" → "&amp;INDEX(10_Lieux!$J:$J,V635)&amp;" | 24h/24")&gt;60,"Chauffeur privé "&amp;INDEX(10_Lieux!$J:$J,U635)&amp;" → "&amp;INDEX(10_Lieux!$J:$J,V635),"Chauffeur privé "&amp;INDEX(10_Lieux!$J:$J,U635)&amp;" → "&amp;INDEX(10_Lieux!$J:$J,V635)&amp;" | 24h/24")</f>
        <v>Chauffeur privé Bâle → Aéroport Paris-Le Bourget | 24h/24</v>
      </c>
      <c r="O635" s="14" t="n">
        <f aca="false">LEN(N635)</f>
        <v>57</v>
      </c>
      <c r="P635" s="14" t="str">
        <f aca="false">"Chauffeur privé "&amp;INDEX(10_Lieux!$K:$K,U635)&amp;" vers "&amp;INDEX(10_Lieux!$L:$L,V635)</f>
        <v>Chauffeur privé de Bâle vers l'aéroport Paris-Le Bourget</v>
      </c>
      <c r="Q635" s="14" t="str">
        <f aca="false">"Chauffeur privé "&amp;INDEX(10_Lieux!$K:$K,U635)&amp;" vers "&amp;INDEX(10_Lieux!$L:$L,V635)&amp;" : env. "&amp;I635&amp;" km, "&amp;J635&amp;" de route. Devis personnalisé, standard 24h/24 et 7j/7."</f>
        <v>Chauffeur privé de Bâle vers l'aéroport Paris-Le Bourget : env. 515 km, 5 h 30 de route. Devis personnalisé, standard 24h/24 et 7j/7.</v>
      </c>
      <c r="R635" s="14" t="n">
        <f aca="false">LEN(Q635)</f>
        <v>133</v>
      </c>
      <c r="S635" s="14" t="str">
        <f aca="false">INDEX(10_Lieux!$C:$C,U635)</f>
        <v>Suisse</v>
      </c>
      <c r="T635" s="14" t="str">
        <f aca="false">INDEX(10_Lieux!$C:$C,V635)</f>
        <v>France</v>
      </c>
      <c r="U635" s="14" t="n">
        <f aca="false">MATCH(A635,10_Lieux!$A:$A,0)</f>
        <v>121</v>
      </c>
      <c r="V635" s="14" t="n">
        <f aca="false">MATCH(B635,10_Lieux!$A:$A,0)</f>
        <v>134</v>
      </c>
      <c r="W635" s="14" t="n">
        <f aca="false">ROUND(6371*2*ASIN(SQRT(SIN(RADIANS(INDEX(10_Lieux!$F:$F,V635)-INDEX(10_Lieux!$F:$F,U635))/2)^2+COS(RADIANS(INDEX(10_Lieux!$F:$F,U635)))*COS(RADIANS(INDEX(10_Lieux!$F:$F,V635)))*SIN(RADIANS(INDEX(10_Lieux!$G:$G,V635)-INDEX(10_Lieux!$G:$G,U635))/2)^2)),1)</f>
        <v>411.9</v>
      </c>
      <c r="X635" s="14" t="n">
        <f aca="false">ROUND(I635/IF(I635&lt;p_seuil_vitesse,p_vit_lente,p_vit_rapide)*60/15,0)*15</f>
        <v>330</v>
      </c>
      <c r="Y635" s="14" t="n">
        <f aca="false">MAX(IF(INDEX(10_Lieux!$B:$B,U635)&lt;&gt;"Ville",INDEX(10_Lieux!$I:$I,U635),0),IF(INDEX(10_Lieux!$B:$B,V635)&lt;&gt;"Ville",INDEX(10_Lieux!$I:$I,V635),0))</f>
        <v>500</v>
      </c>
      <c r="Z635" s="14" t="str">
        <f aca="false">A635&amp;"|"&amp;B635</f>
        <v>Bâle|Paris-Le Bourget</v>
      </c>
      <c r="AA635" s="14" t="str">
        <f aca="false">IF(I635&lt;p_local,"Local",IF(I635&lt;p_vv_min,"Courte distance",IF(I635&lt;p_tres_long,"Longue distance","Très longue distance")))</f>
        <v>Longue distance</v>
      </c>
    </row>
    <row r="636" customFormat="false" ht="15" hidden="false" customHeight="true" outlineLevel="0" collapsed="false">
      <c r="A636" s="1" t="s">
        <v>743</v>
      </c>
      <c r="B636" s="1" t="s">
        <v>164</v>
      </c>
      <c r="C636" s="1" t="s">
        <v>34</v>
      </c>
      <c r="D636" s="1" t="s">
        <v>653</v>
      </c>
      <c r="E636" s="1" t="s">
        <v>784</v>
      </c>
      <c r="F636" s="14" t="s">
        <v>40</v>
      </c>
      <c r="G636" s="14" t="str">
        <f aca="false">IF(I636&lt;p_local,"Local → page infra",IF(H636&gt;=p_ph1,"Phase 1",IF(H636&gt;=p_ph2,"Phase 2","Phase 3")))</f>
        <v>Phase 2</v>
      </c>
      <c r="H636" s="14" t="n">
        <f aca="false">IF(I636&lt;p_local,0,IF(C636="Aéroport → Aéroport",p_pts_plein,IF(Y636&gt;0,IF(I636&lt;=Y636,p_pts_plein,IF(I636&lt;=p_mult2*Y636,p_pts_moyen,p_pts_r3)),IF(I636&gt;=p_vv_min,p_pts_plein,IF(I636&gt;=p_vv_moy,p_pts_moyen,p_pts_court))))+IF(INDEX(10_Lieux!$D:$D,U636)=1,p_prio1,p_prio2)+IF(INDEX(10_Lieux!$D:$D,V636)=1,p_prio1,p_prio2)+IF(K636="Oui",p_tf,0)+p_hub*((INDEX(10_Lieux!$H:$H,U636)="Hub")+(INDEX(10_Lieux!$H:$H,V636)="Hub"))+IF(OR(INDEX(10_Lieux!$H:$H,U636)="Premium",INDEX(10_Lieux!$H:$H,V636)="Premium"),p_prem,0))</f>
        <v>75</v>
      </c>
      <c r="I636" s="14" t="n">
        <f aca="false">ROUND(W636*p_facteur,0)</f>
        <v>607</v>
      </c>
      <c r="J636" s="14" t="str">
        <f aca="false">IF(X636&lt;60,X636&amp;" min",INT(X636/60)&amp;" h"&amp;IF(MOD(X636,60)=0,""," "&amp;TEXT(MOD(X636,60),"00")))</f>
        <v>6 h 30</v>
      </c>
      <c r="K636" s="14" t="str">
        <f aca="false">IF(S636&lt;&gt;T636,"Oui","Non")</f>
        <v>Oui</v>
      </c>
      <c r="L636" s="14" t="str">
        <f aca="false">IF(AND(INDEX(10_Lieux!$B:$B,U636)="Ville",INDEX(10_Lieux!$B:$B,V636)="Ville"),"/chauffeur-prive/"&amp;INDEX(10_Lieux!$E:$E,U636)&amp;"-"&amp;INDEX(10_Lieux!$E:$E,V636)&amp;"/","/chauffeur-prive/"&amp;INDEX(10_Lieux!$E:$E,U636)&amp;"/"&amp;INDEX(10_Lieux!$E:$E,V636)&amp;"/")</f>
        <v>/chauffeur-prive/aeroport-paris-le-bourget/zurich/</v>
      </c>
      <c r="M636" s="14" t="str">
        <f aca="false">IFERROR(INDEX($L:$L,MATCH(B636&amp;"|"&amp;A636,$Z:$Z,0)),"—")</f>
        <v>/chauffeur-prive/zurich/aeroport-paris-le-bourget/</v>
      </c>
      <c r="N636" s="14" t="str">
        <f aca="false">IF(LEN("Chauffeur privé "&amp;INDEX(10_Lieux!$J:$J,U636)&amp;" → "&amp;INDEX(10_Lieux!$J:$J,V636)&amp;" | 24h/24")&gt;60,"Chauffeur privé "&amp;INDEX(10_Lieux!$J:$J,U636)&amp;" → "&amp;INDEX(10_Lieux!$J:$J,V636),"Chauffeur privé "&amp;INDEX(10_Lieux!$J:$J,U636)&amp;" → "&amp;INDEX(10_Lieux!$J:$J,V636)&amp;" | 24h/24")</f>
        <v>Chauffeur privé Aéroport Paris-Le Bourget → Zurich | 24h/24</v>
      </c>
      <c r="O636" s="14" t="n">
        <f aca="false">LEN(N636)</f>
        <v>59</v>
      </c>
      <c r="P636" s="14" t="str">
        <f aca="false">"Chauffeur privé "&amp;INDEX(10_Lieux!$K:$K,U636)&amp;" vers "&amp;INDEX(10_Lieux!$L:$L,V636)</f>
        <v>Chauffeur privé de l'aéroport Paris-Le Bourget vers Zurich</v>
      </c>
      <c r="Q636" s="14" t="str">
        <f aca="false">"Chauffeur privé "&amp;INDEX(10_Lieux!$K:$K,U636)&amp;" vers "&amp;INDEX(10_Lieux!$L:$L,V636)&amp;" : env. "&amp;I636&amp;" km, "&amp;J636&amp;" de route. Devis personnalisé, standard 24h/24 et 7j/7."</f>
        <v>Chauffeur privé de l'aéroport Paris-Le Bourget vers Zurich : env. 607 km, 6 h 30 de route. Devis personnalisé, standard 24h/24 et 7j/7.</v>
      </c>
      <c r="R636" s="14" t="n">
        <f aca="false">LEN(Q636)</f>
        <v>135</v>
      </c>
      <c r="S636" s="14" t="str">
        <f aca="false">INDEX(10_Lieux!$C:$C,U636)</f>
        <v>France</v>
      </c>
      <c r="T636" s="14" t="str">
        <f aca="false">INDEX(10_Lieux!$C:$C,V636)</f>
        <v>Suisse</v>
      </c>
      <c r="U636" s="14" t="n">
        <f aca="false">MATCH(A636,10_Lieux!$A:$A,0)</f>
        <v>134</v>
      </c>
      <c r="V636" s="14" t="n">
        <f aca="false">MATCH(B636,10_Lieux!$A:$A,0)</f>
        <v>122</v>
      </c>
      <c r="W636" s="14" t="n">
        <f aca="false">ROUND(6371*2*ASIN(SQRT(SIN(RADIANS(INDEX(10_Lieux!$F:$F,V636)-INDEX(10_Lieux!$F:$F,U636))/2)^2+COS(RADIANS(INDEX(10_Lieux!$F:$F,U636)))*COS(RADIANS(INDEX(10_Lieux!$F:$F,V636)))*SIN(RADIANS(INDEX(10_Lieux!$G:$G,V636)-INDEX(10_Lieux!$G:$G,U636))/2)^2)),1)</f>
        <v>485.5</v>
      </c>
      <c r="X636" s="14" t="n">
        <f aca="false">ROUND(I636/IF(I636&lt;p_seuil_vitesse,p_vit_lente,p_vit_rapide)*60/15,0)*15</f>
        <v>390</v>
      </c>
      <c r="Y636" s="14" t="n">
        <f aca="false">MAX(IF(INDEX(10_Lieux!$B:$B,U636)&lt;&gt;"Ville",INDEX(10_Lieux!$I:$I,U636),0),IF(INDEX(10_Lieux!$B:$B,V636)&lt;&gt;"Ville",INDEX(10_Lieux!$I:$I,V636),0))</f>
        <v>500</v>
      </c>
      <c r="Z636" s="14" t="str">
        <f aca="false">A636&amp;"|"&amp;B636</f>
        <v>Paris-Le Bourget|Zurich</v>
      </c>
      <c r="AA636" s="14" t="str">
        <f aca="false">IF(I636&lt;p_local,"Local",IF(I636&lt;p_vv_min,"Courte distance",IF(I636&lt;p_tres_long,"Longue distance","Très longue distance")))</f>
        <v>Longue distance</v>
      </c>
    </row>
    <row r="637" customFormat="false" ht="15" hidden="false" customHeight="true" outlineLevel="0" collapsed="false">
      <c r="A637" s="1" t="s">
        <v>164</v>
      </c>
      <c r="B637" s="1" t="s">
        <v>743</v>
      </c>
      <c r="C637" s="1" t="s">
        <v>35</v>
      </c>
      <c r="D637" s="1" t="s">
        <v>653</v>
      </c>
      <c r="E637" s="1" t="s">
        <v>785</v>
      </c>
      <c r="F637" s="14" t="s">
        <v>40</v>
      </c>
      <c r="G637" s="14" t="str">
        <f aca="false">IF(I637&lt;p_local,"Local → page infra",IF(H637&gt;=p_ph1,"Phase 1",IF(H637&gt;=p_ph2,"Phase 2","Phase 3")))</f>
        <v>Phase 2</v>
      </c>
      <c r="H637" s="14" t="n">
        <f aca="false">IF(I637&lt;p_local,0,IF(C637="Aéroport → Aéroport",p_pts_plein,IF(Y637&gt;0,IF(I637&lt;=Y637,p_pts_plein,IF(I637&lt;=p_mult2*Y637,p_pts_moyen,p_pts_r3)),IF(I637&gt;=p_vv_min,p_pts_plein,IF(I637&gt;=p_vv_moy,p_pts_moyen,p_pts_court))))+IF(INDEX(10_Lieux!$D:$D,U637)=1,p_prio1,p_prio2)+IF(INDEX(10_Lieux!$D:$D,V637)=1,p_prio1,p_prio2)+IF(K637="Oui",p_tf,0)+p_hub*((INDEX(10_Lieux!$H:$H,U637)="Hub")+(INDEX(10_Lieux!$H:$H,V637)="Hub"))+IF(OR(INDEX(10_Lieux!$H:$H,U637)="Premium",INDEX(10_Lieux!$H:$H,V637)="Premium"),p_prem,0))</f>
        <v>75</v>
      </c>
      <c r="I637" s="14" t="n">
        <f aca="false">ROUND(W637*p_facteur,0)</f>
        <v>607</v>
      </c>
      <c r="J637" s="14" t="str">
        <f aca="false">IF(X637&lt;60,X637&amp;" min",INT(X637/60)&amp;" h"&amp;IF(MOD(X637,60)=0,""," "&amp;TEXT(MOD(X637,60),"00")))</f>
        <v>6 h 30</v>
      </c>
      <c r="K637" s="14" t="str">
        <f aca="false">IF(S637&lt;&gt;T637,"Oui","Non")</f>
        <v>Oui</v>
      </c>
      <c r="L637" s="14" t="str">
        <f aca="false">IF(AND(INDEX(10_Lieux!$B:$B,U637)="Ville",INDEX(10_Lieux!$B:$B,V637)="Ville"),"/chauffeur-prive/"&amp;INDEX(10_Lieux!$E:$E,U637)&amp;"-"&amp;INDEX(10_Lieux!$E:$E,V637)&amp;"/","/chauffeur-prive/"&amp;INDEX(10_Lieux!$E:$E,U637)&amp;"/"&amp;INDEX(10_Lieux!$E:$E,V637)&amp;"/")</f>
        <v>/chauffeur-prive/zurich/aeroport-paris-le-bourget/</v>
      </c>
      <c r="M637" s="14" t="str">
        <f aca="false">IFERROR(INDEX($L:$L,MATCH(B637&amp;"|"&amp;A637,$Z:$Z,0)),"—")</f>
        <v>/chauffeur-prive/aeroport-paris-le-bourget/zurich/</v>
      </c>
      <c r="N637" s="14" t="str">
        <f aca="false">IF(LEN("Chauffeur privé "&amp;INDEX(10_Lieux!$J:$J,U637)&amp;" → "&amp;INDEX(10_Lieux!$J:$J,V637)&amp;" | 24h/24")&gt;60,"Chauffeur privé "&amp;INDEX(10_Lieux!$J:$J,U637)&amp;" → "&amp;INDEX(10_Lieux!$J:$J,V637),"Chauffeur privé "&amp;INDEX(10_Lieux!$J:$J,U637)&amp;" → "&amp;INDEX(10_Lieux!$J:$J,V637)&amp;" | 24h/24")</f>
        <v>Chauffeur privé Zurich → Aéroport Paris-Le Bourget | 24h/24</v>
      </c>
      <c r="O637" s="14" t="n">
        <f aca="false">LEN(N637)</f>
        <v>59</v>
      </c>
      <c r="P637" s="14" t="str">
        <f aca="false">"Chauffeur privé "&amp;INDEX(10_Lieux!$K:$K,U637)&amp;" vers "&amp;INDEX(10_Lieux!$L:$L,V637)</f>
        <v>Chauffeur privé de Zurich vers l'aéroport Paris-Le Bourget</v>
      </c>
      <c r="Q637" s="14" t="str">
        <f aca="false">"Chauffeur privé "&amp;INDEX(10_Lieux!$K:$K,U637)&amp;" vers "&amp;INDEX(10_Lieux!$L:$L,V637)&amp;" : env. "&amp;I637&amp;" km, "&amp;J637&amp;" de route. Devis personnalisé, standard 24h/24 et 7j/7."</f>
        <v>Chauffeur privé de Zurich vers l'aéroport Paris-Le Bourget : env. 607 km, 6 h 30 de route. Devis personnalisé, standard 24h/24 et 7j/7.</v>
      </c>
      <c r="R637" s="14" t="n">
        <f aca="false">LEN(Q637)</f>
        <v>135</v>
      </c>
      <c r="S637" s="14" t="str">
        <f aca="false">INDEX(10_Lieux!$C:$C,U637)</f>
        <v>Suisse</v>
      </c>
      <c r="T637" s="14" t="str">
        <f aca="false">INDEX(10_Lieux!$C:$C,V637)</f>
        <v>France</v>
      </c>
      <c r="U637" s="14" t="n">
        <f aca="false">MATCH(A637,10_Lieux!$A:$A,0)</f>
        <v>122</v>
      </c>
      <c r="V637" s="14" t="n">
        <f aca="false">MATCH(B637,10_Lieux!$A:$A,0)</f>
        <v>134</v>
      </c>
      <c r="W637" s="14" t="n">
        <f aca="false">ROUND(6371*2*ASIN(SQRT(SIN(RADIANS(INDEX(10_Lieux!$F:$F,V637)-INDEX(10_Lieux!$F:$F,U637))/2)^2+COS(RADIANS(INDEX(10_Lieux!$F:$F,U637)))*COS(RADIANS(INDEX(10_Lieux!$F:$F,V637)))*SIN(RADIANS(INDEX(10_Lieux!$G:$G,V637)-INDEX(10_Lieux!$G:$G,U637))/2)^2)),1)</f>
        <v>485.5</v>
      </c>
      <c r="X637" s="14" t="n">
        <f aca="false">ROUND(I637/IF(I637&lt;p_seuil_vitesse,p_vit_lente,p_vit_rapide)*60/15,0)*15</f>
        <v>390</v>
      </c>
      <c r="Y637" s="14" t="n">
        <f aca="false">MAX(IF(INDEX(10_Lieux!$B:$B,U637)&lt;&gt;"Ville",INDEX(10_Lieux!$I:$I,U637),0),IF(INDEX(10_Lieux!$B:$B,V637)&lt;&gt;"Ville",INDEX(10_Lieux!$I:$I,V637),0))</f>
        <v>500</v>
      </c>
      <c r="Z637" s="14" t="str">
        <f aca="false">A637&amp;"|"&amp;B637</f>
        <v>Zurich|Paris-Le Bourget</v>
      </c>
      <c r="AA637" s="14" t="str">
        <f aca="false">IF(I637&lt;p_local,"Local",IF(I637&lt;p_vv_min,"Courte distance",IF(I637&lt;p_tres_long,"Longue distance","Très longue distance")))</f>
        <v>Longue distance</v>
      </c>
    </row>
    <row r="638" customFormat="false" ht="15" hidden="false" customHeight="true" outlineLevel="0" collapsed="false">
      <c r="A638" s="1" t="s">
        <v>743</v>
      </c>
      <c r="B638" s="1" t="s">
        <v>166</v>
      </c>
      <c r="C638" s="1" t="s">
        <v>34</v>
      </c>
      <c r="D638" s="1" t="s">
        <v>653</v>
      </c>
      <c r="E638" s="1" t="s">
        <v>786</v>
      </c>
      <c r="F638" s="14" t="s">
        <v>40</v>
      </c>
      <c r="G638" s="14" t="str">
        <f aca="false">IF(I638&lt;p_local,"Local → page infra",IF(H638&gt;=p_ph1,"Phase 1",IF(H638&gt;=p_ph2,"Phase 2","Phase 3")))</f>
        <v>Phase 2</v>
      </c>
      <c r="H638" s="14" t="n">
        <f aca="false">IF(I638&lt;p_local,0,IF(C638="Aéroport → Aéroport",p_pts_plein,IF(Y638&gt;0,IF(I638&lt;=Y638,p_pts_plein,IF(I638&lt;=p_mult2*Y638,p_pts_moyen,p_pts_r3)),IF(I638&gt;=p_vv_min,p_pts_plein,IF(I638&gt;=p_vv_moy,p_pts_moyen,p_pts_court))))+IF(INDEX(10_Lieux!$D:$D,U638)=1,p_prio1,p_prio2)+IF(INDEX(10_Lieux!$D:$D,V638)=1,p_prio1,p_prio2)+IF(K638="Oui",p_tf,0)+p_hub*((INDEX(10_Lieux!$H:$H,U638)="Hub")+(INDEX(10_Lieux!$H:$H,V638)="Hub"))+IF(OR(INDEX(10_Lieux!$H:$H,U638)="Premium",INDEX(10_Lieux!$H:$H,V638)="Premium"),p_prem,0))</f>
        <v>65</v>
      </c>
      <c r="I638" s="14" t="n">
        <f aca="false">ROUND(W638*p_facteur,0)</f>
        <v>544</v>
      </c>
      <c r="J638" s="14" t="str">
        <f aca="false">IF(X638&lt;60,X638&amp;" min",INT(X638/60)&amp;" h"&amp;IF(MOD(X638,60)=0,""," "&amp;TEXT(MOD(X638,60),"00")))</f>
        <v>5 h 45</v>
      </c>
      <c r="K638" s="14" t="str">
        <f aca="false">IF(S638&lt;&gt;T638,"Oui","Non")</f>
        <v>Oui</v>
      </c>
      <c r="L638" s="14" t="str">
        <f aca="false">IF(AND(INDEX(10_Lieux!$B:$B,U638)="Ville",INDEX(10_Lieux!$B:$B,V638)="Ville"),"/chauffeur-prive/"&amp;INDEX(10_Lieux!$E:$E,U638)&amp;"-"&amp;INDEX(10_Lieux!$E:$E,V638)&amp;"/","/chauffeur-prive/"&amp;INDEX(10_Lieux!$E:$E,U638)&amp;"/"&amp;INDEX(10_Lieux!$E:$E,V638)&amp;"/")</f>
        <v>/chauffeur-prive/aeroport-paris-le-bourget/berne/</v>
      </c>
      <c r="M638" s="14" t="str">
        <f aca="false">IFERROR(INDEX($L:$L,MATCH(B638&amp;"|"&amp;A638,$Z:$Z,0)),"—")</f>
        <v>/chauffeur-prive/berne/aeroport-paris-le-bourget/</v>
      </c>
      <c r="N638" s="14" t="str">
        <f aca="false">IF(LEN("Chauffeur privé "&amp;INDEX(10_Lieux!$J:$J,U638)&amp;" → "&amp;INDEX(10_Lieux!$J:$J,V638)&amp;" | 24h/24")&gt;60,"Chauffeur privé "&amp;INDEX(10_Lieux!$J:$J,U638)&amp;" → "&amp;INDEX(10_Lieux!$J:$J,V638),"Chauffeur privé "&amp;INDEX(10_Lieux!$J:$J,U638)&amp;" → "&amp;INDEX(10_Lieux!$J:$J,V638)&amp;" | 24h/24")</f>
        <v>Chauffeur privé Aéroport Paris-Le Bourget → Berne | 24h/24</v>
      </c>
      <c r="O638" s="14" t="n">
        <f aca="false">LEN(N638)</f>
        <v>58</v>
      </c>
      <c r="P638" s="14" t="str">
        <f aca="false">"Chauffeur privé "&amp;INDEX(10_Lieux!$K:$K,U638)&amp;" vers "&amp;INDEX(10_Lieux!$L:$L,V638)</f>
        <v>Chauffeur privé de l'aéroport Paris-Le Bourget vers Berne</v>
      </c>
      <c r="Q638" s="14" t="str">
        <f aca="false">"Chauffeur privé "&amp;INDEX(10_Lieux!$K:$K,U638)&amp;" vers "&amp;INDEX(10_Lieux!$L:$L,V638)&amp;" : env. "&amp;I638&amp;" km, "&amp;J638&amp;" de route. Devis personnalisé, standard 24h/24 et 7j/7."</f>
        <v>Chauffeur privé de l'aéroport Paris-Le Bourget vers Berne : env. 544 km, 5 h 45 de route. Devis personnalisé, standard 24h/24 et 7j/7.</v>
      </c>
      <c r="R638" s="14" t="n">
        <f aca="false">LEN(Q638)</f>
        <v>134</v>
      </c>
      <c r="S638" s="14" t="str">
        <f aca="false">INDEX(10_Lieux!$C:$C,U638)</f>
        <v>France</v>
      </c>
      <c r="T638" s="14" t="str">
        <f aca="false">INDEX(10_Lieux!$C:$C,V638)</f>
        <v>Suisse</v>
      </c>
      <c r="U638" s="14" t="n">
        <f aca="false">MATCH(A638,10_Lieux!$A:$A,0)</f>
        <v>134</v>
      </c>
      <c r="V638" s="14" t="n">
        <f aca="false">MATCH(B638,10_Lieux!$A:$A,0)</f>
        <v>123</v>
      </c>
      <c r="W638" s="14" t="n">
        <f aca="false">ROUND(6371*2*ASIN(SQRT(SIN(RADIANS(INDEX(10_Lieux!$F:$F,V638)-INDEX(10_Lieux!$F:$F,U638))/2)^2+COS(RADIANS(INDEX(10_Lieux!$F:$F,U638)))*COS(RADIANS(INDEX(10_Lieux!$F:$F,V638)))*SIN(RADIANS(INDEX(10_Lieux!$G:$G,V638)-INDEX(10_Lieux!$G:$G,U638))/2)^2)),1)</f>
        <v>435.1</v>
      </c>
      <c r="X638" s="14" t="n">
        <f aca="false">ROUND(I638/IF(I638&lt;p_seuil_vitesse,p_vit_lente,p_vit_rapide)*60/15,0)*15</f>
        <v>345</v>
      </c>
      <c r="Y638" s="14" t="n">
        <f aca="false">MAX(IF(INDEX(10_Lieux!$B:$B,U638)&lt;&gt;"Ville",INDEX(10_Lieux!$I:$I,U638),0),IF(INDEX(10_Lieux!$B:$B,V638)&lt;&gt;"Ville",INDEX(10_Lieux!$I:$I,V638),0))</f>
        <v>500</v>
      </c>
      <c r="Z638" s="14" t="str">
        <f aca="false">A638&amp;"|"&amp;B638</f>
        <v>Paris-Le Bourget|Berne</v>
      </c>
      <c r="AA638" s="14" t="str">
        <f aca="false">IF(I638&lt;p_local,"Local",IF(I638&lt;p_vv_min,"Courte distance",IF(I638&lt;p_tres_long,"Longue distance","Très longue distance")))</f>
        <v>Longue distance</v>
      </c>
    </row>
    <row r="639" customFormat="false" ht="15" hidden="false" customHeight="true" outlineLevel="0" collapsed="false">
      <c r="A639" s="1" t="s">
        <v>166</v>
      </c>
      <c r="B639" s="1" t="s">
        <v>743</v>
      </c>
      <c r="C639" s="1" t="s">
        <v>35</v>
      </c>
      <c r="D639" s="1" t="s">
        <v>653</v>
      </c>
      <c r="E639" s="1" t="s">
        <v>787</v>
      </c>
      <c r="F639" s="14" t="s">
        <v>40</v>
      </c>
      <c r="G639" s="14" t="str">
        <f aca="false">IF(I639&lt;p_local,"Local → page infra",IF(H639&gt;=p_ph1,"Phase 1",IF(H639&gt;=p_ph2,"Phase 2","Phase 3")))</f>
        <v>Phase 2</v>
      </c>
      <c r="H639" s="14" t="n">
        <f aca="false">IF(I639&lt;p_local,0,IF(C639="Aéroport → Aéroport",p_pts_plein,IF(Y639&gt;0,IF(I639&lt;=Y639,p_pts_plein,IF(I639&lt;=p_mult2*Y639,p_pts_moyen,p_pts_r3)),IF(I639&gt;=p_vv_min,p_pts_plein,IF(I639&gt;=p_vv_moy,p_pts_moyen,p_pts_court))))+IF(INDEX(10_Lieux!$D:$D,U639)=1,p_prio1,p_prio2)+IF(INDEX(10_Lieux!$D:$D,V639)=1,p_prio1,p_prio2)+IF(K639="Oui",p_tf,0)+p_hub*((INDEX(10_Lieux!$H:$H,U639)="Hub")+(INDEX(10_Lieux!$H:$H,V639)="Hub"))+IF(OR(INDEX(10_Lieux!$H:$H,U639)="Premium",INDEX(10_Lieux!$H:$H,V639)="Premium"),p_prem,0))</f>
        <v>65</v>
      </c>
      <c r="I639" s="14" t="n">
        <f aca="false">ROUND(W639*p_facteur,0)</f>
        <v>544</v>
      </c>
      <c r="J639" s="14" t="str">
        <f aca="false">IF(X639&lt;60,X639&amp;" min",INT(X639/60)&amp;" h"&amp;IF(MOD(X639,60)=0,""," "&amp;TEXT(MOD(X639,60),"00")))</f>
        <v>5 h 45</v>
      </c>
      <c r="K639" s="14" t="str">
        <f aca="false">IF(S639&lt;&gt;T639,"Oui","Non")</f>
        <v>Oui</v>
      </c>
      <c r="L639" s="14" t="str">
        <f aca="false">IF(AND(INDEX(10_Lieux!$B:$B,U639)="Ville",INDEX(10_Lieux!$B:$B,V639)="Ville"),"/chauffeur-prive/"&amp;INDEX(10_Lieux!$E:$E,U639)&amp;"-"&amp;INDEX(10_Lieux!$E:$E,V639)&amp;"/","/chauffeur-prive/"&amp;INDEX(10_Lieux!$E:$E,U639)&amp;"/"&amp;INDEX(10_Lieux!$E:$E,V639)&amp;"/")</f>
        <v>/chauffeur-prive/berne/aeroport-paris-le-bourget/</v>
      </c>
      <c r="M639" s="14" t="str">
        <f aca="false">IFERROR(INDEX($L:$L,MATCH(B639&amp;"|"&amp;A639,$Z:$Z,0)),"—")</f>
        <v>/chauffeur-prive/aeroport-paris-le-bourget/berne/</v>
      </c>
      <c r="N639" s="14" t="str">
        <f aca="false">IF(LEN("Chauffeur privé "&amp;INDEX(10_Lieux!$J:$J,U639)&amp;" → "&amp;INDEX(10_Lieux!$J:$J,V639)&amp;" | 24h/24")&gt;60,"Chauffeur privé "&amp;INDEX(10_Lieux!$J:$J,U639)&amp;" → "&amp;INDEX(10_Lieux!$J:$J,V639),"Chauffeur privé "&amp;INDEX(10_Lieux!$J:$J,U639)&amp;" → "&amp;INDEX(10_Lieux!$J:$J,V639)&amp;" | 24h/24")</f>
        <v>Chauffeur privé Berne → Aéroport Paris-Le Bourget | 24h/24</v>
      </c>
      <c r="O639" s="14" t="n">
        <f aca="false">LEN(N639)</f>
        <v>58</v>
      </c>
      <c r="P639" s="14" t="str">
        <f aca="false">"Chauffeur privé "&amp;INDEX(10_Lieux!$K:$K,U639)&amp;" vers "&amp;INDEX(10_Lieux!$L:$L,V639)</f>
        <v>Chauffeur privé de Berne vers l'aéroport Paris-Le Bourget</v>
      </c>
      <c r="Q639" s="14" t="str">
        <f aca="false">"Chauffeur privé "&amp;INDEX(10_Lieux!$K:$K,U639)&amp;" vers "&amp;INDEX(10_Lieux!$L:$L,V639)&amp;" : env. "&amp;I639&amp;" km, "&amp;J639&amp;" de route. Devis personnalisé, standard 24h/24 et 7j/7."</f>
        <v>Chauffeur privé de Berne vers l'aéroport Paris-Le Bourget : env. 544 km, 5 h 45 de route. Devis personnalisé, standard 24h/24 et 7j/7.</v>
      </c>
      <c r="R639" s="14" t="n">
        <f aca="false">LEN(Q639)</f>
        <v>134</v>
      </c>
      <c r="S639" s="14" t="str">
        <f aca="false">INDEX(10_Lieux!$C:$C,U639)</f>
        <v>Suisse</v>
      </c>
      <c r="T639" s="14" t="str">
        <f aca="false">INDEX(10_Lieux!$C:$C,V639)</f>
        <v>France</v>
      </c>
      <c r="U639" s="14" t="n">
        <f aca="false">MATCH(A639,10_Lieux!$A:$A,0)</f>
        <v>123</v>
      </c>
      <c r="V639" s="14" t="n">
        <f aca="false">MATCH(B639,10_Lieux!$A:$A,0)</f>
        <v>134</v>
      </c>
      <c r="W639" s="14" t="n">
        <f aca="false">ROUND(6371*2*ASIN(SQRT(SIN(RADIANS(INDEX(10_Lieux!$F:$F,V639)-INDEX(10_Lieux!$F:$F,U639))/2)^2+COS(RADIANS(INDEX(10_Lieux!$F:$F,U639)))*COS(RADIANS(INDEX(10_Lieux!$F:$F,V639)))*SIN(RADIANS(INDEX(10_Lieux!$G:$G,V639)-INDEX(10_Lieux!$G:$G,U639))/2)^2)),1)</f>
        <v>435.1</v>
      </c>
      <c r="X639" s="14" t="n">
        <f aca="false">ROUND(I639/IF(I639&lt;p_seuil_vitesse,p_vit_lente,p_vit_rapide)*60/15,0)*15</f>
        <v>345</v>
      </c>
      <c r="Y639" s="14" t="n">
        <f aca="false">MAX(IF(INDEX(10_Lieux!$B:$B,U639)&lt;&gt;"Ville",INDEX(10_Lieux!$I:$I,U639),0),IF(INDEX(10_Lieux!$B:$B,V639)&lt;&gt;"Ville",INDEX(10_Lieux!$I:$I,V639),0))</f>
        <v>500</v>
      </c>
      <c r="Z639" s="14" t="str">
        <f aca="false">A639&amp;"|"&amp;B639</f>
        <v>Berne|Paris-Le Bourget</v>
      </c>
      <c r="AA639" s="14" t="str">
        <f aca="false">IF(I639&lt;p_local,"Local",IF(I639&lt;p_vv_min,"Courte distance",IF(I639&lt;p_tres_long,"Longue distance","Très longue distance")))</f>
        <v>Longue distance</v>
      </c>
    </row>
    <row r="640" customFormat="false" ht="15" hidden="false" customHeight="true" outlineLevel="0" collapsed="false">
      <c r="A640" s="1" t="s">
        <v>788</v>
      </c>
      <c r="B640" s="1" t="s">
        <v>122</v>
      </c>
      <c r="C640" s="1" t="s">
        <v>34</v>
      </c>
      <c r="D640" s="1" t="s">
        <v>653</v>
      </c>
      <c r="E640" s="1" t="s">
        <v>789</v>
      </c>
      <c r="F640" s="14" t="s">
        <v>40</v>
      </c>
      <c r="G640" s="14" t="str">
        <f aca="false">IF(I640&lt;p_local,"Local → page infra",IF(H640&gt;=p_ph1,"Phase 1",IF(H640&gt;=p_ph2,"Phase 2","Phase 3")))</f>
        <v>Phase 2</v>
      </c>
      <c r="H640" s="14" t="n">
        <f aca="false">IF(I640&lt;p_local,0,IF(C640="Aéroport → Aéroport",p_pts_plein,IF(Y640&gt;0,IF(I640&lt;=Y640,p_pts_plein,IF(I640&lt;=p_mult2*Y640,p_pts_moyen,p_pts_r3)),IF(I640&gt;=p_vv_min,p_pts_plein,IF(I640&gt;=p_vv_moy,p_pts_moyen,p_pts_court))))+IF(INDEX(10_Lieux!$D:$D,U640)=1,p_prio1,p_prio2)+IF(INDEX(10_Lieux!$D:$D,V640)=1,p_prio1,p_prio2)+IF(K640="Oui",p_tf,0)+p_hub*((INDEX(10_Lieux!$H:$H,U640)="Hub")+(INDEX(10_Lieux!$H:$H,V640)="Hub"))+IF(OR(INDEX(10_Lieux!$H:$H,U640)="Premium",INDEX(10_Lieux!$H:$H,V640)="Premium"),p_prem,0))</f>
        <v>65</v>
      </c>
      <c r="I640" s="14" t="n">
        <f aca="false">ROUND(W640*p_facteur,0)</f>
        <v>506</v>
      </c>
      <c r="J640" s="14" t="str">
        <f aca="false">IF(X640&lt;60,X640&amp;" min",INT(X640/60)&amp;" h"&amp;IF(MOD(X640,60)=0,""," "&amp;TEXT(MOD(X640,60),"00")))</f>
        <v>5 h 15</v>
      </c>
      <c r="K640" s="14" t="str">
        <f aca="false">IF(S640&lt;&gt;T640,"Oui","Non")</f>
        <v>Non</v>
      </c>
      <c r="L640" s="14" t="str">
        <f aca="false">IF(AND(INDEX(10_Lieux!$B:$B,U640)="Ville",INDEX(10_Lieux!$B:$B,V640)="Ville"),"/chauffeur-prive/"&amp;INDEX(10_Lieux!$E:$E,U640)&amp;"-"&amp;INDEX(10_Lieux!$E:$E,V640)&amp;"/","/chauffeur-prive/"&amp;INDEX(10_Lieux!$E:$E,U640)&amp;"/"&amp;INDEX(10_Lieux!$E:$E,V640)&amp;"/")</f>
        <v>/chauffeur-prive/aeroport-lyon-saint-exupery/paris/</v>
      </c>
      <c r="M640" s="14" t="str">
        <f aca="false">IFERROR(INDEX($L:$L,MATCH(B640&amp;"|"&amp;A640,$Z:$Z,0)),"—")</f>
        <v>/chauffeur-prive/paris/aeroport-lyon-saint-exupery/</v>
      </c>
      <c r="N640" s="14" t="str">
        <f aca="false">IF(LEN("Chauffeur privé "&amp;INDEX(10_Lieux!$J:$J,U640)&amp;" → "&amp;INDEX(10_Lieux!$J:$J,V640)&amp;" | 24h/24")&gt;60,"Chauffeur privé "&amp;INDEX(10_Lieux!$J:$J,U640)&amp;" → "&amp;INDEX(10_Lieux!$J:$J,V640),"Chauffeur privé "&amp;INDEX(10_Lieux!$J:$J,U640)&amp;" → "&amp;INDEX(10_Lieux!$J:$J,V640)&amp;" | 24h/24")</f>
        <v>Chauffeur privé Aéroport Lyon-Saint-Exupéry → Paris | 24h/24</v>
      </c>
      <c r="O640" s="14" t="n">
        <f aca="false">LEN(N640)</f>
        <v>60</v>
      </c>
      <c r="P640" s="14" t="str">
        <f aca="false">"Chauffeur privé "&amp;INDEX(10_Lieux!$K:$K,U640)&amp;" vers "&amp;INDEX(10_Lieux!$L:$L,V640)</f>
        <v>Chauffeur privé de l'aéroport Lyon-Saint-Exupéry vers Paris</v>
      </c>
      <c r="Q640" s="14" t="str">
        <f aca="false">"Chauffeur privé "&amp;INDEX(10_Lieux!$K:$K,U640)&amp;" vers "&amp;INDEX(10_Lieux!$L:$L,V640)&amp;" : env. "&amp;I640&amp;" km, "&amp;J640&amp;" de route. Devis personnalisé, standard 24h/24 et 7j/7."</f>
        <v>Chauffeur privé de l'aéroport Lyon-Saint-Exupéry vers Paris : env. 506 km, 5 h 15 de route. Devis personnalisé, standard 24h/24 et 7j/7.</v>
      </c>
      <c r="R640" s="14" t="n">
        <f aca="false">LEN(Q640)</f>
        <v>136</v>
      </c>
      <c r="S640" s="14" t="str">
        <f aca="false">INDEX(10_Lieux!$C:$C,U640)</f>
        <v>France</v>
      </c>
      <c r="T640" s="14" t="str">
        <f aca="false">INDEX(10_Lieux!$C:$C,V640)</f>
        <v>France</v>
      </c>
      <c r="U640" s="14" t="n">
        <f aca="false">MATCH(A640,10_Lieux!$A:$A,0)</f>
        <v>136</v>
      </c>
      <c r="V640" s="14" t="n">
        <f aca="false">MATCH(B640,10_Lieux!$A:$A,0)</f>
        <v>2</v>
      </c>
      <c r="W640" s="14" t="n">
        <f aca="false">ROUND(6371*2*ASIN(SQRT(SIN(RADIANS(INDEX(10_Lieux!$F:$F,V640)-INDEX(10_Lieux!$F:$F,U640))/2)^2+COS(RADIANS(INDEX(10_Lieux!$F:$F,U640)))*COS(RADIANS(INDEX(10_Lieux!$F:$F,V640)))*SIN(RADIANS(INDEX(10_Lieux!$G:$G,V640)-INDEX(10_Lieux!$G:$G,U640))/2)^2)),1)</f>
        <v>404.4</v>
      </c>
      <c r="X640" s="14" t="n">
        <f aca="false">ROUND(I640/IF(I640&lt;p_seuil_vitesse,p_vit_lente,p_vit_rapide)*60/15,0)*15</f>
        <v>315</v>
      </c>
      <c r="Y640" s="14" t="n">
        <f aca="false">MAX(IF(INDEX(10_Lieux!$B:$B,U640)&lt;&gt;"Ville",INDEX(10_Lieux!$I:$I,U640),0),IF(INDEX(10_Lieux!$B:$B,V640)&lt;&gt;"Ville",INDEX(10_Lieux!$I:$I,V640),0))</f>
        <v>500</v>
      </c>
      <c r="Z640" s="14" t="str">
        <f aca="false">A640&amp;"|"&amp;B640</f>
        <v>Lyon-Saint-Exupéry|Paris</v>
      </c>
      <c r="AA640" s="14" t="str">
        <f aca="false">IF(I640&lt;p_local,"Local",IF(I640&lt;p_vv_min,"Courte distance",IF(I640&lt;p_tres_long,"Longue distance","Très longue distance")))</f>
        <v>Longue distance</v>
      </c>
    </row>
    <row r="641" customFormat="false" ht="15" hidden="false" customHeight="true" outlineLevel="0" collapsed="false">
      <c r="A641" s="1" t="s">
        <v>122</v>
      </c>
      <c r="B641" s="1" t="s">
        <v>788</v>
      </c>
      <c r="C641" s="1" t="s">
        <v>35</v>
      </c>
      <c r="D641" s="1" t="s">
        <v>653</v>
      </c>
      <c r="E641" s="1" t="s">
        <v>790</v>
      </c>
      <c r="F641" s="14" t="s">
        <v>40</v>
      </c>
      <c r="G641" s="14" t="str">
        <f aca="false">IF(I641&lt;p_local,"Local → page infra",IF(H641&gt;=p_ph1,"Phase 1",IF(H641&gt;=p_ph2,"Phase 2","Phase 3")))</f>
        <v>Phase 2</v>
      </c>
      <c r="H641" s="14" t="n">
        <f aca="false">IF(I641&lt;p_local,0,IF(C641="Aéroport → Aéroport",p_pts_plein,IF(Y641&gt;0,IF(I641&lt;=Y641,p_pts_plein,IF(I641&lt;=p_mult2*Y641,p_pts_moyen,p_pts_r3)),IF(I641&gt;=p_vv_min,p_pts_plein,IF(I641&gt;=p_vv_moy,p_pts_moyen,p_pts_court))))+IF(INDEX(10_Lieux!$D:$D,U641)=1,p_prio1,p_prio2)+IF(INDEX(10_Lieux!$D:$D,V641)=1,p_prio1,p_prio2)+IF(K641="Oui",p_tf,0)+p_hub*((INDEX(10_Lieux!$H:$H,U641)="Hub")+(INDEX(10_Lieux!$H:$H,V641)="Hub"))+IF(OR(INDEX(10_Lieux!$H:$H,U641)="Premium",INDEX(10_Lieux!$H:$H,V641)="Premium"),p_prem,0))</f>
        <v>65</v>
      </c>
      <c r="I641" s="14" t="n">
        <f aca="false">ROUND(W641*p_facteur,0)</f>
        <v>506</v>
      </c>
      <c r="J641" s="14" t="str">
        <f aca="false">IF(X641&lt;60,X641&amp;" min",INT(X641/60)&amp;" h"&amp;IF(MOD(X641,60)=0,""," "&amp;TEXT(MOD(X641,60),"00")))</f>
        <v>5 h 15</v>
      </c>
      <c r="K641" s="14" t="str">
        <f aca="false">IF(S641&lt;&gt;T641,"Oui","Non")</f>
        <v>Non</v>
      </c>
      <c r="L641" s="14" t="str">
        <f aca="false">IF(AND(INDEX(10_Lieux!$B:$B,U641)="Ville",INDEX(10_Lieux!$B:$B,V641)="Ville"),"/chauffeur-prive/"&amp;INDEX(10_Lieux!$E:$E,U641)&amp;"-"&amp;INDEX(10_Lieux!$E:$E,V641)&amp;"/","/chauffeur-prive/"&amp;INDEX(10_Lieux!$E:$E,U641)&amp;"/"&amp;INDEX(10_Lieux!$E:$E,V641)&amp;"/")</f>
        <v>/chauffeur-prive/paris/aeroport-lyon-saint-exupery/</v>
      </c>
      <c r="M641" s="14" t="str">
        <f aca="false">IFERROR(INDEX($L:$L,MATCH(B641&amp;"|"&amp;A641,$Z:$Z,0)),"—")</f>
        <v>/chauffeur-prive/aeroport-lyon-saint-exupery/paris/</v>
      </c>
      <c r="N641" s="14" t="str">
        <f aca="false">IF(LEN("Chauffeur privé "&amp;INDEX(10_Lieux!$J:$J,U641)&amp;" → "&amp;INDEX(10_Lieux!$J:$J,V641)&amp;" | 24h/24")&gt;60,"Chauffeur privé "&amp;INDEX(10_Lieux!$J:$J,U641)&amp;" → "&amp;INDEX(10_Lieux!$J:$J,V641),"Chauffeur privé "&amp;INDEX(10_Lieux!$J:$J,U641)&amp;" → "&amp;INDEX(10_Lieux!$J:$J,V641)&amp;" | 24h/24")</f>
        <v>Chauffeur privé Paris → Aéroport Lyon-Saint-Exupéry | 24h/24</v>
      </c>
      <c r="O641" s="14" t="n">
        <f aca="false">LEN(N641)</f>
        <v>60</v>
      </c>
      <c r="P641" s="14" t="str">
        <f aca="false">"Chauffeur privé "&amp;INDEX(10_Lieux!$K:$K,U641)&amp;" vers "&amp;INDEX(10_Lieux!$L:$L,V641)</f>
        <v>Chauffeur privé de Paris vers l'aéroport Lyon-Saint-Exupéry</v>
      </c>
      <c r="Q641" s="14" t="str">
        <f aca="false">"Chauffeur privé "&amp;INDEX(10_Lieux!$K:$K,U641)&amp;" vers "&amp;INDEX(10_Lieux!$L:$L,V641)&amp;" : env. "&amp;I641&amp;" km, "&amp;J641&amp;" de route. Devis personnalisé, standard 24h/24 et 7j/7."</f>
        <v>Chauffeur privé de Paris vers l'aéroport Lyon-Saint-Exupéry : env. 506 km, 5 h 15 de route. Devis personnalisé, standard 24h/24 et 7j/7.</v>
      </c>
      <c r="R641" s="14" t="n">
        <f aca="false">LEN(Q641)</f>
        <v>136</v>
      </c>
      <c r="S641" s="14" t="str">
        <f aca="false">INDEX(10_Lieux!$C:$C,U641)</f>
        <v>France</v>
      </c>
      <c r="T641" s="14" t="str">
        <f aca="false">INDEX(10_Lieux!$C:$C,V641)</f>
        <v>France</v>
      </c>
      <c r="U641" s="14" t="n">
        <f aca="false">MATCH(A641,10_Lieux!$A:$A,0)</f>
        <v>2</v>
      </c>
      <c r="V641" s="14" t="n">
        <f aca="false">MATCH(B641,10_Lieux!$A:$A,0)</f>
        <v>136</v>
      </c>
      <c r="W641" s="14" t="n">
        <f aca="false">ROUND(6371*2*ASIN(SQRT(SIN(RADIANS(INDEX(10_Lieux!$F:$F,V641)-INDEX(10_Lieux!$F:$F,U641))/2)^2+COS(RADIANS(INDEX(10_Lieux!$F:$F,U641)))*COS(RADIANS(INDEX(10_Lieux!$F:$F,V641)))*SIN(RADIANS(INDEX(10_Lieux!$G:$G,V641)-INDEX(10_Lieux!$G:$G,U641))/2)^2)),1)</f>
        <v>404.4</v>
      </c>
      <c r="X641" s="14" t="n">
        <f aca="false">ROUND(I641/IF(I641&lt;p_seuil_vitesse,p_vit_lente,p_vit_rapide)*60/15,0)*15</f>
        <v>315</v>
      </c>
      <c r="Y641" s="14" t="n">
        <f aca="false">MAX(IF(INDEX(10_Lieux!$B:$B,U641)&lt;&gt;"Ville",INDEX(10_Lieux!$I:$I,U641),0),IF(INDEX(10_Lieux!$B:$B,V641)&lt;&gt;"Ville",INDEX(10_Lieux!$I:$I,V641),0))</f>
        <v>500</v>
      </c>
      <c r="Z641" s="14" t="str">
        <f aca="false">A641&amp;"|"&amp;B641</f>
        <v>Paris|Lyon-Saint-Exupéry</v>
      </c>
      <c r="AA641" s="14" t="str">
        <f aca="false">IF(I641&lt;p_local,"Local",IF(I641&lt;p_vv_min,"Courte distance",IF(I641&lt;p_tres_long,"Longue distance","Très longue distance")))</f>
        <v>Longue distance</v>
      </c>
    </row>
    <row r="642" customFormat="false" ht="15" hidden="false" customHeight="true" outlineLevel="0" collapsed="false">
      <c r="A642" s="1" t="s">
        <v>788</v>
      </c>
      <c r="B642" s="1" t="s">
        <v>126</v>
      </c>
      <c r="C642" s="1" t="s">
        <v>34</v>
      </c>
      <c r="D642" s="1" t="s">
        <v>653</v>
      </c>
      <c r="E642" s="1" t="s">
        <v>791</v>
      </c>
      <c r="F642" s="14" t="s">
        <v>40</v>
      </c>
      <c r="G642" s="14" t="str">
        <f aca="false">IF(I642&lt;p_local,"Local → page infra",IF(H642&gt;=p_ph1,"Phase 1",IF(H642&gt;=p_ph2,"Phase 2","Phase 3")))</f>
        <v>Phase 1</v>
      </c>
      <c r="H642" s="14" t="n">
        <f aca="false">IF(I642&lt;p_local,0,IF(C642="Aéroport → Aéroport",p_pts_plein,IF(Y642&gt;0,IF(I642&lt;=Y642,p_pts_plein,IF(I642&lt;=p_mult2*Y642,p_pts_moyen,p_pts_r3)),IF(I642&gt;=p_vv_min,p_pts_plein,IF(I642&gt;=p_vv_moy,p_pts_moyen,p_pts_court))))+IF(INDEX(10_Lieux!$D:$D,U642)=1,p_prio1,p_prio2)+IF(INDEX(10_Lieux!$D:$D,V642)=1,p_prio1,p_prio2)+IF(K642="Oui",p_tf,0)+p_hub*((INDEX(10_Lieux!$H:$H,U642)="Hub")+(INDEX(10_Lieux!$H:$H,V642)="Hub"))+IF(OR(INDEX(10_Lieux!$H:$H,U642)="Premium",INDEX(10_Lieux!$H:$H,V642)="Premium"),p_prem,0))</f>
        <v>80</v>
      </c>
      <c r="I642" s="14" t="n">
        <f aca="false">ROUND(W642*p_facteur,0)</f>
        <v>353</v>
      </c>
      <c r="J642" s="14" t="str">
        <f aca="false">IF(X642&lt;60,X642&amp;" min",INT(X642/60)&amp;" h"&amp;IF(MOD(X642,60)=0,""," "&amp;TEXT(MOD(X642,60),"00")))</f>
        <v>3 h 45</v>
      </c>
      <c r="K642" s="14" t="str">
        <f aca="false">IF(S642&lt;&gt;T642,"Oui","Non")</f>
        <v>Non</v>
      </c>
      <c r="L642" s="14" t="str">
        <f aca="false">IF(AND(INDEX(10_Lieux!$B:$B,U642)="Ville",INDEX(10_Lieux!$B:$B,V642)="Ville"),"/chauffeur-prive/"&amp;INDEX(10_Lieux!$E:$E,U642)&amp;"-"&amp;INDEX(10_Lieux!$E:$E,V642)&amp;"/","/chauffeur-prive/"&amp;INDEX(10_Lieux!$E:$E,U642)&amp;"/"&amp;INDEX(10_Lieux!$E:$E,V642)&amp;"/")</f>
        <v>/chauffeur-prive/aeroport-lyon-saint-exupery/nice/</v>
      </c>
      <c r="M642" s="14" t="str">
        <f aca="false">IFERROR(INDEX($L:$L,MATCH(B642&amp;"|"&amp;A642,$Z:$Z,0)),"—")</f>
        <v>/chauffeur-prive/nice/aeroport-lyon-saint-exupery/</v>
      </c>
      <c r="N642" s="14" t="str">
        <f aca="false">IF(LEN("Chauffeur privé "&amp;INDEX(10_Lieux!$J:$J,U642)&amp;" → "&amp;INDEX(10_Lieux!$J:$J,V642)&amp;" | 24h/24")&gt;60,"Chauffeur privé "&amp;INDEX(10_Lieux!$J:$J,U642)&amp;" → "&amp;INDEX(10_Lieux!$J:$J,V642),"Chauffeur privé "&amp;INDEX(10_Lieux!$J:$J,U642)&amp;" → "&amp;INDEX(10_Lieux!$J:$J,V642)&amp;" | 24h/24")</f>
        <v>Chauffeur privé Aéroport Lyon-Saint-Exupéry → Nice | 24h/24</v>
      </c>
      <c r="O642" s="14" t="n">
        <f aca="false">LEN(N642)</f>
        <v>59</v>
      </c>
      <c r="P642" s="14" t="str">
        <f aca="false">"Chauffeur privé "&amp;INDEX(10_Lieux!$K:$K,U642)&amp;" vers "&amp;INDEX(10_Lieux!$L:$L,V642)</f>
        <v>Chauffeur privé de l'aéroport Lyon-Saint-Exupéry vers Nice</v>
      </c>
      <c r="Q642" s="14" t="str">
        <f aca="false">"Chauffeur privé "&amp;INDEX(10_Lieux!$K:$K,U642)&amp;" vers "&amp;INDEX(10_Lieux!$L:$L,V642)&amp;" : env. "&amp;I642&amp;" km, "&amp;J642&amp;" de route. Devis personnalisé, standard 24h/24 et 7j/7."</f>
        <v>Chauffeur privé de l'aéroport Lyon-Saint-Exupéry vers Nice : env. 353 km, 3 h 45 de route. Devis personnalisé, standard 24h/24 et 7j/7.</v>
      </c>
      <c r="R642" s="14" t="n">
        <f aca="false">LEN(Q642)</f>
        <v>135</v>
      </c>
      <c r="S642" s="14" t="str">
        <f aca="false">INDEX(10_Lieux!$C:$C,U642)</f>
        <v>France</v>
      </c>
      <c r="T642" s="14" t="str">
        <f aca="false">INDEX(10_Lieux!$C:$C,V642)</f>
        <v>France</v>
      </c>
      <c r="U642" s="14" t="n">
        <f aca="false">MATCH(A642,10_Lieux!$A:$A,0)</f>
        <v>136</v>
      </c>
      <c r="V642" s="14" t="n">
        <f aca="false">MATCH(B642,10_Lieux!$A:$A,0)</f>
        <v>80</v>
      </c>
      <c r="W642" s="14" t="n">
        <f aca="false">ROUND(6371*2*ASIN(SQRT(SIN(RADIANS(INDEX(10_Lieux!$F:$F,V642)-INDEX(10_Lieux!$F:$F,U642))/2)^2+COS(RADIANS(INDEX(10_Lieux!$F:$F,U642)))*COS(RADIANS(INDEX(10_Lieux!$F:$F,V642)))*SIN(RADIANS(INDEX(10_Lieux!$G:$G,V642)-INDEX(10_Lieux!$G:$G,U642))/2)^2)),1)</f>
        <v>282.7</v>
      </c>
      <c r="X642" s="14" t="n">
        <f aca="false">ROUND(I642/IF(I642&lt;p_seuil_vitesse,p_vit_lente,p_vit_rapide)*60/15,0)*15</f>
        <v>225</v>
      </c>
      <c r="Y642" s="14" t="n">
        <f aca="false">MAX(IF(INDEX(10_Lieux!$B:$B,U642)&lt;&gt;"Ville",INDEX(10_Lieux!$I:$I,U642),0),IF(INDEX(10_Lieux!$B:$B,V642)&lt;&gt;"Ville",INDEX(10_Lieux!$I:$I,V642),0))</f>
        <v>500</v>
      </c>
      <c r="Z642" s="14" t="str">
        <f aca="false">A642&amp;"|"&amp;B642</f>
        <v>Lyon-Saint-Exupéry|Nice</v>
      </c>
      <c r="AA642" s="14" t="str">
        <f aca="false">IF(I642&lt;p_local,"Local",IF(I642&lt;p_vv_min,"Courte distance",IF(I642&lt;p_tres_long,"Longue distance","Très longue distance")))</f>
        <v>Longue distance</v>
      </c>
    </row>
    <row r="643" customFormat="false" ht="15" hidden="false" customHeight="true" outlineLevel="0" collapsed="false">
      <c r="A643" s="1" t="s">
        <v>126</v>
      </c>
      <c r="B643" s="1" t="s">
        <v>788</v>
      </c>
      <c r="C643" s="1" t="s">
        <v>35</v>
      </c>
      <c r="D643" s="1" t="s">
        <v>653</v>
      </c>
      <c r="E643" s="1" t="s">
        <v>792</v>
      </c>
      <c r="F643" s="14" t="s">
        <v>40</v>
      </c>
      <c r="G643" s="14" t="str">
        <f aca="false">IF(I643&lt;p_local,"Local → page infra",IF(H643&gt;=p_ph1,"Phase 1",IF(H643&gt;=p_ph2,"Phase 2","Phase 3")))</f>
        <v>Phase 1</v>
      </c>
      <c r="H643" s="14" t="n">
        <f aca="false">IF(I643&lt;p_local,0,IF(C643="Aéroport → Aéroport",p_pts_plein,IF(Y643&gt;0,IF(I643&lt;=Y643,p_pts_plein,IF(I643&lt;=p_mult2*Y643,p_pts_moyen,p_pts_r3)),IF(I643&gt;=p_vv_min,p_pts_plein,IF(I643&gt;=p_vv_moy,p_pts_moyen,p_pts_court))))+IF(INDEX(10_Lieux!$D:$D,U643)=1,p_prio1,p_prio2)+IF(INDEX(10_Lieux!$D:$D,V643)=1,p_prio1,p_prio2)+IF(K643="Oui",p_tf,0)+p_hub*((INDEX(10_Lieux!$H:$H,U643)="Hub")+(INDEX(10_Lieux!$H:$H,V643)="Hub"))+IF(OR(INDEX(10_Lieux!$H:$H,U643)="Premium",INDEX(10_Lieux!$H:$H,V643)="Premium"),p_prem,0))</f>
        <v>80</v>
      </c>
      <c r="I643" s="14" t="n">
        <f aca="false">ROUND(W643*p_facteur,0)</f>
        <v>353</v>
      </c>
      <c r="J643" s="14" t="str">
        <f aca="false">IF(X643&lt;60,X643&amp;" min",INT(X643/60)&amp;" h"&amp;IF(MOD(X643,60)=0,""," "&amp;TEXT(MOD(X643,60),"00")))</f>
        <v>3 h 45</v>
      </c>
      <c r="K643" s="14" t="str">
        <f aca="false">IF(S643&lt;&gt;T643,"Oui","Non")</f>
        <v>Non</v>
      </c>
      <c r="L643" s="14" t="str">
        <f aca="false">IF(AND(INDEX(10_Lieux!$B:$B,U643)="Ville",INDEX(10_Lieux!$B:$B,V643)="Ville"),"/chauffeur-prive/"&amp;INDEX(10_Lieux!$E:$E,U643)&amp;"-"&amp;INDEX(10_Lieux!$E:$E,V643)&amp;"/","/chauffeur-prive/"&amp;INDEX(10_Lieux!$E:$E,U643)&amp;"/"&amp;INDEX(10_Lieux!$E:$E,V643)&amp;"/")</f>
        <v>/chauffeur-prive/nice/aeroport-lyon-saint-exupery/</v>
      </c>
      <c r="M643" s="14" t="str">
        <f aca="false">IFERROR(INDEX($L:$L,MATCH(B643&amp;"|"&amp;A643,$Z:$Z,0)),"—")</f>
        <v>/chauffeur-prive/aeroport-lyon-saint-exupery/nice/</v>
      </c>
      <c r="N643" s="14" t="str">
        <f aca="false">IF(LEN("Chauffeur privé "&amp;INDEX(10_Lieux!$J:$J,U643)&amp;" → "&amp;INDEX(10_Lieux!$J:$J,V643)&amp;" | 24h/24")&gt;60,"Chauffeur privé "&amp;INDEX(10_Lieux!$J:$J,U643)&amp;" → "&amp;INDEX(10_Lieux!$J:$J,V643),"Chauffeur privé "&amp;INDEX(10_Lieux!$J:$J,U643)&amp;" → "&amp;INDEX(10_Lieux!$J:$J,V643)&amp;" | 24h/24")</f>
        <v>Chauffeur privé Nice → Aéroport Lyon-Saint-Exupéry | 24h/24</v>
      </c>
      <c r="O643" s="14" t="n">
        <f aca="false">LEN(N643)</f>
        <v>59</v>
      </c>
      <c r="P643" s="14" t="str">
        <f aca="false">"Chauffeur privé "&amp;INDEX(10_Lieux!$K:$K,U643)&amp;" vers "&amp;INDEX(10_Lieux!$L:$L,V643)</f>
        <v>Chauffeur privé de Nice vers l'aéroport Lyon-Saint-Exupéry</v>
      </c>
      <c r="Q643" s="14" t="str">
        <f aca="false">"Chauffeur privé "&amp;INDEX(10_Lieux!$K:$K,U643)&amp;" vers "&amp;INDEX(10_Lieux!$L:$L,V643)&amp;" : env. "&amp;I643&amp;" km, "&amp;J643&amp;" de route. Devis personnalisé, standard 24h/24 et 7j/7."</f>
        <v>Chauffeur privé de Nice vers l'aéroport Lyon-Saint-Exupéry : env. 353 km, 3 h 45 de route. Devis personnalisé, standard 24h/24 et 7j/7.</v>
      </c>
      <c r="R643" s="14" t="n">
        <f aca="false">LEN(Q643)</f>
        <v>135</v>
      </c>
      <c r="S643" s="14" t="str">
        <f aca="false">INDEX(10_Lieux!$C:$C,U643)</f>
        <v>France</v>
      </c>
      <c r="T643" s="14" t="str">
        <f aca="false">INDEX(10_Lieux!$C:$C,V643)</f>
        <v>France</v>
      </c>
      <c r="U643" s="14" t="n">
        <f aca="false">MATCH(A643,10_Lieux!$A:$A,0)</f>
        <v>80</v>
      </c>
      <c r="V643" s="14" t="n">
        <f aca="false">MATCH(B643,10_Lieux!$A:$A,0)</f>
        <v>136</v>
      </c>
      <c r="W643" s="14" t="n">
        <f aca="false">ROUND(6371*2*ASIN(SQRT(SIN(RADIANS(INDEX(10_Lieux!$F:$F,V643)-INDEX(10_Lieux!$F:$F,U643))/2)^2+COS(RADIANS(INDEX(10_Lieux!$F:$F,U643)))*COS(RADIANS(INDEX(10_Lieux!$F:$F,V643)))*SIN(RADIANS(INDEX(10_Lieux!$G:$G,V643)-INDEX(10_Lieux!$G:$G,U643))/2)^2)),1)</f>
        <v>282.7</v>
      </c>
      <c r="X643" s="14" t="n">
        <f aca="false">ROUND(I643/IF(I643&lt;p_seuil_vitesse,p_vit_lente,p_vit_rapide)*60/15,0)*15</f>
        <v>225</v>
      </c>
      <c r="Y643" s="14" t="n">
        <f aca="false">MAX(IF(INDEX(10_Lieux!$B:$B,U643)&lt;&gt;"Ville",INDEX(10_Lieux!$I:$I,U643),0),IF(INDEX(10_Lieux!$B:$B,V643)&lt;&gt;"Ville",INDEX(10_Lieux!$I:$I,V643),0))</f>
        <v>500</v>
      </c>
      <c r="Z643" s="14" t="str">
        <f aca="false">A643&amp;"|"&amp;B643</f>
        <v>Nice|Lyon-Saint-Exupéry</v>
      </c>
      <c r="AA643" s="14" t="str">
        <f aca="false">IF(I643&lt;p_local,"Local",IF(I643&lt;p_vv_min,"Courte distance",IF(I643&lt;p_tres_long,"Longue distance","Très longue distance")))</f>
        <v>Longue distance</v>
      </c>
    </row>
    <row r="644" customFormat="false" ht="15" hidden="false" customHeight="true" outlineLevel="0" collapsed="false">
      <c r="A644" s="1" t="s">
        <v>788</v>
      </c>
      <c r="B644" s="1" t="s">
        <v>128</v>
      </c>
      <c r="C644" s="1" t="s">
        <v>34</v>
      </c>
      <c r="D644" s="1" t="s">
        <v>653</v>
      </c>
      <c r="E644" s="1" t="s">
        <v>793</v>
      </c>
      <c r="F644" s="14" t="s">
        <v>40</v>
      </c>
      <c r="G644" s="14" t="str">
        <f aca="false">IF(I644&lt;p_local,"Local → page infra",IF(H644&gt;=p_ph1,"Phase 1",IF(H644&gt;=p_ph2,"Phase 2","Phase 3")))</f>
        <v>Phase 1</v>
      </c>
      <c r="H644" s="14" t="n">
        <f aca="false">IF(I644&lt;p_local,0,IF(C644="Aéroport → Aéroport",p_pts_plein,IF(Y644&gt;0,IF(I644&lt;=Y644,p_pts_plein,IF(I644&lt;=p_mult2*Y644,p_pts_moyen,p_pts_r3)),IF(I644&gt;=p_vv_min,p_pts_plein,IF(I644&gt;=p_vv_moy,p_pts_moyen,p_pts_court))))+IF(INDEX(10_Lieux!$D:$D,U644)=1,p_prio1,p_prio2)+IF(INDEX(10_Lieux!$D:$D,V644)=1,p_prio1,p_prio2)+IF(K644="Oui",p_tf,0)+p_hub*((INDEX(10_Lieux!$H:$H,U644)="Hub")+(INDEX(10_Lieux!$H:$H,V644)="Hub"))+IF(OR(INDEX(10_Lieux!$H:$H,U644)="Premium",INDEX(10_Lieux!$H:$H,V644)="Premium"),p_prem,0))</f>
        <v>80</v>
      </c>
      <c r="I644" s="14" t="n">
        <f aca="false">ROUND(W644*p_facteur,0)</f>
        <v>339</v>
      </c>
      <c r="J644" s="14" t="str">
        <f aca="false">IF(X644&lt;60,X644&amp;" min",INT(X644/60)&amp;" h"&amp;IF(MOD(X644,60)=0,""," "&amp;TEXT(MOD(X644,60),"00")))</f>
        <v>3 h 30</v>
      </c>
      <c r="K644" s="14" t="str">
        <f aca="false">IF(S644&lt;&gt;T644,"Oui","Non")</f>
        <v>Non</v>
      </c>
      <c r="L644" s="14" t="str">
        <f aca="false">IF(AND(INDEX(10_Lieux!$B:$B,U644)="Ville",INDEX(10_Lieux!$B:$B,V644)="Ville"),"/chauffeur-prive/"&amp;INDEX(10_Lieux!$E:$E,U644)&amp;"-"&amp;INDEX(10_Lieux!$E:$E,V644)&amp;"/","/chauffeur-prive/"&amp;INDEX(10_Lieux!$E:$E,U644)&amp;"/"&amp;INDEX(10_Lieux!$E:$E,V644)&amp;"/")</f>
        <v>/chauffeur-prive/aeroport-lyon-saint-exupery/marseille/</v>
      </c>
      <c r="M644" s="14" t="str">
        <f aca="false">IFERROR(INDEX($L:$L,MATCH(B644&amp;"|"&amp;A644,$Z:$Z,0)),"—")</f>
        <v>/chauffeur-prive/marseille/aeroport-lyon-saint-exupery/</v>
      </c>
      <c r="N644" s="14" t="str">
        <f aca="false">IF(LEN("Chauffeur privé "&amp;INDEX(10_Lieux!$J:$J,U644)&amp;" → "&amp;INDEX(10_Lieux!$J:$J,V644)&amp;" | 24h/24")&gt;60,"Chauffeur privé "&amp;INDEX(10_Lieux!$J:$J,U644)&amp;" → "&amp;INDEX(10_Lieux!$J:$J,V644),"Chauffeur privé "&amp;INDEX(10_Lieux!$J:$J,U644)&amp;" → "&amp;INDEX(10_Lieux!$J:$J,V644)&amp;" | 24h/24")</f>
        <v>Chauffeur privé Aéroport Lyon-Saint-Exupéry → Marseille</v>
      </c>
      <c r="O644" s="14" t="n">
        <f aca="false">LEN(N644)</f>
        <v>55</v>
      </c>
      <c r="P644" s="14" t="str">
        <f aca="false">"Chauffeur privé "&amp;INDEX(10_Lieux!$K:$K,U644)&amp;" vers "&amp;INDEX(10_Lieux!$L:$L,V644)</f>
        <v>Chauffeur privé de l'aéroport Lyon-Saint-Exupéry vers Marseille</v>
      </c>
      <c r="Q644" s="14" t="str">
        <f aca="false">"Chauffeur privé "&amp;INDEX(10_Lieux!$K:$K,U644)&amp;" vers "&amp;INDEX(10_Lieux!$L:$L,V644)&amp;" : env. "&amp;I644&amp;" km, "&amp;J644&amp;" de route. Devis personnalisé, standard 24h/24 et 7j/7."</f>
        <v>Chauffeur privé de l'aéroport Lyon-Saint-Exupéry vers Marseille : env. 339 km, 3 h 30 de route. Devis personnalisé, standard 24h/24 et 7j/7.</v>
      </c>
      <c r="R644" s="14" t="n">
        <f aca="false">LEN(Q644)</f>
        <v>140</v>
      </c>
      <c r="S644" s="14" t="str">
        <f aca="false">INDEX(10_Lieux!$C:$C,U644)</f>
        <v>France</v>
      </c>
      <c r="T644" s="14" t="str">
        <f aca="false">INDEX(10_Lieux!$C:$C,V644)</f>
        <v>France</v>
      </c>
      <c r="U644" s="14" t="n">
        <f aca="false">MATCH(A644,10_Lieux!$A:$A,0)</f>
        <v>136</v>
      </c>
      <c r="V644" s="14" t="n">
        <f aca="false">MATCH(B644,10_Lieux!$A:$A,0)</f>
        <v>79</v>
      </c>
      <c r="W644" s="14" t="n">
        <f aca="false">ROUND(6371*2*ASIN(SQRT(SIN(RADIANS(INDEX(10_Lieux!$F:$F,V644)-INDEX(10_Lieux!$F:$F,U644))/2)^2+COS(RADIANS(INDEX(10_Lieux!$F:$F,U644)))*COS(RADIANS(INDEX(10_Lieux!$F:$F,V644)))*SIN(RADIANS(INDEX(10_Lieux!$G:$G,V644)-INDEX(10_Lieux!$G:$G,U644))/2)^2)),1)</f>
        <v>271.1</v>
      </c>
      <c r="X644" s="14" t="n">
        <f aca="false">ROUND(I644/IF(I644&lt;p_seuil_vitesse,p_vit_lente,p_vit_rapide)*60/15,0)*15</f>
        <v>210</v>
      </c>
      <c r="Y644" s="14" t="n">
        <f aca="false">MAX(IF(INDEX(10_Lieux!$B:$B,U644)&lt;&gt;"Ville",INDEX(10_Lieux!$I:$I,U644),0),IF(INDEX(10_Lieux!$B:$B,V644)&lt;&gt;"Ville",INDEX(10_Lieux!$I:$I,V644),0))</f>
        <v>500</v>
      </c>
      <c r="Z644" s="14" t="str">
        <f aca="false">A644&amp;"|"&amp;B644</f>
        <v>Lyon-Saint-Exupéry|Marseille</v>
      </c>
      <c r="AA644" s="14" t="str">
        <f aca="false">IF(I644&lt;p_local,"Local",IF(I644&lt;p_vv_min,"Courte distance",IF(I644&lt;p_tres_long,"Longue distance","Très longue distance")))</f>
        <v>Longue distance</v>
      </c>
    </row>
    <row r="645" customFormat="false" ht="15" hidden="false" customHeight="true" outlineLevel="0" collapsed="false">
      <c r="A645" s="1" t="s">
        <v>128</v>
      </c>
      <c r="B645" s="1" t="s">
        <v>788</v>
      </c>
      <c r="C645" s="1" t="s">
        <v>35</v>
      </c>
      <c r="D645" s="1" t="s">
        <v>653</v>
      </c>
      <c r="E645" s="1" t="s">
        <v>794</v>
      </c>
      <c r="F645" s="14" t="s">
        <v>40</v>
      </c>
      <c r="G645" s="14" t="str">
        <f aca="false">IF(I645&lt;p_local,"Local → page infra",IF(H645&gt;=p_ph1,"Phase 1",IF(H645&gt;=p_ph2,"Phase 2","Phase 3")))</f>
        <v>Phase 1</v>
      </c>
      <c r="H645" s="14" t="n">
        <f aca="false">IF(I645&lt;p_local,0,IF(C645="Aéroport → Aéroport",p_pts_plein,IF(Y645&gt;0,IF(I645&lt;=Y645,p_pts_plein,IF(I645&lt;=p_mult2*Y645,p_pts_moyen,p_pts_r3)),IF(I645&gt;=p_vv_min,p_pts_plein,IF(I645&gt;=p_vv_moy,p_pts_moyen,p_pts_court))))+IF(INDEX(10_Lieux!$D:$D,U645)=1,p_prio1,p_prio2)+IF(INDEX(10_Lieux!$D:$D,V645)=1,p_prio1,p_prio2)+IF(K645="Oui",p_tf,0)+p_hub*((INDEX(10_Lieux!$H:$H,U645)="Hub")+(INDEX(10_Lieux!$H:$H,V645)="Hub"))+IF(OR(INDEX(10_Lieux!$H:$H,U645)="Premium",INDEX(10_Lieux!$H:$H,V645)="Premium"),p_prem,0))</f>
        <v>80</v>
      </c>
      <c r="I645" s="14" t="n">
        <f aca="false">ROUND(W645*p_facteur,0)</f>
        <v>339</v>
      </c>
      <c r="J645" s="14" t="str">
        <f aca="false">IF(X645&lt;60,X645&amp;" min",INT(X645/60)&amp;" h"&amp;IF(MOD(X645,60)=0,""," "&amp;TEXT(MOD(X645,60),"00")))</f>
        <v>3 h 30</v>
      </c>
      <c r="K645" s="14" t="str">
        <f aca="false">IF(S645&lt;&gt;T645,"Oui","Non")</f>
        <v>Non</v>
      </c>
      <c r="L645" s="14" t="str">
        <f aca="false">IF(AND(INDEX(10_Lieux!$B:$B,U645)="Ville",INDEX(10_Lieux!$B:$B,V645)="Ville"),"/chauffeur-prive/"&amp;INDEX(10_Lieux!$E:$E,U645)&amp;"-"&amp;INDEX(10_Lieux!$E:$E,V645)&amp;"/","/chauffeur-prive/"&amp;INDEX(10_Lieux!$E:$E,U645)&amp;"/"&amp;INDEX(10_Lieux!$E:$E,V645)&amp;"/")</f>
        <v>/chauffeur-prive/marseille/aeroport-lyon-saint-exupery/</v>
      </c>
      <c r="M645" s="14" t="str">
        <f aca="false">IFERROR(INDEX($L:$L,MATCH(B645&amp;"|"&amp;A645,$Z:$Z,0)),"—")</f>
        <v>/chauffeur-prive/aeroport-lyon-saint-exupery/marseille/</v>
      </c>
      <c r="N645" s="14" t="str">
        <f aca="false">IF(LEN("Chauffeur privé "&amp;INDEX(10_Lieux!$J:$J,U645)&amp;" → "&amp;INDEX(10_Lieux!$J:$J,V645)&amp;" | 24h/24")&gt;60,"Chauffeur privé "&amp;INDEX(10_Lieux!$J:$J,U645)&amp;" → "&amp;INDEX(10_Lieux!$J:$J,V645),"Chauffeur privé "&amp;INDEX(10_Lieux!$J:$J,U645)&amp;" → "&amp;INDEX(10_Lieux!$J:$J,V645)&amp;" | 24h/24")</f>
        <v>Chauffeur privé Marseille → Aéroport Lyon-Saint-Exupéry</v>
      </c>
      <c r="O645" s="14" t="n">
        <f aca="false">LEN(N645)</f>
        <v>55</v>
      </c>
      <c r="P645" s="14" t="str">
        <f aca="false">"Chauffeur privé "&amp;INDEX(10_Lieux!$K:$K,U645)&amp;" vers "&amp;INDEX(10_Lieux!$L:$L,V645)</f>
        <v>Chauffeur privé de Marseille vers l'aéroport Lyon-Saint-Exupéry</v>
      </c>
      <c r="Q645" s="14" t="str">
        <f aca="false">"Chauffeur privé "&amp;INDEX(10_Lieux!$K:$K,U645)&amp;" vers "&amp;INDEX(10_Lieux!$L:$L,V645)&amp;" : env. "&amp;I645&amp;" km, "&amp;J645&amp;" de route. Devis personnalisé, standard 24h/24 et 7j/7."</f>
        <v>Chauffeur privé de Marseille vers l'aéroport Lyon-Saint-Exupéry : env. 339 km, 3 h 30 de route. Devis personnalisé, standard 24h/24 et 7j/7.</v>
      </c>
      <c r="R645" s="14" t="n">
        <f aca="false">LEN(Q645)</f>
        <v>140</v>
      </c>
      <c r="S645" s="14" t="str">
        <f aca="false">INDEX(10_Lieux!$C:$C,U645)</f>
        <v>France</v>
      </c>
      <c r="T645" s="14" t="str">
        <f aca="false">INDEX(10_Lieux!$C:$C,V645)</f>
        <v>France</v>
      </c>
      <c r="U645" s="14" t="n">
        <f aca="false">MATCH(A645,10_Lieux!$A:$A,0)</f>
        <v>79</v>
      </c>
      <c r="V645" s="14" t="n">
        <f aca="false">MATCH(B645,10_Lieux!$A:$A,0)</f>
        <v>136</v>
      </c>
      <c r="W645" s="14" t="n">
        <f aca="false">ROUND(6371*2*ASIN(SQRT(SIN(RADIANS(INDEX(10_Lieux!$F:$F,V645)-INDEX(10_Lieux!$F:$F,U645))/2)^2+COS(RADIANS(INDEX(10_Lieux!$F:$F,U645)))*COS(RADIANS(INDEX(10_Lieux!$F:$F,V645)))*SIN(RADIANS(INDEX(10_Lieux!$G:$G,V645)-INDEX(10_Lieux!$G:$G,U645))/2)^2)),1)</f>
        <v>271.1</v>
      </c>
      <c r="X645" s="14" t="n">
        <f aca="false">ROUND(I645/IF(I645&lt;p_seuil_vitesse,p_vit_lente,p_vit_rapide)*60/15,0)*15</f>
        <v>210</v>
      </c>
      <c r="Y645" s="14" t="n">
        <f aca="false">MAX(IF(INDEX(10_Lieux!$B:$B,U645)&lt;&gt;"Ville",INDEX(10_Lieux!$I:$I,U645),0),IF(INDEX(10_Lieux!$B:$B,V645)&lt;&gt;"Ville",INDEX(10_Lieux!$I:$I,V645),0))</f>
        <v>500</v>
      </c>
      <c r="Z645" s="14" t="str">
        <f aca="false">A645&amp;"|"&amp;B645</f>
        <v>Marseille|Lyon-Saint-Exupéry</v>
      </c>
      <c r="AA645" s="14" t="str">
        <f aca="false">IF(I645&lt;p_local,"Local",IF(I645&lt;p_vv_min,"Courte distance",IF(I645&lt;p_tres_long,"Longue distance","Très longue distance")))</f>
        <v>Longue distance</v>
      </c>
    </row>
    <row r="646" customFormat="false" ht="15" hidden="false" customHeight="true" outlineLevel="0" collapsed="false">
      <c r="A646" s="1" t="s">
        <v>788</v>
      </c>
      <c r="B646" s="1" t="s">
        <v>130</v>
      </c>
      <c r="C646" s="1" t="s">
        <v>34</v>
      </c>
      <c r="D646" s="1" t="s">
        <v>653</v>
      </c>
      <c r="E646" s="1" t="s">
        <v>795</v>
      </c>
      <c r="F646" s="14" t="s">
        <v>40</v>
      </c>
      <c r="G646" s="14" t="str">
        <f aca="false">IF(I646&lt;p_local,"Local → page infra",IF(H646&gt;=p_ph1,"Phase 1",IF(H646&gt;=p_ph2,"Phase 2","Phase 3")))</f>
        <v>Phase 3</v>
      </c>
      <c r="H646" s="14" t="n">
        <f aca="false">IF(I646&lt;p_local,0,IF(C646="Aéroport → Aéroport",p_pts_plein,IF(Y646&gt;0,IF(I646&lt;=Y646,p_pts_plein,IF(I646&lt;=p_mult2*Y646,p_pts_moyen,p_pts_r3)),IF(I646&gt;=p_vv_min,p_pts_plein,IF(I646&gt;=p_vv_moy,p_pts_moyen,p_pts_court))))+IF(INDEX(10_Lieux!$D:$D,U646)=1,p_prio1,p_prio2)+IF(INDEX(10_Lieux!$D:$D,V646)=1,p_prio1,p_prio2)+IF(K646="Oui",p_tf,0)+p_hub*((INDEX(10_Lieux!$H:$H,U646)="Hub")+(INDEX(10_Lieux!$H:$H,V646)="Hub"))+IF(OR(INDEX(10_Lieux!$H:$H,U646)="Premium",INDEX(10_Lieux!$H:$H,V646)="Premium"),p_prem,0))</f>
        <v>55</v>
      </c>
      <c r="I646" s="14" t="n">
        <f aca="false">ROUND(W646*p_facteur,0)</f>
        <v>567</v>
      </c>
      <c r="J646" s="14" t="str">
        <f aca="false">IF(X646&lt;60,X646&amp;" min",INT(X646/60)&amp;" h"&amp;IF(MOD(X646,60)=0,""," "&amp;TEXT(MOD(X646,60),"00")))</f>
        <v>6 h</v>
      </c>
      <c r="K646" s="14" t="str">
        <f aca="false">IF(S646&lt;&gt;T646,"Oui","Non")</f>
        <v>Non</v>
      </c>
      <c r="L646" s="14" t="str">
        <f aca="false">IF(AND(INDEX(10_Lieux!$B:$B,U646)="Ville",INDEX(10_Lieux!$B:$B,V646)="Ville"),"/chauffeur-prive/"&amp;INDEX(10_Lieux!$E:$E,U646)&amp;"-"&amp;INDEX(10_Lieux!$E:$E,V646)&amp;"/","/chauffeur-prive/"&amp;INDEX(10_Lieux!$E:$E,U646)&amp;"/"&amp;INDEX(10_Lieux!$E:$E,V646)&amp;"/")</f>
        <v>/chauffeur-prive/aeroport-lyon-saint-exupery/bordeaux/</v>
      </c>
      <c r="M646" s="14" t="str">
        <f aca="false">IFERROR(INDEX($L:$L,MATCH(B646&amp;"|"&amp;A646,$Z:$Z,0)),"—")</f>
        <v>/chauffeur-prive/bordeaux/aeroport-lyon-saint-exupery/</v>
      </c>
      <c r="N646" s="14" t="str">
        <f aca="false">IF(LEN("Chauffeur privé "&amp;INDEX(10_Lieux!$J:$J,U646)&amp;" → "&amp;INDEX(10_Lieux!$J:$J,V646)&amp;" | 24h/24")&gt;60,"Chauffeur privé "&amp;INDEX(10_Lieux!$J:$J,U646)&amp;" → "&amp;INDEX(10_Lieux!$J:$J,V646),"Chauffeur privé "&amp;INDEX(10_Lieux!$J:$J,U646)&amp;" → "&amp;INDEX(10_Lieux!$J:$J,V646)&amp;" | 24h/24")</f>
        <v>Chauffeur privé Aéroport Lyon-Saint-Exupéry → Bordeaux</v>
      </c>
      <c r="O646" s="14" t="n">
        <f aca="false">LEN(N646)</f>
        <v>54</v>
      </c>
      <c r="P646" s="14" t="str">
        <f aca="false">"Chauffeur privé "&amp;INDEX(10_Lieux!$K:$K,U646)&amp;" vers "&amp;INDEX(10_Lieux!$L:$L,V646)</f>
        <v>Chauffeur privé de l'aéroport Lyon-Saint-Exupéry vers Bordeaux</v>
      </c>
      <c r="Q646" s="14" t="str">
        <f aca="false">"Chauffeur privé "&amp;INDEX(10_Lieux!$K:$K,U646)&amp;" vers "&amp;INDEX(10_Lieux!$L:$L,V646)&amp;" : env. "&amp;I646&amp;" km, "&amp;J646&amp;" de route. Devis personnalisé, standard 24h/24 et 7j/7."</f>
        <v>Chauffeur privé de l'aéroport Lyon-Saint-Exupéry vers Bordeaux : env. 567 km, 6 h de route. Devis personnalisé, standard 24h/24 et 7j/7.</v>
      </c>
      <c r="R646" s="14" t="n">
        <f aca="false">LEN(Q646)</f>
        <v>136</v>
      </c>
      <c r="S646" s="14" t="str">
        <f aca="false">INDEX(10_Lieux!$C:$C,U646)</f>
        <v>France</v>
      </c>
      <c r="T646" s="14" t="str">
        <f aca="false">INDEX(10_Lieux!$C:$C,V646)</f>
        <v>France</v>
      </c>
      <c r="U646" s="14" t="n">
        <f aca="false">MATCH(A646,10_Lieux!$A:$A,0)</f>
        <v>136</v>
      </c>
      <c r="V646" s="14" t="n">
        <f aca="false">MATCH(B646,10_Lieux!$A:$A,0)</f>
        <v>61</v>
      </c>
      <c r="W646" s="14" t="n">
        <f aca="false">ROUND(6371*2*ASIN(SQRT(SIN(RADIANS(INDEX(10_Lieux!$F:$F,V646)-INDEX(10_Lieux!$F:$F,U646))/2)^2+COS(RADIANS(INDEX(10_Lieux!$F:$F,U646)))*COS(RADIANS(INDEX(10_Lieux!$F:$F,V646)))*SIN(RADIANS(INDEX(10_Lieux!$G:$G,V646)-INDEX(10_Lieux!$G:$G,U646))/2)^2)),1)</f>
        <v>453.6</v>
      </c>
      <c r="X646" s="14" t="n">
        <f aca="false">ROUND(I646/IF(I646&lt;p_seuil_vitesse,p_vit_lente,p_vit_rapide)*60/15,0)*15</f>
        <v>360</v>
      </c>
      <c r="Y646" s="14" t="n">
        <f aca="false">MAX(IF(INDEX(10_Lieux!$B:$B,U646)&lt;&gt;"Ville",INDEX(10_Lieux!$I:$I,U646),0),IF(INDEX(10_Lieux!$B:$B,V646)&lt;&gt;"Ville",INDEX(10_Lieux!$I:$I,V646),0))</f>
        <v>500</v>
      </c>
      <c r="Z646" s="14" t="str">
        <f aca="false">A646&amp;"|"&amp;B646</f>
        <v>Lyon-Saint-Exupéry|Bordeaux</v>
      </c>
      <c r="AA646" s="14" t="str">
        <f aca="false">IF(I646&lt;p_local,"Local",IF(I646&lt;p_vv_min,"Courte distance",IF(I646&lt;p_tres_long,"Longue distance","Très longue distance")))</f>
        <v>Longue distance</v>
      </c>
    </row>
    <row r="647" customFormat="false" ht="15" hidden="false" customHeight="true" outlineLevel="0" collapsed="false">
      <c r="A647" s="1" t="s">
        <v>130</v>
      </c>
      <c r="B647" s="1" t="s">
        <v>788</v>
      </c>
      <c r="C647" s="1" t="s">
        <v>35</v>
      </c>
      <c r="D647" s="1" t="s">
        <v>653</v>
      </c>
      <c r="E647" s="1" t="s">
        <v>796</v>
      </c>
      <c r="F647" s="14" t="s">
        <v>40</v>
      </c>
      <c r="G647" s="14" t="str">
        <f aca="false">IF(I647&lt;p_local,"Local → page infra",IF(H647&gt;=p_ph1,"Phase 1",IF(H647&gt;=p_ph2,"Phase 2","Phase 3")))</f>
        <v>Phase 3</v>
      </c>
      <c r="H647" s="14" t="n">
        <f aca="false">IF(I647&lt;p_local,0,IF(C647="Aéroport → Aéroport",p_pts_plein,IF(Y647&gt;0,IF(I647&lt;=Y647,p_pts_plein,IF(I647&lt;=p_mult2*Y647,p_pts_moyen,p_pts_r3)),IF(I647&gt;=p_vv_min,p_pts_plein,IF(I647&gt;=p_vv_moy,p_pts_moyen,p_pts_court))))+IF(INDEX(10_Lieux!$D:$D,U647)=1,p_prio1,p_prio2)+IF(INDEX(10_Lieux!$D:$D,V647)=1,p_prio1,p_prio2)+IF(K647="Oui",p_tf,0)+p_hub*((INDEX(10_Lieux!$H:$H,U647)="Hub")+(INDEX(10_Lieux!$H:$H,V647)="Hub"))+IF(OR(INDEX(10_Lieux!$H:$H,U647)="Premium",INDEX(10_Lieux!$H:$H,V647)="Premium"),p_prem,0))</f>
        <v>55</v>
      </c>
      <c r="I647" s="14" t="n">
        <f aca="false">ROUND(W647*p_facteur,0)</f>
        <v>567</v>
      </c>
      <c r="J647" s="14" t="str">
        <f aca="false">IF(X647&lt;60,X647&amp;" min",INT(X647/60)&amp;" h"&amp;IF(MOD(X647,60)=0,""," "&amp;TEXT(MOD(X647,60),"00")))</f>
        <v>6 h</v>
      </c>
      <c r="K647" s="14" t="str">
        <f aca="false">IF(S647&lt;&gt;T647,"Oui","Non")</f>
        <v>Non</v>
      </c>
      <c r="L647" s="14" t="str">
        <f aca="false">IF(AND(INDEX(10_Lieux!$B:$B,U647)="Ville",INDEX(10_Lieux!$B:$B,V647)="Ville"),"/chauffeur-prive/"&amp;INDEX(10_Lieux!$E:$E,U647)&amp;"-"&amp;INDEX(10_Lieux!$E:$E,V647)&amp;"/","/chauffeur-prive/"&amp;INDEX(10_Lieux!$E:$E,U647)&amp;"/"&amp;INDEX(10_Lieux!$E:$E,V647)&amp;"/")</f>
        <v>/chauffeur-prive/bordeaux/aeroport-lyon-saint-exupery/</v>
      </c>
      <c r="M647" s="14" t="str">
        <f aca="false">IFERROR(INDEX($L:$L,MATCH(B647&amp;"|"&amp;A647,$Z:$Z,0)),"—")</f>
        <v>/chauffeur-prive/aeroport-lyon-saint-exupery/bordeaux/</v>
      </c>
      <c r="N647" s="14" t="str">
        <f aca="false">IF(LEN("Chauffeur privé "&amp;INDEX(10_Lieux!$J:$J,U647)&amp;" → "&amp;INDEX(10_Lieux!$J:$J,V647)&amp;" | 24h/24")&gt;60,"Chauffeur privé "&amp;INDEX(10_Lieux!$J:$J,U647)&amp;" → "&amp;INDEX(10_Lieux!$J:$J,V647),"Chauffeur privé "&amp;INDEX(10_Lieux!$J:$J,U647)&amp;" → "&amp;INDEX(10_Lieux!$J:$J,V647)&amp;" | 24h/24")</f>
        <v>Chauffeur privé Bordeaux → Aéroport Lyon-Saint-Exupéry</v>
      </c>
      <c r="O647" s="14" t="n">
        <f aca="false">LEN(N647)</f>
        <v>54</v>
      </c>
      <c r="P647" s="14" t="str">
        <f aca="false">"Chauffeur privé "&amp;INDEX(10_Lieux!$K:$K,U647)&amp;" vers "&amp;INDEX(10_Lieux!$L:$L,V647)</f>
        <v>Chauffeur privé de Bordeaux vers l'aéroport Lyon-Saint-Exupéry</v>
      </c>
      <c r="Q647" s="14" t="str">
        <f aca="false">"Chauffeur privé "&amp;INDEX(10_Lieux!$K:$K,U647)&amp;" vers "&amp;INDEX(10_Lieux!$L:$L,V647)&amp;" : env. "&amp;I647&amp;" km, "&amp;J647&amp;" de route. Devis personnalisé, standard 24h/24 et 7j/7."</f>
        <v>Chauffeur privé de Bordeaux vers l'aéroport Lyon-Saint-Exupéry : env. 567 km, 6 h de route. Devis personnalisé, standard 24h/24 et 7j/7.</v>
      </c>
      <c r="R647" s="14" t="n">
        <f aca="false">LEN(Q647)</f>
        <v>136</v>
      </c>
      <c r="S647" s="14" t="str">
        <f aca="false">INDEX(10_Lieux!$C:$C,U647)</f>
        <v>France</v>
      </c>
      <c r="T647" s="14" t="str">
        <f aca="false">INDEX(10_Lieux!$C:$C,V647)</f>
        <v>France</v>
      </c>
      <c r="U647" s="14" t="n">
        <f aca="false">MATCH(A647,10_Lieux!$A:$A,0)</f>
        <v>61</v>
      </c>
      <c r="V647" s="14" t="n">
        <f aca="false">MATCH(B647,10_Lieux!$A:$A,0)</f>
        <v>136</v>
      </c>
      <c r="W647" s="14" t="n">
        <f aca="false">ROUND(6371*2*ASIN(SQRT(SIN(RADIANS(INDEX(10_Lieux!$F:$F,V647)-INDEX(10_Lieux!$F:$F,U647))/2)^2+COS(RADIANS(INDEX(10_Lieux!$F:$F,U647)))*COS(RADIANS(INDEX(10_Lieux!$F:$F,V647)))*SIN(RADIANS(INDEX(10_Lieux!$G:$G,V647)-INDEX(10_Lieux!$G:$G,U647))/2)^2)),1)</f>
        <v>453.6</v>
      </c>
      <c r="X647" s="14" t="n">
        <f aca="false">ROUND(I647/IF(I647&lt;p_seuil_vitesse,p_vit_lente,p_vit_rapide)*60/15,0)*15</f>
        <v>360</v>
      </c>
      <c r="Y647" s="14" t="n">
        <f aca="false">MAX(IF(INDEX(10_Lieux!$B:$B,U647)&lt;&gt;"Ville",INDEX(10_Lieux!$I:$I,U647),0),IF(INDEX(10_Lieux!$B:$B,V647)&lt;&gt;"Ville",INDEX(10_Lieux!$I:$I,V647),0))</f>
        <v>500</v>
      </c>
      <c r="Z647" s="14" t="str">
        <f aca="false">A647&amp;"|"&amp;B647</f>
        <v>Bordeaux|Lyon-Saint-Exupéry</v>
      </c>
      <c r="AA647" s="14" t="str">
        <f aca="false">IF(I647&lt;p_local,"Local",IF(I647&lt;p_vv_min,"Courte distance",IF(I647&lt;p_tres_long,"Longue distance","Très longue distance")))</f>
        <v>Longue distance</v>
      </c>
    </row>
    <row r="648" customFormat="false" ht="15" hidden="false" customHeight="true" outlineLevel="0" collapsed="false">
      <c r="A648" s="1" t="s">
        <v>788</v>
      </c>
      <c r="B648" s="1" t="s">
        <v>132</v>
      </c>
      <c r="C648" s="1" t="s">
        <v>34</v>
      </c>
      <c r="D648" s="1" t="s">
        <v>653</v>
      </c>
      <c r="E648" s="1" t="s">
        <v>797</v>
      </c>
      <c r="F648" s="14" t="s">
        <v>40</v>
      </c>
      <c r="G648" s="14" t="str">
        <f aca="false">IF(I648&lt;p_local,"Local → page infra",IF(H648&gt;=p_ph1,"Phase 1",IF(H648&gt;=p_ph2,"Phase 2","Phase 3")))</f>
        <v>Phase 2</v>
      </c>
      <c r="H648" s="14" t="n">
        <f aca="false">IF(I648&lt;p_local,0,IF(C648="Aéroport → Aéroport",p_pts_plein,IF(Y648&gt;0,IF(I648&lt;=Y648,p_pts_plein,IF(I648&lt;=p_mult2*Y648,p_pts_moyen,p_pts_r3)),IF(I648&gt;=p_vv_min,p_pts_plein,IF(I648&gt;=p_vv_moy,p_pts_moyen,p_pts_court))))+IF(INDEX(10_Lieux!$D:$D,U648)=1,p_prio1,p_prio2)+IF(INDEX(10_Lieux!$D:$D,V648)=1,p_prio1,p_prio2)+IF(K648="Oui",p_tf,0)+p_hub*((INDEX(10_Lieux!$H:$H,U648)="Hub")+(INDEX(10_Lieux!$H:$H,V648)="Hub"))+IF(OR(INDEX(10_Lieux!$H:$H,U648)="Premium",INDEX(10_Lieux!$H:$H,V648)="Premium"),p_prem,0))</f>
        <v>70</v>
      </c>
      <c r="I648" s="14" t="n">
        <f aca="false">ROUND(W648*p_facteur,0)</f>
        <v>465</v>
      </c>
      <c r="J648" s="14" t="str">
        <f aca="false">IF(X648&lt;60,X648&amp;" min",INT(X648/60)&amp;" h"&amp;IF(MOD(X648,60)=0,""," "&amp;TEXT(MOD(X648,60),"00")))</f>
        <v>5 h</v>
      </c>
      <c r="K648" s="14" t="str">
        <f aca="false">IF(S648&lt;&gt;T648,"Oui","Non")</f>
        <v>Non</v>
      </c>
      <c r="L648" s="14" t="str">
        <f aca="false">IF(AND(INDEX(10_Lieux!$B:$B,U648)="Ville",INDEX(10_Lieux!$B:$B,V648)="Ville"),"/chauffeur-prive/"&amp;INDEX(10_Lieux!$E:$E,U648)&amp;"-"&amp;INDEX(10_Lieux!$E:$E,V648)&amp;"/","/chauffeur-prive/"&amp;INDEX(10_Lieux!$E:$E,U648)&amp;"/"&amp;INDEX(10_Lieux!$E:$E,V648)&amp;"/")</f>
        <v>/chauffeur-prive/aeroport-lyon-saint-exupery/toulouse/</v>
      </c>
      <c r="M648" s="14" t="str">
        <f aca="false">IFERROR(INDEX($L:$L,MATCH(B648&amp;"|"&amp;A648,$Z:$Z,0)),"—")</f>
        <v>/chauffeur-prive/toulouse/aeroport-lyon-saint-exupery/</v>
      </c>
      <c r="N648" s="14" t="str">
        <f aca="false">IF(LEN("Chauffeur privé "&amp;INDEX(10_Lieux!$J:$J,U648)&amp;" → "&amp;INDEX(10_Lieux!$J:$J,V648)&amp;" | 24h/24")&gt;60,"Chauffeur privé "&amp;INDEX(10_Lieux!$J:$J,U648)&amp;" → "&amp;INDEX(10_Lieux!$J:$J,V648),"Chauffeur privé "&amp;INDEX(10_Lieux!$J:$J,U648)&amp;" → "&amp;INDEX(10_Lieux!$J:$J,V648)&amp;" | 24h/24")</f>
        <v>Chauffeur privé Aéroport Lyon-Saint-Exupéry → Toulouse</v>
      </c>
      <c r="O648" s="14" t="n">
        <f aca="false">LEN(N648)</f>
        <v>54</v>
      </c>
      <c r="P648" s="14" t="str">
        <f aca="false">"Chauffeur privé "&amp;INDEX(10_Lieux!$K:$K,U648)&amp;" vers "&amp;INDEX(10_Lieux!$L:$L,V648)</f>
        <v>Chauffeur privé de l'aéroport Lyon-Saint-Exupéry vers Toulouse</v>
      </c>
      <c r="Q648" s="14" t="str">
        <f aca="false">"Chauffeur privé "&amp;INDEX(10_Lieux!$K:$K,U648)&amp;" vers "&amp;INDEX(10_Lieux!$L:$L,V648)&amp;" : env. "&amp;I648&amp;" km, "&amp;J648&amp;" de route. Devis personnalisé, standard 24h/24 et 7j/7."</f>
        <v>Chauffeur privé de l'aéroport Lyon-Saint-Exupéry vers Toulouse : env. 465 km, 5 h de route. Devis personnalisé, standard 24h/24 et 7j/7.</v>
      </c>
      <c r="R648" s="14" t="n">
        <f aca="false">LEN(Q648)</f>
        <v>136</v>
      </c>
      <c r="S648" s="14" t="str">
        <f aca="false">INDEX(10_Lieux!$C:$C,U648)</f>
        <v>France</v>
      </c>
      <c r="T648" s="14" t="str">
        <f aca="false">INDEX(10_Lieux!$C:$C,V648)</f>
        <v>France</v>
      </c>
      <c r="U648" s="14" t="n">
        <f aca="false">MATCH(A648,10_Lieux!$A:$A,0)</f>
        <v>136</v>
      </c>
      <c r="V648" s="14" t="n">
        <f aca="false">MATCH(B648,10_Lieux!$A:$A,0)</f>
        <v>70</v>
      </c>
      <c r="W648" s="14" t="n">
        <f aca="false">ROUND(6371*2*ASIN(SQRT(SIN(RADIANS(INDEX(10_Lieux!$F:$F,V648)-INDEX(10_Lieux!$F:$F,U648))/2)^2+COS(RADIANS(INDEX(10_Lieux!$F:$F,U648)))*COS(RADIANS(INDEX(10_Lieux!$F:$F,V648)))*SIN(RADIANS(INDEX(10_Lieux!$G:$G,V648)-INDEX(10_Lieux!$G:$G,U648))/2)^2)),1)</f>
        <v>371.9</v>
      </c>
      <c r="X648" s="14" t="n">
        <f aca="false">ROUND(I648/IF(I648&lt;p_seuil_vitesse,p_vit_lente,p_vit_rapide)*60/15,0)*15</f>
        <v>300</v>
      </c>
      <c r="Y648" s="14" t="n">
        <f aca="false">MAX(IF(INDEX(10_Lieux!$B:$B,U648)&lt;&gt;"Ville",INDEX(10_Lieux!$I:$I,U648),0),IF(INDEX(10_Lieux!$B:$B,V648)&lt;&gt;"Ville",INDEX(10_Lieux!$I:$I,V648),0))</f>
        <v>500</v>
      </c>
      <c r="Z648" s="14" t="str">
        <f aca="false">A648&amp;"|"&amp;B648</f>
        <v>Lyon-Saint-Exupéry|Toulouse</v>
      </c>
      <c r="AA648" s="14" t="str">
        <f aca="false">IF(I648&lt;p_local,"Local",IF(I648&lt;p_vv_min,"Courte distance",IF(I648&lt;p_tres_long,"Longue distance","Très longue distance")))</f>
        <v>Longue distance</v>
      </c>
    </row>
    <row r="649" customFormat="false" ht="15" hidden="false" customHeight="true" outlineLevel="0" collapsed="false">
      <c r="A649" s="1" t="s">
        <v>132</v>
      </c>
      <c r="B649" s="1" t="s">
        <v>788</v>
      </c>
      <c r="C649" s="1" t="s">
        <v>35</v>
      </c>
      <c r="D649" s="1" t="s">
        <v>653</v>
      </c>
      <c r="E649" s="1" t="s">
        <v>798</v>
      </c>
      <c r="F649" s="14" t="s">
        <v>40</v>
      </c>
      <c r="G649" s="14" t="str">
        <f aca="false">IF(I649&lt;p_local,"Local → page infra",IF(H649&gt;=p_ph1,"Phase 1",IF(H649&gt;=p_ph2,"Phase 2","Phase 3")))</f>
        <v>Phase 2</v>
      </c>
      <c r="H649" s="14" t="n">
        <f aca="false">IF(I649&lt;p_local,0,IF(C649="Aéroport → Aéroport",p_pts_plein,IF(Y649&gt;0,IF(I649&lt;=Y649,p_pts_plein,IF(I649&lt;=p_mult2*Y649,p_pts_moyen,p_pts_r3)),IF(I649&gt;=p_vv_min,p_pts_plein,IF(I649&gt;=p_vv_moy,p_pts_moyen,p_pts_court))))+IF(INDEX(10_Lieux!$D:$D,U649)=1,p_prio1,p_prio2)+IF(INDEX(10_Lieux!$D:$D,V649)=1,p_prio1,p_prio2)+IF(K649="Oui",p_tf,0)+p_hub*((INDEX(10_Lieux!$H:$H,U649)="Hub")+(INDEX(10_Lieux!$H:$H,V649)="Hub"))+IF(OR(INDEX(10_Lieux!$H:$H,U649)="Premium",INDEX(10_Lieux!$H:$H,V649)="Premium"),p_prem,0))</f>
        <v>70</v>
      </c>
      <c r="I649" s="14" t="n">
        <f aca="false">ROUND(W649*p_facteur,0)</f>
        <v>465</v>
      </c>
      <c r="J649" s="14" t="str">
        <f aca="false">IF(X649&lt;60,X649&amp;" min",INT(X649/60)&amp;" h"&amp;IF(MOD(X649,60)=0,""," "&amp;TEXT(MOD(X649,60),"00")))</f>
        <v>5 h</v>
      </c>
      <c r="K649" s="14" t="str">
        <f aca="false">IF(S649&lt;&gt;T649,"Oui","Non")</f>
        <v>Non</v>
      </c>
      <c r="L649" s="14" t="str">
        <f aca="false">IF(AND(INDEX(10_Lieux!$B:$B,U649)="Ville",INDEX(10_Lieux!$B:$B,V649)="Ville"),"/chauffeur-prive/"&amp;INDEX(10_Lieux!$E:$E,U649)&amp;"-"&amp;INDEX(10_Lieux!$E:$E,V649)&amp;"/","/chauffeur-prive/"&amp;INDEX(10_Lieux!$E:$E,U649)&amp;"/"&amp;INDEX(10_Lieux!$E:$E,V649)&amp;"/")</f>
        <v>/chauffeur-prive/toulouse/aeroport-lyon-saint-exupery/</v>
      </c>
      <c r="M649" s="14" t="str">
        <f aca="false">IFERROR(INDEX($L:$L,MATCH(B649&amp;"|"&amp;A649,$Z:$Z,0)),"—")</f>
        <v>/chauffeur-prive/aeroport-lyon-saint-exupery/toulouse/</v>
      </c>
      <c r="N649" s="14" t="str">
        <f aca="false">IF(LEN("Chauffeur privé "&amp;INDEX(10_Lieux!$J:$J,U649)&amp;" → "&amp;INDEX(10_Lieux!$J:$J,V649)&amp;" | 24h/24")&gt;60,"Chauffeur privé "&amp;INDEX(10_Lieux!$J:$J,U649)&amp;" → "&amp;INDEX(10_Lieux!$J:$J,V649),"Chauffeur privé "&amp;INDEX(10_Lieux!$J:$J,U649)&amp;" → "&amp;INDEX(10_Lieux!$J:$J,V649)&amp;" | 24h/24")</f>
        <v>Chauffeur privé Toulouse → Aéroport Lyon-Saint-Exupéry</v>
      </c>
      <c r="O649" s="14" t="n">
        <f aca="false">LEN(N649)</f>
        <v>54</v>
      </c>
      <c r="P649" s="14" t="str">
        <f aca="false">"Chauffeur privé "&amp;INDEX(10_Lieux!$K:$K,U649)&amp;" vers "&amp;INDEX(10_Lieux!$L:$L,V649)</f>
        <v>Chauffeur privé de Toulouse vers l'aéroport Lyon-Saint-Exupéry</v>
      </c>
      <c r="Q649" s="14" t="str">
        <f aca="false">"Chauffeur privé "&amp;INDEX(10_Lieux!$K:$K,U649)&amp;" vers "&amp;INDEX(10_Lieux!$L:$L,V649)&amp;" : env. "&amp;I649&amp;" km, "&amp;J649&amp;" de route. Devis personnalisé, standard 24h/24 et 7j/7."</f>
        <v>Chauffeur privé de Toulouse vers l'aéroport Lyon-Saint-Exupéry : env. 465 km, 5 h de route. Devis personnalisé, standard 24h/24 et 7j/7.</v>
      </c>
      <c r="R649" s="14" t="n">
        <f aca="false">LEN(Q649)</f>
        <v>136</v>
      </c>
      <c r="S649" s="14" t="str">
        <f aca="false">INDEX(10_Lieux!$C:$C,U649)</f>
        <v>France</v>
      </c>
      <c r="T649" s="14" t="str">
        <f aca="false">INDEX(10_Lieux!$C:$C,V649)</f>
        <v>France</v>
      </c>
      <c r="U649" s="14" t="n">
        <f aca="false">MATCH(A649,10_Lieux!$A:$A,0)</f>
        <v>70</v>
      </c>
      <c r="V649" s="14" t="n">
        <f aca="false">MATCH(B649,10_Lieux!$A:$A,0)</f>
        <v>136</v>
      </c>
      <c r="W649" s="14" t="n">
        <f aca="false">ROUND(6371*2*ASIN(SQRT(SIN(RADIANS(INDEX(10_Lieux!$F:$F,V649)-INDEX(10_Lieux!$F:$F,U649))/2)^2+COS(RADIANS(INDEX(10_Lieux!$F:$F,U649)))*COS(RADIANS(INDEX(10_Lieux!$F:$F,V649)))*SIN(RADIANS(INDEX(10_Lieux!$G:$G,V649)-INDEX(10_Lieux!$G:$G,U649))/2)^2)),1)</f>
        <v>371.9</v>
      </c>
      <c r="X649" s="14" t="n">
        <f aca="false">ROUND(I649/IF(I649&lt;p_seuil_vitesse,p_vit_lente,p_vit_rapide)*60/15,0)*15</f>
        <v>300</v>
      </c>
      <c r="Y649" s="14" t="n">
        <f aca="false">MAX(IF(INDEX(10_Lieux!$B:$B,U649)&lt;&gt;"Ville",INDEX(10_Lieux!$I:$I,U649),0),IF(INDEX(10_Lieux!$B:$B,V649)&lt;&gt;"Ville",INDEX(10_Lieux!$I:$I,V649),0))</f>
        <v>500</v>
      </c>
      <c r="Z649" s="14" t="str">
        <f aca="false">A649&amp;"|"&amp;B649</f>
        <v>Toulouse|Lyon-Saint-Exupéry</v>
      </c>
      <c r="AA649" s="14" t="str">
        <f aca="false">IF(I649&lt;p_local,"Local",IF(I649&lt;p_vv_min,"Courte distance",IF(I649&lt;p_tres_long,"Longue distance","Très longue distance")))</f>
        <v>Longue distance</v>
      </c>
    </row>
    <row r="650" customFormat="false" ht="15" hidden="false" customHeight="true" outlineLevel="0" collapsed="false">
      <c r="A650" s="1" t="s">
        <v>788</v>
      </c>
      <c r="B650" s="1" t="s">
        <v>134</v>
      </c>
      <c r="C650" s="1" t="s">
        <v>34</v>
      </c>
      <c r="D650" s="1" t="s">
        <v>653</v>
      </c>
      <c r="E650" s="1" t="s">
        <v>799</v>
      </c>
      <c r="F650" s="14" t="s">
        <v>40</v>
      </c>
      <c r="G650" s="14" t="str">
        <f aca="false">IF(I650&lt;p_local,"Local → page infra",IF(H650&gt;=p_ph1,"Phase 1",IF(H650&gt;=p_ph2,"Phase 2","Phase 3")))</f>
        <v>Phase 3</v>
      </c>
      <c r="H650" s="14" t="n">
        <f aca="false">IF(I650&lt;p_local,0,IF(C650="Aéroport → Aéroport",p_pts_plein,IF(Y650&gt;0,IF(I650&lt;=Y650,p_pts_plein,IF(I650&lt;=p_mult2*Y650,p_pts_moyen,p_pts_r3)),IF(I650&gt;=p_vv_min,p_pts_plein,IF(I650&gt;=p_vv_moy,p_pts_moyen,p_pts_court))))+IF(INDEX(10_Lieux!$D:$D,U650)=1,p_prio1,p_prio2)+IF(INDEX(10_Lieux!$D:$D,V650)=1,p_prio1,p_prio2)+IF(K650="Oui",p_tf,0)+p_hub*((INDEX(10_Lieux!$H:$H,U650)="Hub")+(INDEX(10_Lieux!$H:$H,V650)="Hub"))+IF(OR(INDEX(10_Lieux!$H:$H,U650)="Premium",INDEX(10_Lieux!$H:$H,V650)="Premium"),p_prem,0))</f>
        <v>55</v>
      </c>
      <c r="I650" s="14" t="n">
        <f aca="false">ROUND(W650*p_facteur,0)</f>
        <v>707</v>
      </c>
      <c r="J650" s="14" t="str">
        <f aca="false">IF(X650&lt;60,X650&amp;" min",INT(X650/60)&amp;" h"&amp;IF(MOD(X650,60)=0,""," "&amp;TEXT(MOD(X650,60),"00")))</f>
        <v>7 h 30</v>
      </c>
      <c r="K650" s="14" t="str">
        <f aca="false">IF(S650&lt;&gt;T650,"Oui","Non")</f>
        <v>Non</v>
      </c>
      <c r="L650" s="14" t="str">
        <f aca="false">IF(AND(INDEX(10_Lieux!$B:$B,U650)="Ville",INDEX(10_Lieux!$B:$B,V650)="Ville"),"/chauffeur-prive/"&amp;INDEX(10_Lieux!$E:$E,U650)&amp;"-"&amp;INDEX(10_Lieux!$E:$E,V650)&amp;"/","/chauffeur-prive/"&amp;INDEX(10_Lieux!$E:$E,U650)&amp;"/"&amp;INDEX(10_Lieux!$E:$E,V650)&amp;"/")</f>
        <v>/chauffeur-prive/aeroport-lyon-saint-exupery/lille/</v>
      </c>
      <c r="M650" s="14" t="str">
        <f aca="false">IFERROR(INDEX($L:$L,MATCH(B650&amp;"|"&amp;A650,$Z:$Z,0)),"—")</f>
        <v>/chauffeur-prive/lille/aeroport-lyon-saint-exupery/</v>
      </c>
      <c r="N650" s="14" t="str">
        <f aca="false">IF(LEN("Chauffeur privé "&amp;INDEX(10_Lieux!$J:$J,U650)&amp;" → "&amp;INDEX(10_Lieux!$J:$J,V650)&amp;" | 24h/24")&gt;60,"Chauffeur privé "&amp;INDEX(10_Lieux!$J:$J,U650)&amp;" → "&amp;INDEX(10_Lieux!$J:$J,V650),"Chauffeur privé "&amp;INDEX(10_Lieux!$J:$J,U650)&amp;" → "&amp;INDEX(10_Lieux!$J:$J,V650)&amp;" | 24h/24")</f>
        <v>Chauffeur privé Aéroport Lyon-Saint-Exupéry → Lille | 24h/24</v>
      </c>
      <c r="O650" s="14" t="n">
        <f aca="false">LEN(N650)</f>
        <v>60</v>
      </c>
      <c r="P650" s="14" t="str">
        <f aca="false">"Chauffeur privé "&amp;INDEX(10_Lieux!$K:$K,U650)&amp;" vers "&amp;INDEX(10_Lieux!$L:$L,V650)</f>
        <v>Chauffeur privé de l'aéroport Lyon-Saint-Exupéry vers Lille</v>
      </c>
      <c r="Q650" s="14" t="str">
        <f aca="false">"Chauffeur privé "&amp;INDEX(10_Lieux!$K:$K,U650)&amp;" vers "&amp;INDEX(10_Lieux!$L:$L,V650)&amp;" : env. "&amp;I650&amp;" km, "&amp;J650&amp;" de route. Devis personnalisé, standard 24h/24 et 7j/7."</f>
        <v>Chauffeur privé de l'aéroport Lyon-Saint-Exupéry vers Lille : env. 707 km, 7 h 30 de route. Devis personnalisé, standard 24h/24 et 7j/7.</v>
      </c>
      <c r="R650" s="14" t="n">
        <f aca="false">LEN(Q650)</f>
        <v>136</v>
      </c>
      <c r="S650" s="14" t="str">
        <f aca="false">INDEX(10_Lieux!$C:$C,U650)</f>
        <v>France</v>
      </c>
      <c r="T650" s="14" t="str">
        <f aca="false">INDEX(10_Lieux!$C:$C,V650)</f>
        <v>France</v>
      </c>
      <c r="U650" s="14" t="n">
        <f aca="false">MATCH(A650,10_Lieux!$A:$A,0)</f>
        <v>136</v>
      </c>
      <c r="V650" s="14" t="n">
        <f aca="false">MATCH(B650,10_Lieux!$A:$A,0)</f>
        <v>37</v>
      </c>
      <c r="W650" s="14" t="n">
        <f aca="false">ROUND(6371*2*ASIN(SQRT(SIN(RADIANS(INDEX(10_Lieux!$F:$F,V650)-INDEX(10_Lieux!$F:$F,U650))/2)^2+COS(RADIANS(INDEX(10_Lieux!$F:$F,U650)))*COS(RADIANS(INDEX(10_Lieux!$F:$F,V650)))*SIN(RADIANS(INDEX(10_Lieux!$G:$G,V650)-INDEX(10_Lieux!$G:$G,U650))/2)^2)),1)</f>
        <v>565.4</v>
      </c>
      <c r="X650" s="14" t="n">
        <f aca="false">ROUND(I650/IF(I650&lt;p_seuil_vitesse,p_vit_lente,p_vit_rapide)*60/15,0)*15</f>
        <v>450</v>
      </c>
      <c r="Y650" s="14" t="n">
        <f aca="false">MAX(IF(INDEX(10_Lieux!$B:$B,U650)&lt;&gt;"Ville",INDEX(10_Lieux!$I:$I,U650),0),IF(INDEX(10_Lieux!$B:$B,V650)&lt;&gt;"Ville",INDEX(10_Lieux!$I:$I,V650),0))</f>
        <v>500</v>
      </c>
      <c r="Z650" s="14" t="str">
        <f aca="false">A650&amp;"|"&amp;B650</f>
        <v>Lyon-Saint-Exupéry|Lille</v>
      </c>
      <c r="AA650" s="14" t="str">
        <f aca="false">IF(I650&lt;p_local,"Local",IF(I650&lt;p_vv_min,"Courte distance",IF(I650&lt;p_tres_long,"Longue distance","Très longue distance")))</f>
        <v>Très longue distance</v>
      </c>
    </row>
    <row r="651" customFormat="false" ht="15" hidden="false" customHeight="true" outlineLevel="0" collapsed="false">
      <c r="A651" s="1" t="s">
        <v>134</v>
      </c>
      <c r="B651" s="1" t="s">
        <v>788</v>
      </c>
      <c r="C651" s="1" t="s">
        <v>35</v>
      </c>
      <c r="D651" s="1" t="s">
        <v>653</v>
      </c>
      <c r="E651" s="1" t="s">
        <v>800</v>
      </c>
      <c r="F651" s="14" t="s">
        <v>40</v>
      </c>
      <c r="G651" s="14" t="str">
        <f aca="false">IF(I651&lt;p_local,"Local → page infra",IF(H651&gt;=p_ph1,"Phase 1",IF(H651&gt;=p_ph2,"Phase 2","Phase 3")))</f>
        <v>Phase 3</v>
      </c>
      <c r="H651" s="14" t="n">
        <f aca="false">IF(I651&lt;p_local,0,IF(C651="Aéroport → Aéroport",p_pts_plein,IF(Y651&gt;0,IF(I651&lt;=Y651,p_pts_plein,IF(I651&lt;=p_mult2*Y651,p_pts_moyen,p_pts_r3)),IF(I651&gt;=p_vv_min,p_pts_plein,IF(I651&gt;=p_vv_moy,p_pts_moyen,p_pts_court))))+IF(INDEX(10_Lieux!$D:$D,U651)=1,p_prio1,p_prio2)+IF(INDEX(10_Lieux!$D:$D,V651)=1,p_prio1,p_prio2)+IF(K651="Oui",p_tf,0)+p_hub*((INDEX(10_Lieux!$H:$H,U651)="Hub")+(INDEX(10_Lieux!$H:$H,V651)="Hub"))+IF(OR(INDEX(10_Lieux!$H:$H,U651)="Premium",INDEX(10_Lieux!$H:$H,V651)="Premium"),p_prem,0))</f>
        <v>55</v>
      </c>
      <c r="I651" s="14" t="n">
        <f aca="false">ROUND(W651*p_facteur,0)</f>
        <v>707</v>
      </c>
      <c r="J651" s="14" t="str">
        <f aca="false">IF(X651&lt;60,X651&amp;" min",INT(X651/60)&amp;" h"&amp;IF(MOD(X651,60)=0,""," "&amp;TEXT(MOD(X651,60),"00")))</f>
        <v>7 h 30</v>
      </c>
      <c r="K651" s="14" t="str">
        <f aca="false">IF(S651&lt;&gt;T651,"Oui","Non")</f>
        <v>Non</v>
      </c>
      <c r="L651" s="14" t="str">
        <f aca="false">IF(AND(INDEX(10_Lieux!$B:$B,U651)="Ville",INDEX(10_Lieux!$B:$B,V651)="Ville"),"/chauffeur-prive/"&amp;INDEX(10_Lieux!$E:$E,U651)&amp;"-"&amp;INDEX(10_Lieux!$E:$E,V651)&amp;"/","/chauffeur-prive/"&amp;INDEX(10_Lieux!$E:$E,U651)&amp;"/"&amp;INDEX(10_Lieux!$E:$E,V651)&amp;"/")</f>
        <v>/chauffeur-prive/lille/aeroport-lyon-saint-exupery/</v>
      </c>
      <c r="M651" s="14" t="str">
        <f aca="false">IFERROR(INDEX($L:$L,MATCH(B651&amp;"|"&amp;A651,$Z:$Z,0)),"—")</f>
        <v>/chauffeur-prive/aeroport-lyon-saint-exupery/lille/</v>
      </c>
      <c r="N651" s="14" t="str">
        <f aca="false">IF(LEN("Chauffeur privé "&amp;INDEX(10_Lieux!$J:$J,U651)&amp;" → "&amp;INDEX(10_Lieux!$J:$J,V651)&amp;" | 24h/24")&gt;60,"Chauffeur privé "&amp;INDEX(10_Lieux!$J:$J,U651)&amp;" → "&amp;INDEX(10_Lieux!$J:$J,V651),"Chauffeur privé "&amp;INDEX(10_Lieux!$J:$J,U651)&amp;" → "&amp;INDEX(10_Lieux!$J:$J,V651)&amp;" | 24h/24")</f>
        <v>Chauffeur privé Lille → Aéroport Lyon-Saint-Exupéry | 24h/24</v>
      </c>
      <c r="O651" s="14" t="n">
        <f aca="false">LEN(N651)</f>
        <v>60</v>
      </c>
      <c r="P651" s="14" t="str">
        <f aca="false">"Chauffeur privé "&amp;INDEX(10_Lieux!$K:$K,U651)&amp;" vers "&amp;INDEX(10_Lieux!$L:$L,V651)</f>
        <v>Chauffeur privé de Lille vers l'aéroport Lyon-Saint-Exupéry</v>
      </c>
      <c r="Q651" s="14" t="str">
        <f aca="false">"Chauffeur privé "&amp;INDEX(10_Lieux!$K:$K,U651)&amp;" vers "&amp;INDEX(10_Lieux!$L:$L,V651)&amp;" : env. "&amp;I651&amp;" km, "&amp;J651&amp;" de route. Devis personnalisé, standard 24h/24 et 7j/7."</f>
        <v>Chauffeur privé de Lille vers l'aéroport Lyon-Saint-Exupéry : env. 707 km, 7 h 30 de route. Devis personnalisé, standard 24h/24 et 7j/7.</v>
      </c>
      <c r="R651" s="14" t="n">
        <f aca="false">LEN(Q651)</f>
        <v>136</v>
      </c>
      <c r="S651" s="14" t="str">
        <f aca="false">INDEX(10_Lieux!$C:$C,U651)</f>
        <v>France</v>
      </c>
      <c r="T651" s="14" t="str">
        <f aca="false">INDEX(10_Lieux!$C:$C,V651)</f>
        <v>France</v>
      </c>
      <c r="U651" s="14" t="n">
        <f aca="false">MATCH(A651,10_Lieux!$A:$A,0)</f>
        <v>37</v>
      </c>
      <c r="V651" s="14" t="n">
        <f aca="false">MATCH(B651,10_Lieux!$A:$A,0)</f>
        <v>136</v>
      </c>
      <c r="W651" s="14" t="n">
        <f aca="false">ROUND(6371*2*ASIN(SQRT(SIN(RADIANS(INDEX(10_Lieux!$F:$F,V651)-INDEX(10_Lieux!$F:$F,U651))/2)^2+COS(RADIANS(INDEX(10_Lieux!$F:$F,U651)))*COS(RADIANS(INDEX(10_Lieux!$F:$F,V651)))*SIN(RADIANS(INDEX(10_Lieux!$G:$G,V651)-INDEX(10_Lieux!$G:$G,U651))/2)^2)),1)</f>
        <v>565.4</v>
      </c>
      <c r="X651" s="14" t="n">
        <f aca="false">ROUND(I651/IF(I651&lt;p_seuil_vitesse,p_vit_lente,p_vit_rapide)*60/15,0)*15</f>
        <v>450</v>
      </c>
      <c r="Y651" s="14" t="n">
        <f aca="false">MAX(IF(INDEX(10_Lieux!$B:$B,U651)&lt;&gt;"Ville",INDEX(10_Lieux!$I:$I,U651),0),IF(INDEX(10_Lieux!$B:$B,V651)&lt;&gt;"Ville",INDEX(10_Lieux!$I:$I,V651),0))</f>
        <v>500</v>
      </c>
      <c r="Z651" s="14" t="str">
        <f aca="false">A651&amp;"|"&amp;B651</f>
        <v>Lille|Lyon-Saint-Exupéry</v>
      </c>
      <c r="AA651" s="14" t="str">
        <f aca="false">IF(I651&lt;p_local,"Local",IF(I651&lt;p_vv_min,"Courte distance",IF(I651&lt;p_tres_long,"Longue distance","Très longue distance")))</f>
        <v>Très longue distance</v>
      </c>
    </row>
    <row r="652" customFormat="false" ht="15" hidden="false" customHeight="true" outlineLevel="0" collapsed="false">
      <c r="A652" s="1" t="s">
        <v>788</v>
      </c>
      <c r="B652" s="1" t="s">
        <v>136</v>
      </c>
      <c r="C652" s="1" t="s">
        <v>34</v>
      </c>
      <c r="D652" s="1" t="s">
        <v>653</v>
      </c>
      <c r="E652" s="1" t="s">
        <v>801</v>
      </c>
      <c r="F652" s="14" t="s">
        <v>40</v>
      </c>
      <c r="G652" s="14" t="str">
        <f aca="false">IF(I652&lt;p_local,"Local → page infra",IF(H652&gt;=p_ph1,"Phase 1",IF(H652&gt;=p_ph2,"Phase 2","Phase 3")))</f>
        <v>Phase 2</v>
      </c>
      <c r="H652" s="14" t="n">
        <f aca="false">IF(I652&lt;p_local,0,IF(C652="Aéroport → Aéroport",p_pts_plein,IF(Y652&gt;0,IF(I652&lt;=Y652,p_pts_plein,IF(I652&lt;=p_mult2*Y652,p_pts_moyen,p_pts_r3)),IF(I652&gt;=p_vv_min,p_pts_plein,IF(I652&gt;=p_vv_moy,p_pts_moyen,p_pts_court))))+IF(INDEX(10_Lieux!$D:$D,U652)=1,p_prio1,p_prio2)+IF(INDEX(10_Lieux!$D:$D,V652)=1,p_prio1,p_prio2)+IF(K652="Oui",p_tf,0)+p_hub*((INDEX(10_Lieux!$H:$H,U652)="Hub")+(INDEX(10_Lieux!$H:$H,V652)="Hub"))+IF(OR(INDEX(10_Lieux!$H:$H,U652)="Premium",INDEX(10_Lieux!$H:$H,V652)="Premium"),p_prem,0))</f>
        <v>70</v>
      </c>
      <c r="I652" s="14" t="n">
        <f aca="false">ROUND(W652*p_facteur,0)</f>
        <v>469</v>
      </c>
      <c r="J652" s="14" t="str">
        <f aca="false">IF(X652&lt;60,X652&amp;" min",INT(X652/60)&amp;" h"&amp;IF(MOD(X652,60)=0,""," "&amp;TEXT(MOD(X652,60),"00")))</f>
        <v>5 h</v>
      </c>
      <c r="K652" s="14" t="str">
        <f aca="false">IF(S652&lt;&gt;T652,"Oui","Non")</f>
        <v>Non</v>
      </c>
      <c r="L652" s="14" t="str">
        <f aca="false">IF(AND(INDEX(10_Lieux!$B:$B,U652)="Ville",INDEX(10_Lieux!$B:$B,V652)="Ville"),"/chauffeur-prive/"&amp;INDEX(10_Lieux!$E:$E,U652)&amp;"-"&amp;INDEX(10_Lieux!$E:$E,V652)&amp;"/","/chauffeur-prive/"&amp;INDEX(10_Lieux!$E:$E,U652)&amp;"/"&amp;INDEX(10_Lieux!$E:$E,V652)&amp;"/")</f>
        <v>/chauffeur-prive/aeroport-lyon-saint-exupery/strasbourg/</v>
      </c>
      <c r="M652" s="14" t="str">
        <f aca="false">IFERROR(INDEX($L:$L,MATCH(B652&amp;"|"&amp;A652,$Z:$Z,0)),"—")</f>
        <v>/chauffeur-prive/strasbourg/aeroport-lyon-saint-exupery/</v>
      </c>
      <c r="N652" s="14" t="str">
        <f aca="false">IF(LEN("Chauffeur privé "&amp;INDEX(10_Lieux!$J:$J,U652)&amp;" → "&amp;INDEX(10_Lieux!$J:$J,V652)&amp;" | 24h/24")&gt;60,"Chauffeur privé "&amp;INDEX(10_Lieux!$J:$J,U652)&amp;" → "&amp;INDEX(10_Lieux!$J:$J,V652),"Chauffeur privé "&amp;INDEX(10_Lieux!$J:$J,U652)&amp;" → "&amp;INDEX(10_Lieux!$J:$J,V652)&amp;" | 24h/24")</f>
        <v>Chauffeur privé Aéroport Lyon-Saint-Exupéry → Strasbourg</v>
      </c>
      <c r="O652" s="14" t="n">
        <f aca="false">LEN(N652)</f>
        <v>56</v>
      </c>
      <c r="P652" s="14" t="str">
        <f aca="false">"Chauffeur privé "&amp;INDEX(10_Lieux!$K:$K,U652)&amp;" vers "&amp;INDEX(10_Lieux!$L:$L,V652)</f>
        <v>Chauffeur privé de l'aéroport Lyon-Saint-Exupéry vers Strasbourg</v>
      </c>
      <c r="Q652" s="14" t="str">
        <f aca="false">"Chauffeur privé "&amp;INDEX(10_Lieux!$K:$K,U652)&amp;" vers "&amp;INDEX(10_Lieux!$L:$L,V652)&amp;" : env. "&amp;I652&amp;" km, "&amp;J652&amp;" de route. Devis personnalisé, standard 24h/24 et 7j/7."</f>
        <v>Chauffeur privé de l'aéroport Lyon-Saint-Exupéry vers Strasbourg : env. 469 km, 5 h de route. Devis personnalisé, standard 24h/24 et 7j/7.</v>
      </c>
      <c r="R652" s="14" t="n">
        <f aca="false">LEN(Q652)</f>
        <v>138</v>
      </c>
      <c r="S652" s="14" t="str">
        <f aca="false">INDEX(10_Lieux!$C:$C,U652)</f>
        <v>France</v>
      </c>
      <c r="T652" s="14" t="str">
        <f aca="false">INDEX(10_Lieux!$C:$C,V652)</f>
        <v>France</v>
      </c>
      <c r="U652" s="14" t="n">
        <f aca="false">MATCH(A652,10_Lieux!$A:$A,0)</f>
        <v>136</v>
      </c>
      <c r="V652" s="14" t="n">
        <f aca="false">MATCH(B652,10_Lieux!$A:$A,0)</f>
        <v>29</v>
      </c>
      <c r="W652" s="14" t="n">
        <f aca="false">ROUND(6371*2*ASIN(SQRT(SIN(RADIANS(INDEX(10_Lieux!$F:$F,V652)-INDEX(10_Lieux!$F:$F,U652))/2)^2+COS(RADIANS(INDEX(10_Lieux!$F:$F,U652)))*COS(RADIANS(INDEX(10_Lieux!$F:$F,V652)))*SIN(RADIANS(INDEX(10_Lieux!$G:$G,V652)-INDEX(10_Lieux!$G:$G,U652))/2)^2)),1)</f>
        <v>375.5</v>
      </c>
      <c r="X652" s="14" t="n">
        <f aca="false">ROUND(I652/IF(I652&lt;p_seuil_vitesse,p_vit_lente,p_vit_rapide)*60/15,0)*15</f>
        <v>300</v>
      </c>
      <c r="Y652" s="14" t="n">
        <f aca="false">MAX(IF(INDEX(10_Lieux!$B:$B,U652)&lt;&gt;"Ville",INDEX(10_Lieux!$I:$I,U652),0),IF(INDEX(10_Lieux!$B:$B,V652)&lt;&gt;"Ville",INDEX(10_Lieux!$I:$I,V652),0))</f>
        <v>500</v>
      </c>
      <c r="Z652" s="14" t="str">
        <f aca="false">A652&amp;"|"&amp;B652</f>
        <v>Lyon-Saint-Exupéry|Strasbourg</v>
      </c>
      <c r="AA652" s="14" t="str">
        <f aca="false">IF(I652&lt;p_local,"Local",IF(I652&lt;p_vv_min,"Courte distance",IF(I652&lt;p_tres_long,"Longue distance","Très longue distance")))</f>
        <v>Longue distance</v>
      </c>
    </row>
    <row r="653" customFormat="false" ht="15" hidden="false" customHeight="true" outlineLevel="0" collapsed="false">
      <c r="A653" s="1" t="s">
        <v>136</v>
      </c>
      <c r="B653" s="1" t="s">
        <v>788</v>
      </c>
      <c r="C653" s="1" t="s">
        <v>35</v>
      </c>
      <c r="D653" s="1" t="s">
        <v>653</v>
      </c>
      <c r="E653" s="1" t="s">
        <v>802</v>
      </c>
      <c r="F653" s="14" t="s">
        <v>40</v>
      </c>
      <c r="G653" s="14" t="str">
        <f aca="false">IF(I653&lt;p_local,"Local → page infra",IF(H653&gt;=p_ph1,"Phase 1",IF(H653&gt;=p_ph2,"Phase 2","Phase 3")))</f>
        <v>Phase 2</v>
      </c>
      <c r="H653" s="14" t="n">
        <f aca="false">IF(I653&lt;p_local,0,IF(C653="Aéroport → Aéroport",p_pts_plein,IF(Y653&gt;0,IF(I653&lt;=Y653,p_pts_plein,IF(I653&lt;=p_mult2*Y653,p_pts_moyen,p_pts_r3)),IF(I653&gt;=p_vv_min,p_pts_plein,IF(I653&gt;=p_vv_moy,p_pts_moyen,p_pts_court))))+IF(INDEX(10_Lieux!$D:$D,U653)=1,p_prio1,p_prio2)+IF(INDEX(10_Lieux!$D:$D,V653)=1,p_prio1,p_prio2)+IF(K653="Oui",p_tf,0)+p_hub*((INDEX(10_Lieux!$H:$H,U653)="Hub")+(INDEX(10_Lieux!$H:$H,V653)="Hub"))+IF(OR(INDEX(10_Lieux!$H:$H,U653)="Premium",INDEX(10_Lieux!$H:$H,V653)="Premium"),p_prem,0))</f>
        <v>70</v>
      </c>
      <c r="I653" s="14" t="n">
        <f aca="false">ROUND(W653*p_facteur,0)</f>
        <v>469</v>
      </c>
      <c r="J653" s="14" t="str">
        <f aca="false">IF(X653&lt;60,X653&amp;" min",INT(X653/60)&amp;" h"&amp;IF(MOD(X653,60)=0,""," "&amp;TEXT(MOD(X653,60),"00")))</f>
        <v>5 h</v>
      </c>
      <c r="K653" s="14" t="str">
        <f aca="false">IF(S653&lt;&gt;T653,"Oui","Non")</f>
        <v>Non</v>
      </c>
      <c r="L653" s="14" t="str">
        <f aca="false">IF(AND(INDEX(10_Lieux!$B:$B,U653)="Ville",INDEX(10_Lieux!$B:$B,V653)="Ville"),"/chauffeur-prive/"&amp;INDEX(10_Lieux!$E:$E,U653)&amp;"-"&amp;INDEX(10_Lieux!$E:$E,V653)&amp;"/","/chauffeur-prive/"&amp;INDEX(10_Lieux!$E:$E,U653)&amp;"/"&amp;INDEX(10_Lieux!$E:$E,V653)&amp;"/")</f>
        <v>/chauffeur-prive/strasbourg/aeroport-lyon-saint-exupery/</v>
      </c>
      <c r="M653" s="14" t="str">
        <f aca="false">IFERROR(INDEX($L:$L,MATCH(B653&amp;"|"&amp;A653,$Z:$Z,0)),"—")</f>
        <v>/chauffeur-prive/aeroport-lyon-saint-exupery/strasbourg/</v>
      </c>
      <c r="N653" s="14" t="str">
        <f aca="false">IF(LEN("Chauffeur privé "&amp;INDEX(10_Lieux!$J:$J,U653)&amp;" → "&amp;INDEX(10_Lieux!$J:$J,V653)&amp;" | 24h/24")&gt;60,"Chauffeur privé "&amp;INDEX(10_Lieux!$J:$J,U653)&amp;" → "&amp;INDEX(10_Lieux!$J:$J,V653),"Chauffeur privé "&amp;INDEX(10_Lieux!$J:$J,U653)&amp;" → "&amp;INDEX(10_Lieux!$J:$J,V653)&amp;" | 24h/24")</f>
        <v>Chauffeur privé Strasbourg → Aéroport Lyon-Saint-Exupéry</v>
      </c>
      <c r="O653" s="14" t="n">
        <f aca="false">LEN(N653)</f>
        <v>56</v>
      </c>
      <c r="P653" s="14" t="str">
        <f aca="false">"Chauffeur privé "&amp;INDEX(10_Lieux!$K:$K,U653)&amp;" vers "&amp;INDEX(10_Lieux!$L:$L,V653)</f>
        <v>Chauffeur privé de Strasbourg vers l'aéroport Lyon-Saint-Exupéry</v>
      </c>
      <c r="Q653" s="14" t="str">
        <f aca="false">"Chauffeur privé "&amp;INDEX(10_Lieux!$K:$K,U653)&amp;" vers "&amp;INDEX(10_Lieux!$L:$L,V653)&amp;" : env. "&amp;I653&amp;" km, "&amp;J653&amp;" de route. Devis personnalisé, standard 24h/24 et 7j/7."</f>
        <v>Chauffeur privé de Strasbourg vers l'aéroport Lyon-Saint-Exupéry : env. 469 km, 5 h de route. Devis personnalisé, standard 24h/24 et 7j/7.</v>
      </c>
      <c r="R653" s="14" t="n">
        <f aca="false">LEN(Q653)</f>
        <v>138</v>
      </c>
      <c r="S653" s="14" t="str">
        <f aca="false">INDEX(10_Lieux!$C:$C,U653)</f>
        <v>France</v>
      </c>
      <c r="T653" s="14" t="str">
        <f aca="false">INDEX(10_Lieux!$C:$C,V653)</f>
        <v>France</v>
      </c>
      <c r="U653" s="14" t="n">
        <f aca="false">MATCH(A653,10_Lieux!$A:$A,0)</f>
        <v>29</v>
      </c>
      <c r="V653" s="14" t="n">
        <f aca="false">MATCH(B653,10_Lieux!$A:$A,0)</f>
        <v>136</v>
      </c>
      <c r="W653" s="14" t="n">
        <f aca="false">ROUND(6371*2*ASIN(SQRT(SIN(RADIANS(INDEX(10_Lieux!$F:$F,V653)-INDEX(10_Lieux!$F:$F,U653))/2)^2+COS(RADIANS(INDEX(10_Lieux!$F:$F,U653)))*COS(RADIANS(INDEX(10_Lieux!$F:$F,V653)))*SIN(RADIANS(INDEX(10_Lieux!$G:$G,V653)-INDEX(10_Lieux!$G:$G,U653))/2)^2)),1)</f>
        <v>375.5</v>
      </c>
      <c r="X653" s="14" t="n">
        <f aca="false">ROUND(I653/IF(I653&lt;p_seuil_vitesse,p_vit_lente,p_vit_rapide)*60/15,0)*15</f>
        <v>300</v>
      </c>
      <c r="Y653" s="14" t="n">
        <f aca="false">MAX(IF(INDEX(10_Lieux!$B:$B,U653)&lt;&gt;"Ville",INDEX(10_Lieux!$I:$I,U653),0),IF(INDEX(10_Lieux!$B:$B,V653)&lt;&gt;"Ville",INDEX(10_Lieux!$I:$I,V653),0))</f>
        <v>500</v>
      </c>
      <c r="Z653" s="14" t="str">
        <f aca="false">A653&amp;"|"&amp;B653</f>
        <v>Strasbourg|Lyon-Saint-Exupéry</v>
      </c>
      <c r="AA653" s="14" t="str">
        <f aca="false">IF(I653&lt;p_local,"Local",IF(I653&lt;p_vv_min,"Courte distance",IF(I653&lt;p_tres_long,"Longue distance","Très longue distance")))</f>
        <v>Longue distance</v>
      </c>
    </row>
    <row r="654" customFormat="false" ht="15" hidden="false" customHeight="true" outlineLevel="0" collapsed="false">
      <c r="A654" s="1" t="s">
        <v>788</v>
      </c>
      <c r="B654" s="1" t="s">
        <v>138</v>
      </c>
      <c r="C654" s="1" t="s">
        <v>34</v>
      </c>
      <c r="D654" s="1" t="s">
        <v>653</v>
      </c>
      <c r="E654" s="1" t="s">
        <v>803</v>
      </c>
      <c r="F654" s="14" t="s">
        <v>40</v>
      </c>
      <c r="G654" s="14" t="str">
        <f aca="false">IF(I654&lt;p_local,"Local → page infra",IF(H654&gt;=p_ph1,"Phase 1",IF(H654&gt;=p_ph2,"Phase 2","Phase 3")))</f>
        <v>Phase 2</v>
      </c>
      <c r="H654" s="14" t="n">
        <f aca="false">IF(I654&lt;p_local,0,IF(C654="Aéroport → Aéroport",p_pts_plein,IF(Y654&gt;0,IF(I654&lt;=Y654,p_pts_plein,IF(I654&lt;=p_mult2*Y654,p_pts_moyen,p_pts_r3)),IF(I654&gt;=p_vv_min,p_pts_plein,IF(I654&gt;=p_vv_moy,p_pts_moyen,p_pts_court))))+IF(INDEX(10_Lieux!$D:$D,U654)=1,p_prio1,p_prio2)+IF(INDEX(10_Lieux!$D:$D,V654)=1,p_prio1,p_prio2)+IF(K654="Oui",p_tf,0)+p_hub*((INDEX(10_Lieux!$H:$H,U654)="Hub")+(INDEX(10_Lieux!$H:$H,V654)="Hub"))+IF(OR(INDEX(10_Lieux!$H:$H,U654)="Premium",INDEX(10_Lieux!$H:$H,V654)="Premium"),p_prem,0))</f>
        <v>65</v>
      </c>
      <c r="I654" s="14" t="n">
        <f aca="false">ROUND(W654*p_facteur,0)</f>
        <v>317</v>
      </c>
      <c r="J654" s="14" t="str">
        <f aca="false">IF(X654&lt;60,X654&amp;" min",INT(X654/60)&amp;" h"&amp;IF(MOD(X654,60)=0,""," "&amp;TEXT(MOD(X654,60),"00")))</f>
        <v>3 h 15</v>
      </c>
      <c r="K654" s="14" t="str">
        <f aca="false">IF(S654&lt;&gt;T654,"Oui","Non")</f>
        <v>Non</v>
      </c>
      <c r="L654" s="14" t="str">
        <f aca="false">IF(AND(INDEX(10_Lieux!$B:$B,U654)="Ville",INDEX(10_Lieux!$B:$B,V654)="Ville"),"/chauffeur-prive/"&amp;INDEX(10_Lieux!$E:$E,U654)&amp;"-"&amp;INDEX(10_Lieux!$E:$E,V654)&amp;"/","/chauffeur-prive/"&amp;INDEX(10_Lieux!$E:$E,U654)&amp;"/"&amp;INDEX(10_Lieux!$E:$E,V654)&amp;"/")</f>
        <v>/chauffeur-prive/aeroport-lyon-saint-exupery/montpellier/</v>
      </c>
      <c r="M654" s="14" t="str">
        <f aca="false">IFERROR(INDEX($L:$L,MATCH(B654&amp;"|"&amp;A654,$Z:$Z,0)),"—")</f>
        <v>/chauffeur-prive/montpellier/aeroport-lyon-saint-exupery/</v>
      </c>
      <c r="N654" s="14" t="str">
        <f aca="false">IF(LEN("Chauffeur privé "&amp;INDEX(10_Lieux!$J:$J,U654)&amp;" → "&amp;INDEX(10_Lieux!$J:$J,V654)&amp;" | 24h/24")&gt;60,"Chauffeur privé "&amp;INDEX(10_Lieux!$J:$J,U654)&amp;" → "&amp;INDEX(10_Lieux!$J:$J,V654),"Chauffeur privé "&amp;INDEX(10_Lieux!$J:$J,U654)&amp;" → "&amp;INDEX(10_Lieux!$J:$J,V654)&amp;" | 24h/24")</f>
        <v>Chauffeur privé Aéroport Lyon-Saint-Exupéry → Montpellier</v>
      </c>
      <c r="O654" s="14" t="n">
        <f aca="false">LEN(N654)</f>
        <v>57</v>
      </c>
      <c r="P654" s="14" t="str">
        <f aca="false">"Chauffeur privé "&amp;INDEX(10_Lieux!$K:$K,U654)&amp;" vers "&amp;INDEX(10_Lieux!$L:$L,V654)</f>
        <v>Chauffeur privé de l'aéroport Lyon-Saint-Exupéry vers Montpellier</v>
      </c>
      <c r="Q654" s="14" t="str">
        <f aca="false">"Chauffeur privé "&amp;INDEX(10_Lieux!$K:$K,U654)&amp;" vers "&amp;INDEX(10_Lieux!$L:$L,V654)&amp;" : env. "&amp;I654&amp;" km, "&amp;J654&amp;" de route. Devis personnalisé, standard 24h/24 et 7j/7."</f>
        <v>Chauffeur privé de l'aéroport Lyon-Saint-Exupéry vers Montpellier : env. 317 km, 3 h 15 de route. Devis personnalisé, standard 24h/24 et 7j/7.</v>
      </c>
      <c r="R654" s="14" t="n">
        <f aca="false">LEN(Q654)</f>
        <v>142</v>
      </c>
      <c r="S654" s="14" t="str">
        <f aca="false">INDEX(10_Lieux!$C:$C,U654)</f>
        <v>France</v>
      </c>
      <c r="T654" s="14" t="str">
        <f aca="false">INDEX(10_Lieux!$C:$C,V654)</f>
        <v>France</v>
      </c>
      <c r="U654" s="14" t="n">
        <f aca="false">MATCH(A654,10_Lieux!$A:$A,0)</f>
        <v>136</v>
      </c>
      <c r="V654" s="14" t="n">
        <f aca="false">MATCH(B654,10_Lieux!$A:$A,0)</f>
        <v>71</v>
      </c>
      <c r="W654" s="14" t="n">
        <f aca="false">ROUND(6371*2*ASIN(SQRT(SIN(RADIANS(INDEX(10_Lieux!$F:$F,V654)-INDEX(10_Lieux!$F:$F,U654))/2)^2+COS(RADIANS(INDEX(10_Lieux!$F:$F,U654)))*COS(RADIANS(INDEX(10_Lieux!$F:$F,V654)))*SIN(RADIANS(INDEX(10_Lieux!$G:$G,V654)-INDEX(10_Lieux!$G:$G,U654))/2)^2)),1)</f>
        <v>253.7</v>
      </c>
      <c r="X654" s="14" t="n">
        <f aca="false">ROUND(I654/IF(I654&lt;p_seuil_vitesse,p_vit_lente,p_vit_rapide)*60/15,0)*15</f>
        <v>195</v>
      </c>
      <c r="Y654" s="14" t="n">
        <f aca="false">MAX(IF(INDEX(10_Lieux!$B:$B,U654)&lt;&gt;"Ville",INDEX(10_Lieux!$I:$I,U654),0),IF(INDEX(10_Lieux!$B:$B,V654)&lt;&gt;"Ville",INDEX(10_Lieux!$I:$I,V654),0))</f>
        <v>500</v>
      </c>
      <c r="Z654" s="14" t="str">
        <f aca="false">A654&amp;"|"&amp;B654</f>
        <v>Lyon-Saint-Exupéry|Montpellier</v>
      </c>
      <c r="AA654" s="14" t="str">
        <f aca="false">IF(I654&lt;p_local,"Local",IF(I654&lt;p_vv_min,"Courte distance",IF(I654&lt;p_tres_long,"Longue distance","Très longue distance")))</f>
        <v>Longue distance</v>
      </c>
    </row>
    <row r="655" customFormat="false" ht="15" hidden="false" customHeight="true" outlineLevel="0" collapsed="false">
      <c r="A655" s="1" t="s">
        <v>138</v>
      </c>
      <c r="B655" s="1" t="s">
        <v>788</v>
      </c>
      <c r="C655" s="1" t="s">
        <v>35</v>
      </c>
      <c r="D655" s="1" t="s">
        <v>653</v>
      </c>
      <c r="E655" s="1" t="s">
        <v>804</v>
      </c>
      <c r="F655" s="14" t="s">
        <v>40</v>
      </c>
      <c r="G655" s="14" t="str">
        <f aca="false">IF(I655&lt;p_local,"Local → page infra",IF(H655&gt;=p_ph1,"Phase 1",IF(H655&gt;=p_ph2,"Phase 2","Phase 3")))</f>
        <v>Phase 2</v>
      </c>
      <c r="H655" s="14" t="n">
        <f aca="false">IF(I655&lt;p_local,0,IF(C655="Aéroport → Aéroport",p_pts_plein,IF(Y655&gt;0,IF(I655&lt;=Y655,p_pts_plein,IF(I655&lt;=p_mult2*Y655,p_pts_moyen,p_pts_r3)),IF(I655&gt;=p_vv_min,p_pts_plein,IF(I655&gt;=p_vv_moy,p_pts_moyen,p_pts_court))))+IF(INDEX(10_Lieux!$D:$D,U655)=1,p_prio1,p_prio2)+IF(INDEX(10_Lieux!$D:$D,V655)=1,p_prio1,p_prio2)+IF(K655="Oui",p_tf,0)+p_hub*((INDEX(10_Lieux!$H:$H,U655)="Hub")+(INDEX(10_Lieux!$H:$H,V655)="Hub"))+IF(OR(INDEX(10_Lieux!$H:$H,U655)="Premium",INDEX(10_Lieux!$H:$H,V655)="Premium"),p_prem,0))</f>
        <v>65</v>
      </c>
      <c r="I655" s="14" t="n">
        <f aca="false">ROUND(W655*p_facteur,0)</f>
        <v>317</v>
      </c>
      <c r="J655" s="14" t="str">
        <f aca="false">IF(X655&lt;60,X655&amp;" min",INT(X655/60)&amp;" h"&amp;IF(MOD(X655,60)=0,""," "&amp;TEXT(MOD(X655,60),"00")))</f>
        <v>3 h 15</v>
      </c>
      <c r="K655" s="14" t="str">
        <f aca="false">IF(S655&lt;&gt;T655,"Oui","Non")</f>
        <v>Non</v>
      </c>
      <c r="L655" s="14" t="str">
        <f aca="false">IF(AND(INDEX(10_Lieux!$B:$B,U655)="Ville",INDEX(10_Lieux!$B:$B,V655)="Ville"),"/chauffeur-prive/"&amp;INDEX(10_Lieux!$E:$E,U655)&amp;"-"&amp;INDEX(10_Lieux!$E:$E,V655)&amp;"/","/chauffeur-prive/"&amp;INDEX(10_Lieux!$E:$E,U655)&amp;"/"&amp;INDEX(10_Lieux!$E:$E,V655)&amp;"/")</f>
        <v>/chauffeur-prive/montpellier/aeroport-lyon-saint-exupery/</v>
      </c>
      <c r="M655" s="14" t="str">
        <f aca="false">IFERROR(INDEX($L:$L,MATCH(B655&amp;"|"&amp;A655,$Z:$Z,0)),"—")</f>
        <v>/chauffeur-prive/aeroport-lyon-saint-exupery/montpellier/</v>
      </c>
      <c r="N655" s="14" t="str">
        <f aca="false">IF(LEN("Chauffeur privé "&amp;INDEX(10_Lieux!$J:$J,U655)&amp;" → "&amp;INDEX(10_Lieux!$J:$J,V655)&amp;" | 24h/24")&gt;60,"Chauffeur privé "&amp;INDEX(10_Lieux!$J:$J,U655)&amp;" → "&amp;INDEX(10_Lieux!$J:$J,V655),"Chauffeur privé "&amp;INDEX(10_Lieux!$J:$J,U655)&amp;" → "&amp;INDEX(10_Lieux!$J:$J,V655)&amp;" | 24h/24")</f>
        <v>Chauffeur privé Montpellier → Aéroport Lyon-Saint-Exupéry</v>
      </c>
      <c r="O655" s="14" t="n">
        <f aca="false">LEN(N655)</f>
        <v>57</v>
      </c>
      <c r="P655" s="14" t="str">
        <f aca="false">"Chauffeur privé "&amp;INDEX(10_Lieux!$K:$K,U655)&amp;" vers "&amp;INDEX(10_Lieux!$L:$L,V655)</f>
        <v>Chauffeur privé de Montpellier vers l'aéroport Lyon-Saint-Exupéry</v>
      </c>
      <c r="Q655" s="14" t="str">
        <f aca="false">"Chauffeur privé "&amp;INDEX(10_Lieux!$K:$K,U655)&amp;" vers "&amp;INDEX(10_Lieux!$L:$L,V655)&amp;" : env. "&amp;I655&amp;" km, "&amp;J655&amp;" de route. Devis personnalisé, standard 24h/24 et 7j/7."</f>
        <v>Chauffeur privé de Montpellier vers l'aéroport Lyon-Saint-Exupéry : env. 317 km, 3 h 15 de route. Devis personnalisé, standard 24h/24 et 7j/7.</v>
      </c>
      <c r="R655" s="14" t="n">
        <f aca="false">LEN(Q655)</f>
        <v>142</v>
      </c>
      <c r="S655" s="14" t="str">
        <f aca="false">INDEX(10_Lieux!$C:$C,U655)</f>
        <v>France</v>
      </c>
      <c r="T655" s="14" t="str">
        <f aca="false">INDEX(10_Lieux!$C:$C,V655)</f>
        <v>France</v>
      </c>
      <c r="U655" s="14" t="n">
        <f aca="false">MATCH(A655,10_Lieux!$A:$A,0)</f>
        <v>71</v>
      </c>
      <c r="V655" s="14" t="n">
        <f aca="false">MATCH(B655,10_Lieux!$A:$A,0)</f>
        <v>136</v>
      </c>
      <c r="W655" s="14" t="n">
        <f aca="false">ROUND(6371*2*ASIN(SQRT(SIN(RADIANS(INDEX(10_Lieux!$F:$F,V655)-INDEX(10_Lieux!$F:$F,U655))/2)^2+COS(RADIANS(INDEX(10_Lieux!$F:$F,U655)))*COS(RADIANS(INDEX(10_Lieux!$F:$F,V655)))*SIN(RADIANS(INDEX(10_Lieux!$G:$G,V655)-INDEX(10_Lieux!$G:$G,U655))/2)^2)),1)</f>
        <v>253.7</v>
      </c>
      <c r="X655" s="14" t="n">
        <f aca="false">ROUND(I655/IF(I655&lt;p_seuil_vitesse,p_vit_lente,p_vit_rapide)*60/15,0)*15</f>
        <v>195</v>
      </c>
      <c r="Y655" s="14" t="n">
        <f aca="false">MAX(IF(INDEX(10_Lieux!$B:$B,U655)&lt;&gt;"Ville",INDEX(10_Lieux!$I:$I,U655),0),IF(INDEX(10_Lieux!$B:$B,V655)&lt;&gt;"Ville",INDEX(10_Lieux!$I:$I,V655),0))</f>
        <v>500</v>
      </c>
      <c r="Z655" s="14" t="str">
        <f aca="false">A655&amp;"|"&amp;B655</f>
        <v>Montpellier|Lyon-Saint-Exupéry</v>
      </c>
      <c r="AA655" s="14" t="str">
        <f aca="false">IF(I655&lt;p_local,"Local",IF(I655&lt;p_vv_min,"Courte distance",IF(I655&lt;p_tres_long,"Longue distance","Très longue distance")))</f>
        <v>Longue distance</v>
      </c>
    </row>
    <row r="656" customFormat="false" ht="15" hidden="false" customHeight="true" outlineLevel="0" collapsed="false">
      <c r="A656" s="1" t="s">
        <v>788</v>
      </c>
      <c r="B656" s="1" t="s">
        <v>140</v>
      </c>
      <c r="C656" s="1" t="s">
        <v>34</v>
      </c>
      <c r="D656" s="1" t="s">
        <v>653</v>
      </c>
      <c r="E656" s="1" t="s">
        <v>805</v>
      </c>
      <c r="F656" s="14" t="s">
        <v>40</v>
      </c>
      <c r="G656" s="14" t="str">
        <f aca="false">IF(I656&lt;p_local,"Local → page infra",IF(H656&gt;=p_ph1,"Phase 1",IF(H656&gt;=p_ph2,"Phase 2","Phase 3")))</f>
        <v>Phase 3</v>
      </c>
      <c r="H656" s="14" t="n">
        <f aca="false">IF(I656&lt;p_local,0,IF(C656="Aéroport → Aéroport",p_pts_plein,IF(Y656&gt;0,IF(I656&lt;=Y656,p_pts_plein,IF(I656&lt;=p_mult2*Y656,p_pts_moyen,p_pts_r3)),IF(I656&gt;=p_vv_min,p_pts_plein,IF(I656&gt;=p_vv_moy,p_pts_moyen,p_pts_court))))+IF(INDEX(10_Lieux!$D:$D,U656)=1,p_prio1,p_prio2)+IF(INDEX(10_Lieux!$D:$D,V656)=1,p_prio1,p_prio2)+IF(K656="Oui",p_tf,0)+p_hub*((INDEX(10_Lieux!$H:$H,U656)="Hub")+(INDEX(10_Lieux!$H:$H,V656)="Hub"))+IF(OR(INDEX(10_Lieux!$H:$H,U656)="Premium",INDEX(10_Lieux!$H:$H,V656)="Premium"),p_prem,0))</f>
        <v>50</v>
      </c>
      <c r="I656" s="14" t="n">
        <f aca="false">ROUND(W656*p_facteur,0)</f>
        <v>668</v>
      </c>
      <c r="J656" s="14" t="str">
        <f aca="false">IF(X656&lt;60,X656&amp;" min",INT(X656/60)&amp;" h"&amp;IF(MOD(X656,60)=0,""," "&amp;TEXT(MOD(X656,60),"00")))</f>
        <v>7 h</v>
      </c>
      <c r="K656" s="14" t="str">
        <f aca="false">IF(S656&lt;&gt;T656,"Oui","Non")</f>
        <v>Non</v>
      </c>
      <c r="L656" s="14" t="str">
        <f aca="false">IF(AND(INDEX(10_Lieux!$B:$B,U656)="Ville",INDEX(10_Lieux!$B:$B,V656)="Ville"),"/chauffeur-prive/"&amp;INDEX(10_Lieux!$E:$E,U656)&amp;"-"&amp;INDEX(10_Lieux!$E:$E,V656)&amp;"/","/chauffeur-prive/"&amp;INDEX(10_Lieux!$E:$E,U656)&amp;"/"&amp;INDEX(10_Lieux!$E:$E,V656)&amp;"/")</f>
        <v>/chauffeur-prive/aeroport-lyon-saint-exupery/nantes/</v>
      </c>
      <c r="M656" s="14" t="str">
        <f aca="false">IFERROR(INDEX($L:$L,MATCH(B656&amp;"|"&amp;A656,$Z:$Z,0)),"—")</f>
        <v>/chauffeur-prive/nantes/aeroport-lyon-saint-exupery/</v>
      </c>
      <c r="N656" s="14" t="str">
        <f aca="false">IF(LEN("Chauffeur privé "&amp;INDEX(10_Lieux!$J:$J,U656)&amp;" → "&amp;INDEX(10_Lieux!$J:$J,V656)&amp;" | 24h/24")&gt;60,"Chauffeur privé "&amp;INDEX(10_Lieux!$J:$J,U656)&amp;" → "&amp;INDEX(10_Lieux!$J:$J,V656),"Chauffeur privé "&amp;INDEX(10_Lieux!$J:$J,U656)&amp;" → "&amp;INDEX(10_Lieux!$J:$J,V656)&amp;" | 24h/24")</f>
        <v>Chauffeur privé Aéroport Lyon-Saint-Exupéry → Nantes</v>
      </c>
      <c r="O656" s="14" t="n">
        <f aca="false">LEN(N656)</f>
        <v>52</v>
      </c>
      <c r="P656" s="14" t="str">
        <f aca="false">"Chauffeur privé "&amp;INDEX(10_Lieux!$K:$K,U656)&amp;" vers "&amp;INDEX(10_Lieux!$L:$L,V656)</f>
        <v>Chauffeur privé de l'aéroport Lyon-Saint-Exupéry vers Nantes</v>
      </c>
      <c r="Q656" s="14" t="str">
        <f aca="false">"Chauffeur privé "&amp;INDEX(10_Lieux!$K:$K,U656)&amp;" vers "&amp;INDEX(10_Lieux!$L:$L,V656)&amp;" : env. "&amp;I656&amp;" km, "&amp;J656&amp;" de route. Devis personnalisé, standard 24h/24 et 7j/7."</f>
        <v>Chauffeur privé de l'aéroport Lyon-Saint-Exupéry vers Nantes : env. 668 km, 7 h de route. Devis personnalisé, standard 24h/24 et 7j/7.</v>
      </c>
      <c r="R656" s="14" t="n">
        <f aca="false">LEN(Q656)</f>
        <v>134</v>
      </c>
      <c r="S656" s="14" t="str">
        <f aca="false">INDEX(10_Lieux!$C:$C,U656)</f>
        <v>France</v>
      </c>
      <c r="T656" s="14" t="str">
        <f aca="false">INDEX(10_Lieux!$C:$C,V656)</f>
        <v>France</v>
      </c>
      <c r="U656" s="14" t="n">
        <f aca="false">MATCH(A656,10_Lieux!$A:$A,0)</f>
        <v>136</v>
      </c>
      <c r="V656" s="14" t="n">
        <f aca="false">MATCH(B656,10_Lieux!$A:$A,0)</f>
        <v>56</v>
      </c>
      <c r="W656" s="14" t="n">
        <f aca="false">ROUND(6371*2*ASIN(SQRT(SIN(RADIANS(INDEX(10_Lieux!$F:$F,V656)-INDEX(10_Lieux!$F:$F,U656))/2)^2+COS(RADIANS(INDEX(10_Lieux!$F:$F,U656)))*COS(RADIANS(INDEX(10_Lieux!$F:$F,V656)))*SIN(RADIANS(INDEX(10_Lieux!$G:$G,V656)-INDEX(10_Lieux!$G:$G,U656))/2)^2)),1)</f>
        <v>534.3</v>
      </c>
      <c r="X656" s="14" t="n">
        <f aca="false">ROUND(I656/IF(I656&lt;p_seuil_vitesse,p_vit_lente,p_vit_rapide)*60/15,0)*15</f>
        <v>420</v>
      </c>
      <c r="Y656" s="14" t="n">
        <f aca="false">MAX(IF(INDEX(10_Lieux!$B:$B,U656)&lt;&gt;"Ville",INDEX(10_Lieux!$I:$I,U656),0),IF(INDEX(10_Lieux!$B:$B,V656)&lt;&gt;"Ville",INDEX(10_Lieux!$I:$I,V656),0))</f>
        <v>500</v>
      </c>
      <c r="Z656" s="14" t="str">
        <f aca="false">A656&amp;"|"&amp;B656</f>
        <v>Lyon-Saint-Exupéry|Nantes</v>
      </c>
      <c r="AA656" s="14" t="str">
        <f aca="false">IF(I656&lt;p_local,"Local",IF(I656&lt;p_vv_min,"Courte distance",IF(I656&lt;p_tres_long,"Longue distance","Très longue distance")))</f>
        <v>Longue distance</v>
      </c>
    </row>
    <row r="657" customFormat="false" ht="15" hidden="false" customHeight="true" outlineLevel="0" collapsed="false">
      <c r="A657" s="1" t="s">
        <v>140</v>
      </c>
      <c r="B657" s="1" t="s">
        <v>788</v>
      </c>
      <c r="C657" s="1" t="s">
        <v>35</v>
      </c>
      <c r="D657" s="1" t="s">
        <v>653</v>
      </c>
      <c r="E657" s="1" t="s">
        <v>806</v>
      </c>
      <c r="F657" s="14" t="s">
        <v>40</v>
      </c>
      <c r="G657" s="14" t="str">
        <f aca="false">IF(I657&lt;p_local,"Local → page infra",IF(H657&gt;=p_ph1,"Phase 1",IF(H657&gt;=p_ph2,"Phase 2","Phase 3")))</f>
        <v>Phase 3</v>
      </c>
      <c r="H657" s="14" t="n">
        <f aca="false">IF(I657&lt;p_local,0,IF(C657="Aéroport → Aéroport",p_pts_plein,IF(Y657&gt;0,IF(I657&lt;=Y657,p_pts_plein,IF(I657&lt;=p_mult2*Y657,p_pts_moyen,p_pts_r3)),IF(I657&gt;=p_vv_min,p_pts_plein,IF(I657&gt;=p_vv_moy,p_pts_moyen,p_pts_court))))+IF(INDEX(10_Lieux!$D:$D,U657)=1,p_prio1,p_prio2)+IF(INDEX(10_Lieux!$D:$D,V657)=1,p_prio1,p_prio2)+IF(K657="Oui",p_tf,0)+p_hub*((INDEX(10_Lieux!$H:$H,U657)="Hub")+(INDEX(10_Lieux!$H:$H,V657)="Hub"))+IF(OR(INDEX(10_Lieux!$H:$H,U657)="Premium",INDEX(10_Lieux!$H:$H,V657)="Premium"),p_prem,0))</f>
        <v>50</v>
      </c>
      <c r="I657" s="14" t="n">
        <f aca="false">ROUND(W657*p_facteur,0)</f>
        <v>668</v>
      </c>
      <c r="J657" s="14" t="str">
        <f aca="false">IF(X657&lt;60,X657&amp;" min",INT(X657/60)&amp;" h"&amp;IF(MOD(X657,60)=0,""," "&amp;TEXT(MOD(X657,60),"00")))</f>
        <v>7 h</v>
      </c>
      <c r="K657" s="14" t="str">
        <f aca="false">IF(S657&lt;&gt;T657,"Oui","Non")</f>
        <v>Non</v>
      </c>
      <c r="L657" s="14" t="str">
        <f aca="false">IF(AND(INDEX(10_Lieux!$B:$B,U657)="Ville",INDEX(10_Lieux!$B:$B,V657)="Ville"),"/chauffeur-prive/"&amp;INDEX(10_Lieux!$E:$E,U657)&amp;"-"&amp;INDEX(10_Lieux!$E:$E,V657)&amp;"/","/chauffeur-prive/"&amp;INDEX(10_Lieux!$E:$E,U657)&amp;"/"&amp;INDEX(10_Lieux!$E:$E,V657)&amp;"/")</f>
        <v>/chauffeur-prive/nantes/aeroport-lyon-saint-exupery/</v>
      </c>
      <c r="M657" s="14" t="str">
        <f aca="false">IFERROR(INDEX($L:$L,MATCH(B657&amp;"|"&amp;A657,$Z:$Z,0)),"—")</f>
        <v>/chauffeur-prive/aeroport-lyon-saint-exupery/nantes/</v>
      </c>
      <c r="N657" s="14" t="str">
        <f aca="false">IF(LEN("Chauffeur privé "&amp;INDEX(10_Lieux!$J:$J,U657)&amp;" → "&amp;INDEX(10_Lieux!$J:$J,V657)&amp;" | 24h/24")&gt;60,"Chauffeur privé "&amp;INDEX(10_Lieux!$J:$J,U657)&amp;" → "&amp;INDEX(10_Lieux!$J:$J,V657),"Chauffeur privé "&amp;INDEX(10_Lieux!$J:$J,U657)&amp;" → "&amp;INDEX(10_Lieux!$J:$J,V657)&amp;" | 24h/24")</f>
        <v>Chauffeur privé Nantes → Aéroport Lyon-Saint-Exupéry</v>
      </c>
      <c r="O657" s="14" t="n">
        <f aca="false">LEN(N657)</f>
        <v>52</v>
      </c>
      <c r="P657" s="14" t="str">
        <f aca="false">"Chauffeur privé "&amp;INDEX(10_Lieux!$K:$K,U657)&amp;" vers "&amp;INDEX(10_Lieux!$L:$L,V657)</f>
        <v>Chauffeur privé de Nantes vers l'aéroport Lyon-Saint-Exupéry</v>
      </c>
      <c r="Q657" s="14" t="str">
        <f aca="false">"Chauffeur privé "&amp;INDEX(10_Lieux!$K:$K,U657)&amp;" vers "&amp;INDEX(10_Lieux!$L:$L,V657)&amp;" : env. "&amp;I657&amp;" km, "&amp;J657&amp;" de route. Devis personnalisé, standard 24h/24 et 7j/7."</f>
        <v>Chauffeur privé de Nantes vers l'aéroport Lyon-Saint-Exupéry : env. 668 km, 7 h de route. Devis personnalisé, standard 24h/24 et 7j/7.</v>
      </c>
      <c r="R657" s="14" t="n">
        <f aca="false">LEN(Q657)</f>
        <v>134</v>
      </c>
      <c r="S657" s="14" t="str">
        <f aca="false">INDEX(10_Lieux!$C:$C,U657)</f>
        <v>France</v>
      </c>
      <c r="T657" s="14" t="str">
        <f aca="false">INDEX(10_Lieux!$C:$C,V657)</f>
        <v>France</v>
      </c>
      <c r="U657" s="14" t="n">
        <f aca="false">MATCH(A657,10_Lieux!$A:$A,0)</f>
        <v>56</v>
      </c>
      <c r="V657" s="14" t="n">
        <f aca="false">MATCH(B657,10_Lieux!$A:$A,0)</f>
        <v>136</v>
      </c>
      <c r="W657" s="14" t="n">
        <f aca="false">ROUND(6371*2*ASIN(SQRT(SIN(RADIANS(INDEX(10_Lieux!$F:$F,V657)-INDEX(10_Lieux!$F:$F,U657))/2)^2+COS(RADIANS(INDEX(10_Lieux!$F:$F,U657)))*COS(RADIANS(INDEX(10_Lieux!$F:$F,V657)))*SIN(RADIANS(INDEX(10_Lieux!$G:$G,V657)-INDEX(10_Lieux!$G:$G,U657))/2)^2)),1)</f>
        <v>534.3</v>
      </c>
      <c r="X657" s="14" t="n">
        <f aca="false">ROUND(I657/IF(I657&lt;p_seuil_vitesse,p_vit_lente,p_vit_rapide)*60/15,0)*15</f>
        <v>420</v>
      </c>
      <c r="Y657" s="14" t="n">
        <f aca="false">MAX(IF(INDEX(10_Lieux!$B:$B,U657)&lt;&gt;"Ville",INDEX(10_Lieux!$I:$I,U657),0),IF(INDEX(10_Lieux!$B:$B,V657)&lt;&gt;"Ville",INDEX(10_Lieux!$I:$I,V657),0))</f>
        <v>500</v>
      </c>
      <c r="Z657" s="14" t="str">
        <f aca="false">A657&amp;"|"&amp;B657</f>
        <v>Nantes|Lyon-Saint-Exupéry</v>
      </c>
      <c r="AA657" s="14" t="str">
        <f aca="false">IF(I657&lt;p_local,"Local",IF(I657&lt;p_vv_min,"Courte distance",IF(I657&lt;p_tres_long,"Longue distance","Très longue distance")))</f>
        <v>Longue distance</v>
      </c>
    </row>
    <row r="658" customFormat="false" ht="15" hidden="false" customHeight="true" outlineLevel="0" collapsed="false">
      <c r="A658" s="1" t="s">
        <v>788</v>
      </c>
      <c r="B658" s="1" t="s">
        <v>142</v>
      </c>
      <c r="C658" s="1" t="s">
        <v>34</v>
      </c>
      <c r="D658" s="1" t="s">
        <v>653</v>
      </c>
      <c r="E658" s="1" t="s">
        <v>807</v>
      </c>
      <c r="F658" s="14" t="s">
        <v>40</v>
      </c>
      <c r="G658" s="14" t="str">
        <f aca="false">IF(I658&lt;p_local,"Local → page infra",IF(H658&gt;=p_ph1,"Phase 1",IF(H658&gt;=p_ph2,"Phase 2","Phase 3")))</f>
        <v>Phase 3</v>
      </c>
      <c r="H658" s="14" t="n">
        <f aca="false">IF(I658&lt;p_local,0,IF(C658="Aéroport → Aéroport",p_pts_plein,IF(Y658&gt;0,IF(I658&lt;=Y658,p_pts_plein,IF(I658&lt;=p_mult2*Y658,p_pts_moyen,p_pts_r3)),IF(I658&gt;=p_vv_min,p_pts_plein,IF(I658&gt;=p_vv_moy,p_pts_moyen,p_pts_court))))+IF(INDEX(10_Lieux!$D:$D,U658)=1,p_prio1,p_prio2)+IF(INDEX(10_Lieux!$D:$D,V658)=1,p_prio1,p_prio2)+IF(K658="Oui",p_tf,0)+p_hub*((INDEX(10_Lieux!$H:$H,U658)="Hub")+(INDEX(10_Lieux!$H:$H,V658)="Hub"))+IF(OR(INDEX(10_Lieux!$H:$H,U658)="Premium",INDEX(10_Lieux!$H:$H,V658)="Premium"),p_prem,0))</f>
        <v>50</v>
      </c>
      <c r="I658" s="14" t="n">
        <f aca="false">ROUND(W658*p_facteur,0)</f>
        <v>722</v>
      </c>
      <c r="J658" s="14" t="str">
        <f aca="false">IF(X658&lt;60,X658&amp;" min",INT(X658/60)&amp;" h"&amp;IF(MOD(X658,60)=0,""," "&amp;TEXT(MOD(X658,60),"00")))</f>
        <v>7 h 30</v>
      </c>
      <c r="K658" s="14" t="str">
        <f aca="false">IF(S658&lt;&gt;T658,"Oui","Non")</f>
        <v>Non</v>
      </c>
      <c r="L658" s="14" t="str">
        <f aca="false">IF(AND(INDEX(10_Lieux!$B:$B,U658)="Ville",INDEX(10_Lieux!$B:$B,V658)="Ville"),"/chauffeur-prive/"&amp;INDEX(10_Lieux!$E:$E,U658)&amp;"-"&amp;INDEX(10_Lieux!$E:$E,V658)&amp;"/","/chauffeur-prive/"&amp;INDEX(10_Lieux!$E:$E,U658)&amp;"/"&amp;INDEX(10_Lieux!$E:$E,V658)&amp;"/")</f>
        <v>/chauffeur-prive/aeroport-lyon-saint-exupery/rennes/</v>
      </c>
      <c r="M658" s="14" t="str">
        <f aca="false">IFERROR(INDEX($L:$L,MATCH(B658&amp;"|"&amp;A658,$Z:$Z,0)),"—")</f>
        <v>/chauffeur-prive/rennes/aeroport-lyon-saint-exupery/</v>
      </c>
      <c r="N658" s="14" t="str">
        <f aca="false">IF(LEN("Chauffeur privé "&amp;INDEX(10_Lieux!$J:$J,U658)&amp;" → "&amp;INDEX(10_Lieux!$J:$J,V658)&amp;" | 24h/24")&gt;60,"Chauffeur privé "&amp;INDEX(10_Lieux!$J:$J,U658)&amp;" → "&amp;INDEX(10_Lieux!$J:$J,V658),"Chauffeur privé "&amp;INDEX(10_Lieux!$J:$J,U658)&amp;" → "&amp;INDEX(10_Lieux!$J:$J,V658)&amp;" | 24h/24")</f>
        <v>Chauffeur privé Aéroport Lyon-Saint-Exupéry → Rennes</v>
      </c>
      <c r="O658" s="14" t="n">
        <f aca="false">LEN(N658)</f>
        <v>52</v>
      </c>
      <c r="P658" s="14" t="str">
        <f aca="false">"Chauffeur privé "&amp;INDEX(10_Lieux!$K:$K,U658)&amp;" vers "&amp;INDEX(10_Lieux!$L:$L,V658)</f>
        <v>Chauffeur privé de l'aéroport Lyon-Saint-Exupéry vers Rennes</v>
      </c>
      <c r="Q658" s="14" t="str">
        <f aca="false">"Chauffeur privé "&amp;INDEX(10_Lieux!$K:$K,U658)&amp;" vers "&amp;INDEX(10_Lieux!$L:$L,V658)&amp;" : env. "&amp;I658&amp;" km, "&amp;J658&amp;" de route. Devis personnalisé, standard 24h/24 et 7j/7."</f>
        <v>Chauffeur privé de l'aéroport Lyon-Saint-Exupéry vers Rennes : env. 722 km, 7 h 30 de route. Devis personnalisé, standard 24h/24 et 7j/7.</v>
      </c>
      <c r="R658" s="14" t="n">
        <f aca="false">LEN(Q658)</f>
        <v>137</v>
      </c>
      <c r="S658" s="14" t="str">
        <f aca="false">INDEX(10_Lieux!$C:$C,U658)</f>
        <v>France</v>
      </c>
      <c r="T658" s="14" t="str">
        <f aca="false">INDEX(10_Lieux!$C:$C,V658)</f>
        <v>France</v>
      </c>
      <c r="U658" s="14" t="n">
        <f aca="false">MATCH(A658,10_Lieux!$A:$A,0)</f>
        <v>136</v>
      </c>
      <c r="V658" s="14" t="n">
        <f aca="false">MATCH(B658,10_Lieux!$A:$A,0)</f>
        <v>49</v>
      </c>
      <c r="W658" s="14" t="n">
        <f aca="false">ROUND(6371*2*ASIN(SQRT(SIN(RADIANS(INDEX(10_Lieux!$F:$F,V658)-INDEX(10_Lieux!$F:$F,U658))/2)^2+COS(RADIANS(INDEX(10_Lieux!$F:$F,U658)))*COS(RADIANS(INDEX(10_Lieux!$F:$F,V658)))*SIN(RADIANS(INDEX(10_Lieux!$G:$G,V658)-INDEX(10_Lieux!$G:$G,U658))/2)^2)),1)</f>
        <v>577.8</v>
      </c>
      <c r="X658" s="14" t="n">
        <f aca="false">ROUND(I658/IF(I658&lt;p_seuil_vitesse,p_vit_lente,p_vit_rapide)*60/15,0)*15</f>
        <v>450</v>
      </c>
      <c r="Y658" s="14" t="n">
        <f aca="false">MAX(IF(INDEX(10_Lieux!$B:$B,U658)&lt;&gt;"Ville",INDEX(10_Lieux!$I:$I,U658),0),IF(INDEX(10_Lieux!$B:$B,V658)&lt;&gt;"Ville",INDEX(10_Lieux!$I:$I,V658),0))</f>
        <v>500</v>
      </c>
      <c r="Z658" s="14" t="str">
        <f aca="false">A658&amp;"|"&amp;B658</f>
        <v>Lyon-Saint-Exupéry|Rennes</v>
      </c>
      <c r="AA658" s="14" t="str">
        <f aca="false">IF(I658&lt;p_local,"Local",IF(I658&lt;p_vv_min,"Courte distance",IF(I658&lt;p_tres_long,"Longue distance","Très longue distance")))</f>
        <v>Très longue distance</v>
      </c>
    </row>
    <row r="659" customFormat="false" ht="15" hidden="false" customHeight="true" outlineLevel="0" collapsed="false">
      <c r="A659" s="1" t="s">
        <v>142</v>
      </c>
      <c r="B659" s="1" t="s">
        <v>788</v>
      </c>
      <c r="C659" s="1" t="s">
        <v>35</v>
      </c>
      <c r="D659" s="1" t="s">
        <v>653</v>
      </c>
      <c r="E659" s="1" t="s">
        <v>808</v>
      </c>
      <c r="F659" s="14" t="s">
        <v>40</v>
      </c>
      <c r="G659" s="14" t="str">
        <f aca="false">IF(I659&lt;p_local,"Local → page infra",IF(H659&gt;=p_ph1,"Phase 1",IF(H659&gt;=p_ph2,"Phase 2","Phase 3")))</f>
        <v>Phase 3</v>
      </c>
      <c r="H659" s="14" t="n">
        <f aca="false">IF(I659&lt;p_local,0,IF(C659="Aéroport → Aéroport",p_pts_plein,IF(Y659&gt;0,IF(I659&lt;=Y659,p_pts_plein,IF(I659&lt;=p_mult2*Y659,p_pts_moyen,p_pts_r3)),IF(I659&gt;=p_vv_min,p_pts_plein,IF(I659&gt;=p_vv_moy,p_pts_moyen,p_pts_court))))+IF(INDEX(10_Lieux!$D:$D,U659)=1,p_prio1,p_prio2)+IF(INDEX(10_Lieux!$D:$D,V659)=1,p_prio1,p_prio2)+IF(K659="Oui",p_tf,0)+p_hub*((INDEX(10_Lieux!$H:$H,U659)="Hub")+(INDEX(10_Lieux!$H:$H,V659)="Hub"))+IF(OR(INDEX(10_Lieux!$H:$H,U659)="Premium",INDEX(10_Lieux!$H:$H,V659)="Premium"),p_prem,0))</f>
        <v>50</v>
      </c>
      <c r="I659" s="14" t="n">
        <f aca="false">ROUND(W659*p_facteur,0)</f>
        <v>722</v>
      </c>
      <c r="J659" s="14" t="str">
        <f aca="false">IF(X659&lt;60,X659&amp;" min",INT(X659/60)&amp;" h"&amp;IF(MOD(X659,60)=0,""," "&amp;TEXT(MOD(X659,60),"00")))</f>
        <v>7 h 30</v>
      </c>
      <c r="K659" s="14" t="str">
        <f aca="false">IF(S659&lt;&gt;T659,"Oui","Non")</f>
        <v>Non</v>
      </c>
      <c r="L659" s="14" t="str">
        <f aca="false">IF(AND(INDEX(10_Lieux!$B:$B,U659)="Ville",INDEX(10_Lieux!$B:$B,V659)="Ville"),"/chauffeur-prive/"&amp;INDEX(10_Lieux!$E:$E,U659)&amp;"-"&amp;INDEX(10_Lieux!$E:$E,V659)&amp;"/","/chauffeur-prive/"&amp;INDEX(10_Lieux!$E:$E,U659)&amp;"/"&amp;INDEX(10_Lieux!$E:$E,V659)&amp;"/")</f>
        <v>/chauffeur-prive/rennes/aeroport-lyon-saint-exupery/</v>
      </c>
      <c r="M659" s="14" t="str">
        <f aca="false">IFERROR(INDEX($L:$L,MATCH(B659&amp;"|"&amp;A659,$Z:$Z,0)),"—")</f>
        <v>/chauffeur-prive/aeroport-lyon-saint-exupery/rennes/</v>
      </c>
      <c r="N659" s="14" t="str">
        <f aca="false">IF(LEN("Chauffeur privé "&amp;INDEX(10_Lieux!$J:$J,U659)&amp;" → "&amp;INDEX(10_Lieux!$J:$J,V659)&amp;" | 24h/24")&gt;60,"Chauffeur privé "&amp;INDEX(10_Lieux!$J:$J,U659)&amp;" → "&amp;INDEX(10_Lieux!$J:$J,V659),"Chauffeur privé "&amp;INDEX(10_Lieux!$J:$J,U659)&amp;" → "&amp;INDEX(10_Lieux!$J:$J,V659)&amp;" | 24h/24")</f>
        <v>Chauffeur privé Rennes → Aéroport Lyon-Saint-Exupéry</v>
      </c>
      <c r="O659" s="14" t="n">
        <f aca="false">LEN(N659)</f>
        <v>52</v>
      </c>
      <c r="P659" s="14" t="str">
        <f aca="false">"Chauffeur privé "&amp;INDEX(10_Lieux!$K:$K,U659)&amp;" vers "&amp;INDEX(10_Lieux!$L:$L,V659)</f>
        <v>Chauffeur privé de Rennes vers l'aéroport Lyon-Saint-Exupéry</v>
      </c>
      <c r="Q659" s="14" t="str">
        <f aca="false">"Chauffeur privé "&amp;INDEX(10_Lieux!$K:$K,U659)&amp;" vers "&amp;INDEX(10_Lieux!$L:$L,V659)&amp;" : env. "&amp;I659&amp;" km, "&amp;J659&amp;" de route. Devis personnalisé, standard 24h/24 et 7j/7."</f>
        <v>Chauffeur privé de Rennes vers l'aéroport Lyon-Saint-Exupéry : env. 722 km, 7 h 30 de route. Devis personnalisé, standard 24h/24 et 7j/7.</v>
      </c>
      <c r="R659" s="14" t="n">
        <f aca="false">LEN(Q659)</f>
        <v>137</v>
      </c>
      <c r="S659" s="14" t="str">
        <f aca="false">INDEX(10_Lieux!$C:$C,U659)</f>
        <v>France</v>
      </c>
      <c r="T659" s="14" t="str">
        <f aca="false">INDEX(10_Lieux!$C:$C,V659)</f>
        <v>France</v>
      </c>
      <c r="U659" s="14" t="n">
        <f aca="false">MATCH(A659,10_Lieux!$A:$A,0)</f>
        <v>49</v>
      </c>
      <c r="V659" s="14" t="n">
        <f aca="false">MATCH(B659,10_Lieux!$A:$A,0)</f>
        <v>136</v>
      </c>
      <c r="W659" s="14" t="n">
        <f aca="false">ROUND(6371*2*ASIN(SQRT(SIN(RADIANS(INDEX(10_Lieux!$F:$F,V659)-INDEX(10_Lieux!$F:$F,U659))/2)^2+COS(RADIANS(INDEX(10_Lieux!$F:$F,U659)))*COS(RADIANS(INDEX(10_Lieux!$F:$F,V659)))*SIN(RADIANS(INDEX(10_Lieux!$G:$G,V659)-INDEX(10_Lieux!$G:$G,U659))/2)^2)),1)</f>
        <v>577.8</v>
      </c>
      <c r="X659" s="14" t="n">
        <f aca="false">ROUND(I659/IF(I659&lt;p_seuil_vitesse,p_vit_lente,p_vit_rapide)*60/15,0)*15</f>
        <v>450</v>
      </c>
      <c r="Y659" s="14" t="n">
        <f aca="false">MAX(IF(INDEX(10_Lieux!$B:$B,U659)&lt;&gt;"Ville",INDEX(10_Lieux!$I:$I,U659),0),IF(INDEX(10_Lieux!$B:$B,V659)&lt;&gt;"Ville",INDEX(10_Lieux!$I:$I,V659),0))</f>
        <v>500</v>
      </c>
      <c r="Z659" s="14" t="str">
        <f aca="false">A659&amp;"|"&amp;B659</f>
        <v>Rennes|Lyon-Saint-Exupéry</v>
      </c>
      <c r="AA659" s="14" t="str">
        <f aca="false">IF(I659&lt;p_local,"Local",IF(I659&lt;p_vv_min,"Courte distance",IF(I659&lt;p_tres_long,"Longue distance","Très longue distance")))</f>
        <v>Très longue distance</v>
      </c>
    </row>
    <row r="660" customFormat="false" ht="15" hidden="false" customHeight="true" outlineLevel="0" collapsed="false">
      <c r="A660" s="1" t="s">
        <v>788</v>
      </c>
      <c r="B660" s="1" t="s">
        <v>144</v>
      </c>
      <c r="C660" s="1" t="s">
        <v>34</v>
      </c>
      <c r="D660" s="1" t="s">
        <v>653</v>
      </c>
      <c r="E660" s="1" t="s">
        <v>809</v>
      </c>
      <c r="F660" s="14" t="s">
        <v>40</v>
      </c>
      <c r="G660" s="14" t="str">
        <f aca="false">IF(I660&lt;p_local,"Local → page infra",IF(H660&gt;=p_ph1,"Phase 1",IF(H660&gt;=p_ph2,"Phase 2","Phase 3")))</f>
        <v>Phase 2</v>
      </c>
      <c r="H660" s="14" t="n">
        <f aca="false">IF(I660&lt;p_local,0,IF(C660="Aéroport → Aéroport",p_pts_plein,IF(Y660&gt;0,IF(I660&lt;=Y660,p_pts_plein,IF(I660&lt;=p_mult2*Y660,p_pts_moyen,p_pts_r3)),IF(I660&gt;=p_vv_min,p_pts_plein,IF(I660&gt;=p_vv_moy,p_pts_moyen,p_pts_court))))+IF(INDEX(10_Lieux!$D:$D,U660)=1,p_prio1,p_prio2)+IF(INDEX(10_Lieux!$D:$D,V660)=1,p_prio1,p_prio2)+IF(K660="Oui",p_tf,0)+p_hub*((INDEX(10_Lieux!$H:$H,U660)="Hub")+(INDEX(10_Lieux!$H:$H,V660)="Hub"))+IF(OR(INDEX(10_Lieux!$H:$H,U660)="Premium",INDEX(10_Lieux!$H:$H,V660)="Premium"),p_prem,0))</f>
        <v>70</v>
      </c>
      <c r="I660" s="14" t="n">
        <f aca="false">ROUND(W660*p_facteur,0)</f>
        <v>222</v>
      </c>
      <c r="J660" s="14" t="str">
        <f aca="false">IF(X660&lt;60,X660&amp;" min",INT(X660/60)&amp;" h"&amp;IF(MOD(X660,60)=0,""," "&amp;TEXT(MOD(X660,60),"00")))</f>
        <v>2 h 15</v>
      </c>
      <c r="K660" s="14" t="str">
        <f aca="false">IF(S660&lt;&gt;T660,"Oui","Non")</f>
        <v>Non</v>
      </c>
      <c r="L660" s="14" t="str">
        <f aca="false">IF(AND(INDEX(10_Lieux!$B:$B,U660)="Ville",INDEX(10_Lieux!$B:$B,V660)="Ville"),"/chauffeur-prive/"&amp;INDEX(10_Lieux!$E:$E,U660)&amp;"-"&amp;INDEX(10_Lieux!$E:$E,V660)&amp;"/","/chauffeur-prive/"&amp;INDEX(10_Lieux!$E:$E,U660)&amp;"/"&amp;INDEX(10_Lieux!$E:$E,V660)&amp;"/")</f>
        <v>/chauffeur-prive/aeroport-lyon-saint-exupery/dijon/</v>
      </c>
      <c r="M660" s="14" t="str">
        <f aca="false">IFERROR(INDEX($L:$L,MATCH(B660&amp;"|"&amp;A660,$Z:$Z,0)),"—")</f>
        <v>/chauffeur-prive/dijon/aeroport-lyon-saint-exupery/</v>
      </c>
      <c r="N660" s="14" t="str">
        <f aca="false">IF(LEN("Chauffeur privé "&amp;INDEX(10_Lieux!$J:$J,U660)&amp;" → "&amp;INDEX(10_Lieux!$J:$J,V660)&amp;" | 24h/24")&gt;60,"Chauffeur privé "&amp;INDEX(10_Lieux!$J:$J,U660)&amp;" → "&amp;INDEX(10_Lieux!$J:$J,V660),"Chauffeur privé "&amp;INDEX(10_Lieux!$J:$J,U660)&amp;" → "&amp;INDEX(10_Lieux!$J:$J,V660)&amp;" | 24h/24")</f>
        <v>Chauffeur privé Aéroport Lyon-Saint-Exupéry → Dijon | 24h/24</v>
      </c>
      <c r="O660" s="14" t="n">
        <f aca="false">LEN(N660)</f>
        <v>60</v>
      </c>
      <c r="P660" s="14" t="str">
        <f aca="false">"Chauffeur privé "&amp;INDEX(10_Lieux!$K:$K,U660)&amp;" vers "&amp;INDEX(10_Lieux!$L:$L,V660)</f>
        <v>Chauffeur privé de l'aéroport Lyon-Saint-Exupéry vers Dijon</v>
      </c>
      <c r="Q660" s="14" t="str">
        <f aca="false">"Chauffeur privé "&amp;INDEX(10_Lieux!$K:$K,U660)&amp;" vers "&amp;INDEX(10_Lieux!$L:$L,V660)&amp;" : env. "&amp;I660&amp;" km, "&amp;J660&amp;" de route. Devis personnalisé, standard 24h/24 et 7j/7."</f>
        <v>Chauffeur privé de l'aéroport Lyon-Saint-Exupéry vers Dijon : env. 222 km, 2 h 15 de route. Devis personnalisé, standard 24h/24 et 7j/7.</v>
      </c>
      <c r="R660" s="14" t="n">
        <f aca="false">LEN(Q660)</f>
        <v>136</v>
      </c>
      <c r="S660" s="14" t="str">
        <f aca="false">INDEX(10_Lieux!$C:$C,U660)</f>
        <v>France</v>
      </c>
      <c r="T660" s="14" t="str">
        <f aca="false">INDEX(10_Lieux!$C:$C,V660)</f>
        <v>France</v>
      </c>
      <c r="U660" s="14" t="n">
        <f aca="false">MATCH(A660,10_Lieux!$A:$A,0)</f>
        <v>136</v>
      </c>
      <c r="V660" s="14" t="n">
        <f aca="false">MATCH(B660,10_Lieux!$A:$A,0)</f>
        <v>23</v>
      </c>
      <c r="W660" s="14" t="n">
        <f aca="false">ROUND(6371*2*ASIN(SQRT(SIN(RADIANS(INDEX(10_Lieux!$F:$F,V660)-INDEX(10_Lieux!$F:$F,U660))/2)^2+COS(RADIANS(INDEX(10_Lieux!$F:$F,U660)))*COS(RADIANS(INDEX(10_Lieux!$F:$F,V660)))*SIN(RADIANS(INDEX(10_Lieux!$G:$G,V660)-INDEX(10_Lieux!$G:$G,U660))/2)^2)),1)</f>
        <v>177.5</v>
      </c>
      <c r="X660" s="14" t="n">
        <f aca="false">ROUND(I660/IF(I660&lt;p_seuil_vitesse,p_vit_lente,p_vit_rapide)*60/15,0)*15</f>
        <v>135</v>
      </c>
      <c r="Y660" s="14" t="n">
        <f aca="false">MAX(IF(INDEX(10_Lieux!$B:$B,U660)&lt;&gt;"Ville",INDEX(10_Lieux!$I:$I,U660),0),IF(INDEX(10_Lieux!$B:$B,V660)&lt;&gt;"Ville",INDEX(10_Lieux!$I:$I,V660),0))</f>
        <v>500</v>
      </c>
      <c r="Z660" s="14" t="str">
        <f aca="false">A660&amp;"|"&amp;B660</f>
        <v>Lyon-Saint-Exupéry|Dijon</v>
      </c>
      <c r="AA660" s="14" t="str">
        <f aca="false">IF(I660&lt;p_local,"Local",IF(I660&lt;p_vv_min,"Courte distance",IF(I660&lt;p_tres_long,"Longue distance","Très longue distance")))</f>
        <v>Longue distance</v>
      </c>
    </row>
    <row r="661" customFormat="false" ht="15" hidden="false" customHeight="true" outlineLevel="0" collapsed="false">
      <c r="A661" s="1" t="s">
        <v>144</v>
      </c>
      <c r="B661" s="1" t="s">
        <v>788</v>
      </c>
      <c r="C661" s="1" t="s">
        <v>35</v>
      </c>
      <c r="D661" s="1" t="s">
        <v>653</v>
      </c>
      <c r="E661" s="1" t="s">
        <v>810</v>
      </c>
      <c r="F661" s="14" t="s">
        <v>40</v>
      </c>
      <c r="G661" s="14" t="str">
        <f aca="false">IF(I661&lt;p_local,"Local → page infra",IF(H661&gt;=p_ph1,"Phase 1",IF(H661&gt;=p_ph2,"Phase 2","Phase 3")))</f>
        <v>Phase 2</v>
      </c>
      <c r="H661" s="14" t="n">
        <f aca="false">IF(I661&lt;p_local,0,IF(C661="Aéroport → Aéroport",p_pts_plein,IF(Y661&gt;0,IF(I661&lt;=Y661,p_pts_plein,IF(I661&lt;=p_mult2*Y661,p_pts_moyen,p_pts_r3)),IF(I661&gt;=p_vv_min,p_pts_plein,IF(I661&gt;=p_vv_moy,p_pts_moyen,p_pts_court))))+IF(INDEX(10_Lieux!$D:$D,U661)=1,p_prio1,p_prio2)+IF(INDEX(10_Lieux!$D:$D,V661)=1,p_prio1,p_prio2)+IF(K661="Oui",p_tf,0)+p_hub*((INDEX(10_Lieux!$H:$H,U661)="Hub")+(INDEX(10_Lieux!$H:$H,V661)="Hub"))+IF(OR(INDEX(10_Lieux!$H:$H,U661)="Premium",INDEX(10_Lieux!$H:$H,V661)="Premium"),p_prem,0))</f>
        <v>70</v>
      </c>
      <c r="I661" s="14" t="n">
        <f aca="false">ROUND(W661*p_facteur,0)</f>
        <v>222</v>
      </c>
      <c r="J661" s="14" t="str">
        <f aca="false">IF(X661&lt;60,X661&amp;" min",INT(X661/60)&amp;" h"&amp;IF(MOD(X661,60)=0,""," "&amp;TEXT(MOD(X661,60),"00")))</f>
        <v>2 h 15</v>
      </c>
      <c r="K661" s="14" t="str">
        <f aca="false">IF(S661&lt;&gt;T661,"Oui","Non")</f>
        <v>Non</v>
      </c>
      <c r="L661" s="14" t="str">
        <f aca="false">IF(AND(INDEX(10_Lieux!$B:$B,U661)="Ville",INDEX(10_Lieux!$B:$B,V661)="Ville"),"/chauffeur-prive/"&amp;INDEX(10_Lieux!$E:$E,U661)&amp;"-"&amp;INDEX(10_Lieux!$E:$E,V661)&amp;"/","/chauffeur-prive/"&amp;INDEX(10_Lieux!$E:$E,U661)&amp;"/"&amp;INDEX(10_Lieux!$E:$E,V661)&amp;"/")</f>
        <v>/chauffeur-prive/dijon/aeroport-lyon-saint-exupery/</v>
      </c>
      <c r="M661" s="14" t="str">
        <f aca="false">IFERROR(INDEX($L:$L,MATCH(B661&amp;"|"&amp;A661,$Z:$Z,0)),"—")</f>
        <v>/chauffeur-prive/aeroport-lyon-saint-exupery/dijon/</v>
      </c>
      <c r="N661" s="14" t="str">
        <f aca="false">IF(LEN("Chauffeur privé "&amp;INDEX(10_Lieux!$J:$J,U661)&amp;" → "&amp;INDEX(10_Lieux!$J:$J,V661)&amp;" | 24h/24")&gt;60,"Chauffeur privé "&amp;INDEX(10_Lieux!$J:$J,U661)&amp;" → "&amp;INDEX(10_Lieux!$J:$J,V661),"Chauffeur privé "&amp;INDEX(10_Lieux!$J:$J,U661)&amp;" → "&amp;INDEX(10_Lieux!$J:$J,V661)&amp;" | 24h/24")</f>
        <v>Chauffeur privé Dijon → Aéroport Lyon-Saint-Exupéry | 24h/24</v>
      </c>
      <c r="O661" s="14" t="n">
        <f aca="false">LEN(N661)</f>
        <v>60</v>
      </c>
      <c r="P661" s="14" t="str">
        <f aca="false">"Chauffeur privé "&amp;INDEX(10_Lieux!$K:$K,U661)&amp;" vers "&amp;INDEX(10_Lieux!$L:$L,V661)</f>
        <v>Chauffeur privé de Dijon vers l'aéroport Lyon-Saint-Exupéry</v>
      </c>
      <c r="Q661" s="14" t="str">
        <f aca="false">"Chauffeur privé "&amp;INDEX(10_Lieux!$K:$K,U661)&amp;" vers "&amp;INDEX(10_Lieux!$L:$L,V661)&amp;" : env. "&amp;I661&amp;" km, "&amp;J661&amp;" de route. Devis personnalisé, standard 24h/24 et 7j/7."</f>
        <v>Chauffeur privé de Dijon vers l'aéroport Lyon-Saint-Exupéry : env. 222 km, 2 h 15 de route. Devis personnalisé, standard 24h/24 et 7j/7.</v>
      </c>
      <c r="R661" s="14" t="n">
        <f aca="false">LEN(Q661)</f>
        <v>136</v>
      </c>
      <c r="S661" s="14" t="str">
        <f aca="false">INDEX(10_Lieux!$C:$C,U661)</f>
        <v>France</v>
      </c>
      <c r="T661" s="14" t="str">
        <f aca="false">INDEX(10_Lieux!$C:$C,V661)</f>
        <v>France</v>
      </c>
      <c r="U661" s="14" t="n">
        <f aca="false">MATCH(A661,10_Lieux!$A:$A,0)</f>
        <v>23</v>
      </c>
      <c r="V661" s="14" t="n">
        <f aca="false">MATCH(B661,10_Lieux!$A:$A,0)</f>
        <v>136</v>
      </c>
      <c r="W661" s="14" t="n">
        <f aca="false">ROUND(6371*2*ASIN(SQRT(SIN(RADIANS(INDEX(10_Lieux!$F:$F,V661)-INDEX(10_Lieux!$F:$F,U661))/2)^2+COS(RADIANS(INDEX(10_Lieux!$F:$F,U661)))*COS(RADIANS(INDEX(10_Lieux!$F:$F,V661)))*SIN(RADIANS(INDEX(10_Lieux!$G:$G,V661)-INDEX(10_Lieux!$G:$G,U661))/2)^2)),1)</f>
        <v>177.5</v>
      </c>
      <c r="X661" s="14" t="n">
        <f aca="false">ROUND(I661/IF(I661&lt;p_seuil_vitesse,p_vit_lente,p_vit_rapide)*60/15,0)*15</f>
        <v>135</v>
      </c>
      <c r="Y661" s="14" t="n">
        <f aca="false">MAX(IF(INDEX(10_Lieux!$B:$B,U661)&lt;&gt;"Ville",INDEX(10_Lieux!$I:$I,U661),0),IF(INDEX(10_Lieux!$B:$B,V661)&lt;&gt;"Ville",INDEX(10_Lieux!$I:$I,V661),0))</f>
        <v>500</v>
      </c>
      <c r="Z661" s="14" t="str">
        <f aca="false">A661&amp;"|"&amp;B661</f>
        <v>Dijon|Lyon-Saint-Exupéry</v>
      </c>
      <c r="AA661" s="14" t="str">
        <f aca="false">IF(I661&lt;p_local,"Local",IF(I661&lt;p_vv_min,"Courte distance",IF(I661&lt;p_tres_long,"Longue distance","Très longue distance")))</f>
        <v>Longue distance</v>
      </c>
    </row>
    <row r="662" customFormat="false" ht="15" hidden="false" customHeight="true" outlineLevel="0" collapsed="false">
      <c r="A662" s="1" t="s">
        <v>788</v>
      </c>
      <c r="B662" s="1" t="s">
        <v>146</v>
      </c>
      <c r="C662" s="1" t="s">
        <v>34</v>
      </c>
      <c r="D662" s="1" t="s">
        <v>653</v>
      </c>
      <c r="E662" s="1" t="s">
        <v>811</v>
      </c>
      <c r="F662" s="14" t="s">
        <v>40</v>
      </c>
      <c r="G662" s="14" t="str">
        <f aca="false">IF(I662&lt;p_local,"Local → page infra",IF(H662&gt;=p_ph1,"Phase 1",IF(H662&gt;=p_ph2,"Phase 2","Phase 3")))</f>
        <v>Phase 2</v>
      </c>
      <c r="H662" s="14" t="n">
        <f aca="false">IF(I662&lt;p_local,0,IF(C662="Aéroport → Aéroport",p_pts_plein,IF(Y662&gt;0,IF(I662&lt;=Y662,p_pts_plein,IF(I662&lt;=p_mult2*Y662,p_pts_moyen,p_pts_r3)),IF(I662&gt;=p_vv_min,p_pts_plein,IF(I662&gt;=p_vv_moy,p_pts_moyen,p_pts_court))))+IF(INDEX(10_Lieux!$D:$D,U662)=1,p_prio1,p_prio2)+IF(INDEX(10_Lieux!$D:$D,V662)=1,p_prio1,p_prio2)+IF(K662="Oui",p_tf,0)+p_hub*((INDEX(10_Lieux!$H:$H,U662)="Hub")+(INDEX(10_Lieux!$H:$H,V662)="Hub"))+IF(OR(INDEX(10_Lieux!$H:$H,U662)="Premium",INDEX(10_Lieux!$H:$H,V662)="Premium"),p_prem,0))</f>
        <v>70</v>
      </c>
      <c r="I662" s="14" t="n">
        <f aca="false">ROUND(W662*p_facteur,0)</f>
        <v>98</v>
      </c>
      <c r="J662" s="14" t="str">
        <f aca="false">IF(X662&lt;60,X662&amp;" min",INT(X662/60)&amp;" h"&amp;IF(MOD(X662,60)=0,""," "&amp;TEXT(MOD(X662,60),"00")))</f>
        <v>1 h 30</v>
      </c>
      <c r="K662" s="14" t="str">
        <f aca="false">IF(S662&lt;&gt;T662,"Oui","Non")</f>
        <v>Non</v>
      </c>
      <c r="L662" s="14" t="str">
        <f aca="false">IF(AND(INDEX(10_Lieux!$B:$B,U662)="Ville",INDEX(10_Lieux!$B:$B,V662)="Ville"),"/chauffeur-prive/"&amp;INDEX(10_Lieux!$E:$E,U662)&amp;"-"&amp;INDEX(10_Lieux!$E:$E,V662)&amp;"/","/chauffeur-prive/"&amp;INDEX(10_Lieux!$E:$E,U662)&amp;"/"&amp;INDEX(10_Lieux!$E:$E,V662)&amp;"/")</f>
        <v>/chauffeur-prive/aeroport-lyon-saint-exupery/grenoble/</v>
      </c>
      <c r="M662" s="14" t="str">
        <f aca="false">IFERROR(INDEX($L:$L,MATCH(B662&amp;"|"&amp;A662,$Z:$Z,0)),"—")</f>
        <v>/chauffeur-prive/grenoble/aeroport-lyon-saint-exupery/</v>
      </c>
      <c r="N662" s="14" t="str">
        <f aca="false">IF(LEN("Chauffeur privé "&amp;INDEX(10_Lieux!$J:$J,U662)&amp;" → "&amp;INDEX(10_Lieux!$J:$J,V662)&amp;" | 24h/24")&gt;60,"Chauffeur privé "&amp;INDEX(10_Lieux!$J:$J,U662)&amp;" → "&amp;INDEX(10_Lieux!$J:$J,V662),"Chauffeur privé "&amp;INDEX(10_Lieux!$J:$J,U662)&amp;" → "&amp;INDEX(10_Lieux!$J:$J,V662)&amp;" | 24h/24")</f>
        <v>Chauffeur privé Aéroport Lyon-Saint-Exupéry → Grenoble</v>
      </c>
      <c r="O662" s="14" t="n">
        <f aca="false">LEN(N662)</f>
        <v>54</v>
      </c>
      <c r="P662" s="14" t="str">
        <f aca="false">"Chauffeur privé "&amp;INDEX(10_Lieux!$K:$K,U662)&amp;" vers "&amp;INDEX(10_Lieux!$L:$L,V662)</f>
        <v>Chauffeur privé de l'aéroport Lyon-Saint-Exupéry vers Grenoble</v>
      </c>
      <c r="Q662" s="14" t="str">
        <f aca="false">"Chauffeur privé "&amp;INDEX(10_Lieux!$K:$K,U662)&amp;" vers "&amp;INDEX(10_Lieux!$L:$L,V662)&amp;" : env. "&amp;I662&amp;" km, "&amp;J662&amp;" de route. Devis personnalisé, standard 24h/24 et 7j/7."</f>
        <v>Chauffeur privé de l'aéroport Lyon-Saint-Exupéry vers Grenoble : env. 98 km, 1 h 30 de route. Devis personnalisé, standard 24h/24 et 7j/7.</v>
      </c>
      <c r="R662" s="14" t="n">
        <f aca="false">LEN(Q662)</f>
        <v>138</v>
      </c>
      <c r="S662" s="14" t="str">
        <f aca="false">INDEX(10_Lieux!$C:$C,U662)</f>
        <v>France</v>
      </c>
      <c r="T662" s="14" t="str">
        <f aca="false">INDEX(10_Lieux!$C:$C,V662)</f>
        <v>France</v>
      </c>
      <c r="U662" s="14" t="n">
        <f aca="false">MATCH(A662,10_Lieux!$A:$A,0)</f>
        <v>136</v>
      </c>
      <c r="V662" s="14" t="n">
        <f aca="false">MATCH(B662,10_Lieux!$A:$A,0)</f>
        <v>9</v>
      </c>
      <c r="W662" s="14" t="n">
        <f aca="false">ROUND(6371*2*ASIN(SQRT(SIN(RADIANS(INDEX(10_Lieux!$F:$F,V662)-INDEX(10_Lieux!$F:$F,U662))/2)^2+COS(RADIANS(INDEX(10_Lieux!$F:$F,U662)))*COS(RADIANS(INDEX(10_Lieux!$F:$F,V662)))*SIN(RADIANS(INDEX(10_Lieux!$G:$G,V662)-INDEX(10_Lieux!$G:$G,U662))/2)^2)),1)</f>
        <v>78.1</v>
      </c>
      <c r="X662" s="14" t="n">
        <f aca="false">ROUND(I662/IF(I662&lt;p_seuil_vitesse,p_vit_lente,p_vit_rapide)*60/15,0)*15</f>
        <v>90</v>
      </c>
      <c r="Y662" s="14" t="n">
        <f aca="false">MAX(IF(INDEX(10_Lieux!$B:$B,U662)&lt;&gt;"Ville",INDEX(10_Lieux!$I:$I,U662),0),IF(INDEX(10_Lieux!$B:$B,V662)&lt;&gt;"Ville",INDEX(10_Lieux!$I:$I,V662),0))</f>
        <v>500</v>
      </c>
      <c r="Z662" s="14" t="str">
        <f aca="false">A662&amp;"|"&amp;B662</f>
        <v>Lyon-Saint-Exupéry|Grenoble</v>
      </c>
      <c r="AA662" s="14" t="str">
        <f aca="false">IF(I662&lt;p_local,"Local",IF(I662&lt;p_vv_min,"Courte distance",IF(I662&lt;p_tres_long,"Longue distance","Très longue distance")))</f>
        <v>Courte distance</v>
      </c>
    </row>
    <row r="663" customFormat="false" ht="15" hidden="false" customHeight="true" outlineLevel="0" collapsed="false">
      <c r="A663" s="1" t="s">
        <v>146</v>
      </c>
      <c r="B663" s="1" t="s">
        <v>788</v>
      </c>
      <c r="C663" s="1" t="s">
        <v>35</v>
      </c>
      <c r="D663" s="1" t="s">
        <v>653</v>
      </c>
      <c r="E663" s="1" t="s">
        <v>812</v>
      </c>
      <c r="F663" s="14" t="s">
        <v>40</v>
      </c>
      <c r="G663" s="14" t="str">
        <f aca="false">IF(I663&lt;p_local,"Local → page infra",IF(H663&gt;=p_ph1,"Phase 1",IF(H663&gt;=p_ph2,"Phase 2","Phase 3")))</f>
        <v>Phase 2</v>
      </c>
      <c r="H663" s="14" t="n">
        <f aca="false">IF(I663&lt;p_local,0,IF(C663="Aéroport → Aéroport",p_pts_plein,IF(Y663&gt;0,IF(I663&lt;=Y663,p_pts_plein,IF(I663&lt;=p_mult2*Y663,p_pts_moyen,p_pts_r3)),IF(I663&gt;=p_vv_min,p_pts_plein,IF(I663&gt;=p_vv_moy,p_pts_moyen,p_pts_court))))+IF(INDEX(10_Lieux!$D:$D,U663)=1,p_prio1,p_prio2)+IF(INDEX(10_Lieux!$D:$D,V663)=1,p_prio1,p_prio2)+IF(K663="Oui",p_tf,0)+p_hub*((INDEX(10_Lieux!$H:$H,U663)="Hub")+(INDEX(10_Lieux!$H:$H,V663)="Hub"))+IF(OR(INDEX(10_Lieux!$H:$H,U663)="Premium",INDEX(10_Lieux!$H:$H,V663)="Premium"),p_prem,0))</f>
        <v>70</v>
      </c>
      <c r="I663" s="14" t="n">
        <f aca="false">ROUND(W663*p_facteur,0)</f>
        <v>98</v>
      </c>
      <c r="J663" s="14" t="str">
        <f aca="false">IF(X663&lt;60,X663&amp;" min",INT(X663/60)&amp;" h"&amp;IF(MOD(X663,60)=0,""," "&amp;TEXT(MOD(X663,60),"00")))</f>
        <v>1 h 30</v>
      </c>
      <c r="K663" s="14" t="str">
        <f aca="false">IF(S663&lt;&gt;T663,"Oui","Non")</f>
        <v>Non</v>
      </c>
      <c r="L663" s="14" t="str">
        <f aca="false">IF(AND(INDEX(10_Lieux!$B:$B,U663)="Ville",INDEX(10_Lieux!$B:$B,V663)="Ville"),"/chauffeur-prive/"&amp;INDEX(10_Lieux!$E:$E,U663)&amp;"-"&amp;INDEX(10_Lieux!$E:$E,V663)&amp;"/","/chauffeur-prive/"&amp;INDEX(10_Lieux!$E:$E,U663)&amp;"/"&amp;INDEX(10_Lieux!$E:$E,V663)&amp;"/")</f>
        <v>/chauffeur-prive/grenoble/aeroport-lyon-saint-exupery/</v>
      </c>
      <c r="M663" s="14" t="str">
        <f aca="false">IFERROR(INDEX($L:$L,MATCH(B663&amp;"|"&amp;A663,$Z:$Z,0)),"—")</f>
        <v>/chauffeur-prive/aeroport-lyon-saint-exupery/grenoble/</v>
      </c>
      <c r="N663" s="14" t="str">
        <f aca="false">IF(LEN("Chauffeur privé "&amp;INDEX(10_Lieux!$J:$J,U663)&amp;" → "&amp;INDEX(10_Lieux!$J:$J,V663)&amp;" | 24h/24")&gt;60,"Chauffeur privé "&amp;INDEX(10_Lieux!$J:$J,U663)&amp;" → "&amp;INDEX(10_Lieux!$J:$J,V663),"Chauffeur privé "&amp;INDEX(10_Lieux!$J:$J,U663)&amp;" → "&amp;INDEX(10_Lieux!$J:$J,V663)&amp;" | 24h/24")</f>
        <v>Chauffeur privé Grenoble → Aéroport Lyon-Saint-Exupéry</v>
      </c>
      <c r="O663" s="14" t="n">
        <f aca="false">LEN(N663)</f>
        <v>54</v>
      </c>
      <c r="P663" s="14" t="str">
        <f aca="false">"Chauffeur privé "&amp;INDEX(10_Lieux!$K:$K,U663)&amp;" vers "&amp;INDEX(10_Lieux!$L:$L,V663)</f>
        <v>Chauffeur privé de Grenoble vers l'aéroport Lyon-Saint-Exupéry</v>
      </c>
      <c r="Q663" s="14" t="str">
        <f aca="false">"Chauffeur privé "&amp;INDEX(10_Lieux!$K:$K,U663)&amp;" vers "&amp;INDEX(10_Lieux!$L:$L,V663)&amp;" : env. "&amp;I663&amp;" km, "&amp;J663&amp;" de route. Devis personnalisé, standard 24h/24 et 7j/7."</f>
        <v>Chauffeur privé de Grenoble vers l'aéroport Lyon-Saint-Exupéry : env. 98 km, 1 h 30 de route. Devis personnalisé, standard 24h/24 et 7j/7.</v>
      </c>
      <c r="R663" s="14" t="n">
        <f aca="false">LEN(Q663)</f>
        <v>138</v>
      </c>
      <c r="S663" s="14" t="str">
        <f aca="false">INDEX(10_Lieux!$C:$C,U663)</f>
        <v>France</v>
      </c>
      <c r="T663" s="14" t="str">
        <f aca="false">INDEX(10_Lieux!$C:$C,V663)</f>
        <v>France</v>
      </c>
      <c r="U663" s="14" t="n">
        <f aca="false">MATCH(A663,10_Lieux!$A:$A,0)</f>
        <v>9</v>
      </c>
      <c r="V663" s="14" t="n">
        <f aca="false">MATCH(B663,10_Lieux!$A:$A,0)</f>
        <v>136</v>
      </c>
      <c r="W663" s="14" t="n">
        <f aca="false">ROUND(6371*2*ASIN(SQRT(SIN(RADIANS(INDEX(10_Lieux!$F:$F,V663)-INDEX(10_Lieux!$F:$F,U663))/2)^2+COS(RADIANS(INDEX(10_Lieux!$F:$F,U663)))*COS(RADIANS(INDEX(10_Lieux!$F:$F,V663)))*SIN(RADIANS(INDEX(10_Lieux!$G:$G,V663)-INDEX(10_Lieux!$G:$G,U663))/2)^2)),1)</f>
        <v>78.1</v>
      </c>
      <c r="X663" s="14" t="n">
        <f aca="false">ROUND(I663/IF(I663&lt;p_seuil_vitesse,p_vit_lente,p_vit_rapide)*60/15,0)*15</f>
        <v>90</v>
      </c>
      <c r="Y663" s="14" t="n">
        <f aca="false">MAX(IF(INDEX(10_Lieux!$B:$B,U663)&lt;&gt;"Ville",INDEX(10_Lieux!$I:$I,U663),0),IF(INDEX(10_Lieux!$B:$B,V663)&lt;&gt;"Ville",INDEX(10_Lieux!$I:$I,V663),0))</f>
        <v>500</v>
      </c>
      <c r="Z663" s="14" t="str">
        <f aca="false">A663&amp;"|"&amp;B663</f>
        <v>Grenoble|Lyon-Saint-Exupéry</v>
      </c>
      <c r="AA663" s="14" t="str">
        <f aca="false">IF(I663&lt;p_local,"Local",IF(I663&lt;p_vv_min,"Courte distance",IF(I663&lt;p_tres_long,"Longue distance","Très longue distance")))</f>
        <v>Courte distance</v>
      </c>
    </row>
    <row r="664" customFormat="false" ht="15" hidden="false" customHeight="true" outlineLevel="0" collapsed="false">
      <c r="A664" s="1" t="s">
        <v>788</v>
      </c>
      <c r="B664" s="1" t="s">
        <v>148</v>
      </c>
      <c r="C664" s="1" t="s">
        <v>34</v>
      </c>
      <c r="D664" s="1" t="s">
        <v>653</v>
      </c>
      <c r="E664" s="1" t="s">
        <v>813</v>
      </c>
      <c r="F664" s="14" t="s">
        <v>40</v>
      </c>
      <c r="G664" s="14" t="str">
        <f aca="false">IF(I664&lt;p_local,"Local → page infra",IF(H664&gt;=p_ph1,"Phase 1",IF(H664&gt;=p_ph2,"Phase 2","Phase 3")))</f>
        <v>Phase 2</v>
      </c>
      <c r="H664" s="14" t="n">
        <f aca="false">IF(I664&lt;p_local,0,IF(C664="Aéroport → Aéroport",p_pts_plein,IF(Y664&gt;0,IF(I664&lt;=Y664,p_pts_plein,IF(I664&lt;=p_mult2*Y664,p_pts_moyen,p_pts_r3)),IF(I664&gt;=p_vv_min,p_pts_plein,IF(I664&gt;=p_vv_moy,p_pts_moyen,p_pts_court))))+IF(INDEX(10_Lieux!$D:$D,U664)=1,p_prio1,p_prio2)+IF(INDEX(10_Lieux!$D:$D,V664)=1,p_prio1,p_prio2)+IF(K664="Oui",p_tf,0)+p_hub*((INDEX(10_Lieux!$H:$H,U664)="Hub")+(INDEX(10_Lieux!$H:$H,V664)="Hub"))+IF(OR(INDEX(10_Lieux!$H:$H,U664)="Premium",INDEX(10_Lieux!$H:$H,V664)="Premium"),p_prem,0))</f>
        <v>70</v>
      </c>
      <c r="I664" s="14" t="n">
        <f aca="false">ROUND(W664*p_facteur,0)</f>
        <v>104</v>
      </c>
      <c r="J664" s="14" t="str">
        <f aca="false">IF(X664&lt;60,X664&amp;" min",INT(X664/60)&amp;" h"&amp;IF(MOD(X664,60)=0,""," "&amp;TEXT(MOD(X664,60),"00")))</f>
        <v>1 h</v>
      </c>
      <c r="K664" s="14" t="str">
        <f aca="false">IF(S664&lt;&gt;T664,"Oui","Non")</f>
        <v>Non</v>
      </c>
      <c r="L664" s="14" t="str">
        <f aca="false">IF(AND(INDEX(10_Lieux!$B:$B,U664)="Ville",INDEX(10_Lieux!$B:$B,V664)="Ville"),"/chauffeur-prive/"&amp;INDEX(10_Lieux!$E:$E,U664)&amp;"-"&amp;INDEX(10_Lieux!$E:$E,V664)&amp;"/","/chauffeur-prive/"&amp;INDEX(10_Lieux!$E:$E,U664)&amp;"/"&amp;INDEX(10_Lieux!$E:$E,V664)&amp;"/")</f>
        <v>/chauffeur-prive/aeroport-lyon-saint-exupery/annecy/</v>
      </c>
      <c r="M664" s="14" t="str">
        <f aca="false">IFERROR(INDEX($L:$L,MATCH(B664&amp;"|"&amp;A664,$Z:$Z,0)),"—")</f>
        <v>/chauffeur-prive/annecy/aeroport-lyon-saint-exupery/</v>
      </c>
      <c r="N664" s="14" t="str">
        <f aca="false">IF(LEN("Chauffeur privé "&amp;INDEX(10_Lieux!$J:$J,U664)&amp;" → "&amp;INDEX(10_Lieux!$J:$J,V664)&amp;" | 24h/24")&gt;60,"Chauffeur privé "&amp;INDEX(10_Lieux!$J:$J,U664)&amp;" → "&amp;INDEX(10_Lieux!$J:$J,V664),"Chauffeur privé "&amp;INDEX(10_Lieux!$J:$J,U664)&amp;" → "&amp;INDEX(10_Lieux!$J:$J,V664)&amp;" | 24h/24")</f>
        <v>Chauffeur privé Aéroport Lyon-Saint-Exupéry → Annecy</v>
      </c>
      <c r="O664" s="14" t="n">
        <f aca="false">LEN(N664)</f>
        <v>52</v>
      </c>
      <c r="P664" s="14" t="str">
        <f aca="false">"Chauffeur privé "&amp;INDEX(10_Lieux!$K:$K,U664)&amp;" vers "&amp;INDEX(10_Lieux!$L:$L,V664)</f>
        <v>Chauffeur privé de l'aéroport Lyon-Saint-Exupéry vers Annecy</v>
      </c>
      <c r="Q664" s="14" t="str">
        <f aca="false">"Chauffeur privé "&amp;INDEX(10_Lieux!$K:$K,U664)&amp;" vers "&amp;INDEX(10_Lieux!$L:$L,V664)&amp;" : env. "&amp;I664&amp;" km, "&amp;J664&amp;" de route. Devis personnalisé, standard 24h/24 et 7j/7."</f>
        <v>Chauffeur privé de l'aéroport Lyon-Saint-Exupéry vers Annecy : env. 104 km, 1 h de route. Devis personnalisé, standard 24h/24 et 7j/7.</v>
      </c>
      <c r="R664" s="14" t="n">
        <f aca="false">LEN(Q664)</f>
        <v>134</v>
      </c>
      <c r="S664" s="14" t="str">
        <f aca="false">INDEX(10_Lieux!$C:$C,U664)</f>
        <v>France</v>
      </c>
      <c r="T664" s="14" t="str">
        <f aca="false">INDEX(10_Lieux!$C:$C,V664)</f>
        <v>France</v>
      </c>
      <c r="U664" s="14" t="n">
        <f aca="false">MATCH(A664,10_Lieux!$A:$A,0)</f>
        <v>136</v>
      </c>
      <c r="V664" s="14" t="n">
        <f aca="false">MATCH(B664,10_Lieux!$A:$A,0)</f>
        <v>10</v>
      </c>
      <c r="W664" s="14" t="n">
        <f aca="false">ROUND(6371*2*ASIN(SQRT(SIN(RADIANS(INDEX(10_Lieux!$F:$F,V664)-INDEX(10_Lieux!$F:$F,U664))/2)^2+COS(RADIANS(INDEX(10_Lieux!$F:$F,U664)))*COS(RADIANS(INDEX(10_Lieux!$F:$F,V664)))*SIN(RADIANS(INDEX(10_Lieux!$G:$G,V664)-INDEX(10_Lieux!$G:$G,U664))/2)^2)),1)</f>
        <v>83.5</v>
      </c>
      <c r="X664" s="14" t="n">
        <f aca="false">ROUND(I664/IF(I664&lt;p_seuil_vitesse,p_vit_lente,p_vit_rapide)*60/15,0)*15</f>
        <v>60</v>
      </c>
      <c r="Y664" s="14" t="n">
        <f aca="false">MAX(IF(INDEX(10_Lieux!$B:$B,U664)&lt;&gt;"Ville",INDEX(10_Lieux!$I:$I,U664),0),IF(INDEX(10_Lieux!$B:$B,V664)&lt;&gt;"Ville",INDEX(10_Lieux!$I:$I,V664),0))</f>
        <v>500</v>
      </c>
      <c r="Z664" s="14" t="str">
        <f aca="false">A664&amp;"|"&amp;B664</f>
        <v>Lyon-Saint-Exupéry|Annecy</v>
      </c>
      <c r="AA664" s="14" t="str">
        <f aca="false">IF(I664&lt;p_local,"Local",IF(I664&lt;p_vv_min,"Courte distance",IF(I664&lt;p_tres_long,"Longue distance","Très longue distance")))</f>
        <v>Longue distance</v>
      </c>
    </row>
    <row r="665" customFormat="false" ht="15" hidden="false" customHeight="true" outlineLevel="0" collapsed="false">
      <c r="A665" s="1" t="s">
        <v>148</v>
      </c>
      <c r="B665" s="1" t="s">
        <v>788</v>
      </c>
      <c r="C665" s="1" t="s">
        <v>35</v>
      </c>
      <c r="D665" s="1" t="s">
        <v>653</v>
      </c>
      <c r="E665" s="1" t="s">
        <v>814</v>
      </c>
      <c r="F665" s="14" t="s">
        <v>40</v>
      </c>
      <c r="G665" s="14" t="str">
        <f aca="false">IF(I665&lt;p_local,"Local → page infra",IF(H665&gt;=p_ph1,"Phase 1",IF(H665&gt;=p_ph2,"Phase 2","Phase 3")))</f>
        <v>Phase 2</v>
      </c>
      <c r="H665" s="14" t="n">
        <f aca="false">IF(I665&lt;p_local,0,IF(C665="Aéroport → Aéroport",p_pts_plein,IF(Y665&gt;0,IF(I665&lt;=Y665,p_pts_plein,IF(I665&lt;=p_mult2*Y665,p_pts_moyen,p_pts_r3)),IF(I665&gt;=p_vv_min,p_pts_plein,IF(I665&gt;=p_vv_moy,p_pts_moyen,p_pts_court))))+IF(INDEX(10_Lieux!$D:$D,U665)=1,p_prio1,p_prio2)+IF(INDEX(10_Lieux!$D:$D,V665)=1,p_prio1,p_prio2)+IF(K665="Oui",p_tf,0)+p_hub*((INDEX(10_Lieux!$H:$H,U665)="Hub")+(INDEX(10_Lieux!$H:$H,V665)="Hub"))+IF(OR(INDEX(10_Lieux!$H:$H,U665)="Premium",INDEX(10_Lieux!$H:$H,V665)="Premium"),p_prem,0))</f>
        <v>70</v>
      </c>
      <c r="I665" s="14" t="n">
        <f aca="false">ROUND(W665*p_facteur,0)</f>
        <v>104</v>
      </c>
      <c r="J665" s="14" t="str">
        <f aca="false">IF(X665&lt;60,X665&amp;" min",INT(X665/60)&amp;" h"&amp;IF(MOD(X665,60)=0,""," "&amp;TEXT(MOD(X665,60),"00")))</f>
        <v>1 h</v>
      </c>
      <c r="K665" s="14" t="str">
        <f aca="false">IF(S665&lt;&gt;T665,"Oui","Non")</f>
        <v>Non</v>
      </c>
      <c r="L665" s="14" t="str">
        <f aca="false">IF(AND(INDEX(10_Lieux!$B:$B,U665)="Ville",INDEX(10_Lieux!$B:$B,V665)="Ville"),"/chauffeur-prive/"&amp;INDEX(10_Lieux!$E:$E,U665)&amp;"-"&amp;INDEX(10_Lieux!$E:$E,V665)&amp;"/","/chauffeur-prive/"&amp;INDEX(10_Lieux!$E:$E,U665)&amp;"/"&amp;INDEX(10_Lieux!$E:$E,V665)&amp;"/")</f>
        <v>/chauffeur-prive/annecy/aeroport-lyon-saint-exupery/</v>
      </c>
      <c r="M665" s="14" t="str">
        <f aca="false">IFERROR(INDEX($L:$L,MATCH(B665&amp;"|"&amp;A665,$Z:$Z,0)),"—")</f>
        <v>/chauffeur-prive/aeroport-lyon-saint-exupery/annecy/</v>
      </c>
      <c r="N665" s="14" t="str">
        <f aca="false">IF(LEN("Chauffeur privé "&amp;INDEX(10_Lieux!$J:$J,U665)&amp;" → "&amp;INDEX(10_Lieux!$J:$J,V665)&amp;" | 24h/24")&gt;60,"Chauffeur privé "&amp;INDEX(10_Lieux!$J:$J,U665)&amp;" → "&amp;INDEX(10_Lieux!$J:$J,V665),"Chauffeur privé "&amp;INDEX(10_Lieux!$J:$J,U665)&amp;" → "&amp;INDEX(10_Lieux!$J:$J,V665)&amp;" | 24h/24")</f>
        <v>Chauffeur privé Annecy → Aéroport Lyon-Saint-Exupéry</v>
      </c>
      <c r="O665" s="14" t="n">
        <f aca="false">LEN(N665)</f>
        <v>52</v>
      </c>
      <c r="P665" s="14" t="str">
        <f aca="false">"Chauffeur privé "&amp;INDEX(10_Lieux!$K:$K,U665)&amp;" vers "&amp;INDEX(10_Lieux!$L:$L,V665)</f>
        <v>Chauffeur privé d'Annecy vers l'aéroport Lyon-Saint-Exupéry</v>
      </c>
      <c r="Q665" s="14" t="str">
        <f aca="false">"Chauffeur privé "&amp;INDEX(10_Lieux!$K:$K,U665)&amp;" vers "&amp;INDEX(10_Lieux!$L:$L,V665)&amp;" : env. "&amp;I665&amp;" km, "&amp;J665&amp;" de route. Devis personnalisé, standard 24h/24 et 7j/7."</f>
        <v>Chauffeur privé d'Annecy vers l'aéroport Lyon-Saint-Exupéry : env. 104 km, 1 h de route. Devis personnalisé, standard 24h/24 et 7j/7.</v>
      </c>
      <c r="R665" s="14" t="n">
        <f aca="false">LEN(Q665)</f>
        <v>133</v>
      </c>
      <c r="S665" s="14" t="str">
        <f aca="false">INDEX(10_Lieux!$C:$C,U665)</f>
        <v>France</v>
      </c>
      <c r="T665" s="14" t="str">
        <f aca="false">INDEX(10_Lieux!$C:$C,V665)</f>
        <v>France</v>
      </c>
      <c r="U665" s="14" t="n">
        <f aca="false">MATCH(A665,10_Lieux!$A:$A,0)</f>
        <v>10</v>
      </c>
      <c r="V665" s="14" t="n">
        <f aca="false">MATCH(B665,10_Lieux!$A:$A,0)</f>
        <v>136</v>
      </c>
      <c r="W665" s="14" t="n">
        <f aca="false">ROUND(6371*2*ASIN(SQRT(SIN(RADIANS(INDEX(10_Lieux!$F:$F,V665)-INDEX(10_Lieux!$F:$F,U665))/2)^2+COS(RADIANS(INDEX(10_Lieux!$F:$F,U665)))*COS(RADIANS(INDEX(10_Lieux!$F:$F,V665)))*SIN(RADIANS(INDEX(10_Lieux!$G:$G,V665)-INDEX(10_Lieux!$G:$G,U665))/2)^2)),1)</f>
        <v>83.5</v>
      </c>
      <c r="X665" s="14" t="n">
        <f aca="false">ROUND(I665/IF(I665&lt;p_seuil_vitesse,p_vit_lente,p_vit_rapide)*60/15,0)*15</f>
        <v>60</v>
      </c>
      <c r="Y665" s="14" t="n">
        <f aca="false">MAX(IF(INDEX(10_Lieux!$B:$B,U665)&lt;&gt;"Ville",INDEX(10_Lieux!$I:$I,U665),0),IF(INDEX(10_Lieux!$B:$B,V665)&lt;&gt;"Ville",INDEX(10_Lieux!$I:$I,V665),0))</f>
        <v>500</v>
      </c>
      <c r="Z665" s="14" t="str">
        <f aca="false">A665&amp;"|"&amp;B665</f>
        <v>Annecy|Lyon-Saint-Exupéry</v>
      </c>
      <c r="AA665" s="14" t="str">
        <f aca="false">IF(I665&lt;p_local,"Local",IF(I665&lt;p_vv_min,"Courte distance",IF(I665&lt;p_tres_long,"Longue distance","Très longue distance")))</f>
        <v>Longue distance</v>
      </c>
    </row>
    <row r="666" customFormat="false" ht="15" hidden="false" customHeight="true" outlineLevel="0" collapsed="false">
      <c r="A666" s="1" t="s">
        <v>788</v>
      </c>
      <c r="B666" s="1" t="s">
        <v>150</v>
      </c>
      <c r="C666" s="1" t="s">
        <v>34</v>
      </c>
      <c r="D666" s="1" t="s">
        <v>653</v>
      </c>
      <c r="E666" s="1" t="s">
        <v>815</v>
      </c>
      <c r="F666" s="14" t="s">
        <v>40</v>
      </c>
      <c r="G666" s="14" t="str">
        <f aca="false">IF(I666&lt;p_local,"Local → page infra",IF(H666&gt;=p_ph1,"Phase 1",IF(H666&gt;=p_ph2,"Phase 2","Phase 3")))</f>
        <v>Phase 2</v>
      </c>
      <c r="H666" s="14" t="n">
        <f aca="false">IF(I666&lt;p_local,0,IF(C666="Aéroport → Aéroport",p_pts_plein,IF(Y666&gt;0,IF(I666&lt;=Y666,p_pts_plein,IF(I666&lt;=p_mult2*Y666,p_pts_moyen,p_pts_r3)),IF(I666&gt;=p_vv_min,p_pts_plein,IF(I666&gt;=p_vv_moy,p_pts_moyen,p_pts_court))))+IF(INDEX(10_Lieux!$D:$D,U666)=1,p_prio1,p_prio2)+IF(INDEX(10_Lieux!$D:$D,V666)=1,p_prio1,p_prio2)+IF(K666="Oui",p_tf,0)+p_hub*((INDEX(10_Lieux!$H:$H,U666)="Hub")+(INDEX(10_Lieux!$H:$H,V666)="Hub"))+IF(OR(INDEX(10_Lieux!$H:$H,U666)="Premium",INDEX(10_Lieux!$H:$H,V666)="Premium"),p_prem,0))</f>
        <v>65</v>
      </c>
      <c r="I666" s="14" t="n">
        <f aca="false">ROUND(W666*p_facteur,0)</f>
        <v>84</v>
      </c>
      <c r="J666" s="14" t="str">
        <f aca="false">IF(X666&lt;60,X666&amp;" min",INT(X666/60)&amp;" h"&amp;IF(MOD(X666,60)=0,""," "&amp;TEXT(MOD(X666,60),"00")))</f>
        <v>1 h 15</v>
      </c>
      <c r="K666" s="14" t="str">
        <f aca="false">IF(S666&lt;&gt;T666,"Oui","Non")</f>
        <v>Non</v>
      </c>
      <c r="L666" s="14" t="str">
        <f aca="false">IF(AND(INDEX(10_Lieux!$B:$B,U666)="Ville",INDEX(10_Lieux!$B:$B,V666)="Ville"),"/chauffeur-prive/"&amp;INDEX(10_Lieux!$E:$E,U666)&amp;"-"&amp;INDEX(10_Lieux!$E:$E,V666)&amp;"/","/chauffeur-prive/"&amp;INDEX(10_Lieux!$E:$E,U666)&amp;"/"&amp;INDEX(10_Lieux!$E:$E,V666)&amp;"/")</f>
        <v>/chauffeur-prive/aeroport-lyon-saint-exupery/chambery/</v>
      </c>
      <c r="M666" s="14" t="str">
        <f aca="false">IFERROR(INDEX($L:$L,MATCH(B666&amp;"|"&amp;A666,$Z:$Z,0)),"—")</f>
        <v>/chauffeur-prive/chambery/aeroport-lyon-saint-exupery/</v>
      </c>
      <c r="N666" s="14" t="str">
        <f aca="false">IF(LEN("Chauffeur privé "&amp;INDEX(10_Lieux!$J:$J,U666)&amp;" → "&amp;INDEX(10_Lieux!$J:$J,V666)&amp;" | 24h/24")&gt;60,"Chauffeur privé "&amp;INDEX(10_Lieux!$J:$J,U666)&amp;" → "&amp;INDEX(10_Lieux!$J:$J,V666),"Chauffeur privé "&amp;INDEX(10_Lieux!$J:$J,U666)&amp;" → "&amp;INDEX(10_Lieux!$J:$J,V666)&amp;" | 24h/24")</f>
        <v>Chauffeur privé Aéroport Lyon-Saint-Exupéry → Chambéry</v>
      </c>
      <c r="O666" s="14" t="n">
        <f aca="false">LEN(N666)</f>
        <v>54</v>
      </c>
      <c r="P666" s="14" t="str">
        <f aca="false">"Chauffeur privé "&amp;INDEX(10_Lieux!$K:$K,U666)&amp;" vers "&amp;INDEX(10_Lieux!$L:$L,V666)</f>
        <v>Chauffeur privé de l'aéroport Lyon-Saint-Exupéry vers Chambéry</v>
      </c>
      <c r="Q666" s="14" t="str">
        <f aca="false">"Chauffeur privé "&amp;INDEX(10_Lieux!$K:$K,U666)&amp;" vers "&amp;INDEX(10_Lieux!$L:$L,V666)&amp;" : env. "&amp;I666&amp;" km, "&amp;J666&amp;" de route. Devis personnalisé, standard 24h/24 et 7j/7."</f>
        <v>Chauffeur privé de l'aéroport Lyon-Saint-Exupéry vers Chambéry : env. 84 km, 1 h 15 de route. Devis personnalisé, standard 24h/24 et 7j/7.</v>
      </c>
      <c r="R666" s="14" t="n">
        <f aca="false">LEN(Q666)</f>
        <v>138</v>
      </c>
      <c r="S666" s="14" t="str">
        <f aca="false">INDEX(10_Lieux!$C:$C,U666)</f>
        <v>France</v>
      </c>
      <c r="T666" s="14" t="str">
        <f aca="false">INDEX(10_Lieux!$C:$C,V666)</f>
        <v>France</v>
      </c>
      <c r="U666" s="14" t="n">
        <f aca="false">MATCH(A666,10_Lieux!$A:$A,0)</f>
        <v>136</v>
      </c>
      <c r="V666" s="14" t="n">
        <f aca="false">MATCH(B666,10_Lieux!$A:$A,0)</f>
        <v>11</v>
      </c>
      <c r="W666" s="14" t="n">
        <f aca="false">ROUND(6371*2*ASIN(SQRT(SIN(RADIANS(INDEX(10_Lieux!$F:$F,V666)-INDEX(10_Lieux!$F:$F,U666))/2)^2+COS(RADIANS(INDEX(10_Lieux!$F:$F,U666)))*COS(RADIANS(INDEX(10_Lieux!$F:$F,V666)))*SIN(RADIANS(INDEX(10_Lieux!$G:$G,V666)-INDEX(10_Lieux!$G:$G,U666))/2)^2)),1)</f>
        <v>67.5</v>
      </c>
      <c r="X666" s="14" t="n">
        <f aca="false">ROUND(I666/IF(I666&lt;p_seuil_vitesse,p_vit_lente,p_vit_rapide)*60/15,0)*15</f>
        <v>75</v>
      </c>
      <c r="Y666" s="14" t="n">
        <f aca="false">MAX(IF(INDEX(10_Lieux!$B:$B,U666)&lt;&gt;"Ville",INDEX(10_Lieux!$I:$I,U666),0),IF(INDEX(10_Lieux!$B:$B,V666)&lt;&gt;"Ville",INDEX(10_Lieux!$I:$I,V666),0))</f>
        <v>500</v>
      </c>
      <c r="Z666" s="14" t="str">
        <f aca="false">A666&amp;"|"&amp;B666</f>
        <v>Lyon-Saint-Exupéry|Chambéry</v>
      </c>
      <c r="AA666" s="14" t="str">
        <f aca="false">IF(I666&lt;p_local,"Local",IF(I666&lt;p_vv_min,"Courte distance",IF(I666&lt;p_tres_long,"Longue distance","Très longue distance")))</f>
        <v>Courte distance</v>
      </c>
    </row>
    <row r="667" customFormat="false" ht="15" hidden="false" customHeight="true" outlineLevel="0" collapsed="false">
      <c r="A667" s="1" t="s">
        <v>150</v>
      </c>
      <c r="B667" s="1" t="s">
        <v>788</v>
      </c>
      <c r="C667" s="1" t="s">
        <v>35</v>
      </c>
      <c r="D667" s="1" t="s">
        <v>653</v>
      </c>
      <c r="E667" s="1" t="s">
        <v>816</v>
      </c>
      <c r="F667" s="14" t="s">
        <v>40</v>
      </c>
      <c r="G667" s="14" t="str">
        <f aca="false">IF(I667&lt;p_local,"Local → page infra",IF(H667&gt;=p_ph1,"Phase 1",IF(H667&gt;=p_ph2,"Phase 2","Phase 3")))</f>
        <v>Phase 2</v>
      </c>
      <c r="H667" s="14" t="n">
        <f aca="false">IF(I667&lt;p_local,0,IF(C667="Aéroport → Aéroport",p_pts_plein,IF(Y667&gt;0,IF(I667&lt;=Y667,p_pts_plein,IF(I667&lt;=p_mult2*Y667,p_pts_moyen,p_pts_r3)),IF(I667&gt;=p_vv_min,p_pts_plein,IF(I667&gt;=p_vv_moy,p_pts_moyen,p_pts_court))))+IF(INDEX(10_Lieux!$D:$D,U667)=1,p_prio1,p_prio2)+IF(INDEX(10_Lieux!$D:$D,V667)=1,p_prio1,p_prio2)+IF(K667="Oui",p_tf,0)+p_hub*((INDEX(10_Lieux!$H:$H,U667)="Hub")+(INDEX(10_Lieux!$H:$H,V667)="Hub"))+IF(OR(INDEX(10_Lieux!$H:$H,U667)="Premium",INDEX(10_Lieux!$H:$H,V667)="Premium"),p_prem,0))</f>
        <v>65</v>
      </c>
      <c r="I667" s="14" t="n">
        <f aca="false">ROUND(W667*p_facteur,0)</f>
        <v>84</v>
      </c>
      <c r="J667" s="14" t="str">
        <f aca="false">IF(X667&lt;60,X667&amp;" min",INT(X667/60)&amp;" h"&amp;IF(MOD(X667,60)=0,""," "&amp;TEXT(MOD(X667,60),"00")))</f>
        <v>1 h 15</v>
      </c>
      <c r="K667" s="14" t="str">
        <f aca="false">IF(S667&lt;&gt;T667,"Oui","Non")</f>
        <v>Non</v>
      </c>
      <c r="L667" s="14" t="str">
        <f aca="false">IF(AND(INDEX(10_Lieux!$B:$B,U667)="Ville",INDEX(10_Lieux!$B:$B,V667)="Ville"),"/chauffeur-prive/"&amp;INDEX(10_Lieux!$E:$E,U667)&amp;"-"&amp;INDEX(10_Lieux!$E:$E,V667)&amp;"/","/chauffeur-prive/"&amp;INDEX(10_Lieux!$E:$E,U667)&amp;"/"&amp;INDEX(10_Lieux!$E:$E,V667)&amp;"/")</f>
        <v>/chauffeur-prive/chambery/aeroport-lyon-saint-exupery/</v>
      </c>
      <c r="M667" s="14" t="str">
        <f aca="false">IFERROR(INDEX($L:$L,MATCH(B667&amp;"|"&amp;A667,$Z:$Z,0)),"—")</f>
        <v>/chauffeur-prive/aeroport-lyon-saint-exupery/chambery/</v>
      </c>
      <c r="N667" s="14" t="str">
        <f aca="false">IF(LEN("Chauffeur privé "&amp;INDEX(10_Lieux!$J:$J,U667)&amp;" → "&amp;INDEX(10_Lieux!$J:$J,V667)&amp;" | 24h/24")&gt;60,"Chauffeur privé "&amp;INDEX(10_Lieux!$J:$J,U667)&amp;" → "&amp;INDEX(10_Lieux!$J:$J,V667),"Chauffeur privé "&amp;INDEX(10_Lieux!$J:$J,U667)&amp;" → "&amp;INDEX(10_Lieux!$J:$J,V667)&amp;" | 24h/24")</f>
        <v>Chauffeur privé Chambéry → Aéroport Lyon-Saint-Exupéry</v>
      </c>
      <c r="O667" s="14" t="n">
        <f aca="false">LEN(N667)</f>
        <v>54</v>
      </c>
      <c r="P667" s="14" t="str">
        <f aca="false">"Chauffeur privé "&amp;INDEX(10_Lieux!$K:$K,U667)&amp;" vers "&amp;INDEX(10_Lieux!$L:$L,V667)</f>
        <v>Chauffeur privé de Chambéry vers l'aéroport Lyon-Saint-Exupéry</v>
      </c>
      <c r="Q667" s="14" t="str">
        <f aca="false">"Chauffeur privé "&amp;INDEX(10_Lieux!$K:$K,U667)&amp;" vers "&amp;INDEX(10_Lieux!$L:$L,V667)&amp;" : env. "&amp;I667&amp;" km, "&amp;J667&amp;" de route. Devis personnalisé, standard 24h/24 et 7j/7."</f>
        <v>Chauffeur privé de Chambéry vers l'aéroport Lyon-Saint-Exupéry : env. 84 km, 1 h 15 de route. Devis personnalisé, standard 24h/24 et 7j/7.</v>
      </c>
      <c r="R667" s="14" t="n">
        <f aca="false">LEN(Q667)</f>
        <v>138</v>
      </c>
      <c r="S667" s="14" t="str">
        <f aca="false">INDEX(10_Lieux!$C:$C,U667)</f>
        <v>France</v>
      </c>
      <c r="T667" s="14" t="str">
        <f aca="false">INDEX(10_Lieux!$C:$C,V667)</f>
        <v>France</v>
      </c>
      <c r="U667" s="14" t="n">
        <f aca="false">MATCH(A667,10_Lieux!$A:$A,0)</f>
        <v>11</v>
      </c>
      <c r="V667" s="14" t="n">
        <f aca="false">MATCH(B667,10_Lieux!$A:$A,0)</f>
        <v>136</v>
      </c>
      <c r="W667" s="14" t="n">
        <f aca="false">ROUND(6371*2*ASIN(SQRT(SIN(RADIANS(INDEX(10_Lieux!$F:$F,V667)-INDEX(10_Lieux!$F:$F,U667))/2)^2+COS(RADIANS(INDEX(10_Lieux!$F:$F,U667)))*COS(RADIANS(INDEX(10_Lieux!$F:$F,V667)))*SIN(RADIANS(INDEX(10_Lieux!$G:$G,V667)-INDEX(10_Lieux!$G:$G,U667))/2)^2)),1)</f>
        <v>67.5</v>
      </c>
      <c r="X667" s="14" t="n">
        <f aca="false">ROUND(I667/IF(I667&lt;p_seuil_vitesse,p_vit_lente,p_vit_rapide)*60/15,0)*15</f>
        <v>75</v>
      </c>
      <c r="Y667" s="14" t="n">
        <f aca="false">MAX(IF(INDEX(10_Lieux!$B:$B,U667)&lt;&gt;"Ville",INDEX(10_Lieux!$I:$I,U667),0),IF(INDEX(10_Lieux!$B:$B,V667)&lt;&gt;"Ville",INDEX(10_Lieux!$I:$I,V667),0))</f>
        <v>500</v>
      </c>
      <c r="Z667" s="14" t="str">
        <f aca="false">A667&amp;"|"&amp;B667</f>
        <v>Chambéry|Lyon-Saint-Exupéry</v>
      </c>
      <c r="AA667" s="14" t="str">
        <f aca="false">IF(I667&lt;p_local,"Local",IF(I667&lt;p_vv_min,"Courte distance",IF(I667&lt;p_tres_long,"Longue distance","Très longue distance")))</f>
        <v>Courte distance</v>
      </c>
    </row>
    <row r="668" customFormat="false" ht="15" hidden="false" customHeight="true" outlineLevel="0" collapsed="false">
      <c r="A668" s="1" t="s">
        <v>788</v>
      </c>
      <c r="B668" s="1" t="s">
        <v>152</v>
      </c>
      <c r="C668" s="1" t="s">
        <v>34</v>
      </c>
      <c r="D668" s="1" t="s">
        <v>653</v>
      </c>
      <c r="E668" s="1" t="s">
        <v>817</v>
      </c>
      <c r="F668" s="14" t="s">
        <v>40</v>
      </c>
      <c r="G668" s="14" t="str">
        <f aca="false">IF(I668&lt;p_local,"Local → page infra",IF(H668&gt;=p_ph1,"Phase 1",IF(H668&gt;=p_ph2,"Phase 2","Phase 3")))</f>
        <v>Phase 1</v>
      </c>
      <c r="H668" s="14" t="n">
        <f aca="false">IF(I668&lt;p_local,0,IF(C668="Aéroport → Aéroport",p_pts_plein,IF(Y668&gt;0,IF(I668&lt;=Y668,p_pts_plein,IF(I668&lt;=p_mult2*Y668,p_pts_moyen,p_pts_r3)),IF(I668&gt;=p_vv_min,p_pts_plein,IF(I668&gt;=p_vv_moy,p_pts_moyen,p_pts_court))))+IF(INDEX(10_Lieux!$D:$D,U668)=1,p_prio1,p_prio2)+IF(INDEX(10_Lieux!$D:$D,V668)=1,p_prio1,p_prio2)+IF(K668="Oui",p_tf,0)+p_hub*((INDEX(10_Lieux!$H:$H,U668)="Hub")+(INDEX(10_Lieux!$H:$H,V668)="Hub"))+IF(OR(INDEX(10_Lieux!$H:$H,U668)="Premium",INDEX(10_Lieux!$H:$H,V668)="Premium"),p_prem,0))</f>
        <v>90</v>
      </c>
      <c r="I668" s="14" t="n">
        <f aca="false">ROUND(W668*p_facteur,0)</f>
        <v>122</v>
      </c>
      <c r="J668" s="14" t="str">
        <f aca="false">IF(X668&lt;60,X668&amp;" min",INT(X668/60)&amp;" h"&amp;IF(MOD(X668,60)=0,""," "&amp;TEXT(MOD(X668,60),"00")))</f>
        <v>1 h 15</v>
      </c>
      <c r="K668" s="14" t="str">
        <f aca="false">IF(S668&lt;&gt;T668,"Oui","Non")</f>
        <v>Oui</v>
      </c>
      <c r="L668" s="14" t="str">
        <f aca="false">IF(AND(INDEX(10_Lieux!$B:$B,U668)="Ville",INDEX(10_Lieux!$B:$B,V668)="Ville"),"/chauffeur-prive/"&amp;INDEX(10_Lieux!$E:$E,U668)&amp;"-"&amp;INDEX(10_Lieux!$E:$E,V668)&amp;"/","/chauffeur-prive/"&amp;INDEX(10_Lieux!$E:$E,U668)&amp;"/"&amp;INDEX(10_Lieux!$E:$E,V668)&amp;"/")</f>
        <v>/chauffeur-prive/aeroport-lyon-saint-exupery/geneve/</v>
      </c>
      <c r="M668" s="14" t="str">
        <f aca="false">IFERROR(INDEX($L:$L,MATCH(B668&amp;"|"&amp;A668,$Z:$Z,0)),"—")</f>
        <v>/chauffeur-prive/geneve/aeroport-lyon-saint-exupery/</v>
      </c>
      <c r="N668" s="14" t="str">
        <f aca="false">IF(LEN("Chauffeur privé "&amp;INDEX(10_Lieux!$J:$J,U668)&amp;" → "&amp;INDEX(10_Lieux!$J:$J,V668)&amp;" | 24h/24")&gt;60,"Chauffeur privé "&amp;INDEX(10_Lieux!$J:$J,U668)&amp;" → "&amp;INDEX(10_Lieux!$J:$J,V668),"Chauffeur privé "&amp;INDEX(10_Lieux!$J:$J,U668)&amp;" → "&amp;INDEX(10_Lieux!$J:$J,V668)&amp;" | 24h/24")</f>
        <v>Chauffeur privé Aéroport Lyon-Saint-Exupéry → Genève</v>
      </c>
      <c r="O668" s="14" t="n">
        <f aca="false">LEN(N668)</f>
        <v>52</v>
      </c>
      <c r="P668" s="14" t="str">
        <f aca="false">"Chauffeur privé "&amp;INDEX(10_Lieux!$K:$K,U668)&amp;" vers "&amp;INDEX(10_Lieux!$L:$L,V668)</f>
        <v>Chauffeur privé de l'aéroport Lyon-Saint-Exupéry vers Genève</v>
      </c>
      <c r="Q668" s="14" t="str">
        <f aca="false">"Chauffeur privé "&amp;INDEX(10_Lieux!$K:$K,U668)&amp;" vers "&amp;INDEX(10_Lieux!$L:$L,V668)&amp;" : env. "&amp;I668&amp;" km, "&amp;J668&amp;" de route. Devis personnalisé, standard 24h/24 et 7j/7."</f>
        <v>Chauffeur privé de l'aéroport Lyon-Saint-Exupéry vers Genève : env. 122 km, 1 h 15 de route. Devis personnalisé, standard 24h/24 et 7j/7.</v>
      </c>
      <c r="R668" s="14" t="n">
        <f aca="false">LEN(Q668)</f>
        <v>137</v>
      </c>
      <c r="S668" s="14" t="str">
        <f aca="false">INDEX(10_Lieux!$C:$C,U668)</f>
        <v>France</v>
      </c>
      <c r="T668" s="14" t="str">
        <f aca="false">INDEX(10_Lieux!$C:$C,V668)</f>
        <v>Suisse</v>
      </c>
      <c r="U668" s="14" t="n">
        <f aca="false">MATCH(A668,10_Lieux!$A:$A,0)</f>
        <v>136</v>
      </c>
      <c r="V668" s="14" t="n">
        <f aca="false">MATCH(B668,10_Lieux!$A:$A,0)</f>
        <v>111</v>
      </c>
      <c r="W668" s="14" t="n">
        <f aca="false">ROUND(6371*2*ASIN(SQRT(SIN(RADIANS(INDEX(10_Lieux!$F:$F,V668)-INDEX(10_Lieux!$F:$F,U668))/2)^2+COS(RADIANS(INDEX(10_Lieux!$F:$F,U668)))*COS(RADIANS(INDEX(10_Lieux!$F:$F,V668)))*SIN(RADIANS(INDEX(10_Lieux!$G:$G,V668)-INDEX(10_Lieux!$G:$G,U668))/2)^2)),1)</f>
        <v>97.8</v>
      </c>
      <c r="X668" s="14" t="n">
        <f aca="false">ROUND(I668/IF(I668&lt;p_seuil_vitesse,p_vit_lente,p_vit_rapide)*60/15,0)*15</f>
        <v>75</v>
      </c>
      <c r="Y668" s="14" t="n">
        <f aca="false">MAX(IF(INDEX(10_Lieux!$B:$B,U668)&lt;&gt;"Ville",INDEX(10_Lieux!$I:$I,U668),0),IF(INDEX(10_Lieux!$B:$B,V668)&lt;&gt;"Ville",INDEX(10_Lieux!$I:$I,V668),0))</f>
        <v>500</v>
      </c>
      <c r="Z668" s="14" t="str">
        <f aca="false">A668&amp;"|"&amp;B668</f>
        <v>Lyon-Saint-Exupéry|Genève</v>
      </c>
      <c r="AA668" s="14" t="str">
        <f aca="false">IF(I668&lt;p_local,"Local",IF(I668&lt;p_vv_min,"Courte distance",IF(I668&lt;p_tres_long,"Longue distance","Très longue distance")))</f>
        <v>Longue distance</v>
      </c>
    </row>
    <row r="669" customFormat="false" ht="15" hidden="false" customHeight="true" outlineLevel="0" collapsed="false">
      <c r="A669" s="1" t="s">
        <v>152</v>
      </c>
      <c r="B669" s="1" t="s">
        <v>788</v>
      </c>
      <c r="C669" s="1" t="s">
        <v>35</v>
      </c>
      <c r="D669" s="1" t="s">
        <v>653</v>
      </c>
      <c r="E669" s="1" t="s">
        <v>818</v>
      </c>
      <c r="F669" s="14" t="s">
        <v>40</v>
      </c>
      <c r="G669" s="14" t="str">
        <f aca="false">IF(I669&lt;p_local,"Local → page infra",IF(H669&gt;=p_ph1,"Phase 1",IF(H669&gt;=p_ph2,"Phase 2","Phase 3")))</f>
        <v>Phase 1</v>
      </c>
      <c r="H669" s="14" t="n">
        <f aca="false">IF(I669&lt;p_local,0,IF(C669="Aéroport → Aéroport",p_pts_plein,IF(Y669&gt;0,IF(I669&lt;=Y669,p_pts_plein,IF(I669&lt;=p_mult2*Y669,p_pts_moyen,p_pts_r3)),IF(I669&gt;=p_vv_min,p_pts_plein,IF(I669&gt;=p_vv_moy,p_pts_moyen,p_pts_court))))+IF(INDEX(10_Lieux!$D:$D,U669)=1,p_prio1,p_prio2)+IF(INDEX(10_Lieux!$D:$D,V669)=1,p_prio1,p_prio2)+IF(K669="Oui",p_tf,0)+p_hub*((INDEX(10_Lieux!$H:$H,U669)="Hub")+(INDEX(10_Lieux!$H:$H,V669)="Hub"))+IF(OR(INDEX(10_Lieux!$H:$H,U669)="Premium",INDEX(10_Lieux!$H:$H,V669)="Premium"),p_prem,0))</f>
        <v>90</v>
      </c>
      <c r="I669" s="14" t="n">
        <f aca="false">ROUND(W669*p_facteur,0)</f>
        <v>122</v>
      </c>
      <c r="J669" s="14" t="str">
        <f aca="false">IF(X669&lt;60,X669&amp;" min",INT(X669/60)&amp;" h"&amp;IF(MOD(X669,60)=0,""," "&amp;TEXT(MOD(X669,60),"00")))</f>
        <v>1 h 15</v>
      </c>
      <c r="K669" s="14" t="str">
        <f aca="false">IF(S669&lt;&gt;T669,"Oui","Non")</f>
        <v>Oui</v>
      </c>
      <c r="L669" s="14" t="str">
        <f aca="false">IF(AND(INDEX(10_Lieux!$B:$B,U669)="Ville",INDEX(10_Lieux!$B:$B,V669)="Ville"),"/chauffeur-prive/"&amp;INDEX(10_Lieux!$E:$E,U669)&amp;"-"&amp;INDEX(10_Lieux!$E:$E,V669)&amp;"/","/chauffeur-prive/"&amp;INDEX(10_Lieux!$E:$E,U669)&amp;"/"&amp;INDEX(10_Lieux!$E:$E,V669)&amp;"/")</f>
        <v>/chauffeur-prive/geneve/aeroport-lyon-saint-exupery/</v>
      </c>
      <c r="M669" s="14" t="str">
        <f aca="false">IFERROR(INDEX($L:$L,MATCH(B669&amp;"|"&amp;A669,$Z:$Z,0)),"—")</f>
        <v>/chauffeur-prive/aeroport-lyon-saint-exupery/geneve/</v>
      </c>
      <c r="N669" s="14" t="str">
        <f aca="false">IF(LEN("Chauffeur privé "&amp;INDEX(10_Lieux!$J:$J,U669)&amp;" → "&amp;INDEX(10_Lieux!$J:$J,V669)&amp;" | 24h/24")&gt;60,"Chauffeur privé "&amp;INDEX(10_Lieux!$J:$J,U669)&amp;" → "&amp;INDEX(10_Lieux!$J:$J,V669),"Chauffeur privé "&amp;INDEX(10_Lieux!$J:$J,U669)&amp;" → "&amp;INDEX(10_Lieux!$J:$J,V669)&amp;" | 24h/24")</f>
        <v>Chauffeur privé Genève → Aéroport Lyon-Saint-Exupéry</v>
      </c>
      <c r="O669" s="14" t="n">
        <f aca="false">LEN(N669)</f>
        <v>52</v>
      </c>
      <c r="P669" s="14" t="str">
        <f aca="false">"Chauffeur privé "&amp;INDEX(10_Lieux!$K:$K,U669)&amp;" vers "&amp;INDEX(10_Lieux!$L:$L,V669)</f>
        <v>Chauffeur privé de Genève vers l'aéroport Lyon-Saint-Exupéry</v>
      </c>
      <c r="Q669" s="14" t="str">
        <f aca="false">"Chauffeur privé "&amp;INDEX(10_Lieux!$K:$K,U669)&amp;" vers "&amp;INDEX(10_Lieux!$L:$L,V669)&amp;" : env. "&amp;I669&amp;" km, "&amp;J669&amp;" de route. Devis personnalisé, standard 24h/24 et 7j/7."</f>
        <v>Chauffeur privé de Genève vers l'aéroport Lyon-Saint-Exupéry : env. 122 km, 1 h 15 de route. Devis personnalisé, standard 24h/24 et 7j/7.</v>
      </c>
      <c r="R669" s="14" t="n">
        <f aca="false">LEN(Q669)</f>
        <v>137</v>
      </c>
      <c r="S669" s="14" t="str">
        <f aca="false">INDEX(10_Lieux!$C:$C,U669)</f>
        <v>Suisse</v>
      </c>
      <c r="T669" s="14" t="str">
        <f aca="false">INDEX(10_Lieux!$C:$C,V669)</f>
        <v>France</v>
      </c>
      <c r="U669" s="14" t="n">
        <f aca="false">MATCH(A669,10_Lieux!$A:$A,0)</f>
        <v>111</v>
      </c>
      <c r="V669" s="14" t="n">
        <f aca="false">MATCH(B669,10_Lieux!$A:$A,0)</f>
        <v>136</v>
      </c>
      <c r="W669" s="14" t="n">
        <f aca="false">ROUND(6371*2*ASIN(SQRT(SIN(RADIANS(INDEX(10_Lieux!$F:$F,V669)-INDEX(10_Lieux!$F:$F,U669))/2)^2+COS(RADIANS(INDEX(10_Lieux!$F:$F,U669)))*COS(RADIANS(INDEX(10_Lieux!$F:$F,V669)))*SIN(RADIANS(INDEX(10_Lieux!$G:$G,V669)-INDEX(10_Lieux!$G:$G,U669))/2)^2)),1)</f>
        <v>97.8</v>
      </c>
      <c r="X669" s="14" t="n">
        <f aca="false">ROUND(I669/IF(I669&lt;p_seuil_vitesse,p_vit_lente,p_vit_rapide)*60/15,0)*15</f>
        <v>75</v>
      </c>
      <c r="Y669" s="14" t="n">
        <f aca="false">MAX(IF(INDEX(10_Lieux!$B:$B,U669)&lt;&gt;"Ville",INDEX(10_Lieux!$I:$I,U669),0),IF(INDEX(10_Lieux!$B:$B,V669)&lt;&gt;"Ville",INDEX(10_Lieux!$I:$I,V669),0))</f>
        <v>500</v>
      </c>
      <c r="Z669" s="14" t="str">
        <f aca="false">A669&amp;"|"&amp;B669</f>
        <v>Genève|Lyon-Saint-Exupéry</v>
      </c>
      <c r="AA669" s="14" t="str">
        <f aca="false">IF(I669&lt;p_local,"Local",IF(I669&lt;p_vv_min,"Courte distance",IF(I669&lt;p_tres_long,"Longue distance","Très longue distance")))</f>
        <v>Longue distance</v>
      </c>
    </row>
    <row r="670" customFormat="false" ht="15" hidden="false" customHeight="true" outlineLevel="0" collapsed="false">
      <c r="A670" s="1" t="s">
        <v>788</v>
      </c>
      <c r="B670" s="1" t="s">
        <v>154</v>
      </c>
      <c r="C670" s="1" t="s">
        <v>34</v>
      </c>
      <c r="D670" s="1" t="s">
        <v>653</v>
      </c>
      <c r="E670" s="1" t="s">
        <v>819</v>
      </c>
      <c r="F670" s="14" t="s">
        <v>40</v>
      </c>
      <c r="G670" s="14" t="str">
        <f aca="false">IF(I670&lt;p_local,"Local → page infra",IF(H670&gt;=p_ph1,"Phase 1",IF(H670&gt;=p_ph2,"Phase 2","Phase 3")))</f>
        <v>Phase 1</v>
      </c>
      <c r="H670" s="14" t="n">
        <f aca="false">IF(I670&lt;p_local,0,IF(C670="Aéroport → Aéroport",p_pts_plein,IF(Y670&gt;0,IF(I670&lt;=Y670,p_pts_plein,IF(I670&lt;=p_mult2*Y670,p_pts_moyen,p_pts_r3)),IF(I670&gt;=p_vv_min,p_pts_plein,IF(I670&gt;=p_vv_moy,p_pts_moyen,p_pts_court))))+IF(INDEX(10_Lieux!$D:$D,U670)=1,p_prio1,p_prio2)+IF(INDEX(10_Lieux!$D:$D,V670)=1,p_prio1,p_prio2)+IF(K670="Oui",p_tf,0)+p_hub*((INDEX(10_Lieux!$H:$H,U670)="Hub")+(INDEX(10_Lieux!$H:$H,V670)="Hub"))+IF(OR(INDEX(10_Lieux!$H:$H,U670)="Premium",INDEX(10_Lieux!$H:$H,V670)="Premium"),p_prem,0))</f>
        <v>80</v>
      </c>
      <c r="I670" s="14" t="n">
        <f aca="false">ROUND(W670*p_facteur,0)</f>
        <v>186</v>
      </c>
      <c r="J670" s="14" t="str">
        <f aca="false">IF(X670&lt;60,X670&amp;" min",INT(X670/60)&amp;" h"&amp;IF(MOD(X670,60)=0,""," "&amp;TEXT(MOD(X670,60),"00")))</f>
        <v>2 h</v>
      </c>
      <c r="K670" s="14" t="str">
        <f aca="false">IF(S670&lt;&gt;T670,"Oui","Non")</f>
        <v>Oui</v>
      </c>
      <c r="L670" s="14" t="str">
        <f aca="false">IF(AND(INDEX(10_Lieux!$B:$B,U670)="Ville",INDEX(10_Lieux!$B:$B,V670)="Ville"),"/chauffeur-prive/"&amp;INDEX(10_Lieux!$E:$E,U670)&amp;"-"&amp;INDEX(10_Lieux!$E:$E,V670)&amp;"/","/chauffeur-prive/"&amp;INDEX(10_Lieux!$E:$E,U670)&amp;"/"&amp;INDEX(10_Lieux!$E:$E,V670)&amp;"/")</f>
        <v>/chauffeur-prive/aeroport-lyon-saint-exupery/lausanne/</v>
      </c>
      <c r="M670" s="14" t="str">
        <f aca="false">IFERROR(INDEX($L:$L,MATCH(B670&amp;"|"&amp;A670,$Z:$Z,0)),"—")</f>
        <v>/chauffeur-prive/lausanne/aeroport-lyon-saint-exupery/</v>
      </c>
      <c r="N670" s="14" t="str">
        <f aca="false">IF(LEN("Chauffeur privé "&amp;INDEX(10_Lieux!$J:$J,U670)&amp;" → "&amp;INDEX(10_Lieux!$J:$J,V670)&amp;" | 24h/24")&gt;60,"Chauffeur privé "&amp;INDEX(10_Lieux!$J:$J,U670)&amp;" → "&amp;INDEX(10_Lieux!$J:$J,V670),"Chauffeur privé "&amp;INDEX(10_Lieux!$J:$J,U670)&amp;" → "&amp;INDEX(10_Lieux!$J:$J,V670)&amp;" | 24h/24")</f>
        <v>Chauffeur privé Aéroport Lyon-Saint-Exupéry → Lausanne</v>
      </c>
      <c r="O670" s="14" t="n">
        <f aca="false">LEN(N670)</f>
        <v>54</v>
      </c>
      <c r="P670" s="14" t="str">
        <f aca="false">"Chauffeur privé "&amp;INDEX(10_Lieux!$K:$K,U670)&amp;" vers "&amp;INDEX(10_Lieux!$L:$L,V670)</f>
        <v>Chauffeur privé de l'aéroport Lyon-Saint-Exupéry vers Lausanne</v>
      </c>
      <c r="Q670" s="14" t="str">
        <f aca="false">"Chauffeur privé "&amp;INDEX(10_Lieux!$K:$K,U670)&amp;" vers "&amp;INDEX(10_Lieux!$L:$L,V670)&amp;" : env. "&amp;I670&amp;" km, "&amp;J670&amp;" de route. Devis personnalisé, standard 24h/24 et 7j/7."</f>
        <v>Chauffeur privé de l'aéroport Lyon-Saint-Exupéry vers Lausanne : env. 186 km, 2 h de route. Devis personnalisé, standard 24h/24 et 7j/7.</v>
      </c>
      <c r="R670" s="14" t="n">
        <f aca="false">LEN(Q670)</f>
        <v>136</v>
      </c>
      <c r="S670" s="14" t="str">
        <f aca="false">INDEX(10_Lieux!$C:$C,U670)</f>
        <v>France</v>
      </c>
      <c r="T670" s="14" t="str">
        <f aca="false">INDEX(10_Lieux!$C:$C,V670)</f>
        <v>Suisse</v>
      </c>
      <c r="U670" s="14" t="n">
        <f aca="false">MATCH(A670,10_Lieux!$A:$A,0)</f>
        <v>136</v>
      </c>
      <c r="V670" s="14" t="n">
        <f aca="false">MATCH(B670,10_Lieux!$A:$A,0)</f>
        <v>112</v>
      </c>
      <c r="W670" s="14" t="n">
        <f aca="false">ROUND(6371*2*ASIN(SQRT(SIN(RADIANS(INDEX(10_Lieux!$F:$F,V670)-INDEX(10_Lieux!$F:$F,U670))/2)^2+COS(RADIANS(INDEX(10_Lieux!$F:$F,U670)))*COS(RADIANS(INDEX(10_Lieux!$F:$F,V670)))*SIN(RADIANS(INDEX(10_Lieux!$G:$G,V670)-INDEX(10_Lieux!$G:$G,U670))/2)^2)),1)</f>
        <v>148.7</v>
      </c>
      <c r="X670" s="14" t="n">
        <f aca="false">ROUND(I670/IF(I670&lt;p_seuil_vitesse,p_vit_lente,p_vit_rapide)*60/15,0)*15</f>
        <v>120</v>
      </c>
      <c r="Y670" s="14" t="n">
        <f aca="false">MAX(IF(INDEX(10_Lieux!$B:$B,U670)&lt;&gt;"Ville",INDEX(10_Lieux!$I:$I,U670),0),IF(INDEX(10_Lieux!$B:$B,V670)&lt;&gt;"Ville",INDEX(10_Lieux!$I:$I,V670),0))</f>
        <v>500</v>
      </c>
      <c r="Z670" s="14" t="str">
        <f aca="false">A670&amp;"|"&amp;B670</f>
        <v>Lyon-Saint-Exupéry|Lausanne</v>
      </c>
      <c r="AA670" s="14" t="str">
        <f aca="false">IF(I670&lt;p_local,"Local",IF(I670&lt;p_vv_min,"Courte distance",IF(I670&lt;p_tres_long,"Longue distance","Très longue distance")))</f>
        <v>Longue distance</v>
      </c>
    </row>
    <row r="671" customFormat="false" ht="15" hidden="false" customHeight="true" outlineLevel="0" collapsed="false">
      <c r="A671" s="1" t="s">
        <v>154</v>
      </c>
      <c r="B671" s="1" t="s">
        <v>788</v>
      </c>
      <c r="C671" s="1" t="s">
        <v>35</v>
      </c>
      <c r="D671" s="1" t="s">
        <v>653</v>
      </c>
      <c r="E671" s="1" t="s">
        <v>820</v>
      </c>
      <c r="F671" s="14" t="s">
        <v>40</v>
      </c>
      <c r="G671" s="14" t="str">
        <f aca="false">IF(I671&lt;p_local,"Local → page infra",IF(H671&gt;=p_ph1,"Phase 1",IF(H671&gt;=p_ph2,"Phase 2","Phase 3")))</f>
        <v>Phase 1</v>
      </c>
      <c r="H671" s="14" t="n">
        <f aca="false">IF(I671&lt;p_local,0,IF(C671="Aéroport → Aéroport",p_pts_plein,IF(Y671&gt;0,IF(I671&lt;=Y671,p_pts_plein,IF(I671&lt;=p_mult2*Y671,p_pts_moyen,p_pts_r3)),IF(I671&gt;=p_vv_min,p_pts_plein,IF(I671&gt;=p_vv_moy,p_pts_moyen,p_pts_court))))+IF(INDEX(10_Lieux!$D:$D,U671)=1,p_prio1,p_prio2)+IF(INDEX(10_Lieux!$D:$D,V671)=1,p_prio1,p_prio2)+IF(K671="Oui",p_tf,0)+p_hub*((INDEX(10_Lieux!$H:$H,U671)="Hub")+(INDEX(10_Lieux!$H:$H,V671)="Hub"))+IF(OR(INDEX(10_Lieux!$H:$H,U671)="Premium",INDEX(10_Lieux!$H:$H,V671)="Premium"),p_prem,0))</f>
        <v>80</v>
      </c>
      <c r="I671" s="14" t="n">
        <f aca="false">ROUND(W671*p_facteur,0)</f>
        <v>186</v>
      </c>
      <c r="J671" s="14" t="str">
        <f aca="false">IF(X671&lt;60,X671&amp;" min",INT(X671/60)&amp;" h"&amp;IF(MOD(X671,60)=0,""," "&amp;TEXT(MOD(X671,60),"00")))</f>
        <v>2 h</v>
      </c>
      <c r="K671" s="14" t="str">
        <f aca="false">IF(S671&lt;&gt;T671,"Oui","Non")</f>
        <v>Oui</v>
      </c>
      <c r="L671" s="14" t="str">
        <f aca="false">IF(AND(INDEX(10_Lieux!$B:$B,U671)="Ville",INDEX(10_Lieux!$B:$B,V671)="Ville"),"/chauffeur-prive/"&amp;INDEX(10_Lieux!$E:$E,U671)&amp;"-"&amp;INDEX(10_Lieux!$E:$E,V671)&amp;"/","/chauffeur-prive/"&amp;INDEX(10_Lieux!$E:$E,U671)&amp;"/"&amp;INDEX(10_Lieux!$E:$E,V671)&amp;"/")</f>
        <v>/chauffeur-prive/lausanne/aeroport-lyon-saint-exupery/</v>
      </c>
      <c r="M671" s="14" t="str">
        <f aca="false">IFERROR(INDEX($L:$L,MATCH(B671&amp;"|"&amp;A671,$Z:$Z,0)),"—")</f>
        <v>/chauffeur-prive/aeroport-lyon-saint-exupery/lausanne/</v>
      </c>
      <c r="N671" s="14" t="str">
        <f aca="false">IF(LEN("Chauffeur privé "&amp;INDEX(10_Lieux!$J:$J,U671)&amp;" → "&amp;INDEX(10_Lieux!$J:$J,V671)&amp;" | 24h/24")&gt;60,"Chauffeur privé "&amp;INDEX(10_Lieux!$J:$J,U671)&amp;" → "&amp;INDEX(10_Lieux!$J:$J,V671),"Chauffeur privé "&amp;INDEX(10_Lieux!$J:$J,U671)&amp;" → "&amp;INDEX(10_Lieux!$J:$J,V671)&amp;" | 24h/24")</f>
        <v>Chauffeur privé Lausanne → Aéroport Lyon-Saint-Exupéry</v>
      </c>
      <c r="O671" s="14" t="n">
        <f aca="false">LEN(N671)</f>
        <v>54</v>
      </c>
      <c r="P671" s="14" t="str">
        <f aca="false">"Chauffeur privé "&amp;INDEX(10_Lieux!$K:$K,U671)&amp;" vers "&amp;INDEX(10_Lieux!$L:$L,V671)</f>
        <v>Chauffeur privé de Lausanne vers l'aéroport Lyon-Saint-Exupéry</v>
      </c>
      <c r="Q671" s="14" t="str">
        <f aca="false">"Chauffeur privé "&amp;INDEX(10_Lieux!$K:$K,U671)&amp;" vers "&amp;INDEX(10_Lieux!$L:$L,V671)&amp;" : env. "&amp;I671&amp;" km, "&amp;J671&amp;" de route. Devis personnalisé, standard 24h/24 et 7j/7."</f>
        <v>Chauffeur privé de Lausanne vers l'aéroport Lyon-Saint-Exupéry : env. 186 km, 2 h de route. Devis personnalisé, standard 24h/24 et 7j/7.</v>
      </c>
      <c r="R671" s="14" t="n">
        <f aca="false">LEN(Q671)</f>
        <v>136</v>
      </c>
      <c r="S671" s="14" t="str">
        <f aca="false">INDEX(10_Lieux!$C:$C,U671)</f>
        <v>Suisse</v>
      </c>
      <c r="T671" s="14" t="str">
        <f aca="false">INDEX(10_Lieux!$C:$C,V671)</f>
        <v>France</v>
      </c>
      <c r="U671" s="14" t="n">
        <f aca="false">MATCH(A671,10_Lieux!$A:$A,0)</f>
        <v>112</v>
      </c>
      <c r="V671" s="14" t="n">
        <f aca="false">MATCH(B671,10_Lieux!$A:$A,0)</f>
        <v>136</v>
      </c>
      <c r="W671" s="14" t="n">
        <f aca="false">ROUND(6371*2*ASIN(SQRT(SIN(RADIANS(INDEX(10_Lieux!$F:$F,V671)-INDEX(10_Lieux!$F:$F,U671))/2)^2+COS(RADIANS(INDEX(10_Lieux!$F:$F,U671)))*COS(RADIANS(INDEX(10_Lieux!$F:$F,V671)))*SIN(RADIANS(INDEX(10_Lieux!$G:$G,V671)-INDEX(10_Lieux!$G:$G,U671))/2)^2)),1)</f>
        <v>148.7</v>
      </c>
      <c r="X671" s="14" t="n">
        <f aca="false">ROUND(I671/IF(I671&lt;p_seuil_vitesse,p_vit_lente,p_vit_rapide)*60/15,0)*15</f>
        <v>120</v>
      </c>
      <c r="Y671" s="14" t="n">
        <f aca="false">MAX(IF(INDEX(10_Lieux!$B:$B,U671)&lt;&gt;"Ville",INDEX(10_Lieux!$I:$I,U671),0),IF(INDEX(10_Lieux!$B:$B,V671)&lt;&gt;"Ville",INDEX(10_Lieux!$I:$I,V671),0))</f>
        <v>500</v>
      </c>
      <c r="Z671" s="14" t="str">
        <f aca="false">A671&amp;"|"&amp;B671</f>
        <v>Lausanne|Lyon-Saint-Exupéry</v>
      </c>
      <c r="AA671" s="14" t="str">
        <f aca="false">IF(I671&lt;p_local,"Local",IF(I671&lt;p_vv_min,"Courte distance",IF(I671&lt;p_tres_long,"Longue distance","Très longue distance")))</f>
        <v>Longue distance</v>
      </c>
    </row>
    <row r="672" customFormat="false" ht="15" hidden="false" customHeight="true" outlineLevel="0" collapsed="false">
      <c r="A672" s="1" t="s">
        <v>788</v>
      </c>
      <c r="B672" s="1" t="s">
        <v>156</v>
      </c>
      <c r="C672" s="1" t="s">
        <v>34</v>
      </c>
      <c r="D672" s="1" t="s">
        <v>653</v>
      </c>
      <c r="E672" s="1" t="s">
        <v>821</v>
      </c>
      <c r="F672" s="14" t="s">
        <v>40</v>
      </c>
      <c r="G672" s="14" t="str">
        <f aca="false">IF(I672&lt;p_local,"Local → page infra",IF(H672&gt;=p_ph1,"Phase 1",IF(H672&gt;=p_ph2,"Phase 2","Phase 3")))</f>
        <v>Phase 2</v>
      </c>
      <c r="H672" s="14" t="n">
        <f aca="false">IF(I672&lt;p_local,0,IF(C672="Aéroport → Aéroport",p_pts_plein,IF(Y672&gt;0,IF(I672&lt;=Y672,p_pts_plein,IF(I672&lt;=p_mult2*Y672,p_pts_moyen,p_pts_r3)),IF(I672&gt;=p_vv_min,p_pts_plein,IF(I672&gt;=p_vv_moy,p_pts_moyen,p_pts_court))))+IF(INDEX(10_Lieux!$D:$D,U672)=1,p_prio1,p_prio2)+IF(INDEX(10_Lieux!$D:$D,V672)=1,p_prio1,p_prio2)+IF(K672="Oui",p_tf,0)+p_hub*((INDEX(10_Lieux!$H:$H,U672)="Hub")+(INDEX(10_Lieux!$H:$H,V672)="Hub"))+IF(OR(INDEX(10_Lieux!$H:$H,U672)="Premium",INDEX(10_Lieux!$H:$H,V672)="Premium"),p_prem,0))</f>
        <v>75</v>
      </c>
      <c r="I672" s="14" t="n">
        <f aca="false">ROUND(W672*p_facteur,0)</f>
        <v>715</v>
      </c>
      <c r="J672" s="14" t="str">
        <f aca="false">IF(X672&lt;60,X672&amp;" min",INT(X672/60)&amp;" h"&amp;IF(MOD(X672,60)=0,""," "&amp;TEXT(MOD(X672,60),"00")))</f>
        <v>7 h 30</v>
      </c>
      <c r="K672" s="14" t="str">
        <f aca="false">IF(S672&lt;&gt;T672,"Oui","Non")</f>
        <v>Oui</v>
      </c>
      <c r="L672" s="14" t="str">
        <f aca="false">IF(AND(INDEX(10_Lieux!$B:$B,U672)="Ville",INDEX(10_Lieux!$B:$B,V672)="Ville"),"/chauffeur-prive/"&amp;INDEX(10_Lieux!$E:$E,U672)&amp;"-"&amp;INDEX(10_Lieux!$E:$E,V672)&amp;"/","/chauffeur-prive/"&amp;INDEX(10_Lieux!$E:$E,U672)&amp;"/"&amp;INDEX(10_Lieux!$E:$E,V672)&amp;"/")</f>
        <v>/chauffeur-prive/aeroport-lyon-saint-exupery/bruxelles/</v>
      </c>
      <c r="M672" s="14" t="str">
        <f aca="false">IFERROR(INDEX($L:$L,MATCH(B672&amp;"|"&amp;A672,$Z:$Z,0)),"—")</f>
        <v>/chauffeur-prive/bruxelles/aeroport-lyon-saint-exupery/</v>
      </c>
      <c r="N672" s="14" t="str">
        <f aca="false">IF(LEN("Chauffeur privé "&amp;INDEX(10_Lieux!$J:$J,U672)&amp;" → "&amp;INDEX(10_Lieux!$J:$J,V672)&amp;" | 24h/24")&gt;60,"Chauffeur privé "&amp;INDEX(10_Lieux!$J:$J,U672)&amp;" → "&amp;INDEX(10_Lieux!$J:$J,V672),"Chauffeur privé "&amp;INDEX(10_Lieux!$J:$J,U672)&amp;" → "&amp;INDEX(10_Lieux!$J:$J,V672)&amp;" | 24h/24")</f>
        <v>Chauffeur privé Aéroport Lyon-Saint-Exupéry → Bruxelles</v>
      </c>
      <c r="O672" s="14" t="n">
        <f aca="false">LEN(N672)</f>
        <v>55</v>
      </c>
      <c r="P672" s="14" t="str">
        <f aca="false">"Chauffeur privé "&amp;INDEX(10_Lieux!$K:$K,U672)&amp;" vers "&amp;INDEX(10_Lieux!$L:$L,V672)</f>
        <v>Chauffeur privé de l'aéroport Lyon-Saint-Exupéry vers Bruxelles</v>
      </c>
      <c r="Q672" s="14" t="str">
        <f aca="false">"Chauffeur privé "&amp;INDEX(10_Lieux!$K:$K,U672)&amp;" vers "&amp;INDEX(10_Lieux!$L:$L,V672)&amp;" : env. "&amp;I672&amp;" km, "&amp;J672&amp;" de route. Devis personnalisé, standard 24h/24 et 7j/7."</f>
        <v>Chauffeur privé de l'aéroport Lyon-Saint-Exupéry vers Bruxelles : env. 715 km, 7 h 30 de route. Devis personnalisé, standard 24h/24 et 7j/7.</v>
      </c>
      <c r="R672" s="14" t="n">
        <f aca="false">LEN(Q672)</f>
        <v>140</v>
      </c>
      <c r="S672" s="14" t="str">
        <f aca="false">INDEX(10_Lieux!$C:$C,U672)</f>
        <v>France</v>
      </c>
      <c r="T672" s="14" t="str">
        <f aca="false">INDEX(10_Lieux!$C:$C,V672)</f>
        <v>Belgique</v>
      </c>
      <c r="U672" s="14" t="n">
        <f aca="false">MATCH(A672,10_Lieux!$A:$A,0)</f>
        <v>136</v>
      </c>
      <c r="V672" s="14" t="n">
        <f aca="false">MATCH(B672,10_Lieux!$A:$A,0)</f>
        <v>93</v>
      </c>
      <c r="W672" s="14" t="n">
        <f aca="false">ROUND(6371*2*ASIN(SQRT(SIN(RADIANS(INDEX(10_Lieux!$F:$F,V672)-INDEX(10_Lieux!$F:$F,U672))/2)^2+COS(RADIANS(INDEX(10_Lieux!$F:$F,U672)))*COS(RADIANS(INDEX(10_Lieux!$F:$F,V672)))*SIN(RADIANS(INDEX(10_Lieux!$G:$G,V672)-INDEX(10_Lieux!$G:$G,U672))/2)^2)),1)</f>
        <v>571.9</v>
      </c>
      <c r="X672" s="14" t="n">
        <f aca="false">ROUND(I672/IF(I672&lt;p_seuil_vitesse,p_vit_lente,p_vit_rapide)*60/15,0)*15</f>
        <v>450</v>
      </c>
      <c r="Y672" s="14" t="n">
        <f aca="false">MAX(IF(INDEX(10_Lieux!$B:$B,U672)&lt;&gt;"Ville",INDEX(10_Lieux!$I:$I,U672),0),IF(INDEX(10_Lieux!$B:$B,V672)&lt;&gt;"Ville",INDEX(10_Lieux!$I:$I,V672),0))</f>
        <v>500</v>
      </c>
      <c r="Z672" s="14" t="str">
        <f aca="false">A672&amp;"|"&amp;B672</f>
        <v>Lyon-Saint-Exupéry|Bruxelles</v>
      </c>
      <c r="AA672" s="14" t="str">
        <f aca="false">IF(I672&lt;p_local,"Local",IF(I672&lt;p_vv_min,"Courte distance",IF(I672&lt;p_tres_long,"Longue distance","Très longue distance")))</f>
        <v>Très longue distance</v>
      </c>
    </row>
    <row r="673" customFormat="false" ht="15" hidden="false" customHeight="true" outlineLevel="0" collapsed="false">
      <c r="A673" s="1" t="s">
        <v>156</v>
      </c>
      <c r="B673" s="1" t="s">
        <v>788</v>
      </c>
      <c r="C673" s="1" t="s">
        <v>35</v>
      </c>
      <c r="D673" s="1" t="s">
        <v>653</v>
      </c>
      <c r="E673" s="1" t="s">
        <v>822</v>
      </c>
      <c r="F673" s="14" t="s">
        <v>40</v>
      </c>
      <c r="G673" s="14" t="str">
        <f aca="false">IF(I673&lt;p_local,"Local → page infra",IF(H673&gt;=p_ph1,"Phase 1",IF(H673&gt;=p_ph2,"Phase 2","Phase 3")))</f>
        <v>Phase 2</v>
      </c>
      <c r="H673" s="14" t="n">
        <f aca="false">IF(I673&lt;p_local,0,IF(C673="Aéroport → Aéroport",p_pts_plein,IF(Y673&gt;0,IF(I673&lt;=Y673,p_pts_plein,IF(I673&lt;=p_mult2*Y673,p_pts_moyen,p_pts_r3)),IF(I673&gt;=p_vv_min,p_pts_plein,IF(I673&gt;=p_vv_moy,p_pts_moyen,p_pts_court))))+IF(INDEX(10_Lieux!$D:$D,U673)=1,p_prio1,p_prio2)+IF(INDEX(10_Lieux!$D:$D,V673)=1,p_prio1,p_prio2)+IF(K673="Oui",p_tf,0)+p_hub*((INDEX(10_Lieux!$H:$H,U673)="Hub")+(INDEX(10_Lieux!$H:$H,V673)="Hub"))+IF(OR(INDEX(10_Lieux!$H:$H,U673)="Premium",INDEX(10_Lieux!$H:$H,V673)="Premium"),p_prem,0))</f>
        <v>75</v>
      </c>
      <c r="I673" s="14" t="n">
        <f aca="false">ROUND(W673*p_facteur,0)</f>
        <v>715</v>
      </c>
      <c r="J673" s="14" t="str">
        <f aca="false">IF(X673&lt;60,X673&amp;" min",INT(X673/60)&amp;" h"&amp;IF(MOD(X673,60)=0,""," "&amp;TEXT(MOD(X673,60),"00")))</f>
        <v>7 h 30</v>
      </c>
      <c r="K673" s="14" t="str">
        <f aca="false">IF(S673&lt;&gt;T673,"Oui","Non")</f>
        <v>Oui</v>
      </c>
      <c r="L673" s="14" t="str">
        <f aca="false">IF(AND(INDEX(10_Lieux!$B:$B,U673)="Ville",INDEX(10_Lieux!$B:$B,V673)="Ville"),"/chauffeur-prive/"&amp;INDEX(10_Lieux!$E:$E,U673)&amp;"-"&amp;INDEX(10_Lieux!$E:$E,V673)&amp;"/","/chauffeur-prive/"&amp;INDEX(10_Lieux!$E:$E,U673)&amp;"/"&amp;INDEX(10_Lieux!$E:$E,V673)&amp;"/")</f>
        <v>/chauffeur-prive/bruxelles/aeroport-lyon-saint-exupery/</v>
      </c>
      <c r="M673" s="14" t="str">
        <f aca="false">IFERROR(INDEX($L:$L,MATCH(B673&amp;"|"&amp;A673,$Z:$Z,0)),"—")</f>
        <v>/chauffeur-prive/aeroport-lyon-saint-exupery/bruxelles/</v>
      </c>
      <c r="N673" s="14" t="str">
        <f aca="false">IF(LEN("Chauffeur privé "&amp;INDEX(10_Lieux!$J:$J,U673)&amp;" → "&amp;INDEX(10_Lieux!$J:$J,V673)&amp;" | 24h/24")&gt;60,"Chauffeur privé "&amp;INDEX(10_Lieux!$J:$J,U673)&amp;" → "&amp;INDEX(10_Lieux!$J:$J,V673),"Chauffeur privé "&amp;INDEX(10_Lieux!$J:$J,U673)&amp;" → "&amp;INDEX(10_Lieux!$J:$J,V673)&amp;" | 24h/24")</f>
        <v>Chauffeur privé Bruxelles → Aéroport Lyon-Saint-Exupéry</v>
      </c>
      <c r="O673" s="14" t="n">
        <f aca="false">LEN(N673)</f>
        <v>55</v>
      </c>
      <c r="P673" s="14" t="str">
        <f aca="false">"Chauffeur privé "&amp;INDEX(10_Lieux!$K:$K,U673)&amp;" vers "&amp;INDEX(10_Lieux!$L:$L,V673)</f>
        <v>Chauffeur privé de Bruxelles vers l'aéroport Lyon-Saint-Exupéry</v>
      </c>
      <c r="Q673" s="14" t="str">
        <f aca="false">"Chauffeur privé "&amp;INDEX(10_Lieux!$K:$K,U673)&amp;" vers "&amp;INDEX(10_Lieux!$L:$L,V673)&amp;" : env. "&amp;I673&amp;" km, "&amp;J673&amp;" de route. Devis personnalisé, standard 24h/24 et 7j/7."</f>
        <v>Chauffeur privé de Bruxelles vers l'aéroport Lyon-Saint-Exupéry : env. 715 km, 7 h 30 de route. Devis personnalisé, standard 24h/24 et 7j/7.</v>
      </c>
      <c r="R673" s="14" t="n">
        <f aca="false">LEN(Q673)</f>
        <v>140</v>
      </c>
      <c r="S673" s="14" t="str">
        <f aca="false">INDEX(10_Lieux!$C:$C,U673)</f>
        <v>Belgique</v>
      </c>
      <c r="T673" s="14" t="str">
        <f aca="false">INDEX(10_Lieux!$C:$C,V673)</f>
        <v>France</v>
      </c>
      <c r="U673" s="14" t="n">
        <f aca="false">MATCH(A673,10_Lieux!$A:$A,0)</f>
        <v>93</v>
      </c>
      <c r="V673" s="14" t="n">
        <f aca="false">MATCH(B673,10_Lieux!$A:$A,0)</f>
        <v>136</v>
      </c>
      <c r="W673" s="14" t="n">
        <f aca="false">ROUND(6371*2*ASIN(SQRT(SIN(RADIANS(INDEX(10_Lieux!$F:$F,V673)-INDEX(10_Lieux!$F:$F,U673))/2)^2+COS(RADIANS(INDEX(10_Lieux!$F:$F,U673)))*COS(RADIANS(INDEX(10_Lieux!$F:$F,V673)))*SIN(RADIANS(INDEX(10_Lieux!$G:$G,V673)-INDEX(10_Lieux!$G:$G,U673))/2)^2)),1)</f>
        <v>571.9</v>
      </c>
      <c r="X673" s="14" t="n">
        <f aca="false">ROUND(I673/IF(I673&lt;p_seuil_vitesse,p_vit_lente,p_vit_rapide)*60/15,0)*15</f>
        <v>450</v>
      </c>
      <c r="Y673" s="14" t="n">
        <f aca="false">MAX(IF(INDEX(10_Lieux!$B:$B,U673)&lt;&gt;"Ville",INDEX(10_Lieux!$I:$I,U673),0),IF(INDEX(10_Lieux!$B:$B,V673)&lt;&gt;"Ville",INDEX(10_Lieux!$I:$I,V673),0))</f>
        <v>500</v>
      </c>
      <c r="Z673" s="14" t="str">
        <f aca="false">A673&amp;"|"&amp;B673</f>
        <v>Bruxelles|Lyon-Saint-Exupéry</v>
      </c>
      <c r="AA673" s="14" t="str">
        <f aca="false">IF(I673&lt;p_local,"Local",IF(I673&lt;p_vv_min,"Courte distance",IF(I673&lt;p_tres_long,"Longue distance","Très longue distance")))</f>
        <v>Très longue distance</v>
      </c>
    </row>
    <row r="674" customFormat="false" ht="15" hidden="false" customHeight="true" outlineLevel="0" collapsed="false">
      <c r="A674" s="1" t="s">
        <v>788</v>
      </c>
      <c r="B674" s="1" t="s">
        <v>158</v>
      </c>
      <c r="C674" s="1" t="s">
        <v>34</v>
      </c>
      <c r="D674" s="1" t="s">
        <v>653</v>
      </c>
      <c r="E674" s="1" t="s">
        <v>823</v>
      </c>
      <c r="F674" s="14" t="s">
        <v>40</v>
      </c>
      <c r="G674" s="14" t="str">
        <f aca="false">IF(I674&lt;p_local,"Local → page infra",IF(H674&gt;=p_ph1,"Phase 1",IF(H674&gt;=p_ph2,"Phase 2","Phase 3")))</f>
        <v>Phase 2</v>
      </c>
      <c r="H674" s="14" t="n">
        <f aca="false">IF(I674&lt;p_local,0,IF(C674="Aéroport → Aéroport",p_pts_plein,IF(Y674&gt;0,IF(I674&lt;=Y674,p_pts_plein,IF(I674&lt;=p_mult2*Y674,p_pts_moyen,p_pts_r3)),IF(I674&gt;=p_vv_min,p_pts_plein,IF(I674&gt;=p_vv_moy,p_pts_moyen,p_pts_court))))+IF(INDEX(10_Lieux!$D:$D,U674)=1,p_prio1,p_prio2)+IF(INDEX(10_Lieux!$D:$D,V674)=1,p_prio1,p_prio2)+IF(K674="Oui",p_tf,0)+p_hub*((INDEX(10_Lieux!$H:$H,U674)="Hub")+(INDEX(10_Lieux!$H:$H,V674)="Hub"))+IF(OR(INDEX(10_Lieux!$H:$H,U674)="Premium",INDEX(10_Lieux!$H:$H,V674)="Premium"),p_prem,0))</f>
        <v>65</v>
      </c>
      <c r="I674" s="14" t="n">
        <f aca="false">ROUND(W674*p_facteur,0)</f>
        <v>684</v>
      </c>
      <c r="J674" s="14" t="str">
        <f aca="false">IF(X674&lt;60,X674&amp;" min",INT(X674/60)&amp;" h"&amp;IF(MOD(X674,60)=0,""," "&amp;TEXT(MOD(X674,60),"00")))</f>
        <v>7 h 15</v>
      </c>
      <c r="K674" s="14" t="str">
        <f aca="false">IF(S674&lt;&gt;T674,"Oui","Non")</f>
        <v>Oui</v>
      </c>
      <c r="L674" s="14" t="str">
        <f aca="false">IF(AND(INDEX(10_Lieux!$B:$B,U674)="Ville",INDEX(10_Lieux!$B:$B,V674)="Ville"),"/chauffeur-prive/"&amp;INDEX(10_Lieux!$E:$E,U674)&amp;"-"&amp;INDEX(10_Lieux!$E:$E,V674)&amp;"/","/chauffeur-prive/"&amp;INDEX(10_Lieux!$E:$E,U674)&amp;"/"&amp;INDEX(10_Lieux!$E:$E,V674)&amp;"/")</f>
        <v>/chauffeur-prive/aeroport-lyon-saint-exupery/liege/</v>
      </c>
      <c r="M674" s="14" t="str">
        <f aca="false">IFERROR(INDEX($L:$L,MATCH(B674&amp;"|"&amp;A674,$Z:$Z,0)),"—")</f>
        <v>/chauffeur-prive/liege/aeroport-lyon-saint-exupery/</v>
      </c>
      <c r="N674" s="14" t="str">
        <f aca="false">IF(LEN("Chauffeur privé "&amp;INDEX(10_Lieux!$J:$J,U674)&amp;" → "&amp;INDEX(10_Lieux!$J:$J,V674)&amp;" | 24h/24")&gt;60,"Chauffeur privé "&amp;INDEX(10_Lieux!$J:$J,U674)&amp;" → "&amp;INDEX(10_Lieux!$J:$J,V674),"Chauffeur privé "&amp;INDEX(10_Lieux!$J:$J,U674)&amp;" → "&amp;INDEX(10_Lieux!$J:$J,V674)&amp;" | 24h/24")</f>
        <v>Chauffeur privé Aéroport Lyon-Saint-Exupéry → Liège | 24h/24</v>
      </c>
      <c r="O674" s="14" t="n">
        <f aca="false">LEN(N674)</f>
        <v>60</v>
      </c>
      <c r="P674" s="14" t="str">
        <f aca="false">"Chauffeur privé "&amp;INDEX(10_Lieux!$K:$K,U674)&amp;" vers "&amp;INDEX(10_Lieux!$L:$L,V674)</f>
        <v>Chauffeur privé de l'aéroport Lyon-Saint-Exupéry vers Liège</v>
      </c>
      <c r="Q674" s="14" t="str">
        <f aca="false">"Chauffeur privé "&amp;INDEX(10_Lieux!$K:$K,U674)&amp;" vers "&amp;INDEX(10_Lieux!$L:$L,V674)&amp;" : env. "&amp;I674&amp;" km, "&amp;J674&amp;" de route. Devis personnalisé, standard 24h/24 et 7j/7."</f>
        <v>Chauffeur privé de l'aéroport Lyon-Saint-Exupéry vers Liège : env. 684 km, 7 h 15 de route. Devis personnalisé, standard 24h/24 et 7j/7.</v>
      </c>
      <c r="R674" s="14" t="n">
        <f aca="false">LEN(Q674)</f>
        <v>136</v>
      </c>
      <c r="S674" s="14" t="str">
        <f aca="false">INDEX(10_Lieux!$C:$C,U674)</f>
        <v>France</v>
      </c>
      <c r="T674" s="14" t="str">
        <f aca="false">INDEX(10_Lieux!$C:$C,V674)</f>
        <v>Belgique</v>
      </c>
      <c r="U674" s="14" t="n">
        <f aca="false">MATCH(A674,10_Lieux!$A:$A,0)</f>
        <v>136</v>
      </c>
      <c r="V674" s="14" t="n">
        <f aca="false">MATCH(B674,10_Lieux!$A:$A,0)</f>
        <v>94</v>
      </c>
      <c r="W674" s="14" t="n">
        <f aca="false">ROUND(6371*2*ASIN(SQRT(SIN(RADIANS(INDEX(10_Lieux!$F:$F,V674)-INDEX(10_Lieux!$F:$F,U674))/2)^2+COS(RADIANS(INDEX(10_Lieux!$F:$F,U674)))*COS(RADIANS(INDEX(10_Lieux!$F:$F,V674)))*SIN(RADIANS(INDEX(10_Lieux!$G:$G,V674)-INDEX(10_Lieux!$G:$G,U674))/2)^2)),1)</f>
        <v>546.8</v>
      </c>
      <c r="X674" s="14" t="n">
        <f aca="false">ROUND(I674/IF(I674&lt;p_seuil_vitesse,p_vit_lente,p_vit_rapide)*60/15,0)*15</f>
        <v>435</v>
      </c>
      <c r="Y674" s="14" t="n">
        <f aca="false">MAX(IF(INDEX(10_Lieux!$B:$B,U674)&lt;&gt;"Ville",INDEX(10_Lieux!$I:$I,U674),0),IF(INDEX(10_Lieux!$B:$B,V674)&lt;&gt;"Ville",INDEX(10_Lieux!$I:$I,V674),0))</f>
        <v>500</v>
      </c>
      <c r="Z674" s="14" t="str">
        <f aca="false">A674&amp;"|"&amp;B674</f>
        <v>Lyon-Saint-Exupéry|Liège</v>
      </c>
      <c r="AA674" s="14" t="str">
        <f aca="false">IF(I674&lt;p_local,"Local",IF(I674&lt;p_vv_min,"Courte distance",IF(I674&lt;p_tres_long,"Longue distance","Très longue distance")))</f>
        <v>Longue distance</v>
      </c>
    </row>
    <row r="675" customFormat="false" ht="15" hidden="false" customHeight="true" outlineLevel="0" collapsed="false">
      <c r="A675" s="1" t="s">
        <v>158</v>
      </c>
      <c r="B675" s="1" t="s">
        <v>788</v>
      </c>
      <c r="C675" s="1" t="s">
        <v>35</v>
      </c>
      <c r="D675" s="1" t="s">
        <v>653</v>
      </c>
      <c r="E675" s="1" t="s">
        <v>824</v>
      </c>
      <c r="F675" s="14" t="s">
        <v>40</v>
      </c>
      <c r="G675" s="14" t="str">
        <f aca="false">IF(I675&lt;p_local,"Local → page infra",IF(H675&gt;=p_ph1,"Phase 1",IF(H675&gt;=p_ph2,"Phase 2","Phase 3")))</f>
        <v>Phase 2</v>
      </c>
      <c r="H675" s="14" t="n">
        <f aca="false">IF(I675&lt;p_local,0,IF(C675="Aéroport → Aéroport",p_pts_plein,IF(Y675&gt;0,IF(I675&lt;=Y675,p_pts_plein,IF(I675&lt;=p_mult2*Y675,p_pts_moyen,p_pts_r3)),IF(I675&gt;=p_vv_min,p_pts_plein,IF(I675&gt;=p_vv_moy,p_pts_moyen,p_pts_court))))+IF(INDEX(10_Lieux!$D:$D,U675)=1,p_prio1,p_prio2)+IF(INDEX(10_Lieux!$D:$D,V675)=1,p_prio1,p_prio2)+IF(K675="Oui",p_tf,0)+p_hub*((INDEX(10_Lieux!$H:$H,U675)="Hub")+(INDEX(10_Lieux!$H:$H,V675)="Hub"))+IF(OR(INDEX(10_Lieux!$H:$H,U675)="Premium",INDEX(10_Lieux!$H:$H,V675)="Premium"),p_prem,0))</f>
        <v>65</v>
      </c>
      <c r="I675" s="14" t="n">
        <f aca="false">ROUND(W675*p_facteur,0)</f>
        <v>684</v>
      </c>
      <c r="J675" s="14" t="str">
        <f aca="false">IF(X675&lt;60,X675&amp;" min",INT(X675/60)&amp;" h"&amp;IF(MOD(X675,60)=0,""," "&amp;TEXT(MOD(X675,60),"00")))</f>
        <v>7 h 15</v>
      </c>
      <c r="K675" s="14" t="str">
        <f aca="false">IF(S675&lt;&gt;T675,"Oui","Non")</f>
        <v>Oui</v>
      </c>
      <c r="L675" s="14" t="str">
        <f aca="false">IF(AND(INDEX(10_Lieux!$B:$B,U675)="Ville",INDEX(10_Lieux!$B:$B,V675)="Ville"),"/chauffeur-prive/"&amp;INDEX(10_Lieux!$E:$E,U675)&amp;"-"&amp;INDEX(10_Lieux!$E:$E,V675)&amp;"/","/chauffeur-prive/"&amp;INDEX(10_Lieux!$E:$E,U675)&amp;"/"&amp;INDEX(10_Lieux!$E:$E,V675)&amp;"/")</f>
        <v>/chauffeur-prive/liege/aeroport-lyon-saint-exupery/</v>
      </c>
      <c r="M675" s="14" t="str">
        <f aca="false">IFERROR(INDEX($L:$L,MATCH(B675&amp;"|"&amp;A675,$Z:$Z,0)),"—")</f>
        <v>/chauffeur-prive/aeroport-lyon-saint-exupery/liege/</v>
      </c>
      <c r="N675" s="14" t="str">
        <f aca="false">IF(LEN("Chauffeur privé "&amp;INDEX(10_Lieux!$J:$J,U675)&amp;" → "&amp;INDEX(10_Lieux!$J:$J,V675)&amp;" | 24h/24")&gt;60,"Chauffeur privé "&amp;INDEX(10_Lieux!$J:$J,U675)&amp;" → "&amp;INDEX(10_Lieux!$J:$J,V675),"Chauffeur privé "&amp;INDEX(10_Lieux!$J:$J,U675)&amp;" → "&amp;INDEX(10_Lieux!$J:$J,V675)&amp;" | 24h/24")</f>
        <v>Chauffeur privé Liège → Aéroport Lyon-Saint-Exupéry | 24h/24</v>
      </c>
      <c r="O675" s="14" t="n">
        <f aca="false">LEN(N675)</f>
        <v>60</v>
      </c>
      <c r="P675" s="14" t="str">
        <f aca="false">"Chauffeur privé "&amp;INDEX(10_Lieux!$K:$K,U675)&amp;" vers "&amp;INDEX(10_Lieux!$L:$L,V675)</f>
        <v>Chauffeur privé de Liège vers l'aéroport Lyon-Saint-Exupéry</v>
      </c>
      <c r="Q675" s="14" t="str">
        <f aca="false">"Chauffeur privé "&amp;INDEX(10_Lieux!$K:$K,U675)&amp;" vers "&amp;INDEX(10_Lieux!$L:$L,V675)&amp;" : env. "&amp;I675&amp;" km, "&amp;J675&amp;" de route. Devis personnalisé, standard 24h/24 et 7j/7."</f>
        <v>Chauffeur privé de Liège vers l'aéroport Lyon-Saint-Exupéry : env. 684 km, 7 h 15 de route. Devis personnalisé, standard 24h/24 et 7j/7.</v>
      </c>
      <c r="R675" s="14" t="n">
        <f aca="false">LEN(Q675)</f>
        <v>136</v>
      </c>
      <c r="S675" s="14" t="str">
        <f aca="false">INDEX(10_Lieux!$C:$C,U675)</f>
        <v>Belgique</v>
      </c>
      <c r="T675" s="14" t="str">
        <f aca="false">INDEX(10_Lieux!$C:$C,V675)</f>
        <v>France</v>
      </c>
      <c r="U675" s="14" t="n">
        <f aca="false">MATCH(A675,10_Lieux!$A:$A,0)</f>
        <v>94</v>
      </c>
      <c r="V675" s="14" t="n">
        <f aca="false">MATCH(B675,10_Lieux!$A:$A,0)</f>
        <v>136</v>
      </c>
      <c r="W675" s="14" t="n">
        <f aca="false">ROUND(6371*2*ASIN(SQRT(SIN(RADIANS(INDEX(10_Lieux!$F:$F,V675)-INDEX(10_Lieux!$F:$F,U675))/2)^2+COS(RADIANS(INDEX(10_Lieux!$F:$F,U675)))*COS(RADIANS(INDEX(10_Lieux!$F:$F,V675)))*SIN(RADIANS(INDEX(10_Lieux!$G:$G,V675)-INDEX(10_Lieux!$G:$G,U675))/2)^2)),1)</f>
        <v>546.8</v>
      </c>
      <c r="X675" s="14" t="n">
        <f aca="false">ROUND(I675/IF(I675&lt;p_seuil_vitesse,p_vit_lente,p_vit_rapide)*60/15,0)*15</f>
        <v>435</v>
      </c>
      <c r="Y675" s="14" t="n">
        <f aca="false">MAX(IF(INDEX(10_Lieux!$B:$B,U675)&lt;&gt;"Ville",INDEX(10_Lieux!$I:$I,U675),0),IF(INDEX(10_Lieux!$B:$B,V675)&lt;&gt;"Ville",INDEX(10_Lieux!$I:$I,V675),0))</f>
        <v>500</v>
      </c>
      <c r="Z675" s="14" t="str">
        <f aca="false">A675&amp;"|"&amp;B675</f>
        <v>Liège|Lyon-Saint-Exupéry</v>
      </c>
      <c r="AA675" s="14" t="str">
        <f aca="false">IF(I675&lt;p_local,"Local",IF(I675&lt;p_vv_min,"Courte distance",IF(I675&lt;p_tres_long,"Longue distance","Très longue distance")))</f>
        <v>Longue distance</v>
      </c>
    </row>
    <row r="676" customFormat="false" ht="15" hidden="false" customHeight="true" outlineLevel="0" collapsed="false">
      <c r="A676" s="1" t="s">
        <v>788</v>
      </c>
      <c r="B676" s="1" t="s">
        <v>160</v>
      </c>
      <c r="C676" s="1" t="s">
        <v>34</v>
      </c>
      <c r="D676" s="1" t="s">
        <v>653</v>
      </c>
      <c r="E676" s="1" t="s">
        <v>825</v>
      </c>
      <c r="F676" s="14" t="s">
        <v>40</v>
      </c>
      <c r="G676" s="14" t="str">
        <f aca="false">IF(I676&lt;p_local,"Local → page infra",IF(H676&gt;=p_ph1,"Phase 1",IF(H676&gt;=p_ph2,"Phase 2","Phase 3")))</f>
        <v>Phase 2</v>
      </c>
      <c r="H676" s="14" t="n">
        <f aca="false">IF(I676&lt;p_local,0,IF(C676="Aéroport → Aéroport",p_pts_plein,IF(Y676&gt;0,IF(I676&lt;=Y676,p_pts_plein,IF(I676&lt;=p_mult2*Y676,p_pts_moyen,p_pts_r3)),IF(I676&gt;=p_vv_min,p_pts_plein,IF(I676&gt;=p_vv_moy,p_pts_moyen,p_pts_court))))+IF(INDEX(10_Lieux!$D:$D,U676)=1,p_prio1,p_prio2)+IF(INDEX(10_Lieux!$D:$D,V676)=1,p_prio1,p_prio2)+IF(K676="Oui",p_tf,0)+p_hub*((INDEX(10_Lieux!$H:$H,U676)="Hub")+(INDEX(10_Lieux!$H:$H,V676)="Hub"))+IF(OR(INDEX(10_Lieux!$H:$H,U676)="Premium",INDEX(10_Lieux!$H:$H,V676)="Premium"),p_prem,0))</f>
        <v>65</v>
      </c>
      <c r="I676" s="14" t="n">
        <f aca="false">ROUND(W676*p_facteur,0)</f>
        <v>654</v>
      </c>
      <c r="J676" s="14" t="str">
        <f aca="false">IF(X676&lt;60,X676&amp;" min",INT(X676/60)&amp;" h"&amp;IF(MOD(X676,60)=0,""," "&amp;TEXT(MOD(X676,60),"00")))</f>
        <v>7 h</v>
      </c>
      <c r="K676" s="14" t="str">
        <f aca="false">IF(S676&lt;&gt;T676,"Oui","Non")</f>
        <v>Oui</v>
      </c>
      <c r="L676" s="14" t="str">
        <f aca="false">IF(AND(INDEX(10_Lieux!$B:$B,U676)="Ville",INDEX(10_Lieux!$B:$B,V676)="Ville"),"/chauffeur-prive/"&amp;INDEX(10_Lieux!$E:$E,U676)&amp;"-"&amp;INDEX(10_Lieux!$E:$E,V676)&amp;"/","/chauffeur-prive/"&amp;INDEX(10_Lieux!$E:$E,U676)&amp;"/"&amp;INDEX(10_Lieux!$E:$E,V676)&amp;"/")</f>
        <v>/chauffeur-prive/aeroport-lyon-saint-exupery/charleroi/</v>
      </c>
      <c r="M676" s="14" t="str">
        <f aca="false">IFERROR(INDEX($L:$L,MATCH(B676&amp;"|"&amp;A676,$Z:$Z,0)),"—")</f>
        <v>/chauffeur-prive/charleroi/aeroport-lyon-saint-exupery/</v>
      </c>
      <c r="N676" s="14" t="str">
        <f aca="false">IF(LEN("Chauffeur privé "&amp;INDEX(10_Lieux!$J:$J,U676)&amp;" → "&amp;INDEX(10_Lieux!$J:$J,V676)&amp;" | 24h/24")&gt;60,"Chauffeur privé "&amp;INDEX(10_Lieux!$J:$J,U676)&amp;" → "&amp;INDEX(10_Lieux!$J:$J,V676),"Chauffeur privé "&amp;INDEX(10_Lieux!$J:$J,U676)&amp;" → "&amp;INDEX(10_Lieux!$J:$J,V676)&amp;" | 24h/24")</f>
        <v>Chauffeur privé Aéroport Lyon-Saint-Exupéry → Charleroi</v>
      </c>
      <c r="O676" s="14" t="n">
        <f aca="false">LEN(N676)</f>
        <v>55</v>
      </c>
      <c r="P676" s="14" t="str">
        <f aca="false">"Chauffeur privé "&amp;INDEX(10_Lieux!$K:$K,U676)&amp;" vers "&amp;INDEX(10_Lieux!$L:$L,V676)</f>
        <v>Chauffeur privé de l'aéroport Lyon-Saint-Exupéry vers Charleroi</v>
      </c>
      <c r="Q676" s="14" t="str">
        <f aca="false">"Chauffeur privé "&amp;INDEX(10_Lieux!$K:$K,U676)&amp;" vers "&amp;INDEX(10_Lieux!$L:$L,V676)&amp;" : env. "&amp;I676&amp;" km, "&amp;J676&amp;" de route. Devis personnalisé, standard 24h/24 et 7j/7."</f>
        <v>Chauffeur privé de l'aéroport Lyon-Saint-Exupéry vers Charleroi : env. 654 km, 7 h de route. Devis personnalisé, standard 24h/24 et 7j/7.</v>
      </c>
      <c r="R676" s="14" t="n">
        <f aca="false">LEN(Q676)</f>
        <v>137</v>
      </c>
      <c r="S676" s="14" t="str">
        <f aca="false">INDEX(10_Lieux!$C:$C,U676)</f>
        <v>France</v>
      </c>
      <c r="T676" s="14" t="str">
        <f aca="false">INDEX(10_Lieux!$C:$C,V676)</f>
        <v>Belgique</v>
      </c>
      <c r="U676" s="14" t="n">
        <f aca="false">MATCH(A676,10_Lieux!$A:$A,0)</f>
        <v>136</v>
      </c>
      <c r="V676" s="14" t="n">
        <f aca="false">MATCH(B676,10_Lieux!$A:$A,0)</f>
        <v>96</v>
      </c>
      <c r="W676" s="14" t="n">
        <f aca="false">ROUND(6371*2*ASIN(SQRT(SIN(RADIANS(INDEX(10_Lieux!$F:$F,V676)-INDEX(10_Lieux!$F:$F,U676))/2)^2+COS(RADIANS(INDEX(10_Lieux!$F:$F,U676)))*COS(RADIANS(INDEX(10_Lieux!$F:$F,V676)))*SIN(RADIANS(INDEX(10_Lieux!$G:$G,V676)-INDEX(10_Lieux!$G:$G,U676))/2)^2)),1)</f>
        <v>523.1</v>
      </c>
      <c r="X676" s="14" t="n">
        <f aca="false">ROUND(I676/IF(I676&lt;p_seuil_vitesse,p_vit_lente,p_vit_rapide)*60/15,0)*15</f>
        <v>420</v>
      </c>
      <c r="Y676" s="14" t="n">
        <f aca="false">MAX(IF(INDEX(10_Lieux!$B:$B,U676)&lt;&gt;"Ville",INDEX(10_Lieux!$I:$I,U676),0),IF(INDEX(10_Lieux!$B:$B,V676)&lt;&gt;"Ville",INDEX(10_Lieux!$I:$I,V676),0))</f>
        <v>500</v>
      </c>
      <c r="Z676" s="14" t="str">
        <f aca="false">A676&amp;"|"&amp;B676</f>
        <v>Lyon-Saint-Exupéry|Charleroi</v>
      </c>
      <c r="AA676" s="14" t="str">
        <f aca="false">IF(I676&lt;p_local,"Local",IF(I676&lt;p_vv_min,"Courte distance",IF(I676&lt;p_tres_long,"Longue distance","Très longue distance")))</f>
        <v>Longue distance</v>
      </c>
    </row>
    <row r="677" customFormat="false" ht="15" hidden="false" customHeight="true" outlineLevel="0" collapsed="false">
      <c r="A677" s="1" t="s">
        <v>160</v>
      </c>
      <c r="B677" s="1" t="s">
        <v>788</v>
      </c>
      <c r="C677" s="1" t="s">
        <v>35</v>
      </c>
      <c r="D677" s="1" t="s">
        <v>653</v>
      </c>
      <c r="E677" s="1" t="s">
        <v>826</v>
      </c>
      <c r="F677" s="14" t="s">
        <v>40</v>
      </c>
      <c r="G677" s="14" t="str">
        <f aca="false">IF(I677&lt;p_local,"Local → page infra",IF(H677&gt;=p_ph1,"Phase 1",IF(H677&gt;=p_ph2,"Phase 2","Phase 3")))</f>
        <v>Phase 2</v>
      </c>
      <c r="H677" s="14" t="n">
        <f aca="false">IF(I677&lt;p_local,0,IF(C677="Aéroport → Aéroport",p_pts_plein,IF(Y677&gt;0,IF(I677&lt;=Y677,p_pts_plein,IF(I677&lt;=p_mult2*Y677,p_pts_moyen,p_pts_r3)),IF(I677&gt;=p_vv_min,p_pts_plein,IF(I677&gt;=p_vv_moy,p_pts_moyen,p_pts_court))))+IF(INDEX(10_Lieux!$D:$D,U677)=1,p_prio1,p_prio2)+IF(INDEX(10_Lieux!$D:$D,V677)=1,p_prio1,p_prio2)+IF(K677="Oui",p_tf,0)+p_hub*((INDEX(10_Lieux!$H:$H,U677)="Hub")+(INDEX(10_Lieux!$H:$H,V677)="Hub"))+IF(OR(INDEX(10_Lieux!$H:$H,U677)="Premium",INDEX(10_Lieux!$H:$H,V677)="Premium"),p_prem,0))</f>
        <v>65</v>
      </c>
      <c r="I677" s="14" t="n">
        <f aca="false">ROUND(W677*p_facteur,0)</f>
        <v>654</v>
      </c>
      <c r="J677" s="14" t="str">
        <f aca="false">IF(X677&lt;60,X677&amp;" min",INT(X677/60)&amp;" h"&amp;IF(MOD(X677,60)=0,""," "&amp;TEXT(MOD(X677,60),"00")))</f>
        <v>7 h</v>
      </c>
      <c r="K677" s="14" t="str">
        <f aca="false">IF(S677&lt;&gt;T677,"Oui","Non")</f>
        <v>Oui</v>
      </c>
      <c r="L677" s="14" t="str">
        <f aca="false">IF(AND(INDEX(10_Lieux!$B:$B,U677)="Ville",INDEX(10_Lieux!$B:$B,V677)="Ville"),"/chauffeur-prive/"&amp;INDEX(10_Lieux!$E:$E,U677)&amp;"-"&amp;INDEX(10_Lieux!$E:$E,V677)&amp;"/","/chauffeur-prive/"&amp;INDEX(10_Lieux!$E:$E,U677)&amp;"/"&amp;INDEX(10_Lieux!$E:$E,V677)&amp;"/")</f>
        <v>/chauffeur-prive/charleroi/aeroport-lyon-saint-exupery/</v>
      </c>
      <c r="M677" s="14" t="str">
        <f aca="false">IFERROR(INDEX($L:$L,MATCH(B677&amp;"|"&amp;A677,$Z:$Z,0)),"—")</f>
        <v>/chauffeur-prive/aeroport-lyon-saint-exupery/charleroi/</v>
      </c>
      <c r="N677" s="14" t="str">
        <f aca="false">IF(LEN("Chauffeur privé "&amp;INDEX(10_Lieux!$J:$J,U677)&amp;" → "&amp;INDEX(10_Lieux!$J:$J,V677)&amp;" | 24h/24")&gt;60,"Chauffeur privé "&amp;INDEX(10_Lieux!$J:$J,U677)&amp;" → "&amp;INDEX(10_Lieux!$J:$J,V677),"Chauffeur privé "&amp;INDEX(10_Lieux!$J:$J,U677)&amp;" → "&amp;INDEX(10_Lieux!$J:$J,V677)&amp;" | 24h/24")</f>
        <v>Chauffeur privé Charleroi → Aéroport Lyon-Saint-Exupéry</v>
      </c>
      <c r="O677" s="14" t="n">
        <f aca="false">LEN(N677)</f>
        <v>55</v>
      </c>
      <c r="P677" s="14" t="str">
        <f aca="false">"Chauffeur privé "&amp;INDEX(10_Lieux!$K:$K,U677)&amp;" vers "&amp;INDEX(10_Lieux!$L:$L,V677)</f>
        <v>Chauffeur privé de Charleroi vers l'aéroport Lyon-Saint-Exupéry</v>
      </c>
      <c r="Q677" s="14" t="str">
        <f aca="false">"Chauffeur privé "&amp;INDEX(10_Lieux!$K:$K,U677)&amp;" vers "&amp;INDEX(10_Lieux!$L:$L,V677)&amp;" : env. "&amp;I677&amp;" km, "&amp;J677&amp;" de route. Devis personnalisé, standard 24h/24 et 7j/7."</f>
        <v>Chauffeur privé de Charleroi vers l'aéroport Lyon-Saint-Exupéry : env. 654 km, 7 h de route. Devis personnalisé, standard 24h/24 et 7j/7.</v>
      </c>
      <c r="R677" s="14" t="n">
        <f aca="false">LEN(Q677)</f>
        <v>137</v>
      </c>
      <c r="S677" s="14" t="str">
        <f aca="false">INDEX(10_Lieux!$C:$C,U677)</f>
        <v>Belgique</v>
      </c>
      <c r="T677" s="14" t="str">
        <f aca="false">INDEX(10_Lieux!$C:$C,V677)</f>
        <v>France</v>
      </c>
      <c r="U677" s="14" t="n">
        <f aca="false">MATCH(A677,10_Lieux!$A:$A,0)</f>
        <v>96</v>
      </c>
      <c r="V677" s="14" t="n">
        <f aca="false">MATCH(B677,10_Lieux!$A:$A,0)</f>
        <v>136</v>
      </c>
      <c r="W677" s="14" t="n">
        <f aca="false">ROUND(6371*2*ASIN(SQRT(SIN(RADIANS(INDEX(10_Lieux!$F:$F,V677)-INDEX(10_Lieux!$F:$F,U677))/2)^2+COS(RADIANS(INDEX(10_Lieux!$F:$F,U677)))*COS(RADIANS(INDEX(10_Lieux!$F:$F,V677)))*SIN(RADIANS(INDEX(10_Lieux!$G:$G,V677)-INDEX(10_Lieux!$G:$G,U677))/2)^2)),1)</f>
        <v>523.1</v>
      </c>
      <c r="X677" s="14" t="n">
        <f aca="false">ROUND(I677/IF(I677&lt;p_seuil_vitesse,p_vit_lente,p_vit_rapide)*60/15,0)*15</f>
        <v>420</v>
      </c>
      <c r="Y677" s="14" t="n">
        <f aca="false">MAX(IF(INDEX(10_Lieux!$B:$B,U677)&lt;&gt;"Ville",INDEX(10_Lieux!$I:$I,U677),0),IF(INDEX(10_Lieux!$B:$B,V677)&lt;&gt;"Ville",INDEX(10_Lieux!$I:$I,V677),0))</f>
        <v>500</v>
      </c>
      <c r="Z677" s="14" t="str">
        <f aca="false">A677&amp;"|"&amp;B677</f>
        <v>Charleroi|Lyon-Saint-Exupéry</v>
      </c>
      <c r="AA677" s="14" t="str">
        <f aca="false">IF(I677&lt;p_local,"Local",IF(I677&lt;p_vv_min,"Courte distance",IF(I677&lt;p_tres_long,"Longue distance","Très longue distance")))</f>
        <v>Longue distance</v>
      </c>
    </row>
    <row r="678" customFormat="false" ht="15" hidden="false" customHeight="true" outlineLevel="0" collapsed="false">
      <c r="A678" s="1" t="s">
        <v>788</v>
      </c>
      <c r="B678" s="1" t="s">
        <v>162</v>
      </c>
      <c r="C678" s="1" t="s">
        <v>34</v>
      </c>
      <c r="D678" s="1" t="s">
        <v>653</v>
      </c>
      <c r="E678" s="1" t="s">
        <v>827</v>
      </c>
      <c r="F678" s="14" t="s">
        <v>40</v>
      </c>
      <c r="G678" s="14" t="str">
        <f aca="false">IF(I678&lt;p_local,"Local → page infra",IF(H678&gt;=p_ph1,"Phase 1",IF(H678&gt;=p_ph2,"Phase 2","Phase 3")))</f>
        <v>Phase 1</v>
      </c>
      <c r="H678" s="14" t="n">
        <f aca="false">IF(I678&lt;p_local,0,IF(C678="Aéroport → Aéroport",p_pts_plein,IF(Y678&gt;0,IF(I678&lt;=Y678,p_pts_plein,IF(I678&lt;=p_mult2*Y678,p_pts_moyen,p_pts_r3)),IF(I678&gt;=p_vv_min,p_pts_plein,IF(I678&gt;=p_vv_moy,p_pts_moyen,p_pts_court))))+IF(INDEX(10_Lieux!$D:$D,U678)=1,p_prio1,p_prio2)+IF(INDEX(10_Lieux!$D:$D,V678)=1,p_prio1,p_prio2)+IF(K678="Oui",p_tf,0)+p_hub*((INDEX(10_Lieux!$H:$H,U678)="Hub")+(INDEX(10_Lieux!$H:$H,V678)="Hub"))+IF(OR(INDEX(10_Lieux!$H:$H,U678)="Premium",INDEX(10_Lieux!$H:$H,V678)="Premium"),p_prem,0))</f>
        <v>80</v>
      </c>
      <c r="I678" s="14" t="n">
        <f aca="false">ROUND(W678*p_facteur,0)</f>
        <v>350</v>
      </c>
      <c r="J678" s="14" t="str">
        <f aca="false">IF(X678&lt;60,X678&amp;" min",INT(X678/60)&amp;" h"&amp;IF(MOD(X678,60)=0,""," "&amp;TEXT(MOD(X678,60),"00")))</f>
        <v>3 h 45</v>
      </c>
      <c r="K678" s="14" t="str">
        <f aca="false">IF(S678&lt;&gt;T678,"Oui","Non")</f>
        <v>Oui</v>
      </c>
      <c r="L678" s="14" t="str">
        <f aca="false">IF(AND(INDEX(10_Lieux!$B:$B,U678)="Ville",INDEX(10_Lieux!$B:$B,V678)="Ville"),"/chauffeur-prive/"&amp;INDEX(10_Lieux!$E:$E,U678)&amp;"-"&amp;INDEX(10_Lieux!$E:$E,V678)&amp;"/","/chauffeur-prive/"&amp;INDEX(10_Lieux!$E:$E,U678)&amp;"/"&amp;INDEX(10_Lieux!$E:$E,V678)&amp;"/")</f>
        <v>/chauffeur-prive/aeroport-lyon-saint-exupery/bale/</v>
      </c>
      <c r="M678" s="14" t="str">
        <f aca="false">IFERROR(INDEX($L:$L,MATCH(B678&amp;"|"&amp;A678,$Z:$Z,0)),"—")</f>
        <v>/chauffeur-prive/bale/aeroport-lyon-saint-exupery/</v>
      </c>
      <c r="N678" s="14" t="str">
        <f aca="false">IF(LEN("Chauffeur privé "&amp;INDEX(10_Lieux!$J:$J,U678)&amp;" → "&amp;INDEX(10_Lieux!$J:$J,V678)&amp;" | 24h/24")&gt;60,"Chauffeur privé "&amp;INDEX(10_Lieux!$J:$J,U678)&amp;" → "&amp;INDEX(10_Lieux!$J:$J,V678),"Chauffeur privé "&amp;INDEX(10_Lieux!$J:$J,U678)&amp;" → "&amp;INDEX(10_Lieux!$J:$J,V678)&amp;" | 24h/24")</f>
        <v>Chauffeur privé Aéroport Lyon-Saint-Exupéry → Bâle | 24h/24</v>
      </c>
      <c r="O678" s="14" t="n">
        <f aca="false">LEN(N678)</f>
        <v>59</v>
      </c>
      <c r="P678" s="14" t="str">
        <f aca="false">"Chauffeur privé "&amp;INDEX(10_Lieux!$K:$K,U678)&amp;" vers "&amp;INDEX(10_Lieux!$L:$L,V678)</f>
        <v>Chauffeur privé de l'aéroport Lyon-Saint-Exupéry vers Bâle</v>
      </c>
      <c r="Q678" s="14" t="str">
        <f aca="false">"Chauffeur privé "&amp;INDEX(10_Lieux!$K:$K,U678)&amp;" vers "&amp;INDEX(10_Lieux!$L:$L,V678)&amp;" : env. "&amp;I678&amp;" km, "&amp;J678&amp;" de route. Devis personnalisé, standard 24h/24 et 7j/7."</f>
        <v>Chauffeur privé de l'aéroport Lyon-Saint-Exupéry vers Bâle : env. 350 km, 3 h 45 de route. Devis personnalisé, standard 24h/24 et 7j/7.</v>
      </c>
      <c r="R678" s="14" t="n">
        <f aca="false">LEN(Q678)</f>
        <v>135</v>
      </c>
      <c r="S678" s="14" t="str">
        <f aca="false">INDEX(10_Lieux!$C:$C,U678)</f>
        <v>France</v>
      </c>
      <c r="T678" s="14" t="str">
        <f aca="false">INDEX(10_Lieux!$C:$C,V678)</f>
        <v>Suisse</v>
      </c>
      <c r="U678" s="14" t="n">
        <f aca="false">MATCH(A678,10_Lieux!$A:$A,0)</f>
        <v>136</v>
      </c>
      <c r="V678" s="14" t="n">
        <f aca="false">MATCH(B678,10_Lieux!$A:$A,0)</f>
        <v>121</v>
      </c>
      <c r="W678" s="14" t="n">
        <f aca="false">ROUND(6371*2*ASIN(SQRT(SIN(RADIANS(INDEX(10_Lieux!$F:$F,V678)-INDEX(10_Lieux!$F:$F,U678))/2)^2+COS(RADIANS(INDEX(10_Lieux!$F:$F,U678)))*COS(RADIANS(INDEX(10_Lieux!$F:$F,V678)))*SIN(RADIANS(INDEX(10_Lieux!$G:$G,V678)-INDEX(10_Lieux!$G:$G,U678))/2)^2)),1)</f>
        <v>279.7</v>
      </c>
      <c r="X678" s="14" t="n">
        <f aca="false">ROUND(I678/IF(I678&lt;p_seuil_vitesse,p_vit_lente,p_vit_rapide)*60/15,0)*15</f>
        <v>225</v>
      </c>
      <c r="Y678" s="14" t="n">
        <f aca="false">MAX(IF(INDEX(10_Lieux!$B:$B,U678)&lt;&gt;"Ville",INDEX(10_Lieux!$I:$I,U678),0),IF(INDEX(10_Lieux!$B:$B,V678)&lt;&gt;"Ville",INDEX(10_Lieux!$I:$I,V678),0))</f>
        <v>500</v>
      </c>
      <c r="Z678" s="14" t="str">
        <f aca="false">A678&amp;"|"&amp;B678</f>
        <v>Lyon-Saint-Exupéry|Bâle</v>
      </c>
      <c r="AA678" s="14" t="str">
        <f aca="false">IF(I678&lt;p_local,"Local",IF(I678&lt;p_vv_min,"Courte distance",IF(I678&lt;p_tres_long,"Longue distance","Très longue distance")))</f>
        <v>Longue distance</v>
      </c>
    </row>
    <row r="679" customFormat="false" ht="15" hidden="false" customHeight="true" outlineLevel="0" collapsed="false">
      <c r="A679" s="1" t="s">
        <v>162</v>
      </c>
      <c r="B679" s="1" t="s">
        <v>788</v>
      </c>
      <c r="C679" s="1" t="s">
        <v>35</v>
      </c>
      <c r="D679" s="1" t="s">
        <v>653</v>
      </c>
      <c r="E679" s="1" t="s">
        <v>828</v>
      </c>
      <c r="F679" s="14" t="s">
        <v>40</v>
      </c>
      <c r="G679" s="14" t="str">
        <f aca="false">IF(I679&lt;p_local,"Local → page infra",IF(H679&gt;=p_ph1,"Phase 1",IF(H679&gt;=p_ph2,"Phase 2","Phase 3")))</f>
        <v>Phase 1</v>
      </c>
      <c r="H679" s="14" t="n">
        <f aca="false">IF(I679&lt;p_local,0,IF(C679="Aéroport → Aéroport",p_pts_plein,IF(Y679&gt;0,IF(I679&lt;=Y679,p_pts_plein,IF(I679&lt;=p_mult2*Y679,p_pts_moyen,p_pts_r3)),IF(I679&gt;=p_vv_min,p_pts_plein,IF(I679&gt;=p_vv_moy,p_pts_moyen,p_pts_court))))+IF(INDEX(10_Lieux!$D:$D,U679)=1,p_prio1,p_prio2)+IF(INDEX(10_Lieux!$D:$D,V679)=1,p_prio1,p_prio2)+IF(K679="Oui",p_tf,0)+p_hub*((INDEX(10_Lieux!$H:$H,U679)="Hub")+(INDEX(10_Lieux!$H:$H,V679)="Hub"))+IF(OR(INDEX(10_Lieux!$H:$H,U679)="Premium",INDEX(10_Lieux!$H:$H,V679)="Premium"),p_prem,0))</f>
        <v>80</v>
      </c>
      <c r="I679" s="14" t="n">
        <f aca="false">ROUND(W679*p_facteur,0)</f>
        <v>350</v>
      </c>
      <c r="J679" s="14" t="str">
        <f aca="false">IF(X679&lt;60,X679&amp;" min",INT(X679/60)&amp;" h"&amp;IF(MOD(X679,60)=0,""," "&amp;TEXT(MOD(X679,60),"00")))</f>
        <v>3 h 45</v>
      </c>
      <c r="K679" s="14" t="str">
        <f aca="false">IF(S679&lt;&gt;T679,"Oui","Non")</f>
        <v>Oui</v>
      </c>
      <c r="L679" s="14" t="str">
        <f aca="false">IF(AND(INDEX(10_Lieux!$B:$B,U679)="Ville",INDEX(10_Lieux!$B:$B,V679)="Ville"),"/chauffeur-prive/"&amp;INDEX(10_Lieux!$E:$E,U679)&amp;"-"&amp;INDEX(10_Lieux!$E:$E,V679)&amp;"/","/chauffeur-prive/"&amp;INDEX(10_Lieux!$E:$E,U679)&amp;"/"&amp;INDEX(10_Lieux!$E:$E,V679)&amp;"/")</f>
        <v>/chauffeur-prive/bale/aeroport-lyon-saint-exupery/</v>
      </c>
      <c r="M679" s="14" t="str">
        <f aca="false">IFERROR(INDEX($L:$L,MATCH(B679&amp;"|"&amp;A679,$Z:$Z,0)),"—")</f>
        <v>/chauffeur-prive/aeroport-lyon-saint-exupery/bale/</v>
      </c>
      <c r="N679" s="14" t="str">
        <f aca="false">IF(LEN("Chauffeur privé "&amp;INDEX(10_Lieux!$J:$J,U679)&amp;" → "&amp;INDEX(10_Lieux!$J:$J,V679)&amp;" | 24h/24")&gt;60,"Chauffeur privé "&amp;INDEX(10_Lieux!$J:$J,U679)&amp;" → "&amp;INDEX(10_Lieux!$J:$J,V679),"Chauffeur privé "&amp;INDEX(10_Lieux!$J:$J,U679)&amp;" → "&amp;INDEX(10_Lieux!$J:$J,V679)&amp;" | 24h/24")</f>
        <v>Chauffeur privé Bâle → Aéroport Lyon-Saint-Exupéry | 24h/24</v>
      </c>
      <c r="O679" s="14" t="n">
        <f aca="false">LEN(N679)</f>
        <v>59</v>
      </c>
      <c r="P679" s="14" t="str">
        <f aca="false">"Chauffeur privé "&amp;INDEX(10_Lieux!$K:$K,U679)&amp;" vers "&amp;INDEX(10_Lieux!$L:$L,V679)</f>
        <v>Chauffeur privé de Bâle vers l'aéroport Lyon-Saint-Exupéry</v>
      </c>
      <c r="Q679" s="14" t="str">
        <f aca="false">"Chauffeur privé "&amp;INDEX(10_Lieux!$K:$K,U679)&amp;" vers "&amp;INDEX(10_Lieux!$L:$L,V679)&amp;" : env. "&amp;I679&amp;" km, "&amp;J679&amp;" de route. Devis personnalisé, standard 24h/24 et 7j/7."</f>
        <v>Chauffeur privé de Bâle vers l'aéroport Lyon-Saint-Exupéry : env. 350 km, 3 h 45 de route. Devis personnalisé, standard 24h/24 et 7j/7.</v>
      </c>
      <c r="R679" s="14" t="n">
        <f aca="false">LEN(Q679)</f>
        <v>135</v>
      </c>
      <c r="S679" s="14" t="str">
        <f aca="false">INDEX(10_Lieux!$C:$C,U679)</f>
        <v>Suisse</v>
      </c>
      <c r="T679" s="14" t="str">
        <f aca="false">INDEX(10_Lieux!$C:$C,V679)</f>
        <v>France</v>
      </c>
      <c r="U679" s="14" t="n">
        <f aca="false">MATCH(A679,10_Lieux!$A:$A,0)</f>
        <v>121</v>
      </c>
      <c r="V679" s="14" t="n">
        <f aca="false">MATCH(B679,10_Lieux!$A:$A,0)</f>
        <v>136</v>
      </c>
      <c r="W679" s="14" t="n">
        <f aca="false">ROUND(6371*2*ASIN(SQRT(SIN(RADIANS(INDEX(10_Lieux!$F:$F,V679)-INDEX(10_Lieux!$F:$F,U679))/2)^2+COS(RADIANS(INDEX(10_Lieux!$F:$F,U679)))*COS(RADIANS(INDEX(10_Lieux!$F:$F,V679)))*SIN(RADIANS(INDEX(10_Lieux!$G:$G,V679)-INDEX(10_Lieux!$G:$G,U679))/2)^2)),1)</f>
        <v>279.7</v>
      </c>
      <c r="X679" s="14" t="n">
        <f aca="false">ROUND(I679/IF(I679&lt;p_seuil_vitesse,p_vit_lente,p_vit_rapide)*60/15,0)*15</f>
        <v>225</v>
      </c>
      <c r="Y679" s="14" t="n">
        <f aca="false">MAX(IF(INDEX(10_Lieux!$B:$B,U679)&lt;&gt;"Ville",INDEX(10_Lieux!$I:$I,U679),0),IF(INDEX(10_Lieux!$B:$B,V679)&lt;&gt;"Ville",INDEX(10_Lieux!$I:$I,V679),0))</f>
        <v>500</v>
      </c>
      <c r="Z679" s="14" t="str">
        <f aca="false">A679&amp;"|"&amp;B679</f>
        <v>Bâle|Lyon-Saint-Exupéry</v>
      </c>
      <c r="AA679" s="14" t="str">
        <f aca="false">IF(I679&lt;p_local,"Local",IF(I679&lt;p_vv_min,"Courte distance",IF(I679&lt;p_tres_long,"Longue distance","Très longue distance")))</f>
        <v>Longue distance</v>
      </c>
    </row>
    <row r="680" customFormat="false" ht="15" hidden="false" customHeight="true" outlineLevel="0" collapsed="false">
      <c r="A680" s="1" t="s">
        <v>788</v>
      </c>
      <c r="B680" s="1" t="s">
        <v>164</v>
      </c>
      <c r="C680" s="1" t="s">
        <v>34</v>
      </c>
      <c r="D680" s="1" t="s">
        <v>653</v>
      </c>
      <c r="E680" s="1" t="s">
        <v>829</v>
      </c>
      <c r="F680" s="14" t="s">
        <v>40</v>
      </c>
      <c r="G680" s="14" t="str">
        <f aca="false">IF(I680&lt;p_local,"Local → page infra",IF(H680&gt;=p_ph1,"Phase 1",IF(H680&gt;=p_ph2,"Phase 2","Phase 3")))</f>
        <v>Phase 1</v>
      </c>
      <c r="H680" s="14" t="n">
        <f aca="false">IF(I680&lt;p_local,0,IF(C680="Aéroport → Aéroport",p_pts_plein,IF(Y680&gt;0,IF(I680&lt;=Y680,p_pts_plein,IF(I680&lt;=p_mult2*Y680,p_pts_moyen,p_pts_r3)),IF(I680&gt;=p_vv_min,p_pts_plein,IF(I680&gt;=p_vv_moy,p_pts_moyen,p_pts_court))))+IF(INDEX(10_Lieux!$D:$D,U680)=1,p_prio1,p_prio2)+IF(INDEX(10_Lieux!$D:$D,V680)=1,p_prio1,p_prio2)+IF(K680="Oui",p_tf,0)+p_hub*((INDEX(10_Lieux!$H:$H,U680)="Hub")+(INDEX(10_Lieux!$H:$H,V680)="Hub"))+IF(OR(INDEX(10_Lieux!$H:$H,U680)="Premium",INDEX(10_Lieux!$H:$H,V680)="Premium"),p_prem,0))</f>
        <v>90</v>
      </c>
      <c r="I680" s="14" t="n">
        <f aca="false">ROUND(W680*p_facteur,0)</f>
        <v>402</v>
      </c>
      <c r="J680" s="14" t="str">
        <f aca="false">IF(X680&lt;60,X680&amp;" min",INT(X680/60)&amp;" h"&amp;IF(MOD(X680,60)=0,""," "&amp;TEXT(MOD(X680,60),"00")))</f>
        <v>4 h 15</v>
      </c>
      <c r="K680" s="14" t="str">
        <f aca="false">IF(S680&lt;&gt;T680,"Oui","Non")</f>
        <v>Oui</v>
      </c>
      <c r="L680" s="14" t="str">
        <f aca="false">IF(AND(INDEX(10_Lieux!$B:$B,U680)="Ville",INDEX(10_Lieux!$B:$B,V680)="Ville"),"/chauffeur-prive/"&amp;INDEX(10_Lieux!$E:$E,U680)&amp;"-"&amp;INDEX(10_Lieux!$E:$E,V680)&amp;"/","/chauffeur-prive/"&amp;INDEX(10_Lieux!$E:$E,U680)&amp;"/"&amp;INDEX(10_Lieux!$E:$E,V680)&amp;"/")</f>
        <v>/chauffeur-prive/aeroport-lyon-saint-exupery/zurich/</v>
      </c>
      <c r="M680" s="14" t="str">
        <f aca="false">IFERROR(INDEX($L:$L,MATCH(B680&amp;"|"&amp;A680,$Z:$Z,0)),"—")</f>
        <v>/chauffeur-prive/zurich/aeroport-lyon-saint-exupery/</v>
      </c>
      <c r="N680" s="14" t="str">
        <f aca="false">IF(LEN("Chauffeur privé "&amp;INDEX(10_Lieux!$J:$J,U680)&amp;" → "&amp;INDEX(10_Lieux!$J:$J,V680)&amp;" | 24h/24")&gt;60,"Chauffeur privé "&amp;INDEX(10_Lieux!$J:$J,U680)&amp;" → "&amp;INDEX(10_Lieux!$J:$J,V680),"Chauffeur privé "&amp;INDEX(10_Lieux!$J:$J,U680)&amp;" → "&amp;INDEX(10_Lieux!$J:$J,V680)&amp;" | 24h/24")</f>
        <v>Chauffeur privé Aéroport Lyon-Saint-Exupéry → Zurich</v>
      </c>
      <c r="O680" s="14" t="n">
        <f aca="false">LEN(N680)</f>
        <v>52</v>
      </c>
      <c r="P680" s="14" t="str">
        <f aca="false">"Chauffeur privé "&amp;INDEX(10_Lieux!$K:$K,U680)&amp;" vers "&amp;INDEX(10_Lieux!$L:$L,V680)</f>
        <v>Chauffeur privé de l'aéroport Lyon-Saint-Exupéry vers Zurich</v>
      </c>
      <c r="Q680" s="14" t="str">
        <f aca="false">"Chauffeur privé "&amp;INDEX(10_Lieux!$K:$K,U680)&amp;" vers "&amp;INDEX(10_Lieux!$L:$L,V680)&amp;" : env. "&amp;I680&amp;" km, "&amp;J680&amp;" de route. Devis personnalisé, standard 24h/24 et 7j/7."</f>
        <v>Chauffeur privé de l'aéroport Lyon-Saint-Exupéry vers Zurich : env. 402 km, 4 h 15 de route. Devis personnalisé, standard 24h/24 et 7j/7.</v>
      </c>
      <c r="R680" s="14" t="n">
        <f aca="false">LEN(Q680)</f>
        <v>137</v>
      </c>
      <c r="S680" s="14" t="str">
        <f aca="false">INDEX(10_Lieux!$C:$C,U680)</f>
        <v>France</v>
      </c>
      <c r="T680" s="14" t="str">
        <f aca="false">INDEX(10_Lieux!$C:$C,V680)</f>
        <v>Suisse</v>
      </c>
      <c r="U680" s="14" t="n">
        <f aca="false">MATCH(A680,10_Lieux!$A:$A,0)</f>
        <v>136</v>
      </c>
      <c r="V680" s="14" t="n">
        <f aca="false">MATCH(B680,10_Lieux!$A:$A,0)</f>
        <v>122</v>
      </c>
      <c r="W680" s="14" t="n">
        <f aca="false">ROUND(6371*2*ASIN(SQRT(SIN(RADIANS(INDEX(10_Lieux!$F:$F,V680)-INDEX(10_Lieux!$F:$F,U680))/2)^2+COS(RADIANS(INDEX(10_Lieux!$F:$F,U680)))*COS(RADIANS(INDEX(10_Lieux!$F:$F,V680)))*SIN(RADIANS(INDEX(10_Lieux!$G:$G,V680)-INDEX(10_Lieux!$G:$G,U680))/2)^2)),1)</f>
        <v>321.9</v>
      </c>
      <c r="X680" s="14" t="n">
        <f aca="false">ROUND(I680/IF(I680&lt;p_seuil_vitesse,p_vit_lente,p_vit_rapide)*60/15,0)*15</f>
        <v>255</v>
      </c>
      <c r="Y680" s="14" t="n">
        <f aca="false">MAX(IF(INDEX(10_Lieux!$B:$B,U680)&lt;&gt;"Ville",INDEX(10_Lieux!$I:$I,U680),0),IF(INDEX(10_Lieux!$B:$B,V680)&lt;&gt;"Ville",INDEX(10_Lieux!$I:$I,V680),0))</f>
        <v>500</v>
      </c>
      <c r="Z680" s="14" t="str">
        <f aca="false">A680&amp;"|"&amp;B680</f>
        <v>Lyon-Saint-Exupéry|Zurich</v>
      </c>
      <c r="AA680" s="14" t="str">
        <f aca="false">IF(I680&lt;p_local,"Local",IF(I680&lt;p_vv_min,"Courte distance",IF(I680&lt;p_tres_long,"Longue distance","Très longue distance")))</f>
        <v>Longue distance</v>
      </c>
    </row>
    <row r="681" customFormat="false" ht="15" hidden="false" customHeight="true" outlineLevel="0" collapsed="false">
      <c r="A681" s="1" t="s">
        <v>164</v>
      </c>
      <c r="B681" s="1" t="s">
        <v>788</v>
      </c>
      <c r="C681" s="1" t="s">
        <v>35</v>
      </c>
      <c r="D681" s="1" t="s">
        <v>653</v>
      </c>
      <c r="E681" s="1" t="s">
        <v>830</v>
      </c>
      <c r="F681" s="14" t="s">
        <v>40</v>
      </c>
      <c r="G681" s="14" t="str">
        <f aca="false">IF(I681&lt;p_local,"Local → page infra",IF(H681&gt;=p_ph1,"Phase 1",IF(H681&gt;=p_ph2,"Phase 2","Phase 3")))</f>
        <v>Phase 1</v>
      </c>
      <c r="H681" s="14" t="n">
        <f aca="false">IF(I681&lt;p_local,0,IF(C681="Aéroport → Aéroport",p_pts_plein,IF(Y681&gt;0,IF(I681&lt;=Y681,p_pts_plein,IF(I681&lt;=p_mult2*Y681,p_pts_moyen,p_pts_r3)),IF(I681&gt;=p_vv_min,p_pts_plein,IF(I681&gt;=p_vv_moy,p_pts_moyen,p_pts_court))))+IF(INDEX(10_Lieux!$D:$D,U681)=1,p_prio1,p_prio2)+IF(INDEX(10_Lieux!$D:$D,V681)=1,p_prio1,p_prio2)+IF(K681="Oui",p_tf,0)+p_hub*((INDEX(10_Lieux!$H:$H,U681)="Hub")+(INDEX(10_Lieux!$H:$H,V681)="Hub"))+IF(OR(INDEX(10_Lieux!$H:$H,U681)="Premium",INDEX(10_Lieux!$H:$H,V681)="Premium"),p_prem,0))</f>
        <v>90</v>
      </c>
      <c r="I681" s="14" t="n">
        <f aca="false">ROUND(W681*p_facteur,0)</f>
        <v>402</v>
      </c>
      <c r="J681" s="14" t="str">
        <f aca="false">IF(X681&lt;60,X681&amp;" min",INT(X681/60)&amp;" h"&amp;IF(MOD(X681,60)=0,""," "&amp;TEXT(MOD(X681,60),"00")))</f>
        <v>4 h 15</v>
      </c>
      <c r="K681" s="14" t="str">
        <f aca="false">IF(S681&lt;&gt;T681,"Oui","Non")</f>
        <v>Oui</v>
      </c>
      <c r="L681" s="14" t="str">
        <f aca="false">IF(AND(INDEX(10_Lieux!$B:$B,U681)="Ville",INDEX(10_Lieux!$B:$B,V681)="Ville"),"/chauffeur-prive/"&amp;INDEX(10_Lieux!$E:$E,U681)&amp;"-"&amp;INDEX(10_Lieux!$E:$E,V681)&amp;"/","/chauffeur-prive/"&amp;INDEX(10_Lieux!$E:$E,U681)&amp;"/"&amp;INDEX(10_Lieux!$E:$E,V681)&amp;"/")</f>
        <v>/chauffeur-prive/zurich/aeroport-lyon-saint-exupery/</v>
      </c>
      <c r="M681" s="14" t="str">
        <f aca="false">IFERROR(INDEX($L:$L,MATCH(B681&amp;"|"&amp;A681,$Z:$Z,0)),"—")</f>
        <v>/chauffeur-prive/aeroport-lyon-saint-exupery/zurich/</v>
      </c>
      <c r="N681" s="14" t="str">
        <f aca="false">IF(LEN("Chauffeur privé "&amp;INDEX(10_Lieux!$J:$J,U681)&amp;" → "&amp;INDEX(10_Lieux!$J:$J,V681)&amp;" | 24h/24")&gt;60,"Chauffeur privé "&amp;INDEX(10_Lieux!$J:$J,U681)&amp;" → "&amp;INDEX(10_Lieux!$J:$J,V681),"Chauffeur privé "&amp;INDEX(10_Lieux!$J:$J,U681)&amp;" → "&amp;INDEX(10_Lieux!$J:$J,V681)&amp;" | 24h/24")</f>
        <v>Chauffeur privé Zurich → Aéroport Lyon-Saint-Exupéry</v>
      </c>
      <c r="O681" s="14" t="n">
        <f aca="false">LEN(N681)</f>
        <v>52</v>
      </c>
      <c r="P681" s="14" t="str">
        <f aca="false">"Chauffeur privé "&amp;INDEX(10_Lieux!$K:$K,U681)&amp;" vers "&amp;INDEX(10_Lieux!$L:$L,V681)</f>
        <v>Chauffeur privé de Zurich vers l'aéroport Lyon-Saint-Exupéry</v>
      </c>
      <c r="Q681" s="14" t="str">
        <f aca="false">"Chauffeur privé "&amp;INDEX(10_Lieux!$K:$K,U681)&amp;" vers "&amp;INDEX(10_Lieux!$L:$L,V681)&amp;" : env. "&amp;I681&amp;" km, "&amp;J681&amp;" de route. Devis personnalisé, standard 24h/24 et 7j/7."</f>
        <v>Chauffeur privé de Zurich vers l'aéroport Lyon-Saint-Exupéry : env. 402 km, 4 h 15 de route. Devis personnalisé, standard 24h/24 et 7j/7.</v>
      </c>
      <c r="R681" s="14" t="n">
        <f aca="false">LEN(Q681)</f>
        <v>137</v>
      </c>
      <c r="S681" s="14" t="str">
        <f aca="false">INDEX(10_Lieux!$C:$C,U681)</f>
        <v>Suisse</v>
      </c>
      <c r="T681" s="14" t="str">
        <f aca="false">INDEX(10_Lieux!$C:$C,V681)</f>
        <v>France</v>
      </c>
      <c r="U681" s="14" t="n">
        <f aca="false">MATCH(A681,10_Lieux!$A:$A,0)</f>
        <v>122</v>
      </c>
      <c r="V681" s="14" t="n">
        <f aca="false">MATCH(B681,10_Lieux!$A:$A,0)</f>
        <v>136</v>
      </c>
      <c r="W681" s="14" t="n">
        <f aca="false">ROUND(6371*2*ASIN(SQRT(SIN(RADIANS(INDEX(10_Lieux!$F:$F,V681)-INDEX(10_Lieux!$F:$F,U681))/2)^2+COS(RADIANS(INDEX(10_Lieux!$F:$F,U681)))*COS(RADIANS(INDEX(10_Lieux!$F:$F,V681)))*SIN(RADIANS(INDEX(10_Lieux!$G:$G,V681)-INDEX(10_Lieux!$G:$G,U681))/2)^2)),1)</f>
        <v>321.9</v>
      </c>
      <c r="X681" s="14" t="n">
        <f aca="false">ROUND(I681/IF(I681&lt;p_seuil_vitesse,p_vit_lente,p_vit_rapide)*60/15,0)*15</f>
        <v>255</v>
      </c>
      <c r="Y681" s="14" t="n">
        <f aca="false">MAX(IF(INDEX(10_Lieux!$B:$B,U681)&lt;&gt;"Ville",INDEX(10_Lieux!$I:$I,U681),0),IF(INDEX(10_Lieux!$B:$B,V681)&lt;&gt;"Ville",INDEX(10_Lieux!$I:$I,V681),0))</f>
        <v>500</v>
      </c>
      <c r="Z681" s="14" t="str">
        <f aca="false">A681&amp;"|"&amp;B681</f>
        <v>Zurich|Lyon-Saint-Exupéry</v>
      </c>
      <c r="AA681" s="14" t="str">
        <f aca="false">IF(I681&lt;p_local,"Local",IF(I681&lt;p_vv_min,"Courte distance",IF(I681&lt;p_tres_long,"Longue distance","Très longue distance")))</f>
        <v>Longue distance</v>
      </c>
    </row>
    <row r="682" customFormat="false" ht="15" hidden="false" customHeight="true" outlineLevel="0" collapsed="false">
      <c r="A682" s="1" t="s">
        <v>788</v>
      </c>
      <c r="B682" s="1" t="s">
        <v>166</v>
      </c>
      <c r="C682" s="1" t="s">
        <v>34</v>
      </c>
      <c r="D682" s="1" t="s">
        <v>653</v>
      </c>
      <c r="E682" s="1" t="s">
        <v>831</v>
      </c>
      <c r="F682" s="14" t="s">
        <v>40</v>
      </c>
      <c r="G682" s="14" t="str">
        <f aca="false">IF(I682&lt;p_local,"Local → page infra",IF(H682&gt;=p_ph1,"Phase 1",IF(H682&gt;=p_ph2,"Phase 2","Phase 3")))</f>
        <v>Phase 1</v>
      </c>
      <c r="H682" s="14" t="n">
        <f aca="false">IF(I682&lt;p_local,0,IF(C682="Aéroport → Aéroport",p_pts_plein,IF(Y682&gt;0,IF(I682&lt;=Y682,p_pts_plein,IF(I682&lt;=p_mult2*Y682,p_pts_moyen,p_pts_r3)),IF(I682&gt;=p_vv_min,p_pts_plein,IF(I682&gt;=p_vv_moy,p_pts_moyen,p_pts_court))))+IF(INDEX(10_Lieux!$D:$D,U682)=1,p_prio1,p_prio2)+IF(INDEX(10_Lieux!$D:$D,V682)=1,p_prio1,p_prio2)+IF(K682="Oui",p_tf,0)+p_hub*((INDEX(10_Lieux!$H:$H,U682)="Hub")+(INDEX(10_Lieux!$H:$H,V682)="Hub"))+IF(OR(INDEX(10_Lieux!$H:$H,U682)="Premium",INDEX(10_Lieux!$H:$H,V682)="Premium"),p_prem,0))</f>
        <v>80</v>
      </c>
      <c r="I682" s="14" t="n">
        <f aca="false">ROUND(W682*p_facteur,0)</f>
        <v>284</v>
      </c>
      <c r="J682" s="14" t="str">
        <f aca="false">IF(X682&lt;60,X682&amp;" min",INT(X682/60)&amp;" h"&amp;IF(MOD(X682,60)=0,""," "&amp;TEXT(MOD(X682,60),"00")))</f>
        <v>3 h</v>
      </c>
      <c r="K682" s="14" t="str">
        <f aca="false">IF(S682&lt;&gt;T682,"Oui","Non")</f>
        <v>Oui</v>
      </c>
      <c r="L682" s="14" t="str">
        <f aca="false">IF(AND(INDEX(10_Lieux!$B:$B,U682)="Ville",INDEX(10_Lieux!$B:$B,V682)="Ville"),"/chauffeur-prive/"&amp;INDEX(10_Lieux!$E:$E,U682)&amp;"-"&amp;INDEX(10_Lieux!$E:$E,V682)&amp;"/","/chauffeur-prive/"&amp;INDEX(10_Lieux!$E:$E,U682)&amp;"/"&amp;INDEX(10_Lieux!$E:$E,V682)&amp;"/")</f>
        <v>/chauffeur-prive/aeroport-lyon-saint-exupery/berne/</v>
      </c>
      <c r="M682" s="14" t="str">
        <f aca="false">IFERROR(INDEX($L:$L,MATCH(B682&amp;"|"&amp;A682,$Z:$Z,0)),"—")</f>
        <v>/chauffeur-prive/berne/aeroport-lyon-saint-exupery/</v>
      </c>
      <c r="N682" s="14" t="str">
        <f aca="false">IF(LEN("Chauffeur privé "&amp;INDEX(10_Lieux!$J:$J,U682)&amp;" → "&amp;INDEX(10_Lieux!$J:$J,V682)&amp;" | 24h/24")&gt;60,"Chauffeur privé "&amp;INDEX(10_Lieux!$J:$J,U682)&amp;" → "&amp;INDEX(10_Lieux!$J:$J,V682),"Chauffeur privé "&amp;INDEX(10_Lieux!$J:$J,U682)&amp;" → "&amp;INDEX(10_Lieux!$J:$J,V682)&amp;" | 24h/24")</f>
        <v>Chauffeur privé Aéroport Lyon-Saint-Exupéry → Berne | 24h/24</v>
      </c>
      <c r="O682" s="14" t="n">
        <f aca="false">LEN(N682)</f>
        <v>60</v>
      </c>
      <c r="P682" s="14" t="str">
        <f aca="false">"Chauffeur privé "&amp;INDEX(10_Lieux!$K:$K,U682)&amp;" vers "&amp;INDEX(10_Lieux!$L:$L,V682)</f>
        <v>Chauffeur privé de l'aéroport Lyon-Saint-Exupéry vers Berne</v>
      </c>
      <c r="Q682" s="14" t="str">
        <f aca="false">"Chauffeur privé "&amp;INDEX(10_Lieux!$K:$K,U682)&amp;" vers "&amp;INDEX(10_Lieux!$L:$L,V682)&amp;" : env. "&amp;I682&amp;" km, "&amp;J682&amp;" de route. Devis personnalisé, standard 24h/24 et 7j/7."</f>
        <v>Chauffeur privé de l'aéroport Lyon-Saint-Exupéry vers Berne : env. 284 km, 3 h de route. Devis personnalisé, standard 24h/24 et 7j/7.</v>
      </c>
      <c r="R682" s="14" t="n">
        <f aca="false">LEN(Q682)</f>
        <v>133</v>
      </c>
      <c r="S682" s="14" t="str">
        <f aca="false">INDEX(10_Lieux!$C:$C,U682)</f>
        <v>France</v>
      </c>
      <c r="T682" s="14" t="str">
        <f aca="false">INDEX(10_Lieux!$C:$C,V682)</f>
        <v>Suisse</v>
      </c>
      <c r="U682" s="14" t="n">
        <f aca="false">MATCH(A682,10_Lieux!$A:$A,0)</f>
        <v>136</v>
      </c>
      <c r="V682" s="14" t="n">
        <f aca="false">MATCH(B682,10_Lieux!$A:$A,0)</f>
        <v>123</v>
      </c>
      <c r="W682" s="14" t="n">
        <f aca="false">ROUND(6371*2*ASIN(SQRT(SIN(RADIANS(INDEX(10_Lieux!$F:$F,V682)-INDEX(10_Lieux!$F:$F,U682))/2)^2+COS(RADIANS(INDEX(10_Lieux!$F:$F,U682)))*COS(RADIANS(INDEX(10_Lieux!$F:$F,V682)))*SIN(RADIANS(INDEX(10_Lieux!$G:$G,V682)-INDEX(10_Lieux!$G:$G,U682))/2)^2)),1)</f>
        <v>226.8</v>
      </c>
      <c r="X682" s="14" t="n">
        <f aca="false">ROUND(I682/IF(I682&lt;p_seuil_vitesse,p_vit_lente,p_vit_rapide)*60/15,0)*15</f>
        <v>180</v>
      </c>
      <c r="Y682" s="14" t="n">
        <f aca="false">MAX(IF(INDEX(10_Lieux!$B:$B,U682)&lt;&gt;"Ville",INDEX(10_Lieux!$I:$I,U682),0),IF(INDEX(10_Lieux!$B:$B,V682)&lt;&gt;"Ville",INDEX(10_Lieux!$I:$I,V682),0))</f>
        <v>500</v>
      </c>
      <c r="Z682" s="14" t="str">
        <f aca="false">A682&amp;"|"&amp;B682</f>
        <v>Lyon-Saint-Exupéry|Berne</v>
      </c>
      <c r="AA682" s="14" t="str">
        <f aca="false">IF(I682&lt;p_local,"Local",IF(I682&lt;p_vv_min,"Courte distance",IF(I682&lt;p_tres_long,"Longue distance","Très longue distance")))</f>
        <v>Longue distance</v>
      </c>
    </row>
    <row r="683" customFormat="false" ht="15" hidden="false" customHeight="true" outlineLevel="0" collapsed="false">
      <c r="A683" s="1" t="s">
        <v>166</v>
      </c>
      <c r="B683" s="1" t="s">
        <v>788</v>
      </c>
      <c r="C683" s="1" t="s">
        <v>35</v>
      </c>
      <c r="D683" s="1" t="s">
        <v>653</v>
      </c>
      <c r="E683" s="1" t="s">
        <v>832</v>
      </c>
      <c r="F683" s="14" t="s">
        <v>40</v>
      </c>
      <c r="G683" s="14" t="str">
        <f aca="false">IF(I683&lt;p_local,"Local → page infra",IF(H683&gt;=p_ph1,"Phase 1",IF(H683&gt;=p_ph2,"Phase 2","Phase 3")))</f>
        <v>Phase 1</v>
      </c>
      <c r="H683" s="14" t="n">
        <f aca="false">IF(I683&lt;p_local,0,IF(C683="Aéroport → Aéroport",p_pts_plein,IF(Y683&gt;0,IF(I683&lt;=Y683,p_pts_plein,IF(I683&lt;=p_mult2*Y683,p_pts_moyen,p_pts_r3)),IF(I683&gt;=p_vv_min,p_pts_plein,IF(I683&gt;=p_vv_moy,p_pts_moyen,p_pts_court))))+IF(INDEX(10_Lieux!$D:$D,U683)=1,p_prio1,p_prio2)+IF(INDEX(10_Lieux!$D:$D,V683)=1,p_prio1,p_prio2)+IF(K683="Oui",p_tf,0)+p_hub*((INDEX(10_Lieux!$H:$H,U683)="Hub")+(INDEX(10_Lieux!$H:$H,V683)="Hub"))+IF(OR(INDEX(10_Lieux!$H:$H,U683)="Premium",INDEX(10_Lieux!$H:$H,V683)="Premium"),p_prem,0))</f>
        <v>80</v>
      </c>
      <c r="I683" s="14" t="n">
        <f aca="false">ROUND(W683*p_facteur,0)</f>
        <v>284</v>
      </c>
      <c r="J683" s="14" t="str">
        <f aca="false">IF(X683&lt;60,X683&amp;" min",INT(X683/60)&amp;" h"&amp;IF(MOD(X683,60)=0,""," "&amp;TEXT(MOD(X683,60),"00")))</f>
        <v>3 h</v>
      </c>
      <c r="K683" s="14" t="str">
        <f aca="false">IF(S683&lt;&gt;T683,"Oui","Non")</f>
        <v>Oui</v>
      </c>
      <c r="L683" s="14" t="str">
        <f aca="false">IF(AND(INDEX(10_Lieux!$B:$B,U683)="Ville",INDEX(10_Lieux!$B:$B,V683)="Ville"),"/chauffeur-prive/"&amp;INDEX(10_Lieux!$E:$E,U683)&amp;"-"&amp;INDEX(10_Lieux!$E:$E,V683)&amp;"/","/chauffeur-prive/"&amp;INDEX(10_Lieux!$E:$E,U683)&amp;"/"&amp;INDEX(10_Lieux!$E:$E,V683)&amp;"/")</f>
        <v>/chauffeur-prive/berne/aeroport-lyon-saint-exupery/</v>
      </c>
      <c r="M683" s="14" t="str">
        <f aca="false">IFERROR(INDEX($L:$L,MATCH(B683&amp;"|"&amp;A683,$Z:$Z,0)),"—")</f>
        <v>/chauffeur-prive/aeroport-lyon-saint-exupery/berne/</v>
      </c>
      <c r="N683" s="14" t="str">
        <f aca="false">IF(LEN("Chauffeur privé "&amp;INDEX(10_Lieux!$J:$J,U683)&amp;" → "&amp;INDEX(10_Lieux!$J:$J,V683)&amp;" | 24h/24")&gt;60,"Chauffeur privé "&amp;INDEX(10_Lieux!$J:$J,U683)&amp;" → "&amp;INDEX(10_Lieux!$J:$J,V683),"Chauffeur privé "&amp;INDEX(10_Lieux!$J:$J,U683)&amp;" → "&amp;INDEX(10_Lieux!$J:$J,V683)&amp;" | 24h/24")</f>
        <v>Chauffeur privé Berne → Aéroport Lyon-Saint-Exupéry | 24h/24</v>
      </c>
      <c r="O683" s="14" t="n">
        <f aca="false">LEN(N683)</f>
        <v>60</v>
      </c>
      <c r="P683" s="14" t="str">
        <f aca="false">"Chauffeur privé "&amp;INDEX(10_Lieux!$K:$K,U683)&amp;" vers "&amp;INDEX(10_Lieux!$L:$L,V683)</f>
        <v>Chauffeur privé de Berne vers l'aéroport Lyon-Saint-Exupéry</v>
      </c>
      <c r="Q683" s="14" t="str">
        <f aca="false">"Chauffeur privé "&amp;INDEX(10_Lieux!$K:$K,U683)&amp;" vers "&amp;INDEX(10_Lieux!$L:$L,V683)&amp;" : env. "&amp;I683&amp;" km, "&amp;J683&amp;" de route. Devis personnalisé, standard 24h/24 et 7j/7."</f>
        <v>Chauffeur privé de Berne vers l'aéroport Lyon-Saint-Exupéry : env. 284 km, 3 h de route. Devis personnalisé, standard 24h/24 et 7j/7.</v>
      </c>
      <c r="R683" s="14" t="n">
        <f aca="false">LEN(Q683)</f>
        <v>133</v>
      </c>
      <c r="S683" s="14" t="str">
        <f aca="false">INDEX(10_Lieux!$C:$C,U683)</f>
        <v>Suisse</v>
      </c>
      <c r="T683" s="14" t="str">
        <f aca="false">INDEX(10_Lieux!$C:$C,V683)</f>
        <v>France</v>
      </c>
      <c r="U683" s="14" t="n">
        <f aca="false">MATCH(A683,10_Lieux!$A:$A,0)</f>
        <v>123</v>
      </c>
      <c r="V683" s="14" t="n">
        <f aca="false">MATCH(B683,10_Lieux!$A:$A,0)</f>
        <v>136</v>
      </c>
      <c r="W683" s="14" t="n">
        <f aca="false">ROUND(6371*2*ASIN(SQRT(SIN(RADIANS(INDEX(10_Lieux!$F:$F,V683)-INDEX(10_Lieux!$F:$F,U683))/2)^2+COS(RADIANS(INDEX(10_Lieux!$F:$F,U683)))*COS(RADIANS(INDEX(10_Lieux!$F:$F,V683)))*SIN(RADIANS(INDEX(10_Lieux!$G:$G,V683)-INDEX(10_Lieux!$G:$G,U683))/2)^2)),1)</f>
        <v>226.8</v>
      </c>
      <c r="X683" s="14" t="n">
        <f aca="false">ROUND(I683/IF(I683&lt;p_seuil_vitesse,p_vit_lente,p_vit_rapide)*60/15,0)*15</f>
        <v>180</v>
      </c>
      <c r="Y683" s="14" t="n">
        <f aca="false">MAX(IF(INDEX(10_Lieux!$B:$B,U683)&lt;&gt;"Ville",INDEX(10_Lieux!$I:$I,U683),0),IF(INDEX(10_Lieux!$B:$B,V683)&lt;&gt;"Ville",INDEX(10_Lieux!$I:$I,V683),0))</f>
        <v>500</v>
      </c>
      <c r="Z683" s="14" t="str">
        <f aca="false">A683&amp;"|"&amp;B683</f>
        <v>Berne|Lyon-Saint-Exupéry</v>
      </c>
      <c r="AA683" s="14" t="str">
        <f aca="false">IF(I683&lt;p_local,"Local",IF(I683&lt;p_vv_min,"Courte distance",IF(I683&lt;p_tres_long,"Longue distance","Très longue distance")))</f>
        <v>Longue distance</v>
      </c>
    </row>
    <row r="684" customFormat="false" ht="15" hidden="false" customHeight="true" outlineLevel="0" collapsed="false">
      <c r="A684" s="1" t="s">
        <v>833</v>
      </c>
      <c r="B684" s="1" t="s">
        <v>122</v>
      </c>
      <c r="C684" s="1" t="s">
        <v>34</v>
      </c>
      <c r="D684" s="1" t="s">
        <v>653</v>
      </c>
      <c r="E684" s="1" t="s">
        <v>834</v>
      </c>
      <c r="F684" s="14" t="s">
        <v>40</v>
      </c>
      <c r="G684" s="14" t="str">
        <f aca="false">IF(I684&lt;p_local,"Local → page infra",IF(H684&gt;=p_ph1,"Phase 1",IF(H684&gt;=p_ph2,"Phase 2","Phase 3")))</f>
        <v>Phase 3</v>
      </c>
      <c r="H684" s="14" t="n">
        <f aca="false">IF(I684&lt;p_local,0,IF(C684="Aéroport → Aéroport",p_pts_plein,IF(Y684&gt;0,IF(I684&lt;=Y684,p_pts_plein,IF(I684&lt;=p_mult2*Y684,p_pts_moyen,p_pts_r3)),IF(I684&gt;=p_vv_min,p_pts_plein,IF(I684&gt;=p_vv_moy,p_pts_moyen,p_pts_court))))+IF(INDEX(10_Lieux!$D:$D,U684)=1,p_prio1,p_prio2)+IF(INDEX(10_Lieux!$D:$D,V684)=1,p_prio1,p_prio2)+IF(K684="Oui",p_tf,0)+p_hub*((INDEX(10_Lieux!$H:$H,U684)="Hub")+(INDEX(10_Lieux!$H:$H,V684)="Hub"))+IF(OR(INDEX(10_Lieux!$H:$H,U684)="Premium",INDEX(10_Lieux!$H:$H,V684)="Premium"),p_prem,0))</f>
        <v>40</v>
      </c>
      <c r="I684" s="14" t="n">
        <f aca="false">ROUND(W684*p_facteur,0)</f>
        <v>561</v>
      </c>
      <c r="J684" s="14" t="str">
        <f aca="false">IF(X684&lt;60,X684&amp;" min",INT(X684/60)&amp;" h"&amp;IF(MOD(X684,60)=0,""," "&amp;TEXT(MOD(X684,60),"00")))</f>
        <v>6 h</v>
      </c>
      <c r="K684" s="14" t="str">
        <f aca="false">IF(S684&lt;&gt;T684,"Oui","Non")</f>
        <v>Non</v>
      </c>
      <c r="L684" s="14" t="str">
        <f aca="false">IF(AND(INDEX(10_Lieux!$B:$B,U684)="Ville",INDEX(10_Lieux!$B:$B,V684)="Ville"),"/chauffeur-prive/"&amp;INDEX(10_Lieux!$E:$E,U684)&amp;"-"&amp;INDEX(10_Lieux!$E:$E,V684)&amp;"/","/chauffeur-prive/"&amp;INDEX(10_Lieux!$E:$E,U684)&amp;"/"&amp;INDEX(10_Lieux!$E:$E,V684)&amp;"/")</f>
        <v>/chauffeur-prive/aeroport-grenoble-alpes-isere/paris/</v>
      </c>
      <c r="M684" s="14" t="str">
        <f aca="false">IFERROR(INDEX($L:$L,MATCH(B684&amp;"|"&amp;A684,$Z:$Z,0)),"—")</f>
        <v>/chauffeur-prive/paris/aeroport-grenoble-alpes-isere/</v>
      </c>
      <c r="N684" s="14" t="str">
        <f aca="false">IF(LEN("Chauffeur privé "&amp;INDEX(10_Lieux!$J:$J,U684)&amp;" → "&amp;INDEX(10_Lieux!$J:$J,V684)&amp;" | 24h/24")&gt;60,"Chauffeur privé "&amp;INDEX(10_Lieux!$J:$J,U684)&amp;" → "&amp;INDEX(10_Lieux!$J:$J,V684),"Chauffeur privé "&amp;INDEX(10_Lieux!$J:$J,U684)&amp;" → "&amp;INDEX(10_Lieux!$J:$J,V684)&amp;" | 24h/24")</f>
        <v>Chauffeur privé Aéroport Grenoble-Alpes-Isère → Paris</v>
      </c>
      <c r="O684" s="14" t="n">
        <f aca="false">LEN(N684)</f>
        <v>53</v>
      </c>
      <c r="P684" s="14" t="str">
        <f aca="false">"Chauffeur privé "&amp;INDEX(10_Lieux!$K:$K,U684)&amp;" vers "&amp;INDEX(10_Lieux!$L:$L,V684)</f>
        <v>Chauffeur privé de l'aéroport Grenoble-Alpes-Isère vers Paris</v>
      </c>
      <c r="Q684" s="14" t="str">
        <f aca="false">"Chauffeur privé "&amp;INDEX(10_Lieux!$K:$K,U684)&amp;" vers "&amp;INDEX(10_Lieux!$L:$L,V684)&amp;" : env. "&amp;I684&amp;" km, "&amp;J684&amp;" de route. Devis personnalisé, standard 24h/24 et 7j/7."</f>
        <v>Chauffeur privé de l'aéroport Grenoble-Alpes-Isère vers Paris : env. 561 km, 6 h de route. Devis personnalisé, standard 24h/24 et 7j/7.</v>
      </c>
      <c r="R684" s="14" t="n">
        <f aca="false">LEN(Q684)</f>
        <v>135</v>
      </c>
      <c r="S684" s="14" t="str">
        <f aca="false">INDEX(10_Lieux!$C:$C,U684)</f>
        <v>France</v>
      </c>
      <c r="T684" s="14" t="str">
        <f aca="false">INDEX(10_Lieux!$C:$C,V684)</f>
        <v>France</v>
      </c>
      <c r="U684" s="14" t="n">
        <f aca="false">MATCH(A684,10_Lieux!$A:$A,0)</f>
        <v>137</v>
      </c>
      <c r="V684" s="14" t="n">
        <f aca="false">MATCH(B684,10_Lieux!$A:$A,0)</f>
        <v>2</v>
      </c>
      <c r="W684" s="14" t="n">
        <f aca="false">ROUND(6371*2*ASIN(SQRT(SIN(RADIANS(INDEX(10_Lieux!$F:$F,V684)-INDEX(10_Lieux!$F:$F,U684))/2)^2+COS(RADIANS(INDEX(10_Lieux!$F:$F,U684)))*COS(RADIANS(INDEX(10_Lieux!$F:$F,V684)))*SIN(RADIANS(INDEX(10_Lieux!$G:$G,V684)-INDEX(10_Lieux!$G:$G,U684))/2)^2)),1)</f>
        <v>449</v>
      </c>
      <c r="X684" s="14" t="n">
        <f aca="false">ROUND(I684/IF(I684&lt;p_seuil_vitesse,p_vit_lente,p_vit_rapide)*60/15,0)*15</f>
        <v>360</v>
      </c>
      <c r="Y684" s="14" t="n">
        <f aca="false">MAX(IF(INDEX(10_Lieux!$B:$B,U684)&lt;&gt;"Ville",INDEX(10_Lieux!$I:$I,U684),0),IF(INDEX(10_Lieux!$B:$B,V684)&lt;&gt;"Ville",INDEX(10_Lieux!$I:$I,V684),0))</f>
        <v>250</v>
      </c>
      <c r="Z684" s="14" t="str">
        <f aca="false">A684&amp;"|"&amp;B684</f>
        <v>Grenoble-Alpes-Isère|Paris</v>
      </c>
      <c r="AA684" s="14" t="str">
        <f aca="false">IF(I684&lt;p_local,"Local",IF(I684&lt;p_vv_min,"Courte distance",IF(I684&lt;p_tres_long,"Longue distance","Très longue distance")))</f>
        <v>Longue distance</v>
      </c>
    </row>
    <row r="685" customFormat="false" ht="15" hidden="false" customHeight="true" outlineLevel="0" collapsed="false">
      <c r="A685" s="1" t="s">
        <v>122</v>
      </c>
      <c r="B685" s="1" t="s">
        <v>833</v>
      </c>
      <c r="C685" s="1" t="s">
        <v>35</v>
      </c>
      <c r="D685" s="1" t="s">
        <v>653</v>
      </c>
      <c r="E685" s="1" t="s">
        <v>835</v>
      </c>
      <c r="F685" s="14" t="s">
        <v>40</v>
      </c>
      <c r="G685" s="14" t="str">
        <f aca="false">IF(I685&lt;p_local,"Local → page infra",IF(H685&gt;=p_ph1,"Phase 1",IF(H685&gt;=p_ph2,"Phase 2","Phase 3")))</f>
        <v>Phase 3</v>
      </c>
      <c r="H685" s="14" t="n">
        <f aca="false">IF(I685&lt;p_local,0,IF(C685="Aéroport → Aéroport",p_pts_plein,IF(Y685&gt;0,IF(I685&lt;=Y685,p_pts_plein,IF(I685&lt;=p_mult2*Y685,p_pts_moyen,p_pts_r3)),IF(I685&gt;=p_vv_min,p_pts_plein,IF(I685&gt;=p_vv_moy,p_pts_moyen,p_pts_court))))+IF(INDEX(10_Lieux!$D:$D,U685)=1,p_prio1,p_prio2)+IF(INDEX(10_Lieux!$D:$D,V685)=1,p_prio1,p_prio2)+IF(K685="Oui",p_tf,0)+p_hub*((INDEX(10_Lieux!$H:$H,U685)="Hub")+(INDEX(10_Lieux!$H:$H,V685)="Hub"))+IF(OR(INDEX(10_Lieux!$H:$H,U685)="Premium",INDEX(10_Lieux!$H:$H,V685)="Premium"),p_prem,0))</f>
        <v>40</v>
      </c>
      <c r="I685" s="14" t="n">
        <f aca="false">ROUND(W685*p_facteur,0)</f>
        <v>561</v>
      </c>
      <c r="J685" s="14" t="str">
        <f aca="false">IF(X685&lt;60,X685&amp;" min",INT(X685/60)&amp;" h"&amp;IF(MOD(X685,60)=0,""," "&amp;TEXT(MOD(X685,60),"00")))</f>
        <v>6 h</v>
      </c>
      <c r="K685" s="14" t="str">
        <f aca="false">IF(S685&lt;&gt;T685,"Oui","Non")</f>
        <v>Non</v>
      </c>
      <c r="L685" s="14" t="str">
        <f aca="false">IF(AND(INDEX(10_Lieux!$B:$B,U685)="Ville",INDEX(10_Lieux!$B:$B,V685)="Ville"),"/chauffeur-prive/"&amp;INDEX(10_Lieux!$E:$E,U685)&amp;"-"&amp;INDEX(10_Lieux!$E:$E,V685)&amp;"/","/chauffeur-prive/"&amp;INDEX(10_Lieux!$E:$E,U685)&amp;"/"&amp;INDEX(10_Lieux!$E:$E,V685)&amp;"/")</f>
        <v>/chauffeur-prive/paris/aeroport-grenoble-alpes-isere/</v>
      </c>
      <c r="M685" s="14" t="str">
        <f aca="false">IFERROR(INDEX($L:$L,MATCH(B685&amp;"|"&amp;A685,$Z:$Z,0)),"—")</f>
        <v>/chauffeur-prive/aeroport-grenoble-alpes-isere/paris/</v>
      </c>
      <c r="N685" s="14" t="str">
        <f aca="false">IF(LEN("Chauffeur privé "&amp;INDEX(10_Lieux!$J:$J,U685)&amp;" → "&amp;INDEX(10_Lieux!$J:$J,V685)&amp;" | 24h/24")&gt;60,"Chauffeur privé "&amp;INDEX(10_Lieux!$J:$J,U685)&amp;" → "&amp;INDEX(10_Lieux!$J:$J,V685),"Chauffeur privé "&amp;INDEX(10_Lieux!$J:$J,U685)&amp;" → "&amp;INDEX(10_Lieux!$J:$J,V685)&amp;" | 24h/24")</f>
        <v>Chauffeur privé Paris → Aéroport Grenoble-Alpes-Isère</v>
      </c>
      <c r="O685" s="14" t="n">
        <f aca="false">LEN(N685)</f>
        <v>53</v>
      </c>
      <c r="P685" s="14" t="str">
        <f aca="false">"Chauffeur privé "&amp;INDEX(10_Lieux!$K:$K,U685)&amp;" vers "&amp;INDEX(10_Lieux!$L:$L,V685)</f>
        <v>Chauffeur privé de Paris vers l'aéroport Grenoble-Alpes-Isère</v>
      </c>
      <c r="Q685" s="14" t="str">
        <f aca="false">"Chauffeur privé "&amp;INDEX(10_Lieux!$K:$K,U685)&amp;" vers "&amp;INDEX(10_Lieux!$L:$L,V685)&amp;" : env. "&amp;I685&amp;" km, "&amp;J685&amp;" de route. Devis personnalisé, standard 24h/24 et 7j/7."</f>
        <v>Chauffeur privé de Paris vers l'aéroport Grenoble-Alpes-Isère : env. 561 km, 6 h de route. Devis personnalisé, standard 24h/24 et 7j/7.</v>
      </c>
      <c r="R685" s="14" t="n">
        <f aca="false">LEN(Q685)</f>
        <v>135</v>
      </c>
      <c r="S685" s="14" t="str">
        <f aca="false">INDEX(10_Lieux!$C:$C,U685)</f>
        <v>France</v>
      </c>
      <c r="T685" s="14" t="str">
        <f aca="false">INDEX(10_Lieux!$C:$C,V685)</f>
        <v>France</v>
      </c>
      <c r="U685" s="14" t="n">
        <f aca="false">MATCH(A685,10_Lieux!$A:$A,0)</f>
        <v>2</v>
      </c>
      <c r="V685" s="14" t="n">
        <f aca="false">MATCH(B685,10_Lieux!$A:$A,0)</f>
        <v>137</v>
      </c>
      <c r="W685" s="14" t="n">
        <f aca="false">ROUND(6371*2*ASIN(SQRT(SIN(RADIANS(INDEX(10_Lieux!$F:$F,V685)-INDEX(10_Lieux!$F:$F,U685))/2)^2+COS(RADIANS(INDEX(10_Lieux!$F:$F,U685)))*COS(RADIANS(INDEX(10_Lieux!$F:$F,V685)))*SIN(RADIANS(INDEX(10_Lieux!$G:$G,V685)-INDEX(10_Lieux!$G:$G,U685))/2)^2)),1)</f>
        <v>449</v>
      </c>
      <c r="X685" s="14" t="n">
        <f aca="false">ROUND(I685/IF(I685&lt;p_seuil_vitesse,p_vit_lente,p_vit_rapide)*60/15,0)*15</f>
        <v>360</v>
      </c>
      <c r="Y685" s="14" t="n">
        <f aca="false">MAX(IF(INDEX(10_Lieux!$B:$B,U685)&lt;&gt;"Ville",INDEX(10_Lieux!$I:$I,U685),0),IF(INDEX(10_Lieux!$B:$B,V685)&lt;&gt;"Ville",INDEX(10_Lieux!$I:$I,V685),0))</f>
        <v>250</v>
      </c>
      <c r="Z685" s="14" t="str">
        <f aca="false">A685&amp;"|"&amp;B685</f>
        <v>Paris|Grenoble-Alpes-Isère</v>
      </c>
      <c r="AA685" s="14" t="str">
        <f aca="false">IF(I685&lt;p_local,"Local",IF(I685&lt;p_vv_min,"Courte distance",IF(I685&lt;p_tres_long,"Longue distance","Très longue distance")))</f>
        <v>Longue distance</v>
      </c>
    </row>
    <row r="686" customFormat="false" ht="15" hidden="false" customHeight="true" outlineLevel="0" collapsed="false">
      <c r="A686" s="1" t="s">
        <v>833</v>
      </c>
      <c r="B686" s="1" t="s">
        <v>123</v>
      </c>
      <c r="C686" s="1" t="s">
        <v>34</v>
      </c>
      <c r="D686" s="1" t="s">
        <v>653</v>
      </c>
      <c r="E686" s="1" t="s">
        <v>836</v>
      </c>
      <c r="F686" s="14" t="s">
        <v>40</v>
      </c>
      <c r="G686" s="14" t="str">
        <f aca="false">IF(I686&lt;p_local,"Local → page infra",IF(H686&gt;=p_ph1,"Phase 1",IF(H686&gt;=p_ph2,"Phase 2","Phase 3")))</f>
        <v>Phase 2</v>
      </c>
      <c r="H686" s="14" t="n">
        <f aca="false">IF(I686&lt;p_local,0,IF(C686="Aéroport → Aéroport",p_pts_plein,IF(Y686&gt;0,IF(I686&lt;=Y686,p_pts_plein,IF(I686&lt;=p_mult2*Y686,p_pts_moyen,p_pts_r3)),IF(I686&gt;=p_vv_min,p_pts_plein,IF(I686&gt;=p_vv_moy,p_pts_moyen,p_pts_court))))+IF(INDEX(10_Lieux!$D:$D,U686)=1,p_prio1,p_prio2)+IF(INDEX(10_Lieux!$D:$D,V686)=1,p_prio1,p_prio2)+IF(K686="Oui",p_tf,0)+p_hub*((INDEX(10_Lieux!$H:$H,U686)="Hub")+(INDEX(10_Lieux!$H:$H,V686)="Hub"))+IF(OR(INDEX(10_Lieux!$H:$H,U686)="Premium",INDEX(10_Lieux!$H:$H,V686)="Premium"),p_prem,0))</f>
        <v>70</v>
      </c>
      <c r="I686" s="14" t="n">
        <f aca="false">ROUND(W686*p_facteur,0)</f>
        <v>74</v>
      </c>
      <c r="J686" s="14" t="str">
        <f aca="false">IF(X686&lt;60,X686&amp;" min",INT(X686/60)&amp;" h"&amp;IF(MOD(X686,60)=0,""," "&amp;TEXT(MOD(X686,60),"00")))</f>
        <v>1 h</v>
      </c>
      <c r="K686" s="14" t="str">
        <f aca="false">IF(S686&lt;&gt;T686,"Oui","Non")</f>
        <v>Non</v>
      </c>
      <c r="L686" s="14" t="str">
        <f aca="false">IF(AND(INDEX(10_Lieux!$B:$B,U686)="Ville",INDEX(10_Lieux!$B:$B,V686)="Ville"),"/chauffeur-prive/"&amp;INDEX(10_Lieux!$E:$E,U686)&amp;"-"&amp;INDEX(10_Lieux!$E:$E,V686)&amp;"/","/chauffeur-prive/"&amp;INDEX(10_Lieux!$E:$E,U686)&amp;"/"&amp;INDEX(10_Lieux!$E:$E,V686)&amp;"/")</f>
        <v>/chauffeur-prive/aeroport-grenoble-alpes-isere/lyon/</v>
      </c>
      <c r="M686" s="14" t="str">
        <f aca="false">IFERROR(INDEX($L:$L,MATCH(B686&amp;"|"&amp;A686,$Z:$Z,0)),"—")</f>
        <v>/chauffeur-prive/lyon/aeroport-grenoble-alpes-isere/</v>
      </c>
      <c r="N686" s="14" t="str">
        <f aca="false">IF(LEN("Chauffeur privé "&amp;INDEX(10_Lieux!$J:$J,U686)&amp;" → "&amp;INDEX(10_Lieux!$J:$J,V686)&amp;" | 24h/24")&gt;60,"Chauffeur privé "&amp;INDEX(10_Lieux!$J:$J,U686)&amp;" → "&amp;INDEX(10_Lieux!$J:$J,V686),"Chauffeur privé "&amp;INDEX(10_Lieux!$J:$J,U686)&amp;" → "&amp;INDEX(10_Lieux!$J:$J,V686)&amp;" | 24h/24")</f>
        <v>Chauffeur privé Aéroport Grenoble-Alpes-Isère → Lyon</v>
      </c>
      <c r="O686" s="14" t="n">
        <f aca="false">LEN(N686)</f>
        <v>52</v>
      </c>
      <c r="P686" s="14" t="str">
        <f aca="false">"Chauffeur privé "&amp;INDEX(10_Lieux!$K:$K,U686)&amp;" vers "&amp;INDEX(10_Lieux!$L:$L,V686)</f>
        <v>Chauffeur privé de l'aéroport Grenoble-Alpes-Isère vers Lyon</v>
      </c>
      <c r="Q686" s="14" t="str">
        <f aca="false">"Chauffeur privé "&amp;INDEX(10_Lieux!$K:$K,U686)&amp;" vers "&amp;INDEX(10_Lieux!$L:$L,V686)&amp;" : env. "&amp;I686&amp;" km, "&amp;J686&amp;" de route. Devis personnalisé, standard 24h/24 et 7j/7."</f>
        <v>Chauffeur privé de l'aéroport Grenoble-Alpes-Isère vers Lyon : env. 74 km, 1 h de route. Devis personnalisé, standard 24h/24 et 7j/7.</v>
      </c>
      <c r="R686" s="14" t="n">
        <f aca="false">LEN(Q686)</f>
        <v>133</v>
      </c>
      <c r="S686" s="14" t="str">
        <f aca="false">INDEX(10_Lieux!$C:$C,U686)</f>
        <v>France</v>
      </c>
      <c r="T686" s="14" t="str">
        <f aca="false">INDEX(10_Lieux!$C:$C,V686)</f>
        <v>France</v>
      </c>
      <c r="U686" s="14" t="n">
        <f aca="false">MATCH(A686,10_Lieux!$A:$A,0)</f>
        <v>137</v>
      </c>
      <c r="V686" s="14" t="n">
        <f aca="false">MATCH(B686,10_Lieux!$A:$A,0)</f>
        <v>8</v>
      </c>
      <c r="W686" s="14" t="n">
        <f aca="false">ROUND(6371*2*ASIN(SQRT(SIN(RADIANS(INDEX(10_Lieux!$F:$F,V686)-INDEX(10_Lieux!$F:$F,U686))/2)^2+COS(RADIANS(INDEX(10_Lieux!$F:$F,U686)))*COS(RADIANS(INDEX(10_Lieux!$F:$F,V686)))*SIN(RADIANS(INDEX(10_Lieux!$G:$G,V686)-INDEX(10_Lieux!$G:$G,U686))/2)^2)),1)</f>
        <v>58.8</v>
      </c>
      <c r="X686" s="14" t="n">
        <f aca="false">ROUND(I686/IF(I686&lt;p_seuil_vitesse,p_vit_lente,p_vit_rapide)*60/15,0)*15</f>
        <v>60</v>
      </c>
      <c r="Y686" s="14" t="n">
        <f aca="false">MAX(IF(INDEX(10_Lieux!$B:$B,U686)&lt;&gt;"Ville",INDEX(10_Lieux!$I:$I,U686),0),IF(INDEX(10_Lieux!$B:$B,V686)&lt;&gt;"Ville",INDEX(10_Lieux!$I:$I,V686),0))</f>
        <v>250</v>
      </c>
      <c r="Z686" s="14" t="str">
        <f aca="false">A686&amp;"|"&amp;B686</f>
        <v>Grenoble-Alpes-Isère|Lyon</v>
      </c>
      <c r="AA686" s="14" t="str">
        <f aca="false">IF(I686&lt;p_local,"Local",IF(I686&lt;p_vv_min,"Courte distance",IF(I686&lt;p_tres_long,"Longue distance","Très longue distance")))</f>
        <v>Courte distance</v>
      </c>
    </row>
    <row r="687" customFormat="false" ht="15" hidden="false" customHeight="true" outlineLevel="0" collapsed="false">
      <c r="A687" s="1" t="s">
        <v>123</v>
      </c>
      <c r="B687" s="1" t="s">
        <v>833</v>
      </c>
      <c r="C687" s="1" t="s">
        <v>35</v>
      </c>
      <c r="D687" s="1" t="s">
        <v>653</v>
      </c>
      <c r="E687" s="1" t="s">
        <v>837</v>
      </c>
      <c r="F687" s="14" t="s">
        <v>40</v>
      </c>
      <c r="G687" s="14" t="str">
        <f aca="false">IF(I687&lt;p_local,"Local → page infra",IF(H687&gt;=p_ph1,"Phase 1",IF(H687&gt;=p_ph2,"Phase 2","Phase 3")))</f>
        <v>Phase 2</v>
      </c>
      <c r="H687" s="14" t="n">
        <f aca="false">IF(I687&lt;p_local,0,IF(C687="Aéroport → Aéroport",p_pts_plein,IF(Y687&gt;0,IF(I687&lt;=Y687,p_pts_plein,IF(I687&lt;=p_mult2*Y687,p_pts_moyen,p_pts_r3)),IF(I687&gt;=p_vv_min,p_pts_plein,IF(I687&gt;=p_vv_moy,p_pts_moyen,p_pts_court))))+IF(INDEX(10_Lieux!$D:$D,U687)=1,p_prio1,p_prio2)+IF(INDEX(10_Lieux!$D:$D,V687)=1,p_prio1,p_prio2)+IF(K687="Oui",p_tf,0)+p_hub*((INDEX(10_Lieux!$H:$H,U687)="Hub")+(INDEX(10_Lieux!$H:$H,V687)="Hub"))+IF(OR(INDEX(10_Lieux!$H:$H,U687)="Premium",INDEX(10_Lieux!$H:$H,V687)="Premium"),p_prem,0))</f>
        <v>70</v>
      </c>
      <c r="I687" s="14" t="n">
        <f aca="false">ROUND(W687*p_facteur,0)</f>
        <v>74</v>
      </c>
      <c r="J687" s="14" t="str">
        <f aca="false">IF(X687&lt;60,X687&amp;" min",INT(X687/60)&amp;" h"&amp;IF(MOD(X687,60)=0,""," "&amp;TEXT(MOD(X687,60),"00")))</f>
        <v>1 h</v>
      </c>
      <c r="K687" s="14" t="str">
        <f aca="false">IF(S687&lt;&gt;T687,"Oui","Non")</f>
        <v>Non</v>
      </c>
      <c r="L687" s="14" t="str">
        <f aca="false">IF(AND(INDEX(10_Lieux!$B:$B,U687)="Ville",INDEX(10_Lieux!$B:$B,V687)="Ville"),"/chauffeur-prive/"&amp;INDEX(10_Lieux!$E:$E,U687)&amp;"-"&amp;INDEX(10_Lieux!$E:$E,V687)&amp;"/","/chauffeur-prive/"&amp;INDEX(10_Lieux!$E:$E,U687)&amp;"/"&amp;INDEX(10_Lieux!$E:$E,V687)&amp;"/")</f>
        <v>/chauffeur-prive/lyon/aeroport-grenoble-alpes-isere/</v>
      </c>
      <c r="M687" s="14" t="str">
        <f aca="false">IFERROR(INDEX($L:$L,MATCH(B687&amp;"|"&amp;A687,$Z:$Z,0)),"—")</f>
        <v>/chauffeur-prive/aeroport-grenoble-alpes-isere/lyon/</v>
      </c>
      <c r="N687" s="14" t="str">
        <f aca="false">IF(LEN("Chauffeur privé "&amp;INDEX(10_Lieux!$J:$J,U687)&amp;" → "&amp;INDEX(10_Lieux!$J:$J,V687)&amp;" | 24h/24")&gt;60,"Chauffeur privé "&amp;INDEX(10_Lieux!$J:$J,U687)&amp;" → "&amp;INDEX(10_Lieux!$J:$J,V687),"Chauffeur privé "&amp;INDEX(10_Lieux!$J:$J,U687)&amp;" → "&amp;INDEX(10_Lieux!$J:$J,V687)&amp;" | 24h/24")</f>
        <v>Chauffeur privé Lyon → Aéroport Grenoble-Alpes-Isère</v>
      </c>
      <c r="O687" s="14" t="n">
        <f aca="false">LEN(N687)</f>
        <v>52</v>
      </c>
      <c r="P687" s="14" t="str">
        <f aca="false">"Chauffeur privé "&amp;INDEX(10_Lieux!$K:$K,U687)&amp;" vers "&amp;INDEX(10_Lieux!$L:$L,V687)</f>
        <v>Chauffeur privé de Lyon vers l'aéroport Grenoble-Alpes-Isère</v>
      </c>
      <c r="Q687" s="14" t="str">
        <f aca="false">"Chauffeur privé "&amp;INDEX(10_Lieux!$K:$K,U687)&amp;" vers "&amp;INDEX(10_Lieux!$L:$L,V687)&amp;" : env. "&amp;I687&amp;" km, "&amp;J687&amp;" de route. Devis personnalisé, standard 24h/24 et 7j/7."</f>
        <v>Chauffeur privé de Lyon vers l'aéroport Grenoble-Alpes-Isère : env. 74 km, 1 h de route. Devis personnalisé, standard 24h/24 et 7j/7.</v>
      </c>
      <c r="R687" s="14" t="n">
        <f aca="false">LEN(Q687)</f>
        <v>133</v>
      </c>
      <c r="S687" s="14" t="str">
        <f aca="false">INDEX(10_Lieux!$C:$C,U687)</f>
        <v>France</v>
      </c>
      <c r="T687" s="14" t="str">
        <f aca="false">INDEX(10_Lieux!$C:$C,V687)</f>
        <v>France</v>
      </c>
      <c r="U687" s="14" t="n">
        <f aca="false">MATCH(A687,10_Lieux!$A:$A,0)</f>
        <v>8</v>
      </c>
      <c r="V687" s="14" t="n">
        <f aca="false">MATCH(B687,10_Lieux!$A:$A,0)</f>
        <v>137</v>
      </c>
      <c r="W687" s="14" t="n">
        <f aca="false">ROUND(6371*2*ASIN(SQRT(SIN(RADIANS(INDEX(10_Lieux!$F:$F,V687)-INDEX(10_Lieux!$F:$F,U687))/2)^2+COS(RADIANS(INDEX(10_Lieux!$F:$F,U687)))*COS(RADIANS(INDEX(10_Lieux!$F:$F,V687)))*SIN(RADIANS(INDEX(10_Lieux!$G:$G,V687)-INDEX(10_Lieux!$G:$G,U687))/2)^2)),1)</f>
        <v>58.8</v>
      </c>
      <c r="X687" s="14" t="n">
        <f aca="false">ROUND(I687/IF(I687&lt;p_seuil_vitesse,p_vit_lente,p_vit_rapide)*60/15,0)*15</f>
        <v>60</v>
      </c>
      <c r="Y687" s="14" t="n">
        <f aca="false">MAX(IF(INDEX(10_Lieux!$B:$B,U687)&lt;&gt;"Ville",INDEX(10_Lieux!$I:$I,U687),0),IF(INDEX(10_Lieux!$B:$B,V687)&lt;&gt;"Ville",INDEX(10_Lieux!$I:$I,V687),0))</f>
        <v>250</v>
      </c>
      <c r="Z687" s="14" t="str">
        <f aca="false">A687&amp;"|"&amp;B687</f>
        <v>Lyon|Grenoble-Alpes-Isère</v>
      </c>
      <c r="AA687" s="14" t="str">
        <f aca="false">IF(I687&lt;p_local,"Local",IF(I687&lt;p_vv_min,"Courte distance",IF(I687&lt;p_tres_long,"Longue distance","Très longue distance")))</f>
        <v>Courte distance</v>
      </c>
    </row>
    <row r="688" customFormat="false" ht="15" hidden="false" customHeight="true" outlineLevel="0" collapsed="false">
      <c r="A688" s="1" t="s">
        <v>833</v>
      </c>
      <c r="B688" s="1" t="s">
        <v>126</v>
      </c>
      <c r="C688" s="1" t="s">
        <v>34</v>
      </c>
      <c r="D688" s="1" t="s">
        <v>653</v>
      </c>
      <c r="E688" s="1" t="s">
        <v>838</v>
      </c>
      <c r="F688" s="14" t="s">
        <v>40</v>
      </c>
      <c r="G688" s="14" t="str">
        <f aca="false">IF(I688&lt;p_local,"Local → page infra",IF(H688&gt;=p_ph1,"Phase 1",IF(H688&gt;=p_ph2,"Phase 2","Phase 3")))</f>
        <v>Phase 3</v>
      </c>
      <c r="H688" s="14" t="n">
        <f aca="false">IF(I688&lt;p_local,0,IF(C688="Aéroport → Aéroport",p_pts_plein,IF(Y688&gt;0,IF(I688&lt;=Y688,p_pts_plein,IF(I688&lt;=p_mult2*Y688,p_pts_moyen,p_pts_r3)),IF(I688&gt;=p_vv_min,p_pts_plein,IF(I688&gt;=p_vv_moy,p_pts_moyen,p_pts_court))))+IF(INDEX(10_Lieux!$D:$D,U688)=1,p_prio1,p_prio2)+IF(INDEX(10_Lieux!$D:$D,V688)=1,p_prio1,p_prio2)+IF(K688="Oui",p_tf,0)+p_hub*((INDEX(10_Lieux!$H:$H,U688)="Hub")+(INDEX(10_Lieux!$H:$H,V688)="Hub"))+IF(OR(INDEX(10_Lieux!$H:$H,U688)="Premium",INDEX(10_Lieux!$H:$H,V688)="Premium"),p_prem,0))</f>
        <v>55</v>
      </c>
      <c r="I688" s="14" t="n">
        <f aca="false">ROUND(W688*p_facteur,0)</f>
        <v>299</v>
      </c>
      <c r="J688" s="14" t="str">
        <f aca="false">IF(X688&lt;60,X688&amp;" min",INT(X688/60)&amp;" h"&amp;IF(MOD(X688,60)=0,""," "&amp;TEXT(MOD(X688,60),"00")))</f>
        <v>3 h 15</v>
      </c>
      <c r="K688" s="14" t="str">
        <f aca="false">IF(S688&lt;&gt;T688,"Oui","Non")</f>
        <v>Non</v>
      </c>
      <c r="L688" s="14" t="str">
        <f aca="false">IF(AND(INDEX(10_Lieux!$B:$B,U688)="Ville",INDEX(10_Lieux!$B:$B,V688)="Ville"),"/chauffeur-prive/"&amp;INDEX(10_Lieux!$E:$E,U688)&amp;"-"&amp;INDEX(10_Lieux!$E:$E,V688)&amp;"/","/chauffeur-prive/"&amp;INDEX(10_Lieux!$E:$E,U688)&amp;"/"&amp;INDEX(10_Lieux!$E:$E,V688)&amp;"/")</f>
        <v>/chauffeur-prive/aeroport-grenoble-alpes-isere/nice/</v>
      </c>
      <c r="M688" s="14" t="str">
        <f aca="false">IFERROR(INDEX($L:$L,MATCH(B688&amp;"|"&amp;A688,$Z:$Z,0)),"—")</f>
        <v>/chauffeur-prive/nice/aeroport-grenoble-alpes-isere/</v>
      </c>
      <c r="N688" s="14" t="str">
        <f aca="false">IF(LEN("Chauffeur privé "&amp;INDEX(10_Lieux!$J:$J,U688)&amp;" → "&amp;INDEX(10_Lieux!$J:$J,V688)&amp;" | 24h/24")&gt;60,"Chauffeur privé "&amp;INDEX(10_Lieux!$J:$J,U688)&amp;" → "&amp;INDEX(10_Lieux!$J:$J,V688),"Chauffeur privé "&amp;INDEX(10_Lieux!$J:$J,U688)&amp;" → "&amp;INDEX(10_Lieux!$J:$J,V688)&amp;" | 24h/24")</f>
        <v>Chauffeur privé Aéroport Grenoble-Alpes-Isère → Nice</v>
      </c>
      <c r="O688" s="14" t="n">
        <f aca="false">LEN(N688)</f>
        <v>52</v>
      </c>
      <c r="P688" s="14" t="str">
        <f aca="false">"Chauffeur privé "&amp;INDEX(10_Lieux!$K:$K,U688)&amp;" vers "&amp;INDEX(10_Lieux!$L:$L,V688)</f>
        <v>Chauffeur privé de l'aéroport Grenoble-Alpes-Isère vers Nice</v>
      </c>
      <c r="Q688" s="14" t="str">
        <f aca="false">"Chauffeur privé "&amp;INDEX(10_Lieux!$K:$K,U688)&amp;" vers "&amp;INDEX(10_Lieux!$L:$L,V688)&amp;" : env. "&amp;I688&amp;" km, "&amp;J688&amp;" de route. Devis personnalisé, standard 24h/24 et 7j/7."</f>
        <v>Chauffeur privé de l'aéroport Grenoble-Alpes-Isère vers Nice : env. 299 km, 3 h 15 de route. Devis personnalisé, standard 24h/24 et 7j/7.</v>
      </c>
      <c r="R688" s="14" t="n">
        <f aca="false">LEN(Q688)</f>
        <v>137</v>
      </c>
      <c r="S688" s="14" t="str">
        <f aca="false">INDEX(10_Lieux!$C:$C,U688)</f>
        <v>France</v>
      </c>
      <c r="T688" s="14" t="str">
        <f aca="false">INDEX(10_Lieux!$C:$C,V688)</f>
        <v>France</v>
      </c>
      <c r="U688" s="14" t="n">
        <f aca="false">MATCH(A688,10_Lieux!$A:$A,0)</f>
        <v>137</v>
      </c>
      <c r="V688" s="14" t="n">
        <f aca="false">MATCH(B688,10_Lieux!$A:$A,0)</f>
        <v>80</v>
      </c>
      <c r="W688" s="14" t="n">
        <f aca="false">ROUND(6371*2*ASIN(SQRT(SIN(RADIANS(INDEX(10_Lieux!$F:$F,V688)-INDEX(10_Lieux!$F:$F,U688))/2)^2+COS(RADIANS(INDEX(10_Lieux!$F:$F,U688)))*COS(RADIANS(INDEX(10_Lieux!$F:$F,V688)))*SIN(RADIANS(INDEX(10_Lieux!$G:$G,V688)-INDEX(10_Lieux!$G:$G,U688))/2)^2)),1)</f>
        <v>239.3</v>
      </c>
      <c r="X688" s="14" t="n">
        <f aca="false">ROUND(I688/IF(I688&lt;p_seuil_vitesse,p_vit_lente,p_vit_rapide)*60/15,0)*15</f>
        <v>195</v>
      </c>
      <c r="Y688" s="14" t="n">
        <f aca="false">MAX(IF(INDEX(10_Lieux!$B:$B,U688)&lt;&gt;"Ville",INDEX(10_Lieux!$I:$I,U688),0),IF(INDEX(10_Lieux!$B:$B,V688)&lt;&gt;"Ville",INDEX(10_Lieux!$I:$I,V688),0))</f>
        <v>250</v>
      </c>
      <c r="Z688" s="14" t="str">
        <f aca="false">A688&amp;"|"&amp;B688</f>
        <v>Grenoble-Alpes-Isère|Nice</v>
      </c>
      <c r="AA688" s="14" t="str">
        <f aca="false">IF(I688&lt;p_local,"Local",IF(I688&lt;p_vv_min,"Courte distance",IF(I688&lt;p_tres_long,"Longue distance","Très longue distance")))</f>
        <v>Longue distance</v>
      </c>
    </row>
    <row r="689" customFormat="false" ht="15" hidden="false" customHeight="true" outlineLevel="0" collapsed="false">
      <c r="A689" s="1" t="s">
        <v>126</v>
      </c>
      <c r="B689" s="1" t="s">
        <v>833</v>
      </c>
      <c r="C689" s="1" t="s">
        <v>35</v>
      </c>
      <c r="D689" s="1" t="s">
        <v>653</v>
      </c>
      <c r="E689" s="1" t="s">
        <v>839</v>
      </c>
      <c r="F689" s="14" t="s">
        <v>40</v>
      </c>
      <c r="G689" s="14" t="str">
        <f aca="false">IF(I689&lt;p_local,"Local → page infra",IF(H689&gt;=p_ph1,"Phase 1",IF(H689&gt;=p_ph2,"Phase 2","Phase 3")))</f>
        <v>Phase 3</v>
      </c>
      <c r="H689" s="14" t="n">
        <f aca="false">IF(I689&lt;p_local,0,IF(C689="Aéroport → Aéroport",p_pts_plein,IF(Y689&gt;0,IF(I689&lt;=Y689,p_pts_plein,IF(I689&lt;=p_mult2*Y689,p_pts_moyen,p_pts_r3)),IF(I689&gt;=p_vv_min,p_pts_plein,IF(I689&gt;=p_vv_moy,p_pts_moyen,p_pts_court))))+IF(INDEX(10_Lieux!$D:$D,U689)=1,p_prio1,p_prio2)+IF(INDEX(10_Lieux!$D:$D,V689)=1,p_prio1,p_prio2)+IF(K689="Oui",p_tf,0)+p_hub*((INDEX(10_Lieux!$H:$H,U689)="Hub")+(INDEX(10_Lieux!$H:$H,V689)="Hub"))+IF(OR(INDEX(10_Lieux!$H:$H,U689)="Premium",INDEX(10_Lieux!$H:$H,V689)="Premium"),p_prem,0))</f>
        <v>55</v>
      </c>
      <c r="I689" s="14" t="n">
        <f aca="false">ROUND(W689*p_facteur,0)</f>
        <v>299</v>
      </c>
      <c r="J689" s="14" t="str">
        <f aca="false">IF(X689&lt;60,X689&amp;" min",INT(X689/60)&amp;" h"&amp;IF(MOD(X689,60)=0,""," "&amp;TEXT(MOD(X689,60),"00")))</f>
        <v>3 h 15</v>
      </c>
      <c r="K689" s="14" t="str">
        <f aca="false">IF(S689&lt;&gt;T689,"Oui","Non")</f>
        <v>Non</v>
      </c>
      <c r="L689" s="14" t="str">
        <f aca="false">IF(AND(INDEX(10_Lieux!$B:$B,U689)="Ville",INDEX(10_Lieux!$B:$B,V689)="Ville"),"/chauffeur-prive/"&amp;INDEX(10_Lieux!$E:$E,U689)&amp;"-"&amp;INDEX(10_Lieux!$E:$E,V689)&amp;"/","/chauffeur-prive/"&amp;INDEX(10_Lieux!$E:$E,U689)&amp;"/"&amp;INDEX(10_Lieux!$E:$E,V689)&amp;"/")</f>
        <v>/chauffeur-prive/nice/aeroport-grenoble-alpes-isere/</v>
      </c>
      <c r="M689" s="14" t="str">
        <f aca="false">IFERROR(INDEX($L:$L,MATCH(B689&amp;"|"&amp;A689,$Z:$Z,0)),"—")</f>
        <v>/chauffeur-prive/aeroport-grenoble-alpes-isere/nice/</v>
      </c>
      <c r="N689" s="14" t="str">
        <f aca="false">IF(LEN("Chauffeur privé "&amp;INDEX(10_Lieux!$J:$J,U689)&amp;" → "&amp;INDEX(10_Lieux!$J:$J,V689)&amp;" | 24h/24")&gt;60,"Chauffeur privé "&amp;INDEX(10_Lieux!$J:$J,U689)&amp;" → "&amp;INDEX(10_Lieux!$J:$J,V689),"Chauffeur privé "&amp;INDEX(10_Lieux!$J:$J,U689)&amp;" → "&amp;INDEX(10_Lieux!$J:$J,V689)&amp;" | 24h/24")</f>
        <v>Chauffeur privé Nice → Aéroport Grenoble-Alpes-Isère</v>
      </c>
      <c r="O689" s="14" t="n">
        <f aca="false">LEN(N689)</f>
        <v>52</v>
      </c>
      <c r="P689" s="14" t="str">
        <f aca="false">"Chauffeur privé "&amp;INDEX(10_Lieux!$K:$K,U689)&amp;" vers "&amp;INDEX(10_Lieux!$L:$L,V689)</f>
        <v>Chauffeur privé de Nice vers l'aéroport Grenoble-Alpes-Isère</v>
      </c>
      <c r="Q689" s="14" t="str">
        <f aca="false">"Chauffeur privé "&amp;INDEX(10_Lieux!$K:$K,U689)&amp;" vers "&amp;INDEX(10_Lieux!$L:$L,V689)&amp;" : env. "&amp;I689&amp;" km, "&amp;J689&amp;" de route. Devis personnalisé, standard 24h/24 et 7j/7."</f>
        <v>Chauffeur privé de Nice vers l'aéroport Grenoble-Alpes-Isère : env. 299 km, 3 h 15 de route. Devis personnalisé, standard 24h/24 et 7j/7.</v>
      </c>
      <c r="R689" s="14" t="n">
        <f aca="false">LEN(Q689)</f>
        <v>137</v>
      </c>
      <c r="S689" s="14" t="str">
        <f aca="false">INDEX(10_Lieux!$C:$C,U689)</f>
        <v>France</v>
      </c>
      <c r="T689" s="14" t="str">
        <f aca="false">INDEX(10_Lieux!$C:$C,V689)</f>
        <v>France</v>
      </c>
      <c r="U689" s="14" t="n">
        <f aca="false">MATCH(A689,10_Lieux!$A:$A,0)</f>
        <v>80</v>
      </c>
      <c r="V689" s="14" t="n">
        <f aca="false">MATCH(B689,10_Lieux!$A:$A,0)</f>
        <v>137</v>
      </c>
      <c r="W689" s="14" t="n">
        <f aca="false">ROUND(6371*2*ASIN(SQRT(SIN(RADIANS(INDEX(10_Lieux!$F:$F,V689)-INDEX(10_Lieux!$F:$F,U689))/2)^2+COS(RADIANS(INDEX(10_Lieux!$F:$F,U689)))*COS(RADIANS(INDEX(10_Lieux!$F:$F,V689)))*SIN(RADIANS(INDEX(10_Lieux!$G:$G,V689)-INDEX(10_Lieux!$G:$G,U689))/2)^2)),1)</f>
        <v>239.3</v>
      </c>
      <c r="X689" s="14" t="n">
        <f aca="false">ROUND(I689/IF(I689&lt;p_seuil_vitesse,p_vit_lente,p_vit_rapide)*60/15,0)*15</f>
        <v>195</v>
      </c>
      <c r="Y689" s="14" t="n">
        <f aca="false">MAX(IF(INDEX(10_Lieux!$B:$B,U689)&lt;&gt;"Ville",INDEX(10_Lieux!$I:$I,U689),0),IF(INDEX(10_Lieux!$B:$B,V689)&lt;&gt;"Ville",INDEX(10_Lieux!$I:$I,V689),0))</f>
        <v>250</v>
      </c>
      <c r="Z689" s="14" t="str">
        <f aca="false">A689&amp;"|"&amp;B689</f>
        <v>Nice|Grenoble-Alpes-Isère</v>
      </c>
      <c r="AA689" s="14" t="str">
        <f aca="false">IF(I689&lt;p_local,"Local",IF(I689&lt;p_vv_min,"Courte distance",IF(I689&lt;p_tres_long,"Longue distance","Très longue distance")))</f>
        <v>Longue distance</v>
      </c>
    </row>
    <row r="690" customFormat="false" ht="15" hidden="false" customHeight="true" outlineLevel="0" collapsed="false">
      <c r="A690" s="1" t="s">
        <v>833</v>
      </c>
      <c r="B690" s="1" t="s">
        <v>128</v>
      </c>
      <c r="C690" s="1" t="s">
        <v>34</v>
      </c>
      <c r="D690" s="1" t="s">
        <v>653</v>
      </c>
      <c r="E690" s="1" t="s">
        <v>840</v>
      </c>
      <c r="F690" s="14" t="s">
        <v>40</v>
      </c>
      <c r="G690" s="14" t="str">
        <f aca="false">IF(I690&lt;p_local,"Local → page infra",IF(H690&gt;=p_ph1,"Phase 1",IF(H690&gt;=p_ph2,"Phase 2","Phase 3")))</f>
        <v>Phase 3</v>
      </c>
      <c r="H690" s="14" t="n">
        <f aca="false">IF(I690&lt;p_local,0,IF(C690="Aéroport → Aéroport",p_pts_plein,IF(Y690&gt;0,IF(I690&lt;=Y690,p_pts_plein,IF(I690&lt;=p_mult2*Y690,p_pts_moyen,p_pts_r3)),IF(I690&gt;=p_vv_min,p_pts_plein,IF(I690&gt;=p_vv_moy,p_pts_moyen,p_pts_court))))+IF(INDEX(10_Lieux!$D:$D,U690)=1,p_prio1,p_prio2)+IF(INDEX(10_Lieux!$D:$D,V690)=1,p_prio1,p_prio2)+IF(K690="Oui",p_tf,0)+p_hub*((INDEX(10_Lieux!$H:$H,U690)="Hub")+(INDEX(10_Lieux!$H:$H,V690)="Hub"))+IF(OR(INDEX(10_Lieux!$H:$H,U690)="Premium",INDEX(10_Lieux!$H:$H,V690)="Premium"),p_prem,0))</f>
        <v>55</v>
      </c>
      <c r="I690" s="14" t="n">
        <f aca="false">ROUND(W690*p_facteur,0)</f>
        <v>287</v>
      </c>
      <c r="J690" s="14" t="str">
        <f aca="false">IF(X690&lt;60,X690&amp;" min",INT(X690/60)&amp;" h"&amp;IF(MOD(X690,60)=0,""," "&amp;TEXT(MOD(X690,60),"00")))</f>
        <v>3 h</v>
      </c>
      <c r="K690" s="14" t="str">
        <f aca="false">IF(S690&lt;&gt;T690,"Oui","Non")</f>
        <v>Non</v>
      </c>
      <c r="L690" s="14" t="str">
        <f aca="false">IF(AND(INDEX(10_Lieux!$B:$B,U690)="Ville",INDEX(10_Lieux!$B:$B,V690)="Ville"),"/chauffeur-prive/"&amp;INDEX(10_Lieux!$E:$E,U690)&amp;"-"&amp;INDEX(10_Lieux!$E:$E,V690)&amp;"/","/chauffeur-prive/"&amp;INDEX(10_Lieux!$E:$E,U690)&amp;"/"&amp;INDEX(10_Lieux!$E:$E,V690)&amp;"/")</f>
        <v>/chauffeur-prive/aeroport-grenoble-alpes-isere/marseille/</v>
      </c>
      <c r="M690" s="14" t="str">
        <f aca="false">IFERROR(INDEX($L:$L,MATCH(B690&amp;"|"&amp;A690,$Z:$Z,0)),"—")</f>
        <v>/chauffeur-prive/marseille/aeroport-grenoble-alpes-isere/</v>
      </c>
      <c r="N690" s="14" t="str">
        <f aca="false">IF(LEN("Chauffeur privé "&amp;INDEX(10_Lieux!$J:$J,U690)&amp;" → "&amp;INDEX(10_Lieux!$J:$J,V690)&amp;" | 24h/24")&gt;60,"Chauffeur privé "&amp;INDEX(10_Lieux!$J:$J,U690)&amp;" → "&amp;INDEX(10_Lieux!$J:$J,V690),"Chauffeur privé "&amp;INDEX(10_Lieux!$J:$J,U690)&amp;" → "&amp;INDEX(10_Lieux!$J:$J,V690)&amp;" | 24h/24")</f>
        <v>Chauffeur privé Aéroport Grenoble-Alpes-Isère → Marseille</v>
      </c>
      <c r="O690" s="14" t="n">
        <f aca="false">LEN(N690)</f>
        <v>57</v>
      </c>
      <c r="P690" s="14" t="str">
        <f aca="false">"Chauffeur privé "&amp;INDEX(10_Lieux!$K:$K,U690)&amp;" vers "&amp;INDEX(10_Lieux!$L:$L,V690)</f>
        <v>Chauffeur privé de l'aéroport Grenoble-Alpes-Isère vers Marseille</v>
      </c>
      <c r="Q690" s="14" t="str">
        <f aca="false">"Chauffeur privé "&amp;INDEX(10_Lieux!$K:$K,U690)&amp;" vers "&amp;INDEX(10_Lieux!$L:$L,V690)&amp;" : env. "&amp;I690&amp;" km, "&amp;J690&amp;" de route. Devis personnalisé, standard 24h/24 et 7j/7."</f>
        <v>Chauffeur privé de l'aéroport Grenoble-Alpes-Isère vers Marseille : env. 287 km, 3 h de route. Devis personnalisé, standard 24h/24 et 7j/7.</v>
      </c>
      <c r="R690" s="14" t="n">
        <f aca="false">LEN(Q690)</f>
        <v>139</v>
      </c>
      <c r="S690" s="14" t="str">
        <f aca="false">INDEX(10_Lieux!$C:$C,U690)</f>
        <v>France</v>
      </c>
      <c r="T690" s="14" t="str">
        <f aca="false">INDEX(10_Lieux!$C:$C,V690)</f>
        <v>France</v>
      </c>
      <c r="U690" s="14" t="n">
        <f aca="false">MATCH(A690,10_Lieux!$A:$A,0)</f>
        <v>137</v>
      </c>
      <c r="V690" s="14" t="n">
        <f aca="false">MATCH(B690,10_Lieux!$A:$A,0)</f>
        <v>79</v>
      </c>
      <c r="W690" s="14" t="n">
        <f aca="false">ROUND(6371*2*ASIN(SQRT(SIN(RADIANS(INDEX(10_Lieux!$F:$F,V690)-INDEX(10_Lieux!$F:$F,U690))/2)^2+COS(RADIANS(INDEX(10_Lieux!$F:$F,U690)))*COS(RADIANS(INDEX(10_Lieux!$F:$F,V690)))*SIN(RADIANS(INDEX(10_Lieux!$G:$G,V690)-INDEX(10_Lieux!$G:$G,U690))/2)^2)),1)</f>
        <v>229.8</v>
      </c>
      <c r="X690" s="14" t="n">
        <f aca="false">ROUND(I690/IF(I690&lt;p_seuil_vitesse,p_vit_lente,p_vit_rapide)*60/15,0)*15</f>
        <v>180</v>
      </c>
      <c r="Y690" s="14" t="n">
        <f aca="false">MAX(IF(INDEX(10_Lieux!$B:$B,U690)&lt;&gt;"Ville",INDEX(10_Lieux!$I:$I,U690),0),IF(INDEX(10_Lieux!$B:$B,V690)&lt;&gt;"Ville",INDEX(10_Lieux!$I:$I,V690),0))</f>
        <v>250</v>
      </c>
      <c r="Z690" s="14" t="str">
        <f aca="false">A690&amp;"|"&amp;B690</f>
        <v>Grenoble-Alpes-Isère|Marseille</v>
      </c>
      <c r="AA690" s="14" t="str">
        <f aca="false">IF(I690&lt;p_local,"Local",IF(I690&lt;p_vv_min,"Courte distance",IF(I690&lt;p_tres_long,"Longue distance","Très longue distance")))</f>
        <v>Longue distance</v>
      </c>
    </row>
    <row r="691" customFormat="false" ht="15" hidden="false" customHeight="true" outlineLevel="0" collapsed="false">
      <c r="A691" s="1" t="s">
        <v>128</v>
      </c>
      <c r="B691" s="1" t="s">
        <v>833</v>
      </c>
      <c r="C691" s="1" t="s">
        <v>35</v>
      </c>
      <c r="D691" s="1" t="s">
        <v>653</v>
      </c>
      <c r="E691" s="1" t="s">
        <v>841</v>
      </c>
      <c r="F691" s="14" t="s">
        <v>40</v>
      </c>
      <c r="G691" s="14" t="str">
        <f aca="false">IF(I691&lt;p_local,"Local → page infra",IF(H691&gt;=p_ph1,"Phase 1",IF(H691&gt;=p_ph2,"Phase 2","Phase 3")))</f>
        <v>Phase 3</v>
      </c>
      <c r="H691" s="14" t="n">
        <f aca="false">IF(I691&lt;p_local,0,IF(C691="Aéroport → Aéroport",p_pts_plein,IF(Y691&gt;0,IF(I691&lt;=Y691,p_pts_plein,IF(I691&lt;=p_mult2*Y691,p_pts_moyen,p_pts_r3)),IF(I691&gt;=p_vv_min,p_pts_plein,IF(I691&gt;=p_vv_moy,p_pts_moyen,p_pts_court))))+IF(INDEX(10_Lieux!$D:$D,U691)=1,p_prio1,p_prio2)+IF(INDEX(10_Lieux!$D:$D,V691)=1,p_prio1,p_prio2)+IF(K691="Oui",p_tf,0)+p_hub*((INDEX(10_Lieux!$H:$H,U691)="Hub")+(INDEX(10_Lieux!$H:$H,V691)="Hub"))+IF(OR(INDEX(10_Lieux!$H:$H,U691)="Premium",INDEX(10_Lieux!$H:$H,V691)="Premium"),p_prem,0))</f>
        <v>55</v>
      </c>
      <c r="I691" s="14" t="n">
        <f aca="false">ROUND(W691*p_facteur,0)</f>
        <v>287</v>
      </c>
      <c r="J691" s="14" t="str">
        <f aca="false">IF(X691&lt;60,X691&amp;" min",INT(X691/60)&amp;" h"&amp;IF(MOD(X691,60)=0,""," "&amp;TEXT(MOD(X691,60),"00")))</f>
        <v>3 h</v>
      </c>
      <c r="K691" s="14" t="str">
        <f aca="false">IF(S691&lt;&gt;T691,"Oui","Non")</f>
        <v>Non</v>
      </c>
      <c r="L691" s="14" t="str">
        <f aca="false">IF(AND(INDEX(10_Lieux!$B:$B,U691)="Ville",INDEX(10_Lieux!$B:$B,V691)="Ville"),"/chauffeur-prive/"&amp;INDEX(10_Lieux!$E:$E,U691)&amp;"-"&amp;INDEX(10_Lieux!$E:$E,V691)&amp;"/","/chauffeur-prive/"&amp;INDEX(10_Lieux!$E:$E,U691)&amp;"/"&amp;INDEX(10_Lieux!$E:$E,V691)&amp;"/")</f>
        <v>/chauffeur-prive/marseille/aeroport-grenoble-alpes-isere/</v>
      </c>
      <c r="M691" s="14" t="str">
        <f aca="false">IFERROR(INDEX($L:$L,MATCH(B691&amp;"|"&amp;A691,$Z:$Z,0)),"—")</f>
        <v>/chauffeur-prive/aeroport-grenoble-alpes-isere/marseille/</v>
      </c>
      <c r="N691" s="14" t="str">
        <f aca="false">IF(LEN("Chauffeur privé "&amp;INDEX(10_Lieux!$J:$J,U691)&amp;" → "&amp;INDEX(10_Lieux!$J:$J,V691)&amp;" | 24h/24")&gt;60,"Chauffeur privé "&amp;INDEX(10_Lieux!$J:$J,U691)&amp;" → "&amp;INDEX(10_Lieux!$J:$J,V691),"Chauffeur privé "&amp;INDEX(10_Lieux!$J:$J,U691)&amp;" → "&amp;INDEX(10_Lieux!$J:$J,V691)&amp;" | 24h/24")</f>
        <v>Chauffeur privé Marseille → Aéroport Grenoble-Alpes-Isère</v>
      </c>
      <c r="O691" s="14" t="n">
        <f aca="false">LEN(N691)</f>
        <v>57</v>
      </c>
      <c r="P691" s="14" t="str">
        <f aca="false">"Chauffeur privé "&amp;INDEX(10_Lieux!$K:$K,U691)&amp;" vers "&amp;INDEX(10_Lieux!$L:$L,V691)</f>
        <v>Chauffeur privé de Marseille vers l'aéroport Grenoble-Alpes-Isère</v>
      </c>
      <c r="Q691" s="14" t="str">
        <f aca="false">"Chauffeur privé "&amp;INDEX(10_Lieux!$K:$K,U691)&amp;" vers "&amp;INDEX(10_Lieux!$L:$L,V691)&amp;" : env. "&amp;I691&amp;" km, "&amp;J691&amp;" de route. Devis personnalisé, standard 24h/24 et 7j/7."</f>
        <v>Chauffeur privé de Marseille vers l'aéroport Grenoble-Alpes-Isère : env. 287 km, 3 h de route. Devis personnalisé, standard 24h/24 et 7j/7.</v>
      </c>
      <c r="R691" s="14" t="n">
        <f aca="false">LEN(Q691)</f>
        <v>139</v>
      </c>
      <c r="S691" s="14" t="str">
        <f aca="false">INDEX(10_Lieux!$C:$C,U691)</f>
        <v>France</v>
      </c>
      <c r="T691" s="14" t="str">
        <f aca="false">INDEX(10_Lieux!$C:$C,V691)</f>
        <v>France</v>
      </c>
      <c r="U691" s="14" t="n">
        <f aca="false">MATCH(A691,10_Lieux!$A:$A,0)</f>
        <v>79</v>
      </c>
      <c r="V691" s="14" t="n">
        <f aca="false">MATCH(B691,10_Lieux!$A:$A,0)</f>
        <v>137</v>
      </c>
      <c r="W691" s="14" t="n">
        <f aca="false">ROUND(6371*2*ASIN(SQRT(SIN(RADIANS(INDEX(10_Lieux!$F:$F,V691)-INDEX(10_Lieux!$F:$F,U691))/2)^2+COS(RADIANS(INDEX(10_Lieux!$F:$F,U691)))*COS(RADIANS(INDEX(10_Lieux!$F:$F,V691)))*SIN(RADIANS(INDEX(10_Lieux!$G:$G,V691)-INDEX(10_Lieux!$G:$G,U691))/2)^2)),1)</f>
        <v>229.8</v>
      </c>
      <c r="X691" s="14" t="n">
        <f aca="false">ROUND(I691/IF(I691&lt;p_seuil_vitesse,p_vit_lente,p_vit_rapide)*60/15,0)*15</f>
        <v>180</v>
      </c>
      <c r="Y691" s="14" t="n">
        <f aca="false">MAX(IF(INDEX(10_Lieux!$B:$B,U691)&lt;&gt;"Ville",INDEX(10_Lieux!$I:$I,U691),0),IF(INDEX(10_Lieux!$B:$B,V691)&lt;&gt;"Ville",INDEX(10_Lieux!$I:$I,V691),0))</f>
        <v>250</v>
      </c>
      <c r="Z691" s="14" t="str">
        <f aca="false">A691&amp;"|"&amp;B691</f>
        <v>Marseille|Grenoble-Alpes-Isère</v>
      </c>
      <c r="AA691" s="14" t="str">
        <f aca="false">IF(I691&lt;p_local,"Local",IF(I691&lt;p_vv_min,"Courte distance",IF(I691&lt;p_tres_long,"Longue distance","Très longue distance")))</f>
        <v>Longue distance</v>
      </c>
    </row>
    <row r="692" customFormat="false" ht="15" hidden="false" customHeight="true" outlineLevel="0" collapsed="false">
      <c r="A692" s="1" t="s">
        <v>833</v>
      </c>
      <c r="B692" s="1" t="s">
        <v>130</v>
      </c>
      <c r="C692" s="1" t="s">
        <v>34</v>
      </c>
      <c r="D692" s="1" t="s">
        <v>653</v>
      </c>
      <c r="E692" s="1" t="s">
        <v>842</v>
      </c>
      <c r="F692" s="14" t="s">
        <v>40</v>
      </c>
      <c r="G692" s="14" t="str">
        <f aca="false">IF(I692&lt;p_local,"Local → page infra",IF(H692&gt;=p_ph1,"Phase 1",IF(H692&gt;=p_ph2,"Phase 2","Phase 3")))</f>
        <v>Phase 3</v>
      </c>
      <c r="H692" s="14" t="n">
        <f aca="false">IF(I692&lt;p_local,0,IF(C692="Aéroport → Aéroport",p_pts_plein,IF(Y692&gt;0,IF(I692&lt;=Y692,p_pts_plein,IF(I692&lt;=p_mult2*Y692,p_pts_moyen,p_pts_r3)),IF(I692&gt;=p_vv_min,p_pts_plein,IF(I692&gt;=p_vv_moy,p_pts_moyen,p_pts_court))))+IF(INDEX(10_Lieux!$D:$D,U692)=1,p_prio1,p_prio2)+IF(INDEX(10_Lieux!$D:$D,V692)=1,p_prio1,p_prio2)+IF(K692="Oui",p_tf,0)+p_hub*((INDEX(10_Lieux!$H:$H,U692)="Hub")+(INDEX(10_Lieux!$H:$H,V692)="Hub"))+IF(OR(INDEX(10_Lieux!$H:$H,U692)="Premium",INDEX(10_Lieux!$H:$H,V692)="Premium"),p_prem,0))</f>
        <v>30</v>
      </c>
      <c r="I692" s="14" t="n">
        <f aca="false">ROUND(W692*p_facteur,0)</f>
        <v>584</v>
      </c>
      <c r="J692" s="14" t="str">
        <f aca="false">IF(X692&lt;60,X692&amp;" min",INT(X692/60)&amp;" h"&amp;IF(MOD(X692,60)=0,""," "&amp;TEXT(MOD(X692,60),"00")))</f>
        <v>6 h 15</v>
      </c>
      <c r="K692" s="14" t="str">
        <f aca="false">IF(S692&lt;&gt;T692,"Oui","Non")</f>
        <v>Non</v>
      </c>
      <c r="L692" s="14" t="str">
        <f aca="false">IF(AND(INDEX(10_Lieux!$B:$B,U692)="Ville",INDEX(10_Lieux!$B:$B,V692)="Ville"),"/chauffeur-prive/"&amp;INDEX(10_Lieux!$E:$E,U692)&amp;"-"&amp;INDEX(10_Lieux!$E:$E,V692)&amp;"/","/chauffeur-prive/"&amp;INDEX(10_Lieux!$E:$E,U692)&amp;"/"&amp;INDEX(10_Lieux!$E:$E,V692)&amp;"/")</f>
        <v>/chauffeur-prive/aeroport-grenoble-alpes-isere/bordeaux/</v>
      </c>
      <c r="M692" s="14" t="str">
        <f aca="false">IFERROR(INDEX($L:$L,MATCH(B692&amp;"|"&amp;A692,$Z:$Z,0)),"—")</f>
        <v>/chauffeur-prive/bordeaux/aeroport-grenoble-alpes-isere/</v>
      </c>
      <c r="N692" s="14" t="str">
        <f aca="false">IF(LEN("Chauffeur privé "&amp;INDEX(10_Lieux!$J:$J,U692)&amp;" → "&amp;INDEX(10_Lieux!$J:$J,V692)&amp;" | 24h/24")&gt;60,"Chauffeur privé "&amp;INDEX(10_Lieux!$J:$J,U692)&amp;" → "&amp;INDEX(10_Lieux!$J:$J,V692),"Chauffeur privé "&amp;INDEX(10_Lieux!$J:$J,U692)&amp;" → "&amp;INDEX(10_Lieux!$J:$J,V692)&amp;" | 24h/24")</f>
        <v>Chauffeur privé Aéroport Grenoble-Alpes-Isère → Bordeaux</v>
      </c>
      <c r="O692" s="14" t="n">
        <f aca="false">LEN(N692)</f>
        <v>56</v>
      </c>
      <c r="P692" s="14" t="str">
        <f aca="false">"Chauffeur privé "&amp;INDEX(10_Lieux!$K:$K,U692)&amp;" vers "&amp;INDEX(10_Lieux!$L:$L,V692)</f>
        <v>Chauffeur privé de l'aéroport Grenoble-Alpes-Isère vers Bordeaux</v>
      </c>
      <c r="Q692" s="14" t="str">
        <f aca="false">"Chauffeur privé "&amp;INDEX(10_Lieux!$K:$K,U692)&amp;" vers "&amp;INDEX(10_Lieux!$L:$L,V692)&amp;" : env. "&amp;I692&amp;" km, "&amp;J692&amp;" de route. Devis personnalisé, standard 24h/24 et 7j/7."</f>
        <v>Chauffeur privé de l'aéroport Grenoble-Alpes-Isère vers Bordeaux : env. 584 km, 6 h 15 de route. Devis personnalisé, standard 24h/24 et 7j/7.</v>
      </c>
      <c r="R692" s="14" t="n">
        <f aca="false">LEN(Q692)</f>
        <v>141</v>
      </c>
      <c r="S692" s="14" t="str">
        <f aca="false">INDEX(10_Lieux!$C:$C,U692)</f>
        <v>France</v>
      </c>
      <c r="T692" s="14" t="str">
        <f aca="false">INDEX(10_Lieux!$C:$C,V692)</f>
        <v>France</v>
      </c>
      <c r="U692" s="14" t="n">
        <f aca="false">MATCH(A692,10_Lieux!$A:$A,0)</f>
        <v>137</v>
      </c>
      <c r="V692" s="14" t="n">
        <f aca="false">MATCH(B692,10_Lieux!$A:$A,0)</f>
        <v>61</v>
      </c>
      <c r="W692" s="14" t="n">
        <f aca="false">ROUND(6371*2*ASIN(SQRT(SIN(RADIANS(INDEX(10_Lieux!$F:$F,V692)-INDEX(10_Lieux!$F:$F,U692))/2)^2+COS(RADIANS(INDEX(10_Lieux!$F:$F,U692)))*COS(RADIANS(INDEX(10_Lieux!$F:$F,V692)))*SIN(RADIANS(INDEX(10_Lieux!$G:$G,V692)-INDEX(10_Lieux!$G:$G,U692))/2)^2)),1)</f>
        <v>467.3</v>
      </c>
      <c r="X692" s="14" t="n">
        <f aca="false">ROUND(I692/IF(I692&lt;p_seuil_vitesse,p_vit_lente,p_vit_rapide)*60/15,0)*15</f>
        <v>375</v>
      </c>
      <c r="Y692" s="14" t="n">
        <f aca="false">MAX(IF(INDEX(10_Lieux!$B:$B,U692)&lt;&gt;"Ville",INDEX(10_Lieux!$I:$I,U692),0),IF(INDEX(10_Lieux!$B:$B,V692)&lt;&gt;"Ville",INDEX(10_Lieux!$I:$I,V692),0))</f>
        <v>250</v>
      </c>
      <c r="Z692" s="14" t="str">
        <f aca="false">A692&amp;"|"&amp;B692</f>
        <v>Grenoble-Alpes-Isère|Bordeaux</v>
      </c>
      <c r="AA692" s="14" t="str">
        <f aca="false">IF(I692&lt;p_local,"Local",IF(I692&lt;p_vv_min,"Courte distance",IF(I692&lt;p_tres_long,"Longue distance","Très longue distance")))</f>
        <v>Longue distance</v>
      </c>
    </row>
    <row r="693" customFormat="false" ht="15" hidden="false" customHeight="true" outlineLevel="0" collapsed="false">
      <c r="A693" s="1" t="s">
        <v>130</v>
      </c>
      <c r="B693" s="1" t="s">
        <v>833</v>
      </c>
      <c r="C693" s="1" t="s">
        <v>35</v>
      </c>
      <c r="D693" s="1" t="s">
        <v>653</v>
      </c>
      <c r="E693" s="1" t="s">
        <v>843</v>
      </c>
      <c r="F693" s="14" t="s">
        <v>40</v>
      </c>
      <c r="G693" s="14" t="str">
        <f aca="false">IF(I693&lt;p_local,"Local → page infra",IF(H693&gt;=p_ph1,"Phase 1",IF(H693&gt;=p_ph2,"Phase 2","Phase 3")))</f>
        <v>Phase 3</v>
      </c>
      <c r="H693" s="14" t="n">
        <f aca="false">IF(I693&lt;p_local,0,IF(C693="Aéroport → Aéroport",p_pts_plein,IF(Y693&gt;0,IF(I693&lt;=Y693,p_pts_plein,IF(I693&lt;=p_mult2*Y693,p_pts_moyen,p_pts_r3)),IF(I693&gt;=p_vv_min,p_pts_plein,IF(I693&gt;=p_vv_moy,p_pts_moyen,p_pts_court))))+IF(INDEX(10_Lieux!$D:$D,U693)=1,p_prio1,p_prio2)+IF(INDEX(10_Lieux!$D:$D,V693)=1,p_prio1,p_prio2)+IF(K693="Oui",p_tf,0)+p_hub*((INDEX(10_Lieux!$H:$H,U693)="Hub")+(INDEX(10_Lieux!$H:$H,V693)="Hub"))+IF(OR(INDEX(10_Lieux!$H:$H,U693)="Premium",INDEX(10_Lieux!$H:$H,V693)="Premium"),p_prem,0))</f>
        <v>30</v>
      </c>
      <c r="I693" s="14" t="n">
        <f aca="false">ROUND(W693*p_facteur,0)</f>
        <v>584</v>
      </c>
      <c r="J693" s="14" t="str">
        <f aca="false">IF(X693&lt;60,X693&amp;" min",INT(X693/60)&amp;" h"&amp;IF(MOD(X693,60)=0,""," "&amp;TEXT(MOD(X693,60),"00")))</f>
        <v>6 h 15</v>
      </c>
      <c r="K693" s="14" t="str">
        <f aca="false">IF(S693&lt;&gt;T693,"Oui","Non")</f>
        <v>Non</v>
      </c>
      <c r="L693" s="14" t="str">
        <f aca="false">IF(AND(INDEX(10_Lieux!$B:$B,U693)="Ville",INDEX(10_Lieux!$B:$B,V693)="Ville"),"/chauffeur-prive/"&amp;INDEX(10_Lieux!$E:$E,U693)&amp;"-"&amp;INDEX(10_Lieux!$E:$E,V693)&amp;"/","/chauffeur-prive/"&amp;INDEX(10_Lieux!$E:$E,U693)&amp;"/"&amp;INDEX(10_Lieux!$E:$E,V693)&amp;"/")</f>
        <v>/chauffeur-prive/bordeaux/aeroport-grenoble-alpes-isere/</v>
      </c>
      <c r="M693" s="14" t="str">
        <f aca="false">IFERROR(INDEX($L:$L,MATCH(B693&amp;"|"&amp;A693,$Z:$Z,0)),"—")</f>
        <v>/chauffeur-prive/aeroport-grenoble-alpes-isere/bordeaux/</v>
      </c>
      <c r="N693" s="14" t="str">
        <f aca="false">IF(LEN("Chauffeur privé "&amp;INDEX(10_Lieux!$J:$J,U693)&amp;" → "&amp;INDEX(10_Lieux!$J:$J,V693)&amp;" | 24h/24")&gt;60,"Chauffeur privé "&amp;INDEX(10_Lieux!$J:$J,U693)&amp;" → "&amp;INDEX(10_Lieux!$J:$J,V693),"Chauffeur privé "&amp;INDEX(10_Lieux!$J:$J,U693)&amp;" → "&amp;INDEX(10_Lieux!$J:$J,V693)&amp;" | 24h/24")</f>
        <v>Chauffeur privé Bordeaux → Aéroport Grenoble-Alpes-Isère</v>
      </c>
      <c r="O693" s="14" t="n">
        <f aca="false">LEN(N693)</f>
        <v>56</v>
      </c>
      <c r="P693" s="14" t="str">
        <f aca="false">"Chauffeur privé "&amp;INDEX(10_Lieux!$K:$K,U693)&amp;" vers "&amp;INDEX(10_Lieux!$L:$L,V693)</f>
        <v>Chauffeur privé de Bordeaux vers l'aéroport Grenoble-Alpes-Isère</v>
      </c>
      <c r="Q693" s="14" t="str">
        <f aca="false">"Chauffeur privé "&amp;INDEX(10_Lieux!$K:$K,U693)&amp;" vers "&amp;INDEX(10_Lieux!$L:$L,V693)&amp;" : env. "&amp;I693&amp;" km, "&amp;J693&amp;" de route. Devis personnalisé, standard 24h/24 et 7j/7."</f>
        <v>Chauffeur privé de Bordeaux vers l'aéroport Grenoble-Alpes-Isère : env. 584 km, 6 h 15 de route. Devis personnalisé, standard 24h/24 et 7j/7.</v>
      </c>
      <c r="R693" s="14" t="n">
        <f aca="false">LEN(Q693)</f>
        <v>141</v>
      </c>
      <c r="S693" s="14" t="str">
        <f aca="false">INDEX(10_Lieux!$C:$C,U693)</f>
        <v>France</v>
      </c>
      <c r="T693" s="14" t="str">
        <f aca="false">INDEX(10_Lieux!$C:$C,V693)</f>
        <v>France</v>
      </c>
      <c r="U693" s="14" t="n">
        <f aca="false">MATCH(A693,10_Lieux!$A:$A,0)</f>
        <v>61</v>
      </c>
      <c r="V693" s="14" t="n">
        <f aca="false">MATCH(B693,10_Lieux!$A:$A,0)</f>
        <v>137</v>
      </c>
      <c r="W693" s="14" t="n">
        <f aca="false">ROUND(6371*2*ASIN(SQRT(SIN(RADIANS(INDEX(10_Lieux!$F:$F,V693)-INDEX(10_Lieux!$F:$F,U693))/2)^2+COS(RADIANS(INDEX(10_Lieux!$F:$F,U693)))*COS(RADIANS(INDEX(10_Lieux!$F:$F,V693)))*SIN(RADIANS(INDEX(10_Lieux!$G:$G,V693)-INDEX(10_Lieux!$G:$G,U693))/2)^2)),1)</f>
        <v>467.3</v>
      </c>
      <c r="X693" s="14" t="n">
        <f aca="false">ROUND(I693/IF(I693&lt;p_seuil_vitesse,p_vit_lente,p_vit_rapide)*60/15,0)*15</f>
        <v>375</v>
      </c>
      <c r="Y693" s="14" t="n">
        <f aca="false">MAX(IF(INDEX(10_Lieux!$B:$B,U693)&lt;&gt;"Ville",INDEX(10_Lieux!$I:$I,U693),0),IF(INDEX(10_Lieux!$B:$B,V693)&lt;&gt;"Ville",INDEX(10_Lieux!$I:$I,V693),0))</f>
        <v>250</v>
      </c>
      <c r="Z693" s="14" t="str">
        <f aca="false">A693&amp;"|"&amp;B693</f>
        <v>Bordeaux|Grenoble-Alpes-Isère</v>
      </c>
      <c r="AA693" s="14" t="str">
        <f aca="false">IF(I693&lt;p_local,"Local",IF(I693&lt;p_vv_min,"Courte distance",IF(I693&lt;p_tres_long,"Longue distance","Très longue distance")))</f>
        <v>Longue distance</v>
      </c>
    </row>
    <row r="694" customFormat="false" ht="15" hidden="false" customHeight="true" outlineLevel="0" collapsed="false">
      <c r="A694" s="1" t="s">
        <v>833</v>
      </c>
      <c r="B694" s="1" t="s">
        <v>132</v>
      </c>
      <c r="C694" s="1" t="s">
        <v>34</v>
      </c>
      <c r="D694" s="1" t="s">
        <v>653</v>
      </c>
      <c r="E694" s="1" t="s">
        <v>844</v>
      </c>
      <c r="F694" s="14" t="s">
        <v>40</v>
      </c>
      <c r="G694" s="14" t="str">
        <f aca="false">IF(I694&lt;p_local,"Local → page infra",IF(H694&gt;=p_ph1,"Phase 1",IF(H694&gt;=p_ph2,"Phase 2","Phase 3")))</f>
        <v>Phase 3</v>
      </c>
      <c r="H694" s="14" t="n">
        <f aca="false">IF(I694&lt;p_local,0,IF(C694="Aéroport → Aéroport",p_pts_plein,IF(Y694&gt;0,IF(I694&lt;=Y694,p_pts_plein,IF(I694&lt;=p_mult2*Y694,p_pts_moyen,p_pts_r3)),IF(I694&gt;=p_vv_min,p_pts_plein,IF(I694&gt;=p_vv_moy,p_pts_moyen,p_pts_court))))+IF(INDEX(10_Lieux!$D:$D,U694)=1,p_prio1,p_prio2)+IF(INDEX(10_Lieux!$D:$D,V694)=1,p_prio1,p_prio2)+IF(K694="Oui",p_tf,0)+p_hub*((INDEX(10_Lieux!$H:$H,U694)="Hub")+(INDEX(10_Lieux!$H:$H,V694)="Hub"))+IF(OR(INDEX(10_Lieux!$H:$H,U694)="Premium",INDEX(10_Lieux!$H:$H,V694)="Premium"),p_prem,0))</f>
        <v>30</v>
      </c>
      <c r="I694" s="14" t="n">
        <f aca="false">ROUND(W694*p_facteur,0)</f>
        <v>456</v>
      </c>
      <c r="J694" s="14" t="str">
        <f aca="false">IF(X694&lt;60,X694&amp;" min",INT(X694/60)&amp;" h"&amp;IF(MOD(X694,60)=0,""," "&amp;TEXT(MOD(X694,60),"00")))</f>
        <v>4 h 45</v>
      </c>
      <c r="K694" s="14" t="str">
        <f aca="false">IF(S694&lt;&gt;T694,"Oui","Non")</f>
        <v>Non</v>
      </c>
      <c r="L694" s="14" t="str">
        <f aca="false">IF(AND(INDEX(10_Lieux!$B:$B,U694)="Ville",INDEX(10_Lieux!$B:$B,V694)="Ville"),"/chauffeur-prive/"&amp;INDEX(10_Lieux!$E:$E,U694)&amp;"-"&amp;INDEX(10_Lieux!$E:$E,V694)&amp;"/","/chauffeur-prive/"&amp;INDEX(10_Lieux!$E:$E,U694)&amp;"/"&amp;INDEX(10_Lieux!$E:$E,V694)&amp;"/")</f>
        <v>/chauffeur-prive/aeroport-grenoble-alpes-isere/toulouse/</v>
      </c>
      <c r="M694" s="14" t="str">
        <f aca="false">IFERROR(INDEX($L:$L,MATCH(B694&amp;"|"&amp;A694,$Z:$Z,0)),"—")</f>
        <v>/chauffeur-prive/toulouse/aeroport-grenoble-alpes-isere/</v>
      </c>
      <c r="N694" s="14" t="str">
        <f aca="false">IF(LEN("Chauffeur privé "&amp;INDEX(10_Lieux!$J:$J,U694)&amp;" → "&amp;INDEX(10_Lieux!$J:$J,V694)&amp;" | 24h/24")&gt;60,"Chauffeur privé "&amp;INDEX(10_Lieux!$J:$J,U694)&amp;" → "&amp;INDEX(10_Lieux!$J:$J,V694),"Chauffeur privé "&amp;INDEX(10_Lieux!$J:$J,U694)&amp;" → "&amp;INDEX(10_Lieux!$J:$J,V694)&amp;" | 24h/24")</f>
        <v>Chauffeur privé Aéroport Grenoble-Alpes-Isère → Toulouse</v>
      </c>
      <c r="O694" s="14" t="n">
        <f aca="false">LEN(N694)</f>
        <v>56</v>
      </c>
      <c r="P694" s="14" t="str">
        <f aca="false">"Chauffeur privé "&amp;INDEX(10_Lieux!$K:$K,U694)&amp;" vers "&amp;INDEX(10_Lieux!$L:$L,V694)</f>
        <v>Chauffeur privé de l'aéroport Grenoble-Alpes-Isère vers Toulouse</v>
      </c>
      <c r="Q694" s="14" t="str">
        <f aca="false">"Chauffeur privé "&amp;INDEX(10_Lieux!$K:$K,U694)&amp;" vers "&amp;INDEX(10_Lieux!$L:$L,V694)&amp;" : env. "&amp;I694&amp;" km, "&amp;J694&amp;" de route. Devis personnalisé, standard 24h/24 et 7j/7."</f>
        <v>Chauffeur privé de l'aéroport Grenoble-Alpes-Isère vers Toulouse : env. 456 km, 4 h 45 de route. Devis personnalisé, standard 24h/24 et 7j/7.</v>
      </c>
      <c r="R694" s="14" t="n">
        <f aca="false">LEN(Q694)</f>
        <v>141</v>
      </c>
      <c r="S694" s="14" t="str">
        <f aca="false">INDEX(10_Lieux!$C:$C,U694)</f>
        <v>France</v>
      </c>
      <c r="T694" s="14" t="str">
        <f aca="false">INDEX(10_Lieux!$C:$C,V694)</f>
        <v>France</v>
      </c>
      <c r="U694" s="14" t="n">
        <f aca="false">MATCH(A694,10_Lieux!$A:$A,0)</f>
        <v>137</v>
      </c>
      <c r="V694" s="14" t="n">
        <f aca="false">MATCH(B694,10_Lieux!$A:$A,0)</f>
        <v>70</v>
      </c>
      <c r="W694" s="14" t="n">
        <f aca="false">ROUND(6371*2*ASIN(SQRT(SIN(RADIANS(INDEX(10_Lieux!$F:$F,V694)-INDEX(10_Lieux!$F:$F,U694))/2)^2+COS(RADIANS(INDEX(10_Lieux!$F:$F,U694)))*COS(RADIANS(INDEX(10_Lieux!$F:$F,V694)))*SIN(RADIANS(INDEX(10_Lieux!$G:$G,V694)-INDEX(10_Lieux!$G:$G,U694))/2)^2)),1)</f>
        <v>364.9</v>
      </c>
      <c r="X694" s="14" t="n">
        <f aca="false">ROUND(I694/IF(I694&lt;p_seuil_vitesse,p_vit_lente,p_vit_rapide)*60/15,0)*15</f>
        <v>285</v>
      </c>
      <c r="Y694" s="14" t="n">
        <f aca="false">MAX(IF(INDEX(10_Lieux!$B:$B,U694)&lt;&gt;"Ville",INDEX(10_Lieux!$I:$I,U694),0),IF(INDEX(10_Lieux!$B:$B,V694)&lt;&gt;"Ville",INDEX(10_Lieux!$I:$I,V694),0))</f>
        <v>250</v>
      </c>
      <c r="Z694" s="14" t="str">
        <f aca="false">A694&amp;"|"&amp;B694</f>
        <v>Grenoble-Alpes-Isère|Toulouse</v>
      </c>
      <c r="AA694" s="14" t="str">
        <f aca="false">IF(I694&lt;p_local,"Local",IF(I694&lt;p_vv_min,"Courte distance",IF(I694&lt;p_tres_long,"Longue distance","Très longue distance")))</f>
        <v>Longue distance</v>
      </c>
    </row>
    <row r="695" customFormat="false" ht="15" hidden="false" customHeight="true" outlineLevel="0" collapsed="false">
      <c r="A695" s="1" t="s">
        <v>132</v>
      </c>
      <c r="B695" s="1" t="s">
        <v>833</v>
      </c>
      <c r="C695" s="1" t="s">
        <v>35</v>
      </c>
      <c r="D695" s="1" t="s">
        <v>653</v>
      </c>
      <c r="E695" s="1" t="s">
        <v>845</v>
      </c>
      <c r="F695" s="14" t="s">
        <v>40</v>
      </c>
      <c r="G695" s="14" t="str">
        <f aca="false">IF(I695&lt;p_local,"Local → page infra",IF(H695&gt;=p_ph1,"Phase 1",IF(H695&gt;=p_ph2,"Phase 2","Phase 3")))</f>
        <v>Phase 3</v>
      </c>
      <c r="H695" s="14" t="n">
        <f aca="false">IF(I695&lt;p_local,0,IF(C695="Aéroport → Aéroport",p_pts_plein,IF(Y695&gt;0,IF(I695&lt;=Y695,p_pts_plein,IF(I695&lt;=p_mult2*Y695,p_pts_moyen,p_pts_r3)),IF(I695&gt;=p_vv_min,p_pts_plein,IF(I695&gt;=p_vv_moy,p_pts_moyen,p_pts_court))))+IF(INDEX(10_Lieux!$D:$D,U695)=1,p_prio1,p_prio2)+IF(INDEX(10_Lieux!$D:$D,V695)=1,p_prio1,p_prio2)+IF(K695="Oui",p_tf,0)+p_hub*((INDEX(10_Lieux!$H:$H,U695)="Hub")+(INDEX(10_Lieux!$H:$H,V695)="Hub"))+IF(OR(INDEX(10_Lieux!$H:$H,U695)="Premium",INDEX(10_Lieux!$H:$H,V695)="Premium"),p_prem,0))</f>
        <v>30</v>
      </c>
      <c r="I695" s="14" t="n">
        <f aca="false">ROUND(W695*p_facteur,0)</f>
        <v>456</v>
      </c>
      <c r="J695" s="14" t="str">
        <f aca="false">IF(X695&lt;60,X695&amp;" min",INT(X695/60)&amp;" h"&amp;IF(MOD(X695,60)=0,""," "&amp;TEXT(MOD(X695,60),"00")))</f>
        <v>4 h 45</v>
      </c>
      <c r="K695" s="14" t="str">
        <f aca="false">IF(S695&lt;&gt;T695,"Oui","Non")</f>
        <v>Non</v>
      </c>
      <c r="L695" s="14" t="str">
        <f aca="false">IF(AND(INDEX(10_Lieux!$B:$B,U695)="Ville",INDEX(10_Lieux!$B:$B,V695)="Ville"),"/chauffeur-prive/"&amp;INDEX(10_Lieux!$E:$E,U695)&amp;"-"&amp;INDEX(10_Lieux!$E:$E,V695)&amp;"/","/chauffeur-prive/"&amp;INDEX(10_Lieux!$E:$E,U695)&amp;"/"&amp;INDEX(10_Lieux!$E:$E,V695)&amp;"/")</f>
        <v>/chauffeur-prive/toulouse/aeroport-grenoble-alpes-isere/</v>
      </c>
      <c r="M695" s="14" t="str">
        <f aca="false">IFERROR(INDEX($L:$L,MATCH(B695&amp;"|"&amp;A695,$Z:$Z,0)),"—")</f>
        <v>/chauffeur-prive/aeroport-grenoble-alpes-isere/toulouse/</v>
      </c>
      <c r="N695" s="14" t="str">
        <f aca="false">IF(LEN("Chauffeur privé "&amp;INDEX(10_Lieux!$J:$J,U695)&amp;" → "&amp;INDEX(10_Lieux!$J:$J,V695)&amp;" | 24h/24")&gt;60,"Chauffeur privé "&amp;INDEX(10_Lieux!$J:$J,U695)&amp;" → "&amp;INDEX(10_Lieux!$J:$J,V695),"Chauffeur privé "&amp;INDEX(10_Lieux!$J:$J,U695)&amp;" → "&amp;INDEX(10_Lieux!$J:$J,V695)&amp;" | 24h/24")</f>
        <v>Chauffeur privé Toulouse → Aéroport Grenoble-Alpes-Isère</v>
      </c>
      <c r="O695" s="14" t="n">
        <f aca="false">LEN(N695)</f>
        <v>56</v>
      </c>
      <c r="P695" s="14" t="str">
        <f aca="false">"Chauffeur privé "&amp;INDEX(10_Lieux!$K:$K,U695)&amp;" vers "&amp;INDEX(10_Lieux!$L:$L,V695)</f>
        <v>Chauffeur privé de Toulouse vers l'aéroport Grenoble-Alpes-Isère</v>
      </c>
      <c r="Q695" s="14" t="str">
        <f aca="false">"Chauffeur privé "&amp;INDEX(10_Lieux!$K:$K,U695)&amp;" vers "&amp;INDEX(10_Lieux!$L:$L,V695)&amp;" : env. "&amp;I695&amp;" km, "&amp;J695&amp;" de route. Devis personnalisé, standard 24h/24 et 7j/7."</f>
        <v>Chauffeur privé de Toulouse vers l'aéroport Grenoble-Alpes-Isère : env. 456 km, 4 h 45 de route. Devis personnalisé, standard 24h/24 et 7j/7.</v>
      </c>
      <c r="R695" s="14" t="n">
        <f aca="false">LEN(Q695)</f>
        <v>141</v>
      </c>
      <c r="S695" s="14" t="str">
        <f aca="false">INDEX(10_Lieux!$C:$C,U695)</f>
        <v>France</v>
      </c>
      <c r="T695" s="14" t="str">
        <f aca="false">INDEX(10_Lieux!$C:$C,V695)</f>
        <v>France</v>
      </c>
      <c r="U695" s="14" t="n">
        <f aca="false">MATCH(A695,10_Lieux!$A:$A,0)</f>
        <v>70</v>
      </c>
      <c r="V695" s="14" t="n">
        <f aca="false">MATCH(B695,10_Lieux!$A:$A,0)</f>
        <v>137</v>
      </c>
      <c r="W695" s="14" t="n">
        <f aca="false">ROUND(6371*2*ASIN(SQRT(SIN(RADIANS(INDEX(10_Lieux!$F:$F,V695)-INDEX(10_Lieux!$F:$F,U695))/2)^2+COS(RADIANS(INDEX(10_Lieux!$F:$F,U695)))*COS(RADIANS(INDEX(10_Lieux!$F:$F,V695)))*SIN(RADIANS(INDEX(10_Lieux!$G:$G,V695)-INDEX(10_Lieux!$G:$G,U695))/2)^2)),1)</f>
        <v>364.9</v>
      </c>
      <c r="X695" s="14" t="n">
        <f aca="false">ROUND(I695/IF(I695&lt;p_seuil_vitesse,p_vit_lente,p_vit_rapide)*60/15,0)*15</f>
        <v>285</v>
      </c>
      <c r="Y695" s="14" t="n">
        <f aca="false">MAX(IF(INDEX(10_Lieux!$B:$B,U695)&lt;&gt;"Ville",INDEX(10_Lieux!$I:$I,U695),0),IF(INDEX(10_Lieux!$B:$B,V695)&lt;&gt;"Ville",INDEX(10_Lieux!$I:$I,V695),0))</f>
        <v>250</v>
      </c>
      <c r="Z695" s="14" t="str">
        <f aca="false">A695&amp;"|"&amp;B695</f>
        <v>Toulouse|Grenoble-Alpes-Isère</v>
      </c>
      <c r="AA695" s="14" t="str">
        <f aca="false">IF(I695&lt;p_local,"Local",IF(I695&lt;p_vv_min,"Courte distance",IF(I695&lt;p_tres_long,"Longue distance","Très longue distance")))</f>
        <v>Longue distance</v>
      </c>
    </row>
    <row r="696" customFormat="false" ht="15" hidden="false" customHeight="true" outlineLevel="0" collapsed="false">
      <c r="A696" s="1" t="s">
        <v>833</v>
      </c>
      <c r="B696" s="1" t="s">
        <v>134</v>
      </c>
      <c r="C696" s="1" t="s">
        <v>34</v>
      </c>
      <c r="D696" s="1" t="s">
        <v>653</v>
      </c>
      <c r="E696" s="1" t="s">
        <v>846</v>
      </c>
      <c r="F696" s="14" t="s">
        <v>40</v>
      </c>
      <c r="G696" s="14" t="str">
        <f aca="false">IF(I696&lt;p_local,"Local → page infra",IF(H696&gt;=p_ph1,"Phase 1",IF(H696&gt;=p_ph2,"Phase 2","Phase 3")))</f>
        <v>Phase 3</v>
      </c>
      <c r="H696" s="14" t="n">
        <f aca="false">IF(I696&lt;p_local,0,IF(C696="Aéroport → Aéroport",p_pts_plein,IF(Y696&gt;0,IF(I696&lt;=Y696,p_pts_plein,IF(I696&lt;=p_mult2*Y696,p_pts_moyen,p_pts_r3)),IF(I696&gt;=p_vv_min,p_pts_plein,IF(I696&gt;=p_vv_moy,p_pts_moyen,p_pts_court))))+IF(INDEX(10_Lieux!$D:$D,U696)=1,p_prio1,p_prio2)+IF(INDEX(10_Lieux!$D:$D,V696)=1,p_prio1,p_prio2)+IF(K696="Oui",p_tf,0)+p_hub*((INDEX(10_Lieux!$H:$H,U696)="Hub")+(INDEX(10_Lieux!$H:$H,V696)="Hub"))+IF(OR(INDEX(10_Lieux!$H:$H,U696)="Premium",INDEX(10_Lieux!$H:$H,V696)="Premium"),p_prem,0))</f>
        <v>30</v>
      </c>
      <c r="I696" s="14" t="n">
        <f aca="false">ROUND(W696*p_facteur,0)</f>
        <v>762</v>
      </c>
      <c r="J696" s="14" t="str">
        <f aca="false">IF(X696&lt;60,X696&amp;" min",INT(X696/60)&amp;" h"&amp;IF(MOD(X696,60)=0,""," "&amp;TEXT(MOD(X696,60),"00")))</f>
        <v>8 h</v>
      </c>
      <c r="K696" s="14" t="str">
        <f aca="false">IF(S696&lt;&gt;T696,"Oui","Non")</f>
        <v>Non</v>
      </c>
      <c r="L696" s="14" t="str">
        <f aca="false">IF(AND(INDEX(10_Lieux!$B:$B,U696)="Ville",INDEX(10_Lieux!$B:$B,V696)="Ville"),"/chauffeur-prive/"&amp;INDEX(10_Lieux!$E:$E,U696)&amp;"-"&amp;INDEX(10_Lieux!$E:$E,V696)&amp;"/","/chauffeur-prive/"&amp;INDEX(10_Lieux!$E:$E,U696)&amp;"/"&amp;INDEX(10_Lieux!$E:$E,V696)&amp;"/")</f>
        <v>/chauffeur-prive/aeroport-grenoble-alpes-isere/lille/</v>
      </c>
      <c r="M696" s="14" t="str">
        <f aca="false">IFERROR(INDEX($L:$L,MATCH(B696&amp;"|"&amp;A696,$Z:$Z,0)),"—")</f>
        <v>/chauffeur-prive/lille/aeroport-grenoble-alpes-isere/</v>
      </c>
      <c r="N696" s="14" t="str">
        <f aca="false">IF(LEN("Chauffeur privé "&amp;INDEX(10_Lieux!$J:$J,U696)&amp;" → "&amp;INDEX(10_Lieux!$J:$J,V696)&amp;" | 24h/24")&gt;60,"Chauffeur privé "&amp;INDEX(10_Lieux!$J:$J,U696)&amp;" → "&amp;INDEX(10_Lieux!$J:$J,V696),"Chauffeur privé "&amp;INDEX(10_Lieux!$J:$J,U696)&amp;" → "&amp;INDEX(10_Lieux!$J:$J,V696)&amp;" | 24h/24")</f>
        <v>Chauffeur privé Aéroport Grenoble-Alpes-Isère → Lille</v>
      </c>
      <c r="O696" s="14" t="n">
        <f aca="false">LEN(N696)</f>
        <v>53</v>
      </c>
      <c r="P696" s="14" t="str">
        <f aca="false">"Chauffeur privé "&amp;INDEX(10_Lieux!$K:$K,U696)&amp;" vers "&amp;INDEX(10_Lieux!$L:$L,V696)</f>
        <v>Chauffeur privé de l'aéroport Grenoble-Alpes-Isère vers Lille</v>
      </c>
      <c r="Q696" s="14" t="str">
        <f aca="false">"Chauffeur privé "&amp;INDEX(10_Lieux!$K:$K,U696)&amp;" vers "&amp;INDEX(10_Lieux!$L:$L,V696)&amp;" : env. "&amp;I696&amp;" km, "&amp;J696&amp;" de route. Devis personnalisé, standard 24h/24 et 7j/7."</f>
        <v>Chauffeur privé de l'aéroport Grenoble-Alpes-Isère vers Lille : env. 762 km, 8 h de route. Devis personnalisé, standard 24h/24 et 7j/7.</v>
      </c>
      <c r="R696" s="14" t="n">
        <f aca="false">LEN(Q696)</f>
        <v>135</v>
      </c>
      <c r="S696" s="14" t="str">
        <f aca="false">INDEX(10_Lieux!$C:$C,U696)</f>
        <v>France</v>
      </c>
      <c r="T696" s="14" t="str">
        <f aca="false">INDEX(10_Lieux!$C:$C,V696)</f>
        <v>France</v>
      </c>
      <c r="U696" s="14" t="n">
        <f aca="false">MATCH(A696,10_Lieux!$A:$A,0)</f>
        <v>137</v>
      </c>
      <c r="V696" s="14" t="n">
        <f aca="false">MATCH(B696,10_Lieux!$A:$A,0)</f>
        <v>37</v>
      </c>
      <c r="W696" s="14" t="n">
        <f aca="false">ROUND(6371*2*ASIN(SQRT(SIN(RADIANS(INDEX(10_Lieux!$F:$F,V696)-INDEX(10_Lieux!$F:$F,U696))/2)^2+COS(RADIANS(INDEX(10_Lieux!$F:$F,U696)))*COS(RADIANS(INDEX(10_Lieux!$F:$F,V696)))*SIN(RADIANS(INDEX(10_Lieux!$G:$G,V696)-INDEX(10_Lieux!$G:$G,U696))/2)^2)),1)</f>
        <v>609.4</v>
      </c>
      <c r="X696" s="14" t="n">
        <f aca="false">ROUND(I696/IF(I696&lt;p_seuil_vitesse,p_vit_lente,p_vit_rapide)*60/15,0)*15</f>
        <v>480</v>
      </c>
      <c r="Y696" s="14" t="n">
        <f aca="false">MAX(IF(INDEX(10_Lieux!$B:$B,U696)&lt;&gt;"Ville",INDEX(10_Lieux!$I:$I,U696),0),IF(INDEX(10_Lieux!$B:$B,V696)&lt;&gt;"Ville",INDEX(10_Lieux!$I:$I,V696),0))</f>
        <v>250</v>
      </c>
      <c r="Z696" s="14" t="str">
        <f aca="false">A696&amp;"|"&amp;B696</f>
        <v>Grenoble-Alpes-Isère|Lille</v>
      </c>
      <c r="AA696" s="14" t="str">
        <f aca="false">IF(I696&lt;p_local,"Local",IF(I696&lt;p_vv_min,"Courte distance",IF(I696&lt;p_tres_long,"Longue distance","Très longue distance")))</f>
        <v>Très longue distance</v>
      </c>
    </row>
    <row r="697" customFormat="false" ht="15" hidden="false" customHeight="true" outlineLevel="0" collapsed="false">
      <c r="A697" s="1" t="s">
        <v>134</v>
      </c>
      <c r="B697" s="1" t="s">
        <v>833</v>
      </c>
      <c r="C697" s="1" t="s">
        <v>35</v>
      </c>
      <c r="D697" s="1" t="s">
        <v>653</v>
      </c>
      <c r="E697" s="1" t="s">
        <v>847</v>
      </c>
      <c r="F697" s="14" t="s">
        <v>40</v>
      </c>
      <c r="G697" s="14" t="str">
        <f aca="false">IF(I697&lt;p_local,"Local → page infra",IF(H697&gt;=p_ph1,"Phase 1",IF(H697&gt;=p_ph2,"Phase 2","Phase 3")))</f>
        <v>Phase 3</v>
      </c>
      <c r="H697" s="14" t="n">
        <f aca="false">IF(I697&lt;p_local,0,IF(C697="Aéroport → Aéroport",p_pts_plein,IF(Y697&gt;0,IF(I697&lt;=Y697,p_pts_plein,IF(I697&lt;=p_mult2*Y697,p_pts_moyen,p_pts_r3)),IF(I697&gt;=p_vv_min,p_pts_plein,IF(I697&gt;=p_vv_moy,p_pts_moyen,p_pts_court))))+IF(INDEX(10_Lieux!$D:$D,U697)=1,p_prio1,p_prio2)+IF(INDEX(10_Lieux!$D:$D,V697)=1,p_prio1,p_prio2)+IF(K697="Oui",p_tf,0)+p_hub*((INDEX(10_Lieux!$H:$H,U697)="Hub")+(INDEX(10_Lieux!$H:$H,V697)="Hub"))+IF(OR(INDEX(10_Lieux!$H:$H,U697)="Premium",INDEX(10_Lieux!$H:$H,V697)="Premium"),p_prem,0))</f>
        <v>30</v>
      </c>
      <c r="I697" s="14" t="n">
        <f aca="false">ROUND(W697*p_facteur,0)</f>
        <v>762</v>
      </c>
      <c r="J697" s="14" t="str">
        <f aca="false">IF(X697&lt;60,X697&amp;" min",INT(X697/60)&amp;" h"&amp;IF(MOD(X697,60)=0,""," "&amp;TEXT(MOD(X697,60),"00")))</f>
        <v>8 h</v>
      </c>
      <c r="K697" s="14" t="str">
        <f aca="false">IF(S697&lt;&gt;T697,"Oui","Non")</f>
        <v>Non</v>
      </c>
      <c r="L697" s="14" t="str">
        <f aca="false">IF(AND(INDEX(10_Lieux!$B:$B,U697)="Ville",INDEX(10_Lieux!$B:$B,V697)="Ville"),"/chauffeur-prive/"&amp;INDEX(10_Lieux!$E:$E,U697)&amp;"-"&amp;INDEX(10_Lieux!$E:$E,V697)&amp;"/","/chauffeur-prive/"&amp;INDEX(10_Lieux!$E:$E,U697)&amp;"/"&amp;INDEX(10_Lieux!$E:$E,V697)&amp;"/")</f>
        <v>/chauffeur-prive/lille/aeroport-grenoble-alpes-isere/</v>
      </c>
      <c r="M697" s="14" t="str">
        <f aca="false">IFERROR(INDEX($L:$L,MATCH(B697&amp;"|"&amp;A697,$Z:$Z,0)),"—")</f>
        <v>/chauffeur-prive/aeroport-grenoble-alpes-isere/lille/</v>
      </c>
      <c r="N697" s="14" t="str">
        <f aca="false">IF(LEN("Chauffeur privé "&amp;INDEX(10_Lieux!$J:$J,U697)&amp;" → "&amp;INDEX(10_Lieux!$J:$J,V697)&amp;" | 24h/24")&gt;60,"Chauffeur privé "&amp;INDEX(10_Lieux!$J:$J,U697)&amp;" → "&amp;INDEX(10_Lieux!$J:$J,V697),"Chauffeur privé "&amp;INDEX(10_Lieux!$J:$J,U697)&amp;" → "&amp;INDEX(10_Lieux!$J:$J,V697)&amp;" | 24h/24")</f>
        <v>Chauffeur privé Lille → Aéroport Grenoble-Alpes-Isère</v>
      </c>
      <c r="O697" s="14" t="n">
        <f aca="false">LEN(N697)</f>
        <v>53</v>
      </c>
      <c r="P697" s="14" t="str">
        <f aca="false">"Chauffeur privé "&amp;INDEX(10_Lieux!$K:$K,U697)&amp;" vers "&amp;INDEX(10_Lieux!$L:$L,V697)</f>
        <v>Chauffeur privé de Lille vers l'aéroport Grenoble-Alpes-Isère</v>
      </c>
      <c r="Q697" s="14" t="str">
        <f aca="false">"Chauffeur privé "&amp;INDEX(10_Lieux!$K:$K,U697)&amp;" vers "&amp;INDEX(10_Lieux!$L:$L,V697)&amp;" : env. "&amp;I697&amp;" km, "&amp;J697&amp;" de route. Devis personnalisé, standard 24h/24 et 7j/7."</f>
        <v>Chauffeur privé de Lille vers l'aéroport Grenoble-Alpes-Isère : env. 762 km, 8 h de route. Devis personnalisé, standard 24h/24 et 7j/7.</v>
      </c>
      <c r="R697" s="14" t="n">
        <f aca="false">LEN(Q697)</f>
        <v>135</v>
      </c>
      <c r="S697" s="14" t="str">
        <f aca="false">INDEX(10_Lieux!$C:$C,U697)</f>
        <v>France</v>
      </c>
      <c r="T697" s="14" t="str">
        <f aca="false">INDEX(10_Lieux!$C:$C,V697)</f>
        <v>France</v>
      </c>
      <c r="U697" s="14" t="n">
        <f aca="false">MATCH(A697,10_Lieux!$A:$A,0)</f>
        <v>37</v>
      </c>
      <c r="V697" s="14" t="n">
        <f aca="false">MATCH(B697,10_Lieux!$A:$A,0)</f>
        <v>137</v>
      </c>
      <c r="W697" s="14" t="n">
        <f aca="false">ROUND(6371*2*ASIN(SQRT(SIN(RADIANS(INDEX(10_Lieux!$F:$F,V697)-INDEX(10_Lieux!$F:$F,U697))/2)^2+COS(RADIANS(INDEX(10_Lieux!$F:$F,U697)))*COS(RADIANS(INDEX(10_Lieux!$F:$F,V697)))*SIN(RADIANS(INDEX(10_Lieux!$G:$G,V697)-INDEX(10_Lieux!$G:$G,U697))/2)^2)),1)</f>
        <v>609.4</v>
      </c>
      <c r="X697" s="14" t="n">
        <f aca="false">ROUND(I697/IF(I697&lt;p_seuil_vitesse,p_vit_lente,p_vit_rapide)*60/15,0)*15</f>
        <v>480</v>
      </c>
      <c r="Y697" s="14" t="n">
        <f aca="false">MAX(IF(INDEX(10_Lieux!$B:$B,U697)&lt;&gt;"Ville",INDEX(10_Lieux!$I:$I,U697),0),IF(INDEX(10_Lieux!$B:$B,V697)&lt;&gt;"Ville",INDEX(10_Lieux!$I:$I,V697),0))</f>
        <v>250</v>
      </c>
      <c r="Z697" s="14" t="str">
        <f aca="false">A697&amp;"|"&amp;B697</f>
        <v>Lille|Grenoble-Alpes-Isère</v>
      </c>
      <c r="AA697" s="14" t="str">
        <f aca="false">IF(I697&lt;p_local,"Local",IF(I697&lt;p_vv_min,"Courte distance",IF(I697&lt;p_tres_long,"Longue distance","Très longue distance")))</f>
        <v>Très longue distance</v>
      </c>
    </row>
    <row r="698" customFormat="false" ht="15" hidden="false" customHeight="true" outlineLevel="0" collapsed="false">
      <c r="A698" s="1" t="s">
        <v>833</v>
      </c>
      <c r="B698" s="1" t="s">
        <v>136</v>
      </c>
      <c r="C698" s="1" t="s">
        <v>34</v>
      </c>
      <c r="D698" s="1" t="s">
        <v>653</v>
      </c>
      <c r="E698" s="1" t="s">
        <v>848</v>
      </c>
      <c r="F698" s="14" t="s">
        <v>40</v>
      </c>
      <c r="G698" s="14" t="str">
        <f aca="false">IF(I698&lt;p_local,"Local → page infra",IF(H698&gt;=p_ph1,"Phase 1",IF(H698&gt;=p_ph2,"Phase 2","Phase 3")))</f>
        <v>Phase 3</v>
      </c>
      <c r="H698" s="14" t="n">
        <f aca="false">IF(I698&lt;p_local,0,IF(C698="Aéroport → Aéroport",p_pts_plein,IF(Y698&gt;0,IF(I698&lt;=Y698,p_pts_plein,IF(I698&lt;=p_mult2*Y698,p_pts_moyen,p_pts_r3)),IF(I698&gt;=p_vv_min,p_pts_plein,IF(I698&gt;=p_vv_moy,p_pts_moyen,p_pts_court))))+IF(INDEX(10_Lieux!$D:$D,U698)=1,p_prio1,p_prio2)+IF(INDEX(10_Lieux!$D:$D,V698)=1,p_prio1,p_prio2)+IF(K698="Oui",p_tf,0)+p_hub*((INDEX(10_Lieux!$H:$H,U698)="Hub")+(INDEX(10_Lieux!$H:$H,V698)="Hub"))+IF(OR(INDEX(10_Lieux!$H:$H,U698)="Premium",INDEX(10_Lieux!$H:$H,V698)="Premium"),p_prem,0))</f>
        <v>30</v>
      </c>
      <c r="I698" s="14" t="n">
        <f aca="false">ROUND(W698*p_facteur,0)</f>
        <v>502</v>
      </c>
      <c r="J698" s="14" t="str">
        <f aca="false">IF(X698&lt;60,X698&amp;" min",INT(X698/60)&amp;" h"&amp;IF(MOD(X698,60)=0,""," "&amp;TEXT(MOD(X698,60),"00")))</f>
        <v>5 h 15</v>
      </c>
      <c r="K698" s="14" t="str">
        <f aca="false">IF(S698&lt;&gt;T698,"Oui","Non")</f>
        <v>Non</v>
      </c>
      <c r="L698" s="14" t="str">
        <f aca="false">IF(AND(INDEX(10_Lieux!$B:$B,U698)="Ville",INDEX(10_Lieux!$B:$B,V698)="Ville"),"/chauffeur-prive/"&amp;INDEX(10_Lieux!$E:$E,U698)&amp;"-"&amp;INDEX(10_Lieux!$E:$E,V698)&amp;"/","/chauffeur-prive/"&amp;INDEX(10_Lieux!$E:$E,U698)&amp;"/"&amp;INDEX(10_Lieux!$E:$E,V698)&amp;"/")</f>
        <v>/chauffeur-prive/aeroport-grenoble-alpes-isere/strasbourg/</v>
      </c>
      <c r="M698" s="14" t="str">
        <f aca="false">IFERROR(INDEX($L:$L,MATCH(B698&amp;"|"&amp;A698,$Z:$Z,0)),"—")</f>
        <v>/chauffeur-prive/strasbourg/aeroport-grenoble-alpes-isere/</v>
      </c>
      <c r="N698" s="14" t="str">
        <f aca="false">IF(LEN("Chauffeur privé "&amp;INDEX(10_Lieux!$J:$J,U698)&amp;" → "&amp;INDEX(10_Lieux!$J:$J,V698)&amp;" | 24h/24")&gt;60,"Chauffeur privé "&amp;INDEX(10_Lieux!$J:$J,U698)&amp;" → "&amp;INDEX(10_Lieux!$J:$J,V698),"Chauffeur privé "&amp;INDEX(10_Lieux!$J:$J,U698)&amp;" → "&amp;INDEX(10_Lieux!$J:$J,V698)&amp;" | 24h/24")</f>
        <v>Chauffeur privé Aéroport Grenoble-Alpes-Isère → Strasbourg</v>
      </c>
      <c r="O698" s="14" t="n">
        <f aca="false">LEN(N698)</f>
        <v>58</v>
      </c>
      <c r="P698" s="14" t="str">
        <f aca="false">"Chauffeur privé "&amp;INDEX(10_Lieux!$K:$K,U698)&amp;" vers "&amp;INDEX(10_Lieux!$L:$L,V698)</f>
        <v>Chauffeur privé de l'aéroport Grenoble-Alpes-Isère vers Strasbourg</v>
      </c>
      <c r="Q698" s="14" t="str">
        <f aca="false">"Chauffeur privé "&amp;INDEX(10_Lieux!$K:$K,U698)&amp;" vers "&amp;INDEX(10_Lieux!$L:$L,V698)&amp;" : env. "&amp;I698&amp;" km, "&amp;J698&amp;" de route. Devis personnalisé, standard 24h/24 et 7j/7."</f>
        <v>Chauffeur privé de l'aéroport Grenoble-Alpes-Isère vers Strasbourg : env. 502 km, 5 h 15 de route. Devis personnalisé, standard 24h/24 et 7j/7.</v>
      </c>
      <c r="R698" s="14" t="n">
        <f aca="false">LEN(Q698)</f>
        <v>143</v>
      </c>
      <c r="S698" s="14" t="str">
        <f aca="false">INDEX(10_Lieux!$C:$C,U698)</f>
        <v>France</v>
      </c>
      <c r="T698" s="14" t="str">
        <f aca="false">INDEX(10_Lieux!$C:$C,V698)</f>
        <v>France</v>
      </c>
      <c r="U698" s="14" t="n">
        <f aca="false">MATCH(A698,10_Lieux!$A:$A,0)</f>
        <v>137</v>
      </c>
      <c r="V698" s="14" t="n">
        <f aca="false">MATCH(B698,10_Lieux!$A:$A,0)</f>
        <v>29</v>
      </c>
      <c r="W698" s="14" t="n">
        <f aca="false">ROUND(6371*2*ASIN(SQRT(SIN(RADIANS(INDEX(10_Lieux!$F:$F,V698)-INDEX(10_Lieux!$F:$F,U698))/2)^2+COS(RADIANS(INDEX(10_Lieux!$F:$F,U698)))*COS(RADIANS(INDEX(10_Lieux!$F:$F,V698)))*SIN(RADIANS(INDEX(10_Lieux!$G:$G,V698)-INDEX(10_Lieux!$G:$G,U698))/2)^2)),1)</f>
        <v>401.5</v>
      </c>
      <c r="X698" s="14" t="n">
        <f aca="false">ROUND(I698/IF(I698&lt;p_seuil_vitesse,p_vit_lente,p_vit_rapide)*60/15,0)*15</f>
        <v>315</v>
      </c>
      <c r="Y698" s="14" t="n">
        <f aca="false">MAX(IF(INDEX(10_Lieux!$B:$B,U698)&lt;&gt;"Ville",INDEX(10_Lieux!$I:$I,U698),0),IF(INDEX(10_Lieux!$B:$B,V698)&lt;&gt;"Ville",INDEX(10_Lieux!$I:$I,V698),0))</f>
        <v>250</v>
      </c>
      <c r="Z698" s="14" t="str">
        <f aca="false">A698&amp;"|"&amp;B698</f>
        <v>Grenoble-Alpes-Isère|Strasbourg</v>
      </c>
      <c r="AA698" s="14" t="str">
        <f aca="false">IF(I698&lt;p_local,"Local",IF(I698&lt;p_vv_min,"Courte distance",IF(I698&lt;p_tres_long,"Longue distance","Très longue distance")))</f>
        <v>Longue distance</v>
      </c>
    </row>
    <row r="699" customFormat="false" ht="15" hidden="false" customHeight="true" outlineLevel="0" collapsed="false">
      <c r="A699" s="1" t="s">
        <v>136</v>
      </c>
      <c r="B699" s="1" t="s">
        <v>833</v>
      </c>
      <c r="C699" s="1" t="s">
        <v>35</v>
      </c>
      <c r="D699" s="1" t="s">
        <v>653</v>
      </c>
      <c r="E699" s="1" t="s">
        <v>849</v>
      </c>
      <c r="F699" s="14" t="s">
        <v>40</v>
      </c>
      <c r="G699" s="14" t="str">
        <f aca="false">IF(I699&lt;p_local,"Local → page infra",IF(H699&gt;=p_ph1,"Phase 1",IF(H699&gt;=p_ph2,"Phase 2","Phase 3")))</f>
        <v>Phase 3</v>
      </c>
      <c r="H699" s="14" t="n">
        <f aca="false">IF(I699&lt;p_local,0,IF(C699="Aéroport → Aéroport",p_pts_plein,IF(Y699&gt;0,IF(I699&lt;=Y699,p_pts_plein,IF(I699&lt;=p_mult2*Y699,p_pts_moyen,p_pts_r3)),IF(I699&gt;=p_vv_min,p_pts_plein,IF(I699&gt;=p_vv_moy,p_pts_moyen,p_pts_court))))+IF(INDEX(10_Lieux!$D:$D,U699)=1,p_prio1,p_prio2)+IF(INDEX(10_Lieux!$D:$D,V699)=1,p_prio1,p_prio2)+IF(K699="Oui",p_tf,0)+p_hub*((INDEX(10_Lieux!$H:$H,U699)="Hub")+(INDEX(10_Lieux!$H:$H,V699)="Hub"))+IF(OR(INDEX(10_Lieux!$H:$H,U699)="Premium",INDEX(10_Lieux!$H:$H,V699)="Premium"),p_prem,0))</f>
        <v>30</v>
      </c>
      <c r="I699" s="14" t="n">
        <f aca="false">ROUND(W699*p_facteur,0)</f>
        <v>502</v>
      </c>
      <c r="J699" s="14" t="str">
        <f aca="false">IF(X699&lt;60,X699&amp;" min",INT(X699/60)&amp;" h"&amp;IF(MOD(X699,60)=0,""," "&amp;TEXT(MOD(X699,60),"00")))</f>
        <v>5 h 15</v>
      </c>
      <c r="K699" s="14" t="str">
        <f aca="false">IF(S699&lt;&gt;T699,"Oui","Non")</f>
        <v>Non</v>
      </c>
      <c r="L699" s="14" t="str">
        <f aca="false">IF(AND(INDEX(10_Lieux!$B:$B,U699)="Ville",INDEX(10_Lieux!$B:$B,V699)="Ville"),"/chauffeur-prive/"&amp;INDEX(10_Lieux!$E:$E,U699)&amp;"-"&amp;INDEX(10_Lieux!$E:$E,V699)&amp;"/","/chauffeur-prive/"&amp;INDEX(10_Lieux!$E:$E,U699)&amp;"/"&amp;INDEX(10_Lieux!$E:$E,V699)&amp;"/")</f>
        <v>/chauffeur-prive/strasbourg/aeroport-grenoble-alpes-isere/</v>
      </c>
      <c r="M699" s="14" t="str">
        <f aca="false">IFERROR(INDEX($L:$L,MATCH(B699&amp;"|"&amp;A699,$Z:$Z,0)),"—")</f>
        <v>/chauffeur-prive/aeroport-grenoble-alpes-isere/strasbourg/</v>
      </c>
      <c r="N699" s="14" t="str">
        <f aca="false">IF(LEN("Chauffeur privé "&amp;INDEX(10_Lieux!$J:$J,U699)&amp;" → "&amp;INDEX(10_Lieux!$J:$J,V699)&amp;" | 24h/24")&gt;60,"Chauffeur privé "&amp;INDEX(10_Lieux!$J:$J,U699)&amp;" → "&amp;INDEX(10_Lieux!$J:$J,V699),"Chauffeur privé "&amp;INDEX(10_Lieux!$J:$J,U699)&amp;" → "&amp;INDEX(10_Lieux!$J:$J,V699)&amp;" | 24h/24")</f>
        <v>Chauffeur privé Strasbourg → Aéroport Grenoble-Alpes-Isère</v>
      </c>
      <c r="O699" s="14" t="n">
        <f aca="false">LEN(N699)</f>
        <v>58</v>
      </c>
      <c r="P699" s="14" t="str">
        <f aca="false">"Chauffeur privé "&amp;INDEX(10_Lieux!$K:$K,U699)&amp;" vers "&amp;INDEX(10_Lieux!$L:$L,V699)</f>
        <v>Chauffeur privé de Strasbourg vers l'aéroport Grenoble-Alpes-Isère</v>
      </c>
      <c r="Q699" s="14" t="str">
        <f aca="false">"Chauffeur privé "&amp;INDEX(10_Lieux!$K:$K,U699)&amp;" vers "&amp;INDEX(10_Lieux!$L:$L,V699)&amp;" : env. "&amp;I699&amp;" km, "&amp;J699&amp;" de route. Devis personnalisé, standard 24h/24 et 7j/7."</f>
        <v>Chauffeur privé de Strasbourg vers l'aéroport Grenoble-Alpes-Isère : env. 502 km, 5 h 15 de route. Devis personnalisé, standard 24h/24 et 7j/7.</v>
      </c>
      <c r="R699" s="14" t="n">
        <f aca="false">LEN(Q699)</f>
        <v>143</v>
      </c>
      <c r="S699" s="14" t="str">
        <f aca="false">INDEX(10_Lieux!$C:$C,U699)</f>
        <v>France</v>
      </c>
      <c r="T699" s="14" t="str">
        <f aca="false">INDEX(10_Lieux!$C:$C,V699)</f>
        <v>France</v>
      </c>
      <c r="U699" s="14" t="n">
        <f aca="false">MATCH(A699,10_Lieux!$A:$A,0)</f>
        <v>29</v>
      </c>
      <c r="V699" s="14" t="n">
        <f aca="false">MATCH(B699,10_Lieux!$A:$A,0)</f>
        <v>137</v>
      </c>
      <c r="W699" s="14" t="n">
        <f aca="false">ROUND(6371*2*ASIN(SQRT(SIN(RADIANS(INDEX(10_Lieux!$F:$F,V699)-INDEX(10_Lieux!$F:$F,U699))/2)^2+COS(RADIANS(INDEX(10_Lieux!$F:$F,U699)))*COS(RADIANS(INDEX(10_Lieux!$F:$F,V699)))*SIN(RADIANS(INDEX(10_Lieux!$G:$G,V699)-INDEX(10_Lieux!$G:$G,U699))/2)^2)),1)</f>
        <v>401.5</v>
      </c>
      <c r="X699" s="14" t="n">
        <f aca="false">ROUND(I699/IF(I699&lt;p_seuil_vitesse,p_vit_lente,p_vit_rapide)*60/15,0)*15</f>
        <v>315</v>
      </c>
      <c r="Y699" s="14" t="n">
        <f aca="false">MAX(IF(INDEX(10_Lieux!$B:$B,U699)&lt;&gt;"Ville",INDEX(10_Lieux!$I:$I,U699),0),IF(INDEX(10_Lieux!$B:$B,V699)&lt;&gt;"Ville",INDEX(10_Lieux!$I:$I,V699),0))</f>
        <v>250</v>
      </c>
      <c r="Z699" s="14" t="str">
        <f aca="false">A699&amp;"|"&amp;B699</f>
        <v>Strasbourg|Grenoble-Alpes-Isère</v>
      </c>
      <c r="AA699" s="14" t="str">
        <f aca="false">IF(I699&lt;p_local,"Local",IF(I699&lt;p_vv_min,"Courte distance",IF(I699&lt;p_tres_long,"Longue distance","Très longue distance")))</f>
        <v>Longue distance</v>
      </c>
    </row>
    <row r="700" customFormat="false" ht="15" hidden="false" customHeight="true" outlineLevel="0" collapsed="false">
      <c r="A700" s="1" t="s">
        <v>833</v>
      </c>
      <c r="B700" s="1" t="s">
        <v>138</v>
      </c>
      <c r="C700" s="1" t="s">
        <v>34</v>
      </c>
      <c r="D700" s="1" t="s">
        <v>653</v>
      </c>
      <c r="E700" s="1" t="s">
        <v>850</v>
      </c>
      <c r="F700" s="14" t="s">
        <v>40</v>
      </c>
      <c r="G700" s="14" t="str">
        <f aca="false">IF(I700&lt;p_local,"Local → page infra",IF(H700&gt;=p_ph1,"Phase 1",IF(H700&gt;=p_ph2,"Phase 2","Phase 3")))</f>
        <v>Phase 3</v>
      </c>
      <c r="H700" s="14" t="n">
        <f aca="false">IF(I700&lt;p_local,0,IF(C700="Aéroport → Aéroport",p_pts_plein,IF(Y700&gt;0,IF(I700&lt;=Y700,p_pts_plein,IF(I700&lt;=p_mult2*Y700,p_pts_moyen,p_pts_r3)),IF(I700&gt;=p_vv_min,p_pts_plein,IF(I700&gt;=p_vv_moy,p_pts_moyen,p_pts_court))))+IF(INDEX(10_Lieux!$D:$D,U700)=1,p_prio1,p_prio2)+IF(INDEX(10_Lieux!$D:$D,V700)=1,p_prio1,p_prio2)+IF(K700="Oui",p_tf,0)+p_hub*((INDEX(10_Lieux!$H:$H,U700)="Hub")+(INDEX(10_Lieux!$H:$H,V700)="Hub"))+IF(OR(INDEX(10_Lieux!$H:$H,U700)="Premium",INDEX(10_Lieux!$H:$H,V700)="Premium"),p_prem,0))</f>
        <v>40</v>
      </c>
      <c r="I700" s="14" t="n">
        <f aca="false">ROUND(W700*p_facteur,0)</f>
        <v>283</v>
      </c>
      <c r="J700" s="14" t="str">
        <f aca="false">IF(X700&lt;60,X700&amp;" min",INT(X700/60)&amp;" h"&amp;IF(MOD(X700,60)=0,""," "&amp;TEXT(MOD(X700,60),"00")))</f>
        <v>3 h</v>
      </c>
      <c r="K700" s="14" t="str">
        <f aca="false">IF(S700&lt;&gt;T700,"Oui","Non")</f>
        <v>Non</v>
      </c>
      <c r="L700" s="14" t="str">
        <f aca="false">IF(AND(INDEX(10_Lieux!$B:$B,U700)="Ville",INDEX(10_Lieux!$B:$B,V700)="Ville"),"/chauffeur-prive/"&amp;INDEX(10_Lieux!$E:$E,U700)&amp;"-"&amp;INDEX(10_Lieux!$E:$E,V700)&amp;"/","/chauffeur-prive/"&amp;INDEX(10_Lieux!$E:$E,U700)&amp;"/"&amp;INDEX(10_Lieux!$E:$E,V700)&amp;"/")</f>
        <v>/chauffeur-prive/aeroport-grenoble-alpes-isere/montpellier/</v>
      </c>
      <c r="M700" s="14" t="str">
        <f aca="false">IFERROR(INDEX($L:$L,MATCH(B700&amp;"|"&amp;A700,$Z:$Z,0)),"—")</f>
        <v>/chauffeur-prive/montpellier/aeroport-grenoble-alpes-isere/</v>
      </c>
      <c r="N700" s="14" t="str">
        <f aca="false">IF(LEN("Chauffeur privé "&amp;INDEX(10_Lieux!$J:$J,U700)&amp;" → "&amp;INDEX(10_Lieux!$J:$J,V700)&amp;" | 24h/24")&gt;60,"Chauffeur privé "&amp;INDEX(10_Lieux!$J:$J,U700)&amp;" → "&amp;INDEX(10_Lieux!$J:$J,V700),"Chauffeur privé "&amp;INDEX(10_Lieux!$J:$J,U700)&amp;" → "&amp;INDEX(10_Lieux!$J:$J,V700)&amp;" | 24h/24")</f>
        <v>Chauffeur privé Aéroport Grenoble-Alpes-Isère → Montpellier</v>
      </c>
      <c r="O700" s="14" t="n">
        <f aca="false">LEN(N700)</f>
        <v>59</v>
      </c>
      <c r="P700" s="14" t="str">
        <f aca="false">"Chauffeur privé "&amp;INDEX(10_Lieux!$K:$K,U700)&amp;" vers "&amp;INDEX(10_Lieux!$L:$L,V700)</f>
        <v>Chauffeur privé de l'aéroport Grenoble-Alpes-Isère vers Montpellier</v>
      </c>
      <c r="Q700" s="14" t="str">
        <f aca="false">"Chauffeur privé "&amp;INDEX(10_Lieux!$K:$K,U700)&amp;" vers "&amp;INDEX(10_Lieux!$L:$L,V700)&amp;" : env. "&amp;I700&amp;" km, "&amp;J700&amp;" de route. Devis personnalisé, standard 24h/24 et 7j/7."</f>
        <v>Chauffeur privé de l'aéroport Grenoble-Alpes-Isère vers Montpellier : env. 283 km, 3 h de route. Devis personnalisé, standard 24h/24 et 7j/7.</v>
      </c>
      <c r="R700" s="14" t="n">
        <f aca="false">LEN(Q700)</f>
        <v>141</v>
      </c>
      <c r="S700" s="14" t="str">
        <f aca="false">INDEX(10_Lieux!$C:$C,U700)</f>
        <v>France</v>
      </c>
      <c r="T700" s="14" t="str">
        <f aca="false">INDEX(10_Lieux!$C:$C,V700)</f>
        <v>France</v>
      </c>
      <c r="U700" s="14" t="n">
        <f aca="false">MATCH(A700,10_Lieux!$A:$A,0)</f>
        <v>137</v>
      </c>
      <c r="V700" s="14" t="n">
        <f aca="false">MATCH(B700,10_Lieux!$A:$A,0)</f>
        <v>71</v>
      </c>
      <c r="W700" s="14" t="n">
        <f aca="false">ROUND(6371*2*ASIN(SQRT(SIN(RADIANS(INDEX(10_Lieux!$F:$F,V700)-INDEX(10_Lieux!$F:$F,U700))/2)^2+COS(RADIANS(INDEX(10_Lieux!$F:$F,U700)))*COS(RADIANS(INDEX(10_Lieux!$F:$F,V700)))*SIN(RADIANS(INDEX(10_Lieux!$G:$G,V700)-INDEX(10_Lieux!$G:$G,U700))/2)^2)),1)</f>
        <v>226.3</v>
      </c>
      <c r="X700" s="14" t="n">
        <f aca="false">ROUND(I700/IF(I700&lt;p_seuil_vitesse,p_vit_lente,p_vit_rapide)*60/15,0)*15</f>
        <v>180</v>
      </c>
      <c r="Y700" s="14" t="n">
        <f aca="false">MAX(IF(INDEX(10_Lieux!$B:$B,U700)&lt;&gt;"Ville",INDEX(10_Lieux!$I:$I,U700),0),IF(INDEX(10_Lieux!$B:$B,V700)&lt;&gt;"Ville",INDEX(10_Lieux!$I:$I,V700),0))</f>
        <v>250</v>
      </c>
      <c r="Z700" s="14" t="str">
        <f aca="false">A700&amp;"|"&amp;B700</f>
        <v>Grenoble-Alpes-Isère|Montpellier</v>
      </c>
      <c r="AA700" s="14" t="str">
        <f aca="false">IF(I700&lt;p_local,"Local",IF(I700&lt;p_vv_min,"Courte distance",IF(I700&lt;p_tres_long,"Longue distance","Très longue distance")))</f>
        <v>Longue distance</v>
      </c>
    </row>
    <row r="701" customFormat="false" ht="15" hidden="false" customHeight="true" outlineLevel="0" collapsed="false">
      <c r="A701" s="1" t="s">
        <v>138</v>
      </c>
      <c r="B701" s="1" t="s">
        <v>833</v>
      </c>
      <c r="C701" s="1" t="s">
        <v>35</v>
      </c>
      <c r="D701" s="1" t="s">
        <v>653</v>
      </c>
      <c r="E701" s="1" t="s">
        <v>851</v>
      </c>
      <c r="F701" s="14" t="s">
        <v>40</v>
      </c>
      <c r="G701" s="14" t="str">
        <f aca="false">IF(I701&lt;p_local,"Local → page infra",IF(H701&gt;=p_ph1,"Phase 1",IF(H701&gt;=p_ph2,"Phase 2","Phase 3")))</f>
        <v>Phase 3</v>
      </c>
      <c r="H701" s="14" t="n">
        <f aca="false">IF(I701&lt;p_local,0,IF(C701="Aéroport → Aéroport",p_pts_plein,IF(Y701&gt;0,IF(I701&lt;=Y701,p_pts_plein,IF(I701&lt;=p_mult2*Y701,p_pts_moyen,p_pts_r3)),IF(I701&gt;=p_vv_min,p_pts_plein,IF(I701&gt;=p_vv_moy,p_pts_moyen,p_pts_court))))+IF(INDEX(10_Lieux!$D:$D,U701)=1,p_prio1,p_prio2)+IF(INDEX(10_Lieux!$D:$D,V701)=1,p_prio1,p_prio2)+IF(K701="Oui",p_tf,0)+p_hub*((INDEX(10_Lieux!$H:$H,U701)="Hub")+(INDEX(10_Lieux!$H:$H,V701)="Hub"))+IF(OR(INDEX(10_Lieux!$H:$H,U701)="Premium",INDEX(10_Lieux!$H:$H,V701)="Premium"),p_prem,0))</f>
        <v>40</v>
      </c>
      <c r="I701" s="14" t="n">
        <f aca="false">ROUND(W701*p_facteur,0)</f>
        <v>283</v>
      </c>
      <c r="J701" s="14" t="str">
        <f aca="false">IF(X701&lt;60,X701&amp;" min",INT(X701/60)&amp;" h"&amp;IF(MOD(X701,60)=0,""," "&amp;TEXT(MOD(X701,60),"00")))</f>
        <v>3 h</v>
      </c>
      <c r="K701" s="14" t="str">
        <f aca="false">IF(S701&lt;&gt;T701,"Oui","Non")</f>
        <v>Non</v>
      </c>
      <c r="L701" s="14" t="str">
        <f aca="false">IF(AND(INDEX(10_Lieux!$B:$B,U701)="Ville",INDEX(10_Lieux!$B:$B,V701)="Ville"),"/chauffeur-prive/"&amp;INDEX(10_Lieux!$E:$E,U701)&amp;"-"&amp;INDEX(10_Lieux!$E:$E,V701)&amp;"/","/chauffeur-prive/"&amp;INDEX(10_Lieux!$E:$E,U701)&amp;"/"&amp;INDEX(10_Lieux!$E:$E,V701)&amp;"/")</f>
        <v>/chauffeur-prive/montpellier/aeroport-grenoble-alpes-isere/</v>
      </c>
      <c r="M701" s="14" t="str">
        <f aca="false">IFERROR(INDEX($L:$L,MATCH(B701&amp;"|"&amp;A701,$Z:$Z,0)),"—")</f>
        <v>/chauffeur-prive/aeroport-grenoble-alpes-isere/montpellier/</v>
      </c>
      <c r="N701" s="14" t="str">
        <f aca="false">IF(LEN("Chauffeur privé "&amp;INDEX(10_Lieux!$J:$J,U701)&amp;" → "&amp;INDEX(10_Lieux!$J:$J,V701)&amp;" | 24h/24")&gt;60,"Chauffeur privé "&amp;INDEX(10_Lieux!$J:$J,U701)&amp;" → "&amp;INDEX(10_Lieux!$J:$J,V701),"Chauffeur privé "&amp;INDEX(10_Lieux!$J:$J,U701)&amp;" → "&amp;INDEX(10_Lieux!$J:$J,V701)&amp;" | 24h/24")</f>
        <v>Chauffeur privé Montpellier → Aéroport Grenoble-Alpes-Isère</v>
      </c>
      <c r="O701" s="14" t="n">
        <f aca="false">LEN(N701)</f>
        <v>59</v>
      </c>
      <c r="P701" s="14" t="str">
        <f aca="false">"Chauffeur privé "&amp;INDEX(10_Lieux!$K:$K,U701)&amp;" vers "&amp;INDEX(10_Lieux!$L:$L,V701)</f>
        <v>Chauffeur privé de Montpellier vers l'aéroport Grenoble-Alpes-Isère</v>
      </c>
      <c r="Q701" s="14" t="str">
        <f aca="false">"Chauffeur privé "&amp;INDEX(10_Lieux!$K:$K,U701)&amp;" vers "&amp;INDEX(10_Lieux!$L:$L,V701)&amp;" : env. "&amp;I701&amp;" km, "&amp;J701&amp;" de route. Devis personnalisé, standard 24h/24 et 7j/7."</f>
        <v>Chauffeur privé de Montpellier vers l'aéroport Grenoble-Alpes-Isère : env. 283 km, 3 h de route. Devis personnalisé, standard 24h/24 et 7j/7.</v>
      </c>
      <c r="R701" s="14" t="n">
        <f aca="false">LEN(Q701)</f>
        <v>141</v>
      </c>
      <c r="S701" s="14" t="str">
        <f aca="false">INDEX(10_Lieux!$C:$C,U701)</f>
        <v>France</v>
      </c>
      <c r="T701" s="14" t="str">
        <f aca="false">INDEX(10_Lieux!$C:$C,V701)</f>
        <v>France</v>
      </c>
      <c r="U701" s="14" t="n">
        <f aca="false">MATCH(A701,10_Lieux!$A:$A,0)</f>
        <v>71</v>
      </c>
      <c r="V701" s="14" t="n">
        <f aca="false">MATCH(B701,10_Lieux!$A:$A,0)</f>
        <v>137</v>
      </c>
      <c r="W701" s="14" t="n">
        <f aca="false">ROUND(6371*2*ASIN(SQRT(SIN(RADIANS(INDEX(10_Lieux!$F:$F,V701)-INDEX(10_Lieux!$F:$F,U701))/2)^2+COS(RADIANS(INDEX(10_Lieux!$F:$F,U701)))*COS(RADIANS(INDEX(10_Lieux!$F:$F,V701)))*SIN(RADIANS(INDEX(10_Lieux!$G:$G,V701)-INDEX(10_Lieux!$G:$G,U701))/2)^2)),1)</f>
        <v>226.3</v>
      </c>
      <c r="X701" s="14" t="n">
        <f aca="false">ROUND(I701/IF(I701&lt;p_seuil_vitesse,p_vit_lente,p_vit_rapide)*60/15,0)*15</f>
        <v>180</v>
      </c>
      <c r="Y701" s="14" t="n">
        <f aca="false">MAX(IF(INDEX(10_Lieux!$B:$B,U701)&lt;&gt;"Ville",INDEX(10_Lieux!$I:$I,U701),0),IF(INDEX(10_Lieux!$B:$B,V701)&lt;&gt;"Ville",INDEX(10_Lieux!$I:$I,V701),0))</f>
        <v>250</v>
      </c>
      <c r="Z701" s="14" t="str">
        <f aca="false">A701&amp;"|"&amp;B701</f>
        <v>Montpellier|Grenoble-Alpes-Isère</v>
      </c>
      <c r="AA701" s="14" t="str">
        <f aca="false">IF(I701&lt;p_local,"Local",IF(I701&lt;p_vv_min,"Courte distance",IF(I701&lt;p_tres_long,"Longue distance","Très longue distance")))</f>
        <v>Longue distance</v>
      </c>
    </row>
    <row r="702" customFormat="false" ht="15" hidden="false" customHeight="true" outlineLevel="0" collapsed="false">
      <c r="A702" s="1" t="s">
        <v>833</v>
      </c>
      <c r="B702" s="1" t="s">
        <v>140</v>
      </c>
      <c r="C702" s="1" t="s">
        <v>34</v>
      </c>
      <c r="D702" s="1" t="s">
        <v>653</v>
      </c>
      <c r="E702" s="1" t="s">
        <v>852</v>
      </c>
      <c r="F702" s="14" t="s">
        <v>40</v>
      </c>
      <c r="G702" s="14" t="str">
        <f aca="false">IF(I702&lt;p_local,"Local → page infra",IF(H702&gt;=p_ph1,"Phase 1",IF(H702&gt;=p_ph2,"Phase 2","Phase 3")))</f>
        <v>Phase 3</v>
      </c>
      <c r="H702" s="14" t="n">
        <f aca="false">IF(I702&lt;p_local,0,IF(C702="Aéroport → Aéroport",p_pts_plein,IF(Y702&gt;0,IF(I702&lt;=Y702,p_pts_plein,IF(I702&lt;=p_mult2*Y702,p_pts_moyen,p_pts_r3)),IF(I702&gt;=p_vv_min,p_pts_plein,IF(I702&gt;=p_vv_moy,p_pts_moyen,p_pts_court))))+IF(INDEX(10_Lieux!$D:$D,U702)=1,p_prio1,p_prio2)+IF(INDEX(10_Lieux!$D:$D,V702)=1,p_prio1,p_prio2)+IF(K702="Oui",p_tf,0)+p_hub*((INDEX(10_Lieux!$H:$H,U702)="Hub")+(INDEX(10_Lieux!$H:$H,V702)="Hub"))+IF(OR(INDEX(10_Lieux!$H:$H,U702)="Premium",INDEX(10_Lieux!$H:$H,V702)="Premium"),p_prem,0))</f>
        <v>25</v>
      </c>
      <c r="I702" s="14" t="n">
        <f aca="false">ROUND(W702*p_facteur,0)</f>
        <v>709</v>
      </c>
      <c r="J702" s="14" t="str">
        <f aca="false">IF(X702&lt;60,X702&amp;" min",INT(X702/60)&amp;" h"&amp;IF(MOD(X702,60)=0,""," "&amp;TEXT(MOD(X702,60),"00")))</f>
        <v>7 h 30</v>
      </c>
      <c r="K702" s="14" t="str">
        <f aca="false">IF(S702&lt;&gt;T702,"Oui","Non")</f>
        <v>Non</v>
      </c>
      <c r="L702" s="14" t="str">
        <f aca="false">IF(AND(INDEX(10_Lieux!$B:$B,U702)="Ville",INDEX(10_Lieux!$B:$B,V702)="Ville"),"/chauffeur-prive/"&amp;INDEX(10_Lieux!$E:$E,U702)&amp;"-"&amp;INDEX(10_Lieux!$E:$E,V702)&amp;"/","/chauffeur-prive/"&amp;INDEX(10_Lieux!$E:$E,U702)&amp;"/"&amp;INDEX(10_Lieux!$E:$E,V702)&amp;"/")</f>
        <v>/chauffeur-prive/aeroport-grenoble-alpes-isere/nantes/</v>
      </c>
      <c r="M702" s="14" t="str">
        <f aca="false">IFERROR(INDEX($L:$L,MATCH(B702&amp;"|"&amp;A702,$Z:$Z,0)),"—")</f>
        <v>/chauffeur-prive/nantes/aeroport-grenoble-alpes-isere/</v>
      </c>
      <c r="N702" s="14" t="str">
        <f aca="false">IF(LEN("Chauffeur privé "&amp;INDEX(10_Lieux!$J:$J,U702)&amp;" → "&amp;INDEX(10_Lieux!$J:$J,V702)&amp;" | 24h/24")&gt;60,"Chauffeur privé "&amp;INDEX(10_Lieux!$J:$J,U702)&amp;" → "&amp;INDEX(10_Lieux!$J:$J,V702),"Chauffeur privé "&amp;INDEX(10_Lieux!$J:$J,U702)&amp;" → "&amp;INDEX(10_Lieux!$J:$J,V702)&amp;" | 24h/24")</f>
        <v>Chauffeur privé Aéroport Grenoble-Alpes-Isère → Nantes</v>
      </c>
      <c r="O702" s="14" t="n">
        <f aca="false">LEN(N702)</f>
        <v>54</v>
      </c>
      <c r="P702" s="14" t="str">
        <f aca="false">"Chauffeur privé "&amp;INDEX(10_Lieux!$K:$K,U702)&amp;" vers "&amp;INDEX(10_Lieux!$L:$L,V702)</f>
        <v>Chauffeur privé de l'aéroport Grenoble-Alpes-Isère vers Nantes</v>
      </c>
      <c r="Q702" s="14" t="str">
        <f aca="false">"Chauffeur privé "&amp;INDEX(10_Lieux!$K:$K,U702)&amp;" vers "&amp;INDEX(10_Lieux!$L:$L,V702)&amp;" : env. "&amp;I702&amp;" km, "&amp;J702&amp;" de route. Devis personnalisé, standard 24h/24 et 7j/7."</f>
        <v>Chauffeur privé de l'aéroport Grenoble-Alpes-Isère vers Nantes : env. 709 km, 7 h 30 de route. Devis personnalisé, standard 24h/24 et 7j/7.</v>
      </c>
      <c r="R702" s="14" t="n">
        <f aca="false">LEN(Q702)</f>
        <v>139</v>
      </c>
      <c r="S702" s="14" t="str">
        <f aca="false">INDEX(10_Lieux!$C:$C,U702)</f>
        <v>France</v>
      </c>
      <c r="T702" s="14" t="str">
        <f aca="false">INDEX(10_Lieux!$C:$C,V702)</f>
        <v>France</v>
      </c>
      <c r="U702" s="14" t="n">
        <f aca="false">MATCH(A702,10_Lieux!$A:$A,0)</f>
        <v>137</v>
      </c>
      <c r="V702" s="14" t="n">
        <f aca="false">MATCH(B702,10_Lieux!$A:$A,0)</f>
        <v>56</v>
      </c>
      <c r="W702" s="14" t="n">
        <f aca="false">ROUND(6371*2*ASIN(SQRT(SIN(RADIANS(INDEX(10_Lieux!$F:$F,V702)-INDEX(10_Lieux!$F:$F,U702))/2)^2+COS(RADIANS(INDEX(10_Lieux!$F:$F,U702)))*COS(RADIANS(INDEX(10_Lieux!$F:$F,V702)))*SIN(RADIANS(INDEX(10_Lieux!$G:$G,V702)-INDEX(10_Lieux!$G:$G,U702))/2)^2)),1)</f>
        <v>567.4</v>
      </c>
      <c r="X702" s="14" t="n">
        <f aca="false">ROUND(I702/IF(I702&lt;p_seuil_vitesse,p_vit_lente,p_vit_rapide)*60/15,0)*15</f>
        <v>450</v>
      </c>
      <c r="Y702" s="14" t="n">
        <f aca="false">MAX(IF(INDEX(10_Lieux!$B:$B,U702)&lt;&gt;"Ville",INDEX(10_Lieux!$I:$I,U702),0),IF(INDEX(10_Lieux!$B:$B,V702)&lt;&gt;"Ville",INDEX(10_Lieux!$I:$I,V702),0))</f>
        <v>250</v>
      </c>
      <c r="Z702" s="14" t="str">
        <f aca="false">A702&amp;"|"&amp;B702</f>
        <v>Grenoble-Alpes-Isère|Nantes</v>
      </c>
      <c r="AA702" s="14" t="str">
        <f aca="false">IF(I702&lt;p_local,"Local",IF(I702&lt;p_vv_min,"Courte distance",IF(I702&lt;p_tres_long,"Longue distance","Très longue distance")))</f>
        <v>Très longue distance</v>
      </c>
    </row>
    <row r="703" customFormat="false" ht="15" hidden="false" customHeight="true" outlineLevel="0" collapsed="false">
      <c r="A703" s="1" t="s">
        <v>140</v>
      </c>
      <c r="B703" s="1" t="s">
        <v>833</v>
      </c>
      <c r="C703" s="1" t="s">
        <v>35</v>
      </c>
      <c r="D703" s="1" t="s">
        <v>653</v>
      </c>
      <c r="E703" s="1" t="s">
        <v>853</v>
      </c>
      <c r="F703" s="14" t="s">
        <v>40</v>
      </c>
      <c r="G703" s="14" t="str">
        <f aca="false">IF(I703&lt;p_local,"Local → page infra",IF(H703&gt;=p_ph1,"Phase 1",IF(H703&gt;=p_ph2,"Phase 2","Phase 3")))</f>
        <v>Phase 3</v>
      </c>
      <c r="H703" s="14" t="n">
        <f aca="false">IF(I703&lt;p_local,0,IF(C703="Aéroport → Aéroport",p_pts_plein,IF(Y703&gt;0,IF(I703&lt;=Y703,p_pts_plein,IF(I703&lt;=p_mult2*Y703,p_pts_moyen,p_pts_r3)),IF(I703&gt;=p_vv_min,p_pts_plein,IF(I703&gt;=p_vv_moy,p_pts_moyen,p_pts_court))))+IF(INDEX(10_Lieux!$D:$D,U703)=1,p_prio1,p_prio2)+IF(INDEX(10_Lieux!$D:$D,V703)=1,p_prio1,p_prio2)+IF(K703="Oui",p_tf,0)+p_hub*((INDEX(10_Lieux!$H:$H,U703)="Hub")+(INDEX(10_Lieux!$H:$H,V703)="Hub"))+IF(OR(INDEX(10_Lieux!$H:$H,U703)="Premium",INDEX(10_Lieux!$H:$H,V703)="Premium"),p_prem,0))</f>
        <v>25</v>
      </c>
      <c r="I703" s="14" t="n">
        <f aca="false">ROUND(W703*p_facteur,0)</f>
        <v>709</v>
      </c>
      <c r="J703" s="14" t="str">
        <f aca="false">IF(X703&lt;60,X703&amp;" min",INT(X703/60)&amp;" h"&amp;IF(MOD(X703,60)=0,""," "&amp;TEXT(MOD(X703,60),"00")))</f>
        <v>7 h 30</v>
      </c>
      <c r="K703" s="14" t="str">
        <f aca="false">IF(S703&lt;&gt;T703,"Oui","Non")</f>
        <v>Non</v>
      </c>
      <c r="L703" s="14" t="str">
        <f aca="false">IF(AND(INDEX(10_Lieux!$B:$B,U703)="Ville",INDEX(10_Lieux!$B:$B,V703)="Ville"),"/chauffeur-prive/"&amp;INDEX(10_Lieux!$E:$E,U703)&amp;"-"&amp;INDEX(10_Lieux!$E:$E,V703)&amp;"/","/chauffeur-prive/"&amp;INDEX(10_Lieux!$E:$E,U703)&amp;"/"&amp;INDEX(10_Lieux!$E:$E,V703)&amp;"/")</f>
        <v>/chauffeur-prive/nantes/aeroport-grenoble-alpes-isere/</v>
      </c>
      <c r="M703" s="14" t="str">
        <f aca="false">IFERROR(INDEX($L:$L,MATCH(B703&amp;"|"&amp;A703,$Z:$Z,0)),"—")</f>
        <v>/chauffeur-prive/aeroport-grenoble-alpes-isere/nantes/</v>
      </c>
      <c r="N703" s="14" t="str">
        <f aca="false">IF(LEN("Chauffeur privé "&amp;INDEX(10_Lieux!$J:$J,U703)&amp;" → "&amp;INDEX(10_Lieux!$J:$J,V703)&amp;" | 24h/24")&gt;60,"Chauffeur privé "&amp;INDEX(10_Lieux!$J:$J,U703)&amp;" → "&amp;INDEX(10_Lieux!$J:$J,V703),"Chauffeur privé "&amp;INDEX(10_Lieux!$J:$J,U703)&amp;" → "&amp;INDEX(10_Lieux!$J:$J,V703)&amp;" | 24h/24")</f>
        <v>Chauffeur privé Nantes → Aéroport Grenoble-Alpes-Isère</v>
      </c>
      <c r="O703" s="14" t="n">
        <f aca="false">LEN(N703)</f>
        <v>54</v>
      </c>
      <c r="P703" s="14" t="str">
        <f aca="false">"Chauffeur privé "&amp;INDEX(10_Lieux!$K:$K,U703)&amp;" vers "&amp;INDEX(10_Lieux!$L:$L,V703)</f>
        <v>Chauffeur privé de Nantes vers l'aéroport Grenoble-Alpes-Isère</v>
      </c>
      <c r="Q703" s="14" t="str">
        <f aca="false">"Chauffeur privé "&amp;INDEX(10_Lieux!$K:$K,U703)&amp;" vers "&amp;INDEX(10_Lieux!$L:$L,V703)&amp;" : env. "&amp;I703&amp;" km, "&amp;J703&amp;" de route. Devis personnalisé, standard 24h/24 et 7j/7."</f>
        <v>Chauffeur privé de Nantes vers l'aéroport Grenoble-Alpes-Isère : env. 709 km, 7 h 30 de route. Devis personnalisé, standard 24h/24 et 7j/7.</v>
      </c>
      <c r="R703" s="14" t="n">
        <f aca="false">LEN(Q703)</f>
        <v>139</v>
      </c>
      <c r="S703" s="14" t="str">
        <f aca="false">INDEX(10_Lieux!$C:$C,U703)</f>
        <v>France</v>
      </c>
      <c r="T703" s="14" t="str">
        <f aca="false">INDEX(10_Lieux!$C:$C,V703)</f>
        <v>France</v>
      </c>
      <c r="U703" s="14" t="n">
        <f aca="false">MATCH(A703,10_Lieux!$A:$A,0)</f>
        <v>56</v>
      </c>
      <c r="V703" s="14" t="n">
        <f aca="false">MATCH(B703,10_Lieux!$A:$A,0)</f>
        <v>137</v>
      </c>
      <c r="W703" s="14" t="n">
        <f aca="false">ROUND(6371*2*ASIN(SQRT(SIN(RADIANS(INDEX(10_Lieux!$F:$F,V703)-INDEX(10_Lieux!$F:$F,U703))/2)^2+COS(RADIANS(INDEX(10_Lieux!$F:$F,U703)))*COS(RADIANS(INDEX(10_Lieux!$F:$F,V703)))*SIN(RADIANS(INDEX(10_Lieux!$G:$G,V703)-INDEX(10_Lieux!$G:$G,U703))/2)^2)),1)</f>
        <v>567.4</v>
      </c>
      <c r="X703" s="14" t="n">
        <f aca="false">ROUND(I703/IF(I703&lt;p_seuil_vitesse,p_vit_lente,p_vit_rapide)*60/15,0)*15</f>
        <v>450</v>
      </c>
      <c r="Y703" s="14" t="n">
        <f aca="false">MAX(IF(INDEX(10_Lieux!$B:$B,U703)&lt;&gt;"Ville",INDEX(10_Lieux!$I:$I,U703),0),IF(INDEX(10_Lieux!$B:$B,V703)&lt;&gt;"Ville",INDEX(10_Lieux!$I:$I,V703),0))</f>
        <v>250</v>
      </c>
      <c r="Z703" s="14" t="str">
        <f aca="false">A703&amp;"|"&amp;B703</f>
        <v>Nantes|Grenoble-Alpes-Isère</v>
      </c>
      <c r="AA703" s="14" t="str">
        <f aca="false">IF(I703&lt;p_local,"Local",IF(I703&lt;p_vv_min,"Courte distance",IF(I703&lt;p_tres_long,"Longue distance","Très longue distance")))</f>
        <v>Très longue distance</v>
      </c>
    </row>
    <row r="704" customFormat="false" ht="15" hidden="false" customHeight="true" outlineLevel="0" collapsed="false">
      <c r="A704" s="1" t="s">
        <v>833</v>
      </c>
      <c r="B704" s="1" t="s">
        <v>142</v>
      </c>
      <c r="C704" s="1" t="s">
        <v>34</v>
      </c>
      <c r="D704" s="1" t="s">
        <v>653</v>
      </c>
      <c r="E704" s="1" t="s">
        <v>854</v>
      </c>
      <c r="F704" s="14" t="s">
        <v>40</v>
      </c>
      <c r="G704" s="14" t="str">
        <f aca="false">IF(I704&lt;p_local,"Local → page infra",IF(H704&gt;=p_ph1,"Phase 1",IF(H704&gt;=p_ph2,"Phase 2","Phase 3")))</f>
        <v>Phase 3</v>
      </c>
      <c r="H704" s="14" t="n">
        <f aca="false">IF(I704&lt;p_local,0,IF(C704="Aéroport → Aéroport",p_pts_plein,IF(Y704&gt;0,IF(I704&lt;=Y704,p_pts_plein,IF(I704&lt;=p_mult2*Y704,p_pts_moyen,p_pts_r3)),IF(I704&gt;=p_vv_min,p_pts_plein,IF(I704&gt;=p_vv_moy,p_pts_moyen,p_pts_court))))+IF(INDEX(10_Lieux!$D:$D,U704)=1,p_prio1,p_prio2)+IF(INDEX(10_Lieux!$D:$D,V704)=1,p_prio1,p_prio2)+IF(K704="Oui",p_tf,0)+p_hub*((INDEX(10_Lieux!$H:$H,U704)="Hub")+(INDEX(10_Lieux!$H:$H,V704)="Hub"))+IF(OR(INDEX(10_Lieux!$H:$H,U704)="Premium",INDEX(10_Lieux!$H:$H,V704)="Premium"),p_prem,0))</f>
        <v>25</v>
      </c>
      <c r="I704" s="14" t="n">
        <f aca="false">ROUND(W704*p_facteur,0)</f>
        <v>769</v>
      </c>
      <c r="J704" s="14" t="str">
        <f aca="false">IF(X704&lt;60,X704&amp;" min",INT(X704/60)&amp;" h"&amp;IF(MOD(X704,60)=0,""," "&amp;TEXT(MOD(X704,60),"00")))</f>
        <v>8 h</v>
      </c>
      <c r="K704" s="14" t="str">
        <f aca="false">IF(S704&lt;&gt;T704,"Oui","Non")</f>
        <v>Non</v>
      </c>
      <c r="L704" s="14" t="str">
        <f aca="false">IF(AND(INDEX(10_Lieux!$B:$B,U704)="Ville",INDEX(10_Lieux!$B:$B,V704)="Ville"),"/chauffeur-prive/"&amp;INDEX(10_Lieux!$E:$E,U704)&amp;"-"&amp;INDEX(10_Lieux!$E:$E,V704)&amp;"/","/chauffeur-prive/"&amp;INDEX(10_Lieux!$E:$E,U704)&amp;"/"&amp;INDEX(10_Lieux!$E:$E,V704)&amp;"/")</f>
        <v>/chauffeur-prive/aeroport-grenoble-alpes-isere/rennes/</v>
      </c>
      <c r="M704" s="14" t="str">
        <f aca="false">IFERROR(INDEX($L:$L,MATCH(B704&amp;"|"&amp;A704,$Z:$Z,0)),"—")</f>
        <v>/chauffeur-prive/rennes/aeroport-grenoble-alpes-isere/</v>
      </c>
      <c r="N704" s="14" t="str">
        <f aca="false">IF(LEN("Chauffeur privé "&amp;INDEX(10_Lieux!$J:$J,U704)&amp;" → "&amp;INDEX(10_Lieux!$J:$J,V704)&amp;" | 24h/24")&gt;60,"Chauffeur privé "&amp;INDEX(10_Lieux!$J:$J,U704)&amp;" → "&amp;INDEX(10_Lieux!$J:$J,V704),"Chauffeur privé "&amp;INDEX(10_Lieux!$J:$J,U704)&amp;" → "&amp;INDEX(10_Lieux!$J:$J,V704)&amp;" | 24h/24")</f>
        <v>Chauffeur privé Aéroport Grenoble-Alpes-Isère → Rennes</v>
      </c>
      <c r="O704" s="14" t="n">
        <f aca="false">LEN(N704)</f>
        <v>54</v>
      </c>
      <c r="P704" s="14" t="str">
        <f aca="false">"Chauffeur privé "&amp;INDEX(10_Lieux!$K:$K,U704)&amp;" vers "&amp;INDEX(10_Lieux!$L:$L,V704)</f>
        <v>Chauffeur privé de l'aéroport Grenoble-Alpes-Isère vers Rennes</v>
      </c>
      <c r="Q704" s="14" t="str">
        <f aca="false">"Chauffeur privé "&amp;INDEX(10_Lieux!$K:$K,U704)&amp;" vers "&amp;INDEX(10_Lieux!$L:$L,V704)&amp;" : env. "&amp;I704&amp;" km, "&amp;J704&amp;" de route. Devis personnalisé, standard 24h/24 et 7j/7."</f>
        <v>Chauffeur privé de l'aéroport Grenoble-Alpes-Isère vers Rennes : env. 769 km, 8 h de route. Devis personnalisé, standard 24h/24 et 7j/7.</v>
      </c>
      <c r="R704" s="14" t="n">
        <f aca="false">LEN(Q704)</f>
        <v>136</v>
      </c>
      <c r="S704" s="14" t="str">
        <f aca="false">INDEX(10_Lieux!$C:$C,U704)</f>
        <v>France</v>
      </c>
      <c r="T704" s="14" t="str">
        <f aca="false">INDEX(10_Lieux!$C:$C,V704)</f>
        <v>France</v>
      </c>
      <c r="U704" s="14" t="n">
        <f aca="false">MATCH(A704,10_Lieux!$A:$A,0)</f>
        <v>137</v>
      </c>
      <c r="V704" s="14" t="n">
        <f aca="false">MATCH(B704,10_Lieux!$A:$A,0)</f>
        <v>49</v>
      </c>
      <c r="W704" s="14" t="n">
        <f aca="false">ROUND(6371*2*ASIN(SQRT(SIN(RADIANS(INDEX(10_Lieux!$F:$F,V704)-INDEX(10_Lieux!$F:$F,U704))/2)^2+COS(RADIANS(INDEX(10_Lieux!$F:$F,U704)))*COS(RADIANS(INDEX(10_Lieux!$F:$F,V704)))*SIN(RADIANS(INDEX(10_Lieux!$G:$G,V704)-INDEX(10_Lieux!$G:$G,U704))/2)^2)),1)</f>
        <v>615.2</v>
      </c>
      <c r="X704" s="14" t="n">
        <f aca="false">ROUND(I704/IF(I704&lt;p_seuil_vitesse,p_vit_lente,p_vit_rapide)*60/15,0)*15</f>
        <v>480</v>
      </c>
      <c r="Y704" s="14" t="n">
        <f aca="false">MAX(IF(INDEX(10_Lieux!$B:$B,U704)&lt;&gt;"Ville",INDEX(10_Lieux!$I:$I,U704),0),IF(INDEX(10_Lieux!$B:$B,V704)&lt;&gt;"Ville",INDEX(10_Lieux!$I:$I,V704),0))</f>
        <v>250</v>
      </c>
      <c r="Z704" s="14" t="str">
        <f aca="false">A704&amp;"|"&amp;B704</f>
        <v>Grenoble-Alpes-Isère|Rennes</v>
      </c>
      <c r="AA704" s="14" t="str">
        <f aca="false">IF(I704&lt;p_local,"Local",IF(I704&lt;p_vv_min,"Courte distance",IF(I704&lt;p_tres_long,"Longue distance","Très longue distance")))</f>
        <v>Très longue distance</v>
      </c>
    </row>
    <row r="705" customFormat="false" ht="15" hidden="false" customHeight="true" outlineLevel="0" collapsed="false">
      <c r="A705" s="1" t="s">
        <v>142</v>
      </c>
      <c r="B705" s="1" t="s">
        <v>833</v>
      </c>
      <c r="C705" s="1" t="s">
        <v>35</v>
      </c>
      <c r="D705" s="1" t="s">
        <v>653</v>
      </c>
      <c r="E705" s="1" t="s">
        <v>855</v>
      </c>
      <c r="F705" s="14" t="s">
        <v>40</v>
      </c>
      <c r="G705" s="14" t="str">
        <f aca="false">IF(I705&lt;p_local,"Local → page infra",IF(H705&gt;=p_ph1,"Phase 1",IF(H705&gt;=p_ph2,"Phase 2","Phase 3")))</f>
        <v>Phase 3</v>
      </c>
      <c r="H705" s="14" t="n">
        <f aca="false">IF(I705&lt;p_local,0,IF(C705="Aéroport → Aéroport",p_pts_plein,IF(Y705&gt;0,IF(I705&lt;=Y705,p_pts_plein,IF(I705&lt;=p_mult2*Y705,p_pts_moyen,p_pts_r3)),IF(I705&gt;=p_vv_min,p_pts_plein,IF(I705&gt;=p_vv_moy,p_pts_moyen,p_pts_court))))+IF(INDEX(10_Lieux!$D:$D,U705)=1,p_prio1,p_prio2)+IF(INDEX(10_Lieux!$D:$D,V705)=1,p_prio1,p_prio2)+IF(K705="Oui",p_tf,0)+p_hub*((INDEX(10_Lieux!$H:$H,U705)="Hub")+(INDEX(10_Lieux!$H:$H,V705)="Hub"))+IF(OR(INDEX(10_Lieux!$H:$H,U705)="Premium",INDEX(10_Lieux!$H:$H,V705)="Premium"),p_prem,0))</f>
        <v>25</v>
      </c>
      <c r="I705" s="14" t="n">
        <f aca="false">ROUND(W705*p_facteur,0)</f>
        <v>769</v>
      </c>
      <c r="J705" s="14" t="str">
        <f aca="false">IF(X705&lt;60,X705&amp;" min",INT(X705/60)&amp;" h"&amp;IF(MOD(X705,60)=0,""," "&amp;TEXT(MOD(X705,60),"00")))</f>
        <v>8 h</v>
      </c>
      <c r="K705" s="14" t="str">
        <f aca="false">IF(S705&lt;&gt;T705,"Oui","Non")</f>
        <v>Non</v>
      </c>
      <c r="L705" s="14" t="str">
        <f aca="false">IF(AND(INDEX(10_Lieux!$B:$B,U705)="Ville",INDEX(10_Lieux!$B:$B,V705)="Ville"),"/chauffeur-prive/"&amp;INDEX(10_Lieux!$E:$E,U705)&amp;"-"&amp;INDEX(10_Lieux!$E:$E,V705)&amp;"/","/chauffeur-prive/"&amp;INDEX(10_Lieux!$E:$E,U705)&amp;"/"&amp;INDEX(10_Lieux!$E:$E,V705)&amp;"/")</f>
        <v>/chauffeur-prive/rennes/aeroport-grenoble-alpes-isere/</v>
      </c>
      <c r="M705" s="14" t="str">
        <f aca="false">IFERROR(INDEX($L:$L,MATCH(B705&amp;"|"&amp;A705,$Z:$Z,0)),"—")</f>
        <v>/chauffeur-prive/aeroport-grenoble-alpes-isere/rennes/</v>
      </c>
      <c r="N705" s="14" t="str">
        <f aca="false">IF(LEN("Chauffeur privé "&amp;INDEX(10_Lieux!$J:$J,U705)&amp;" → "&amp;INDEX(10_Lieux!$J:$J,V705)&amp;" | 24h/24")&gt;60,"Chauffeur privé "&amp;INDEX(10_Lieux!$J:$J,U705)&amp;" → "&amp;INDEX(10_Lieux!$J:$J,V705),"Chauffeur privé "&amp;INDEX(10_Lieux!$J:$J,U705)&amp;" → "&amp;INDEX(10_Lieux!$J:$J,V705)&amp;" | 24h/24")</f>
        <v>Chauffeur privé Rennes → Aéroport Grenoble-Alpes-Isère</v>
      </c>
      <c r="O705" s="14" t="n">
        <f aca="false">LEN(N705)</f>
        <v>54</v>
      </c>
      <c r="P705" s="14" t="str">
        <f aca="false">"Chauffeur privé "&amp;INDEX(10_Lieux!$K:$K,U705)&amp;" vers "&amp;INDEX(10_Lieux!$L:$L,V705)</f>
        <v>Chauffeur privé de Rennes vers l'aéroport Grenoble-Alpes-Isère</v>
      </c>
      <c r="Q705" s="14" t="str">
        <f aca="false">"Chauffeur privé "&amp;INDEX(10_Lieux!$K:$K,U705)&amp;" vers "&amp;INDEX(10_Lieux!$L:$L,V705)&amp;" : env. "&amp;I705&amp;" km, "&amp;J705&amp;" de route. Devis personnalisé, standard 24h/24 et 7j/7."</f>
        <v>Chauffeur privé de Rennes vers l'aéroport Grenoble-Alpes-Isère : env. 769 km, 8 h de route. Devis personnalisé, standard 24h/24 et 7j/7.</v>
      </c>
      <c r="R705" s="14" t="n">
        <f aca="false">LEN(Q705)</f>
        <v>136</v>
      </c>
      <c r="S705" s="14" t="str">
        <f aca="false">INDEX(10_Lieux!$C:$C,U705)</f>
        <v>France</v>
      </c>
      <c r="T705" s="14" t="str">
        <f aca="false">INDEX(10_Lieux!$C:$C,V705)</f>
        <v>France</v>
      </c>
      <c r="U705" s="14" t="n">
        <f aca="false">MATCH(A705,10_Lieux!$A:$A,0)</f>
        <v>49</v>
      </c>
      <c r="V705" s="14" t="n">
        <f aca="false">MATCH(B705,10_Lieux!$A:$A,0)</f>
        <v>137</v>
      </c>
      <c r="W705" s="14" t="n">
        <f aca="false">ROUND(6371*2*ASIN(SQRT(SIN(RADIANS(INDEX(10_Lieux!$F:$F,V705)-INDEX(10_Lieux!$F:$F,U705))/2)^2+COS(RADIANS(INDEX(10_Lieux!$F:$F,U705)))*COS(RADIANS(INDEX(10_Lieux!$F:$F,V705)))*SIN(RADIANS(INDEX(10_Lieux!$G:$G,V705)-INDEX(10_Lieux!$G:$G,U705))/2)^2)),1)</f>
        <v>615.2</v>
      </c>
      <c r="X705" s="14" t="n">
        <f aca="false">ROUND(I705/IF(I705&lt;p_seuil_vitesse,p_vit_lente,p_vit_rapide)*60/15,0)*15</f>
        <v>480</v>
      </c>
      <c r="Y705" s="14" t="n">
        <f aca="false">MAX(IF(INDEX(10_Lieux!$B:$B,U705)&lt;&gt;"Ville",INDEX(10_Lieux!$I:$I,U705),0),IF(INDEX(10_Lieux!$B:$B,V705)&lt;&gt;"Ville",INDEX(10_Lieux!$I:$I,V705),0))</f>
        <v>250</v>
      </c>
      <c r="Z705" s="14" t="str">
        <f aca="false">A705&amp;"|"&amp;B705</f>
        <v>Rennes|Grenoble-Alpes-Isère</v>
      </c>
      <c r="AA705" s="14" t="str">
        <f aca="false">IF(I705&lt;p_local,"Local",IF(I705&lt;p_vv_min,"Courte distance",IF(I705&lt;p_tres_long,"Longue distance","Très longue distance")))</f>
        <v>Très longue distance</v>
      </c>
    </row>
    <row r="706" customFormat="false" ht="15" hidden="false" customHeight="true" outlineLevel="0" collapsed="false">
      <c r="A706" s="1" t="s">
        <v>833</v>
      </c>
      <c r="B706" s="1" t="s">
        <v>144</v>
      </c>
      <c r="C706" s="1" t="s">
        <v>34</v>
      </c>
      <c r="D706" s="1" t="s">
        <v>653</v>
      </c>
      <c r="E706" s="1" t="s">
        <v>856</v>
      </c>
      <c r="F706" s="14" t="s">
        <v>40</v>
      </c>
      <c r="G706" s="14" t="str">
        <f aca="false">IF(I706&lt;p_local,"Local → page infra",IF(H706&gt;=p_ph1,"Phase 1",IF(H706&gt;=p_ph2,"Phase 2","Phase 3")))</f>
        <v>Phase 3</v>
      </c>
      <c r="H706" s="14" t="n">
        <f aca="false">IF(I706&lt;p_local,0,IF(C706="Aéroport → Aéroport",p_pts_plein,IF(Y706&gt;0,IF(I706&lt;=Y706,p_pts_plein,IF(I706&lt;=p_mult2*Y706,p_pts_moyen,p_pts_r3)),IF(I706&gt;=p_vv_min,p_pts_plein,IF(I706&gt;=p_vv_moy,p_pts_moyen,p_pts_court))))+IF(INDEX(10_Lieux!$D:$D,U706)=1,p_prio1,p_prio2)+IF(INDEX(10_Lieux!$D:$D,V706)=1,p_prio1,p_prio2)+IF(K706="Oui",p_tf,0)+p_hub*((INDEX(10_Lieux!$H:$H,U706)="Hub")+(INDEX(10_Lieux!$H:$H,V706)="Hub"))+IF(OR(INDEX(10_Lieux!$H:$H,U706)="Premium",INDEX(10_Lieux!$H:$H,V706)="Premium"),p_prem,0))</f>
        <v>45</v>
      </c>
      <c r="I706" s="14" t="n">
        <f aca="false">ROUND(W706*p_facteur,0)</f>
        <v>274</v>
      </c>
      <c r="J706" s="14" t="str">
        <f aca="false">IF(X706&lt;60,X706&amp;" min",INT(X706/60)&amp;" h"&amp;IF(MOD(X706,60)=0,""," "&amp;TEXT(MOD(X706,60),"00")))</f>
        <v>3 h</v>
      </c>
      <c r="K706" s="14" t="str">
        <f aca="false">IF(S706&lt;&gt;T706,"Oui","Non")</f>
        <v>Non</v>
      </c>
      <c r="L706" s="14" t="str">
        <f aca="false">IF(AND(INDEX(10_Lieux!$B:$B,U706)="Ville",INDEX(10_Lieux!$B:$B,V706)="Ville"),"/chauffeur-prive/"&amp;INDEX(10_Lieux!$E:$E,U706)&amp;"-"&amp;INDEX(10_Lieux!$E:$E,V706)&amp;"/","/chauffeur-prive/"&amp;INDEX(10_Lieux!$E:$E,U706)&amp;"/"&amp;INDEX(10_Lieux!$E:$E,V706)&amp;"/")</f>
        <v>/chauffeur-prive/aeroport-grenoble-alpes-isere/dijon/</v>
      </c>
      <c r="M706" s="14" t="str">
        <f aca="false">IFERROR(INDEX($L:$L,MATCH(B706&amp;"|"&amp;A706,$Z:$Z,0)),"—")</f>
        <v>/chauffeur-prive/dijon/aeroport-grenoble-alpes-isere/</v>
      </c>
      <c r="N706" s="14" t="str">
        <f aca="false">IF(LEN("Chauffeur privé "&amp;INDEX(10_Lieux!$J:$J,U706)&amp;" → "&amp;INDEX(10_Lieux!$J:$J,V706)&amp;" | 24h/24")&gt;60,"Chauffeur privé "&amp;INDEX(10_Lieux!$J:$J,U706)&amp;" → "&amp;INDEX(10_Lieux!$J:$J,V706),"Chauffeur privé "&amp;INDEX(10_Lieux!$J:$J,U706)&amp;" → "&amp;INDEX(10_Lieux!$J:$J,V706)&amp;" | 24h/24")</f>
        <v>Chauffeur privé Aéroport Grenoble-Alpes-Isère → Dijon</v>
      </c>
      <c r="O706" s="14" t="n">
        <f aca="false">LEN(N706)</f>
        <v>53</v>
      </c>
      <c r="P706" s="14" t="str">
        <f aca="false">"Chauffeur privé "&amp;INDEX(10_Lieux!$K:$K,U706)&amp;" vers "&amp;INDEX(10_Lieux!$L:$L,V706)</f>
        <v>Chauffeur privé de l'aéroport Grenoble-Alpes-Isère vers Dijon</v>
      </c>
      <c r="Q706" s="14" t="str">
        <f aca="false">"Chauffeur privé "&amp;INDEX(10_Lieux!$K:$K,U706)&amp;" vers "&amp;INDEX(10_Lieux!$L:$L,V706)&amp;" : env. "&amp;I706&amp;" km, "&amp;J706&amp;" de route. Devis personnalisé, standard 24h/24 et 7j/7."</f>
        <v>Chauffeur privé de l'aéroport Grenoble-Alpes-Isère vers Dijon : env. 274 km, 3 h de route. Devis personnalisé, standard 24h/24 et 7j/7.</v>
      </c>
      <c r="R706" s="14" t="n">
        <f aca="false">LEN(Q706)</f>
        <v>135</v>
      </c>
      <c r="S706" s="14" t="str">
        <f aca="false">INDEX(10_Lieux!$C:$C,U706)</f>
        <v>France</v>
      </c>
      <c r="T706" s="14" t="str">
        <f aca="false">INDEX(10_Lieux!$C:$C,V706)</f>
        <v>France</v>
      </c>
      <c r="U706" s="14" t="n">
        <f aca="false">MATCH(A706,10_Lieux!$A:$A,0)</f>
        <v>137</v>
      </c>
      <c r="V706" s="14" t="n">
        <f aca="false">MATCH(B706,10_Lieux!$A:$A,0)</f>
        <v>23</v>
      </c>
      <c r="W706" s="14" t="n">
        <f aca="false">ROUND(6371*2*ASIN(SQRT(SIN(RADIANS(INDEX(10_Lieux!$F:$F,V706)-INDEX(10_Lieux!$F:$F,U706))/2)^2+COS(RADIANS(INDEX(10_Lieux!$F:$F,U706)))*COS(RADIANS(INDEX(10_Lieux!$F:$F,V706)))*SIN(RADIANS(INDEX(10_Lieux!$G:$G,V706)-INDEX(10_Lieux!$G:$G,U706))/2)^2)),1)</f>
        <v>218.9</v>
      </c>
      <c r="X706" s="14" t="n">
        <f aca="false">ROUND(I706/IF(I706&lt;p_seuil_vitesse,p_vit_lente,p_vit_rapide)*60/15,0)*15</f>
        <v>180</v>
      </c>
      <c r="Y706" s="14" t="n">
        <f aca="false">MAX(IF(INDEX(10_Lieux!$B:$B,U706)&lt;&gt;"Ville",INDEX(10_Lieux!$I:$I,U706),0),IF(INDEX(10_Lieux!$B:$B,V706)&lt;&gt;"Ville",INDEX(10_Lieux!$I:$I,V706),0))</f>
        <v>250</v>
      </c>
      <c r="Z706" s="14" t="str">
        <f aca="false">A706&amp;"|"&amp;B706</f>
        <v>Grenoble-Alpes-Isère|Dijon</v>
      </c>
      <c r="AA706" s="14" t="str">
        <f aca="false">IF(I706&lt;p_local,"Local",IF(I706&lt;p_vv_min,"Courte distance",IF(I706&lt;p_tres_long,"Longue distance","Très longue distance")))</f>
        <v>Longue distance</v>
      </c>
    </row>
    <row r="707" customFormat="false" ht="15" hidden="false" customHeight="true" outlineLevel="0" collapsed="false">
      <c r="A707" s="1" t="s">
        <v>144</v>
      </c>
      <c r="B707" s="1" t="s">
        <v>833</v>
      </c>
      <c r="C707" s="1" t="s">
        <v>35</v>
      </c>
      <c r="D707" s="1" t="s">
        <v>653</v>
      </c>
      <c r="E707" s="1" t="s">
        <v>857</v>
      </c>
      <c r="F707" s="14" t="s">
        <v>40</v>
      </c>
      <c r="G707" s="14" t="str">
        <f aca="false">IF(I707&lt;p_local,"Local → page infra",IF(H707&gt;=p_ph1,"Phase 1",IF(H707&gt;=p_ph2,"Phase 2","Phase 3")))</f>
        <v>Phase 3</v>
      </c>
      <c r="H707" s="14" t="n">
        <f aca="false">IF(I707&lt;p_local,0,IF(C707="Aéroport → Aéroport",p_pts_plein,IF(Y707&gt;0,IF(I707&lt;=Y707,p_pts_plein,IF(I707&lt;=p_mult2*Y707,p_pts_moyen,p_pts_r3)),IF(I707&gt;=p_vv_min,p_pts_plein,IF(I707&gt;=p_vv_moy,p_pts_moyen,p_pts_court))))+IF(INDEX(10_Lieux!$D:$D,U707)=1,p_prio1,p_prio2)+IF(INDEX(10_Lieux!$D:$D,V707)=1,p_prio1,p_prio2)+IF(K707="Oui",p_tf,0)+p_hub*((INDEX(10_Lieux!$H:$H,U707)="Hub")+(INDEX(10_Lieux!$H:$H,V707)="Hub"))+IF(OR(INDEX(10_Lieux!$H:$H,U707)="Premium",INDEX(10_Lieux!$H:$H,V707)="Premium"),p_prem,0))</f>
        <v>45</v>
      </c>
      <c r="I707" s="14" t="n">
        <f aca="false">ROUND(W707*p_facteur,0)</f>
        <v>274</v>
      </c>
      <c r="J707" s="14" t="str">
        <f aca="false">IF(X707&lt;60,X707&amp;" min",INT(X707/60)&amp;" h"&amp;IF(MOD(X707,60)=0,""," "&amp;TEXT(MOD(X707,60),"00")))</f>
        <v>3 h</v>
      </c>
      <c r="K707" s="14" t="str">
        <f aca="false">IF(S707&lt;&gt;T707,"Oui","Non")</f>
        <v>Non</v>
      </c>
      <c r="L707" s="14" t="str">
        <f aca="false">IF(AND(INDEX(10_Lieux!$B:$B,U707)="Ville",INDEX(10_Lieux!$B:$B,V707)="Ville"),"/chauffeur-prive/"&amp;INDEX(10_Lieux!$E:$E,U707)&amp;"-"&amp;INDEX(10_Lieux!$E:$E,V707)&amp;"/","/chauffeur-prive/"&amp;INDEX(10_Lieux!$E:$E,U707)&amp;"/"&amp;INDEX(10_Lieux!$E:$E,V707)&amp;"/")</f>
        <v>/chauffeur-prive/dijon/aeroport-grenoble-alpes-isere/</v>
      </c>
      <c r="M707" s="14" t="str">
        <f aca="false">IFERROR(INDEX($L:$L,MATCH(B707&amp;"|"&amp;A707,$Z:$Z,0)),"—")</f>
        <v>/chauffeur-prive/aeroport-grenoble-alpes-isere/dijon/</v>
      </c>
      <c r="N707" s="14" t="str">
        <f aca="false">IF(LEN("Chauffeur privé "&amp;INDEX(10_Lieux!$J:$J,U707)&amp;" → "&amp;INDEX(10_Lieux!$J:$J,V707)&amp;" | 24h/24")&gt;60,"Chauffeur privé "&amp;INDEX(10_Lieux!$J:$J,U707)&amp;" → "&amp;INDEX(10_Lieux!$J:$J,V707),"Chauffeur privé "&amp;INDEX(10_Lieux!$J:$J,U707)&amp;" → "&amp;INDEX(10_Lieux!$J:$J,V707)&amp;" | 24h/24")</f>
        <v>Chauffeur privé Dijon → Aéroport Grenoble-Alpes-Isère</v>
      </c>
      <c r="O707" s="14" t="n">
        <f aca="false">LEN(N707)</f>
        <v>53</v>
      </c>
      <c r="P707" s="14" t="str">
        <f aca="false">"Chauffeur privé "&amp;INDEX(10_Lieux!$K:$K,U707)&amp;" vers "&amp;INDEX(10_Lieux!$L:$L,V707)</f>
        <v>Chauffeur privé de Dijon vers l'aéroport Grenoble-Alpes-Isère</v>
      </c>
      <c r="Q707" s="14" t="str">
        <f aca="false">"Chauffeur privé "&amp;INDEX(10_Lieux!$K:$K,U707)&amp;" vers "&amp;INDEX(10_Lieux!$L:$L,V707)&amp;" : env. "&amp;I707&amp;" km, "&amp;J707&amp;" de route. Devis personnalisé, standard 24h/24 et 7j/7."</f>
        <v>Chauffeur privé de Dijon vers l'aéroport Grenoble-Alpes-Isère : env. 274 km, 3 h de route. Devis personnalisé, standard 24h/24 et 7j/7.</v>
      </c>
      <c r="R707" s="14" t="n">
        <f aca="false">LEN(Q707)</f>
        <v>135</v>
      </c>
      <c r="S707" s="14" t="str">
        <f aca="false">INDEX(10_Lieux!$C:$C,U707)</f>
        <v>France</v>
      </c>
      <c r="T707" s="14" t="str">
        <f aca="false">INDEX(10_Lieux!$C:$C,V707)</f>
        <v>France</v>
      </c>
      <c r="U707" s="14" t="n">
        <f aca="false">MATCH(A707,10_Lieux!$A:$A,0)</f>
        <v>23</v>
      </c>
      <c r="V707" s="14" t="n">
        <f aca="false">MATCH(B707,10_Lieux!$A:$A,0)</f>
        <v>137</v>
      </c>
      <c r="W707" s="14" t="n">
        <f aca="false">ROUND(6371*2*ASIN(SQRT(SIN(RADIANS(INDEX(10_Lieux!$F:$F,V707)-INDEX(10_Lieux!$F:$F,U707))/2)^2+COS(RADIANS(INDEX(10_Lieux!$F:$F,U707)))*COS(RADIANS(INDEX(10_Lieux!$F:$F,V707)))*SIN(RADIANS(INDEX(10_Lieux!$G:$G,V707)-INDEX(10_Lieux!$G:$G,U707))/2)^2)),1)</f>
        <v>218.9</v>
      </c>
      <c r="X707" s="14" t="n">
        <f aca="false">ROUND(I707/IF(I707&lt;p_seuil_vitesse,p_vit_lente,p_vit_rapide)*60/15,0)*15</f>
        <v>180</v>
      </c>
      <c r="Y707" s="14" t="n">
        <f aca="false">MAX(IF(INDEX(10_Lieux!$B:$B,U707)&lt;&gt;"Ville",INDEX(10_Lieux!$I:$I,U707),0),IF(INDEX(10_Lieux!$B:$B,V707)&lt;&gt;"Ville",INDEX(10_Lieux!$I:$I,V707),0))</f>
        <v>250</v>
      </c>
      <c r="Z707" s="14" t="str">
        <f aca="false">A707&amp;"|"&amp;B707</f>
        <v>Dijon|Grenoble-Alpes-Isère</v>
      </c>
      <c r="AA707" s="14" t="str">
        <f aca="false">IF(I707&lt;p_local,"Local",IF(I707&lt;p_vv_min,"Courte distance",IF(I707&lt;p_tres_long,"Longue distance","Très longue distance")))</f>
        <v>Longue distance</v>
      </c>
    </row>
    <row r="708" customFormat="false" ht="15" hidden="false" customHeight="true" outlineLevel="0" collapsed="false">
      <c r="A708" s="1" t="s">
        <v>833</v>
      </c>
      <c r="B708" s="1" t="s">
        <v>148</v>
      </c>
      <c r="C708" s="1" t="s">
        <v>34</v>
      </c>
      <c r="D708" s="1" t="s">
        <v>653</v>
      </c>
      <c r="E708" s="1" t="s">
        <v>858</v>
      </c>
      <c r="F708" s="14" t="s">
        <v>40</v>
      </c>
      <c r="G708" s="14" t="str">
        <f aca="false">IF(I708&lt;p_local,"Local → page infra",IF(H708&gt;=p_ph1,"Phase 1",IF(H708&gt;=p_ph2,"Phase 2","Phase 3")))</f>
        <v>Phase 3</v>
      </c>
      <c r="H708" s="14" t="n">
        <f aca="false">IF(I708&lt;p_local,0,IF(C708="Aéroport → Aéroport",p_pts_plein,IF(Y708&gt;0,IF(I708&lt;=Y708,p_pts_plein,IF(I708&lt;=p_mult2*Y708,p_pts_moyen,p_pts_r3)),IF(I708&gt;=p_vv_min,p_pts_plein,IF(I708&gt;=p_vv_moy,p_pts_moyen,p_pts_court))))+IF(INDEX(10_Lieux!$D:$D,U708)=1,p_prio1,p_prio2)+IF(INDEX(10_Lieux!$D:$D,V708)=1,p_prio1,p_prio2)+IF(K708="Oui",p_tf,0)+p_hub*((INDEX(10_Lieux!$H:$H,U708)="Hub")+(INDEX(10_Lieux!$H:$H,V708)="Hub"))+IF(OR(INDEX(10_Lieux!$H:$H,U708)="Premium",INDEX(10_Lieux!$H:$H,V708)="Premium"),p_prem,0))</f>
        <v>60</v>
      </c>
      <c r="I708" s="14" t="n">
        <f aca="false">ROUND(W708*p_facteur,0)</f>
        <v>108</v>
      </c>
      <c r="J708" s="14" t="str">
        <f aca="false">IF(X708&lt;60,X708&amp;" min",INT(X708/60)&amp;" h"&amp;IF(MOD(X708,60)=0,""," "&amp;TEXT(MOD(X708,60),"00")))</f>
        <v>1 h 15</v>
      </c>
      <c r="K708" s="14" t="str">
        <f aca="false">IF(S708&lt;&gt;T708,"Oui","Non")</f>
        <v>Non</v>
      </c>
      <c r="L708" s="14" t="str">
        <f aca="false">IF(AND(INDEX(10_Lieux!$B:$B,U708)="Ville",INDEX(10_Lieux!$B:$B,V708)="Ville"),"/chauffeur-prive/"&amp;INDEX(10_Lieux!$E:$E,U708)&amp;"-"&amp;INDEX(10_Lieux!$E:$E,V708)&amp;"/","/chauffeur-prive/"&amp;INDEX(10_Lieux!$E:$E,U708)&amp;"/"&amp;INDEX(10_Lieux!$E:$E,V708)&amp;"/")</f>
        <v>/chauffeur-prive/aeroport-grenoble-alpes-isere/annecy/</v>
      </c>
      <c r="M708" s="14" t="str">
        <f aca="false">IFERROR(INDEX($L:$L,MATCH(B708&amp;"|"&amp;A708,$Z:$Z,0)),"—")</f>
        <v>/chauffeur-prive/annecy/aeroport-grenoble-alpes-isere/</v>
      </c>
      <c r="N708" s="14" t="str">
        <f aca="false">IF(LEN("Chauffeur privé "&amp;INDEX(10_Lieux!$J:$J,U708)&amp;" → "&amp;INDEX(10_Lieux!$J:$J,V708)&amp;" | 24h/24")&gt;60,"Chauffeur privé "&amp;INDEX(10_Lieux!$J:$J,U708)&amp;" → "&amp;INDEX(10_Lieux!$J:$J,V708),"Chauffeur privé "&amp;INDEX(10_Lieux!$J:$J,U708)&amp;" → "&amp;INDEX(10_Lieux!$J:$J,V708)&amp;" | 24h/24")</f>
        <v>Chauffeur privé Aéroport Grenoble-Alpes-Isère → Annecy</v>
      </c>
      <c r="O708" s="14" t="n">
        <f aca="false">LEN(N708)</f>
        <v>54</v>
      </c>
      <c r="P708" s="14" t="str">
        <f aca="false">"Chauffeur privé "&amp;INDEX(10_Lieux!$K:$K,U708)&amp;" vers "&amp;INDEX(10_Lieux!$L:$L,V708)</f>
        <v>Chauffeur privé de l'aéroport Grenoble-Alpes-Isère vers Annecy</v>
      </c>
      <c r="Q708" s="14" t="str">
        <f aca="false">"Chauffeur privé "&amp;INDEX(10_Lieux!$K:$K,U708)&amp;" vers "&amp;INDEX(10_Lieux!$L:$L,V708)&amp;" : env. "&amp;I708&amp;" km, "&amp;J708&amp;" de route. Devis personnalisé, standard 24h/24 et 7j/7."</f>
        <v>Chauffeur privé de l'aéroport Grenoble-Alpes-Isère vers Annecy : env. 108 km, 1 h 15 de route. Devis personnalisé, standard 24h/24 et 7j/7.</v>
      </c>
      <c r="R708" s="14" t="n">
        <f aca="false">LEN(Q708)</f>
        <v>139</v>
      </c>
      <c r="S708" s="14" t="str">
        <f aca="false">INDEX(10_Lieux!$C:$C,U708)</f>
        <v>France</v>
      </c>
      <c r="T708" s="14" t="str">
        <f aca="false">INDEX(10_Lieux!$C:$C,V708)</f>
        <v>France</v>
      </c>
      <c r="U708" s="14" t="n">
        <f aca="false">MATCH(A708,10_Lieux!$A:$A,0)</f>
        <v>137</v>
      </c>
      <c r="V708" s="14" t="n">
        <f aca="false">MATCH(B708,10_Lieux!$A:$A,0)</f>
        <v>10</v>
      </c>
      <c r="W708" s="14" t="n">
        <f aca="false">ROUND(6371*2*ASIN(SQRT(SIN(RADIANS(INDEX(10_Lieux!$F:$F,V708)-INDEX(10_Lieux!$F:$F,U708))/2)^2+COS(RADIANS(INDEX(10_Lieux!$F:$F,U708)))*COS(RADIANS(INDEX(10_Lieux!$F:$F,V708)))*SIN(RADIANS(INDEX(10_Lieux!$G:$G,V708)-INDEX(10_Lieux!$G:$G,U708))/2)^2)),1)</f>
        <v>86.1</v>
      </c>
      <c r="X708" s="14" t="n">
        <f aca="false">ROUND(I708/IF(I708&lt;p_seuil_vitesse,p_vit_lente,p_vit_rapide)*60/15,0)*15</f>
        <v>75</v>
      </c>
      <c r="Y708" s="14" t="n">
        <f aca="false">MAX(IF(INDEX(10_Lieux!$B:$B,U708)&lt;&gt;"Ville",INDEX(10_Lieux!$I:$I,U708),0),IF(INDEX(10_Lieux!$B:$B,V708)&lt;&gt;"Ville",INDEX(10_Lieux!$I:$I,V708),0))</f>
        <v>250</v>
      </c>
      <c r="Z708" s="14" t="str">
        <f aca="false">A708&amp;"|"&amp;B708</f>
        <v>Grenoble-Alpes-Isère|Annecy</v>
      </c>
      <c r="AA708" s="14" t="str">
        <f aca="false">IF(I708&lt;p_local,"Local",IF(I708&lt;p_vv_min,"Courte distance",IF(I708&lt;p_tres_long,"Longue distance","Très longue distance")))</f>
        <v>Longue distance</v>
      </c>
    </row>
    <row r="709" customFormat="false" ht="15" hidden="false" customHeight="true" outlineLevel="0" collapsed="false">
      <c r="A709" s="1" t="s">
        <v>148</v>
      </c>
      <c r="B709" s="1" t="s">
        <v>833</v>
      </c>
      <c r="C709" s="1" t="s">
        <v>35</v>
      </c>
      <c r="D709" s="1" t="s">
        <v>653</v>
      </c>
      <c r="E709" s="1" t="s">
        <v>859</v>
      </c>
      <c r="F709" s="14" t="s">
        <v>40</v>
      </c>
      <c r="G709" s="14" t="str">
        <f aca="false">IF(I709&lt;p_local,"Local → page infra",IF(H709&gt;=p_ph1,"Phase 1",IF(H709&gt;=p_ph2,"Phase 2","Phase 3")))</f>
        <v>Phase 3</v>
      </c>
      <c r="H709" s="14" t="n">
        <f aca="false">IF(I709&lt;p_local,0,IF(C709="Aéroport → Aéroport",p_pts_plein,IF(Y709&gt;0,IF(I709&lt;=Y709,p_pts_plein,IF(I709&lt;=p_mult2*Y709,p_pts_moyen,p_pts_r3)),IF(I709&gt;=p_vv_min,p_pts_plein,IF(I709&gt;=p_vv_moy,p_pts_moyen,p_pts_court))))+IF(INDEX(10_Lieux!$D:$D,U709)=1,p_prio1,p_prio2)+IF(INDEX(10_Lieux!$D:$D,V709)=1,p_prio1,p_prio2)+IF(K709="Oui",p_tf,0)+p_hub*((INDEX(10_Lieux!$H:$H,U709)="Hub")+(INDEX(10_Lieux!$H:$H,V709)="Hub"))+IF(OR(INDEX(10_Lieux!$H:$H,U709)="Premium",INDEX(10_Lieux!$H:$H,V709)="Premium"),p_prem,0))</f>
        <v>60</v>
      </c>
      <c r="I709" s="14" t="n">
        <f aca="false">ROUND(W709*p_facteur,0)</f>
        <v>108</v>
      </c>
      <c r="J709" s="14" t="str">
        <f aca="false">IF(X709&lt;60,X709&amp;" min",INT(X709/60)&amp;" h"&amp;IF(MOD(X709,60)=0,""," "&amp;TEXT(MOD(X709,60),"00")))</f>
        <v>1 h 15</v>
      </c>
      <c r="K709" s="14" t="str">
        <f aca="false">IF(S709&lt;&gt;T709,"Oui","Non")</f>
        <v>Non</v>
      </c>
      <c r="L709" s="14" t="str">
        <f aca="false">IF(AND(INDEX(10_Lieux!$B:$B,U709)="Ville",INDEX(10_Lieux!$B:$B,V709)="Ville"),"/chauffeur-prive/"&amp;INDEX(10_Lieux!$E:$E,U709)&amp;"-"&amp;INDEX(10_Lieux!$E:$E,V709)&amp;"/","/chauffeur-prive/"&amp;INDEX(10_Lieux!$E:$E,U709)&amp;"/"&amp;INDEX(10_Lieux!$E:$E,V709)&amp;"/")</f>
        <v>/chauffeur-prive/annecy/aeroport-grenoble-alpes-isere/</v>
      </c>
      <c r="M709" s="14" t="str">
        <f aca="false">IFERROR(INDEX($L:$L,MATCH(B709&amp;"|"&amp;A709,$Z:$Z,0)),"—")</f>
        <v>/chauffeur-prive/aeroport-grenoble-alpes-isere/annecy/</v>
      </c>
      <c r="N709" s="14" t="str">
        <f aca="false">IF(LEN("Chauffeur privé "&amp;INDEX(10_Lieux!$J:$J,U709)&amp;" → "&amp;INDEX(10_Lieux!$J:$J,V709)&amp;" | 24h/24")&gt;60,"Chauffeur privé "&amp;INDEX(10_Lieux!$J:$J,U709)&amp;" → "&amp;INDEX(10_Lieux!$J:$J,V709),"Chauffeur privé "&amp;INDEX(10_Lieux!$J:$J,U709)&amp;" → "&amp;INDEX(10_Lieux!$J:$J,V709)&amp;" | 24h/24")</f>
        <v>Chauffeur privé Annecy → Aéroport Grenoble-Alpes-Isère</v>
      </c>
      <c r="O709" s="14" t="n">
        <f aca="false">LEN(N709)</f>
        <v>54</v>
      </c>
      <c r="P709" s="14" t="str">
        <f aca="false">"Chauffeur privé "&amp;INDEX(10_Lieux!$K:$K,U709)&amp;" vers "&amp;INDEX(10_Lieux!$L:$L,V709)</f>
        <v>Chauffeur privé d'Annecy vers l'aéroport Grenoble-Alpes-Isère</v>
      </c>
      <c r="Q709" s="14" t="str">
        <f aca="false">"Chauffeur privé "&amp;INDEX(10_Lieux!$K:$K,U709)&amp;" vers "&amp;INDEX(10_Lieux!$L:$L,V709)&amp;" : env. "&amp;I709&amp;" km, "&amp;J709&amp;" de route. Devis personnalisé, standard 24h/24 et 7j/7."</f>
        <v>Chauffeur privé d'Annecy vers l'aéroport Grenoble-Alpes-Isère : env. 108 km, 1 h 15 de route. Devis personnalisé, standard 24h/24 et 7j/7.</v>
      </c>
      <c r="R709" s="14" t="n">
        <f aca="false">LEN(Q709)</f>
        <v>138</v>
      </c>
      <c r="S709" s="14" t="str">
        <f aca="false">INDEX(10_Lieux!$C:$C,U709)</f>
        <v>France</v>
      </c>
      <c r="T709" s="14" t="str">
        <f aca="false">INDEX(10_Lieux!$C:$C,V709)</f>
        <v>France</v>
      </c>
      <c r="U709" s="14" t="n">
        <f aca="false">MATCH(A709,10_Lieux!$A:$A,0)</f>
        <v>10</v>
      </c>
      <c r="V709" s="14" t="n">
        <f aca="false">MATCH(B709,10_Lieux!$A:$A,0)</f>
        <v>137</v>
      </c>
      <c r="W709" s="14" t="n">
        <f aca="false">ROUND(6371*2*ASIN(SQRT(SIN(RADIANS(INDEX(10_Lieux!$F:$F,V709)-INDEX(10_Lieux!$F:$F,U709))/2)^2+COS(RADIANS(INDEX(10_Lieux!$F:$F,U709)))*COS(RADIANS(INDEX(10_Lieux!$F:$F,V709)))*SIN(RADIANS(INDEX(10_Lieux!$G:$G,V709)-INDEX(10_Lieux!$G:$G,U709))/2)^2)),1)</f>
        <v>86.1</v>
      </c>
      <c r="X709" s="14" t="n">
        <f aca="false">ROUND(I709/IF(I709&lt;p_seuil_vitesse,p_vit_lente,p_vit_rapide)*60/15,0)*15</f>
        <v>75</v>
      </c>
      <c r="Y709" s="14" t="n">
        <f aca="false">MAX(IF(INDEX(10_Lieux!$B:$B,U709)&lt;&gt;"Ville",INDEX(10_Lieux!$I:$I,U709),0),IF(INDEX(10_Lieux!$B:$B,V709)&lt;&gt;"Ville",INDEX(10_Lieux!$I:$I,V709),0))</f>
        <v>250</v>
      </c>
      <c r="Z709" s="14" t="str">
        <f aca="false">A709&amp;"|"&amp;B709</f>
        <v>Annecy|Grenoble-Alpes-Isère</v>
      </c>
      <c r="AA709" s="14" t="str">
        <f aca="false">IF(I709&lt;p_local,"Local",IF(I709&lt;p_vv_min,"Courte distance",IF(I709&lt;p_tres_long,"Longue distance","Très longue distance")))</f>
        <v>Longue distance</v>
      </c>
    </row>
    <row r="710" customFormat="false" ht="15" hidden="false" customHeight="true" outlineLevel="0" collapsed="false">
      <c r="A710" s="1" t="s">
        <v>833</v>
      </c>
      <c r="B710" s="1" t="s">
        <v>150</v>
      </c>
      <c r="C710" s="1" t="s">
        <v>34</v>
      </c>
      <c r="D710" s="1" t="s">
        <v>653</v>
      </c>
      <c r="E710" s="1" t="s">
        <v>860</v>
      </c>
      <c r="F710" s="14" t="s">
        <v>40</v>
      </c>
      <c r="G710" s="14" t="str">
        <f aca="false">IF(I710&lt;p_local,"Local → page infra",IF(H710&gt;=p_ph1,"Phase 1",IF(H710&gt;=p_ph2,"Phase 2","Phase 3")))</f>
        <v>Phase 3</v>
      </c>
      <c r="H710" s="14" t="n">
        <f aca="false">IF(I710&lt;p_local,0,IF(C710="Aéroport → Aéroport",p_pts_plein,IF(Y710&gt;0,IF(I710&lt;=Y710,p_pts_plein,IF(I710&lt;=p_mult2*Y710,p_pts_moyen,p_pts_r3)),IF(I710&gt;=p_vv_min,p_pts_plein,IF(I710&gt;=p_vv_moy,p_pts_moyen,p_pts_court))))+IF(INDEX(10_Lieux!$D:$D,U710)=1,p_prio1,p_prio2)+IF(INDEX(10_Lieux!$D:$D,V710)=1,p_prio1,p_prio2)+IF(K710="Oui",p_tf,0)+p_hub*((INDEX(10_Lieux!$H:$H,U710)="Hub")+(INDEX(10_Lieux!$H:$H,V710)="Hub"))+IF(OR(INDEX(10_Lieux!$H:$H,U710)="Premium",INDEX(10_Lieux!$H:$H,V710)="Premium"),p_prem,0))</f>
        <v>55</v>
      </c>
      <c r="I710" s="14" t="n">
        <f aca="false">ROUND(W710*p_facteur,0)</f>
        <v>64</v>
      </c>
      <c r="J710" s="14" t="str">
        <f aca="false">IF(X710&lt;60,X710&amp;" min",INT(X710/60)&amp;" h"&amp;IF(MOD(X710,60)=0,""," "&amp;TEXT(MOD(X710,60),"00")))</f>
        <v>1 h</v>
      </c>
      <c r="K710" s="14" t="str">
        <f aca="false">IF(S710&lt;&gt;T710,"Oui","Non")</f>
        <v>Non</v>
      </c>
      <c r="L710" s="14" t="str">
        <f aca="false">IF(AND(INDEX(10_Lieux!$B:$B,U710)="Ville",INDEX(10_Lieux!$B:$B,V710)="Ville"),"/chauffeur-prive/"&amp;INDEX(10_Lieux!$E:$E,U710)&amp;"-"&amp;INDEX(10_Lieux!$E:$E,V710)&amp;"/","/chauffeur-prive/"&amp;INDEX(10_Lieux!$E:$E,U710)&amp;"/"&amp;INDEX(10_Lieux!$E:$E,V710)&amp;"/")</f>
        <v>/chauffeur-prive/aeroport-grenoble-alpes-isere/chambery/</v>
      </c>
      <c r="M710" s="14" t="str">
        <f aca="false">IFERROR(INDEX($L:$L,MATCH(B710&amp;"|"&amp;A710,$Z:$Z,0)),"—")</f>
        <v>/chauffeur-prive/chambery/aeroport-grenoble-alpes-isere/</v>
      </c>
      <c r="N710" s="14" t="str">
        <f aca="false">IF(LEN("Chauffeur privé "&amp;INDEX(10_Lieux!$J:$J,U710)&amp;" → "&amp;INDEX(10_Lieux!$J:$J,V710)&amp;" | 24h/24")&gt;60,"Chauffeur privé "&amp;INDEX(10_Lieux!$J:$J,U710)&amp;" → "&amp;INDEX(10_Lieux!$J:$J,V710),"Chauffeur privé "&amp;INDEX(10_Lieux!$J:$J,U710)&amp;" → "&amp;INDEX(10_Lieux!$J:$J,V710)&amp;" | 24h/24")</f>
        <v>Chauffeur privé Aéroport Grenoble-Alpes-Isère → Chambéry</v>
      </c>
      <c r="O710" s="14" t="n">
        <f aca="false">LEN(N710)</f>
        <v>56</v>
      </c>
      <c r="P710" s="14" t="str">
        <f aca="false">"Chauffeur privé "&amp;INDEX(10_Lieux!$K:$K,U710)&amp;" vers "&amp;INDEX(10_Lieux!$L:$L,V710)</f>
        <v>Chauffeur privé de l'aéroport Grenoble-Alpes-Isère vers Chambéry</v>
      </c>
      <c r="Q710" s="14" t="str">
        <f aca="false">"Chauffeur privé "&amp;INDEX(10_Lieux!$K:$K,U710)&amp;" vers "&amp;INDEX(10_Lieux!$L:$L,V710)&amp;" : env. "&amp;I710&amp;" km, "&amp;J710&amp;" de route. Devis personnalisé, standard 24h/24 et 7j/7."</f>
        <v>Chauffeur privé de l'aéroport Grenoble-Alpes-Isère vers Chambéry : env. 64 km, 1 h de route. Devis personnalisé, standard 24h/24 et 7j/7.</v>
      </c>
      <c r="R710" s="14" t="n">
        <f aca="false">LEN(Q710)</f>
        <v>137</v>
      </c>
      <c r="S710" s="14" t="str">
        <f aca="false">INDEX(10_Lieux!$C:$C,U710)</f>
        <v>France</v>
      </c>
      <c r="T710" s="14" t="str">
        <f aca="false">INDEX(10_Lieux!$C:$C,V710)</f>
        <v>France</v>
      </c>
      <c r="U710" s="14" t="n">
        <f aca="false">MATCH(A710,10_Lieux!$A:$A,0)</f>
        <v>137</v>
      </c>
      <c r="V710" s="14" t="n">
        <f aca="false">MATCH(B710,10_Lieux!$A:$A,0)</f>
        <v>11</v>
      </c>
      <c r="W710" s="14" t="n">
        <f aca="false">ROUND(6371*2*ASIN(SQRT(SIN(RADIANS(INDEX(10_Lieux!$F:$F,V710)-INDEX(10_Lieux!$F:$F,U710))/2)^2+COS(RADIANS(INDEX(10_Lieux!$F:$F,U710)))*COS(RADIANS(INDEX(10_Lieux!$F:$F,V710)))*SIN(RADIANS(INDEX(10_Lieux!$G:$G,V710)-INDEX(10_Lieux!$G:$G,U710))/2)^2)),1)</f>
        <v>51.1</v>
      </c>
      <c r="X710" s="14" t="n">
        <f aca="false">ROUND(I710/IF(I710&lt;p_seuil_vitesse,p_vit_lente,p_vit_rapide)*60/15,0)*15</f>
        <v>60</v>
      </c>
      <c r="Y710" s="14" t="n">
        <f aca="false">MAX(IF(INDEX(10_Lieux!$B:$B,U710)&lt;&gt;"Ville",INDEX(10_Lieux!$I:$I,U710),0),IF(INDEX(10_Lieux!$B:$B,V710)&lt;&gt;"Ville",INDEX(10_Lieux!$I:$I,V710),0))</f>
        <v>250</v>
      </c>
      <c r="Z710" s="14" t="str">
        <f aca="false">A710&amp;"|"&amp;B710</f>
        <v>Grenoble-Alpes-Isère|Chambéry</v>
      </c>
      <c r="AA710" s="14" t="str">
        <f aca="false">IF(I710&lt;p_local,"Local",IF(I710&lt;p_vv_min,"Courte distance",IF(I710&lt;p_tres_long,"Longue distance","Très longue distance")))</f>
        <v>Courte distance</v>
      </c>
    </row>
    <row r="711" customFormat="false" ht="15" hidden="false" customHeight="true" outlineLevel="0" collapsed="false">
      <c r="A711" s="1" t="s">
        <v>150</v>
      </c>
      <c r="B711" s="1" t="s">
        <v>833</v>
      </c>
      <c r="C711" s="1" t="s">
        <v>35</v>
      </c>
      <c r="D711" s="1" t="s">
        <v>653</v>
      </c>
      <c r="E711" s="1" t="s">
        <v>861</v>
      </c>
      <c r="F711" s="14" t="s">
        <v>40</v>
      </c>
      <c r="G711" s="14" t="str">
        <f aca="false">IF(I711&lt;p_local,"Local → page infra",IF(H711&gt;=p_ph1,"Phase 1",IF(H711&gt;=p_ph2,"Phase 2","Phase 3")))</f>
        <v>Phase 3</v>
      </c>
      <c r="H711" s="14" t="n">
        <f aca="false">IF(I711&lt;p_local,0,IF(C711="Aéroport → Aéroport",p_pts_plein,IF(Y711&gt;0,IF(I711&lt;=Y711,p_pts_plein,IF(I711&lt;=p_mult2*Y711,p_pts_moyen,p_pts_r3)),IF(I711&gt;=p_vv_min,p_pts_plein,IF(I711&gt;=p_vv_moy,p_pts_moyen,p_pts_court))))+IF(INDEX(10_Lieux!$D:$D,U711)=1,p_prio1,p_prio2)+IF(INDEX(10_Lieux!$D:$D,V711)=1,p_prio1,p_prio2)+IF(K711="Oui",p_tf,0)+p_hub*((INDEX(10_Lieux!$H:$H,U711)="Hub")+(INDEX(10_Lieux!$H:$H,V711)="Hub"))+IF(OR(INDEX(10_Lieux!$H:$H,U711)="Premium",INDEX(10_Lieux!$H:$H,V711)="Premium"),p_prem,0))</f>
        <v>55</v>
      </c>
      <c r="I711" s="14" t="n">
        <f aca="false">ROUND(W711*p_facteur,0)</f>
        <v>64</v>
      </c>
      <c r="J711" s="14" t="str">
        <f aca="false">IF(X711&lt;60,X711&amp;" min",INT(X711/60)&amp;" h"&amp;IF(MOD(X711,60)=0,""," "&amp;TEXT(MOD(X711,60),"00")))</f>
        <v>1 h</v>
      </c>
      <c r="K711" s="14" t="str">
        <f aca="false">IF(S711&lt;&gt;T711,"Oui","Non")</f>
        <v>Non</v>
      </c>
      <c r="L711" s="14" t="str">
        <f aca="false">IF(AND(INDEX(10_Lieux!$B:$B,U711)="Ville",INDEX(10_Lieux!$B:$B,V711)="Ville"),"/chauffeur-prive/"&amp;INDEX(10_Lieux!$E:$E,U711)&amp;"-"&amp;INDEX(10_Lieux!$E:$E,V711)&amp;"/","/chauffeur-prive/"&amp;INDEX(10_Lieux!$E:$E,U711)&amp;"/"&amp;INDEX(10_Lieux!$E:$E,V711)&amp;"/")</f>
        <v>/chauffeur-prive/chambery/aeroport-grenoble-alpes-isere/</v>
      </c>
      <c r="M711" s="14" t="str">
        <f aca="false">IFERROR(INDEX($L:$L,MATCH(B711&amp;"|"&amp;A711,$Z:$Z,0)),"—")</f>
        <v>/chauffeur-prive/aeroport-grenoble-alpes-isere/chambery/</v>
      </c>
      <c r="N711" s="14" t="str">
        <f aca="false">IF(LEN("Chauffeur privé "&amp;INDEX(10_Lieux!$J:$J,U711)&amp;" → "&amp;INDEX(10_Lieux!$J:$J,V711)&amp;" | 24h/24")&gt;60,"Chauffeur privé "&amp;INDEX(10_Lieux!$J:$J,U711)&amp;" → "&amp;INDEX(10_Lieux!$J:$J,V711),"Chauffeur privé "&amp;INDEX(10_Lieux!$J:$J,U711)&amp;" → "&amp;INDEX(10_Lieux!$J:$J,V711)&amp;" | 24h/24")</f>
        <v>Chauffeur privé Chambéry → Aéroport Grenoble-Alpes-Isère</v>
      </c>
      <c r="O711" s="14" t="n">
        <f aca="false">LEN(N711)</f>
        <v>56</v>
      </c>
      <c r="P711" s="14" t="str">
        <f aca="false">"Chauffeur privé "&amp;INDEX(10_Lieux!$K:$K,U711)&amp;" vers "&amp;INDEX(10_Lieux!$L:$L,V711)</f>
        <v>Chauffeur privé de Chambéry vers l'aéroport Grenoble-Alpes-Isère</v>
      </c>
      <c r="Q711" s="14" t="str">
        <f aca="false">"Chauffeur privé "&amp;INDEX(10_Lieux!$K:$K,U711)&amp;" vers "&amp;INDEX(10_Lieux!$L:$L,V711)&amp;" : env. "&amp;I711&amp;" km, "&amp;J711&amp;" de route. Devis personnalisé, standard 24h/24 et 7j/7."</f>
        <v>Chauffeur privé de Chambéry vers l'aéroport Grenoble-Alpes-Isère : env. 64 km, 1 h de route. Devis personnalisé, standard 24h/24 et 7j/7.</v>
      </c>
      <c r="R711" s="14" t="n">
        <f aca="false">LEN(Q711)</f>
        <v>137</v>
      </c>
      <c r="S711" s="14" t="str">
        <f aca="false">INDEX(10_Lieux!$C:$C,U711)</f>
        <v>France</v>
      </c>
      <c r="T711" s="14" t="str">
        <f aca="false">INDEX(10_Lieux!$C:$C,V711)</f>
        <v>France</v>
      </c>
      <c r="U711" s="14" t="n">
        <f aca="false">MATCH(A711,10_Lieux!$A:$A,0)</f>
        <v>11</v>
      </c>
      <c r="V711" s="14" t="n">
        <f aca="false">MATCH(B711,10_Lieux!$A:$A,0)</f>
        <v>137</v>
      </c>
      <c r="W711" s="14" t="n">
        <f aca="false">ROUND(6371*2*ASIN(SQRT(SIN(RADIANS(INDEX(10_Lieux!$F:$F,V711)-INDEX(10_Lieux!$F:$F,U711))/2)^2+COS(RADIANS(INDEX(10_Lieux!$F:$F,U711)))*COS(RADIANS(INDEX(10_Lieux!$F:$F,V711)))*SIN(RADIANS(INDEX(10_Lieux!$G:$G,V711)-INDEX(10_Lieux!$G:$G,U711))/2)^2)),1)</f>
        <v>51.1</v>
      </c>
      <c r="X711" s="14" t="n">
        <f aca="false">ROUND(I711/IF(I711&lt;p_seuil_vitesse,p_vit_lente,p_vit_rapide)*60/15,0)*15</f>
        <v>60</v>
      </c>
      <c r="Y711" s="14" t="n">
        <f aca="false">MAX(IF(INDEX(10_Lieux!$B:$B,U711)&lt;&gt;"Ville",INDEX(10_Lieux!$I:$I,U711),0),IF(INDEX(10_Lieux!$B:$B,V711)&lt;&gt;"Ville",INDEX(10_Lieux!$I:$I,V711),0))</f>
        <v>250</v>
      </c>
      <c r="Z711" s="14" t="str">
        <f aca="false">A711&amp;"|"&amp;B711</f>
        <v>Chambéry|Grenoble-Alpes-Isère</v>
      </c>
      <c r="AA711" s="14" t="str">
        <f aca="false">IF(I711&lt;p_local,"Local",IF(I711&lt;p_vv_min,"Courte distance",IF(I711&lt;p_tres_long,"Longue distance","Très longue distance")))</f>
        <v>Courte distance</v>
      </c>
    </row>
    <row r="712" customFormat="false" ht="15" hidden="false" customHeight="true" outlineLevel="0" collapsed="false">
      <c r="A712" s="1" t="s">
        <v>833</v>
      </c>
      <c r="B712" s="1" t="s">
        <v>152</v>
      </c>
      <c r="C712" s="1" t="s">
        <v>34</v>
      </c>
      <c r="D712" s="1" t="s">
        <v>653</v>
      </c>
      <c r="E712" s="1" t="s">
        <v>862</v>
      </c>
      <c r="F712" s="14" t="s">
        <v>40</v>
      </c>
      <c r="G712" s="14" t="str">
        <f aca="false">IF(I712&lt;p_local,"Local → page infra",IF(H712&gt;=p_ph1,"Phase 1",IF(H712&gt;=p_ph2,"Phase 2","Phase 3")))</f>
        <v>Phase 1</v>
      </c>
      <c r="H712" s="14" t="n">
        <f aca="false">IF(I712&lt;p_local,0,IF(C712="Aéroport → Aéroport",p_pts_plein,IF(Y712&gt;0,IF(I712&lt;=Y712,p_pts_plein,IF(I712&lt;=p_mult2*Y712,p_pts_moyen,p_pts_r3)),IF(I712&gt;=p_vv_min,p_pts_plein,IF(I712&gt;=p_vv_moy,p_pts_moyen,p_pts_court))))+IF(INDEX(10_Lieux!$D:$D,U712)=1,p_prio1,p_prio2)+IF(INDEX(10_Lieux!$D:$D,V712)=1,p_prio1,p_prio2)+IF(K712="Oui",p_tf,0)+p_hub*((INDEX(10_Lieux!$H:$H,U712)="Hub")+(INDEX(10_Lieux!$H:$H,V712)="Hub"))+IF(OR(INDEX(10_Lieux!$H:$H,U712)="Premium",INDEX(10_Lieux!$H:$H,V712)="Premium"),p_prem,0))</f>
        <v>80</v>
      </c>
      <c r="I712" s="14" t="n">
        <f aca="false">ROUND(W712*p_facteur,0)</f>
        <v>141</v>
      </c>
      <c r="J712" s="14" t="str">
        <f aca="false">IF(X712&lt;60,X712&amp;" min",INT(X712/60)&amp;" h"&amp;IF(MOD(X712,60)=0,""," "&amp;TEXT(MOD(X712,60),"00")))</f>
        <v>1 h 30</v>
      </c>
      <c r="K712" s="14" t="str">
        <f aca="false">IF(S712&lt;&gt;T712,"Oui","Non")</f>
        <v>Oui</v>
      </c>
      <c r="L712" s="14" t="str">
        <f aca="false">IF(AND(INDEX(10_Lieux!$B:$B,U712)="Ville",INDEX(10_Lieux!$B:$B,V712)="Ville"),"/chauffeur-prive/"&amp;INDEX(10_Lieux!$E:$E,U712)&amp;"-"&amp;INDEX(10_Lieux!$E:$E,V712)&amp;"/","/chauffeur-prive/"&amp;INDEX(10_Lieux!$E:$E,U712)&amp;"/"&amp;INDEX(10_Lieux!$E:$E,V712)&amp;"/")</f>
        <v>/chauffeur-prive/aeroport-grenoble-alpes-isere/geneve/</v>
      </c>
      <c r="M712" s="14" t="str">
        <f aca="false">IFERROR(INDEX($L:$L,MATCH(B712&amp;"|"&amp;A712,$Z:$Z,0)),"—")</f>
        <v>/chauffeur-prive/geneve/aeroport-grenoble-alpes-isere/</v>
      </c>
      <c r="N712" s="14" t="str">
        <f aca="false">IF(LEN("Chauffeur privé "&amp;INDEX(10_Lieux!$J:$J,U712)&amp;" → "&amp;INDEX(10_Lieux!$J:$J,V712)&amp;" | 24h/24")&gt;60,"Chauffeur privé "&amp;INDEX(10_Lieux!$J:$J,U712)&amp;" → "&amp;INDEX(10_Lieux!$J:$J,V712),"Chauffeur privé "&amp;INDEX(10_Lieux!$J:$J,U712)&amp;" → "&amp;INDEX(10_Lieux!$J:$J,V712)&amp;" | 24h/24")</f>
        <v>Chauffeur privé Aéroport Grenoble-Alpes-Isère → Genève</v>
      </c>
      <c r="O712" s="14" t="n">
        <f aca="false">LEN(N712)</f>
        <v>54</v>
      </c>
      <c r="P712" s="14" t="str">
        <f aca="false">"Chauffeur privé "&amp;INDEX(10_Lieux!$K:$K,U712)&amp;" vers "&amp;INDEX(10_Lieux!$L:$L,V712)</f>
        <v>Chauffeur privé de l'aéroport Grenoble-Alpes-Isère vers Genève</v>
      </c>
      <c r="Q712" s="14" t="str">
        <f aca="false">"Chauffeur privé "&amp;INDEX(10_Lieux!$K:$K,U712)&amp;" vers "&amp;INDEX(10_Lieux!$L:$L,V712)&amp;" : env. "&amp;I712&amp;" km, "&amp;J712&amp;" de route. Devis personnalisé, standard 24h/24 et 7j/7."</f>
        <v>Chauffeur privé de l'aéroport Grenoble-Alpes-Isère vers Genève : env. 141 km, 1 h 30 de route. Devis personnalisé, standard 24h/24 et 7j/7.</v>
      </c>
      <c r="R712" s="14" t="n">
        <f aca="false">LEN(Q712)</f>
        <v>139</v>
      </c>
      <c r="S712" s="14" t="str">
        <f aca="false">INDEX(10_Lieux!$C:$C,U712)</f>
        <v>France</v>
      </c>
      <c r="T712" s="14" t="str">
        <f aca="false">INDEX(10_Lieux!$C:$C,V712)</f>
        <v>Suisse</v>
      </c>
      <c r="U712" s="14" t="n">
        <f aca="false">MATCH(A712,10_Lieux!$A:$A,0)</f>
        <v>137</v>
      </c>
      <c r="V712" s="14" t="n">
        <f aca="false">MATCH(B712,10_Lieux!$A:$A,0)</f>
        <v>111</v>
      </c>
      <c r="W712" s="14" t="n">
        <f aca="false">ROUND(6371*2*ASIN(SQRT(SIN(RADIANS(INDEX(10_Lieux!$F:$F,V712)-INDEX(10_Lieux!$F:$F,U712))/2)^2+COS(RADIANS(INDEX(10_Lieux!$F:$F,U712)))*COS(RADIANS(INDEX(10_Lieux!$F:$F,V712)))*SIN(RADIANS(INDEX(10_Lieux!$G:$G,V712)-INDEX(10_Lieux!$G:$G,U712))/2)^2)),1)</f>
        <v>112.8</v>
      </c>
      <c r="X712" s="14" t="n">
        <f aca="false">ROUND(I712/IF(I712&lt;p_seuil_vitesse,p_vit_lente,p_vit_rapide)*60/15,0)*15</f>
        <v>90</v>
      </c>
      <c r="Y712" s="14" t="n">
        <f aca="false">MAX(IF(INDEX(10_Lieux!$B:$B,U712)&lt;&gt;"Ville",INDEX(10_Lieux!$I:$I,U712),0),IF(INDEX(10_Lieux!$B:$B,V712)&lt;&gt;"Ville",INDEX(10_Lieux!$I:$I,V712),0))</f>
        <v>250</v>
      </c>
      <c r="Z712" s="14" t="str">
        <f aca="false">A712&amp;"|"&amp;B712</f>
        <v>Grenoble-Alpes-Isère|Genève</v>
      </c>
      <c r="AA712" s="14" t="str">
        <f aca="false">IF(I712&lt;p_local,"Local",IF(I712&lt;p_vv_min,"Courte distance",IF(I712&lt;p_tres_long,"Longue distance","Très longue distance")))</f>
        <v>Longue distance</v>
      </c>
    </row>
    <row r="713" customFormat="false" ht="15" hidden="false" customHeight="true" outlineLevel="0" collapsed="false">
      <c r="A713" s="1" t="s">
        <v>152</v>
      </c>
      <c r="B713" s="1" t="s">
        <v>833</v>
      </c>
      <c r="C713" s="1" t="s">
        <v>35</v>
      </c>
      <c r="D713" s="1" t="s">
        <v>653</v>
      </c>
      <c r="E713" s="1" t="s">
        <v>863</v>
      </c>
      <c r="F713" s="14" t="s">
        <v>40</v>
      </c>
      <c r="G713" s="14" t="str">
        <f aca="false">IF(I713&lt;p_local,"Local → page infra",IF(H713&gt;=p_ph1,"Phase 1",IF(H713&gt;=p_ph2,"Phase 2","Phase 3")))</f>
        <v>Phase 1</v>
      </c>
      <c r="H713" s="14" t="n">
        <f aca="false">IF(I713&lt;p_local,0,IF(C713="Aéroport → Aéroport",p_pts_plein,IF(Y713&gt;0,IF(I713&lt;=Y713,p_pts_plein,IF(I713&lt;=p_mult2*Y713,p_pts_moyen,p_pts_r3)),IF(I713&gt;=p_vv_min,p_pts_plein,IF(I713&gt;=p_vv_moy,p_pts_moyen,p_pts_court))))+IF(INDEX(10_Lieux!$D:$D,U713)=1,p_prio1,p_prio2)+IF(INDEX(10_Lieux!$D:$D,V713)=1,p_prio1,p_prio2)+IF(K713="Oui",p_tf,0)+p_hub*((INDEX(10_Lieux!$H:$H,U713)="Hub")+(INDEX(10_Lieux!$H:$H,V713)="Hub"))+IF(OR(INDEX(10_Lieux!$H:$H,U713)="Premium",INDEX(10_Lieux!$H:$H,V713)="Premium"),p_prem,0))</f>
        <v>80</v>
      </c>
      <c r="I713" s="14" t="n">
        <f aca="false">ROUND(W713*p_facteur,0)</f>
        <v>141</v>
      </c>
      <c r="J713" s="14" t="str">
        <f aca="false">IF(X713&lt;60,X713&amp;" min",INT(X713/60)&amp;" h"&amp;IF(MOD(X713,60)=0,""," "&amp;TEXT(MOD(X713,60),"00")))</f>
        <v>1 h 30</v>
      </c>
      <c r="K713" s="14" t="str">
        <f aca="false">IF(S713&lt;&gt;T713,"Oui","Non")</f>
        <v>Oui</v>
      </c>
      <c r="L713" s="14" t="str">
        <f aca="false">IF(AND(INDEX(10_Lieux!$B:$B,U713)="Ville",INDEX(10_Lieux!$B:$B,V713)="Ville"),"/chauffeur-prive/"&amp;INDEX(10_Lieux!$E:$E,U713)&amp;"-"&amp;INDEX(10_Lieux!$E:$E,V713)&amp;"/","/chauffeur-prive/"&amp;INDEX(10_Lieux!$E:$E,U713)&amp;"/"&amp;INDEX(10_Lieux!$E:$E,V713)&amp;"/")</f>
        <v>/chauffeur-prive/geneve/aeroport-grenoble-alpes-isere/</v>
      </c>
      <c r="M713" s="14" t="str">
        <f aca="false">IFERROR(INDEX($L:$L,MATCH(B713&amp;"|"&amp;A713,$Z:$Z,0)),"—")</f>
        <v>/chauffeur-prive/aeroport-grenoble-alpes-isere/geneve/</v>
      </c>
      <c r="N713" s="14" t="str">
        <f aca="false">IF(LEN("Chauffeur privé "&amp;INDEX(10_Lieux!$J:$J,U713)&amp;" → "&amp;INDEX(10_Lieux!$J:$J,V713)&amp;" | 24h/24")&gt;60,"Chauffeur privé "&amp;INDEX(10_Lieux!$J:$J,U713)&amp;" → "&amp;INDEX(10_Lieux!$J:$J,V713),"Chauffeur privé "&amp;INDEX(10_Lieux!$J:$J,U713)&amp;" → "&amp;INDEX(10_Lieux!$J:$J,V713)&amp;" | 24h/24")</f>
        <v>Chauffeur privé Genève → Aéroport Grenoble-Alpes-Isère</v>
      </c>
      <c r="O713" s="14" t="n">
        <f aca="false">LEN(N713)</f>
        <v>54</v>
      </c>
      <c r="P713" s="14" t="str">
        <f aca="false">"Chauffeur privé "&amp;INDEX(10_Lieux!$K:$K,U713)&amp;" vers "&amp;INDEX(10_Lieux!$L:$L,V713)</f>
        <v>Chauffeur privé de Genève vers l'aéroport Grenoble-Alpes-Isère</v>
      </c>
      <c r="Q713" s="14" t="str">
        <f aca="false">"Chauffeur privé "&amp;INDEX(10_Lieux!$K:$K,U713)&amp;" vers "&amp;INDEX(10_Lieux!$L:$L,V713)&amp;" : env. "&amp;I713&amp;" km, "&amp;J713&amp;" de route. Devis personnalisé, standard 24h/24 et 7j/7."</f>
        <v>Chauffeur privé de Genève vers l'aéroport Grenoble-Alpes-Isère : env. 141 km, 1 h 30 de route. Devis personnalisé, standard 24h/24 et 7j/7.</v>
      </c>
      <c r="R713" s="14" t="n">
        <f aca="false">LEN(Q713)</f>
        <v>139</v>
      </c>
      <c r="S713" s="14" t="str">
        <f aca="false">INDEX(10_Lieux!$C:$C,U713)</f>
        <v>Suisse</v>
      </c>
      <c r="T713" s="14" t="str">
        <f aca="false">INDEX(10_Lieux!$C:$C,V713)</f>
        <v>France</v>
      </c>
      <c r="U713" s="14" t="n">
        <f aca="false">MATCH(A713,10_Lieux!$A:$A,0)</f>
        <v>111</v>
      </c>
      <c r="V713" s="14" t="n">
        <f aca="false">MATCH(B713,10_Lieux!$A:$A,0)</f>
        <v>137</v>
      </c>
      <c r="W713" s="14" t="n">
        <f aca="false">ROUND(6371*2*ASIN(SQRT(SIN(RADIANS(INDEX(10_Lieux!$F:$F,V713)-INDEX(10_Lieux!$F:$F,U713))/2)^2+COS(RADIANS(INDEX(10_Lieux!$F:$F,U713)))*COS(RADIANS(INDEX(10_Lieux!$F:$F,V713)))*SIN(RADIANS(INDEX(10_Lieux!$G:$G,V713)-INDEX(10_Lieux!$G:$G,U713))/2)^2)),1)</f>
        <v>112.8</v>
      </c>
      <c r="X713" s="14" t="n">
        <f aca="false">ROUND(I713/IF(I713&lt;p_seuil_vitesse,p_vit_lente,p_vit_rapide)*60/15,0)*15</f>
        <v>90</v>
      </c>
      <c r="Y713" s="14" t="n">
        <f aca="false">MAX(IF(INDEX(10_Lieux!$B:$B,U713)&lt;&gt;"Ville",INDEX(10_Lieux!$I:$I,U713),0),IF(INDEX(10_Lieux!$B:$B,V713)&lt;&gt;"Ville",INDEX(10_Lieux!$I:$I,V713),0))</f>
        <v>250</v>
      </c>
      <c r="Z713" s="14" t="str">
        <f aca="false">A713&amp;"|"&amp;B713</f>
        <v>Genève|Grenoble-Alpes-Isère</v>
      </c>
      <c r="AA713" s="14" t="str">
        <f aca="false">IF(I713&lt;p_local,"Local",IF(I713&lt;p_vv_min,"Courte distance",IF(I713&lt;p_tres_long,"Longue distance","Très longue distance")))</f>
        <v>Longue distance</v>
      </c>
    </row>
    <row r="714" customFormat="false" ht="15" hidden="false" customHeight="true" outlineLevel="0" collapsed="false">
      <c r="A714" s="1" t="s">
        <v>833</v>
      </c>
      <c r="B714" s="1" t="s">
        <v>154</v>
      </c>
      <c r="C714" s="1" t="s">
        <v>34</v>
      </c>
      <c r="D714" s="1" t="s">
        <v>653</v>
      </c>
      <c r="E714" s="1" t="s">
        <v>864</v>
      </c>
      <c r="F714" s="14" t="s">
        <v>40</v>
      </c>
      <c r="G714" s="14" t="str">
        <f aca="false">IF(I714&lt;p_local,"Local → page infra",IF(H714&gt;=p_ph1,"Phase 1",IF(H714&gt;=p_ph2,"Phase 2","Phase 3")))</f>
        <v>Phase 2</v>
      </c>
      <c r="H714" s="14" t="n">
        <f aca="false">IF(I714&lt;p_local,0,IF(C714="Aéroport → Aéroport",p_pts_plein,IF(Y714&gt;0,IF(I714&lt;=Y714,p_pts_plein,IF(I714&lt;=p_mult2*Y714,p_pts_moyen,p_pts_r3)),IF(I714&gt;=p_vv_min,p_pts_plein,IF(I714&gt;=p_vv_moy,p_pts_moyen,p_pts_court))))+IF(INDEX(10_Lieux!$D:$D,U714)=1,p_prio1,p_prio2)+IF(INDEX(10_Lieux!$D:$D,V714)=1,p_prio1,p_prio2)+IF(K714="Oui",p_tf,0)+p_hub*((INDEX(10_Lieux!$H:$H,U714)="Hub")+(INDEX(10_Lieux!$H:$H,V714)="Hub"))+IF(OR(INDEX(10_Lieux!$H:$H,U714)="Premium",INDEX(10_Lieux!$H:$H,V714)="Premium"),p_prem,0))</f>
        <v>70</v>
      </c>
      <c r="I714" s="14" t="n">
        <f aca="false">ROUND(W714*p_facteur,0)</f>
        <v>204</v>
      </c>
      <c r="J714" s="14" t="str">
        <f aca="false">IF(X714&lt;60,X714&amp;" min",INT(X714/60)&amp;" h"&amp;IF(MOD(X714,60)=0,""," "&amp;TEXT(MOD(X714,60),"00")))</f>
        <v>2 h 15</v>
      </c>
      <c r="K714" s="14" t="str">
        <f aca="false">IF(S714&lt;&gt;T714,"Oui","Non")</f>
        <v>Oui</v>
      </c>
      <c r="L714" s="14" t="str">
        <f aca="false">IF(AND(INDEX(10_Lieux!$B:$B,U714)="Ville",INDEX(10_Lieux!$B:$B,V714)="Ville"),"/chauffeur-prive/"&amp;INDEX(10_Lieux!$E:$E,U714)&amp;"-"&amp;INDEX(10_Lieux!$E:$E,V714)&amp;"/","/chauffeur-prive/"&amp;INDEX(10_Lieux!$E:$E,U714)&amp;"/"&amp;INDEX(10_Lieux!$E:$E,V714)&amp;"/")</f>
        <v>/chauffeur-prive/aeroport-grenoble-alpes-isere/lausanne/</v>
      </c>
      <c r="M714" s="14" t="str">
        <f aca="false">IFERROR(INDEX($L:$L,MATCH(B714&amp;"|"&amp;A714,$Z:$Z,0)),"—")</f>
        <v>/chauffeur-prive/lausanne/aeroport-grenoble-alpes-isere/</v>
      </c>
      <c r="N714" s="14" t="str">
        <f aca="false">IF(LEN("Chauffeur privé "&amp;INDEX(10_Lieux!$J:$J,U714)&amp;" → "&amp;INDEX(10_Lieux!$J:$J,V714)&amp;" | 24h/24")&gt;60,"Chauffeur privé "&amp;INDEX(10_Lieux!$J:$J,U714)&amp;" → "&amp;INDEX(10_Lieux!$J:$J,V714),"Chauffeur privé "&amp;INDEX(10_Lieux!$J:$J,U714)&amp;" → "&amp;INDEX(10_Lieux!$J:$J,V714)&amp;" | 24h/24")</f>
        <v>Chauffeur privé Aéroport Grenoble-Alpes-Isère → Lausanne</v>
      </c>
      <c r="O714" s="14" t="n">
        <f aca="false">LEN(N714)</f>
        <v>56</v>
      </c>
      <c r="P714" s="14" t="str">
        <f aca="false">"Chauffeur privé "&amp;INDEX(10_Lieux!$K:$K,U714)&amp;" vers "&amp;INDEX(10_Lieux!$L:$L,V714)</f>
        <v>Chauffeur privé de l'aéroport Grenoble-Alpes-Isère vers Lausanne</v>
      </c>
      <c r="Q714" s="14" t="str">
        <f aca="false">"Chauffeur privé "&amp;INDEX(10_Lieux!$K:$K,U714)&amp;" vers "&amp;INDEX(10_Lieux!$L:$L,V714)&amp;" : env. "&amp;I714&amp;" km, "&amp;J714&amp;" de route. Devis personnalisé, standard 24h/24 et 7j/7."</f>
        <v>Chauffeur privé de l'aéroport Grenoble-Alpes-Isère vers Lausanne : env. 204 km, 2 h 15 de route. Devis personnalisé, standard 24h/24 et 7j/7.</v>
      </c>
      <c r="R714" s="14" t="n">
        <f aca="false">LEN(Q714)</f>
        <v>141</v>
      </c>
      <c r="S714" s="14" t="str">
        <f aca="false">INDEX(10_Lieux!$C:$C,U714)</f>
        <v>France</v>
      </c>
      <c r="T714" s="14" t="str">
        <f aca="false">INDEX(10_Lieux!$C:$C,V714)</f>
        <v>Suisse</v>
      </c>
      <c r="U714" s="14" t="n">
        <f aca="false">MATCH(A714,10_Lieux!$A:$A,0)</f>
        <v>137</v>
      </c>
      <c r="V714" s="14" t="n">
        <f aca="false">MATCH(B714,10_Lieux!$A:$A,0)</f>
        <v>112</v>
      </c>
      <c r="W714" s="14" t="n">
        <f aca="false">ROUND(6371*2*ASIN(SQRT(SIN(RADIANS(INDEX(10_Lieux!$F:$F,V714)-INDEX(10_Lieux!$F:$F,U714))/2)^2+COS(RADIANS(INDEX(10_Lieux!$F:$F,U714)))*COS(RADIANS(INDEX(10_Lieux!$F:$F,V714)))*SIN(RADIANS(INDEX(10_Lieux!$G:$G,V714)-INDEX(10_Lieux!$G:$G,U714))/2)^2)),1)</f>
        <v>163.5</v>
      </c>
      <c r="X714" s="14" t="n">
        <f aca="false">ROUND(I714/IF(I714&lt;p_seuil_vitesse,p_vit_lente,p_vit_rapide)*60/15,0)*15</f>
        <v>135</v>
      </c>
      <c r="Y714" s="14" t="n">
        <f aca="false">MAX(IF(INDEX(10_Lieux!$B:$B,U714)&lt;&gt;"Ville",INDEX(10_Lieux!$I:$I,U714),0),IF(INDEX(10_Lieux!$B:$B,V714)&lt;&gt;"Ville",INDEX(10_Lieux!$I:$I,V714),0))</f>
        <v>250</v>
      </c>
      <c r="Z714" s="14" t="str">
        <f aca="false">A714&amp;"|"&amp;B714</f>
        <v>Grenoble-Alpes-Isère|Lausanne</v>
      </c>
      <c r="AA714" s="14" t="str">
        <f aca="false">IF(I714&lt;p_local,"Local",IF(I714&lt;p_vv_min,"Courte distance",IF(I714&lt;p_tres_long,"Longue distance","Très longue distance")))</f>
        <v>Longue distance</v>
      </c>
    </row>
    <row r="715" customFormat="false" ht="15" hidden="false" customHeight="true" outlineLevel="0" collapsed="false">
      <c r="A715" s="1" t="s">
        <v>154</v>
      </c>
      <c r="B715" s="1" t="s">
        <v>833</v>
      </c>
      <c r="C715" s="1" t="s">
        <v>35</v>
      </c>
      <c r="D715" s="1" t="s">
        <v>653</v>
      </c>
      <c r="E715" s="1" t="s">
        <v>865</v>
      </c>
      <c r="F715" s="14" t="s">
        <v>40</v>
      </c>
      <c r="G715" s="14" t="str">
        <f aca="false">IF(I715&lt;p_local,"Local → page infra",IF(H715&gt;=p_ph1,"Phase 1",IF(H715&gt;=p_ph2,"Phase 2","Phase 3")))</f>
        <v>Phase 2</v>
      </c>
      <c r="H715" s="14" t="n">
        <f aca="false">IF(I715&lt;p_local,0,IF(C715="Aéroport → Aéroport",p_pts_plein,IF(Y715&gt;0,IF(I715&lt;=Y715,p_pts_plein,IF(I715&lt;=p_mult2*Y715,p_pts_moyen,p_pts_r3)),IF(I715&gt;=p_vv_min,p_pts_plein,IF(I715&gt;=p_vv_moy,p_pts_moyen,p_pts_court))))+IF(INDEX(10_Lieux!$D:$D,U715)=1,p_prio1,p_prio2)+IF(INDEX(10_Lieux!$D:$D,V715)=1,p_prio1,p_prio2)+IF(K715="Oui",p_tf,0)+p_hub*((INDEX(10_Lieux!$H:$H,U715)="Hub")+(INDEX(10_Lieux!$H:$H,V715)="Hub"))+IF(OR(INDEX(10_Lieux!$H:$H,U715)="Premium",INDEX(10_Lieux!$H:$H,V715)="Premium"),p_prem,0))</f>
        <v>70</v>
      </c>
      <c r="I715" s="14" t="n">
        <f aca="false">ROUND(W715*p_facteur,0)</f>
        <v>204</v>
      </c>
      <c r="J715" s="14" t="str">
        <f aca="false">IF(X715&lt;60,X715&amp;" min",INT(X715/60)&amp;" h"&amp;IF(MOD(X715,60)=0,""," "&amp;TEXT(MOD(X715,60),"00")))</f>
        <v>2 h 15</v>
      </c>
      <c r="K715" s="14" t="str">
        <f aca="false">IF(S715&lt;&gt;T715,"Oui","Non")</f>
        <v>Oui</v>
      </c>
      <c r="L715" s="14" t="str">
        <f aca="false">IF(AND(INDEX(10_Lieux!$B:$B,U715)="Ville",INDEX(10_Lieux!$B:$B,V715)="Ville"),"/chauffeur-prive/"&amp;INDEX(10_Lieux!$E:$E,U715)&amp;"-"&amp;INDEX(10_Lieux!$E:$E,V715)&amp;"/","/chauffeur-prive/"&amp;INDEX(10_Lieux!$E:$E,U715)&amp;"/"&amp;INDEX(10_Lieux!$E:$E,V715)&amp;"/")</f>
        <v>/chauffeur-prive/lausanne/aeroport-grenoble-alpes-isere/</v>
      </c>
      <c r="M715" s="14" t="str">
        <f aca="false">IFERROR(INDEX($L:$L,MATCH(B715&amp;"|"&amp;A715,$Z:$Z,0)),"—")</f>
        <v>/chauffeur-prive/aeroport-grenoble-alpes-isere/lausanne/</v>
      </c>
      <c r="N715" s="14" t="str">
        <f aca="false">IF(LEN("Chauffeur privé "&amp;INDEX(10_Lieux!$J:$J,U715)&amp;" → "&amp;INDEX(10_Lieux!$J:$J,V715)&amp;" | 24h/24")&gt;60,"Chauffeur privé "&amp;INDEX(10_Lieux!$J:$J,U715)&amp;" → "&amp;INDEX(10_Lieux!$J:$J,V715),"Chauffeur privé "&amp;INDEX(10_Lieux!$J:$J,U715)&amp;" → "&amp;INDEX(10_Lieux!$J:$J,V715)&amp;" | 24h/24")</f>
        <v>Chauffeur privé Lausanne → Aéroport Grenoble-Alpes-Isère</v>
      </c>
      <c r="O715" s="14" t="n">
        <f aca="false">LEN(N715)</f>
        <v>56</v>
      </c>
      <c r="P715" s="14" t="str">
        <f aca="false">"Chauffeur privé "&amp;INDEX(10_Lieux!$K:$K,U715)&amp;" vers "&amp;INDEX(10_Lieux!$L:$L,V715)</f>
        <v>Chauffeur privé de Lausanne vers l'aéroport Grenoble-Alpes-Isère</v>
      </c>
      <c r="Q715" s="14" t="str">
        <f aca="false">"Chauffeur privé "&amp;INDEX(10_Lieux!$K:$K,U715)&amp;" vers "&amp;INDEX(10_Lieux!$L:$L,V715)&amp;" : env. "&amp;I715&amp;" km, "&amp;J715&amp;" de route. Devis personnalisé, standard 24h/24 et 7j/7."</f>
        <v>Chauffeur privé de Lausanne vers l'aéroport Grenoble-Alpes-Isère : env. 204 km, 2 h 15 de route. Devis personnalisé, standard 24h/24 et 7j/7.</v>
      </c>
      <c r="R715" s="14" t="n">
        <f aca="false">LEN(Q715)</f>
        <v>141</v>
      </c>
      <c r="S715" s="14" t="str">
        <f aca="false">INDEX(10_Lieux!$C:$C,U715)</f>
        <v>Suisse</v>
      </c>
      <c r="T715" s="14" t="str">
        <f aca="false">INDEX(10_Lieux!$C:$C,V715)</f>
        <v>France</v>
      </c>
      <c r="U715" s="14" t="n">
        <f aca="false">MATCH(A715,10_Lieux!$A:$A,0)</f>
        <v>112</v>
      </c>
      <c r="V715" s="14" t="n">
        <f aca="false">MATCH(B715,10_Lieux!$A:$A,0)</f>
        <v>137</v>
      </c>
      <c r="W715" s="14" t="n">
        <f aca="false">ROUND(6371*2*ASIN(SQRT(SIN(RADIANS(INDEX(10_Lieux!$F:$F,V715)-INDEX(10_Lieux!$F:$F,U715))/2)^2+COS(RADIANS(INDEX(10_Lieux!$F:$F,U715)))*COS(RADIANS(INDEX(10_Lieux!$F:$F,V715)))*SIN(RADIANS(INDEX(10_Lieux!$G:$G,V715)-INDEX(10_Lieux!$G:$G,U715))/2)^2)),1)</f>
        <v>163.5</v>
      </c>
      <c r="X715" s="14" t="n">
        <f aca="false">ROUND(I715/IF(I715&lt;p_seuil_vitesse,p_vit_lente,p_vit_rapide)*60/15,0)*15</f>
        <v>135</v>
      </c>
      <c r="Y715" s="14" t="n">
        <f aca="false">MAX(IF(INDEX(10_Lieux!$B:$B,U715)&lt;&gt;"Ville",INDEX(10_Lieux!$I:$I,U715),0),IF(INDEX(10_Lieux!$B:$B,V715)&lt;&gt;"Ville",INDEX(10_Lieux!$I:$I,V715),0))</f>
        <v>250</v>
      </c>
      <c r="Z715" s="14" t="str">
        <f aca="false">A715&amp;"|"&amp;B715</f>
        <v>Lausanne|Grenoble-Alpes-Isère</v>
      </c>
      <c r="AA715" s="14" t="str">
        <f aca="false">IF(I715&lt;p_local,"Local",IF(I715&lt;p_vv_min,"Courte distance",IF(I715&lt;p_tres_long,"Longue distance","Très longue distance")))</f>
        <v>Longue distance</v>
      </c>
    </row>
    <row r="716" customFormat="false" ht="15" hidden="false" customHeight="true" outlineLevel="0" collapsed="false">
      <c r="A716" s="1" t="s">
        <v>833</v>
      </c>
      <c r="B716" s="1" t="s">
        <v>156</v>
      </c>
      <c r="C716" s="1" t="s">
        <v>34</v>
      </c>
      <c r="D716" s="1" t="s">
        <v>653</v>
      </c>
      <c r="E716" s="1" t="s">
        <v>866</v>
      </c>
      <c r="F716" s="14" t="s">
        <v>40</v>
      </c>
      <c r="G716" s="14" t="str">
        <f aca="false">IF(I716&lt;p_local,"Local → page infra",IF(H716&gt;=p_ph1,"Phase 1",IF(H716&gt;=p_ph2,"Phase 2","Phase 3")))</f>
        <v>Phase 3</v>
      </c>
      <c r="H716" s="14" t="n">
        <f aca="false">IF(I716&lt;p_local,0,IF(C716="Aéroport → Aéroport",p_pts_plein,IF(Y716&gt;0,IF(I716&lt;=Y716,p_pts_plein,IF(I716&lt;=p_mult2*Y716,p_pts_moyen,p_pts_r3)),IF(I716&gt;=p_vv_min,p_pts_plein,IF(I716&gt;=p_vv_moy,p_pts_moyen,p_pts_court))))+IF(INDEX(10_Lieux!$D:$D,U716)=1,p_prio1,p_prio2)+IF(INDEX(10_Lieux!$D:$D,V716)=1,p_prio1,p_prio2)+IF(K716="Oui",p_tf,0)+p_hub*((INDEX(10_Lieux!$H:$H,U716)="Hub")+(INDEX(10_Lieux!$H:$H,V716)="Hub"))+IF(OR(INDEX(10_Lieux!$H:$H,U716)="Premium",INDEX(10_Lieux!$H:$H,V716)="Premium"),p_prem,0))</f>
        <v>50</v>
      </c>
      <c r="I716" s="14" t="n">
        <f aca="false">ROUND(W716*p_facteur,0)</f>
        <v>768</v>
      </c>
      <c r="J716" s="14" t="str">
        <f aca="false">IF(X716&lt;60,X716&amp;" min",INT(X716/60)&amp;" h"&amp;IF(MOD(X716,60)=0,""," "&amp;TEXT(MOD(X716,60),"00")))</f>
        <v>8 h</v>
      </c>
      <c r="K716" s="14" t="str">
        <f aca="false">IF(S716&lt;&gt;T716,"Oui","Non")</f>
        <v>Oui</v>
      </c>
      <c r="L716" s="14" t="str">
        <f aca="false">IF(AND(INDEX(10_Lieux!$B:$B,U716)="Ville",INDEX(10_Lieux!$B:$B,V716)="Ville"),"/chauffeur-prive/"&amp;INDEX(10_Lieux!$E:$E,U716)&amp;"-"&amp;INDEX(10_Lieux!$E:$E,V716)&amp;"/","/chauffeur-prive/"&amp;INDEX(10_Lieux!$E:$E,U716)&amp;"/"&amp;INDEX(10_Lieux!$E:$E,V716)&amp;"/")</f>
        <v>/chauffeur-prive/aeroport-grenoble-alpes-isere/bruxelles/</v>
      </c>
      <c r="M716" s="14" t="str">
        <f aca="false">IFERROR(INDEX($L:$L,MATCH(B716&amp;"|"&amp;A716,$Z:$Z,0)),"—")</f>
        <v>/chauffeur-prive/bruxelles/aeroport-grenoble-alpes-isere/</v>
      </c>
      <c r="N716" s="14" t="str">
        <f aca="false">IF(LEN("Chauffeur privé "&amp;INDEX(10_Lieux!$J:$J,U716)&amp;" → "&amp;INDEX(10_Lieux!$J:$J,V716)&amp;" | 24h/24")&gt;60,"Chauffeur privé "&amp;INDEX(10_Lieux!$J:$J,U716)&amp;" → "&amp;INDEX(10_Lieux!$J:$J,V716),"Chauffeur privé "&amp;INDEX(10_Lieux!$J:$J,U716)&amp;" → "&amp;INDEX(10_Lieux!$J:$J,V716)&amp;" | 24h/24")</f>
        <v>Chauffeur privé Aéroport Grenoble-Alpes-Isère → Bruxelles</v>
      </c>
      <c r="O716" s="14" t="n">
        <f aca="false">LEN(N716)</f>
        <v>57</v>
      </c>
      <c r="P716" s="14" t="str">
        <f aca="false">"Chauffeur privé "&amp;INDEX(10_Lieux!$K:$K,U716)&amp;" vers "&amp;INDEX(10_Lieux!$L:$L,V716)</f>
        <v>Chauffeur privé de l'aéroport Grenoble-Alpes-Isère vers Bruxelles</v>
      </c>
      <c r="Q716" s="14" t="str">
        <f aca="false">"Chauffeur privé "&amp;INDEX(10_Lieux!$K:$K,U716)&amp;" vers "&amp;INDEX(10_Lieux!$L:$L,V716)&amp;" : env. "&amp;I716&amp;" km, "&amp;J716&amp;" de route. Devis personnalisé, standard 24h/24 et 7j/7."</f>
        <v>Chauffeur privé de l'aéroport Grenoble-Alpes-Isère vers Bruxelles : env. 768 km, 8 h de route. Devis personnalisé, standard 24h/24 et 7j/7.</v>
      </c>
      <c r="R716" s="14" t="n">
        <f aca="false">LEN(Q716)</f>
        <v>139</v>
      </c>
      <c r="S716" s="14" t="str">
        <f aca="false">INDEX(10_Lieux!$C:$C,U716)</f>
        <v>France</v>
      </c>
      <c r="T716" s="14" t="str">
        <f aca="false">INDEX(10_Lieux!$C:$C,V716)</f>
        <v>Belgique</v>
      </c>
      <c r="U716" s="14" t="n">
        <f aca="false">MATCH(A716,10_Lieux!$A:$A,0)</f>
        <v>137</v>
      </c>
      <c r="V716" s="14" t="n">
        <f aca="false">MATCH(B716,10_Lieux!$A:$A,0)</f>
        <v>93</v>
      </c>
      <c r="W716" s="14" t="n">
        <f aca="false">ROUND(6371*2*ASIN(SQRT(SIN(RADIANS(INDEX(10_Lieux!$F:$F,V716)-INDEX(10_Lieux!$F:$F,U716))/2)^2+COS(RADIANS(INDEX(10_Lieux!$F:$F,U716)))*COS(RADIANS(INDEX(10_Lieux!$F:$F,V716)))*SIN(RADIANS(INDEX(10_Lieux!$G:$G,V716)-INDEX(10_Lieux!$G:$G,U716))/2)^2)),1)</f>
        <v>614</v>
      </c>
      <c r="X716" s="14" t="n">
        <f aca="false">ROUND(I716/IF(I716&lt;p_seuil_vitesse,p_vit_lente,p_vit_rapide)*60/15,0)*15</f>
        <v>480</v>
      </c>
      <c r="Y716" s="14" t="n">
        <f aca="false">MAX(IF(INDEX(10_Lieux!$B:$B,U716)&lt;&gt;"Ville",INDEX(10_Lieux!$I:$I,U716),0),IF(INDEX(10_Lieux!$B:$B,V716)&lt;&gt;"Ville",INDEX(10_Lieux!$I:$I,V716),0))</f>
        <v>250</v>
      </c>
      <c r="Z716" s="14" t="str">
        <f aca="false">A716&amp;"|"&amp;B716</f>
        <v>Grenoble-Alpes-Isère|Bruxelles</v>
      </c>
      <c r="AA716" s="14" t="str">
        <f aca="false">IF(I716&lt;p_local,"Local",IF(I716&lt;p_vv_min,"Courte distance",IF(I716&lt;p_tres_long,"Longue distance","Très longue distance")))</f>
        <v>Très longue distance</v>
      </c>
    </row>
    <row r="717" customFormat="false" ht="15" hidden="false" customHeight="true" outlineLevel="0" collapsed="false">
      <c r="A717" s="1" t="s">
        <v>156</v>
      </c>
      <c r="B717" s="1" t="s">
        <v>833</v>
      </c>
      <c r="C717" s="1" t="s">
        <v>35</v>
      </c>
      <c r="D717" s="1" t="s">
        <v>653</v>
      </c>
      <c r="E717" s="1" t="s">
        <v>867</v>
      </c>
      <c r="F717" s="14" t="s">
        <v>40</v>
      </c>
      <c r="G717" s="14" t="str">
        <f aca="false">IF(I717&lt;p_local,"Local → page infra",IF(H717&gt;=p_ph1,"Phase 1",IF(H717&gt;=p_ph2,"Phase 2","Phase 3")))</f>
        <v>Phase 3</v>
      </c>
      <c r="H717" s="14" t="n">
        <f aca="false">IF(I717&lt;p_local,0,IF(C717="Aéroport → Aéroport",p_pts_plein,IF(Y717&gt;0,IF(I717&lt;=Y717,p_pts_plein,IF(I717&lt;=p_mult2*Y717,p_pts_moyen,p_pts_r3)),IF(I717&gt;=p_vv_min,p_pts_plein,IF(I717&gt;=p_vv_moy,p_pts_moyen,p_pts_court))))+IF(INDEX(10_Lieux!$D:$D,U717)=1,p_prio1,p_prio2)+IF(INDEX(10_Lieux!$D:$D,V717)=1,p_prio1,p_prio2)+IF(K717="Oui",p_tf,0)+p_hub*((INDEX(10_Lieux!$H:$H,U717)="Hub")+(INDEX(10_Lieux!$H:$H,V717)="Hub"))+IF(OR(INDEX(10_Lieux!$H:$H,U717)="Premium",INDEX(10_Lieux!$H:$H,V717)="Premium"),p_prem,0))</f>
        <v>50</v>
      </c>
      <c r="I717" s="14" t="n">
        <f aca="false">ROUND(W717*p_facteur,0)</f>
        <v>768</v>
      </c>
      <c r="J717" s="14" t="str">
        <f aca="false">IF(X717&lt;60,X717&amp;" min",INT(X717/60)&amp;" h"&amp;IF(MOD(X717,60)=0,""," "&amp;TEXT(MOD(X717,60),"00")))</f>
        <v>8 h</v>
      </c>
      <c r="K717" s="14" t="str">
        <f aca="false">IF(S717&lt;&gt;T717,"Oui","Non")</f>
        <v>Oui</v>
      </c>
      <c r="L717" s="14" t="str">
        <f aca="false">IF(AND(INDEX(10_Lieux!$B:$B,U717)="Ville",INDEX(10_Lieux!$B:$B,V717)="Ville"),"/chauffeur-prive/"&amp;INDEX(10_Lieux!$E:$E,U717)&amp;"-"&amp;INDEX(10_Lieux!$E:$E,V717)&amp;"/","/chauffeur-prive/"&amp;INDEX(10_Lieux!$E:$E,U717)&amp;"/"&amp;INDEX(10_Lieux!$E:$E,V717)&amp;"/")</f>
        <v>/chauffeur-prive/bruxelles/aeroport-grenoble-alpes-isere/</v>
      </c>
      <c r="M717" s="14" t="str">
        <f aca="false">IFERROR(INDEX($L:$L,MATCH(B717&amp;"|"&amp;A717,$Z:$Z,0)),"—")</f>
        <v>/chauffeur-prive/aeroport-grenoble-alpes-isere/bruxelles/</v>
      </c>
      <c r="N717" s="14" t="str">
        <f aca="false">IF(LEN("Chauffeur privé "&amp;INDEX(10_Lieux!$J:$J,U717)&amp;" → "&amp;INDEX(10_Lieux!$J:$J,V717)&amp;" | 24h/24")&gt;60,"Chauffeur privé "&amp;INDEX(10_Lieux!$J:$J,U717)&amp;" → "&amp;INDEX(10_Lieux!$J:$J,V717),"Chauffeur privé "&amp;INDEX(10_Lieux!$J:$J,U717)&amp;" → "&amp;INDEX(10_Lieux!$J:$J,V717)&amp;" | 24h/24")</f>
        <v>Chauffeur privé Bruxelles → Aéroport Grenoble-Alpes-Isère</v>
      </c>
      <c r="O717" s="14" t="n">
        <f aca="false">LEN(N717)</f>
        <v>57</v>
      </c>
      <c r="P717" s="14" t="str">
        <f aca="false">"Chauffeur privé "&amp;INDEX(10_Lieux!$K:$K,U717)&amp;" vers "&amp;INDEX(10_Lieux!$L:$L,V717)</f>
        <v>Chauffeur privé de Bruxelles vers l'aéroport Grenoble-Alpes-Isère</v>
      </c>
      <c r="Q717" s="14" t="str">
        <f aca="false">"Chauffeur privé "&amp;INDEX(10_Lieux!$K:$K,U717)&amp;" vers "&amp;INDEX(10_Lieux!$L:$L,V717)&amp;" : env. "&amp;I717&amp;" km, "&amp;J717&amp;" de route. Devis personnalisé, standard 24h/24 et 7j/7."</f>
        <v>Chauffeur privé de Bruxelles vers l'aéroport Grenoble-Alpes-Isère : env. 768 km, 8 h de route. Devis personnalisé, standard 24h/24 et 7j/7.</v>
      </c>
      <c r="R717" s="14" t="n">
        <f aca="false">LEN(Q717)</f>
        <v>139</v>
      </c>
      <c r="S717" s="14" t="str">
        <f aca="false">INDEX(10_Lieux!$C:$C,U717)</f>
        <v>Belgique</v>
      </c>
      <c r="T717" s="14" t="str">
        <f aca="false">INDEX(10_Lieux!$C:$C,V717)</f>
        <v>France</v>
      </c>
      <c r="U717" s="14" t="n">
        <f aca="false">MATCH(A717,10_Lieux!$A:$A,0)</f>
        <v>93</v>
      </c>
      <c r="V717" s="14" t="n">
        <f aca="false">MATCH(B717,10_Lieux!$A:$A,0)</f>
        <v>137</v>
      </c>
      <c r="W717" s="14" t="n">
        <f aca="false">ROUND(6371*2*ASIN(SQRT(SIN(RADIANS(INDEX(10_Lieux!$F:$F,V717)-INDEX(10_Lieux!$F:$F,U717))/2)^2+COS(RADIANS(INDEX(10_Lieux!$F:$F,U717)))*COS(RADIANS(INDEX(10_Lieux!$F:$F,V717)))*SIN(RADIANS(INDEX(10_Lieux!$G:$G,V717)-INDEX(10_Lieux!$G:$G,U717))/2)^2)),1)</f>
        <v>614</v>
      </c>
      <c r="X717" s="14" t="n">
        <f aca="false">ROUND(I717/IF(I717&lt;p_seuil_vitesse,p_vit_lente,p_vit_rapide)*60/15,0)*15</f>
        <v>480</v>
      </c>
      <c r="Y717" s="14" t="n">
        <f aca="false">MAX(IF(INDEX(10_Lieux!$B:$B,U717)&lt;&gt;"Ville",INDEX(10_Lieux!$I:$I,U717),0),IF(INDEX(10_Lieux!$B:$B,V717)&lt;&gt;"Ville",INDEX(10_Lieux!$I:$I,V717),0))</f>
        <v>250</v>
      </c>
      <c r="Z717" s="14" t="str">
        <f aca="false">A717&amp;"|"&amp;B717</f>
        <v>Bruxelles|Grenoble-Alpes-Isère</v>
      </c>
      <c r="AA717" s="14" t="str">
        <f aca="false">IF(I717&lt;p_local,"Local",IF(I717&lt;p_vv_min,"Courte distance",IF(I717&lt;p_tres_long,"Longue distance","Très longue distance")))</f>
        <v>Très longue distance</v>
      </c>
    </row>
    <row r="718" customFormat="false" ht="15" hidden="false" customHeight="true" outlineLevel="0" collapsed="false">
      <c r="A718" s="1" t="s">
        <v>833</v>
      </c>
      <c r="B718" s="1" t="s">
        <v>158</v>
      </c>
      <c r="C718" s="1" t="s">
        <v>34</v>
      </c>
      <c r="D718" s="1" t="s">
        <v>653</v>
      </c>
      <c r="E718" s="1" t="s">
        <v>868</v>
      </c>
      <c r="F718" s="14" t="s">
        <v>40</v>
      </c>
      <c r="G718" s="14" t="str">
        <f aca="false">IF(I718&lt;p_local,"Local → page infra",IF(H718&gt;=p_ph1,"Phase 1",IF(H718&gt;=p_ph2,"Phase 2","Phase 3")))</f>
        <v>Phase 3</v>
      </c>
      <c r="H718" s="14" t="n">
        <f aca="false">IF(I718&lt;p_local,0,IF(C718="Aéroport → Aéroport",p_pts_plein,IF(Y718&gt;0,IF(I718&lt;=Y718,p_pts_plein,IF(I718&lt;=p_mult2*Y718,p_pts_moyen,p_pts_r3)),IF(I718&gt;=p_vv_min,p_pts_plein,IF(I718&gt;=p_vv_moy,p_pts_moyen,p_pts_court))))+IF(INDEX(10_Lieux!$D:$D,U718)=1,p_prio1,p_prio2)+IF(INDEX(10_Lieux!$D:$D,V718)=1,p_prio1,p_prio2)+IF(K718="Oui",p_tf,0)+p_hub*((INDEX(10_Lieux!$H:$H,U718)="Hub")+(INDEX(10_Lieux!$H:$H,V718)="Hub"))+IF(OR(INDEX(10_Lieux!$H:$H,U718)="Premium",INDEX(10_Lieux!$H:$H,V718)="Premium"),p_prem,0))</f>
        <v>40</v>
      </c>
      <c r="I718" s="14" t="n">
        <f aca="false">ROUND(W718*p_facteur,0)</f>
        <v>733</v>
      </c>
      <c r="J718" s="14" t="str">
        <f aca="false">IF(X718&lt;60,X718&amp;" min",INT(X718/60)&amp;" h"&amp;IF(MOD(X718,60)=0,""," "&amp;TEXT(MOD(X718,60),"00")))</f>
        <v>7 h 45</v>
      </c>
      <c r="K718" s="14" t="str">
        <f aca="false">IF(S718&lt;&gt;T718,"Oui","Non")</f>
        <v>Oui</v>
      </c>
      <c r="L718" s="14" t="str">
        <f aca="false">IF(AND(INDEX(10_Lieux!$B:$B,U718)="Ville",INDEX(10_Lieux!$B:$B,V718)="Ville"),"/chauffeur-prive/"&amp;INDEX(10_Lieux!$E:$E,U718)&amp;"-"&amp;INDEX(10_Lieux!$E:$E,V718)&amp;"/","/chauffeur-prive/"&amp;INDEX(10_Lieux!$E:$E,U718)&amp;"/"&amp;INDEX(10_Lieux!$E:$E,V718)&amp;"/")</f>
        <v>/chauffeur-prive/aeroport-grenoble-alpes-isere/liege/</v>
      </c>
      <c r="M718" s="14" t="str">
        <f aca="false">IFERROR(INDEX($L:$L,MATCH(B718&amp;"|"&amp;A718,$Z:$Z,0)),"—")</f>
        <v>/chauffeur-prive/liege/aeroport-grenoble-alpes-isere/</v>
      </c>
      <c r="N718" s="14" t="str">
        <f aca="false">IF(LEN("Chauffeur privé "&amp;INDEX(10_Lieux!$J:$J,U718)&amp;" → "&amp;INDEX(10_Lieux!$J:$J,V718)&amp;" | 24h/24")&gt;60,"Chauffeur privé "&amp;INDEX(10_Lieux!$J:$J,U718)&amp;" → "&amp;INDEX(10_Lieux!$J:$J,V718),"Chauffeur privé "&amp;INDEX(10_Lieux!$J:$J,U718)&amp;" → "&amp;INDEX(10_Lieux!$J:$J,V718)&amp;" | 24h/24")</f>
        <v>Chauffeur privé Aéroport Grenoble-Alpes-Isère → Liège</v>
      </c>
      <c r="O718" s="14" t="n">
        <f aca="false">LEN(N718)</f>
        <v>53</v>
      </c>
      <c r="P718" s="14" t="str">
        <f aca="false">"Chauffeur privé "&amp;INDEX(10_Lieux!$K:$K,U718)&amp;" vers "&amp;INDEX(10_Lieux!$L:$L,V718)</f>
        <v>Chauffeur privé de l'aéroport Grenoble-Alpes-Isère vers Liège</v>
      </c>
      <c r="Q718" s="14" t="str">
        <f aca="false">"Chauffeur privé "&amp;INDEX(10_Lieux!$K:$K,U718)&amp;" vers "&amp;INDEX(10_Lieux!$L:$L,V718)&amp;" : env. "&amp;I718&amp;" km, "&amp;J718&amp;" de route. Devis personnalisé, standard 24h/24 et 7j/7."</f>
        <v>Chauffeur privé de l'aéroport Grenoble-Alpes-Isère vers Liège : env. 733 km, 7 h 45 de route. Devis personnalisé, standard 24h/24 et 7j/7.</v>
      </c>
      <c r="R718" s="14" t="n">
        <f aca="false">LEN(Q718)</f>
        <v>138</v>
      </c>
      <c r="S718" s="14" t="str">
        <f aca="false">INDEX(10_Lieux!$C:$C,U718)</f>
        <v>France</v>
      </c>
      <c r="T718" s="14" t="str">
        <f aca="false">INDEX(10_Lieux!$C:$C,V718)</f>
        <v>Belgique</v>
      </c>
      <c r="U718" s="14" t="n">
        <f aca="false">MATCH(A718,10_Lieux!$A:$A,0)</f>
        <v>137</v>
      </c>
      <c r="V718" s="14" t="n">
        <f aca="false">MATCH(B718,10_Lieux!$A:$A,0)</f>
        <v>94</v>
      </c>
      <c r="W718" s="14" t="n">
        <f aca="false">ROUND(6371*2*ASIN(SQRT(SIN(RADIANS(INDEX(10_Lieux!$F:$F,V718)-INDEX(10_Lieux!$F:$F,U718))/2)^2+COS(RADIANS(INDEX(10_Lieux!$F:$F,U718)))*COS(RADIANS(INDEX(10_Lieux!$F:$F,V718)))*SIN(RADIANS(INDEX(10_Lieux!$G:$G,V718)-INDEX(10_Lieux!$G:$G,U718))/2)^2)),1)</f>
        <v>586.3</v>
      </c>
      <c r="X718" s="14" t="n">
        <f aca="false">ROUND(I718/IF(I718&lt;p_seuil_vitesse,p_vit_lente,p_vit_rapide)*60/15,0)*15</f>
        <v>465</v>
      </c>
      <c r="Y718" s="14" t="n">
        <f aca="false">MAX(IF(INDEX(10_Lieux!$B:$B,U718)&lt;&gt;"Ville",INDEX(10_Lieux!$I:$I,U718),0),IF(INDEX(10_Lieux!$B:$B,V718)&lt;&gt;"Ville",INDEX(10_Lieux!$I:$I,V718),0))</f>
        <v>250</v>
      </c>
      <c r="Z718" s="14" t="str">
        <f aca="false">A718&amp;"|"&amp;B718</f>
        <v>Grenoble-Alpes-Isère|Liège</v>
      </c>
      <c r="AA718" s="14" t="str">
        <f aca="false">IF(I718&lt;p_local,"Local",IF(I718&lt;p_vv_min,"Courte distance",IF(I718&lt;p_tres_long,"Longue distance","Très longue distance")))</f>
        <v>Très longue distance</v>
      </c>
    </row>
    <row r="719" customFormat="false" ht="15" hidden="false" customHeight="true" outlineLevel="0" collapsed="false">
      <c r="A719" s="1" t="s">
        <v>158</v>
      </c>
      <c r="B719" s="1" t="s">
        <v>833</v>
      </c>
      <c r="C719" s="1" t="s">
        <v>35</v>
      </c>
      <c r="D719" s="1" t="s">
        <v>653</v>
      </c>
      <c r="E719" s="1" t="s">
        <v>869</v>
      </c>
      <c r="F719" s="14" t="s">
        <v>40</v>
      </c>
      <c r="G719" s="14" t="str">
        <f aca="false">IF(I719&lt;p_local,"Local → page infra",IF(H719&gt;=p_ph1,"Phase 1",IF(H719&gt;=p_ph2,"Phase 2","Phase 3")))</f>
        <v>Phase 3</v>
      </c>
      <c r="H719" s="14" t="n">
        <f aca="false">IF(I719&lt;p_local,0,IF(C719="Aéroport → Aéroport",p_pts_plein,IF(Y719&gt;0,IF(I719&lt;=Y719,p_pts_plein,IF(I719&lt;=p_mult2*Y719,p_pts_moyen,p_pts_r3)),IF(I719&gt;=p_vv_min,p_pts_plein,IF(I719&gt;=p_vv_moy,p_pts_moyen,p_pts_court))))+IF(INDEX(10_Lieux!$D:$D,U719)=1,p_prio1,p_prio2)+IF(INDEX(10_Lieux!$D:$D,V719)=1,p_prio1,p_prio2)+IF(K719="Oui",p_tf,0)+p_hub*((INDEX(10_Lieux!$H:$H,U719)="Hub")+(INDEX(10_Lieux!$H:$H,V719)="Hub"))+IF(OR(INDEX(10_Lieux!$H:$H,U719)="Premium",INDEX(10_Lieux!$H:$H,V719)="Premium"),p_prem,0))</f>
        <v>40</v>
      </c>
      <c r="I719" s="14" t="n">
        <f aca="false">ROUND(W719*p_facteur,0)</f>
        <v>733</v>
      </c>
      <c r="J719" s="14" t="str">
        <f aca="false">IF(X719&lt;60,X719&amp;" min",INT(X719/60)&amp;" h"&amp;IF(MOD(X719,60)=0,""," "&amp;TEXT(MOD(X719,60),"00")))</f>
        <v>7 h 45</v>
      </c>
      <c r="K719" s="14" t="str">
        <f aca="false">IF(S719&lt;&gt;T719,"Oui","Non")</f>
        <v>Oui</v>
      </c>
      <c r="L719" s="14" t="str">
        <f aca="false">IF(AND(INDEX(10_Lieux!$B:$B,U719)="Ville",INDEX(10_Lieux!$B:$B,V719)="Ville"),"/chauffeur-prive/"&amp;INDEX(10_Lieux!$E:$E,U719)&amp;"-"&amp;INDEX(10_Lieux!$E:$E,V719)&amp;"/","/chauffeur-prive/"&amp;INDEX(10_Lieux!$E:$E,U719)&amp;"/"&amp;INDEX(10_Lieux!$E:$E,V719)&amp;"/")</f>
        <v>/chauffeur-prive/liege/aeroport-grenoble-alpes-isere/</v>
      </c>
      <c r="M719" s="14" t="str">
        <f aca="false">IFERROR(INDEX($L:$L,MATCH(B719&amp;"|"&amp;A719,$Z:$Z,0)),"—")</f>
        <v>/chauffeur-prive/aeroport-grenoble-alpes-isere/liege/</v>
      </c>
      <c r="N719" s="14" t="str">
        <f aca="false">IF(LEN("Chauffeur privé "&amp;INDEX(10_Lieux!$J:$J,U719)&amp;" → "&amp;INDEX(10_Lieux!$J:$J,V719)&amp;" | 24h/24")&gt;60,"Chauffeur privé "&amp;INDEX(10_Lieux!$J:$J,U719)&amp;" → "&amp;INDEX(10_Lieux!$J:$J,V719),"Chauffeur privé "&amp;INDEX(10_Lieux!$J:$J,U719)&amp;" → "&amp;INDEX(10_Lieux!$J:$J,V719)&amp;" | 24h/24")</f>
        <v>Chauffeur privé Liège → Aéroport Grenoble-Alpes-Isère</v>
      </c>
      <c r="O719" s="14" t="n">
        <f aca="false">LEN(N719)</f>
        <v>53</v>
      </c>
      <c r="P719" s="14" t="str">
        <f aca="false">"Chauffeur privé "&amp;INDEX(10_Lieux!$K:$K,U719)&amp;" vers "&amp;INDEX(10_Lieux!$L:$L,V719)</f>
        <v>Chauffeur privé de Liège vers l'aéroport Grenoble-Alpes-Isère</v>
      </c>
      <c r="Q719" s="14" t="str">
        <f aca="false">"Chauffeur privé "&amp;INDEX(10_Lieux!$K:$K,U719)&amp;" vers "&amp;INDEX(10_Lieux!$L:$L,V719)&amp;" : env. "&amp;I719&amp;" km, "&amp;J719&amp;" de route. Devis personnalisé, standard 24h/24 et 7j/7."</f>
        <v>Chauffeur privé de Liège vers l'aéroport Grenoble-Alpes-Isère : env. 733 km, 7 h 45 de route. Devis personnalisé, standard 24h/24 et 7j/7.</v>
      </c>
      <c r="R719" s="14" t="n">
        <f aca="false">LEN(Q719)</f>
        <v>138</v>
      </c>
      <c r="S719" s="14" t="str">
        <f aca="false">INDEX(10_Lieux!$C:$C,U719)</f>
        <v>Belgique</v>
      </c>
      <c r="T719" s="14" t="str">
        <f aca="false">INDEX(10_Lieux!$C:$C,V719)</f>
        <v>France</v>
      </c>
      <c r="U719" s="14" t="n">
        <f aca="false">MATCH(A719,10_Lieux!$A:$A,0)</f>
        <v>94</v>
      </c>
      <c r="V719" s="14" t="n">
        <f aca="false">MATCH(B719,10_Lieux!$A:$A,0)</f>
        <v>137</v>
      </c>
      <c r="W719" s="14" t="n">
        <f aca="false">ROUND(6371*2*ASIN(SQRT(SIN(RADIANS(INDEX(10_Lieux!$F:$F,V719)-INDEX(10_Lieux!$F:$F,U719))/2)^2+COS(RADIANS(INDEX(10_Lieux!$F:$F,U719)))*COS(RADIANS(INDEX(10_Lieux!$F:$F,V719)))*SIN(RADIANS(INDEX(10_Lieux!$G:$G,V719)-INDEX(10_Lieux!$G:$G,U719))/2)^2)),1)</f>
        <v>586.3</v>
      </c>
      <c r="X719" s="14" t="n">
        <f aca="false">ROUND(I719/IF(I719&lt;p_seuil_vitesse,p_vit_lente,p_vit_rapide)*60/15,0)*15</f>
        <v>465</v>
      </c>
      <c r="Y719" s="14" t="n">
        <f aca="false">MAX(IF(INDEX(10_Lieux!$B:$B,U719)&lt;&gt;"Ville",INDEX(10_Lieux!$I:$I,U719),0),IF(INDEX(10_Lieux!$B:$B,V719)&lt;&gt;"Ville",INDEX(10_Lieux!$I:$I,V719),0))</f>
        <v>250</v>
      </c>
      <c r="Z719" s="14" t="str">
        <f aca="false">A719&amp;"|"&amp;B719</f>
        <v>Liège|Grenoble-Alpes-Isère</v>
      </c>
      <c r="AA719" s="14" t="str">
        <f aca="false">IF(I719&lt;p_local,"Local",IF(I719&lt;p_vv_min,"Courte distance",IF(I719&lt;p_tres_long,"Longue distance","Très longue distance")))</f>
        <v>Très longue distance</v>
      </c>
    </row>
    <row r="720" customFormat="false" ht="15" hidden="false" customHeight="true" outlineLevel="0" collapsed="false">
      <c r="A720" s="1" t="s">
        <v>833</v>
      </c>
      <c r="B720" s="1" t="s">
        <v>160</v>
      </c>
      <c r="C720" s="1" t="s">
        <v>34</v>
      </c>
      <c r="D720" s="1" t="s">
        <v>653</v>
      </c>
      <c r="E720" s="1" t="s">
        <v>870</v>
      </c>
      <c r="F720" s="14" t="s">
        <v>40</v>
      </c>
      <c r="G720" s="14" t="str">
        <f aca="false">IF(I720&lt;p_local,"Local → page infra",IF(H720&gt;=p_ph1,"Phase 1",IF(H720&gt;=p_ph2,"Phase 2","Phase 3")))</f>
        <v>Phase 3</v>
      </c>
      <c r="H720" s="14" t="n">
        <f aca="false">IF(I720&lt;p_local,0,IF(C720="Aéroport → Aéroport",p_pts_plein,IF(Y720&gt;0,IF(I720&lt;=Y720,p_pts_plein,IF(I720&lt;=p_mult2*Y720,p_pts_moyen,p_pts_r3)),IF(I720&gt;=p_vv_min,p_pts_plein,IF(I720&gt;=p_vv_moy,p_pts_moyen,p_pts_court))))+IF(INDEX(10_Lieux!$D:$D,U720)=1,p_prio1,p_prio2)+IF(INDEX(10_Lieux!$D:$D,V720)=1,p_prio1,p_prio2)+IF(K720="Oui",p_tf,0)+p_hub*((INDEX(10_Lieux!$H:$H,U720)="Hub")+(INDEX(10_Lieux!$H:$H,V720)="Hub"))+IF(OR(INDEX(10_Lieux!$H:$H,U720)="Premium",INDEX(10_Lieux!$H:$H,V720)="Premium"),p_prem,0))</f>
        <v>40</v>
      </c>
      <c r="I720" s="14" t="n">
        <f aca="false">ROUND(W720*p_facteur,0)</f>
        <v>707</v>
      </c>
      <c r="J720" s="14" t="str">
        <f aca="false">IF(X720&lt;60,X720&amp;" min",INT(X720/60)&amp;" h"&amp;IF(MOD(X720,60)=0,""," "&amp;TEXT(MOD(X720,60),"00")))</f>
        <v>7 h 30</v>
      </c>
      <c r="K720" s="14" t="str">
        <f aca="false">IF(S720&lt;&gt;T720,"Oui","Non")</f>
        <v>Oui</v>
      </c>
      <c r="L720" s="14" t="str">
        <f aca="false">IF(AND(INDEX(10_Lieux!$B:$B,U720)="Ville",INDEX(10_Lieux!$B:$B,V720)="Ville"),"/chauffeur-prive/"&amp;INDEX(10_Lieux!$E:$E,U720)&amp;"-"&amp;INDEX(10_Lieux!$E:$E,V720)&amp;"/","/chauffeur-prive/"&amp;INDEX(10_Lieux!$E:$E,U720)&amp;"/"&amp;INDEX(10_Lieux!$E:$E,V720)&amp;"/")</f>
        <v>/chauffeur-prive/aeroport-grenoble-alpes-isere/charleroi/</v>
      </c>
      <c r="M720" s="14" t="str">
        <f aca="false">IFERROR(INDEX($L:$L,MATCH(B720&amp;"|"&amp;A720,$Z:$Z,0)),"—")</f>
        <v>/chauffeur-prive/charleroi/aeroport-grenoble-alpes-isere/</v>
      </c>
      <c r="N720" s="14" t="str">
        <f aca="false">IF(LEN("Chauffeur privé "&amp;INDEX(10_Lieux!$J:$J,U720)&amp;" → "&amp;INDEX(10_Lieux!$J:$J,V720)&amp;" | 24h/24")&gt;60,"Chauffeur privé "&amp;INDEX(10_Lieux!$J:$J,U720)&amp;" → "&amp;INDEX(10_Lieux!$J:$J,V720),"Chauffeur privé "&amp;INDEX(10_Lieux!$J:$J,U720)&amp;" → "&amp;INDEX(10_Lieux!$J:$J,V720)&amp;" | 24h/24")</f>
        <v>Chauffeur privé Aéroport Grenoble-Alpes-Isère → Charleroi</v>
      </c>
      <c r="O720" s="14" t="n">
        <f aca="false">LEN(N720)</f>
        <v>57</v>
      </c>
      <c r="P720" s="14" t="str">
        <f aca="false">"Chauffeur privé "&amp;INDEX(10_Lieux!$K:$K,U720)&amp;" vers "&amp;INDEX(10_Lieux!$L:$L,V720)</f>
        <v>Chauffeur privé de l'aéroport Grenoble-Alpes-Isère vers Charleroi</v>
      </c>
      <c r="Q720" s="14" t="str">
        <f aca="false">"Chauffeur privé "&amp;INDEX(10_Lieux!$K:$K,U720)&amp;" vers "&amp;INDEX(10_Lieux!$L:$L,V720)&amp;" : env. "&amp;I720&amp;" km, "&amp;J720&amp;" de route. Devis personnalisé, standard 24h/24 et 7j/7."</f>
        <v>Chauffeur privé de l'aéroport Grenoble-Alpes-Isère vers Charleroi : env. 707 km, 7 h 30 de route. Devis personnalisé, standard 24h/24 et 7j/7.</v>
      </c>
      <c r="R720" s="14" t="n">
        <f aca="false">LEN(Q720)</f>
        <v>142</v>
      </c>
      <c r="S720" s="14" t="str">
        <f aca="false">INDEX(10_Lieux!$C:$C,U720)</f>
        <v>France</v>
      </c>
      <c r="T720" s="14" t="str">
        <f aca="false">INDEX(10_Lieux!$C:$C,V720)</f>
        <v>Belgique</v>
      </c>
      <c r="U720" s="14" t="n">
        <f aca="false">MATCH(A720,10_Lieux!$A:$A,0)</f>
        <v>137</v>
      </c>
      <c r="V720" s="14" t="n">
        <f aca="false">MATCH(B720,10_Lieux!$A:$A,0)</f>
        <v>96</v>
      </c>
      <c r="W720" s="14" t="n">
        <f aca="false">ROUND(6371*2*ASIN(SQRT(SIN(RADIANS(INDEX(10_Lieux!$F:$F,V720)-INDEX(10_Lieux!$F:$F,U720))/2)^2+COS(RADIANS(INDEX(10_Lieux!$F:$F,U720)))*COS(RADIANS(INDEX(10_Lieux!$F:$F,V720)))*SIN(RADIANS(INDEX(10_Lieux!$G:$G,V720)-INDEX(10_Lieux!$G:$G,U720))/2)^2)),1)</f>
        <v>565.2</v>
      </c>
      <c r="X720" s="14" t="n">
        <f aca="false">ROUND(I720/IF(I720&lt;p_seuil_vitesse,p_vit_lente,p_vit_rapide)*60/15,0)*15</f>
        <v>450</v>
      </c>
      <c r="Y720" s="14" t="n">
        <f aca="false">MAX(IF(INDEX(10_Lieux!$B:$B,U720)&lt;&gt;"Ville",INDEX(10_Lieux!$I:$I,U720),0),IF(INDEX(10_Lieux!$B:$B,V720)&lt;&gt;"Ville",INDEX(10_Lieux!$I:$I,V720),0))</f>
        <v>250</v>
      </c>
      <c r="Z720" s="14" t="str">
        <f aca="false">A720&amp;"|"&amp;B720</f>
        <v>Grenoble-Alpes-Isère|Charleroi</v>
      </c>
      <c r="AA720" s="14" t="str">
        <f aca="false">IF(I720&lt;p_local,"Local",IF(I720&lt;p_vv_min,"Courte distance",IF(I720&lt;p_tres_long,"Longue distance","Très longue distance")))</f>
        <v>Très longue distance</v>
      </c>
    </row>
    <row r="721" customFormat="false" ht="15" hidden="false" customHeight="true" outlineLevel="0" collapsed="false">
      <c r="A721" s="1" t="s">
        <v>160</v>
      </c>
      <c r="B721" s="1" t="s">
        <v>833</v>
      </c>
      <c r="C721" s="1" t="s">
        <v>35</v>
      </c>
      <c r="D721" s="1" t="s">
        <v>653</v>
      </c>
      <c r="E721" s="1" t="s">
        <v>871</v>
      </c>
      <c r="F721" s="14" t="s">
        <v>40</v>
      </c>
      <c r="G721" s="14" t="str">
        <f aca="false">IF(I721&lt;p_local,"Local → page infra",IF(H721&gt;=p_ph1,"Phase 1",IF(H721&gt;=p_ph2,"Phase 2","Phase 3")))</f>
        <v>Phase 3</v>
      </c>
      <c r="H721" s="14" t="n">
        <f aca="false">IF(I721&lt;p_local,0,IF(C721="Aéroport → Aéroport",p_pts_plein,IF(Y721&gt;0,IF(I721&lt;=Y721,p_pts_plein,IF(I721&lt;=p_mult2*Y721,p_pts_moyen,p_pts_r3)),IF(I721&gt;=p_vv_min,p_pts_plein,IF(I721&gt;=p_vv_moy,p_pts_moyen,p_pts_court))))+IF(INDEX(10_Lieux!$D:$D,U721)=1,p_prio1,p_prio2)+IF(INDEX(10_Lieux!$D:$D,V721)=1,p_prio1,p_prio2)+IF(K721="Oui",p_tf,0)+p_hub*((INDEX(10_Lieux!$H:$H,U721)="Hub")+(INDEX(10_Lieux!$H:$H,V721)="Hub"))+IF(OR(INDEX(10_Lieux!$H:$H,U721)="Premium",INDEX(10_Lieux!$H:$H,V721)="Premium"),p_prem,0))</f>
        <v>40</v>
      </c>
      <c r="I721" s="14" t="n">
        <f aca="false">ROUND(W721*p_facteur,0)</f>
        <v>707</v>
      </c>
      <c r="J721" s="14" t="str">
        <f aca="false">IF(X721&lt;60,X721&amp;" min",INT(X721/60)&amp;" h"&amp;IF(MOD(X721,60)=0,""," "&amp;TEXT(MOD(X721,60),"00")))</f>
        <v>7 h 30</v>
      </c>
      <c r="K721" s="14" t="str">
        <f aca="false">IF(S721&lt;&gt;T721,"Oui","Non")</f>
        <v>Oui</v>
      </c>
      <c r="L721" s="14" t="str">
        <f aca="false">IF(AND(INDEX(10_Lieux!$B:$B,U721)="Ville",INDEX(10_Lieux!$B:$B,V721)="Ville"),"/chauffeur-prive/"&amp;INDEX(10_Lieux!$E:$E,U721)&amp;"-"&amp;INDEX(10_Lieux!$E:$E,V721)&amp;"/","/chauffeur-prive/"&amp;INDEX(10_Lieux!$E:$E,U721)&amp;"/"&amp;INDEX(10_Lieux!$E:$E,V721)&amp;"/")</f>
        <v>/chauffeur-prive/charleroi/aeroport-grenoble-alpes-isere/</v>
      </c>
      <c r="M721" s="14" t="str">
        <f aca="false">IFERROR(INDEX($L:$L,MATCH(B721&amp;"|"&amp;A721,$Z:$Z,0)),"—")</f>
        <v>/chauffeur-prive/aeroport-grenoble-alpes-isere/charleroi/</v>
      </c>
      <c r="N721" s="14" t="str">
        <f aca="false">IF(LEN("Chauffeur privé "&amp;INDEX(10_Lieux!$J:$J,U721)&amp;" → "&amp;INDEX(10_Lieux!$J:$J,V721)&amp;" | 24h/24")&gt;60,"Chauffeur privé "&amp;INDEX(10_Lieux!$J:$J,U721)&amp;" → "&amp;INDEX(10_Lieux!$J:$J,V721),"Chauffeur privé "&amp;INDEX(10_Lieux!$J:$J,U721)&amp;" → "&amp;INDEX(10_Lieux!$J:$J,V721)&amp;" | 24h/24")</f>
        <v>Chauffeur privé Charleroi → Aéroport Grenoble-Alpes-Isère</v>
      </c>
      <c r="O721" s="14" t="n">
        <f aca="false">LEN(N721)</f>
        <v>57</v>
      </c>
      <c r="P721" s="14" t="str">
        <f aca="false">"Chauffeur privé "&amp;INDEX(10_Lieux!$K:$K,U721)&amp;" vers "&amp;INDEX(10_Lieux!$L:$L,V721)</f>
        <v>Chauffeur privé de Charleroi vers l'aéroport Grenoble-Alpes-Isère</v>
      </c>
      <c r="Q721" s="14" t="str">
        <f aca="false">"Chauffeur privé "&amp;INDEX(10_Lieux!$K:$K,U721)&amp;" vers "&amp;INDEX(10_Lieux!$L:$L,V721)&amp;" : env. "&amp;I721&amp;" km, "&amp;J721&amp;" de route. Devis personnalisé, standard 24h/24 et 7j/7."</f>
        <v>Chauffeur privé de Charleroi vers l'aéroport Grenoble-Alpes-Isère : env. 707 km, 7 h 30 de route. Devis personnalisé, standard 24h/24 et 7j/7.</v>
      </c>
      <c r="R721" s="14" t="n">
        <f aca="false">LEN(Q721)</f>
        <v>142</v>
      </c>
      <c r="S721" s="14" t="str">
        <f aca="false">INDEX(10_Lieux!$C:$C,U721)</f>
        <v>Belgique</v>
      </c>
      <c r="T721" s="14" t="str">
        <f aca="false">INDEX(10_Lieux!$C:$C,V721)</f>
        <v>France</v>
      </c>
      <c r="U721" s="14" t="n">
        <f aca="false">MATCH(A721,10_Lieux!$A:$A,0)</f>
        <v>96</v>
      </c>
      <c r="V721" s="14" t="n">
        <f aca="false">MATCH(B721,10_Lieux!$A:$A,0)</f>
        <v>137</v>
      </c>
      <c r="W721" s="14" t="n">
        <f aca="false">ROUND(6371*2*ASIN(SQRT(SIN(RADIANS(INDEX(10_Lieux!$F:$F,V721)-INDEX(10_Lieux!$F:$F,U721))/2)^2+COS(RADIANS(INDEX(10_Lieux!$F:$F,U721)))*COS(RADIANS(INDEX(10_Lieux!$F:$F,V721)))*SIN(RADIANS(INDEX(10_Lieux!$G:$G,V721)-INDEX(10_Lieux!$G:$G,U721))/2)^2)),1)</f>
        <v>565.2</v>
      </c>
      <c r="X721" s="14" t="n">
        <f aca="false">ROUND(I721/IF(I721&lt;p_seuil_vitesse,p_vit_lente,p_vit_rapide)*60/15,0)*15</f>
        <v>450</v>
      </c>
      <c r="Y721" s="14" t="n">
        <f aca="false">MAX(IF(INDEX(10_Lieux!$B:$B,U721)&lt;&gt;"Ville",INDEX(10_Lieux!$I:$I,U721),0),IF(INDEX(10_Lieux!$B:$B,V721)&lt;&gt;"Ville",INDEX(10_Lieux!$I:$I,V721),0))</f>
        <v>250</v>
      </c>
      <c r="Z721" s="14" t="str">
        <f aca="false">A721&amp;"|"&amp;B721</f>
        <v>Charleroi|Grenoble-Alpes-Isère</v>
      </c>
      <c r="AA721" s="14" t="str">
        <f aca="false">IF(I721&lt;p_local,"Local",IF(I721&lt;p_vv_min,"Courte distance",IF(I721&lt;p_tres_long,"Longue distance","Très longue distance")))</f>
        <v>Très longue distance</v>
      </c>
    </row>
    <row r="722" customFormat="false" ht="15" hidden="false" customHeight="true" outlineLevel="0" collapsed="false">
      <c r="A722" s="1" t="s">
        <v>833</v>
      </c>
      <c r="B722" s="1" t="s">
        <v>162</v>
      </c>
      <c r="C722" s="1" t="s">
        <v>34</v>
      </c>
      <c r="D722" s="1" t="s">
        <v>653</v>
      </c>
      <c r="E722" s="1" t="s">
        <v>872</v>
      </c>
      <c r="F722" s="14" t="s">
        <v>40</v>
      </c>
      <c r="G722" s="14" t="str">
        <f aca="false">IF(I722&lt;p_local,"Local → page infra",IF(H722&gt;=p_ph1,"Phase 1",IF(H722&gt;=p_ph2,"Phase 2","Phase 3")))</f>
        <v>Phase 3</v>
      </c>
      <c r="H722" s="14" t="n">
        <f aca="false">IF(I722&lt;p_local,0,IF(C722="Aéroport → Aéroport",p_pts_plein,IF(Y722&gt;0,IF(I722&lt;=Y722,p_pts_plein,IF(I722&lt;=p_mult2*Y722,p_pts_moyen,p_pts_r3)),IF(I722&gt;=p_vv_min,p_pts_plein,IF(I722&gt;=p_vv_moy,p_pts_moyen,p_pts_court))))+IF(INDEX(10_Lieux!$D:$D,U722)=1,p_prio1,p_prio2)+IF(INDEX(10_Lieux!$D:$D,V722)=1,p_prio1,p_prio2)+IF(K722="Oui",p_tf,0)+p_hub*((INDEX(10_Lieux!$H:$H,U722)="Hub")+(INDEX(10_Lieux!$H:$H,V722)="Hub"))+IF(OR(INDEX(10_Lieux!$H:$H,U722)="Premium",INDEX(10_Lieux!$H:$H,V722)="Premium"),p_prem,0))</f>
        <v>55</v>
      </c>
      <c r="I722" s="14" t="n">
        <f aca="false">ROUND(W722*p_facteur,0)</f>
        <v>374</v>
      </c>
      <c r="J722" s="14" t="str">
        <f aca="false">IF(X722&lt;60,X722&amp;" min",INT(X722/60)&amp;" h"&amp;IF(MOD(X722,60)=0,""," "&amp;TEXT(MOD(X722,60),"00")))</f>
        <v>4 h</v>
      </c>
      <c r="K722" s="14" t="str">
        <f aca="false">IF(S722&lt;&gt;T722,"Oui","Non")</f>
        <v>Oui</v>
      </c>
      <c r="L722" s="14" t="str">
        <f aca="false">IF(AND(INDEX(10_Lieux!$B:$B,U722)="Ville",INDEX(10_Lieux!$B:$B,V722)="Ville"),"/chauffeur-prive/"&amp;INDEX(10_Lieux!$E:$E,U722)&amp;"-"&amp;INDEX(10_Lieux!$E:$E,V722)&amp;"/","/chauffeur-prive/"&amp;INDEX(10_Lieux!$E:$E,U722)&amp;"/"&amp;INDEX(10_Lieux!$E:$E,V722)&amp;"/")</f>
        <v>/chauffeur-prive/aeroport-grenoble-alpes-isere/bale/</v>
      </c>
      <c r="M722" s="14" t="str">
        <f aca="false">IFERROR(INDEX($L:$L,MATCH(B722&amp;"|"&amp;A722,$Z:$Z,0)),"—")</f>
        <v>/chauffeur-prive/bale/aeroport-grenoble-alpes-isere/</v>
      </c>
      <c r="N722" s="14" t="str">
        <f aca="false">IF(LEN("Chauffeur privé "&amp;INDEX(10_Lieux!$J:$J,U722)&amp;" → "&amp;INDEX(10_Lieux!$J:$J,V722)&amp;" | 24h/24")&gt;60,"Chauffeur privé "&amp;INDEX(10_Lieux!$J:$J,U722)&amp;" → "&amp;INDEX(10_Lieux!$J:$J,V722),"Chauffeur privé "&amp;INDEX(10_Lieux!$J:$J,U722)&amp;" → "&amp;INDEX(10_Lieux!$J:$J,V722)&amp;" | 24h/24")</f>
        <v>Chauffeur privé Aéroport Grenoble-Alpes-Isère → Bâle</v>
      </c>
      <c r="O722" s="14" t="n">
        <f aca="false">LEN(N722)</f>
        <v>52</v>
      </c>
      <c r="P722" s="14" t="str">
        <f aca="false">"Chauffeur privé "&amp;INDEX(10_Lieux!$K:$K,U722)&amp;" vers "&amp;INDEX(10_Lieux!$L:$L,V722)</f>
        <v>Chauffeur privé de l'aéroport Grenoble-Alpes-Isère vers Bâle</v>
      </c>
      <c r="Q722" s="14" t="str">
        <f aca="false">"Chauffeur privé "&amp;INDEX(10_Lieux!$K:$K,U722)&amp;" vers "&amp;INDEX(10_Lieux!$L:$L,V722)&amp;" : env. "&amp;I722&amp;" km, "&amp;J722&amp;" de route. Devis personnalisé, standard 24h/24 et 7j/7."</f>
        <v>Chauffeur privé de l'aéroport Grenoble-Alpes-Isère vers Bâle : env. 374 km, 4 h de route. Devis personnalisé, standard 24h/24 et 7j/7.</v>
      </c>
      <c r="R722" s="14" t="n">
        <f aca="false">LEN(Q722)</f>
        <v>134</v>
      </c>
      <c r="S722" s="14" t="str">
        <f aca="false">INDEX(10_Lieux!$C:$C,U722)</f>
        <v>France</v>
      </c>
      <c r="T722" s="14" t="str">
        <f aca="false">INDEX(10_Lieux!$C:$C,V722)</f>
        <v>Suisse</v>
      </c>
      <c r="U722" s="14" t="n">
        <f aca="false">MATCH(A722,10_Lieux!$A:$A,0)</f>
        <v>137</v>
      </c>
      <c r="V722" s="14" t="n">
        <f aca="false">MATCH(B722,10_Lieux!$A:$A,0)</f>
        <v>121</v>
      </c>
      <c r="W722" s="14" t="n">
        <f aca="false">ROUND(6371*2*ASIN(SQRT(SIN(RADIANS(INDEX(10_Lieux!$F:$F,V722)-INDEX(10_Lieux!$F:$F,U722))/2)^2+COS(RADIANS(INDEX(10_Lieux!$F:$F,U722)))*COS(RADIANS(INDEX(10_Lieux!$F:$F,V722)))*SIN(RADIANS(INDEX(10_Lieux!$G:$G,V722)-INDEX(10_Lieux!$G:$G,U722))/2)^2)),1)</f>
        <v>299.4</v>
      </c>
      <c r="X722" s="14" t="n">
        <f aca="false">ROUND(I722/IF(I722&lt;p_seuil_vitesse,p_vit_lente,p_vit_rapide)*60/15,0)*15</f>
        <v>240</v>
      </c>
      <c r="Y722" s="14" t="n">
        <f aca="false">MAX(IF(INDEX(10_Lieux!$B:$B,U722)&lt;&gt;"Ville",INDEX(10_Lieux!$I:$I,U722),0),IF(INDEX(10_Lieux!$B:$B,V722)&lt;&gt;"Ville",INDEX(10_Lieux!$I:$I,V722),0))</f>
        <v>250</v>
      </c>
      <c r="Z722" s="14" t="str">
        <f aca="false">A722&amp;"|"&amp;B722</f>
        <v>Grenoble-Alpes-Isère|Bâle</v>
      </c>
      <c r="AA722" s="14" t="str">
        <f aca="false">IF(I722&lt;p_local,"Local",IF(I722&lt;p_vv_min,"Courte distance",IF(I722&lt;p_tres_long,"Longue distance","Très longue distance")))</f>
        <v>Longue distance</v>
      </c>
    </row>
    <row r="723" customFormat="false" ht="15" hidden="false" customHeight="true" outlineLevel="0" collapsed="false">
      <c r="A723" s="1" t="s">
        <v>162</v>
      </c>
      <c r="B723" s="1" t="s">
        <v>833</v>
      </c>
      <c r="C723" s="1" t="s">
        <v>35</v>
      </c>
      <c r="D723" s="1" t="s">
        <v>653</v>
      </c>
      <c r="E723" s="1" t="s">
        <v>873</v>
      </c>
      <c r="F723" s="14" t="s">
        <v>40</v>
      </c>
      <c r="G723" s="14" t="str">
        <f aca="false">IF(I723&lt;p_local,"Local → page infra",IF(H723&gt;=p_ph1,"Phase 1",IF(H723&gt;=p_ph2,"Phase 2","Phase 3")))</f>
        <v>Phase 3</v>
      </c>
      <c r="H723" s="14" t="n">
        <f aca="false">IF(I723&lt;p_local,0,IF(C723="Aéroport → Aéroport",p_pts_plein,IF(Y723&gt;0,IF(I723&lt;=Y723,p_pts_plein,IF(I723&lt;=p_mult2*Y723,p_pts_moyen,p_pts_r3)),IF(I723&gt;=p_vv_min,p_pts_plein,IF(I723&gt;=p_vv_moy,p_pts_moyen,p_pts_court))))+IF(INDEX(10_Lieux!$D:$D,U723)=1,p_prio1,p_prio2)+IF(INDEX(10_Lieux!$D:$D,V723)=1,p_prio1,p_prio2)+IF(K723="Oui",p_tf,0)+p_hub*((INDEX(10_Lieux!$H:$H,U723)="Hub")+(INDEX(10_Lieux!$H:$H,V723)="Hub"))+IF(OR(INDEX(10_Lieux!$H:$H,U723)="Premium",INDEX(10_Lieux!$H:$H,V723)="Premium"),p_prem,0))</f>
        <v>55</v>
      </c>
      <c r="I723" s="14" t="n">
        <f aca="false">ROUND(W723*p_facteur,0)</f>
        <v>374</v>
      </c>
      <c r="J723" s="14" t="str">
        <f aca="false">IF(X723&lt;60,X723&amp;" min",INT(X723/60)&amp;" h"&amp;IF(MOD(X723,60)=0,""," "&amp;TEXT(MOD(X723,60),"00")))</f>
        <v>4 h</v>
      </c>
      <c r="K723" s="14" t="str">
        <f aca="false">IF(S723&lt;&gt;T723,"Oui","Non")</f>
        <v>Oui</v>
      </c>
      <c r="L723" s="14" t="str">
        <f aca="false">IF(AND(INDEX(10_Lieux!$B:$B,U723)="Ville",INDEX(10_Lieux!$B:$B,V723)="Ville"),"/chauffeur-prive/"&amp;INDEX(10_Lieux!$E:$E,U723)&amp;"-"&amp;INDEX(10_Lieux!$E:$E,V723)&amp;"/","/chauffeur-prive/"&amp;INDEX(10_Lieux!$E:$E,U723)&amp;"/"&amp;INDEX(10_Lieux!$E:$E,V723)&amp;"/")</f>
        <v>/chauffeur-prive/bale/aeroport-grenoble-alpes-isere/</v>
      </c>
      <c r="M723" s="14" t="str">
        <f aca="false">IFERROR(INDEX($L:$L,MATCH(B723&amp;"|"&amp;A723,$Z:$Z,0)),"—")</f>
        <v>/chauffeur-prive/aeroport-grenoble-alpes-isere/bale/</v>
      </c>
      <c r="N723" s="14" t="str">
        <f aca="false">IF(LEN("Chauffeur privé "&amp;INDEX(10_Lieux!$J:$J,U723)&amp;" → "&amp;INDEX(10_Lieux!$J:$J,V723)&amp;" | 24h/24")&gt;60,"Chauffeur privé "&amp;INDEX(10_Lieux!$J:$J,U723)&amp;" → "&amp;INDEX(10_Lieux!$J:$J,V723),"Chauffeur privé "&amp;INDEX(10_Lieux!$J:$J,U723)&amp;" → "&amp;INDEX(10_Lieux!$J:$J,V723)&amp;" | 24h/24")</f>
        <v>Chauffeur privé Bâle → Aéroport Grenoble-Alpes-Isère</v>
      </c>
      <c r="O723" s="14" t="n">
        <f aca="false">LEN(N723)</f>
        <v>52</v>
      </c>
      <c r="P723" s="14" t="str">
        <f aca="false">"Chauffeur privé "&amp;INDEX(10_Lieux!$K:$K,U723)&amp;" vers "&amp;INDEX(10_Lieux!$L:$L,V723)</f>
        <v>Chauffeur privé de Bâle vers l'aéroport Grenoble-Alpes-Isère</v>
      </c>
      <c r="Q723" s="14" t="str">
        <f aca="false">"Chauffeur privé "&amp;INDEX(10_Lieux!$K:$K,U723)&amp;" vers "&amp;INDEX(10_Lieux!$L:$L,V723)&amp;" : env. "&amp;I723&amp;" km, "&amp;J723&amp;" de route. Devis personnalisé, standard 24h/24 et 7j/7."</f>
        <v>Chauffeur privé de Bâle vers l'aéroport Grenoble-Alpes-Isère : env. 374 km, 4 h de route. Devis personnalisé, standard 24h/24 et 7j/7.</v>
      </c>
      <c r="R723" s="14" t="n">
        <f aca="false">LEN(Q723)</f>
        <v>134</v>
      </c>
      <c r="S723" s="14" t="str">
        <f aca="false">INDEX(10_Lieux!$C:$C,U723)</f>
        <v>Suisse</v>
      </c>
      <c r="T723" s="14" t="str">
        <f aca="false">INDEX(10_Lieux!$C:$C,V723)</f>
        <v>France</v>
      </c>
      <c r="U723" s="14" t="n">
        <f aca="false">MATCH(A723,10_Lieux!$A:$A,0)</f>
        <v>121</v>
      </c>
      <c r="V723" s="14" t="n">
        <f aca="false">MATCH(B723,10_Lieux!$A:$A,0)</f>
        <v>137</v>
      </c>
      <c r="W723" s="14" t="n">
        <f aca="false">ROUND(6371*2*ASIN(SQRT(SIN(RADIANS(INDEX(10_Lieux!$F:$F,V723)-INDEX(10_Lieux!$F:$F,U723))/2)^2+COS(RADIANS(INDEX(10_Lieux!$F:$F,U723)))*COS(RADIANS(INDEX(10_Lieux!$F:$F,V723)))*SIN(RADIANS(INDEX(10_Lieux!$G:$G,V723)-INDEX(10_Lieux!$G:$G,U723))/2)^2)),1)</f>
        <v>299.4</v>
      </c>
      <c r="X723" s="14" t="n">
        <f aca="false">ROUND(I723/IF(I723&lt;p_seuil_vitesse,p_vit_lente,p_vit_rapide)*60/15,0)*15</f>
        <v>240</v>
      </c>
      <c r="Y723" s="14" t="n">
        <f aca="false">MAX(IF(INDEX(10_Lieux!$B:$B,U723)&lt;&gt;"Ville",INDEX(10_Lieux!$I:$I,U723),0),IF(INDEX(10_Lieux!$B:$B,V723)&lt;&gt;"Ville",INDEX(10_Lieux!$I:$I,V723),0))</f>
        <v>250</v>
      </c>
      <c r="Z723" s="14" t="str">
        <f aca="false">A723&amp;"|"&amp;B723</f>
        <v>Bâle|Grenoble-Alpes-Isère</v>
      </c>
      <c r="AA723" s="14" t="str">
        <f aca="false">IF(I723&lt;p_local,"Local",IF(I723&lt;p_vv_min,"Courte distance",IF(I723&lt;p_tres_long,"Longue distance","Très longue distance")))</f>
        <v>Longue distance</v>
      </c>
    </row>
    <row r="724" customFormat="false" ht="15" hidden="false" customHeight="true" outlineLevel="0" collapsed="false">
      <c r="A724" s="1" t="s">
        <v>833</v>
      </c>
      <c r="B724" s="1" t="s">
        <v>164</v>
      </c>
      <c r="C724" s="1" t="s">
        <v>34</v>
      </c>
      <c r="D724" s="1" t="s">
        <v>653</v>
      </c>
      <c r="E724" s="1" t="s">
        <v>874</v>
      </c>
      <c r="F724" s="14" t="s">
        <v>40</v>
      </c>
      <c r="G724" s="14" t="str">
        <f aca="false">IF(I724&lt;p_local,"Local → page infra",IF(H724&gt;=p_ph1,"Phase 1",IF(H724&gt;=p_ph2,"Phase 2","Phase 3")))</f>
        <v>Phase 2</v>
      </c>
      <c r="H724" s="14" t="n">
        <f aca="false">IF(I724&lt;p_local,0,IF(C724="Aéroport → Aéroport",p_pts_plein,IF(Y724&gt;0,IF(I724&lt;=Y724,p_pts_plein,IF(I724&lt;=p_mult2*Y724,p_pts_moyen,p_pts_r3)),IF(I724&gt;=p_vv_min,p_pts_plein,IF(I724&gt;=p_vv_moy,p_pts_moyen,p_pts_court))))+IF(INDEX(10_Lieux!$D:$D,U724)=1,p_prio1,p_prio2)+IF(INDEX(10_Lieux!$D:$D,V724)=1,p_prio1,p_prio2)+IF(K724="Oui",p_tf,0)+p_hub*((INDEX(10_Lieux!$H:$H,U724)="Hub")+(INDEX(10_Lieux!$H:$H,V724)="Hub"))+IF(OR(INDEX(10_Lieux!$H:$H,U724)="Premium",INDEX(10_Lieux!$H:$H,V724)="Premium"),p_prem,0))</f>
        <v>65</v>
      </c>
      <c r="I724" s="14" t="n">
        <f aca="false">ROUND(W724*p_facteur,0)</f>
        <v>416</v>
      </c>
      <c r="J724" s="14" t="str">
        <f aca="false">IF(X724&lt;60,X724&amp;" min",INT(X724/60)&amp;" h"&amp;IF(MOD(X724,60)=0,""," "&amp;TEXT(MOD(X724,60),"00")))</f>
        <v>4 h 30</v>
      </c>
      <c r="K724" s="14" t="str">
        <f aca="false">IF(S724&lt;&gt;T724,"Oui","Non")</f>
        <v>Oui</v>
      </c>
      <c r="L724" s="14" t="str">
        <f aca="false">IF(AND(INDEX(10_Lieux!$B:$B,U724)="Ville",INDEX(10_Lieux!$B:$B,V724)="Ville"),"/chauffeur-prive/"&amp;INDEX(10_Lieux!$E:$E,U724)&amp;"-"&amp;INDEX(10_Lieux!$E:$E,V724)&amp;"/","/chauffeur-prive/"&amp;INDEX(10_Lieux!$E:$E,U724)&amp;"/"&amp;INDEX(10_Lieux!$E:$E,V724)&amp;"/")</f>
        <v>/chauffeur-prive/aeroport-grenoble-alpes-isere/zurich/</v>
      </c>
      <c r="M724" s="14" t="str">
        <f aca="false">IFERROR(INDEX($L:$L,MATCH(B724&amp;"|"&amp;A724,$Z:$Z,0)),"—")</f>
        <v>/chauffeur-prive/zurich/aeroport-grenoble-alpes-isere/</v>
      </c>
      <c r="N724" s="14" t="str">
        <f aca="false">IF(LEN("Chauffeur privé "&amp;INDEX(10_Lieux!$J:$J,U724)&amp;" → "&amp;INDEX(10_Lieux!$J:$J,V724)&amp;" | 24h/24")&gt;60,"Chauffeur privé "&amp;INDEX(10_Lieux!$J:$J,U724)&amp;" → "&amp;INDEX(10_Lieux!$J:$J,V724),"Chauffeur privé "&amp;INDEX(10_Lieux!$J:$J,U724)&amp;" → "&amp;INDEX(10_Lieux!$J:$J,V724)&amp;" | 24h/24")</f>
        <v>Chauffeur privé Aéroport Grenoble-Alpes-Isère → Zurich</v>
      </c>
      <c r="O724" s="14" t="n">
        <f aca="false">LEN(N724)</f>
        <v>54</v>
      </c>
      <c r="P724" s="14" t="str">
        <f aca="false">"Chauffeur privé "&amp;INDEX(10_Lieux!$K:$K,U724)&amp;" vers "&amp;INDEX(10_Lieux!$L:$L,V724)</f>
        <v>Chauffeur privé de l'aéroport Grenoble-Alpes-Isère vers Zurich</v>
      </c>
      <c r="Q724" s="14" t="str">
        <f aca="false">"Chauffeur privé "&amp;INDEX(10_Lieux!$K:$K,U724)&amp;" vers "&amp;INDEX(10_Lieux!$L:$L,V724)&amp;" : env. "&amp;I724&amp;" km, "&amp;J724&amp;" de route. Devis personnalisé, standard 24h/24 et 7j/7."</f>
        <v>Chauffeur privé de l'aéroport Grenoble-Alpes-Isère vers Zurich : env. 416 km, 4 h 30 de route. Devis personnalisé, standard 24h/24 et 7j/7.</v>
      </c>
      <c r="R724" s="14" t="n">
        <f aca="false">LEN(Q724)</f>
        <v>139</v>
      </c>
      <c r="S724" s="14" t="str">
        <f aca="false">INDEX(10_Lieux!$C:$C,U724)</f>
        <v>France</v>
      </c>
      <c r="T724" s="14" t="str">
        <f aca="false">INDEX(10_Lieux!$C:$C,V724)</f>
        <v>Suisse</v>
      </c>
      <c r="U724" s="14" t="n">
        <f aca="false">MATCH(A724,10_Lieux!$A:$A,0)</f>
        <v>137</v>
      </c>
      <c r="V724" s="14" t="n">
        <f aca="false">MATCH(B724,10_Lieux!$A:$A,0)</f>
        <v>122</v>
      </c>
      <c r="W724" s="14" t="n">
        <f aca="false">ROUND(6371*2*ASIN(SQRT(SIN(RADIANS(INDEX(10_Lieux!$F:$F,V724)-INDEX(10_Lieux!$F:$F,U724))/2)^2+COS(RADIANS(INDEX(10_Lieux!$F:$F,U724)))*COS(RADIANS(INDEX(10_Lieux!$F:$F,V724)))*SIN(RADIANS(INDEX(10_Lieux!$G:$G,V724)-INDEX(10_Lieux!$G:$G,U724))/2)^2)),1)</f>
        <v>332.9</v>
      </c>
      <c r="X724" s="14" t="n">
        <f aca="false">ROUND(I724/IF(I724&lt;p_seuil_vitesse,p_vit_lente,p_vit_rapide)*60/15,0)*15</f>
        <v>270</v>
      </c>
      <c r="Y724" s="14" t="n">
        <f aca="false">MAX(IF(INDEX(10_Lieux!$B:$B,U724)&lt;&gt;"Ville",INDEX(10_Lieux!$I:$I,U724),0),IF(INDEX(10_Lieux!$B:$B,V724)&lt;&gt;"Ville",INDEX(10_Lieux!$I:$I,V724),0))</f>
        <v>250</v>
      </c>
      <c r="Z724" s="14" t="str">
        <f aca="false">A724&amp;"|"&amp;B724</f>
        <v>Grenoble-Alpes-Isère|Zurich</v>
      </c>
      <c r="AA724" s="14" t="str">
        <f aca="false">IF(I724&lt;p_local,"Local",IF(I724&lt;p_vv_min,"Courte distance",IF(I724&lt;p_tres_long,"Longue distance","Très longue distance")))</f>
        <v>Longue distance</v>
      </c>
    </row>
    <row r="725" customFormat="false" ht="15" hidden="false" customHeight="true" outlineLevel="0" collapsed="false">
      <c r="A725" s="1" t="s">
        <v>164</v>
      </c>
      <c r="B725" s="1" t="s">
        <v>833</v>
      </c>
      <c r="C725" s="1" t="s">
        <v>35</v>
      </c>
      <c r="D725" s="1" t="s">
        <v>653</v>
      </c>
      <c r="E725" s="1" t="s">
        <v>875</v>
      </c>
      <c r="F725" s="14" t="s">
        <v>40</v>
      </c>
      <c r="G725" s="14" t="str">
        <f aca="false">IF(I725&lt;p_local,"Local → page infra",IF(H725&gt;=p_ph1,"Phase 1",IF(H725&gt;=p_ph2,"Phase 2","Phase 3")))</f>
        <v>Phase 2</v>
      </c>
      <c r="H725" s="14" t="n">
        <f aca="false">IF(I725&lt;p_local,0,IF(C725="Aéroport → Aéroport",p_pts_plein,IF(Y725&gt;0,IF(I725&lt;=Y725,p_pts_plein,IF(I725&lt;=p_mult2*Y725,p_pts_moyen,p_pts_r3)),IF(I725&gt;=p_vv_min,p_pts_plein,IF(I725&gt;=p_vv_moy,p_pts_moyen,p_pts_court))))+IF(INDEX(10_Lieux!$D:$D,U725)=1,p_prio1,p_prio2)+IF(INDEX(10_Lieux!$D:$D,V725)=1,p_prio1,p_prio2)+IF(K725="Oui",p_tf,0)+p_hub*((INDEX(10_Lieux!$H:$H,U725)="Hub")+(INDEX(10_Lieux!$H:$H,V725)="Hub"))+IF(OR(INDEX(10_Lieux!$H:$H,U725)="Premium",INDEX(10_Lieux!$H:$H,V725)="Premium"),p_prem,0))</f>
        <v>65</v>
      </c>
      <c r="I725" s="14" t="n">
        <f aca="false">ROUND(W725*p_facteur,0)</f>
        <v>416</v>
      </c>
      <c r="J725" s="14" t="str">
        <f aca="false">IF(X725&lt;60,X725&amp;" min",INT(X725/60)&amp;" h"&amp;IF(MOD(X725,60)=0,""," "&amp;TEXT(MOD(X725,60),"00")))</f>
        <v>4 h 30</v>
      </c>
      <c r="K725" s="14" t="str">
        <f aca="false">IF(S725&lt;&gt;T725,"Oui","Non")</f>
        <v>Oui</v>
      </c>
      <c r="L725" s="14" t="str">
        <f aca="false">IF(AND(INDEX(10_Lieux!$B:$B,U725)="Ville",INDEX(10_Lieux!$B:$B,V725)="Ville"),"/chauffeur-prive/"&amp;INDEX(10_Lieux!$E:$E,U725)&amp;"-"&amp;INDEX(10_Lieux!$E:$E,V725)&amp;"/","/chauffeur-prive/"&amp;INDEX(10_Lieux!$E:$E,U725)&amp;"/"&amp;INDEX(10_Lieux!$E:$E,V725)&amp;"/")</f>
        <v>/chauffeur-prive/zurich/aeroport-grenoble-alpes-isere/</v>
      </c>
      <c r="M725" s="14" t="str">
        <f aca="false">IFERROR(INDEX($L:$L,MATCH(B725&amp;"|"&amp;A725,$Z:$Z,0)),"—")</f>
        <v>/chauffeur-prive/aeroport-grenoble-alpes-isere/zurich/</v>
      </c>
      <c r="N725" s="14" t="str">
        <f aca="false">IF(LEN("Chauffeur privé "&amp;INDEX(10_Lieux!$J:$J,U725)&amp;" → "&amp;INDEX(10_Lieux!$J:$J,V725)&amp;" | 24h/24")&gt;60,"Chauffeur privé "&amp;INDEX(10_Lieux!$J:$J,U725)&amp;" → "&amp;INDEX(10_Lieux!$J:$J,V725),"Chauffeur privé "&amp;INDEX(10_Lieux!$J:$J,U725)&amp;" → "&amp;INDEX(10_Lieux!$J:$J,V725)&amp;" | 24h/24")</f>
        <v>Chauffeur privé Zurich → Aéroport Grenoble-Alpes-Isère</v>
      </c>
      <c r="O725" s="14" t="n">
        <f aca="false">LEN(N725)</f>
        <v>54</v>
      </c>
      <c r="P725" s="14" t="str">
        <f aca="false">"Chauffeur privé "&amp;INDEX(10_Lieux!$K:$K,U725)&amp;" vers "&amp;INDEX(10_Lieux!$L:$L,V725)</f>
        <v>Chauffeur privé de Zurich vers l'aéroport Grenoble-Alpes-Isère</v>
      </c>
      <c r="Q725" s="14" t="str">
        <f aca="false">"Chauffeur privé "&amp;INDEX(10_Lieux!$K:$K,U725)&amp;" vers "&amp;INDEX(10_Lieux!$L:$L,V725)&amp;" : env. "&amp;I725&amp;" km, "&amp;J725&amp;" de route. Devis personnalisé, standard 24h/24 et 7j/7."</f>
        <v>Chauffeur privé de Zurich vers l'aéroport Grenoble-Alpes-Isère : env. 416 km, 4 h 30 de route. Devis personnalisé, standard 24h/24 et 7j/7.</v>
      </c>
      <c r="R725" s="14" t="n">
        <f aca="false">LEN(Q725)</f>
        <v>139</v>
      </c>
      <c r="S725" s="14" t="str">
        <f aca="false">INDEX(10_Lieux!$C:$C,U725)</f>
        <v>Suisse</v>
      </c>
      <c r="T725" s="14" t="str">
        <f aca="false">INDEX(10_Lieux!$C:$C,V725)</f>
        <v>France</v>
      </c>
      <c r="U725" s="14" t="n">
        <f aca="false">MATCH(A725,10_Lieux!$A:$A,0)</f>
        <v>122</v>
      </c>
      <c r="V725" s="14" t="n">
        <f aca="false">MATCH(B725,10_Lieux!$A:$A,0)</f>
        <v>137</v>
      </c>
      <c r="W725" s="14" t="n">
        <f aca="false">ROUND(6371*2*ASIN(SQRT(SIN(RADIANS(INDEX(10_Lieux!$F:$F,V725)-INDEX(10_Lieux!$F:$F,U725))/2)^2+COS(RADIANS(INDEX(10_Lieux!$F:$F,U725)))*COS(RADIANS(INDEX(10_Lieux!$F:$F,V725)))*SIN(RADIANS(INDEX(10_Lieux!$G:$G,V725)-INDEX(10_Lieux!$G:$G,U725))/2)^2)),1)</f>
        <v>332.9</v>
      </c>
      <c r="X725" s="14" t="n">
        <f aca="false">ROUND(I725/IF(I725&lt;p_seuil_vitesse,p_vit_lente,p_vit_rapide)*60/15,0)*15</f>
        <v>270</v>
      </c>
      <c r="Y725" s="14" t="n">
        <f aca="false">MAX(IF(INDEX(10_Lieux!$B:$B,U725)&lt;&gt;"Ville",INDEX(10_Lieux!$I:$I,U725),0),IF(INDEX(10_Lieux!$B:$B,V725)&lt;&gt;"Ville",INDEX(10_Lieux!$I:$I,V725),0))</f>
        <v>250</v>
      </c>
      <c r="Z725" s="14" t="str">
        <f aca="false">A725&amp;"|"&amp;B725</f>
        <v>Zurich|Grenoble-Alpes-Isère</v>
      </c>
      <c r="AA725" s="14" t="str">
        <f aca="false">IF(I725&lt;p_local,"Local",IF(I725&lt;p_vv_min,"Courte distance",IF(I725&lt;p_tres_long,"Longue distance","Très longue distance")))</f>
        <v>Longue distance</v>
      </c>
    </row>
    <row r="726" customFormat="false" ht="15" hidden="false" customHeight="true" outlineLevel="0" collapsed="false">
      <c r="A726" s="1" t="s">
        <v>833</v>
      </c>
      <c r="B726" s="1" t="s">
        <v>166</v>
      </c>
      <c r="C726" s="1" t="s">
        <v>34</v>
      </c>
      <c r="D726" s="1" t="s">
        <v>653</v>
      </c>
      <c r="E726" s="1" t="s">
        <v>876</v>
      </c>
      <c r="F726" s="14" t="s">
        <v>40</v>
      </c>
      <c r="G726" s="14" t="str">
        <f aca="false">IF(I726&lt;p_local,"Local → page infra",IF(H726&gt;=p_ph1,"Phase 1",IF(H726&gt;=p_ph2,"Phase 2","Phase 3")))</f>
        <v>Phase 3</v>
      </c>
      <c r="H726" s="14" t="n">
        <f aca="false">IF(I726&lt;p_local,0,IF(C726="Aéroport → Aéroport",p_pts_plein,IF(Y726&gt;0,IF(I726&lt;=Y726,p_pts_plein,IF(I726&lt;=p_mult2*Y726,p_pts_moyen,p_pts_r3)),IF(I726&gt;=p_vv_min,p_pts_plein,IF(I726&gt;=p_vv_moy,p_pts_moyen,p_pts_court))))+IF(INDEX(10_Lieux!$D:$D,U726)=1,p_prio1,p_prio2)+IF(INDEX(10_Lieux!$D:$D,V726)=1,p_prio1,p_prio2)+IF(K726="Oui",p_tf,0)+p_hub*((INDEX(10_Lieux!$H:$H,U726)="Hub")+(INDEX(10_Lieux!$H:$H,V726)="Hub"))+IF(OR(INDEX(10_Lieux!$H:$H,U726)="Premium",INDEX(10_Lieux!$H:$H,V726)="Premium"),p_prem,0))</f>
        <v>55</v>
      </c>
      <c r="I726" s="14" t="n">
        <f aca="false">ROUND(W726*p_facteur,0)</f>
        <v>300</v>
      </c>
      <c r="J726" s="14" t="str">
        <f aca="false">IF(X726&lt;60,X726&amp;" min",INT(X726/60)&amp;" h"&amp;IF(MOD(X726,60)=0,""," "&amp;TEXT(MOD(X726,60),"00")))</f>
        <v>3 h 15</v>
      </c>
      <c r="K726" s="14" t="str">
        <f aca="false">IF(S726&lt;&gt;T726,"Oui","Non")</f>
        <v>Oui</v>
      </c>
      <c r="L726" s="14" t="str">
        <f aca="false">IF(AND(INDEX(10_Lieux!$B:$B,U726)="Ville",INDEX(10_Lieux!$B:$B,V726)="Ville"),"/chauffeur-prive/"&amp;INDEX(10_Lieux!$E:$E,U726)&amp;"-"&amp;INDEX(10_Lieux!$E:$E,V726)&amp;"/","/chauffeur-prive/"&amp;INDEX(10_Lieux!$E:$E,U726)&amp;"/"&amp;INDEX(10_Lieux!$E:$E,V726)&amp;"/")</f>
        <v>/chauffeur-prive/aeroport-grenoble-alpes-isere/berne/</v>
      </c>
      <c r="M726" s="14" t="str">
        <f aca="false">IFERROR(INDEX($L:$L,MATCH(B726&amp;"|"&amp;A726,$Z:$Z,0)),"—")</f>
        <v>/chauffeur-prive/berne/aeroport-grenoble-alpes-isere/</v>
      </c>
      <c r="N726" s="14" t="str">
        <f aca="false">IF(LEN("Chauffeur privé "&amp;INDEX(10_Lieux!$J:$J,U726)&amp;" → "&amp;INDEX(10_Lieux!$J:$J,V726)&amp;" | 24h/24")&gt;60,"Chauffeur privé "&amp;INDEX(10_Lieux!$J:$J,U726)&amp;" → "&amp;INDEX(10_Lieux!$J:$J,V726),"Chauffeur privé "&amp;INDEX(10_Lieux!$J:$J,U726)&amp;" → "&amp;INDEX(10_Lieux!$J:$J,V726)&amp;" | 24h/24")</f>
        <v>Chauffeur privé Aéroport Grenoble-Alpes-Isère → Berne</v>
      </c>
      <c r="O726" s="14" t="n">
        <f aca="false">LEN(N726)</f>
        <v>53</v>
      </c>
      <c r="P726" s="14" t="str">
        <f aca="false">"Chauffeur privé "&amp;INDEX(10_Lieux!$K:$K,U726)&amp;" vers "&amp;INDEX(10_Lieux!$L:$L,V726)</f>
        <v>Chauffeur privé de l'aéroport Grenoble-Alpes-Isère vers Berne</v>
      </c>
      <c r="Q726" s="14" t="str">
        <f aca="false">"Chauffeur privé "&amp;INDEX(10_Lieux!$K:$K,U726)&amp;" vers "&amp;INDEX(10_Lieux!$L:$L,V726)&amp;" : env. "&amp;I726&amp;" km, "&amp;J726&amp;" de route. Devis personnalisé, standard 24h/24 et 7j/7."</f>
        <v>Chauffeur privé de l'aéroport Grenoble-Alpes-Isère vers Berne : env. 300 km, 3 h 15 de route. Devis personnalisé, standard 24h/24 et 7j/7.</v>
      </c>
      <c r="R726" s="14" t="n">
        <f aca="false">LEN(Q726)</f>
        <v>138</v>
      </c>
      <c r="S726" s="14" t="str">
        <f aca="false">INDEX(10_Lieux!$C:$C,U726)</f>
        <v>France</v>
      </c>
      <c r="T726" s="14" t="str">
        <f aca="false">INDEX(10_Lieux!$C:$C,V726)</f>
        <v>Suisse</v>
      </c>
      <c r="U726" s="14" t="n">
        <f aca="false">MATCH(A726,10_Lieux!$A:$A,0)</f>
        <v>137</v>
      </c>
      <c r="V726" s="14" t="n">
        <f aca="false">MATCH(B726,10_Lieux!$A:$A,0)</f>
        <v>123</v>
      </c>
      <c r="W726" s="14" t="n">
        <f aca="false">ROUND(6371*2*ASIN(SQRT(SIN(RADIANS(INDEX(10_Lieux!$F:$F,V726)-INDEX(10_Lieux!$F:$F,U726))/2)^2+COS(RADIANS(INDEX(10_Lieux!$F:$F,U726)))*COS(RADIANS(INDEX(10_Lieux!$F:$F,V726)))*SIN(RADIANS(INDEX(10_Lieux!$G:$G,V726)-INDEX(10_Lieux!$G:$G,U726))/2)^2)),1)</f>
        <v>240.1</v>
      </c>
      <c r="X726" s="14" t="n">
        <f aca="false">ROUND(I726/IF(I726&lt;p_seuil_vitesse,p_vit_lente,p_vit_rapide)*60/15,0)*15</f>
        <v>195</v>
      </c>
      <c r="Y726" s="14" t="n">
        <f aca="false">MAX(IF(INDEX(10_Lieux!$B:$B,U726)&lt;&gt;"Ville",INDEX(10_Lieux!$I:$I,U726),0),IF(INDEX(10_Lieux!$B:$B,V726)&lt;&gt;"Ville",INDEX(10_Lieux!$I:$I,V726),0))</f>
        <v>250</v>
      </c>
      <c r="Z726" s="14" t="str">
        <f aca="false">A726&amp;"|"&amp;B726</f>
        <v>Grenoble-Alpes-Isère|Berne</v>
      </c>
      <c r="AA726" s="14" t="str">
        <f aca="false">IF(I726&lt;p_local,"Local",IF(I726&lt;p_vv_min,"Courte distance",IF(I726&lt;p_tres_long,"Longue distance","Très longue distance")))</f>
        <v>Longue distance</v>
      </c>
    </row>
    <row r="727" customFormat="false" ht="15" hidden="false" customHeight="true" outlineLevel="0" collapsed="false">
      <c r="A727" s="1" t="s">
        <v>166</v>
      </c>
      <c r="B727" s="1" t="s">
        <v>833</v>
      </c>
      <c r="C727" s="1" t="s">
        <v>35</v>
      </c>
      <c r="D727" s="1" t="s">
        <v>653</v>
      </c>
      <c r="E727" s="1" t="s">
        <v>877</v>
      </c>
      <c r="F727" s="14" t="s">
        <v>40</v>
      </c>
      <c r="G727" s="14" t="str">
        <f aca="false">IF(I727&lt;p_local,"Local → page infra",IF(H727&gt;=p_ph1,"Phase 1",IF(H727&gt;=p_ph2,"Phase 2","Phase 3")))</f>
        <v>Phase 3</v>
      </c>
      <c r="H727" s="14" t="n">
        <f aca="false">IF(I727&lt;p_local,0,IF(C727="Aéroport → Aéroport",p_pts_plein,IF(Y727&gt;0,IF(I727&lt;=Y727,p_pts_plein,IF(I727&lt;=p_mult2*Y727,p_pts_moyen,p_pts_r3)),IF(I727&gt;=p_vv_min,p_pts_plein,IF(I727&gt;=p_vv_moy,p_pts_moyen,p_pts_court))))+IF(INDEX(10_Lieux!$D:$D,U727)=1,p_prio1,p_prio2)+IF(INDEX(10_Lieux!$D:$D,V727)=1,p_prio1,p_prio2)+IF(K727="Oui",p_tf,0)+p_hub*((INDEX(10_Lieux!$H:$H,U727)="Hub")+(INDEX(10_Lieux!$H:$H,V727)="Hub"))+IF(OR(INDEX(10_Lieux!$H:$H,U727)="Premium",INDEX(10_Lieux!$H:$H,V727)="Premium"),p_prem,0))</f>
        <v>55</v>
      </c>
      <c r="I727" s="14" t="n">
        <f aca="false">ROUND(W727*p_facteur,0)</f>
        <v>300</v>
      </c>
      <c r="J727" s="14" t="str">
        <f aca="false">IF(X727&lt;60,X727&amp;" min",INT(X727/60)&amp;" h"&amp;IF(MOD(X727,60)=0,""," "&amp;TEXT(MOD(X727,60),"00")))</f>
        <v>3 h 15</v>
      </c>
      <c r="K727" s="14" t="str">
        <f aca="false">IF(S727&lt;&gt;T727,"Oui","Non")</f>
        <v>Oui</v>
      </c>
      <c r="L727" s="14" t="str">
        <f aca="false">IF(AND(INDEX(10_Lieux!$B:$B,U727)="Ville",INDEX(10_Lieux!$B:$B,V727)="Ville"),"/chauffeur-prive/"&amp;INDEX(10_Lieux!$E:$E,U727)&amp;"-"&amp;INDEX(10_Lieux!$E:$E,V727)&amp;"/","/chauffeur-prive/"&amp;INDEX(10_Lieux!$E:$E,U727)&amp;"/"&amp;INDEX(10_Lieux!$E:$E,V727)&amp;"/")</f>
        <v>/chauffeur-prive/berne/aeroport-grenoble-alpes-isere/</v>
      </c>
      <c r="M727" s="14" t="str">
        <f aca="false">IFERROR(INDEX($L:$L,MATCH(B727&amp;"|"&amp;A727,$Z:$Z,0)),"—")</f>
        <v>/chauffeur-prive/aeroport-grenoble-alpes-isere/berne/</v>
      </c>
      <c r="N727" s="14" t="str">
        <f aca="false">IF(LEN("Chauffeur privé "&amp;INDEX(10_Lieux!$J:$J,U727)&amp;" → "&amp;INDEX(10_Lieux!$J:$J,V727)&amp;" | 24h/24")&gt;60,"Chauffeur privé "&amp;INDEX(10_Lieux!$J:$J,U727)&amp;" → "&amp;INDEX(10_Lieux!$J:$J,V727),"Chauffeur privé "&amp;INDEX(10_Lieux!$J:$J,U727)&amp;" → "&amp;INDEX(10_Lieux!$J:$J,V727)&amp;" | 24h/24")</f>
        <v>Chauffeur privé Berne → Aéroport Grenoble-Alpes-Isère</v>
      </c>
      <c r="O727" s="14" t="n">
        <f aca="false">LEN(N727)</f>
        <v>53</v>
      </c>
      <c r="P727" s="14" t="str">
        <f aca="false">"Chauffeur privé "&amp;INDEX(10_Lieux!$K:$K,U727)&amp;" vers "&amp;INDEX(10_Lieux!$L:$L,V727)</f>
        <v>Chauffeur privé de Berne vers l'aéroport Grenoble-Alpes-Isère</v>
      </c>
      <c r="Q727" s="14" t="str">
        <f aca="false">"Chauffeur privé "&amp;INDEX(10_Lieux!$K:$K,U727)&amp;" vers "&amp;INDEX(10_Lieux!$L:$L,V727)&amp;" : env. "&amp;I727&amp;" km, "&amp;J727&amp;" de route. Devis personnalisé, standard 24h/24 et 7j/7."</f>
        <v>Chauffeur privé de Berne vers l'aéroport Grenoble-Alpes-Isère : env. 300 km, 3 h 15 de route. Devis personnalisé, standard 24h/24 et 7j/7.</v>
      </c>
      <c r="R727" s="14" t="n">
        <f aca="false">LEN(Q727)</f>
        <v>138</v>
      </c>
      <c r="S727" s="14" t="str">
        <f aca="false">INDEX(10_Lieux!$C:$C,U727)</f>
        <v>Suisse</v>
      </c>
      <c r="T727" s="14" t="str">
        <f aca="false">INDEX(10_Lieux!$C:$C,V727)</f>
        <v>France</v>
      </c>
      <c r="U727" s="14" t="n">
        <f aca="false">MATCH(A727,10_Lieux!$A:$A,0)</f>
        <v>123</v>
      </c>
      <c r="V727" s="14" t="n">
        <f aca="false">MATCH(B727,10_Lieux!$A:$A,0)</f>
        <v>137</v>
      </c>
      <c r="W727" s="14" t="n">
        <f aca="false">ROUND(6371*2*ASIN(SQRT(SIN(RADIANS(INDEX(10_Lieux!$F:$F,V727)-INDEX(10_Lieux!$F:$F,U727))/2)^2+COS(RADIANS(INDEX(10_Lieux!$F:$F,U727)))*COS(RADIANS(INDEX(10_Lieux!$F:$F,V727)))*SIN(RADIANS(INDEX(10_Lieux!$G:$G,V727)-INDEX(10_Lieux!$G:$G,U727))/2)^2)),1)</f>
        <v>240.1</v>
      </c>
      <c r="X727" s="14" t="n">
        <f aca="false">ROUND(I727/IF(I727&lt;p_seuil_vitesse,p_vit_lente,p_vit_rapide)*60/15,0)*15</f>
        <v>195</v>
      </c>
      <c r="Y727" s="14" t="n">
        <f aca="false">MAX(IF(INDEX(10_Lieux!$B:$B,U727)&lt;&gt;"Ville",INDEX(10_Lieux!$I:$I,U727),0),IF(INDEX(10_Lieux!$B:$B,V727)&lt;&gt;"Ville",INDEX(10_Lieux!$I:$I,V727),0))</f>
        <v>250</v>
      </c>
      <c r="Z727" s="14" t="str">
        <f aca="false">A727&amp;"|"&amp;B727</f>
        <v>Berne|Grenoble-Alpes-Isère</v>
      </c>
      <c r="AA727" s="14" t="str">
        <f aca="false">IF(I727&lt;p_local,"Local",IF(I727&lt;p_vv_min,"Courte distance",IF(I727&lt;p_tres_long,"Longue distance","Très longue distance")))</f>
        <v>Longue distance</v>
      </c>
    </row>
    <row r="728" customFormat="false" ht="15" hidden="false" customHeight="true" outlineLevel="0" collapsed="false">
      <c r="A728" s="1" t="s">
        <v>878</v>
      </c>
      <c r="B728" s="1" t="s">
        <v>122</v>
      </c>
      <c r="C728" s="1" t="s">
        <v>34</v>
      </c>
      <c r="D728" s="1" t="s">
        <v>653</v>
      </c>
      <c r="E728" s="1" t="s">
        <v>879</v>
      </c>
      <c r="F728" s="14" t="s">
        <v>40</v>
      </c>
      <c r="G728" s="14" t="str">
        <f aca="false">IF(I728&lt;p_local,"Local → page infra",IF(H728&gt;=p_ph1,"Phase 1",IF(H728&gt;=p_ph2,"Phase 2","Phase 3")))</f>
        <v>Phase 3</v>
      </c>
      <c r="H728" s="14" t="n">
        <f aca="false">IF(I728&lt;p_local,0,IF(C728="Aéroport → Aéroport",p_pts_plein,IF(Y728&gt;0,IF(I728&lt;=Y728,p_pts_plein,IF(I728&lt;=p_mult2*Y728,p_pts_moyen,p_pts_r3)),IF(I728&gt;=p_vv_min,p_pts_plein,IF(I728&gt;=p_vv_moy,p_pts_moyen,p_pts_court))))+IF(INDEX(10_Lieux!$D:$D,U728)=1,p_prio1,p_prio2)+IF(INDEX(10_Lieux!$D:$D,V728)=1,p_prio1,p_prio2)+IF(K728="Oui",p_tf,0)+p_hub*((INDEX(10_Lieux!$H:$H,U728)="Hub")+(INDEX(10_Lieux!$H:$H,V728)="Hub"))+IF(OR(INDEX(10_Lieux!$H:$H,U728)="Premium",INDEX(10_Lieux!$H:$H,V728)="Premium"),p_prem,0))</f>
        <v>40</v>
      </c>
      <c r="I728" s="14" t="n">
        <f aca="false">ROUND(W728*p_facteur,0)</f>
        <v>558</v>
      </c>
      <c r="J728" s="14" t="str">
        <f aca="false">IF(X728&lt;60,X728&amp;" min",INT(X728/60)&amp;" h"&amp;IF(MOD(X728,60)=0,""," "&amp;TEXT(MOD(X728,60),"00")))</f>
        <v>5 h 45</v>
      </c>
      <c r="K728" s="14" t="str">
        <f aca="false">IF(S728&lt;&gt;T728,"Oui","Non")</f>
        <v>Non</v>
      </c>
      <c r="L728" s="14" t="str">
        <f aca="false">IF(AND(INDEX(10_Lieux!$B:$B,U728)="Ville",INDEX(10_Lieux!$B:$B,V728)="Ville"),"/chauffeur-prive/"&amp;INDEX(10_Lieux!$E:$E,U728)&amp;"-"&amp;INDEX(10_Lieux!$E:$E,V728)&amp;"/","/chauffeur-prive/"&amp;INDEX(10_Lieux!$E:$E,U728)&amp;"/"&amp;INDEX(10_Lieux!$E:$E,V728)&amp;"/")</f>
        <v>/chauffeur-prive/aeroport-chambery-savoie-mont-blanc/paris/</v>
      </c>
      <c r="M728" s="14" t="str">
        <f aca="false">IFERROR(INDEX($L:$L,MATCH(B728&amp;"|"&amp;A728,$Z:$Z,0)),"—")</f>
        <v>/chauffeur-prive/paris/aeroport-chambery-savoie-mont-blanc/</v>
      </c>
      <c r="N728" s="14" t="str">
        <f aca="false">IF(LEN("Chauffeur privé "&amp;INDEX(10_Lieux!$J:$J,U728)&amp;" → "&amp;INDEX(10_Lieux!$J:$J,V728)&amp;" | 24h/24")&gt;60,"Chauffeur privé "&amp;INDEX(10_Lieux!$J:$J,U728)&amp;" → "&amp;INDEX(10_Lieux!$J:$J,V728),"Chauffeur privé "&amp;INDEX(10_Lieux!$J:$J,U728)&amp;" → "&amp;INDEX(10_Lieux!$J:$J,V728)&amp;" | 24h/24")</f>
        <v>Chauffeur privé Aéroport de Chambéry → Paris | 24h/24</v>
      </c>
      <c r="O728" s="14" t="n">
        <f aca="false">LEN(N728)</f>
        <v>53</v>
      </c>
      <c r="P728" s="14" t="str">
        <f aca="false">"Chauffeur privé "&amp;INDEX(10_Lieux!$K:$K,U728)&amp;" vers "&amp;INDEX(10_Lieux!$L:$L,V728)</f>
        <v>Chauffeur privé de l'aéroport de Chambéry vers Paris</v>
      </c>
      <c r="Q728" s="14" t="str">
        <f aca="false">"Chauffeur privé "&amp;INDEX(10_Lieux!$K:$K,U728)&amp;" vers "&amp;INDEX(10_Lieux!$L:$L,V728)&amp;" : env. "&amp;I728&amp;" km, "&amp;J728&amp;" de route. Devis personnalisé, standard 24h/24 et 7j/7."</f>
        <v>Chauffeur privé de l'aéroport de Chambéry vers Paris : env. 558 km, 5 h 45 de route. Devis personnalisé, standard 24h/24 et 7j/7.</v>
      </c>
      <c r="R728" s="14" t="n">
        <f aca="false">LEN(Q728)</f>
        <v>129</v>
      </c>
      <c r="S728" s="14" t="str">
        <f aca="false">INDEX(10_Lieux!$C:$C,U728)</f>
        <v>France</v>
      </c>
      <c r="T728" s="14" t="str">
        <f aca="false">INDEX(10_Lieux!$C:$C,V728)</f>
        <v>France</v>
      </c>
      <c r="U728" s="14" t="n">
        <f aca="false">MATCH(A728,10_Lieux!$A:$A,0)</f>
        <v>138</v>
      </c>
      <c r="V728" s="14" t="n">
        <f aca="false">MATCH(B728,10_Lieux!$A:$A,0)</f>
        <v>2</v>
      </c>
      <c r="W728" s="14" t="n">
        <f aca="false">ROUND(6371*2*ASIN(SQRT(SIN(RADIANS(INDEX(10_Lieux!$F:$F,V728)-INDEX(10_Lieux!$F:$F,U728))/2)^2+COS(RADIANS(INDEX(10_Lieux!$F:$F,U728)))*COS(RADIANS(INDEX(10_Lieux!$F:$F,V728)))*SIN(RADIANS(INDEX(10_Lieux!$G:$G,V728)-INDEX(10_Lieux!$G:$G,U728))/2)^2)),1)</f>
        <v>446</v>
      </c>
      <c r="X728" s="14" t="n">
        <f aca="false">ROUND(I728/IF(I728&lt;p_seuil_vitesse,p_vit_lente,p_vit_rapide)*60/15,0)*15</f>
        <v>345</v>
      </c>
      <c r="Y728" s="14" t="n">
        <f aca="false">MAX(IF(INDEX(10_Lieux!$B:$B,U728)&lt;&gt;"Ville",INDEX(10_Lieux!$I:$I,U728),0),IF(INDEX(10_Lieux!$B:$B,V728)&lt;&gt;"Ville",INDEX(10_Lieux!$I:$I,V728),0))</f>
        <v>250</v>
      </c>
      <c r="Z728" s="14" t="str">
        <f aca="false">A728&amp;"|"&amp;B728</f>
        <v>Chambéry Savoie Mont Blanc|Paris</v>
      </c>
      <c r="AA728" s="14" t="str">
        <f aca="false">IF(I728&lt;p_local,"Local",IF(I728&lt;p_vv_min,"Courte distance",IF(I728&lt;p_tres_long,"Longue distance","Très longue distance")))</f>
        <v>Longue distance</v>
      </c>
    </row>
    <row r="729" customFormat="false" ht="15" hidden="false" customHeight="true" outlineLevel="0" collapsed="false">
      <c r="A729" s="1" t="s">
        <v>122</v>
      </c>
      <c r="B729" s="1" t="s">
        <v>878</v>
      </c>
      <c r="C729" s="1" t="s">
        <v>35</v>
      </c>
      <c r="D729" s="1" t="s">
        <v>653</v>
      </c>
      <c r="E729" s="1" t="s">
        <v>880</v>
      </c>
      <c r="F729" s="14" t="s">
        <v>40</v>
      </c>
      <c r="G729" s="14" t="str">
        <f aca="false">IF(I729&lt;p_local,"Local → page infra",IF(H729&gt;=p_ph1,"Phase 1",IF(H729&gt;=p_ph2,"Phase 2","Phase 3")))</f>
        <v>Phase 3</v>
      </c>
      <c r="H729" s="14" t="n">
        <f aca="false">IF(I729&lt;p_local,0,IF(C729="Aéroport → Aéroport",p_pts_plein,IF(Y729&gt;0,IF(I729&lt;=Y729,p_pts_plein,IF(I729&lt;=p_mult2*Y729,p_pts_moyen,p_pts_r3)),IF(I729&gt;=p_vv_min,p_pts_plein,IF(I729&gt;=p_vv_moy,p_pts_moyen,p_pts_court))))+IF(INDEX(10_Lieux!$D:$D,U729)=1,p_prio1,p_prio2)+IF(INDEX(10_Lieux!$D:$D,V729)=1,p_prio1,p_prio2)+IF(K729="Oui",p_tf,0)+p_hub*((INDEX(10_Lieux!$H:$H,U729)="Hub")+(INDEX(10_Lieux!$H:$H,V729)="Hub"))+IF(OR(INDEX(10_Lieux!$H:$H,U729)="Premium",INDEX(10_Lieux!$H:$H,V729)="Premium"),p_prem,0))</f>
        <v>40</v>
      </c>
      <c r="I729" s="14" t="n">
        <f aca="false">ROUND(W729*p_facteur,0)</f>
        <v>558</v>
      </c>
      <c r="J729" s="14" t="str">
        <f aca="false">IF(X729&lt;60,X729&amp;" min",INT(X729/60)&amp;" h"&amp;IF(MOD(X729,60)=0,""," "&amp;TEXT(MOD(X729,60),"00")))</f>
        <v>5 h 45</v>
      </c>
      <c r="K729" s="14" t="str">
        <f aca="false">IF(S729&lt;&gt;T729,"Oui","Non")</f>
        <v>Non</v>
      </c>
      <c r="L729" s="14" t="str">
        <f aca="false">IF(AND(INDEX(10_Lieux!$B:$B,U729)="Ville",INDEX(10_Lieux!$B:$B,V729)="Ville"),"/chauffeur-prive/"&amp;INDEX(10_Lieux!$E:$E,U729)&amp;"-"&amp;INDEX(10_Lieux!$E:$E,V729)&amp;"/","/chauffeur-prive/"&amp;INDEX(10_Lieux!$E:$E,U729)&amp;"/"&amp;INDEX(10_Lieux!$E:$E,V729)&amp;"/")</f>
        <v>/chauffeur-prive/paris/aeroport-chambery-savoie-mont-blanc/</v>
      </c>
      <c r="M729" s="14" t="str">
        <f aca="false">IFERROR(INDEX($L:$L,MATCH(B729&amp;"|"&amp;A729,$Z:$Z,0)),"—")</f>
        <v>/chauffeur-prive/aeroport-chambery-savoie-mont-blanc/paris/</v>
      </c>
      <c r="N729" s="14" t="str">
        <f aca="false">IF(LEN("Chauffeur privé "&amp;INDEX(10_Lieux!$J:$J,U729)&amp;" → "&amp;INDEX(10_Lieux!$J:$J,V729)&amp;" | 24h/24")&gt;60,"Chauffeur privé "&amp;INDEX(10_Lieux!$J:$J,U729)&amp;" → "&amp;INDEX(10_Lieux!$J:$J,V729),"Chauffeur privé "&amp;INDEX(10_Lieux!$J:$J,U729)&amp;" → "&amp;INDEX(10_Lieux!$J:$J,V729)&amp;" | 24h/24")</f>
        <v>Chauffeur privé Paris → Aéroport de Chambéry | 24h/24</v>
      </c>
      <c r="O729" s="14" t="n">
        <f aca="false">LEN(N729)</f>
        <v>53</v>
      </c>
      <c r="P729" s="14" t="str">
        <f aca="false">"Chauffeur privé "&amp;INDEX(10_Lieux!$K:$K,U729)&amp;" vers "&amp;INDEX(10_Lieux!$L:$L,V729)</f>
        <v>Chauffeur privé de Paris vers l'aéroport de Chambéry</v>
      </c>
      <c r="Q729" s="14" t="str">
        <f aca="false">"Chauffeur privé "&amp;INDEX(10_Lieux!$K:$K,U729)&amp;" vers "&amp;INDEX(10_Lieux!$L:$L,V729)&amp;" : env. "&amp;I729&amp;" km, "&amp;J729&amp;" de route. Devis personnalisé, standard 24h/24 et 7j/7."</f>
        <v>Chauffeur privé de Paris vers l'aéroport de Chambéry : env. 558 km, 5 h 45 de route. Devis personnalisé, standard 24h/24 et 7j/7.</v>
      </c>
      <c r="R729" s="14" t="n">
        <f aca="false">LEN(Q729)</f>
        <v>129</v>
      </c>
      <c r="S729" s="14" t="str">
        <f aca="false">INDEX(10_Lieux!$C:$C,U729)</f>
        <v>France</v>
      </c>
      <c r="T729" s="14" t="str">
        <f aca="false">INDEX(10_Lieux!$C:$C,V729)</f>
        <v>France</v>
      </c>
      <c r="U729" s="14" t="n">
        <f aca="false">MATCH(A729,10_Lieux!$A:$A,0)</f>
        <v>2</v>
      </c>
      <c r="V729" s="14" t="n">
        <f aca="false">MATCH(B729,10_Lieux!$A:$A,0)</f>
        <v>138</v>
      </c>
      <c r="W729" s="14" t="n">
        <f aca="false">ROUND(6371*2*ASIN(SQRT(SIN(RADIANS(INDEX(10_Lieux!$F:$F,V729)-INDEX(10_Lieux!$F:$F,U729))/2)^2+COS(RADIANS(INDEX(10_Lieux!$F:$F,U729)))*COS(RADIANS(INDEX(10_Lieux!$F:$F,V729)))*SIN(RADIANS(INDEX(10_Lieux!$G:$G,V729)-INDEX(10_Lieux!$G:$G,U729))/2)^2)),1)</f>
        <v>446</v>
      </c>
      <c r="X729" s="14" t="n">
        <f aca="false">ROUND(I729/IF(I729&lt;p_seuil_vitesse,p_vit_lente,p_vit_rapide)*60/15,0)*15</f>
        <v>345</v>
      </c>
      <c r="Y729" s="14" t="n">
        <f aca="false">MAX(IF(INDEX(10_Lieux!$B:$B,U729)&lt;&gt;"Ville",INDEX(10_Lieux!$I:$I,U729),0),IF(INDEX(10_Lieux!$B:$B,V729)&lt;&gt;"Ville",INDEX(10_Lieux!$I:$I,V729),0))</f>
        <v>250</v>
      </c>
      <c r="Z729" s="14" t="str">
        <f aca="false">A729&amp;"|"&amp;B729</f>
        <v>Paris|Chambéry Savoie Mont Blanc</v>
      </c>
      <c r="AA729" s="14" t="str">
        <f aca="false">IF(I729&lt;p_local,"Local",IF(I729&lt;p_vv_min,"Courte distance",IF(I729&lt;p_tres_long,"Longue distance","Très longue distance")))</f>
        <v>Longue distance</v>
      </c>
    </row>
    <row r="730" customFormat="false" ht="15" hidden="false" customHeight="true" outlineLevel="0" collapsed="false">
      <c r="A730" s="1" t="s">
        <v>878</v>
      </c>
      <c r="B730" s="1" t="s">
        <v>123</v>
      </c>
      <c r="C730" s="1" t="s">
        <v>34</v>
      </c>
      <c r="D730" s="1" t="s">
        <v>653</v>
      </c>
      <c r="E730" s="1" t="s">
        <v>881</v>
      </c>
      <c r="F730" s="14" t="s">
        <v>40</v>
      </c>
      <c r="G730" s="14" t="str">
        <f aca="false">IF(I730&lt;p_local,"Local → page infra",IF(H730&gt;=p_ph1,"Phase 1",IF(H730&gt;=p_ph2,"Phase 2","Phase 3")))</f>
        <v>Phase 2</v>
      </c>
      <c r="H730" s="14" t="n">
        <f aca="false">IF(I730&lt;p_local,0,IF(C730="Aéroport → Aéroport",p_pts_plein,IF(Y730&gt;0,IF(I730&lt;=Y730,p_pts_plein,IF(I730&lt;=p_mult2*Y730,p_pts_moyen,p_pts_r3)),IF(I730&gt;=p_vv_min,p_pts_plein,IF(I730&gt;=p_vv_moy,p_pts_moyen,p_pts_court))))+IF(INDEX(10_Lieux!$D:$D,U730)=1,p_prio1,p_prio2)+IF(INDEX(10_Lieux!$D:$D,V730)=1,p_prio1,p_prio2)+IF(K730="Oui",p_tf,0)+p_hub*((INDEX(10_Lieux!$H:$H,U730)="Hub")+(INDEX(10_Lieux!$H:$H,V730)="Hub"))+IF(OR(INDEX(10_Lieux!$H:$H,U730)="Premium",INDEX(10_Lieux!$H:$H,V730)="Premium"),p_prem,0))</f>
        <v>70</v>
      </c>
      <c r="I730" s="14" t="n">
        <f aca="false">ROUND(W730*p_facteur,0)</f>
        <v>103</v>
      </c>
      <c r="J730" s="14" t="str">
        <f aca="false">IF(X730&lt;60,X730&amp;" min",INT(X730/60)&amp;" h"&amp;IF(MOD(X730,60)=0,""," "&amp;TEXT(MOD(X730,60),"00")))</f>
        <v>1 h</v>
      </c>
      <c r="K730" s="14" t="str">
        <f aca="false">IF(S730&lt;&gt;T730,"Oui","Non")</f>
        <v>Non</v>
      </c>
      <c r="L730" s="14" t="str">
        <f aca="false">IF(AND(INDEX(10_Lieux!$B:$B,U730)="Ville",INDEX(10_Lieux!$B:$B,V730)="Ville"),"/chauffeur-prive/"&amp;INDEX(10_Lieux!$E:$E,U730)&amp;"-"&amp;INDEX(10_Lieux!$E:$E,V730)&amp;"/","/chauffeur-prive/"&amp;INDEX(10_Lieux!$E:$E,U730)&amp;"/"&amp;INDEX(10_Lieux!$E:$E,V730)&amp;"/")</f>
        <v>/chauffeur-prive/aeroport-chambery-savoie-mont-blanc/lyon/</v>
      </c>
      <c r="M730" s="14" t="str">
        <f aca="false">IFERROR(INDEX($L:$L,MATCH(B730&amp;"|"&amp;A730,$Z:$Z,0)),"—")</f>
        <v>/chauffeur-prive/lyon/aeroport-chambery-savoie-mont-blanc/</v>
      </c>
      <c r="N730" s="14" t="str">
        <f aca="false">IF(LEN("Chauffeur privé "&amp;INDEX(10_Lieux!$J:$J,U730)&amp;" → "&amp;INDEX(10_Lieux!$J:$J,V730)&amp;" | 24h/24")&gt;60,"Chauffeur privé "&amp;INDEX(10_Lieux!$J:$J,U730)&amp;" → "&amp;INDEX(10_Lieux!$J:$J,V730),"Chauffeur privé "&amp;INDEX(10_Lieux!$J:$J,U730)&amp;" → "&amp;INDEX(10_Lieux!$J:$J,V730)&amp;" | 24h/24")</f>
        <v>Chauffeur privé Aéroport de Chambéry → Lyon | 24h/24</v>
      </c>
      <c r="O730" s="14" t="n">
        <f aca="false">LEN(N730)</f>
        <v>52</v>
      </c>
      <c r="P730" s="14" t="str">
        <f aca="false">"Chauffeur privé "&amp;INDEX(10_Lieux!$K:$K,U730)&amp;" vers "&amp;INDEX(10_Lieux!$L:$L,V730)</f>
        <v>Chauffeur privé de l'aéroport de Chambéry vers Lyon</v>
      </c>
      <c r="Q730" s="14" t="str">
        <f aca="false">"Chauffeur privé "&amp;INDEX(10_Lieux!$K:$K,U730)&amp;" vers "&amp;INDEX(10_Lieux!$L:$L,V730)&amp;" : env. "&amp;I730&amp;" km, "&amp;J730&amp;" de route. Devis personnalisé, standard 24h/24 et 7j/7."</f>
        <v>Chauffeur privé de l'aéroport de Chambéry vers Lyon : env. 103 km, 1 h de route. Devis personnalisé, standard 24h/24 et 7j/7.</v>
      </c>
      <c r="R730" s="14" t="n">
        <f aca="false">LEN(Q730)</f>
        <v>125</v>
      </c>
      <c r="S730" s="14" t="str">
        <f aca="false">INDEX(10_Lieux!$C:$C,U730)</f>
        <v>France</v>
      </c>
      <c r="T730" s="14" t="str">
        <f aca="false">INDEX(10_Lieux!$C:$C,V730)</f>
        <v>France</v>
      </c>
      <c r="U730" s="14" t="n">
        <f aca="false">MATCH(A730,10_Lieux!$A:$A,0)</f>
        <v>138</v>
      </c>
      <c r="V730" s="14" t="n">
        <f aca="false">MATCH(B730,10_Lieux!$A:$A,0)</f>
        <v>8</v>
      </c>
      <c r="W730" s="14" t="n">
        <f aca="false">ROUND(6371*2*ASIN(SQRT(SIN(RADIANS(INDEX(10_Lieux!$F:$F,V730)-INDEX(10_Lieux!$F:$F,U730))/2)^2+COS(RADIANS(INDEX(10_Lieux!$F:$F,U730)))*COS(RADIANS(INDEX(10_Lieux!$F:$F,V730)))*SIN(RADIANS(INDEX(10_Lieux!$G:$G,V730)-INDEX(10_Lieux!$G:$G,U730))/2)^2)),1)</f>
        <v>82.3</v>
      </c>
      <c r="X730" s="14" t="n">
        <f aca="false">ROUND(I730/IF(I730&lt;p_seuil_vitesse,p_vit_lente,p_vit_rapide)*60/15,0)*15</f>
        <v>60</v>
      </c>
      <c r="Y730" s="14" t="n">
        <f aca="false">MAX(IF(INDEX(10_Lieux!$B:$B,U730)&lt;&gt;"Ville",INDEX(10_Lieux!$I:$I,U730),0),IF(INDEX(10_Lieux!$B:$B,V730)&lt;&gt;"Ville",INDEX(10_Lieux!$I:$I,V730),0))</f>
        <v>250</v>
      </c>
      <c r="Z730" s="14" t="str">
        <f aca="false">A730&amp;"|"&amp;B730</f>
        <v>Chambéry Savoie Mont Blanc|Lyon</v>
      </c>
      <c r="AA730" s="14" t="str">
        <f aca="false">IF(I730&lt;p_local,"Local",IF(I730&lt;p_vv_min,"Courte distance",IF(I730&lt;p_tres_long,"Longue distance","Très longue distance")))</f>
        <v>Longue distance</v>
      </c>
    </row>
    <row r="731" customFormat="false" ht="15" hidden="false" customHeight="true" outlineLevel="0" collapsed="false">
      <c r="A731" s="1" t="s">
        <v>123</v>
      </c>
      <c r="B731" s="1" t="s">
        <v>878</v>
      </c>
      <c r="C731" s="1" t="s">
        <v>35</v>
      </c>
      <c r="D731" s="1" t="s">
        <v>653</v>
      </c>
      <c r="E731" s="1" t="s">
        <v>882</v>
      </c>
      <c r="F731" s="14" t="s">
        <v>40</v>
      </c>
      <c r="G731" s="14" t="str">
        <f aca="false">IF(I731&lt;p_local,"Local → page infra",IF(H731&gt;=p_ph1,"Phase 1",IF(H731&gt;=p_ph2,"Phase 2","Phase 3")))</f>
        <v>Phase 2</v>
      </c>
      <c r="H731" s="14" t="n">
        <f aca="false">IF(I731&lt;p_local,0,IF(C731="Aéroport → Aéroport",p_pts_plein,IF(Y731&gt;0,IF(I731&lt;=Y731,p_pts_plein,IF(I731&lt;=p_mult2*Y731,p_pts_moyen,p_pts_r3)),IF(I731&gt;=p_vv_min,p_pts_plein,IF(I731&gt;=p_vv_moy,p_pts_moyen,p_pts_court))))+IF(INDEX(10_Lieux!$D:$D,U731)=1,p_prio1,p_prio2)+IF(INDEX(10_Lieux!$D:$D,V731)=1,p_prio1,p_prio2)+IF(K731="Oui",p_tf,0)+p_hub*((INDEX(10_Lieux!$H:$H,U731)="Hub")+(INDEX(10_Lieux!$H:$H,V731)="Hub"))+IF(OR(INDEX(10_Lieux!$H:$H,U731)="Premium",INDEX(10_Lieux!$H:$H,V731)="Premium"),p_prem,0))</f>
        <v>70</v>
      </c>
      <c r="I731" s="14" t="n">
        <f aca="false">ROUND(W731*p_facteur,0)</f>
        <v>103</v>
      </c>
      <c r="J731" s="14" t="str">
        <f aca="false">IF(X731&lt;60,X731&amp;" min",INT(X731/60)&amp;" h"&amp;IF(MOD(X731,60)=0,""," "&amp;TEXT(MOD(X731,60),"00")))</f>
        <v>1 h</v>
      </c>
      <c r="K731" s="14" t="str">
        <f aca="false">IF(S731&lt;&gt;T731,"Oui","Non")</f>
        <v>Non</v>
      </c>
      <c r="L731" s="14" t="str">
        <f aca="false">IF(AND(INDEX(10_Lieux!$B:$B,U731)="Ville",INDEX(10_Lieux!$B:$B,V731)="Ville"),"/chauffeur-prive/"&amp;INDEX(10_Lieux!$E:$E,U731)&amp;"-"&amp;INDEX(10_Lieux!$E:$E,V731)&amp;"/","/chauffeur-prive/"&amp;INDEX(10_Lieux!$E:$E,U731)&amp;"/"&amp;INDEX(10_Lieux!$E:$E,V731)&amp;"/")</f>
        <v>/chauffeur-prive/lyon/aeroport-chambery-savoie-mont-blanc/</v>
      </c>
      <c r="M731" s="14" t="str">
        <f aca="false">IFERROR(INDEX($L:$L,MATCH(B731&amp;"|"&amp;A731,$Z:$Z,0)),"—")</f>
        <v>/chauffeur-prive/aeroport-chambery-savoie-mont-blanc/lyon/</v>
      </c>
      <c r="N731" s="14" t="str">
        <f aca="false">IF(LEN("Chauffeur privé "&amp;INDEX(10_Lieux!$J:$J,U731)&amp;" → "&amp;INDEX(10_Lieux!$J:$J,V731)&amp;" | 24h/24")&gt;60,"Chauffeur privé "&amp;INDEX(10_Lieux!$J:$J,U731)&amp;" → "&amp;INDEX(10_Lieux!$J:$J,V731),"Chauffeur privé "&amp;INDEX(10_Lieux!$J:$J,U731)&amp;" → "&amp;INDEX(10_Lieux!$J:$J,V731)&amp;" | 24h/24")</f>
        <v>Chauffeur privé Lyon → Aéroport de Chambéry | 24h/24</v>
      </c>
      <c r="O731" s="14" t="n">
        <f aca="false">LEN(N731)</f>
        <v>52</v>
      </c>
      <c r="P731" s="14" t="str">
        <f aca="false">"Chauffeur privé "&amp;INDEX(10_Lieux!$K:$K,U731)&amp;" vers "&amp;INDEX(10_Lieux!$L:$L,V731)</f>
        <v>Chauffeur privé de Lyon vers l'aéroport de Chambéry</v>
      </c>
      <c r="Q731" s="14" t="str">
        <f aca="false">"Chauffeur privé "&amp;INDEX(10_Lieux!$K:$K,U731)&amp;" vers "&amp;INDEX(10_Lieux!$L:$L,V731)&amp;" : env. "&amp;I731&amp;" km, "&amp;J731&amp;" de route. Devis personnalisé, standard 24h/24 et 7j/7."</f>
        <v>Chauffeur privé de Lyon vers l'aéroport de Chambéry : env. 103 km, 1 h de route. Devis personnalisé, standard 24h/24 et 7j/7.</v>
      </c>
      <c r="R731" s="14" t="n">
        <f aca="false">LEN(Q731)</f>
        <v>125</v>
      </c>
      <c r="S731" s="14" t="str">
        <f aca="false">INDEX(10_Lieux!$C:$C,U731)</f>
        <v>France</v>
      </c>
      <c r="T731" s="14" t="str">
        <f aca="false">INDEX(10_Lieux!$C:$C,V731)</f>
        <v>France</v>
      </c>
      <c r="U731" s="14" t="n">
        <f aca="false">MATCH(A731,10_Lieux!$A:$A,0)</f>
        <v>8</v>
      </c>
      <c r="V731" s="14" t="n">
        <f aca="false">MATCH(B731,10_Lieux!$A:$A,0)</f>
        <v>138</v>
      </c>
      <c r="W731" s="14" t="n">
        <f aca="false">ROUND(6371*2*ASIN(SQRT(SIN(RADIANS(INDEX(10_Lieux!$F:$F,V731)-INDEX(10_Lieux!$F:$F,U731))/2)^2+COS(RADIANS(INDEX(10_Lieux!$F:$F,U731)))*COS(RADIANS(INDEX(10_Lieux!$F:$F,V731)))*SIN(RADIANS(INDEX(10_Lieux!$G:$G,V731)-INDEX(10_Lieux!$G:$G,U731))/2)^2)),1)</f>
        <v>82.3</v>
      </c>
      <c r="X731" s="14" t="n">
        <f aca="false">ROUND(I731/IF(I731&lt;p_seuil_vitesse,p_vit_lente,p_vit_rapide)*60/15,0)*15</f>
        <v>60</v>
      </c>
      <c r="Y731" s="14" t="n">
        <f aca="false">MAX(IF(INDEX(10_Lieux!$B:$B,U731)&lt;&gt;"Ville",INDEX(10_Lieux!$I:$I,U731),0),IF(INDEX(10_Lieux!$B:$B,V731)&lt;&gt;"Ville",INDEX(10_Lieux!$I:$I,V731),0))</f>
        <v>250</v>
      </c>
      <c r="Z731" s="14" t="str">
        <f aca="false">A731&amp;"|"&amp;B731</f>
        <v>Lyon|Chambéry Savoie Mont Blanc</v>
      </c>
      <c r="AA731" s="14" t="str">
        <f aca="false">IF(I731&lt;p_local,"Local",IF(I731&lt;p_vv_min,"Courte distance",IF(I731&lt;p_tres_long,"Longue distance","Très longue distance")))</f>
        <v>Longue distance</v>
      </c>
    </row>
    <row r="732" customFormat="false" ht="15" hidden="false" customHeight="true" outlineLevel="0" collapsed="false">
      <c r="A732" s="1" t="s">
        <v>878</v>
      </c>
      <c r="B732" s="1" t="s">
        <v>126</v>
      </c>
      <c r="C732" s="1" t="s">
        <v>34</v>
      </c>
      <c r="D732" s="1" t="s">
        <v>653</v>
      </c>
      <c r="E732" s="1" t="s">
        <v>883</v>
      </c>
      <c r="F732" s="14" t="s">
        <v>40</v>
      </c>
      <c r="G732" s="14" t="str">
        <f aca="false">IF(I732&lt;p_local,"Local → page infra",IF(H732&gt;=p_ph1,"Phase 1",IF(H732&gt;=p_ph2,"Phase 2","Phase 3")))</f>
        <v>Phase 3</v>
      </c>
      <c r="H732" s="14" t="n">
        <f aca="false">IF(I732&lt;p_local,0,IF(C732="Aéroport → Aéroport",p_pts_plein,IF(Y732&gt;0,IF(I732&lt;=Y732,p_pts_plein,IF(I732&lt;=p_mult2*Y732,p_pts_moyen,p_pts_r3)),IF(I732&gt;=p_vv_min,p_pts_plein,IF(I732&gt;=p_vv_moy,p_pts_moyen,p_pts_court))))+IF(INDEX(10_Lieux!$D:$D,U732)=1,p_prio1,p_prio2)+IF(INDEX(10_Lieux!$D:$D,V732)=1,p_prio1,p_prio2)+IF(K732="Oui",p_tf,0)+p_hub*((INDEX(10_Lieux!$H:$H,U732)="Hub")+(INDEX(10_Lieux!$H:$H,V732)="Hub"))+IF(OR(INDEX(10_Lieux!$H:$H,U732)="Premium",INDEX(10_Lieux!$H:$H,V732)="Premium"),p_prem,0))</f>
        <v>55</v>
      </c>
      <c r="I732" s="14" t="n">
        <f aca="false">ROUND(W732*p_facteur,0)</f>
        <v>301</v>
      </c>
      <c r="J732" s="14" t="str">
        <f aca="false">IF(X732&lt;60,X732&amp;" min",INT(X732/60)&amp;" h"&amp;IF(MOD(X732,60)=0,""," "&amp;TEXT(MOD(X732,60),"00")))</f>
        <v>3 h 15</v>
      </c>
      <c r="K732" s="14" t="str">
        <f aca="false">IF(S732&lt;&gt;T732,"Oui","Non")</f>
        <v>Non</v>
      </c>
      <c r="L732" s="14" t="str">
        <f aca="false">IF(AND(INDEX(10_Lieux!$B:$B,U732)="Ville",INDEX(10_Lieux!$B:$B,V732)="Ville"),"/chauffeur-prive/"&amp;INDEX(10_Lieux!$E:$E,U732)&amp;"-"&amp;INDEX(10_Lieux!$E:$E,V732)&amp;"/","/chauffeur-prive/"&amp;INDEX(10_Lieux!$E:$E,U732)&amp;"/"&amp;INDEX(10_Lieux!$E:$E,V732)&amp;"/")</f>
        <v>/chauffeur-prive/aeroport-chambery-savoie-mont-blanc/nice/</v>
      </c>
      <c r="M732" s="14" t="str">
        <f aca="false">IFERROR(INDEX($L:$L,MATCH(B732&amp;"|"&amp;A732,$Z:$Z,0)),"—")</f>
        <v>/chauffeur-prive/nice/aeroport-chambery-savoie-mont-blanc/</v>
      </c>
      <c r="N732" s="14" t="str">
        <f aca="false">IF(LEN("Chauffeur privé "&amp;INDEX(10_Lieux!$J:$J,U732)&amp;" → "&amp;INDEX(10_Lieux!$J:$J,V732)&amp;" | 24h/24")&gt;60,"Chauffeur privé "&amp;INDEX(10_Lieux!$J:$J,U732)&amp;" → "&amp;INDEX(10_Lieux!$J:$J,V732),"Chauffeur privé "&amp;INDEX(10_Lieux!$J:$J,U732)&amp;" → "&amp;INDEX(10_Lieux!$J:$J,V732)&amp;" | 24h/24")</f>
        <v>Chauffeur privé Aéroport de Chambéry → Nice | 24h/24</v>
      </c>
      <c r="O732" s="14" t="n">
        <f aca="false">LEN(N732)</f>
        <v>52</v>
      </c>
      <c r="P732" s="14" t="str">
        <f aca="false">"Chauffeur privé "&amp;INDEX(10_Lieux!$K:$K,U732)&amp;" vers "&amp;INDEX(10_Lieux!$L:$L,V732)</f>
        <v>Chauffeur privé de l'aéroport de Chambéry vers Nice</v>
      </c>
      <c r="Q732" s="14" t="str">
        <f aca="false">"Chauffeur privé "&amp;INDEX(10_Lieux!$K:$K,U732)&amp;" vers "&amp;INDEX(10_Lieux!$L:$L,V732)&amp;" : env. "&amp;I732&amp;" km, "&amp;J732&amp;" de route. Devis personnalisé, standard 24h/24 et 7j/7."</f>
        <v>Chauffeur privé de l'aéroport de Chambéry vers Nice : env. 301 km, 3 h 15 de route. Devis personnalisé, standard 24h/24 et 7j/7.</v>
      </c>
      <c r="R732" s="14" t="n">
        <f aca="false">LEN(Q732)</f>
        <v>128</v>
      </c>
      <c r="S732" s="14" t="str">
        <f aca="false">INDEX(10_Lieux!$C:$C,U732)</f>
        <v>France</v>
      </c>
      <c r="T732" s="14" t="str">
        <f aca="false">INDEX(10_Lieux!$C:$C,V732)</f>
        <v>France</v>
      </c>
      <c r="U732" s="14" t="n">
        <f aca="false">MATCH(A732,10_Lieux!$A:$A,0)</f>
        <v>138</v>
      </c>
      <c r="V732" s="14" t="n">
        <f aca="false">MATCH(B732,10_Lieux!$A:$A,0)</f>
        <v>80</v>
      </c>
      <c r="W732" s="14" t="n">
        <f aca="false">ROUND(6371*2*ASIN(SQRT(SIN(RADIANS(INDEX(10_Lieux!$F:$F,V732)-INDEX(10_Lieux!$F:$F,U732))/2)^2+COS(RADIANS(INDEX(10_Lieux!$F:$F,U732)))*COS(RADIANS(INDEX(10_Lieux!$F:$F,V732)))*SIN(RADIANS(INDEX(10_Lieux!$G:$G,V732)-INDEX(10_Lieux!$G:$G,U732))/2)^2)),1)</f>
        <v>240.6</v>
      </c>
      <c r="X732" s="14" t="n">
        <f aca="false">ROUND(I732/IF(I732&lt;p_seuil_vitesse,p_vit_lente,p_vit_rapide)*60/15,0)*15</f>
        <v>195</v>
      </c>
      <c r="Y732" s="14" t="n">
        <f aca="false">MAX(IF(INDEX(10_Lieux!$B:$B,U732)&lt;&gt;"Ville",INDEX(10_Lieux!$I:$I,U732),0),IF(INDEX(10_Lieux!$B:$B,V732)&lt;&gt;"Ville",INDEX(10_Lieux!$I:$I,V732),0))</f>
        <v>250</v>
      </c>
      <c r="Z732" s="14" t="str">
        <f aca="false">A732&amp;"|"&amp;B732</f>
        <v>Chambéry Savoie Mont Blanc|Nice</v>
      </c>
      <c r="AA732" s="14" t="str">
        <f aca="false">IF(I732&lt;p_local,"Local",IF(I732&lt;p_vv_min,"Courte distance",IF(I732&lt;p_tres_long,"Longue distance","Très longue distance")))</f>
        <v>Longue distance</v>
      </c>
    </row>
    <row r="733" customFormat="false" ht="15" hidden="false" customHeight="true" outlineLevel="0" collapsed="false">
      <c r="A733" s="1" t="s">
        <v>126</v>
      </c>
      <c r="B733" s="1" t="s">
        <v>878</v>
      </c>
      <c r="C733" s="1" t="s">
        <v>35</v>
      </c>
      <c r="D733" s="1" t="s">
        <v>653</v>
      </c>
      <c r="E733" s="1" t="s">
        <v>884</v>
      </c>
      <c r="F733" s="14" t="s">
        <v>40</v>
      </c>
      <c r="G733" s="14" t="str">
        <f aca="false">IF(I733&lt;p_local,"Local → page infra",IF(H733&gt;=p_ph1,"Phase 1",IF(H733&gt;=p_ph2,"Phase 2","Phase 3")))</f>
        <v>Phase 3</v>
      </c>
      <c r="H733" s="14" t="n">
        <f aca="false">IF(I733&lt;p_local,0,IF(C733="Aéroport → Aéroport",p_pts_plein,IF(Y733&gt;0,IF(I733&lt;=Y733,p_pts_plein,IF(I733&lt;=p_mult2*Y733,p_pts_moyen,p_pts_r3)),IF(I733&gt;=p_vv_min,p_pts_plein,IF(I733&gt;=p_vv_moy,p_pts_moyen,p_pts_court))))+IF(INDEX(10_Lieux!$D:$D,U733)=1,p_prio1,p_prio2)+IF(INDEX(10_Lieux!$D:$D,V733)=1,p_prio1,p_prio2)+IF(K733="Oui",p_tf,0)+p_hub*((INDEX(10_Lieux!$H:$H,U733)="Hub")+(INDEX(10_Lieux!$H:$H,V733)="Hub"))+IF(OR(INDEX(10_Lieux!$H:$H,U733)="Premium",INDEX(10_Lieux!$H:$H,V733)="Premium"),p_prem,0))</f>
        <v>55</v>
      </c>
      <c r="I733" s="14" t="n">
        <f aca="false">ROUND(W733*p_facteur,0)</f>
        <v>301</v>
      </c>
      <c r="J733" s="14" t="str">
        <f aca="false">IF(X733&lt;60,X733&amp;" min",INT(X733/60)&amp;" h"&amp;IF(MOD(X733,60)=0,""," "&amp;TEXT(MOD(X733,60),"00")))</f>
        <v>3 h 15</v>
      </c>
      <c r="K733" s="14" t="str">
        <f aca="false">IF(S733&lt;&gt;T733,"Oui","Non")</f>
        <v>Non</v>
      </c>
      <c r="L733" s="14" t="str">
        <f aca="false">IF(AND(INDEX(10_Lieux!$B:$B,U733)="Ville",INDEX(10_Lieux!$B:$B,V733)="Ville"),"/chauffeur-prive/"&amp;INDEX(10_Lieux!$E:$E,U733)&amp;"-"&amp;INDEX(10_Lieux!$E:$E,V733)&amp;"/","/chauffeur-prive/"&amp;INDEX(10_Lieux!$E:$E,U733)&amp;"/"&amp;INDEX(10_Lieux!$E:$E,V733)&amp;"/")</f>
        <v>/chauffeur-prive/nice/aeroport-chambery-savoie-mont-blanc/</v>
      </c>
      <c r="M733" s="14" t="str">
        <f aca="false">IFERROR(INDEX($L:$L,MATCH(B733&amp;"|"&amp;A733,$Z:$Z,0)),"—")</f>
        <v>/chauffeur-prive/aeroport-chambery-savoie-mont-blanc/nice/</v>
      </c>
      <c r="N733" s="14" t="str">
        <f aca="false">IF(LEN("Chauffeur privé "&amp;INDEX(10_Lieux!$J:$J,U733)&amp;" → "&amp;INDEX(10_Lieux!$J:$J,V733)&amp;" | 24h/24")&gt;60,"Chauffeur privé "&amp;INDEX(10_Lieux!$J:$J,U733)&amp;" → "&amp;INDEX(10_Lieux!$J:$J,V733),"Chauffeur privé "&amp;INDEX(10_Lieux!$J:$J,U733)&amp;" → "&amp;INDEX(10_Lieux!$J:$J,V733)&amp;" | 24h/24")</f>
        <v>Chauffeur privé Nice → Aéroport de Chambéry | 24h/24</v>
      </c>
      <c r="O733" s="14" t="n">
        <f aca="false">LEN(N733)</f>
        <v>52</v>
      </c>
      <c r="P733" s="14" t="str">
        <f aca="false">"Chauffeur privé "&amp;INDEX(10_Lieux!$K:$K,U733)&amp;" vers "&amp;INDEX(10_Lieux!$L:$L,V733)</f>
        <v>Chauffeur privé de Nice vers l'aéroport de Chambéry</v>
      </c>
      <c r="Q733" s="14" t="str">
        <f aca="false">"Chauffeur privé "&amp;INDEX(10_Lieux!$K:$K,U733)&amp;" vers "&amp;INDEX(10_Lieux!$L:$L,V733)&amp;" : env. "&amp;I733&amp;" km, "&amp;J733&amp;" de route. Devis personnalisé, standard 24h/24 et 7j/7."</f>
        <v>Chauffeur privé de Nice vers l'aéroport de Chambéry : env. 301 km, 3 h 15 de route. Devis personnalisé, standard 24h/24 et 7j/7.</v>
      </c>
      <c r="R733" s="14" t="n">
        <f aca="false">LEN(Q733)</f>
        <v>128</v>
      </c>
      <c r="S733" s="14" t="str">
        <f aca="false">INDEX(10_Lieux!$C:$C,U733)</f>
        <v>France</v>
      </c>
      <c r="T733" s="14" t="str">
        <f aca="false">INDEX(10_Lieux!$C:$C,V733)</f>
        <v>France</v>
      </c>
      <c r="U733" s="14" t="n">
        <f aca="false">MATCH(A733,10_Lieux!$A:$A,0)</f>
        <v>80</v>
      </c>
      <c r="V733" s="14" t="n">
        <f aca="false">MATCH(B733,10_Lieux!$A:$A,0)</f>
        <v>138</v>
      </c>
      <c r="W733" s="14" t="n">
        <f aca="false">ROUND(6371*2*ASIN(SQRT(SIN(RADIANS(INDEX(10_Lieux!$F:$F,V733)-INDEX(10_Lieux!$F:$F,U733))/2)^2+COS(RADIANS(INDEX(10_Lieux!$F:$F,U733)))*COS(RADIANS(INDEX(10_Lieux!$F:$F,V733)))*SIN(RADIANS(INDEX(10_Lieux!$G:$G,V733)-INDEX(10_Lieux!$G:$G,U733))/2)^2)),1)</f>
        <v>240.6</v>
      </c>
      <c r="X733" s="14" t="n">
        <f aca="false">ROUND(I733/IF(I733&lt;p_seuil_vitesse,p_vit_lente,p_vit_rapide)*60/15,0)*15</f>
        <v>195</v>
      </c>
      <c r="Y733" s="14" t="n">
        <f aca="false">MAX(IF(INDEX(10_Lieux!$B:$B,U733)&lt;&gt;"Ville",INDEX(10_Lieux!$I:$I,U733),0),IF(INDEX(10_Lieux!$B:$B,V733)&lt;&gt;"Ville",INDEX(10_Lieux!$I:$I,V733),0))</f>
        <v>250</v>
      </c>
      <c r="Z733" s="14" t="str">
        <f aca="false">A733&amp;"|"&amp;B733</f>
        <v>Nice|Chambéry Savoie Mont Blanc</v>
      </c>
      <c r="AA733" s="14" t="str">
        <f aca="false">IF(I733&lt;p_local,"Local",IF(I733&lt;p_vv_min,"Courte distance",IF(I733&lt;p_tres_long,"Longue distance","Très longue distance")))</f>
        <v>Longue distance</v>
      </c>
    </row>
    <row r="734" customFormat="false" ht="15" hidden="false" customHeight="true" outlineLevel="0" collapsed="false">
      <c r="A734" s="1" t="s">
        <v>878</v>
      </c>
      <c r="B734" s="1" t="s">
        <v>128</v>
      </c>
      <c r="C734" s="1" t="s">
        <v>34</v>
      </c>
      <c r="D734" s="1" t="s">
        <v>653</v>
      </c>
      <c r="E734" s="1" t="s">
        <v>885</v>
      </c>
      <c r="F734" s="14" t="s">
        <v>40</v>
      </c>
      <c r="G734" s="14" t="str">
        <f aca="false">IF(I734&lt;p_local,"Local → page infra",IF(H734&gt;=p_ph1,"Phase 1",IF(H734&gt;=p_ph2,"Phase 2","Phase 3")))</f>
        <v>Phase 3</v>
      </c>
      <c r="H734" s="14" t="n">
        <f aca="false">IF(I734&lt;p_local,0,IF(C734="Aéroport → Aéroport",p_pts_plein,IF(Y734&gt;0,IF(I734&lt;=Y734,p_pts_plein,IF(I734&lt;=p_mult2*Y734,p_pts_moyen,p_pts_r3)),IF(I734&gt;=p_vv_min,p_pts_plein,IF(I734&gt;=p_vv_moy,p_pts_moyen,p_pts_court))))+IF(INDEX(10_Lieux!$D:$D,U734)=1,p_prio1,p_prio2)+IF(INDEX(10_Lieux!$D:$D,V734)=1,p_prio1,p_prio2)+IF(K734="Oui",p_tf,0)+p_hub*((INDEX(10_Lieux!$H:$H,U734)="Hub")+(INDEX(10_Lieux!$H:$H,V734)="Hub"))+IF(OR(INDEX(10_Lieux!$H:$H,U734)="Premium",INDEX(10_Lieux!$H:$H,V734)="Premium"),p_prem,0))</f>
        <v>55</v>
      </c>
      <c r="I734" s="14" t="n">
        <f aca="false">ROUND(W734*p_facteur,0)</f>
        <v>329</v>
      </c>
      <c r="J734" s="14" t="str">
        <f aca="false">IF(X734&lt;60,X734&amp;" min",INT(X734/60)&amp;" h"&amp;IF(MOD(X734,60)=0,""," "&amp;TEXT(MOD(X734,60),"00")))</f>
        <v>3 h 30</v>
      </c>
      <c r="K734" s="14" t="str">
        <f aca="false">IF(S734&lt;&gt;T734,"Oui","Non")</f>
        <v>Non</v>
      </c>
      <c r="L734" s="14" t="str">
        <f aca="false">IF(AND(INDEX(10_Lieux!$B:$B,U734)="Ville",INDEX(10_Lieux!$B:$B,V734)="Ville"),"/chauffeur-prive/"&amp;INDEX(10_Lieux!$E:$E,U734)&amp;"-"&amp;INDEX(10_Lieux!$E:$E,V734)&amp;"/","/chauffeur-prive/"&amp;INDEX(10_Lieux!$E:$E,U734)&amp;"/"&amp;INDEX(10_Lieux!$E:$E,V734)&amp;"/")</f>
        <v>/chauffeur-prive/aeroport-chambery-savoie-mont-blanc/marseille/</v>
      </c>
      <c r="M734" s="14" t="str">
        <f aca="false">IFERROR(INDEX($L:$L,MATCH(B734&amp;"|"&amp;A734,$Z:$Z,0)),"—")</f>
        <v>/chauffeur-prive/marseille/aeroport-chambery-savoie-mont-blanc/</v>
      </c>
      <c r="N734" s="14" t="str">
        <f aca="false">IF(LEN("Chauffeur privé "&amp;INDEX(10_Lieux!$J:$J,U734)&amp;" → "&amp;INDEX(10_Lieux!$J:$J,V734)&amp;" | 24h/24")&gt;60,"Chauffeur privé "&amp;INDEX(10_Lieux!$J:$J,U734)&amp;" → "&amp;INDEX(10_Lieux!$J:$J,V734),"Chauffeur privé "&amp;INDEX(10_Lieux!$J:$J,U734)&amp;" → "&amp;INDEX(10_Lieux!$J:$J,V734)&amp;" | 24h/24")</f>
        <v>Chauffeur privé Aéroport de Chambéry → Marseille | 24h/24</v>
      </c>
      <c r="O734" s="14" t="n">
        <f aca="false">LEN(N734)</f>
        <v>57</v>
      </c>
      <c r="P734" s="14" t="str">
        <f aca="false">"Chauffeur privé "&amp;INDEX(10_Lieux!$K:$K,U734)&amp;" vers "&amp;INDEX(10_Lieux!$L:$L,V734)</f>
        <v>Chauffeur privé de l'aéroport de Chambéry vers Marseille</v>
      </c>
      <c r="Q734" s="14" t="str">
        <f aca="false">"Chauffeur privé "&amp;INDEX(10_Lieux!$K:$K,U734)&amp;" vers "&amp;INDEX(10_Lieux!$L:$L,V734)&amp;" : env. "&amp;I734&amp;" km, "&amp;J734&amp;" de route. Devis personnalisé, standard 24h/24 et 7j/7."</f>
        <v>Chauffeur privé de l'aéroport de Chambéry vers Marseille : env. 329 km, 3 h 30 de route. Devis personnalisé, standard 24h/24 et 7j/7.</v>
      </c>
      <c r="R734" s="14" t="n">
        <f aca="false">LEN(Q734)</f>
        <v>133</v>
      </c>
      <c r="S734" s="14" t="str">
        <f aca="false">INDEX(10_Lieux!$C:$C,U734)</f>
        <v>France</v>
      </c>
      <c r="T734" s="14" t="str">
        <f aca="false">INDEX(10_Lieux!$C:$C,V734)</f>
        <v>France</v>
      </c>
      <c r="U734" s="14" t="n">
        <f aca="false">MATCH(A734,10_Lieux!$A:$A,0)</f>
        <v>138</v>
      </c>
      <c r="V734" s="14" t="n">
        <f aca="false">MATCH(B734,10_Lieux!$A:$A,0)</f>
        <v>79</v>
      </c>
      <c r="W734" s="14" t="n">
        <f aca="false">ROUND(6371*2*ASIN(SQRT(SIN(RADIANS(INDEX(10_Lieux!$F:$F,V734)-INDEX(10_Lieux!$F:$F,U734))/2)^2+COS(RADIANS(INDEX(10_Lieux!$F:$F,U734)))*COS(RADIANS(INDEX(10_Lieux!$F:$F,V734)))*SIN(RADIANS(INDEX(10_Lieux!$G:$G,V734)-INDEX(10_Lieux!$G:$G,U734))/2)^2)),1)</f>
        <v>263.4</v>
      </c>
      <c r="X734" s="14" t="n">
        <f aca="false">ROUND(I734/IF(I734&lt;p_seuil_vitesse,p_vit_lente,p_vit_rapide)*60/15,0)*15</f>
        <v>210</v>
      </c>
      <c r="Y734" s="14" t="n">
        <f aca="false">MAX(IF(INDEX(10_Lieux!$B:$B,U734)&lt;&gt;"Ville",INDEX(10_Lieux!$I:$I,U734),0),IF(INDEX(10_Lieux!$B:$B,V734)&lt;&gt;"Ville",INDEX(10_Lieux!$I:$I,V734),0))</f>
        <v>250</v>
      </c>
      <c r="Z734" s="14" t="str">
        <f aca="false">A734&amp;"|"&amp;B734</f>
        <v>Chambéry Savoie Mont Blanc|Marseille</v>
      </c>
      <c r="AA734" s="14" t="str">
        <f aca="false">IF(I734&lt;p_local,"Local",IF(I734&lt;p_vv_min,"Courte distance",IF(I734&lt;p_tres_long,"Longue distance","Très longue distance")))</f>
        <v>Longue distance</v>
      </c>
    </row>
    <row r="735" customFormat="false" ht="15" hidden="false" customHeight="true" outlineLevel="0" collapsed="false">
      <c r="A735" s="1" t="s">
        <v>128</v>
      </c>
      <c r="B735" s="1" t="s">
        <v>878</v>
      </c>
      <c r="C735" s="1" t="s">
        <v>35</v>
      </c>
      <c r="D735" s="1" t="s">
        <v>653</v>
      </c>
      <c r="E735" s="1" t="s">
        <v>886</v>
      </c>
      <c r="F735" s="14" t="s">
        <v>40</v>
      </c>
      <c r="G735" s="14" t="str">
        <f aca="false">IF(I735&lt;p_local,"Local → page infra",IF(H735&gt;=p_ph1,"Phase 1",IF(H735&gt;=p_ph2,"Phase 2","Phase 3")))</f>
        <v>Phase 3</v>
      </c>
      <c r="H735" s="14" t="n">
        <f aca="false">IF(I735&lt;p_local,0,IF(C735="Aéroport → Aéroport",p_pts_plein,IF(Y735&gt;0,IF(I735&lt;=Y735,p_pts_plein,IF(I735&lt;=p_mult2*Y735,p_pts_moyen,p_pts_r3)),IF(I735&gt;=p_vv_min,p_pts_plein,IF(I735&gt;=p_vv_moy,p_pts_moyen,p_pts_court))))+IF(INDEX(10_Lieux!$D:$D,U735)=1,p_prio1,p_prio2)+IF(INDEX(10_Lieux!$D:$D,V735)=1,p_prio1,p_prio2)+IF(K735="Oui",p_tf,0)+p_hub*((INDEX(10_Lieux!$H:$H,U735)="Hub")+(INDEX(10_Lieux!$H:$H,V735)="Hub"))+IF(OR(INDEX(10_Lieux!$H:$H,U735)="Premium",INDEX(10_Lieux!$H:$H,V735)="Premium"),p_prem,0))</f>
        <v>55</v>
      </c>
      <c r="I735" s="14" t="n">
        <f aca="false">ROUND(W735*p_facteur,0)</f>
        <v>329</v>
      </c>
      <c r="J735" s="14" t="str">
        <f aca="false">IF(X735&lt;60,X735&amp;" min",INT(X735/60)&amp;" h"&amp;IF(MOD(X735,60)=0,""," "&amp;TEXT(MOD(X735,60),"00")))</f>
        <v>3 h 30</v>
      </c>
      <c r="K735" s="14" t="str">
        <f aca="false">IF(S735&lt;&gt;T735,"Oui","Non")</f>
        <v>Non</v>
      </c>
      <c r="L735" s="14" t="str">
        <f aca="false">IF(AND(INDEX(10_Lieux!$B:$B,U735)="Ville",INDEX(10_Lieux!$B:$B,V735)="Ville"),"/chauffeur-prive/"&amp;INDEX(10_Lieux!$E:$E,U735)&amp;"-"&amp;INDEX(10_Lieux!$E:$E,V735)&amp;"/","/chauffeur-prive/"&amp;INDEX(10_Lieux!$E:$E,U735)&amp;"/"&amp;INDEX(10_Lieux!$E:$E,V735)&amp;"/")</f>
        <v>/chauffeur-prive/marseille/aeroport-chambery-savoie-mont-blanc/</v>
      </c>
      <c r="M735" s="14" t="str">
        <f aca="false">IFERROR(INDEX($L:$L,MATCH(B735&amp;"|"&amp;A735,$Z:$Z,0)),"—")</f>
        <v>/chauffeur-prive/aeroport-chambery-savoie-mont-blanc/marseille/</v>
      </c>
      <c r="N735" s="14" t="str">
        <f aca="false">IF(LEN("Chauffeur privé "&amp;INDEX(10_Lieux!$J:$J,U735)&amp;" → "&amp;INDEX(10_Lieux!$J:$J,V735)&amp;" | 24h/24")&gt;60,"Chauffeur privé "&amp;INDEX(10_Lieux!$J:$J,U735)&amp;" → "&amp;INDEX(10_Lieux!$J:$J,V735),"Chauffeur privé "&amp;INDEX(10_Lieux!$J:$J,U735)&amp;" → "&amp;INDEX(10_Lieux!$J:$J,V735)&amp;" | 24h/24")</f>
        <v>Chauffeur privé Marseille → Aéroport de Chambéry | 24h/24</v>
      </c>
      <c r="O735" s="14" t="n">
        <f aca="false">LEN(N735)</f>
        <v>57</v>
      </c>
      <c r="P735" s="14" t="str">
        <f aca="false">"Chauffeur privé "&amp;INDEX(10_Lieux!$K:$K,U735)&amp;" vers "&amp;INDEX(10_Lieux!$L:$L,V735)</f>
        <v>Chauffeur privé de Marseille vers l'aéroport de Chambéry</v>
      </c>
      <c r="Q735" s="14" t="str">
        <f aca="false">"Chauffeur privé "&amp;INDEX(10_Lieux!$K:$K,U735)&amp;" vers "&amp;INDEX(10_Lieux!$L:$L,V735)&amp;" : env. "&amp;I735&amp;" km, "&amp;J735&amp;" de route. Devis personnalisé, standard 24h/24 et 7j/7."</f>
        <v>Chauffeur privé de Marseille vers l'aéroport de Chambéry : env. 329 km, 3 h 30 de route. Devis personnalisé, standard 24h/24 et 7j/7.</v>
      </c>
      <c r="R735" s="14" t="n">
        <f aca="false">LEN(Q735)</f>
        <v>133</v>
      </c>
      <c r="S735" s="14" t="str">
        <f aca="false">INDEX(10_Lieux!$C:$C,U735)</f>
        <v>France</v>
      </c>
      <c r="T735" s="14" t="str">
        <f aca="false">INDEX(10_Lieux!$C:$C,V735)</f>
        <v>France</v>
      </c>
      <c r="U735" s="14" t="n">
        <f aca="false">MATCH(A735,10_Lieux!$A:$A,0)</f>
        <v>79</v>
      </c>
      <c r="V735" s="14" t="n">
        <f aca="false">MATCH(B735,10_Lieux!$A:$A,0)</f>
        <v>138</v>
      </c>
      <c r="W735" s="14" t="n">
        <f aca="false">ROUND(6371*2*ASIN(SQRT(SIN(RADIANS(INDEX(10_Lieux!$F:$F,V735)-INDEX(10_Lieux!$F:$F,U735))/2)^2+COS(RADIANS(INDEX(10_Lieux!$F:$F,U735)))*COS(RADIANS(INDEX(10_Lieux!$F:$F,V735)))*SIN(RADIANS(INDEX(10_Lieux!$G:$G,V735)-INDEX(10_Lieux!$G:$G,U735))/2)^2)),1)</f>
        <v>263.4</v>
      </c>
      <c r="X735" s="14" t="n">
        <f aca="false">ROUND(I735/IF(I735&lt;p_seuil_vitesse,p_vit_lente,p_vit_rapide)*60/15,0)*15</f>
        <v>210</v>
      </c>
      <c r="Y735" s="14" t="n">
        <f aca="false">MAX(IF(INDEX(10_Lieux!$B:$B,U735)&lt;&gt;"Ville",INDEX(10_Lieux!$I:$I,U735),0),IF(INDEX(10_Lieux!$B:$B,V735)&lt;&gt;"Ville",INDEX(10_Lieux!$I:$I,V735),0))</f>
        <v>250</v>
      </c>
      <c r="Z735" s="14" t="str">
        <f aca="false">A735&amp;"|"&amp;B735</f>
        <v>Marseille|Chambéry Savoie Mont Blanc</v>
      </c>
      <c r="AA735" s="14" t="str">
        <f aca="false">IF(I735&lt;p_local,"Local",IF(I735&lt;p_vv_min,"Courte distance",IF(I735&lt;p_tres_long,"Longue distance","Très longue distance")))</f>
        <v>Longue distance</v>
      </c>
    </row>
    <row r="736" customFormat="false" ht="15" hidden="false" customHeight="true" outlineLevel="0" collapsed="false">
      <c r="A736" s="1" t="s">
        <v>878</v>
      </c>
      <c r="B736" s="1" t="s">
        <v>130</v>
      </c>
      <c r="C736" s="1" t="s">
        <v>34</v>
      </c>
      <c r="D736" s="1" t="s">
        <v>653</v>
      </c>
      <c r="E736" s="1" t="s">
        <v>887</v>
      </c>
      <c r="F736" s="14" t="s">
        <v>40</v>
      </c>
      <c r="G736" s="14" t="str">
        <f aca="false">IF(I736&lt;p_local,"Local → page infra",IF(H736&gt;=p_ph1,"Phase 1",IF(H736&gt;=p_ph2,"Phase 2","Phase 3")))</f>
        <v>Phase 3</v>
      </c>
      <c r="H736" s="14" t="n">
        <f aca="false">IF(I736&lt;p_local,0,IF(C736="Aéroport → Aéroport",p_pts_plein,IF(Y736&gt;0,IF(I736&lt;=Y736,p_pts_plein,IF(I736&lt;=p_mult2*Y736,p_pts_moyen,p_pts_r3)),IF(I736&gt;=p_vv_min,p_pts_plein,IF(I736&gt;=p_vv_moy,p_pts_moyen,p_pts_court))))+IF(INDEX(10_Lieux!$D:$D,U736)=1,p_prio1,p_prio2)+IF(INDEX(10_Lieux!$D:$D,V736)=1,p_prio1,p_prio2)+IF(K736="Oui",p_tf,0)+p_hub*((INDEX(10_Lieux!$H:$H,U736)="Hub")+(INDEX(10_Lieux!$H:$H,V736)="Hub"))+IF(OR(INDEX(10_Lieux!$H:$H,U736)="Premium",INDEX(10_Lieux!$H:$H,V736)="Premium"),p_prem,0))</f>
        <v>30</v>
      </c>
      <c r="I736" s="14" t="n">
        <f aca="false">ROUND(W736*p_facteur,0)</f>
        <v>642</v>
      </c>
      <c r="J736" s="14" t="str">
        <f aca="false">IF(X736&lt;60,X736&amp;" min",INT(X736/60)&amp;" h"&amp;IF(MOD(X736,60)=0,""," "&amp;TEXT(MOD(X736,60),"00")))</f>
        <v>6 h 45</v>
      </c>
      <c r="K736" s="14" t="str">
        <f aca="false">IF(S736&lt;&gt;T736,"Oui","Non")</f>
        <v>Non</v>
      </c>
      <c r="L736" s="14" t="str">
        <f aca="false">IF(AND(INDEX(10_Lieux!$B:$B,U736)="Ville",INDEX(10_Lieux!$B:$B,V736)="Ville"),"/chauffeur-prive/"&amp;INDEX(10_Lieux!$E:$E,U736)&amp;"-"&amp;INDEX(10_Lieux!$E:$E,V736)&amp;"/","/chauffeur-prive/"&amp;INDEX(10_Lieux!$E:$E,U736)&amp;"/"&amp;INDEX(10_Lieux!$E:$E,V736)&amp;"/")</f>
        <v>/chauffeur-prive/aeroport-chambery-savoie-mont-blanc/bordeaux/</v>
      </c>
      <c r="M736" s="14" t="str">
        <f aca="false">IFERROR(INDEX($L:$L,MATCH(B736&amp;"|"&amp;A736,$Z:$Z,0)),"—")</f>
        <v>/chauffeur-prive/bordeaux/aeroport-chambery-savoie-mont-blanc/</v>
      </c>
      <c r="N736" s="14" t="str">
        <f aca="false">IF(LEN("Chauffeur privé "&amp;INDEX(10_Lieux!$J:$J,U736)&amp;" → "&amp;INDEX(10_Lieux!$J:$J,V736)&amp;" | 24h/24")&gt;60,"Chauffeur privé "&amp;INDEX(10_Lieux!$J:$J,U736)&amp;" → "&amp;INDEX(10_Lieux!$J:$J,V736),"Chauffeur privé "&amp;INDEX(10_Lieux!$J:$J,U736)&amp;" → "&amp;INDEX(10_Lieux!$J:$J,V736)&amp;" | 24h/24")</f>
        <v>Chauffeur privé Aéroport de Chambéry → Bordeaux | 24h/24</v>
      </c>
      <c r="O736" s="14" t="n">
        <f aca="false">LEN(N736)</f>
        <v>56</v>
      </c>
      <c r="P736" s="14" t="str">
        <f aca="false">"Chauffeur privé "&amp;INDEX(10_Lieux!$K:$K,U736)&amp;" vers "&amp;INDEX(10_Lieux!$L:$L,V736)</f>
        <v>Chauffeur privé de l'aéroport de Chambéry vers Bordeaux</v>
      </c>
      <c r="Q736" s="14" t="str">
        <f aca="false">"Chauffeur privé "&amp;INDEX(10_Lieux!$K:$K,U736)&amp;" vers "&amp;INDEX(10_Lieux!$L:$L,V736)&amp;" : env. "&amp;I736&amp;" km, "&amp;J736&amp;" de route. Devis personnalisé, standard 24h/24 et 7j/7."</f>
        <v>Chauffeur privé de l'aéroport de Chambéry vers Bordeaux : env. 642 km, 6 h 45 de route. Devis personnalisé, standard 24h/24 et 7j/7.</v>
      </c>
      <c r="R736" s="14" t="n">
        <f aca="false">LEN(Q736)</f>
        <v>132</v>
      </c>
      <c r="S736" s="14" t="str">
        <f aca="false">INDEX(10_Lieux!$C:$C,U736)</f>
        <v>France</v>
      </c>
      <c r="T736" s="14" t="str">
        <f aca="false">INDEX(10_Lieux!$C:$C,V736)</f>
        <v>France</v>
      </c>
      <c r="U736" s="14" t="n">
        <f aca="false">MATCH(A736,10_Lieux!$A:$A,0)</f>
        <v>138</v>
      </c>
      <c r="V736" s="14" t="n">
        <f aca="false">MATCH(B736,10_Lieux!$A:$A,0)</f>
        <v>61</v>
      </c>
      <c r="W736" s="14" t="n">
        <f aca="false">ROUND(6371*2*ASIN(SQRT(SIN(RADIANS(INDEX(10_Lieux!$F:$F,V736)-INDEX(10_Lieux!$F:$F,U736))/2)^2+COS(RADIANS(INDEX(10_Lieux!$F:$F,U736)))*COS(RADIANS(INDEX(10_Lieux!$F:$F,V736)))*SIN(RADIANS(INDEX(10_Lieux!$G:$G,V736)-INDEX(10_Lieux!$G:$G,U736))/2)^2)),1)</f>
        <v>513.4</v>
      </c>
      <c r="X736" s="14" t="n">
        <f aca="false">ROUND(I736/IF(I736&lt;p_seuil_vitesse,p_vit_lente,p_vit_rapide)*60/15,0)*15</f>
        <v>405</v>
      </c>
      <c r="Y736" s="14" t="n">
        <f aca="false">MAX(IF(INDEX(10_Lieux!$B:$B,U736)&lt;&gt;"Ville",INDEX(10_Lieux!$I:$I,U736),0),IF(INDEX(10_Lieux!$B:$B,V736)&lt;&gt;"Ville",INDEX(10_Lieux!$I:$I,V736),0))</f>
        <v>250</v>
      </c>
      <c r="Z736" s="14" t="str">
        <f aca="false">A736&amp;"|"&amp;B736</f>
        <v>Chambéry Savoie Mont Blanc|Bordeaux</v>
      </c>
      <c r="AA736" s="14" t="str">
        <f aca="false">IF(I736&lt;p_local,"Local",IF(I736&lt;p_vv_min,"Courte distance",IF(I736&lt;p_tres_long,"Longue distance","Très longue distance")))</f>
        <v>Longue distance</v>
      </c>
    </row>
    <row r="737" customFormat="false" ht="15" hidden="false" customHeight="true" outlineLevel="0" collapsed="false">
      <c r="A737" s="1" t="s">
        <v>130</v>
      </c>
      <c r="B737" s="1" t="s">
        <v>878</v>
      </c>
      <c r="C737" s="1" t="s">
        <v>35</v>
      </c>
      <c r="D737" s="1" t="s">
        <v>653</v>
      </c>
      <c r="E737" s="1" t="s">
        <v>888</v>
      </c>
      <c r="F737" s="14" t="s">
        <v>40</v>
      </c>
      <c r="G737" s="14" t="str">
        <f aca="false">IF(I737&lt;p_local,"Local → page infra",IF(H737&gt;=p_ph1,"Phase 1",IF(H737&gt;=p_ph2,"Phase 2","Phase 3")))</f>
        <v>Phase 3</v>
      </c>
      <c r="H737" s="14" t="n">
        <f aca="false">IF(I737&lt;p_local,0,IF(C737="Aéroport → Aéroport",p_pts_plein,IF(Y737&gt;0,IF(I737&lt;=Y737,p_pts_plein,IF(I737&lt;=p_mult2*Y737,p_pts_moyen,p_pts_r3)),IF(I737&gt;=p_vv_min,p_pts_plein,IF(I737&gt;=p_vv_moy,p_pts_moyen,p_pts_court))))+IF(INDEX(10_Lieux!$D:$D,U737)=1,p_prio1,p_prio2)+IF(INDEX(10_Lieux!$D:$D,V737)=1,p_prio1,p_prio2)+IF(K737="Oui",p_tf,0)+p_hub*((INDEX(10_Lieux!$H:$H,U737)="Hub")+(INDEX(10_Lieux!$H:$H,V737)="Hub"))+IF(OR(INDEX(10_Lieux!$H:$H,U737)="Premium",INDEX(10_Lieux!$H:$H,V737)="Premium"),p_prem,0))</f>
        <v>30</v>
      </c>
      <c r="I737" s="14" t="n">
        <f aca="false">ROUND(W737*p_facteur,0)</f>
        <v>642</v>
      </c>
      <c r="J737" s="14" t="str">
        <f aca="false">IF(X737&lt;60,X737&amp;" min",INT(X737/60)&amp;" h"&amp;IF(MOD(X737,60)=0,""," "&amp;TEXT(MOD(X737,60),"00")))</f>
        <v>6 h 45</v>
      </c>
      <c r="K737" s="14" t="str">
        <f aca="false">IF(S737&lt;&gt;T737,"Oui","Non")</f>
        <v>Non</v>
      </c>
      <c r="L737" s="14" t="str">
        <f aca="false">IF(AND(INDEX(10_Lieux!$B:$B,U737)="Ville",INDEX(10_Lieux!$B:$B,V737)="Ville"),"/chauffeur-prive/"&amp;INDEX(10_Lieux!$E:$E,U737)&amp;"-"&amp;INDEX(10_Lieux!$E:$E,V737)&amp;"/","/chauffeur-prive/"&amp;INDEX(10_Lieux!$E:$E,U737)&amp;"/"&amp;INDEX(10_Lieux!$E:$E,V737)&amp;"/")</f>
        <v>/chauffeur-prive/bordeaux/aeroport-chambery-savoie-mont-blanc/</v>
      </c>
      <c r="M737" s="14" t="str">
        <f aca="false">IFERROR(INDEX($L:$L,MATCH(B737&amp;"|"&amp;A737,$Z:$Z,0)),"—")</f>
        <v>/chauffeur-prive/aeroport-chambery-savoie-mont-blanc/bordeaux/</v>
      </c>
      <c r="N737" s="14" t="str">
        <f aca="false">IF(LEN("Chauffeur privé "&amp;INDEX(10_Lieux!$J:$J,U737)&amp;" → "&amp;INDEX(10_Lieux!$J:$J,V737)&amp;" | 24h/24")&gt;60,"Chauffeur privé "&amp;INDEX(10_Lieux!$J:$J,U737)&amp;" → "&amp;INDEX(10_Lieux!$J:$J,V737),"Chauffeur privé "&amp;INDEX(10_Lieux!$J:$J,U737)&amp;" → "&amp;INDEX(10_Lieux!$J:$J,V737)&amp;" | 24h/24")</f>
        <v>Chauffeur privé Bordeaux → Aéroport de Chambéry | 24h/24</v>
      </c>
      <c r="O737" s="14" t="n">
        <f aca="false">LEN(N737)</f>
        <v>56</v>
      </c>
      <c r="P737" s="14" t="str">
        <f aca="false">"Chauffeur privé "&amp;INDEX(10_Lieux!$K:$K,U737)&amp;" vers "&amp;INDEX(10_Lieux!$L:$L,V737)</f>
        <v>Chauffeur privé de Bordeaux vers l'aéroport de Chambéry</v>
      </c>
      <c r="Q737" s="14" t="str">
        <f aca="false">"Chauffeur privé "&amp;INDEX(10_Lieux!$K:$K,U737)&amp;" vers "&amp;INDEX(10_Lieux!$L:$L,V737)&amp;" : env. "&amp;I737&amp;" km, "&amp;J737&amp;" de route. Devis personnalisé, standard 24h/24 et 7j/7."</f>
        <v>Chauffeur privé de Bordeaux vers l'aéroport de Chambéry : env. 642 km, 6 h 45 de route. Devis personnalisé, standard 24h/24 et 7j/7.</v>
      </c>
      <c r="R737" s="14" t="n">
        <f aca="false">LEN(Q737)</f>
        <v>132</v>
      </c>
      <c r="S737" s="14" t="str">
        <f aca="false">INDEX(10_Lieux!$C:$C,U737)</f>
        <v>France</v>
      </c>
      <c r="T737" s="14" t="str">
        <f aca="false">INDEX(10_Lieux!$C:$C,V737)</f>
        <v>France</v>
      </c>
      <c r="U737" s="14" t="n">
        <f aca="false">MATCH(A737,10_Lieux!$A:$A,0)</f>
        <v>61</v>
      </c>
      <c r="V737" s="14" t="n">
        <f aca="false">MATCH(B737,10_Lieux!$A:$A,0)</f>
        <v>138</v>
      </c>
      <c r="W737" s="14" t="n">
        <f aca="false">ROUND(6371*2*ASIN(SQRT(SIN(RADIANS(INDEX(10_Lieux!$F:$F,V737)-INDEX(10_Lieux!$F:$F,U737))/2)^2+COS(RADIANS(INDEX(10_Lieux!$F:$F,U737)))*COS(RADIANS(INDEX(10_Lieux!$F:$F,V737)))*SIN(RADIANS(INDEX(10_Lieux!$G:$G,V737)-INDEX(10_Lieux!$G:$G,U737))/2)^2)),1)</f>
        <v>513.4</v>
      </c>
      <c r="X737" s="14" t="n">
        <f aca="false">ROUND(I737/IF(I737&lt;p_seuil_vitesse,p_vit_lente,p_vit_rapide)*60/15,0)*15</f>
        <v>405</v>
      </c>
      <c r="Y737" s="14" t="n">
        <f aca="false">MAX(IF(INDEX(10_Lieux!$B:$B,U737)&lt;&gt;"Ville",INDEX(10_Lieux!$I:$I,U737),0),IF(INDEX(10_Lieux!$B:$B,V737)&lt;&gt;"Ville",INDEX(10_Lieux!$I:$I,V737),0))</f>
        <v>250</v>
      </c>
      <c r="Z737" s="14" t="str">
        <f aca="false">A737&amp;"|"&amp;B737</f>
        <v>Bordeaux|Chambéry Savoie Mont Blanc</v>
      </c>
      <c r="AA737" s="14" t="str">
        <f aca="false">IF(I737&lt;p_local,"Local",IF(I737&lt;p_vv_min,"Courte distance",IF(I737&lt;p_tres_long,"Longue distance","Très longue distance")))</f>
        <v>Longue distance</v>
      </c>
    </row>
    <row r="738" customFormat="false" ht="15" hidden="false" customHeight="true" outlineLevel="0" collapsed="false">
      <c r="A738" s="1" t="s">
        <v>878</v>
      </c>
      <c r="B738" s="1" t="s">
        <v>132</v>
      </c>
      <c r="C738" s="1" t="s">
        <v>34</v>
      </c>
      <c r="D738" s="1" t="s">
        <v>653</v>
      </c>
      <c r="E738" s="1" t="s">
        <v>889</v>
      </c>
      <c r="F738" s="14" t="s">
        <v>40</v>
      </c>
      <c r="G738" s="14" t="str">
        <f aca="false">IF(I738&lt;p_local,"Local → page infra",IF(H738&gt;=p_ph1,"Phase 1",IF(H738&gt;=p_ph2,"Phase 2","Phase 3")))</f>
        <v>Phase 3</v>
      </c>
      <c r="H738" s="14" t="n">
        <f aca="false">IF(I738&lt;p_local,0,IF(C738="Aéroport → Aéroport",p_pts_plein,IF(Y738&gt;0,IF(I738&lt;=Y738,p_pts_plein,IF(I738&lt;=p_mult2*Y738,p_pts_moyen,p_pts_r3)),IF(I738&gt;=p_vv_min,p_pts_plein,IF(I738&gt;=p_vv_moy,p_pts_moyen,p_pts_court))))+IF(INDEX(10_Lieux!$D:$D,U738)=1,p_prio1,p_prio2)+IF(INDEX(10_Lieux!$D:$D,V738)=1,p_prio1,p_prio2)+IF(K738="Oui",p_tf,0)+p_hub*((INDEX(10_Lieux!$H:$H,U738)="Hub")+(INDEX(10_Lieux!$H:$H,V738)="Hub"))+IF(OR(INDEX(10_Lieux!$H:$H,U738)="Premium",INDEX(10_Lieux!$H:$H,V738)="Premium"),p_prem,0))</f>
        <v>30</v>
      </c>
      <c r="I738" s="14" t="n">
        <f aca="false">ROUND(W738*p_facteur,0)</f>
        <v>522</v>
      </c>
      <c r="J738" s="14" t="str">
        <f aca="false">IF(X738&lt;60,X738&amp;" min",INT(X738/60)&amp;" h"&amp;IF(MOD(X738,60)=0,""," "&amp;TEXT(MOD(X738,60),"00")))</f>
        <v>5 h 30</v>
      </c>
      <c r="K738" s="14" t="str">
        <f aca="false">IF(S738&lt;&gt;T738,"Oui","Non")</f>
        <v>Non</v>
      </c>
      <c r="L738" s="14" t="str">
        <f aca="false">IF(AND(INDEX(10_Lieux!$B:$B,U738)="Ville",INDEX(10_Lieux!$B:$B,V738)="Ville"),"/chauffeur-prive/"&amp;INDEX(10_Lieux!$E:$E,U738)&amp;"-"&amp;INDEX(10_Lieux!$E:$E,V738)&amp;"/","/chauffeur-prive/"&amp;INDEX(10_Lieux!$E:$E,U738)&amp;"/"&amp;INDEX(10_Lieux!$E:$E,V738)&amp;"/")</f>
        <v>/chauffeur-prive/aeroport-chambery-savoie-mont-blanc/toulouse/</v>
      </c>
      <c r="M738" s="14" t="str">
        <f aca="false">IFERROR(INDEX($L:$L,MATCH(B738&amp;"|"&amp;A738,$Z:$Z,0)),"—")</f>
        <v>/chauffeur-prive/toulouse/aeroport-chambery-savoie-mont-blanc/</v>
      </c>
      <c r="N738" s="14" t="str">
        <f aca="false">IF(LEN("Chauffeur privé "&amp;INDEX(10_Lieux!$J:$J,U738)&amp;" → "&amp;INDEX(10_Lieux!$J:$J,V738)&amp;" | 24h/24")&gt;60,"Chauffeur privé "&amp;INDEX(10_Lieux!$J:$J,U738)&amp;" → "&amp;INDEX(10_Lieux!$J:$J,V738),"Chauffeur privé "&amp;INDEX(10_Lieux!$J:$J,U738)&amp;" → "&amp;INDEX(10_Lieux!$J:$J,V738)&amp;" | 24h/24")</f>
        <v>Chauffeur privé Aéroport de Chambéry → Toulouse | 24h/24</v>
      </c>
      <c r="O738" s="14" t="n">
        <f aca="false">LEN(N738)</f>
        <v>56</v>
      </c>
      <c r="P738" s="14" t="str">
        <f aca="false">"Chauffeur privé "&amp;INDEX(10_Lieux!$K:$K,U738)&amp;" vers "&amp;INDEX(10_Lieux!$L:$L,V738)</f>
        <v>Chauffeur privé de l'aéroport de Chambéry vers Toulouse</v>
      </c>
      <c r="Q738" s="14" t="str">
        <f aca="false">"Chauffeur privé "&amp;INDEX(10_Lieux!$K:$K,U738)&amp;" vers "&amp;INDEX(10_Lieux!$L:$L,V738)&amp;" : env. "&amp;I738&amp;" km, "&amp;J738&amp;" de route. Devis personnalisé, standard 24h/24 et 7j/7."</f>
        <v>Chauffeur privé de l'aéroport de Chambéry vers Toulouse : env. 522 km, 5 h 30 de route. Devis personnalisé, standard 24h/24 et 7j/7.</v>
      </c>
      <c r="R738" s="14" t="n">
        <f aca="false">LEN(Q738)</f>
        <v>132</v>
      </c>
      <c r="S738" s="14" t="str">
        <f aca="false">INDEX(10_Lieux!$C:$C,U738)</f>
        <v>France</v>
      </c>
      <c r="T738" s="14" t="str">
        <f aca="false">INDEX(10_Lieux!$C:$C,V738)</f>
        <v>France</v>
      </c>
      <c r="U738" s="14" t="n">
        <f aca="false">MATCH(A738,10_Lieux!$A:$A,0)</f>
        <v>138</v>
      </c>
      <c r="V738" s="14" t="n">
        <f aca="false">MATCH(B738,10_Lieux!$A:$A,0)</f>
        <v>70</v>
      </c>
      <c r="W738" s="14" t="n">
        <f aca="false">ROUND(6371*2*ASIN(SQRT(SIN(RADIANS(INDEX(10_Lieux!$F:$F,V738)-INDEX(10_Lieux!$F:$F,U738))/2)^2+COS(RADIANS(INDEX(10_Lieux!$F:$F,U738)))*COS(RADIANS(INDEX(10_Lieux!$F:$F,V738)))*SIN(RADIANS(INDEX(10_Lieux!$G:$G,V738)-INDEX(10_Lieux!$G:$G,U738))/2)^2)),1)</f>
        <v>417.5</v>
      </c>
      <c r="X738" s="14" t="n">
        <f aca="false">ROUND(I738/IF(I738&lt;p_seuil_vitesse,p_vit_lente,p_vit_rapide)*60/15,0)*15</f>
        <v>330</v>
      </c>
      <c r="Y738" s="14" t="n">
        <f aca="false">MAX(IF(INDEX(10_Lieux!$B:$B,U738)&lt;&gt;"Ville",INDEX(10_Lieux!$I:$I,U738),0),IF(INDEX(10_Lieux!$B:$B,V738)&lt;&gt;"Ville",INDEX(10_Lieux!$I:$I,V738),0))</f>
        <v>250</v>
      </c>
      <c r="Z738" s="14" t="str">
        <f aca="false">A738&amp;"|"&amp;B738</f>
        <v>Chambéry Savoie Mont Blanc|Toulouse</v>
      </c>
      <c r="AA738" s="14" t="str">
        <f aca="false">IF(I738&lt;p_local,"Local",IF(I738&lt;p_vv_min,"Courte distance",IF(I738&lt;p_tres_long,"Longue distance","Très longue distance")))</f>
        <v>Longue distance</v>
      </c>
    </row>
    <row r="739" customFormat="false" ht="15" hidden="false" customHeight="true" outlineLevel="0" collapsed="false">
      <c r="A739" s="1" t="s">
        <v>132</v>
      </c>
      <c r="B739" s="1" t="s">
        <v>878</v>
      </c>
      <c r="C739" s="1" t="s">
        <v>35</v>
      </c>
      <c r="D739" s="1" t="s">
        <v>653</v>
      </c>
      <c r="E739" s="1" t="s">
        <v>890</v>
      </c>
      <c r="F739" s="14" t="s">
        <v>40</v>
      </c>
      <c r="G739" s="14" t="str">
        <f aca="false">IF(I739&lt;p_local,"Local → page infra",IF(H739&gt;=p_ph1,"Phase 1",IF(H739&gt;=p_ph2,"Phase 2","Phase 3")))</f>
        <v>Phase 3</v>
      </c>
      <c r="H739" s="14" t="n">
        <f aca="false">IF(I739&lt;p_local,0,IF(C739="Aéroport → Aéroport",p_pts_plein,IF(Y739&gt;0,IF(I739&lt;=Y739,p_pts_plein,IF(I739&lt;=p_mult2*Y739,p_pts_moyen,p_pts_r3)),IF(I739&gt;=p_vv_min,p_pts_plein,IF(I739&gt;=p_vv_moy,p_pts_moyen,p_pts_court))))+IF(INDEX(10_Lieux!$D:$D,U739)=1,p_prio1,p_prio2)+IF(INDEX(10_Lieux!$D:$D,V739)=1,p_prio1,p_prio2)+IF(K739="Oui",p_tf,0)+p_hub*((INDEX(10_Lieux!$H:$H,U739)="Hub")+(INDEX(10_Lieux!$H:$H,V739)="Hub"))+IF(OR(INDEX(10_Lieux!$H:$H,U739)="Premium",INDEX(10_Lieux!$H:$H,V739)="Premium"),p_prem,0))</f>
        <v>30</v>
      </c>
      <c r="I739" s="14" t="n">
        <f aca="false">ROUND(W739*p_facteur,0)</f>
        <v>522</v>
      </c>
      <c r="J739" s="14" t="str">
        <f aca="false">IF(X739&lt;60,X739&amp;" min",INT(X739/60)&amp;" h"&amp;IF(MOD(X739,60)=0,""," "&amp;TEXT(MOD(X739,60),"00")))</f>
        <v>5 h 30</v>
      </c>
      <c r="K739" s="14" t="str">
        <f aca="false">IF(S739&lt;&gt;T739,"Oui","Non")</f>
        <v>Non</v>
      </c>
      <c r="L739" s="14" t="str">
        <f aca="false">IF(AND(INDEX(10_Lieux!$B:$B,U739)="Ville",INDEX(10_Lieux!$B:$B,V739)="Ville"),"/chauffeur-prive/"&amp;INDEX(10_Lieux!$E:$E,U739)&amp;"-"&amp;INDEX(10_Lieux!$E:$E,V739)&amp;"/","/chauffeur-prive/"&amp;INDEX(10_Lieux!$E:$E,U739)&amp;"/"&amp;INDEX(10_Lieux!$E:$E,V739)&amp;"/")</f>
        <v>/chauffeur-prive/toulouse/aeroport-chambery-savoie-mont-blanc/</v>
      </c>
      <c r="M739" s="14" t="str">
        <f aca="false">IFERROR(INDEX($L:$L,MATCH(B739&amp;"|"&amp;A739,$Z:$Z,0)),"—")</f>
        <v>/chauffeur-prive/aeroport-chambery-savoie-mont-blanc/toulouse/</v>
      </c>
      <c r="N739" s="14" t="str">
        <f aca="false">IF(LEN("Chauffeur privé "&amp;INDEX(10_Lieux!$J:$J,U739)&amp;" → "&amp;INDEX(10_Lieux!$J:$J,V739)&amp;" | 24h/24")&gt;60,"Chauffeur privé "&amp;INDEX(10_Lieux!$J:$J,U739)&amp;" → "&amp;INDEX(10_Lieux!$J:$J,V739),"Chauffeur privé "&amp;INDEX(10_Lieux!$J:$J,U739)&amp;" → "&amp;INDEX(10_Lieux!$J:$J,V739)&amp;" | 24h/24")</f>
        <v>Chauffeur privé Toulouse → Aéroport de Chambéry | 24h/24</v>
      </c>
      <c r="O739" s="14" t="n">
        <f aca="false">LEN(N739)</f>
        <v>56</v>
      </c>
      <c r="P739" s="14" t="str">
        <f aca="false">"Chauffeur privé "&amp;INDEX(10_Lieux!$K:$K,U739)&amp;" vers "&amp;INDEX(10_Lieux!$L:$L,V739)</f>
        <v>Chauffeur privé de Toulouse vers l'aéroport de Chambéry</v>
      </c>
      <c r="Q739" s="14" t="str">
        <f aca="false">"Chauffeur privé "&amp;INDEX(10_Lieux!$K:$K,U739)&amp;" vers "&amp;INDEX(10_Lieux!$L:$L,V739)&amp;" : env. "&amp;I739&amp;" km, "&amp;J739&amp;" de route. Devis personnalisé, standard 24h/24 et 7j/7."</f>
        <v>Chauffeur privé de Toulouse vers l'aéroport de Chambéry : env. 522 km, 5 h 30 de route. Devis personnalisé, standard 24h/24 et 7j/7.</v>
      </c>
      <c r="R739" s="14" t="n">
        <f aca="false">LEN(Q739)</f>
        <v>132</v>
      </c>
      <c r="S739" s="14" t="str">
        <f aca="false">INDEX(10_Lieux!$C:$C,U739)</f>
        <v>France</v>
      </c>
      <c r="T739" s="14" t="str">
        <f aca="false">INDEX(10_Lieux!$C:$C,V739)</f>
        <v>France</v>
      </c>
      <c r="U739" s="14" t="n">
        <f aca="false">MATCH(A739,10_Lieux!$A:$A,0)</f>
        <v>70</v>
      </c>
      <c r="V739" s="14" t="n">
        <f aca="false">MATCH(B739,10_Lieux!$A:$A,0)</f>
        <v>138</v>
      </c>
      <c r="W739" s="14" t="n">
        <f aca="false">ROUND(6371*2*ASIN(SQRT(SIN(RADIANS(INDEX(10_Lieux!$F:$F,V739)-INDEX(10_Lieux!$F:$F,U739))/2)^2+COS(RADIANS(INDEX(10_Lieux!$F:$F,U739)))*COS(RADIANS(INDEX(10_Lieux!$F:$F,V739)))*SIN(RADIANS(INDEX(10_Lieux!$G:$G,V739)-INDEX(10_Lieux!$G:$G,U739))/2)^2)),1)</f>
        <v>417.5</v>
      </c>
      <c r="X739" s="14" t="n">
        <f aca="false">ROUND(I739/IF(I739&lt;p_seuil_vitesse,p_vit_lente,p_vit_rapide)*60/15,0)*15</f>
        <v>330</v>
      </c>
      <c r="Y739" s="14" t="n">
        <f aca="false">MAX(IF(INDEX(10_Lieux!$B:$B,U739)&lt;&gt;"Ville",INDEX(10_Lieux!$I:$I,U739),0),IF(INDEX(10_Lieux!$B:$B,V739)&lt;&gt;"Ville",INDEX(10_Lieux!$I:$I,V739),0))</f>
        <v>250</v>
      </c>
      <c r="Z739" s="14" t="str">
        <f aca="false">A739&amp;"|"&amp;B739</f>
        <v>Toulouse|Chambéry Savoie Mont Blanc</v>
      </c>
      <c r="AA739" s="14" t="str">
        <f aca="false">IF(I739&lt;p_local,"Local",IF(I739&lt;p_vv_min,"Courte distance",IF(I739&lt;p_tres_long,"Longue distance","Très longue distance")))</f>
        <v>Longue distance</v>
      </c>
    </row>
    <row r="740" customFormat="false" ht="15" hidden="false" customHeight="true" outlineLevel="0" collapsed="false">
      <c r="A740" s="1" t="s">
        <v>878</v>
      </c>
      <c r="B740" s="1" t="s">
        <v>134</v>
      </c>
      <c r="C740" s="1" t="s">
        <v>34</v>
      </c>
      <c r="D740" s="1" t="s">
        <v>653</v>
      </c>
      <c r="E740" s="1" t="s">
        <v>891</v>
      </c>
      <c r="F740" s="14" t="s">
        <v>40</v>
      </c>
      <c r="G740" s="14" t="str">
        <f aca="false">IF(I740&lt;p_local,"Local → page infra",IF(H740&gt;=p_ph1,"Phase 1",IF(H740&gt;=p_ph2,"Phase 2","Phase 3")))</f>
        <v>Phase 3</v>
      </c>
      <c r="H740" s="14" t="n">
        <f aca="false">IF(I740&lt;p_local,0,IF(C740="Aéroport → Aéroport",p_pts_plein,IF(Y740&gt;0,IF(I740&lt;=Y740,p_pts_plein,IF(I740&lt;=p_mult2*Y740,p_pts_moyen,p_pts_r3)),IF(I740&gt;=p_vv_min,p_pts_plein,IF(I740&gt;=p_vv_moy,p_pts_moyen,p_pts_court))))+IF(INDEX(10_Lieux!$D:$D,U740)=1,p_prio1,p_prio2)+IF(INDEX(10_Lieux!$D:$D,V740)=1,p_prio1,p_prio2)+IF(K740="Oui",p_tf,0)+p_hub*((INDEX(10_Lieux!$H:$H,U740)="Hub")+(INDEX(10_Lieux!$H:$H,V740)="Hub"))+IF(OR(INDEX(10_Lieux!$H:$H,U740)="Premium",INDEX(10_Lieux!$H:$H,V740)="Premium"),p_prem,0))</f>
        <v>30</v>
      </c>
      <c r="I740" s="14" t="n">
        <f aca="false">ROUND(W740*p_facteur,0)</f>
        <v>741</v>
      </c>
      <c r="J740" s="14" t="str">
        <f aca="false">IF(X740&lt;60,X740&amp;" min",INT(X740/60)&amp;" h"&amp;IF(MOD(X740,60)=0,""," "&amp;TEXT(MOD(X740,60),"00")))</f>
        <v>7 h 45</v>
      </c>
      <c r="K740" s="14" t="str">
        <f aca="false">IF(S740&lt;&gt;T740,"Oui","Non")</f>
        <v>Non</v>
      </c>
      <c r="L740" s="14" t="str">
        <f aca="false">IF(AND(INDEX(10_Lieux!$B:$B,U740)="Ville",INDEX(10_Lieux!$B:$B,V740)="Ville"),"/chauffeur-prive/"&amp;INDEX(10_Lieux!$E:$E,U740)&amp;"-"&amp;INDEX(10_Lieux!$E:$E,V740)&amp;"/","/chauffeur-prive/"&amp;INDEX(10_Lieux!$E:$E,U740)&amp;"/"&amp;INDEX(10_Lieux!$E:$E,V740)&amp;"/")</f>
        <v>/chauffeur-prive/aeroport-chambery-savoie-mont-blanc/lille/</v>
      </c>
      <c r="M740" s="14" t="str">
        <f aca="false">IFERROR(INDEX($L:$L,MATCH(B740&amp;"|"&amp;A740,$Z:$Z,0)),"—")</f>
        <v>/chauffeur-prive/lille/aeroport-chambery-savoie-mont-blanc/</v>
      </c>
      <c r="N740" s="14" t="str">
        <f aca="false">IF(LEN("Chauffeur privé "&amp;INDEX(10_Lieux!$J:$J,U740)&amp;" → "&amp;INDEX(10_Lieux!$J:$J,V740)&amp;" | 24h/24")&gt;60,"Chauffeur privé "&amp;INDEX(10_Lieux!$J:$J,U740)&amp;" → "&amp;INDEX(10_Lieux!$J:$J,V740),"Chauffeur privé "&amp;INDEX(10_Lieux!$J:$J,U740)&amp;" → "&amp;INDEX(10_Lieux!$J:$J,V740)&amp;" | 24h/24")</f>
        <v>Chauffeur privé Aéroport de Chambéry → Lille | 24h/24</v>
      </c>
      <c r="O740" s="14" t="n">
        <f aca="false">LEN(N740)</f>
        <v>53</v>
      </c>
      <c r="P740" s="14" t="str">
        <f aca="false">"Chauffeur privé "&amp;INDEX(10_Lieux!$K:$K,U740)&amp;" vers "&amp;INDEX(10_Lieux!$L:$L,V740)</f>
        <v>Chauffeur privé de l'aéroport de Chambéry vers Lille</v>
      </c>
      <c r="Q740" s="14" t="str">
        <f aca="false">"Chauffeur privé "&amp;INDEX(10_Lieux!$K:$K,U740)&amp;" vers "&amp;INDEX(10_Lieux!$L:$L,V740)&amp;" : env. "&amp;I740&amp;" km, "&amp;J740&amp;" de route. Devis personnalisé, standard 24h/24 et 7j/7."</f>
        <v>Chauffeur privé de l'aéroport de Chambéry vers Lille : env. 741 km, 7 h 45 de route. Devis personnalisé, standard 24h/24 et 7j/7.</v>
      </c>
      <c r="R740" s="14" t="n">
        <f aca="false">LEN(Q740)</f>
        <v>129</v>
      </c>
      <c r="S740" s="14" t="str">
        <f aca="false">INDEX(10_Lieux!$C:$C,U740)</f>
        <v>France</v>
      </c>
      <c r="T740" s="14" t="str">
        <f aca="false">INDEX(10_Lieux!$C:$C,V740)</f>
        <v>France</v>
      </c>
      <c r="U740" s="14" t="n">
        <f aca="false">MATCH(A740,10_Lieux!$A:$A,0)</f>
        <v>138</v>
      </c>
      <c r="V740" s="14" t="n">
        <f aca="false">MATCH(B740,10_Lieux!$A:$A,0)</f>
        <v>37</v>
      </c>
      <c r="W740" s="14" t="n">
        <f aca="false">ROUND(6371*2*ASIN(SQRT(SIN(RADIANS(INDEX(10_Lieux!$F:$F,V740)-INDEX(10_Lieux!$F:$F,U740))/2)^2+COS(RADIANS(INDEX(10_Lieux!$F:$F,U740)))*COS(RADIANS(INDEX(10_Lieux!$F:$F,V740)))*SIN(RADIANS(INDEX(10_Lieux!$G:$G,V740)-INDEX(10_Lieux!$G:$G,U740))/2)^2)),1)</f>
        <v>593.1</v>
      </c>
      <c r="X740" s="14" t="n">
        <f aca="false">ROUND(I740/IF(I740&lt;p_seuil_vitesse,p_vit_lente,p_vit_rapide)*60/15,0)*15</f>
        <v>465</v>
      </c>
      <c r="Y740" s="14" t="n">
        <f aca="false">MAX(IF(INDEX(10_Lieux!$B:$B,U740)&lt;&gt;"Ville",INDEX(10_Lieux!$I:$I,U740),0),IF(INDEX(10_Lieux!$B:$B,V740)&lt;&gt;"Ville",INDEX(10_Lieux!$I:$I,V740),0))</f>
        <v>250</v>
      </c>
      <c r="Z740" s="14" t="str">
        <f aca="false">A740&amp;"|"&amp;B740</f>
        <v>Chambéry Savoie Mont Blanc|Lille</v>
      </c>
      <c r="AA740" s="14" t="str">
        <f aca="false">IF(I740&lt;p_local,"Local",IF(I740&lt;p_vv_min,"Courte distance",IF(I740&lt;p_tres_long,"Longue distance","Très longue distance")))</f>
        <v>Très longue distance</v>
      </c>
    </row>
    <row r="741" customFormat="false" ht="15" hidden="false" customHeight="true" outlineLevel="0" collapsed="false">
      <c r="A741" s="1" t="s">
        <v>134</v>
      </c>
      <c r="B741" s="1" t="s">
        <v>878</v>
      </c>
      <c r="C741" s="1" t="s">
        <v>35</v>
      </c>
      <c r="D741" s="1" t="s">
        <v>653</v>
      </c>
      <c r="E741" s="1" t="s">
        <v>892</v>
      </c>
      <c r="F741" s="14" t="s">
        <v>40</v>
      </c>
      <c r="G741" s="14" t="str">
        <f aca="false">IF(I741&lt;p_local,"Local → page infra",IF(H741&gt;=p_ph1,"Phase 1",IF(H741&gt;=p_ph2,"Phase 2","Phase 3")))</f>
        <v>Phase 3</v>
      </c>
      <c r="H741" s="14" t="n">
        <f aca="false">IF(I741&lt;p_local,0,IF(C741="Aéroport → Aéroport",p_pts_plein,IF(Y741&gt;0,IF(I741&lt;=Y741,p_pts_plein,IF(I741&lt;=p_mult2*Y741,p_pts_moyen,p_pts_r3)),IF(I741&gt;=p_vv_min,p_pts_plein,IF(I741&gt;=p_vv_moy,p_pts_moyen,p_pts_court))))+IF(INDEX(10_Lieux!$D:$D,U741)=1,p_prio1,p_prio2)+IF(INDEX(10_Lieux!$D:$D,V741)=1,p_prio1,p_prio2)+IF(K741="Oui",p_tf,0)+p_hub*((INDEX(10_Lieux!$H:$H,U741)="Hub")+(INDEX(10_Lieux!$H:$H,V741)="Hub"))+IF(OR(INDEX(10_Lieux!$H:$H,U741)="Premium",INDEX(10_Lieux!$H:$H,V741)="Premium"),p_prem,0))</f>
        <v>30</v>
      </c>
      <c r="I741" s="14" t="n">
        <f aca="false">ROUND(W741*p_facteur,0)</f>
        <v>741</v>
      </c>
      <c r="J741" s="14" t="str">
        <f aca="false">IF(X741&lt;60,X741&amp;" min",INT(X741/60)&amp;" h"&amp;IF(MOD(X741,60)=0,""," "&amp;TEXT(MOD(X741,60),"00")))</f>
        <v>7 h 45</v>
      </c>
      <c r="K741" s="14" t="str">
        <f aca="false">IF(S741&lt;&gt;T741,"Oui","Non")</f>
        <v>Non</v>
      </c>
      <c r="L741" s="14" t="str">
        <f aca="false">IF(AND(INDEX(10_Lieux!$B:$B,U741)="Ville",INDEX(10_Lieux!$B:$B,V741)="Ville"),"/chauffeur-prive/"&amp;INDEX(10_Lieux!$E:$E,U741)&amp;"-"&amp;INDEX(10_Lieux!$E:$E,V741)&amp;"/","/chauffeur-prive/"&amp;INDEX(10_Lieux!$E:$E,U741)&amp;"/"&amp;INDEX(10_Lieux!$E:$E,V741)&amp;"/")</f>
        <v>/chauffeur-prive/lille/aeroport-chambery-savoie-mont-blanc/</v>
      </c>
      <c r="M741" s="14" t="str">
        <f aca="false">IFERROR(INDEX($L:$L,MATCH(B741&amp;"|"&amp;A741,$Z:$Z,0)),"—")</f>
        <v>/chauffeur-prive/aeroport-chambery-savoie-mont-blanc/lille/</v>
      </c>
      <c r="N741" s="14" t="str">
        <f aca="false">IF(LEN("Chauffeur privé "&amp;INDEX(10_Lieux!$J:$J,U741)&amp;" → "&amp;INDEX(10_Lieux!$J:$J,V741)&amp;" | 24h/24")&gt;60,"Chauffeur privé "&amp;INDEX(10_Lieux!$J:$J,U741)&amp;" → "&amp;INDEX(10_Lieux!$J:$J,V741),"Chauffeur privé "&amp;INDEX(10_Lieux!$J:$J,U741)&amp;" → "&amp;INDEX(10_Lieux!$J:$J,V741)&amp;" | 24h/24")</f>
        <v>Chauffeur privé Lille → Aéroport de Chambéry | 24h/24</v>
      </c>
      <c r="O741" s="14" t="n">
        <f aca="false">LEN(N741)</f>
        <v>53</v>
      </c>
      <c r="P741" s="14" t="str">
        <f aca="false">"Chauffeur privé "&amp;INDEX(10_Lieux!$K:$K,U741)&amp;" vers "&amp;INDEX(10_Lieux!$L:$L,V741)</f>
        <v>Chauffeur privé de Lille vers l'aéroport de Chambéry</v>
      </c>
      <c r="Q741" s="14" t="str">
        <f aca="false">"Chauffeur privé "&amp;INDEX(10_Lieux!$K:$K,U741)&amp;" vers "&amp;INDEX(10_Lieux!$L:$L,V741)&amp;" : env. "&amp;I741&amp;" km, "&amp;J741&amp;" de route. Devis personnalisé, standard 24h/24 et 7j/7."</f>
        <v>Chauffeur privé de Lille vers l'aéroport de Chambéry : env. 741 km, 7 h 45 de route. Devis personnalisé, standard 24h/24 et 7j/7.</v>
      </c>
      <c r="R741" s="14" t="n">
        <f aca="false">LEN(Q741)</f>
        <v>129</v>
      </c>
      <c r="S741" s="14" t="str">
        <f aca="false">INDEX(10_Lieux!$C:$C,U741)</f>
        <v>France</v>
      </c>
      <c r="T741" s="14" t="str">
        <f aca="false">INDEX(10_Lieux!$C:$C,V741)</f>
        <v>France</v>
      </c>
      <c r="U741" s="14" t="n">
        <f aca="false">MATCH(A741,10_Lieux!$A:$A,0)</f>
        <v>37</v>
      </c>
      <c r="V741" s="14" t="n">
        <f aca="false">MATCH(B741,10_Lieux!$A:$A,0)</f>
        <v>138</v>
      </c>
      <c r="W741" s="14" t="n">
        <f aca="false">ROUND(6371*2*ASIN(SQRT(SIN(RADIANS(INDEX(10_Lieux!$F:$F,V741)-INDEX(10_Lieux!$F:$F,U741))/2)^2+COS(RADIANS(INDEX(10_Lieux!$F:$F,U741)))*COS(RADIANS(INDEX(10_Lieux!$F:$F,V741)))*SIN(RADIANS(INDEX(10_Lieux!$G:$G,V741)-INDEX(10_Lieux!$G:$G,U741))/2)^2)),1)</f>
        <v>593.1</v>
      </c>
      <c r="X741" s="14" t="n">
        <f aca="false">ROUND(I741/IF(I741&lt;p_seuil_vitesse,p_vit_lente,p_vit_rapide)*60/15,0)*15</f>
        <v>465</v>
      </c>
      <c r="Y741" s="14" t="n">
        <f aca="false">MAX(IF(INDEX(10_Lieux!$B:$B,U741)&lt;&gt;"Ville",INDEX(10_Lieux!$I:$I,U741),0),IF(INDEX(10_Lieux!$B:$B,V741)&lt;&gt;"Ville",INDEX(10_Lieux!$I:$I,V741),0))</f>
        <v>250</v>
      </c>
      <c r="Z741" s="14" t="str">
        <f aca="false">A741&amp;"|"&amp;B741</f>
        <v>Lille|Chambéry Savoie Mont Blanc</v>
      </c>
      <c r="AA741" s="14" t="str">
        <f aca="false">IF(I741&lt;p_local,"Local",IF(I741&lt;p_vv_min,"Courte distance",IF(I741&lt;p_tres_long,"Longue distance","Très longue distance")))</f>
        <v>Très longue distance</v>
      </c>
    </row>
    <row r="742" customFormat="false" ht="15" hidden="false" customHeight="true" outlineLevel="0" collapsed="false">
      <c r="A742" s="1" t="s">
        <v>878</v>
      </c>
      <c r="B742" s="1" t="s">
        <v>136</v>
      </c>
      <c r="C742" s="1" t="s">
        <v>34</v>
      </c>
      <c r="D742" s="1" t="s">
        <v>653</v>
      </c>
      <c r="E742" s="1" t="s">
        <v>893</v>
      </c>
      <c r="F742" s="14" t="s">
        <v>40</v>
      </c>
      <c r="G742" s="14" t="str">
        <f aca="false">IF(I742&lt;p_local,"Local → page infra",IF(H742&gt;=p_ph1,"Phase 1",IF(H742&gt;=p_ph2,"Phase 2","Phase 3")))</f>
        <v>Phase 3</v>
      </c>
      <c r="H742" s="14" t="n">
        <f aca="false">IF(I742&lt;p_local,0,IF(C742="Aéroport → Aéroport",p_pts_plein,IF(Y742&gt;0,IF(I742&lt;=Y742,p_pts_plein,IF(I742&lt;=p_mult2*Y742,p_pts_moyen,p_pts_r3)),IF(I742&gt;=p_vv_min,p_pts_plein,IF(I742&gt;=p_vv_moy,p_pts_moyen,p_pts_court))))+IF(INDEX(10_Lieux!$D:$D,U742)=1,p_prio1,p_prio2)+IF(INDEX(10_Lieux!$D:$D,V742)=1,p_prio1,p_prio2)+IF(K742="Oui",p_tf,0)+p_hub*((INDEX(10_Lieux!$H:$H,U742)="Hub")+(INDEX(10_Lieux!$H:$H,V742)="Hub"))+IF(OR(INDEX(10_Lieux!$H:$H,U742)="Premium",INDEX(10_Lieux!$H:$H,V742)="Premium"),p_prem,0))</f>
        <v>45</v>
      </c>
      <c r="I742" s="14" t="n">
        <f aca="false">ROUND(W742*p_facteur,0)</f>
        <v>445</v>
      </c>
      <c r="J742" s="14" t="str">
        <f aca="false">IF(X742&lt;60,X742&amp;" min",INT(X742/60)&amp;" h"&amp;IF(MOD(X742,60)=0,""," "&amp;TEXT(MOD(X742,60),"00")))</f>
        <v>4 h 45</v>
      </c>
      <c r="K742" s="14" t="str">
        <f aca="false">IF(S742&lt;&gt;T742,"Oui","Non")</f>
        <v>Non</v>
      </c>
      <c r="L742" s="14" t="str">
        <f aca="false">IF(AND(INDEX(10_Lieux!$B:$B,U742)="Ville",INDEX(10_Lieux!$B:$B,V742)="Ville"),"/chauffeur-prive/"&amp;INDEX(10_Lieux!$E:$E,U742)&amp;"-"&amp;INDEX(10_Lieux!$E:$E,V742)&amp;"/","/chauffeur-prive/"&amp;INDEX(10_Lieux!$E:$E,U742)&amp;"/"&amp;INDEX(10_Lieux!$E:$E,V742)&amp;"/")</f>
        <v>/chauffeur-prive/aeroport-chambery-savoie-mont-blanc/strasbourg/</v>
      </c>
      <c r="M742" s="14" t="str">
        <f aca="false">IFERROR(INDEX($L:$L,MATCH(B742&amp;"|"&amp;A742,$Z:$Z,0)),"—")</f>
        <v>/chauffeur-prive/strasbourg/aeroport-chambery-savoie-mont-blanc/</v>
      </c>
      <c r="N742" s="14" t="str">
        <f aca="false">IF(LEN("Chauffeur privé "&amp;INDEX(10_Lieux!$J:$J,U742)&amp;" → "&amp;INDEX(10_Lieux!$J:$J,V742)&amp;" | 24h/24")&gt;60,"Chauffeur privé "&amp;INDEX(10_Lieux!$J:$J,U742)&amp;" → "&amp;INDEX(10_Lieux!$J:$J,V742),"Chauffeur privé "&amp;INDEX(10_Lieux!$J:$J,U742)&amp;" → "&amp;INDEX(10_Lieux!$J:$J,V742)&amp;" | 24h/24")</f>
        <v>Chauffeur privé Aéroport de Chambéry → Strasbourg | 24h/24</v>
      </c>
      <c r="O742" s="14" t="n">
        <f aca="false">LEN(N742)</f>
        <v>58</v>
      </c>
      <c r="P742" s="14" t="str">
        <f aca="false">"Chauffeur privé "&amp;INDEX(10_Lieux!$K:$K,U742)&amp;" vers "&amp;INDEX(10_Lieux!$L:$L,V742)</f>
        <v>Chauffeur privé de l'aéroport de Chambéry vers Strasbourg</v>
      </c>
      <c r="Q742" s="14" t="str">
        <f aca="false">"Chauffeur privé "&amp;INDEX(10_Lieux!$K:$K,U742)&amp;" vers "&amp;INDEX(10_Lieux!$L:$L,V742)&amp;" : env. "&amp;I742&amp;" km, "&amp;J742&amp;" de route. Devis personnalisé, standard 24h/24 et 7j/7."</f>
        <v>Chauffeur privé de l'aéroport de Chambéry vers Strasbourg : env. 445 km, 4 h 45 de route. Devis personnalisé, standard 24h/24 et 7j/7.</v>
      </c>
      <c r="R742" s="14" t="n">
        <f aca="false">LEN(Q742)</f>
        <v>134</v>
      </c>
      <c r="S742" s="14" t="str">
        <f aca="false">INDEX(10_Lieux!$C:$C,U742)</f>
        <v>France</v>
      </c>
      <c r="T742" s="14" t="str">
        <f aca="false">INDEX(10_Lieux!$C:$C,V742)</f>
        <v>France</v>
      </c>
      <c r="U742" s="14" t="n">
        <f aca="false">MATCH(A742,10_Lieux!$A:$A,0)</f>
        <v>138</v>
      </c>
      <c r="V742" s="14" t="n">
        <f aca="false">MATCH(B742,10_Lieux!$A:$A,0)</f>
        <v>29</v>
      </c>
      <c r="W742" s="14" t="n">
        <f aca="false">ROUND(6371*2*ASIN(SQRT(SIN(RADIANS(INDEX(10_Lieux!$F:$F,V742)-INDEX(10_Lieux!$F:$F,U742))/2)^2+COS(RADIANS(INDEX(10_Lieux!$F:$F,U742)))*COS(RADIANS(INDEX(10_Lieux!$F:$F,V742)))*SIN(RADIANS(INDEX(10_Lieux!$G:$G,V742)-INDEX(10_Lieux!$G:$G,U742))/2)^2)),1)</f>
        <v>355.8</v>
      </c>
      <c r="X742" s="14" t="n">
        <f aca="false">ROUND(I742/IF(I742&lt;p_seuil_vitesse,p_vit_lente,p_vit_rapide)*60/15,0)*15</f>
        <v>285</v>
      </c>
      <c r="Y742" s="14" t="n">
        <f aca="false">MAX(IF(INDEX(10_Lieux!$B:$B,U742)&lt;&gt;"Ville",INDEX(10_Lieux!$I:$I,U742),0),IF(INDEX(10_Lieux!$B:$B,V742)&lt;&gt;"Ville",INDEX(10_Lieux!$I:$I,V742),0))</f>
        <v>250</v>
      </c>
      <c r="Z742" s="14" t="str">
        <f aca="false">A742&amp;"|"&amp;B742</f>
        <v>Chambéry Savoie Mont Blanc|Strasbourg</v>
      </c>
      <c r="AA742" s="14" t="str">
        <f aca="false">IF(I742&lt;p_local,"Local",IF(I742&lt;p_vv_min,"Courte distance",IF(I742&lt;p_tres_long,"Longue distance","Très longue distance")))</f>
        <v>Longue distance</v>
      </c>
    </row>
    <row r="743" customFormat="false" ht="15" hidden="false" customHeight="true" outlineLevel="0" collapsed="false">
      <c r="A743" s="1" t="s">
        <v>136</v>
      </c>
      <c r="B743" s="1" t="s">
        <v>878</v>
      </c>
      <c r="C743" s="1" t="s">
        <v>35</v>
      </c>
      <c r="D743" s="1" t="s">
        <v>653</v>
      </c>
      <c r="E743" s="1" t="s">
        <v>894</v>
      </c>
      <c r="F743" s="14" t="s">
        <v>40</v>
      </c>
      <c r="G743" s="14" t="str">
        <f aca="false">IF(I743&lt;p_local,"Local → page infra",IF(H743&gt;=p_ph1,"Phase 1",IF(H743&gt;=p_ph2,"Phase 2","Phase 3")))</f>
        <v>Phase 3</v>
      </c>
      <c r="H743" s="14" t="n">
        <f aca="false">IF(I743&lt;p_local,0,IF(C743="Aéroport → Aéroport",p_pts_plein,IF(Y743&gt;0,IF(I743&lt;=Y743,p_pts_plein,IF(I743&lt;=p_mult2*Y743,p_pts_moyen,p_pts_r3)),IF(I743&gt;=p_vv_min,p_pts_plein,IF(I743&gt;=p_vv_moy,p_pts_moyen,p_pts_court))))+IF(INDEX(10_Lieux!$D:$D,U743)=1,p_prio1,p_prio2)+IF(INDEX(10_Lieux!$D:$D,V743)=1,p_prio1,p_prio2)+IF(K743="Oui",p_tf,0)+p_hub*((INDEX(10_Lieux!$H:$H,U743)="Hub")+(INDEX(10_Lieux!$H:$H,V743)="Hub"))+IF(OR(INDEX(10_Lieux!$H:$H,U743)="Premium",INDEX(10_Lieux!$H:$H,V743)="Premium"),p_prem,0))</f>
        <v>45</v>
      </c>
      <c r="I743" s="14" t="n">
        <f aca="false">ROUND(W743*p_facteur,0)</f>
        <v>445</v>
      </c>
      <c r="J743" s="14" t="str">
        <f aca="false">IF(X743&lt;60,X743&amp;" min",INT(X743/60)&amp;" h"&amp;IF(MOD(X743,60)=0,""," "&amp;TEXT(MOD(X743,60),"00")))</f>
        <v>4 h 45</v>
      </c>
      <c r="K743" s="14" t="str">
        <f aca="false">IF(S743&lt;&gt;T743,"Oui","Non")</f>
        <v>Non</v>
      </c>
      <c r="L743" s="14" t="str">
        <f aca="false">IF(AND(INDEX(10_Lieux!$B:$B,U743)="Ville",INDEX(10_Lieux!$B:$B,V743)="Ville"),"/chauffeur-prive/"&amp;INDEX(10_Lieux!$E:$E,U743)&amp;"-"&amp;INDEX(10_Lieux!$E:$E,V743)&amp;"/","/chauffeur-prive/"&amp;INDEX(10_Lieux!$E:$E,U743)&amp;"/"&amp;INDEX(10_Lieux!$E:$E,V743)&amp;"/")</f>
        <v>/chauffeur-prive/strasbourg/aeroport-chambery-savoie-mont-blanc/</v>
      </c>
      <c r="M743" s="14" t="str">
        <f aca="false">IFERROR(INDEX($L:$L,MATCH(B743&amp;"|"&amp;A743,$Z:$Z,0)),"—")</f>
        <v>/chauffeur-prive/aeroport-chambery-savoie-mont-blanc/strasbourg/</v>
      </c>
      <c r="N743" s="14" t="str">
        <f aca="false">IF(LEN("Chauffeur privé "&amp;INDEX(10_Lieux!$J:$J,U743)&amp;" → "&amp;INDEX(10_Lieux!$J:$J,V743)&amp;" | 24h/24")&gt;60,"Chauffeur privé "&amp;INDEX(10_Lieux!$J:$J,U743)&amp;" → "&amp;INDEX(10_Lieux!$J:$J,V743),"Chauffeur privé "&amp;INDEX(10_Lieux!$J:$J,U743)&amp;" → "&amp;INDEX(10_Lieux!$J:$J,V743)&amp;" | 24h/24")</f>
        <v>Chauffeur privé Strasbourg → Aéroport de Chambéry | 24h/24</v>
      </c>
      <c r="O743" s="14" t="n">
        <f aca="false">LEN(N743)</f>
        <v>58</v>
      </c>
      <c r="P743" s="14" t="str">
        <f aca="false">"Chauffeur privé "&amp;INDEX(10_Lieux!$K:$K,U743)&amp;" vers "&amp;INDEX(10_Lieux!$L:$L,V743)</f>
        <v>Chauffeur privé de Strasbourg vers l'aéroport de Chambéry</v>
      </c>
      <c r="Q743" s="14" t="str">
        <f aca="false">"Chauffeur privé "&amp;INDEX(10_Lieux!$K:$K,U743)&amp;" vers "&amp;INDEX(10_Lieux!$L:$L,V743)&amp;" : env. "&amp;I743&amp;" km, "&amp;J743&amp;" de route. Devis personnalisé, standard 24h/24 et 7j/7."</f>
        <v>Chauffeur privé de Strasbourg vers l'aéroport de Chambéry : env. 445 km, 4 h 45 de route. Devis personnalisé, standard 24h/24 et 7j/7.</v>
      </c>
      <c r="R743" s="14" t="n">
        <f aca="false">LEN(Q743)</f>
        <v>134</v>
      </c>
      <c r="S743" s="14" t="str">
        <f aca="false">INDEX(10_Lieux!$C:$C,U743)</f>
        <v>France</v>
      </c>
      <c r="T743" s="14" t="str">
        <f aca="false">INDEX(10_Lieux!$C:$C,V743)</f>
        <v>France</v>
      </c>
      <c r="U743" s="14" t="n">
        <f aca="false">MATCH(A743,10_Lieux!$A:$A,0)</f>
        <v>29</v>
      </c>
      <c r="V743" s="14" t="n">
        <f aca="false">MATCH(B743,10_Lieux!$A:$A,0)</f>
        <v>138</v>
      </c>
      <c r="W743" s="14" t="n">
        <f aca="false">ROUND(6371*2*ASIN(SQRT(SIN(RADIANS(INDEX(10_Lieux!$F:$F,V743)-INDEX(10_Lieux!$F:$F,U743))/2)^2+COS(RADIANS(INDEX(10_Lieux!$F:$F,U743)))*COS(RADIANS(INDEX(10_Lieux!$F:$F,V743)))*SIN(RADIANS(INDEX(10_Lieux!$G:$G,V743)-INDEX(10_Lieux!$G:$G,U743))/2)^2)),1)</f>
        <v>355.8</v>
      </c>
      <c r="X743" s="14" t="n">
        <f aca="false">ROUND(I743/IF(I743&lt;p_seuil_vitesse,p_vit_lente,p_vit_rapide)*60/15,0)*15</f>
        <v>285</v>
      </c>
      <c r="Y743" s="14" t="n">
        <f aca="false">MAX(IF(INDEX(10_Lieux!$B:$B,U743)&lt;&gt;"Ville",INDEX(10_Lieux!$I:$I,U743),0),IF(INDEX(10_Lieux!$B:$B,V743)&lt;&gt;"Ville",INDEX(10_Lieux!$I:$I,V743),0))</f>
        <v>250</v>
      </c>
      <c r="Z743" s="14" t="str">
        <f aca="false">A743&amp;"|"&amp;B743</f>
        <v>Strasbourg|Chambéry Savoie Mont Blanc</v>
      </c>
      <c r="AA743" s="14" t="str">
        <f aca="false">IF(I743&lt;p_local,"Local",IF(I743&lt;p_vv_min,"Courte distance",IF(I743&lt;p_tres_long,"Longue distance","Très longue distance")))</f>
        <v>Longue distance</v>
      </c>
    </row>
    <row r="744" customFormat="false" ht="15" hidden="false" customHeight="true" outlineLevel="0" collapsed="false">
      <c r="A744" s="1" t="s">
        <v>878</v>
      </c>
      <c r="B744" s="1" t="s">
        <v>138</v>
      </c>
      <c r="C744" s="1" t="s">
        <v>34</v>
      </c>
      <c r="D744" s="1" t="s">
        <v>653</v>
      </c>
      <c r="E744" s="1" t="s">
        <v>895</v>
      </c>
      <c r="F744" s="14" t="s">
        <v>40</v>
      </c>
      <c r="G744" s="14" t="str">
        <f aca="false">IF(I744&lt;p_local,"Local → page infra",IF(H744&gt;=p_ph1,"Phase 1",IF(H744&gt;=p_ph2,"Phase 2","Phase 3")))</f>
        <v>Phase 3</v>
      </c>
      <c r="H744" s="14" t="n">
        <f aca="false">IF(I744&lt;p_local,0,IF(C744="Aéroport → Aéroport",p_pts_plein,IF(Y744&gt;0,IF(I744&lt;=Y744,p_pts_plein,IF(I744&lt;=p_mult2*Y744,p_pts_moyen,p_pts_r3)),IF(I744&gt;=p_vv_min,p_pts_plein,IF(I744&gt;=p_vv_moy,p_pts_moyen,p_pts_court))))+IF(INDEX(10_Lieux!$D:$D,U744)=1,p_prio1,p_prio2)+IF(INDEX(10_Lieux!$D:$D,V744)=1,p_prio1,p_prio2)+IF(K744="Oui",p_tf,0)+p_hub*((INDEX(10_Lieux!$H:$H,U744)="Hub")+(INDEX(10_Lieux!$H:$H,V744)="Hub"))+IF(OR(INDEX(10_Lieux!$H:$H,U744)="Premium",INDEX(10_Lieux!$H:$H,V744)="Premium"),p_prem,0))</f>
        <v>40</v>
      </c>
      <c r="I744" s="14" t="n">
        <f aca="false">ROUND(W744*p_facteur,0)</f>
        <v>344</v>
      </c>
      <c r="J744" s="14" t="str">
        <f aca="false">IF(X744&lt;60,X744&amp;" min",INT(X744/60)&amp;" h"&amp;IF(MOD(X744,60)=0,""," "&amp;TEXT(MOD(X744,60),"00")))</f>
        <v>3 h 30</v>
      </c>
      <c r="K744" s="14" t="str">
        <f aca="false">IF(S744&lt;&gt;T744,"Oui","Non")</f>
        <v>Non</v>
      </c>
      <c r="L744" s="14" t="str">
        <f aca="false">IF(AND(INDEX(10_Lieux!$B:$B,U744)="Ville",INDEX(10_Lieux!$B:$B,V744)="Ville"),"/chauffeur-prive/"&amp;INDEX(10_Lieux!$E:$E,U744)&amp;"-"&amp;INDEX(10_Lieux!$E:$E,V744)&amp;"/","/chauffeur-prive/"&amp;INDEX(10_Lieux!$E:$E,U744)&amp;"/"&amp;INDEX(10_Lieux!$E:$E,V744)&amp;"/")</f>
        <v>/chauffeur-prive/aeroport-chambery-savoie-mont-blanc/montpellier/</v>
      </c>
      <c r="M744" s="14" t="str">
        <f aca="false">IFERROR(INDEX($L:$L,MATCH(B744&amp;"|"&amp;A744,$Z:$Z,0)),"—")</f>
        <v>/chauffeur-prive/montpellier/aeroport-chambery-savoie-mont-blanc/</v>
      </c>
      <c r="N744" s="14" t="str">
        <f aca="false">IF(LEN("Chauffeur privé "&amp;INDEX(10_Lieux!$J:$J,U744)&amp;" → "&amp;INDEX(10_Lieux!$J:$J,V744)&amp;" | 24h/24")&gt;60,"Chauffeur privé "&amp;INDEX(10_Lieux!$J:$J,U744)&amp;" → "&amp;INDEX(10_Lieux!$J:$J,V744),"Chauffeur privé "&amp;INDEX(10_Lieux!$J:$J,U744)&amp;" → "&amp;INDEX(10_Lieux!$J:$J,V744)&amp;" | 24h/24")</f>
        <v>Chauffeur privé Aéroport de Chambéry → Montpellier | 24h/24</v>
      </c>
      <c r="O744" s="14" t="n">
        <f aca="false">LEN(N744)</f>
        <v>59</v>
      </c>
      <c r="P744" s="14" t="str">
        <f aca="false">"Chauffeur privé "&amp;INDEX(10_Lieux!$K:$K,U744)&amp;" vers "&amp;INDEX(10_Lieux!$L:$L,V744)</f>
        <v>Chauffeur privé de l'aéroport de Chambéry vers Montpellier</v>
      </c>
      <c r="Q744" s="14" t="str">
        <f aca="false">"Chauffeur privé "&amp;INDEX(10_Lieux!$K:$K,U744)&amp;" vers "&amp;INDEX(10_Lieux!$L:$L,V744)&amp;" : env. "&amp;I744&amp;" km, "&amp;J744&amp;" de route. Devis personnalisé, standard 24h/24 et 7j/7."</f>
        <v>Chauffeur privé de l'aéroport de Chambéry vers Montpellier : env. 344 km, 3 h 30 de route. Devis personnalisé, standard 24h/24 et 7j/7.</v>
      </c>
      <c r="R744" s="14" t="n">
        <f aca="false">LEN(Q744)</f>
        <v>135</v>
      </c>
      <c r="S744" s="14" t="str">
        <f aca="false">INDEX(10_Lieux!$C:$C,U744)</f>
        <v>France</v>
      </c>
      <c r="T744" s="14" t="str">
        <f aca="false">INDEX(10_Lieux!$C:$C,V744)</f>
        <v>France</v>
      </c>
      <c r="U744" s="14" t="n">
        <f aca="false">MATCH(A744,10_Lieux!$A:$A,0)</f>
        <v>138</v>
      </c>
      <c r="V744" s="14" t="n">
        <f aca="false">MATCH(B744,10_Lieux!$A:$A,0)</f>
        <v>71</v>
      </c>
      <c r="W744" s="14" t="n">
        <f aca="false">ROUND(6371*2*ASIN(SQRT(SIN(RADIANS(INDEX(10_Lieux!$F:$F,V744)-INDEX(10_Lieux!$F:$F,U744))/2)^2+COS(RADIANS(INDEX(10_Lieux!$F:$F,U744)))*COS(RADIANS(INDEX(10_Lieux!$F:$F,V744)))*SIN(RADIANS(INDEX(10_Lieux!$G:$G,V744)-INDEX(10_Lieux!$G:$G,U744))/2)^2)),1)</f>
        <v>275.5</v>
      </c>
      <c r="X744" s="14" t="n">
        <f aca="false">ROUND(I744/IF(I744&lt;p_seuil_vitesse,p_vit_lente,p_vit_rapide)*60/15,0)*15</f>
        <v>210</v>
      </c>
      <c r="Y744" s="14" t="n">
        <f aca="false">MAX(IF(INDEX(10_Lieux!$B:$B,U744)&lt;&gt;"Ville",INDEX(10_Lieux!$I:$I,U744),0),IF(INDEX(10_Lieux!$B:$B,V744)&lt;&gt;"Ville",INDEX(10_Lieux!$I:$I,V744),0))</f>
        <v>250</v>
      </c>
      <c r="Z744" s="14" t="str">
        <f aca="false">A744&amp;"|"&amp;B744</f>
        <v>Chambéry Savoie Mont Blanc|Montpellier</v>
      </c>
      <c r="AA744" s="14" t="str">
        <f aca="false">IF(I744&lt;p_local,"Local",IF(I744&lt;p_vv_min,"Courte distance",IF(I744&lt;p_tres_long,"Longue distance","Très longue distance")))</f>
        <v>Longue distance</v>
      </c>
    </row>
    <row r="745" customFormat="false" ht="15" hidden="false" customHeight="true" outlineLevel="0" collapsed="false">
      <c r="A745" s="1" t="s">
        <v>138</v>
      </c>
      <c r="B745" s="1" t="s">
        <v>878</v>
      </c>
      <c r="C745" s="1" t="s">
        <v>35</v>
      </c>
      <c r="D745" s="1" t="s">
        <v>653</v>
      </c>
      <c r="E745" s="1" t="s">
        <v>896</v>
      </c>
      <c r="F745" s="14" t="s">
        <v>40</v>
      </c>
      <c r="G745" s="14" t="str">
        <f aca="false">IF(I745&lt;p_local,"Local → page infra",IF(H745&gt;=p_ph1,"Phase 1",IF(H745&gt;=p_ph2,"Phase 2","Phase 3")))</f>
        <v>Phase 3</v>
      </c>
      <c r="H745" s="14" t="n">
        <f aca="false">IF(I745&lt;p_local,0,IF(C745="Aéroport → Aéroport",p_pts_plein,IF(Y745&gt;0,IF(I745&lt;=Y745,p_pts_plein,IF(I745&lt;=p_mult2*Y745,p_pts_moyen,p_pts_r3)),IF(I745&gt;=p_vv_min,p_pts_plein,IF(I745&gt;=p_vv_moy,p_pts_moyen,p_pts_court))))+IF(INDEX(10_Lieux!$D:$D,U745)=1,p_prio1,p_prio2)+IF(INDEX(10_Lieux!$D:$D,V745)=1,p_prio1,p_prio2)+IF(K745="Oui",p_tf,0)+p_hub*((INDEX(10_Lieux!$H:$H,U745)="Hub")+(INDEX(10_Lieux!$H:$H,V745)="Hub"))+IF(OR(INDEX(10_Lieux!$H:$H,U745)="Premium",INDEX(10_Lieux!$H:$H,V745)="Premium"),p_prem,0))</f>
        <v>40</v>
      </c>
      <c r="I745" s="14" t="n">
        <f aca="false">ROUND(W745*p_facteur,0)</f>
        <v>344</v>
      </c>
      <c r="J745" s="14" t="str">
        <f aca="false">IF(X745&lt;60,X745&amp;" min",INT(X745/60)&amp;" h"&amp;IF(MOD(X745,60)=0,""," "&amp;TEXT(MOD(X745,60),"00")))</f>
        <v>3 h 30</v>
      </c>
      <c r="K745" s="14" t="str">
        <f aca="false">IF(S745&lt;&gt;T745,"Oui","Non")</f>
        <v>Non</v>
      </c>
      <c r="L745" s="14" t="str">
        <f aca="false">IF(AND(INDEX(10_Lieux!$B:$B,U745)="Ville",INDEX(10_Lieux!$B:$B,V745)="Ville"),"/chauffeur-prive/"&amp;INDEX(10_Lieux!$E:$E,U745)&amp;"-"&amp;INDEX(10_Lieux!$E:$E,V745)&amp;"/","/chauffeur-prive/"&amp;INDEX(10_Lieux!$E:$E,U745)&amp;"/"&amp;INDEX(10_Lieux!$E:$E,V745)&amp;"/")</f>
        <v>/chauffeur-prive/montpellier/aeroport-chambery-savoie-mont-blanc/</v>
      </c>
      <c r="M745" s="14" t="str">
        <f aca="false">IFERROR(INDEX($L:$L,MATCH(B745&amp;"|"&amp;A745,$Z:$Z,0)),"—")</f>
        <v>/chauffeur-prive/aeroport-chambery-savoie-mont-blanc/montpellier/</v>
      </c>
      <c r="N745" s="14" t="str">
        <f aca="false">IF(LEN("Chauffeur privé "&amp;INDEX(10_Lieux!$J:$J,U745)&amp;" → "&amp;INDEX(10_Lieux!$J:$J,V745)&amp;" | 24h/24")&gt;60,"Chauffeur privé "&amp;INDEX(10_Lieux!$J:$J,U745)&amp;" → "&amp;INDEX(10_Lieux!$J:$J,V745),"Chauffeur privé "&amp;INDEX(10_Lieux!$J:$J,U745)&amp;" → "&amp;INDEX(10_Lieux!$J:$J,V745)&amp;" | 24h/24")</f>
        <v>Chauffeur privé Montpellier → Aéroport de Chambéry | 24h/24</v>
      </c>
      <c r="O745" s="14" t="n">
        <f aca="false">LEN(N745)</f>
        <v>59</v>
      </c>
      <c r="P745" s="14" t="str">
        <f aca="false">"Chauffeur privé "&amp;INDEX(10_Lieux!$K:$K,U745)&amp;" vers "&amp;INDEX(10_Lieux!$L:$L,V745)</f>
        <v>Chauffeur privé de Montpellier vers l'aéroport de Chambéry</v>
      </c>
      <c r="Q745" s="14" t="str">
        <f aca="false">"Chauffeur privé "&amp;INDEX(10_Lieux!$K:$K,U745)&amp;" vers "&amp;INDEX(10_Lieux!$L:$L,V745)&amp;" : env. "&amp;I745&amp;" km, "&amp;J745&amp;" de route. Devis personnalisé, standard 24h/24 et 7j/7."</f>
        <v>Chauffeur privé de Montpellier vers l'aéroport de Chambéry : env. 344 km, 3 h 30 de route. Devis personnalisé, standard 24h/24 et 7j/7.</v>
      </c>
      <c r="R745" s="14" t="n">
        <f aca="false">LEN(Q745)</f>
        <v>135</v>
      </c>
      <c r="S745" s="14" t="str">
        <f aca="false">INDEX(10_Lieux!$C:$C,U745)</f>
        <v>France</v>
      </c>
      <c r="T745" s="14" t="str">
        <f aca="false">INDEX(10_Lieux!$C:$C,V745)</f>
        <v>France</v>
      </c>
      <c r="U745" s="14" t="n">
        <f aca="false">MATCH(A745,10_Lieux!$A:$A,0)</f>
        <v>71</v>
      </c>
      <c r="V745" s="14" t="n">
        <f aca="false">MATCH(B745,10_Lieux!$A:$A,0)</f>
        <v>138</v>
      </c>
      <c r="W745" s="14" t="n">
        <f aca="false">ROUND(6371*2*ASIN(SQRT(SIN(RADIANS(INDEX(10_Lieux!$F:$F,V745)-INDEX(10_Lieux!$F:$F,U745))/2)^2+COS(RADIANS(INDEX(10_Lieux!$F:$F,U745)))*COS(RADIANS(INDEX(10_Lieux!$F:$F,V745)))*SIN(RADIANS(INDEX(10_Lieux!$G:$G,V745)-INDEX(10_Lieux!$G:$G,U745))/2)^2)),1)</f>
        <v>275.5</v>
      </c>
      <c r="X745" s="14" t="n">
        <f aca="false">ROUND(I745/IF(I745&lt;p_seuil_vitesse,p_vit_lente,p_vit_rapide)*60/15,0)*15</f>
        <v>210</v>
      </c>
      <c r="Y745" s="14" t="n">
        <f aca="false">MAX(IF(INDEX(10_Lieux!$B:$B,U745)&lt;&gt;"Ville",INDEX(10_Lieux!$I:$I,U745),0),IF(INDEX(10_Lieux!$B:$B,V745)&lt;&gt;"Ville",INDEX(10_Lieux!$I:$I,V745),0))</f>
        <v>250</v>
      </c>
      <c r="Z745" s="14" t="str">
        <f aca="false">A745&amp;"|"&amp;B745</f>
        <v>Montpellier|Chambéry Savoie Mont Blanc</v>
      </c>
      <c r="AA745" s="14" t="str">
        <f aca="false">IF(I745&lt;p_local,"Local",IF(I745&lt;p_vv_min,"Courte distance",IF(I745&lt;p_tres_long,"Longue distance","Très longue distance")))</f>
        <v>Longue distance</v>
      </c>
    </row>
    <row r="746" customFormat="false" ht="15" hidden="false" customHeight="true" outlineLevel="0" collapsed="false">
      <c r="A746" s="1" t="s">
        <v>878</v>
      </c>
      <c r="B746" s="1" t="s">
        <v>140</v>
      </c>
      <c r="C746" s="1" t="s">
        <v>34</v>
      </c>
      <c r="D746" s="1" t="s">
        <v>653</v>
      </c>
      <c r="E746" s="1" t="s">
        <v>897</v>
      </c>
      <c r="F746" s="14" t="s">
        <v>40</v>
      </c>
      <c r="G746" s="14" t="str">
        <f aca="false">IF(I746&lt;p_local,"Local → page infra",IF(H746&gt;=p_ph1,"Phase 1",IF(H746&gt;=p_ph2,"Phase 2","Phase 3")))</f>
        <v>Phase 3</v>
      </c>
      <c r="H746" s="14" t="n">
        <f aca="false">IF(I746&lt;p_local,0,IF(C746="Aéroport → Aéroport",p_pts_plein,IF(Y746&gt;0,IF(I746&lt;=Y746,p_pts_plein,IF(I746&lt;=p_mult2*Y746,p_pts_moyen,p_pts_r3)),IF(I746&gt;=p_vv_min,p_pts_plein,IF(I746&gt;=p_vv_moy,p_pts_moyen,p_pts_court))))+IF(INDEX(10_Lieux!$D:$D,U746)=1,p_prio1,p_prio2)+IF(INDEX(10_Lieux!$D:$D,V746)=1,p_prio1,p_prio2)+IF(K746="Oui",p_tf,0)+p_hub*((INDEX(10_Lieux!$H:$H,U746)="Hub")+(INDEX(10_Lieux!$H:$H,V746)="Hub"))+IF(OR(INDEX(10_Lieux!$H:$H,U746)="Premium",INDEX(10_Lieux!$H:$H,V746)="Premium"),p_prem,0))</f>
        <v>25</v>
      </c>
      <c r="I746" s="14" t="n">
        <f aca="false">ROUND(W746*p_facteur,0)</f>
        <v>745</v>
      </c>
      <c r="J746" s="14" t="str">
        <f aca="false">IF(X746&lt;60,X746&amp;" min",INT(X746/60)&amp;" h"&amp;IF(MOD(X746,60)=0,""," "&amp;TEXT(MOD(X746,60),"00")))</f>
        <v>7 h 45</v>
      </c>
      <c r="K746" s="14" t="str">
        <f aca="false">IF(S746&lt;&gt;T746,"Oui","Non")</f>
        <v>Non</v>
      </c>
      <c r="L746" s="14" t="str">
        <f aca="false">IF(AND(INDEX(10_Lieux!$B:$B,U746)="Ville",INDEX(10_Lieux!$B:$B,V746)="Ville"),"/chauffeur-prive/"&amp;INDEX(10_Lieux!$E:$E,U746)&amp;"-"&amp;INDEX(10_Lieux!$E:$E,V746)&amp;"/","/chauffeur-prive/"&amp;INDEX(10_Lieux!$E:$E,U746)&amp;"/"&amp;INDEX(10_Lieux!$E:$E,V746)&amp;"/")</f>
        <v>/chauffeur-prive/aeroport-chambery-savoie-mont-blanc/nantes/</v>
      </c>
      <c r="M746" s="14" t="str">
        <f aca="false">IFERROR(INDEX($L:$L,MATCH(B746&amp;"|"&amp;A746,$Z:$Z,0)),"—")</f>
        <v>/chauffeur-prive/nantes/aeroport-chambery-savoie-mont-blanc/</v>
      </c>
      <c r="N746" s="14" t="str">
        <f aca="false">IF(LEN("Chauffeur privé "&amp;INDEX(10_Lieux!$J:$J,U746)&amp;" → "&amp;INDEX(10_Lieux!$J:$J,V746)&amp;" | 24h/24")&gt;60,"Chauffeur privé "&amp;INDEX(10_Lieux!$J:$J,U746)&amp;" → "&amp;INDEX(10_Lieux!$J:$J,V746),"Chauffeur privé "&amp;INDEX(10_Lieux!$J:$J,U746)&amp;" → "&amp;INDEX(10_Lieux!$J:$J,V746)&amp;" | 24h/24")</f>
        <v>Chauffeur privé Aéroport de Chambéry → Nantes | 24h/24</v>
      </c>
      <c r="O746" s="14" t="n">
        <f aca="false">LEN(N746)</f>
        <v>54</v>
      </c>
      <c r="P746" s="14" t="str">
        <f aca="false">"Chauffeur privé "&amp;INDEX(10_Lieux!$K:$K,U746)&amp;" vers "&amp;INDEX(10_Lieux!$L:$L,V746)</f>
        <v>Chauffeur privé de l'aéroport de Chambéry vers Nantes</v>
      </c>
      <c r="Q746" s="14" t="str">
        <f aca="false">"Chauffeur privé "&amp;INDEX(10_Lieux!$K:$K,U746)&amp;" vers "&amp;INDEX(10_Lieux!$L:$L,V746)&amp;" : env. "&amp;I746&amp;" km, "&amp;J746&amp;" de route. Devis personnalisé, standard 24h/24 et 7j/7."</f>
        <v>Chauffeur privé de l'aéroport de Chambéry vers Nantes : env. 745 km, 7 h 45 de route. Devis personnalisé, standard 24h/24 et 7j/7.</v>
      </c>
      <c r="R746" s="14" t="n">
        <f aca="false">LEN(Q746)</f>
        <v>130</v>
      </c>
      <c r="S746" s="14" t="str">
        <f aca="false">INDEX(10_Lieux!$C:$C,U746)</f>
        <v>France</v>
      </c>
      <c r="T746" s="14" t="str">
        <f aca="false">INDEX(10_Lieux!$C:$C,V746)</f>
        <v>France</v>
      </c>
      <c r="U746" s="14" t="n">
        <f aca="false">MATCH(A746,10_Lieux!$A:$A,0)</f>
        <v>138</v>
      </c>
      <c r="V746" s="14" t="n">
        <f aca="false">MATCH(B746,10_Lieux!$A:$A,0)</f>
        <v>56</v>
      </c>
      <c r="W746" s="14" t="n">
        <f aca="false">ROUND(6371*2*ASIN(SQRT(SIN(RADIANS(INDEX(10_Lieux!$F:$F,V746)-INDEX(10_Lieux!$F:$F,U746))/2)^2+COS(RADIANS(INDEX(10_Lieux!$F:$F,U746)))*COS(RADIANS(INDEX(10_Lieux!$F:$F,V746)))*SIN(RADIANS(INDEX(10_Lieux!$G:$G,V746)-INDEX(10_Lieux!$G:$G,U746))/2)^2)),1)</f>
        <v>596</v>
      </c>
      <c r="X746" s="14" t="n">
        <f aca="false">ROUND(I746/IF(I746&lt;p_seuil_vitesse,p_vit_lente,p_vit_rapide)*60/15,0)*15</f>
        <v>465</v>
      </c>
      <c r="Y746" s="14" t="n">
        <f aca="false">MAX(IF(INDEX(10_Lieux!$B:$B,U746)&lt;&gt;"Ville",INDEX(10_Lieux!$I:$I,U746),0),IF(INDEX(10_Lieux!$B:$B,V746)&lt;&gt;"Ville",INDEX(10_Lieux!$I:$I,V746),0))</f>
        <v>250</v>
      </c>
      <c r="Z746" s="14" t="str">
        <f aca="false">A746&amp;"|"&amp;B746</f>
        <v>Chambéry Savoie Mont Blanc|Nantes</v>
      </c>
      <c r="AA746" s="14" t="str">
        <f aca="false">IF(I746&lt;p_local,"Local",IF(I746&lt;p_vv_min,"Courte distance",IF(I746&lt;p_tres_long,"Longue distance","Très longue distance")))</f>
        <v>Très longue distance</v>
      </c>
    </row>
    <row r="747" customFormat="false" ht="15" hidden="false" customHeight="true" outlineLevel="0" collapsed="false">
      <c r="A747" s="1" t="s">
        <v>140</v>
      </c>
      <c r="B747" s="1" t="s">
        <v>878</v>
      </c>
      <c r="C747" s="1" t="s">
        <v>35</v>
      </c>
      <c r="D747" s="1" t="s">
        <v>653</v>
      </c>
      <c r="E747" s="1" t="s">
        <v>898</v>
      </c>
      <c r="F747" s="14" t="s">
        <v>40</v>
      </c>
      <c r="G747" s="14" t="str">
        <f aca="false">IF(I747&lt;p_local,"Local → page infra",IF(H747&gt;=p_ph1,"Phase 1",IF(H747&gt;=p_ph2,"Phase 2","Phase 3")))</f>
        <v>Phase 3</v>
      </c>
      <c r="H747" s="14" t="n">
        <f aca="false">IF(I747&lt;p_local,0,IF(C747="Aéroport → Aéroport",p_pts_plein,IF(Y747&gt;0,IF(I747&lt;=Y747,p_pts_plein,IF(I747&lt;=p_mult2*Y747,p_pts_moyen,p_pts_r3)),IF(I747&gt;=p_vv_min,p_pts_plein,IF(I747&gt;=p_vv_moy,p_pts_moyen,p_pts_court))))+IF(INDEX(10_Lieux!$D:$D,U747)=1,p_prio1,p_prio2)+IF(INDEX(10_Lieux!$D:$D,V747)=1,p_prio1,p_prio2)+IF(K747="Oui",p_tf,0)+p_hub*((INDEX(10_Lieux!$H:$H,U747)="Hub")+(INDEX(10_Lieux!$H:$H,V747)="Hub"))+IF(OR(INDEX(10_Lieux!$H:$H,U747)="Premium",INDEX(10_Lieux!$H:$H,V747)="Premium"),p_prem,0))</f>
        <v>25</v>
      </c>
      <c r="I747" s="14" t="n">
        <f aca="false">ROUND(W747*p_facteur,0)</f>
        <v>745</v>
      </c>
      <c r="J747" s="14" t="str">
        <f aca="false">IF(X747&lt;60,X747&amp;" min",INT(X747/60)&amp;" h"&amp;IF(MOD(X747,60)=0,""," "&amp;TEXT(MOD(X747,60),"00")))</f>
        <v>7 h 45</v>
      </c>
      <c r="K747" s="14" t="str">
        <f aca="false">IF(S747&lt;&gt;T747,"Oui","Non")</f>
        <v>Non</v>
      </c>
      <c r="L747" s="14" t="str">
        <f aca="false">IF(AND(INDEX(10_Lieux!$B:$B,U747)="Ville",INDEX(10_Lieux!$B:$B,V747)="Ville"),"/chauffeur-prive/"&amp;INDEX(10_Lieux!$E:$E,U747)&amp;"-"&amp;INDEX(10_Lieux!$E:$E,V747)&amp;"/","/chauffeur-prive/"&amp;INDEX(10_Lieux!$E:$E,U747)&amp;"/"&amp;INDEX(10_Lieux!$E:$E,V747)&amp;"/")</f>
        <v>/chauffeur-prive/nantes/aeroport-chambery-savoie-mont-blanc/</v>
      </c>
      <c r="M747" s="14" t="str">
        <f aca="false">IFERROR(INDEX($L:$L,MATCH(B747&amp;"|"&amp;A747,$Z:$Z,0)),"—")</f>
        <v>/chauffeur-prive/aeroport-chambery-savoie-mont-blanc/nantes/</v>
      </c>
      <c r="N747" s="14" t="str">
        <f aca="false">IF(LEN("Chauffeur privé "&amp;INDEX(10_Lieux!$J:$J,U747)&amp;" → "&amp;INDEX(10_Lieux!$J:$J,V747)&amp;" | 24h/24")&gt;60,"Chauffeur privé "&amp;INDEX(10_Lieux!$J:$J,U747)&amp;" → "&amp;INDEX(10_Lieux!$J:$J,V747),"Chauffeur privé "&amp;INDEX(10_Lieux!$J:$J,U747)&amp;" → "&amp;INDEX(10_Lieux!$J:$J,V747)&amp;" | 24h/24")</f>
        <v>Chauffeur privé Nantes → Aéroport de Chambéry | 24h/24</v>
      </c>
      <c r="O747" s="14" t="n">
        <f aca="false">LEN(N747)</f>
        <v>54</v>
      </c>
      <c r="P747" s="14" t="str">
        <f aca="false">"Chauffeur privé "&amp;INDEX(10_Lieux!$K:$K,U747)&amp;" vers "&amp;INDEX(10_Lieux!$L:$L,V747)</f>
        <v>Chauffeur privé de Nantes vers l'aéroport de Chambéry</v>
      </c>
      <c r="Q747" s="14" t="str">
        <f aca="false">"Chauffeur privé "&amp;INDEX(10_Lieux!$K:$K,U747)&amp;" vers "&amp;INDEX(10_Lieux!$L:$L,V747)&amp;" : env. "&amp;I747&amp;" km, "&amp;J747&amp;" de route. Devis personnalisé, standard 24h/24 et 7j/7."</f>
        <v>Chauffeur privé de Nantes vers l'aéroport de Chambéry : env. 745 km, 7 h 45 de route. Devis personnalisé, standard 24h/24 et 7j/7.</v>
      </c>
      <c r="R747" s="14" t="n">
        <f aca="false">LEN(Q747)</f>
        <v>130</v>
      </c>
      <c r="S747" s="14" t="str">
        <f aca="false">INDEX(10_Lieux!$C:$C,U747)</f>
        <v>France</v>
      </c>
      <c r="T747" s="14" t="str">
        <f aca="false">INDEX(10_Lieux!$C:$C,V747)</f>
        <v>France</v>
      </c>
      <c r="U747" s="14" t="n">
        <f aca="false">MATCH(A747,10_Lieux!$A:$A,0)</f>
        <v>56</v>
      </c>
      <c r="V747" s="14" t="n">
        <f aca="false">MATCH(B747,10_Lieux!$A:$A,0)</f>
        <v>138</v>
      </c>
      <c r="W747" s="14" t="n">
        <f aca="false">ROUND(6371*2*ASIN(SQRT(SIN(RADIANS(INDEX(10_Lieux!$F:$F,V747)-INDEX(10_Lieux!$F:$F,U747))/2)^2+COS(RADIANS(INDEX(10_Lieux!$F:$F,U747)))*COS(RADIANS(INDEX(10_Lieux!$F:$F,V747)))*SIN(RADIANS(INDEX(10_Lieux!$G:$G,V747)-INDEX(10_Lieux!$G:$G,U747))/2)^2)),1)</f>
        <v>596</v>
      </c>
      <c r="X747" s="14" t="n">
        <f aca="false">ROUND(I747/IF(I747&lt;p_seuil_vitesse,p_vit_lente,p_vit_rapide)*60/15,0)*15</f>
        <v>465</v>
      </c>
      <c r="Y747" s="14" t="n">
        <f aca="false">MAX(IF(INDEX(10_Lieux!$B:$B,U747)&lt;&gt;"Ville",INDEX(10_Lieux!$I:$I,U747),0),IF(INDEX(10_Lieux!$B:$B,V747)&lt;&gt;"Ville",INDEX(10_Lieux!$I:$I,V747),0))</f>
        <v>250</v>
      </c>
      <c r="Z747" s="14" t="str">
        <f aca="false">A747&amp;"|"&amp;B747</f>
        <v>Nantes|Chambéry Savoie Mont Blanc</v>
      </c>
      <c r="AA747" s="14" t="str">
        <f aca="false">IF(I747&lt;p_local,"Local",IF(I747&lt;p_vv_min,"Courte distance",IF(I747&lt;p_tres_long,"Longue distance","Très longue distance")))</f>
        <v>Très longue distance</v>
      </c>
    </row>
    <row r="748" customFormat="false" ht="15" hidden="false" customHeight="true" outlineLevel="0" collapsed="false">
      <c r="A748" s="1" t="s">
        <v>878</v>
      </c>
      <c r="B748" s="1" t="s">
        <v>142</v>
      </c>
      <c r="C748" s="1" t="s">
        <v>34</v>
      </c>
      <c r="D748" s="1" t="s">
        <v>653</v>
      </c>
      <c r="E748" s="1" t="s">
        <v>899</v>
      </c>
      <c r="F748" s="14" t="s">
        <v>40</v>
      </c>
      <c r="G748" s="14" t="str">
        <f aca="false">IF(I748&lt;p_local,"Local → page infra",IF(H748&gt;=p_ph1,"Phase 1",IF(H748&gt;=p_ph2,"Phase 2","Phase 3")))</f>
        <v>Phase 3</v>
      </c>
      <c r="H748" s="14" t="n">
        <f aca="false">IF(I748&lt;p_local,0,IF(C748="Aéroport → Aéroport",p_pts_plein,IF(Y748&gt;0,IF(I748&lt;=Y748,p_pts_plein,IF(I748&lt;=p_mult2*Y748,p_pts_moyen,p_pts_r3)),IF(I748&gt;=p_vv_min,p_pts_plein,IF(I748&gt;=p_vv_moy,p_pts_moyen,p_pts_court))))+IF(INDEX(10_Lieux!$D:$D,U748)=1,p_prio1,p_prio2)+IF(INDEX(10_Lieux!$D:$D,V748)=1,p_prio1,p_prio2)+IF(K748="Oui",p_tf,0)+p_hub*((INDEX(10_Lieux!$H:$H,U748)="Hub")+(INDEX(10_Lieux!$H:$H,V748)="Hub"))+IF(OR(INDEX(10_Lieux!$H:$H,U748)="Premium",INDEX(10_Lieux!$H:$H,V748)="Premium"),p_prem,0))</f>
        <v>25</v>
      </c>
      <c r="I748" s="14" t="n">
        <f aca="false">ROUND(W748*p_facteur,0)</f>
        <v>796</v>
      </c>
      <c r="J748" s="14" t="str">
        <f aca="false">IF(X748&lt;60,X748&amp;" min",INT(X748/60)&amp;" h"&amp;IF(MOD(X748,60)=0,""," "&amp;TEXT(MOD(X748,60),"00")))</f>
        <v>8 h 30</v>
      </c>
      <c r="K748" s="14" t="str">
        <f aca="false">IF(S748&lt;&gt;T748,"Oui","Non")</f>
        <v>Non</v>
      </c>
      <c r="L748" s="14" t="str">
        <f aca="false">IF(AND(INDEX(10_Lieux!$B:$B,U748)="Ville",INDEX(10_Lieux!$B:$B,V748)="Ville"),"/chauffeur-prive/"&amp;INDEX(10_Lieux!$E:$E,U748)&amp;"-"&amp;INDEX(10_Lieux!$E:$E,V748)&amp;"/","/chauffeur-prive/"&amp;INDEX(10_Lieux!$E:$E,U748)&amp;"/"&amp;INDEX(10_Lieux!$E:$E,V748)&amp;"/")</f>
        <v>/chauffeur-prive/aeroport-chambery-savoie-mont-blanc/rennes/</v>
      </c>
      <c r="M748" s="14" t="str">
        <f aca="false">IFERROR(INDEX($L:$L,MATCH(B748&amp;"|"&amp;A748,$Z:$Z,0)),"—")</f>
        <v>/chauffeur-prive/rennes/aeroport-chambery-savoie-mont-blanc/</v>
      </c>
      <c r="N748" s="14" t="str">
        <f aca="false">IF(LEN("Chauffeur privé "&amp;INDEX(10_Lieux!$J:$J,U748)&amp;" → "&amp;INDEX(10_Lieux!$J:$J,V748)&amp;" | 24h/24")&gt;60,"Chauffeur privé "&amp;INDEX(10_Lieux!$J:$J,U748)&amp;" → "&amp;INDEX(10_Lieux!$J:$J,V748),"Chauffeur privé "&amp;INDEX(10_Lieux!$J:$J,U748)&amp;" → "&amp;INDEX(10_Lieux!$J:$J,V748)&amp;" | 24h/24")</f>
        <v>Chauffeur privé Aéroport de Chambéry → Rennes | 24h/24</v>
      </c>
      <c r="O748" s="14" t="n">
        <f aca="false">LEN(N748)</f>
        <v>54</v>
      </c>
      <c r="P748" s="14" t="str">
        <f aca="false">"Chauffeur privé "&amp;INDEX(10_Lieux!$K:$K,U748)&amp;" vers "&amp;INDEX(10_Lieux!$L:$L,V748)</f>
        <v>Chauffeur privé de l'aéroport de Chambéry vers Rennes</v>
      </c>
      <c r="Q748" s="14" t="str">
        <f aca="false">"Chauffeur privé "&amp;INDEX(10_Lieux!$K:$K,U748)&amp;" vers "&amp;INDEX(10_Lieux!$L:$L,V748)&amp;" : env. "&amp;I748&amp;" km, "&amp;J748&amp;" de route. Devis personnalisé, standard 24h/24 et 7j/7."</f>
        <v>Chauffeur privé de l'aéroport de Chambéry vers Rennes : env. 796 km, 8 h 30 de route. Devis personnalisé, standard 24h/24 et 7j/7.</v>
      </c>
      <c r="R748" s="14" t="n">
        <f aca="false">LEN(Q748)</f>
        <v>130</v>
      </c>
      <c r="S748" s="14" t="str">
        <f aca="false">INDEX(10_Lieux!$C:$C,U748)</f>
        <v>France</v>
      </c>
      <c r="T748" s="14" t="str">
        <f aca="false">INDEX(10_Lieux!$C:$C,V748)</f>
        <v>France</v>
      </c>
      <c r="U748" s="14" t="n">
        <f aca="false">MATCH(A748,10_Lieux!$A:$A,0)</f>
        <v>138</v>
      </c>
      <c r="V748" s="14" t="n">
        <f aca="false">MATCH(B748,10_Lieux!$A:$A,0)</f>
        <v>49</v>
      </c>
      <c r="W748" s="14" t="n">
        <f aca="false">ROUND(6371*2*ASIN(SQRT(SIN(RADIANS(INDEX(10_Lieux!$F:$F,V748)-INDEX(10_Lieux!$F:$F,U748))/2)^2+COS(RADIANS(INDEX(10_Lieux!$F:$F,U748)))*COS(RADIANS(INDEX(10_Lieux!$F:$F,V748)))*SIN(RADIANS(INDEX(10_Lieux!$G:$G,V748)-INDEX(10_Lieux!$G:$G,U748))/2)^2)),1)</f>
        <v>636.8</v>
      </c>
      <c r="X748" s="14" t="n">
        <f aca="false">ROUND(I748/IF(I748&lt;p_seuil_vitesse,p_vit_lente,p_vit_rapide)*60/15,0)*15</f>
        <v>510</v>
      </c>
      <c r="Y748" s="14" t="n">
        <f aca="false">MAX(IF(INDEX(10_Lieux!$B:$B,U748)&lt;&gt;"Ville",INDEX(10_Lieux!$I:$I,U748),0),IF(INDEX(10_Lieux!$B:$B,V748)&lt;&gt;"Ville",INDEX(10_Lieux!$I:$I,V748),0))</f>
        <v>250</v>
      </c>
      <c r="Z748" s="14" t="str">
        <f aca="false">A748&amp;"|"&amp;B748</f>
        <v>Chambéry Savoie Mont Blanc|Rennes</v>
      </c>
      <c r="AA748" s="14" t="str">
        <f aca="false">IF(I748&lt;p_local,"Local",IF(I748&lt;p_vv_min,"Courte distance",IF(I748&lt;p_tres_long,"Longue distance","Très longue distance")))</f>
        <v>Très longue distance</v>
      </c>
    </row>
    <row r="749" customFormat="false" ht="15" hidden="false" customHeight="true" outlineLevel="0" collapsed="false">
      <c r="A749" s="1" t="s">
        <v>142</v>
      </c>
      <c r="B749" s="1" t="s">
        <v>878</v>
      </c>
      <c r="C749" s="1" t="s">
        <v>35</v>
      </c>
      <c r="D749" s="1" t="s">
        <v>653</v>
      </c>
      <c r="E749" s="1" t="s">
        <v>900</v>
      </c>
      <c r="F749" s="14" t="s">
        <v>40</v>
      </c>
      <c r="G749" s="14" t="str">
        <f aca="false">IF(I749&lt;p_local,"Local → page infra",IF(H749&gt;=p_ph1,"Phase 1",IF(H749&gt;=p_ph2,"Phase 2","Phase 3")))</f>
        <v>Phase 3</v>
      </c>
      <c r="H749" s="14" t="n">
        <f aca="false">IF(I749&lt;p_local,0,IF(C749="Aéroport → Aéroport",p_pts_plein,IF(Y749&gt;0,IF(I749&lt;=Y749,p_pts_plein,IF(I749&lt;=p_mult2*Y749,p_pts_moyen,p_pts_r3)),IF(I749&gt;=p_vv_min,p_pts_plein,IF(I749&gt;=p_vv_moy,p_pts_moyen,p_pts_court))))+IF(INDEX(10_Lieux!$D:$D,U749)=1,p_prio1,p_prio2)+IF(INDEX(10_Lieux!$D:$D,V749)=1,p_prio1,p_prio2)+IF(K749="Oui",p_tf,0)+p_hub*((INDEX(10_Lieux!$H:$H,U749)="Hub")+(INDEX(10_Lieux!$H:$H,V749)="Hub"))+IF(OR(INDEX(10_Lieux!$H:$H,U749)="Premium",INDEX(10_Lieux!$H:$H,V749)="Premium"),p_prem,0))</f>
        <v>25</v>
      </c>
      <c r="I749" s="14" t="n">
        <f aca="false">ROUND(W749*p_facteur,0)</f>
        <v>796</v>
      </c>
      <c r="J749" s="14" t="str">
        <f aca="false">IF(X749&lt;60,X749&amp;" min",INT(X749/60)&amp;" h"&amp;IF(MOD(X749,60)=0,""," "&amp;TEXT(MOD(X749,60),"00")))</f>
        <v>8 h 30</v>
      </c>
      <c r="K749" s="14" t="str">
        <f aca="false">IF(S749&lt;&gt;T749,"Oui","Non")</f>
        <v>Non</v>
      </c>
      <c r="L749" s="14" t="str">
        <f aca="false">IF(AND(INDEX(10_Lieux!$B:$B,U749)="Ville",INDEX(10_Lieux!$B:$B,V749)="Ville"),"/chauffeur-prive/"&amp;INDEX(10_Lieux!$E:$E,U749)&amp;"-"&amp;INDEX(10_Lieux!$E:$E,V749)&amp;"/","/chauffeur-prive/"&amp;INDEX(10_Lieux!$E:$E,U749)&amp;"/"&amp;INDEX(10_Lieux!$E:$E,V749)&amp;"/")</f>
        <v>/chauffeur-prive/rennes/aeroport-chambery-savoie-mont-blanc/</v>
      </c>
      <c r="M749" s="14" t="str">
        <f aca="false">IFERROR(INDEX($L:$L,MATCH(B749&amp;"|"&amp;A749,$Z:$Z,0)),"—")</f>
        <v>/chauffeur-prive/aeroport-chambery-savoie-mont-blanc/rennes/</v>
      </c>
      <c r="N749" s="14" t="str">
        <f aca="false">IF(LEN("Chauffeur privé "&amp;INDEX(10_Lieux!$J:$J,U749)&amp;" → "&amp;INDEX(10_Lieux!$J:$J,V749)&amp;" | 24h/24")&gt;60,"Chauffeur privé "&amp;INDEX(10_Lieux!$J:$J,U749)&amp;" → "&amp;INDEX(10_Lieux!$J:$J,V749),"Chauffeur privé "&amp;INDEX(10_Lieux!$J:$J,U749)&amp;" → "&amp;INDEX(10_Lieux!$J:$J,V749)&amp;" | 24h/24")</f>
        <v>Chauffeur privé Rennes → Aéroport de Chambéry | 24h/24</v>
      </c>
      <c r="O749" s="14" t="n">
        <f aca="false">LEN(N749)</f>
        <v>54</v>
      </c>
      <c r="P749" s="14" t="str">
        <f aca="false">"Chauffeur privé "&amp;INDEX(10_Lieux!$K:$K,U749)&amp;" vers "&amp;INDEX(10_Lieux!$L:$L,V749)</f>
        <v>Chauffeur privé de Rennes vers l'aéroport de Chambéry</v>
      </c>
      <c r="Q749" s="14" t="str">
        <f aca="false">"Chauffeur privé "&amp;INDEX(10_Lieux!$K:$K,U749)&amp;" vers "&amp;INDEX(10_Lieux!$L:$L,V749)&amp;" : env. "&amp;I749&amp;" km, "&amp;J749&amp;" de route. Devis personnalisé, standard 24h/24 et 7j/7."</f>
        <v>Chauffeur privé de Rennes vers l'aéroport de Chambéry : env. 796 km, 8 h 30 de route. Devis personnalisé, standard 24h/24 et 7j/7.</v>
      </c>
      <c r="R749" s="14" t="n">
        <f aca="false">LEN(Q749)</f>
        <v>130</v>
      </c>
      <c r="S749" s="14" t="str">
        <f aca="false">INDEX(10_Lieux!$C:$C,U749)</f>
        <v>France</v>
      </c>
      <c r="T749" s="14" t="str">
        <f aca="false">INDEX(10_Lieux!$C:$C,V749)</f>
        <v>France</v>
      </c>
      <c r="U749" s="14" t="n">
        <f aca="false">MATCH(A749,10_Lieux!$A:$A,0)</f>
        <v>49</v>
      </c>
      <c r="V749" s="14" t="n">
        <f aca="false">MATCH(B749,10_Lieux!$A:$A,0)</f>
        <v>138</v>
      </c>
      <c r="W749" s="14" t="n">
        <f aca="false">ROUND(6371*2*ASIN(SQRT(SIN(RADIANS(INDEX(10_Lieux!$F:$F,V749)-INDEX(10_Lieux!$F:$F,U749))/2)^2+COS(RADIANS(INDEX(10_Lieux!$F:$F,U749)))*COS(RADIANS(INDEX(10_Lieux!$F:$F,V749)))*SIN(RADIANS(INDEX(10_Lieux!$G:$G,V749)-INDEX(10_Lieux!$G:$G,U749))/2)^2)),1)</f>
        <v>636.8</v>
      </c>
      <c r="X749" s="14" t="n">
        <f aca="false">ROUND(I749/IF(I749&lt;p_seuil_vitesse,p_vit_lente,p_vit_rapide)*60/15,0)*15</f>
        <v>510</v>
      </c>
      <c r="Y749" s="14" t="n">
        <f aca="false">MAX(IF(INDEX(10_Lieux!$B:$B,U749)&lt;&gt;"Ville",INDEX(10_Lieux!$I:$I,U749),0),IF(INDEX(10_Lieux!$B:$B,V749)&lt;&gt;"Ville",INDEX(10_Lieux!$I:$I,V749),0))</f>
        <v>250</v>
      </c>
      <c r="Z749" s="14" t="str">
        <f aca="false">A749&amp;"|"&amp;B749</f>
        <v>Rennes|Chambéry Savoie Mont Blanc</v>
      </c>
      <c r="AA749" s="14" t="str">
        <f aca="false">IF(I749&lt;p_local,"Local",IF(I749&lt;p_vv_min,"Courte distance",IF(I749&lt;p_tres_long,"Longue distance","Très longue distance")))</f>
        <v>Très longue distance</v>
      </c>
    </row>
    <row r="750" customFormat="false" ht="15" hidden="false" customHeight="true" outlineLevel="0" collapsed="false">
      <c r="A750" s="1" t="s">
        <v>878</v>
      </c>
      <c r="B750" s="1" t="s">
        <v>144</v>
      </c>
      <c r="C750" s="1" t="s">
        <v>34</v>
      </c>
      <c r="D750" s="1" t="s">
        <v>653</v>
      </c>
      <c r="E750" s="1" t="s">
        <v>901</v>
      </c>
      <c r="F750" s="14" t="s">
        <v>40</v>
      </c>
      <c r="G750" s="14" t="str">
        <f aca="false">IF(I750&lt;p_local,"Local → page infra",IF(H750&gt;=p_ph1,"Phase 1",IF(H750&gt;=p_ph2,"Phase 2","Phase 3")))</f>
        <v>Phase 3</v>
      </c>
      <c r="H750" s="14" t="n">
        <f aca="false">IF(I750&lt;p_local,0,IF(C750="Aéroport → Aéroport",p_pts_plein,IF(Y750&gt;0,IF(I750&lt;=Y750,p_pts_plein,IF(I750&lt;=p_mult2*Y750,p_pts_moyen,p_pts_r3)),IF(I750&gt;=p_vv_min,p_pts_plein,IF(I750&gt;=p_vv_moy,p_pts_moyen,p_pts_court))))+IF(INDEX(10_Lieux!$D:$D,U750)=1,p_prio1,p_prio2)+IF(INDEX(10_Lieux!$D:$D,V750)=1,p_prio1,p_prio2)+IF(K750="Oui",p_tf,0)+p_hub*((INDEX(10_Lieux!$H:$H,U750)="Hub")+(INDEX(10_Lieux!$H:$H,V750)="Hub"))+IF(OR(INDEX(10_Lieux!$H:$H,U750)="Premium",INDEX(10_Lieux!$H:$H,V750)="Premium"),p_prem,0))</f>
        <v>60</v>
      </c>
      <c r="I750" s="14" t="n">
        <f aca="false">ROUND(W750*p_facteur,0)</f>
        <v>248</v>
      </c>
      <c r="J750" s="14" t="str">
        <f aca="false">IF(X750&lt;60,X750&amp;" min",INT(X750/60)&amp;" h"&amp;IF(MOD(X750,60)=0,""," "&amp;TEXT(MOD(X750,60),"00")))</f>
        <v>2 h 30</v>
      </c>
      <c r="K750" s="14" t="str">
        <f aca="false">IF(S750&lt;&gt;T750,"Oui","Non")</f>
        <v>Non</v>
      </c>
      <c r="L750" s="14" t="str">
        <f aca="false">IF(AND(INDEX(10_Lieux!$B:$B,U750)="Ville",INDEX(10_Lieux!$B:$B,V750)="Ville"),"/chauffeur-prive/"&amp;INDEX(10_Lieux!$E:$E,U750)&amp;"-"&amp;INDEX(10_Lieux!$E:$E,V750)&amp;"/","/chauffeur-prive/"&amp;INDEX(10_Lieux!$E:$E,U750)&amp;"/"&amp;INDEX(10_Lieux!$E:$E,V750)&amp;"/")</f>
        <v>/chauffeur-prive/aeroport-chambery-savoie-mont-blanc/dijon/</v>
      </c>
      <c r="M750" s="14" t="str">
        <f aca="false">IFERROR(INDEX($L:$L,MATCH(B750&amp;"|"&amp;A750,$Z:$Z,0)),"—")</f>
        <v>/chauffeur-prive/dijon/aeroport-chambery-savoie-mont-blanc/</v>
      </c>
      <c r="N750" s="14" t="str">
        <f aca="false">IF(LEN("Chauffeur privé "&amp;INDEX(10_Lieux!$J:$J,U750)&amp;" → "&amp;INDEX(10_Lieux!$J:$J,V750)&amp;" | 24h/24")&gt;60,"Chauffeur privé "&amp;INDEX(10_Lieux!$J:$J,U750)&amp;" → "&amp;INDEX(10_Lieux!$J:$J,V750),"Chauffeur privé "&amp;INDEX(10_Lieux!$J:$J,U750)&amp;" → "&amp;INDEX(10_Lieux!$J:$J,V750)&amp;" | 24h/24")</f>
        <v>Chauffeur privé Aéroport de Chambéry → Dijon | 24h/24</v>
      </c>
      <c r="O750" s="14" t="n">
        <f aca="false">LEN(N750)</f>
        <v>53</v>
      </c>
      <c r="P750" s="14" t="str">
        <f aca="false">"Chauffeur privé "&amp;INDEX(10_Lieux!$K:$K,U750)&amp;" vers "&amp;INDEX(10_Lieux!$L:$L,V750)</f>
        <v>Chauffeur privé de l'aéroport de Chambéry vers Dijon</v>
      </c>
      <c r="Q750" s="14" t="str">
        <f aca="false">"Chauffeur privé "&amp;INDEX(10_Lieux!$K:$K,U750)&amp;" vers "&amp;INDEX(10_Lieux!$L:$L,V750)&amp;" : env. "&amp;I750&amp;" km, "&amp;J750&amp;" de route. Devis personnalisé, standard 24h/24 et 7j/7."</f>
        <v>Chauffeur privé de l'aéroport de Chambéry vers Dijon : env. 248 km, 2 h 30 de route. Devis personnalisé, standard 24h/24 et 7j/7.</v>
      </c>
      <c r="R750" s="14" t="n">
        <f aca="false">LEN(Q750)</f>
        <v>129</v>
      </c>
      <c r="S750" s="14" t="str">
        <f aca="false">INDEX(10_Lieux!$C:$C,U750)</f>
        <v>France</v>
      </c>
      <c r="T750" s="14" t="str">
        <f aca="false">INDEX(10_Lieux!$C:$C,V750)</f>
        <v>France</v>
      </c>
      <c r="U750" s="14" t="n">
        <f aca="false">MATCH(A750,10_Lieux!$A:$A,0)</f>
        <v>138</v>
      </c>
      <c r="V750" s="14" t="n">
        <f aca="false">MATCH(B750,10_Lieux!$A:$A,0)</f>
        <v>23</v>
      </c>
      <c r="W750" s="14" t="n">
        <f aca="false">ROUND(6371*2*ASIN(SQRT(SIN(RADIANS(INDEX(10_Lieux!$F:$F,V750)-INDEX(10_Lieux!$F:$F,U750))/2)^2+COS(RADIANS(INDEX(10_Lieux!$F:$F,U750)))*COS(RADIANS(INDEX(10_Lieux!$F:$F,V750)))*SIN(RADIANS(INDEX(10_Lieux!$G:$G,V750)-INDEX(10_Lieux!$G:$G,U750))/2)^2)),1)</f>
        <v>198</v>
      </c>
      <c r="X750" s="14" t="n">
        <f aca="false">ROUND(I750/IF(I750&lt;p_seuil_vitesse,p_vit_lente,p_vit_rapide)*60/15,0)*15</f>
        <v>150</v>
      </c>
      <c r="Y750" s="14" t="n">
        <f aca="false">MAX(IF(INDEX(10_Lieux!$B:$B,U750)&lt;&gt;"Ville",INDEX(10_Lieux!$I:$I,U750),0),IF(INDEX(10_Lieux!$B:$B,V750)&lt;&gt;"Ville",INDEX(10_Lieux!$I:$I,V750),0))</f>
        <v>250</v>
      </c>
      <c r="Z750" s="14" t="str">
        <f aca="false">A750&amp;"|"&amp;B750</f>
        <v>Chambéry Savoie Mont Blanc|Dijon</v>
      </c>
      <c r="AA750" s="14" t="str">
        <f aca="false">IF(I750&lt;p_local,"Local",IF(I750&lt;p_vv_min,"Courte distance",IF(I750&lt;p_tres_long,"Longue distance","Très longue distance")))</f>
        <v>Longue distance</v>
      </c>
    </row>
    <row r="751" customFormat="false" ht="15" hidden="false" customHeight="true" outlineLevel="0" collapsed="false">
      <c r="A751" s="1" t="s">
        <v>144</v>
      </c>
      <c r="B751" s="1" t="s">
        <v>878</v>
      </c>
      <c r="C751" s="1" t="s">
        <v>35</v>
      </c>
      <c r="D751" s="1" t="s">
        <v>653</v>
      </c>
      <c r="E751" s="1" t="s">
        <v>902</v>
      </c>
      <c r="F751" s="14" t="s">
        <v>40</v>
      </c>
      <c r="G751" s="14" t="str">
        <f aca="false">IF(I751&lt;p_local,"Local → page infra",IF(H751&gt;=p_ph1,"Phase 1",IF(H751&gt;=p_ph2,"Phase 2","Phase 3")))</f>
        <v>Phase 3</v>
      </c>
      <c r="H751" s="14" t="n">
        <f aca="false">IF(I751&lt;p_local,0,IF(C751="Aéroport → Aéroport",p_pts_plein,IF(Y751&gt;0,IF(I751&lt;=Y751,p_pts_plein,IF(I751&lt;=p_mult2*Y751,p_pts_moyen,p_pts_r3)),IF(I751&gt;=p_vv_min,p_pts_plein,IF(I751&gt;=p_vv_moy,p_pts_moyen,p_pts_court))))+IF(INDEX(10_Lieux!$D:$D,U751)=1,p_prio1,p_prio2)+IF(INDEX(10_Lieux!$D:$D,V751)=1,p_prio1,p_prio2)+IF(K751="Oui",p_tf,0)+p_hub*((INDEX(10_Lieux!$H:$H,U751)="Hub")+(INDEX(10_Lieux!$H:$H,V751)="Hub"))+IF(OR(INDEX(10_Lieux!$H:$H,U751)="Premium",INDEX(10_Lieux!$H:$H,V751)="Premium"),p_prem,0))</f>
        <v>60</v>
      </c>
      <c r="I751" s="14" t="n">
        <f aca="false">ROUND(W751*p_facteur,0)</f>
        <v>248</v>
      </c>
      <c r="J751" s="14" t="str">
        <f aca="false">IF(X751&lt;60,X751&amp;" min",INT(X751/60)&amp;" h"&amp;IF(MOD(X751,60)=0,""," "&amp;TEXT(MOD(X751,60),"00")))</f>
        <v>2 h 30</v>
      </c>
      <c r="K751" s="14" t="str">
        <f aca="false">IF(S751&lt;&gt;T751,"Oui","Non")</f>
        <v>Non</v>
      </c>
      <c r="L751" s="14" t="str">
        <f aca="false">IF(AND(INDEX(10_Lieux!$B:$B,U751)="Ville",INDEX(10_Lieux!$B:$B,V751)="Ville"),"/chauffeur-prive/"&amp;INDEX(10_Lieux!$E:$E,U751)&amp;"-"&amp;INDEX(10_Lieux!$E:$E,V751)&amp;"/","/chauffeur-prive/"&amp;INDEX(10_Lieux!$E:$E,U751)&amp;"/"&amp;INDEX(10_Lieux!$E:$E,V751)&amp;"/")</f>
        <v>/chauffeur-prive/dijon/aeroport-chambery-savoie-mont-blanc/</v>
      </c>
      <c r="M751" s="14" t="str">
        <f aca="false">IFERROR(INDEX($L:$L,MATCH(B751&amp;"|"&amp;A751,$Z:$Z,0)),"—")</f>
        <v>/chauffeur-prive/aeroport-chambery-savoie-mont-blanc/dijon/</v>
      </c>
      <c r="N751" s="14" t="str">
        <f aca="false">IF(LEN("Chauffeur privé "&amp;INDEX(10_Lieux!$J:$J,U751)&amp;" → "&amp;INDEX(10_Lieux!$J:$J,V751)&amp;" | 24h/24")&gt;60,"Chauffeur privé "&amp;INDEX(10_Lieux!$J:$J,U751)&amp;" → "&amp;INDEX(10_Lieux!$J:$J,V751),"Chauffeur privé "&amp;INDEX(10_Lieux!$J:$J,U751)&amp;" → "&amp;INDEX(10_Lieux!$J:$J,V751)&amp;" | 24h/24")</f>
        <v>Chauffeur privé Dijon → Aéroport de Chambéry | 24h/24</v>
      </c>
      <c r="O751" s="14" t="n">
        <f aca="false">LEN(N751)</f>
        <v>53</v>
      </c>
      <c r="P751" s="14" t="str">
        <f aca="false">"Chauffeur privé "&amp;INDEX(10_Lieux!$K:$K,U751)&amp;" vers "&amp;INDEX(10_Lieux!$L:$L,V751)</f>
        <v>Chauffeur privé de Dijon vers l'aéroport de Chambéry</v>
      </c>
      <c r="Q751" s="14" t="str">
        <f aca="false">"Chauffeur privé "&amp;INDEX(10_Lieux!$K:$K,U751)&amp;" vers "&amp;INDEX(10_Lieux!$L:$L,V751)&amp;" : env. "&amp;I751&amp;" km, "&amp;J751&amp;" de route. Devis personnalisé, standard 24h/24 et 7j/7."</f>
        <v>Chauffeur privé de Dijon vers l'aéroport de Chambéry : env. 248 km, 2 h 30 de route. Devis personnalisé, standard 24h/24 et 7j/7.</v>
      </c>
      <c r="R751" s="14" t="n">
        <f aca="false">LEN(Q751)</f>
        <v>129</v>
      </c>
      <c r="S751" s="14" t="str">
        <f aca="false">INDEX(10_Lieux!$C:$C,U751)</f>
        <v>France</v>
      </c>
      <c r="T751" s="14" t="str">
        <f aca="false">INDEX(10_Lieux!$C:$C,V751)</f>
        <v>France</v>
      </c>
      <c r="U751" s="14" t="n">
        <f aca="false">MATCH(A751,10_Lieux!$A:$A,0)</f>
        <v>23</v>
      </c>
      <c r="V751" s="14" t="n">
        <f aca="false">MATCH(B751,10_Lieux!$A:$A,0)</f>
        <v>138</v>
      </c>
      <c r="W751" s="14" t="n">
        <f aca="false">ROUND(6371*2*ASIN(SQRT(SIN(RADIANS(INDEX(10_Lieux!$F:$F,V751)-INDEX(10_Lieux!$F:$F,U751))/2)^2+COS(RADIANS(INDEX(10_Lieux!$F:$F,U751)))*COS(RADIANS(INDEX(10_Lieux!$F:$F,V751)))*SIN(RADIANS(INDEX(10_Lieux!$G:$G,V751)-INDEX(10_Lieux!$G:$G,U751))/2)^2)),1)</f>
        <v>198</v>
      </c>
      <c r="X751" s="14" t="n">
        <f aca="false">ROUND(I751/IF(I751&lt;p_seuil_vitesse,p_vit_lente,p_vit_rapide)*60/15,0)*15</f>
        <v>150</v>
      </c>
      <c r="Y751" s="14" t="n">
        <f aca="false">MAX(IF(INDEX(10_Lieux!$B:$B,U751)&lt;&gt;"Ville",INDEX(10_Lieux!$I:$I,U751),0),IF(INDEX(10_Lieux!$B:$B,V751)&lt;&gt;"Ville",INDEX(10_Lieux!$I:$I,V751),0))</f>
        <v>250</v>
      </c>
      <c r="Z751" s="14" t="str">
        <f aca="false">A751&amp;"|"&amp;B751</f>
        <v>Dijon|Chambéry Savoie Mont Blanc</v>
      </c>
      <c r="AA751" s="14" t="str">
        <f aca="false">IF(I751&lt;p_local,"Local",IF(I751&lt;p_vv_min,"Courte distance",IF(I751&lt;p_tres_long,"Longue distance","Très longue distance")))</f>
        <v>Longue distance</v>
      </c>
    </row>
    <row r="752" customFormat="false" ht="15" hidden="false" customHeight="true" outlineLevel="0" collapsed="false">
      <c r="A752" s="1" t="s">
        <v>878</v>
      </c>
      <c r="B752" s="1" t="s">
        <v>146</v>
      </c>
      <c r="C752" s="1" t="s">
        <v>34</v>
      </c>
      <c r="D752" s="1" t="s">
        <v>653</v>
      </c>
      <c r="E752" s="1" t="s">
        <v>903</v>
      </c>
      <c r="F752" s="14" t="s">
        <v>40</v>
      </c>
      <c r="G752" s="14" t="str">
        <f aca="false">IF(I752&lt;p_local,"Local → page infra",IF(H752&gt;=p_ph1,"Phase 1",IF(H752&gt;=p_ph2,"Phase 2","Phase 3")))</f>
        <v>Phase 3</v>
      </c>
      <c r="H752" s="14" t="n">
        <f aca="false">IF(I752&lt;p_local,0,IF(C752="Aéroport → Aéroport",p_pts_plein,IF(Y752&gt;0,IF(I752&lt;=Y752,p_pts_plein,IF(I752&lt;=p_mult2*Y752,p_pts_moyen,p_pts_r3)),IF(I752&gt;=p_vv_min,p_pts_plein,IF(I752&gt;=p_vv_moy,p_pts_moyen,p_pts_court))))+IF(INDEX(10_Lieux!$D:$D,U752)=1,p_prio1,p_prio2)+IF(INDEX(10_Lieux!$D:$D,V752)=1,p_prio1,p_prio2)+IF(K752="Oui",p_tf,0)+p_hub*((INDEX(10_Lieux!$H:$H,U752)="Hub")+(INDEX(10_Lieux!$H:$H,V752)="Hub"))+IF(OR(INDEX(10_Lieux!$H:$H,U752)="Premium",INDEX(10_Lieux!$H:$H,V752)="Premium"),p_prem,0))</f>
        <v>60</v>
      </c>
      <c r="I752" s="14" t="n">
        <f aca="false">ROUND(W752*p_facteur,0)</f>
        <v>64</v>
      </c>
      <c r="J752" s="14" t="str">
        <f aca="false">IF(X752&lt;60,X752&amp;" min",INT(X752/60)&amp;" h"&amp;IF(MOD(X752,60)=0,""," "&amp;TEXT(MOD(X752,60),"00")))</f>
        <v>1 h</v>
      </c>
      <c r="K752" s="14" t="str">
        <f aca="false">IF(S752&lt;&gt;T752,"Oui","Non")</f>
        <v>Non</v>
      </c>
      <c r="L752" s="14" t="str">
        <f aca="false">IF(AND(INDEX(10_Lieux!$B:$B,U752)="Ville",INDEX(10_Lieux!$B:$B,V752)="Ville"),"/chauffeur-prive/"&amp;INDEX(10_Lieux!$E:$E,U752)&amp;"-"&amp;INDEX(10_Lieux!$E:$E,V752)&amp;"/","/chauffeur-prive/"&amp;INDEX(10_Lieux!$E:$E,U752)&amp;"/"&amp;INDEX(10_Lieux!$E:$E,V752)&amp;"/")</f>
        <v>/chauffeur-prive/aeroport-chambery-savoie-mont-blanc/grenoble/</v>
      </c>
      <c r="M752" s="14" t="str">
        <f aca="false">IFERROR(INDEX($L:$L,MATCH(B752&amp;"|"&amp;A752,$Z:$Z,0)),"—")</f>
        <v>/chauffeur-prive/grenoble/aeroport-chambery-savoie-mont-blanc/</v>
      </c>
      <c r="N752" s="14" t="str">
        <f aca="false">IF(LEN("Chauffeur privé "&amp;INDEX(10_Lieux!$J:$J,U752)&amp;" → "&amp;INDEX(10_Lieux!$J:$J,V752)&amp;" | 24h/24")&gt;60,"Chauffeur privé "&amp;INDEX(10_Lieux!$J:$J,U752)&amp;" → "&amp;INDEX(10_Lieux!$J:$J,V752),"Chauffeur privé "&amp;INDEX(10_Lieux!$J:$J,U752)&amp;" → "&amp;INDEX(10_Lieux!$J:$J,V752)&amp;" | 24h/24")</f>
        <v>Chauffeur privé Aéroport de Chambéry → Grenoble | 24h/24</v>
      </c>
      <c r="O752" s="14" t="n">
        <f aca="false">LEN(N752)</f>
        <v>56</v>
      </c>
      <c r="P752" s="14" t="str">
        <f aca="false">"Chauffeur privé "&amp;INDEX(10_Lieux!$K:$K,U752)&amp;" vers "&amp;INDEX(10_Lieux!$L:$L,V752)</f>
        <v>Chauffeur privé de l'aéroport de Chambéry vers Grenoble</v>
      </c>
      <c r="Q752" s="14" t="str">
        <f aca="false">"Chauffeur privé "&amp;INDEX(10_Lieux!$K:$K,U752)&amp;" vers "&amp;INDEX(10_Lieux!$L:$L,V752)&amp;" : env. "&amp;I752&amp;" km, "&amp;J752&amp;" de route. Devis personnalisé, standard 24h/24 et 7j/7."</f>
        <v>Chauffeur privé de l'aéroport de Chambéry vers Grenoble : env. 64 km, 1 h de route. Devis personnalisé, standard 24h/24 et 7j/7.</v>
      </c>
      <c r="R752" s="14" t="n">
        <f aca="false">LEN(Q752)</f>
        <v>128</v>
      </c>
      <c r="S752" s="14" t="str">
        <f aca="false">INDEX(10_Lieux!$C:$C,U752)</f>
        <v>France</v>
      </c>
      <c r="T752" s="14" t="str">
        <f aca="false">INDEX(10_Lieux!$C:$C,V752)</f>
        <v>France</v>
      </c>
      <c r="U752" s="14" t="n">
        <f aca="false">MATCH(A752,10_Lieux!$A:$A,0)</f>
        <v>138</v>
      </c>
      <c r="V752" s="14" t="n">
        <f aca="false">MATCH(B752,10_Lieux!$A:$A,0)</f>
        <v>9</v>
      </c>
      <c r="W752" s="14" t="n">
        <f aca="false">ROUND(6371*2*ASIN(SQRT(SIN(RADIANS(INDEX(10_Lieux!$F:$F,V752)-INDEX(10_Lieux!$F:$F,U752))/2)^2+COS(RADIANS(INDEX(10_Lieux!$F:$F,U752)))*COS(RADIANS(INDEX(10_Lieux!$F:$F,V752)))*SIN(RADIANS(INDEX(10_Lieux!$G:$G,V752)-INDEX(10_Lieux!$G:$G,U752))/2)^2)),1)</f>
        <v>51.5</v>
      </c>
      <c r="X752" s="14" t="n">
        <f aca="false">ROUND(I752/IF(I752&lt;p_seuil_vitesse,p_vit_lente,p_vit_rapide)*60/15,0)*15</f>
        <v>60</v>
      </c>
      <c r="Y752" s="14" t="n">
        <f aca="false">MAX(IF(INDEX(10_Lieux!$B:$B,U752)&lt;&gt;"Ville",INDEX(10_Lieux!$I:$I,U752),0),IF(INDEX(10_Lieux!$B:$B,V752)&lt;&gt;"Ville",INDEX(10_Lieux!$I:$I,V752),0))</f>
        <v>250</v>
      </c>
      <c r="Z752" s="14" t="str">
        <f aca="false">A752&amp;"|"&amp;B752</f>
        <v>Chambéry Savoie Mont Blanc|Grenoble</v>
      </c>
      <c r="AA752" s="14" t="str">
        <f aca="false">IF(I752&lt;p_local,"Local",IF(I752&lt;p_vv_min,"Courte distance",IF(I752&lt;p_tres_long,"Longue distance","Très longue distance")))</f>
        <v>Courte distance</v>
      </c>
    </row>
    <row r="753" customFormat="false" ht="15" hidden="false" customHeight="true" outlineLevel="0" collapsed="false">
      <c r="A753" s="1" t="s">
        <v>146</v>
      </c>
      <c r="B753" s="1" t="s">
        <v>878</v>
      </c>
      <c r="C753" s="1" t="s">
        <v>35</v>
      </c>
      <c r="D753" s="1" t="s">
        <v>653</v>
      </c>
      <c r="E753" s="1" t="s">
        <v>904</v>
      </c>
      <c r="F753" s="14" t="s">
        <v>40</v>
      </c>
      <c r="G753" s="14" t="str">
        <f aca="false">IF(I753&lt;p_local,"Local → page infra",IF(H753&gt;=p_ph1,"Phase 1",IF(H753&gt;=p_ph2,"Phase 2","Phase 3")))</f>
        <v>Phase 3</v>
      </c>
      <c r="H753" s="14" t="n">
        <f aca="false">IF(I753&lt;p_local,0,IF(C753="Aéroport → Aéroport",p_pts_plein,IF(Y753&gt;0,IF(I753&lt;=Y753,p_pts_plein,IF(I753&lt;=p_mult2*Y753,p_pts_moyen,p_pts_r3)),IF(I753&gt;=p_vv_min,p_pts_plein,IF(I753&gt;=p_vv_moy,p_pts_moyen,p_pts_court))))+IF(INDEX(10_Lieux!$D:$D,U753)=1,p_prio1,p_prio2)+IF(INDEX(10_Lieux!$D:$D,V753)=1,p_prio1,p_prio2)+IF(K753="Oui",p_tf,0)+p_hub*((INDEX(10_Lieux!$H:$H,U753)="Hub")+(INDEX(10_Lieux!$H:$H,V753)="Hub"))+IF(OR(INDEX(10_Lieux!$H:$H,U753)="Premium",INDEX(10_Lieux!$H:$H,V753)="Premium"),p_prem,0))</f>
        <v>60</v>
      </c>
      <c r="I753" s="14" t="n">
        <f aca="false">ROUND(W753*p_facteur,0)</f>
        <v>64</v>
      </c>
      <c r="J753" s="14" t="str">
        <f aca="false">IF(X753&lt;60,X753&amp;" min",INT(X753/60)&amp;" h"&amp;IF(MOD(X753,60)=0,""," "&amp;TEXT(MOD(X753,60),"00")))</f>
        <v>1 h</v>
      </c>
      <c r="K753" s="14" t="str">
        <f aca="false">IF(S753&lt;&gt;T753,"Oui","Non")</f>
        <v>Non</v>
      </c>
      <c r="L753" s="14" t="str">
        <f aca="false">IF(AND(INDEX(10_Lieux!$B:$B,U753)="Ville",INDEX(10_Lieux!$B:$B,V753)="Ville"),"/chauffeur-prive/"&amp;INDEX(10_Lieux!$E:$E,U753)&amp;"-"&amp;INDEX(10_Lieux!$E:$E,V753)&amp;"/","/chauffeur-prive/"&amp;INDEX(10_Lieux!$E:$E,U753)&amp;"/"&amp;INDEX(10_Lieux!$E:$E,V753)&amp;"/")</f>
        <v>/chauffeur-prive/grenoble/aeroport-chambery-savoie-mont-blanc/</v>
      </c>
      <c r="M753" s="14" t="str">
        <f aca="false">IFERROR(INDEX($L:$L,MATCH(B753&amp;"|"&amp;A753,$Z:$Z,0)),"—")</f>
        <v>/chauffeur-prive/aeroport-chambery-savoie-mont-blanc/grenoble/</v>
      </c>
      <c r="N753" s="14" t="str">
        <f aca="false">IF(LEN("Chauffeur privé "&amp;INDEX(10_Lieux!$J:$J,U753)&amp;" → "&amp;INDEX(10_Lieux!$J:$J,V753)&amp;" | 24h/24")&gt;60,"Chauffeur privé "&amp;INDEX(10_Lieux!$J:$J,U753)&amp;" → "&amp;INDEX(10_Lieux!$J:$J,V753),"Chauffeur privé "&amp;INDEX(10_Lieux!$J:$J,U753)&amp;" → "&amp;INDEX(10_Lieux!$J:$J,V753)&amp;" | 24h/24")</f>
        <v>Chauffeur privé Grenoble → Aéroport de Chambéry | 24h/24</v>
      </c>
      <c r="O753" s="14" t="n">
        <f aca="false">LEN(N753)</f>
        <v>56</v>
      </c>
      <c r="P753" s="14" t="str">
        <f aca="false">"Chauffeur privé "&amp;INDEX(10_Lieux!$K:$K,U753)&amp;" vers "&amp;INDEX(10_Lieux!$L:$L,V753)</f>
        <v>Chauffeur privé de Grenoble vers l'aéroport de Chambéry</v>
      </c>
      <c r="Q753" s="14" t="str">
        <f aca="false">"Chauffeur privé "&amp;INDEX(10_Lieux!$K:$K,U753)&amp;" vers "&amp;INDEX(10_Lieux!$L:$L,V753)&amp;" : env. "&amp;I753&amp;" km, "&amp;J753&amp;" de route. Devis personnalisé, standard 24h/24 et 7j/7."</f>
        <v>Chauffeur privé de Grenoble vers l'aéroport de Chambéry : env. 64 km, 1 h de route. Devis personnalisé, standard 24h/24 et 7j/7.</v>
      </c>
      <c r="R753" s="14" t="n">
        <f aca="false">LEN(Q753)</f>
        <v>128</v>
      </c>
      <c r="S753" s="14" t="str">
        <f aca="false">INDEX(10_Lieux!$C:$C,U753)</f>
        <v>France</v>
      </c>
      <c r="T753" s="14" t="str">
        <f aca="false">INDEX(10_Lieux!$C:$C,V753)</f>
        <v>France</v>
      </c>
      <c r="U753" s="14" t="n">
        <f aca="false">MATCH(A753,10_Lieux!$A:$A,0)</f>
        <v>9</v>
      </c>
      <c r="V753" s="14" t="n">
        <f aca="false">MATCH(B753,10_Lieux!$A:$A,0)</f>
        <v>138</v>
      </c>
      <c r="W753" s="14" t="n">
        <f aca="false">ROUND(6371*2*ASIN(SQRT(SIN(RADIANS(INDEX(10_Lieux!$F:$F,V753)-INDEX(10_Lieux!$F:$F,U753))/2)^2+COS(RADIANS(INDEX(10_Lieux!$F:$F,U753)))*COS(RADIANS(INDEX(10_Lieux!$F:$F,V753)))*SIN(RADIANS(INDEX(10_Lieux!$G:$G,V753)-INDEX(10_Lieux!$G:$G,U753))/2)^2)),1)</f>
        <v>51.5</v>
      </c>
      <c r="X753" s="14" t="n">
        <f aca="false">ROUND(I753/IF(I753&lt;p_seuil_vitesse,p_vit_lente,p_vit_rapide)*60/15,0)*15</f>
        <v>60</v>
      </c>
      <c r="Y753" s="14" t="n">
        <f aca="false">MAX(IF(INDEX(10_Lieux!$B:$B,U753)&lt;&gt;"Ville",INDEX(10_Lieux!$I:$I,U753),0),IF(INDEX(10_Lieux!$B:$B,V753)&lt;&gt;"Ville",INDEX(10_Lieux!$I:$I,V753),0))</f>
        <v>250</v>
      </c>
      <c r="Z753" s="14" t="str">
        <f aca="false">A753&amp;"|"&amp;B753</f>
        <v>Grenoble|Chambéry Savoie Mont Blanc</v>
      </c>
      <c r="AA753" s="14" t="str">
        <f aca="false">IF(I753&lt;p_local,"Local",IF(I753&lt;p_vv_min,"Courte distance",IF(I753&lt;p_tres_long,"Longue distance","Très longue distance")))</f>
        <v>Courte distance</v>
      </c>
    </row>
    <row r="754" customFormat="false" ht="15" hidden="false" customHeight="true" outlineLevel="0" collapsed="false">
      <c r="A754" s="1" t="s">
        <v>878</v>
      </c>
      <c r="B754" s="1" t="s">
        <v>148</v>
      </c>
      <c r="C754" s="1" t="s">
        <v>34</v>
      </c>
      <c r="D754" s="1" t="s">
        <v>653</v>
      </c>
      <c r="E754" s="1" t="s">
        <v>905</v>
      </c>
      <c r="F754" s="14" t="s">
        <v>40</v>
      </c>
      <c r="G754" s="14" t="str">
        <f aca="false">IF(I754&lt;p_local,"Local → page infra",IF(H754&gt;=p_ph1,"Phase 1",IF(H754&gt;=p_ph2,"Phase 2","Phase 3")))</f>
        <v>Phase 3</v>
      </c>
      <c r="H754" s="14" t="n">
        <f aca="false">IF(I754&lt;p_local,0,IF(C754="Aéroport → Aéroport",p_pts_plein,IF(Y754&gt;0,IF(I754&lt;=Y754,p_pts_plein,IF(I754&lt;=p_mult2*Y754,p_pts_moyen,p_pts_r3)),IF(I754&gt;=p_vv_min,p_pts_plein,IF(I754&gt;=p_vv_moy,p_pts_moyen,p_pts_court))))+IF(INDEX(10_Lieux!$D:$D,U754)=1,p_prio1,p_prio2)+IF(INDEX(10_Lieux!$D:$D,V754)=1,p_prio1,p_prio2)+IF(K754="Oui",p_tf,0)+p_hub*((INDEX(10_Lieux!$H:$H,U754)="Hub")+(INDEX(10_Lieux!$H:$H,V754)="Hub"))+IF(OR(INDEX(10_Lieux!$H:$H,U754)="Premium",INDEX(10_Lieux!$H:$H,V754)="Premium"),p_prem,0))</f>
        <v>60</v>
      </c>
      <c r="I754" s="14" t="n">
        <f aca="false">ROUND(W754*p_facteur,0)</f>
        <v>44</v>
      </c>
      <c r="J754" s="14" t="str">
        <f aca="false">IF(X754&lt;60,X754&amp;" min",INT(X754/60)&amp;" h"&amp;IF(MOD(X754,60)=0,""," "&amp;TEXT(MOD(X754,60),"00")))</f>
        <v>45 min</v>
      </c>
      <c r="K754" s="14" t="str">
        <f aca="false">IF(S754&lt;&gt;T754,"Oui","Non")</f>
        <v>Non</v>
      </c>
      <c r="L754" s="14" t="str">
        <f aca="false">IF(AND(INDEX(10_Lieux!$B:$B,U754)="Ville",INDEX(10_Lieux!$B:$B,V754)="Ville"),"/chauffeur-prive/"&amp;INDEX(10_Lieux!$E:$E,U754)&amp;"-"&amp;INDEX(10_Lieux!$E:$E,V754)&amp;"/","/chauffeur-prive/"&amp;INDEX(10_Lieux!$E:$E,U754)&amp;"/"&amp;INDEX(10_Lieux!$E:$E,V754)&amp;"/")</f>
        <v>/chauffeur-prive/aeroport-chambery-savoie-mont-blanc/annecy/</v>
      </c>
      <c r="M754" s="14" t="str">
        <f aca="false">IFERROR(INDEX($L:$L,MATCH(B754&amp;"|"&amp;A754,$Z:$Z,0)),"—")</f>
        <v>/chauffeur-prive/annecy/aeroport-chambery-savoie-mont-blanc/</v>
      </c>
      <c r="N754" s="14" t="str">
        <f aca="false">IF(LEN("Chauffeur privé "&amp;INDEX(10_Lieux!$J:$J,U754)&amp;" → "&amp;INDEX(10_Lieux!$J:$J,V754)&amp;" | 24h/24")&gt;60,"Chauffeur privé "&amp;INDEX(10_Lieux!$J:$J,U754)&amp;" → "&amp;INDEX(10_Lieux!$J:$J,V754),"Chauffeur privé "&amp;INDEX(10_Lieux!$J:$J,U754)&amp;" → "&amp;INDEX(10_Lieux!$J:$J,V754)&amp;" | 24h/24")</f>
        <v>Chauffeur privé Aéroport de Chambéry → Annecy | 24h/24</v>
      </c>
      <c r="O754" s="14" t="n">
        <f aca="false">LEN(N754)</f>
        <v>54</v>
      </c>
      <c r="P754" s="14" t="str">
        <f aca="false">"Chauffeur privé "&amp;INDEX(10_Lieux!$K:$K,U754)&amp;" vers "&amp;INDEX(10_Lieux!$L:$L,V754)</f>
        <v>Chauffeur privé de l'aéroport de Chambéry vers Annecy</v>
      </c>
      <c r="Q754" s="14" t="str">
        <f aca="false">"Chauffeur privé "&amp;INDEX(10_Lieux!$K:$K,U754)&amp;" vers "&amp;INDEX(10_Lieux!$L:$L,V754)&amp;" : env. "&amp;I754&amp;" km, "&amp;J754&amp;" de route. Devis personnalisé, standard 24h/24 et 7j/7."</f>
        <v>Chauffeur privé de l'aéroport de Chambéry vers Annecy : env. 44 km, 45 min de route. Devis personnalisé, standard 24h/24 et 7j/7.</v>
      </c>
      <c r="R754" s="14" t="n">
        <f aca="false">LEN(Q754)</f>
        <v>129</v>
      </c>
      <c r="S754" s="14" t="str">
        <f aca="false">INDEX(10_Lieux!$C:$C,U754)</f>
        <v>France</v>
      </c>
      <c r="T754" s="14" t="str">
        <f aca="false">INDEX(10_Lieux!$C:$C,V754)</f>
        <v>France</v>
      </c>
      <c r="U754" s="14" t="n">
        <f aca="false">MATCH(A754,10_Lieux!$A:$A,0)</f>
        <v>138</v>
      </c>
      <c r="V754" s="14" t="n">
        <f aca="false">MATCH(B754,10_Lieux!$A:$A,0)</f>
        <v>10</v>
      </c>
      <c r="W754" s="14" t="n">
        <f aca="false">ROUND(6371*2*ASIN(SQRT(SIN(RADIANS(INDEX(10_Lieux!$F:$F,V754)-INDEX(10_Lieux!$F:$F,U754))/2)^2+COS(RADIANS(INDEX(10_Lieux!$F:$F,U754)))*COS(RADIANS(INDEX(10_Lieux!$F:$F,V754)))*SIN(RADIANS(INDEX(10_Lieux!$G:$G,V754)-INDEX(10_Lieux!$G:$G,U754))/2)^2)),1)</f>
        <v>34.9</v>
      </c>
      <c r="X754" s="14" t="n">
        <f aca="false">ROUND(I754/IF(I754&lt;p_seuil_vitesse,p_vit_lente,p_vit_rapide)*60/15,0)*15</f>
        <v>45</v>
      </c>
      <c r="Y754" s="14" t="n">
        <f aca="false">MAX(IF(INDEX(10_Lieux!$B:$B,U754)&lt;&gt;"Ville",INDEX(10_Lieux!$I:$I,U754),0),IF(INDEX(10_Lieux!$B:$B,V754)&lt;&gt;"Ville",INDEX(10_Lieux!$I:$I,V754),0))</f>
        <v>250</v>
      </c>
      <c r="Z754" s="14" t="str">
        <f aca="false">A754&amp;"|"&amp;B754</f>
        <v>Chambéry Savoie Mont Blanc|Annecy</v>
      </c>
      <c r="AA754" s="14" t="str">
        <f aca="false">IF(I754&lt;p_local,"Local",IF(I754&lt;p_vv_min,"Courte distance",IF(I754&lt;p_tres_long,"Longue distance","Très longue distance")))</f>
        <v>Courte distance</v>
      </c>
    </row>
    <row r="755" customFormat="false" ht="15" hidden="false" customHeight="true" outlineLevel="0" collapsed="false">
      <c r="A755" s="1" t="s">
        <v>148</v>
      </c>
      <c r="B755" s="1" t="s">
        <v>878</v>
      </c>
      <c r="C755" s="1" t="s">
        <v>35</v>
      </c>
      <c r="D755" s="1" t="s">
        <v>653</v>
      </c>
      <c r="E755" s="1" t="s">
        <v>906</v>
      </c>
      <c r="F755" s="14" t="s">
        <v>40</v>
      </c>
      <c r="G755" s="14" t="str">
        <f aca="false">IF(I755&lt;p_local,"Local → page infra",IF(H755&gt;=p_ph1,"Phase 1",IF(H755&gt;=p_ph2,"Phase 2","Phase 3")))</f>
        <v>Phase 3</v>
      </c>
      <c r="H755" s="14" t="n">
        <f aca="false">IF(I755&lt;p_local,0,IF(C755="Aéroport → Aéroport",p_pts_plein,IF(Y755&gt;0,IF(I755&lt;=Y755,p_pts_plein,IF(I755&lt;=p_mult2*Y755,p_pts_moyen,p_pts_r3)),IF(I755&gt;=p_vv_min,p_pts_plein,IF(I755&gt;=p_vv_moy,p_pts_moyen,p_pts_court))))+IF(INDEX(10_Lieux!$D:$D,U755)=1,p_prio1,p_prio2)+IF(INDEX(10_Lieux!$D:$D,V755)=1,p_prio1,p_prio2)+IF(K755="Oui",p_tf,0)+p_hub*((INDEX(10_Lieux!$H:$H,U755)="Hub")+(INDEX(10_Lieux!$H:$H,V755)="Hub"))+IF(OR(INDEX(10_Lieux!$H:$H,U755)="Premium",INDEX(10_Lieux!$H:$H,V755)="Premium"),p_prem,0))</f>
        <v>60</v>
      </c>
      <c r="I755" s="14" t="n">
        <f aca="false">ROUND(W755*p_facteur,0)</f>
        <v>44</v>
      </c>
      <c r="J755" s="14" t="str">
        <f aca="false">IF(X755&lt;60,X755&amp;" min",INT(X755/60)&amp;" h"&amp;IF(MOD(X755,60)=0,""," "&amp;TEXT(MOD(X755,60),"00")))</f>
        <v>45 min</v>
      </c>
      <c r="K755" s="14" t="str">
        <f aca="false">IF(S755&lt;&gt;T755,"Oui","Non")</f>
        <v>Non</v>
      </c>
      <c r="L755" s="14" t="str">
        <f aca="false">IF(AND(INDEX(10_Lieux!$B:$B,U755)="Ville",INDEX(10_Lieux!$B:$B,V755)="Ville"),"/chauffeur-prive/"&amp;INDEX(10_Lieux!$E:$E,U755)&amp;"-"&amp;INDEX(10_Lieux!$E:$E,V755)&amp;"/","/chauffeur-prive/"&amp;INDEX(10_Lieux!$E:$E,U755)&amp;"/"&amp;INDEX(10_Lieux!$E:$E,V755)&amp;"/")</f>
        <v>/chauffeur-prive/annecy/aeroport-chambery-savoie-mont-blanc/</v>
      </c>
      <c r="M755" s="14" t="str">
        <f aca="false">IFERROR(INDEX($L:$L,MATCH(B755&amp;"|"&amp;A755,$Z:$Z,0)),"—")</f>
        <v>/chauffeur-prive/aeroport-chambery-savoie-mont-blanc/annecy/</v>
      </c>
      <c r="N755" s="14" t="str">
        <f aca="false">IF(LEN("Chauffeur privé "&amp;INDEX(10_Lieux!$J:$J,U755)&amp;" → "&amp;INDEX(10_Lieux!$J:$J,V755)&amp;" | 24h/24")&gt;60,"Chauffeur privé "&amp;INDEX(10_Lieux!$J:$J,U755)&amp;" → "&amp;INDEX(10_Lieux!$J:$J,V755),"Chauffeur privé "&amp;INDEX(10_Lieux!$J:$J,U755)&amp;" → "&amp;INDEX(10_Lieux!$J:$J,V755)&amp;" | 24h/24")</f>
        <v>Chauffeur privé Annecy → Aéroport de Chambéry | 24h/24</v>
      </c>
      <c r="O755" s="14" t="n">
        <f aca="false">LEN(N755)</f>
        <v>54</v>
      </c>
      <c r="P755" s="14" t="str">
        <f aca="false">"Chauffeur privé "&amp;INDEX(10_Lieux!$K:$K,U755)&amp;" vers "&amp;INDEX(10_Lieux!$L:$L,V755)</f>
        <v>Chauffeur privé d'Annecy vers l'aéroport de Chambéry</v>
      </c>
      <c r="Q755" s="14" t="str">
        <f aca="false">"Chauffeur privé "&amp;INDEX(10_Lieux!$K:$K,U755)&amp;" vers "&amp;INDEX(10_Lieux!$L:$L,V755)&amp;" : env. "&amp;I755&amp;" km, "&amp;J755&amp;" de route. Devis personnalisé, standard 24h/24 et 7j/7."</f>
        <v>Chauffeur privé d'Annecy vers l'aéroport de Chambéry : env. 44 km, 45 min de route. Devis personnalisé, standard 24h/24 et 7j/7.</v>
      </c>
      <c r="R755" s="14" t="n">
        <f aca="false">LEN(Q755)</f>
        <v>128</v>
      </c>
      <c r="S755" s="14" t="str">
        <f aca="false">INDEX(10_Lieux!$C:$C,U755)</f>
        <v>France</v>
      </c>
      <c r="T755" s="14" t="str">
        <f aca="false">INDEX(10_Lieux!$C:$C,V755)</f>
        <v>France</v>
      </c>
      <c r="U755" s="14" t="n">
        <f aca="false">MATCH(A755,10_Lieux!$A:$A,0)</f>
        <v>10</v>
      </c>
      <c r="V755" s="14" t="n">
        <f aca="false">MATCH(B755,10_Lieux!$A:$A,0)</f>
        <v>138</v>
      </c>
      <c r="W755" s="14" t="n">
        <f aca="false">ROUND(6371*2*ASIN(SQRT(SIN(RADIANS(INDEX(10_Lieux!$F:$F,V755)-INDEX(10_Lieux!$F:$F,U755))/2)^2+COS(RADIANS(INDEX(10_Lieux!$F:$F,U755)))*COS(RADIANS(INDEX(10_Lieux!$F:$F,V755)))*SIN(RADIANS(INDEX(10_Lieux!$G:$G,V755)-INDEX(10_Lieux!$G:$G,U755))/2)^2)),1)</f>
        <v>34.9</v>
      </c>
      <c r="X755" s="14" t="n">
        <f aca="false">ROUND(I755/IF(I755&lt;p_seuil_vitesse,p_vit_lente,p_vit_rapide)*60/15,0)*15</f>
        <v>45</v>
      </c>
      <c r="Y755" s="14" t="n">
        <f aca="false">MAX(IF(INDEX(10_Lieux!$B:$B,U755)&lt;&gt;"Ville",INDEX(10_Lieux!$I:$I,U755),0),IF(INDEX(10_Lieux!$B:$B,V755)&lt;&gt;"Ville",INDEX(10_Lieux!$I:$I,V755),0))</f>
        <v>250</v>
      </c>
      <c r="Z755" s="14" t="str">
        <f aca="false">A755&amp;"|"&amp;B755</f>
        <v>Annecy|Chambéry Savoie Mont Blanc</v>
      </c>
      <c r="AA755" s="14" t="str">
        <f aca="false">IF(I755&lt;p_local,"Local",IF(I755&lt;p_vv_min,"Courte distance",IF(I755&lt;p_tres_long,"Longue distance","Très longue distance")))</f>
        <v>Courte distance</v>
      </c>
    </row>
    <row r="756" customFormat="false" ht="15" hidden="false" customHeight="true" outlineLevel="0" collapsed="false">
      <c r="A756" s="1" t="s">
        <v>878</v>
      </c>
      <c r="B756" s="1" t="s">
        <v>152</v>
      </c>
      <c r="C756" s="1" t="s">
        <v>34</v>
      </c>
      <c r="D756" s="1" t="s">
        <v>653</v>
      </c>
      <c r="E756" s="1" t="s">
        <v>907</v>
      </c>
      <c r="F756" s="14" t="s">
        <v>40</v>
      </c>
      <c r="G756" s="14" t="str">
        <f aca="false">IF(I756&lt;p_local,"Local → page infra",IF(H756&gt;=p_ph1,"Phase 1",IF(H756&gt;=p_ph2,"Phase 2","Phase 3")))</f>
        <v>Phase 1</v>
      </c>
      <c r="H756" s="14" t="n">
        <f aca="false">IF(I756&lt;p_local,0,IF(C756="Aéroport → Aéroport",p_pts_plein,IF(Y756&gt;0,IF(I756&lt;=Y756,p_pts_plein,IF(I756&lt;=p_mult2*Y756,p_pts_moyen,p_pts_r3)),IF(I756&gt;=p_vv_min,p_pts_plein,IF(I756&gt;=p_vv_moy,p_pts_moyen,p_pts_court))))+IF(INDEX(10_Lieux!$D:$D,U756)=1,p_prio1,p_prio2)+IF(INDEX(10_Lieux!$D:$D,V756)=1,p_prio1,p_prio2)+IF(K756="Oui",p_tf,0)+p_hub*((INDEX(10_Lieux!$H:$H,U756)="Hub")+(INDEX(10_Lieux!$H:$H,V756)="Hub"))+IF(OR(INDEX(10_Lieux!$H:$H,U756)="Premium",INDEX(10_Lieux!$H:$H,V756)="Premium"),p_prem,0))</f>
        <v>80</v>
      </c>
      <c r="I756" s="14" t="n">
        <f aca="false">ROUND(W756*p_facteur,0)</f>
        <v>83</v>
      </c>
      <c r="J756" s="14" t="str">
        <f aca="false">IF(X756&lt;60,X756&amp;" min",INT(X756/60)&amp;" h"&amp;IF(MOD(X756,60)=0,""," "&amp;TEXT(MOD(X756,60),"00")))</f>
        <v>1 h 15</v>
      </c>
      <c r="K756" s="14" t="str">
        <f aca="false">IF(S756&lt;&gt;T756,"Oui","Non")</f>
        <v>Oui</v>
      </c>
      <c r="L756" s="14" t="str">
        <f aca="false">IF(AND(INDEX(10_Lieux!$B:$B,U756)="Ville",INDEX(10_Lieux!$B:$B,V756)="Ville"),"/chauffeur-prive/"&amp;INDEX(10_Lieux!$E:$E,U756)&amp;"-"&amp;INDEX(10_Lieux!$E:$E,V756)&amp;"/","/chauffeur-prive/"&amp;INDEX(10_Lieux!$E:$E,U756)&amp;"/"&amp;INDEX(10_Lieux!$E:$E,V756)&amp;"/")</f>
        <v>/chauffeur-prive/aeroport-chambery-savoie-mont-blanc/geneve/</v>
      </c>
      <c r="M756" s="14" t="str">
        <f aca="false">IFERROR(INDEX($L:$L,MATCH(B756&amp;"|"&amp;A756,$Z:$Z,0)),"—")</f>
        <v>/chauffeur-prive/geneve/aeroport-chambery-savoie-mont-blanc/</v>
      </c>
      <c r="N756" s="14" t="str">
        <f aca="false">IF(LEN("Chauffeur privé "&amp;INDEX(10_Lieux!$J:$J,U756)&amp;" → "&amp;INDEX(10_Lieux!$J:$J,V756)&amp;" | 24h/24")&gt;60,"Chauffeur privé "&amp;INDEX(10_Lieux!$J:$J,U756)&amp;" → "&amp;INDEX(10_Lieux!$J:$J,V756),"Chauffeur privé "&amp;INDEX(10_Lieux!$J:$J,U756)&amp;" → "&amp;INDEX(10_Lieux!$J:$J,V756)&amp;" | 24h/24")</f>
        <v>Chauffeur privé Aéroport de Chambéry → Genève | 24h/24</v>
      </c>
      <c r="O756" s="14" t="n">
        <f aca="false">LEN(N756)</f>
        <v>54</v>
      </c>
      <c r="P756" s="14" t="str">
        <f aca="false">"Chauffeur privé "&amp;INDEX(10_Lieux!$K:$K,U756)&amp;" vers "&amp;INDEX(10_Lieux!$L:$L,V756)</f>
        <v>Chauffeur privé de l'aéroport de Chambéry vers Genève</v>
      </c>
      <c r="Q756" s="14" t="str">
        <f aca="false">"Chauffeur privé "&amp;INDEX(10_Lieux!$K:$K,U756)&amp;" vers "&amp;INDEX(10_Lieux!$L:$L,V756)&amp;" : env. "&amp;I756&amp;" km, "&amp;J756&amp;" de route. Devis personnalisé, standard 24h/24 et 7j/7."</f>
        <v>Chauffeur privé de l'aéroport de Chambéry vers Genève : env. 83 km, 1 h 15 de route. Devis personnalisé, standard 24h/24 et 7j/7.</v>
      </c>
      <c r="R756" s="14" t="n">
        <f aca="false">LEN(Q756)</f>
        <v>129</v>
      </c>
      <c r="S756" s="14" t="str">
        <f aca="false">INDEX(10_Lieux!$C:$C,U756)</f>
        <v>France</v>
      </c>
      <c r="T756" s="14" t="str">
        <f aca="false">INDEX(10_Lieux!$C:$C,V756)</f>
        <v>Suisse</v>
      </c>
      <c r="U756" s="14" t="n">
        <f aca="false">MATCH(A756,10_Lieux!$A:$A,0)</f>
        <v>138</v>
      </c>
      <c r="V756" s="14" t="n">
        <f aca="false">MATCH(B756,10_Lieux!$A:$A,0)</f>
        <v>111</v>
      </c>
      <c r="W756" s="14" t="n">
        <f aca="false">ROUND(6371*2*ASIN(SQRT(SIN(RADIANS(INDEX(10_Lieux!$F:$F,V756)-INDEX(10_Lieux!$F:$F,U756))/2)^2+COS(RADIANS(INDEX(10_Lieux!$F:$F,U756)))*COS(RADIANS(INDEX(10_Lieux!$F:$F,V756)))*SIN(RADIANS(INDEX(10_Lieux!$G:$G,V756)-INDEX(10_Lieux!$G:$G,U756))/2)^2)),1)</f>
        <v>66.1</v>
      </c>
      <c r="X756" s="14" t="n">
        <f aca="false">ROUND(I756/IF(I756&lt;p_seuil_vitesse,p_vit_lente,p_vit_rapide)*60/15,0)*15</f>
        <v>75</v>
      </c>
      <c r="Y756" s="14" t="n">
        <f aca="false">MAX(IF(INDEX(10_Lieux!$B:$B,U756)&lt;&gt;"Ville",INDEX(10_Lieux!$I:$I,U756),0),IF(INDEX(10_Lieux!$B:$B,V756)&lt;&gt;"Ville",INDEX(10_Lieux!$I:$I,V756),0))</f>
        <v>250</v>
      </c>
      <c r="Z756" s="14" t="str">
        <f aca="false">A756&amp;"|"&amp;B756</f>
        <v>Chambéry Savoie Mont Blanc|Genève</v>
      </c>
      <c r="AA756" s="14" t="str">
        <f aca="false">IF(I756&lt;p_local,"Local",IF(I756&lt;p_vv_min,"Courte distance",IF(I756&lt;p_tres_long,"Longue distance","Très longue distance")))</f>
        <v>Courte distance</v>
      </c>
    </row>
    <row r="757" customFormat="false" ht="15" hidden="false" customHeight="true" outlineLevel="0" collapsed="false">
      <c r="A757" s="1" t="s">
        <v>152</v>
      </c>
      <c r="B757" s="1" t="s">
        <v>878</v>
      </c>
      <c r="C757" s="1" t="s">
        <v>35</v>
      </c>
      <c r="D757" s="1" t="s">
        <v>653</v>
      </c>
      <c r="E757" s="1" t="s">
        <v>908</v>
      </c>
      <c r="F757" s="14" t="s">
        <v>40</v>
      </c>
      <c r="G757" s="14" t="str">
        <f aca="false">IF(I757&lt;p_local,"Local → page infra",IF(H757&gt;=p_ph1,"Phase 1",IF(H757&gt;=p_ph2,"Phase 2","Phase 3")))</f>
        <v>Phase 1</v>
      </c>
      <c r="H757" s="14" t="n">
        <f aca="false">IF(I757&lt;p_local,0,IF(C757="Aéroport → Aéroport",p_pts_plein,IF(Y757&gt;0,IF(I757&lt;=Y757,p_pts_plein,IF(I757&lt;=p_mult2*Y757,p_pts_moyen,p_pts_r3)),IF(I757&gt;=p_vv_min,p_pts_plein,IF(I757&gt;=p_vv_moy,p_pts_moyen,p_pts_court))))+IF(INDEX(10_Lieux!$D:$D,U757)=1,p_prio1,p_prio2)+IF(INDEX(10_Lieux!$D:$D,V757)=1,p_prio1,p_prio2)+IF(K757="Oui",p_tf,0)+p_hub*((INDEX(10_Lieux!$H:$H,U757)="Hub")+(INDEX(10_Lieux!$H:$H,V757)="Hub"))+IF(OR(INDEX(10_Lieux!$H:$H,U757)="Premium",INDEX(10_Lieux!$H:$H,V757)="Premium"),p_prem,0))</f>
        <v>80</v>
      </c>
      <c r="I757" s="14" t="n">
        <f aca="false">ROUND(W757*p_facteur,0)</f>
        <v>83</v>
      </c>
      <c r="J757" s="14" t="str">
        <f aca="false">IF(X757&lt;60,X757&amp;" min",INT(X757/60)&amp;" h"&amp;IF(MOD(X757,60)=0,""," "&amp;TEXT(MOD(X757,60),"00")))</f>
        <v>1 h 15</v>
      </c>
      <c r="K757" s="14" t="str">
        <f aca="false">IF(S757&lt;&gt;T757,"Oui","Non")</f>
        <v>Oui</v>
      </c>
      <c r="L757" s="14" t="str">
        <f aca="false">IF(AND(INDEX(10_Lieux!$B:$B,U757)="Ville",INDEX(10_Lieux!$B:$B,V757)="Ville"),"/chauffeur-prive/"&amp;INDEX(10_Lieux!$E:$E,U757)&amp;"-"&amp;INDEX(10_Lieux!$E:$E,V757)&amp;"/","/chauffeur-prive/"&amp;INDEX(10_Lieux!$E:$E,U757)&amp;"/"&amp;INDEX(10_Lieux!$E:$E,V757)&amp;"/")</f>
        <v>/chauffeur-prive/geneve/aeroport-chambery-savoie-mont-blanc/</v>
      </c>
      <c r="M757" s="14" t="str">
        <f aca="false">IFERROR(INDEX($L:$L,MATCH(B757&amp;"|"&amp;A757,$Z:$Z,0)),"—")</f>
        <v>/chauffeur-prive/aeroport-chambery-savoie-mont-blanc/geneve/</v>
      </c>
      <c r="N757" s="14" t="str">
        <f aca="false">IF(LEN("Chauffeur privé "&amp;INDEX(10_Lieux!$J:$J,U757)&amp;" → "&amp;INDEX(10_Lieux!$J:$J,V757)&amp;" | 24h/24")&gt;60,"Chauffeur privé "&amp;INDEX(10_Lieux!$J:$J,U757)&amp;" → "&amp;INDEX(10_Lieux!$J:$J,V757),"Chauffeur privé "&amp;INDEX(10_Lieux!$J:$J,U757)&amp;" → "&amp;INDEX(10_Lieux!$J:$J,V757)&amp;" | 24h/24")</f>
        <v>Chauffeur privé Genève → Aéroport de Chambéry | 24h/24</v>
      </c>
      <c r="O757" s="14" t="n">
        <f aca="false">LEN(N757)</f>
        <v>54</v>
      </c>
      <c r="P757" s="14" t="str">
        <f aca="false">"Chauffeur privé "&amp;INDEX(10_Lieux!$K:$K,U757)&amp;" vers "&amp;INDEX(10_Lieux!$L:$L,V757)</f>
        <v>Chauffeur privé de Genève vers l'aéroport de Chambéry</v>
      </c>
      <c r="Q757" s="14" t="str">
        <f aca="false">"Chauffeur privé "&amp;INDEX(10_Lieux!$K:$K,U757)&amp;" vers "&amp;INDEX(10_Lieux!$L:$L,V757)&amp;" : env. "&amp;I757&amp;" km, "&amp;J757&amp;" de route. Devis personnalisé, standard 24h/24 et 7j/7."</f>
        <v>Chauffeur privé de Genève vers l'aéroport de Chambéry : env. 83 km, 1 h 15 de route. Devis personnalisé, standard 24h/24 et 7j/7.</v>
      </c>
      <c r="R757" s="14" t="n">
        <f aca="false">LEN(Q757)</f>
        <v>129</v>
      </c>
      <c r="S757" s="14" t="str">
        <f aca="false">INDEX(10_Lieux!$C:$C,U757)</f>
        <v>Suisse</v>
      </c>
      <c r="T757" s="14" t="str">
        <f aca="false">INDEX(10_Lieux!$C:$C,V757)</f>
        <v>France</v>
      </c>
      <c r="U757" s="14" t="n">
        <f aca="false">MATCH(A757,10_Lieux!$A:$A,0)</f>
        <v>111</v>
      </c>
      <c r="V757" s="14" t="n">
        <f aca="false">MATCH(B757,10_Lieux!$A:$A,0)</f>
        <v>138</v>
      </c>
      <c r="W757" s="14" t="n">
        <f aca="false">ROUND(6371*2*ASIN(SQRT(SIN(RADIANS(INDEX(10_Lieux!$F:$F,V757)-INDEX(10_Lieux!$F:$F,U757))/2)^2+COS(RADIANS(INDEX(10_Lieux!$F:$F,U757)))*COS(RADIANS(INDEX(10_Lieux!$F:$F,V757)))*SIN(RADIANS(INDEX(10_Lieux!$G:$G,V757)-INDEX(10_Lieux!$G:$G,U757))/2)^2)),1)</f>
        <v>66.1</v>
      </c>
      <c r="X757" s="14" t="n">
        <f aca="false">ROUND(I757/IF(I757&lt;p_seuil_vitesse,p_vit_lente,p_vit_rapide)*60/15,0)*15</f>
        <v>75</v>
      </c>
      <c r="Y757" s="14" t="n">
        <f aca="false">MAX(IF(INDEX(10_Lieux!$B:$B,U757)&lt;&gt;"Ville",INDEX(10_Lieux!$I:$I,U757),0),IF(INDEX(10_Lieux!$B:$B,V757)&lt;&gt;"Ville",INDEX(10_Lieux!$I:$I,V757),0))</f>
        <v>250</v>
      </c>
      <c r="Z757" s="14" t="str">
        <f aca="false">A757&amp;"|"&amp;B757</f>
        <v>Genève|Chambéry Savoie Mont Blanc</v>
      </c>
      <c r="AA757" s="14" t="str">
        <f aca="false">IF(I757&lt;p_local,"Local",IF(I757&lt;p_vv_min,"Courte distance",IF(I757&lt;p_tres_long,"Longue distance","Très longue distance")))</f>
        <v>Courte distance</v>
      </c>
    </row>
    <row r="758" customFormat="false" ht="15" hidden="false" customHeight="true" outlineLevel="0" collapsed="false">
      <c r="A758" s="1" t="s">
        <v>878</v>
      </c>
      <c r="B758" s="1" t="s">
        <v>154</v>
      </c>
      <c r="C758" s="1" t="s">
        <v>34</v>
      </c>
      <c r="D758" s="1" t="s">
        <v>653</v>
      </c>
      <c r="E758" s="1" t="s">
        <v>909</v>
      </c>
      <c r="F758" s="14" t="s">
        <v>40</v>
      </c>
      <c r="G758" s="14" t="str">
        <f aca="false">IF(I758&lt;p_local,"Local → page infra",IF(H758&gt;=p_ph1,"Phase 1",IF(H758&gt;=p_ph2,"Phase 2","Phase 3")))</f>
        <v>Phase 2</v>
      </c>
      <c r="H758" s="14" t="n">
        <f aca="false">IF(I758&lt;p_local,0,IF(C758="Aéroport → Aéroport",p_pts_plein,IF(Y758&gt;0,IF(I758&lt;=Y758,p_pts_plein,IF(I758&lt;=p_mult2*Y758,p_pts_moyen,p_pts_r3)),IF(I758&gt;=p_vv_min,p_pts_plein,IF(I758&gt;=p_vv_moy,p_pts_moyen,p_pts_court))))+IF(INDEX(10_Lieux!$D:$D,U758)=1,p_prio1,p_prio2)+IF(INDEX(10_Lieux!$D:$D,V758)=1,p_prio1,p_prio2)+IF(K758="Oui",p_tf,0)+p_hub*((INDEX(10_Lieux!$H:$H,U758)="Hub")+(INDEX(10_Lieux!$H:$H,V758)="Hub"))+IF(OR(INDEX(10_Lieux!$H:$H,U758)="Premium",INDEX(10_Lieux!$H:$H,V758)="Premium"),p_prem,0))</f>
        <v>70</v>
      </c>
      <c r="I758" s="14" t="n">
        <f aca="false">ROUND(W758*p_facteur,0)</f>
        <v>143</v>
      </c>
      <c r="J758" s="14" t="str">
        <f aca="false">IF(X758&lt;60,X758&amp;" min",INT(X758/60)&amp;" h"&amp;IF(MOD(X758,60)=0,""," "&amp;TEXT(MOD(X758,60),"00")))</f>
        <v>1 h 30</v>
      </c>
      <c r="K758" s="14" t="str">
        <f aca="false">IF(S758&lt;&gt;T758,"Oui","Non")</f>
        <v>Oui</v>
      </c>
      <c r="L758" s="14" t="str">
        <f aca="false">IF(AND(INDEX(10_Lieux!$B:$B,U758)="Ville",INDEX(10_Lieux!$B:$B,V758)="Ville"),"/chauffeur-prive/"&amp;INDEX(10_Lieux!$E:$E,U758)&amp;"-"&amp;INDEX(10_Lieux!$E:$E,V758)&amp;"/","/chauffeur-prive/"&amp;INDEX(10_Lieux!$E:$E,U758)&amp;"/"&amp;INDEX(10_Lieux!$E:$E,V758)&amp;"/")</f>
        <v>/chauffeur-prive/aeroport-chambery-savoie-mont-blanc/lausanne/</v>
      </c>
      <c r="M758" s="14" t="str">
        <f aca="false">IFERROR(INDEX($L:$L,MATCH(B758&amp;"|"&amp;A758,$Z:$Z,0)),"—")</f>
        <v>/chauffeur-prive/lausanne/aeroport-chambery-savoie-mont-blanc/</v>
      </c>
      <c r="N758" s="14" t="str">
        <f aca="false">IF(LEN("Chauffeur privé "&amp;INDEX(10_Lieux!$J:$J,U758)&amp;" → "&amp;INDEX(10_Lieux!$J:$J,V758)&amp;" | 24h/24")&gt;60,"Chauffeur privé "&amp;INDEX(10_Lieux!$J:$J,U758)&amp;" → "&amp;INDEX(10_Lieux!$J:$J,V758),"Chauffeur privé "&amp;INDEX(10_Lieux!$J:$J,U758)&amp;" → "&amp;INDEX(10_Lieux!$J:$J,V758)&amp;" | 24h/24")</f>
        <v>Chauffeur privé Aéroport de Chambéry → Lausanne | 24h/24</v>
      </c>
      <c r="O758" s="14" t="n">
        <f aca="false">LEN(N758)</f>
        <v>56</v>
      </c>
      <c r="P758" s="14" t="str">
        <f aca="false">"Chauffeur privé "&amp;INDEX(10_Lieux!$K:$K,U758)&amp;" vers "&amp;INDEX(10_Lieux!$L:$L,V758)</f>
        <v>Chauffeur privé de l'aéroport de Chambéry vers Lausanne</v>
      </c>
      <c r="Q758" s="14" t="str">
        <f aca="false">"Chauffeur privé "&amp;INDEX(10_Lieux!$K:$K,U758)&amp;" vers "&amp;INDEX(10_Lieux!$L:$L,V758)&amp;" : env. "&amp;I758&amp;" km, "&amp;J758&amp;" de route. Devis personnalisé, standard 24h/24 et 7j/7."</f>
        <v>Chauffeur privé de l'aéroport de Chambéry vers Lausanne : env. 143 km, 1 h 30 de route. Devis personnalisé, standard 24h/24 et 7j/7.</v>
      </c>
      <c r="R758" s="14" t="n">
        <f aca="false">LEN(Q758)</f>
        <v>132</v>
      </c>
      <c r="S758" s="14" t="str">
        <f aca="false">INDEX(10_Lieux!$C:$C,U758)</f>
        <v>France</v>
      </c>
      <c r="T758" s="14" t="str">
        <f aca="false">INDEX(10_Lieux!$C:$C,V758)</f>
        <v>Suisse</v>
      </c>
      <c r="U758" s="14" t="n">
        <f aca="false">MATCH(A758,10_Lieux!$A:$A,0)</f>
        <v>138</v>
      </c>
      <c r="V758" s="14" t="n">
        <f aca="false">MATCH(B758,10_Lieux!$A:$A,0)</f>
        <v>112</v>
      </c>
      <c r="W758" s="14" t="n">
        <f aca="false">ROUND(6371*2*ASIN(SQRT(SIN(RADIANS(INDEX(10_Lieux!$F:$F,V758)-INDEX(10_Lieux!$F:$F,U758))/2)^2+COS(RADIANS(INDEX(10_Lieux!$F:$F,U758)))*COS(RADIANS(INDEX(10_Lieux!$F:$F,V758)))*SIN(RADIANS(INDEX(10_Lieux!$G:$G,V758)-INDEX(10_Lieux!$G:$G,U758))/2)^2)),1)</f>
        <v>114</v>
      </c>
      <c r="X758" s="14" t="n">
        <f aca="false">ROUND(I758/IF(I758&lt;p_seuil_vitesse,p_vit_lente,p_vit_rapide)*60/15,0)*15</f>
        <v>90</v>
      </c>
      <c r="Y758" s="14" t="n">
        <f aca="false">MAX(IF(INDEX(10_Lieux!$B:$B,U758)&lt;&gt;"Ville",INDEX(10_Lieux!$I:$I,U758),0),IF(INDEX(10_Lieux!$B:$B,V758)&lt;&gt;"Ville",INDEX(10_Lieux!$I:$I,V758),0))</f>
        <v>250</v>
      </c>
      <c r="Z758" s="14" t="str">
        <f aca="false">A758&amp;"|"&amp;B758</f>
        <v>Chambéry Savoie Mont Blanc|Lausanne</v>
      </c>
      <c r="AA758" s="14" t="str">
        <f aca="false">IF(I758&lt;p_local,"Local",IF(I758&lt;p_vv_min,"Courte distance",IF(I758&lt;p_tres_long,"Longue distance","Très longue distance")))</f>
        <v>Longue distance</v>
      </c>
    </row>
    <row r="759" customFormat="false" ht="15" hidden="false" customHeight="true" outlineLevel="0" collapsed="false">
      <c r="A759" s="1" t="s">
        <v>154</v>
      </c>
      <c r="B759" s="1" t="s">
        <v>878</v>
      </c>
      <c r="C759" s="1" t="s">
        <v>35</v>
      </c>
      <c r="D759" s="1" t="s">
        <v>653</v>
      </c>
      <c r="E759" s="1" t="s">
        <v>910</v>
      </c>
      <c r="F759" s="14" t="s">
        <v>40</v>
      </c>
      <c r="G759" s="14" t="str">
        <f aca="false">IF(I759&lt;p_local,"Local → page infra",IF(H759&gt;=p_ph1,"Phase 1",IF(H759&gt;=p_ph2,"Phase 2","Phase 3")))</f>
        <v>Phase 2</v>
      </c>
      <c r="H759" s="14" t="n">
        <f aca="false">IF(I759&lt;p_local,0,IF(C759="Aéroport → Aéroport",p_pts_plein,IF(Y759&gt;0,IF(I759&lt;=Y759,p_pts_plein,IF(I759&lt;=p_mult2*Y759,p_pts_moyen,p_pts_r3)),IF(I759&gt;=p_vv_min,p_pts_plein,IF(I759&gt;=p_vv_moy,p_pts_moyen,p_pts_court))))+IF(INDEX(10_Lieux!$D:$D,U759)=1,p_prio1,p_prio2)+IF(INDEX(10_Lieux!$D:$D,V759)=1,p_prio1,p_prio2)+IF(K759="Oui",p_tf,0)+p_hub*((INDEX(10_Lieux!$H:$H,U759)="Hub")+(INDEX(10_Lieux!$H:$H,V759)="Hub"))+IF(OR(INDEX(10_Lieux!$H:$H,U759)="Premium",INDEX(10_Lieux!$H:$H,V759)="Premium"),p_prem,0))</f>
        <v>70</v>
      </c>
      <c r="I759" s="14" t="n">
        <f aca="false">ROUND(W759*p_facteur,0)</f>
        <v>143</v>
      </c>
      <c r="J759" s="14" t="str">
        <f aca="false">IF(X759&lt;60,X759&amp;" min",INT(X759/60)&amp;" h"&amp;IF(MOD(X759,60)=0,""," "&amp;TEXT(MOD(X759,60),"00")))</f>
        <v>1 h 30</v>
      </c>
      <c r="K759" s="14" t="str">
        <f aca="false">IF(S759&lt;&gt;T759,"Oui","Non")</f>
        <v>Oui</v>
      </c>
      <c r="L759" s="14" t="str">
        <f aca="false">IF(AND(INDEX(10_Lieux!$B:$B,U759)="Ville",INDEX(10_Lieux!$B:$B,V759)="Ville"),"/chauffeur-prive/"&amp;INDEX(10_Lieux!$E:$E,U759)&amp;"-"&amp;INDEX(10_Lieux!$E:$E,V759)&amp;"/","/chauffeur-prive/"&amp;INDEX(10_Lieux!$E:$E,U759)&amp;"/"&amp;INDEX(10_Lieux!$E:$E,V759)&amp;"/")</f>
        <v>/chauffeur-prive/lausanne/aeroport-chambery-savoie-mont-blanc/</v>
      </c>
      <c r="M759" s="14" t="str">
        <f aca="false">IFERROR(INDEX($L:$L,MATCH(B759&amp;"|"&amp;A759,$Z:$Z,0)),"—")</f>
        <v>/chauffeur-prive/aeroport-chambery-savoie-mont-blanc/lausanne/</v>
      </c>
      <c r="N759" s="14" t="str">
        <f aca="false">IF(LEN("Chauffeur privé "&amp;INDEX(10_Lieux!$J:$J,U759)&amp;" → "&amp;INDEX(10_Lieux!$J:$J,V759)&amp;" | 24h/24")&gt;60,"Chauffeur privé "&amp;INDEX(10_Lieux!$J:$J,U759)&amp;" → "&amp;INDEX(10_Lieux!$J:$J,V759),"Chauffeur privé "&amp;INDEX(10_Lieux!$J:$J,U759)&amp;" → "&amp;INDEX(10_Lieux!$J:$J,V759)&amp;" | 24h/24")</f>
        <v>Chauffeur privé Lausanne → Aéroport de Chambéry | 24h/24</v>
      </c>
      <c r="O759" s="14" t="n">
        <f aca="false">LEN(N759)</f>
        <v>56</v>
      </c>
      <c r="P759" s="14" t="str">
        <f aca="false">"Chauffeur privé "&amp;INDEX(10_Lieux!$K:$K,U759)&amp;" vers "&amp;INDEX(10_Lieux!$L:$L,V759)</f>
        <v>Chauffeur privé de Lausanne vers l'aéroport de Chambéry</v>
      </c>
      <c r="Q759" s="14" t="str">
        <f aca="false">"Chauffeur privé "&amp;INDEX(10_Lieux!$K:$K,U759)&amp;" vers "&amp;INDEX(10_Lieux!$L:$L,V759)&amp;" : env. "&amp;I759&amp;" km, "&amp;J759&amp;" de route. Devis personnalisé, standard 24h/24 et 7j/7."</f>
        <v>Chauffeur privé de Lausanne vers l'aéroport de Chambéry : env. 143 km, 1 h 30 de route. Devis personnalisé, standard 24h/24 et 7j/7.</v>
      </c>
      <c r="R759" s="14" t="n">
        <f aca="false">LEN(Q759)</f>
        <v>132</v>
      </c>
      <c r="S759" s="14" t="str">
        <f aca="false">INDEX(10_Lieux!$C:$C,U759)</f>
        <v>Suisse</v>
      </c>
      <c r="T759" s="14" t="str">
        <f aca="false">INDEX(10_Lieux!$C:$C,V759)</f>
        <v>France</v>
      </c>
      <c r="U759" s="14" t="n">
        <f aca="false">MATCH(A759,10_Lieux!$A:$A,0)</f>
        <v>112</v>
      </c>
      <c r="V759" s="14" t="n">
        <f aca="false">MATCH(B759,10_Lieux!$A:$A,0)</f>
        <v>138</v>
      </c>
      <c r="W759" s="14" t="n">
        <f aca="false">ROUND(6371*2*ASIN(SQRT(SIN(RADIANS(INDEX(10_Lieux!$F:$F,V759)-INDEX(10_Lieux!$F:$F,U759))/2)^2+COS(RADIANS(INDEX(10_Lieux!$F:$F,U759)))*COS(RADIANS(INDEX(10_Lieux!$F:$F,V759)))*SIN(RADIANS(INDEX(10_Lieux!$G:$G,V759)-INDEX(10_Lieux!$G:$G,U759))/2)^2)),1)</f>
        <v>114</v>
      </c>
      <c r="X759" s="14" t="n">
        <f aca="false">ROUND(I759/IF(I759&lt;p_seuil_vitesse,p_vit_lente,p_vit_rapide)*60/15,0)*15</f>
        <v>90</v>
      </c>
      <c r="Y759" s="14" t="n">
        <f aca="false">MAX(IF(INDEX(10_Lieux!$B:$B,U759)&lt;&gt;"Ville",INDEX(10_Lieux!$I:$I,U759),0),IF(INDEX(10_Lieux!$B:$B,V759)&lt;&gt;"Ville",INDEX(10_Lieux!$I:$I,V759),0))</f>
        <v>250</v>
      </c>
      <c r="Z759" s="14" t="str">
        <f aca="false">A759&amp;"|"&amp;B759</f>
        <v>Lausanne|Chambéry Savoie Mont Blanc</v>
      </c>
      <c r="AA759" s="14" t="str">
        <f aca="false">IF(I759&lt;p_local,"Local",IF(I759&lt;p_vv_min,"Courte distance",IF(I759&lt;p_tres_long,"Longue distance","Très longue distance")))</f>
        <v>Longue distance</v>
      </c>
    </row>
    <row r="760" customFormat="false" ht="15" hidden="false" customHeight="true" outlineLevel="0" collapsed="false">
      <c r="A760" s="1" t="s">
        <v>878</v>
      </c>
      <c r="B760" s="1" t="s">
        <v>156</v>
      </c>
      <c r="C760" s="1" t="s">
        <v>34</v>
      </c>
      <c r="D760" s="1" t="s">
        <v>653</v>
      </c>
      <c r="E760" s="1" t="s">
        <v>911</v>
      </c>
      <c r="F760" s="14" t="s">
        <v>40</v>
      </c>
      <c r="G760" s="14" t="str">
        <f aca="false">IF(I760&lt;p_local,"Local → page infra",IF(H760&gt;=p_ph1,"Phase 1",IF(H760&gt;=p_ph2,"Phase 2","Phase 3")))</f>
        <v>Phase 3</v>
      </c>
      <c r="H760" s="14" t="n">
        <f aca="false">IF(I760&lt;p_local,0,IF(C760="Aéroport → Aéroport",p_pts_plein,IF(Y760&gt;0,IF(I760&lt;=Y760,p_pts_plein,IF(I760&lt;=p_mult2*Y760,p_pts_moyen,p_pts_r3)),IF(I760&gt;=p_vv_min,p_pts_plein,IF(I760&gt;=p_vv_moy,p_pts_moyen,p_pts_court))))+IF(INDEX(10_Lieux!$D:$D,U760)=1,p_prio1,p_prio2)+IF(INDEX(10_Lieux!$D:$D,V760)=1,p_prio1,p_prio2)+IF(K760="Oui",p_tf,0)+p_hub*((INDEX(10_Lieux!$H:$H,U760)="Hub")+(INDEX(10_Lieux!$H:$H,V760)="Hub"))+IF(OR(INDEX(10_Lieux!$H:$H,U760)="Premium",INDEX(10_Lieux!$H:$H,V760)="Premium"),p_prem,0))</f>
        <v>50</v>
      </c>
      <c r="I760" s="14" t="n">
        <f aca="false">ROUND(W760*p_facteur,0)</f>
        <v>738</v>
      </c>
      <c r="J760" s="14" t="str">
        <f aca="false">IF(X760&lt;60,X760&amp;" min",INT(X760/60)&amp;" h"&amp;IF(MOD(X760,60)=0,""," "&amp;TEXT(MOD(X760,60),"00")))</f>
        <v>7 h 45</v>
      </c>
      <c r="K760" s="14" t="str">
        <f aca="false">IF(S760&lt;&gt;T760,"Oui","Non")</f>
        <v>Oui</v>
      </c>
      <c r="L760" s="14" t="str">
        <f aca="false">IF(AND(INDEX(10_Lieux!$B:$B,U760)="Ville",INDEX(10_Lieux!$B:$B,V760)="Ville"),"/chauffeur-prive/"&amp;INDEX(10_Lieux!$E:$E,U760)&amp;"-"&amp;INDEX(10_Lieux!$E:$E,V760)&amp;"/","/chauffeur-prive/"&amp;INDEX(10_Lieux!$E:$E,U760)&amp;"/"&amp;INDEX(10_Lieux!$E:$E,V760)&amp;"/")</f>
        <v>/chauffeur-prive/aeroport-chambery-savoie-mont-blanc/bruxelles/</v>
      </c>
      <c r="M760" s="14" t="str">
        <f aca="false">IFERROR(INDEX($L:$L,MATCH(B760&amp;"|"&amp;A760,$Z:$Z,0)),"—")</f>
        <v>/chauffeur-prive/bruxelles/aeroport-chambery-savoie-mont-blanc/</v>
      </c>
      <c r="N760" s="14" t="str">
        <f aca="false">IF(LEN("Chauffeur privé "&amp;INDEX(10_Lieux!$J:$J,U760)&amp;" → "&amp;INDEX(10_Lieux!$J:$J,V760)&amp;" | 24h/24")&gt;60,"Chauffeur privé "&amp;INDEX(10_Lieux!$J:$J,U760)&amp;" → "&amp;INDEX(10_Lieux!$J:$J,V760),"Chauffeur privé "&amp;INDEX(10_Lieux!$J:$J,U760)&amp;" → "&amp;INDEX(10_Lieux!$J:$J,V760)&amp;" | 24h/24")</f>
        <v>Chauffeur privé Aéroport de Chambéry → Bruxelles | 24h/24</v>
      </c>
      <c r="O760" s="14" t="n">
        <f aca="false">LEN(N760)</f>
        <v>57</v>
      </c>
      <c r="P760" s="14" t="str">
        <f aca="false">"Chauffeur privé "&amp;INDEX(10_Lieux!$K:$K,U760)&amp;" vers "&amp;INDEX(10_Lieux!$L:$L,V760)</f>
        <v>Chauffeur privé de l'aéroport de Chambéry vers Bruxelles</v>
      </c>
      <c r="Q760" s="14" t="str">
        <f aca="false">"Chauffeur privé "&amp;INDEX(10_Lieux!$K:$K,U760)&amp;" vers "&amp;INDEX(10_Lieux!$L:$L,V760)&amp;" : env. "&amp;I760&amp;" km, "&amp;J760&amp;" de route. Devis personnalisé, standard 24h/24 et 7j/7."</f>
        <v>Chauffeur privé de l'aéroport de Chambéry vers Bruxelles : env. 738 km, 7 h 45 de route. Devis personnalisé, standard 24h/24 et 7j/7.</v>
      </c>
      <c r="R760" s="14" t="n">
        <f aca="false">LEN(Q760)</f>
        <v>133</v>
      </c>
      <c r="S760" s="14" t="str">
        <f aca="false">INDEX(10_Lieux!$C:$C,U760)</f>
        <v>France</v>
      </c>
      <c r="T760" s="14" t="str">
        <f aca="false">INDEX(10_Lieux!$C:$C,V760)</f>
        <v>Belgique</v>
      </c>
      <c r="U760" s="14" t="n">
        <f aca="false">MATCH(A760,10_Lieux!$A:$A,0)</f>
        <v>138</v>
      </c>
      <c r="V760" s="14" t="n">
        <f aca="false">MATCH(B760,10_Lieux!$A:$A,0)</f>
        <v>93</v>
      </c>
      <c r="W760" s="14" t="n">
        <f aca="false">ROUND(6371*2*ASIN(SQRT(SIN(RADIANS(INDEX(10_Lieux!$F:$F,V760)-INDEX(10_Lieux!$F:$F,U760))/2)^2+COS(RADIANS(INDEX(10_Lieux!$F:$F,U760)))*COS(RADIANS(INDEX(10_Lieux!$F:$F,V760)))*SIN(RADIANS(INDEX(10_Lieux!$G:$G,V760)-INDEX(10_Lieux!$G:$G,U760))/2)^2)),1)</f>
        <v>590.1</v>
      </c>
      <c r="X760" s="14" t="n">
        <f aca="false">ROUND(I760/IF(I760&lt;p_seuil_vitesse,p_vit_lente,p_vit_rapide)*60/15,0)*15</f>
        <v>465</v>
      </c>
      <c r="Y760" s="14" t="n">
        <f aca="false">MAX(IF(INDEX(10_Lieux!$B:$B,U760)&lt;&gt;"Ville",INDEX(10_Lieux!$I:$I,U760),0),IF(INDEX(10_Lieux!$B:$B,V760)&lt;&gt;"Ville",INDEX(10_Lieux!$I:$I,V760),0))</f>
        <v>250</v>
      </c>
      <c r="Z760" s="14" t="str">
        <f aca="false">A760&amp;"|"&amp;B760</f>
        <v>Chambéry Savoie Mont Blanc|Bruxelles</v>
      </c>
      <c r="AA760" s="14" t="str">
        <f aca="false">IF(I760&lt;p_local,"Local",IF(I760&lt;p_vv_min,"Courte distance",IF(I760&lt;p_tres_long,"Longue distance","Très longue distance")))</f>
        <v>Très longue distance</v>
      </c>
    </row>
    <row r="761" customFormat="false" ht="15" hidden="false" customHeight="true" outlineLevel="0" collapsed="false">
      <c r="A761" s="1" t="s">
        <v>156</v>
      </c>
      <c r="B761" s="1" t="s">
        <v>878</v>
      </c>
      <c r="C761" s="1" t="s">
        <v>35</v>
      </c>
      <c r="D761" s="1" t="s">
        <v>653</v>
      </c>
      <c r="E761" s="1" t="s">
        <v>912</v>
      </c>
      <c r="F761" s="14" t="s">
        <v>40</v>
      </c>
      <c r="G761" s="14" t="str">
        <f aca="false">IF(I761&lt;p_local,"Local → page infra",IF(H761&gt;=p_ph1,"Phase 1",IF(H761&gt;=p_ph2,"Phase 2","Phase 3")))</f>
        <v>Phase 3</v>
      </c>
      <c r="H761" s="14" t="n">
        <f aca="false">IF(I761&lt;p_local,0,IF(C761="Aéroport → Aéroport",p_pts_plein,IF(Y761&gt;0,IF(I761&lt;=Y761,p_pts_plein,IF(I761&lt;=p_mult2*Y761,p_pts_moyen,p_pts_r3)),IF(I761&gt;=p_vv_min,p_pts_plein,IF(I761&gt;=p_vv_moy,p_pts_moyen,p_pts_court))))+IF(INDEX(10_Lieux!$D:$D,U761)=1,p_prio1,p_prio2)+IF(INDEX(10_Lieux!$D:$D,V761)=1,p_prio1,p_prio2)+IF(K761="Oui",p_tf,0)+p_hub*((INDEX(10_Lieux!$H:$H,U761)="Hub")+(INDEX(10_Lieux!$H:$H,V761)="Hub"))+IF(OR(INDEX(10_Lieux!$H:$H,U761)="Premium",INDEX(10_Lieux!$H:$H,V761)="Premium"),p_prem,0))</f>
        <v>50</v>
      </c>
      <c r="I761" s="14" t="n">
        <f aca="false">ROUND(W761*p_facteur,0)</f>
        <v>738</v>
      </c>
      <c r="J761" s="14" t="str">
        <f aca="false">IF(X761&lt;60,X761&amp;" min",INT(X761/60)&amp;" h"&amp;IF(MOD(X761,60)=0,""," "&amp;TEXT(MOD(X761,60),"00")))</f>
        <v>7 h 45</v>
      </c>
      <c r="K761" s="14" t="str">
        <f aca="false">IF(S761&lt;&gt;T761,"Oui","Non")</f>
        <v>Oui</v>
      </c>
      <c r="L761" s="14" t="str">
        <f aca="false">IF(AND(INDEX(10_Lieux!$B:$B,U761)="Ville",INDEX(10_Lieux!$B:$B,V761)="Ville"),"/chauffeur-prive/"&amp;INDEX(10_Lieux!$E:$E,U761)&amp;"-"&amp;INDEX(10_Lieux!$E:$E,V761)&amp;"/","/chauffeur-prive/"&amp;INDEX(10_Lieux!$E:$E,U761)&amp;"/"&amp;INDEX(10_Lieux!$E:$E,V761)&amp;"/")</f>
        <v>/chauffeur-prive/bruxelles/aeroport-chambery-savoie-mont-blanc/</v>
      </c>
      <c r="M761" s="14" t="str">
        <f aca="false">IFERROR(INDEX($L:$L,MATCH(B761&amp;"|"&amp;A761,$Z:$Z,0)),"—")</f>
        <v>/chauffeur-prive/aeroport-chambery-savoie-mont-blanc/bruxelles/</v>
      </c>
      <c r="N761" s="14" t="str">
        <f aca="false">IF(LEN("Chauffeur privé "&amp;INDEX(10_Lieux!$J:$J,U761)&amp;" → "&amp;INDEX(10_Lieux!$J:$J,V761)&amp;" | 24h/24")&gt;60,"Chauffeur privé "&amp;INDEX(10_Lieux!$J:$J,U761)&amp;" → "&amp;INDEX(10_Lieux!$J:$J,V761),"Chauffeur privé "&amp;INDEX(10_Lieux!$J:$J,U761)&amp;" → "&amp;INDEX(10_Lieux!$J:$J,V761)&amp;" | 24h/24")</f>
        <v>Chauffeur privé Bruxelles → Aéroport de Chambéry | 24h/24</v>
      </c>
      <c r="O761" s="14" t="n">
        <f aca="false">LEN(N761)</f>
        <v>57</v>
      </c>
      <c r="P761" s="14" t="str">
        <f aca="false">"Chauffeur privé "&amp;INDEX(10_Lieux!$K:$K,U761)&amp;" vers "&amp;INDEX(10_Lieux!$L:$L,V761)</f>
        <v>Chauffeur privé de Bruxelles vers l'aéroport de Chambéry</v>
      </c>
      <c r="Q761" s="14" t="str">
        <f aca="false">"Chauffeur privé "&amp;INDEX(10_Lieux!$K:$K,U761)&amp;" vers "&amp;INDEX(10_Lieux!$L:$L,V761)&amp;" : env. "&amp;I761&amp;" km, "&amp;J761&amp;" de route. Devis personnalisé, standard 24h/24 et 7j/7."</f>
        <v>Chauffeur privé de Bruxelles vers l'aéroport de Chambéry : env. 738 km, 7 h 45 de route. Devis personnalisé, standard 24h/24 et 7j/7.</v>
      </c>
      <c r="R761" s="14" t="n">
        <f aca="false">LEN(Q761)</f>
        <v>133</v>
      </c>
      <c r="S761" s="14" t="str">
        <f aca="false">INDEX(10_Lieux!$C:$C,U761)</f>
        <v>Belgique</v>
      </c>
      <c r="T761" s="14" t="str">
        <f aca="false">INDEX(10_Lieux!$C:$C,V761)</f>
        <v>France</v>
      </c>
      <c r="U761" s="14" t="n">
        <f aca="false">MATCH(A761,10_Lieux!$A:$A,0)</f>
        <v>93</v>
      </c>
      <c r="V761" s="14" t="n">
        <f aca="false">MATCH(B761,10_Lieux!$A:$A,0)</f>
        <v>138</v>
      </c>
      <c r="W761" s="14" t="n">
        <f aca="false">ROUND(6371*2*ASIN(SQRT(SIN(RADIANS(INDEX(10_Lieux!$F:$F,V761)-INDEX(10_Lieux!$F:$F,U761))/2)^2+COS(RADIANS(INDEX(10_Lieux!$F:$F,U761)))*COS(RADIANS(INDEX(10_Lieux!$F:$F,V761)))*SIN(RADIANS(INDEX(10_Lieux!$G:$G,V761)-INDEX(10_Lieux!$G:$G,U761))/2)^2)),1)</f>
        <v>590.1</v>
      </c>
      <c r="X761" s="14" t="n">
        <f aca="false">ROUND(I761/IF(I761&lt;p_seuil_vitesse,p_vit_lente,p_vit_rapide)*60/15,0)*15</f>
        <v>465</v>
      </c>
      <c r="Y761" s="14" t="n">
        <f aca="false">MAX(IF(INDEX(10_Lieux!$B:$B,U761)&lt;&gt;"Ville",INDEX(10_Lieux!$I:$I,U761),0),IF(INDEX(10_Lieux!$B:$B,V761)&lt;&gt;"Ville",INDEX(10_Lieux!$I:$I,V761),0))</f>
        <v>250</v>
      </c>
      <c r="Z761" s="14" t="str">
        <f aca="false">A761&amp;"|"&amp;B761</f>
        <v>Bruxelles|Chambéry Savoie Mont Blanc</v>
      </c>
      <c r="AA761" s="14" t="str">
        <f aca="false">IF(I761&lt;p_local,"Local",IF(I761&lt;p_vv_min,"Courte distance",IF(I761&lt;p_tres_long,"Longue distance","Très longue distance")))</f>
        <v>Très longue distance</v>
      </c>
    </row>
    <row r="762" customFormat="false" ht="15" hidden="false" customHeight="true" outlineLevel="0" collapsed="false">
      <c r="A762" s="1" t="s">
        <v>878</v>
      </c>
      <c r="B762" s="1" t="s">
        <v>158</v>
      </c>
      <c r="C762" s="1" t="s">
        <v>34</v>
      </c>
      <c r="D762" s="1" t="s">
        <v>653</v>
      </c>
      <c r="E762" s="1" t="s">
        <v>913</v>
      </c>
      <c r="F762" s="14" t="s">
        <v>40</v>
      </c>
      <c r="G762" s="14" t="str">
        <f aca="false">IF(I762&lt;p_local,"Local → page infra",IF(H762&gt;=p_ph1,"Phase 1",IF(H762&gt;=p_ph2,"Phase 2","Phase 3")))</f>
        <v>Phase 3</v>
      </c>
      <c r="H762" s="14" t="n">
        <f aca="false">IF(I762&lt;p_local,0,IF(C762="Aéroport → Aéroport",p_pts_plein,IF(Y762&gt;0,IF(I762&lt;=Y762,p_pts_plein,IF(I762&lt;=p_mult2*Y762,p_pts_moyen,p_pts_r3)),IF(I762&gt;=p_vv_min,p_pts_plein,IF(I762&gt;=p_vv_moy,p_pts_moyen,p_pts_court))))+IF(INDEX(10_Lieux!$D:$D,U762)=1,p_prio1,p_prio2)+IF(INDEX(10_Lieux!$D:$D,V762)=1,p_prio1,p_prio2)+IF(K762="Oui",p_tf,0)+p_hub*((INDEX(10_Lieux!$H:$H,U762)="Hub")+(INDEX(10_Lieux!$H:$H,V762)="Hub"))+IF(OR(INDEX(10_Lieux!$H:$H,U762)="Premium",INDEX(10_Lieux!$H:$H,V762)="Premium"),p_prem,0))</f>
        <v>40</v>
      </c>
      <c r="I762" s="14" t="n">
        <f aca="false">ROUND(W762*p_facteur,0)</f>
        <v>695</v>
      </c>
      <c r="J762" s="14" t="str">
        <f aca="false">IF(X762&lt;60,X762&amp;" min",INT(X762/60)&amp;" h"&amp;IF(MOD(X762,60)=0,""," "&amp;TEXT(MOD(X762,60),"00")))</f>
        <v>7 h 15</v>
      </c>
      <c r="K762" s="14" t="str">
        <f aca="false">IF(S762&lt;&gt;T762,"Oui","Non")</f>
        <v>Oui</v>
      </c>
      <c r="L762" s="14" t="str">
        <f aca="false">IF(AND(INDEX(10_Lieux!$B:$B,U762)="Ville",INDEX(10_Lieux!$B:$B,V762)="Ville"),"/chauffeur-prive/"&amp;INDEX(10_Lieux!$E:$E,U762)&amp;"-"&amp;INDEX(10_Lieux!$E:$E,V762)&amp;"/","/chauffeur-prive/"&amp;INDEX(10_Lieux!$E:$E,U762)&amp;"/"&amp;INDEX(10_Lieux!$E:$E,V762)&amp;"/")</f>
        <v>/chauffeur-prive/aeroport-chambery-savoie-mont-blanc/liege/</v>
      </c>
      <c r="M762" s="14" t="str">
        <f aca="false">IFERROR(INDEX($L:$L,MATCH(B762&amp;"|"&amp;A762,$Z:$Z,0)),"—")</f>
        <v>/chauffeur-prive/liege/aeroport-chambery-savoie-mont-blanc/</v>
      </c>
      <c r="N762" s="14" t="str">
        <f aca="false">IF(LEN("Chauffeur privé "&amp;INDEX(10_Lieux!$J:$J,U762)&amp;" → "&amp;INDEX(10_Lieux!$J:$J,V762)&amp;" | 24h/24")&gt;60,"Chauffeur privé "&amp;INDEX(10_Lieux!$J:$J,U762)&amp;" → "&amp;INDEX(10_Lieux!$J:$J,V762),"Chauffeur privé "&amp;INDEX(10_Lieux!$J:$J,U762)&amp;" → "&amp;INDEX(10_Lieux!$J:$J,V762)&amp;" | 24h/24")</f>
        <v>Chauffeur privé Aéroport de Chambéry → Liège | 24h/24</v>
      </c>
      <c r="O762" s="14" t="n">
        <f aca="false">LEN(N762)</f>
        <v>53</v>
      </c>
      <c r="P762" s="14" t="str">
        <f aca="false">"Chauffeur privé "&amp;INDEX(10_Lieux!$K:$K,U762)&amp;" vers "&amp;INDEX(10_Lieux!$L:$L,V762)</f>
        <v>Chauffeur privé de l'aéroport de Chambéry vers Liège</v>
      </c>
      <c r="Q762" s="14" t="str">
        <f aca="false">"Chauffeur privé "&amp;INDEX(10_Lieux!$K:$K,U762)&amp;" vers "&amp;INDEX(10_Lieux!$L:$L,V762)&amp;" : env. "&amp;I762&amp;" km, "&amp;J762&amp;" de route. Devis personnalisé, standard 24h/24 et 7j/7."</f>
        <v>Chauffeur privé de l'aéroport de Chambéry vers Liège : env. 695 km, 7 h 15 de route. Devis personnalisé, standard 24h/24 et 7j/7.</v>
      </c>
      <c r="R762" s="14" t="n">
        <f aca="false">LEN(Q762)</f>
        <v>129</v>
      </c>
      <c r="S762" s="14" t="str">
        <f aca="false">INDEX(10_Lieux!$C:$C,U762)</f>
        <v>France</v>
      </c>
      <c r="T762" s="14" t="str">
        <f aca="false">INDEX(10_Lieux!$C:$C,V762)</f>
        <v>Belgique</v>
      </c>
      <c r="U762" s="14" t="n">
        <f aca="false">MATCH(A762,10_Lieux!$A:$A,0)</f>
        <v>138</v>
      </c>
      <c r="V762" s="14" t="n">
        <f aca="false">MATCH(B762,10_Lieux!$A:$A,0)</f>
        <v>94</v>
      </c>
      <c r="W762" s="14" t="n">
        <f aca="false">ROUND(6371*2*ASIN(SQRT(SIN(RADIANS(INDEX(10_Lieux!$F:$F,V762)-INDEX(10_Lieux!$F:$F,U762))/2)^2+COS(RADIANS(INDEX(10_Lieux!$F:$F,U762)))*COS(RADIANS(INDEX(10_Lieux!$F:$F,V762)))*SIN(RADIANS(INDEX(10_Lieux!$G:$G,V762)-INDEX(10_Lieux!$G:$G,U762))/2)^2)),1)</f>
        <v>555.9</v>
      </c>
      <c r="X762" s="14" t="n">
        <f aca="false">ROUND(I762/IF(I762&lt;p_seuil_vitesse,p_vit_lente,p_vit_rapide)*60/15,0)*15</f>
        <v>435</v>
      </c>
      <c r="Y762" s="14" t="n">
        <f aca="false">MAX(IF(INDEX(10_Lieux!$B:$B,U762)&lt;&gt;"Ville",INDEX(10_Lieux!$I:$I,U762),0),IF(INDEX(10_Lieux!$B:$B,V762)&lt;&gt;"Ville",INDEX(10_Lieux!$I:$I,V762),0))</f>
        <v>250</v>
      </c>
      <c r="Z762" s="14" t="str">
        <f aca="false">A762&amp;"|"&amp;B762</f>
        <v>Chambéry Savoie Mont Blanc|Liège</v>
      </c>
      <c r="AA762" s="14" t="str">
        <f aca="false">IF(I762&lt;p_local,"Local",IF(I762&lt;p_vv_min,"Courte distance",IF(I762&lt;p_tres_long,"Longue distance","Très longue distance")))</f>
        <v>Longue distance</v>
      </c>
    </row>
    <row r="763" customFormat="false" ht="15" hidden="false" customHeight="true" outlineLevel="0" collapsed="false">
      <c r="A763" s="1" t="s">
        <v>158</v>
      </c>
      <c r="B763" s="1" t="s">
        <v>878</v>
      </c>
      <c r="C763" s="1" t="s">
        <v>35</v>
      </c>
      <c r="D763" s="1" t="s">
        <v>653</v>
      </c>
      <c r="E763" s="1" t="s">
        <v>914</v>
      </c>
      <c r="F763" s="14" t="s">
        <v>40</v>
      </c>
      <c r="G763" s="14" t="str">
        <f aca="false">IF(I763&lt;p_local,"Local → page infra",IF(H763&gt;=p_ph1,"Phase 1",IF(H763&gt;=p_ph2,"Phase 2","Phase 3")))</f>
        <v>Phase 3</v>
      </c>
      <c r="H763" s="14" t="n">
        <f aca="false">IF(I763&lt;p_local,0,IF(C763="Aéroport → Aéroport",p_pts_plein,IF(Y763&gt;0,IF(I763&lt;=Y763,p_pts_plein,IF(I763&lt;=p_mult2*Y763,p_pts_moyen,p_pts_r3)),IF(I763&gt;=p_vv_min,p_pts_plein,IF(I763&gt;=p_vv_moy,p_pts_moyen,p_pts_court))))+IF(INDEX(10_Lieux!$D:$D,U763)=1,p_prio1,p_prio2)+IF(INDEX(10_Lieux!$D:$D,V763)=1,p_prio1,p_prio2)+IF(K763="Oui",p_tf,0)+p_hub*((INDEX(10_Lieux!$H:$H,U763)="Hub")+(INDEX(10_Lieux!$H:$H,V763)="Hub"))+IF(OR(INDEX(10_Lieux!$H:$H,U763)="Premium",INDEX(10_Lieux!$H:$H,V763)="Premium"),p_prem,0))</f>
        <v>40</v>
      </c>
      <c r="I763" s="14" t="n">
        <f aca="false">ROUND(W763*p_facteur,0)</f>
        <v>695</v>
      </c>
      <c r="J763" s="14" t="str">
        <f aca="false">IF(X763&lt;60,X763&amp;" min",INT(X763/60)&amp;" h"&amp;IF(MOD(X763,60)=0,""," "&amp;TEXT(MOD(X763,60),"00")))</f>
        <v>7 h 15</v>
      </c>
      <c r="K763" s="14" t="str">
        <f aca="false">IF(S763&lt;&gt;T763,"Oui","Non")</f>
        <v>Oui</v>
      </c>
      <c r="L763" s="14" t="str">
        <f aca="false">IF(AND(INDEX(10_Lieux!$B:$B,U763)="Ville",INDEX(10_Lieux!$B:$B,V763)="Ville"),"/chauffeur-prive/"&amp;INDEX(10_Lieux!$E:$E,U763)&amp;"-"&amp;INDEX(10_Lieux!$E:$E,V763)&amp;"/","/chauffeur-prive/"&amp;INDEX(10_Lieux!$E:$E,U763)&amp;"/"&amp;INDEX(10_Lieux!$E:$E,V763)&amp;"/")</f>
        <v>/chauffeur-prive/liege/aeroport-chambery-savoie-mont-blanc/</v>
      </c>
      <c r="M763" s="14" t="str">
        <f aca="false">IFERROR(INDEX($L:$L,MATCH(B763&amp;"|"&amp;A763,$Z:$Z,0)),"—")</f>
        <v>/chauffeur-prive/aeroport-chambery-savoie-mont-blanc/liege/</v>
      </c>
      <c r="N763" s="14" t="str">
        <f aca="false">IF(LEN("Chauffeur privé "&amp;INDEX(10_Lieux!$J:$J,U763)&amp;" → "&amp;INDEX(10_Lieux!$J:$J,V763)&amp;" | 24h/24")&gt;60,"Chauffeur privé "&amp;INDEX(10_Lieux!$J:$J,U763)&amp;" → "&amp;INDEX(10_Lieux!$J:$J,V763),"Chauffeur privé "&amp;INDEX(10_Lieux!$J:$J,U763)&amp;" → "&amp;INDEX(10_Lieux!$J:$J,V763)&amp;" | 24h/24")</f>
        <v>Chauffeur privé Liège → Aéroport de Chambéry | 24h/24</v>
      </c>
      <c r="O763" s="14" t="n">
        <f aca="false">LEN(N763)</f>
        <v>53</v>
      </c>
      <c r="P763" s="14" t="str">
        <f aca="false">"Chauffeur privé "&amp;INDEX(10_Lieux!$K:$K,U763)&amp;" vers "&amp;INDEX(10_Lieux!$L:$L,V763)</f>
        <v>Chauffeur privé de Liège vers l'aéroport de Chambéry</v>
      </c>
      <c r="Q763" s="14" t="str">
        <f aca="false">"Chauffeur privé "&amp;INDEX(10_Lieux!$K:$K,U763)&amp;" vers "&amp;INDEX(10_Lieux!$L:$L,V763)&amp;" : env. "&amp;I763&amp;" km, "&amp;J763&amp;" de route. Devis personnalisé, standard 24h/24 et 7j/7."</f>
        <v>Chauffeur privé de Liège vers l'aéroport de Chambéry : env. 695 km, 7 h 15 de route. Devis personnalisé, standard 24h/24 et 7j/7.</v>
      </c>
      <c r="R763" s="14" t="n">
        <f aca="false">LEN(Q763)</f>
        <v>129</v>
      </c>
      <c r="S763" s="14" t="str">
        <f aca="false">INDEX(10_Lieux!$C:$C,U763)</f>
        <v>Belgique</v>
      </c>
      <c r="T763" s="14" t="str">
        <f aca="false">INDEX(10_Lieux!$C:$C,V763)</f>
        <v>France</v>
      </c>
      <c r="U763" s="14" t="n">
        <f aca="false">MATCH(A763,10_Lieux!$A:$A,0)</f>
        <v>94</v>
      </c>
      <c r="V763" s="14" t="n">
        <f aca="false">MATCH(B763,10_Lieux!$A:$A,0)</f>
        <v>138</v>
      </c>
      <c r="W763" s="14" t="n">
        <f aca="false">ROUND(6371*2*ASIN(SQRT(SIN(RADIANS(INDEX(10_Lieux!$F:$F,V763)-INDEX(10_Lieux!$F:$F,U763))/2)^2+COS(RADIANS(INDEX(10_Lieux!$F:$F,U763)))*COS(RADIANS(INDEX(10_Lieux!$F:$F,V763)))*SIN(RADIANS(INDEX(10_Lieux!$G:$G,V763)-INDEX(10_Lieux!$G:$G,U763))/2)^2)),1)</f>
        <v>555.9</v>
      </c>
      <c r="X763" s="14" t="n">
        <f aca="false">ROUND(I763/IF(I763&lt;p_seuil_vitesse,p_vit_lente,p_vit_rapide)*60/15,0)*15</f>
        <v>435</v>
      </c>
      <c r="Y763" s="14" t="n">
        <f aca="false">MAX(IF(INDEX(10_Lieux!$B:$B,U763)&lt;&gt;"Ville",INDEX(10_Lieux!$I:$I,U763),0),IF(INDEX(10_Lieux!$B:$B,V763)&lt;&gt;"Ville",INDEX(10_Lieux!$I:$I,V763),0))</f>
        <v>250</v>
      </c>
      <c r="Z763" s="14" t="str">
        <f aca="false">A763&amp;"|"&amp;B763</f>
        <v>Liège|Chambéry Savoie Mont Blanc</v>
      </c>
      <c r="AA763" s="14" t="str">
        <f aca="false">IF(I763&lt;p_local,"Local",IF(I763&lt;p_vv_min,"Courte distance",IF(I763&lt;p_tres_long,"Longue distance","Très longue distance")))</f>
        <v>Longue distance</v>
      </c>
    </row>
    <row r="764" customFormat="false" ht="15" hidden="false" customHeight="true" outlineLevel="0" collapsed="false">
      <c r="A764" s="1" t="s">
        <v>878</v>
      </c>
      <c r="B764" s="1" t="s">
        <v>160</v>
      </c>
      <c r="C764" s="1" t="s">
        <v>34</v>
      </c>
      <c r="D764" s="1" t="s">
        <v>653</v>
      </c>
      <c r="E764" s="1" t="s">
        <v>915</v>
      </c>
      <c r="F764" s="14" t="s">
        <v>40</v>
      </c>
      <c r="G764" s="14" t="str">
        <f aca="false">IF(I764&lt;p_local,"Local → page infra",IF(H764&gt;=p_ph1,"Phase 1",IF(H764&gt;=p_ph2,"Phase 2","Phase 3")))</f>
        <v>Phase 3</v>
      </c>
      <c r="H764" s="14" t="n">
        <f aca="false">IF(I764&lt;p_local,0,IF(C764="Aéroport → Aéroport",p_pts_plein,IF(Y764&gt;0,IF(I764&lt;=Y764,p_pts_plein,IF(I764&lt;=p_mult2*Y764,p_pts_moyen,p_pts_r3)),IF(I764&gt;=p_vv_min,p_pts_plein,IF(I764&gt;=p_vv_moy,p_pts_moyen,p_pts_court))))+IF(INDEX(10_Lieux!$D:$D,U764)=1,p_prio1,p_prio2)+IF(INDEX(10_Lieux!$D:$D,V764)=1,p_prio1,p_prio2)+IF(K764="Oui",p_tf,0)+p_hub*((INDEX(10_Lieux!$H:$H,U764)="Hub")+(INDEX(10_Lieux!$H:$H,V764)="Hub"))+IF(OR(INDEX(10_Lieux!$H:$H,U764)="Premium",INDEX(10_Lieux!$H:$H,V764)="Premium"),p_prem,0))</f>
        <v>40</v>
      </c>
      <c r="I764" s="14" t="n">
        <f aca="false">ROUND(W764*p_facteur,0)</f>
        <v>677</v>
      </c>
      <c r="J764" s="14" t="str">
        <f aca="false">IF(X764&lt;60,X764&amp;" min",INT(X764/60)&amp;" h"&amp;IF(MOD(X764,60)=0,""," "&amp;TEXT(MOD(X764,60),"00")))</f>
        <v>7 h 15</v>
      </c>
      <c r="K764" s="14" t="str">
        <f aca="false">IF(S764&lt;&gt;T764,"Oui","Non")</f>
        <v>Oui</v>
      </c>
      <c r="L764" s="14" t="str">
        <f aca="false">IF(AND(INDEX(10_Lieux!$B:$B,U764)="Ville",INDEX(10_Lieux!$B:$B,V764)="Ville"),"/chauffeur-prive/"&amp;INDEX(10_Lieux!$E:$E,U764)&amp;"-"&amp;INDEX(10_Lieux!$E:$E,V764)&amp;"/","/chauffeur-prive/"&amp;INDEX(10_Lieux!$E:$E,U764)&amp;"/"&amp;INDEX(10_Lieux!$E:$E,V764)&amp;"/")</f>
        <v>/chauffeur-prive/aeroport-chambery-savoie-mont-blanc/charleroi/</v>
      </c>
      <c r="M764" s="14" t="str">
        <f aca="false">IFERROR(INDEX($L:$L,MATCH(B764&amp;"|"&amp;A764,$Z:$Z,0)),"—")</f>
        <v>/chauffeur-prive/charleroi/aeroport-chambery-savoie-mont-blanc/</v>
      </c>
      <c r="N764" s="14" t="str">
        <f aca="false">IF(LEN("Chauffeur privé "&amp;INDEX(10_Lieux!$J:$J,U764)&amp;" → "&amp;INDEX(10_Lieux!$J:$J,V764)&amp;" | 24h/24")&gt;60,"Chauffeur privé "&amp;INDEX(10_Lieux!$J:$J,U764)&amp;" → "&amp;INDEX(10_Lieux!$J:$J,V764),"Chauffeur privé "&amp;INDEX(10_Lieux!$J:$J,U764)&amp;" → "&amp;INDEX(10_Lieux!$J:$J,V764)&amp;" | 24h/24")</f>
        <v>Chauffeur privé Aéroport de Chambéry → Charleroi | 24h/24</v>
      </c>
      <c r="O764" s="14" t="n">
        <f aca="false">LEN(N764)</f>
        <v>57</v>
      </c>
      <c r="P764" s="14" t="str">
        <f aca="false">"Chauffeur privé "&amp;INDEX(10_Lieux!$K:$K,U764)&amp;" vers "&amp;INDEX(10_Lieux!$L:$L,V764)</f>
        <v>Chauffeur privé de l'aéroport de Chambéry vers Charleroi</v>
      </c>
      <c r="Q764" s="14" t="str">
        <f aca="false">"Chauffeur privé "&amp;INDEX(10_Lieux!$K:$K,U764)&amp;" vers "&amp;INDEX(10_Lieux!$L:$L,V764)&amp;" : env. "&amp;I764&amp;" km, "&amp;J764&amp;" de route. Devis personnalisé, standard 24h/24 et 7j/7."</f>
        <v>Chauffeur privé de l'aéroport de Chambéry vers Charleroi : env. 677 km, 7 h 15 de route. Devis personnalisé, standard 24h/24 et 7j/7.</v>
      </c>
      <c r="R764" s="14" t="n">
        <f aca="false">LEN(Q764)</f>
        <v>133</v>
      </c>
      <c r="S764" s="14" t="str">
        <f aca="false">INDEX(10_Lieux!$C:$C,U764)</f>
        <v>France</v>
      </c>
      <c r="T764" s="14" t="str">
        <f aca="false">INDEX(10_Lieux!$C:$C,V764)</f>
        <v>Belgique</v>
      </c>
      <c r="U764" s="14" t="n">
        <f aca="false">MATCH(A764,10_Lieux!$A:$A,0)</f>
        <v>138</v>
      </c>
      <c r="V764" s="14" t="n">
        <f aca="false">MATCH(B764,10_Lieux!$A:$A,0)</f>
        <v>96</v>
      </c>
      <c r="W764" s="14" t="n">
        <f aca="false">ROUND(6371*2*ASIN(SQRT(SIN(RADIANS(INDEX(10_Lieux!$F:$F,V764)-INDEX(10_Lieux!$F:$F,U764))/2)^2+COS(RADIANS(INDEX(10_Lieux!$F:$F,U764)))*COS(RADIANS(INDEX(10_Lieux!$F:$F,V764)))*SIN(RADIANS(INDEX(10_Lieux!$G:$G,V764)-INDEX(10_Lieux!$G:$G,U764))/2)^2)),1)</f>
        <v>541.3</v>
      </c>
      <c r="X764" s="14" t="n">
        <f aca="false">ROUND(I764/IF(I764&lt;p_seuil_vitesse,p_vit_lente,p_vit_rapide)*60/15,0)*15</f>
        <v>435</v>
      </c>
      <c r="Y764" s="14" t="n">
        <f aca="false">MAX(IF(INDEX(10_Lieux!$B:$B,U764)&lt;&gt;"Ville",INDEX(10_Lieux!$I:$I,U764),0),IF(INDEX(10_Lieux!$B:$B,V764)&lt;&gt;"Ville",INDEX(10_Lieux!$I:$I,V764),0))</f>
        <v>250</v>
      </c>
      <c r="Z764" s="14" t="str">
        <f aca="false">A764&amp;"|"&amp;B764</f>
        <v>Chambéry Savoie Mont Blanc|Charleroi</v>
      </c>
      <c r="AA764" s="14" t="str">
        <f aca="false">IF(I764&lt;p_local,"Local",IF(I764&lt;p_vv_min,"Courte distance",IF(I764&lt;p_tres_long,"Longue distance","Très longue distance")))</f>
        <v>Longue distance</v>
      </c>
    </row>
    <row r="765" customFormat="false" ht="15" hidden="false" customHeight="true" outlineLevel="0" collapsed="false">
      <c r="A765" s="1" t="s">
        <v>160</v>
      </c>
      <c r="B765" s="1" t="s">
        <v>878</v>
      </c>
      <c r="C765" s="1" t="s">
        <v>35</v>
      </c>
      <c r="D765" s="1" t="s">
        <v>653</v>
      </c>
      <c r="E765" s="1" t="s">
        <v>916</v>
      </c>
      <c r="F765" s="14" t="s">
        <v>40</v>
      </c>
      <c r="G765" s="14" t="str">
        <f aca="false">IF(I765&lt;p_local,"Local → page infra",IF(H765&gt;=p_ph1,"Phase 1",IF(H765&gt;=p_ph2,"Phase 2","Phase 3")))</f>
        <v>Phase 3</v>
      </c>
      <c r="H765" s="14" t="n">
        <f aca="false">IF(I765&lt;p_local,0,IF(C765="Aéroport → Aéroport",p_pts_plein,IF(Y765&gt;0,IF(I765&lt;=Y765,p_pts_plein,IF(I765&lt;=p_mult2*Y765,p_pts_moyen,p_pts_r3)),IF(I765&gt;=p_vv_min,p_pts_plein,IF(I765&gt;=p_vv_moy,p_pts_moyen,p_pts_court))))+IF(INDEX(10_Lieux!$D:$D,U765)=1,p_prio1,p_prio2)+IF(INDEX(10_Lieux!$D:$D,V765)=1,p_prio1,p_prio2)+IF(K765="Oui",p_tf,0)+p_hub*((INDEX(10_Lieux!$H:$H,U765)="Hub")+(INDEX(10_Lieux!$H:$H,V765)="Hub"))+IF(OR(INDEX(10_Lieux!$H:$H,U765)="Premium",INDEX(10_Lieux!$H:$H,V765)="Premium"),p_prem,0))</f>
        <v>40</v>
      </c>
      <c r="I765" s="14" t="n">
        <f aca="false">ROUND(W765*p_facteur,0)</f>
        <v>677</v>
      </c>
      <c r="J765" s="14" t="str">
        <f aca="false">IF(X765&lt;60,X765&amp;" min",INT(X765/60)&amp;" h"&amp;IF(MOD(X765,60)=0,""," "&amp;TEXT(MOD(X765,60),"00")))</f>
        <v>7 h 15</v>
      </c>
      <c r="K765" s="14" t="str">
        <f aca="false">IF(S765&lt;&gt;T765,"Oui","Non")</f>
        <v>Oui</v>
      </c>
      <c r="L765" s="14" t="str">
        <f aca="false">IF(AND(INDEX(10_Lieux!$B:$B,U765)="Ville",INDEX(10_Lieux!$B:$B,V765)="Ville"),"/chauffeur-prive/"&amp;INDEX(10_Lieux!$E:$E,U765)&amp;"-"&amp;INDEX(10_Lieux!$E:$E,V765)&amp;"/","/chauffeur-prive/"&amp;INDEX(10_Lieux!$E:$E,U765)&amp;"/"&amp;INDEX(10_Lieux!$E:$E,V765)&amp;"/")</f>
        <v>/chauffeur-prive/charleroi/aeroport-chambery-savoie-mont-blanc/</v>
      </c>
      <c r="M765" s="14" t="str">
        <f aca="false">IFERROR(INDEX($L:$L,MATCH(B765&amp;"|"&amp;A765,$Z:$Z,0)),"—")</f>
        <v>/chauffeur-prive/aeroport-chambery-savoie-mont-blanc/charleroi/</v>
      </c>
      <c r="N765" s="14" t="str">
        <f aca="false">IF(LEN("Chauffeur privé "&amp;INDEX(10_Lieux!$J:$J,U765)&amp;" → "&amp;INDEX(10_Lieux!$J:$J,V765)&amp;" | 24h/24")&gt;60,"Chauffeur privé "&amp;INDEX(10_Lieux!$J:$J,U765)&amp;" → "&amp;INDEX(10_Lieux!$J:$J,V765),"Chauffeur privé "&amp;INDEX(10_Lieux!$J:$J,U765)&amp;" → "&amp;INDEX(10_Lieux!$J:$J,V765)&amp;" | 24h/24")</f>
        <v>Chauffeur privé Charleroi → Aéroport de Chambéry | 24h/24</v>
      </c>
      <c r="O765" s="14" t="n">
        <f aca="false">LEN(N765)</f>
        <v>57</v>
      </c>
      <c r="P765" s="14" t="str">
        <f aca="false">"Chauffeur privé "&amp;INDEX(10_Lieux!$K:$K,U765)&amp;" vers "&amp;INDEX(10_Lieux!$L:$L,V765)</f>
        <v>Chauffeur privé de Charleroi vers l'aéroport de Chambéry</v>
      </c>
      <c r="Q765" s="14" t="str">
        <f aca="false">"Chauffeur privé "&amp;INDEX(10_Lieux!$K:$K,U765)&amp;" vers "&amp;INDEX(10_Lieux!$L:$L,V765)&amp;" : env. "&amp;I765&amp;" km, "&amp;J765&amp;" de route. Devis personnalisé, standard 24h/24 et 7j/7."</f>
        <v>Chauffeur privé de Charleroi vers l'aéroport de Chambéry : env. 677 km, 7 h 15 de route. Devis personnalisé, standard 24h/24 et 7j/7.</v>
      </c>
      <c r="R765" s="14" t="n">
        <f aca="false">LEN(Q765)</f>
        <v>133</v>
      </c>
      <c r="S765" s="14" t="str">
        <f aca="false">INDEX(10_Lieux!$C:$C,U765)</f>
        <v>Belgique</v>
      </c>
      <c r="T765" s="14" t="str">
        <f aca="false">INDEX(10_Lieux!$C:$C,V765)</f>
        <v>France</v>
      </c>
      <c r="U765" s="14" t="n">
        <f aca="false">MATCH(A765,10_Lieux!$A:$A,0)</f>
        <v>96</v>
      </c>
      <c r="V765" s="14" t="n">
        <f aca="false">MATCH(B765,10_Lieux!$A:$A,0)</f>
        <v>138</v>
      </c>
      <c r="W765" s="14" t="n">
        <f aca="false">ROUND(6371*2*ASIN(SQRT(SIN(RADIANS(INDEX(10_Lieux!$F:$F,V765)-INDEX(10_Lieux!$F:$F,U765))/2)^2+COS(RADIANS(INDEX(10_Lieux!$F:$F,U765)))*COS(RADIANS(INDEX(10_Lieux!$F:$F,V765)))*SIN(RADIANS(INDEX(10_Lieux!$G:$G,V765)-INDEX(10_Lieux!$G:$G,U765))/2)^2)),1)</f>
        <v>541.3</v>
      </c>
      <c r="X765" s="14" t="n">
        <f aca="false">ROUND(I765/IF(I765&lt;p_seuil_vitesse,p_vit_lente,p_vit_rapide)*60/15,0)*15</f>
        <v>435</v>
      </c>
      <c r="Y765" s="14" t="n">
        <f aca="false">MAX(IF(INDEX(10_Lieux!$B:$B,U765)&lt;&gt;"Ville",INDEX(10_Lieux!$I:$I,U765),0),IF(INDEX(10_Lieux!$B:$B,V765)&lt;&gt;"Ville",INDEX(10_Lieux!$I:$I,V765),0))</f>
        <v>250</v>
      </c>
      <c r="Z765" s="14" t="str">
        <f aca="false">A765&amp;"|"&amp;B765</f>
        <v>Charleroi|Chambéry Savoie Mont Blanc</v>
      </c>
      <c r="AA765" s="14" t="str">
        <f aca="false">IF(I765&lt;p_local,"Local",IF(I765&lt;p_vv_min,"Courte distance",IF(I765&lt;p_tres_long,"Longue distance","Très longue distance")))</f>
        <v>Longue distance</v>
      </c>
    </row>
    <row r="766" customFormat="false" ht="15" hidden="false" customHeight="true" outlineLevel="0" collapsed="false">
      <c r="A766" s="1" t="s">
        <v>878</v>
      </c>
      <c r="B766" s="1" t="s">
        <v>162</v>
      </c>
      <c r="C766" s="1" t="s">
        <v>34</v>
      </c>
      <c r="D766" s="1" t="s">
        <v>653</v>
      </c>
      <c r="E766" s="1" t="s">
        <v>917</v>
      </c>
      <c r="F766" s="14" t="s">
        <v>40</v>
      </c>
      <c r="G766" s="14" t="str">
        <f aca="false">IF(I766&lt;p_local,"Local → page infra",IF(H766&gt;=p_ph1,"Phase 1",IF(H766&gt;=p_ph2,"Phase 2","Phase 3")))</f>
        <v>Phase 3</v>
      </c>
      <c r="H766" s="14" t="n">
        <f aca="false">IF(I766&lt;p_local,0,IF(C766="Aéroport → Aéroport",p_pts_plein,IF(Y766&gt;0,IF(I766&lt;=Y766,p_pts_plein,IF(I766&lt;=p_mult2*Y766,p_pts_moyen,p_pts_r3)),IF(I766&gt;=p_vv_min,p_pts_plein,IF(I766&gt;=p_vv_moy,p_pts_moyen,p_pts_court))))+IF(INDEX(10_Lieux!$D:$D,U766)=1,p_prio1,p_prio2)+IF(INDEX(10_Lieux!$D:$D,V766)=1,p_prio1,p_prio2)+IF(K766="Oui",p_tf,0)+p_hub*((INDEX(10_Lieux!$H:$H,U766)="Hub")+(INDEX(10_Lieux!$H:$H,V766)="Hub"))+IF(OR(INDEX(10_Lieux!$H:$H,U766)="Premium",INDEX(10_Lieux!$H:$H,V766)="Premium"),p_prem,0))</f>
        <v>55</v>
      </c>
      <c r="I766" s="14" t="n">
        <f aca="false">ROUND(W766*p_facteur,0)</f>
        <v>313</v>
      </c>
      <c r="J766" s="14" t="str">
        <f aca="false">IF(X766&lt;60,X766&amp;" min",INT(X766/60)&amp;" h"&amp;IF(MOD(X766,60)=0,""," "&amp;TEXT(MOD(X766,60),"00")))</f>
        <v>3 h 15</v>
      </c>
      <c r="K766" s="14" t="str">
        <f aca="false">IF(S766&lt;&gt;T766,"Oui","Non")</f>
        <v>Oui</v>
      </c>
      <c r="L766" s="14" t="str">
        <f aca="false">IF(AND(INDEX(10_Lieux!$B:$B,U766)="Ville",INDEX(10_Lieux!$B:$B,V766)="Ville"),"/chauffeur-prive/"&amp;INDEX(10_Lieux!$E:$E,U766)&amp;"-"&amp;INDEX(10_Lieux!$E:$E,V766)&amp;"/","/chauffeur-prive/"&amp;INDEX(10_Lieux!$E:$E,U766)&amp;"/"&amp;INDEX(10_Lieux!$E:$E,V766)&amp;"/")</f>
        <v>/chauffeur-prive/aeroport-chambery-savoie-mont-blanc/bale/</v>
      </c>
      <c r="M766" s="14" t="str">
        <f aca="false">IFERROR(INDEX($L:$L,MATCH(B766&amp;"|"&amp;A766,$Z:$Z,0)),"—")</f>
        <v>/chauffeur-prive/bale/aeroport-chambery-savoie-mont-blanc/</v>
      </c>
      <c r="N766" s="14" t="str">
        <f aca="false">IF(LEN("Chauffeur privé "&amp;INDEX(10_Lieux!$J:$J,U766)&amp;" → "&amp;INDEX(10_Lieux!$J:$J,V766)&amp;" | 24h/24")&gt;60,"Chauffeur privé "&amp;INDEX(10_Lieux!$J:$J,U766)&amp;" → "&amp;INDEX(10_Lieux!$J:$J,V766),"Chauffeur privé "&amp;INDEX(10_Lieux!$J:$J,U766)&amp;" → "&amp;INDEX(10_Lieux!$J:$J,V766)&amp;" | 24h/24")</f>
        <v>Chauffeur privé Aéroport de Chambéry → Bâle | 24h/24</v>
      </c>
      <c r="O766" s="14" t="n">
        <f aca="false">LEN(N766)</f>
        <v>52</v>
      </c>
      <c r="P766" s="14" t="str">
        <f aca="false">"Chauffeur privé "&amp;INDEX(10_Lieux!$K:$K,U766)&amp;" vers "&amp;INDEX(10_Lieux!$L:$L,V766)</f>
        <v>Chauffeur privé de l'aéroport de Chambéry vers Bâle</v>
      </c>
      <c r="Q766" s="14" t="str">
        <f aca="false">"Chauffeur privé "&amp;INDEX(10_Lieux!$K:$K,U766)&amp;" vers "&amp;INDEX(10_Lieux!$L:$L,V766)&amp;" : env. "&amp;I766&amp;" km, "&amp;J766&amp;" de route. Devis personnalisé, standard 24h/24 et 7j/7."</f>
        <v>Chauffeur privé de l'aéroport de Chambéry vers Bâle : env. 313 km, 3 h 15 de route. Devis personnalisé, standard 24h/24 et 7j/7.</v>
      </c>
      <c r="R766" s="14" t="n">
        <f aca="false">LEN(Q766)</f>
        <v>128</v>
      </c>
      <c r="S766" s="14" t="str">
        <f aca="false">INDEX(10_Lieux!$C:$C,U766)</f>
        <v>France</v>
      </c>
      <c r="T766" s="14" t="str">
        <f aca="false">INDEX(10_Lieux!$C:$C,V766)</f>
        <v>Suisse</v>
      </c>
      <c r="U766" s="14" t="n">
        <f aca="false">MATCH(A766,10_Lieux!$A:$A,0)</f>
        <v>138</v>
      </c>
      <c r="V766" s="14" t="n">
        <f aca="false">MATCH(B766,10_Lieux!$A:$A,0)</f>
        <v>121</v>
      </c>
      <c r="W766" s="14" t="n">
        <f aca="false">ROUND(6371*2*ASIN(SQRT(SIN(RADIANS(INDEX(10_Lieux!$F:$F,V766)-INDEX(10_Lieux!$F:$F,U766))/2)^2+COS(RADIANS(INDEX(10_Lieux!$F:$F,U766)))*COS(RADIANS(INDEX(10_Lieux!$F:$F,V766)))*SIN(RADIANS(INDEX(10_Lieux!$G:$G,V766)-INDEX(10_Lieux!$G:$G,U766))/2)^2)),1)</f>
        <v>250.4</v>
      </c>
      <c r="X766" s="14" t="n">
        <f aca="false">ROUND(I766/IF(I766&lt;p_seuil_vitesse,p_vit_lente,p_vit_rapide)*60/15,0)*15</f>
        <v>195</v>
      </c>
      <c r="Y766" s="14" t="n">
        <f aca="false">MAX(IF(INDEX(10_Lieux!$B:$B,U766)&lt;&gt;"Ville",INDEX(10_Lieux!$I:$I,U766),0),IF(INDEX(10_Lieux!$B:$B,V766)&lt;&gt;"Ville",INDEX(10_Lieux!$I:$I,V766),0))</f>
        <v>250</v>
      </c>
      <c r="Z766" s="14" t="str">
        <f aca="false">A766&amp;"|"&amp;B766</f>
        <v>Chambéry Savoie Mont Blanc|Bâle</v>
      </c>
      <c r="AA766" s="14" t="str">
        <f aca="false">IF(I766&lt;p_local,"Local",IF(I766&lt;p_vv_min,"Courte distance",IF(I766&lt;p_tres_long,"Longue distance","Très longue distance")))</f>
        <v>Longue distance</v>
      </c>
    </row>
    <row r="767" customFormat="false" ht="15" hidden="false" customHeight="true" outlineLevel="0" collapsed="false">
      <c r="A767" s="1" t="s">
        <v>162</v>
      </c>
      <c r="B767" s="1" t="s">
        <v>878</v>
      </c>
      <c r="C767" s="1" t="s">
        <v>35</v>
      </c>
      <c r="D767" s="1" t="s">
        <v>653</v>
      </c>
      <c r="E767" s="1" t="s">
        <v>918</v>
      </c>
      <c r="F767" s="14" t="s">
        <v>40</v>
      </c>
      <c r="G767" s="14" t="str">
        <f aca="false">IF(I767&lt;p_local,"Local → page infra",IF(H767&gt;=p_ph1,"Phase 1",IF(H767&gt;=p_ph2,"Phase 2","Phase 3")))</f>
        <v>Phase 3</v>
      </c>
      <c r="H767" s="14" t="n">
        <f aca="false">IF(I767&lt;p_local,0,IF(C767="Aéroport → Aéroport",p_pts_plein,IF(Y767&gt;0,IF(I767&lt;=Y767,p_pts_plein,IF(I767&lt;=p_mult2*Y767,p_pts_moyen,p_pts_r3)),IF(I767&gt;=p_vv_min,p_pts_plein,IF(I767&gt;=p_vv_moy,p_pts_moyen,p_pts_court))))+IF(INDEX(10_Lieux!$D:$D,U767)=1,p_prio1,p_prio2)+IF(INDEX(10_Lieux!$D:$D,V767)=1,p_prio1,p_prio2)+IF(K767="Oui",p_tf,0)+p_hub*((INDEX(10_Lieux!$H:$H,U767)="Hub")+(INDEX(10_Lieux!$H:$H,V767)="Hub"))+IF(OR(INDEX(10_Lieux!$H:$H,U767)="Premium",INDEX(10_Lieux!$H:$H,V767)="Premium"),p_prem,0))</f>
        <v>55</v>
      </c>
      <c r="I767" s="14" t="n">
        <f aca="false">ROUND(W767*p_facteur,0)</f>
        <v>313</v>
      </c>
      <c r="J767" s="14" t="str">
        <f aca="false">IF(X767&lt;60,X767&amp;" min",INT(X767/60)&amp;" h"&amp;IF(MOD(X767,60)=0,""," "&amp;TEXT(MOD(X767,60),"00")))</f>
        <v>3 h 15</v>
      </c>
      <c r="K767" s="14" t="str">
        <f aca="false">IF(S767&lt;&gt;T767,"Oui","Non")</f>
        <v>Oui</v>
      </c>
      <c r="L767" s="14" t="str">
        <f aca="false">IF(AND(INDEX(10_Lieux!$B:$B,U767)="Ville",INDEX(10_Lieux!$B:$B,V767)="Ville"),"/chauffeur-prive/"&amp;INDEX(10_Lieux!$E:$E,U767)&amp;"-"&amp;INDEX(10_Lieux!$E:$E,V767)&amp;"/","/chauffeur-prive/"&amp;INDEX(10_Lieux!$E:$E,U767)&amp;"/"&amp;INDEX(10_Lieux!$E:$E,V767)&amp;"/")</f>
        <v>/chauffeur-prive/bale/aeroport-chambery-savoie-mont-blanc/</v>
      </c>
      <c r="M767" s="14" t="str">
        <f aca="false">IFERROR(INDEX($L:$L,MATCH(B767&amp;"|"&amp;A767,$Z:$Z,0)),"—")</f>
        <v>/chauffeur-prive/aeroport-chambery-savoie-mont-blanc/bale/</v>
      </c>
      <c r="N767" s="14" t="str">
        <f aca="false">IF(LEN("Chauffeur privé "&amp;INDEX(10_Lieux!$J:$J,U767)&amp;" → "&amp;INDEX(10_Lieux!$J:$J,V767)&amp;" | 24h/24")&gt;60,"Chauffeur privé "&amp;INDEX(10_Lieux!$J:$J,U767)&amp;" → "&amp;INDEX(10_Lieux!$J:$J,V767),"Chauffeur privé "&amp;INDEX(10_Lieux!$J:$J,U767)&amp;" → "&amp;INDEX(10_Lieux!$J:$J,V767)&amp;" | 24h/24")</f>
        <v>Chauffeur privé Bâle → Aéroport de Chambéry | 24h/24</v>
      </c>
      <c r="O767" s="14" t="n">
        <f aca="false">LEN(N767)</f>
        <v>52</v>
      </c>
      <c r="P767" s="14" t="str">
        <f aca="false">"Chauffeur privé "&amp;INDEX(10_Lieux!$K:$K,U767)&amp;" vers "&amp;INDEX(10_Lieux!$L:$L,V767)</f>
        <v>Chauffeur privé de Bâle vers l'aéroport de Chambéry</v>
      </c>
      <c r="Q767" s="14" t="str">
        <f aca="false">"Chauffeur privé "&amp;INDEX(10_Lieux!$K:$K,U767)&amp;" vers "&amp;INDEX(10_Lieux!$L:$L,V767)&amp;" : env. "&amp;I767&amp;" km, "&amp;J767&amp;" de route. Devis personnalisé, standard 24h/24 et 7j/7."</f>
        <v>Chauffeur privé de Bâle vers l'aéroport de Chambéry : env. 313 km, 3 h 15 de route. Devis personnalisé, standard 24h/24 et 7j/7.</v>
      </c>
      <c r="R767" s="14" t="n">
        <f aca="false">LEN(Q767)</f>
        <v>128</v>
      </c>
      <c r="S767" s="14" t="str">
        <f aca="false">INDEX(10_Lieux!$C:$C,U767)</f>
        <v>Suisse</v>
      </c>
      <c r="T767" s="14" t="str">
        <f aca="false">INDEX(10_Lieux!$C:$C,V767)</f>
        <v>France</v>
      </c>
      <c r="U767" s="14" t="n">
        <f aca="false">MATCH(A767,10_Lieux!$A:$A,0)</f>
        <v>121</v>
      </c>
      <c r="V767" s="14" t="n">
        <f aca="false">MATCH(B767,10_Lieux!$A:$A,0)</f>
        <v>138</v>
      </c>
      <c r="W767" s="14" t="n">
        <f aca="false">ROUND(6371*2*ASIN(SQRT(SIN(RADIANS(INDEX(10_Lieux!$F:$F,V767)-INDEX(10_Lieux!$F:$F,U767))/2)^2+COS(RADIANS(INDEX(10_Lieux!$F:$F,U767)))*COS(RADIANS(INDEX(10_Lieux!$F:$F,V767)))*SIN(RADIANS(INDEX(10_Lieux!$G:$G,V767)-INDEX(10_Lieux!$G:$G,U767))/2)^2)),1)</f>
        <v>250.4</v>
      </c>
      <c r="X767" s="14" t="n">
        <f aca="false">ROUND(I767/IF(I767&lt;p_seuil_vitesse,p_vit_lente,p_vit_rapide)*60/15,0)*15</f>
        <v>195</v>
      </c>
      <c r="Y767" s="14" t="n">
        <f aca="false">MAX(IF(INDEX(10_Lieux!$B:$B,U767)&lt;&gt;"Ville",INDEX(10_Lieux!$I:$I,U767),0),IF(INDEX(10_Lieux!$B:$B,V767)&lt;&gt;"Ville",INDEX(10_Lieux!$I:$I,V767),0))</f>
        <v>250</v>
      </c>
      <c r="Z767" s="14" t="str">
        <f aca="false">A767&amp;"|"&amp;B767</f>
        <v>Bâle|Chambéry Savoie Mont Blanc</v>
      </c>
      <c r="AA767" s="14" t="str">
        <f aca="false">IF(I767&lt;p_local,"Local",IF(I767&lt;p_vv_min,"Courte distance",IF(I767&lt;p_tres_long,"Longue distance","Très longue distance")))</f>
        <v>Longue distance</v>
      </c>
    </row>
    <row r="768" customFormat="false" ht="15" hidden="false" customHeight="true" outlineLevel="0" collapsed="false">
      <c r="A768" s="1" t="s">
        <v>878</v>
      </c>
      <c r="B768" s="1" t="s">
        <v>164</v>
      </c>
      <c r="C768" s="1" t="s">
        <v>34</v>
      </c>
      <c r="D768" s="1" t="s">
        <v>653</v>
      </c>
      <c r="E768" s="1" t="s">
        <v>919</v>
      </c>
      <c r="F768" s="14" t="s">
        <v>40</v>
      </c>
      <c r="G768" s="14" t="str">
        <f aca="false">IF(I768&lt;p_local,"Local → page infra",IF(H768&gt;=p_ph1,"Phase 1",IF(H768&gt;=p_ph2,"Phase 2","Phase 3")))</f>
        <v>Phase 2</v>
      </c>
      <c r="H768" s="14" t="n">
        <f aca="false">IF(I768&lt;p_local,0,IF(C768="Aéroport → Aéroport",p_pts_plein,IF(Y768&gt;0,IF(I768&lt;=Y768,p_pts_plein,IF(I768&lt;=p_mult2*Y768,p_pts_moyen,p_pts_r3)),IF(I768&gt;=p_vv_min,p_pts_plein,IF(I768&gt;=p_vv_moy,p_pts_moyen,p_pts_court))))+IF(INDEX(10_Lieux!$D:$D,U768)=1,p_prio1,p_prio2)+IF(INDEX(10_Lieux!$D:$D,V768)=1,p_prio1,p_prio2)+IF(K768="Oui",p_tf,0)+p_hub*((INDEX(10_Lieux!$H:$H,U768)="Hub")+(INDEX(10_Lieux!$H:$H,V768)="Hub"))+IF(OR(INDEX(10_Lieux!$H:$H,U768)="Premium",INDEX(10_Lieux!$H:$H,V768)="Premium"),p_prem,0))</f>
        <v>65</v>
      </c>
      <c r="I768" s="14" t="n">
        <f aca="false">ROUND(W768*p_facteur,0)</f>
        <v>351</v>
      </c>
      <c r="J768" s="14" t="str">
        <f aca="false">IF(X768&lt;60,X768&amp;" min",INT(X768/60)&amp;" h"&amp;IF(MOD(X768,60)=0,""," "&amp;TEXT(MOD(X768,60),"00")))</f>
        <v>3 h 45</v>
      </c>
      <c r="K768" s="14" t="str">
        <f aca="false">IF(S768&lt;&gt;T768,"Oui","Non")</f>
        <v>Oui</v>
      </c>
      <c r="L768" s="14" t="str">
        <f aca="false">IF(AND(INDEX(10_Lieux!$B:$B,U768)="Ville",INDEX(10_Lieux!$B:$B,V768)="Ville"),"/chauffeur-prive/"&amp;INDEX(10_Lieux!$E:$E,U768)&amp;"-"&amp;INDEX(10_Lieux!$E:$E,V768)&amp;"/","/chauffeur-prive/"&amp;INDEX(10_Lieux!$E:$E,U768)&amp;"/"&amp;INDEX(10_Lieux!$E:$E,V768)&amp;"/")</f>
        <v>/chauffeur-prive/aeroport-chambery-savoie-mont-blanc/zurich/</v>
      </c>
      <c r="M768" s="14" t="str">
        <f aca="false">IFERROR(INDEX($L:$L,MATCH(B768&amp;"|"&amp;A768,$Z:$Z,0)),"—")</f>
        <v>/chauffeur-prive/zurich/aeroport-chambery-savoie-mont-blanc/</v>
      </c>
      <c r="N768" s="14" t="str">
        <f aca="false">IF(LEN("Chauffeur privé "&amp;INDEX(10_Lieux!$J:$J,U768)&amp;" → "&amp;INDEX(10_Lieux!$J:$J,V768)&amp;" | 24h/24")&gt;60,"Chauffeur privé "&amp;INDEX(10_Lieux!$J:$J,U768)&amp;" → "&amp;INDEX(10_Lieux!$J:$J,V768),"Chauffeur privé "&amp;INDEX(10_Lieux!$J:$J,U768)&amp;" → "&amp;INDEX(10_Lieux!$J:$J,V768)&amp;" | 24h/24")</f>
        <v>Chauffeur privé Aéroport de Chambéry → Zurich | 24h/24</v>
      </c>
      <c r="O768" s="14" t="n">
        <f aca="false">LEN(N768)</f>
        <v>54</v>
      </c>
      <c r="P768" s="14" t="str">
        <f aca="false">"Chauffeur privé "&amp;INDEX(10_Lieux!$K:$K,U768)&amp;" vers "&amp;INDEX(10_Lieux!$L:$L,V768)</f>
        <v>Chauffeur privé de l'aéroport de Chambéry vers Zurich</v>
      </c>
      <c r="Q768" s="14" t="str">
        <f aca="false">"Chauffeur privé "&amp;INDEX(10_Lieux!$K:$K,U768)&amp;" vers "&amp;INDEX(10_Lieux!$L:$L,V768)&amp;" : env. "&amp;I768&amp;" km, "&amp;J768&amp;" de route. Devis personnalisé, standard 24h/24 et 7j/7."</f>
        <v>Chauffeur privé de l'aéroport de Chambéry vers Zurich : env. 351 km, 3 h 45 de route. Devis personnalisé, standard 24h/24 et 7j/7.</v>
      </c>
      <c r="R768" s="14" t="n">
        <f aca="false">LEN(Q768)</f>
        <v>130</v>
      </c>
      <c r="S768" s="14" t="str">
        <f aca="false">INDEX(10_Lieux!$C:$C,U768)</f>
        <v>France</v>
      </c>
      <c r="T768" s="14" t="str">
        <f aca="false">INDEX(10_Lieux!$C:$C,V768)</f>
        <v>Suisse</v>
      </c>
      <c r="U768" s="14" t="n">
        <f aca="false">MATCH(A768,10_Lieux!$A:$A,0)</f>
        <v>138</v>
      </c>
      <c r="V768" s="14" t="n">
        <f aca="false">MATCH(B768,10_Lieux!$A:$A,0)</f>
        <v>122</v>
      </c>
      <c r="W768" s="14" t="n">
        <f aca="false">ROUND(6371*2*ASIN(SQRT(SIN(RADIANS(INDEX(10_Lieux!$F:$F,V768)-INDEX(10_Lieux!$F:$F,U768))/2)^2+COS(RADIANS(INDEX(10_Lieux!$F:$F,U768)))*COS(RADIANS(INDEX(10_Lieux!$F:$F,V768)))*SIN(RADIANS(INDEX(10_Lieux!$G:$G,V768)-INDEX(10_Lieux!$G:$G,U768))/2)^2)),1)</f>
        <v>280.7</v>
      </c>
      <c r="X768" s="14" t="n">
        <f aca="false">ROUND(I768/IF(I768&lt;p_seuil_vitesse,p_vit_lente,p_vit_rapide)*60/15,0)*15</f>
        <v>225</v>
      </c>
      <c r="Y768" s="14" t="n">
        <f aca="false">MAX(IF(INDEX(10_Lieux!$B:$B,U768)&lt;&gt;"Ville",INDEX(10_Lieux!$I:$I,U768),0),IF(INDEX(10_Lieux!$B:$B,V768)&lt;&gt;"Ville",INDEX(10_Lieux!$I:$I,V768),0))</f>
        <v>250</v>
      </c>
      <c r="Z768" s="14" t="str">
        <f aca="false">A768&amp;"|"&amp;B768</f>
        <v>Chambéry Savoie Mont Blanc|Zurich</v>
      </c>
      <c r="AA768" s="14" t="str">
        <f aca="false">IF(I768&lt;p_local,"Local",IF(I768&lt;p_vv_min,"Courte distance",IF(I768&lt;p_tres_long,"Longue distance","Très longue distance")))</f>
        <v>Longue distance</v>
      </c>
    </row>
    <row r="769" customFormat="false" ht="15" hidden="false" customHeight="true" outlineLevel="0" collapsed="false">
      <c r="A769" s="1" t="s">
        <v>164</v>
      </c>
      <c r="B769" s="1" t="s">
        <v>878</v>
      </c>
      <c r="C769" s="1" t="s">
        <v>35</v>
      </c>
      <c r="D769" s="1" t="s">
        <v>653</v>
      </c>
      <c r="E769" s="1" t="s">
        <v>920</v>
      </c>
      <c r="F769" s="14" t="s">
        <v>40</v>
      </c>
      <c r="G769" s="14" t="str">
        <f aca="false">IF(I769&lt;p_local,"Local → page infra",IF(H769&gt;=p_ph1,"Phase 1",IF(H769&gt;=p_ph2,"Phase 2","Phase 3")))</f>
        <v>Phase 2</v>
      </c>
      <c r="H769" s="14" t="n">
        <f aca="false">IF(I769&lt;p_local,0,IF(C769="Aéroport → Aéroport",p_pts_plein,IF(Y769&gt;0,IF(I769&lt;=Y769,p_pts_plein,IF(I769&lt;=p_mult2*Y769,p_pts_moyen,p_pts_r3)),IF(I769&gt;=p_vv_min,p_pts_plein,IF(I769&gt;=p_vv_moy,p_pts_moyen,p_pts_court))))+IF(INDEX(10_Lieux!$D:$D,U769)=1,p_prio1,p_prio2)+IF(INDEX(10_Lieux!$D:$D,V769)=1,p_prio1,p_prio2)+IF(K769="Oui",p_tf,0)+p_hub*((INDEX(10_Lieux!$H:$H,U769)="Hub")+(INDEX(10_Lieux!$H:$H,V769)="Hub"))+IF(OR(INDEX(10_Lieux!$H:$H,U769)="Premium",INDEX(10_Lieux!$H:$H,V769)="Premium"),p_prem,0))</f>
        <v>65</v>
      </c>
      <c r="I769" s="14" t="n">
        <f aca="false">ROUND(W769*p_facteur,0)</f>
        <v>351</v>
      </c>
      <c r="J769" s="14" t="str">
        <f aca="false">IF(X769&lt;60,X769&amp;" min",INT(X769/60)&amp;" h"&amp;IF(MOD(X769,60)=0,""," "&amp;TEXT(MOD(X769,60),"00")))</f>
        <v>3 h 45</v>
      </c>
      <c r="K769" s="14" t="str">
        <f aca="false">IF(S769&lt;&gt;T769,"Oui","Non")</f>
        <v>Oui</v>
      </c>
      <c r="L769" s="14" t="str">
        <f aca="false">IF(AND(INDEX(10_Lieux!$B:$B,U769)="Ville",INDEX(10_Lieux!$B:$B,V769)="Ville"),"/chauffeur-prive/"&amp;INDEX(10_Lieux!$E:$E,U769)&amp;"-"&amp;INDEX(10_Lieux!$E:$E,V769)&amp;"/","/chauffeur-prive/"&amp;INDEX(10_Lieux!$E:$E,U769)&amp;"/"&amp;INDEX(10_Lieux!$E:$E,V769)&amp;"/")</f>
        <v>/chauffeur-prive/zurich/aeroport-chambery-savoie-mont-blanc/</v>
      </c>
      <c r="M769" s="14" t="str">
        <f aca="false">IFERROR(INDEX($L:$L,MATCH(B769&amp;"|"&amp;A769,$Z:$Z,0)),"—")</f>
        <v>/chauffeur-prive/aeroport-chambery-savoie-mont-blanc/zurich/</v>
      </c>
      <c r="N769" s="14" t="str">
        <f aca="false">IF(LEN("Chauffeur privé "&amp;INDEX(10_Lieux!$J:$J,U769)&amp;" → "&amp;INDEX(10_Lieux!$J:$J,V769)&amp;" | 24h/24")&gt;60,"Chauffeur privé "&amp;INDEX(10_Lieux!$J:$J,U769)&amp;" → "&amp;INDEX(10_Lieux!$J:$J,V769),"Chauffeur privé "&amp;INDEX(10_Lieux!$J:$J,U769)&amp;" → "&amp;INDEX(10_Lieux!$J:$J,V769)&amp;" | 24h/24")</f>
        <v>Chauffeur privé Zurich → Aéroport de Chambéry | 24h/24</v>
      </c>
      <c r="O769" s="14" t="n">
        <f aca="false">LEN(N769)</f>
        <v>54</v>
      </c>
      <c r="P769" s="14" t="str">
        <f aca="false">"Chauffeur privé "&amp;INDEX(10_Lieux!$K:$K,U769)&amp;" vers "&amp;INDEX(10_Lieux!$L:$L,V769)</f>
        <v>Chauffeur privé de Zurich vers l'aéroport de Chambéry</v>
      </c>
      <c r="Q769" s="14" t="str">
        <f aca="false">"Chauffeur privé "&amp;INDEX(10_Lieux!$K:$K,U769)&amp;" vers "&amp;INDEX(10_Lieux!$L:$L,V769)&amp;" : env. "&amp;I769&amp;" km, "&amp;J769&amp;" de route. Devis personnalisé, standard 24h/24 et 7j/7."</f>
        <v>Chauffeur privé de Zurich vers l'aéroport de Chambéry : env. 351 km, 3 h 45 de route. Devis personnalisé, standard 24h/24 et 7j/7.</v>
      </c>
      <c r="R769" s="14" t="n">
        <f aca="false">LEN(Q769)</f>
        <v>130</v>
      </c>
      <c r="S769" s="14" t="str">
        <f aca="false">INDEX(10_Lieux!$C:$C,U769)</f>
        <v>Suisse</v>
      </c>
      <c r="T769" s="14" t="str">
        <f aca="false">INDEX(10_Lieux!$C:$C,V769)</f>
        <v>France</v>
      </c>
      <c r="U769" s="14" t="n">
        <f aca="false">MATCH(A769,10_Lieux!$A:$A,0)</f>
        <v>122</v>
      </c>
      <c r="V769" s="14" t="n">
        <f aca="false">MATCH(B769,10_Lieux!$A:$A,0)</f>
        <v>138</v>
      </c>
      <c r="W769" s="14" t="n">
        <f aca="false">ROUND(6371*2*ASIN(SQRT(SIN(RADIANS(INDEX(10_Lieux!$F:$F,V769)-INDEX(10_Lieux!$F:$F,U769))/2)^2+COS(RADIANS(INDEX(10_Lieux!$F:$F,U769)))*COS(RADIANS(INDEX(10_Lieux!$F:$F,V769)))*SIN(RADIANS(INDEX(10_Lieux!$G:$G,V769)-INDEX(10_Lieux!$G:$G,U769))/2)^2)),1)</f>
        <v>280.7</v>
      </c>
      <c r="X769" s="14" t="n">
        <f aca="false">ROUND(I769/IF(I769&lt;p_seuil_vitesse,p_vit_lente,p_vit_rapide)*60/15,0)*15</f>
        <v>225</v>
      </c>
      <c r="Y769" s="14" t="n">
        <f aca="false">MAX(IF(INDEX(10_Lieux!$B:$B,U769)&lt;&gt;"Ville",INDEX(10_Lieux!$I:$I,U769),0),IF(INDEX(10_Lieux!$B:$B,V769)&lt;&gt;"Ville",INDEX(10_Lieux!$I:$I,V769),0))</f>
        <v>250</v>
      </c>
      <c r="Z769" s="14" t="str">
        <f aca="false">A769&amp;"|"&amp;B769</f>
        <v>Zurich|Chambéry Savoie Mont Blanc</v>
      </c>
      <c r="AA769" s="14" t="str">
        <f aca="false">IF(I769&lt;p_local,"Local",IF(I769&lt;p_vv_min,"Courte distance",IF(I769&lt;p_tres_long,"Longue distance","Très longue distance")))</f>
        <v>Longue distance</v>
      </c>
    </row>
    <row r="770" customFormat="false" ht="15" hidden="false" customHeight="true" outlineLevel="0" collapsed="false">
      <c r="A770" s="1" t="s">
        <v>878</v>
      </c>
      <c r="B770" s="1" t="s">
        <v>166</v>
      </c>
      <c r="C770" s="1" t="s">
        <v>34</v>
      </c>
      <c r="D770" s="1" t="s">
        <v>653</v>
      </c>
      <c r="E770" s="1" t="s">
        <v>921</v>
      </c>
      <c r="F770" s="14" t="s">
        <v>40</v>
      </c>
      <c r="G770" s="14" t="str">
        <f aca="false">IF(I770&lt;p_local,"Local → page infra",IF(H770&gt;=p_ph1,"Phase 1",IF(H770&gt;=p_ph2,"Phase 2","Phase 3")))</f>
        <v>Phase 2</v>
      </c>
      <c r="H770" s="14" t="n">
        <f aca="false">IF(I770&lt;p_local,0,IF(C770="Aéroport → Aéroport",p_pts_plein,IF(Y770&gt;0,IF(I770&lt;=Y770,p_pts_plein,IF(I770&lt;=p_mult2*Y770,p_pts_moyen,p_pts_r3)),IF(I770&gt;=p_vv_min,p_pts_plein,IF(I770&gt;=p_vv_moy,p_pts_moyen,p_pts_court))))+IF(INDEX(10_Lieux!$D:$D,U770)=1,p_prio1,p_prio2)+IF(INDEX(10_Lieux!$D:$D,V770)=1,p_prio1,p_prio2)+IF(K770="Oui",p_tf,0)+p_hub*((INDEX(10_Lieux!$H:$H,U770)="Hub")+(INDEX(10_Lieux!$H:$H,V770)="Hub"))+IF(OR(INDEX(10_Lieux!$H:$H,U770)="Premium",INDEX(10_Lieux!$H:$H,V770)="Premium"),p_prem,0))</f>
        <v>70</v>
      </c>
      <c r="I770" s="14" t="n">
        <f aca="false">ROUND(W770*p_facteur,0)</f>
        <v>236</v>
      </c>
      <c r="J770" s="14" t="str">
        <f aca="false">IF(X770&lt;60,X770&amp;" min",INT(X770/60)&amp;" h"&amp;IF(MOD(X770,60)=0,""," "&amp;TEXT(MOD(X770,60),"00")))</f>
        <v>2 h 30</v>
      </c>
      <c r="K770" s="14" t="str">
        <f aca="false">IF(S770&lt;&gt;T770,"Oui","Non")</f>
        <v>Oui</v>
      </c>
      <c r="L770" s="14" t="str">
        <f aca="false">IF(AND(INDEX(10_Lieux!$B:$B,U770)="Ville",INDEX(10_Lieux!$B:$B,V770)="Ville"),"/chauffeur-prive/"&amp;INDEX(10_Lieux!$E:$E,U770)&amp;"-"&amp;INDEX(10_Lieux!$E:$E,V770)&amp;"/","/chauffeur-prive/"&amp;INDEX(10_Lieux!$E:$E,U770)&amp;"/"&amp;INDEX(10_Lieux!$E:$E,V770)&amp;"/")</f>
        <v>/chauffeur-prive/aeroport-chambery-savoie-mont-blanc/berne/</v>
      </c>
      <c r="M770" s="14" t="str">
        <f aca="false">IFERROR(INDEX($L:$L,MATCH(B770&amp;"|"&amp;A770,$Z:$Z,0)),"—")</f>
        <v>/chauffeur-prive/berne/aeroport-chambery-savoie-mont-blanc/</v>
      </c>
      <c r="N770" s="14" t="str">
        <f aca="false">IF(LEN("Chauffeur privé "&amp;INDEX(10_Lieux!$J:$J,U770)&amp;" → "&amp;INDEX(10_Lieux!$J:$J,V770)&amp;" | 24h/24")&gt;60,"Chauffeur privé "&amp;INDEX(10_Lieux!$J:$J,U770)&amp;" → "&amp;INDEX(10_Lieux!$J:$J,V770),"Chauffeur privé "&amp;INDEX(10_Lieux!$J:$J,U770)&amp;" → "&amp;INDEX(10_Lieux!$J:$J,V770)&amp;" | 24h/24")</f>
        <v>Chauffeur privé Aéroport de Chambéry → Berne | 24h/24</v>
      </c>
      <c r="O770" s="14" t="n">
        <f aca="false">LEN(N770)</f>
        <v>53</v>
      </c>
      <c r="P770" s="14" t="str">
        <f aca="false">"Chauffeur privé "&amp;INDEX(10_Lieux!$K:$K,U770)&amp;" vers "&amp;INDEX(10_Lieux!$L:$L,V770)</f>
        <v>Chauffeur privé de l'aéroport de Chambéry vers Berne</v>
      </c>
      <c r="Q770" s="14" t="str">
        <f aca="false">"Chauffeur privé "&amp;INDEX(10_Lieux!$K:$K,U770)&amp;" vers "&amp;INDEX(10_Lieux!$L:$L,V770)&amp;" : env. "&amp;I770&amp;" km, "&amp;J770&amp;" de route. Devis personnalisé, standard 24h/24 et 7j/7."</f>
        <v>Chauffeur privé de l'aéroport de Chambéry vers Berne : env. 236 km, 2 h 30 de route. Devis personnalisé, standard 24h/24 et 7j/7.</v>
      </c>
      <c r="R770" s="14" t="n">
        <f aca="false">LEN(Q770)</f>
        <v>129</v>
      </c>
      <c r="S770" s="14" t="str">
        <f aca="false">INDEX(10_Lieux!$C:$C,U770)</f>
        <v>France</v>
      </c>
      <c r="T770" s="14" t="str">
        <f aca="false">INDEX(10_Lieux!$C:$C,V770)</f>
        <v>Suisse</v>
      </c>
      <c r="U770" s="14" t="n">
        <f aca="false">MATCH(A770,10_Lieux!$A:$A,0)</f>
        <v>138</v>
      </c>
      <c r="V770" s="14" t="n">
        <f aca="false">MATCH(B770,10_Lieux!$A:$A,0)</f>
        <v>123</v>
      </c>
      <c r="W770" s="14" t="n">
        <f aca="false">ROUND(6371*2*ASIN(SQRT(SIN(RADIANS(INDEX(10_Lieux!$F:$F,V770)-INDEX(10_Lieux!$F:$F,U770))/2)^2+COS(RADIANS(INDEX(10_Lieux!$F:$F,U770)))*COS(RADIANS(INDEX(10_Lieux!$F:$F,V770)))*SIN(RADIANS(INDEX(10_Lieux!$G:$G,V770)-INDEX(10_Lieux!$G:$G,U770))/2)^2)),1)</f>
        <v>189</v>
      </c>
      <c r="X770" s="14" t="n">
        <f aca="false">ROUND(I770/IF(I770&lt;p_seuil_vitesse,p_vit_lente,p_vit_rapide)*60/15,0)*15</f>
        <v>150</v>
      </c>
      <c r="Y770" s="14" t="n">
        <f aca="false">MAX(IF(INDEX(10_Lieux!$B:$B,U770)&lt;&gt;"Ville",INDEX(10_Lieux!$I:$I,U770),0),IF(INDEX(10_Lieux!$B:$B,V770)&lt;&gt;"Ville",INDEX(10_Lieux!$I:$I,V770),0))</f>
        <v>250</v>
      </c>
      <c r="Z770" s="14" t="str">
        <f aca="false">A770&amp;"|"&amp;B770</f>
        <v>Chambéry Savoie Mont Blanc|Berne</v>
      </c>
      <c r="AA770" s="14" t="str">
        <f aca="false">IF(I770&lt;p_local,"Local",IF(I770&lt;p_vv_min,"Courte distance",IF(I770&lt;p_tres_long,"Longue distance","Très longue distance")))</f>
        <v>Longue distance</v>
      </c>
    </row>
    <row r="771" customFormat="false" ht="15" hidden="false" customHeight="true" outlineLevel="0" collapsed="false">
      <c r="A771" s="1" t="s">
        <v>166</v>
      </c>
      <c r="B771" s="1" t="s">
        <v>878</v>
      </c>
      <c r="C771" s="1" t="s">
        <v>35</v>
      </c>
      <c r="D771" s="1" t="s">
        <v>653</v>
      </c>
      <c r="E771" s="1" t="s">
        <v>922</v>
      </c>
      <c r="F771" s="14" t="s">
        <v>40</v>
      </c>
      <c r="G771" s="14" t="str">
        <f aca="false">IF(I771&lt;p_local,"Local → page infra",IF(H771&gt;=p_ph1,"Phase 1",IF(H771&gt;=p_ph2,"Phase 2","Phase 3")))</f>
        <v>Phase 2</v>
      </c>
      <c r="H771" s="14" t="n">
        <f aca="false">IF(I771&lt;p_local,0,IF(C771="Aéroport → Aéroport",p_pts_plein,IF(Y771&gt;0,IF(I771&lt;=Y771,p_pts_plein,IF(I771&lt;=p_mult2*Y771,p_pts_moyen,p_pts_r3)),IF(I771&gt;=p_vv_min,p_pts_plein,IF(I771&gt;=p_vv_moy,p_pts_moyen,p_pts_court))))+IF(INDEX(10_Lieux!$D:$D,U771)=1,p_prio1,p_prio2)+IF(INDEX(10_Lieux!$D:$D,V771)=1,p_prio1,p_prio2)+IF(K771="Oui",p_tf,0)+p_hub*((INDEX(10_Lieux!$H:$H,U771)="Hub")+(INDEX(10_Lieux!$H:$H,V771)="Hub"))+IF(OR(INDEX(10_Lieux!$H:$H,U771)="Premium",INDEX(10_Lieux!$H:$H,V771)="Premium"),p_prem,0))</f>
        <v>70</v>
      </c>
      <c r="I771" s="14" t="n">
        <f aca="false">ROUND(W771*p_facteur,0)</f>
        <v>236</v>
      </c>
      <c r="J771" s="14" t="str">
        <f aca="false">IF(X771&lt;60,X771&amp;" min",INT(X771/60)&amp;" h"&amp;IF(MOD(X771,60)=0,""," "&amp;TEXT(MOD(X771,60),"00")))</f>
        <v>2 h 30</v>
      </c>
      <c r="K771" s="14" t="str">
        <f aca="false">IF(S771&lt;&gt;T771,"Oui","Non")</f>
        <v>Oui</v>
      </c>
      <c r="L771" s="14" t="str">
        <f aca="false">IF(AND(INDEX(10_Lieux!$B:$B,U771)="Ville",INDEX(10_Lieux!$B:$B,V771)="Ville"),"/chauffeur-prive/"&amp;INDEX(10_Lieux!$E:$E,U771)&amp;"-"&amp;INDEX(10_Lieux!$E:$E,V771)&amp;"/","/chauffeur-prive/"&amp;INDEX(10_Lieux!$E:$E,U771)&amp;"/"&amp;INDEX(10_Lieux!$E:$E,V771)&amp;"/")</f>
        <v>/chauffeur-prive/berne/aeroport-chambery-savoie-mont-blanc/</v>
      </c>
      <c r="M771" s="14" t="str">
        <f aca="false">IFERROR(INDEX($L:$L,MATCH(B771&amp;"|"&amp;A771,$Z:$Z,0)),"—")</f>
        <v>/chauffeur-prive/aeroport-chambery-savoie-mont-blanc/berne/</v>
      </c>
      <c r="N771" s="14" t="str">
        <f aca="false">IF(LEN("Chauffeur privé "&amp;INDEX(10_Lieux!$J:$J,U771)&amp;" → "&amp;INDEX(10_Lieux!$J:$J,V771)&amp;" | 24h/24")&gt;60,"Chauffeur privé "&amp;INDEX(10_Lieux!$J:$J,U771)&amp;" → "&amp;INDEX(10_Lieux!$J:$J,V771),"Chauffeur privé "&amp;INDEX(10_Lieux!$J:$J,U771)&amp;" → "&amp;INDEX(10_Lieux!$J:$J,V771)&amp;" | 24h/24")</f>
        <v>Chauffeur privé Berne → Aéroport de Chambéry | 24h/24</v>
      </c>
      <c r="O771" s="14" t="n">
        <f aca="false">LEN(N771)</f>
        <v>53</v>
      </c>
      <c r="P771" s="14" t="str">
        <f aca="false">"Chauffeur privé "&amp;INDEX(10_Lieux!$K:$K,U771)&amp;" vers "&amp;INDEX(10_Lieux!$L:$L,V771)</f>
        <v>Chauffeur privé de Berne vers l'aéroport de Chambéry</v>
      </c>
      <c r="Q771" s="14" t="str">
        <f aca="false">"Chauffeur privé "&amp;INDEX(10_Lieux!$K:$K,U771)&amp;" vers "&amp;INDEX(10_Lieux!$L:$L,V771)&amp;" : env. "&amp;I771&amp;" km, "&amp;J771&amp;" de route. Devis personnalisé, standard 24h/24 et 7j/7."</f>
        <v>Chauffeur privé de Berne vers l'aéroport de Chambéry : env. 236 km, 2 h 30 de route. Devis personnalisé, standard 24h/24 et 7j/7.</v>
      </c>
      <c r="R771" s="14" t="n">
        <f aca="false">LEN(Q771)</f>
        <v>129</v>
      </c>
      <c r="S771" s="14" t="str">
        <f aca="false">INDEX(10_Lieux!$C:$C,U771)</f>
        <v>Suisse</v>
      </c>
      <c r="T771" s="14" t="str">
        <f aca="false">INDEX(10_Lieux!$C:$C,V771)</f>
        <v>France</v>
      </c>
      <c r="U771" s="14" t="n">
        <f aca="false">MATCH(A771,10_Lieux!$A:$A,0)</f>
        <v>123</v>
      </c>
      <c r="V771" s="14" t="n">
        <f aca="false">MATCH(B771,10_Lieux!$A:$A,0)</f>
        <v>138</v>
      </c>
      <c r="W771" s="14" t="n">
        <f aca="false">ROUND(6371*2*ASIN(SQRT(SIN(RADIANS(INDEX(10_Lieux!$F:$F,V771)-INDEX(10_Lieux!$F:$F,U771))/2)^2+COS(RADIANS(INDEX(10_Lieux!$F:$F,U771)))*COS(RADIANS(INDEX(10_Lieux!$F:$F,V771)))*SIN(RADIANS(INDEX(10_Lieux!$G:$G,V771)-INDEX(10_Lieux!$G:$G,U771))/2)^2)),1)</f>
        <v>189</v>
      </c>
      <c r="X771" s="14" t="n">
        <f aca="false">ROUND(I771/IF(I771&lt;p_seuil_vitesse,p_vit_lente,p_vit_rapide)*60/15,0)*15</f>
        <v>150</v>
      </c>
      <c r="Y771" s="14" t="n">
        <f aca="false">MAX(IF(INDEX(10_Lieux!$B:$B,U771)&lt;&gt;"Ville",INDEX(10_Lieux!$I:$I,U771),0),IF(INDEX(10_Lieux!$B:$B,V771)&lt;&gt;"Ville",INDEX(10_Lieux!$I:$I,V771),0))</f>
        <v>250</v>
      </c>
      <c r="Z771" s="14" t="str">
        <f aca="false">A771&amp;"|"&amp;B771</f>
        <v>Berne|Chambéry Savoie Mont Blanc</v>
      </c>
      <c r="AA771" s="14" t="str">
        <f aca="false">IF(I771&lt;p_local,"Local",IF(I771&lt;p_vv_min,"Courte distance",IF(I771&lt;p_tres_long,"Longue distance","Très longue distance")))</f>
        <v>Longue distance</v>
      </c>
    </row>
    <row r="772" customFormat="false" ht="15" hidden="false" customHeight="true" outlineLevel="0" collapsed="false">
      <c r="A772" s="1" t="s">
        <v>923</v>
      </c>
      <c r="B772" s="1" t="s">
        <v>122</v>
      </c>
      <c r="C772" s="1" t="s">
        <v>34</v>
      </c>
      <c r="D772" s="1" t="s">
        <v>653</v>
      </c>
      <c r="E772" s="1" t="s">
        <v>924</v>
      </c>
      <c r="F772" s="14" t="s">
        <v>40</v>
      </c>
      <c r="G772" s="14" t="str">
        <f aca="false">IF(I772&lt;p_local,"Local → page infra",IF(H772&gt;=p_ph1,"Phase 1",IF(H772&gt;=p_ph2,"Phase 2","Phase 3")))</f>
        <v>Phase 3</v>
      </c>
      <c r="H772" s="14" t="n">
        <f aca="false">IF(I772&lt;p_local,0,IF(C772="Aéroport → Aéroport",p_pts_plein,IF(Y772&gt;0,IF(I772&lt;=Y772,p_pts_plein,IF(I772&lt;=p_mult2*Y772,p_pts_moyen,p_pts_r3)),IF(I772&gt;=p_vv_min,p_pts_plein,IF(I772&gt;=p_vv_moy,p_pts_moyen,p_pts_court))))+IF(INDEX(10_Lieux!$D:$D,U772)=1,p_prio1,p_prio2)+IF(INDEX(10_Lieux!$D:$D,V772)=1,p_prio1,p_prio2)+IF(K772="Oui",p_tf,0)+p_hub*((INDEX(10_Lieux!$H:$H,U772)="Hub")+(INDEX(10_Lieux!$H:$H,V772)="Hub"))+IF(OR(INDEX(10_Lieux!$H:$H,U772)="Premium",INDEX(10_Lieux!$H:$H,V772)="Premium"),p_prem,0))</f>
        <v>40</v>
      </c>
      <c r="I772" s="14" t="n">
        <f aca="false">ROUND(W772*p_facteur,0)</f>
        <v>538</v>
      </c>
      <c r="J772" s="14" t="str">
        <f aca="false">IF(X772&lt;60,X772&amp;" min",INT(X772/60)&amp;" h"&amp;IF(MOD(X772,60)=0,""," "&amp;TEXT(MOD(X772,60),"00")))</f>
        <v>5 h 45</v>
      </c>
      <c r="K772" s="14" t="str">
        <f aca="false">IF(S772&lt;&gt;T772,"Oui","Non")</f>
        <v>Non</v>
      </c>
      <c r="L772" s="14" t="str">
        <f aca="false">IF(AND(INDEX(10_Lieux!$B:$B,U772)="Ville",INDEX(10_Lieux!$B:$B,V772)="Ville"),"/chauffeur-prive/"&amp;INDEX(10_Lieux!$E:$E,U772)&amp;"-"&amp;INDEX(10_Lieux!$E:$E,V772)&amp;"/","/chauffeur-prive/"&amp;INDEX(10_Lieux!$E:$E,U772)&amp;"/"&amp;INDEX(10_Lieux!$E:$E,V772)&amp;"/")</f>
        <v>/chauffeur-prive/aeroport-annecy-mont-blanc/paris/</v>
      </c>
      <c r="M772" s="14" t="str">
        <f aca="false">IFERROR(INDEX($L:$L,MATCH(B772&amp;"|"&amp;A772,$Z:$Z,0)),"—")</f>
        <v>/chauffeur-prive/paris/aeroport-annecy-mont-blanc/</v>
      </c>
      <c r="N772" s="14" t="str">
        <f aca="false">IF(LEN("Chauffeur privé "&amp;INDEX(10_Lieux!$J:$J,U772)&amp;" → "&amp;INDEX(10_Lieux!$J:$J,V772)&amp;" | 24h/24")&gt;60,"Chauffeur privé "&amp;INDEX(10_Lieux!$J:$J,U772)&amp;" → "&amp;INDEX(10_Lieux!$J:$J,V772),"Chauffeur privé "&amp;INDEX(10_Lieux!$J:$J,U772)&amp;" → "&amp;INDEX(10_Lieux!$J:$J,V772)&amp;" | 24h/24")</f>
        <v>Chauffeur privé Aéroport Annecy-Mont-Blanc → Paris | 24h/24</v>
      </c>
      <c r="O772" s="14" t="n">
        <f aca="false">LEN(N772)</f>
        <v>59</v>
      </c>
      <c r="P772" s="14" t="str">
        <f aca="false">"Chauffeur privé "&amp;INDEX(10_Lieux!$K:$K,U772)&amp;" vers "&amp;INDEX(10_Lieux!$L:$L,V772)</f>
        <v>Chauffeur privé de l'aéroport Annecy-Mont-Blanc vers Paris</v>
      </c>
      <c r="Q772" s="14" t="str">
        <f aca="false">"Chauffeur privé "&amp;INDEX(10_Lieux!$K:$K,U772)&amp;" vers "&amp;INDEX(10_Lieux!$L:$L,V772)&amp;" : env. "&amp;I772&amp;" km, "&amp;J772&amp;" de route. Devis personnalisé, standard 24h/24 et 7j/7."</f>
        <v>Chauffeur privé de l'aéroport Annecy-Mont-Blanc vers Paris : env. 538 km, 5 h 45 de route. Devis personnalisé, standard 24h/24 et 7j/7.</v>
      </c>
      <c r="R772" s="14" t="n">
        <f aca="false">LEN(Q772)</f>
        <v>135</v>
      </c>
      <c r="S772" s="14" t="str">
        <f aca="false">INDEX(10_Lieux!$C:$C,U772)</f>
        <v>France</v>
      </c>
      <c r="T772" s="14" t="str">
        <f aca="false">INDEX(10_Lieux!$C:$C,V772)</f>
        <v>France</v>
      </c>
      <c r="U772" s="14" t="n">
        <f aca="false">MATCH(A772,10_Lieux!$A:$A,0)</f>
        <v>139</v>
      </c>
      <c r="V772" s="14" t="n">
        <f aca="false">MATCH(B772,10_Lieux!$A:$A,0)</f>
        <v>2</v>
      </c>
      <c r="W772" s="14" t="n">
        <f aca="false">ROUND(6371*2*ASIN(SQRT(SIN(RADIANS(INDEX(10_Lieux!$F:$F,V772)-INDEX(10_Lieux!$F:$F,U772))/2)^2+COS(RADIANS(INDEX(10_Lieux!$F:$F,U772)))*COS(RADIANS(INDEX(10_Lieux!$F:$F,V772)))*SIN(RADIANS(INDEX(10_Lieux!$G:$G,V772)-INDEX(10_Lieux!$G:$G,U772))/2)^2)),1)</f>
        <v>430.7</v>
      </c>
      <c r="X772" s="14" t="n">
        <f aca="false">ROUND(I772/IF(I772&lt;p_seuil_vitesse,p_vit_lente,p_vit_rapide)*60/15,0)*15</f>
        <v>345</v>
      </c>
      <c r="Y772" s="14" t="n">
        <f aca="false">MAX(IF(INDEX(10_Lieux!$B:$B,U772)&lt;&gt;"Ville",INDEX(10_Lieux!$I:$I,U772),0),IF(INDEX(10_Lieux!$B:$B,V772)&lt;&gt;"Ville",INDEX(10_Lieux!$I:$I,V772),0))</f>
        <v>250</v>
      </c>
      <c r="Z772" s="14" t="str">
        <f aca="false">A772&amp;"|"&amp;B772</f>
        <v>Annecy Mont-Blanc|Paris</v>
      </c>
      <c r="AA772" s="14" t="str">
        <f aca="false">IF(I772&lt;p_local,"Local",IF(I772&lt;p_vv_min,"Courte distance",IF(I772&lt;p_tres_long,"Longue distance","Très longue distance")))</f>
        <v>Longue distance</v>
      </c>
    </row>
    <row r="773" customFormat="false" ht="15" hidden="false" customHeight="true" outlineLevel="0" collapsed="false">
      <c r="A773" s="1" t="s">
        <v>122</v>
      </c>
      <c r="B773" s="1" t="s">
        <v>923</v>
      </c>
      <c r="C773" s="1" t="s">
        <v>35</v>
      </c>
      <c r="D773" s="1" t="s">
        <v>653</v>
      </c>
      <c r="E773" s="1" t="s">
        <v>925</v>
      </c>
      <c r="F773" s="14" t="s">
        <v>40</v>
      </c>
      <c r="G773" s="14" t="str">
        <f aca="false">IF(I773&lt;p_local,"Local → page infra",IF(H773&gt;=p_ph1,"Phase 1",IF(H773&gt;=p_ph2,"Phase 2","Phase 3")))</f>
        <v>Phase 3</v>
      </c>
      <c r="H773" s="14" t="n">
        <f aca="false">IF(I773&lt;p_local,0,IF(C773="Aéroport → Aéroport",p_pts_plein,IF(Y773&gt;0,IF(I773&lt;=Y773,p_pts_plein,IF(I773&lt;=p_mult2*Y773,p_pts_moyen,p_pts_r3)),IF(I773&gt;=p_vv_min,p_pts_plein,IF(I773&gt;=p_vv_moy,p_pts_moyen,p_pts_court))))+IF(INDEX(10_Lieux!$D:$D,U773)=1,p_prio1,p_prio2)+IF(INDEX(10_Lieux!$D:$D,V773)=1,p_prio1,p_prio2)+IF(K773="Oui",p_tf,0)+p_hub*((INDEX(10_Lieux!$H:$H,U773)="Hub")+(INDEX(10_Lieux!$H:$H,V773)="Hub"))+IF(OR(INDEX(10_Lieux!$H:$H,U773)="Premium",INDEX(10_Lieux!$H:$H,V773)="Premium"),p_prem,0))</f>
        <v>40</v>
      </c>
      <c r="I773" s="14" t="n">
        <f aca="false">ROUND(W773*p_facteur,0)</f>
        <v>538</v>
      </c>
      <c r="J773" s="14" t="str">
        <f aca="false">IF(X773&lt;60,X773&amp;" min",INT(X773/60)&amp;" h"&amp;IF(MOD(X773,60)=0,""," "&amp;TEXT(MOD(X773,60),"00")))</f>
        <v>5 h 45</v>
      </c>
      <c r="K773" s="14" t="str">
        <f aca="false">IF(S773&lt;&gt;T773,"Oui","Non")</f>
        <v>Non</v>
      </c>
      <c r="L773" s="14" t="str">
        <f aca="false">IF(AND(INDEX(10_Lieux!$B:$B,U773)="Ville",INDEX(10_Lieux!$B:$B,V773)="Ville"),"/chauffeur-prive/"&amp;INDEX(10_Lieux!$E:$E,U773)&amp;"-"&amp;INDEX(10_Lieux!$E:$E,V773)&amp;"/","/chauffeur-prive/"&amp;INDEX(10_Lieux!$E:$E,U773)&amp;"/"&amp;INDEX(10_Lieux!$E:$E,V773)&amp;"/")</f>
        <v>/chauffeur-prive/paris/aeroport-annecy-mont-blanc/</v>
      </c>
      <c r="M773" s="14" t="str">
        <f aca="false">IFERROR(INDEX($L:$L,MATCH(B773&amp;"|"&amp;A773,$Z:$Z,0)),"—")</f>
        <v>/chauffeur-prive/aeroport-annecy-mont-blanc/paris/</v>
      </c>
      <c r="N773" s="14" t="str">
        <f aca="false">IF(LEN("Chauffeur privé "&amp;INDEX(10_Lieux!$J:$J,U773)&amp;" → "&amp;INDEX(10_Lieux!$J:$J,V773)&amp;" | 24h/24")&gt;60,"Chauffeur privé "&amp;INDEX(10_Lieux!$J:$J,U773)&amp;" → "&amp;INDEX(10_Lieux!$J:$J,V773),"Chauffeur privé "&amp;INDEX(10_Lieux!$J:$J,U773)&amp;" → "&amp;INDEX(10_Lieux!$J:$J,V773)&amp;" | 24h/24")</f>
        <v>Chauffeur privé Paris → Aéroport Annecy-Mont-Blanc | 24h/24</v>
      </c>
      <c r="O773" s="14" t="n">
        <f aca="false">LEN(N773)</f>
        <v>59</v>
      </c>
      <c r="P773" s="14" t="str">
        <f aca="false">"Chauffeur privé "&amp;INDEX(10_Lieux!$K:$K,U773)&amp;" vers "&amp;INDEX(10_Lieux!$L:$L,V773)</f>
        <v>Chauffeur privé de Paris vers l'aéroport Annecy-Mont-Blanc</v>
      </c>
      <c r="Q773" s="14" t="str">
        <f aca="false">"Chauffeur privé "&amp;INDEX(10_Lieux!$K:$K,U773)&amp;" vers "&amp;INDEX(10_Lieux!$L:$L,V773)&amp;" : env. "&amp;I773&amp;" km, "&amp;J773&amp;" de route. Devis personnalisé, standard 24h/24 et 7j/7."</f>
        <v>Chauffeur privé de Paris vers l'aéroport Annecy-Mont-Blanc : env. 538 km, 5 h 45 de route. Devis personnalisé, standard 24h/24 et 7j/7.</v>
      </c>
      <c r="R773" s="14" t="n">
        <f aca="false">LEN(Q773)</f>
        <v>135</v>
      </c>
      <c r="S773" s="14" t="str">
        <f aca="false">INDEX(10_Lieux!$C:$C,U773)</f>
        <v>France</v>
      </c>
      <c r="T773" s="14" t="str">
        <f aca="false">INDEX(10_Lieux!$C:$C,V773)</f>
        <v>France</v>
      </c>
      <c r="U773" s="14" t="n">
        <f aca="false">MATCH(A773,10_Lieux!$A:$A,0)</f>
        <v>2</v>
      </c>
      <c r="V773" s="14" t="n">
        <f aca="false">MATCH(B773,10_Lieux!$A:$A,0)</f>
        <v>139</v>
      </c>
      <c r="W773" s="14" t="n">
        <f aca="false">ROUND(6371*2*ASIN(SQRT(SIN(RADIANS(INDEX(10_Lieux!$F:$F,V773)-INDEX(10_Lieux!$F:$F,U773))/2)^2+COS(RADIANS(INDEX(10_Lieux!$F:$F,U773)))*COS(RADIANS(INDEX(10_Lieux!$F:$F,V773)))*SIN(RADIANS(INDEX(10_Lieux!$G:$G,V773)-INDEX(10_Lieux!$G:$G,U773))/2)^2)),1)</f>
        <v>430.7</v>
      </c>
      <c r="X773" s="14" t="n">
        <f aca="false">ROUND(I773/IF(I773&lt;p_seuil_vitesse,p_vit_lente,p_vit_rapide)*60/15,0)*15</f>
        <v>345</v>
      </c>
      <c r="Y773" s="14" t="n">
        <f aca="false">MAX(IF(INDEX(10_Lieux!$B:$B,U773)&lt;&gt;"Ville",INDEX(10_Lieux!$I:$I,U773),0),IF(INDEX(10_Lieux!$B:$B,V773)&lt;&gt;"Ville",INDEX(10_Lieux!$I:$I,V773),0))</f>
        <v>250</v>
      </c>
      <c r="Z773" s="14" t="str">
        <f aca="false">A773&amp;"|"&amp;B773</f>
        <v>Paris|Annecy Mont-Blanc</v>
      </c>
      <c r="AA773" s="14" t="str">
        <f aca="false">IF(I773&lt;p_local,"Local",IF(I773&lt;p_vv_min,"Courte distance",IF(I773&lt;p_tres_long,"Longue distance","Très longue distance")))</f>
        <v>Longue distance</v>
      </c>
    </row>
    <row r="774" customFormat="false" ht="15" hidden="false" customHeight="true" outlineLevel="0" collapsed="false">
      <c r="A774" s="1" t="s">
        <v>923</v>
      </c>
      <c r="B774" s="1" t="s">
        <v>123</v>
      </c>
      <c r="C774" s="1" t="s">
        <v>34</v>
      </c>
      <c r="D774" s="1" t="s">
        <v>653</v>
      </c>
      <c r="E774" s="1" t="s">
        <v>926</v>
      </c>
      <c r="F774" s="14" t="s">
        <v>40</v>
      </c>
      <c r="G774" s="14" t="str">
        <f aca="false">IF(I774&lt;p_local,"Local → page infra",IF(H774&gt;=p_ph1,"Phase 1",IF(H774&gt;=p_ph2,"Phase 2","Phase 3")))</f>
        <v>Phase 2</v>
      </c>
      <c r="H774" s="14" t="n">
        <f aca="false">IF(I774&lt;p_local,0,IF(C774="Aéroport → Aéroport",p_pts_plein,IF(Y774&gt;0,IF(I774&lt;=Y774,p_pts_plein,IF(I774&lt;=p_mult2*Y774,p_pts_moyen,p_pts_r3)),IF(I774&gt;=p_vv_min,p_pts_plein,IF(I774&gt;=p_vv_moy,p_pts_moyen,p_pts_court))))+IF(INDEX(10_Lieux!$D:$D,U774)=1,p_prio1,p_prio2)+IF(INDEX(10_Lieux!$D:$D,V774)=1,p_prio1,p_prio2)+IF(K774="Oui",p_tf,0)+p_hub*((INDEX(10_Lieux!$H:$H,U774)="Hub")+(INDEX(10_Lieux!$H:$H,V774)="Hub"))+IF(OR(INDEX(10_Lieux!$H:$H,U774)="Premium",INDEX(10_Lieux!$H:$H,V774)="Premium"),p_prem,0))</f>
        <v>70</v>
      </c>
      <c r="I774" s="14" t="n">
        <f aca="false">ROUND(W774*p_facteur,0)</f>
        <v>124</v>
      </c>
      <c r="J774" s="14" t="str">
        <f aca="false">IF(X774&lt;60,X774&amp;" min",INT(X774/60)&amp;" h"&amp;IF(MOD(X774,60)=0,""," "&amp;TEXT(MOD(X774,60),"00")))</f>
        <v>1 h 15</v>
      </c>
      <c r="K774" s="14" t="str">
        <f aca="false">IF(S774&lt;&gt;T774,"Oui","Non")</f>
        <v>Non</v>
      </c>
      <c r="L774" s="14" t="str">
        <f aca="false">IF(AND(INDEX(10_Lieux!$B:$B,U774)="Ville",INDEX(10_Lieux!$B:$B,V774)="Ville"),"/chauffeur-prive/"&amp;INDEX(10_Lieux!$E:$E,U774)&amp;"-"&amp;INDEX(10_Lieux!$E:$E,V774)&amp;"/","/chauffeur-prive/"&amp;INDEX(10_Lieux!$E:$E,U774)&amp;"/"&amp;INDEX(10_Lieux!$E:$E,V774)&amp;"/")</f>
        <v>/chauffeur-prive/aeroport-annecy-mont-blanc/lyon/</v>
      </c>
      <c r="M774" s="14" t="str">
        <f aca="false">IFERROR(INDEX($L:$L,MATCH(B774&amp;"|"&amp;A774,$Z:$Z,0)),"—")</f>
        <v>/chauffeur-prive/lyon/aeroport-annecy-mont-blanc/</v>
      </c>
      <c r="N774" s="14" t="str">
        <f aca="false">IF(LEN("Chauffeur privé "&amp;INDEX(10_Lieux!$J:$J,U774)&amp;" → "&amp;INDEX(10_Lieux!$J:$J,V774)&amp;" | 24h/24")&gt;60,"Chauffeur privé "&amp;INDEX(10_Lieux!$J:$J,U774)&amp;" → "&amp;INDEX(10_Lieux!$J:$J,V774),"Chauffeur privé "&amp;INDEX(10_Lieux!$J:$J,U774)&amp;" → "&amp;INDEX(10_Lieux!$J:$J,V774)&amp;" | 24h/24")</f>
        <v>Chauffeur privé Aéroport Annecy-Mont-Blanc → Lyon | 24h/24</v>
      </c>
      <c r="O774" s="14" t="n">
        <f aca="false">LEN(N774)</f>
        <v>58</v>
      </c>
      <c r="P774" s="14" t="str">
        <f aca="false">"Chauffeur privé "&amp;INDEX(10_Lieux!$K:$K,U774)&amp;" vers "&amp;INDEX(10_Lieux!$L:$L,V774)</f>
        <v>Chauffeur privé de l'aéroport Annecy-Mont-Blanc vers Lyon</v>
      </c>
      <c r="Q774" s="14" t="str">
        <f aca="false">"Chauffeur privé "&amp;INDEX(10_Lieux!$K:$K,U774)&amp;" vers "&amp;INDEX(10_Lieux!$L:$L,V774)&amp;" : env. "&amp;I774&amp;" km, "&amp;J774&amp;" de route. Devis personnalisé, standard 24h/24 et 7j/7."</f>
        <v>Chauffeur privé de l'aéroport Annecy-Mont-Blanc vers Lyon : env. 124 km, 1 h 15 de route. Devis personnalisé, standard 24h/24 et 7j/7.</v>
      </c>
      <c r="R774" s="14" t="n">
        <f aca="false">LEN(Q774)</f>
        <v>134</v>
      </c>
      <c r="S774" s="14" t="str">
        <f aca="false">INDEX(10_Lieux!$C:$C,U774)</f>
        <v>France</v>
      </c>
      <c r="T774" s="14" t="str">
        <f aca="false">INDEX(10_Lieux!$C:$C,V774)</f>
        <v>France</v>
      </c>
      <c r="U774" s="14" t="n">
        <f aca="false">MATCH(A774,10_Lieux!$A:$A,0)</f>
        <v>139</v>
      </c>
      <c r="V774" s="14" t="n">
        <f aca="false">MATCH(B774,10_Lieux!$A:$A,0)</f>
        <v>8</v>
      </c>
      <c r="W774" s="14" t="n">
        <f aca="false">ROUND(6371*2*ASIN(SQRT(SIN(RADIANS(INDEX(10_Lieux!$F:$F,V774)-INDEX(10_Lieux!$F:$F,U774))/2)^2+COS(RADIANS(INDEX(10_Lieux!$F:$F,U774)))*COS(RADIANS(INDEX(10_Lieux!$F:$F,V774)))*SIN(RADIANS(INDEX(10_Lieux!$G:$G,V774)-INDEX(10_Lieux!$G:$G,U774))/2)^2)),1)</f>
        <v>99.5</v>
      </c>
      <c r="X774" s="14" t="n">
        <f aca="false">ROUND(I774/IF(I774&lt;p_seuil_vitesse,p_vit_lente,p_vit_rapide)*60/15,0)*15</f>
        <v>75</v>
      </c>
      <c r="Y774" s="14" t="n">
        <f aca="false">MAX(IF(INDEX(10_Lieux!$B:$B,U774)&lt;&gt;"Ville",INDEX(10_Lieux!$I:$I,U774),0),IF(INDEX(10_Lieux!$B:$B,V774)&lt;&gt;"Ville",INDEX(10_Lieux!$I:$I,V774),0))</f>
        <v>250</v>
      </c>
      <c r="Z774" s="14" t="str">
        <f aca="false">A774&amp;"|"&amp;B774</f>
        <v>Annecy Mont-Blanc|Lyon</v>
      </c>
      <c r="AA774" s="14" t="str">
        <f aca="false">IF(I774&lt;p_local,"Local",IF(I774&lt;p_vv_min,"Courte distance",IF(I774&lt;p_tres_long,"Longue distance","Très longue distance")))</f>
        <v>Longue distance</v>
      </c>
    </row>
    <row r="775" customFormat="false" ht="15" hidden="false" customHeight="true" outlineLevel="0" collapsed="false">
      <c r="A775" s="1" t="s">
        <v>123</v>
      </c>
      <c r="B775" s="1" t="s">
        <v>923</v>
      </c>
      <c r="C775" s="1" t="s">
        <v>35</v>
      </c>
      <c r="D775" s="1" t="s">
        <v>653</v>
      </c>
      <c r="E775" s="1" t="s">
        <v>927</v>
      </c>
      <c r="F775" s="14" t="s">
        <v>40</v>
      </c>
      <c r="G775" s="14" t="str">
        <f aca="false">IF(I775&lt;p_local,"Local → page infra",IF(H775&gt;=p_ph1,"Phase 1",IF(H775&gt;=p_ph2,"Phase 2","Phase 3")))</f>
        <v>Phase 2</v>
      </c>
      <c r="H775" s="14" t="n">
        <f aca="false">IF(I775&lt;p_local,0,IF(C775="Aéroport → Aéroport",p_pts_plein,IF(Y775&gt;0,IF(I775&lt;=Y775,p_pts_plein,IF(I775&lt;=p_mult2*Y775,p_pts_moyen,p_pts_r3)),IF(I775&gt;=p_vv_min,p_pts_plein,IF(I775&gt;=p_vv_moy,p_pts_moyen,p_pts_court))))+IF(INDEX(10_Lieux!$D:$D,U775)=1,p_prio1,p_prio2)+IF(INDEX(10_Lieux!$D:$D,V775)=1,p_prio1,p_prio2)+IF(K775="Oui",p_tf,0)+p_hub*((INDEX(10_Lieux!$H:$H,U775)="Hub")+(INDEX(10_Lieux!$H:$H,V775)="Hub"))+IF(OR(INDEX(10_Lieux!$H:$H,U775)="Premium",INDEX(10_Lieux!$H:$H,V775)="Premium"),p_prem,0))</f>
        <v>70</v>
      </c>
      <c r="I775" s="14" t="n">
        <f aca="false">ROUND(W775*p_facteur,0)</f>
        <v>124</v>
      </c>
      <c r="J775" s="14" t="str">
        <f aca="false">IF(X775&lt;60,X775&amp;" min",INT(X775/60)&amp;" h"&amp;IF(MOD(X775,60)=0,""," "&amp;TEXT(MOD(X775,60),"00")))</f>
        <v>1 h 15</v>
      </c>
      <c r="K775" s="14" t="str">
        <f aca="false">IF(S775&lt;&gt;T775,"Oui","Non")</f>
        <v>Non</v>
      </c>
      <c r="L775" s="14" t="str">
        <f aca="false">IF(AND(INDEX(10_Lieux!$B:$B,U775)="Ville",INDEX(10_Lieux!$B:$B,V775)="Ville"),"/chauffeur-prive/"&amp;INDEX(10_Lieux!$E:$E,U775)&amp;"-"&amp;INDEX(10_Lieux!$E:$E,V775)&amp;"/","/chauffeur-prive/"&amp;INDEX(10_Lieux!$E:$E,U775)&amp;"/"&amp;INDEX(10_Lieux!$E:$E,V775)&amp;"/")</f>
        <v>/chauffeur-prive/lyon/aeroport-annecy-mont-blanc/</v>
      </c>
      <c r="M775" s="14" t="str">
        <f aca="false">IFERROR(INDEX($L:$L,MATCH(B775&amp;"|"&amp;A775,$Z:$Z,0)),"—")</f>
        <v>/chauffeur-prive/aeroport-annecy-mont-blanc/lyon/</v>
      </c>
      <c r="N775" s="14" t="str">
        <f aca="false">IF(LEN("Chauffeur privé "&amp;INDEX(10_Lieux!$J:$J,U775)&amp;" → "&amp;INDEX(10_Lieux!$J:$J,V775)&amp;" | 24h/24")&gt;60,"Chauffeur privé "&amp;INDEX(10_Lieux!$J:$J,U775)&amp;" → "&amp;INDEX(10_Lieux!$J:$J,V775),"Chauffeur privé "&amp;INDEX(10_Lieux!$J:$J,U775)&amp;" → "&amp;INDEX(10_Lieux!$J:$J,V775)&amp;" | 24h/24")</f>
        <v>Chauffeur privé Lyon → Aéroport Annecy-Mont-Blanc | 24h/24</v>
      </c>
      <c r="O775" s="14" t="n">
        <f aca="false">LEN(N775)</f>
        <v>58</v>
      </c>
      <c r="P775" s="14" t="str">
        <f aca="false">"Chauffeur privé "&amp;INDEX(10_Lieux!$K:$K,U775)&amp;" vers "&amp;INDEX(10_Lieux!$L:$L,V775)</f>
        <v>Chauffeur privé de Lyon vers l'aéroport Annecy-Mont-Blanc</v>
      </c>
      <c r="Q775" s="14" t="str">
        <f aca="false">"Chauffeur privé "&amp;INDEX(10_Lieux!$K:$K,U775)&amp;" vers "&amp;INDEX(10_Lieux!$L:$L,V775)&amp;" : env. "&amp;I775&amp;" km, "&amp;J775&amp;" de route. Devis personnalisé, standard 24h/24 et 7j/7."</f>
        <v>Chauffeur privé de Lyon vers l'aéroport Annecy-Mont-Blanc : env. 124 km, 1 h 15 de route. Devis personnalisé, standard 24h/24 et 7j/7.</v>
      </c>
      <c r="R775" s="14" t="n">
        <f aca="false">LEN(Q775)</f>
        <v>134</v>
      </c>
      <c r="S775" s="14" t="str">
        <f aca="false">INDEX(10_Lieux!$C:$C,U775)</f>
        <v>France</v>
      </c>
      <c r="T775" s="14" t="str">
        <f aca="false">INDEX(10_Lieux!$C:$C,V775)</f>
        <v>France</v>
      </c>
      <c r="U775" s="14" t="n">
        <f aca="false">MATCH(A775,10_Lieux!$A:$A,0)</f>
        <v>8</v>
      </c>
      <c r="V775" s="14" t="n">
        <f aca="false">MATCH(B775,10_Lieux!$A:$A,0)</f>
        <v>139</v>
      </c>
      <c r="W775" s="14" t="n">
        <f aca="false">ROUND(6371*2*ASIN(SQRT(SIN(RADIANS(INDEX(10_Lieux!$F:$F,V775)-INDEX(10_Lieux!$F:$F,U775))/2)^2+COS(RADIANS(INDEX(10_Lieux!$F:$F,U775)))*COS(RADIANS(INDEX(10_Lieux!$F:$F,V775)))*SIN(RADIANS(INDEX(10_Lieux!$G:$G,V775)-INDEX(10_Lieux!$G:$G,U775))/2)^2)),1)</f>
        <v>99.5</v>
      </c>
      <c r="X775" s="14" t="n">
        <f aca="false">ROUND(I775/IF(I775&lt;p_seuil_vitesse,p_vit_lente,p_vit_rapide)*60/15,0)*15</f>
        <v>75</v>
      </c>
      <c r="Y775" s="14" t="n">
        <f aca="false">MAX(IF(INDEX(10_Lieux!$B:$B,U775)&lt;&gt;"Ville",INDEX(10_Lieux!$I:$I,U775),0),IF(INDEX(10_Lieux!$B:$B,V775)&lt;&gt;"Ville",INDEX(10_Lieux!$I:$I,V775),0))</f>
        <v>250</v>
      </c>
      <c r="Z775" s="14" t="str">
        <f aca="false">A775&amp;"|"&amp;B775</f>
        <v>Lyon|Annecy Mont-Blanc</v>
      </c>
      <c r="AA775" s="14" t="str">
        <f aca="false">IF(I775&lt;p_local,"Local",IF(I775&lt;p_vv_min,"Courte distance",IF(I775&lt;p_tres_long,"Longue distance","Très longue distance")))</f>
        <v>Longue distance</v>
      </c>
    </row>
    <row r="776" customFormat="false" ht="15" hidden="false" customHeight="true" outlineLevel="0" collapsed="false">
      <c r="A776" s="1" t="s">
        <v>923</v>
      </c>
      <c r="B776" s="1" t="s">
        <v>126</v>
      </c>
      <c r="C776" s="1" t="s">
        <v>34</v>
      </c>
      <c r="D776" s="1" t="s">
        <v>653</v>
      </c>
      <c r="E776" s="1" t="s">
        <v>928</v>
      </c>
      <c r="F776" s="14" t="s">
        <v>40</v>
      </c>
      <c r="G776" s="14" t="str">
        <f aca="false">IF(I776&lt;p_local,"Local → page infra",IF(H776&gt;=p_ph1,"Phase 1",IF(H776&gt;=p_ph2,"Phase 2","Phase 3")))</f>
        <v>Phase 3</v>
      </c>
      <c r="H776" s="14" t="n">
        <f aca="false">IF(I776&lt;p_local,0,IF(C776="Aéroport → Aéroport",p_pts_plein,IF(Y776&gt;0,IF(I776&lt;=Y776,p_pts_plein,IF(I776&lt;=p_mult2*Y776,p_pts_moyen,p_pts_r3)),IF(I776&gt;=p_vv_min,p_pts_plein,IF(I776&gt;=p_vv_moy,p_pts_moyen,p_pts_court))))+IF(INDEX(10_Lieux!$D:$D,U776)=1,p_prio1,p_prio2)+IF(INDEX(10_Lieux!$D:$D,V776)=1,p_prio1,p_prio2)+IF(K776="Oui",p_tf,0)+p_hub*((INDEX(10_Lieux!$H:$H,U776)="Hub")+(INDEX(10_Lieux!$H:$H,V776)="Hub"))+IF(OR(INDEX(10_Lieux!$H:$H,U776)="Premium",INDEX(10_Lieux!$H:$H,V776)="Premium"),p_prem,0))</f>
        <v>55</v>
      </c>
      <c r="I776" s="14" t="n">
        <f aca="false">ROUND(W776*p_facteur,0)</f>
        <v>329</v>
      </c>
      <c r="J776" s="14" t="str">
        <f aca="false">IF(X776&lt;60,X776&amp;" min",INT(X776/60)&amp;" h"&amp;IF(MOD(X776,60)=0,""," "&amp;TEXT(MOD(X776,60),"00")))</f>
        <v>3 h 30</v>
      </c>
      <c r="K776" s="14" t="str">
        <f aca="false">IF(S776&lt;&gt;T776,"Oui","Non")</f>
        <v>Non</v>
      </c>
      <c r="L776" s="14" t="str">
        <f aca="false">IF(AND(INDEX(10_Lieux!$B:$B,U776)="Ville",INDEX(10_Lieux!$B:$B,V776)="Ville"),"/chauffeur-prive/"&amp;INDEX(10_Lieux!$E:$E,U776)&amp;"-"&amp;INDEX(10_Lieux!$E:$E,V776)&amp;"/","/chauffeur-prive/"&amp;INDEX(10_Lieux!$E:$E,U776)&amp;"/"&amp;INDEX(10_Lieux!$E:$E,V776)&amp;"/")</f>
        <v>/chauffeur-prive/aeroport-annecy-mont-blanc/nice/</v>
      </c>
      <c r="M776" s="14" t="str">
        <f aca="false">IFERROR(INDEX($L:$L,MATCH(B776&amp;"|"&amp;A776,$Z:$Z,0)),"—")</f>
        <v>/chauffeur-prive/nice/aeroport-annecy-mont-blanc/</v>
      </c>
      <c r="N776" s="14" t="str">
        <f aca="false">IF(LEN("Chauffeur privé "&amp;INDEX(10_Lieux!$J:$J,U776)&amp;" → "&amp;INDEX(10_Lieux!$J:$J,V776)&amp;" | 24h/24")&gt;60,"Chauffeur privé "&amp;INDEX(10_Lieux!$J:$J,U776)&amp;" → "&amp;INDEX(10_Lieux!$J:$J,V776),"Chauffeur privé "&amp;INDEX(10_Lieux!$J:$J,U776)&amp;" → "&amp;INDEX(10_Lieux!$J:$J,V776)&amp;" | 24h/24")</f>
        <v>Chauffeur privé Aéroport Annecy-Mont-Blanc → Nice | 24h/24</v>
      </c>
      <c r="O776" s="14" t="n">
        <f aca="false">LEN(N776)</f>
        <v>58</v>
      </c>
      <c r="P776" s="14" t="str">
        <f aca="false">"Chauffeur privé "&amp;INDEX(10_Lieux!$K:$K,U776)&amp;" vers "&amp;INDEX(10_Lieux!$L:$L,V776)</f>
        <v>Chauffeur privé de l'aéroport Annecy-Mont-Blanc vers Nice</v>
      </c>
      <c r="Q776" s="14" t="str">
        <f aca="false">"Chauffeur privé "&amp;INDEX(10_Lieux!$K:$K,U776)&amp;" vers "&amp;INDEX(10_Lieux!$L:$L,V776)&amp;" : env. "&amp;I776&amp;" km, "&amp;J776&amp;" de route. Devis personnalisé, standard 24h/24 et 7j/7."</f>
        <v>Chauffeur privé de l'aéroport Annecy-Mont-Blanc vers Nice : env. 329 km, 3 h 30 de route. Devis personnalisé, standard 24h/24 et 7j/7.</v>
      </c>
      <c r="R776" s="14" t="n">
        <f aca="false">LEN(Q776)</f>
        <v>134</v>
      </c>
      <c r="S776" s="14" t="str">
        <f aca="false">INDEX(10_Lieux!$C:$C,U776)</f>
        <v>France</v>
      </c>
      <c r="T776" s="14" t="str">
        <f aca="false">INDEX(10_Lieux!$C:$C,V776)</f>
        <v>France</v>
      </c>
      <c r="U776" s="14" t="n">
        <f aca="false">MATCH(A776,10_Lieux!$A:$A,0)</f>
        <v>139</v>
      </c>
      <c r="V776" s="14" t="n">
        <f aca="false">MATCH(B776,10_Lieux!$A:$A,0)</f>
        <v>80</v>
      </c>
      <c r="W776" s="14" t="n">
        <f aca="false">ROUND(6371*2*ASIN(SQRT(SIN(RADIANS(INDEX(10_Lieux!$F:$F,V776)-INDEX(10_Lieux!$F:$F,U776))/2)^2+COS(RADIANS(INDEX(10_Lieux!$F:$F,U776)))*COS(RADIANS(INDEX(10_Lieux!$F:$F,V776)))*SIN(RADIANS(INDEX(10_Lieux!$G:$G,V776)-INDEX(10_Lieux!$G:$G,U776))/2)^2)),1)</f>
        <v>263.2</v>
      </c>
      <c r="X776" s="14" t="n">
        <f aca="false">ROUND(I776/IF(I776&lt;p_seuil_vitesse,p_vit_lente,p_vit_rapide)*60/15,0)*15</f>
        <v>210</v>
      </c>
      <c r="Y776" s="14" t="n">
        <f aca="false">MAX(IF(INDEX(10_Lieux!$B:$B,U776)&lt;&gt;"Ville",INDEX(10_Lieux!$I:$I,U776),0),IF(INDEX(10_Lieux!$B:$B,V776)&lt;&gt;"Ville",INDEX(10_Lieux!$I:$I,V776),0))</f>
        <v>250</v>
      </c>
      <c r="Z776" s="14" t="str">
        <f aca="false">A776&amp;"|"&amp;B776</f>
        <v>Annecy Mont-Blanc|Nice</v>
      </c>
      <c r="AA776" s="14" t="str">
        <f aca="false">IF(I776&lt;p_local,"Local",IF(I776&lt;p_vv_min,"Courte distance",IF(I776&lt;p_tres_long,"Longue distance","Très longue distance")))</f>
        <v>Longue distance</v>
      </c>
    </row>
    <row r="777" customFormat="false" ht="15" hidden="false" customHeight="true" outlineLevel="0" collapsed="false">
      <c r="A777" s="1" t="s">
        <v>126</v>
      </c>
      <c r="B777" s="1" t="s">
        <v>923</v>
      </c>
      <c r="C777" s="1" t="s">
        <v>35</v>
      </c>
      <c r="D777" s="1" t="s">
        <v>653</v>
      </c>
      <c r="E777" s="1" t="s">
        <v>929</v>
      </c>
      <c r="F777" s="14" t="s">
        <v>40</v>
      </c>
      <c r="G777" s="14" t="str">
        <f aca="false">IF(I777&lt;p_local,"Local → page infra",IF(H777&gt;=p_ph1,"Phase 1",IF(H777&gt;=p_ph2,"Phase 2","Phase 3")))</f>
        <v>Phase 3</v>
      </c>
      <c r="H777" s="14" t="n">
        <f aca="false">IF(I777&lt;p_local,0,IF(C777="Aéroport → Aéroport",p_pts_plein,IF(Y777&gt;0,IF(I777&lt;=Y777,p_pts_plein,IF(I777&lt;=p_mult2*Y777,p_pts_moyen,p_pts_r3)),IF(I777&gt;=p_vv_min,p_pts_plein,IF(I777&gt;=p_vv_moy,p_pts_moyen,p_pts_court))))+IF(INDEX(10_Lieux!$D:$D,U777)=1,p_prio1,p_prio2)+IF(INDEX(10_Lieux!$D:$D,V777)=1,p_prio1,p_prio2)+IF(K777="Oui",p_tf,0)+p_hub*((INDEX(10_Lieux!$H:$H,U777)="Hub")+(INDEX(10_Lieux!$H:$H,V777)="Hub"))+IF(OR(INDEX(10_Lieux!$H:$H,U777)="Premium",INDEX(10_Lieux!$H:$H,V777)="Premium"),p_prem,0))</f>
        <v>55</v>
      </c>
      <c r="I777" s="14" t="n">
        <f aca="false">ROUND(W777*p_facteur,0)</f>
        <v>329</v>
      </c>
      <c r="J777" s="14" t="str">
        <f aca="false">IF(X777&lt;60,X777&amp;" min",INT(X777/60)&amp;" h"&amp;IF(MOD(X777,60)=0,""," "&amp;TEXT(MOD(X777,60),"00")))</f>
        <v>3 h 30</v>
      </c>
      <c r="K777" s="14" t="str">
        <f aca="false">IF(S777&lt;&gt;T777,"Oui","Non")</f>
        <v>Non</v>
      </c>
      <c r="L777" s="14" t="str">
        <f aca="false">IF(AND(INDEX(10_Lieux!$B:$B,U777)="Ville",INDEX(10_Lieux!$B:$B,V777)="Ville"),"/chauffeur-prive/"&amp;INDEX(10_Lieux!$E:$E,U777)&amp;"-"&amp;INDEX(10_Lieux!$E:$E,V777)&amp;"/","/chauffeur-prive/"&amp;INDEX(10_Lieux!$E:$E,U777)&amp;"/"&amp;INDEX(10_Lieux!$E:$E,V777)&amp;"/")</f>
        <v>/chauffeur-prive/nice/aeroport-annecy-mont-blanc/</v>
      </c>
      <c r="M777" s="14" t="str">
        <f aca="false">IFERROR(INDEX($L:$L,MATCH(B777&amp;"|"&amp;A777,$Z:$Z,0)),"—")</f>
        <v>/chauffeur-prive/aeroport-annecy-mont-blanc/nice/</v>
      </c>
      <c r="N777" s="14" t="str">
        <f aca="false">IF(LEN("Chauffeur privé "&amp;INDEX(10_Lieux!$J:$J,U777)&amp;" → "&amp;INDEX(10_Lieux!$J:$J,V777)&amp;" | 24h/24")&gt;60,"Chauffeur privé "&amp;INDEX(10_Lieux!$J:$J,U777)&amp;" → "&amp;INDEX(10_Lieux!$J:$J,V777),"Chauffeur privé "&amp;INDEX(10_Lieux!$J:$J,U777)&amp;" → "&amp;INDEX(10_Lieux!$J:$J,V777)&amp;" | 24h/24")</f>
        <v>Chauffeur privé Nice → Aéroport Annecy-Mont-Blanc | 24h/24</v>
      </c>
      <c r="O777" s="14" t="n">
        <f aca="false">LEN(N777)</f>
        <v>58</v>
      </c>
      <c r="P777" s="14" t="str">
        <f aca="false">"Chauffeur privé "&amp;INDEX(10_Lieux!$K:$K,U777)&amp;" vers "&amp;INDEX(10_Lieux!$L:$L,V777)</f>
        <v>Chauffeur privé de Nice vers l'aéroport Annecy-Mont-Blanc</v>
      </c>
      <c r="Q777" s="14" t="str">
        <f aca="false">"Chauffeur privé "&amp;INDEX(10_Lieux!$K:$K,U777)&amp;" vers "&amp;INDEX(10_Lieux!$L:$L,V777)&amp;" : env. "&amp;I777&amp;" km, "&amp;J777&amp;" de route. Devis personnalisé, standard 24h/24 et 7j/7."</f>
        <v>Chauffeur privé de Nice vers l'aéroport Annecy-Mont-Blanc : env. 329 km, 3 h 30 de route. Devis personnalisé, standard 24h/24 et 7j/7.</v>
      </c>
      <c r="R777" s="14" t="n">
        <f aca="false">LEN(Q777)</f>
        <v>134</v>
      </c>
      <c r="S777" s="14" t="str">
        <f aca="false">INDEX(10_Lieux!$C:$C,U777)</f>
        <v>France</v>
      </c>
      <c r="T777" s="14" t="str">
        <f aca="false">INDEX(10_Lieux!$C:$C,V777)</f>
        <v>France</v>
      </c>
      <c r="U777" s="14" t="n">
        <f aca="false">MATCH(A777,10_Lieux!$A:$A,0)</f>
        <v>80</v>
      </c>
      <c r="V777" s="14" t="n">
        <f aca="false">MATCH(B777,10_Lieux!$A:$A,0)</f>
        <v>139</v>
      </c>
      <c r="W777" s="14" t="n">
        <f aca="false">ROUND(6371*2*ASIN(SQRT(SIN(RADIANS(INDEX(10_Lieux!$F:$F,V777)-INDEX(10_Lieux!$F:$F,U777))/2)^2+COS(RADIANS(INDEX(10_Lieux!$F:$F,U777)))*COS(RADIANS(INDEX(10_Lieux!$F:$F,V777)))*SIN(RADIANS(INDEX(10_Lieux!$G:$G,V777)-INDEX(10_Lieux!$G:$G,U777))/2)^2)),1)</f>
        <v>263.2</v>
      </c>
      <c r="X777" s="14" t="n">
        <f aca="false">ROUND(I777/IF(I777&lt;p_seuil_vitesse,p_vit_lente,p_vit_rapide)*60/15,0)*15</f>
        <v>210</v>
      </c>
      <c r="Y777" s="14" t="n">
        <f aca="false">MAX(IF(INDEX(10_Lieux!$B:$B,U777)&lt;&gt;"Ville",INDEX(10_Lieux!$I:$I,U777),0),IF(INDEX(10_Lieux!$B:$B,V777)&lt;&gt;"Ville",INDEX(10_Lieux!$I:$I,V777),0))</f>
        <v>250</v>
      </c>
      <c r="Z777" s="14" t="str">
        <f aca="false">A777&amp;"|"&amp;B777</f>
        <v>Nice|Annecy Mont-Blanc</v>
      </c>
      <c r="AA777" s="14" t="str">
        <f aca="false">IF(I777&lt;p_local,"Local",IF(I777&lt;p_vv_min,"Courte distance",IF(I777&lt;p_tres_long,"Longue distance","Très longue distance")))</f>
        <v>Longue distance</v>
      </c>
    </row>
    <row r="778" customFormat="false" ht="15" hidden="false" customHeight="true" outlineLevel="0" collapsed="false">
      <c r="A778" s="1" t="s">
        <v>923</v>
      </c>
      <c r="B778" s="1" t="s">
        <v>128</v>
      </c>
      <c r="C778" s="1" t="s">
        <v>34</v>
      </c>
      <c r="D778" s="1" t="s">
        <v>653</v>
      </c>
      <c r="E778" s="1" t="s">
        <v>930</v>
      </c>
      <c r="F778" s="14" t="s">
        <v>40</v>
      </c>
      <c r="G778" s="14" t="str">
        <f aca="false">IF(I778&lt;p_local,"Local → page infra",IF(H778&gt;=p_ph1,"Phase 1",IF(H778&gt;=p_ph2,"Phase 2","Phase 3")))</f>
        <v>Phase 3</v>
      </c>
      <c r="H778" s="14" t="n">
        <f aca="false">IF(I778&lt;p_local,0,IF(C778="Aéroport → Aéroport",p_pts_plein,IF(Y778&gt;0,IF(I778&lt;=Y778,p_pts_plein,IF(I778&lt;=p_mult2*Y778,p_pts_moyen,p_pts_r3)),IF(I778&gt;=p_vv_min,p_pts_plein,IF(I778&gt;=p_vv_moy,p_pts_moyen,p_pts_court))))+IF(INDEX(10_Lieux!$D:$D,U778)=1,p_prio1,p_prio2)+IF(INDEX(10_Lieux!$D:$D,V778)=1,p_prio1,p_prio2)+IF(K778="Oui",p_tf,0)+p_hub*((INDEX(10_Lieux!$H:$H,U778)="Hub")+(INDEX(10_Lieux!$H:$H,V778)="Hub"))+IF(OR(INDEX(10_Lieux!$H:$H,U778)="Premium",INDEX(10_Lieux!$H:$H,V778)="Premium"),p_prem,0))</f>
        <v>55</v>
      </c>
      <c r="I778" s="14" t="n">
        <f aca="false">ROUND(W778*p_facteur,0)</f>
        <v>373</v>
      </c>
      <c r="J778" s="14" t="str">
        <f aca="false">IF(X778&lt;60,X778&amp;" min",INT(X778/60)&amp;" h"&amp;IF(MOD(X778,60)=0,""," "&amp;TEXT(MOD(X778,60),"00")))</f>
        <v>4 h</v>
      </c>
      <c r="K778" s="14" t="str">
        <f aca="false">IF(S778&lt;&gt;T778,"Oui","Non")</f>
        <v>Non</v>
      </c>
      <c r="L778" s="14" t="str">
        <f aca="false">IF(AND(INDEX(10_Lieux!$B:$B,U778)="Ville",INDEX(10_Lieux!$B:$B,V778)="Ville"),"/chauffeur-prive/"&amp;INDEX(10_Lieux!$E:$E,U778)&amp;"-"&amp;INDEX(10_Lieux!$E:$E,V778)&amp;"/","/chauffeur-prive/"&amp;INDEX(10_Lieux!$E:$E,U778)&amp;"/"&amp;INDEX(10_Lieux!$E:$E,V778)&amp;"/")</f>
        <v>/chauffeur-prive/aeroport-annecy-mont-blanc/marseille/</v>
      </c>
      <c r="M778" s="14" t="str">
        <f aca="false">IFERROR(INDEX($L:$L,MATCH(B778&amp;"|"&amp;A778,$Z:$Z,0)),"—")</f>
        <v>/chauffeur-prive/marseille/aeroport-annecy-mont-blanc/</v>
      </c>
      <c r="N778" s="14" t="str">
        <f aca="false">IF(LEN("Chauffeur privé "&amp;INDEX(10_Lieux!$J:$J,U778)&amp;" → "&amp;INDEX(10_Lieux!$J:$J,V778)&amp;" | 24h/24")&gt;60,"Chauffeur privé "&amp;INDEX(10_Lieux!$J:$J,U778)&amp;" → "&amp;INDEX(10_Lieux!$J:$J,V778),"Chauffeur privé "&amp;INDEX(10_Lieux!$J:$J,U778)&amp;" → "&amp;INDEX(10_Lieux!$J:$J,V778)&amp;" | 24h/24")</f>
        <v>Chauffeur privé Aéroport Annecy-Mont-Blanc → Marseille</v>
      </c>
      <c r="O778" s="14" t="n">
        <f aca="false">LEN(N778)</f>
        <v>54</v>
      </c>
      <c r="P778" s="14" t="str">
        <f aca="false">"Chauffeur privé "&amp;INDEX(10_Lieux!$K:$K,U778)&amp;" vers "&amp;INDEX(10_Lieux!$L:$L,V778)</f>
        <v>Chauffeur privé de l'aéroport Annecy-Mont-Blanc vers Marseille</v>
      </c>
      <c r="Q778" s="14" t="str">
        <f aca="false">"Chauffeur privé "&amp;INDEX(10_Lieux!$K:$K,U778)&amp;" vers "&amp;INDEX(10_Lieux!$L:$L,V778)&amp;" : env. "&amp;I778&amp;" km, "&amp;J778&amp;" de route. Devis personnalisé, standard 24h/24 et 7j/7."</f>
        <v>Chauffeur privé de l'aéroport Annecy-Mont-Blanc vers Marseille : env. 373 km, 4 h de route. Devis personnalisé, standard 24h/24 et 7j/7.</v>
      </c>
      <c r="R778" s="14" t="n">
        <f aca="false">LEN(Q778)</f>
        <v>136</v>
      </c>
      <c r="S778" s="14" t="str">
        <f aca="false">INDEX(10_Lieux!$C:$C,U778)</f>
        <v>France</v>
      </c>
      <c r="T778" s="14" t="str">
        <f aca="false">INDEX(10_Lieux!$C:$C,V778)</f>
        <v>France</v>
      </c>
      <c r="U778" s="14" t="n">
        <f aca="false">MATCH(A778,10_Lieux!$A:$A,0)</f>
        <v>139</v>
      </c>
      <c r="V778" s="14" t="n">
        <f aca="false">MATCH(B778,10_Lieux!$A:$A,0)</f>
        <v>79</v>
      </c>
      <c r="W778" s="14" t="n">
        <f aca="false">ROUND(6371*2*ASIN(SQRT(SIN(RADIANS(INDEX(10_Lieux!$F:$F,V778)-INDEX(10_Lieux!$F:$F,U778))/2)^2+COS(RADIANS(INDEX(10_Lieux!$F:$F,U778)))*COS(RADIANS(INDEX(10_Lieux!$F:$F,V778)))*SIN(RADIANS(INDEX(10_Lieux!$G:$G,V778)-INDEX(10_Lieux!$G:$G,U778))/2)^2)),1)</f>
        <v>298.3</v>
      </c>
      <c r="X778" s="14" t="n">
        <f aca="false">ROUND(I778/IF(I778&lt;p_seuil_vitesse,p_vit_lente,p_vit_rapide)*60/15,0)*15</f>
        <v>240</v>
      </c>
      <c r="Y778" s="14" t="n">
        <f aca="false">MAX(IF(INDEX(10_Lieux!$B:$B,U778)&lt;&gt;"Ville",INDEX(10_Lieux!$I:$I,U778),0),IF(INDEX(10_Lieux!$B:$B,V778)&lt;&gt;"Ville",INDEX(10_Lieux!$I:$I,V778),0))</f>
        <v>250</v>
      </c>
      <c r="Z778" s="14" t="str">
        <f aca="false">A778&amp;"|"&amp;B778</f>
        <v>Annecy Mont-Blanc|Marseille</v>
      </c>
      <c r="AA778" s="14" t="str">
        <f aca="false">IF(I778&lt;p_local,"Local",IF(I778&lt;p_vv_min,"Courte distance",IF(I778&lt;p_tres_long,"Longue distance","Très longue distance")))</f>
        <v>Longue distance</v>
      </c>
    </row>
    <row r="779" customFormat="false" ht="15" hidden="false" customHeight="true" outlineLevel="0" collapsed="false">
      <c r="A779" s="1" t="s">
        <v>128</v>
      </c>
      <c r="B779" s="1" t="s">
        <v>923</v>
      </c>
      <c r="C779" s="1" t="s">
        <v>35</v>
      </c>
      <c r="D779" s="1" t="s">
        <v>653</v>
      </c>
      <c r="E779" s="1" t="s">
        <v>931</v>
      </c>
      <c r="F779" s="14" t="s">
        <v>40</v>
      </c>
      <c r="G779" s="14" t="str">
        <f aca="false">IF(I779&lt;p_local,"Local → page infra",IF(H779&gt;=p_ph1,"Phase 1",IF(H779&gt;=p_ph2,"Phase 2","Phase 3")))</f>
        <v>Phase 3</v>
      </c>
      <c r="H779" s="14" t="n">
        <f aca="false">IF(I779&lt;p_local,0,IF(C779="Aéroport → Aéroport",p_pts_plein,IF(Y779&gt;0,IF(I779&lt;=Y779,p_pts_plein,IF(I779&lt;=p_mult2*Y779,p_pts_moyen,p_pts_r3)),IF(I779&gt;=p_vv_min,p_pts_plein,IF(I779&gt;=p_vv_moy,p_pts_moyen,p_pts_court))))+IF(INDEX(10_Lieux!$D:$D,U779)=1,p_prio1,p_prio2)+IF(INDEX(10_Lieux!$D:$D,V779)=1,p_prio1,p_prio2)+IF(K779="Oui",p_tf,0)+p_hub*((INDEX(10_Lieux!$H:$H,U779)="Hub")+(INDEX(10_Lieux!$H:$H,V779)="Hub"))+IF(OR(INDEX(10_Lieux!$H:$H,U779)="Premium",INDEX(10_Lieux!$H:$H,V779)="Premium"),p_prem,0))</f>
        <v>55</v>
      </c>
      <c r="I779" s="14" t="n">
        <f aca="false">ROUND(W779*p_facteur,0)</f>
        <v>373</v>
      </c>
      <c r="J779" s="14" t="str">
        <f aca="false">IF(X779&lt;60,X779&amp;" min",INT(X779/60)&amp;" h"&amp;IF(MOD(X779,60)=0,""," "&amp;TEXT(MOD(X779,60),"00")))</f>
        <v>4 h</v>
      </c>
      <c r="K779" s="14" t="str">
        <f aca="false">IF(S779&lt;&gt;T779,"Oui","Non")</f>
        <v>Non</v>
      </c>
      <c r="L779" s="14" t="str">
        <f aca="false">IF(AND(INDEX(10_Lieux!$B:$B,U779)="Ville",INDEX(10_Lieux!$B:$B,V779)="Ville"),"/chauffeur-prive/"&amp;INDEX(10_Lieux!$E:$E,U779)&amp;"-"&amp;INDEX(10_Lieux!$E:$E,V779)&amp;"/","/chauffeur-prive/"&amp;INDEX(10_Lieux!$E:$E,U779)&amp;"/"&amp;INDEX(10_Lieux!$E:$E,V779)&amp;"/")</f>
        <v>/chauffeur-prive/marseille/aeroport-annecy-mont-blanc/</v>
      </c>
      <c r="M779" s="14" t="str">
        <f aca="false">IFERROR(INDEX($L:$L,MATCH(B779&amp;"|"&amp;A779,$Z:$Z,0)),"—")</f>
        <v>/chauffeur-prive/aeroport-annecy-mont-blanc/marseille/</v>
      </c>
      <c r="N779" s="14" t="str">
        <f aca="false">IF(LEN("Chauffeur privé "&amp;INDEX(10_Lieux!$J:$J,U779)&amp;" → "&amp;INDEX(10_Lieux!$J:$J,V779)&amp;" | 24h/24")&gt;60,"Chauffeur privé "&amp;INDEX(10_Lieux!$J:$J,U779)&amp;" → "&amp;INDEX(10_Lieux!$J:$J,V779),"Chauffeur privé "&amp;INDEX(10_Lieux!$J:$J,U779)&amp;" → "&amp;INDEX(10_Lieux!$J:$J,V779)&amp;" | 24h/24")</f>
        <v>Chauffeur privé Marseille → Aéroport Annecy-Mont-Blanc</v>
      </c>
      <c r="O779" s="14" t="n">
        <f aca="false">LEN(N779)</f>
        <v>54</v>
      </c>
      <c r="P779" s="14" t="str">
        <f aca="false">"Chauffeur privé "&amp;INDEX(10_Lieux!$K:$K,U779)&amp;" vers "&amp;INDEX(10_Lieux!$L:$L,V779)</f>
        <v>Chauffeur privé de Marseille vers l'aéroport Annecy-Mont-Blanc</v>
      </c>
      <c r="Q779" s="14" t="str">
        <f aca="false">"Chauffeur privé "&amp;INDEX(10_Lieux!$K:$K,U779)&amp;" vers "&amp;INDEX(10_Lieux!$L:$L,V779)&amp;" : env. "&amp;I779&amp;" km, "&amp;J779&amp;" de route. Devis personnalisé, standard 24h/24 et 7j/7."</f>
        <v>Chauffeur privé de Marseille vers l'aéroport Annecy-Mont-Blanc : env. 373 km, 4 h de route. Devis personnalisé, standard 24h/24 et 7j/7.</v>
      </c>
      <c r="R779" s="14" t="n">
        <f aca="false">LEN(Q779)</f>
        <v>136</v>
      </c>
      <c r="S779" s="14" t="str">
        <f aca="false">INDEX(10_Lieux!$C:$C,U779)</f>
        <v>France</v>
      </c>
      <c r="T779" s="14" t="str">
        <f aca="false">INDEX(10_Lieux!$C:$C,V779)</f>
        <v>France</v>
      </c>
      <c r="U779" s="14" t="n">
        <f aca="false">MATCH(A779,10_Lieux!$A:$A,0)</f>
        <v>79</v>
      </c>
      <c r="V779" s="14" t="n">
        <f aca="false">MATCH(B779,10_Lieux!$A:$A,0)</f>
        <v>139</v>
      </c>
      <c r="W779" s="14" t="n">
        <f aca="false">ROUND(6371*2*ASIN(SQRT(SIN(RADIANS(INDEX(10_Lieux!$F:$F,V779)-INDEX(10_Lieux!$F:$F,U779))/2)^2+COS(RADIANS(INDEX(10_Lieux!$F:$F,U779)))*COS(RADIANS(INDEX(10_Lieux!$F:$F,V779)))*SIN(RADIANS(INDEX(10_Lieux!$G:$G,V779)-INDEX(10_Lieux!$G:$G,U779))/2)^2)),1)</f>
        <v>298.3</v>
      </c>
      <c r="X779" s="14" t="n">
        <f aca="false">ROUND(I779/IF(I779&lt;p_seuil_vitesse,p_vit_lente,p_vit_rapide)*60/15,0)*15</f>
        <v>240</v>
      </c>
      <c r="Y779" s="14" t="n">
        <f aca="false">MAX(IF(INDEX(10_Lieux!$B:$B,U779)&lt;&gt;"Ville",INDEX(10_Lieux!$I:$I,U779),0),IF(INDEX(10_Lieux!$B:$B,V779)&lt;&gt;"Ville",INDEX(10_Lieux!$I:$I,V779),0))</f>
        <v>250</v>
      </c>
      <c r="Z779" s="14" t="str">
        <f aca="false">A779&amp;"|"&amp;B779</f>
        <v>Marseille|Annecy Mont-Blanc</v>
      </c>
      <c r="AA779" s="14" t="str">
        <f aca="false">IF(I779&lt;p_local,"Local",IF(I779&lt;p_vv_min,"Courte distance",IF(I779&lt;p_tres_long,"Longue distance","Très longue distance")))</f>
        <v>Longue distance</v>
      </c>
    </row>
    <row r="780" customFormat="false" ht="15" hidden="false" customHeight="true" outlineLevel="0" collapsed="false">
      <c r="A780" s="1" t="s">
        <v>923</v>
      </c>
      <c r="B780" s="1" t="s">
        <v>130</v>
      </c>
      <c r="C780" s="1" t="s">
        <v>34</v>
      </c>
      <c r="D780" s="1" t="s">
        <v>653</v>
      </c>
      <c r="E780" s="1" t="s">
        <v>932</v>
      </c>
      <c r="F780" s="14" t="s">
        <v>40</v>
      </c>
      <c r="G780" s="14" t="str">
        <f aca="false">IF(I780&lt;p_local,"Local → page infra",IF(H780&gt;=p_ph1,"Phase 1",IF(H780&gt;=p_ph2,"Phase 2","Phase 3")))</f>
        <v>Phase 3</v>
      </c>
      <c r="H780" s="14" t="n">
        <f aca="false">IF(I780&lt;p_local,0,IF(C780="Aéroport → Aéroport",p_pts_plein,IF(Y780&gt;0,IF(I780&lt;=Y780,p_pts_plein,IF(I780&lt;=p_mult2*Y780,p_pts_moyen,p_pts_r3)),IF(I780&gt;=p_vv_min,p_pts_plein,IF(I780&gt;=p_vv_moy,p_pts_moyen,p_pts_court))))+IF(INDEX(10_Lieux!$D:$D,U780)=1,p_prio1,p_prio2)+IF(INDEX(10_Lieux!$D:$D,V780)=1,p_prio1,p_prio2)+IF(K780="Oui",p_tf,0)+p_hub*((INDEX(10_Lieux!$H:$H,U780)="Hub")+(INDEX(10_Lieux!$H:$H,V780)="Hub"))+IF(OR(INDEX(10_Lieux!$H:$H,U780)="Premium",INDEX(10_Lieux!$H:$H,V780)="Premium"),p_prem,0))</f>
        <v>30</v>
      </c>
      <c r="I780" s="14" t="n">
        <f aca="false">ROUND(W780*p_facteur,0)</f>
        <v>669</v>
      </c>
      <c r="J780" s="14" t="str">
        <f aca="false">IF(X780&lt;60,X780&amp;" min",INT(X780/60)&amp;" h"&amp;IF(MOD(X780,60)=0,""," "&amp;TEXT(MOD(X780,60),"00")))</f>
        <v>7 h</v>
      </c>
      <c r="K780" s="14" t="str">
        <f aca="false">IF(S780&lt;&gt;T780,"Oui","Non")</f>
        <v>Non</v>
      </c>
      <c r="L780" s="14" t="str">
        <f aca="false">IF(AND(INDEX(10_Lieux!$B:$B,U780)="Ville",INDEX(10_Lieux!$B:$B,V780)="Ville"),"/chauffeur-prive/"&amp;INDEX(10_Lieux!$E:$E,U780)&amp;"-"&amp;INDEX(10_Lieux!$E:$E,V780)&amp;"/","/chauffeur-prive/"&amp;INDEX(10_Lieux!$E:$E,U780)&amp;"/"&amp;INDEX(10_Lieux!$E:$E,V780)&amp;"/")</f>
        <v>/chauffeur-prive/aeroport-annecy-mont-blanc/bordeaux/</v>
      </c>
      <c r="M780" s="14" t="str">
        <f aca="false">IFERROR(INDEX($L:$L,MATCH(B780&amp;"|"&amp;A780,$Z:$Z,0)),"—")</f>
        <v>/chauffeur-prive/bordeaux/aeroport-annecy-mont-blanc/</v>
      </c>
      <c r="N780" s="14" t="str">
        <f aca="false">IF(LEN("Chauffeur privé "&amp;INDEX(10_Lieux!$J:$J,U780)&amp;" → "&amp;INDEX(10_Lieux!$J:$J,V780)&amp;" | 24h/24")&gt;60,"Chauffeur privé "&amp;INDEX(10_Lieux!$J:$J,U780)&amp;" → "&amp;INDEX(10_Lieux!$J:$J,V780),"Chauffeur privé "&amp;INDEX(10_Lieux!$J:$J,U780)&amp;" → "&amp;INDEX(10_Lieux!$J:$J,V780)&amp;" | 24h/24")</f>
        <v>Chauffeur privé Aéroport Annecy-Mont-Blanc → Bordeaux</v>
      </c>
      <c r="O780" s="14" t="n">
        <f aca="false">LEN(N780)</f>
        <v>53</v>
      </c>
      <c r="P780" s="14" t="str">
        <f aca="false">"Chauffeur privé "&amp;INDEX(10_Lieux!$K:$K,U780)&amp;" vers "&amp;INDEX(10_Lieux!$L:$L,V780)</f>
        <v>Chauffeur privé de l'aéroport Annecy-Mont-Blanc vers Bordeaux</v>
      </c>
      <c r="Q780" s="14" t="str">
        <f aca="false">"Chauffeur privé "&amp;INDEX(10_Lieux!$K:$K,U780)&amp;" vers "&amp;INDEX(10_Lieux!$L:$L,V780)&amp;" : env. "&amp;I780&amp;" km, "&amp;J780&amp;" de route. Devis personnalisé, standard 24h/24 et 7j/7."</f>
        <v>Chauffeur privé de l'aéroport Annecy-Mont-Blanc vers Bordeaux : env. 669 km, 7 h de route. Devis personnalisé, standard 24h/24 et 7j/7.</v>
      </c>
      <c r="R780" s="14" t="n">
        <f aca="false">LEN(Q780)</f>
        <v>135</v>
      </c>
      <c r="S780" s="14" t="str">
        <f aca="false">INDEX(10_Lieux!$C:$C,U780)</f>
        <v>France</v>
      </c>
      <c r="T780" s="14" t="str">
        <f aca="false">INDEX(10_Lieux!$C:$C,V780)</f>
        <v>France</v>
      </c>
      <c r="U780" s="14" t="n">
        <f aca="false">MATCH(A780,10_Lieux!$A:$A,0)</f>
        <v>139</v>
      </c>
      <c r="V780" s="14" t="n">
        <f aca="false">MATCH(B780,10_Lieux!$A:$A,0)</f>
        <v>61</v>
      </c>
      <c r="W780" s="14" t="n">
        <f aca="false">ROUND(6371*2*ASIN(SQRT(SIN(RADIANS(INDEX(10_Lieux!$F:$F,V780)-INDEX(10_Lieux!$F:$F,U780))/2)^2+COS(RADIANS(INDEX(10_Lieux!$F:$F,U780)))*COS(RADIANS(INDEX(10_Lieux!$F:$F,V780)))*SIN(RADIANS(INDEX(10_Lieux!$G:$G,V780)-INDEX(10_Lieux!$G:$G,U780))/2)^2)),1)</f>
        <v>535.3</v>
      </c>
      <c r="X780" s="14" t="n">
        <f aca="false">ROUND(I780/IF(I780&lt;p_seuil_vitesse,p_vit_lente,p_vit_rapide)*60/15,0)*15</f>
        <v>420</v>
      </c>
      <c r="Y780" s="14" t="n">
        <f aca="false">MAX(IF(INDEX(10_Lieux!$B:$B,U780)&lt;&gt;"Ville",INDEX(10_Lieux!$I:$I,U780),0),IF(INDEX(10_Lieux!$B:$B,V780)&lt;&gt;"Ville",INDEX(10_Lieux!$I:$I,V780),0))</f>
        <v>250</v>
      </c>
      <c r="Z780" s="14" t="str">
        <f aca="false">A780&amp;"|"&amp;B780</f>
        <v>Annecy Mont-Blanc|Bordeaux</v>
      </c>
      <c r="AA780" s="14" t="str">
        <f aca="false">IF(I780&lt;p_local,"Local",IF(I780&lt;p_vv_min,"Courte distance",IF(I780&lt;p_tres_long,"Longue distance","Très longue distance")))</f>
        <v>Longue distance</v>
      </c>
    </row>
    <row r="781" customFormat="false" ht="15" hidden="false" customHeight="true" outlineLevel="0" collapsed="false">
      <c r="A781" s="1" t="s">
        <v>130</v>
      </c>
      <c r="B781" s="1" t="s">
        <v>923</v>
      </c>
      <c r="C781" s="1" t="s">
        <v>35</v>
      </c>
      <c r="D781" s="1" t="s">
        <v>653</v>
      </c>
      <c r="E781" s="1" t="s">
        <v>933</v>
      </c>
      <c r="F781" s="14" t="s">
        <v>40</v>
      </c>
      <c r="G781" s="14" t="str">
        <f aca="false">IF(I781&lt;p_local,"Local → page infra",IF(H781&gt;=p_ph1,"Phase 1",IF(H781&gt;=p_ph2,"Phase 2","Phase 3")))</f>
        <v>Phase 3</v>
      </c>
      <c r="H781" s="14" t="n">
        <f aca="false">IF(I781&lt;p_local,0,IF(C781="Aéroport → Aéroport",p_pts_plein,IF(Y781&gt;0,IF(I781&lt;=Y781,p_pts_plein,IF(I781&lt;=p_mult2*Y781,p_pts_moyen,p_pts_r3)),IF(I781&gt;=p_vv_min,p_pts_plein,IF(I781&gt;=p_vv_moy,p_pts_moyen,p_pts_court))))+IF(INDEX(10_Lieux!$D:$D,U781)=1,p_prio1,p_prio2)+IF(INDEX(10_Lieux!$D:$D,V781)=1,p_prio1,p_prio2)+IF(K781="Oui",p_tf,0)+p_hub*((INDEX(10_Lieux!$H:$H,U781)="Hub")+(INDEX(10_Lieux!$H:$H,V781)="Hub"))+IF(OR(INDEX(10_Lieux!$H:$H,U781)="Premium",INDEX(10_Lieux!$H:$H,V781)="Premium"),p_prem,0))</f>
        <v>30</v>
      </c>
      <c r="I781" s="14" t="n">
        <f aca="false">ROUND(W781*p_facteur,0)</f>
        <v>669</v>
      </c>
      <c r="J781" s="14" t="str">
        <f aca="false">IF(X781&lt;60,X781&amp;" min",INT(X781/60)&amp;" h"&amp;IF(MOD(X781,60)=0,""," "&amp;TEXT(MOD(X781,60),"00")))</f>
        <v>7 h</v>
      </c>
      <c r="K781" s="14" t="str">
        <f aca="false">IF(S781&lt;&gt;T781,"Oui","Non")</f>
        <v>Non</v>
      </c>
      <c r="L781" s="14" t="str">
        <f aca="false">IF(AND(INDEX(10_Lieux!$B:$B,U781)="Ville",INDEX(10_Lieux!$B:$B,V781)="Ville"),"/chauffeur-prive/"&amp;INDEX(10_Lieux!$E:$E,U781)&amp;"-"&amp;INDEX(10_Lieux!$E:$E,V781)&amp;"/","/chauffeur-prive/"&amp;INDEX(10_Lieux!$E:$E,U781)&amp;"/"&amp;INDEX(10_Lieux!$E:$E,V781)&amp;"/")</f>
        <v>/chauffeur-prive/bordeaux/aeroport-annecy-mont-blanc/</v>
      </c>
      <c r="M781" s="14" t="str">
        <f aca="false">IFERROR(INDEX($L:$L,MATCH(B781&amp;"|"&amp;A781,$Z:$Z,0)),"—")</f>
        <v>/chauffeur-prive/aeroport-annecy-mont-blanc/bordeaux/</v>
      </c>
      <c r="N781" s="14" t="str">
        <f aca="false">IF(LEN("Chauffeur privé "&amp;INDEX(10_Lieux!$J:$J,U781)&amp;" → "&amp;INDEX(10_Lieux!$J:$J,V781)&amp;" | 24h/24")&gt;60,"Chauffeur privé "&amp;INDEX(10_Lieux!$J:$J,U781)&amp;" → "&amp;INDEX(10_Lieux!$J:$J,V781),"Chauffeur privé "&amp;INDEX(10_Lieux!$J:$J,U781)&amp;" → "&amp;INDEX(10_Lieux!$J:$J,V781)&amp;" | 24h/24")</f>
        <v>Chauffeur privé Bordeaux → Aéroport Annecy-Mont-Blanc</v>
      </c>
      <c r="O781" s="14" t="n">
        <f aca="false">LEN(N781)</f>
        <v>53</v>
      </c>
      <c r="P781" s="14" t="str">
        <f aca="false">"Chauffeur privé "&amp;INDEX(10_Lieux!$K:$K,U781)&amp;" vers "&amp;INDEX(10_Lieux!$L:$L,V781)</f>
        <v>Chauffeur privé de Bordeaux vers l'aéroport Annecy-Mont-Blanc</v>
      </c>
      <c r="Q781" s="14" t="str">
        <f aca="false">"Chauffeur privé "&amp;INDEX(10_Lieux!$K:$K,U781)&amp;" vers "&amp;INDEX(10_Lieux!$L:$L,V781)&amp;" : env. "&amp;I781&amp;" km, "&amp;J781&amp;" de route. Devis personnalisé, standard 24h/24 et 7j/7."</f>
        <v>Chauffeur privé de Bordeaux vers l'aéroport Annecy-Mont-Blanc : env. 669 km, 7 h de route. Devis personnalisé, standard 24h/24 et 7j/7.</v>
      </c>
      <c r="R781" s="14" t="n">
        <f aca="false">LEN(Q781)</f>
        <v>135</v>
      </c>
      <c r="S781" s="14" t="str">
        <f aca="false">INDEX(10_Lieux!$C:$C,U781)</f>
        <v>France</v>
      </c>
      <c r="T781" s="14" t="str">
        <f aca="false">INDEX(10_Lieux!$C:$C,V781)</f>
        <v>France</v>
      </c>
      <c r="U781" s="14" t="n">
        <f aca="false">MATCH(A781,10_Lieux!$A:$A,0)</f>
        <v>61</v>
      </c>
      <c r="V781" s="14" t="n">
        <f aca="false">MATCH(B781,10_Lieux!$A:$A,0)</f>
        <v>139</v>
      </c>
      <c r="W781" s="14" t="n">
        <f aca="false">ROUND(6371*2*ASIN(SQRT(SIN(RADIANS(INDEX(10_Lieux!$F:$F,V781)-INDEX(10_Lieux!$F:$F,U781))/2)^2+COS(RADIANS(INDEX(10_Lieux!$F:$F,U781)))*COS(RADIANS(INDEX(10_Lieux!$F:$F,V781)))*SIN(RADIANS(INDEX(10_Lieux!$G:$G,V781)-INDEX(10_Lieux!$G:$G,U781))/2)^2)),1)</f>
        <v>535.3</v>
      </c>
      <c r="X781" s="14" t="n">
        <f aca="false">ROUND(I781/IF(I781&lt;p_seuil_vitesse,p_vit_lente,p_vit_rapide)*60/15,0)*15</f>
        <v>420</v>
      </c>
      <c r="Y781" s="14" t="n">
        <f aca="false">MAX(IF(INDEX(10_Lieux!$B:$B,U781)&lt;&gt;"Ville",INDEX(10_Lieux!$I:$I,U781),0),IF(INDEX(10_Lieux!$B:$B,V781)&lt;&gt;"Ville",INDEX(10_Lieux!$I:$I,V781),0))</f>
        <v>250</v>
      </c>
      <c r="Z781" s="14" t="str">
        <f aca="false">A781&amp;"|"&amp;B781</f>
        <v>Bordeaux|Annecy Mont-Blanc</v>
      </c>
      <c r="AA781" s="14" t="str">
        <f aca="false">IF(I781&lt;p_local,"Local",IF(I781&lt;p_vv_min,"Courte distance",IF(I781&lt;p_tres_long,"Longue distance","Très longue distance")))</f>
        <v>Longue distance</v>
      </c>
    </row>
    <row r="782" customFormat="false" ht="15" hidden="false" customHeight="true" outlineLevel="0" collapsed="false">
      <c r="A782" s="1" t="s">
        <v>923</v>
      </c>
      <c r="B782" s="1" t="s">
        <v>132</v>
      </c>
      <c r="C782" s="1" t="s">
        <v>34</v>
      </c>
      <c r="D782" s="1" t="s">
        <v>653</v>
      </c>
      <c r="E782" s="1" t="s">
        <v>934</v>
      </c>
      <c r="F782" s="14" t="s">
        <v>40</v>
      </c>
      <c r="G782" s="14" t="str">
        <f aca="false">IF(I782&lt;p_local,"Local → page infra",IF(H782&gt;=p_ph1,"Phase 1",IF(H782&gt;=p_ph2,"Phase 2","Phase 3")))</f>
        <v>Phase 3</v>
      </c>
      <c r="H782" s="14" t="n">
        <f aca="false">IF(I782&lt;p_local,0,IF(C782="Aéroport → Aéroport",p_pts_plein,IF(Y782&gt;0,IF(I782&lt;=Y782,p_pts_plein,IF(I782&lt;=p_mult2*Y782,p_pts_moyen,p_pts_r3)),IF(I782&gt;=p_vv_min,p_pts_plein,IF(I782&gt;=p_vv_moy,p_pts_moyen,p_pts_court))))+IF(INDEX(10_Lieux!$D:$D,U782)=1,p_prio1,p_prio2)+IF(INDEX(10_Lieux!$D:$D,V782)=1,p_prio1,p_prio2)+IF(K782="Oui",p_tf,0)+p_hub*((INDEX(10_Lieux!$H:$H,U782)="Hub")+(INDEX(10_Lieux!$H:$H,V782)="Hub"))+IF(OR(INDEX(10_Lieux!$H:$H,U782)="Premium",INDEX(10_Lieux!$H:$H,V782)="Premium"),p_prem,0))</f>
        <v>30</v>
      </c>
      <c r="I782" s="14" t="n">
        <f aca="false">ROUND(W782*p_facteur,0)</f>
        <v>561</v>
      </c>
      <c r="J782" s="14" t="str">
        <f aca="false">IF(X782&lt;60,X782&amp;" min",INT(X782/60)&amp;" h"&amp;IF(MOD(X782,60)=0,""," "&amp;TEXT(MOD(X782,60),"00")))</f>
        <v>6 h</v>
      </c>
      <c r="K782" s="14" t="str">
        <f aca="false">IF(S782&lt;&gt;T782,"Oui","Non")</f>
        <v>Non</v>
      </c>
      <c r="L782" s="14" t="str">
        <f aca="false">IF(AND(INDEX(10_Lieux!$B:$B,U782)="Ville",INDEX(10_Lieux!$B:$B,V782)="Ville"),"/chauffeur-prive/"&amp;INDEX(10_Lieux!$E:$E,U782)&amp;"-"&amp;INDEX(10_Lieux!$E:$E,V782)&amp;"/","/chauffeur-prive/"&amp;INDEX(10_Lieux!$E:$E,U782)&amp;"/"&amp;INDEX(10_Lieux!$E:$E,V782)&amp;"/")</f>
        <v>/chauffeur-prive/aeroport-annecy-mont-blanc/toulouse/</v>
      </c>
      <c r="M782" s="14" t="str">
        <f aca="false">IFERROR(INDEX($L:$L,MATCH(B782&amp;"|"&amp;A782,$Z:$Z,0)),"—")</f>
        <v>/chauffeur-prive/toulouse/aeroport-annecy-mont-blanc/</v>
      </c>
      <c r="N782" s="14" t="str">
        <f aca="false">IF(LEN("Chauffeur privé "&amp;INDEX(10_Lieux!$J:$J,U782)&amp;" → "&amp;INDEX(10_Lieux!$J:$J,V782)&amp;" | 24h/24")&gt;60,"Chauffeur privé "&amp;INDEX(10_Lieux!$J:$J,U782)&amp;" → "&amp;INDEX(10_Lieux!$J:$J,V782),"Chauffeur privé "&amp;INDEX(10_Lieux!$J:$J,U782)&amp;" → "&amp;INDEX(10_Lieux!$J:$J,V782)&amp;" | 24h/24")</f>
        <v>Chauffeur privé Aéroport Annecy-Mont-Blanc → Toulouse</v>
      </c>
      <c r="O782" s="14" t="n">
        <f aca="false">LEN(N782)</f>
        <v>53</v>
      </c>
      <c r="P782" s="14" t="str">
        <f aca="false">"Chauffeur privé "&amp;INDEX(10_Lieux!$K:$K,U782)&amp;" vers "&amp;INDEX(10_Lieux!$L:$L,V782)</f>
        <v>Chauffeur privé de l'aéroport Annecy-Mont-Blanc vers Toulouse</v>
      </c>
      <c r="Q782" s="14" t="str">
        <f aca="false">"Chauffeur privé "&amp;INDEX(10_Lieux!$K:$K,U782)&amp;" vers "&amp;INDEX(10_Lieux!$L:$L,V782)&amp;" : env. "&amp;I782&amp;" km, "&amp;J782&amp;" de route. Devis personnalisé, standard 24h/24 et 7j/7."</f>
        <v>Chauffeur privé de l'aéroport Annecy-Mont-Blanc vers Toulouse : env. 561 km, 6 h de route. Devis personnalisé, standard 24h/24 et 7j/7.</v>
      </c>
      <c r="R782" s="14" t="n">
        <f aca="false">LEN(Q782)</f>
        <v>135</v>
      </c>
      <c r="S782" s="14" t="str">
        <f aca="false">INDEX(10_Lieux!$C:$C,U782)</f>
        <v>France</v>
      </c>
      <c r="T782" s="14" t="str">
        <f aca="false">INDEX(10_Lieux!$C:$C,V782)</f>
        <v>France</v>
      </c>
      <c r="U782" s="14" t="n">
        <f aca="false">MATCH(A782,10_Lieux!$A:$A,0)</f>
        <v>139</v>
      </c>
      <c r="V782" s="14" t="n">
        <f aca="false">MATCH(B782,10_Lieux!$A:$A,0)</f>
        <v>70</v>
      </c>
      <c r="W782" s="14" t="n">
        <f aca="false">ROUND(6371*2*ASIN(SQRT(SIN(RADIANS(INDEX(10_Lieux!$F:$F,V782)-INDEX(10_Lieux!$F:$F,U782))/2)^2+COS(RADIANS(INDEX(10_Lieux!$F:$F,U782)))*COS(RADIANS(INDEX(10_Lieux!$F:$F,V782)))*SIN(RADIANS(INDEX(10_Lieux!$G:$G,V782)-INDEX(10_Lieux!$G:$G,U782))/2)^2)),1)</f>
        <v>449.1</v>
      </c>
      <c r="X782" s="14" t="n">
        <f aca="false">ROUND(I782/IF(I782&lt;p_seuil_vitesse,p_vit_lente,p_vit_rapide)*60/15,0)*15</f>
        <v>360</v>
      </c>
      <c r="Y782" s="14" t="n">
        <f aca="false">MAX(IF(INDEX(10_Lieux!$B:$B,U782)&lt;&gt;"Ville",INDEX(10_Lieux!$I:$I,U782),0),IF(INDEX(10_Lieux!$B:$B,V782)&lt;&gt;"Ville",INDEX(10_Lieux!$I:$I,V782),0))</f>
        <v>250</v>
      </c>
      <c r="Z782" s="14" t="str">
        <f aca="false">A782&amp;"|"&amp;B782</f>
        <v>Annecy Mont-Blanc|Toulouse</v>
      </c>
      <c r="AA782" s="14" t="str">
        <f aca="false">IF(I782&lt;p_local,"Local",IF(I782&lt;p_vv_min,"Courte distance",IF(I782&lt;p_tres_long,"Longue distance","Très longue distance")))</f>
        <v>Longue distance</v>
      </c>
    </row>
    <row r="783" customFormat="false" ht="15" hidden="false" customHeight="true" outlineLevel="0" collapsed="false">
      <c r="A783" s="1" t="s">
        <v>132</v>
      </c>
      <c r="B783" s="1" t="s">
        <v>923</v>
      </c>
      <c r="C783" s="1" t="s">
        <v>35</v>
      </c>
      <c r="D783" s="1" t="s">
        <v>653</v>
      </c>
      <c r="E783" s="1" t="s">
        <v>935</v>
      </c>
      <c r="F783" s="14" t="s">
        <v>40</v>
      </c>
      <c r="G783" s="14" t="str">
        <f aca="false">IF(I783&lt;p_local,"Local → page infra",IF(H783&gt;=p_ph1,"Phase 1",IF(H783&gt;=p_ph2,"Phase 2","Phase 3")))</f>
        <v>Phase 3</v>
      </c>
      <c r="H783" s="14" t="n">
        <f aca="false">IF(I783&lt;p_local,0,IF(C783="Aéroport → Aéroport",p_pts_plein,IF(Y783&gt;0,IF(I783&lt;=Y783,p_pts_plein,IF(I783&lt;=p_mult2*Y783,p_pts_moyen,p_pts_r3)),IF(I783&gt;=p_vv_min,p_pts_plein,IF(I783&gt;=p_vv_moy,p_pts_moyen,p_pts_court))))+IF(INDEX(10_Lieux!$D:$D,U783)=1,p_prio1,p_prio2)+IF(INDEX(10_Lieux!$D:$D,V783)=1,p_prio1,p_prio2)+IF(K783="Oui",p_tf,0)+p_hub*((INDEX(10_Lieux!$H:$H,U783)="Hub")+(INDEX(10_Lieux!$H:$H,V783)="Hub"))+IF(OR(INDEX(10_Lieux!$H:$H,U783)="Premium",INDEX(10_Lieux!$H:$H,V783)="Premium"),p_prem,0))</f>
        <v>30</v>
      </c>
      <c r="I783" s="14" t="n">
        <f aca="false">ROUND(W783*p_facteur,0)</f>
        <v>561</v>
      </c>
      <c r="J783" s="14" t="str">
        <f aca="false">IF(X783&lt;60,X783&amp;" min",INT(X783/60)&amp;" h"&amp;IF(MOD(X783,60)=0,""," "&amp;TEXT(MOD(X783,60),"00")))</f>
        <v>6 h</v>
      </c>
      <c r="K783" s="14" t="str">
        <f aca="false">IF(S783&lt;&gt;T783,"Oui","Non")</f>
        <v>Non</v>
      </c>
      <c r="L783" s="14" t="str">
        <f aca="false">IF(AND(INDEX(10_Lieux!$B:$B,U783)="Ville",INDEX(10_Lieux!$B:$B,V783)="Ville"),"/chauffeur-prive/"&amp;INDEX(10_Lieux!$E:$E,U783)&amp;"-"&amp;INDEX(10_Lieux!$E:$E,V783)&amp;"/","/chauffeur-prive/"&amp;INDEX(10_Lieux!$E:$E,U783)&amp;"/"&amp;INDEX(10_Lieux!$E:$E,V783)&amp;"/")</f>
        <v>/chauffeur-prive/toulouse/aeroport-annecy-mont-blanc/</v>
      </c>
      <c r="M783" s="14" t="str">
        <f aca="false">IFERROR(INDEX($L:$L,MATCH(B783&amp;"|"&amp;A783,$Z:$Z,0)),"—")</f>
        <v>/chauffeur-prive/aeroport-annecy-mont-blanc/toulouse/</v>
      </c>
      <c r="N783" s="14" t="str">
        <f aca="false">IF(LEN("Chauffeur privé "&amp;INDEX(10_Lieux!$J:$J,U783)&amp;" → "&amp;INDEX(10_Lieux!$J:$J,V783)&amp;" | 24h/24")&gt;60,"Chauffeur privé "&amp;INDEX(10_Lieux!$J:$J,U783)&amp;" → "&amp;INDEX(10_Lieux!$J:$J,V783),"Chauffeur privé "&amp;INDEX(10_Lieux!$J:$J,U783)&amp;" → "&amp;INDEX(10_Lieux!$J:$J,V783)&amp;" | 24h/24")</f>
        <v>Chauffeur privé Toulouse → Aéroport Annecy-Mont-Blanc</v>
      </c>
      <c r="O783" s="14" t="n">
        <f aca="false">LEN(N783)</f>
        <v>53</v>
      </c>
      <c r="P783" s="14" t="str">
        <f aca="false">"Chauffeur privé "&amp;INDEX(10_Lieux!$K:$K,U783)&amp;" vers "&amp;INDEX(10_Lieux!$L:$L,V783)</f>
        <v>Chauffeur privé de Toulouse vers l'aéroport Annecy-Mont-Blanc</v>
      </c>
      <c r="Q783" s="14" t="str">
        <f aca="false">"Chauffeur privé "&amp;INDEX(10_Lieux!$K:$K,U783)&amp;" vers "&amp;INDEX(10_Lieux!$L:$L,V783)&amp;" : env. "&amp;I783&amp;" km, "&amp;J783&amp;" de route. Devis personnalisé, standard 24h/24 et 7j/7."</f>
        <v>Chauffeur privé de Toulouse vers l'aéroport Annecy-Mont-Blanc : env. 561 km, 6 h de route. Devis personnalisé, standard 24h/24 et 7j/7.</v>
      </c>
      <c r="R783" s="14" t="n">
        <f aca="false">LEN(Q783)</f>
        <v>135</v>
      </c>
      <c r="S783" s="14" t="str">
        <f aca="false">INDEX(10_Lieux!$C:$C,U783)</f>
        <v>France</v>
      </c>
      <c r="T783" s="14" t="str">
        <f aca="false">INDEX(10_Lieux!$C:$C,V783)</f>
        <v>France</v>
      </c>
      <c r="U783" s="14" t="n">
        <f aca="false">MATCH(A783,10_Lieux!$A:$A,0)</f>
        <v>70</v>
      </c>
      <c r="V783" s="14" t="n">
        <f aca="false">MATCH(B783,10_Lieux!$A:$A,0)</f>
        <v>139</v>
      </c>
      <c r="W783" s="14" t="n">
        <f aca="false">ROUND(6371*2*ASIN(SQRT(SIN(RADIANS(INDEX(10_Lieux!$F:$F,V783)-INDEX(10_Lieux!$F:$F,U783))/2)^2+COS(RADIANS(INDEX(10_Lieux!$F:$F,U783)))*COS(RADIANS(INDEX(10_Lieux!$F:$F,V783)))*SIN(RADIANS(INDEX(10_Lieux!$G:$G,V783)-INDEX(10_Lieux!$G:$G,U783))/2)^2)),1)</f>
        <v>449.1</v>
      </c>
      <c r="X783" s="14" t="n">
        <f aca="false">ROUND(I783/IF(I783&lt;p_seuil_vitesse,p_vit_lente,p_vit_rapide)*60/15,0)*15</f>
        <v>360</v>
      </c>
      <c r="Y783" s="14" t="n">
        <f aca="false">MAX(IF(INDEX(10_Lieux!$B:$B,U783)&lt;&gt;"Ville",INDEX(10_Lieux!$I:$I,U783),0),IF(INDEX(10_Lieux!$B:$B,V783)&lt;&gt;"Ville",INDEX(10_Lieux!$I:$I,V783),0))</f>
        <v>250</v>
      </c>
      <c r="Z783" s="14" t="str">
        <f aca="false">A783&amp;"|"&amp;B783</f>
        <v>Toulouse|Annecy Mont-Blanc</v>
      </c>
      <c r="AA783" s="14" t="str">
        <f aca="false">IF(I783&lt;p_local,"Local",IF(I783&lt;p_vv_min,"Courte distance",IF(I783&lt;p_tres_long,"Longue distance","Très longue distance")))</f>
        <v>Longue distance</v>
      </c>
    </row>
    <row r="784" customFormat="false" ht="15" hidden="false" customHeight="true" outlineLevel="0" collapsed="false">
      <c r="A784" s="1" t="s">
        <v>923</v>
      </c>
      <c r="B784" s="1" t="s">
        <v>134</v>
      </c>
      <c r="C784" s="1" t="s">
        <v>34</v>
      </c>
      <c r="D784" s="1" t="s">
        <v>653</v>
      </c>
      <c r="E784" s="1" t="s">
        <v>936</v>
      </c>
      <c r="F784" s="14" t="s">
        <v>40</v>
      </c>
      <c r="G784" s="14" t="str">
        <f aca="false">IF(I784&lt;p_local,"Local → page infra",IF(H784&gt;=p_ph1,"Phase 1",IF(H784&gt;=p_ph2,"Phase 2","Phase 3")))</f>
        <v>Phase 3</v>
      </c>
      <c r="H784" s="14" t="n">
        <f aca="false">IF(I784&lt;p_local,0,IF(C784="Aéroport → Aéroport",p_pts_plein,IF(Y784&gt;0,IF(I784&lt;=Y784,p_pts_plein,IF(I784&lt;=p_mult2*Y784,p_pts_moyen,p_pts_r3)),IF(I784&gt;=p_vv_min,p_pts_plein,IF(I784&gt;=p_vv_moy,p_pts_moyen,p_pts_court))))+IF(INDEX(10_Lieux!$D:$D,U784)=1,p_prio1,p_prio2)+IF(INDEX(10_Lieux!$D:$D,V784)=1,p_prio1,p_prio2)+IF(K784="Oui",p_tf,0)+p_hub*((INDEX(10_Lieux!$H:$H,U784)="Hub")+(INDEX(10_Lieux!$H:$H,V784)="Hub"))+IF(OR(INDEX(10_Lieux!$H:$H,U784)="Premium",INDEX(10_Lieux!$H:$H,V784)="Premium"),p_prem,0))</f>
        <v>30</v>
      </c>
      <c r="I784" s="14" t="n">
        <f aca="false">ROUND(W784*p_facteur,0)</f>
        <v>711</v>
      </c>
      <c r="J784" s="14" t="str">
        <f aca="false">IF(X784&lt;60,X784&amp;" min",INT(X784/60)&amp;" h"&amp;IF(MOD(X784,60)=0,""," "&amp;TEXT(MOD(X784,60),"00")))</f>
        <v>7 h 30</v>
      </c>
      <c r="K784" s="14" t="str">
        <f aca="false">IF(S784&lt;&gt;T784,"Oui","Non")</f>
        <v>Non</v>
      </c>
      <c r="L784" s="14" t="str">
        <f aca="false">IF(AND(INDEX(10_Lieux!$B:$B,U784)="Ville",INDEX(10_Lieux!$B:$B,V784)="Ville"),"/chauffeur-prive/"&amp;INDEX(10_Lieux!$E:$E,U784)&amp;"-"&amp;INDEX(10_Lieux!$E:$E,V784)&amp;"/","/chauffeur-prive/"&amp;INDEX(10_Lieux!$E:$E,U784)&amp;"/"&amp;INDEX(10_Lieux!$E:$E,V784)&amp;"/")</f>
        <v>/chauffeur-prive/aeroport-annecy-mont-blanc/lille/</v>
      </c>
      <c r="M784" s="14" t="str">
        <f aca="false">IFERROR(INDEX($L:$L,MATCH(B784&amp;"|"&amp;A784,$Z:$Z,0)),"—")</f>
        <v>/chauffeur-prive/lille/aeroport-annecy-mont-blanc/</v>
      </c>
      <c r="N784" s="14" t="str">
        <f aca="false">IF(LEN("Chauffeur privé "&amp;INDEX(10_Lieux!$J:$J,U784)&amp;" → "&amp;INDEX(10_Lieux!$J:$J,V784)&amp;" | 24h/24")&gt;60,"Chauffeur privé "&amp;INDEX(10_Lieux!$J:$J,U784)&amp;" → "&amp;INDEX(10_Lieux!$J:$J,V784),"Chauffeur privé "&amp;INDEX(10_Lieux!$J:$J,U784)&amp;" → "&amp;INDEX(10_Lieux!$J:$J,V784)&amp;" | 24h/24")</f>
        <v>Chauffeur privé Aéroport Annecy-Mont-Blanc → Lille | 24h/24</v>
      </c>
      <c r="O784" s="14" t="n">
        <f aca="false">LEN(N784)</f>
        <v>59</v>
      </c>
      <c r="P784" s="14" t="str">
        <f aca="false">"Chauffeur privé "&amp;INDEX(10_Lieux!$K:$K,U784)&amp;" vers "&amp;INDEX(10_Lieux!$L:$L,V784)</f>
        <v>Chauffeur privé de l'aéroport Annecy-Mont-Blanc vers Lille</v>
      </c>
      <c r="Q784" s="14" t="str">
        <f aca="false">"Chauffeur privé "&amp;INDEX(10_Lieux!$K:$K,U784)&amp;" vers "&amp;INDEX(10_Lieux!$L:$L,V784)&amp;" : env. "&amp;I784&amp;" km, "&amp;J784&amp;" de route. Devis personnalisé, standard 24h/24 et 7j/7."</f>
        <v>Chauffeur privé de l'aéroport Annecy-Mont-Blanc vers Lille : env. 711 km, 7 h 30 de route. Devis personnalisé, standard 24h/24 et 7j/7.</v>
      </c>
      <c r="R784" s="14" t="n">
        <f aca="false">LEN(Q784)</f>
        <v>135</v>
      </c>
      <c r="S784" s="14" t="str">
        <f aca="false">INDEX(10_Lieux!$C:$C,U784)</f>
        <v>France</v>
      </c>
      <c r="T784" s="14" t="str">
        <f aca="false">INDEX(10_Lieux!$C:$C,V784)</f>
        <v>France</v>
      </c>
      <c r="U784" s="14" t="n">
        <f aca="false">MATCH(A784,10_Lieux!$A:$A,0)</f>
        <v>139</v>
      </c>
      <c r="V784" s="14" t="n">
        <f aca="false">MATCH(B784,10_Lieux!$A:$A,0)</f>
        <v>37</v>
      </c>
      <c r="W784" s="14" t="n">
        <f aca="false">ROUND(6371*2*ASIN(SQRT(SIN(RADIANS(INDEX(10_Lieux!$F:$F,V784)-INDEX(10_Lieux!$F:$F,U784))/2)^2+COS(RADIANS(INDEX(10_Lieux!$F:$F,U784)))*COS(RADIANS(INDEX(10_Lieux!$F:$F,V784)))*SIN(RADIANS(INDEX(10_Lieux!$G:$G,V784)-INDEX(10_Lieux!$G:$G,U784))/2)^2)),1)</f>
        <v>568.9</v>
      </c>
      <c r="X784" s="14" t="n">
        <f aca="false">ROUND(I784/IF(I784&lt;p_seuil_vitesse,p_vit_lente,p_vit_rapide)*60/15,0)*15</f>
        <v>450</v>
      </c>
      <c r="Y784" s="14" t="n">
        <f aca="false">MAX(IF(INDEX(10_Lieux!$B:$B,U784)&lt;&gt;"Ville",INDEX(10_Lieux!$I:$I,U784),0),IF(INDEX(10_Lieux!$B:$B,V784)&lt;&gt;"Ville",INDEX(10_Lieux!$I:$I,V784),0))</f>
        <v>250</v>
      </c>
      <c r="Z784" s="14" t="str">
        <f aca="false">A784&amp;"|"&amp;B784</f>
        <v>Annecy Mont-Blanc|Lille</v>
      </c>
      <c r="AA784" s="14" t="str">
        <f aca="false">IF(I784&lt;p_local,"Local",IF(I784&lt;p_vv_min,"Courte distance",IF(I784&lt;p_tres_long,"Longue distance","Très longue distance")))</f>
        <v>Très longue distance</v>
      </c>
    </row>
    <row r="785" customFormat="false" ht="15" hidden="false" customHeight="true" outlineLevel="0" collapsed="false">
      <c r="A785" s="1" t="s">
        <v>134</v>
      </c>
      <c r="B785" s="1" t="s">
        <v>923</v>
      </c>
      <c r="C785" s="1" t="s">
        <v>35</v>
      </c>
      <c r="D785" s="1" t="s">
        <v>653</v>
      </c>
      <c r="E785" s="1" t="s">
        <v>937</v>
      </c>
      <c r="F785" s="14" t="s">
        <v>40</v>
      </c>
      <c r="G785" s="14" t="str">
        <f aca="false">IF(I785&lt;p_local,"Local → page infra",IF(H785&gt;=p_ph1,"Phase 1",IF(H785&gt;=p_ph2,"Phase 2","Phase 3")))</f>
        <v>Phase 3</v>
      </c>
      <c r="H785" s="14" t="n">
        <f aca="false">IF(I785&lt;p_local,0,IF(C785="Aéroport → Aéroport",p_pts_plein,IF(Y785&gt;0,IF(I785&lt;=Y785,p_pts_plein,IF(I785&lt;=p_mult2*Y785,p_pts_moyen,p_pts_r3)),IF(I785&gt;=p_vv_min,p_pts_plein,IF(I785&gt;=p_vv_moy,p_pts_moyen,p_pts_court))))+IF(INDEX(10_Lieux!$D:$D,U785)=1,p_prio1,p_prio2)+IF(INDEX(10_Lieux!$D:$D,V785)=1,p_prio1,p_prio2)+IF(K785="Oui",p_tf,0)+p_hub*((INDEX(10_Lieux!$H:$H,U785)="Hub")+(INDEX(10_Lieux!$H:$H,V785)="Hub"))+IF(OR(INDEX(10_Lieux!$H:$H,U785)="Premium",INDEX(10_Lieux!$H:$H,V785)="Premium"),p_prem,0))</f>
        <v>30</v>
      </c>
      <c r="I785" s="14" t="n">
        <f aca="false">ROUND(W785*p_facteur,0)</f>
        <v>711</v>
      </c>
      <c r="J785" s="14" t="str">
        <f aca="false">IF(X785&lt;60,X785&amp;" min",INT(X785/60)&amp;" h"&amp;IF(MOD(X785,60)=0,""," "&amp;TEXT(MOD(X785,60),"00")))</f>
        <v>7 h 30</v>
      </c>
      <c r="K785" s="14" t="str">
        <f aca="false">IF(S785&lt;&gt;T785,"Oui","Non")</f>
        <v>Non</v>
      </c>
      <c r="L785" s="14" t="str">
        <f aca="false">IF(AND(INDEX(10_Lieux!$B:$B,U785)="Ville",INDEX(10_Lieux!$B:$B,V785)="Ville"),"/chauffeur-prive/"&amp;INDEX(10_Lieux!$E:$E,U785)&amp;"-"&amp;INDEX(10_Lieux!$E:$E,V785)&amp;"/","/chauffeur-prive/"&amp;INDEX(10_Lieux!$E:$E,U785)&amp;"/"&amp;INDEX(10_Lieux!$E:$E,V785)&amp;"/")</f>
        <v>/chauffeur-prive/lille/aeroport-annecy-mont-blanc/</v>
      </c>
      <c r="M785" s="14" t="str">
        <f aca="false">IFERROR(INDEX($L:$L,MATCH(B785&amp;"|"&amp;A785,$Z:$Z,0)),"—")</f>
        <v>/chauffeur-prive/aeroport-annecy-mont-blanc/lille/</v>
      </c>
      <c r="N785" s="14" t="str">
        <f aca="false">IF(LEN("Chauffeur privé "&amp;INDEX(10_Lieux!$J:$J,U785)&amp;" → "&amp;INDEX(10_Lieux!$J:$J,V785)&amp;" | 24h/24")&gt;60,"Chauffeur privé "&amp;INDEX(10_Lieux!$J:$J,U785)&amp;" → "&amp;INDEX(10_Lieux!$J:$J,V785),"Chauffeur privé "&amp;INDEX(10_Lieux!$J:$J,U785)&amp;" → "&amp;INDEX(10_Lieux!$J:$J,V785)&amp;" | 24h/24")</f>
        <v>Chauffeur privé Lille → Aéroport Annecy-Mont-Blanc | 24h/24</v>
      </c>
      <c r="O785" s="14" t="n">
        <f aca="false">LEN(N785)</f>
        <v>59</v>
      </c>
      <c r="P785" s="14" t="str">
        <f aca="false">"Chauffeur privé "&amp;INDEX(10_Lieux!$K:$K,U785)&amp;" vers "&amp;INDEX(10_Lieux!$L:$L,V785)</f>
        <v>Chauffeur privé de Lille vers l'aéroport Annecy-Mont-Blanc</v>
      </c>
      <c r="Q785" s="14" t="str">
        <f aca="false">"Chauffeur privé "&amp;INDEX(10_Lieux!$K:$K,U785)&amp;" vers "&amp;INDEX(10_Lieux!$L:$L,V785)&amp;" : env. "&amp;I785&amp;" km, "&amp;J785&amp;" de route. Devis personnalisé, standard 24h/24 et 7j/7."</f>
        <v>Chauffeur privé de Lille vers l'aéroport Annecy-Mont-Blanc : env. 711 km, 7 h 30 de route. Devis personnalisé, standard 24h/24 et 7j/7.</v>
      </c>
      <c r="R785" s="14" t="n">
        <f aca="false">LEN(Q785)</f>
        <v>135</v>
      </c>
      <c r="S785" s="14" t="str">
        <f aca="false">INDEX(10_Lieux!$C:$C,U785)</f>
        <v>France</v>
      </c>
      <c r="T785" s="14" t="str">
        <f aca="false">INDEX(10_Lieux!$C:$C,V785)</f>
        <v>France</v>
      </c>
      <c r="U785" s="14" t="n">
        <f aca="false">MATCH(A785,10_Lieux!$A:$A,0)</f>
        <v>37</v>
      </c>
      <c r="V785" s="14" t="n">
        <f aca="false">MATCH(B785,10_Lieux!$A:$A,0)</f>
        <v>139</v>
      </c>
      <c r="W785" s="14" t="n">
        <f aca="false">ROUND(6371*2*ASIN(SQRT(SIN(RADIANS(INDEX(10_Lieux!$F:$F,V785)-INDEX(10_Lieux!$F:$F,U785))/2)^2+COS(RADIANS(INDEX(10_Lieux!$F:$F,U785)))*COS(RADIANS(INDEX(10_Lieux!$F:$F,V785)))*SIN(RADIANS(INDEX(10_Lieux!$G:$G,V785)-INDEX(10_Lieux!$G:$G,U785))/2)^2)),1)</f>
        <v>568.9</v>
      </c>
      <c r="X785" s="14" t="n">
        <f aca="false">ROUND(I785/IF(I785&lt;p_seuil_vitesse,p_vit_lente,p_vit_rapide)*60/15,0)*15</f>
        <v>450</v>
      </c>
      <c r="Y785" s="14" t="n">
        <f aca="false">MAX(IF(INDEX(10_Lieux!$B:$B,U785)&lt;&gt;"Ville",INDEX(10_Lieux!$I:$I,U785),0),IF(INDEX(10_Lieux!$B:$B,V785)&lt;&gt;"Ville",INDEX(10_Lieux!$I:$I,V785),0))</f>
        <v>250</v>
      </c>
      <c r="Z785" s="14" t="str">
        <f aca="false">A785&amp;"|"&amp;B785</f>
        <v>Lille|Annecy Mont-Blanc</v>
      </c>
      <c r="AA785" s="14" t="str">
        <f aca="false">IF(I785&lt;p_local,"Local",IF(I785&lt;p_vv_min,"Courte distance",IF(I785&lt;p_tres_long,"Longue distance","Très longue distance")))</f>
        <v>Très longue distance</v>
      </c>
    </row>
    <row r="786" customFormat="false" ht="15" hidden="false" customHeight="true" outlineLevel="0" collapsed="false">
      <c r="A786" s="1" t="s">
        <v>923</v>
      </c>
      <c r="B786" s="1" t="s">
        <v>136</v>
      </c>
      <c r="C786" s="1" t="s">
        <v>34</v>
      </c>
      <c r="D786" s="1" t="s">
        <v>653</v>
      </c>
      <c r="E786" s="1" t="s">
        <v>938</v>
      </c>
      <c r="F786" s="14" t="s">
        <v>40</v>
      </c>
      <c r="G786" s="14" t="str">
        <f aca="false">IF(I786&lt;p_local,"Local → page infra",IF(H786&gt;=p_ph1,"Phase 1",IF(H786&gt;=p_ph2,"Phase 2","Phase 3")))</f>
        <v>Phase 3</v>
      </c>
      <c r="H786" s="14" t="n">
        <f aca="false">IF(I786&lt;p_local,0,IF(C786="Aéroport → Aéroport",p_pts_plein,IF(Y786&gt;0,IF(I786&lt;=Y786,p_pts_plein,IF(I786&lt;=p_mult2*Y786,p_pts_moyen,p_pts_r3)),IF(I786&gt;=p_vv_min,p_pts_plein,IF(I786&gt;=p_vv_moy,p_pts_moyen,p_pts_court))))+IF(INDEX(10_Lieux!$D:$D,U786)=1,p_prio1,p_prio2)+IF(INDEX(10_Lieux!$D:$D,V786)=1,p_prio1,p_prio2)+IF(K786="Oui",p_tf,0)+p_hub*((INDEX(10_Lieux!$H:$H,U786)="Hub")+(INDEX(10_Lieux!$H:$H,V786)="Hub"))+IF(OR(INDEX(10_Lieux!$H:$H,U786)="Premium",INDEX(10_Lieux!$H:$H,V786)="Premium"),p_prem,0))</f>
        <v>45</v>
      </c>
      <c r="I786" s="14" t="n">
        <f aca="false">ROUND(W786*p_facteur,0)</f>
        <v>399</v>
      </c>
      <c r="J786" s="14" t="str">
        <f aca="false">IF(X786&lt;60,X786&amp;" min",INT(X786/60)&amp;" h"&amp;IF(MOD(X786,60)=0,""," "&amp;TEXT(MOD(X786,60),"00")))</f>
        <v>4 h 15</v>
      </c>
      <c r="K786" s="14" t="str">
        <f aca="false">IF(S786&lt;&gt;T786,"Oui","Non")</f>
        <v>Non</v>
      </c>
      <c r="L786" s="14" t="str">
        <f aca="false">IF(AND(INDEX(10_Lieux!$B:$B,U786)="Ville",INDEX(10_Lieux!$B:$B,V786)="Ville"),"/chauffeur-prive/"&amp;INDEX(10_Lieux!$E:$E,U786)&amp;"-"&amp;INDEX(10_Lieux!$E:$E,V786)&amp;"/","/chauffeur-prive/"&amp;INDEX(10_Lieux!$E:$E,U786)&amp;"/"&amp;INDEX(10_Lieux!$E:$E,V786)&amp;"/")</f>
        <v>/chauffeur-prive/aeroport-annecy-mont-blanc/strasbourg/</v>
      </c>
      <c r="M786" s="14" t="str">
        <f aca="false">IFERROR(INDEX($L:$L,MATCH(B786&amp;"|"&amp;A786,$Z:$Z,0)),"—")</f>
        <v>/chauffeur-prive/strasbourg/aeroport-annecy-mont-blanc/</v>
      </c>
      <c r="N786" s="14" t="str">
        <f aca="false">IF(LEN("Chauffeur privé "&amp;INDEX(10_Lieux!$J:$J,U786)&amp;" → "&amp;INDEX(10_Lieux!$J:$J,V786)&amp;" | 24h/24")&gt;60,"Chauffeur privé "&amp;INDEX(10_Lieux!$J:$J,U786)&amp;" → "&amp;INDEX(10_Lieux!$J:$J,V786),"Chauffeur privé "&amp;INDEX(10_Lieux!$J:$J,U786)&amp;" → "&amp;INDEX(10_Lieux!$J:$J,V786)&amp;" | 24h/24")</f>
        <v>Chauffeur privé Aéroport Annecy-Mont-Blanc → Strasbourg</v>
      </c>
      <c r="O786" s="14" t="n">
        <f aca="false">LEN(N786)</f>
        <v>55</v>
      </c>
      <c r="P786" s="14" t="str">
        <f aca="false">"Chauffeur privé "&amp;INDEX(10_Lieux!$K:$K,U786)&amp;" vers "&amp;INDEX(10_Lieux!$L:$L,V786)</f>
        <v>Chauffeur privé de l'aéroport Annecy-Mont-Blanc vers Strasbourg</v>
      </c>
      <c r="Q786" s="14" t="str">
        <f aca="false">"Chauffeur privé "&amp;INDEX(10_Lieux!$K:$K,U786)&amp;" vers "&amp;INDEX(10_Lieux!$L:$L,V786)&amp;" : env. "&amp;I786&amp;" km, "&amp;J786&amp;" de route. Devis personnalisé, standard 24h/24 et 7j/7."</f>
        <v>Chauffeur privé de l'aéroport Annecy-Mont-Blanc vers Strasbourg : env. 399 km, 4 h 15 de route. Devis personnalisé, standard 24h/24 et 7j/7.</v>
      </c>
      <c r="R786" s="14" t="n">
        <f aca="false">LEN(Q786)</f>
        <v>140</v>
      </c>
      <c r="S786" s="14" t="str">
        <f aca="false">INDEX(10_Lieux!$C:$C,U786)</f>
        <v>France</v>
      </c>
      <c r="T786" s="14" t="str">
        <f aca="false">INDEX(10_Lieux!$C:$C,V786)</f>
        <v>France</v>
      </c>
      <c r="U786" s="14" t="n">
        <f aca="false">MATCH(A786,10_Lieux!$A:$A,0)</f>
        <v>139</v>
      </c>
      <c r="V786" s="14" t="n">
        <f aca="false">MATCH(B786,10_Lieux!$A:$A,0)</f>
        <v>29</v>
      </c>
      <c r="W786" s="14" t="n">
        <f aca="false">ROUND(6371*2*ASIN(SQRT(SIN(RADIANS(INDEX(10_Lieux!$F:$F,V786)-INDEX(10_Lieux!$F:$F,U786))/2)^2+COS(RADIANS(INDEX(10_Lieux!$F:$F,U786)))*COS(RADIANS(INDEX(10_Lieux!$F:$F,V786)))*SIN(RADIANS(INDEX(10_Lieux!$G:$G,V786)-INDEX(10_Lieux!$G:$G,U786))/2)^2)),1)</f>
        <v>319.4</v>
      </c>
      <c r="X786" s="14" t="n">
        <f aca="false">ROUND(I786/IF(I786&lt;p_seuil_vitesse,p_vit_lente,p_vit_rapide)*60/15,0)*15</f>
        <v>255</v>
      </c>
      <c r="Y786" s="14" t="n">
        <f aca="false">MAX(IF(INDEX(10_Lieux!$B:$B,U786)&lt;&gt;"Ville",INDEX(10_Lieux!$I:$I,U786),0),IF(INDEX(10_Lieux!$B:$B,V786)&lt;&gt;"Ville",INDEX(10_Lieux!$I:$I,V786),0))</f>
        <v>250</v>
      </c>
      <c r="Z786" s="14" t="str">
        <f aca="false">A786&amp;"|"&amp;B786</f>
        <v>Annecy Mont-Blanc|Strasbourg</v>
      </c>
      <c r="AA786" s="14" t="str">
        <f aca="false">IF(I786&lt;p_local,"Local",IF(I786&lt;p_vv_min,"Courte distance",IF(I786&lt;p_tres_long,"Longue distance","Très longue distance")))</f>
        <v>Longue distance</v>
      </c>
    </row>
    <row r="787" customFormat="false" ht="15" hidden="false" customHeight="true" outlineLevel="0" collapsed="false">
      <c r="A787" s="1" t="s">
        <v>136</v>
      </c>
      <c r="B787" s="1" t="s">
        <v>923</v>
      </c>
      <c r="C787" s="1" t="s">
        <v>35</v>
      </c>
      <c r="D787" s="1" t="s">
        <v>653</v>
      </c>
      <c r="E787" s="1" t="s">
        <v>939</v>
      </c>
      <c r="F787" s="14" t="s">
        <v>40</v>
      </c>
      <c r="G787" s="14" t="str">
        <f aca="false">IF(I787&lt;p_local,"Local → page infra",IF(H787&gt;=p_ph1,"Phase 1",IF(H787&gt;=p_ph2,"Phase 2","Phase 3")))</f>
        <v>Phase 3</v>
      </c>
      <c r="H787" s="14" t="n">
        <f aca="false">IF(I787&lt;p_local,0,IF(C787="Aéroport → Aéroport",p_pts_plein,IF(Y787&gt;0,IF(I787&lt;=Y787,p_pts_plein,IF(I787&lt;=p_mult2*Y787,p_pts_moyen,p_pts_r3)),IF(I787&gt;=p_vv_min,p_pts_plein,IF(I787&gt;=p_vv_moy,p_pts_moyen,p_pts_court))))+IF(INDEX(10_Lieux!$D:$D,U787)=1,p_prio1,p_prio2)+IF(INDEX(10_Lieux!$D:$D,V787)=1,p_prio1,p_prio2)+IF(K787="Oui",p_tf,0)+p_hub*((INDEX(10_Lieux!$H:$H,U787)="Hub")+(INDEX(10_Lieux!$H:$H,V787)="Hub"))+IF(OR(INDEX(10_Lieux!$H:$H,U787)="Premium",INDEX(10_Lieux!$H:$H,V787)="Premium"),p_prem,0))</f>
        <v>45</v>
      </c>
      <c r="I787" s="14" t="n">
        <f aca="false">ROUND(W787*p_facteur,0)</f>
        <v>399</v>
      </c>
      <c r="J787" s="14" t="str">
        <f aca="false">IF(X787&lt;60,X787&amp;" min",INT(X787/60)&amp;" h"&amp;IF(MOD(X787,60)=0,""," "&amp;TEXT(MOD(X787,60),"00")))</f>
        <v>4 h 15</v>
      </c>
      <c r="K787" s="14" t="str">
        <f aca="false">IF(S787&lt;&gt;T787,"Oui","Non")</f>
        <v>Non</v>
      </c>
      <c r="L787" s="14" t="str">
        <f aca="false">IF(AND(INDEX(10_Lieux!$B:$B,U787)="Ville",INDEX(10_Lieux!$B:$B,V787)="Ville"),"/chauffeur-prive/"&amp;INDEX(10_Lieux!$E:$E,U787)&amp;"-"&amp;INDEX(10_Lieux!$E:$E,V787)&amp;"/","/chauffeur-prive/"&amp;INDEX(10_Lieux!$E:$E,U787)&amp;"/"&amp;INDEX(10_Lieux!$E:$E,V787)&amp;"/")</f>
        <v>/chauffeur-prive/strasbourg/aeroport-annecy-mont-blanc/</v>
      </c>
      <c r="M787" s="14" t="str">
        <f aca="false">IFERROR(INDEX($L:$L,MATCH(B787&amp;"|"&amp;A787,$Z:$Z,0)),"—")</f>
        <v>/chauffeur-prive/aeroport-annecy-mont-blanc/strasbourg/</v>
      </c>
      <c r="N787" s="14" t="str">
        <f aca="false">IF(LEN("Chauffeur privé "&amp;INDEX(10_Lieux!$J:$J,U787)&amp;" → "&amp;INDEX(10_Lieux!$J:$J,V787)&amp;" | 24h/24")&gt;60,"Chauffeur privé "&amp;INDEX(10_Lieux!$J:$J,U787)&amp;" → "&amp;INDEX(10_Lieux!$J:$J,V787),"Chauffeur privé "&amp;INDEX(10_Lieux!$J:$J,U787)&amp;" → "&amp;INDEX(10_Lieux!$J:$J,V787)&amp;" | 24h/24")</f>
        <v>Chauffeur privé Strasbourg → Aéroport Annecy-Mont-Blanc</v>
      </c>
      <c r="O787" s="14" t="n">
        <f aca="false">LEN(N787)</f>
        <v>55</v>
      </c>
      <c r="P787" s="14" t="str">
        <f aca="false">"Chauffeur privé "&amp;INDEX(10_Lieux!$K:$K,U787)&amp;" vers "&amp;INDEX(10_Lieux!$L:$L,V787)</f>
        <v>Chauffeur privé de Strasbourg vers l'aéroport Annecy-Mont-Blanc</v>
      </c>
      <c r="Q787" s="14" t="str">
        <f aca="false">"Chauffeur privé "&amp;INDEX(10_Lieux!$K:$K,U787)&amp;" vers "&amp;INDEX(10_Lieux!$L:$L,V787)&amp;" : env. "&amp;I787&amp;" km, "&amp;J787&amp;" de route. Devis personnalisé, standard 24h/24 et 7j/7."</f>
        <v>Chauffeur privé de Strasbourg vers l'aéroport Annecy-Mont-Blanc : env. 399 km, 4 h 15 de route. Devis personnalisé, standard 24h/24 et 7j/7.</v>
      </c>
      <c r="R787" s="14" t="n">
        <f aca="false">LEN(Q787)</f>
        <v>140</v>
      </c>
      <c r="S787" s="14" t="str">
        <f aca="false">INDEX(10_Lieux!$C:$C,U787)</f>
        <v>France</v>
      </c>
      <c r="T787" s="14" t="str">
        <f aca="false">INDEX(10_Lieux!$C:$C,V787)</f>
        <v>France</v>
      </c>
      <c r="U787" s="14" t="n">
        <f aca="false">MATCH(A787,10_Lieux!$A:$A,0)</f>
        <v>29</v>
      </c>
      <c r="V787" s="14" t="n">
        <f aca="false">MATCH(B787,10_Lieux!$A:$A,0)</f>
        <v>139</v>
      </c>
      <c r="W787" s="14" t="n">
        <f aca="false">ROUND(6371*2*ASIN(SQRT(SIN(RADIANS(INDEX(10_Lieux!$F:$F,V787)-INDEX(10_Lieux!$F:$F,U787))/2)^2+COS(RADIANS(INDEX(10_Lieux!$F:$F,U787)))*COS(RADIANS(INDEX(10_Lieux!$F:$F,V787)))*SIN(RADIANS(INDEX(10_Lieux!$G:$G,V787)-INDEX(10_Lieux!$G:$G,U787))/2)^2)),1)</f>
        <v>319.4</v>
      </c>
      <c r="X787" s="14" t="n">
        <f aca="false">ROUND(I787/IF(I787&lt;p_seuil_vitesse,p_vit_lente,p_vit_rapide)*60/15,0)*15</f>
        <v>255</v>
      </c>
      <c r="Y787" s="14" t="n">
        <f aca="false">MAX(IF(INDEX(10_Lieux!$B:$B,U787)&lt;&gt;"Ville",INDEX(10_Lieux!$I:$I,U787),0),IF(INDEX(10_Lieux!$B:$B,V787)&lt;&gt;"Ville",INDEX(10_Lieux!$I:$I,V787),0))</f>
        <v>250</v>
      </c>
      <c r="Z787" s="14" t="str">
        <f aca="false">A787&amp;"|"&amp;B787</f>
        <v>Strasbourg|Annecy Mont-Blanc</v>
      </c>
      <c r="AA787" s="14" t="str">
        <f aca="false">IF(I787&lt;p_local,"Local",IF(I787&lt;p_vv_min,"Courte distance",IF(I787&lt;p_tres_long,"Longue distance","Très longue distance")))</f>
        <v>Longue distance</v>
      </c>
    </row>
    <row r="788" customFormat="false" ht="15" hidden="false" customHeight="true" outlineLevel="0" collapsed="false">
      <c r="A788" s="1" t="s">
        <v>923</v>
      </c>
      <c r="B788" s="1" t="s">
        <v>138</v>
      </c>
      <c r="C788" s="1" t="s">
        <v>34</v>
      </c>
      <c r="D788" s="1" t="s">
        <v>653</v>
      </c>
      <c r="E788" s="1" t="s">
        <v>940</v>
      </c>
      <c r="F788" s="14" t="s">
        <v>40</v>
      </c>
      <c r="G788" s="14" t="str">
        <f aca="false">IF(I788&lt;p_local,"Local → page infra",IF(H788&gt;=p_ph1,"Phase 1",IF(H788&gt;=p_ph2,"Phase 2","Phase 3")))</f>
        <v>Phase 3</v>
      </c>
      <c r="H788" s="14" t="n">
        <f aca="false">IF(I788&lt;p_local,0,IF(C788="Aéroport → Aéroport",p_pts_plein,IF(Y788&gt;0,IF(I788&lt;=Y788,p_pts_plein,IF(I788&lt;=p_mult2*Y788,p_pts_moyen,p_pts_r3)),IF(I788&gt;=p_vv_min,p_pts_plein,IF(I788&gt;=p_vv_moy,p_pts_moyen,p_pts_court))))+IF(INDEX(10_Lieux!$D:$D,U788)=1,p_prio1,p_prio2)+IF(INDEX(10_Lieux!$D:$D,V788)=1,p_prio1,p_prio2)+IF(K788="Oui",p_tf,0)+p_hub*((INDEX(10_Lieux!$H:$H,U788)="Hub")+(INDEX(10_Lieux!$H:$H,V788)="Hub"))+IF(OR(INDEX(10_Lieux!$H:$H,U788)="Premium",INDEX(10_Lieux!$H:$H,V788)="Premium"),p_prem,0))</f>
        <v>40</v>
      </c>
      <c r="I788" s="14" t="n">
        <f aca="false">ROUND(W788*p_facteur,0)</f>
        <v>390</v>
      </c>
      <c r="J788" s="14" t="str">
        <f aca="false">IF(X788&lt;60,X788&amp;" min",INT(X788/60)&amp;" h"&amp;IF(MOD(X788,60)=0,""," "&amp;TEXT(MOD(X788,60),"00")))</f>
        <v>4 h</v>
      </c>
      <c r="K788" s="14" t="str">
        <f aca="false">IF(S788&lt;&gt;T788,"Oui","Non")</f>
        <v>Non</v>
      </c>
      <c r="L788" s="14" t="str">
        <f aca="false">IF(AND(INDEX(10_Lieux!$B:$B,U788)="Ville",INDEX(10_Lieux!$B:$B,V788)="Ville"),"/chauffeur-prive/"&amp;INDEX(10_Lieux!$E:$E,U788)&amp;"-"&amp;INDEX(10_Lieux!$E:$E,V788)&amp;"/","/chauffeur-prive/"&amp;INDEX(10_Lieux!$E:$E,U788)&amp;"/"&amp;INDEX(10_Lieux!$E:$E,V788)&amp;"/")</f>
        <v>/chauffeur-prive/aeroport-annecy-mont-blanc/montpellier/</v>
      </c>
      <c r="M788" s="14" t="str">
        <f aca="false">IFERROR(INDEX($L:$L,MATCH(B788&amp;"|"&amp;A788,$Z:$Z,0)),"—")</f>
        <v>/chauffeur-prive/montpellier/aeroport-annecy-mont-blanc/</v>
      </c>
      <c r="N788" s="14" t="str">
        <f aca="false">IF(LEN("Chauffeur privé "&amp;INDEX(10_Lieux!$J:$J,U788)&amp;" → "&amp;INDEX(10_Lieux!$J:$J,V788)&amp;" | 24h/24")&gt;60,"Chauffeur privé "&amp;INDEX(10_Lieux!$J:$J,U788)&amp;" → "&amp;INDEX(10_Lieux!$J:$J,V788),"Chauffeur privé "&amp;INDEX(10_Lieux!$J:$J,U788)&amp;" → "&amp;INDEX(10_Lieux!$J:$J,V788)&amp;" | 24h/24")</f>
        <v>Chauffeur privé Aéroport Annecy-Mont-Blanc → Montpellier</v>
      </c>
      <c r="O788" s="14" t="n">
        <f aca="false">LEN(N788)</f>
        <v>56</v>
      </c>
      <c r="P788" s="14" t="str">
        <f aca="false">"Chauffeur privé "&amp;INDEX(10_Lieux!$K:$K,U788)&amp;" vers "&amp;INDEX(10_Lieux!$L:$L,V788)</f>
        <v>Chauffeur privé de l'aéroport Annecy-Mont-Blanc vers Montpellier</v>
      </c>
      <c r="Q788" s="14" t="str">
        <f aca="false">"Chauffeur privé "&amp;INDEX(10_Lieux!$K:$K,U788)&amp;" vers "&amp;INDEX(10_Lieux!$L:$L,V788)&amp;" : env. "&amp;I788&amp;" km, "&amp;J788&amp;" de route. Devis personnalisé, standard 24h/24 et 7j/7."</f>
        <v>Chauffeur privé de l'aéroport Annecy-Mont-Blanc vers Montpellier : env. 390 km, 4 h de route. Devis personnalisé, standard 24h/24 et 7j/7.</v>
      </c>
      <c r="R788" s="14" t="n">
        <f aca="false">LEN(Q788)</f>
        <v>138</v>
      </c>
      <c r="S788" s="14" t="str">
        <f aca="false">INDEX(10_Lieux!$C:$C,U788)</f>
        <v>France</v>
      </c>
      <c r="T788" s="14" t="str">
        <f aca="false">INDEX(10_Lieux!$C:$C,V788)</f>
        <v>France</v>
      </c>
      <c r="U788" s="14" t="n">
        <f aca="false">MATCH(A788,10_Lieux!$A:$A,0)</f>
        <v>139</v>
      </c>
      <c r="V788" s="14" t="n">
        <f aca="false">MATCH(B788,10_Lieux!$A:$A,0)</f>
        <v>71</v>
      </c>
      <c r="W788" s="14" t="n">
        <f aca="false">ROUND(6371*2*ASIN(SQRT(SIN(RADIANS(INDEX(10_Lieux!$F:$F,V788)-INDEX(10_Lieux!$F:$F,U788))/2)^2+COS(RADIANS(INDEX(10_Lieux!$F:$F,U788)))*COS(RADIANS(INDEX(10_Lieux!$F:$F,V788)))*SIN(RADIANS(INDEX(10_Lieux!$G:$G,V788)-INDEX(10_Lieux!$G:$G,U788))/2)^2)),1)</f>
        <v>311.7</v>
      </c>
      <c r="X788" s="14" t="n">
        <f aca="false">ROUND(I788/IF(I788&lt;p_seuil_vitesse,p_vit_lente,p_vit_rapide)*60/15,0)*15</f>
        <v>240</v>
      </c>
      <c r="Y788" s="14" t="n">
        <f aca="false">MAX(IF(INDEX(10_Lieux!$B:$B,U788)&lt;&gt;"Ville",INDEX(10_Lieux!$I:$I,U788),0),IF(INDEX(10_Lieux!$B:$B,V788)&lt;&gt;"Ville",INDEX(10_Lieux!$I:$I,V788),0))</f>
        <v>250</v>
      </c>
      <c r="Z788" s="14" t="str">
        <f aca="false">A788&amp;"|"&amp;B788</f>
        <v>Annecy Mont-Blanc|Montpellier</v>
      </c>
      <c r="AA788" s="14" t="str">
        <f aca="false">IF(I788&lt;p_local,"Local",IF(I788&lt;p_vv_min,"Courte distance",IF(I788&lt;p_tres_long,"Longue distance","Très longue distance")))</f>
        <v>Longue distance</v>
      </c>
    </row>
    <row r="789" customFormat="false" ht="15" hidden="false" customHeight="true" outlineLevel="0" collapsed="false">
      <c r="A789" s="1" t="s">
        <v>138</v>
      </c>
      <c r="B789" s="1" t="s">
        <v>923</v>
      </c>
      <c r="C789" s="1" t="s">
        <v>35</v>
      </c>
      <c r="D789" s="1" t="s">
        <v>653</v>
      </c>
      <c r="E789" s="1" t="s">
        <v>941</v>
      </c>
      <c r="F789" s="14" t="s">
        <v>40</v>
      </c>
      <c r="G789" s="14" t="str">
        <f aca="false">IF(I789&lt;p_local,"Local → page infra",IF(H789&gt;=p_ph1,"Phase 1",IF(H789&gt;=p_ph2,"Phase 2","Phase 3")))</f>
        <v>Phase 3</v>
      </c>
      <c r="H789" s="14" t="n">
        <f aca="false">IF(I789&lt;p_local,0,IF(C789="Aéroport → Aéroport",p_pts_plein,IF(Y789&gt;0,IF(I789&lt;=Y789,p_pts_plein,IF(I789&lt;=p_mult2*Y789,p_pts_moyen,p_pts_r3)),IF(I789&gt;=p_vv_min,p_pts_plein,IF(I789&gt;=p_vv_moy,p_pts_moyen,p_pts_court))))+IF(INDEX(10_Lieux!$D:$D,U789)=1,p_prio1,p_prio2)+IF(INDEX(10_Lieux!$D:$D,V789)=1,p_prio1,p_prio2)+IF(K789="Oui",p_tf,0)+p_hub*((INDEX(10_Lieux!$H:$H,U789)="Hub")+(INDEX(10_Lieux!$H:$H,V789)="Hub"))+IF(OR(INDEX(10_Lieux!$H:$H,U789)="Premium",INDEX(10_Lieux!$H:$H,V789)="Premium"),p_prem,0))</f>
        <v>40</v>
      </c>
      <c r="I789" s="14" t="n">
        <f aca="false">ROUND(W789*p_facteur,0)</f>
        <v>390</v>
      </c>
      <c r="J789" s="14" t="str">
        <f aca="false">IF(X789&lt;60,X789&amp;" min",INT(X789/60)&amp;" h"&amp;IF(MOD(X789,60)=0,""," "&amp;TEXT(MOD(X789,60),"00")))</f>
        <v>4 h</v>
      </c>
      <c r="K789" s="14" t="str">
        <f aca="false">IF(S789&lt;&gt;T789,"Oui","Non")</f>
        <v>Non</v>
      </c>
      <c r="L789" s="14" t="str">
        <f aca="false">IF(AND(INDEX(10_Lieux!$B:$B,U789)="Ville",INDEX(10_Lieux!$B:$B,V789)="Ville"),"/chauffeur-prive/"&amp;INDEX(10_Lieux!$E:$E,U789)&amp;"-"&amp;INDEX(10_Lieux!$E:$E,V789)&amp;"/","/chauffeur-prive/"&amp;INDEX(10_Lieux!$E:$E,U789)&amp;"/"&amp;INDEX(10_Lieux!$E:$E,V789)&amp;"/")</f>
        <v>/chauffeur-prive/montpellier/aeroport-annecy-mont-blanc/</v>
      </c>
      <c r="M789" s="14" t="str">
        <f aca="false">IFERROR(INDEX($L:$L,MATCH(B789&amp;"|"&amp;A789,$Z:$Z,0)),"—")</f>
        <v>/chauffeur-prive/aeroport-annecy-mont-blanc/montpellier/</v>
      </c>
      <c r="N789" s="14" t="str">
        <f aca="false">IF(LEN("Chauffeur privé "&amp;INDEX(10_Lieux!$J:$J,U789)&amp;" → "&amp;INDEX(10_Lieux!$J:$J,V789)&amp;" | 24h/24")&gt;60,"Chauffeur privé "&amp;INDEX(10_Lieux!$J:$J,U789)&amp;" → "&amp;INDEX(10_Lieux!$J:$J,V789),"Chauffeur privé "&amp;INDEX(10_Lieux!$J:$J,U789)&amp;" → "&amp;INDEX(10_Lieux!$J:$J,V789)&amp;" | 24h/24")</f>
        <v>Chauffeur privé Montpellier → Aéroport Annecy-Mont-Blanc</v>
      </c>
      <c r="O789" s="14" t="n">
        <f aca="false">LEN(N789)</f>
        <v>56</v>
      </c>
      <c r="P789" s="14" t="str">
        <f aca="false">"Chauffeur privé "&amp;INDEX(10_Lieux!$K:$K,U789)&amp;" vers "&amp;INDEX(10_Lieux!$L:$L,V789)</f>
        <v>Chauffeur privé de Montpellier vers l'aéroport Annecy-Mont-Blanc</v>
      </c>
      <c r="Q789" s="14" t="str">
        <f aca="false">"Chauffeur privé "&amp;INDEX(10_Lieux!$K:$K,U789)&amp;" vers "&amp;INDEX(10_Lieux!$L:$L,V789)&amp;" : env. "&amp;I789&amp;" km, "&amp;J789&amp;" de route. Devis personnalisé, standard 24h/24 et 7j/7."</f>
        <v>Chauffeur privé de Montpellier vers l'aéroport Annecy-Mont-Blanc : env. 390 km, 4 h de route. Devis personnalisé, standard 24h/24 et 7j/7.</v>
      </c>
      <c r="R789" s="14" t="n">
        <f aca="false">LEN(Q789)</f>
        <v>138</v>
      </c>
      <c r="S789" s="14" t="str">
        <f aca="false">INDEX(10_Lieux!$C:$C,U789)</f>
        <v>France</v>
      </c>
      <c r="T789" s="14" t="str">
        <f aca="false">INDEX(10_Lieux!$C:$C,V789)</f>
        <v>France</v>
      </c>
      <c r="U789" s="14" t="n">
        <f aca="false">MATCH(A789,10_Lieux!$A:$A,0)</f>
        <v>71</v>
      </c>
      <c r="V789" s="14" t="n">
        <f aca="false">MATCH(B789,10_Lieux!$A:$A,0)</f>
        <v>139</v>
      </c>
      <c r="W789" s="14" t="n">
        <f aca="false">ROUND(6371*2*ASIN(SQRT(SIN(RADIANS(INDEX(10_Lieux!$F:$F,V789)-INDEX(10_Lieux!$F:$F,U789))/2)^2+COS(RADIANS(INDEX(10_Lieux!$F:$F,U789)))*COS(RADIANS(INDEX(10_Lieux!$F:$F,V789)))*SIN(RADIANS(INDEX(10_Lieux!$G:$G,V789)-INDEX(10_Lieux!$G:$G,U789))/2)^2)),1)</f>
        <v>311.7</v>
      </c>
      <c r="X789" s="14" t="n">
        <f aca="false">ROUND(I789/IF(I789&lt;p_seuil_vitesse,p_vit_lente,p_vit_rapide)*60/15,0)*15</f>
        <v>240</v>
      </c>
      <c r="Y789" s="14" t="n">
        <f aca="false">MAX(IF(INDEX(10_Lieux!$B:$B,U789)&lt;&gt;"Ville",INDEX(10_Lieux!$I:$I,U789),0),IF(INDEX(10_Lieux!$B:$B,V789)&lt;&gt;"Ville",INDEX(10_Lieux!$I:$I,V789),0))</f>
        <v>250</v>
      </c>
      <c r="Z789" s="14" t="str">
        <f aca="false">A789&amp;"|"&amp;B789</f>
        <v>Montpellier|Annecy Mont-Blanc</v>
      </c>
      <c r="AA789" s="14" t="str">
        <f aca="false">IF(I789&lt;p_local,"Local",IF(I789&lt;p_vv_min,"Courte distance",IF(I789&lt;p_tres_long,"Longue distance","Très longue distance")))</f>
        <v>Longue distance</v>
      </c>
    </row>
    <row r="790" customFormat="false" ht="15" hidden="false" customHeight="true" outlineLevel="0" collapsed="false">
      <c r="A790" s="1" t="s">
        <v>923</v>
      </c>
      <c r="B790" s="1" t="s">
        <v>140</v>
      </c>
      <c r="C790" s="1" t="s">
        <v>34</v>
      </c>
      <c r="D790" s="1" t="s">
        <v>653</v>
      </c>
      <c r="E790" s="1" t="s">
        <v>942</v>
      </c>
      <c r="F790" s="14" t="s">
        <v>40</v>
      </c>
      <c r="G790" s="14" t="str">
        <f aca="false">IF(I790&lt;p_local,"Local → page infra",IF(H790&gt;=p_ph1,"Phase 1",IF(H790&gt;=p_ph2,"Phase 2","Phase 3")))</f>
        <v>Phase 3</v>
      </c>
      <c r="H790" s="14" t="n">
        <f aca="false">IF(I790&lt;p_local,0,IF(C790="Aéroport → Aéroport",p_pts_plein,IF(Y790&gt;0,IF(I790&lt;=Y790,p_pts_plein,IF(I790&lt;=p_mult2*Y790,p_pts_moyen,p_pts_r3)),IF(I790&gt;=p_vv_min,p_pts_plein,IF(I790&gt;=p_vv_moy,p_pts_moyen,p_pts_court))))+IF(INDEX(10_Lieux!$D:$D,U790)=1,p_prio1,p_prio2)+IF(INDEX(10_Lieux!$D:$D,V790)=1,p_prio1,p_prio2)+IF(K790="Oui",p_tf,0)+p_hub*((INDEX(10_Lieux!$H:$H,U790)="Hub")+(INDEX(10_Lieux!$H:$H,V790)="Hub"))+IF(OR(INDEX(10_Lieux!$H:$H,U790)="Premium",INDEX(10_Lieux!$H:$H,V790)="Premium"),p_prem,0))</f>
        <v>25</v>
      </c>
      <c r="I790" s="14" t="n">
        <f aca="false">ROUND(W790*p_facteur,0)</f>
        <v>753</v>
      </c>
      <c r="J790" s="14" t="str">
        <f aca="false">IF(X790&lt;60,X790&amp;" min",INT(X790/60)&amp;" h"&amp;IF(MOD(X790,60)=0,""," "&amp;TEXT(MOD(X790,60),"00")))</f>
        <v>8 h</v>
      </c>
      <c r="K790" s="14" t="str">
        <f aca="false">IF(S790&lt;&gt;T790,"Oui","Non")</f>
        <v>Non</v>
      </c>
      <c r="L790" s="14" t="str">
        <f aca="false">IF(AND(INDEX(10_Lieux!$B:$B,U790)="Ville",INDEX(10_Lieux!$B:$B,V790)="Ville"),"/chauffeur-prive/"&amp;INDEX(10_Lieux!$E:$E,U790)&amp;"-"&amp;INDEX(10_Lieux!$E:$E,V790)&amp;"/","/chauffeur-prive/"&amp;INDEX(10_Lieux!$E:$E,U790)&amp;"/"&amp;INDEX(10_Lieux!$E:$E,V790)&amp;"/")</f>
        <v>/chauffeur-prive/aeroport-annecy-mont-blanc/nantes/</v>
      </c>
      <c r="M790" s="14" t="str">
        <f aca="false">IFERROR(INDEX($L:$L,MATCH(B790&amp;"|"&amp;A790,$Z:$Z,0)),"—")</f>
        <v>/chauffeur-prive/nantes/aeroport-annecy-mont-blanc/</v>
      </c>
      <c r="N790" s="14" t="str">
        <f aca="false">IF(LEN("Chauffeur privé "&amp;INDEX(10_Lieux!$J:$J,U790)&amp;" → "&amp;INDEX(10_Lieux!$J:$J,V790)&amp;" | 24h/24")&gt;60,"Chauffeur privé "&amp;INDEX(10_Lieux!$J:$J,U790)&amp;" → "&amp;INDEX(10_Lieux!$J:$J,V790),"Chauffeur privé "&amp;INDEX(10_Lieux!$J:$J,U790)&amp;" → "&amp;INDEX(10_Lieux!$J:$J,V790)&amp;" | 24h/24")</f>
        <v>Chauffeur privé Aéroport Annecy-Mont-Blanc → Nantes | 24h/24</v>
      </c>
      <c r="O790" s="14" t="n">
        <f aca="false">LEN(N790)</f>
        <v>60</v>
      </c>
      <c r="P790" s="14" t="str">
        <f aca="false">"Chauffeur privé "&amp;INDEX(10_Lieux!$K:$K,U790)&amp;" vers "&amp;INDEX(10_Lieux!$L:$L,V790)</f>
        <v>Chauffeur privé de l'aéroport Annecy-Mont-Blanc vers Nantes</v>
      </c>
      <c r="Q790" s="14" t="str">
        <f aca="false">"Chauffeur privé "&amp;INDEX(10_Lieux!$K:$K,U790)&amp;" vers "&amp;INDEX(10_Lieux!$L:$L,V790)&amp;" : env. "&amp;I790&amp;" km, "&amp;J790&amp;" de route. Devis personnalisé, standard 24h/24 et 7j/7."</f>
        <v>Chauffeur privé de l'aéroport Annecy-Mont-Blanc vers Nantes : env. 753 km, 8 h de route. Devis personnalisé, standard 24h/24 et 7j/7.</v>
      </c>
      <c r="R790" s="14" t="n">
        <f aca="false">LEN(Q790)</f>
        <v>133</v>
      </c>
      <c r="S790" s="14" t="str">
        <f aca="false">INDEX(10_Lieux!$C:$C,U790)</f>
        <v>France</v>
      </c>
      <c r="T790" s="14" t="str">
        <f aca="false">INDEX(10_Lieux!$C:$C,V790)</f>
        <v>France</v>
      </c>
      <c r="U790" s="14" t="n">
        <f aca="false">MATCH(A790,10_Lieux!$A:$A,0)</f>
        <v>139</v>
      </c>
      <c r="V790" s="14" t="n">
        <f aca="false">MATCH(B790,10_Lieux!$A:$A,0)</f>
        <v>56</v>
      </c>
      <c r="W790" s="14" t="n">
        <f aca="false">ROUND(6371*2*ASIN(SQRT(SIN(RADIANS(INDEX(10_Lieux!$F:$F,V790)-INDEX(10_Lieux!$F:$F,U790))/2)^2+COS(RADIANS(INDEX(10_Lieux!$F:$F,U790)))*COS(RADIANS(INDEX(10_Lieux!$F:$F,V790)))*SIN(RADIANS(INDEX(10_Lieux!$G:$G,V790)-INDEX(10_Lieux!$G:$G,U790))/2)^2)),1)</f>
        <v>602</v>
      </c>
      <c r="X790" s="14" t="n">
        <f aca="false">ROUND(I790/IF(I790&lt;p_seuil_vitesse,p_vit_lente,p_vit_rapide)*60/15,0)*15</f>
        <v>480</v>
      </c>
      <c r="Y790" s="14" t="n">
        <f aca="false">MAX(IF(INDEX(10_Lieux!$B:$B,U790)&lt;&gt;"Ville",INDEX(10_Lieux!$I:$I,U790),0),IF(INDEX(10_Lieux!$B:$B,V790)&lt;&gt;"Ville",INDEX(10_Lieux!$I:$I,V790),0))</f>
        <v>250</v>
      </c>
      <c r="Z790" s="14" t="str">
        <f aca="false">A790&amp;"|"&amp;B790</f>
        <v>Annecy Mont-Blanc|Nantes</v>
      </c>
      <c r="AA790" s="14" t="str">
        <f aca="false">IF(I790&lt;p_local,"Local",IF(I790&lt;p_vv_min,"Courte distance",IF(I790&lt;p_tres_long,"Longue distance","Très longue distance")))</f>
        <v>Très longue distance</v>
      </c>
    </row>
    <row r="791" customFormat="false" ht="15" hidden="false" customHeight="true" outlineLevel="0" collapsed="false">
      <c r="A791" s="1" t="s">
        <v>140</v>
      </c>
      <c r="B791" s="1" t="s">
        <v>923</v>
      </c>
      <c r="C791" s="1" t="s">
        <v>35</v>
      </c>
      <c r="D791" s="1" t="s">
        <v>653</v>
      </c>
      <c r="E791" s="1" t="s">
        <v>943</v>
      </c>
      <c r="F791" s="14" t="s">
        <v>40</v>
      </c>
      <c r="G791" s="14" t="str">
        <f aca="false">IF(I791&lt;p_local,"Local → page infra",IF(H791&gt;=p_ph1,"Phase 1",IF(H791&gt;=p_ph2,"Phase 2","Phase 3")))</f>
        <v>Phase 3</v>
      </c>
      <c r="H791" s="14" t="n">
        <f aca="false">IF(I791&lt;p_local,0,IF(C791="Aéroport → Aéroport",p_pts_plein,IF(Y791&gt;0,IF(I791&lt;=Y791,p_pts_plein,IF(I791&lt;=p_mult2*Y791,p_pts_moyen,p_pts_r3)),IF(I791&gt;=p_vv_min,p_pts_plein,IF(I791&gt;=p_vv_moy,p_pts_moyen,p_pts_court))))+IF(INDEX(10_Lieux!$D:$D,U791)=1,p_prio1,p_prio2)+IF(INDEX(10_Lieux!$D:$D,V791)=1,p_prio1,p_prio2)+IF(K791="Oui",p_tf,0)+p_hub*((INDEX(10_Lieux!$H:$H,U791)="Hub")+(INDEX(10_Lieux!$H:$H,V791)="Hub"))+IF(OR(INDEX(10_Lieux!$H:$H,U791)="Premium",INDEX(10_Lieux!$H:$H,V791)="Premium"),p_prem,0))</f>
        <v>25</v>
      </c>
      <c r="I791" s="14" t="n">
        <f aca="false">ROUND(W791*p_facteur,0)</f>
        <v>753</v>
      </c>
      <c r="J791" s="14" t="str">
        <f aca="false">IF(X791&lt;60,X791&amp;" min",INT(X791/60)&amp;" h"&amp;IF(MOD(X791,60)=0,""," "&amp;TEXT(MOD(X791,60),"00")))</f>
        <v>8 h</v>
      </c>
      <c r="K791" s="14" t="str">
        <f aca="false">IF(S791&lt;&gt;T791,"Oui","Non")</f>
        <v>Non</v>
      </c>
      <c r="L791" s="14" t="str">
        <f aca="false">IF(AND(INDEX(10_Lieux!$B:$B,U791)="Ville",INDEX(10_Lieux!$B:$B,V791)="Ville"),"/chauffeur-prive/"&amp;INDEX(10_Lieux!$E:$E,U791)&amp;"-"&amp;INDEX(10_Lieux!$E:$E,V791)&amp;"/","/chauffeur-prive/"&amp;INDEX(10_Lieux!$E:$E,U791)&amp;"/"&amp;INDEX(10_Lieux!$E:$E,V791)&amp;"/")</f>
        <v>/chauffeur-prive/nantes/aeroport-annecy-mont-blanc/</v>
      </c>
      <c r="M791" s="14" t="str">
        <f aca="false">IFERROR(INDEX($L:$L,MATCH(B791&amp;"|"&amp;A791,$Z:$Z,0)),"—")</f>
        <v>/chauffeur-prive/aeroport-annecy-mont-blanc/nantes/</v>
      </c>
      <c r="N791" s="14" t="str">
        <f aca="false">IF(LEN("Chauffeur privé "&amp;INDEX(10_Lieux!$J:$J,U791)&amp;" → "&amp;INDEX(10_Lieux!$J:$J,V791)&amp;" | 24h/24")&gt;60,"Chauffeur privé "&amp;INDEX(10_Lieux!$J:$J,U791)&amp;" → "&amp;INDEX(10_Lieux!$J:$J,V791),"Chauffeur privé "&amp;INDEX(10_Lieux!$J:$J,U791)&amp;" → "&amp;INDEX(10_Lieux!$J:$J,V791)&amp;" | 24h/24")</f>
        <v>Chauffeur privé Nantes → Aéroport Annecy-Mont-Blanc | 24h/24</v>
      </c>
      <c r="O791" s="14" t="n">
        <f aca="false">LEN(N791)</f>
        <v>60</v>
      </c>
      <c r="P791" s="14" t="str">
        <f aca="false">"Chauffeur privé "&amp;INDEX(10_Lieux!$K:$K,U791)&amp;" vers "&amp;INDEX(10_Lieux!$L:$L,V791)</f>
        <v>Chauffeur privé de Nantes vers l'aéroport Annecy-Mont-Blanc</v>
      </c>
      <c r="Q791" s="14" t="str">
        <f aca="false">"Chauffeur privé "&amp;INDEX(10_Lieux!$K:$K,U791)&amp;" vers "&amp;INDEX(10_Lieux!$L:$L,V791)&amp;" : env. "&amp;I791&amp;" km, "&amp;J791&amp;" de route. Devis personnalisé, standard 24h/24 et 7j/7."</f>
        <v>Chauffeur privé de Nantes vers l'aéroport Annecy-Mont-Blanc : env. 753 km, 8 h de route. Devis personnalisé, standard 24h/24 et 7j/7.</v>
      </c>
      <c r="R791" s="14" t="n">
        <f aca="false">LEN(Q791)</f>
        <v>133</v>
      </c>
      <c r="S791" s="14" t="str">
        <f aca="false">INDEX(10_Lieux!$C:$C,U791)</f>
        <v>France</v>
      </c>
      <c r="T791" s="14" t="str">
        <f aca="false">INDEX(10_Lieux!$C:$C,V791)</f>
        <v>France</v>
      </c>
      <c r="U791" s="14" t="n">
        <f aca="false">MATCH(A791,10_Lieux!$A:$A,0)</f>
        <v>56</v>
      </c>
      <c r="V791" s="14" t="n">
        <f aca="false">MATCH(B791,10_Lieux!$A:$A,0)</f>
        <v>139</v>
      </c>
      <c r="W791" s="14" t="n">
        <f aca="false">ROUND(6371*2*ASIN(SQRT(SIN(RADIANS(INDEX(10_Lieux!$F:$F,V791)-INDEX(10_Lieux!$F:$F,U791))/2)^2+COS(RADIANS(INDEX(10_Lieux!$F:$F,U791)))*COS(RADIANS(INDEX(10_Lieux!$F:$F,V791)))*SIN(RADIANS(INDEX(10_Lieux!$G:$G,V791)-INDEX(10_Lieux!$G:$G,U791))/2)^2)),1)</f>
        <v>602</v>
      </c>
      <c r="X791" s="14" t="n">
        <f aca="false">ROUND(I791/IF(I791&lt;p_seuil_vitesse,p_vit_lente,p_vit_rapide)*60/15,0)*15</f>
        <v>480</v>
      </c>
      <c r="Y791" s="14" t="n">
        <f aca="false">MAX(IF(INDEX(10_Lieux!$B:$B,U791)&lt;&gt;"Ville",INDEX(10_Lieux!$I:$I,U791),0),IF(INDEX(10_Lieux!$B:$B,V791)&lt;&gt;"Ville",INDEX(10_Lieux!$I:$I,V791),0))</f>
        <v>250</v>
      </c>
      <c r="Z791" s="14" t="str">
        <f aca="false">A791&amp;"|"&amp;B791</f>
        <v>Nantes|Annecy Mont-Blanc</v>
      </c>
      <c r="AA791" s="14" t="str">
        <f aca="false">IF(I791&lt;p_local,"Local",IF(I791&lt;p_vv_min,"Courte distance",IF(I791&lt;p_tres_long,"Longue distance","Très longue distance")))</f>
        <v>Très longue distance</v>
      </c>
    </row>
    <row r="792" customFormat="false" ht="15" hidden="false" customHeight="true" outlineLevel="0" collapsed="false">
      <c r="A792" s="1" t="s">
        <v>923</v>
      </c>
      <c r="B792" s="1" t="s">
        <v>142</v>
      </c>
      <c r="C792" s="1" t="s">
        <v>34</v>
      </c>
      <c r="D792" s="1" t="s">
        <v>653</v>
      </c>
      <c r="E792" s="1" t="s">
        <v>944</v>
      </c>
      <c r="F792" s="14" t="s">
        <v>40</v>
      </c>
      <c r="G792" s="14" t="str">
        <f aca="false">IF(I792&lt;p_local,"Local → page infra",IF(H792&gt;=p_ph1,"Phase 1",IF(H792&gt;=p_ph2,"Phase 2","Phase 3")))</f>
        <v>Phase 3</v>
      </c>
      <c r="H792" s="14" t="n">
        <f aca="false">IF(I792&lt;p_local,0,IF(C792="Aéroport → Aéroport",p_pts_plein,IF(Y792&gt;0,IF(I792&lt;=Y792,p_pts_plein,IF(I792&lt;=p_mult2*Y792,p_pts_moyen,p_pts_r3)),IF(I792&gt;=p_vv_min,p_pts_plein,IF(I792&gt;=p_vv_moy,p_pts_moyen,p_pts_court))))+IF(INDEX(10_Lieux!$D:$D,U792)=1,p_prio1,p_prio2)+IF(INDEX(10_Lieux!$D:$D,V792)=1,p_prio1,p_prio2)+IF(K792="Oui",p_tf,0)+p_hub*((INDEX(10_Lieux!$H:$H,U792)="Hub")+(INDEX(10_Lieux!$H:$H,V792)="Hub"))+IF(OR(INDEX(10_Lieux!$H:$H,U792)="Premium",INDEX(10_Lieux!$H:$H,V792)="Premium"),p_prem,0))</f>
        <v>25</v>
      </c>
      <c r="I792" s="14" t="n">
        <f aca="false">ROUND(W792*p_facteur,0)</f>
        <v>797</v>
      </c>
      <c r="J792" s="14" t="str">
        <f aca="false">IF(X792&lt;60,X792&amp;" min",INT(X792/60)&amp;" h"&amp;IF(MOD(X792,60)=0,""," "&amp;TEXT(MOD(X792,60),"00")))</f>
        <v>8 h 30</v>
      </c>
      <c r="K792" s="14" t="str">
        <f aca="false">IF(S792&lt;&gt;T792,"Oui","Non")</f>
        <v>Non</v>
      </c>
      <c r="L792" s="14" t="str">
        <f aca="false">IF(AND(INDEX(10_Lieux!$B:$B,U792)="Ville",INDEX(10_Lieux!$B:$B,V792)="Ville"),"/chauffeur-prive/"&amp;INDEX(10_Lieux!$E:$E,U792)&amp;"-"&amp;INDEX(10_Lieux!$E:$E,V792)&amp;"/","/chauffeur-prive/"&amp;INDEX(10_Lieux!$E:$E,U792)&amp;"/"&amp;INDEX(10_Lieux!$E:$E,V792)&amp;"/")</f>
        <v>/chauffeur-prive/aeroport-annecy-mont-blanc/rennes/</v>
      </c>
      <c r="M792" s="14" t="str">
        <f aca="false">IFERROR(INDEX($L:$L,MATCH(B792&amp;"|"&amp;A792,$Z:$Z,0)),"—")</f>
        <v>/chauffeur-prive/rennes/aeroport-annecy-mont-blanc/</v>
      </c>
      <c r="N792" s="14" t="str">
        <f aca="false">IF(LEN("Chauffeur privé "&amp;INDEX(10_Lieux!$J:$J,U792)&amp;" → "&amp;INDEX(10_Lieux!$J:$J,V792)&amp;" | 24h/24")&gt;60,"Chauffeur privé "&amp;INDEX(10_Lieux!$J:$J,U792)&amp;" → "&amp;INDEX(10_Lieux!$J:$J,V792),"Chauffeur privé "&amp;INDEX(10_Lieux!$J:$J,U792)&amp;" → "&amp;INDEX(10_Lieux!$J:$J,V792)&amp;" | 24h/24")</f>
        <v>Chauffeur privé Aéroport Annecy-Mont-Blanc → Rennes | 24h/24</v>
      </c>
      <c r="O792" s="14" t="n">
        <f aca="false">LEN(N792)</f>
        <v>60</v>
      </c>
      <c r="P792" s="14" t="str">
        <f aca="false">"Chauffeur privé "&amp;INDEX(10_Lieux!$K:$K,U792)&amp;" vers "&amp;INDEX(10_Lieux!$L:$L,V792)</f>
        <v>Chauffeur privé de l'aéroport Annecy-Mont-Blanc vers Rennes</v>
      </c>
      <c r="Q792" s="14" t="str">
        <f aca="false">"Chauffeur privé "&amp;INDEX(10_Lieux!$K:$K,U792)&amp;" vers "&amp;INDEX(10_Lieux!$L:$L,V792)&amp;" : env. "&amp;I792&amp;" km, "&amp;J792&amp;" de route. Devis personnalisé, standard 24h/24 et 7j/7."</f>
        <v>Chauffeur privé de l'aéroport Annecy-Mont-Blanc vers Rennes : env. 797 km, 8 h 30 de route. Devis personnalisé, standard 24h/24 et 7j/7.</v>
      </c>
      <c r="R792" s="14" t="n">
        <f aca="false">LEN(Q792)</f>
        <v>136</v>
      </c>
      <c r="S792" s="14" t="str">
        <f aca="false">INDEX(10_Lieux!$C:$C,U792)</f>
        <v>France</v>
      </c>
      <c r="T792" s="14" t="str">
        <f aca="false">INDEX(10_Lieux!$C:$C,V792)</f>
        <v>France</v>
      </c>
      <c r="U792" s="14" t="n">
        <f aca="false">MATCH(A792,10_Lieux!$A:$A,0)</f>
        <v>139</v>
      </c>
      <c r="V792" s="14" t="n">
        <f aca="false">MATCH(B792,10_Lieux!$A:$A,0)</f>
        <v>49</v>
      </c>
      <c r="W792" s="14" t="n">
        <f aca="false">ROUND(6371*2*ASIN(SQRT(SIN(RADIANS(INDEX(10_Lieux!$F:$F,V792)-INDEX(10_Lieux!$F:$F,U792))/2)^2+COS(RADIANS(INDEX(10_Lieux!$F:$F,U792)))*COS(RADIANS(INDEX(10_Lieux!$F:$F,V792)))*SIN(RADIANS(INDEX(10_Lieux!$G:$G,V792)-INDEX(10_Lieux!$G:$G,U792))/2)^2)),1)</f>
        <v>637.4</v>
      </c>
      <c r="X792" s="14" t="n">
        <f aca="false">ROUND(I792/IF(I792&lt;p_seuil_vitesse,p_vit_lente,p_vit_rapide)*60/15,0)*15</f>
        <v>510</v>
      </c>
      <c r="Y792" s="14" t="n">
        <f aca="false">MAX(IF(INDEX(10_Lieux!$B:$B,U792)&lt;&gt;"Ville",INDEX(10_Lieux!$I:$I,U792),0),IF(INDEX(10_Lieux!$B:$B,V792)&lt;&gt;"Ville",INDEX(10_Lieux!$I:$I,V792),0))</f>
        <v>250</v>
      </c>
      <c r="Z792" s="14" t="str">
        <f aca="false">A792&amp;"|"&amp;B792</f>
        <v>Annecy Mont-Blanc|Rennes</v>
      </c>
      <c r="AA792" s="14" t="str">
        <f aca="false">IF(I792&lt;p_local,"Local",IF(I792&lt;p_vv_min,"Courte distance",IF(I792&lt;p_tres_long,"Longue distance","Très longue distance")))</f>
        <v>Très longue distance</v>
      </c>
    </row>
    <row r="793" customFormat="false" ht="15" hidden="false" customHeight="true" outlineLevel="0" collapsed="false">
      <c r="A793" s="1" t="s">
        <v>142</v>
      </c>
      <c r="B793" s="1" t="s">
        <v>923</v>
      </c>
      <c r="C793" s="1" t="s">
        <v>35</v>
      </c>
      <c r="D793" s="1" t="s">
        <v>653</v>
      </c>
      <c r="E793" s="1" t="s">
        <v>945</v>
      </c>
      <c r="F793" s="14" t="s">
        <v>40</v>
      </c>
      <c r="G793" s="14" t="str">
        <f aca="false">IF(I793&lt;p_local,"Local → page infra",IF(H793&gt;=p_ph1,"Phase 1",IF(H793&gt;=p_ph2,"Phase 2","Phase 3")))</f>
        <v>Phase 3</v>
      </c>
      <c r="H793" s="14" t="n">
        <f aca="false">IF(I793&lt;p_local,0,IF(C793="Aéroport → Aéroport",p_pts_plein,IF(Y793&gt;0,IF(I793&lt;=Y793,p_pts_plein,IF(I793&lt;=p_mult2*Y793,p_pts_moyen,p_pts_r3)),IF(I793&gt;=p_vv_min,p_pts_plein,IF(I793&gt;=p_vv_moy,p_pts_moyen,p_pts_court))))+IF(INDEX(10_Lieux!$D:$D,U793)=1,p_prio1,p_prio2)+IF(INDEX(10_Lieux!$D:$D,V793)=1,p_prio1,p_prio2)+IF(K793="Oui",p_tf,0)+p_hub*((INDEX(10_Lieux!$H:$H,U793)="Hub")+(INDEX(10_Lieux!$H:$H,V793)="Hub"))+IF(OR(INDEX(10_Lieux!$H:$H,U793)="Premium",INDEX(10_Lieux!$H:$H,V793)="Premium"),p_prem,0))</f>
        <v>25</v>
      </c>
      <c r="I793" s="14" t="n">
        <f aca="false">ROUND(W793*p_facteur,0)</f>
        <v>797</v>
      </c>
      <c r="J793" s="14" t="str">
        <f aca="false">IF(X793&lt;60,X793&amp;" min",INT(X793/60)&amp;" h"&amp;IF(MOD(X793,60)=0,""," "&amp;TEXT(MOD(X793,60),"00")))</f>
        <v>8 h 30</v>
      </c>
      <c r="K793" s="14" t="str">
        <f aca="false">IF(S793&lt;&gt;T793,"Oui","Non")</f>
        <v>Non</v>
      </c>
      <c r="L793" s="14" t="str">
        <f aca="false">IF(AND(INDEX(10_Lieux!$B:$B,U793)="Ville",INDEX(10_Lieux!$B:$B,V793)="Ville"),"/chauffeur-prive/"&amp;INDEX(10_Lieux!$E:$E,U793)&amp;"-"&amp;INDEX(10_Lieux!$E:$E,V793)&amp;"/","/chauffeur-prive/"&amp;INDEX(10_Lieux!$E:$E,U793)&amp;"/"&amp;INDEX(10_Lieux!$E:$E,V793)&amp;"/")</f>
        <v>/chauffeur-prive/rennes/aeroport-annecy-mont-blanc/</v>
      </c>
      <c r="M793" s="14" t="str">
        <f aca="false">IFERROR(INDEX($L:$L,MATCH(B793&amp;"|"&amp;A793,$Z:$Z,0)),"—")</f>
        <v>/chauffeur-prive/aeroport-annecy-mont-blanc/rennes/</v>
      </c>
      <c r="N793" s="14" t="str">
        <f aca="false">IF(LEN("Chauffeur privé "&amp;INDEX(10_Lieux!$J:$J,U793)&amp;" → "&amp;INDEX(10_Lieux!$J:$J,V793)&amp;" | 24h/24")&gt;60,"Chauffeur privé "&amp;INDEX(10_Lieux!$J:$J,U793)&amp;" → "&amp;INDEX(10_Lieux!$J:$J,V793),"Chauffeur privé "&amp;INDEX(10_Lieux!$J:$J,U793)&amp;" → "&amp;INDEX(10_Lieux!$J:$J,V793)&amp;" | 24h/24")</f>
        <v>Chauffeur privé Rennes → Aéroport Annecy-Mont-Blanc | 24h/24</v>
      </c>
      <c r="O793" s="14" t="n">
        <f aca="false">LEN(N793)</f>
        <v>60</v>
      </c>
      <c r="P793" s="14" t="str">
        <f aca="false">"Chauffeur privé "&amp;INDEX(10_Lieux!$K:$K,U793)&amp;" vers "&amp;INDEX(10_Lieux!$L:$L,V793)</f>
        <v>Chauffeur privé de Rennes vers l'aéroport Annecy-Mont-Blanc</v>
      </c>
      <c r="Q793" s="14" t="str">
        <f aca="false">"Chauffeur privé "&amp;INDEX(10_Lieux!$K:$K,U793)&amp;" vers "&amp;INDEX(10_Lieux!$L:$L,V793)&amp;" : env. "&amp;I793&amp;" km, "&amp;J793&amp;" de route. Devis personnalisé, standard 24h/24 et 7j/7."</f>
        <v>Chauffeur privé de Rennes vers l'aéroport Annecy-Mont-Blanc : env. 797 km, 8 h 30 de route. Devis personnalisé, standard 24h/24 et 7j/7.</v>
      </c>
      <c r="R793" s="14" t="n">
        <f aca="false">LEN(Q793)</f>
        <v>136</v>
      </c>
      <c r="S793" s="14" t="str">
        <f aca="false">INDEX(10_Lieux!$C:$C,U793)</f>
        <v>France</v>
      </c>
      <c r="T793" s="14" t="str">
        <f aca="false">INDEX(10_Lieux!$C:$C,V793)</f>
        <v>France</v>
      </c>
      <c r="U793" s="14" t="n">
        <f aca="false">MATCH(A793,10_Lieux!$A:$A,0)</f>
        <v>49</v>
      </c>
      <c r="V793" s="14" t="n">
        <f aca="false">MATCH(B793,10_Lieux!$A:$A,0)</f>
        <v>139</v>
      </c>
      <c r="W793" s="14" t="n">
        <f aca="false">ROUND(6371*2*ASIN(SQRT(SIN(RADIANS(INDEX(10_Lieux!$F:$F,V793)-INDEX(10_Lieux!$F:$F,U793))/2)^2+COS(RADIANS(INDEX(10_Lieux!$F:$F,U793)))*COS(RADIANS(INDEX(10_Lieux!$F:$F,V793)))*SIN(RADIANS(INDEX(10_Lieux!$G:$G,V793)-INDEX(10_Lieux!$G:$G,U793))/2)^2)),1)</f>
        <v>637.4</v>
      </c>
      <c r="X793" s="14" t="n">
        <f aca="false">ROUND(I793/IF(I793&lt;p_seuil_vitesse,p_vit_lente,p_vit_rapide)*60/15,0)*15</f>
        <v>510</v>
      </c>
      <c r="Y793" s="14" t="n">
        <f aca="false">MAX(IF(INDEX(10_Lieux!$B:$B,U793)&lt;&gt;"Ville",INDEX(10_Lieux!$I:$I,U793),0),IF(INDEX(10_Lieux!$B:$B,V793)&lt;&gt;"Ville",INDEX(10_Lieux!$I:$I,V793),0))</f>
        <v>250</v>
      </c>
      <c r="Z793" s="14" t="str">
        <f aca="false">A793&amp;"|"&amp;B793</f>
        <v>Rennes|Annecy Mont-Blanc</v>
      </c>
      <c r="AA793" s="14" t="str">
        <f aca="false">IF(I793&lt;p_local,"Local",IF(I793&lt;p_vv_min,"Courte distance",IF(I793&lt;p_tres_long,"Longue distance","Très longue distance")))</f>
        <v>Très longue distance</v>
      </c>
    </row>
    <row r="794" customFormat="false" ht="15" hidden="false" customHeight="true" outlineLevel="0" collapsed="false">
      <c r="A794" s="1" t="s">
        <v>923</v>
      </c>
      <c r="B794" s="1" t="s">
        <v>144</v>
      </c>
      <c r="C794" s="1" t="s">
        <v>34</v>
      </c>
      <c r="D794" s="1" t="s">
        <v>653</v>
      </c>
      <c r="E794" s="1" t="s">
        <v>946</v>
      </c>
      <c r="F794" s="14" t="s">
        <v>40</v>
      </c>
      <c r="G794" s="14" t="str">
        <f aca="false">IF(I794&lt;p_local,"Local → page infra",IF(H794&gt;=p_ph1,"Phase 1",IF(H794&gt;=p_ph2,"Phase 2","Phase 3")))</f>
        <v>Phase 3</v>
      </c>
      <c r="H794" s="14" t="n">
        <f aca="false">IF(I794&lt;p_local,0,IF(C794="Aéroport → Aéroport",p_pts_plein,IF(Y794&gt;0,IF(I794&lt;=Y794,p_pts_plein,IF(I794&lt;=p_mult2*Y794,p_pts_moyen,p_pts_r3)),IF(I794&gt;=p_vv_min,p_pts_plein,IF(I794&gt;=p_vv_moy,p_pts_moyen,p_pts_court))))+IF(INDEX(10_Lieux!$D:$D,U794)=1,p_prio1,p_prio2)+IF(INDEX(10_Lieux!$D:$D,V794)=1,p_prio1,p_prio2)+IF(K794="Oui",p_tf,0)+p_hub*((INDEX(10_Lieux!$H:$H,U794)="Hub")+(INDEX(10_Lieux!$H:$H,V794)="Hub"))+IF(OR(INDEX(10_Lieux!$H:$H,U794)="Premium",INDEX(10_Lieux!$H:$H,V794)="Premium"),p_prem,0))</f>
        <v>60</v>
      </c>
      <c r="I794" s="14" t="n">
        <f aca="false">ROUND(W794*p_facteur,0)</f>
        <v>218</v>
      </c>
      <c r="J794" s="14" t="str">
        <f aca="false">IF(X794&lt;60,X794&amp;" min",INT(X794/60)&amp;" h"&amp;IF(MOD(X794,60)=0,""," "&amp;TEXT(MOD(X794,60),"00")))</f>
        <v>2 h 15</v>
      </c>
      <c r="K794" s="14" t="str">
        <f aca="false">IF(S794&lt;&gt;T794,"Oui","Non")</f>
        <v>Non</v>
      </c>
      <c r="L794" s="14" t="str">
        <f aca="false">IF(AND(INDEX(10_Lieux!$B:$B,U794)="Ville",INDEX(10_Lieux!$B:$B,V794)="Ville"),"/chauffeur-prive/"&amp;INDEX(10_Lieux!$E:$E,U794)&amp;"-"&amp;INDEX(10_Lieux!$E:$E,V794)&amp;"/","/chauffeur-prive/"&amp;INDEX(10_Lieux!$E:$E,U794)&amp;"/"&amp;INDEX(10_Lieux!$E:$E,V794)&amp;"/")</f>
        <v>/chauffeur-prive/aeroport-annecy-mont-blanc/dijon/</v>
      </c>
      <c r="M794" s="14" t="str">
        <f aca="false">IFERROR(INDEX($L:$L,MATCH(B794&amp;"|"&amp;A794,$Z:$Z,0)),"—")</f>
        <v>/chauffeur-prive/dijon/aeroport-annecy-mont-blanc/</v>
      </c>
      <c r="N794" s="14" t="str">
        <f aca="false">IF(LEN("Chauffeur privé "&amp;INDEX(10_Lieux!$J:$J,U794)&amp;" → "&amp;INDEX(10_Lieux!$J:$J,V794)&amp;" | 24h/24")&gt;60,"Chauffeur privé "&amp;INDEX(10_Lieux!$J:$J,U794)&amp;" → "&amp;INDEX(10_Lieux!$J:$J,V794),"Chauffeur privé "&amp;INDEX(10_Lieux!$J:$J,U794)&amp;" → "&amp;INDEX(10_Lieux!$J:$J,V794)&amp;" | 24h/24")</f>
        <v>Chauffeur privé Aéroport Annecy-Mont-Blanc → Dijon | 24h/24</v>
      </c>
      <c r="O794" s="14" t="n">
        <f aca="false">LEN(N794)</f>
        <v>59</v>
      </c>
      <c r="P794" s="14" t="str">
        <f aca="false">"Chauffeur privé "&amp;INDEX(10_Lieux!$K:$K,U794)&amp;" vers "&amp;INDEX(10_Lieux!$L:$L,V794)</f>
        <v>Chauffeur privé de l'aéroport Annecy-Mont-Blanc vers Dijon</v>
      </c>
      <c r="Q794" s="14" t="str">
        <f aca="false">"Chauffeur privé "&amp;INDEX(10_Lieux!$K:$K,U794)&amp;" vers "&amp;INDEX(10_Lieux!$L:$L,V794)&amp;" : env. "&amp;I794&amp;" km, "&amp;J794&amp;" de route. Devis personnalisé, standard 24h/24 et 7j/7."</f>
        <v>Chauffeur privé de l'aéroport Annecy-Mont-Blanc vers Dijon : env. 218 km, 2 h 15 de route. Devis personnalisé, standard 24h/24 et 7j/7.</v>
      </c>
      <c r="R794" s="14" t="n">
        <f aca="false">LEN(Q794)</f>
        <v>135</v>
      </c>
      <c r="S794" s="14" t="str">
        <f aca="false">INDEX(10_Lieux!$C:$C,U794)</f>
        <v>France</v>
      </c>
      <c r="T794" s="14" t="str">
        <f aca="false">INDEX(10_Lieux!$C:$C,V794)</f>
        <v>France</v>
      </c>
      <c r="U794" s="14" t="n">
        <f aca="false">MATCH(A794,10_Lieux!$A:$A,0)</f>
        <v>139</v>
      </c>
      <c r="V794" s="14" t="n">
        <f aca="false">MATCH(B794,10_Lieux!$A:$A,0)</f>
        <v>23</v>
      </c>
      <c r="W794" s="14" t="n">
        <f aca="false">ROUND(6371*2*ASIN(SQRT(SIN(RADIANS(INDEX(10_Lieux!$F:$F,V794)-INDEX(10_Lieux!$F:$F,U794))/2)^2+COS(RADIANS(INDEX(10_Lieux!$F:$F,U794)))*COS(RADIANS(INDEX(10_Lieux!$F:$F,V794)))*SIN(RADIANS(INDEX(10_Lieux!$G:$G,V794)-INDEX(10_Lieux!$G:$G,U794))/2)^2)),1)</f>
        <v>174.7</v>
      </c>
      <c r="X794" s="14" t="n">
        <f aca="false">ROUND(I794/IF(I794&lt;p_seuil_vitesse,p_vit_lente,p_vit_rapide)*60/15,0)*15</f>
        <v>135</v>
      </c>
      <c r="Y794" s="14" t="n">
        <f aca="false">MAX(IF(INDEX(10_Lieux!$B:$B,U794)&lt;&gt;"Ville",INDEX(10_Lieux!$I:$I,U794),0),IF(INDEX(10_Lieux!$B:$B,V794)&lt;&gt;"Ville",INDEX(10_Lieux!$I:$I,V794),0))</f>
        <v>250</v>
      </c>
      <c r="Z794" s="14" t="str">
        <f aca="false">A794&amp;"|"&amp;B794</f>
        <v>Annecy Mont-Blanc|Dijon</v>
      </c>
      <c r="AA794" s="14" t="str">
        <f aca="false">IF(I794&lt;p_local,"Local",IF(I794&lt;p_vv_min,"Courte distance",IF(I794&lt;p_tres_long,"Longue distance","Très longue distance")))</f>
        <v>Longue distance</v>
      </c>
    </row>
    <row r="795" customFormat="false" ht="15" hidden="false" customHeight="true" outlineLevel="0" collapsed="false">
      <c r="A795" s="1" t="s">
        <v>144</v>
      </c>
      <c r="B795" s="1" t="s">
        <v>923</v>
      </c>
      <c r="C795" s="1" t="s">
        <v>35</v>
      </c>
      <c r="D795" s="1" t="s">
        <v>653</v>
      </c>
      <c r="E795" s="1" t="s">
        <v>947</v>
      </c>
      <c r="F795" s="14" t="s">
        <v>40</v>
      </c>
      <c r="G795" s="14" t="str">
        <f aca="false">IF(I795&lt;p_local,"Local → page infra",IF(H795&gt;=p_ph1,"Phase 1",IF(H795&gt;=p_ph2,"Phase 2","Phase 3")))</f>
        <v>Phase 3</v>
      </c>
      <c r="H795" s="14" t="n">
        <f aca="false">IF(I795&lt;p_local,0,IF(C795="Aéroport → Aéroport",p_pts_plein,IF(Y795&gt;0,IF(I795&lt;=Y795,p_pts_plein,IF(I795&lt;=p_mult2*Y795,p_pts_moyen,p_pts_r3)),IF(I795&gt;=p_vv_min,p_pts_plein,IF(I795&gt;=p_vv_moy,p_pts_moyen,p_pts_court))))+IF(INDEX(10_Lieux!$D:$D,U795)=1,p_prio1,p_prio2)+IF(INDEX(10_Lieux!$D:$D,V795)=1,p_prio1,p_prio2)+IF(K795="Oui",p_tf,0)+p_hub*((INDEX(10_Lieux!$H:$H,U795)="Hub")+(INDEX(10_Lieux!$H:$H,V795)="Hub"))+IF(OR(INDEX(10_Lieux!$H:$H,U795)="Premium",INDEX(10_Lieux!$H:$H,V795)="Premium"),p_prem,0))</f>
        <v>60</v>
      </c>
      <c r="I795" s="14" t="n">
        <f aca="false">ROUND(W795*p_facteur,0)</f>
        <v>218</v>
      </c>
      <c r="J795" s="14" t="str">
        <f aca="false">IF(X795&lt;60,X795&amp;" min",INT(X795/60)&amp;" h"&amp;IF(MOD(X795,60)=0,""," "&amp;TEXT(MOD(X795,60),"00")))</f>
        <v>2 h 15</v>
      </c>
      <c r="K795" s="14" t="str">
        <f aca="false">IF(S795&lt;&gt;T795,"Oui","Non")</f>
        <v>Non</v>
      </c>
      <c r="L795" s="14" t="str">
        <f aca="false">IF(AND(INDEX(10_Lieux!$B:$B,U795)="Ville",INDEX(10_Lieux!$B:$B,V795)="Ville"),"/chauffeur-prive/"&amp;INDEX(10_Lieux!$E:$E,U795)&amp;"-"&amp;INDEX(10_Lieux!$E:$E,V795)&amp;"/","/chauffeur-prive/"&amp;INDEX(10_Lieux!$E:$E,U795)&amp;"/"&amp;INDEX(10_Lieux!$E:$E,V795)&amp;"/")</f>
        <v>/chauffeur-prive/dijon/aeroport-annecy-mont-blanc/</v>
      </c>
      <c r="M795" s="14" t="str">
        <f aca="false">IFERROR(INDEX($L:$L,MATCH(B795&amp;"|"&amp;A795,$Z:$Z,0)),"—")</f>
        <v>/chauffeur-prive/aeroport-annecy-mont-blanc/dijon/</v>
      </c>
      <c r="N795" s="14" t="str">
        <f aca="false">IF(LEN("Chauffeur privé "&amp;INDEX(10_Lieux!$J:$J,U795)&amp;" → "&amp;INDEX(10_Lieux!$J:$J,V795)&amp;" | 24h/24")&gt;60,"Chauffeur privé "&amp;INDEX(10_Lieux!$J:$J,U795)&amp;" → "&amp;INDEX(10_Lieux!$J:$J,V795),"Chauffeur privé "&amp;INDEX(10_Lieux!$J:$J,U795)&amp;" → "&amp;INDEX(10_Lieux!$J:$J,V795)&amp;" | 24h/24")</f>
        <v>Chauffeur privé Dijon → Aéroport Annecy-Mont-Blanc | 24h/24</v>
      </c>
      <c r="O795" s="14" t="n">
        <f aca="false">LEN(N795)</f>
        <v>59</v>
      </c>
      <c r="P795" s="14" t="str">
        <f aca="false">"Chauffeur privé "&amp;INDEX(10_Lieux!$K:$K,U795)&amp;" vers "&amp;INDEX(10_Lieux!$L:$L,V795)</f>
        <v>Chauffeur privé de Dijon vers l'aéroport Annecy-Mont-Blanc</v>
      </c>
      <c r="Q795" s="14" t="str">
        <f aca="false">"Chauffeur privé "&amp;INDEX(10_Lieux!$K:$K,U795)&amp;" vers "&amp;INDEX(10_Lieux!$L:$L,V795)&amp;" : env. "&amp;I795&amp;" km, "&amp;J795&amp;" de route. Devis personnalisé, standard 24h/24 et 7j/7."</f>
        <v>Chauffeur privé de Dijon vers l'aéroport Annecy-Mont-Blanc : env. 218 km, 2 h 15 de route. Devis personnalisé, standard 24h/24 et 7j/7.</v>
      </c>
      <c r="R795" s="14" t="n">
        <f aca="false">LEN(Q795)</f>
        <v>135</v>
      </c>
      <c r="S795" s="14" t="str">
        <f aca="false">INDEX(10_Lieux!$C:$C,U795)</f>
        <v>France</v>
      </c>
      <c r="T795" s="14" t="str">
        <f aca="false">INDEX(10_Lieux!$C:$C,V795)</f>
        <v>France</v>
      </c>
      <c r="U795" s="14" t="n">
        <f aca="false">MATCH(A795,10_Lieux!$A:$A,0)</f>
        <v>23</v>
      </c>
      <c r="V795" s="14" t="n">
        <f aca="false">MATCH(B795,10_Lieux!$A:$A,0)</f>
        <v>139</v>
      </c>
      <c r="W795" s="14" t="n">
        <f aca="false">ROUND(6371*2*ASIN(SQRT(SIN(RADIANS(INDEX(10_Lieux!$F:$F,V795)-INDEX(10_Lieux!$F:$F,U795))/2)^2+COS(RADIANS(INDEX(10_Lieux!$F:$F,U795)))*COS(RADIANS(INDEX(10_Lieux!$F:$F,V795)))*SIN(RADIANS(INDEX(10_Lieux!$G:$G,V795)-INDEX(10_Lieux!$G:$G,U795))/2)^2)),1)</f>
        <v>174.7</v>
      </c>
      <c r="X795" s="14" t="n">
        <f aca="false">ROUND(I795/IF(I795&lt;p_seuil_vitesse,p_vit_lente,p_vit_rapide)*60/15,0)*15</f>
        <v>135</v>
      </c>
      <c r="Y795" s="14" t="n">
        <f aca="false">MAX(IF(INDEX(10_Lieux!$B:$B,U795)&lt;&gt;"Ville",INDEX(10_Lieux!$I:$I,U795),0),IF(INDEX(10_Lieux!$B:$B,V795)&lt;&gt;"Ville",INDEX(10_Lieux!$I:$I,V795),0))</f>
        <v>250</v>
      </c>
      <c r="Z795" s="14" t="str">
        <f aca="false">A795&amp;"|"&amp;B795</f>
        <v>Dijon|Annecy Mont-Blanc</v>
      </c>
      <c r="AA795" s="14" t="str">
        <f aca="false">IF(I795&lt;p_local,"Local",IF(I795&lt;p_vv_min,"Courte distance",IF(I795&lt;p_tres_long,"Longue distance","Très longue distance")))</f>
        <v>Longue distance</v>
      </c>
    </row>
    <row r="796" customFormat="false" ht="15" hidden="false" customHeight="true" outlineLevel="0" collapsed="false">
      <c r="A796" s="1" t="s">
        <v>923</v>
      </c>
      <c r="B796" s="1" t="s">
        <v>146</v>
      </c>
      <c r="C796" s="1" t="s">
        <v>34</v>
      </c>
      <c r="D796" s="1" t="s">
        <v>653</v>
      </c>
      <c r="E796" s="1" t="s">
        <v>948</v>
      </c>
      <c r="F796" s="14" t="s">
        <v>40</v>
      </c>
      <c r="G796" s="14" t="str">
        <f aca="false">IF(I796&lt;p_local,"Local → page infra",IF(H796&gt;=p_ph1,"Phase 1",IF(H796&gt;=p_ph2,"Phase 2","Phase 3")))</f>
        <v>Phase 3</v>
      </c>
      <c r="H796" s="14" t="n">
        <f aca="false">IF(I796&lt;p_local,0,IF(C796="Aéroport → Aéroport",p_pts_plein,IF(Y796&gt;0,IF(I796&lt;=Y796,p_pts_plein,IF(I796&lt;=p_mult2*Y796,p_pts_moyen,p_pts_r3)),IF(I796&gt;=p_vv_min,p_pts_plein,IF(I796&gt;=p_vv_moy,p_pts_moyen,p_pts_court))))+IF(INDEX(10_Lieux!$D:$D,U796)=1,p_prio1,p_prio2)+IF(INDEX(10_Lieux!$D:$D,V796)=1,p_prio1,p_prio2)+IF(K796="Oui",p_tf,0)+p_hub*((INDEX(10_Lieux!$H:$H,U796)="Hub")+(INDEX(10_Lieux!$H:$H,V796)="Hub"))+IF(OR(INDEX(10_Lieux!$H:$H,U796)="Premium",INDEX(10_Lieux!$H:$H,V796)="Premium"),p_prem,0))</f>
        <v>60</v>
      </c>
      <c r="I796" s="14" t="n">
        <f aca="false">ROUND(W796*p_facteur,0)</f>
        <v>109</v>
      </c>
      <c r="J796" s="14" t="str">
        <f aca="false">IF(X796&lt;60,X796&amp;" min",INT(X796/60)&amp;" h"&amp;IF(MOD(X796,60)=0,""," "&amp;TEXT(MOD(X796,60),"00")))</f>
        <v>1 h 15</v>
      </c>
      <c r="K796" s="14" t="str">
        <f aca="false">IF(S796&lt;&gt;T796,"Oui","Non")</f>
        <v>Non</v>
      </c>
      <c r="L796" s="14" t="str">
        <f aca="false">IF(AND(INDEX(10_Lieux!$B:$B,U796)="Ville",INDEX(10_Lieux!$B:$B,V796)="Ville"),"/chauffeur-prive/"&amp;INDEX(10_Lieux!$E:$E,U796)&amp;"-"&amp;INDEX(10_Lieux!$E:$E,V796)&amp;"/","/chauffeur-prive/"&amp;INDEX(10_Lieux!$E:$E,U796)&amp;"/"&amp;INDEX(10_Lieux!$E:$E,V796)&amp;"/")</f>
        <v>/chauffeur-prive/aeroport-annecy-mont-blanc/grenoble/</v>
      </c>
      <c r="M796" s="14" t="str">
        <f aca="false">IFERROR(INDEX($L:$L,MATCH(B796&amp;"|"&amp;A796,$Z:$Z,0)),"—")</f>
        <v>/chauffeur-prive/grenoble/aeroport-annecy-mont-blanc/</v>
      </c>
      <c r="N796" s="14" t="str">
        <f aca="false">IF(LEN("Chauffeur privé "&amp;INDEX(10_Lieux!$J:$J,U796)&amp;" → "&amp;INDEX(10_Lieux!$J:$J,V796)&amp;" | 24h/24")&gt;60,"Chauffeur privé "&amp;INDEX(10_Lieux!$J:$J,U796)&amp;" → "&amp;INDEX(10_Lieux!$J:$J,V796),"Chauffeur privé "&amp;INDEX(10_Lieux!$J:$J,U796)&amp;" → "&amp;INDEX(10_Lieux!$J:$J,V796)&amp;" | 24h/24")</f>
        <v>Chauffeur privé Aéroport Annecy-Mont-Blanc → Grenoble</v>
      </c>
      <c r="O796" s="14" t="n">
        <f aca="false">LEN(N796)</f>
        <v>53</v>
      </c>
      <c r="P796" s="14" t="str">
        <f aca="false">"Chauffeur privé "&amp;INDEX(10_Lieux!$K:$K,U796)&amp;" vers "&amp;INDEX(10_Lieux!$L:$L,V796)</f>
        <v>Chauffeur privé de l'aéroport Annecy-Mont-Blanc vers Grenoble</v>
      </c>
      <c r="Q796" s="14" t="str">
        <f aca="false">"Chauffeur privé "&amp;INDEX(10_Lieux!$K:$K,U796)&amp;" vers "&amp;INDEX(10_Lieux!$L:$L,V796)&amp;" : env. "&amp;I796&amp;" km, "&amp;J796&amp;" de route. Devis personnalisé, standard 24h/24 et 7j/7."</f>
        <v>Chauffeur privé de l'aéroport Annecy-Mont-Blanc vers Grenoble : env. 109 km, 1 h 15 de route. Devis personnalisé, standard 24h/24 et 7j/7.</v>
      </c>
      <c r="R796" s="14" t="n">
        <f aca="false">LEN(Q796)</f>
        <v>138</v>
      </c>
      <c r="S796" s="14" t="str">
        <f aca="false">INDEX(10_Lieux!$C:$C,U796)</f>
        <v>France</v>
      </c>
      <c r="T796" s="14" t="str">
        <f aca="false">INDEX(10_Lieux!$C:$C,V796)</f>
        <v>France</v>
      </c>
      <c r="U796" s="14" t="n">
        <f aca="false">MATCH(A796,10_Lieux!$A:$A,0)</f>
        <v>139</v>
      </c>
      <c r="V796" s="14" t="n">
        <f aca="false">MATCH(B796,10_Lieux!$A:$A,0)</f>
        <v>9</v>
      </c>
      <c r="W796" s="14" t="n">
        <f aca="false">ROUND(6371*2*ASIN(SQRT(SIN(RADIANS(INDEX(10_Lieux!$F:$F,V796)-INDEX(10_Lieux!$F:$F,U796))/2)^2+COS(RADIANS(INDEX(10_Lieux!$F:$F,U796)))*COS(RADIANS(INDEX(10_Lieux!$F:$F,V796)))*SIN(RADIANS(INDEX(10_Lieux!$G:$G,V796)-INDEX(10_Lieux!$G:$G,U796))/2)^2)),1)</f>
        <v>87.4</v>
      </c>
      <c r="X796" s="14" t="n">
        <f aca="false">ROUND(I796/IF(I796&lt;p_seuil_vitesse,p_vit_lente,p_vit_rapide)*60/15,0)*15</f>
        <v>75</v>
      </c>
      <c r="Y796" s="14" t="n">
        <f aca="false">MAX(IF(INDEX(10_Lieux!$B:$B,U796)&lt;&gt;"Ville",INDEX(10_Lieux!$I:$I,U796),0),IF(INDEX(10_Lieux!$B:$B,V796)&lt;&gt;"Ville",INDEX(10_Lieux!$I:$I,V796),0))</f>
        <v>250</v>
      </c>
      <c r="Z796" s="14" t="str">
        <f aca="false">A796&amp;"|"&amp;B796</f>
        <v>Annecy Mont-Blanc|Grenoble</v>
      </c>
      <c r="AA796" s="14" t="str">
        <f aca="false">IF(I796&lt;p_local,"Local",IF(I796&lt;p_vv_min,"Courte distance",IF(I796&lt;p_tres_long,"Longue distance","Très longue distance")))</f>
        <v>Longue distance</v>
      </c>
    </row>
    <row r="797" customFormat="false" ht="15" hidden="false" customHeight="true" outlineLevel="0" collapsed="false">
      <c r="A797" s="1" t="s">
        <v>146</v>
      </c>
      <c r="B797" s="1" t="s">
        <v>923</v>
      </c>
      <c r="C797" s="1" t="s">
        <v>35</v>
      </c>
      <c r="D797" s="1" t="s">
        <v>653</v>
      </c>
      <c r="E797" s="1" t="s">
        <v>949</v>
      </c>
      <c r="F797" s="14" t="s">
        <v>40</v>
      </c>
      <c r="G797" s="14" t="str">
        <f aca="false">IF(I797&lt;p_local,"Local → page infra",IF(H797&gt;=p_ph1,"Phase 1",IF(H797&gt;=p_ph2,"Phase 2","Phase 3")))</f>
        <v>Phase 3</v>
      </c>
      <c r="H797" s="14" t="n">
        <f aca="false">IF(I797&lt;p_local,0,IF(C797="Aéroport → Aéroport",p_pts_plein,IF(Y797&gt;0,IF(I797&lt;=Y797,p_pts_plein,IF(I797&lt;=p_mult2*Y797,p_pts_moyen,p_pts_r3)),IF(I797&gt;=p_vv_min,p_pts_plein,IF(I797&gt;=p_vv_moy,p_pts_moyen,p_pts_court))))+IF(INDEX(10_Lieux!$D:$D,U797)=1,p_prio1,p_prio2)+IF(INDEX(10_Lieux!$D:$D,V797)=1,p_prio1,p_prio2)+IF(K797="Oui",p_tf,0)+p_hub*((INDEX(10_Lieux!$H:$H,U797)="Hub")+(INDEX(10_Lieux!$H:$H,V797)="Hub"))+IF(OR(INDEX(10_Lieux!$H:$H,U797)="Premium",INDEX(10_Lieux!$H:$H,V797)="Premium"),p_prem,0))</f>
        <v>60</v>
      </c>
      <c r="I797" s="14" t="n">
        <f aca="false">ROUND(W797*p_facteur,0)</f>
        <v>109</v>
      </c>
      <c r="J797" s="14" t="str">
        <f aca="false">IF(X797&lt;60,X797&amp;" min",INT(X797/60)&amp;" h"&amp;IF(MOD(X797,60)=0,""," "&amp;TEXT(MOD(X797,60),"00")))</f>
        <v>1 h 15</v>
      </c>
      <c r="K797" s="14" t="str">
        <f aca="false">IF(S797&lt;&gt;T797,"Oui","Non")</f>
        <v>Non</v>
      </c>
      <c r="L797" s="14" t="str">
        <f aca="false">IF(AND(INDEX(10_Lieux!$B:$B,U797)="Ville",INDEX(10_Lieux!$B:$B,V797)="Ville"),"/chauffeur-prive/"&amp;INDEX(10_Lieux!$E:$E,U797)&amp;"-"&amp;INDEX(10_Lieux!$E:$E,V797)&amp;"/","/chauffeur-prive/"&amp;INDEX(10_Lieux!$E:$E,U797)&amp;"/"&amp;INDEX(10_Lieux!$E:$E,V797)&amp;"/")</f>
        <v>/chauffeur-prive/grenoble/aeroport-annecy-mont-blanc/</v>
      </c>
      <c r="M797" s="14" t="str">
        <f aca="false">IFERROR(INDEX($L:$L,MATCH(B797&amp;"|"&amp;A797,$Z:$Z,0)),"—")</f>
        <v>/chauffeur-prive/aeroport-annecy-mont-blanc/grenoble/</v>
      </c>
      <c r="N797" s="14" t="str">
        <f aca="false">IF(LEN("Chauffeur privé "&amp;INDEX(10_Lieux!$J:$J,U797)&amp;" → "&amp;INDEX(10_Lieux!$J:$J,V797)&amp;" | 24h/24")&gt;60,"Chauffeur privé "&amp;INDEX(10_Lieux!$J:$J,U797)&amp;" → "&amp;INDEX(10_Lieux!$J:$J,V797),"Chauffeur privé "&amp;INDEX(10_Lieux!$J:$J,U797)&amp;" → "&amp;INDEX(10_Lieux!$J:$J,V797)&amp;" | 24h/24")</f>
        <v>Chauffeur privé Grenoble → Aéroport Annecy-Mont-Blanc</v>
      </c>
      <c r="O797" s="14" t="n">
        <f aca="false">LEN(N797)</f>
        <v>53</v>
      </c>
      <c r="P797" s="14" t="str">
        <f aca="false">"Chauffeur privé "&amp;INDEX(10_Lieux!$K:$K,U797)&amp;" vers "&amp;INDEX(10_Lieux!$L:$L,V797)</f>
        <v>Chauffeur privé de Grenoble vers l'aéroport Annecy-Mont-Blanc</v>
      </c>
      <c r="Q797" s="14" t="str">
        <f aca="false">"Chauffeur privé "&amp;INDEX(10_Lieux!$K:$K,U797)&amp;" vers "&amp;INDEX(10_Lieux!$L:$L,V797)&amp;" : env. "&amp;I797&amp;" km, "&amp;J797&amp;" de route. Devis personnalisé, standard 24h/24 et 7j/7."</f>
        <v>Chauffeur privé de Grenoble vers l'aéroport Annecy-Mont-Blanc : env. 109 km, 1 h 15 de route. Devis personnalisé, standard 24h/24 et 7j/7.</v>
      </c>
      <c r="R797" s="14" t="n">
        <f aca="false">LEN(Q797)</f>
        <v>138</v>
      </c>
      <c r="S797" s="14" t="str">
        <f aca="false">INDEX(10_Lieux!$C:$C,U797)</f>
        <v>France</v>
      </c>
      <c r="T797" s="14" t="str">
        <f aca="false">INDEX(10_Lieux!$C:$C,V797)</f>
        <v>France</v>
      </c>
      <c r="U797" s="14" t="n">
        <f aca="false">MATCH(A797,10_Lieux!$A:$A,0)</f>
        <v>9</v>
      </c>
      <c r="V797" s="14" t="n">
        <f aca="false">MATCH(B797,10_Lieux!$A:$A,0)</f>
        <v>139</v>
      </c>
      <c r="W797" s="14" t="n">
        <f aca="false">ROUND(6371*2*ASIN(SQRT(SIN(RADIANS(INDEX(10_Lieux!$F:$F,V797)-INDEX(10_Lieux!$F:$F,U797))/2)^2+COS(RADIANS(INDEX(10_Lieux!$F:$F,U797)))*COS(RADIANS(INDEX(10_Lieux!$F:$F,V797)))*SIN(RADIANS(INDEX(10_Lieux!$G:$G,V797)-INDEX(10_Lieux!$G:$G,U797))/2)^2)),1)</f>
        <v>87.4</v>
      </c>
      <c r="X797" s="14" t="n">
        <f aca="false">ROUND(I797/IF(I797&lt;p_seuil_vitesse,p_vit_lente,p_vit_rapide)*60/15,0)*15</f>
        <v>75</v>
      </c>
      <c r="Y797" s="14" t="n">
        <f aca="false">MAX(IF(INDEX(10_Lieux!$B:$B,U797)&lt;&gt;"Ville",INDEX(10_Lieux!$I:$I,U797),0),IF(INDEX(10_Lieux!$B:$B,V797)&lt;&gt;"Ville",INDEX(10_Lieux!$I:$I,V797),0))</f>
        <v>250</v>
      </c>
      <c r="Z797" s="14" t="str">
        <f aca="false">A797&amp;"|"&amp;B797</f>
        <v>Grenoble|Annecy Mont-Blanc</v>
      </c>
      <c r="AA797" s="14" t="str">
        <f aca="false">IF(I797&lt;p_local,"Local",IF(I797&lt;p_vv_min,"Courte distance",IF(I797&lt;p_tres_long,"Longue distance","Très longue distance")))</f>
        <v>Longue distance</v>
      </c>
    </row>
    <row r="798" customFormat="false" ht="15" hidden="false" customHeight="true" outlineLevel="0" collapsed="false">
      <c r="A798" s="1" t="s">
        <v>923</v>
      </c>
      <c r="B798" s="1" t="s">
        <v>150</v>
      </c>
      <c r="C798" s="1" t="s">
        <v>34</v>
      </c>
      <c r="D798" s="1" t="s">
        <v>653</v>
      </c>
      <c r="E798" s="1" t="s">
        <v>950</v>
      </c>
      <c r="F798" s="14" t="s">
        <v>40</v>
      </c>
      <c r="G798" s="14" t="str">
        <f aca="false">IF(I798&lt;p_local,"Local → page infra",IF(H798&gt;=p_ph1,"Phase 1",IF(H798&gt;=p_ph2,"Phase 2","Phase 3")))</f>
        <v>Phase 3</v>
      </c>
      <c r="H798" s="14" t="n">
        <f aca="false">IF(I798&lt;p_local,0,IF(C798="Aéroport → Aéroport",p_pts_plein,IF(Y798&gt;0,IF(I798&lt;=Y798,p_pts_plein,IF(I798&lt;=p_mult2*Y798,p_pts_moyen,p_pts_r3)),IF(I798&gt;=p_vv_min,p_pts_plein,IF(I798&gt;=p_vv_moy,p_pts_moyen,p_pts_court))))+IF(INDEX(10_Lieux!$D:$D,U798)=1,p_prio1,p_prio2)+IF(INDEX(10_Lieux!$D:$D,V798)=1,p_prio1,p_prio2)+IF(K798="Oui",p_tf,0)+p_hub*((INDEX(10_Lieux!$H:$H,U798)="Hub")+(INDEX(10_Lieux!$H:$H,V798)="Hub"))+IF(OR(INDEX(10_Lieux!$H:$H,U798)="Premium",INDEX(10_Lieux!$H:$H,V798)="Premium"),p_prem,0))</f>
        <v>55</v>
      </c>
      <c r="I798" s="14" t="n">
        <f aca="false">ROUND(W798*p_facteur,0)</f>
        <v>54</v>
      </c>
      <c r="J798" s="14" t="str">
        <f aca="false">IF(X798&lt;60,X798&amp;" min",INT(X798/60)&amp;" h"&amp;IF(MOD(X798,60)=0,""," "&amp;TEXT(MOD(X798,60),"00")))</f>
        <v>45 min</v>
      </c>
      <c r="K798" s="14" t="str">
        <f aca="false">IF(S798&lt;&gt;T798,"Oui","Non")</f>
        <v>Non</v>
      </c>
      <c r="L798" s="14" t="str">
        <f aca="false">IF(AND(INDEX(10_Lieux!$B:$B,U798)="Ville",INDEX(10_Lieux!$B:$B,V798)="Ville"),"/chauffeur-prive/"&amp;INDEX(10_Lieux!$E:$E,U798)&amp;"-"&amp;INDEX(10_Lieux!$E:$E,V798)&amp;"/","/chauffeur-prive/"&amp;INDEX(10_Lieux!$E:$E,U798)&amp;"/"&amp;INDEX(10_Lieux!$E:$E,V798)&amp;"/")</f>
        <v>/chauffeur-prive/aeroport-annecy-mont-blanc/chambery/</v>
      </c>
      <c r="M798" s="14" t="str">
        <f aca="false">IFERROR(INDEX($L:$L,MATCH(B798&amp;"|"&amp;A798,$Z:$Z,0)),"—")</f>
        <v>/chauffeur-prive/chambery/aeroport-annecy-mont-blanc/</v>
      </c>
      <c r="N798" s="14" t="str">
        <f aca="false">IF(LEN("Chauffeur privé "&amp;INDEX(10_Lieux!$J:$J,U798)&amp;" → "&amp;INDEX(10_Lieux!$J:$J,V798)&amp;" | 24h/24")&gt;60,"Chauffeur privé "&amp;INDEX(10_Lieux!$J:$J,U798)&amp;" → "&amp;INDEX(10_Lieux!$J:$J,V798),"Chauffeur privé "&amp;INDEX(10_Lieux!$J:$J,U798)&amp;" → "&amp;INDEX(10_Lieux!$J:$J,V798)&amp;" | 24h/24")</f>
        <v>Chauffeur privé Aéroport Annecy-Mont-Blanc → Chambéry</v>
      </c>
      <c r="O798" s="14" t="n">
        <f aca="false">LEN(N798)</f>
        <v>53</v>
      </c>
      <c r="P798" s="14" t="str">
        <f aca="false">"Chauffeur privé "&amp;INDEX(10_Lieux!$K:$K,U798)&amp;" vers "&amp;INDEX(10_Lieux!$L:$L,V798)</f>
        <v>Chauffeur privé de l'aéroport Annecy-Mont-Blanc vers Chambéry</v>
      </c>
      <c r="Q798" s="14" t="str">
        <f aca="false">"Chauffeur privé "&amp;INDEX(10_Lieux!$K:$K,U798)&amp;" vers "&amp;INDEX(10_Lieux!$L:$L,V798)&amp;" : env. "&amp;I798&amp;" km, "&amp;J798&amp;" de route. Devis personnalisé, standard 24h/24 et 7j/7."</f>
        <v>Chauffeur privé de l'aéroport Annecy-Mont-Blanc vers Chambéry : env. 54 km, 45 min de route. Devis personnalisé, standard 24h/24 et 7j/7.</v>
      </c>
      <c r="R798" s="14" t="n">
        <f aca="false">LEN(Q798)</f>
        <v>137</v>
      </c>
      <c r="S798" s="14" t="str">
        <f aca="false">INDEX(10_Lieux!$C:$C,U798)</f>
        <v>France</v>
      </c>
      <c r="T798" s="14" t="str">
        <f aca="false">INDEX(10_Lieux!$C:$C,V798)</f>
        <v>France</v>
      </c>
      <c r="U798" s="14" t="n">
        <f aca="false">MATCH(A798,10_Lieux!$A:$A,0)</f>
        <v>139</v>
      </c>
      <c r="V798" s="14" t="n">
        <f aca="false">MATCH(B798,10_Lieux!$A:$A,0)</f>
        <v>11</v>
      </c>
      <c r="W798" s="14" t="n">
        <f aca="false">ROUND(6371*2*ASIN(SQRT(SIN(RADIANS(INDEX(10_Lieux!$F:$F,V798)-INDEX(10_Lieux!$F:$F,U798))/2)^2+COS(RADIANS(INDEX(10_Lieux!$F:$F,U798)))*COS(RADIANS(INDEX(10_Lieux!$F:$F,V798)))*SIN(RADIANS(INDEX(10_Lieux!$G:$G,V798)-INDEX(10_Lieux!$G:$G,U798))/2)^2)),1)</f>
        <v>42.9</v>
      </c>
      <c r="X798" s="14" t="n">
        <f aca="false">ROUND(I798/IF(I798&lt;p_seuil_vitesse,p_vit_lente,p_vit_rapide)*60/15,0)*15</f>
        <v>45</v>
      </c>
      <c r="Y798" s="14" t="n">
        <f aca="false">MAX(IF(INDEX(10_Lieux!$B:$B,U798)&lt;&gt;"Ville",INDEX(10_Lieux!$I:$I,U798),0),IF(INDEX(10_Lieux!$B:$B,V798)&lt;&gt;"Ville",INDEX(10_Lieux!$I:$I,V798),0))</f>
        <v>250</v>
      </c>
      <c r="Z798" s="14" t="str">
        <f aca="false">A798&amp;"|"&amp;B798</f>
        <v>Annecy Mont-Blanc|Chambéry</v>
      </c>
      <c r="AA798" s="14" t="str">
        <f aca="false">IF(I798&lt;p_local,"Local",IF(I798&lt;p_vv_min,"Courte distance",IF(I798&lt;p_tres_long,"Longue distance","Très longue distance")))</f>
        <v>Courte distance</v>
      </c>
    </row>
    <row r="799" customFormat="false" ht="15" hidden="false" customHeight="true" outlineLevel="0" collapsed="false">
      <c r="A799" s="1" t="s">
        <v>150</v>
      </c>
      <c r="B799" s="1" t="s">
        <v>923</v>
      </c>
      <c r="C799" s="1" t="s">
        <v>35</v>
      </c>
      <c r="D799" s="1" t="s">
        <v>653</v>
      </c>
      <c r="E799" s="1" t="s">
        <v>951</v>
      </c>
      <c r="F799" s="14" t="s">
        <v>40</v>
      </c>
      <c r="G799" s="14" t="str">
        <f aca="false">IF(I799&lt;p_local,"Local → page infra",IF(H799&gt;=p_ph1,"Phase 1",IF(H799&gt;=p_ph2,"Phase 2","Phase 3")))</f>
        <v>Phase 3</v>
      </c>
      <c r="H799" s="14" t="n">
        <f aca="false">IF(I799&lt;p_local,0,IF(C799="Aéroport → Aéroport",p_pts_plein,IF(Y799&gt;0,IF(I799&lt;=Y799,p_pts_plein,IF(I799&lt;=p_mult2*Y799,p_pts_moyen,p_pts_r3)),IF(I799&gt;=p_vv_min,p_pts_plein,IF(I799&gt;=p_vv_moy,p_pts_moyen,p_pts_court))))+IF(INDEX(10_Lieux!$D:$D,U799)=1,p_prio1,p_prio2)+IF(INDEX(10_Lieux!$D:$D,V799)=1,p_prio1,p_prio2)+IF(K799="Oui",p_tf,0)+p_hub*((INDEX(10_Lieux!$H:$H,U799)="Hub")+(INDEX(10_Lieux!$H:$H,V799)="Hub"))+IF(OR(INDEX(10_Lieux!$H:$H,U799)="Premium",INDEX(10_Lieux!$H:$H,V799)="Premium"),p_prem,0))</f>
        <v>55</v>
      </c>
      <c r="I799" s="14" t="n">
        <f aca="false">ROUND(W799*p_facteur,0)</f>
        <v>54</v>
      </c>
      <c r="J799" s="14" t="str">
        <f aca="false">IF(X799&lt;60,X799&amp;" min",INT(X799/60)&amp;" h"&amp;IF(MOD(X799,60)=0,""," "&amp;TEXT(MOD(X799,60),"00")))</f>
        <v>45 min</v>
      </c>
      <c r="K799" s="14" t="str">
        <f aca="false">IF(S799&lt;&gt;T799,"Oui","Non")</f>
        <v>Non</v>
      </c>
      <c r="L799" s="14" t="str">
        <f aca="false">IF(AND(INDEX(10_Lieux!$B:$B,U799)="Ville",INDEX(10_Lieux!$B:$B,V799)="Ville"),"/chauffeur-prive/"&amp;INDEX(10_Lieux!$E:$E,U799)&amp;"-"&amp;INDEX(10_Lieux!$E:$E,V799)&amp;"/","/chauffeur-prive/"&amp;INDEX(10_Lieux!$E:$E,U799)&amp;"/"&amp;INDEX(10_Lieux!$E:$E,V799)&amp;"/")</f>
        <v>/chauffeur-prive/chambery/aeroport-annecy-mont-blanc/</v>
      </c>
      <c r="M799" s="14" t="str">
        <f aca="false">IFERROR(INDEX($L:$L,MATCH(B799&amp;"|"&amp;A799,$Z:$Z,0)),"—")</f>
        <v>/chauffeur-prive/aeroport-annecy-mont-blanc/chambery/</v>
      </c>
      <c r="N799" s="14" t="str">
        <f aca="false">IF(LEN("Chauffeur privé "&amp;INDEX(10_Lieux!$J:$J,U799)&amp;" → "&amp;INDEX(10_Lieux!$J:$J,V799)&amp;" | 24h/24")&gt;60,"Chauffeur privé "&amp;INDEX(10_Lieux!$J:$J,U799)&amp;" → "&amp;INDEX(10_Lieux!$J:$J,V799),"Chauffeur privé "&amp;INDEX(10_Lieux!$J:$J,U799)&amp;" → "&amp;INDEX(10_Lieux!$J:$J,V799)&amp;" | 24h/24")</f>
        <v>Chauffeur privé Chambéry → Aéroport Annecy-Mont-Blanc</v>
      </c>
      <c r="O799" s="14" t="n">
        <f aca="false">LEN(N799)</f>
        <v>53</v>
      </c>
      <c r="P799" s="14" t="str">
        <f aca="false">"Chauffeur privé "&amp;INDEX(10_Lieux!$K:$K,U799)&amp;" vers "&amp;INDEX(10_Lieux!$L:$L,V799)</f>
        <v>Chauffeur privé de Chambéry vers l'aéroport Annecy-Mont-Blanc</v>
      </c>
      <c r="Q799" s="14" t="str">
        <f aca="false">"Chauffeur privé "&amp;INDEX(10_Lieux!$K:$K,U799)&amp;" vers "&amp;INDEX(10_Lieux!$L:$L,V799)&amp;" : env. "&amp;I799&amp;" km, "&amp;J799&amp;" de route. Devis personnalisé, standard 24h/24 et 7j/7."</f>
        <v>Chauffeur privé de Chambéry vers l'aéroport Annecy-Mont-Blanc : env. 54 km, 45 min de route. Devis personnalisé, standard 24h/24 et 7j/7.</v>
      </c>
      <c r="R799" s="14" t="n">
        <f aca="false">LEN(Q799)</f>
        <v>137</v>
      </c>
      <c r="S799" s="14" t="str">
        <f aca="false">INDEX(10_Lieux!$C:$C,U799)</f>
        <v>France</v>
      </c>
      <c r="T799" s="14" t="str">
        <f aca="false">INDEX(10_Lieux!$C:$C,V799)</f>
        <v>France</v>
      </c>
      <c r="U799" s="14" t="n">
        <f aca="false">MATCH(A799,10_Lieux!$A:$A,0)</f>
        <v>11</v>
      </c>
      <c r="V799" s="14" t="n">
        <f aca="false">MATCH(B799,10_Lieux!$A:$A,0)</f>
        <v>139</v>
      </c>
      <c r="W799" s="14" t="n">
        <f aca="false">ROUND(6371*2*ASIN(SQRT(SIN(RADIANS(INDEX(10_Lieux!$F:$F,V799)-INDEX(10_Lieux!$F:$F,U799))/2)^2+COS(RADIANS(INDEX(10_Lieux!$F:$F,U799)))*COS(RADIANS(INDEX(10_Lieux!$F:$F,V799)))*SIN(RADIANS(INDEX(10_Lieux!$G:$G,V799)-INDEX(10_Lieux!$G:$G,U799))/2)^2)),1)</f>
        <v>42.9</v>
      </c>
      <c r="X799" s="14" t="n">
        <f aca="false">ROUND(I799/IF(I799&lt;p_seuil_vitesse,p_vit_lente,p_vit_rapide)*60/15,0)*15</f>
        <v>45</v>
      </c>
      <c r="Y799" s="14" t="n">
        <f aca="false">MAX(IF(INDEX(10_Lieux!$B:$B,U799)&lt;&gt;"Ville",INDEX(10_Lieux!$I:$I,U799),0),IF(INDEX(10_Lieux!$B:$B,V799)&lt;&gt;"Ville",INDEX(10_Lieux!$I:$I,V799),0))</f>
        <v>250</v>
      </c>
      <c r="Z799" s="14" t="str">
        <f aca="false">A799&amp;"|"&amp;B799</f>
        <v>Chambéry|Annecy Mont-Blanc</v>
      </c>
      <c r="AA799" s="14" t="str">
        <f aca="false">IF(I799&lt;p_local,"Local",IF(I799&lt;p_vv_min,"Courte distance",IF(I799&lt;p_tres_long,"Longue distance","Très longue distance")))</f>
        <v>Courte distance</v>
      </c>
    </row>
    <row r="800" customFormat="false" ht="15" hidden="false" customHeight="true" outlineLevel="0" collapsed="false">
      <c r="A800" s="1" t="s">
        <v>923</v>
      </c>
      <c r="B800" s="1" t="s">
        <v>152</v>
      </c>
      <c r="C800" s="1" t="s">
        <v>34</v>
      </c>
      <c r="D800" s="1" t="s">
        <v>653</v>
      </c>
      <c r="E800" s="1" t="s">
        <v>952</v>
      </c>
      <c r="F800" s="14" t="s">
        <v>40</v>
      </c>
      <c r="G800" s="14" t="str">
        <f aca="false">IF(I800&lt;p_local,"Local → page infra",IF(H800&gt;=p_ph1,"Phase 1",IF(H800&gt;=p_ph2,"Phase 2","Phase 3")))</f>
        <v>Local → page infra</v>
      </c>
      <c r="H800" s="14" t="n">
        <f aca="false">IF(I800&lt;p_local,0,IF(C800="Aéroport → Aéroport",p_pts_plein,IF(Y800&gt;0,IF(I800&lt;=Y800,p_pts_plein,IF(I800&lt;=p_mult2*Y800,p_pts_moyen,p_pts_r3)),IF(I800&gt;=p_vv_min,p_pts_plein,IF(I800&gt;=p_vv_moy,p_pts_moyen,p_pts_court))))+IF(INDEX(10_Lieux!$D:$D,U800)=1,p_prio1,p_prio2)+IF(INDEX(10_Lieux!$D:$D,V800)=1,p_prio1,p_prio2)+IF(K800="Oui",p_tf,0)+p_hub*((INDEX(10_Lieux!$H:$H,U800)="Hub")+(INDEX(10_Lieux!$H:$H,V800)="Hub"))+IF(OR(INDEX(10_Lieux!$H:$H,U800)="Premium",INDEX(10_Lieux!$H:$H,V800)="Premium"),p_prem,0))</f>
        <v>0</v>
      </c>
      <c r="I800" s="14" t="n">
        <f aca="false">ROUND(W800*p_facteur,0)</f>
        <v>39</v>
      </c>
      <c r="J800" s="14" t="str">
        <f aca="false">IF(X800&lt;60,X800&amp;" min",INT(X800/60)&amp;" h"&amp;IF(MOD(X800,60)=0,""," "&amp;TEXT(MOD(X800,60),"00")))</f>
        <v>30 min</v>
      </c>
      <c r="K800" s="14" t="str">
        <f aca="false">IF(S800&lt;&gt;T800,"Oui","Non")</f>
        <v>Oui</v>
      </c>
      <c r="L800" s="14" t="str">
        <f aca="false">IF(AND(INDEX(10_Lieux!$B:$B,U800)="Ville",INDEX(10_Lieux!$B:$B,V800)="Ville"),"/chauffeur-prive/"&amp;INDEX(10_Lieux!$E:$E,U800)&amp;"-"&amp;INDEX(10_Lieux!$E:$E,V800)&amp;"/","/chauffeur-prive/"&amp;INDEX(10_Lieux!$E:$E,U800)&amp;"/"&amp;INDEX(10_Lieux!$E:$E,V800)&amp;"/")</f>
        <v>/chauffeur-prive/aeroport-annecy-mont-blanc/geneve/</v>
      </c>
      <c r="M800" s="14" t="str">
        <f aca="false">IFERROR(INDEX($L:$L,MATCH(B800&amp;"|"&amp;A800,$Z:$Z,0)),"—")</f>
        <v>/chauffeur-prive/geneve/aeroport-annecy-mont-blanc/</v>
      </c>
      <c r="N800" s="14" t="str">
        <f aca="false">IF(LEN("Chauffeur privé "&amp;INDEX(10_Lieux!$J:$J,U800)&amp;" → "&amp;INDEX(10_Lieux!$J:$J,V800)&amp;" | 24h/24")&gt;60,"Chauffeur privé "&amp;INDEX(10_Lieux!$J:$J,U800)&amp;" → "&amp;INDEX(10_Lieux!$J:$J,V800),"Chauffeur privé "&amp;INDEX(10_Lieux!$J:$J,U800)&amp;" → "&amp;INDEX(10_Lieux!$J:$J,V800)&amp;" | 24h/24")</f>
        <v>Chauffeur privé Aéroport Annecy-Mont-Blanc → Genève | 24h/24</v>
      </c>
      <c r="O800" s="14" t="n">
        <f aca="false">LEN(N800)</f>
        <v>60</v>
      </c>
      <c r="P800" s="14" t="str">
        <f aca="false">"Chauffeur privé "&amp;INDEX(10_Lieux!$K:$K,U800)&amp;" vers "&amp;INDEX(10_Lieux!$L:$L,V800)</f>
        <v>Chauffeur privé de l'aéroport Annecy-Mont-Blanc vers Genève</v>
      </c>
      <c r="Q800" s="14" t="str">
        <f aca="false">"Chauffeur privé "&amp;INDEX(10_Lieux!$K:$K,U800)&amp;" vers "&amp;INDEX(10_Lieux!$L:$L,V800)&amp;" : env. "&amp;I800&amp;" km, "&amp;J800&amp;" de route. Devis personnalisé, standard 24h/24 et 7j/7."</f>
        <v>Chauffeur privé de l'aéroport Annecy-Mont-Blanc vers Genève : env. 39 km, 30 min de route. Devis personnalisé, standard 24h/24 et 7j/7.</v>
      </c>
      <c r="R800" s="14" t="n">
        <f aca="false">LEN(Q800)</f>
        <v>135</v>
      </c>
      <c r="S800" s="14" t="str">
        <f aca="false">INDEX(10_Lieux!$C:$C,U800)</f>
        <v>France</v>
      </c>
      <c r="T800" s="14" t="str">
        <f aca="false">INDEX(10_Lieux!$C:$C,V800)</f>
        <v>Suisse</v>
      </c>
      <c r="U800" s="14" t="n">
        <f aca="false">MATCH(A800,10_Lieux!$A:$A,0)</f>
        <v>139</v>
      </c>
      <c r="V800" s="14" t="n">
        <f aca="false">MATCH(B800,10_Lieux!$A:$A,0)</f>
        <v>111</v>
      </c>
      <c r="W800" s="14" t="n">
        <f aca="false">ROUND(6371*2*ASIN(SQRT(SIN(RADIANS(INDEX(10_Lieux!$F:$F,V800)-INDEX(10_Lieux!$F:$F,U800))/2)^2+COS(RADIANS(INDEX(10_Lieux!$F:$F,U800)))*COS(RADIANS(INDEX(10_Lieux!$F:$F,V800)))*SIN(RADIANS(INDEX(10_Lieux!$G:$G,V800)-INDEX(10_Lieux!$G:$G,U800))/2)^2)),1)</f>
        <v>30.8</v>
      </c>
      <c r="X800" s="14" t="n">
        <f aca="false">ROUND(I800/IF(I800&lt;p_seuil_vitesse,p_vit_lente,p_vit_rapide)*60/15,0)*15</f>
        <v>30</v>
      </c>
      <c r="Y800" s="14" t="n">
        <f aca="false">MAX(IF(INDEX(10_Lieux!$B:$B,U800)&lt;&gt;"Ville",INDEX(10_Lieux!$I:$I,U800),0),IF(INDEX(10_Lieux!$B:$B,V800)&lt;&gt;"Ville",INDEX(10_Lieux!$I:$I,V800),0))</f>
        <v>250</v>
      </c>
      <c r="Z800" s="14" t="str">
        <f aca="false">A800&amp;"|"&amp;B800</f>
        <v>Annecy Mont-Blanc|Genève</v>
      </c>
      <c r="AA800" s="14" t="str">
        <f aca="false">IF(I800&lt;p_local,"Local",IF(I800&lt;p_vv_min,"Courte distance",IF(I800&lt;p_tres_long,"Longue distance","Très longue distance")))</f>
        <v>Local</v>
      </c>
    </row>
    <row r="801" customFormat="false" ht="15" hidden="false" customHeight="true" outlineLevel="0" collapsed="false">
      <c r="A801" s="1" t="s">
        <v>152</v>
      </c>
      <c r="B801" s="1" t="s">
        <v>923</v>
      </c>
      <c r="C801" s="1" t="s">
        <v>35</v>
      </c>
      <c r="D801" s="1" t="s">
        <v>653</v>
      </c>
      <c r="E801" s="1" t="s">
        <v>953</v>
      </c>
      <c r="F801" s="14" t="s">
        <v>40</v>
      </c>
      <c r="G801" s="14" t="str">
        <f aca="false">IF(I801&lt;p_local,"Local → page infra",IF(H801&gt;=p_ph1,"Phase 1",IF(H801&gt;=p_ph2,"Phase 2","Phase 3")))</f>
        <v>Local → page infra</v>
      </c>
      <c r="H801" s="14" t="n">
        <f aca="false">IF(I801&lt;p_local,0,IF(C801="Aéroport → Aéroport",p_pts_plein,IF(Y801&gt;0,IF(I801&lt;=Y801,p_pts_plein,IF(I801&lt;=p_mult2*Y801,p_pts_moyen,p_pts_r3)),IF(I801&gt;=p_vv_min,p_pts_plein,IF(I801&gt;=p_vv_moy,p_pts_moyen,p_pts_court))))+IF(INDEX(10_Lieux!$D:$D,U801)=1,p_prio1,p_prio2)+IF(INDEX(10_Lieux!$D:$D,V801)=1,p_prio1,p_prio2)+IF(K801="Oui",p_tf,0)+p_hub*((INDEX(10_Lieux!$H:$H,U801)="Hub")+(INDEX(10_Lieux!$H:$H,V801)="Hub"))+IF(OR(INDEX(10_Lieux!$H:$H,U801)="Premium",INDEX(10_Lieux!$H:$H,V801)="Premium"),p_prem,0))</f>
        <v>0</v>
      </c>
      <c r="I801" s="14" t="n">
        <f aca="false">ROUND(W801*p_facteur,0)</f>
        <v>39</v>
      </c>
      <c r="J801" s="14" t="str">
        <f aca="false">IF(X801&lt;60,X801&amp;" min",INT(X801/60)&amp;" h"&amp;IF(MOD(X801,60)=0,""," "&amp;TEXT(MOD(X801,60),"00")))</f>
        <v>30 min</v>
      </c>
      <c r="K801" s="14" t="str">
        <f aca="false">IF(S801&lt;&gt;T801,"Oui","Non")</f>
        <v>Oui</v>
      </c>
      <c r="L801" s="14" t="str">
        <f aca="false">IF(AND(INDEX(10_Lieux!$B:$B,U801)="Ville",INDEX(10_Lieux!$B:$B,V801)="Ville"),"/chauffeur-prive/"&amp;INDEX(10_Lieux!$E:$E,U801)&amp;"-"&amp;INDEX(10_Lieux!$E:$E,V801)&amp;"/","/chauffeur-prive/"&amp;INDEX(10_Lieux!$E:$E,U801)&amp;"/"&amp;INDEX(10_Lieux!$E:$E,V801)&amp;"/")</f>
        <v>/chauffeur-prive/geneve/aeroport-annecy-mont-blanc/</v>
      </c>
      <c r="M801" s="14" t="str">
        <f aca="false">IFERROR(INDEX($L:$L,MATCH(B801&amp;"|"&amp;A801,$Z:$Z,0)),"—")</f>
        <v>/chauffeur-prive/aeroport-annecy-mont-blanc/geneve/</v>
      </c>
      <c r="N801" s="14" t="str">
        <f aca="false">IF(LEN("Chauffeur privé "&amp;INDEX(10_Lieux!$J:$J,U801)&amp;" → "&amp;INDEX(10_Lieux!$J:$J,V801)&amp;" | 24h/24")&gt;60,"Chauffeur privé "&amp;INDEX(10_Lieux!$J:$J,U801)&amp;" → "&amp;INDEX(10_Lieux!$J:$J,V801),"Chauffeur privé "&amp;INDEX(10_Lieux!$J:$J,U801)&amp;" → "&amp;INDEX(10_Lieux!$J:$J,V801)&amp;" | 24h/24")</f>
        <v>Chauffeur privé Genève → Aéroport Annecy-Mont-Blanc | 24h/24</v>
      </c>
      <c r="O801" s="14" t="n">
        <f aca="false">LEN(N801)</f>
        <v>60</v>
      </c>
      <c r="P801" s="14" t="str">
        <f aca="false">"Chauffeur privé "&amp;INDEX(10_Lieux!$K:$K,U801)&amp;" vers "&amp;INDEX(10_Lieux!$L:$L,V801)</f>
        <v>Chauffeur privé de Genève vers l'aéroport Annecy-Mont-Blanc</v>
      </c>
      <c r="Q801" s="14" t="str">
        <f aca="false">"Chauffeur privé "&amp;INDEX(10_Lieux!$K:$K,U801)&amp;" vers "&amp;INDEX(10_Lieux!$L:$L,V801)&amp;" : env. "&amp;I801&amp;" km, "&amp;J801&amp;" de route. Devis personnalisé, standard 24h/24 et 7j/7."</f>
        <v>Chauffeur privé de Genève vers l'aéroport Annecy-Mont-Blanc : env. 39 km, 30 min de route. Devis personnalisé, standard 24h/24 et 7j/7.</v>
      </c>
      <c r="R801" s="14" t="n">
        <f aca="false">LEN(Q801)</f>
        <v>135</v>
      </c>
      <c r="S801" s="14" t="str">
        <f aca="false">INDEX(10_Lieux!$C:$C,U801)</f>
        <v>Suisse</v>
      </c>
      <c r="T801" s="14" t="str">
        <f aca="false">INDEX(10_Lieux!$C:$C,V801)</f>
        <v>France</v>
      </c>
      <c r="U801" s="14" t="n">
        <f aca="false">MATCH(A801,10_Lieux!$A:$A,0)</f>
        <v>111</v>
      </c>
      <c r="V801" s="14" t="n">
        <f aca="false">MATCH(B801,10_Lieux!$A:$A,0)</f>
        <v>139</v>
      </c>
      <c r="W801" s="14" t="n">
        <f aca="false">ROUND(6371*2*ASIN(SQRT(SIN(RADIANS(INDEX(10_Lieux!$F:$F,V801)-INDEX(10_Lieux!$F:$F,U801))/2)^2+COS(RADIANS(INDEX(10_Lieux!$F:$F,U801)))*COS(RADIANS(INDEX(10_Lieux!$F:$F,V801)))*SIN(RADIANS(INDEX(10_Lieux!$G:$G,V801)-INDEX(10_Lieux!$G:$G,U801))/2)^2)),1)</f>
        <v>30.8</v>
      </c>
      <c r="X801" s="14" t="n">
        <f aca="false">ROUND(I801/IF(I801&lt;p_seuil_vitesse,p_vit_lente,p_vit_rapide)*60/15,0)*15</f>
        <v>30</v>
      </c>
      <c r="Y801" s="14" t="n">
        <f aca="false">MAX(IF(INDEX(10_Lieux!$B:$B,U801)&lt;&gt;"Ville",INDEX(10_Lieux!$I:$I,U801),0),IF(INDEX(10_Lieux!$B:$B,V801)&lt;&gt;"Ville",INDEX(10_Lieux!$I:$I,V801),0))</f>
        <v>250</v>
      </c>
      <c r="Z801" s="14" t="str">
        <f aca="false">A801&amp;"|"&amp;B801</f>
        <v>Genève|Annecy Mont-Blanc</v>
      </c>
      <c r="AA801" s="14" t="str">
        <f aca="false">IF(I801&lt;p_local,"Local",IF(I801&lt;p_vv_min,"Courte distance",IF(I801&lt;p_tres_long,"Longue distance","Très longue distance")))</f>
        <v>Local</v>
      </c>
    </row>
    <row r="802" customFormat="false" ht="15" hidden="false" customHeight="true" outlineLevel="0" collapsed="false">
      <c r="A802" s="1" t="s">
        <v>923</v>
      </c>
      <c r="B802" s="1" t="s">
        <v>154</v>
      </c>
      <c r="C802" s="1" t="s">
        <v>34</v>
      </c>
      <c r="D802" s="1" t="s">
        <v>653</v>
      </c>
      <c r="E802" s="1" t="s">
        <v>954</v>
      </c>
      <c r="F802" s="14" t="s">
        <v>40</v>
      </c>
      <c r="G802" s="14" t="str">
        <f aca="false">IF(I802&lt;p_local,"Local → page infra",IF(H802&gt;=p_ph1,"Phase 1",IF(H802&gt;=p_ph2,"Phase 2","Phase 3")))</f>
        <v>Phase 2</v>
      </c>
      <c r="H802" s="14" t="n">
        <f aca="false">IF(I802&lt;p_local,0,IF(C802="Aéroport → Aéroport",p_pts_plein,IF(Y802&gt;0,IF(I802&lt;=Y802,p_pts_plein,IF(I802&lt;=p_mult2*Y802,p_pts_moyen,p_pts_r3)),IF(I802&gt;=p_vv_min,p_pts_plein,IF(I802&gt;=p_vv_moy,p_pts_moyen,p_pts_court))))+IF(INDEX(10_Lieux!$D:$D,U802)=1,p_prio1,p_prio2)+IF(INDEX(10_Lieux!$D:$D,V802)=1,p_prio1,p_prio2)+IF(K802="Oui",p_tf,0)+p_hub*((INDEX(10_Lieux!$H:$H,U802)="Hub")+(INDEX(10_Lieux!$H:$H,V802)="Hub"))+IF(OR(INDEX(10_Lieux!$H:$H,U802)="Premium",INDEX(10_Lieux!$H:$H,V802)="Premium"),p_prem,0))</f>
        <v>70</v>
      </c>
      <c r="I802" s="14" t="n">
        <f aca="false">ROUND(W802*p_facteur,0)</f>
        <v>97</v>
      </c>
      <c r="J802" s="14" t="str">
        <f aca="false">IF(X802&lt;60,X802&amp;" min",INT(X802/60)&amp;" h"&amp;IF(MOD(X802,60)=0,""," "&amp;TEXT(MOD(X802,60),"00")))</f>
        <v>1 h 30</v>
      </c>
      <c r="K802" s="14" t="str">
        <f aca="false">IF(S802&lt;&gt;T802,"Oui","Non")</f>
        <v>Oui</v>
      </c>
      <c r="L802" s="14" t="str">
        <f aca="false">IF(AND(INDEX(10_Lieux!$B:$B,U802)="Ville",INDEX(10_Lieux!$B:$B,V802)="Ville"),"/chauffeur-prive/"&amp;INDEX(10_Lieux!$E:$E,U802)&amp;"-"&amp;INDEX(10_Lieux!$E:$E,V802)&amp;"/","/chauffeur-prive/"&amp;INDEX(10_Lieux!$E:$E,U802)&amp;"/"&amp;INDEX(10_Lieux!$E:$E,V802)&amp;"/")</f>
        <v>/chauffeur-prive/aeroport-annecy-mont-blanc/lausanne/</v>
      </c>
      <c r="M802" s="14" t="str">
        <f aca="false">IFERROR(INDEX($L:$L,MATCH(B802&amp;"|"&amp;A802,$Z:$Z,0)),"—")</f>
        <v>/chauffeur-prive/lausanne/aeroport-annecy-mont-blanc/</v>
      </c>
      <c r="N802" s="14" t="str">
        <f aca="false">IF(LEN("Chauffeur privé "&amp;INDEX(10_Lieux!$J:$J,U802)&amp;" → "&amp;INDEX(10_Lieux!$J:$J,V802)&amp;" | 24h/24")&gt;60,"Chauffeur privé "&amp;INDEX(10_Lieux!$J:$J,U802)&amp;" → "&amp;INDEX(10_Lieux!$J:$J,V802),"Chauffeur privé "&amp;INDEX(10_Lieux!$J:$J,U802)&amp;" → "&amp;INDEX(10_Lieux!$J:$J,V802)&amp;" | 24h/24")</f>
        <v>Chauffeur privé Aéroport Annecy-Mont-Blanc → Lausanne</v>
      </c>
      <c r="O802" s="14" t="n">
        <f aca="false">LEN(N802)</f>
        <v>53</v>
      </c>
      <c r="P802" s="14" t="str">
        <f aca="false">"Chauffeur privé "&amp;INDEX(10_Lieux!$K:$K,U802)&amp;" vers "&amp;INDEX(10_Lieux!$L:$L,V802)</f>
        <v>Chauffeur privé de l'aéroport Annecy-Mont-Blanc vers Lausanne</v>
      </c>
      <c r="Q802" s="14" t="str">
        <f aca="false">"Chauffeur privé "&amp;INDEX(10_Lieux!$K:$K,U802)&amp;" vers "&amp;INDEX(10_Lieux!$L:$L,V802)&amp;" : env. "&amp;I802&amp;" km, "&amp;J802&amp;" de route. Devis personnalisé, standard 24h/24 et 7j/7."</f>
        <v>Chauffeur privé de l'aéroport Annecy-Mont-Blanc vers Lausanne : env. 97 km, 1 h 30 de route. Devis personnalisé, standard 24h/24 et 7j/7.</v>
      </c>
      <c r="R802" s="14" t="n">
        <f aca="false">LEN(Q802)</f>
        <v>137</v>
      </c>
      <c r="S802" s="14" t="str">
        <f aca="false">INDEX(10_Lieux!$C:$C,U802)</f>
        <v>France</v>
      </c>
      <c r="T802" s="14" t="str">
        <f aca="false">INDEX(10_Lieux!$C:$C,V802)</f>
        <v>Suisse</v>
      </c>
      <c r="U802" s="14" t="n">
        <f aca="false">MATCH(A802,10_Lieux!$A:$A,0)</f>
        <v>139</v>
      </c>
      <c r="V802" s="14" t="n">
        <f aca="false">MATCH(B802,10_Lieux!$A:$A,0)</f>
        <v>112</v>
      </c>
      <c r="W802" s="14" t="n">
        <f aca="false">ROUND(6371*2*ASIN(SQRT(SIN(RADIANS(INDEX(10_Lieux!$F:$F,V802)-INDEX(10_Lieux!$F:$F,U802))/2)^2+COS(RADIANS(INDEX(10_Lieux!$F:$F,U802)))*COS(RADIANS(INDEX(10_Lieux!$F:$F,V802)))*SIN(RADIANS(INDEX(10_Lieux!$G:$G,V802)-INDEX(10_Lieux!$G:$G,U802))/2)^2)),1)</f>
        <v>77.5</v>
      </c>
      <c r="X802" s="14" t="n">
        <f aca="false">ROUND(I802/IF(I802&lt;p_seuil_vitesse,p_vit_lente,p_vit_rapide)*60/15,0)*15</f>
        <v>90</v>
      </c>
      <c r="Y802" s="14" t="n">
        <f aca="false">MAX(IF(INDEX(10_Lieux!$B:$B,U802)&lt;&gt;"Ville",INDEX(10_Lieux!$I:$I,U802),0),IF(INDEX(10_Lieux!$B:$B,V802)&lt;&gt;"Ville",INDEX(10_Lieux!$I:$I,V802),0))</f>
        <v>250</v>
      </c>
      <c r="Z802" s="14" t="str">
        <f aca="false">A802&amp;"|"&amp;B802</f>
        <v>Annecy Mont-Blanc|Lausanne</v>
      </c>
      <c r="AA802" s="14" t="str">
        <f aca="false">IF(I802&lt;p_local,"Local",IF(I802&lt;p_vv_min,"Courte distance",IF(I802&lt;p_tres_long,"Longue distance","Très longue distance")))</f>
        <v>Courte distance</v>
      </c>
    </row>
    <row r="803" customFormat="false" ht="15" hidden="false" customHeight="true" outlineLevel="0" collapsed="false">
      <c r="A803" s="1" t="s">
        <v>154</v>
      </c>
      <c r="B803" s="1" t="s">
        <v>923</v>
      </c>
      <c r="C803" s="1" t="s">
        <v>35</v>
      </c>
      <c r="D803" s="1" t="s">
        <v>653</v>
      </c>
      <c r="E803" s="1" t="s">
        <v>955</v>
      </c>
      <c r="F803" s="14" t="s">
        <v>40</v>
      </c>
      <c r="G803" s="14" t="str">
        <f aca="false">IF(I803&lt;p_local,"Local → page infra",IF(H803&gt;=p_ph1,"Phase 1",IF(H803&gt;=p_ph2,"Phase 2","Phase 3")))</f>
        <v>Phase 2</v>
      </c>
      <c r="H803" s="14" t="n">
        <f aca="false">IF(I803&lt;p_local,0,IF(C803="Aéroport → Aéroport",p_pts_plein,IF(Y803&gt;0,IF(I803&lt;=Y803,p_pts_plein,IF(I803&lt;=p_mult2*Y803,p_pts_moyen,p_pts_r3)),IF(I803&gt;=p_vv_min,p_pts_plein,IF(I803&gt;=p_vv_moy,p_pts_moyen,p_pts_court))))+IF(INDEX(10_Lieux!$D:$D,U803)=1,p_prio1,p_prio2)+IF(INDEX(10_Lieux!$D:$D,V803)=1,p_prio1,p_prio2)+IF(K803="Oui",p_tf,0)+p_hub*((INDEX(10_Lieux!$H:$H,U803)="Hub")+(INDEX(10_Lieux!$H:$H,V803)="Hub"))+IF(OR(INDEX(10_Lieux!$H:$H,U803)="Premium",INDEX(10_Lieux!$H:$H,V803)="Premium"),p_prem,0))</f>
        <v>70</v>
      </c>
      <c r="I803" s="14" t="n">
        <f aca="false">ROUND(W803*p_facteur,0)</f>
        <v>97</v>
      </c>
      <c r="J803" s="14" t="str">
        <f aca="false">IF(X803&lt;60,X803&amp;" min",INT(X803/60)&amp;" h"&amp;IF(MOD(X803,60)=0,""," "&amp;TEXT(MOD(X803,60),"00")))</f>
        <v>1 h 30</v>
      </c>
      <c r="K803" s="14" t="str">
        <f aca="false">IF(S803&lt;&gt;T803,"Oui","Non")</f>
        <v>Oui</v>
      </c>
      <c r="L803" s="14" t="str">
        <f aca="false">IF(AND(INDEX(10_Lieux!$B:$B,U803)="Ville",INDEX(10_Lieux!$B:$B,V803)="Ville"),"/chauffeur-prive/"&amp;INDEX(10_Lieux!$E:$E,U803)&amp;"-"&amp;INDEX(10_Lieux!$E:$E,V803)&amp;"/","/chauffeur-prive/"&amp;INDEX(10_Lieux!$E:$E,U803)&amp;"/"&amp;INDEX(10_Lieux!$E:$E,V803)&amp;"/")</f>
        <v>/chauffeur-prive/lausanne/aeroport-annecy-mont-blanc/</v>
      </c>
      <c r="M803" s="14" t="str">
        <f aca="false">IFERROR(INDEX($L:$L,MATCH(B803&amp;"|"&amp;A803,$Z:$Z,0)),"—")</f>
        <v>/chauffeur-prive/aeroport-annecy-mont-blanc/lausanne/</v>
      </c>
      <c r="N803" s="14" t="str">
        <f aca="false">IF(LEN("Chauffeur privé "&amp;INDEX(10_Lieux!$J:$J,U803)&amp;" → "&amp;INDEX(10_Lieux!$J:$J,V803)&amp;" | 24h/24")&gt;60,"Chauffeur privé "&amp;INDEX(10_Lieux!$J:$J,U803)&amp;" → "&amp;INDEX(10_Lieux!$J:$J,V803),"Chauffeur privé "&amp;INDEX(10_Lieux!$J:$J,U803)&amp;" → "&amp;INDEX(10_Lieux!$J:$J,V803)&amp;" | 24h/24")</f>
        <v>Chauffeur privé Lausanne → Aéroport Annecy-Mont-Blanc</v>
      </c>
      <c r="O803" s="14" t="n">
        <f aca="false">LEN(N803)</f>
        <v>53</v>
      </c>
      <c r="P803" s="14" t="str">
        <f aca="false">"Chauffeur privé "&amp;INDEX(10_Lieux!$K:$K,U803)&amp;" vers "&amp;INDEX(10_Lieux!$L:$L,V803)</f>
        <v>Chauffeur privé de Lausanne vers l'aéroport Annecy-Mont-Blanc</v>
      </c>
      <c r="Q803" s="14" t="str">
        <f aca="false">"Chauffeur privé "&amp;INDEX(10_Lieux!$K:$K,U803)&amp;" vers "&amp;INDEX(10_Lieux!$L:$L,V803)&amp;" : env. "&amp;I803&amp;" km, "&amp;J803&amp;" de route. Devis personnalisé, standard 24h/24 et 7j/7."</f>
        <v>Chauffeur privé de Lausanne vers l'aéroport Annecy-Mont-Blanc : env. 97 km, 1 h 30 de route. Devis personnalisé, standard 24h/24 et 7j/7.</v>
      </c>
      <c r="R803" s="14" t="n">
        <f aca="false">LEN(Q803)</f>
        <v>137</v>
      </c>
      <c r="S803" s="14" t="str">
        <f aca="false">INDEX(10_Lieux!$C:$C,U803)</f>
        <v>Suisse</v>
      </c>
      <c r="T803" s="14" t="str">
        <f aca="false">INDEX(10_Lieux!$C:$C,V803)</f>
        <v>France</v>
      </c>
      <c r="U803" s="14" t="n">
        <f aca="false">MATCH(A803,10_Lieux!$A:$A,0)</f>
        <v>112</v>
      </c>
      <c r="V803" s="14" t="n">
        <f aca="false">MATCH(B803,10_Lieux!$A:$A,0)</f>
        <v>139</v>
      </c>
      <c r="W803" s="14" t="n">
        <f aca="false">ROUND(6371*2*ASIN(SQRT(SIN(RADIANS(INDEX(10_Lieux!$F:$F,V803)-INDEX(10_Lieux!$F:$F,U803))/2)^2+COS(RADIANS(INDEX(10_Lieux!$F:$F,U803)))*COS(RADIANS(INDEX(10_Lieux!$F:$F,V803)))*SIN(RADIANS(INDEX(10_Lieux!$G:$G,V803)-INDEX(10_Lieux!$G:$G,U803))/2)^2)),1)</f>
        <v>77.5</v>
      </c>
      <c r="X803" s="14" t="n">
        <f aca="false">ROUND(I803/IF(I803&lt;p_seuil_vitesse,p_vit_lente,p_vit_rapide)*60/15,0)*15</f>
        <v>90</v>
      </c>
      <c r="Y803" s="14" t="n">
        <f aca="false">MAX(IF(INDEX(10_Lieux!$B:$B,U803)&lt;&gt;"Ville",INDEX(10_Lieux!$I:$I,U803),0),IF(INDEX(10_Lieux!$B:$B,V803)&lt;&gt;"Ville",INDEX(10_Lieux!$I:$I,V803),0))</f>
        <v>250</v>
      </c>
      <c r="Z803" s="14" t="str">
        <f aca="false">A803&amp;"|"&amp;B803</f>
        <v>Lausanne|Annecy Mont-Blanc</v>
      </c>
      <c r="AA803" s="14" t="str">
        <f aca="false">IF(I803&lt;p_local,"Local",IF(I803&lt;p_vv_min,"Courte distance",IF(I803&lt;p_tres_long,"Longue distance","Très longue distance")))</f>
        <v>Courte distance</v>
      </c>
    </row>
    <row r="804" customFormat="false" ht="15" hidden="false" customHeight="true" outlineLevel="0" collapsed="false">
      <c r="A804" s="1" t="s">
        <v>923</v>
      </c>
      <c r="B804" s="1" t="s">
        <v>156</v>
      </c>
      <c r="C804" s="1" t="s">
        <v>34</v>
      </c>
      <c r="D804" s="1" t="s">
        <v>653</v>
      </c>
      <c r="E804" s="1" t="s">
        <v>956</v>
      </c>
      <c r="F804" s="14" t="s">
        <v>40</v>
      </c>
      <c r="G804" s="14" t="str">
        <f aca="false">IF(I804&lt;p_local,"Local → page infra",IF(H804&gt;=p_ph1,"Phase 1",IF(H804&gt;=p_ph2,"Phase 2","Phase 3")))</f>
        <v>Phase 3</v>
      </c>
      <c r="H804" s="14" t="n">
        <f aca="false">IF(I804&lt;p_local,0,IF(C804="Aéroport → Aéroport",p_pts_plein,IF(Y804&gt;0,IF(I804&lt;=Y804,p_pts_plein,IF(I804&lt;=p_mult2*Y804,p_pts_moyen,p_pts_r3)),IF(I804&gt;=p_vv_min,p_pts_plein,IF(I804&gt;=p_vv_moy,p_pts_moyen,p_pts_court))))+IF(INDEX(10_Lieux!$D:$D,U804)=1,p_prio1,p_prio2)+IF(INDEX(10_Lieux!$D:$D,V804)=1,p_prio1,p_prio2)+IF(K804="Oui",p_tf,0)+p_hub*((INDEX(10_Lieux!$H:$H,U804)="Hub")+(INDEX(10_Lieux!$H:$H,V804)="Hub"))+IF(OR(INDEX(10_Lieux!$H:$H,U804)="Premium",INDEX(10_Lieux!$H:$H,V804)="Premium"),p_prem,0))</f>
        <v>50</v>
      </c>
      <c r="I804" s="14" t="n">
        <f aca="false">ROUND(W804*p_facteur,0)</f>
        <v>702</v>
      </c>
      <c r="J804" s="14" t="str">
        <f aca="false">IF(X804&lt;60,X804&amp;" min",INT(X804/60)&amp;" h"&amp;IF(MOD(X804,60)=0,""," "&amp;TEXT(MOD(X804,60),"00")))</f>
        <v>7 h 30</v>
      </c>
      <c r="K804" s="14" t="str">
        <f aca="false">IF(S804&lt;&gt;T804,"Oui","Non")</f>
        <v>Oui</v>
      </c>
      <c r="L804" s="14" t="str">
        <f aca="false">IF(AND(INDEX(10_Lieux!$B:$B,U804)="Ville",INDEX(10_Lieux!$B:$B,V804)="Ville"),"/chauffeur-prive/"&amp;INDEX(10_Lieux!$E:$E,U804)&amp;"-"&amp;INDEX(10_Lieux!$E:$E,V804)&amp;"/","/chauffeur-prive/"&amp;INDEX(10_Lieux!$E:$E,U804)&amp;"/"&amp;INDEX(10_Lieux!$E:$E,V804)&amp;"/")</f>
        <v>/chauffeur-prive/aeroport-annecy-mont-blanc/bruxelles/</v>
      </c>
      <c r="M804" s="14" t="str">
        <f aca="false">IFERROR(INDEX($L:$L,MATCH(B804&amp;"|"&amp;A804,$Z:$Z,0)),"—")</f>
        <v>/chauffeur-prive/bruxelles/aeroport-annecy-mont-blanc/</v>
      </c>
      <c r="N804" s="14" t="str">
        <f aca="false">IF(LEN("Chauffeur privé "&amp;INDEX(10_Lieux!$J:$J,U804)&amp;" → "&amp;INDEX(10_Lieux!$J:$J,V804)&amp;" | 24h/24")&gt;60,"Chauffeur privé "&amp;INDEX(10_Lieux!$J:$J,U804)&amp;" → "&amp;INDEX(10_Lieux!$J:$J,V804),"Chauffeur privé "&amp;INDEX(10_Lieux!$J:$J,U804)&amp;" → "&amp;INDEX(10_Lieux!$J:$J,V804)&amp;" | 24h/24")</f>
        <v>Chauffeur privé Aéroport Annecy-Mont-Blanc → Bruxelles</v>
      </c>
      <c r="O804" s="14" t="n">
        <f aca="false">LEN(N804)</f>
        <v>54</v>
      </c>
      <c r="P804" s="14" t="str">
        <f aca="false">"Chauffeur privé "&amp;INDEX(10_Lieux!$K:$K,U804)&amp;" vers "&amp;INDEX(10_Lieux!$L:$L,V804)</f>
        <v>Chauffeur privé de l'aéroport Annecy-Mont-Blanc vers Bruxelles</v>
      </c>
      <c r="Q804" s="14" t="str">
        <f aca="false">"Chauffeur privé "&amp;INDEX(10_Lieux!$K:$K,U804)&amp;" vers "&amp;INDEX(10_Lieux!$L:$L,V804)&amp;" : env. "&amp;I804&amp;" km, "&amp;J804&amp;" de route. Devis personnalisé, standard 24h/24 et 7j/7."</f>
        <v>Chauffeur privé de l'aéroport Annecy-Mont-Blanc vers Bruxelles : env. 702 km, 7 h 30 de route. Devis personnalisé, standard 24h/24 et 7j/7.</v>
      </c>
      <c r="R804" s="14" t="n">
        <f aca="false">LEN(Q804)</f>
        <v>139</v>
      </c>
      <c r="S804" s="14" t="str">
        <f aca="false">INDEX(10_Lieux!$C:$C,U804)</f>
        <v>France</v>
      </c>
      <c r="T804" s="14" t="str">
        <f aca="false">INDEX(10_Lieux!$C:$C,V804)</f>
        <v>Belgique</v>
      </c>
      <c r="U804" s="14" t="n">
        <f aca="false">MATCH(A804,10_Lieux!$A:$A,0)</f>
        <v>139</v>
      </c>
      <c r="V804" s="14" t="n">
        <f aca="false">MATCH(B804,10_Lieux!$A:$A,0)</f>
        <v>93</v>
      </c>
      <c r="W804" s="14" t="n">
        <f aca="false">ROUND(6371*2*ASIN(SQRT(SIN(RADIANS(INDEX(10_Lieux!$F:$F,V804)-INDEX(10_Lieux!$F:$F,U804))/2)^2+COS(RADIANS(INDEX(10_Lieux!$F:$F,U804)))*COS(RADIANS(INDEX(10_Lieux!$F:$F,V804)))*SIN(RADIANS(INDEX(10_Lieux!$G:$G,V804)-INDEX(10_Lieux!$G:$G,U804))/2)^2)),1)</f>
        <v>561.7</v>
      </c>
      <c r="X804" s="14" t="n">
        <f aca="false">ROUND(I804/IF(I804&lt;p_seuil_vitesse,p_vit_lente,p_vit_rapide)*60/15,0)*15</f>
        <v>450</v>
      </c>
      <c r="Y804" s="14" t="n">
        <f aca="false">MAX(IF(INDEX(10_Lieux!$B:$B,U804)&lt;&gt;"Ville",INDEX(10_Lieux!$I:$I,U804),0),IF(INDEX(10_Lieux!$B:$B,V804)&lt;&gt;"Ville",INDEX(10_Lieux!$I:$I,V804),0))</f>
        <v>250</v>
      </c>
      <c r="Z804" s="14" t="str">
        <f aca="false">A804&amp;"|"&amp;B804</f>
        <v>Annecy Mont-Blanc|Bruxelles</v>
      </c>
      <c r="AA804" s="14" t="str">
        <f aca="false">IF(I804&lt;p_local,"Local",IF(I804&lt;p_vv_min,"Courte distance",IF(I804&lt;p_tres_long,"Longue distance","Très longue distance")))</f>
        <v>Très longue distance</v>
      </c>
    </row>
    <row r="805" customFormat="false" ht="15" hidden="false" customHeight="true" outlineLevel="0" collapsed="false">
      <c r="A805" s="1" t="s">
        <v>156</v>
      </c>
      <c r="B805" s="1" t="s">
        <v>923</v>
      </c>
      <c r="C805" s="1" t="s">
        <v>35</v>
      </c>
      <c r="D805" s="1" t="s">
        <v>653</v>
      </c>
      <c r="E805" s="1" t="s">
        <v>957</v>
      </c>
      <c r="F805" s="14" t="s">
        <v>40</v>
      </c>
      <c r="G805" s="14" t="str">
        <f aca="false">IF(I805&lt;p_local,"Local → page infra",IF(H805&gt;=p_ph1,"Phase 1",IF(H805&gt;=p_ph2,"Phase 2","Phase 3")))</f>
        <v>Phase 3</v>
      </c>
      <c r="H805" s="14" t="n">
        <f aca="false">IF(I805&lt;p_local,0,IF(C805="Aéroport → Aéroport",p_pts_plein,IF(Y805&gt;0,IF(I805&lt;=Y805,p_pts_plein,IF(I805&lt;=p_mult2*Y805,p_pts_moyen,p_pts_r3)),IF(I805&gt;=p_vv_min,p_pts_plein,IF(I805&gt;=p_vv_moy,p_pts_moyen,p_pts_court))))+IF(INDEX(10_Lieux!$D:$D,U805)=1,p_prio1,p_prio2)+IF(INDEX(10_Lieux!$D:$D,V805)=1,p_prio1,p_prio2)+IF(K805="Oui",p_tf,0)+p_hub*((INDEX(10_Lieux!$H:$H,U805)="Hub")+(INDEX(10_Lieux!$H:$H,V805)="Hub"))+IF(OR(INDEX(10_Lieux!$H:$H,U805)="Premium",INDEX(10_Lieux!$H:$H,V805)="Premium"),p_prem,0))</f>
        <v>50</v>
      </c>
      <c r="I805" s="14" t="n">
        <f aca="false">ROUND(W805*p_facteur,0)</f>
        <v>702</v>
      </c>
      <c r="J805" s="14" t="str">
        <f aca="false">IF(X805&lt;60,X805&amp;" min",INT(X805/60)&amp;" h"&amp;IF(MOD(X805,60)=0,""," "&amp;TEXT(MOD(X805,60),"00")))</f>
        <v>7 h 30</v>
      </c>
      <c r="K805" s="14" t="str">
        <f aca="false">IF(S805&lt;&gt;T805,"Oui","Non")</f>
        <v>Oui</v>
      </c>
      <c r="L805" s="14" t="str">
        <f aca="false">IF(AND(INDEX(10_Lieux!$B:$B,U805)="Ville",INDEX(10_Lieux!$B:$B,V805)="Ville"),"/chauffeur-prive/"&amp;INDEX(10_Lieux!$E:$E,U805)&amp;"-"&amp;INDEX(10_Lieux!$E:$E,V805)&amp;"/","/chauffeur-prive/"&amp;INDEX(10_Lieux!$E:$E,U805)&amp;"/"&amp;INDEX(10_Lieux!$E:$E,V805)&amp;"/")</f>
        <v>/chauffeur-prive/bruxelles/aeroport-annecy-mont-blanc/</v>
      </c>
      <c r="M805" s="14" t="str">
        <f aca="false">IFERROR(INDEX($L:$L,MATCH(B805&amp;"|"&amp;A805,$Z:$Z,0)),"—")</f>
        <v>/chauffeur-prive/aeroport-annecy-mont-blanc/bruxelles/</v>
      </c>
      <c r="N805" s="14" t="str">
        <f aca="false">IF(LEN("Chauffeur privé "&amp;INDEX(10_Lieux!$J:$J,U805)&amp;" → "&amp;INDEX(10_Lieux!$J:$J,V805)&amp;" | 24h/24")&gt;60,"Chauffeur privé "&amp;INDEX(10_Lieux!$J:$J,U805)&amp;" → "&amp;INDEX(10_Lieux!$J:$J,V805),"Chauffeur privé "&amp;INDEX(10_Lieux!$J:$J,U805)&amp;" → "&amp;INDEX(10_Lieux!$J:$J,V805)&amp;" | 24h/24")</f>
        <v>Chauffeur privé Bruxelles → Aéroport Annecy-Mont-Blanc</v>
      </c>
      <c r="O805" s="14" t="n">
        <f aca="false">LEN(N805)</f>
        <v>54</v>
      </c>
      <c r="P805" s="14" t="str">
        <f aca="false">"Chauffeur privé "&amp;INDEX(10_Lieux!$K:$K,U805)&amp;" vers "&amp;INDEX(10_Lieux!$L:$L,V805)</f>
        <v>Chauffeur privé de Bruxelles vers l'aéroport Annecy-Mont-Blanc</v>
      </c>
      <c r="Q805" s="14" t="str">
        <f aca="false">"Chauffeur privé "&amp;INDEX(10_Lieux!$K:$K,U805)&amp;" vers "&amp;INDEX(10_Lieux!$L:$L,V805)&amp;" : env. "&amp;I805&amp;" km, "&amp;J805&amp;" de route. Devis personnalisé, standard 24h/24 et 7j/7."</f>
        <v>Chauffeur privé de Bruxelles vers l'aéroport Annecy-Mont-Blanc : env. 702 km, 7 h 30 de route. Devis personnalisé, standard 24h/24 et 7j/7.</v>
      </c>
      <c r="R805" s="14" t="n">
        <f aca="false">LEN(Q805)</f>
        <v>139</v>
      </c>
      <c r="S805" s="14" t="str">
        <f aca="false">INDEX(10_Lieux!$C:$C,U805)</f>
        <v>Belgique</v>
      </c>
      <c r="T805" s="14" t="str">
        <f aca="false">INDEX(10_Lieux!$C:$C,V805)</f>
        <v>France</v>
      </c>
      <c r="U805" s="14" t="n">
        <f aca="false">MATCH(A805,10_Lieux!$A:$A,0)</f>
        <v>93</v>
      </c>
      <c r="V805" s="14" t="n">
        <f aca="false">MATCH(B805,10_Lieux!$A:$A,0)</f>
        <v>139</v>
      </c>
      <c r="W805" s="14" t="n">
        <f aca="false">ROUND(6371*2*ASIN(SQRT(SIN(RADIANS(INDEX(10_Lieux!$F:$F,V805)-INDEX(10_Lieux!$F:$F,U805))/2)^2+COS(RADIANS(INDEX(10_Lieux!$F:$F,U805)))*COS(RADIANS(INDEX(10_Lieux!$F:$F,V805)))*SIN(RADIANS(INDEX(10_Lieux!$G:$G,V805)-INDEX(10_Lieux!$G:$G,U805))/2)^2)),1)</f>
        <v>561.7</v>
      </c>
      <c r="X805" s="14" t="n">
        <f aca="false">ROUND(I805/IF(I805&lt;p_seuil_vitesse,p_vit_lente,p_vit_rapide)*60/15,0)*15</f>
        <v>450</v>
      </c>
      <c r="Y805" s="14" t="n">
        <f aca="false">MAX(IF(INDEX(10_Lieux!$B:$B,U805)&lt;&gt;"Ville",INDEX(10_Lieux!$I:$I,U805),0),IF(INDEX(10_Lieux!$B:$B,V805)&lt;&gt;"Ville",INDEX(10_Lieux!$I:$I,V805),0))</f>
        <v>250</v>
      </c>
      <c r="Z805" s="14" t="str">
        <f aca="false">A805&amp;"|"&amp;B805</f>
        <v>Bruxelles|Annecy Mont-Blanc</v>
      </c>
      <c r="AA805" s="14" t="str">
        <f aca="false">IF(I805&lt;p_local,"Local",IF(I805&lt;p_vv_min,"Courte distance",IF(I805&lt;p_tres_long,"Longue distance","Très longue distance")))</f>
        <v>Très longue distance</v>
      </c>
    </row>
    <row r="806" customFormat="false" ht="15" hidden="false" customHeight="true" outlineLevel="0" collapsed="false">
      <c r="A806" s="1" t="s">
        <v>923</v>
      </c>
      <c r="B806" s="1" t="s">
        <v>158</v>
      </c>
      <c r="C806" s="1" t="s">
        <v>34</v>
      </c>
      <c r="D806" s="1" t="s">
        <v>653</v>
      </c>
      <c r="E806" s="1" t="s">
        <v>958</v>
      </c>
      <c r="F806" s="14" t="s">
        <v>40</v>
      </c>
      <c r="G806" s="14" t="str">
        <f aca="false">IF(I806&lt;p_local,"Local → page infra",IF(H806&gt;=p_ph1,"Phase 1",IF(H806&gt;=p_ph2,"Phase 2","Phase 3")))</f>
        <v>Phase 3</v>
      </c>
      <c r="H806" s="14" t="n">
        <f aca="false">IF(I806&lt;p_local,0,IF(C806="Aéroport → Aéroport",p_pts_plein,IF(Y806&gt;0,IF(I806&lt;=Y806,p_pts_plein,IF(I806&lt;=p_mult2*Y806,p_pts_moyen,p_pts_r3)),IF(I806&gt;=p_vv_min,p_pts_plein,IF(I806&gt;=p_vv_moy,p_pts_moyen,p_pts_court))))+IF(INDEX(10_Lieux!$D:$D,U806)=1,p_prio1,p_prio2)+IF(INDEX(10_Lieux!$D:$D,V806)=1,p_prio1,p_prio2)+IF(K806="Oui",p_tf,0)+p_hub*((INDEX(10_Lieux!$H:$H,U806)="Hub")+(INDEX(10_Lieux!$H:$H,V806)="Hub"))+IF(OR(INDEX(10_Lieux!$H:$H,U806)="Premium",INDEX(10_Lieux!$H:$H,V806)="Premium"),p_prem,0))</f>
        <v>40</v>
      </c>
      <c r="I806" s="14" t="n">
        <f aca="false">ROUND(W806*p_facteur,0)</f>
        <v>656</v>
      </c>
      <c r="J806" s="14" t="str">
        <f aca="false">IF(X806&lt;60,X806&amp;" min",INT(X806/60)&amp;" h"&amp;IF(MOD(X806,60)=0,""," "&amp;TEXT(MOD(X806,60),"00")))</f>
        <v>7 h</v>
      </c>
      <c r="K806" s="14" t="str">
        <f aca="false">IF(S806&lt;&gt;T806,"Oui","Non")</f>
        <v>Oui</v>
      </c>
      <c r="L806" s="14" t="str">
        <f aca="false">IF(AND(INDEX(10_Lieux!$B:$B,U806)="Ville",INDEX(10_Lieux!$B:$B,V806)="Ville"),"/chauffeur-prive/"&amp;INDEX(10_Lieux!$E:$E,U806)&amp;"-"&amp;INDEX(10_Lieux!$E:$E,V806)&amp;"/","/chauffeur-prive/"&amp;INDEX(10_Lieux!$E:$E,U806)&amp;"/"&amp;INDEX(10_Lieux!$E:$E,V806)&amp;"/")</f>
        <v>/chauffeur-prive/aeroport-annecy-mont-blanc/liege/</v>
      </c>
      <c r="M806" s="14" t="str">
        <f aca="false">IFERROR(INDEX($L:$L,MATCH(B806&amp;"|"&amp;A806,$Z:$Z,0)),"—")</f>
        <v>/chauffeur-prive/liege/aeroport-annecy-mont-blanc/</v>
      </c>
      <c r="N806" s="14" t="str">
        <f aca="false">IF(LEN("Chauffeur privé "&amp;INDEX(10_Lieux!$J:$J,U806)&amp;" → "&amp;INDEX(10_Lieux!$J:$J,V806)&amp;" | 24h/24")&gt;60,"Chauffeur privé "&amp;INDEX(10_Lieux!$J:$J,U806)&amp;" → "&amp;INDEX(10_Lieux!$J:$J,V806),"Chauffeur privé "&amp;INDEX(10_Lieux!$J:$J,U806)&amp;" → "&amp;INDEX(10_Lieux!$J:$J,V806)&amp;" | 24h/24")</f>
        <v>Chauffeur privé Aéroport Annecy-Mont-Blanc → Liège | 24h/24</v>
      </c>
      <c r="O806" s="14" t="n">
        <f aca="false">LEN(N806)</f>
        <v>59</v>
      </c>
      <c r="P806" s="14" t="str">
        <f aca="false">"Chauffeur privé "&amp;INDEX(10_Lieux!$K:$K,U806)&amp;" vers "&amp;INDEX(10_Lieux!$L:$L,V806)</f>
        <v>Chauffeur privé de l'aéroport Annecy-Mont-Blanc vers Liège</v>
      </c>
      <c r="Q806" s="14" t="str">
        <f aca="false">"Chauffeur privé "&amp;INDEX(10_Lieux!$K:$K,U806)&amp;" vers "&amp;INDEX(10_Lieux!$L:$L,V806)&amp;" : env. "&amp;I806&amp;" km, "&amp;J806&amp;" de route. Devis personnalisé, standard 24h/24 et 7j/7."</f>
        <v>Chauffeur privé de l'aéroport Annecy-Mont-Blanc vers Liège : env. 656 km, 7 h de route. Devis personnalisé, standard 24h/24 et 7j/7.</v>
      </c>
      <c r="R806" s="14" t="n">
        <f aca="false">LEN(Q806)</f>
        <v>132</v>
      </c>
      <c r="S806" s="14" t="str">
        <f aca="false">INDEX(10_Lieux!$C:$C,U806)</f>
        <v>France</v>
      </c>
      <c r="T806" s="14" t="str">
        <f aca="false">INDEX(10_Lieux!$C:$C,V806)</f>
        <v>Belgique</v>
      </c>
      <c r="U806" s="14" t="n">
        <f aca="false">MATCH(A806,10_Lieux!$A:$A,0)</f>
        <v>139</v>
      </c>
      <c r="V806" s="14" t="n">
        <f aca="false">MATCH(B806,10_Lieux!$A:$A,0)</f>
        <v>94</v>
      </c>
      <c r="W806" s="14" t="n">
        <f aca="false">ROUND(6371*2*ASIN(SQRT(SIN(RADIANS(INDEX(10_Lieux!$F:$F,V806)-INDEX(10_Lieux!$F:$F,U806))/2)^2+COS(RADIANS(INDEX(10_Lieux!$F:$F,U806)))*COS(RADIANS(INDEX(10_Lieux!$F:$F,V806)))*SIN(RADIANS(INDEX(10_Lieux!$G:$G,V806)-INDEX(10_Lieux!$G:$G,U806))/2)^2)),1)</f>
        <v>524.5</v>
      </c>
      <c r="X806" s="14" t="n">
        <f aca="false">ROUND(I806/IF(I806&lt;p_seuil_vitesse,p_vit_lente,p_vit_rapide)*60/15,0)*15</f>
        <v>420</v>
      </c>
      <c r="Y806" s="14" t="n">
        <f aca="false">MAX(IF(INDEX(10_Lieux!$B:$B,U806)&lt;&gt;"Ville",INDEX(10_Lieux!$I:$I,U806),0),IF(INDEX(10_Lieux!$B:$B,V806)&lt;&gt;"Ville",INDEX(10_Lieux!$I:$I,V806),0))</f>
        <v>250</v>
      </c>
      <c r="Z806" s="14" t="str">
        <f aca="false">A806&amp;"|"&amp;B806</f>
        <v>Annecy Mont-Blanc|Liège</v>
      </c>
      <c r="AA806" s="14" t="str">
        <f aca="false">IF(I806&lt;p_local,"Local",IF(I806&lt;p_vv_min,"Courte distance",IF(I806&lt;p_tres_long,"Longue distance","Très longue distance")))</f>
        <v>Longue distance</v>
      </c>
    </row>
    <row r="807" customFormat="false" ht="15" hidden="false" customHeight="true" outlineLevel="0" collapsed="false">
      <c r="A807" s="1" t="s">
        <v>158</v>
      </c>
      <c r="B807" s="1" t="s">
        <v>923</v>
      </c>
      <c r="C807" s="1" t="s">
        <v>35</v>
      </c>
      <c r="D807" s="1" t="s">
        <v>653</v>
      </c>
      <c r="E807" s="1" t="s">
        <v>959</v>
      </c>
      <c r="F807" s="14" t="s">
        <v>40</v>
      </c>
      <c r="G807" s="14" t="str">
        <f aca="false">IF(I807&lt;p_local,"Local → page infra",IF(H807&gt;=p_ph1,"Phase 1",IF(H807&gt;=p_ph2,"Phase 2","Phase 3")))</f>
        <v>Phase 3</v>
      </c>
      <c r="H807" s="14" t="n">
        <f aca="false">IF(I807&lt;p_local,0,IF(C807="Aéroport → Aéroport",p_pts_plein,IF(Y807&gt;0,IF(I807&lt;=Y807,p_pts_plein,IF(I807&lt;=p_mult2*Y807,p_pts_moyen,p_pts_r3)),IF(I807&gt;=p_vv_min,p_pts_plein,IF(I807&gt;=p_vv_moy,p_pts_moyen,p_pts_court))))+IF(INDEX(10_Lieux!$D:$D,U807)=1,p_prio1,p_prio2)+IF(INDEX(10_Lieux!$D:$D,V807)=1,p_prio1,p_prio2)+IF(K807="Oui",p_tf,0)+p_hub*((INDEX(10_Lieux!$H:$H,U807)="Hub")+(INDEX(10_Lieux!$H:$H,V807)="Hub"))+IF(OR(INDEX(10_Lieux!$H:$H,U807)="Premium",INDEX(10_Lieux!$H:$H,V807)="Premium"),p_prem,0))</f>
        <v>40</v>
      </c>
      <c r="I807" s="14" t="n">
        <f aca="false">ROUND(W807*p_facteur,0)</f>
        <v>656</v>
      </c>
      <c r="J807" s="14" t="str">
        <f aca="false">IF(X807&lt;60,X807&amp;" min",INT(X807/60)&amp;" h"&amp;IF(MOD(X807,60)=0,""," "&amp;TEXT(MOD(X807,60),"00")))</f>
        <v>7 h</v>
      </c>
      <c r="K807" s="14" t="str">
        <f aca="false">IF(S807&lt;&gt;T807,"Oui","Non")</f>
        <v>Oui</v>
      </c>
      <c r="L807" s="14" t="str">
        <f aca="false">IF(AND(INDEX(10_Lieux!$B:$B,U807)="Ville",INDEX(10_Lieux!$B:$B,V807)="Ville"),"/chauffeur-prive/"&amp;INDEX(10_Lieux!$E:$E,U807)&amp;"-"&amp;INDEX(10_Lieux!$E:$E,V807)&amp;"/","/chauffeur-prive/"&amp;INDEX(10_Lieux!$E:$E,U807)&amp;"/"&amp;INDEX(10_Lieux!$E:$E,V807)&amp;"/")</f>
        <v>/chauffeur-prive/liege/aeroport-annecy-mont-blanc/</v>
      </c>
      <c r="M807" s="14" t="str">
        <f aca="false">IFERROR(INDEX($L:$L,MATCH(B807&amp;"|"&amp;A807,$Z:$Z,0)),"—")</f>
        <v>/chauffeur-prive/aeroport-annecy-mont-blanc/liege/</v>
      </c>
      <c r="N807" s="14" t="str">
        <f aca="false">IF(LEN("Chauffeur privé "&amp;INDEX(10_Lieux!$J:$J,U807)&amp;" → "&amp;INDEX(10_Lieux!$J:$J,V807)&amp;" | 24h/24")&gt;60,"Chauffeur privé "&amp;INDEX(10_Lieux!$J:$J,U807)&amp;" → "&amp;INDEX(10_Lieux!$J:$J,V807),"Chauffeur privé "&amp;INDEX(10_Lieux!$J:$J,U807)&amp;" → "&amp;INDEX(10_Lieux!$J:$J,V807)&amp;" | 24h/24")</f>
        <v>Chauffeur privé Liège → Aéroport Annecy-Mont-Blanc | 24h/24</v>
      </c>
      <c r="O807" s="14" t="n">
        <f aca="false">LEN(N807)</f>
        <v>59</v>
      </c>
      <c r="P807" s="14" t="str">
        <f aca="false">"Chauffeur privé "&amp;INDEX(10_Lieux!$K:$K,U807)&amp;" vers "&amp;INDEX(10_Lieux!$L:$L,V807)</f>
        <v>Chauffeur privé de Liège vers l'aéroport Annecy-Mont-Blanc</v>
      </c>
      <c r="Q807" s="14" t="str">
        <f aca="false">"Chauffeur privé "&amp;INDEX(10_Lieux!$K:$K,U807)&amp;" vers "&amp;INDEX(10_Lieux!$L:$L,V807)&amp;" : env. "&amp;I807&amp;" km, "&amp;J807&amp;" de route. Devis personnalisé, standard 24h/24 et 7j/7."</f>
        <v>Chauffeur privé de Liège vers l'aéroport Annecy-Mont-Blanc : env. 656 km, 7 h de route. Devis personnalisé, standard 24h/24 et 7j/7.</v>
      </c>
      <c r="R807" s="14" t="n">
        <f aca="false">LEN(Q807)</f>
        <v>132</v>
      </c>
      <c r="S807" s="14" t="str">
        <f aca="false">INDEX(10_Lieux!$C:$C,U807)</f>
        <v>Belgique</v>
      </c>
      <c r="T807" s="14" t="str">
        <f aca="false">INDEX(10_Lieux!$C:$C,V807)</f>
        <v>France</v>
      </c>
      <c r="U807" s="14" t="n">
        <f aca="false">MATCH(A807,10_Lieux!$A:$A,0)</f>
        <v>94</v>
      </c>
      <c r="V807" s="14" t="n">
        <f aca="false">MATCH(B807,10_Lieux!$A:$A,0)</f>
        <v>139</v>
      </c>
      <c r="W807" s="14" t="n">
        <f aca="false">ROUND(6371*2*ASIN(SQRT(SIN(RADIANS(INDEX(10_Lieux!$F:$F,V807)-INDEX(10_Lieux!$F:$F,U807))/2)^2+COS(RADIANS(INDEX(10_Lieux!$F:$F,U807)))*COS(RADIANS(INDEX(10_Lieux!$F:$F,V807)))*SIN(RADIANS(INDEX(10_Lieux!$G:$G,V807)-INDEX(10_Lieux!$G:$G,U807))/2)^2)),1)</f>
        <v>524.5</v>
      </c>
      <c r="X807" s="14" t="n">
        <f aca="false">ROUND(I807/IF(I807&lt;p_seuil_vitesse,p_vit_lente,p_vit_rapide)*60/15,0)*15</f>
        <v>420</v>
      </c>
      <c r="Y807" s="14" t="n">
        <f aca="false">MAX(IF(INDEX(10_Lieux!$B:$B,U807)&lt;&gt;"Ville",INDEX(10_Lieux!$I:$I,U807),0),IF(INDEX(10_Lieux!$B:$B,V807)&lt;&gt;"Ville",INDEX(10_Lieux!$I:$I,V807),0))</f>
        <v>250</v>
      </c>
      <c r="Z807" s="14" t="str">
        <f aca="false">A807&amp;"|"&amp;B807</f>
        <v>Liège|Annecy Mont-Blanc</v>
      </c>
      <c r="AA807" s="14" t="str">
        <f aca="false">IF(I807&lt;p_local,"Local",IF(I807&lt;p_vv_min,"Courte distance",IF(I807&lt;p_tres_long,"Longue distance","Très longue distance")))</f>
        <v>Longue distance</v>
      </c>
    </row>
    <row r="808" customFormat="false" ht="15" hidden="false" customHeight="true" outlineLevel="0" collapsed="false">
      <c r="A808" s="1" t="s">
        <v>923</v>
      </c>
      <c r="B808" s="1" t="s">
        <v>160</v>
      </c>
      <c r="C808" s="1" t="s">
        <v>34</v>
      </c>
      <c r="D808" s="1" t="s">
        <v>653</v>
      </c>
      <c r="E808" s="1" t="s">
        <v>960</v>
      </c>
      <c r="F808" s="14" t="s">
        <v>40</v>
      </c>
      <c r="G808" s="14" t="str">
        <f aca="false">IF(I808&lt;p_local,"Local → page infra",IF(H808&gt;=p_ph1,"Phase 1",IF(H808&gt;=p_ph2,"Phase 2","Phase 3")))</f>
        <v>Phase 3</v>
      </c>
      <c r="H808" s="14" t="n">
        <f aca="false">IF(I808&lt;p_local,0,IF(C808="Aéroport → Aéroport",p_pts_plein,IF(Y808&gt;0,IF(I808&lt;=Y808,p_pts_plein,IF(I808&lt;=p_mult2*Y808,p_pts_moyen,p_pts_r3)),IF(I808&gt;=p_vv_min,p_pts_plein,IF(I808&gt;=p_vv_moy,p_pts_moyen,p_pts_court))))+IF(INDEX(10_Lieux!$D:$D,U808)=1,p_prio1,p_prio2)+IF(INDEX(10_Lieux!$D:$D,V808)=1,p_prio1,p_prio2)+IF(K808="Oui",p_tf,0)+p_hub*((INDEX(10_Lieux!$H:$H,U808)="Hub")+(INDEX(10_Lieux!$H:$H,V808)="Hub"))+IF(OR(INDEX(10_Lieux!$H:$H,U808)="Premium",INDEX(10_Lieux!$H:$H,V808)="Premium"),p_prem,0))</f>
        <v>40</v>
      </c>
      <c r="I808" s="14" t="n">
        <f aca="false">ROUND(W808*p_facteur,0)</f>
        <v>642</v>
      </c>
      <c r="J808" s="14" t="str">
        <f aca="false">IF(X808&lt;60,X808&amp;" min",INT(X808/60)&amp;" h"&amp;IF(MOD(X808,60)=0,""," "&amp;TEXT(MOD(X808,60),"00")))</f>
        <v>6 h 45</v>
      </c>
      <c r="K808" s="14" t="str">
        <f aca="false">IF(S808&lt;&gt;T808,"Oui","Non")</f>
        <v>Oui</v>
      </c>
      <c r="L808" s="14" t="str">
        <f aca="false">IF(AND(INDEX(10_Lieux!$B:$B,U808)="Ville",INDEX(10_Lieux!$B:$B,V808)="Ville"),"/chauffeur-prive/"&amp;INDEX(10_Lieux!$E:$E,U808)&amp;"-"&amp;INDEX(10_Lieux!$E:$E,V808)&amp;"/","/chauffeur-prive/"&amp;INDEX(10_Lieux!$E:$E,U808)&amp;"/"&amp;INDEX(10_Lieux!$E:$E,V808)&amp;"/")</f>
        <v>/chauffeur-prive/aeroport-annecy-mont-blanc/charleroi/</v>
      </c>
      <c r="M808" s="14" t="str">
        <f aca="false">IFERROR(INDEX($L:$L,MATCH(B808&amp;"|"&amp;A808,$Z:$Z,0)),"—")</f>
        <v>/chauffeur-prive/charleroi/aeroport-annecy-mont-blanc/</v>
      </c>
      <c r="N808" s="14" t="str">
        <f aca="false">IF(LEN("Chauffeur privé "&amp;INDEX(10_Lieux!$J:$J,U808)&amp;" → "&amp;INDEX(10_Lieux!$J:$J,V808)&amp;" | 24h/24")&gt;60,"Chauffeur privé "&amp;INDEX(10_Lieux!$J:$J,U808)&amp;" → "&amp;INDEX(10_Lieux!$J:$J,V808),"Chauffeur privé "&amp;INDEX(10_Lieux!$J:$J,U808)&amp;" → "&amp;INDEX(10_Lieux!$J:$J,V808)&amp;" | 24h/24")</f>
        <v>Chauffeur privé Aéroport Annecy-Mont-Blanc → Charleroi</v>
      </c>
      <c r="O808" s="14" t="n">
        <f aca="false">LEN(N808)</f>
        <v>54</v>
      </c>
      <c r="P808" s="14" t="str">
        <f aca="false">"Chauffeur privé "&amp;INDEX(10_Lieux!$K:$K,U808)&amp;" vers "&amp;INDEX(10_Lieux!$L:$L,V808)</f>
        <v>Chauffeur privé de l'aéroport Annecy-Mont-Blanc vers Charleroi</v>
      </c>
      <c r="Q808" s="14" t="str">
        <f aca="false">"Chauffeur privé "&amp;INDEX(10_Lieux!$K:$K,U808)&amp;" vers "&amp;INDEX(10_Lieux!$L:$L,V808)&amp;" : env. "&amp;I808&amp;" km, "&amp;J808&amp;" de route. Devis personnalisé, standard 24h/24 et 7j/7."</f>
        <v>Chauffeur privé de l'aéroport Annecy-Mont-Blanc vers Charleroi : env. 642 km, 6 h 45 de route. Devis personnalisé, standard 24h/24 et 7j/7.</v>
      </c>
      <c r="R808" s="14" t="n">
        <f aca="false">LEN(Q808)</f>
        <v>139</v>
      </c>
      <c r="S808" s="14" t="str">
        <f aca="false">INDEX(10_Lieux!$C:$C,U808)</f>
        <v>France</v>
      </c>
      <c r="T808" s="14" t="str">
        <f aca="false">INDEX(10_Lieux!$C:$C,V808)</f>
        <v>Belgique</v>
      </c>
      <c r="U808" s="14" t="n">
        <f aca="false">MATCH(A808,10_Lieux!$A:$A,0)</f>
        <v>139</v>
      </c>
      <c r="V808" s="14" t="n">
        <f aca="false">MATCH(B808,10_Lieux!$A:$A,0)</f>
        <v>96</v>
      </c>
      <c r="W808" s="14" t="n">
        <f aca="false">ROUND(6371*2*ASIN(SQRT(SIN(RADIANS(INDEX(10_Lieux!$F:$F,V808)-INDEX(10_Lieux!$F:$F,U808))/2)^2+COS(RADIANS(INDEX(10_Lieux!$F:$F,U808)))*COS(RADIANS(INDEX(10_Lieux!$F:$F,V808)))*SIN(RADIANS(INDEX(10_Lieux!$G:$G,V808)-INDEX(10_Lieux!$G:$G,U808))/2)^2)),1)</f>
        <v>513.2</v>
      </c>
      <c r="X808" s="14" t="n">
        <f aca="false">ROUND(I808/IF(I808&lt;p_seuil_vitesse,p_vit_lente,p_vit_rapide)*60/15,0)*15</f>
        <v>405</v>
      </c>
      <c r="Y808" s="14" t="n">
        <f aca="false">MAX(IF(INDEX(10_Lieux!$B:$B,U808)&lt;&gt;"Ville",INDEX(10_Lieux!$I:$I,U808),0),IF(INDEX(10_Lieux!$B:$B,V808)&lt;&gt;"Ville",INDEX(10_Lieux!$I:$I,V808),0))</f>
        <v>250</v>
      </c>
      <c r="Z808" s="14" t="str">
        <f aca="false">A808&amp;"|"&amp;B808</f>
        <v>Annecy Mont-Blanc|Charleroi</v>
      </c>
      <c r="AA808" s="14" t="str">
        <f aca="false">IF(I808&lt;p_local,"Local",IF(I808&lt;p_vv_min,"Courte distance",IF(I808&lt;p_tres_long,"Longue distance","Très longue distance")))</f>
        <v>Longue distance</v>
      </c>
    </row>
    <row r="809" customFormat="false" ht="15" hidden="false" customHeight="true" outlineLevel="0" collapsed="false">
      <c r="A809" s="1" t="s">
        <v>160</v>
      </c>
      <c r="B809" s="1" t="s">
        <v>923</v>
      </c>
      <c r="C809" s="1" t="s">
        <v>35</v>
      </c>
      <c r="D809" s="1" t="s">
        <v>653</v>
      </c>
      <c r="E809" s="1" t="s">
        <v>961</v>
      </c>
      <c r="F809" s="14" t="s">
        <v>40</v>
      </c>
      <c r="G809" s="14" t="str">
        <f aca="false">IF(I809&lt;p_local,"Local → page infra",IF(H809&gt;=p_ph1,"Phase 1",IF(H809&gt;=p_ph2,"Phase 2","Phase 3")))</f>
        <v>Phase 3</v>
      </c>
      <c r="H809" s="14" t="n">
        <f aca="false">IF(I809&lt;p_local,0,IF(C809="Aéroport → Aéroport",p_pts_plein,IF(Y809&gt;0,IF(I809&lt;=Y809,p_pts_plein,IF(I809&lt;=p_mult2*Y809,p_pts_moyen,p_pts_r3)),IF(I809&gt;=p_vv_min,p_pts_plein,IF(I809&gt;=p_vv_moy,p_pts_moyen,p_pts_court))))+IF(INDEX(10_Lieux!$D:$D,U809)=1,p_prio1,p_prio2)+IF(INDEX(10_Lieux!$D:$D,V809)=1,p_prio1,p_prio2)+IF(K809="Oui",p_tf,0)+p_hub*((INDEX(10_Lieux!$H:$H,U809)="Hub")+(INDEX(10_Lieux!$H:$H,V809)="Hub"))+IF(OR(INDEX(10_Lieux!$H:$H,U809)="Premium",INDEX(10_Lieux!$H:$H,V809)="Premium"),p_prem,0))</f>
        <v>40</v>
      </c>
      <c r="I809" s="14" t="n">
        <f aca="false">ROUND(W809*p_facteur,0)</f>
        <v>642</v>
      </c>
      <c r="J809" s="14" t="str">
        <f aca="false">IF(X809&lt;60,X809&amp;" min",INT(X809/60)&amp;" h"&amp;IF(MOD(X809,60)=0,""," "&amp;TEXT(MOD(X809,60),"00")))</f>
        <v>6 h 45</v>
      </c>
      <c r="K809" s="14" t="str">
        <f aca="false">IF(S809&lt;&gt;T809,"Oui","Non")</f>
        <v>Oui</v>
      </c>
      <c r="L809" s="14" t="str">
        <f aca="false">IF(AND(INDEX(10_Lieux!$B:$B,U809)="Ville",INDEX(10_Lieux!$B:$B,V809)="Ville"),"/chauffeur-prive/"&amp;INDEX(10_Lieux!$E:$E,U809)&amp;"-"&amp;INDEX(10_Lieux!$E:$E,V809)&amp;"/","/chauffeur-prive/"&amp;INDEX(10_Lieux!$E:$E,U809)&amp;"/"&amp;INDEX(10_Lieux!$E:$E,V809)&amp;"/")</f>
        <v>/chauffeur-prive/charleroi/aeroport-annecy-mont-blanc/</v>
      </c>
      <c r="M809" s="14" t="str">
        <f aca="false">IFERROR(INDEX($L:$L,MATCH(B809&amp;"|"&amp;A809,$Z:$Z,0)),"—")</f>
        <v>/chauffeur-prive/aeroport-annecy-mont-blanc/charleroi/</v>
      </c>
      <c r="N809" s="14" t="str">
        <f aca="false">IF(LEN("Chauffeur privé "&amp;INDEX(10_Lieux!$J:$J,U809)&amp;" → "&amp;INDEX(10_Lieux!$J:$J,V809)&amp;" | 24h/24")&gt;60,"Chauffeur privé "&amp;INDEX(10_Lieux!$J:$J,U809)&amp;" → "&amp;INDEX(10_Lieux!$J:$J,V809),"Chauffeur privé "&amp;INDEX(10_Lieux!$J:$J,U809)&amp;" → "&amp;INDEX(10_Lieux!$J:$J,V809)&amp;" | 24h/24")</f>
        <v>Chauffeur privé Charleroi → Aéroport Annecy-Mont-Blanc</v>
      </c>
      <c r="O809" s="14" t="n">
        <f aca="false">LEN(N809)</f>
        <v>54</v>
      </c>
      <c r="P809" s="14" t="str">
        <f aca="false">"Chauffeur privé "&amp;INDEX(10_Lieux!$K:$K,U809)&amp;" vers "&amp;INDEX(10_Lieux!$L:$L,V809)</f>
        <v>Chauffeur privé de Charleroi vers l'aéroport Annecy-Mont-Blanc</v>
      </c>
      <c r="Q809" s="14" t="str">
        <f aca="false">"Chauffeur privé "&amp;INDEX(10_Lieux!$K:$K,U809)&amp;" vers "&amp;INDEX(10_Lieux!$L:$L,V809)&amp;" : env. "&amp;I809&amp;" km, "&amp;J809&amp;" de route. Devis personnalisé, standard 24h/24 et 7j/7."</f>
        <v>Chauffeur privé de Charleroi vers l'aéroport Annecy-Mont-Blanc : env. 642 km, 6 h 45 de route. Devis personnalisé, standard 24h/24 et 7j/7.</v>
      </c>
      <c r="R809" s="14" t="n">
        <f aca="false">LEN(Q809)</f>
        <v>139</v>
      </c>
      <c r="S809" s="14" t="str">
        <f aca="false">INDEX(10_Lieux!$C:$C,U809)</f>
        <v>Belgique</v>
      </c>
      <c r="T809" s="14" t="str">
        <f aca="false">INDEX(10_Lieux!$C:$C,V809)</f>
        <v>France</v>
      </c>
      <c r="U809" s="14" t="n">
        <f aca="false">MATCH(A809,10_Lieux!$A:$A,0)</f>
        <v>96</v>
      </c>
      <c r="V809" s="14" t="n">
        <f aca="false">MATCH(B809,10_Lieux!$A:$A,0)</f>
        <v>139</v>
      </c>
      <c r="W809" s="14" t="n">
        <f aca="false">ROUND(6371*2*ASIN(SQRT(SIN(RADIANS(INDEX(10_Lieux!$F:$F,V809)-INDEX(10_Lieux!$F:$F,U809))/2)^2+COS(RADIANS(INDEX(10_Lieux!$F:$F,U809)))*COS(RADIANS(INDEX(10_Lieux!$F:$F,V809)))*SIN(RADIANS(INDEX(10_Lieux!$G:$G,V809)-INDEX(10_Lieux!$G:$G,U809))/2)^2)),1)</f>
        <v>513.2</v>
      </c>
      <c r="X809" s="14" t="n">
        <f aca="false">ROUND(I809/IF(I809&lt;p_seuil_vitesse,p_vit_lente,p_vit_rapide)*60/15,0)*15</f>
        <v>405</v>
      </c>
      <c r="Y809" s="14" t="n">
        <f aca="false">MAX(IF(INDEX(10_Lieux!$B:$B,U809)&lt;&gt;"Ville",INDEX(10_Lieux!$I:$I,U809),0),IF(INDEX(10_Lieux!$B:$B,V809)&lt;&gt;"Ville",INDEX(10_Lieux!$I:$I,V809),0))</f>
        <v>250</v>
      </c>
      <c r="Z809" s="14" t="str">
        <f aca="false">A809&amp;"|"&amp;B809</f>
        <v>Charleroi|Annecy Mont-Blanc</v>
      </c>
      <c r="AA809" s="14" t="str">
        <f aca="false">IF(I809&lt;p_local,"Local",IF(I809&lt;p_vv_min,"Courte distance",IF(I809&lt;p_tres_long,"Longue distance","Très longue distance")))</f>
        <v>Longue distance</v>
      </c>
    </row>
    <row r="810" customFormat="false" ht="15" hidden="false" customHeight="true" outlineLevel="0" collapsed="false">
      <c r="A810" s="1" t="s">
        <v>923</v>
      </c>
      <c r="B810" s="1" t="s">
        <v>162</v>
      </c>
      <c r="C810" s="1" t="s">
        <v>34</v>
      </c>
      <c r="D810" s="1" t="s">
        <v>653</v>
      </c>
      <c r="E810" s="1" t="s">
        <v>962</v>
      </c>
      <c r="F810" s="14" t="s">
        <v>40</v>
      </c>
      <c r="G810" s="14" t="str">
        <f aca="false">IF(I810&lt;p_local,"Local → page infra",IF(H810&gt;=p_ph1,"Phase 1",IF(H810&gt;=p_ph2,"Phase 2","Phase 3")))</f>
        <v>Phase 3</v>
      </c>
      <c r="H810" s="14" t="n">
        <f aca="false">IF(I810&lt;p_local,0,IF(C810="Aéroport → Aéroport",p_pts_plein,IF(Y810&gt;0,IF(I810&lt;=Y810,p_pts_plein,IF(I810&lt;=p_mult2*Y810,p_pts_moyen,p_pts_r3)),IF(I810&gt;=p_vv_min,p_pts_plein,IF(I810&gt;=p_vv_moy,p_pts_moyen,p_pts_court))))+IF(INDEX(10_Lieux!$D:$D,U810)=1,p_prio1,p_prio2)+IF(INDEX(10_Lieux!$D:$D,V810)=1,p_prio1,p_prio2)+IF(K810="Oui",p_tf,0)+p_hub*((INDEX(10_Lieux!$H:$H,U810)="Hub")+(INDEX(10_Lieux!$H:$H,V810)="Hub"))+IF(OR(INDEX(10_Lieux!$H:$H,U810)="Premium",INDEX(10_Lieux!$H:$H,V810)="Premium"),p_prem,0))</f>
        <v>55</v>
      </c>
      <c r="I810" s="14" t="n">
        <f aca="false">ROUND(W810*p_facteur,0)</f>
        <v>268</v>
      </c>
      <c r="J810" s="14" t="str">
        <f aca="false">IF(X810&lt;60,X810&amp;" min",INT(X810/60)&amp;" h"&amp;IF(MOD(X810,60)=0,""," "&amp;TEXT(MOD(X810,60),"00")))</f>
        <v>2 h 45</v>
      </c>
      <c r="K810" s="14" t="str">
        <f aca="false">IF(S810&lt;&gt;T810,"Oui","Non")</f>
        <v>Oui</v>
      </c>
      <c r="L810" s="14" t="str">
        <f aca="false">IF(AND(INDEX(10_Lieux!$B:$B,U810)="Ville",INDEX(10_Lieux!$B:$B,V810)="Ville"),"/chauffeur-prive/"&amp;INDEX(10_Lieux!$E:$E,U810)&amp;"-"&amp;INDEX(10_Lieux!$E:$E,V810)&amp;"/","/chauffeur-prive/"&amp;INDEX(10_Lieux!$E:$E,U810)&amp;"/"&amp;INDEX(10_Lieux!$E:$E,V810)&amp;"/")</f>
        <v>/chauffeur-prive/aeroport-annecy-mont-blanc/bale/</v>
      </c>
      <c r="M810" s="14" t="str">
        <f aca="false">IFERROR(INDEX($L:$L,MATCH(B810&amp;"|"&amp;A810,$Z:$Z,0)),"—")</f>
        <v>/chauffeur-prive/bale/aeroport-annecy-mont-blanc/</v>
      </c>
      <c r="N810" s="14" t="str">
        <f aca="false">IF(LEN("Chauffeur privé "&amp;INDEX(10_Lieux!$J:$J,U810)&amp;" → "&amp;INDEX(10_Lieux!$J:$J,V810)&amp;" | 24h/24")&gt;60,"Chauffeur privé "&amp;INDEX(10_Lieux!$J:$J,U810)&amp;" → "&amp;INDEX(10_Lieux!$J:$J,V810),"Chauffeur privé "&amp;INDEX(10_Lieux!$J:$J,U810)&amp;" → "&amp;INDEX(10_Lieux!$J:$J,V810)&amp;" | 24h/24")</f>
        <v>Chauffeur privé Aéroport Annecy-Mont-Blanc → Bâle | 24h/24</v>
      </c>
      <c r="O810" s="14" t="n">
        <f aca="false">LEN(N810)</f>
        <v>58</v>
      </c>
      <c r="P810" s="14" t="str">
        <f aca="false">"Chauffeur privé "&amp;INDEX(10_Lieux!$K:$K,U810)&amp;" vers "&amp;INDEX(10_Lieux!$L:$L,V810)</f>
        <v>Chauffeur privé de l'aéroport Annecy-Mont-Blanc vers Bâle</v>
      </c>
      <c r="Q810" s="14" t="str">
        <f aca="false">"Chauffeur privé "&amp;INDEX(10_Lieux!$K:$K,U810)&amp;" vers "&amp;INDEX(10_Lieux!$L:$L,V810)&amp;" : env. "&amp;I810&amp;" km, "&amp;J810&amp;" de route. Devis personnalisé, standard 24h/24 et 7j/7."</f>
        <v>Chauffeur privé de l'aéroport Annecy-Mont-Blanc vers Bâle : env. 268 km, 2 h 45 de route. Devis personnalisé, standard 24h/24 et 7j/7.</v>
      </c>
      <c r="R810" s="14" t="n">
        <f aca="false">LEN(Q810)</f>
        <v>134</v>
      </c>
      <c r="S810" s="14" t="str">
        <f aca="false">INDEX(10_Lieux!$C:$C,U810)</f>
        <v>France</v>
      </c>
      <c r="T810" s="14" t="str">
        <f aca="false">INDEX(10_Lieux!$C:$C,V810)</f>
        <v>Suisse</v>
      </c>
      <c r="U810" s="14" t="n">
        <f aca="false">MATCH(A810,10_Lieux!$A:$A,0)</f>
        <v>139</v>
      </c>
      <c r="V810" s="14" t="n">
        <f aca="false">MATCH(B810,10_Lieux!$A:$A,0)</f>
        <v>121</v>
      </c>
      <c r="W810" s="14" t="n">
        <f aca="false">ROUND(6371*2*ASIN(SQRT(SIN(RADIANS(INDEX(10_Lieux!$F:$F,V810)-INDEX(10_Lieux!$F:$F,U810))/2)^2+COS(RADIANS(INDEX(10_Lieux!$F:$F,U810)))*COS(RADIANS(INDEX(10_Lieux!$F:$F,V810)))*SIN(RADIANS(INDEX(10_Lieux!$G:$G,V810)-INDEX(10_Lieux!$G:$G,U810))/2)^2)),1)</f>
        <v>214</v>
      </c>
      <c r="X810" s="14" t="n">
        <f aca="false">ROUND(I810/IF(I810&lt;p_seuil_vitesse,p_vit_lente,p_vit_rapide)*60/15,0)*15</f>
        <v>165</v>
      </c>
      <c r="Y810" s="14" t="n">
        <f aca="false">MAX(IF(INDEX(10_Lieux!$B:$B,U810)&lt;&gt;"Ville",INDEX(10_Lieux!$I:$I,U810),0),IF(INDEX(10_Lieux!$B:$B,V810)&lt;&gt;"Ville",INDEX(10_Lieux!$I:$I,V810),0))</f>
        <v>250</v>
      </c>
      <c r="Z810" s="14" t="str">
        <f aca="false">A810&amp;"|"&amp;B810</f>
        <v>Annecy Mont-Blanc|Bâle</v>
      </c>
      <c r="AA810" s="14" t="str">
        <f aca="false">IF(I810&lt;p_local,"Local",IF(I810&lt;p_vv_min,"Courte distance",IF(I810&lt;p_tres_long,"Longue distance","Très longue distance")))</f>
        <v>Longue distance</v>
      </c>
    </row>
    <row r="811" customFormat="false" ht="15" hidden="false" customHeight="true" outlineLevel="0" collapsed="false">
      <c r="A811" s="1" t="s">
        <v>162</v>
      </c>
      <c r="B811" s="1" t="s">
        <v>923</v>
      </c>
      <c r="C811" s="1" t="s">
        <v>35</v>
      </c>
      <c r="D811" s="1" t="s">
        <v>653</v>
      </c>
      <c r="E811" s="1" t="s">
        <v>963</v>
      </c>
      <c r="F811" s="14" t="s">
        <v>40</v>
      </c>
      <c r="G811" s="14" t="str">
        <f aca="false">IF(I811&lt;p_local,"Local → page infra",IF(H811&gt;=p_ph1,"Phase 1",IF(H811&gt;=p_ph2,"Phase 2","Phase 3")))</f>
        <v>Phase 3</v>
      </c>
      <c r="H811" s="14" t="n">
        <f aca="false">IF(I811&lt;p_local,0,IF(C811="Aéroport → Aéroport",p_pts_plein,IF(Y811&gt;0,IF(I811&lt;=Y811,p_pts_plein,IF(I811&lt;=p_mult2*Y811,p_pts_moyen,p_pts_r3)),IF(I811&gt;=p_vv_min,p_pts_plein,IF(I811&gt;=p_vv_moy,p_pts_moyen,p_pts_court))))+IF(INDEX(10_Lieux!$D:$D,U811)=1,p_prio1,p_prio2)+IF(INDEX(10_Lieux!$D:$D,V811)=1,p_prio1,p_prio2)+IF(K811="Oui",p_tf,0)+p_hub*((INDEX(10_Lieux!$H:$H,U811)="Hub")+(INDEX(10_Lieux!$H:$H,V811)="Hub"))+IF(OR(INDEX(10_Lieux!$H:$H,U811)="Premium",INDEX(10_Lieux!$H:$H,V811)="Premium"),p_prem,0))</f>
        <v>55</v>
      </c>
      <c r="I811" s="14" t="n">
        <f aca="false">ROUND(W811*p_facteur,0)</f>
        <v>268</v>
      </c>
      <c r="J811" s="14" t="str">
        <f aca="false">IF(X811&lt;60,X811&amp;" min",INT(X811/60)&amp;" h"&amp;IF(MOD(X811,60)=0,""," "&amp;TEXT(MOD(X811,60),"00")))</f>
        <v>2 h 45</v>
      </c>
      <c r="K811" s="14" t="str">
        <f aca="false">IF(S811&lt;&gt;T811,"Oui","Non")</f>
        <v>Oui</v>
      </c>
      <c r="L811" s="14" t="str">
        <f aca="false">IF(AND(INDEX(10_Lieux!$B:$B,U811)="Ville",INDEX(10_Lieux!$B:$B,V811)="Ville"),"/chauffeur-prive/"&amp;INDEX(10_Lieux!$E:$E,U811)&amp;"-"&amp;INDEX(10_Lieux!$E:$E,V811)&amp;"/","/chauffeur-prive/"&amp;INDEX(10_Lieux!$E:$E,U811)&amp;"/"&amp;INDEX(10_Lieux!$E:$E,V811)&amp;"/")</f>
        <v>/chauffeur-prive/bale/aeroport-annecy-mont-blanc/</v>
      </c>
      <c r="M811" s="14" t="str">
        <f aca="false">IFERROR(INDEX($L:$L,MATCH(B811&amp;"|"&amp;A811,$Z:$Z,0)),"—")</f>
        <v>/chauffeur-prive/aeroport-annecy-mont-blanc/bale/</v>
      </c>
      <c r="N811" s="14" t="str">
        <f aca="false">IF(LEN("Chauffeur privé "&amp;INDEX(10_Lieux!$J:$J,U811)&amp;" → "&amp;INDEX(10_Lieux!$J:$J,V811)&amp;" | 24h/24")&gt;60,"Chauffeur privé "&amp;INDEX(10_Lieux!$J:$J,U811)&amp;" → "&amp;INDEX(10_Lieux!$J:$J,V811),"Chauffeur privé "&amp;INDEX(10_Lieux!$J:$J,U811)&amp;" → "&amp;INDEX(10_Lieux!$J:$J,V811)&amp;" | 24h/24")</f>
        <v>Chauffeur privé Bâle → Aéroport Annecy-Mont-Blanc | 24h/24</v>
      </c>
      <c r="O811" s="14" t="n">
        <f aca="false">LEN(N811)</f>
        <v>58</v>
      </c>
      <c r="P811" s="14" t="str">
        <f aca="false">"Chauffeur privé "&amp;INDEX(10_Lieux!$K:$K,U811)&amp;" vers "&amp;INDEX(10_Lieux!$L:$L,V811)</f>
        <v>Chauffeur privé de Bâle vers l'aéroport Annecy-Mont-Blanc</v>
      </c>
      <c r="Q811" s="14" t="str">
        <f aca="false">"Chauffeur privé "&amp;INDEX(10_Lieux!$K:$K,U811)&amp;" vers "&amp;INDEX(10_Lieux!$L:$L,V811)&amp;" : env. "&amp;I811&amp;" km, "&amp;J811&amp;" de route. Devis personnalisé, standard 24h/24 et 7j/7."</f>
        <v>Chauffeur privé de Bâle vers l'aéroport Annecy-Mont-Blanc : env. 268 km, 2 h 45 de route. Devis personnalisé, standard 24h/24 et 7j/7.</v>
      </c>
      <c r="R811" s="14" t="n">
        <f aca="false">LEN(Q811)</f>
        <v>134</v>
      </c>
      <c r="S811" s="14" t="str">
        <f aca="false">INDEX(10_Lieux!$C:$C,U811)</f>
        <v>Suisse</v>
      </c>
      <c r="T811" s="14" t="str">
        <f aca="false">INDEX(10_Lieux!$C:$C,V811)</f>
        <v>France</v>
      </c>
      <c r="U811" s="14" t="n">
        <f aca="false">MATCH(A811,10_Lieux!$A:$A,0)</f>
        <v>121</v>
      </c>
      <c r="V811" s="14" t="n">
        <f aca="false">MATCH(B811,10_Lieux!$A:$A,0)</f>
        <v>139</v>
      </c>
      <c r="W811" s="14" t="n">
        <f aca="false">ROUND(6371*2*ASIN(SQRT(SIN(RADIANS(INDEX(10_Lieux!$F:$F,V811)-INDEX(10_Lieux!$F:$F,U811))/2)^2+COS(RADIANS(INDEX(10_Lieux!$F:$F,U811)))*COS(RADIANS(INDEX(10_Lieux!$F:$F,V811)))*SIN(RADIANS(INDEX(10_Lieux!$G:$G,V811)-INDEX(10_Lieux!$G:$G,U811))/2)^2)),1)</f>
        <v>214</v>
      </c>
      <c r="X811" s="14" t="n">
        <f aca="false">ROUND(I811/IF(I811&lt;p_seuil_vitesse,p_vit_lente,p_vit_rapide)*60/15,0)*15</f>
        <v>165</v>
      </c>
      <c r="Y811" s="14" t="n">
        <f aca="false">MAX(IF(INDEX(10_Lieux!$B:$B,U811)&lt;&gt;"Ville",INDEX(10_Lieux!$I:$I,U811),0),IF(INDEX(10_Lieux!$B:$B,V811)&lt;&gt;"Ville",INDEX(10_Lieux!$I:$I,V811),0))</f>
        <v>250</v>
      </c>
      <c r="Z811" s="14" t="str">
        <f aca="false">A811&amp;"|"&amp;B811</f>
        <v>Bâle|Annecy Mont-Blanc</v>
      </c>
      <c r="AA811" s="14" t="str">
        <f aca="false">IF(I811&lt;p_local,"Local",IF(I811&lt;p_vv_min,"Courte distance",IF(I811&lt;p_tres_long,"Longue distance","Très longue distance")))</f>
        <v>Longue distance</v>
      </c>
    </row>
    <row r="812" customFormat="false" ht="15" hidden="false" customHeight="true" outlineLevel="0" collapsed="false">
      <c r="A812" s="1" t="s">
        <v>923</v>
      </c>
      <c r="B812" s="1" t="s">
        <v>164</v>
      </c>
      <c r="C812" s="1" t="s">
        <v>34</v>
      </c>
      <c r="D812" s="1" t="s">
        <v>653</v>
      </c>
      <c r="E812" s="1" t="s">
        <v>964</v>
      </c>
      <c r="F812" s="14" t="s">
        <v>40</v>
      </c>
      <c r="G812" s="14" t="str">
        <f aca="false">IF(I812&lt;p_local,"Local → page infra",IF(H812&gt;=p_ph1,"Phase 1",IF(H812&gt;=p_ph2,"Phase 2","Phase 3")))</f>
        <v>Phase 2</v>
      </c>
      <c r="H812" s="14" t="n">
        <f aca="false">IF(I812&lt;p_local,0,IF(C812="Aéroport → Aéroport",p_pts_plein,IF(Y812&gt;0,IF(I812&lt;=Y812,p_pts_plein,IF(I812&lt;=p_mult2*Y812,p_pts_moyen,p_pts_r3)),IF(I812&gt;=p_vv_min,p_pts_plein,IF(I812&gt;=p_vv_moy,p_pts_moyen,p_pts_court))))+IF(INDEX(10_Lieux!$D:$D,U812)=1,p_prio1,p_prio2)+IF(INDEX(10_Lieux!$D:$D,V812)=1,p_prio1,p_prio2)+IF(K812="Oui",p_tf,0)+p_hub*((INDEX(10_Lieux!$H:$H,U812)="Hub")+(INDEX(10_Lieux!$H:$H,V812)="Hub"))+IF(OR(INDEX(10_Lieux!$H:$H,U812)="Premium",INDEX(10_Lieux!$H:$H,V812)="Premium"),p_prem,0))</f>
        <v>65</v>
      </c>
      <c r="I812" s="14" t="n">
        <f aca="false">ROUND(W812*p_facteur,0)</f>
        <v>308</v>
      </c>
      <c r="J812" s="14" t="str">
        <f aca="false">IF(X812&lt;60,X812&amp;" min",INT(X812/60)&amp;" h"&amp;IF(MOD(X812,60)=0,""," "&amp;TEXT(MOD(X812,60),"00")))</f>
        <v>3 h 15</v>
      </c>
      <c r="K812" s="14" t="str">
        <f aca="false">IF(S812&lt;&gt;T812,"Oui","Non")</f>
        <v>Oui</v>
      </c>
      <c r="L812" s="14" t="str">
        <f aca="false">IF(AND(INDEX(10_Lieux!$B:$B,U812)="Ville",INDEX(10_Lieux!$B:$B,V812)="Ville"),"/chauffeur-prive/"&amp;INDEX(10_Lieux!$E:$E,U812)&amp;"-"&amp;INDEX(10_Lieux!$E:$E,V812)&amp;"/","/chauffeur-prive/"&amp;INDEX(10_Lieux!$E:$E,U812)&amp;"/"&amp;INDEX(10_Lieux!$E:$E,V812)&amp;"/")</f>
        <v>/chauffeur-prive/aeroport-annecy-mont-blanc/zurich/</v>
      </c>
      <c r="M812" s="14" t="str">
        <f aca="false">IFERROR(INDEX($L:$L,MATCH(B812&amp;"|"&amp;A812,$Z:$Z,0)),"—")</f>
        <v>/chauffeur-prive/zurich/aeroport-annecy-mont-blanc/</v>
      </c>
      <c r="N812" s="14" t="str">
        <f aca="false">IF(LEN("Chauffeur privé "&amp;INDEX(10_Lieux!$J:$J,U812)&amp;" → "&amp;INDEX(10_Lieux!$J:$J,V812)&amp;" | 24h/24")&gt;60,"Chauffeur privé "&amp;INDEX(10_Lieux!$J:$J,U812)&amp;" → "&amp;INDEX(10_Lieux!$J:$J,V812),"Chauffeur privé "&amp;INDEX(10_Lieux!$J:$J,U812)&amp;" → "&amp;INDEX(10_Lieux!$J:$J,V812)&amp;" | 24h/24")</f>
        <v>Chauffeur privé Aéroport Annecy-Mont-Blanc → Zurich | 24h/24</v>
      </c>
      <c r="O812" s="14" t="n">
        <f aca="false">LEN(N812)</f>
        <v>60</v>
      </c>
      <c r="P812" s="14" t="str">
        <f aca="false">"Chauffeur privé "&amp;INDEX(10_Lieux!$K:$K,U812)&amp;" vers "&amp;INDEX(10_Lieux!$L:$L,V812)</f>
        <v>Chauffeur privé de l'aéroport Annecy-Mont-Blanc vers Zurich</v>
      </c>
      <c r="Q812" s="14" t="str">
        <f aca="false">"Chauffeur privé "&amp;INDEX(10_Lieux!$K:$K,U812)&amp;" vers "&amp;INDEX(10_Lieux!$L:$L,V812)&amp;" : env. "&amp;I812&amp;" km, "&amp;J812&amp;" de route. Devis personnalisé, standard 24h/24 et 7j/7."</f>
        <v>Chauffeur privé de l'aéroport Annecy-Mont-Blanc vers Zurich : env. 308 km, 3 h 15 de route. Devis personnalisé, standard 24h/24 et 7j/7.</v>
      </c>
      <c r="R812" s="14" t="n">
        <f aca="false">LEN(Q812)</f>
        <v>136</v>
      </c>
      <c r="S812" s="14" t="str">
        <f aca="false">INDEX(10_Lieux!$C:$C,U812)</f>
        <v>France</v>
      </c>
      <c r="T812" s="14" t="str">
        <f aca="false">INDEX(10_Lieux!$C:$C,V812)</f>
        <v>Suisse</v>
      </c>
      <c r="U812" s="14" t="n">
        <f aca="false">MATCH(A812,10_Lieux!$A:$A,0)</f>
        <v>139</v>
      </c>
      <c r="V812" s="14" t="n">
        <f aca="false">MATCH(B812,10_Lieux!$A:$A,0)</f>
        <v>122</v>
      </c>
      <c r="W812" s="14" t="n">
        <f aca="false">ROUND(6371*2*ASIN(SQRT(SIN(RADIANS(INDEX(10_Lieux!$F:$F,V812)-INDEX(10_Lieux!$F:$F,U812))/2)^2+COS(RADIANS(INDEX(10_Lieux!$F:$F,U812)))*COS(RADIANS(INDEX(10_Lieux!$F:$F,V812)))*SIN(RADIANS(INDEX(10_Lieux!$G:$G,V812)-INDEX(10_Lieux!$G:$G,U812))/2)^2)),1)</f>
        <v>246.2</v>
      </c>
      <c r="X812" s="14" t="n">
        <f aca="false">ROUND(I812/IF(I812&lt;p_seuil_vitesse,p_vit_lente,p_vit_rapide)*60/15,0)*15</f>
        <v>195</v>
      </c>
      <c r="Y812" s="14" t="n">
        <f aca="false">MAX(IF(INDEX(10_Lieux!$B:$B,U812)&lt;&gt;"Ville",INDEX(10_Lieux!$I:$I,U812),0),IF(INDEX(10_Lieux!$B:$B,V812)&lt;&gt;"Ville",INDEX(10_Lieux!$I:$I,V812),0))</f>
        <v>250</v>
      </c>
      <c r="Z812" s="14" t="str">
        <f aca="false">A812&amp;"|"&amp;B812</f>
        <v>Annecy Mont-Blanc|Zurich</v>
      </c>
      <c r="AA812" s="14" t="str">
        <f aca="false">IF(I812&lt;p_local,"Local",IF(I812&lt;p_vv_min,"Courte distance",IF(I812&lt;p_tres_long,"Longue distance","Très longue distance")))</f>
        <v>Longue distance</v>
      </c>
    </row>
    <row r="813" customFormat="false" ht="15" hidden="false" customHeight="true" outlineLevel="0" collapsed="false">
      <c r="A813" s="1" t="s">
        <v>164</v>
      </c>
      <c r="B813" s="1" t="s">
        <v>923</v>
      </c>
      <c r="C813" s="1" t="s">
        <v>35</v>
      </c>
      <c r="D813" s="1" t="s">
        <v>653</v>
      </c>
      <c r="E813" s="1" t="s">
        <v>965</v>
      </c>
      <c r="F813" s="14" t="s">
        <v>40</v>
      </c>
      <c r="G813" s="14" t="str">
        <f aca="false">IF(I813&lt;p_local,"Local → page infra",IF(H813&gt;=p_ph1,"Phase 1",IF(H813&gt;=p_ph2,"Phase 2","Phase 3")))</f>
        <v>Phase 2</v>
      </c>
      <c r="H813" s="14" t="n">
        <f aca="false">IF(I813&lt;p_local,0,IF(C813="Aéroport → Aéroport",p_pts_plein,IF(Y813&gt;0,IF(I813&lt;=Y813,p_pts_plein,IF(I813&lt;=p_mult2*Y813,p_pts_moyen,p_pts_r3)),IF(I813&gt;=p_vv_min,p_pts_plein,IF(I813&gt;=p_vv_moy,p_pts_moyen,p_pts_court))))+IF(INDEX(10_Lieux!$D:$D,U813)=1,p_prio1,p_prio2)+IF(INDEX(10_Lieux!$D:$D,V813)=1,p_prio1,p_prio2)+IF(K813="Oui",p_tf,0)+p_hub*((INDEX(10_Lieux!$H:$H,U813)="Hub")+(INDEX(10_Lieux!$H:$H,V813)="Hub"))+IF(OR(INDEX(10_Lieux!$H:$H,U813)="Premium",INDEX(10_Lieux!$H:$H,V813)="Premium"),p_prem,0))</f>
        <v>65</v>
      </c>
      <c r="I813" s="14" t="n">
        <f aca="false">ROUND(W813*p_facteur,0)</f>
        <v>308</v>
      </c>
      <c r="J813" s="14" t="str">
        <f aca="false">IF(X813&lt;60,X813&amp;" min",INT(X813/60)&amp;" h"&amp;IF(MOD(X813,60)=0,""," "&amp;TEXT(MOD(X813,60),"00")))</f>
        <v>3 h 15</v>
      </c>
      <c r="K813" s="14" t="str">
        <f aca="false">IF(S813&lt;&gt;T813,"Oui","Non")</f>
        <v>Oui</v>
      </c>
      <c r="L813" s="14" t="str">
        <f aca="false">IF(AND(INDEX(10_Lieux!$B:$B,U813)="Ville",INDEX(10_Lieux!$B:$B,V813)="Ville"),"/chauffeur-prive/"&amp;INDEX(10_Lieux!$E:$E,U813)&amp;"-"&amp;INDEX(10_Lieux!$E:$E,V813)&amp;"/","/chauffeur-prive/"&amp;INDEX(10_Lieux!$E:$E,U813)&amp;"/"&amp;INDEX(10_Lieux!$E:$E,V813)&amp;"/")</f>
        <v>/chauffeur-prive/zurich/aeroport-annecy-mont-blanc/</v>
      </c>
      <c r="M813" s="14" t="str">
        <f aca="false">IFERROR(INDEX($L:$L,MATCH(B813&amp;"|"&amp;A813,$Z:$Z,0)),"—")</f>
        <v>/chauffeur-prive/aeroport-annecy-mont-blanc/zurich/</v>
      </c>
      <c r="N813" s="14" t="str">
        <f aca="false">IF(LEN("Chauffeur privé "&amp;INDEX(10_Lieux!$J:$J,U813)&amp;" → "&amp;INDEX(10_Lieux!$J:$J,V813)&amp;" | 24h/24")&gt;60,"Chauffeur privé "&amp;INDEX(10_Lieux!$J:$J,U813)&amp;" → "&amp;INDEX(10_Lieux!$J:$J,V813),"Chauffeur privé "&amp;INDEX(10_Lieux!$J:$J,U813)&amp;" → "&amp;INDEX(10_Lieux!$J:$J,V813)&amp;" | 24h/24")</f>
        <v>Chauffeur privé Zurich → Aéroport Annecy-Mont-Blanc | 24h/24</v>
      </c>
      <c r="O813" s="14" t="n">
        <f aca="false">LEN(N813)</f>
        <v>60</v>
      </c>
      <c r="P813" s="14" t="str">
        <f aca="false">"Chauffeur privé "&amp;INDEX(10_Lieux!$K:$K,U813)&amp;" vers "&amp;INDEX(10_Lieux!$L:$L,V813)</f>
        <v>Chauffeur privé de Zurich vers l'aéroport Annecy-Mont-Blanc</v>
      </c>
      <c r="Q813" s="14" t="str">
        <f aca="false">"Chauffeur privé "&amp;INDEX(10_Lieux!$K:$K,U813)&amp;" vers "&amp;INDEX(10_Lieux!$L:$L,V813)&amp;" : env. "&amp;I813&amp;" km, "&amp;J813&amp;" de route. Devis personnalisé, standard 24h/24 et 7j/7."</f>
        <v>Chauffeur privé de Zurich vers l'aéroport Annecy-Mont-Blanc : env. 308 km, 3 h 15 de route. Devis personnalisé, standard 24h/24 et 7j/7.</v>
      </c>
      <c r="R813" s="14" t="n">
        <f aca="false">LEN(Q813)</f>
        <v>136</v>
      </c>
      <c r="S813" s="14" t="str">
        <f aca="false">INDEX(10_Lieux!$C:$C,U813)</f>
        <v>Suisse</v>
      </c>
      <c r="T813" s="14" t="str">
        <f aca="false">INDEX(10_Lieux!$C:$C,V813)</f>
        <v>France</v>
      </c>
      <c r="U813" s="14" t="n">
        <f aca="false">MATCH(A813,10_Lieux!$A:$A,0)</f>
        <v>122</v>
      </c>
      <c r="V813" s="14" t="n">
        <f aca="false">MATCH(B813,10_Lieux!$A:$A,0)</f>
        <v>139</v>
      </c>
      <c r="W813" s="14" t="n">
        <f aca="false">ROUND(6371*2*ASIN(SQRT(SIN(RADIANS(INDEX(10_Lieux!$F:$F,V813)-INDEX(10_Lieux!$F:$F,U813))/2)^2+COS(RADIANS(INDEX(10_Lieux!$F:$F,U813)))*COS(RADIANS(INDEX(10_Lieux!$F:$F,V813)))*SIN(RADIANS(INDEX(10_Lieux!$G:$G,V813)-INDEX(10_Lieux!$G:$G,U813))/2)^2)),1)</f>
        <v>246.2</v>
      </c>
      <c r="X813" s="14" t="n">
        <f aca="false">ROUND(I813/IF(I813&lt;p_seuil_vitesse,p_vit_lente,p_vit_rapide)*60/15,0)*15</f>
        <v>195</v>
      </c>
      <c r="Y813" s="14" t="n">
        <f aca="false">MAX(IF(INDEX(10_Lieux!$B:$B,U813)&lt;&gt;"Ville",INDEX(10_Lieux!$I:$I,U813),0),IF(INDEX(10_Lieux!$B:$B,V813)&lt;&gt;"Ville",INDEX(10_Lieux!$I:$I,V813),0))</f>
        <v>250</v>
      </c>
      <c r="Z813" s="14" t="str">
        <f aca="false">A813&amp;"|"&amp;B813</f>
        <v>Zurich|Annecy Mont-Blanc</v>
      </c>
      <c r="AA813" s="14" t="str">
        <f aca="false">IF(I813&lt;p_local,"Local",IF(I813&lt;p_vv_min,"Courte distance",IF(I813&lt;p_tres_long,"Longue distance","Très longue distance")))</f>
        <v>Longue distance</v>
      </c>
    </row>
    <row r="814" customFormat="false" ht="15" hidden="false" customHeight="true" outlineLevel="0" collapsed="false">
      <c r="A814" s="1" t="s">
        <v>923</v>
      </c>
      <c r="B814" s="1" t="s">
        <v>166</v>
      </c>
      <c r="C814" s="1" t="s">
        <v>34</v>
      </c>
      <c r="D814" s="1" t="s">
        <v>653</v>
      </c>
      <c r="E814" s="1" t="s">
        <v>966</v>
      </c>
      <c r="F814" s="14" t="s">
        <v>40</v>
      </c>
      <c r="G814" s="14" t="str">
        <f aca="false">IF(I814&lt;p_local,"Local → page infra",IF(H814&gt;=p_ph1,"Phase 1",IF(H814&gt;=p_ph2,"Phase 2","Phase 3")))</f>
        <v>Phase 2</v>
      </c>
      <c r="H814" s="14" t="n">
        <f aca="false">IF(I814&lt;p_local,0,IF(C814="Aéroport → Aéroport",p_pts_plein,IF(Y814&gt;0,IF(I814&lt;=Y814,p_pts_plein,IF(I814&lt;=p_mult2*Y814,p_pts_moyen,p_pts_r3)),IF(I814&gt;=p_vv_min,p_pts_plein,IF(I814&gt;=p_vv_moy,p_pts_moyen,p_pts_court))))+IF(INDEX(10_Lieux!$D:$D,U814)=1,p_prio1,p_prio2)+IF(INDEX(10_Lieux!$D:$D,V814)=1,p_prio1,p_prio2)+IF(K814="Oui",p_tf,0)+p_hub*((INDEX(10_Lieux!$H:$H,U814)="Hub")+(INDEX(10_Lieux!$H:$H,V814)="Hub"))+IF(OR(INDEX(10_Lieux!$H:$H,U814)="Premium",INDEX(10_Lieux!$H:$H,V814)="Premium"),p_prem,0))</f>
        <v>70</v>
      </c>
      <c r="I814" s="14" t="n">
        <f aca="false">ROUND(W814*p_facteur,0)</f>
        <v>192</v>
      </c>
      <c r="J814" s="14" t="str">
        <f aca="false">IF(X814&lt;60,X814&amp;" min",INT(X814/60)&amp;" h"&amp;IF(MOD(X814,60)=0,""," "&amp;TEXT(MOD(X814,60),"00")))</f>
        <v>2 h</v>
      </c>
      <c r="K814" s="14" t="str">
        <f aca="false">IF(S814&lt;&gt;T814,"Oui","Non")</f>
        <v>Oui</v>
      </c>
      <c r="L814" s="14" t="str">
        <f aca="false">IF(AND(INDEX(10_Lieux!$B:$B,U814)="Ville",INDEX(10_Lieux!$B:$B,V814)="Ville"),"/chauffeur-prive/"&amp;INDEX(10_Lieux!$E:$E,U814)&amp;"-"&amp;INDEX(10_Lieux!$E:$E,V814)&amp;"/","/chauffeur-prive/"&amp;INDEX(10_Lieux!$E:$E,U814)&amp;"/"&amp;INDEX(10_Lieux!$E:$E,V814)&amp;"/")</f>
        <v>/chauffeur-prive/aeroport-annecy-mont-blanc/berne/</v>
      </c>
      <c r="M814" s="14" t="str">
        <f aca="false">IFERROR(INDEX($L:$L,MATCH(B814&amp;"|"&amp;A814,$Z:$Z,0)),"—")</f>
        <v>/chauffeur-prive/berne/aeroport-annecy-mont-blanc/</v>
      </c>
      <c r="N814" s="14" t="str">
        <f aca="false">IF(LEN("Chauffeur privé "&amp;INDEX(10_Lieux!$J:$J,U814)&amp;" → "&amp;INDEX(10_Lieux!$J:$J,V814)&amp;" | 24h/24")&gt;60,"Chauffeur privé "&amp;INDEX(10_Lieux!$J:$J,U814)&amp;" → "&amp;INDEX(10_Lieux!$J:$J,V814),"Chauffeur privé "&amp;INDEX(10_Lieux!$J:$J,U814)&amp;" → "&amp;INDEX(10_Lieux!$J:$J,V814)&amp;" | 24h/24")</f>
        <v>Chauffeur privé Aéroport Annecy-Mont-Blanc → Berne | 24h/24</v>
      </c>
      <c r="O814" s="14" t="n">
        <f aca="false">LEN(N814)</f>
        <v>59</v>
      </c>
      <c r="P814" s="14" t="str">
        <f aca="false">"Chauffeur privé "&amp;INDEX(10_Lieux!$K:$K,U814)&amp;" vers "&amp;INDEX(10_Lieux!$L:$L,V814)</f>
        <v>Chauffeur privé de l'aéroport Annecy-Mont-Blanc vers Berne</v>
      </c>
      <c r="Q814" s="14" t="str">
        <f aca="false">"Chauffeur privé "&amp;INDEX(10_Lieux!$K:$K,U814)&amp;" vers "&amp;INDEX(10_Lieux!$L:$L,V814)&amp;" : env. "&amp;I814&amp;" km, "&amp;J814&amp;" de route. Devis personnalisé, standard 24h/24 et 7j/7."</f>
        <v>Chauffeur privé de l'aéroport Annecy-Mont-Blanc vers Berne : env. 192 km, 2 h de route. Devis personnalisé, standard 24h/24 et 7j/7.</v>
      </c>
      <c r="R814" s="14" t="n">
        <f aca="false">LEN(Q814)</f>
        <v>132</v>
      </c>
      <c r="S814" s="14" t="str">
        <f aca="false">INDEX(10_Lieux!$C:$C,U814)</f>
        <v>France</v>
      </c>
      <c r="T814" s="14" t="str">
        <f aca="false">INDEX(10_Lieux!$C:$C,V814)</f>
        <v>Suisse</v>
      </c>
      <c r="U814" s="14" t="n">
        <f aca="false">MATCH(A814,10_Lieux!$A:$A,0)</f>
        <v>139</v>
      </c>
      <c r="V814" s="14" t="n">
        <f aca="false">MATCH(B814,10_Lieux!$A:$A,0)</f>
        <v>123</v>
      </c>
      <c r="W814" s="14" t="n">
        <f aca="false">ROUND(6371*2*ASIN(SQRT(SIN(RADIANS(INDEX(10_Lieux!$F:$F,V814)-INDEX(10_Lieux!$F:$F,U814))/2)^2+COS(RADIANS(INDEX(10_Lieux!$F:$F,U814)))*COS(RADIANS(INDEX(10_Lieux!$F:$F,V814)))*SIN(RADIANS(INDEX(10_Lieux!$G:$G,V814)-INDEX(10_Lieux!$G:$G,U814))/2)^2)),1)</f>
        <v>153.3</v>
      </c>
      <c r="X814" s="14" t="n">
        <f aca="false">ROUND(I814/IF(I814&lt;p_seuil_vitesse,p_vit_lente,p_vit_rapide)*60/15,0)*15</f>
        <v>120</v>
      </c>
      <c r="Y814" s="14" t="n">
        <f aca="false">MAX(IF(INDEX(10_Lieux!$B:$B,U814)&lt;&gt;"Ville",INDEX(10_Lieux!$I:$I,U814),0),IF(INDEX(10_Lieux!$B:$B,V814)&lt;&gt;"Ville",INDEX(10_Lieux!$I:$I,V814),0))</f>
        <v>250</v>
      </c>
      <c r="Z814" s="14" t="str">
        <f aca="false">A814&amp;"|"&amp;B814</f>
        <v>Annecy Mont-Blanc|Berne</v>
      </c>
      <c r="AA814" s="14" t="str">
        <f aca="false">IF(I814&lt;p_local,"Local",IF(I814&lt;p_vv_min,"Courte distance",IF(I814&lt;p_tres_long,"Longue distance","Très longue distance")))</f>
        <v>Longue distance</v>
      </c>
    </row>
    <row r="815" customFormat="false" ht="15" hidden="false" customHeight="true" outlineLevel="0" collapsed="false">
      <c r="A815" s="1" t="s">
        <v>166</v>
      </c>
      <c r="B815" s="1" t="s">
        <v>923</v>
      </c>
      <c r="C815" s="1" t="s">
        <v>35</v>
      </c>
      <c r="D815" s="1" t="s">
        <v>653</v>
      </c>
      <c r="E815" s="1" t="s">
        <v>967</v>
      </c>
      <c r="F815" s="14" t="s">
        <v>40</v>
      </c>
      <c r="G815" s="14" t="str">
        <f aca="false">IF(I815&lt;p_local,"Local → page infra",IF(H815&gt;=p_ph1,"Phase 1",IF(H815&gt;=p_ph2,"Phase 2","Phase 3")))</f>
        <v>Phase 2</v>
      </c>
      <c r="H815" s="14" t="n">
        <f aca="false">IF(I815&lt;p_local,0,IF(C815="Aéroport → Aéroport",p_pts_plein,IF(Y815&gt;0,IF(I815&lt;=Y815,p_pts_plein,IF(I815&lt;=p_mult2*Y815,p_pts_moyen,p_pts_r3)),IF(I815&gt;=p_vv_min,p_pts_plein,IF(I815&gt;=p_vv_moy,p_pts_moyen,p_pts_court))))+IF(INDEX(10_Lieux!$D:$D,U815)=1,p_prio1,p_prio2)+IF(INDEX(10_Lieux!$D:$D,V815)=1,p_prio1,p_prio2)+IF(K815="Oui",p_tf,0)+p_hub*((INDEX(10_Lieux!$H:$H,U815)="Hub")+(INDEX(10_Lieux!$H:$H,V815)="Hub"))+IF(OR(INDEX(10_Lieux!$H:$H,U815)="Premium",INDEX(10_Lieux!$H:$H,V815)="Premium"),p_prem,0))</f>
        <v>70</v>
      </c>
      <c r="I815" s="14" t="n">
        <f aca="false">ROUND(W815*p_facteur,0)</f>
        <v>192</v>
      </c>
      <c r="J815" s="14" t="str">
        <f aca="false">IF(X815&lt;60,X815&amp;" min",INT(X815/60)&amp;" h"&amp;IF(MOD(X815,60)=0,""," "&amp;TEXT(MOD(X815,60),"00")))</f>
        <v>2 h</v>
      </c>
      <c r="K815" s="14" t="str">
        <f aca="false">IF(S815&lt;&gt;T815,"Oui","Non")</f>
        <v>Oui</v>
      </c>
      <c r="L815" s="14" t="str">
        <f aca="false">IF(AND(INDEX(10_Lieux!$B:$B,U815)="Ville",INDEX(10_Lieux!$B:$B,V815)="Ville"),"/chauffeur-prive/"&amp;INDEX(10_Lieux!$E:$E,U815)&amp;"-"&amp;INDEX(10_Lieux!$E:$E,V815)&amp;"/","/chauffeur-prive/"&amp;INDEX(10_Lieux!$E:$E,U815)&amp;"/"&amp;INDEX(10_Lieux!$E:$E,V815)&amp;"/")</f>
        <v>/chauffeur-prive/berne/aeroport-annecy-mont-blanc/</v>
      </c>
      <c r="M815" s="14" t="str">
        <f aca="false">IFERROR(INDEX($L:$L,MATCH(B815&amp;"|"&amp;A815,$Z:$Z,0)),"—")</f>
        <v>/chauffeur-prive/aeroport-annecy-mont-blanc/berne/</v>
      </c>
      <c r="N815" s="14" t="str">
        <f aca="false">IF(LEN("Chauffeur privé "&amp;INDEX(10_Lieux!$J:$J,U815)&amp;" → "&amp;INDEX(10_Lieux!$J:$J,V815)&amp;" | 24h/24")&gt;60,"Chauffeur privé "&amp;INDEX(10_Lieux!$J:$J,U815)&amp;" → "&amp;INDEX(10_Lieux!$J:$J,V815),"Chauffeur privé "&amp;INDEX(10_Lieux!$J:$J,U815)&amp;" → "&amp;INDEX(10_Lieux!$J:$J,V815)&amp;" | 24h/24")</f>
        <v>Chauffeur privé Berne → Aéroport Annecy-Mont-Blanc | 24h/24</v>
      </c>
      <c r="O815" s="14" t="n">
        <f aca="false">LEN(N815)</f>
        <v>59</v>
      </c>
      <c r="P815" s="14" t="str">
        <f aca="false">"Chauffeur privé "&amp;INDEX(10_Lieux!$K:$K,U815)&amp;" vers "&amp;INDEX(10_Lieux!$L:$L,V815)</f>
        <v>Chauffeur privé de Berne vers l'aéroport Annecy-Mont-Blanc</v>
      </c>
      <c r="Q815" s="14" t="str">
        <f aca="false">"Chauffeur privé "&amp;INDEX(10_Lieux!$K:$K,U815)&amp;" vers "&amp;INDEX(10_Lieux!$L:$L,V815)&amp;" : env. "&amp;I815&amp;" km, "&amp;J815&amp;" de route. Devis personnalisé, standard 24h/24 et 7j/7."</f>
        <v>Chauffeur privé de Berne vers l'aéroport Annecy-Mont-Blanc : env. 192 km, 2 h de route. Devis personnalisé, standard 24h/24 et 7j/7.</v>
      </c>
      <c r="R815" s="14" t="n">
        <f aca="false">LEN(Q815)</f>
        <v>132</v>
      </c>
      <c r="S815" s="14" t="str">
        <f aca="false">INDEX(10_Lieux!$C:$C,U815)</f>
        <v>Suisse</v>
      </c>
      <c r="T815" s="14" t="str">
        <f aca="false">INDEX(10_Lieux!$C:$C,V815)</f>
        <v>France</v>
      </c>
      <c r="U815" s="14" t="n">
        <f aca="false">MATCH(A815,10_Lieux!$A:$A,0)</f>
        <v>123</v>
      </c>
      <c r="V815" s="14" t="n">
        <f aca="false">MATCH(B815,10_Lieux!$A:$A,0)</f>
        <v>139</v>
      </c>
      <c r="W815" s="14" t="n">
        <f aca="false">ROUND(6371*2*ASIN(SQRT(SIN(RADIANS(INDEX(10_Lieux!$F:$F,V815)-INDEX(10_Lieux!$F:$F,U815))/2)^2+COS(RADIANS(INDEX(10_Lieux!$F:$F,U815)))*COS(RADIANS(INDEX(10_Lieux!$F:$F,V815)))*SIN(RADIANS(INDEX(10_Lieux!$G:$G,V815)-INDEX(10_Lieux!$G:$G,U815))/2)^2)),1)</f>
        <v>153.3</v>
      </c>
      <c r="X815" s="14" t="n">
        <f aca="false">ROUND(I815/IF(I815&lt;p_seuil_vitesse,p_vit_lente,p_vit_rapide)*60/15,0)*15</f>
        <v>120</v>
      </c>
      <c r="Y815" s="14" t="n">
        <f aca="false">MAX(IF(INDEX(10_Lieux!$B:$B,U815)&lt;&gt;"Ville",INDEX(10_Lieux!$I:$I,U815),0),IF(INDEX(10_Lieux!$B:$B,V815)&lt;&gt;"Ville",INDEX(10_Lieux!$I:$I,V815),0))</f>
        <v>250</v>
      </c>
      <c r="Z815" s="14" t="str">
        <f aca="false">A815&amp;"|"&amp;B815</f>
        <v>Berne|Annecy Mont-Blanc</v>
      </c>
      <c r="AA815" s="14" t="str">
        <f aca="false">IF(I815&lt;p_local,"Local",IF(I815&lt;p_vv_min,"Courte distance",IF(I815&lt;p_tres_long,"Longue distance","Très longue distance")))</f>
        <v>Longue distance</v>
      </c>
    </row>
    <row r="816" customFormat="false" ht="15" hidden="false" customHeight="true" outlineLevel="0" collapsed="false">
      <c r="A816" s="1" t="s">
        <v>968</v>
      </c>
      <c r="B816" s="1" t="s">
        <v>122</v>
      </c>
      <c r="C816" s="1" t="s">
        <v>34</v>
      </c>
      <c r="D816" s="1" t="s">
        <v>653</v>
      </c>
      <c r="E816" s="1" t="s">
        <v>969</v>
      </c>
      <c r="F816" s="14" t="s">
        <v>40</v>
      </c>
      <c r="G816" s="14" t="str">
        <f aca="false">IF(I816&lt;p_local,"Local → page infra",IF(H816&gt;=p_ph1,"Phase 1",IF(H816&gt;=p_ph2,"Phase 2","Phase 3")))</f>
        <v>Phase 3</v>
      </c>
      <c r="H816" s="14" t="n">
        <f aca="false">IF(I816&lt;p_local,0,IF(C816="Aéroport → Aéroport",p_pts_plein,IF(Y816&gt;0,IF(I816&lt;=Y816,p_pts_plein,IF(I816&lt;=p_mult2*Y816,p_pts_moyen,p_pts_r3)),IF(I816&gt;=p_vv_min,p_pts_plein,IF(I816&gt;=p_vv_moy,p_pts_moyen,p_pts_court))))+IF(INDEX(10_Lieux!$D:$D,U816)=1,p_prio1,p_prio2)+IF(INDEX(10_Lieux!$D:$D,V816)=1,p_prio1,p_prio2)+IF(K816="Oui",p_tf,0)+p_hub*((INDEX(10_Lieux!$H:$H,U816)="Hub")+(INDEX(10_Lieux!$H:$H,V816)="Hub"))+IF(OR(INDEX(10_Lieux!$H:$H,U816)="Premium",INDEX(10_Lieux!$H:$H,V816)="Premium"),p_prem,0))</f>
        <v>55</v>
      </c>
      <c r="I816" s="14" t="n">
        <f aca="false">ROUND(W816*p_facteur,0)</f>
        <v>382</v>
      </c>
      <c r="J816" s="14" t="str">
        <f aca="false">IF(X816&lt;60,X816&amp;" min",INT(X816/60)&amp;" h"&amp;IF(MOD(X816,60)=0,""," "&amp;TEXT(MOD(X816,60),"00")))</f>
        <v>4 h</v>
      </c>
      <c r="K816" s="14" t="str">
        <f aca="false">IF(S816&lt;&gt;T816,"Oui","Non")</f>
        <v>Non</v>
      </c>
      <c r="L816" s="14" t="str">
        <f aca="false">IF(AND(INDEX(10_Lieux!$B:$B,U816)="Ville",INDEX(10_Lieux!$B:$B,V816)="Ville"),"/chauffeur-prive/"&amp;INDEX(10_Lieux!$E:$E,U816)&amp;"-"&amp;INDEX(10_Lieux!$E:$E,V816)&amp;"/","/chauffeur-prive/"&amp;INDEX(10_Lieux!$E:$E,U816)&amp;"/"&amp;INDEX(10_Lieux!$E:$E,V816)&amp;"/")</f>
        <v>/chauffeur-prive/aeroport-dole-jura/paris/</v>
      </c>
      <c r="M816" s="14" t="str">
        <f aca="false">IFERROR(INDEX($L:$L,MATCH(B816&amp;"|"&amp;A816,$Z:$Z,0)),"—")</f>
        <v>/chauffeur-prive/paris/aeroport-dole-jura/</v>
      </c>
      <c r="N816" s="14" t="str">
        <f aca="false">IF(LEN("Chauffeur privé "&amp;INDEX(10_Lieux!$J:$J,U816)&amp;" → "&amp;INDEX(10_Lieux!$J:$J,V816)&amp;" | 24h/24")&gt;60,"Chauffeur privé "&amp;INDEX(10_Lieux!$J:$J,U816)&amp;" → "&amp;INDEX(10_Lieux!$J:$J,V816),"Chauffeur privé "&amp;INDEX(10_Lieux!$J:$J,U816)&amp;" → "&amp;INDEX(10_Lieux!$J:$J,V816)&amp;" | 24h/24")</f>
        <v>Chauffeur privé Aéroport Dole-Jura → Paris | 24h/24</v>
      </c>
      <c r="O816" s="14" t="n">
        <f aca="false">LEN(N816)</f>
        <v>51</v>
      </c>
      <c r="P816" s="14" t="str">
        <f aca="false">"Chauffeur privé "&amp;INDEX(10_Lieux!$K:$K,U816)&amp;" vers "&amp;INDEX(10_Lieux!$L:$L,V816)</f>
        <v>Chauffeur privé de l'aéroport Dole-Jura vers Paris</v>
      </c>
      <c r="Q816" s="14" t="str">
        <f aca="false">"Chauffeur privé "&amp;INDEX(10_Lieux!$K:$K,U816)&amp;" vers "&amp;INDEX(10_Lieux!$L:$L,V816)&amp;" : env. "&amp;I816&amp;" km, "&amp;J816&amp;" de route. Devis personnalisé, standard 24h/24 et 7j/7."</f>
        <v>Chauffeur privé de l'aéroport Dole-Jura vers Paris : env. 382 km, 4 h de route. Devis personnalisé, standard 24h/24 et 7j/7.</v>
      </c>
      <c r="R816" s="14" t="n">
        <f aca="false">LEN(Q816)</f>
        <v>124</v>
      </c>
      <c r="S816" s="14" t="str">
        <f aca="false">INDEX(10_Lieux!$C:$C,U816)</f>
        <v>France</v>
      </c>
      <c r="T816" s="14" t="str">
        <f aca="false">INDEX(10_Lieux!$C:$C,V816)</f>
        <v>France</v>
      </c>
      <c r="U816" s="14" t="n">
        <f aca="false">MATCH(A816,10_Lieux!$A:$A,0)</f>
        <v>141</v>
      </c>
      <c r="V816" s="14" t="n">
        <f aca="false">MATCH(B816,10_Lieux!$A:$A,0)</f>
        <v>2</v>
      </c>
      <c r="W816" s="14" t="n">
        <f aca="false">ROUND(6371*2*ASIN(SQRT(SIN(RADIANS(INDEX(10_Lieux!$F:$F,V816)-INDEX(10_Lieux!$F:$F,U816))/2)^2+COS(RADIANS(INDEX(10_Lieux!$F:$F,U816)))*COS(RADIANS(INDEX(10_Lieux!$F:$F,V816)))*SIN(RADIANS(INDEX(10_Lieux!$G:$G,V816)-INDEX(10_Lieux!$G:$G,U816))/2)^2)),1)</f>
        <v>305.4</v>
      </c>
      <c r="X816" s="14" t="n">
        <f aca="false">ROUND(I816/IF(I816&lt;p_seuil_vitesse,p_vit_lente,p_vit_rapide)*60/15,0)*15</f>
        <v>240</v>
      </c>
      <c r="Y816" s="14" t="n">
        <f aca="false">MAX(IF(INDEX(10_Lieux!$B:$B,U816)&lt;&gt;"Ville",INDEX(10_Lieux!$I:$I,U816),0),IF(INDEX(10_Lieux!$B:$B,V816)&lt;&gt;"Ville",INDEX(10_Lieux!$I:$I,V816),0))</f>
        <v>250</v>
      </c>
      <c r="Z816" s="14" t="str">
        <f aca="false">A816&amp;"|"&amp;B816</f>
        <v>Dole-Jura|Paris</v>
      </c>
      <c r="AA816" s="14" t="str">
        <f aca="false">IF(I816&lt;p_local,"Local",IF(I816&lt;p_vv_min,"Courte distance",IF(I816&lt;p_tres_long,"Longue distance","Très longue distance")))</f>
        <v>Longue distance</v>
      </c>
    </row>
    <row r="817" customFormat="false" ht="15" hidden="false" customHeight="true" outlineLevel="0" collapsed="false">
      <c r="A817" s="1" t="s">
        <v>122</v>
      </c>
      <c r="B817" s="1" t="s">
        <v>968</v>
      </c>
      <c r="C817" s="1" t="s">
        <v>35</v>
      </c>
      <c r="D817" s="1" t="s">
        <v>653</v>
      </c>
      <c r="E817" s="1" t="s">
        <v>970</v>
      </c>
      <c r="F817" s="14" t="s">
        <v>40</v>
      </c>
      <c r="G817" s="14" t="str">
        <f aca="false">IF(I817&lt;p_local,"Local → page infra",IF(H817&gt;=p_ph1,"Phase 1",IF(H817&gt;=p_ph2,"Phase 2","Phase 3")))</f>
        <v>Phase 3</v>
      </c>
      <c r="H817" s="14" t="n">
        <f aca="false">IF(I817&lt;p_local,0,IF(C817="Aéroport → Aéroport",p_pts_plein,IF(Y817&gt;0,IF(I817&lt;=Y817,p_pts_plein,IF(I817&lt;=p_mult2*Y817,p_pts_moyen,p_pts_r3)),IF(I817&gt;=p_vv_min,p_pts_plein,IF(I817&gt;=p_vv_moy,p_pts_moyen,p_pts_court))))+IF(INDEX(10_Lieux!$D:$D,U817)=1,p_prio1,p_prio2)+IF(INDEX(10_Lieux!$D:$D,V817)=1,p_prio1,p_prio2)+IF(K817="Oui",p_tf,0)+p_hub*((INDEX(10_Lieux!$H:$H,U817)="Hub")+(INDEX(10_Lieux!$H:$H,V817)="Hub"))+IF(OR(INDEX(10_Lieux!$H:$H,U817)="Premium",INDEX(10_Lieux!$H:$H,V817)="Premium"),p_prem,0))</f>
        <v>55</v>
      </c>
      <c r="I817" s="14" t="n">
        <f aca="false">ROUND(W817*p_facteur,0)</f>
        <v>382</v>
      </c>
      <c r="J817" s="14" t="str">
        <f aca="false">IF(X817&lt;60,X817&amp;" min",INT(X817/60)&amp;" h"&amp;IF(MOD(X817,60)=0,""," "&amp;TEXT(MOD(X817,60),"00")))</f>
        <v>4 h</v>
      </c>
      <c r="K817" s="14" t="str">
        <f aca="false">IF(S817&lt;&gt;T817,"Oui","Non")</f>
        <v>Non</v>
      </c>
      <c r="L817" s="14" t="str">
        <f aca="false">IF(AND(INDEX(10_Lieux!$B:$B,U817)="Ville",INDEX(10_Lieux!$B:$B,V817)="Ville"),"/chauffeur-prive/"&amp;INDEX(10_Lieux!$E:$E,U817)&amp;"-"&amp;INDEX(10_Lieux!$E:$E,V817)&amp;"/","/chauffeur-prive/"&amp;INDEX(10_Lieux!$E:$E,U817)&amp;"/"&amp;INDEX(10_Lieux!$E:$E,V817)&amp;"/")</f>
        <v>/chauffeur-prive/paris/aeroport-dole-jura/</v>
      </c>
      <c r="M817" s="14" t="str">
        <f aca="false">IFERROR(INDEX($L:$L,MATCH(B817&amp;"|"&amp;A817,$Z:$Z,0)),"—")</f>
        <v>/chauffeur-prive/aeroport-dole-jura/paris/</v>
      </c>
      <c r="N817" s="14" t="str">
        <f aca="false">IF(LEN("Chauffeur privé "&amp;INDEX(10_Lieux!$J:$J,U817)&amp;" → "&amp;INDEX(10_Lieux!$J:$J,V817)&amp;" | 24h/24")&gt;60,"Chauffeur privé "&amp;INDEX(10_Lieux!$J:$J,U817)&amp;" → "&amp;INDEX(10_Lieux!$J:$J,V817),"Chauffeur privé "&amp;INDEX(10_Lieux!$J:$J,U817)&amp;" → "&amp;INDEX(10_Lieux!$J:$J,V817)&amp;" | 24h/24")</f>
        <v>Chauffeur privé Paris → Aéroport Dole-Jura | 24h/24</v>
      </c>
      <c r="O817" s="14" t="n">
        <f aca="false">LEN(N817)</f>
        <v>51</v>
      </c>
      <c r="P817" s="14" t="str">
        <f aca="false">"Chauffeur privé "&amp;INDEX(10_Lieux!$K:$K,U817)&amp;" vers "&amp;INDEX(10_Lieux!$L:$L,V817)</f>
        <v>Chauffeur privé de Paris vers l'aéroport Dole-Jura</v>
      </c>
      <c r="Q817" s="14" t="str">
        <f aca="false">"Chauffeur privé "&amp;INDEX(10_Lieux!$K:$K,U817)&amp;" vers "&amp;INDEX(10_Lieux!$L:$L,V817)&amp;" : env. "&amp;I817&amp;" km, "&amp;J817&amp;" de route. Devis personnalisé, standard 24h/24 et 7j/7."</f>
        <v>Chauffeur privé de Paris vers l'aéroport Dole-Jura : env. 382 km, 4 h de route. Devis personnalisé, standard 24h/24 et 7j/7.</v>
      </c>
      <c r="R817" s="14" t="n">
        <f aca="false">LEN(Q817)</f>
        <v>124</v>
      </c>
      <c r="S817" s="14" t="str">
        <f aca="false">INDEX(10_Lieux!$C:$C,U817)</f>
        <v>France</v>
      </c>
      <c r="T817" s="14" t="str">
        <f aca="false">INDEX(10_Lieux!$C:$C,V817)</f>
        <v>France</v>
      </c>
      <c r="U817" s="14" t="n">
        <f aca="false">MATCH(A817,10_Lieux!$A:$A,0)</f>
        <v>2</v>
      </c>
      <c r="V817" s="14" t="n">
        <f aca="false">MATCH(B817,10_Lieux!$A:$A,0)</f>
        <v>141</v>
      </c>
      <c r="W817" s="14" t="n">
        <f aca="false">ROUND(6371*2*ASIN(SQRT(SIN(RADIANS(INDEX(10_Lieux!$F:$F,V817)-INDEX(10_Lieux!$F:$F,U817))/2)^2+COS(RADIANS(INDEX(10_Lieux!$F:$F,U817)))*COS(RADIANS(INDEX(10_Lieux!$F:$F,V817)))*SIN(RADIANS(INDEX(10_Lieux!$G:$G,V817)-INDEX(10_Lieux!$G:$G,U817))/2)^2)),1)</f>
        <v>305.4</v>
      </c>
      <c r="X817" s="14" t="n">
        <f aca="false">ROUND(I817/IF(I817&lt;p_seuil_vitesse,p_vit_lente,p_vit_rapide)*60/15,0)*15</f>
        <v>240</v>
      </c>
      <c r="Y817" s="14" t="n">
        <f aca="false">MAX(IF(INDEX(10_Lieux!$B:$B,U817)&lt;&gt;"Ville",INDEX(10_Lieux!$I:$I,U817),0),IF(INDEX(10_Lieux!$B:$B,V817)&lt;&gt;"Ville",INDEX(10_Lieux!$I:$I,V817),0))</f>
        <v>250</v>
      </c>
      <c r="Z817" s="14" t="str">
        <f aca="false">A817&amp;"|"&amp;B817</f>
        <v>Paris|Dole-Jura</v>
      </c>
      <c r="AA817" s="14" t="str">
        <f aca="false">IF(I817&lt;p_local,"Local",IF(I817&lt;p_vv_min,"Courte distance",IF(I817&lt;p_tres_long,"Longue distance","Très longue distance")))</f>
        <v>Longue distance</v>
      </c>
    </row>
    <row r="818" customFormat="false" ht="15" hidden="false" customHeight="true" outlineLevel="0" collapsed="false">
      <c r="A818" s="1" t="s">
        <v>968</v>
      </c>
      <c r="B818" s="1" t="s">
        <v>123</v>
      </c>
      <c r="C818" s="1" t="s">
        <v>34</v>
      </c>
      <c r="D818" s="1" t="s">
        <v>653</v>
      </c>
      <c r="E818" s="1" t="s">
        <v>971</v>
      </c>
      <c r="F818" s="14" t="s">
        <v>40</v>
      </c>
      <c r="G818" s="14" t="str">
        <f aca="false">IF(I818&lt;p_local,"Local → page infra",IF(H818&gt;=p_ph1,"Phase 1",IF(H818&gt;=p_ph2,"Phase 2","Phase 3")))</f>
        <v>Phase 2</v>
      </c>
      <c r="H818" s="14" t="n">
        <f aca="false">IF(I818&lt;p_local,0,IF(C818="Aéroport → Aéroport",p_pts_plein,IF(Y818&gt;0,IF(I818&lt;=Y818,p_pts_plein,IF(I818&lt;=p_mult2*Y818,p_pts_moyen,p_pts_r3)),IF(I818&gt;=p_vv_min,p_pts_plein,IF(I818&gt;=p_vv_moy,p_pts_moyen,p_pts_court))))+IF(INDEX(10_Lieux!$D:$D,U818)=1,p_prio1,p_prio2)+IF(INDEX(10_Lieux!$D:$D,V818)=1,p_prio1,p_prio2)+IF(K818="Oui",p_tf,0)+p_hub*((INDEX(10_Lieux!$H:$H,U818)="Hub")+(INDEX(10_Lieux!$H:$H,V818)="Hub"))+IF(OR(INDEX(10_Lieux!$H:$H,U818)="Premium",INDEX(10_Lieux!$H:$H,V818)="Premium"),p_prem,0))</f>
        <v>70</v>
      </c>
      <c r="I818" s="14" t="n">
        <f aca="false">ROUND(W818*p_facteur,0)</f>
        <v>186</v>
      </c>
      <c r="J818" s="14" t="str">
        <f aca="false">IF(X818&lt;60,X818&amp;" min",INT(X818/60)&amp;" h"&amp;IF(MOD(X818,60)=0,""," "&amp;TEXT(MOD(X818,60),"00")))</f>
        <v>2 h</v>
      </c>
      <c r="K818" s="14" t="str">
        <f aca="false">IF(S818&lt;&gt;T818,"Oui","Non")</f>
        <v>Non</v>
      </c>
      <c r="L818" s="14" t="str">
        <f aca="false">IF(AND(INDEX(10_Lieux!$B:$B,U818)="Ville",INDEX(10_Lieux!$B:$B,V818)="Ville"),"/chauffeur-prive/"&amp;INDEX(10_Lieux!$E:$E,U818)&amp;"-"&amp;INDEX(10_Lieux!$E:$E,V818)&amp;"/","/chauffeur-prive/"&amp;INDEX(10_Lieux!$E:$E,U818)&amp;"/"&amp;INDEX(10_Lieux!$E:$E,V818)&amp;"/")</f>
        <v>/chauffeur-prive/aeroport-dole-jura/lyon/</v>
      </c>
      <c r="M818" s="14" t="str">
        <f aca="false">IFERROR(INDEX($L:$L,MATCH(B818&amp;"|"&amp;A818,$Z:$Z,0)),"—")</f>
        <v>/chauffeur-prive/lyon/aeroport-dole-jura/</v>
      </c>
      <c r="N818" s="14" t="str">
        <f aca="false">IF(LEN("Chauffeur privé "&amp;INDEX(10_Lieux!$J:$J,U818)&amp;" → "&amp;INDEX(10_Lieux!$J:$J,V818)&amp;" | 24h/24")&gt;60,"Chauffeur privé "&amp;INDEX(10_Lieux!$J:$J,U818)&amp;" → "&amp;INDEX(10_Lieux!$J:$J,V818),"Chauffeur privé "&amp;INDEX(10_Lieux!$J:$J,U818)&amp;" → "&amp;INDEX(10_Lieux!$J:$J,V818)&amp;" | 24h/24")</f>
        <v>Chauffeur privé Aéroport Dole-Jura → Lyon | 24h/24</v>
      </c>
      <c r="O818" s="14" t="n">
        <f aca="false">LEN(N818)</f>
        <v>50</v>
      </c>
      <c r="P818" s="14" t="str">
        <f aca="false">"Chauffeur privé "&amp;INDEX(10_Lieux!$K:$K,U818)&amp;" vers "&amp;INDEX(10_Lieux!$L:$L,V818)</f>
        <v>Chauffeur privé de l'aéroport Dole-Jura vers Lyon</v>
      </c>
      <c r="Q818" s="14" t="str">
        <f aca="false">"Chauffeur privé "&amp;INDEX(10_Lieux!$K:$K,U818)&amp;" vers "&amp;INDEX(10_Lieux!$L:$L,V818)&amp;" : env. "&amp;I818&amp;" km, "&amp;J818&amp;" de route. Devis personnalisé, standard 24h/24 et 7j/7."</f>
        <v>Chauffeur privé de l'aéroport Dole-Jura vers Lyon : env. 186 km, 2 h de route. Devis personnalisé, standard 24h/24 et 7j/7.</v>
      </c>
      <c r="R818" s="14" t="n">
        <f aca="false">LEN(Q818)</f>
        <v>123</v>
      </c>
      <c r="S818" s="14" t="str">
        <f aca="false">INDEX(10_Lieux!$C:$C,U818)</f>
        <v>France</v>
      </c>
      <c r="T818" s="14" t="str">
        <f aca="false">INDEX(10_Lieux!$C:$C,V818)</f>
        <v>France</v>
      </c>
      <c r="U818" s="14" t="n">
        <f aca="false">MATCH(A818,10_Lieux!$A:$A,0)</f>
        <v>141</v>
      </c>
      <c r="V818" s="14" t="n">
        <f aca="false">MATCH(B818,10_Lieux!$A:$A,0)</f>
        <v>8</v>
      </c>
      <c r="W818" s="14" t="n">
        <f aca="false">ROUND(6371*2*ASIN(SQRT(SIN(RADIANS(INDEX(10_Lieux!$F:$F,V818)-INDEX(10_Lieux!$F:$F,U818))/2)^2+COS(RADIANS(INDEX(10_Lieux!$F:$F,U818)))*COS(RADIANS(INDEX(10_Lieux!$F:$F,V818)))*SIN(RADIANS(INDEX(10_Lieux!$G:$G,V818)-INDEX(10_Lieux!$G:$G,U818))/2)^2)),1)</f>
        <v>148.8</v>
      </c>
      <c r="X818" s="14" t="n">
        <f aca="false">ROUND(I818/IF(I818&lt;p_seuil_vitesse,p_vit_lente,p_vit_rapide)*60/15,0)*15</f>
        <v>120</v>
      </c>
      <c r="Y818" s="14" t="n">
        <f aca="false">MAX(IF(INDEX(10_Lieux!$B:$B,U818)&lt;&gt;"Ville",INDEX(10_Lieux!$I:$I,U818),0),IF(INDEX(10_Lieux!$B:$B,V818)&lt;&gt;"Ville",INDEX(10_Lieux!$I:$I,V818),0))</f>
        <v>250</v>
      </c>
      <c r="Z818" s="14" t="str">
        <f aca="false">A818&amp;"|"&amp;B818</f>
        <v>Dole-Jura|Lyon</v>
      </c>
      <c r="AA818" s="14" t="str">
        <f aca="false">IF(I818&lt;p_local,"Local",IF(I818&lt;p_vv_min,"Courte distance",IF(I818&lt;p_tres_long,"Longue distance","Très longue distance")))</f>
        <v>Longue distance</v>
      </c>
    </row>
    <row r="819" customFormat="false" ht="15" hidden="false" customHeight="true" outlineLevel="0" collapsed="false">
      <c r="A819" s="1" t="s">
        <v>123</v>
      </c>
      <c r="B819" s="1" t="s">
        <v>968</v>
      </c>
      <c r="C819" s="1" t="s">
        <v>35</v>
      </c>
      <c r="D819" s="1" t="s">
        <v>653</v>
      </c>
      <c r="E819" s="1" t="s">
        <v>972</v>
      </c>
      <c r="F819" s="14" t="s">
        <v>40</v>
      </c>
      <c r="G819" s="14" t="str">
        <f aca="false">IF(I819&lt;p_local,"Local → page infra",IF(H819&gt;=p_ph1,"Phase 1",IF(H819&gt;=p_ph2,"Phase 2","Phase 3")))</f>
        <v>Phase 2</v>
      </c>
      <c r="H819" s="14" t="n">
        <f aca="false">IF(I819&lt;p_local,0,IF(C819="Aéroport → Aéroport",p_pts_plein,IF(Y819&gt;0,IF(I819&lt;=Y819,p_pts_plein,IF(I819&lt;=p_mult2*Y819,p_pts_moyen,p_pts_r3)),IF(I819&gt;=p_vv_min,p_pts_plein,IF(I819&gt;=p_vv_moy,p_pts_moyen,p_pts_court))))+IF(INDEX(10_Lieux!$D:$D,U819)=1,p_prio1,p_prio2)+IF(INDEX(10_Lieux!$D:$D,V819)=1,p_prio1,p_prio2)+IF(K819="Oui",p_tf,0)+p_hub*((INDEX(10_Lieux!$H:$H,U819)="Hub")+(INDEX(10_Lieux!$H:$H,V819)="Hub"))+IF(OR(INDEX(10_Lieux!$H:$H,U819)="Premium",INDEX(10_Lieux!$H:$H,V819)="Premium"),p_prem,0))</f>
        <v>70</v>
      </c>
      <c r="I819" s="14" t="n">
        <f aca="false">ROUND(W819*p_facteur,0)</f>
        <v>186</v>
      </c>
      <c r="J819" s="14" t="str">
        <f aca="false">IF(X819&lt;60,X819&amp;" min",INT(X819/60)&amp;" h"&amp;IF(MOD(X819,60)=0,""," "&amp;TEXT(MOD(X819,60),"00")))</f>
        <v>2 h</v>
      </c>
      <c r="K819" s="14" t="str">
        <f aca="false">IF(S819&lt;&gt;T819,"Oui","Non")</f>
        <v>Non</v>
      </c>
      <c r="L819" s="14" t="str">
        <f aca="false">IF(AND(INDEX(10_Lieux!$B:$B,U819)="Ville",INDEX(10_Lieux!$B:$B,V819)="Ville"),"/chauffeur-prive/"&amp;INDEX(10_Lieux!$E:$E,U819)&amp;"-"&amp;INDEX(10_Lieux!$E:$E,V819)&amp;"/","/chauffeur-prive/"&amp;INDEX(10_Lieux!$E:$E,U819)&amp;"/"&amp;INDEX(10_Lieux!$E:$E,V819)&amp;"/")</f>
        <v>/chauffeur-prive/lyon/aeroport-dole-jura/</v>
      </c>
      <c r="M819" s="14" t="str">
        <f aca="false">IFERROR(INDEX($L:$L,MATCH(B819&amp;"|"&amp;A819,$Z:$Z,0)),"—")</f>
        <v>/chauffeur-prive/aeroport-dole-jura/lyon/</v>
      </c>
      <c r="N819" s="14" t="str">
        <f aca="false">IF(LEN("Chauffeur privé "&amp;INDEX(10_Lieux!$J:$J,U819)&amp;" → "&amp;INDEX(10_Lieux!$J:$J,V819)&amp;" | 24h/24")&gt;60,"Chauffeur privé "&amp;INDEX(10_Lieux!$J:$J,U819)&amp;" → "&amp;INDEX(10_Lieux!$J:$J,V819),"Chauffeur privé "&amp;INDEX(10_Lieux!$J:$J,U819)&amp;" → "&amp;INDEX(10_Lieux!$J:$J,V819)&amp;" | 24h/24")</f>
        <v>Chauffeur privé Lyon → Aéroport Dole-Jura | 24h/24</v>
      </c>
      <c r="O819" s="14" t="n">
        <f aca="false">LEN(N819)</f>
        <v>50</v>
      </c>
      <c r="P819" s="14" t="str">
        <f aca="false">"Chauffeur privé "&amp;INDEX(10_Lieux!$K:$K,U819)&amp;" vers "&amp;INDEX(10_Lieux!$L:$L,V819)</f>
        <v>Chauffeur privé de Lyon vers l'aéroport Dole-Jura</v>
      </c>
      <c r="Q819" s="14" t="str">
        <f aca="false">"Chauffeur privé "&amp;INDEX(10_Lieux!$K:$K,U819)&amp;" vers "&amp;INDEX(10_Lieux!$L:$L,V819)&amp;" : env. "&amp;I819&amp;" km, "&amp;J819&amp;" de route. Devis personnalisé, standard 24h/24 et 7j/7."</f>
        <v>Chauffeur privé de Lyon vers l'aéroport Dole-Jura : env. 186 km, 2 h de route. Devis personnalisé, standard 24h/24 et 7j/7.</v>
      </c>
      <c r="R819" s="14" t="n">
        <f aca="false">LEN(Q819)</f>
        <v>123</v>
      </c>
      <c r="S819" s="14" t="str">
        <f aca="false">INDEX(10_Lieux!$C:$C,U819)</f>
        <v>France</v>
      </c>
      <c r="T819" s="14" t="str">
        <f aca="false">INDEX(10_Lieux!$C:$C,V819)</f>
        <v>France</v>
      </c>
      <c r="U819" s="14" t="n">
        <f aca="false">MATCH(A819,10_Lieux!$A:$A,0)</f>
        <v>8</v>
      </c>
      <c r="V819" s="14" t="n">
        <f aca="false">MATCH(B819,10_Lieux!$A:$A,0)</f>
        <v>141</v>
      </c>
      <c r="W819" s="14" t="n">
        <f aca="false">ROUND(6371*2*ASIN(SQRT(SIN(RADIANS(INDEX(10_Lieux!$F:$F,V819)-INDEX(10_Lieux!$F:$F,U819))/2)^2+COS(RADIANS(INDEX(10_Lieux!$F:$F,U819)))*COS(RADIANS(INDEX(10_Lieux!$F:$F,V819)))*SIN(RADIANS(INDEX(10_Lieux!$G:$G,V819)-INDEX(10_Lieux!$G:$G,U819))/2)^2)),1)</f>
        <v>148.8</v>
      </c>
      <c r="X819" s="14" t="n">
        <f aca="false">ROUND(I819/IF(I819&lt;p_seuil_vitesse,p_vit_lente,p_vit_rapide)*60/15,0)*15</f>
        <v>120</v>
      </c>
      <c r="Y819" s="14" t="n">
        <f aca="false">MAX(IF(INDEX(10_Lieux!$B:$B,U819)&lt;&gt;"Ville",INDEX(10_Lieux!$I:$I,U819),0),IF(INDEX(10_Lieux!$B:$B,V819)&lt;&gt;"Ville",INDEX(10_Lieux!$I:$I,V819),0))</f>
        <v>250</v>
      </c>
      <c r="Z819" s="14" t="str">
        <f aca="false">A819&amp;"|"&amp;B819</f>
        <v>Lyon|Dole-Jura</v>
      </c>
      <c r="AA819" s="14" t="str">
        <f aca="false">IF(I819&lt;p_local,"Local",IF(I819&lt;p_vv_min,"Courte distance",IF(I819&lt;p_tres_long,"Longue distance","Très longue distance")))</f>
        <v>Longue distance</v>
      </c>
    </row>
    <row r="820" customFormat="false" ht="15" hidden="false" customHeight="true" outlineLevel="0" collapsed="false">
      <c r="A820" s="1" t="s">
        <v>968</v>
      </c>
      <c r="B820" s="1" t="s">
        <v>126</v>
      </c>
      <c r="C820" s="1" t="s">
        <v>34</v>
      </c>
      <c r="D820" s="1" t="s">
        <v>653</v>
      </c>
      <c r="E820" s="1" t="s">
        <v>973</v>
      </c>
      <c r="F820" s="14" t="s">
        <v>40</v>
      </c>
      <c r="G820" s="14" t="str">
        <f aca="false">IF(I820&lt;p_local,"Local → page infra",IF(H820&gt;=p_ph1,"Phase 1",IF(H820&gt;=p_ph2,"Phase 2","Phase 3")))</f>
        <v>Phase 3</v>
      </c>
      <c r="H820" s="14" t="n">
        <f aca="false">IF(I820&lt;p_local,0,IF(C820="Aéroport → Aéroport",p_pts_plein,IF(Y820&gt;0,IF(I820&lt;=Y820,p_pts_plein,IF(I820&lt;=p_mult2*Y820,p_pts_moyen,p_pts_r3)),IF(I820&gt;=p_vv_min,p_pts_plein,IF(I820&gt;=p_vv_moy,p_pts_moyen,p_pts_court))))+IF(INDEX(10_Lieux!$D:$D,U820)=1,p_prio1,p_prio2)+IF(INDEX(10_Lieux!$D:$D,V820)=1,p_prio1,p_prio2)+IF(K820="Oui",p_tf,0)+p_hub*((INDEX(10_Lieux!$H:$H,U820)="Hub")+(INDEX(10_Lieux!$H:$H,V820)="Hub"))+IF(OR(INDEX(10_Lieux!$H:$H,U820)="Premium",INDEX(10_Lieux!$H:$H,V820)="Premium"),p_prem,0))</f>
        <v>40</v>
      </c>
      <c r="I820" s="14" t="n">
        <f aca="false">ROUND(W820*p_facteur,0)</f>
        <v>496</v>
      </c>
      <c r="J820" s="14" t="str">
        <f aca="false">IF(X820&lt;60,X820&amp;" min",INT(X820/60)&amp;" h"&amp;IF(MOD(X820,60)=0,""," "&amp;TEXT(MOD(X820,60),"00")))</f>
        <v>5 h 15</v>
      </c>
      <c r="K820" s="14" t="str">
        <f aca="false">IF(S820&lt;&gt;T820,"Oui","Non")</f>
        <v>Non</v>
      </c>
      <c r="L820" s="14" t="str">
        <f aca="false">IF(AND(INDEX(10_Lieux!$B:$B,U820)="Ville",INDEX(10_Lieux!$B:$B,V820)="Ville"),"/chauffeur-prive/"&amp;INDEX(10_Lieux!$E:$E,U820)&amp;"-"&amp;INDEX(10_Lieux!$E:$E,V820)&amp;"/","/chauffeur-prive/"&amp;INDEX(10_Lieux!$E:$E,U820)&amp;"/"&amp;INDEX(10_Lieux!$E:$E,V820)&amp;"/")</f>
        <v>/chauffeur-prive/aeroport-dole-jura/nice/</v>
      </c>
      <c r="M820" s="14" t="str">
        <f aca="false">IFERROR(INDEX($L:$L,MATCH(B820&amp;"|"&amp;A820,$Z:$Z,0)),"—")</f>
        <v>/chauffeur-prive/nice/aeroport-dole-jura/</v>
      </c>
      <c r="N820" s="14" t="str">
        <f aca="false">IF(LEN("Chauffeur privé "&amp;INDEX(10_Lieux!$J:$J,U820)&amp;" → "&amp;INDEX(10_Lieux!$J:$J,V820)&amp;" | 24h/24")&gt;60,"Chauffeur privé "&amp;INDEX(10_Lieux!$J:$J,U820)&amp;" → "&amp;INDEX(10_Lieux!$J:$J,V820),"Chauffeur privé "&amp;INDEX(10_Lieux!$J:$J,U820)&amp;" → "&amp;INDEX(10_Lieux!$J:$J,V820)&amp;" | 24h/24")</f>
        <v>Chauffeur privé Aéroport Dole-Jura → Nice | 24h/24</v>
      </c>
      <c r="O820" s="14" t="n">
        <f aca="false">LEN(N820)</f>
        <v>50</v>
      </c>
      <c r="P820" s="14" t="str">
        <f aca="false">"Chauffeur privé "&amp;INDEX(10_Lieux!$K:$K,U820)&amp;" vers "&amp;INDEX(10_Lieux!$L:$L,V820)</f>
        <v>Chauffeur privé de l'aéroport Dole-Jura vers Nice</v>
      </c>
      <c r="Q820" s="14" t="str">
        <f aca="false">"Chauffeur privé "&amp;INDEX(10_Lieux!$K:$K,U820)&amp;" vers "&amp;INDEX(10_Lieux!$L:$L,V820)&amp;" : env. "&amp;I820&amp;" km, "&amp;J820&amp;" de route. Devis personnalisé, standard 24h/24 et 7j/7."</f>
        <v>Chauffeur privé de l'aéroport Dole-Jura vers Nice : env. 496 km, 5 h 15 de route. Devis personnalisé, standard 24h/24 et 7j/7.</v>
      </c>
      <c r="R820" s="14" t="n">
        <f aca="false">LEN(Q820)</f>
        <v>126</v>
      </c>
      <c r="S820" s="14" t="str">
        <f aca="false">INDEX(10_Lieux!$C:$C,U820)</f>
        <v>France</v>
      </c>
      <c r="T820" s="14" t="str">
        <f aca="false">INDEX(10_Lieux!$C:$C,V820)</f>
        <v>France</v>
      </c>
      <c r="U820" s="14" t="n">
        <f aca="false">MATCH(A820,10_Lieux!$A:$A,0)</f>
        <v>141</v>
      </c>
      <c r="V820" s="14" t="n">
        <f aca="false">MATCH(B820,10_Lieux!$A:$A,0)</f>
        <v>80</v>
      </c>
      <c r="W820" s="14" t="n">
        <f aca="false">ROUND(6371*2*ASIN(SQRT(SIN(RADIANS(INDEX(10_Lieux!$F:$F,V820)-INDEX(10_Lieux!$F:$F,U820))/2)^2+COS(RADIANS(INDEX(10_Lieux!$F:$F,U820)))*COS(RADIANS(INDEX(10_Lieux!$F:$F,V820)))*SIN(RADIANS(INDEX(10_Lieux!$G:$G,V820)-INDEX(10_Lieux!$G:$G,U820))/2)^2)),1)</f>
        <v>396.9</v>
      </c>
      <c r="X820" s="14" t="n">
        <f aca="false">ROUND(I820/IF(I820&lt;p_seuil_vitesse,p_vit_lente,p_vit_rapide)*60/15,0)*15</f>
        <v>315</v>
      </c>
      <c r="Y820" s="14" t="n">
        <f aca="false">MAX(IF(INDEX(10_Lieux!$B:$B,U820)&lt;&gt;"Ville",INDEX(10_Lieux!$I:$I,U820),0),IF(INDEX(10_Lieux!$B:$B,V820)&lt;&gt;"Ville",INDEX(10_Lieux!$I:$I,V820),0))</f>
        <v>250</v>
      </c>
      <c r="Z820" s="14" t="str">
        <f aca="false">A820&amp;"|"&amp;B820</f>
        <v>Dole-Jura|Nice</v>
      </c>
      <c r="AA820" s="14" t="str">
        <f aca="false">IF(I820&lt;p_local,"Local",IF(I820&lt;p_vv_min,"Courte distance",IF(I820&lt;p_tres_long,"Longue distance","Très longue distance")))</f>
        <v>Longue distance</v>
      </c>
    </row>
    <row r="821" customFormat="false" ht="15" hidden="false" customHeight="true" outlineLevel="0" collapsed="false">
      <c r="A821" s="1" t="s">
        <v>126</v>
      </c>
      <c r="B821" s="1" t="s">
        <v>968</v>
      </c>
      <c r="C821" s="1" t="s">
        <v>35</v>
      </c>
      <c r="D821" s="1" t="s">
        <v>653</v>
      </c>
      <c r="E821" s="1" t="s">
        <v>974</v>
      </c>
      <c r="F821" s="14" t="s">
        <v>40</v>
      </c>
      <c r="G821" s="14" t="str">
        <f aca="false">IF(I821&lt;p_local,"Local → page infra",IF(H821&gt;=p_ph1,"Phase 1",IF(H821&gt;=p_ph2,"Phase 2","Phase 3")))</f>
        <v>Phase 3</v>
      </c>
      <c r="H821" s="14" t="n">
        <f aca="false">IF(I821&lt;p_local,0,IF(C821="Aéroport → Aéroport",p_pts_plein,IF(Y821&gt;0,IF(I821&lt;=Y821,p_pts_plein,IF(I821&lt;=p_mult2*Y821,p_pts_moyen,p_pts_r3)),IF(I821&gt;=p_vv_min,p_pts_plein,IF(I821&gt;=p_vv_moy,p_pts_moyen,p_pts_court))))+IF(INDEX(10_Lieux!$D:$D,U821)=1,p_prio1,p_prio2)+IF(INDEX(10_Lieux!$D:$D,V821)=1,p_prio1,p_prio2)+IF(K821="Oui",p_tf,0)+p_hub*((INDEX(10_Lieux!$H:$H,U821)="Hub")+(INDEX(10_Lieux!$H:$H,V821)="Hub"))+IF(OR(INDEX(10_Lieux!$H:$H,U821)="Premium",INDEX(10_Lieux!$H:$H,V821)="Premium"),p_prem,0))</f>
        <v>40</v>
      </c>
      <c r="I821" s="14" t="n">
        <f aca="false">ROUND(W821*p_facteur,0)</f>
        <v>496</v>
      </c>
      <c r="J821" s="14" t="str">
        <f aca="false">IF(X821&lt;60,X821&amp;" min",INT(X821/60)&amp;" h"&amp;IF(MOD(X821,60)=0,""," "&amp;TEXT(MOD(X821,60),"00")))</f>
        <v>5 h 15</v>
      </c>
      <c r="K821" s="14" t="str">
        <f aca="false">IF(S821&lt;&gt;T821,"Oui","Non")</f>
        <v>Non</v>
      </c>
      <c r="L821" s="14" t="str">
        <f aca="false">IF(AND(INDEX(10_Lieux!$B:$B,U821)="Ville",INDEX(10_Lieux!$B:$B,V821)="Ville"),"/chauffeur-prive/"&amp;INDEX(10_Lieux!$E:$E,U821)&amp;"-"&amp;INDEX(10_Lieux!$E:$E,V821)&amp;"/","/chauffeur-prive/"&amp;INDEX(10_Lieux!$E:$E,U821)&amp;"/"&amp;INDEX(10_Lieux!$E:$E,V821)&amp;"/")</f>
        <v>/chauffeur-prive/nice/aeroport-dole-jura/</v>
      </c>
      <c r="M821" s="14" t="str">
        <f aca="false">IFERROR(INDEX($L:$L,MATCH(B821&amp;"|"&amp;A821,$Z:$Z,0)),"—")</f>
        <v>/chauffeur-prive/aeroport-dole-jura/nice/</v>
      </c>
      <c r="N821" s="14" t="str">
        <f aca="false">IF(LEN("Chauffeur privé "&amp;INDEX(10_Lieux!$J:$J,U821)&amp;" → "&amp;INDEX(10_Lieux!$J:$J,V821)&amp;" | 24h/24")&gt;60,"Chauffeur privé "&amp;INDEX(10_Lieux!$J:$J,U821)&amp;" → "&amp;INDEX(10_Lieux!$J:$J,V821),"Chauffeur privé "&amp;INDEX(10_Lieux!$J:$J,U821)&amp;" → "&amp;INDEX(10_Lieux!$J:$J,V821)&amp;" | 24h/24")</f>
        <v>Chauffeur privé Nice → Aéroport Dole-Jura | 24h/24</v>
      </c>
      <c r="O821" s="14" t="n">
        <f aca="false">LEN(N821)</f>
        <v>50</v>
      </c>
      <c r="P821" s="14" t="str">
        <f aca="false">"Chauffeur privé "&amp;INDEX(10_Lieux!$K:$K,U821)&amp;" vers "&amp;INDEX(10_Lieux!$L:$L,V821)</f>
        <v>Chauffeur privé de Nice vers l'aéroport Dole-Jura</v>
      </c>
      <c r="Q821" s="14" t="str">
        <f aca="false">"Chauffeur privé "&amp;INDEX(10_Lieux!$K:$K,U821)&amp;" vers "&amp;INDEX(10_Lieux!$L:$L,V821)&amp;" : env. "&amp;I821&amp;" km, "&amp;J821&amp;" de route. Devis personnalisé, standard 24h/24 et 7j/7."</f>
        <v>Chauffeur privé de Nice vers l'aéroport Dole-Jura : env. 496 km, 5 h 15 de route. Devis personnalisé, standard 24h/24 et 7j/7.</v>
      </c>
      <c r="R821" s="14" t="n">
        <f aca="false">LEN(Q821)</f>
        <v>126</v>
      </c>
      <c r="S821" s="14" t="str">
        <f aca="false">INDEX(10_Lieux!$C:$C,U821)</f>
        <v>France</v>
      </c>
      <c r="T821" s="14" t="str">
        <f aca="false">INDEX(10_Lieux!$C:$C,V821)</f>
        <v>France</v>
      </c>
      <c r="U821" s="14" t="n">
        <f aca="false">MATCH(A821,10_Lieux!$A:$A,0)</f>
        <v>80</v>
      </c>
      <c r="V821" s="14" t="n">
        <f aca="false">MATCH(B821,10_Lieux!$A:$A,0)</f>
        <v>141</v>
      </c>
      <c r="W821" s="14" t="n">
        <f aca="false">ROUND(6371*2*ASIN(SQRT(SIN(RADIANS(INDEX(10_Lieux!$F:$F,V821)-INDEX(10_Lieux!$F:$F,U821))/2)^2+COS(RADIANS(INDEX(10_Lieux!$F:$F,U821)))*COS(RADIANS(INDEX(10_Lieux!$F:$F,V821)))*SIN(RADIANS(INDEX(10_Lieux!$G:$G,V821)-INDEX(10_Lieux!$G:$G,U821))/2)^2)),1)</f>
        <v>396.9</v>
      </c>
      <c r="X821" s="14" t="n">
        <f aca="false">ROUND(I821/IF(I821&lt;p_seuil_vitesse,p_vit_lente,p_vit_rapide)*60/15,0)*15</f>
        <v>315</v>
      </c>
      <c r="Y821" s="14" t="n">
        <f aca="false">MAX(IF(INDEX(10_Lieux!$B:$B,U821)&lt;&gt;"Ville",INDEX(10_Lieux!$I:$I,U821),0),IF(INDEX(10_Lieux!$B:$B,V821)&lt;&gt;"Ville",INDEX(10_Lieux!$I:$I,V821),0))</f>
        <v>250</v>
      </c>
      <c r="Z821" s="14" t="str">
        <f aca="false">A821&amp;"|"&amp;B821</f>
        <v>Nice|Dole-Jura</v>
      </c>
      <c r="AA821" s="14" t="str">
        <f aca="false">IF(I821&lt;p_local,"Local",IF(I821&lt;p_vv_min,"Courte distance",IF(I821&lt;p_tres_long,"Longue distance","Très longue distance")))</f>
        <v>Longue distance</v>
      </c>
    </row>
    <row r="822" customFormat="false" ht="15" hidden="false" customHeight="true" outlineLevel="0" collapsed="false">
      <c r="A822" s="1" t="s">
        <v>968</v>
      </c>
      <c r="B822" s="1" t="s">
        <v>128</v>
      </c>
      <c r="C822" s="1" t="s">
        <v>34</v>
      </c>
      <c r="D822" s="1" t="s">
        <v>653</v>
      </c>
      <c r="E822" s="1" t="s">
        <v>975</v>
      </c>
      <c r="F822" s="14" t="s">
        <v>40</v>
      </c>
      <c r="G822" s="14" t="str">
        <f aca="false">IF(I822&lt;p_local,"Local → page infra",IF(H822&gt;=p_ph1,"Phase 1",IF(H822&gt;=p_ph2,"Phase 2","Phase 3")))</f>
        <v>Phase 3</v>
      </c>
      <c r="H822" s="14" t="n">
        <f aca="false">IF(I822&lt;p_local,0,IF(C822="Aéroport → Aéroport",p_pts_plein,IF(Y822&gt;0,IF(I822&lt;=Y822,p_pts_plein,IF(I822&lt;=p_mult2*Y822,p_pts_moyen,p_pts_r3)),IF(I822&gt;=p_vv_min,p_pts_plein,IF(I822&gt;=p_vv_moy,p_pts_moyen,p_pts_court))))+IF(INDEX(10_Lieux!$D:$D,U822)=1,p_prio1,p_prio2)+IF(INDEX(10_Lieux!$D:$D,V822)=1,p_prio1,p_prio2)+IF(K822="Oui",p_tf,0)+p_hub*((INDEX(10_Lieux!$H:$H,U822)="Hub")+(INDEX(10_Lieux!$H:$H,V822)="Hub"))+IF(OR(INDEX(10_Lieux!$H:$H,U822)="Premium",INDEX(10_Lieux!$H:$H,V822)="Premium"),p_prem,0))</f>
        <v>40</v>
      </c>
      <c r="I822" s="14" t="n">
        <f aca="false">ROUND(W822*p_facteur,0)</f>
        <v>520</v>
      </c>
      <c r="J822" s="14" t="str">
        <f aca="false">IF(X822&lt;60,X822&amp;" min",INT(X822/60)&amp;" h"&amp;IF(MOD(X822,60)=0,""," "&amp;TEXT(MOD(X822,60),"00")))</f>
        <v>5 h 30</v>
      </c>
      <c r="K822" s="14" t="str">
        <f aca="false">IF(S822&lt;&gt;T822,"Oui","Non")</f>
        <v>Non</v>
      </c>
      <c r="L822" s="14" t="str">
        <f aca="false">IF(AND(INDEX(10_Lieux!$B:$B,U822)="Ville",INDEX(10_Lieux!$B:$B,V822)="Ville"),"/chauffeur-prive/"&amp;INDEX(10_Lieux!$E:$E,U822)&amp;"-"&amp;INDEX(10_Lieux!$E:$E,V822)&amp;"/","/chauffeur-prive/"&amp;INDEX(10_Lieux!$E:$E,U822)&amp;"/"&amp;INDEX(10_Lieux!$E:$E,V822)&amp;"/")</f>
        <v>/chauffeur-prive/aeroport-dole-jura/marseille/</v>
      </c>
      <c r="M822" s="14" t="str">
        <f aca="false">IFERROR(INDEX($L:$L,MATCH(B822&amp;"|"&amp;A822,$Z:$Z,0)),"—")</f>
        <v>/chauffeur-prive/marseille/aeroport-dole-jura/</v>
      </c>
      <c r="N822" s="14" t="str">
        <f aca="false">IF(LEN("Chauffeur privé "&amp;INDEX(10_Lieux!$J:$J,U822)&amp;" → "&amp;INDEX(10_Lieux!$J:$J,V822)&amp;" | 24h/24")&gt;60,"Chauffeur privé "&amp;INDEX(10_Lieux!$J:$J,U822)&amp;" → "&amp;INDEX(10_Lieux!$J:$J,V822),"Chauffeur privé "&amp;INDEX(10_Lieux!$J:$J,U822)&amp;" → "&amp;INDEX(10_Lieux!$J:$J,V822)&amp;" | 24h/24")</f>
        <v>Chauffeur privé Aéroport Dole-Jura → Marseille | 24h/24</v>
      </c>
      <c r="O822" s="14" t="n">
        <f aca="false">LEN(N822)</f>
        <v>55</v>
      </c>
      <c r="P822" s="14" t="str">
        <f aca="false">"Chauffeur privé "&amp;INDEX(10_Lieux!$K:$K,U822)&amp;" vers "&amp;INDEX(10_Lieux!$L:$L,V822)</f>
        <v>Chauffeur privé de l'aéroport Dole-Jura vers Marseille</v>
      </c>
      <c r="Q822" s="14" t="str">
        <f aca="false">"Chauffeur privé "&amp;INDEX(10_Lieux!$K:$K,U822)&amp;" vers "&amp;INDEX(10_Lieux!$L:$L,V822)&amp;" : env. "&amp;I822&amp;" km, "&amp;J822&amp;" de route. Devis personnalisé, standard 24h/24 et 7j/7."</f>
        <v>Chauffeur privé de l'aéroport Dole-Jura vers Marseille : env. 520 km, 5 h 30 de route. Devis personnalisé, standard 24h/24 et 7j/7.</v>
      </c>
      <c r="R822" s="14" t="n">
        <f aca="false">LEN(Q822)</f>
        <v>131</v>
      </c>
      <c r="S822" s="14" t="str">
        <f aca="false">INDEX(10_Lieux!$C:$C,U822)</f>
        <v>France</v>
      </c>
      <c r="T822" s="14" t="str">
        <f aca="false">INDEX(10_Lieux!$C:$C,V822)</f>
        <v>France</v>
      </c>
      <c r="U822" s="14" t="n">
        <f aca="false">MATCH(A822,10_Lieux!$A:$A,0)</f>
        <v>141</v>
      </c>
      <c r="V822" s="14" t="n">
        <f aca="false">MATCH(B822,10_Lieux!$A:$A,0)</f>
        <v>79</v>
      </c>
      <c r="W822" s="14" t="n">
        <f aca="false">ROUND(6371*2*ASIN(SQRT(SIN(RADIANS(INDEX(10_Lieux!$F:$F,V822)-INDEX(10_Lieux!$F:$F,U822))/2)^2+COS(RADIANS(INDEX(10_Lieux!$F:$F,U822)))*COS(RADIANS(INDEX(10_Lieux!$F:$F,V822)))*SIN(RADIANS(INDEX(10_Lieux!$G:$G,V822)-INDEX(10_Lieux!$G:$G,U822))/2)^2)),1)</f>
        <v>416.1</v>
      </c>
      <c r="X822" s="14" t="n">
        <f aca="false">ROUND(I822/IF(I822&lt;p_seuil_vitesse,p_vit_lente,p_vit_rapide)*60/15,0)*15</f>
        <v>330</v>
      </c>
      <c r="Y822" s="14" t="n">
        <f aca="false">MAX(IF(INDEX(10_Lieux!$B:$B,U822)&lt;&gt;"Ville",INDEX(10_Lieux!$I:$I,U822),0),IF(INDEX(10_Lieux!$B:$B,V822)&lt;&gt;"Ville",INDEX(10_Lieux!$I:$I,V822),0))</f>
        <v>250</v>
      </c>
      <c r="Z822" s="14" t="str">
        <f aca="false">A822&amp;"|"&amp;B822</f>
        <v>Dole-Jura|Marseille</v>
      </c>
      <c r="AA822" s="14" t="str">
        <f aca="false">IF(I822&lt;p_local,"Local",IF(I822&lt;p_vv_min,"Courte distance",IF(I822&lt;p_tres_long,"Longue distance","Très longue distance")))</f>
        <v>Longue distance</v>
      </c>
    </row>
    <row r="823" customFormat="false" ht="15" hidden="false" customHeight="true" outlineLevel="0" collapsed="false">
      <c r="A823" s="1" t="s">
        <v>128</v>
      </c>
      <c r="B823" s="1" t="s">
        <v>968</v>
      </c>
      <c r="C823" s="1" t="s">
        <v>35</v>
      </c>
      <c r="D823" s="1" t="s">
        <v>653</v>
      </c>
      <c r="E823" s="1" t="s">
        <v>976</v>
      </c>
      <c r="F823" s="14" t="s">
        <v>40</v>
      </c>
      <c r="G823" s="14" t="str">
        <f aca="false">IF(I823&lt;p_local,"Local → page infra",IF(H823&gt;=p_ph1,"Phase 1",IF(H823&gt;=p_ph2,"Phase 2","Phase 3")))</f>
        <v>Phase 3</v>
      </c>
      <c r="H823" s="14" t="n">
        <f aca="false">IF(I823&lt;p_local,0,IF(C823="Aéroport → Aéroport",p_pts_plein,IF(Y823&gt;0,IF(I823&lt;=Y823,p_pts_plein,IF(I823&lt;=p_mult2*Y823,p_pts_moyen,p_pts_r3)),IF(I823&gt;=p_vv_min,p_pts_plein,IF(I823&gt;=p_vv_moy,p_pts_moyen,p_pts_court))))+IF(INDEX(10_Lieux!$D:$D,U823)=1,p_prio1,p_prio2)+IF(INDEX(10_Lieux!$D:$D,V823)=1,p_prio1,p_prio2)+IF(K823="Oui",p_tf,0)+p_hub*((INDEX(10_Lieux!$H:$H,U823)="Hub")+(INDEX(10_Lieux!$H:$H,V823)="Hub"))+IF(OR(INDEX(10_Lieux!$H:$H,U823)="Premium",INDEX(10_Lieux!$H:$H,V823)="Premium"),p_prem,0))</f>
        <v>40</v>
      </c>
      <c r="I823" s="14" t="n">
        <f aca="false">ROUND(W823*p_facteur,0)</f>
        <v>520</v>
      </c>
      <c r="J823" s="14" t="str">
        <f aca="false">IF(X823&lt;60,X823&amp;" min",INT(X823/60)&amp;" h"&amp;IF(MOD(X823,60)=0,""," "&amp;TEXT(MOD(X823,60),"00")))</f>
        <v>5 h 30</v>
      </c>
      <c r="K823" s="14" t="str">
        <f aca="false">IF(S823&lt;&gt;T823,"Oui","Non")</f>
        <v>Non</v>
      </c>
      <c r="L823" s="14" t="str">
        <f aca="false">IF(AND(INDEX(10_Lieux!$B:$B,U823)="Ville",INDEX(10_Lieux!$B:$B,V823)="Ville"),"/chauffeur-prive/"&amp;INDEX(10_Lieux!$E:$E,U823)&amp;"-"&amp;INDEX(10_Lieux!$E:$E,V823)&amp;"/","/chauffeur-prive/"&amp;INDEX(10_Lieux!$E:$E,U823)&amp;"/"&amp;INDEX(10_Lieux!$E:$E,V823)&amp;"/")</f>
        <v>/chauffeur-prive/marseille/aeroport-dole-jura/</v>
      </c>
      <c r="M823" s="14" t="str">
        <f aca="false">IFERROR(INDEX($L:$L,MATCH(B823&amp;"|"&amp;A823,$Z:$Z,0)),"—")</f>
        <v>/chauffeur-prive/aeroport-dole-jura/marseille/</v>
      </c>
      <c r="N823" s="14" t="str">
        <f aca="false">IF(LEN("Chauffeur privé "&amp;INDEX(10_Lieux!$J:$J,U823)&amp;" → "&amp;INDEX(10_Lieux!$J:$J,V823)&amp;" | 24h/24")&gt;60,"Chauffeur privé "&amp;INDEX(10_Lieux!$J:$J,U823)&amp;" → "&amp;INDEX(10_Lieux!$J:$J,V823),"Chauffeur privé "&amp;INDEX(10_Lieux!$J:$J,U823)&amp;" → "&amp;INDEX(10_Lieux!$J:$J,V823)&amp;" | 24h/24")</f>
        <v>Chauffeur privé Marseille → Aéroport Dole-Jura | 24h/24</v>
      </c>
      <c r="O823" s="14" t="n">
        <f aca="false">LEN(N823)</f>
        <v>55</v>
      </c>
      <c r="P823" s="14" t="str">
        <f aca="false">"Chauffeur privé "&amp;INDEX(10_Lieux!$K:$K,U823)&amp;" vers "&amp;INDEX(10_Lieux!$L:$L,V823)</f>
        <v>Chauffeur privé de Marseille vers l'aéroport Dole-Jura</v>
      </c>
      <c r="Q823" s="14" t="str">
        <f aca="false">"Chauffeur privé "&amp;INDEX(10_Lieux!$K:$K,U823)&amp;" vers "&amp;INDEX(10_Lieux!$L:$L,V823)&amp;" : env. "&amp;I823&amp;" km, "&amp;J823&amp;" de route. Devis personnalisé, standard 24h/24 et 7j/7."</f>
        <v>Chauffeur privé de Marseille vers l'aéroport Dole-Jura : env. 520 km, 5 h 30 de route. Devis personnalisé, standard 24h/24 et 7j/7.</v>
      </c>
      <c r="R823" s="14" t="n">
        <f aca="false">LEN(Q823)</f>
        <v>131</v>
      </c>
      <c r="S823" s="14" t="str">
        <f aca="false">INDEX(10_Lieux!$C:$C,U823)</f>
        <v>France</v>
      </c>
      <c r="T823" s="14" t="str">
        <f aca="false">INDEX(10_Lieux!$C:$C,V823)</f>
        <v>France</v>
      </c>
      <c r="U823" s="14" t="n">
        <f aca="false">MATCH(A823,10_Lieux!$A:$A,0)</f>
        <v>79</v>
      </c>
      <c r="V823" s="14" t="n">
        <f aca="false">MATCH(B823,10_Lieux!$A:$A,0)</f>
        <v>141</v>
      </c>
      <c r="W823" s="14" t="n">
        <f aca="false">ROUND(6371*2*ASIN(SQRT(SIN(RADIANS(INDEX(10_Lieux!$F:$F,V823)-INDEX(10_Lieux!$F:$F,U823))/2)^2+COS(RADIANS(INDEX(10_Lieux!$F:$F,U823)))*COS(RADIANS(INDEX(10_Lieux!$F:$F,V823)))*SIN(RADIANS(INDEX(10_Lieux!$G:$G,V823)-INDEX(10_Lieux!$G:$G,U823))/2)^2)),1)</f>
        <v>416.1</v>
      </c>
      <c r="X823" s="14" t="n">
        <f aca="false">ROUND(I823/IF(I823&lt;p_seuil_vitesse,p_vit_lente,p_vit_rapide)*60/15,0)*15</f>
        <v>330</v>
      </c>
      <c r="Y823" s="14" t="n">
        <f aca="false">MAX(IF(INDEX(10_Lieux!$B:$B,U823)&lt;&gt;"Ville",INDEX(10_Lieux!$I:$I,U823),0),IF(INDEX(10_Lieux!$B:$B,V823)&lt;&gt;"Ville",INDEX(10_Lieux!$I:$I,V823),0))</f>
        <v>250</v>
      </c>
      <c r="Z823" s="14" t="str">
        <f aca="false">A823&amp;"|"&amp;B823</f>
        <v>Marseille|Dole-Jura</v>
      </c>
      <c r="AA823" s="14" t="str">
        <f aca="false">IF(I823&lt;p_local,"Local",IF(I823&lt;p_vv_min,"Courte distance",IF(I823&lt;p_tres_long,"Longue distance","Très longue distance")))</f>
        <v>Longue distance</v>
      </c>
    </row>
    <row r="824" customFormat="false" ht="15" hidden="false" customHeight="true" outlineLevel="0" collapsed="false">
      <c r="A824" s="1" t="s">
        <v>968</v>
      </c>
      <c r="B824" s="1" t="s">
        <v>130</v>
      </c>
      <c r="C824" s="1" t="s">
        <v>34</v>
      </c>
      <c r="D824" s="1" t="s">
        <v>653</v>
      </c>
      <c r="E824" s="1" t="s">
        <v>977</v>
      </c>
      <c r="F824" s="14" t="s">
        <v>40</v>
      </c>
      <c r="G824" s="14" t="str">
        <f aca="false">IF(I824&lt;p_local,"Local → page infra",IF(H824&gt;=p_ph1,"Phase 1",IF(H824&gt;=p_ph2,"Phase 2","Phase 3")))</f>
        <v>Phase 3</v>
      </c>
      <c r="H824" s="14" t="n">
        <f aca="false">IF(I824&lt;p_local,0,IF(C824="Aéroport → Aéroport",p_pts_plein,IF(Y824&gt;0,IF(I824&lt;=Y824,p_pts_plein,IF(I824&lt;=p_mult2*Y824,p_pts_moyen,p_pts_r3)),IF(I824&gt;=p_vv_min,p_pts_plein,IF(I824&gt;=p_vv_moy,p_pts_moyen,p_pts_court))))+IF(INDEX(10_Lieux!$D:$D,U824)=1,p_prio1,p_prio2)+IF(INDEX(10_Lieux!$D:$D,V824)=1,p_prio1,p_prio2)+IF(K824="Oui",p_tf,0)+p_hub*((INDEX(10_Lieux!$H:$H,U824)="Hub")+(INDEX(10_Lieux!$H:$H,V824)="Hub"))+IF(OR(INDEX(10_Lieux!$H:$H,U824)="Premium",INDEX(10_Lieux!$H:$H,V824)="Premium"),p_prem,0))</f>
        <v>30</v>
      </c>
      <c r="I824" s="14" t="n">
        <f aca="false">ROUND(W824*p_facteur,0)</f>
        <v>656</v>
      </c>
      <c r="J824" s="14" t="str">
        <f aca="false">IF(X824&lt;60,X824&amp;" min",INT(X824/60)&amp;" h"&amp;IF(MOD(X824,60)=0,""," "&amp;TEXT(MOD(X824,60),"00")))</f>
        <v>7 h</v>
      </c>
      <c r="K824" s="14" t="str">
        <f aca="false">IF(S824&lt;&gt;T824,"Oui","Non")</f>
        <v>Non</v>
      </c>
      <c r="L824" s="14" t="str">
        <f aca="false">IF(AND(INDEX(10_Lieux!$B:$B,U824)="Ville",INDEX(10_Lieux!$B:$B,V824)="Ville"),"/chauffeur-prive/"&amp;INDEX(10_Lieux!$E:$E,U824)&amp;"-"&amp;INDEX(10_Lieux!$E:$E,V824)&amp;"/","/chauffeur-prive/"&amp;INDEX(10_Lieux!$E:$E,U824)&amp;"/"&amp;INDEX(10_Lieux!$E:$E,V824)&amp;"/")</f>
        <v>/chauffeur-prive/aeroport-dole-jura/bordeaux/</v>
      </c>
      <c r="M824" s="14" t="str">
        <f aca="false">IFERROR(INDEX($L:$L,MATCH(B824&amp;"|"&amp;A824,$Z:$Z,0)),"—")</f>
        <v>/chauffeur-prive/bordeaux/aeroport-dole-jura/</v>
      </c>
      <c r="N824" s="14" t="str">
        <f aca="false">IF(LEN("Chauffeur privé "&amp;INDEX(10_Lieux!$J:$J,U824)&amp;" → "&amp;INDEX(10_Lieux!$J:$J,V824)&amp;" | 24h/24")&gt;60,"Chauffeur privé "&amp;INDEX(10_Lieux!$J:$J,U824)&amp;" → "&amp;INDEX(10_Lieux!$J:$J,V824),"Chauffeur privé "&amp;INDEX(10_Lieux!$J:$J,U824)&amp;" → "&amp;INDEX(10_Lieux!$J:$J,V824)&amp;" | 24h/24")</f>
        <v>Chauffeur privé Aéroport Dole-Jura → Bordeaux | 24h/24</v>
      </c>
      <c r="O824" s="14" t="n">
        <f aca="false">LEN(N824)</f>
        <v>54</v>
      </c>
      <c r="P824" s="14" t="str">
        <f aca="false">"Chauffeur privé "&amp;INDEX(10_Lieux!$K:$K,U824)&amp;" vers "&amp;INDEX(10_Lieux!$L:$L,V824)</f>
        <v>Chauffeur privé de l'aéroport Dole-Jura vers Bordeaux</v>
      </c>
      <c r="Q824" s="14" t="str">
        <f aca="false">"Chauffeur privé "&amp;INDEX(10_Lieux!$K:$K,U824)&amp;" vers "&amp;INDEX(10_Lieux!$L:$L,V824)&amp;" : env. "&amp;I824&amp;" km, "&amp;J824&amp;" de route. Devis personnalisé, standard 24h/24 et 7j/7."</f>
        <v>Chauffeur privé de l'aéroport Dole-Jura vers Bordeaux : env. 656 km, 7 h de route. Devis personnalisé, standard 24h/24 et 7j/7.</v>
      </c>
      <c r="R824" s="14" t="n">
        <f aca="false">LEN(Q824)</f>
        <v>127</v>
      </c>
      <c r="S824" s="14" t="str">
        <f aca="false">INDEX(10_Lieux!$C:$C,U824)</f>
        <v>France</v>
      </c>
      <c r="T824" s="14" t="str">
        <f aca="false">INDEX(10_Lieux!$C:$C,V824)</f>
        <v>France</v>
      </c>
      <c r="U824" s="14" t="n">
        <f aca="false">MATCH(A824,10_Lieux!$A:$A,0)</f>
        <v>141</v>
      </c>
      <c r="V824" s="14" t="n">
        <f aca="false">MATCH(B824,10_Lieux!$A:$A,0)</f>
        <v>61</v>
      </c>
      <c r="W824" s="14" t="n">
        <f aca="false">ROUND(6371*2*ASIN(SQRT(SIN(RADIANS(INDEX(10_Lieux!$F:$F,V824)-INDEX(10_Lieux!$F:$F,U824))/2)^2+COS(RADIANS(INDEX(10_Lieux!$F:$F,U824)))*COS(RADIANS(INDEX(10_Lieux!$F:$F,V824)))*SIN(RADIANS(INDEX(10_Lieux!$G:$G,V824)-INDEX(10_Lieux!$G:$G,U824))/2)^2)),1)</f>
        <v>524.8</v>
      </c>
      <c r="X824" s="14" t="n">
        <f aca="false">ROUND(I824/IF(I824&lt;p_seuil_vitesse,p_vit_lente,p_vit_rapide)*60/15,0)*15</f>
        <v>420</v>
      </c>
      <c r="Y824" s="14" t="n">
        <f aca="false">MAX(IF(INDEX(10_Lieux!$B:$B,U824)&lt;&gt;"Ville",INDEX(10_Lieux!$I:$I,U824),0),IF(INDEX(10_Lieux!$B:$B,V824)&lt;&gt;"Ville",INDEX(10_Lieux!$I:$I,V824),0))</f>
        <v>250</v>
      </c>
      <c r="Z824" s="14" t="str">
        <f aca="false">A824&amp;"|"&amp;B824</f>
        <v>Dole-Jura|Bordeaux</v>
      </c>
      <c r="AA824" s="14" t="str">
        <f aca="false">IF(I824&lt;p_local,"Local",IF(I824&lt;p_vv_min,"Courte distance",IF(I824&lt;p_tres_long,"Longue distance","Très longue distance")))</f>
        <v>Longue distance</v>
      </c>
    </row>
    <row r="825" customFormat="false" ht="15" hidden="false" customHeight="true" outlineLevel="0" collapsed="false">
      <c r="A825" s="1" t="s">
        <v>130</v>
      </c>
      <c r="B825" s="1" t="s">
        <v>968</v>
      </c>
      <c r="C825" s="1" t="s">
        <v>35</v>
      </c>
      <c r="D825" s="1" t="s">
        <v>653</v>
      </c>
      <c r="E825" s="1" t="s">
        <v>978</v>
      </c>
      <c r="F825" s="14" t="s">
        <v>40</v>
      </c>
      <c r="G825" s="14" t="str">
        <f aca="false">IF(I825&lt;p_local,"Local → page infra",IF(H825&gt;=p_ph1,"Phase 1",IF(H825&gt;=p_ph2,"Phase 2","Phase 3")))</f>
        <v>Phase 3</v>
      </c>
      <c r="H825" s="14" t="n">
        <f aca="false">IF(I825&lt;p_local,0,IF(C825="Aéroport → Aéroport",p_pts_plein,IF(Y825&gt;0,IF(I825&lt;=Y825,p_pts_plein,IF(I825&lt;=p_mult2*Y825,p_pts_moyen,p_pts_r3)),IF(I825&gt;=p_vv_min,p_pts_plein,IF(I825&gt;=p_vv_moy,p_pts_moyen,p_pts_court))))+IF(INDEX(10_Lieux!$D:$D,U825)=1,p_prio1,p_prio2)+IF(INDEX(10_Lieux!$D:$D,V825)=1,p_prio1,p_prio2)+IF(K825="Oui",p_tf,0)+p_hub*((INDEX(10_Lieux!$H:$H,U825)="Hub")+(INDEX(10_Lieux!$H:$H,V825)="Hub"))+IF(OR(INDEX(10_Lieux!$H:$H,U825)="Premium",INDEX(10_Lieux!$H:$H,V825)="Premium"),p_prem,0))</f>
        <v>30</v>
      </c>
      <c r="I825" s="14" t="n">
        <f aca="false">ROUND(W825*p_facteur,0)</f>
        <v>656</v>
      </c>
      <c r="J825" s="14" t="str">
        <f aca="false">IF(X825&lt;60,X825&amp;" min",INT(X825/60)&amp;" h"&amp;IF(MOD(X825,60)=0,""," "&amp;TEXT(MOD(X825,60),"00")))</f>
        <v>7 h</v>
      </c>
      <c r="K825" s="14" t="str">
        <f aca="false">IF(S825&lt;&gt;T825,"Oui","Non")</f>
        <v>Non</v>
      </c>
      <c r="L825" s="14" t="str">
        <f aca="false">IF(AND(INDEX(10_Lieux!$B:$B,U825)="Ville",INDEX(10_Lieux!$B:$B,V825)="Ville"),"/chauffeur-prive/"&amp;INDEX(10_Lieux!$E:$E,U825)&amp;"-"&amp;INDEX(10_Lieux!$E:$E,V825)&amp;"/","/chauffeur-prive/"&amp;INDEX(10_Lieux!$E:$E,U825)&amp;"/"&amp;INDEX(10_Lieux!$E:$E,V825)&amp;"/")</f>
        <v>/chauffeur-prive/bordeaux/aeroport-dole-jura/</v>
      </c>
      <c r="M825" s="14" t="str">
        <f aca="false">IFERROR(INDEX($L:$L,MATCH(B825&amp;"|"&amp;A825,$Z:$Z,0)),"—")</f>
        <v>/chauffeur-prive/aeroport-dole-jura/bordeaux/</v>
      </c>
      <c r="N825" s="14" t="str">
        <f aca="false">IF(LEN("Chauffeur privé "&amp;INDEX(10_Lieux!$J:$J,U825)&amp;" → "&amp;INDEX(10_Lieux!$J:$J,V825)&amp;" | 24h/24")&gt;60,"Chauffeur privé "&amp;INDEX(10_Lieux!$J:$J,U825)&amp;" → "&amp;INDEX(10_Lieux!$J:$J,V825),"Chauffeur privé "&amp;INDEX(10_Lieux!$J:$J,U825)&amp;" → "&amp;INDEX(10_Lieux!$J:$J,V825)&amp;" | 24h/24")</f>
        <v>Chauffeur privé Bordeaux → Aéroport Dole-Jura | 24h/24</v>
      </c>
      <c r="O825" s="14" t="n">
        <f aca="false">LEN(N825)</f>
        <v>54</v>
      </c>
      <c r="P825" s="14" t="str">
        <f aca="false">"Chauffeur privé "&amp;INDEX(10_Lieux!$K:$K,U825)&amp;" vers "&amp;INDEX(10_Lieux!$L:$L,V825)</f>
        <v>Chauffeur privé de Bordeaux vers l'aéroport Dole-Jura</v>
      </c>
      <c r="Q825" s="14" t="str">
        <f aca="false">"Chauffeur privé "&amp;INDEX(10_Lieux!$K:$K,U825)&amp;" vers "&amp;INDEX(10_Lieux!$L:$L,V825)&amp;" : env. "&amp;I825&amp;" km, "&amp;J825&amp;" de route. Devis personnalisé, standard 24h/24 et 7j/7."</f>
        <v>Chauffeur privé de Bordeaux vers l'aéroport Dole-Jura : env. 656 km, 7 h de route. Devis personnalisé, standard 24h/24 et 7j/7.</v>
      </c>
      <c r="R825" s="14" t="n">
        <f aca="false">LEN(Q825)</f>
        <v>127</v>
      </c>
      <c r="S825" s="14" t="str">
        <f aca="false">INDEX(10_Lieux!$C:$C,U825)</f>
        <v>France</v>
      </c>
      <c r="T825" s="14" t="str">
        <f aca="false">INDEX(10_Lieux!$C:$C,V825)</f>
        <v>France</v>
      </c>
      <c r="U825" s="14" t="n">
        <f aca="false">MATCH(A825,10_Lieux!$A:$A,0)</f>
        <v>61</v>
      </c>
      <c r="V825" s="14" t="n">
        <f aca="false">MATCH(B825,10_Lieux!$A:$A,0)</f>
        <v>141</v>
      </c>
      <c r="W825" s="14" t="n">
        <f aca="false">ROUND(6371*2*ASIN(SQRT(SIN(RADIANS(INDEX(10_Lieux!$F:$F,V825)-INDEX(10_Lieux!$F:$F,U825))/2)^2+COS(RADIANS(INDEX(10_Lieux!$F:$F,U825)))*COS(RADIANS(INDEX(10_Lieux!$F:$F,V825)))*SIN(RADIANS(INDEX(10_Lieux!$G:$G,V825)-INDEX(10_Lieux!$G:$G,U825))/2)^2)),1)</f>
        <v>524.8</v>
      </c>
      <c r="X825" s="14" t="n">
        <f aca="false">ROUND(I825/IF(I825&lt;p_seuil_vitesse,p_vit_lente,p_vit_rapide)*60/15,0)*15</f>
        <v>420</v>
      </c>
      <c r="Y825" s="14" t="n">
        <f aca="false">MAX(IF(INDEX(10_Lieux!$B:$B,U825)&lt;&gt;"Ville",INDEX(10_Lieux!$I:$I,U825),0),IF(INDEX(10_Lieux!$B:$B,V825)&lt;&gt;"Ville",INDEX(10_Lieux!$I:$I,V825),0))</f>
        <v>250</v>
      </c>
      <c r="Z825" s="14" t="str">
        <f aca="false">A825&amp;"|"&amp;B825</f>
        <v>Bordeaux|Dole-Jura</v>
      </c>
      <c r="AA825" s="14" t="str">
        <f aca="false">IF(I825&lt;p_local,"Local",IF(I825&lt;p_vv_min,"Courte distance",IF(I825&lt;p_tres_long,"Longue distance","Très longue distance")))</f>
        <v>Longue distance</v>
      </c>
    </row>
    <row r="826" customFormat="false" ht="15" hidden="false" customHeight="true" outlineLevel="0" collapsed="false">
      <c r="A826" s="1" t="s">
        <v>968</v>
      </c>
      <c r="B826" s="1" t="s">
        <v>132</v>
      </c>
      <c r="C826" s="1" t="s">
        <v>34</v>
      </c>
      <c r="D826" s="1" t="s">
        <v>653</v>
      </c>
      <c r="E826" s="1" t="s">
        <v>979</v>
      </c>
      <c r="F826" s="14" t="s">
        <v>40</v>
      </c>
      <c r="G826" s="14" t="str">
        <f aca="false">IF(I826&lt;p_local,"Local → page infra",IF(H826&gt;=p_ph1,"Phase 1",IF(H826&gt;=p_ph2,"Phase 2","Phase 3")))</f>
        <v>Phase 3</v>
      </c>
      <c r="H826" s="14" t="n">
        <f aca="false">IF(I826&lt;p_local,0,IF(C826="Aéroport → Aéroport",p_pts_plein,IF(Y826&gt;0,IF(I826&lt;=Y826,p_pts_plein,IF(I826&lt;=p_mult2*Y826,p_pts_moyen,p_pts_r3)),IF(I826&gt;=p_vv_min,p_pts_plein,IF(I826&gt;=p_vv_moy,p_pts_moyen,p_pts_court))))+IF(INDEX(10_Lieux!$D:$D,U826)=1,p_prio1,p_prio2)+IF(INDEX(10_Lieux!$D:$D,V826)=1,p_prio1,p_prio2)+IF(K826="Oui",p_tf,0)+p_hub*((INDEX(10_Lieux!$H:$H,U826)="Hub")+(INDEX(10_Lieux!$H:$H,V826)="Hub"))+IF(OR(INDEX(10_Lieux!$H:$H,U826)="Premium",INDEX(10_Lieux!$H:$H,V826)="Premium"),p_prem,0))</f>
        <v>30</v>
      </c>
      <c r="I826" s="14" t="n">
        <f aca="false">ROUND(W826*p_facteur,0)</f>
        <v>616</v>
      </c>
      <c r="J826" s="14" t="str">
        <f aca="false">IF(X826&lt;60,X826&amp;" min",INT(X826/60)&amp;" h"&amp;IF(MOD(X826,60)=0,""," "&amp;TEXT(MOD(X826,60),"00")))</f>
        <v>6 h 30</v>
      </c>
      <c r="K826" s="14" t="str">
        <f aca="false">IF(S826&lt;&gt;T826,"Oui","Non")</f>
        <v>Non</v>
      </c>
      <c r="L826" s="14" t="str">
        <f aca="false">IF(AND(INDEX(10_Lieux!$B:$B,U826)="Ville",INDEX(10_Lieux!$B:$B,V826)="Ville"),"/chauffeur-prive/"&amp;INDEX(10_Lieux!$E:$E,U826)&amp;"-"&amp;INDEX(10_Lieux!$E:$E,V826)&amp;"/","/chauffeur-prive/"&amp;INDEX(10_Lieux!$E:$E,U826)&amp;"/"&amp;INDEX(10_Lieux!$E:$E,V826)&amp;"/")</f>
        <v>/chauffeur-prive/aeroport-dole-jura/toulouse/</v>
      </c>
      <c r="M826" s="14" t="str">
        <f aca="false">IFERROR(INDEX($L:$L,MATCH(B826&amp;"|"&amp;A826,$Z:$Z,0)),"—")</f>
        <v>/chauffeur-prive/toulouse/aeroport-dole-jura/</v>
      </c>
      <c r="N826" s="14" t="str">
        <f aca="false">IF(LEN("Chauffeur privé "&amp;INDEX(10_Lieux!$J:$J,U826)&amp;" → "&amp;INDEX(10_Lieux!$J:$J,V826)&amp;" | 24h/24")&gt;60,"Chauffeur privé "&amp;INDEX(10_Lieux!$J:$J,U826)&amp;" → "&amp;INDEX(10_Lieux!$J:$J,V826),"Chauffeur privé "&amp;INDEX(10_Lieux!$J:$J,U826)&amp;" → "&amp;INDEX(10_Lieux!$J:$J,V826)&amp;" | 24h/24")</f>
        <v>Chauffeur privé Aéroport Dole-Jura → Toulouse | 24h/24</v>
      </c>
      <c r="O826" s="14" t="n">
        <f aca="false">LEN(N826)</f>
        <v>54</v>
      </c>
      <c r="P826" s="14" t="str">
        <f aca="false">"Chauffeur privé "&amp;INDEX(10_Lieux!$K:$K,U826)&amp;" vers "&amp;INDEX(10_Lieux!$L:$L,V826)</f>
        <v>Chauffeur privé de l'aéroport Dole-Jura vers Toulouse</v>
      </c>
      <c r="Q826" s="14" t="str">
        <f aca="false">"Chauffeur privé "&amp;INDEX(10_Lieux!$K:$K,U826)&amp;" vers "&amp;INDEX(10_Lieux!$L:$L,V826)&amp;" : env. "&amp;I826&amp;" km, "&amp;J826&amp;" de route. Devis personnalisé, standard 24h/24 et 7j/7."</f>
        <v>Chauffeur privé de l'aéroport Dole-Jura vers Toulouse : env. 616 km, 6 h 30 de route. Devis personnalisé, standard 24h/24 et 7j/7.</v>
      </c>
      <c r="R826" s="14" t="n">
        <f aca="false">LEN(Q826)</f>
        <v>130</v>
      </c>
      <c r="S826" s="14" t="str">
        <f aca="false">INDEX(10_Lieux!$C:$C,U826)</f>
        <v>France</v>
      </c>
      <c r="T826" s="14" t="str">
        <f aca="false">INDEX(10_Lieux!$C:$C,V826)</f>
        <v>France</v>
      </c>
      <c r="U826" s="14" t="n">
        <f aca="false">MATCH(A826,10_Lieux!$A:$A,0)</f>
        <v>141</v>
      </c>
      <c r="V826" s="14" t="n">
        <f aca="false">MATCH(B826,10_Lieux!$A:$A,0)</f>
        <v>70</v>
      </c>
      <c r="W826" s="14" t="n">
        <f aca="false">ROUND(6371*2*ASIN(SQRT(SIN(RADIANS(INDEX(10_Lieux!$F:$F,V826)-INDEX(10_Lieux!$F:$F,U826))/2)^2+COS(RADIANS(INDEX(10_Lieux!$F:$F,U826)))*COS(RADIANS(INDEX(10_Lieux!$F:$F,V826)))*SIN(RADIANS(INDEX(10_Lieux!$G:$G,V826)-INDEX(10_Lieux!$G:$G,U826))/2)^2)),1)</f>
        <v>492.6</v>
      </c>
      <c r="X826" s="14" t="n">
        <f aca="false">ROUND(I826/IF(I826&lt;p_seuil_vitesse,p_vit_lente,p_vit_rapide)*60/15,0)*15</f>
        <v>390</v>
      </c>
      <c r="Y826" s="14" t="n">
        <f aca="false">MAX(IF(INDEX(10_Lieux!$B:$B,U826)&lt;&gt;"Ville",INDEX(10_Lieux!$I:$I,U826),0),IF(INDEX(10_Lieux!$B:$B,V826)&lt;&gt;"Ville",INDEX(10_Lieux!$I:$I,V826),0))</f>
        <v>250</v>
      </c>
      <c r="Z826" s="14" t="str">
        <f aca="false">A826&amp;"|"&amp;B826</f>
        <v>Dole-Jura|Toulouse</v>
      </c>
      <c r="AA826" s="14" t="str">
        <f aca="false">IF(I826&lt;p_local,"Local",IF(I826&lt;p_vv_min,"Courte distance",IF(I826&lt;p_tres_long,"Longue distance","Très longue distance")))</f>
        <v>Longue distance</v>
      </c>
    </row>
    <row r="827" customFormat="false" ht="15" hidden="false" customHeight="true" outlineLevel="0" collapsed="false">
      <c r="A827" s="1" t="s">
        <v>132</v>
      </c>
      <c r="B827" s="1" t="s">
        <v>968</v>
      </c>
      <c r="C827" s="1" t="s">
        <v>35</v>
      </c>
      <c r="D827" s="1" t="s">
        <v>653</v>
      </c>
      <c r="E827" s="1" t="s">
        <v>980</v>
      </c>
      <c r="F827" s="14" t="s">
        <v>40</v>
      </c>
      <c r="G827" s="14" t="str">
        <f aca="false">IF(I827&lt;p_local,"Local → page infra",IF(H827&gt;=p_ph1,"Phase 1",IF(H827&gt;=p_ph2,"Phase 2","Phase 3")))</f>
        <v>Phase 3</v>
      </c>
      <c r="H827" s="14" t="n">
        <f aca="false">IF(I827&lt;p_local,0,IF(C827="Aéroport → Aéroport",p_pts_plein,IF(Y827&gt;0,IF(I827&lt;=Y827,p_pts_plein,IF(I827&lt;=p_mult2*Y827,p_pts_moyen,p_pts_r3)),IF(I827&gt;=p_vv_min,p_pts_plein,IF(I827&gt;=p_vv_moy,p_pts_moyen,p_pts_court))))+IF(INDEX(10_Lieux!$D:$D,U827)=1,p_prio1,p_prio2)+IF(INDEX(10_Lieux!$D:$D,V827)=1,p_prio1,p_prio2)+IF(K827="Oui",p_tf,0)+p_hub*((INDEX(10_Lieux!$H:$H,U827)="Hub")+(INDEX(10_Lieux!$H:$H,V827)="Hub"))+IF(OR(INDEX(10_Lieux!$H:$H,U827)="Premium",INDEX(10_Lieux!$H:$H,V827)="Premium"),p_prem,0))</f>
        <v>30</v>
      </c>
      <c r="I827" s="14" t="n">
        <f aca="false">ROUND(W827*p_facteur,0)</f>
        <v>616</v>
      </c>
      <c r="J827" s="14" t="str">
        <f aca="false">IF(X827&lt;60,X827&amp;" min",INT(X827/60)&amp;" h"&amp;IF(MOD(X827,60)=0,""," "&amp;TEXT(MOD(X827,60),"00")))</f>
        <v>6 h 30</v>
      </c>
      <c r="K827" s="14" t="str">
        <f aca="false">IF(S827&lt;&gt;T827,"Oui","Non")</f>
        <v>Non</v>
      </c>
      <c r="L827" s="14" t="str">
        <f aca="false">IF(AND(INDEX(10_Lieux!$B:$B,U827)="Ville",INDEX(10_Lieux!$B:$B,V827)="Ville"),"/chauffeur-prive/"&amp;INDEX(10_Lieux!$E:$E,U827)&amp;"-"&amp;INDEX(10_Lieux!$E:$E,V827)&amp;"/","/chauffeur-prive/"&amp;INDEX(10_Lieux!$E:$E,U827)&amp;"/"&amp;INDEX(10_Lieux!$E:$E,V827)&amp;"/")</f>
        <v>/chauffeur-prive/toulouse/aeroport-dole-jura/</v>
      </c>
      <c r="M827" s="14" t="str">
        <f aca="false">IFERROR(INDEX($L:$L,MATCH(B827&amp;"|"&amp;A827,$Z:$Z,0)),"—")</f>
        <v>/chauffeur-prive/aeroport-dole-jura/toulouse/</v>
      </c>
      <c r="N827" s="14" t="str">
        <f aca="false">IF(LEN("Chauffeur privé "&amp;INDEX(10_Lieux!$J:$J,U827)&amp;" → "&amp;INDEX(10_Lieux!$J:$J,V827)&amp;" | 24h/24")&gt;60,"Chauffeur privé "&amp;INDEX(10_Lieux!$J:$J,U827)&amp;" → "&amp;INDEX(10_Lieux!$J:$J,V827),"Chauffeur privé "&amp;INDEX(10_Lieux!$J:$J,U827)&amp;" → "&amp;INDEX(10_Lieux!$J:$J,V827)&amp;" | 24h/24")</f>
        <v>Chauffeur privé Toulouse → Aéroport Dole-Jura | 24h/24</v>
      </c>
      <c r="O827" s="14" t="n">
        <f aca="false">LEN(N827)</f>
        <v>54</v>
      </c>
      <c r="P827" s="14" t="str">
        <f aca="false">"Chauffeur privé "&amp;INDEX(10_Lieux!$K:$K,U827)&amp;" vers "&amp;INDEX(10_Lieux!$L:$L,V827)</f>
        <v>Chauffeur privé de Toulouse vers l'aéroport Dole-Jura</v>
      </c>
      <c r="Q827" s="14" t="str">
        <f aca="false">"Chauffeur privé "&amp;INDEX(10_Lieux!$K:$K,U827)&amp;" vers "&amp;INDEX(10_Lieux!$L:$L,V827)&amp;" : env. "&amp;I827&amp;" km, "&amp;J827&amp;" de route. Devis personnalisé, standard 24h/24 et 7j/7."</f>
        <v>Chauffeur privé de Toulouse vers l'aéroport Dole-Jura : env. 616 km, 6 h 30 de route. Devis personnalisé, standard 24h/24 et 7j/7.</v>
      </c>
      <c r="R827" s="14" t="n">
        <f aca="false">LEN(Q827)</f>
        <v>130</v>
      </c>
      <c r="S827" s="14" t="str">
        <f aca="false">INDEX(10_Lieux!$C:$C,U827)</f>
        <v>France</v>
      </c>
      <c r="T827" s="14" t="str">
        <f aca="false">INDEX(10_Lieux!$C:$C,V827)</f>
        <v>France</v>
      </c>
      <c r="U827" s="14" t="n">
        <f aca="false">MATCH(A827,10_Lieux!$A:$A,0)</f>
        <v>70</v>
      </c>
      <c r="V827" s="14" t="n">
        <f aca="false">MATCH(B827,10_Lieux!$A:$A,0)</f>
        <v>141</v>
      </c>
      <c r="W827" s="14" t="n">
        <f aca="false">ROUND(6371*2*ASIN(SQRT(SIN(RADIANS(INDEX(10_Lieux!$F:$F,V827)-INDEX(10_Lieux!$F:$F,U827))/2)^2+COS(RADIANS(INDEX(10_Lieux!$F:$F,U827)))*COS(RADIANS(INDEX(10_Lieux!$F:$F,V827)))*SIN(RADIANS(INDEX(10_Lieux!$G:$G,V827)-INDEX(10_Lieux!$G:$G,U827))/2)^2)),1)</f>
        <v>492.6</v>
      </c>
      <c r="X827" s="14" t="n">
        <f aca="false">ROUND(I827/IF(I827&lt;p_seuil_vitesse,p_vit_lente,p_vit_rapide)*60/15,0)*15</f>
        <v>390</v>
      </c>
      <c r="Y827" s="14" t="n">
        <f aca="false">MAX(IF(INDEX(10_Lieux!$B:$B,U827)&lt;&gt;"Ville",INDEX(10_Lieux!$I:$I,U827),0),IF(INDEX(10_Lieux!$B:$B,V827)&lt;&gt;"Ville",INDEX(10_Lieux!$I:$I,V827),0))</f>
        <v>250</v>
      </c>
      <c r="Z827" s="14" t="str">
        <f aca="false">A827&amp;"|"&amp;B827</f>
        <v>Toulouse|Dole-Jura</v>
      </c>
      <c r="AA827" s="14" t="str">
        <f aca="false">IF(I827&lt;p_local,"Local",IF(I827&lt;p_vv_min,"Courte distance",IF(I827&lt;p_tres_long,"Longue distance","Très longue distance")))</f>
        <v>Longue distance</v>
      </c>
    </row>
    <row r="828" customFormat="false" ht="15" hidden="false" customHeight="true" outlineLevel="0" collapsed="false">
      <c r="A828" s="1" t="s">
        <v>968</v>
      </c>
      <c r="B828" s="1" t="s">
        <v>134</v>
      </c>
      <c r="C828" s="1" t="s">
        <v>34</v>
      </c>
      <c r="D828" s="1" t="s">
        <v>653</v>
      </c>
      <c r="E828" s="1" t="s">
        <v>981</v>
      </c>
      <c r="F828" s="14" t="s">
        <v>40</v>
      </c>
      <c r="G828" s="14" t="str">
        <f aca="false">IF(I828&lt;p_local,"Local → page infra",IF(H828&gt;=p_ph1,"Phase 1",IF(H828&gt;=p_ph2,"Phase 2","Phase 3")))</f>
        <v>Phase 3</v>
      </c>
      <c r="H828" s="14" t="n">
        <f aca="false">IF(I828&lt;p_local,0,IF(C828="Aéroport → Aéroport",p_pts_plein,IF(Y828&gt;0,IF(I828&lt;=Y828,p_pts_plein,IF(I828&lt;=p_mult2*Y828,p_pts_moyen,p_pts_r3)),IF(I828&gt;=p_vv_min,p_pts_plein,IF(I828&gt;=p_vv_moy,p_pts_moyen,p_pts_court))))+IF(INDEX(10_Lieux!$D:$D,U828)=1,p_prio1,p_prio2)+IF(INDEX(10_Lieux!$D:$D,V828)=1,p_prio1,p_prio2)+IF(K828="Oui",p_tf,0)+p_hub*((INDEX(10_Lieux!$H:$H,U828)="Hub")+(INDEX(10_Lieux!$H:$H,V828)="Hub"))+IF(OR(INDEX(10_Lieux!$H:$H,U828)="Premium",INDEX(10_Lieux!$H:$H,V828)="Premium"),p_prem,0))</f>
        <v>30</v>
      </c>
      <c r="I828" s="14" t="n">
        <f aca="false">ROUND(W828*p_facteur,0)</f>
        <v>544</v>
      </c>
      <c r="J828" s="14" t="str">
        <f aca="false">IF(X828&lt;60,X828&amp;" min",INT(X828/60)&amp;" h"&amp;IF(MOD(X828,60)=0,""," "&amp;TEXT(MOD(X828,60),"00")))</f>
        <v>5 h 45</v>
      </c>
      <c r="K828" s="14" t="str">
        <f aca="false">IF(S828&lt;&gt;T828,"Oui","Non")</f>
        <v>Non</v>
      </c>
      <c r="L828" s="14" t="str">
        <f aca="false">IF(AND(INDEX(10_Lieux!$B:$B,U828)="Ville",INDEX(10_Lieux!$B:$B,V828)="Ville"),"/chauffeur-prive/"&amp;INDEX(10_Lieux!$E:$E,U828)&amp;"-"&amp;INDEX(10_Lieux!$E:$E,V828)&amp;"/","/chauffeur-prive/"&amp;INDEX(10_Lieux!$E:$E,U828)&amp;"/"&amp;INDEX(10_Lieux!$E:$E,V828)&amp;"/")</f>
        <v>/chauffeur-prive/aeroport-dole-jura/lille/</v>
      </c>
      <c r="M828" s="14" t="str">
        <f aca="false">IFERROR(INDEX($L:$L,MATCH(B828&amp;"|"&amp;A828,$Z:$Z,0)),"—")</f>
        <v>/chauffeur-prive/lille/aeroport-dole-jura/</v>
      </c>
      <c r="N828" s="14" t="str">
        <f aca="false">IF(LEN("Chauffeur privé "&amp;INDEX(10_Lieux!$J:$J,U828)&amp;" → "&amp;INDEX(10_Lieux!$J:$J,V828)&amp;" | 24h/24")&gt;60,"Chauffeur privé "&amp;INDEX(10_Lieux!$J:$J,U828)&amp;" → "&amp;INDEX(10_Lieux!$J:$J,V828),"Chauffeur privé "&amp;INDEX(10_Lieux!$J:$J,U828)&amp;" → "&amp;INDEX(10_Lieux!$J:$J,V828)&amp;" | 24h/24")</f>
        <v>Chauffeur privé Aéroport Dole-Jura → Lille | 24h/24</v>
      </c>
      <c r="O828" s="14" t="n">
        <f aca="false">LEN(N828)</f>
        <v>51</v>
      </c>
      <c r="P828" s="14" t="str">
        <f aca="false">"Chauffeur privé "&amp;INDEX(10_Lieux!$K:$K,U828)&amp;" vers "&amp;INDEX(10_Lieux!$L:$L,V828)</f>
        <v>Chauffeur privé de l'aéroport Dole-Jura vers Lille</v>
      </c>
      <c r="Q828" s="14" t="str">
        <f aca="false">"Chauffeur privé "&amp;INDEX(10_Lieux!$K:$K,U828)&amp;" vers "&amp;INDEX(10_Lieux!$L:$L,V828)&amp;" : env. "&amp;I828&amp;" km, "&amp;J828&amp;" de route. Devis personnalisé, standard 24h/24 et 7j/7."</f>
        <v>Chauffeur privé de l'aéroport Dole-Jura vers Lille : env. 544 km, 5 h 45 de route. Devis personnalisé, standard 24h/24 et 7j/7.</v>
      </c>
      <c r="R828" s="14" t="n">
        <f aca="false">LEN(Q828)</f>
        <v>127</v>
      </c>
      <c r="S828" s="14" t="str">
        <f aca="false">INDEX(10_Lieux!$C:$C,U828)</f>
        <v>France</v>
      </c>
      <c r="T828" s="14" t="str">
        <f aca="false">INDEX(10_Lieux!$C:$C,V828)</f>
        <v>France</v>
      </c>
      <c r="U828" s="14" t="n">
        <f aca="false">MATCH(A828,10_Lieux!$A:$A,0)</f>
        <v>141</v>
      </c>
      <c r="V828" s="14" t="n">
        <f aca="false">MATCH(B828,10_Lieux!$A:$A,0)</f>
        <v>37</v>
      </c>
      <c r="W828" s="14" t="n">
        <f aca="false">ROUND(6371*2*ASIN(SQRT(SIN(RADIANS(INDEX(10_Lieux!$F:$F,V828)-INDEX(10_Lieux!$F:$F,U828))/2)^2+COS(RADIANS(INDEX(10_Lieux!$F:$F,U828)))*COS(RADIANS(INDEX(10_Lieux!$F:$F,V828)))*SIN(RADIANS(INDEX(10_Lieux!$G:$G,V828)-INDEX(10_Lieux!$G:$G,U828))/2)^2)),1)</f>
        <v>435.2</v>
      </c>
      <c r="X828" s="14" t="n">
        <f aca="false">ROUND(I828/IF(I828&lt;p_seuil_vitesse,p_vit_lente,p_vit_rapide)*60/15,0)*15</f>
        <v>345</v>
      </c>
      <c r="Y828" s="14" t="n">
        <f aca="false">MAX(IF(INDEX(10_Lieux!$B:$B,U828)&lt;&gt;"Ville",INDEX(10_Lieux!$I:$I,U828),0),IF(INDEX(10_Lieux!$B:$B,V828)&lt;&gt;"Ville",INDEX(10_Lieux!$I:$I,V828),0))</f>
        <v>250</v>
      </c>
      <c r="Z828" s="14" t="str">
        <f aca="false">A828&amp;"|"&amp;B828</f>
        <v>Dole-Jura|Lille</v>
      </c>
      <c r="AA828" s="14" t="str">
        <f aca="false">IF(I828&lt;p_local,"Local",IF(I828&lt;p_vv_min,"Courte distance",IF(I828&lt;p_tres_long,"Longue distance","Très longue distance")))</f>
        <v>Longue distance</v>
      </c>
    </row>
    <row r="829" customFormat="false" ht="15" hidden="false" customHeight="true" outlineLevel="0" collapsed="false">
      <c r="A829" s="1" t="s">
        <v>134</v>
      </c>
      <c r="B829" s="1" t="s">
        <v>968</v>
      </c>
      <c r="C829" s="1" t="s">
        <v>35</v>
      </c>
      <c r="D829" s="1" t="s">
        <v>653</v>
      </c>
      <c r="E829" s="1" t="s">
        <v>982</v>
      </c>
      <c r="F829" s="14" t="s">
        <v>40</v>
      </c>
      <c r="G829" s="14" t="str">
        <f aca="false">IF(I829&lt;p_local,"Local → page infra",IF(H829&gt;=p_ph1,"Phase 1",IF(H829&gt;=p_ph2,"Phase 2","Phase 3")))</f>
        <v>Phase 3</v>
      </c>
      <c r="H829" s="14" t="n">
        <f aca="false">IF(I829&lt;p_local,0,IF(C829="Aéroport → Aéroport",p_pts_plein,IF(Y829&gt;0,IF(I829&lt;=Y829,p_pts_plein,IF(I829&lt;=p_mult2*Y829,p_pts_moyen,p_pts_r3)),IF(I829&gt;=p_vv_min,p_pts_plein,IF(I829&gt;=p_vv_moy,p_pts_moyen,p_pts_court))))+IF(INDEX(10_Lieux!$D:$D,U829)=1,p_prio1,p_prio2)+IF(INDEX(10_Lieux!$D:$D,V829)=1,p_prio1,p_prio2)+IF(K829="Oui",p_tf,0)+p_hub*((INDEX(10_Lieux!$H:$H,U829)="Hub")+(INDEX(10_Lieux!$H:$H,V829)="Hub"))+IF(OR(INDEX(10_Lieux!$H:$H,U829)="Premium",INDEX(10_Lieux!$H:$H,V829)="Premium"),p_prem,0))</f>
        <v>30</v>
      </c>
      <c r="I829" s="14" t="n">
        <f aca="false">ROUND(W829*p_facteur,0)</f>
        <v>544</v>
      </c>
      <c r="J829" s="14" t="str">
        <f aca="false">IF(X829&lt;60,X829&amp;" min",INT(X829/60)&amp;" h"&amp;IF(MOD(X829,60)=0,""," "&amp;TEXT(MOD(X829,60),"00")))</f>
        <v>5 h 45</v>
      </c>
      <c r="K829" s="14" t="str">
        <f aca="false">IF(S829&lt;&gt;T829,"Oui","Non")</f>
        <v>Non</v>
      </c>
      <c r="L829" s="14" t="str">
        <f aca="false">IF(AND(INDEX(10_Lieux!$B:$B,U829)="Ville",INDEX(10_Lieux!$B:$B,V829)="Ville"),"/chauffeur-prive/"&amp;INDEX(10_Lieux!$E:$E,U829)&amp;"-"&amp;INDEX(10_Lieux!$E:$E,V829)&amp;"/","/chauffeur-prive/"&amp;INDEX(10_Lieux!$E:$E,U829)&amp;"/"&amp;INDEX(10_Lieux!$E:$E,V829)&amp;"/")</f>
        <v>/chauffeur-prive/lille/aeroport-dole-jura/</v>
      </c>
      <c r="M829" s="14" t="str">
        <f aca="false">IFERROR(INDEX($L:$L,MATCH(B829&amp;"|"&amp;A829,$Z:$Z,0)),"—")</f>
        <v>/chauffeur-prive/aeroport-dole-jura/lille/</v>
      </c>
      <c r="N829" s="14" t="str">
        <f aca="false">IF(LEN("Chauffeur privé "&amp;INDEX(10_Lieux!$J:$J,U829)&amp;" → "&amp;INDEX(10_Lieux!$J:$J,V829)&amp;" | 24h/24")&gt;60,"Chauffeur privé "&amp;INDEX(10_Lieux!$J:$J,U829)&amp;" → "&amp;INDEX(10_Lieux!$J:$J,V829),"Chauffeur privé "&amp;INDEX(10_Lieux!$J:$J,U829)&amp;" → "&amp;INDEX(10_Lieux!$J:$J,V829)&amp;" | 24h/24")</f>
        <v>Chauffeur privé Lille → Aéroport Dole-Jura | 24h/24</v>
      </c>
      <c r="O829" s="14" t="n">
        <f aca="false">LEN(N829)</f>
        <v>51</v>
      </c>
      <c r="P829" s="14" t="str">
        <f aca="false">"Chauffeur privé "&amp;INDEX(10_Lieux!$K:$K,U829)&amp;" vers "&amp;INDEX(10_Lieux!$L:$L,V829)</f>
        <v>Chauffeur privé de Lille vers l'aéroport Dole-Jura</v>
      </c>
      <c r="Q829" s="14" t="str">
        <f aca="false">"Chauffeur privé "&amp;INDEX(10_Lieux!$K:$K,U829)&amp;" vers "&amp;INDEX(10_Lieux!$L:$L,V829)&amp;" : env. "&amp;I829&amp;" km, "&amp;J829&amp;" de route. Devis personnalisé, standard 24h/24 et 7j/7."</f>
        <v>Chauffeur privé de Lille vers l'aéroport Dole-Jura : env. 544 km, 5 h 45 de route. Devis personnalisé, standard 24h/24 et 7j/7.</v>
      </c>
      <c r="R829" s="14" t="n">
        <f aca="false">LEN(Q829)</f>
        <v>127</v>
      </c>
      <c r="S829" s="14" t="str">
        <f aca="false">INDEX(10_Lieux!$C:$C,U829)</f>
        <v>France</v>
      </c>
      <c r="T829" s="14" t="str">
        <f aca="false">INDEX(10_Lieux!$C:$C,V829)</f>
        <v>France</v>
      </c>
      <c r="U829" s="14" t="n">
        <f aca="false">MATCH(A829,10_Lieux!$A:$A,0)</f>
        <v>37</v>
      </c>
      <c r="V829" s="14" t="n">
        <f aca="false">MATCH(B829,10_Lieux!$A:$A,0)</f>
        <v>141</v>
      </c>
      <c r="W829" s="14" t="n">
        <f aca="false">ROUND(6371*2*ASIN(SQRT(SIN(RADIANS(INDEX(10_Lieux!$F:$F,V829)-INDEX(10_Lieux!$F:$F,U829))/2)^2+COS(RADIANS(INDEX(10_Lieux!$F:$F,U829)))*COS(RADIANS(INDEX(10_Lieux!$F:$F,V829)))*SIN(RADIANS(INDEX(10_Lieux!$G:$G,V829)-INDEX(10_Lieux!$G:$G,U829))/2)^2)),1)</f>
        <v>435.2</v>
      </c>
      <c r="X829" s="14" t="n">
        <f aca="false">ROUND(I829/IF(I829&lt;p_seuil_vitesse,p_vit_lente,p_vit_rapide)*60/15,0)*15</f>
        <v>345</v>
      </c>
      <c r="Y829" s="14" t="n">
        <f aca="false">MAX(IF(INDEX(10_Lieux!$B:$B,U829)&lt;&gt;"Ville",INDEX(10_Lieux!$I:$I,U829),0),IF(INDEX(10_Lieux!$B:$B,V829)&lt;&gt;"Ville",INDEX(10_Lieux!$I:$I,V829),0))</f>
        <v>250</v>
      </c>
      <c r="Z829" s="14" t="str">
        <f aca="false">A829&amp;"|"&amp;B829</f>
        <v>Lille|Dole-Jura</v>
      </c>
      <c r="AA829" s="14" t="str">
        <f aca="false">IF(I829&lt;p_local,"Local",IF(I829&lt;p_vv_min,"Courte distance",IF(I829&lt;p_tres_long,"Longue distance","Très longue distance")))</f>
        <v>Longue distance</v>
      </c>
    </row>
    <row r="830" customFormat="false" ht="15" hidden="false" customHeight="true" outlineLevel="0" collapsed="false">
      <c r="A830" s="1" t="s">
        <v>968</v>
      </c>
      <c r="B830" s="1" t="s">
        <v>136</v>
      </c>
      <c r="C830" s="1" t="s">
        <v>34</v>
      </c>
      <c r="D830" s="1" t="s">
        <v>653</v>
      </c>
      <c r="E830" s="1" t="s">
        <v>983</v>
      </c>
      <c r="F830" s="14" t="s">
        <v>40</v>
      </c>
      <c r="G830" s="14" t="str">
        <f aca="false">IF(I830&lt;p_local,"Local → page infra",IF(H830&gt;=p_ph1,"Phase 1",IF(H830&gt;=p_ph2,"Phase 2","Phase 3")))</f>
        <v>Phase 3</v>
      </c>
      <c r="H830" s="14" t="n">
        <f aca="false">IF(I830&lt;p_local,0,IF(C830="Aéroport → Aéroport",p_pts_plein,IF(Y830&gt;0,IF(I830&lt;=Y830,p_pts_plein,IF(I830&lt;=p_mult2*Y830,p_pts_moyen,p_pts_r3)),IF(I830&gt;=p_vv_min,p_pts_plein,IF(I830&gt;=p_vv_moy,p_pts_moyen,p_pts_court))))+IF(INDEX(10_Lieux!$D:$D,U830)=1,p_prio1,p_prio2)+IF(INDEX(10_Lieux!$D:$D,V830)=1,p_prio1,p_prio2)+IF(K830="Oui",p_tf,0)+p_hub*((INDEX(10_Lieux!$H:$H,U830)="Hub")+(INDEX(10_Lieux!$H:$H,V830)="Hub"))+IF(OR(INDEX(10_Lieux!$H:$H,U830)="Premium",INDEX(10_Lieux!$H:$H,V830)="Premium"),p_prem,0))</f>
        <v>45</v>
      </c>
      <c r="I830" s="14" t="n">
        <f aca="false">ROUND(W830*p_facteur,0)</f>
        <v>304</v>
      </c>
      <c r="J830" s="14" t="str">
        <f aca="false">IF(X830&lt;60,X830&amp;" min",INT(X830/60)&amp;" h"&amp;IF(MOD(X830,60)=0,""," "&amp;TEXT(MOD(X830,60),"00")))</f>
        <v>3 h 15</v>
      </c>
      <c r="K830" s="14" t="str">
        <f aca="false">IF(S830&lt;&gt;T830,"Oui","Non")</f>
        <v>Non</v>
      </c>
      <c r="L830" s="14" t="str">
        <f aca="false">IF(AND(INDEX(10_Lieux!$B:$B,U830)="Ville",INDEX(10_Lieux!$B:$B,V830)="Ville"),"/chauffeur-prive/"&amp;INDEX(10_Lieux!$E:$E,U830)&amp;"-"&amp;INDEX(10_Lieux!$E:$E,V830)&amp;"/","/chauffeur-prive/"&amp;INDEX(10_Lieux!$E:$E,U830)&amp;"/"&amp;INDEX(10_Lieux!$E:$E,V830)&amp;"/")</f>
        <v>/chauffeur-prive/aeroport-dole-jura/strasbourg/</v>
      </c>
      <c r="M830" s="14" t="str">
        <f aca="false">IFERROR(INDEX($L:$L,MATCH(B830&amp;"|"&amp;A830,$Z:$Z,0)),"—")</f>
        <v>/chauffeur-prive/strasbourg/aeroport-dole-jura/</v>
      </c>
      <c r="N830" s="14" t="str">
        <f aca="false">IF(LEN("Chauffeur privé "&amp;INDEX(10_Lieux!$J:$J,U830)&amp;" → "&amp;INDEX(10_Lieux!$J:$J,V830)&amp;" | 24h/24")&gt;60,"Chauffeur privé "&amp;INDEX(10_Lieux!$J:$J,U830)&amp;" → "&amp;INDEX(10_Lieux!$J:$J,V830),"Chauffeur privé "&amp;INDEX(10_Lieux!$J:$J,U830)&amp;" → "&amp;INDEX(10_Lieux!$J:$J,V830)&amp;" | 24h/24")</f>
        <v>Chauffeur privé Aéroport Dole-Jura → Strasbourg | 24h/24</v>
      </c>
      <c r="O830" s="14" t="n">
        <f aca="false">LEN(N830)</f>
        <v>56</v>
      </c>
      <c r="P830" s="14" t="str">
        <f aca="false">"Chauffeur privé "&amp;INDEX(10_Lieux!$K:$K,U830)&amp;" vers "&amp;INDEX(10_Lieux!$L:$L,V830)</f>
        <v>Chauffeur privé de l'aéroport Dole-Jura vers Strasbourg</v>
      </c>
      <c r="Q830" s="14" t="str">
        <f aca="false">"Chauffeur privé "&amp;INDEX(10_Lieux!$K:$K,U830)&amp;" vers "&amp;INDEX(10_Lieux!$L:$L,V830)&amp;" : env. "&amp;I830&amp;" km, "&amp;J830&amp;" de route. Devis personnalisé, standard 24h/24 et 7j/7."</f>
        <v>Chauffeur privé de l'aéroport Dole-Jura vers Strasbourg : env. 304 km, 3 h 15 de route. Devis personnalisé, standard 24h/24 et 7j/7.</v>
      </c>
      <c r="R830" s="14" t="n">
        <f aca="false">LEN(Q830)</f>
        <v>132</v>
      </c>
      <c r="S830" s="14" t="str">
        <f aca="false">INDEX(10_Lieux!$C:$C,U830)</f>
        <v>France</v>
      </c>
      <c r="T830" s="14" t="str">
        <f aca="false">INDEX(10_Lieux!$C:$C,V830)</f>
        <v>France</v>
      </c>
      <c r="U830" s="14" t="n">
        <f aca="false">MATCH(A830,10_Lieux!$A:$A,0)</f>
        <v>141</v>
      </c>
      <c r="V830" s="14" t="n">
        <f aca="false">MATCH(B830,10_Lieux!$A:$A,0)</f>
        <v>29</v>
      </c>
      <c r="W830" s="14" t="n">
        <f aca="false">ROUND(6371*2*ASIN(SQRT(SIN(RADIANS(INDEX(10_Lieux!$F:$F,V830)-INDEX(10_Lieux!$F:$F,U830))/2)^2+COS(RADIANS(INDEX(10_Lieux!$F:$F,U830)))*COS(RADIANS(INDEX(10_Lieux!$F:$F,V830)))*SIN(RADIANS(INDEX(10_Lieux!$G:$G,V830)-INDEX(10_Lieux!$G:$G,U830))/2)^2)),1)</f>
        <v>243.4</v>
      </c>
      <c r="X830" s="14" t="n">
        <f aca="false">ROUND(I830/IF(I830&lt;p_seuil_vitesse,p_vit_lente,p_vit_rapide)*60/15,0)*15</f>
        <v>195</v>
      </c>
      <c r="Y830" s="14" t="n">
        <f aca="false">MAX(IF(INDEX(10_Lieux!$B:$B,U830)&lt;&gt;"Ville",INDEX(10_Lieux!$I:$I,U830),0),IF(INDEX(10_Lieux!$B:$B,V830)&lt;&gt;"Ville",INDEX(10_Lieux!$I:$I,V830),0))</f>
        <v>250</v>
      </c>
      <c r="Z830" s="14" t="str">
        <f aca="false">A830&amp;"|"&amp;B830</f>
        <v>Dole-Jura|Strasbourg</v>
      </c>
      <c r="AA830" s="14" t="str">
        <f aca="false">IF(I830&lt;p_local,"Local",IF(I830&lt;p_vv_min,"Courte distance",IF(I830&lt;p_tres_long,"Longue distance","Très longue distance")))</f>
        <v>Longue distance</v>
      </c>
    </row>
    <row r="831" customFormat="false" ht="15" hidden="false" customHeight="true" outlineLevel="0" collapsed="false">
      <c r="A831" s="1" t="s">
        <v>136</v>
      </c>
      <c r="B831" s="1" t="s">
        <v>968</v>
      </c>
      <c r="C831" s="1" t="s">
        <v>35</v>
      </c>
      <c r="D831" s="1" t="s">
        <v>653</v>
      </c>
      <c r="E831" s="1" t="s">
        <v>984</v>
      </c>
      <c r="F831" s="14" t="s">
        <v>40</v>
      </c>
      <c r="G831" s="14" t="str">
        <f aca="false">IF(I831&lt;p_local,"Local → page infra",IF(H831&gt;=p_ph1,"Phase 1",IF(H831&gt;=p_ph2,"Phase 2","Phase 3")))</f>
        <v>Phase 3</v>
      </c>
      <c r="H831" s="14" t="n">
        <f aca="false">IF(I831&lt;p_local,0,IF(C831="Aéroport → Aéroport",p_pts_plein,IF(Y831&gt;0,IF(I831&lt;=Y831,p_pts_plein,IF(I831&lt;=p_mult2*Y831,p_pts_moyen,p_pts_r3)),IF(I831&gt;=p_vv_min,p_pts_plein,IF(I831&gt;=p_vv_moy,p_pts_moyen,p_pts_court))))+IF(INDEX(10_Lieux!$D:$D,U831)=1,p_prio1,p_prio2)+IF(INDEX(10_Lieux!$D:$D,V831)=1,p_prio1,p_prio2)+IF(K831="Oui",p_tf,0)+p_hub*((INDEX(10_Lieux!$H:$H,U831)="Hub")+(INDEX(10_Lieux!$H:$H,V831)="Hub"))+IF(OR(INDEX(10_Lieux!$H:$H,U831)="Premium",INDEX(10_Lieux!$H:$H,V831)="Premium"),p_prem,0))</f>
        <v>45</v>
      </c>
      <c r="I831" s="14" t="n">
        <f aca="false">ROUND(W831*p_facteur,0)</f>
        <v>304</v>
      </c>
      <c r="J831" s="14" t="str">
        <f aca="false">IF(X831&lt;60,X831&amp;" min",INT(X831/60)&amp;" h"&amp;IF(MOD(X831,60)=0,""," "&amp;TEXT(MOD(X831,60),"00")))</f>
        <v>3 h 15</v>
      </c>
      <c r="K831" s="14" t="str">
        <f aca="false">IF(S831&lt;&gt;T831,"Oui","Non")</f>
        <v>Non</v>
      </c>
      <c r="L831" s="14" t="str">
        <f aca="false">IF(AND(INDEX(10_Lieux!$B:$B,U831)="Ville",INDEX(10_Lieux!$B:$B,V831)="Ville"),"/chauffeur-prive/"&amp;INDEX(10_Lieux!$E:$E,U831)&amp;"-"&amp;INDEX(10_Lieux!$E:$E,V831)&amp;"/","/chauffeur-prive/"&amp;INDEX(10_Lieux!$E:$E,U831)&amp;"/"&amp;INDEX(10_Lieux!$E:$E,V831)&amp;"/")</f>
        <v>/chauffeur-prive/strasbourg/aeroport-dole-jura/</v>
      </c>
      <c r="M831" s="14" t="str">
        <f aca="false">IFERROR(INDEX($L:$L,MATCH(B831&amp;"|"&amp;A831,$Z:$Z,0)),"—")</f>
        <v>/chauffeur-prive/aeroport-dole-jura/strasbourg/</v>
      </c>
      <c r="N831" s="14" t="str">
        <f aca="false">IF(LEN("Chauffeur privé "&amp;INDEX(10_Lieux!$J:$J,U831)&amp;" → "&amp;INDEX(10_Lieux!$J:$J,V831)&amp;" | 24h/24")&gt;60,"Chauffeur privé "&amp;INDEX(10_Lieux!$J:$J,U831)&amp;" → "&amp;INDEX(10_Lieux!$J:$J,V831),"Chauffeur privé "&amp;INDEX(10_Lieux!$J:$J,U831)&amp;" → "&amp;INDEX(10_Lieux!$J:$J,V831)&amp;" | 24h/24")</f>
        <v>Chauffeur privé Strasbourg → Aéroport Dole-Jura | 24h/24</v>
      </c>
      <c r="O831" s="14" t="n">
        <f aca="false">LEN(N831)</f>
        <v>56</v>
      </c>
      <c r="P831" s="14" t="str">
        <f aca="false">"Chauffeur privé "&amp;INDEX(10_Lieux!$K:$K,U831)&amp;" vers "&amp;INDEX(10_Lieux!$L:$L,V831)</f>
        <v>Chauffeur privé de Strasbourg vers l'aéroport Dole-Jura</v>
      </c>
      <c r="Q831" s="14" t="str">
        <f aca="false">"Chauffeur privé "&amp;INDEX(10_Lieux!$K:$K,U831)&amp;" vers "&amp;INDEX(10_Lieux!$L:$L,V831)&amp;" : env. "&amp;I831&amp;" km, "&amp;J831&amp;" de route. Devis personnalisé, standard 24h/24 et 7j/7."</f>
        <v>Chauffeur privé de Strasbourg vers l'aéroport Dole-Jura : env. 304 km, 3 h 15 de route. Devis personnalisé, standard 24h/24 et 7j/7.</v>
      </c>
      <c r="R831" s="14" t="n">
        <f aca="false">LEN(Q831)</f>
        <v>132</v>
      </c>
      <c r="S831" s="14" t="str">
        <f aca="false">INDEX(10_Lieux!$C:$C,U831)</f>
        <v>France</v>
      </c>
      <c r="T831" s="14" t="str">
        <f aca="false">INDEX(10_Lieux!$C:$C,V831)</f>
        <v>France</v>
      </c>
      <c r="U831" s="14" t="n">
        <f aca="false">MATCH(A831,10_Lieux!$A:$A,0)</f>
        <v>29</v>
      </c>
      <c r="V831" s="14" t="n">
        <f aca="false">MATCH(B831,10_Lieux!$A:$A,0)</f>
        <v>141</v>
      </c>
      <c r="W831" s="14" t="n">
        <f aca="false">ROUND(6371*2*ASIN(SQRT(SIN(RADIANS(INDEX(10_Lieux!$F:$F,V831)-INDEX(10_Lieux!$F:$F,U831))/2)^2+COS(RADIANS(INDEX(10_Lieux!$F:$F,U831)))*COS(RADIANS(INDEX(10_Lieux!$F:$F,V831)))*SIN(RADIANS(INDEX(10_Lieux!$G:$G,V831)-INDEX(10_Lieux!$G:$G,U831))/2)^2)),1)</f>
        <v>243.4</v>
      </c>
      <c r="X831" s="14" t="n">
        <f aca="false">ROUND(I831/IF(I831&lt;p_seuil_vitesse,p_vit_lente,p_vit_rapide)*60/15,0)*15</f>
        <v>195</v>
      </c>
      <c r="Y831" s="14" t="n">
        <f aca="false">MAX(IF(INDEX(10_Lieux!$B:$B,U831)&lt;&gt;"Ville",INDEX(10_Lieux!$I:$I,U831),0),IF(INDEX(10_Lieux!$B:$B,V831)&lt;&gt;"Ville",INDEX(10_Lieux!$I:$I,V831),0))</f>
        <v>250</v>
      </c>
      <c r="Z831" s="14" t="str">
        <f aca="false">A831&amp;"|"&amp;B831</f>
        <v>Strasbourg|Dole-Jura</v>
      </c>
      <c r="AA831" s="14" t="str">
        <f aca="false">IF(I831&lt;p_local,"Local",IF(I831&lt;p_vv_min,"Courte distance",IF(I831&lt;p_tres_long,"Longue distance","Très longue distance")))</f>
        <v>Longue distance</v>
      </c>
    </row>
    <row r="832" customFormat="false" ht="15" hidden="false" customHeight="true" outlineLevel="0" collapsed="false">
      <c r="A832" s="1" t="s">
        <v>968</v>
      </c>
      <c r="B832" s="1" t="s">
        <v>138</v>
      </c>
      <c r="C832" s="1" t="s">
        <v>34</v>
      </c>
      <c r="D832" s="1" t="s">
        <v>653</v>
      </c>
      <c r="E832" s="1" t="s">
        <v>985</v>
      </c>
      <c r="F832" s="14" t="s">
        <v>40</v>
      </c>
      <c r="G832" s="14" t="str">
        <f aca="false">IF(I832&lt;p_local,"Local → page infra",IF(H832&gt;=p_ph1,"Phase 1",IF(H832&gt;=p_ph2,"Phase 2","Phase 3")))</f>
        <v>Phase 3</v>
      </c>
      <c r="H832" s="14" t="n">
        <f aca="false">IF(I832&lt;p_local,0,IF(C832="Aéroport → Aéroport",p_pts_plein,IF(Y832&gt;0,IF(I832&lt;=Y832,p_pts_plein,IF(I832&lt;=p_mult2*Y832,p_pts_moyen,p_pts_r3)),IF(I832&gt;=p_vv_min,p_pts_plein,IF(I832&gt;=p_vv_moy,p_pts_moyen,p_pts_court))))+IF(INDEX(10_Lieux!$D:$D,U832)=1,p_prio1,p_prio2)+IF(INDEX(10_Lieux!$D:$D,V832)=1,p_prio1,p_prio2)+IF(K832="Oui",p_tf,0)+p_hub*((INDEX(10_Lieux!$H:$H,U832)="Hub")+(INDEX(10_Lieux!$H:$H,V832)="Hub"))+IF(OR(INDEX(10_Lieux!$H:$H,U832)="Premium",INDEX(10_Lieux!$H:$H,V832)="Premium"),p_prem,0))</f>
        <v>25</v>
      </c>
      <c r="I832" s="14" t="n">
        <f aca="false">ROUND(W832*p_facteur,0)</f>
        <v>500</v>
      </c>
      <c r="J832" s="14" t="str">
        <f aca="false">IF(X832&lt;60,X832&amp;" min",INT(X832/60)&amp;" h"&amp;IF(MOD(X832,60)=0,""," "&amp;TEXT(MOD(X832,60),"00")))</f>
        <v>5 h 15</v>
      </c>
      <c r="K832" s="14" t="str">
        <f aca="false">IF(S832&lt;&gt;T832,"Oui","Non")</f>
        <v>Non</v>
      </c>
      <c r="L832" s="14" t="str">
        <f aca="false">IF(AND(INDEX(10_Lieux!$B:$B,U832)="Ville",INDEX(10_Lieux!$B:$B,V832)="Ville"),"/chauffeur-prive/"&amp;INDEX(10_Lieux!$E:$E,U832)&amp;"-"&amp;INDEX(10_Lieux!$E:$E,V832)&amp;"/","/chauffeur-prive/"&amp;INDEX(10_Lieux!$E:$E,U832)&amp;"/"&amp;INDEX(10_Lieux!$E:$E,V832)&amp;"/")</f>
        <v>/chauffeur-prive/aeroport-dole-jura/montpellier/</v>
      </c>
      <c r="M832" s="14" t="str">
        <f aca="false">IFERROR(INDEX($L:$L,MATCH(B832&amp;"|"&amp;A832,$Z:$Z,0)),"—")</f>
        <v>/chauffeur-prive/montpellier/aeroport-dole-jura/</v>
      </c>
      <c r="N832" s="14" t="str">
        <f aca="false">IF(LEN("Chauffeur privé "&amp;INDEX(10_Lieux!$J:$J,U832)&amp;" → "&amp;INDEX(10_Lieux!$J:$J,V832)&amp;" | 24h/24")&gt;60,"Chauffeur privé "&amp;INDEX(10_Lieux!$J:$J,U832)&amp;" → "&amp;INDEX(10_Lieux!$J:$J,V832),"Chauffeur privé "&amp;INDEX(10_Lieux!$J:$J,U832)&amp;" → "&amp;INDEX(10_Lieux!$J:$J,V832)&amp;" | 24h/24")</f>
        <v>Chauffeur privé Aéroport Dole-Jura → Montpellier | 24h/24</v>
      </c>
      <c r="O832" s="14" t="n">
        <f aca="false">LEN(N832)</f>
        <v>57</v>
      </c>
      <c r="P832" s="14" t="str">
        <f aca="false">"Chauffeur privé "&amp;INDEX(10_Lieux!$K:$K,U832)&amp;" vers "&amp;INDEX(10_Lieux!$L:$L,V832)</f>
        <v>Chauffeur privé de l'aéroport Dole-Jura vers Montpellier</v>
      </c>
      <c r="Q832" s="14" t="str">
        <f aca="false">"Chauffeur privé "&amp;INDEX(10_Lieux!$K:$K,U832)&amp;" vers "&amp;INDEX(10_Lieux!$L:$L,V832)&amp;" : env. "&amp;I832&amp;" km, "&amp;J832&amp;" de route. Devis personnalisé, standard 24h/24 et 7j/7."</f>
        <v>Chauffeur privé de l'aéroport Dole-Jura vers Montpellier : env. 500 km, 5 h 15 de route. Devis personnalisé, standard 24h/24 et 7j/7.</v>
      </c>
      <c r="R832" s="14" t="n">
        <f aca="false">LEN(Q832)</f>
        <v>133</v>
      </c>
      <c r="S832" s="14" t="str">
        <f aca="false">INDEX(10_Lieux!$C:$C,U832)</f>
        <v>France</v>
      </c>
      <c r="T832" s="14" t="str">
        <f aca="false">INDEX(10_Lieux!$C:$C,V832)</f>
        <v>France</v>
      </c>
      <c r="U832" s="14" t="n">
        <f aca="false">MATCH(A832,10_Lieux!$A:$A,0)</f>
        <v>141</v>
      </c>
      <c r="V832" s="14" t="n">
        <f aca="false">MATCH(B832,10_Lieux!$A:$A,0)</f>
        <v>71</v>
      </c>
      <c r="W832" s="14" t="n">
        <f aca="false">ROUND(6371*2*ASIN(SQRT(SIN(RADIANS(INDEX(10_Lieux!$F:$F,V832)-INDEX(10_Lieux!$F:$F,U832))/2)^2+COS(RADIANS(INDEX(10_Lieux!$F:$F,U832)))*COS(RADIANS(INDEX(10_Lieux!$F:$F,V832)))*SIN(RADIANS(INDEX(10_Lieux!$G:$G,V832)-INDEX(10_Lieux!$G:$G,U832))/2)^2)),1)</f>
        <v>400</v>
      </c>
      <c r="X832" s="14" t="n">
        <f aca="false">ROUND(I832/IF(I832&lt;p_seuil_vitesse,p_vit_lente,p_vit_rapide)*60/15,0)*15</f>
        <v>315</v>
      </c>
      <c r="Y832" s="14" t="n">
        <f aca="false">MAX(IF(INDEX(10_Lieux!$B:$B,U832)&lt;&gt;"Ville",INDEX(10_Lieux!$I:$I,U832),0),IF(INDEX(10_Lieux!$B:$B,V832)&lt;&gt;"Ville",INDEX(10_Lieux!$I:$I,V832),0))</f>
        <v>250</v>
      </c>
      <c r="Z832" s="14" t="str">
        <f aca="false">A832&amp;"|"&amp;B832</f>
        <v>Dole-Jura|Montpellier</v>
      </c>
      <c r="AA832" s="14" t="str">
        <f aca="false">IF(I832&lt;p_local,"Local",IF(I832&lt;p_vv_min,"Courte distance",IF(I832&lt;p_tres_long,"Longue distance","Très longue distance")))</f>
        <v>Longue distance</v>
      </c>
    </row>
    <row r="833" customFormat="false" ht="15" hidden="false" customHeight="true" outlineLevel="0" collapsed="false">
      <c r="A833" s="1" t="s">
        <v>138</v>
      </c>
      <c r="B833" s="1" t="s">
        <v>968</v>
      </c>
      <c r="C833" s="1" t="s">
        <v>35</v>
      </c>
      <c r="D833" s="1" t="s">
        <v>653</v>
      </c>
      <c r="E833" s="1" t="s">
        <v>986</v>
      </c>
      <c r="F833" s="14" t="s">
        <v>40</v>
      </c>
      <c r="G833" s="14" t="str">
        <f aca="false">IF(I833&lt;p_local,"Local → page infra",IF(H833&gt;=p_ph1,"Phase 1",IF(H833&gt;=p_ph2,"Phase 2","Phase 3")))</f>
        <v>Phase 3</v>
      </c>
      <c r="H833" s="14" t="n">
        <f aca="false">IF(I833&lt;p_local,0,IF(C833="Aéroport → Aéroport",p_pts_plein,IF(Y833&gt;0,IF(I833&lt;=Y833,p_pts_plein,IF(I833&lt;=p_mult2*Y833,p_pts_moyen,p_pts_r3)),IF(I833&gt;=p_vv_min,p_pts_plein,IF(I833&gt;=p_vv_moy,p_pts_moyen,p_pts_court))))+IF(INDEX(10_Lieux!$D:$D,U833)=1,p_prio1,p_prio2)+IF(INDEX(10_Lieux!$D:$D,V833)=1,p_prio1,p_prio2)+IF(K833="Oui",p_tf,0)+p_hub*((INDEX(10_Lieux!$H:$H,U833)="Hub")+(INDEX(10_Lieux!$H:$H,V833)="Hub"))+IF(OR(INDEX(10_Lieux!$H:$H,U833)="Premium",INDEX(10_Lieux!$H:$H,V833)="Premium"),p_prem,0))</f>
        <v>25</v>
      </c>
      <c r="I833" s="14" t="n">
        <f aca="false">ROUND(W833*p_facteur,0)</f>
        <v>500</v>
      </c>
      <c r="J833" s="14" t="str">
        <f aca="false">IF(X833&lt;60,X833&amp;" min",INT(X833/60)&amp;" h"&amp;IF(MOD(X833,60)=0,""," "&amp;TEXT(MOD(X833,60),"00")))</f>
        <v>5 h 15</v>
      </c>
      <c r="K833" s="14" t="str">
        <f aca="false">IF(S833&lt;&gt;T833,"Oui","Non")</f>
        <v>Non</v>
      </c>
      <c r="L833" s="14" t="str">
        <f aca="false">IF(AND(INDEX(10_Lieux!$B:$B,U833)="Ville",INDEX(10_Lieux!$B:$B,V833)="Ville"),"/chauffeur-prive/"&amp;INDEX(10_Lieux!$E:$E,U833)&amp;"-"&amp;INDEX(10_Lieux!$E:$E,V833)&amp;"/","/chauffeur-prive/"&amp;INDEX(10_Lieux!$E:$E,U833)&amp;"/"&amp;INDEX(10_Lieux!$E:$E,V833)&amp;"/")</f>
        <v>/chauffeur-prive/montpellier/aeroport-dole-jura/</v>
      </c>
      <c r="M833" s="14" t="str">
        <f aca="false">IFERROR(INDEX($L:$L,MATCH(B833&amp;"|"&amp;A833,$Z:$Z,0)),"—")</f>
        <v>/chauffeur-prive/aeroport-dole-jura/montpellier/</v>
      </c>
      <c r="N833" s="14" t="str">
        <f aca="false">IF(LEN("Chauffeur privé "&amp;INDEX(10_Lieux!$J:$J,U833)&amp;" → "&amp;INDEX(10_Lieux!$J:$J,V833)&amp;" | 24h/24")&gt;60,"Chauffeur privé "&amp;INDEX(10_Lieux!$J:$J,U833)&amp;" → "&amp;INDEX(10_Lieux!$J:$J,V833),"Chauffeur privé "&amp;INDEX(10_Lieux!$J:$J,U833)&amp;" → "&amp;INDEX(10_Lieux!$J:$J,V833)&amp;" | 24h/24")</f>
        <v>Chauffeur privé Montpellier → Aéroport Dole-Jura | 24h/24</v>
      </c>
      <c r="O833" s="14" t="n">
        <f aca="false">LEN(N833)</f>
        <v>57</v>
      </c>
      <c r="P833" s="14" t="str">
        <f aca="false">"Chauffeur privé "&amp;INDEX(10_Lieux!$K:$K,U833)&amp;" vers "&amp;INDEX(10_Lieux!$L:$L,V833)</f>
        <v>Chauffeur privé de Montpellier vers l'aéroport Dole-Jura</v>
      </c>
      <c r="Q833" s="14" t="str">
        <f aca="false">"Chauffeur privé "&amp;INDEX(10_Lieux!$K:$K,U833)&amp;" vers "&amp;INDEX(10_Lieux!$L:$L,V833)&amp;" : env. "&amp;I833&amp;" km, "&amp;J833&amp;" de route. Devis personnalisé, standard 24h/24 et 7j/7."</f>
        <v>Chauffeur privé de Montpellier vers l'aéroport Dole-Jura : env. 500 km, 5 h 15 de route. Devis personnalisé, standard 24h/24 et 7j/7.</v>
      </c>
      <c r="R833" s="14" t="n">
        <f aca="false">LEN(Q833)</f>
        <v>133</v>
      </c>
      <c r="S833" s="14" t="str">
        <f aca="false">INDEX(10_Lieux!$C:$C,U833)</f>
        <v>France</v>
      </c>
      <c r="T833" s="14" t="str">
        <f aca="false">INDEX(10_Lieux!$C:$C,V833)</f>
        <v>France</v>
      </c>
      <c r="U833" s="14" t="n">
        <f aca="false">MATCH(A833,10_Lieux!$A:$A,0)</f>
        <v>71</v>
      </c>
      <c r="V833" s="14" t="n">
        <f aca="false">MATCH(B833,10_Lieux!$A:$A,0)</f>
        <v>141</v>
      </c>
      <c r="W833" s="14" t="n">
        <f aca="false">ROUND(6371*2*ASIN(SQRT(SIN(RADIANS(INDEX(10_Lieux!$F:$F,V833)-INDEX(10_Lieux!$F:$F,U833))/2)^2+COS(RADIANS(INDEX(10_Lieux!$F:$F,U833)))*COS(RADIANS(INDEX(10_Lieux!$F:$F,V833)))*SIN(RADIANS(INDEX(10_Lieux!$G:$G,V833)-INDEX(10_Lieux!$G:$G,U833))/2)^2)),1)</f>
        <v>400</v>
      </c>
      <c r="X833" s="14" t="n">
        <f aca="false">ROUND(I833/IF(I833&lt;p_seuil_vitesse,p_vit_lente,p_vit_rapide)*60/15,0)*15</f>
        <v>315</v>
      </c>
      <c r="Y833" s="14" t="n">
        <f aca="false">MAX(IF(INDEX(10_Lieux!$B:$B,U833)&lt;&gt;"Ville",INDEX(10_Lieux!$I:$I,U833),0),IF(INDEX(10_Lieux!$B:$B,V833)&lt;&gt;"Ville",INDEX(10_Lieux!$I:$I,V833),0))</f>
        <v>250</v>
      </c>
      <c r="Z833" s="14" t="str">
        <f aca="false">A833&amp;"|"&amp;B833</f>
        <v>Montpellier|Dole-Jura</v>
      </c>
      <c r="AA833" s="14" t="str">
        <f aca="false">IF(I833&lt;p_local,"Local",IF(I833&lt;p_vv_min,"Courte distance",IF(I833&lt;p_tres_long,"Longue distance","Très longue distance")))</f>
        <v>Longue distance</v>
      </c>
    </row>
    <row r="834" customFormat="false" ht="15" hidden="false" customHeight="true" outlineLevel="0" collapsed="false">
      <c r="A834" s="1" t="s">
        <v>968</v>
      </c>
      <c r="B834" s="1" t="s">
        <v>140</v>
      </c>
      <c r="C834" s="1" t="s">
        <v>34</v>
      </c>
      <c r="D834" s="1" t="s">
        <v>653</v>
      </c>
      <c r="E834" s="1" t="s">
        <v>987</v>
      </c>
      <c r="F834" s="14" t="s">
        <v>40</v>
      </c>
      <c r="G834" s="14" t="str">
        <f aca="false">IF(I834&lt;p_local,"Local → page infra",IF(H834&gt;=p_ph1,"Phase 1",IF(H834&gt;=p_ph2,"Phase 2","Phase 3")))</f>
        <v>Phase 3</v>
      </c>
      <c r="H834" s="14" t="n">
        <f aca="false">IF(I834&lt;p_local,0,IF(C834="Aéroport → Aéroport",p_pts_plein,IF(Y834&gt;0,IF(I834&lt;=Y834,p_pts_plein,IF(I834&lt;=p_mult2*Y834,p_pts_moyen,p_pts_r3)),IF(I834&gt;=p_vv_min,p_pts_plein,IF(I834&gt;=p_vv_moy,p_pts_moyen,p_pts_court))))+IF(INDEX(10_Lieux!$D:$D,U834)=1,p_prio1,p_prio2)+IF(INDEX(10_Lieux!$D:$D,V834)=1,p_prio1,p_prio2)+IF(K834="Oui",p_tf,0)+p_hub*((INDEX(10_Lieux!$H:$H,U834)="Hub")+(INDEX(10_Lieux!$H:$H,V834)="Hub"))+IF(OR(INDEX(10_Lieux!$H:$H,U834)="Premium",INDEX(10_Lieux!$H:$H,V834)="Premium"),p_prem,0))</f>
        <v>25</v>
      </c>
      <c r="I834" s="14" t="n">
        <f aca="false">ROUND(W834*p_facteur,0)</f>
        <v>660</v>
      </c>
      <c r="J834" s="14" t="str">
        <f aca="false">IF(X834&lt;60,X834&amp;" min",INT(X834/60)&amp;" h"&amp;IF(MOD(X834,60)=0,""," "&amp;TEXT(MOD(X834,60),"00")))</f>
        <v>7 h</v>
      </c>
      <c r="K834" s="14" t="str">
        <f aca="false">IF(S834&lt;&gt;T834,"Oui","Non")</f>
        <v>Non</v>
      </c>
      <c r="L834" s="14" t="str">
        <f aca="false">IF(AND(INDEX(10_Lieux!$B:$B,U834)="Ville",INDEX(10_Lieux!$B:$B,V834)="Ville"),"/chauffeur-prive/"&amp;INDEX(10_Lieux!$E:$E,U834)&amp;"-"&amp;INDEX(10_Lieux!$E:$E,V834)&amp;"/","/chauffeur-prive/"&amp;INDEX(10_Lieux!$E:$E,U834)&amp;"/"&amp;INDEX(10_Lieux!$E:$E,V834)&amp;"/")</f>
        <v>/chauffeur-prive/aeroport-dole-jura/nantes/</v>
      </c>
      <c r="M834" s="14" t="str">
        <f aca="false">IFERROR(INDEX($L:$L,MATCH(B834&amp;"|"&amp;A834,$Z:$Z,0)),"—")</f>
        <v>/chauffeur-prive/nantes/aeroport-dole-jura/</v>
      </c>
      <c r="N834" s="14" t="str">
        <f aca="false">IF(LEN("Chauffeur privé "&amp;INDEX(10_Lieux!$J:$J,U834)&amp;" → "&amp;INDEX(10_Lieux!$J:$J,V834)&amp;" | 24h/24")&gt;60,"Chauffeur privé "&amp;INDEX(10_Lieux!$J:$J,U834)&amp;" → "&amp;INDEX(10_Lieux!$J:$J,V834),"Chauffeur privé "&amp;INDEX(10_Lieux!$J:$J,U834)&amp;" → "&amp;INDEX(10_Lieux!$J:$J,V834)&amp;" | 24h/24")</f>
        <v>Chauffeur privé Aéroport Dole-Jura → Nantes | 24h/24</v>
      </c>
      <c r="O834" s="14" t="n">
        <f aca="false">LEN(N834)</f>
        <v>52</v>
      </c>
      <c r="P834" s="14" t="str">
        <f aca="false">"Chauffeur privé "&amp;INDEX(10_Lieux!$K:$K,U834)&amp;" vers "&amp;INDEX(10_Lieux!$L:$L,V834)</f>
        <v>Chauffeur privé de l'aéroport Dole-Jura vers Nantes</v>
      </c>
      <c r="Q834" s="14" t="str">
        <f aca="false">"Chauffeur privé "&amp;INDEX(10_Lieux!$K:$K,U834)&amp;" vers "&amp;INDEX(10_Lieux!$L:$L,V834)&amp;" : env. "&amp;I834&amp;" km, "&amp;J834&amp;" de route. Devis personnalisé, standard 24h/24 et 7j/7."</f>
        <v>Chauffeur privé de l'aéroport Dole-Jura vers Nantes : env. 660 km, 7 h de route. Devis personnalisé, standard 24h/24 et 7j/7.</v>
      </c>
      <c r="R834" s="14" t="n">
        <f aca="false">LEN(Q834)</f>
        <v>125</v>
      </c>
      <c r="S834" s="14" t="str">
        <f aca="false">INDEX(10_Lieux!$C:$C,U834)</f>
        <v>France</v>
      </c>
      <c r="T834" s="14" t="str">
        <f aca="false">INDEX(10_Lieux!$C:$C,V834)</f>
        <v>France</v>
      </c>
      <c r="U834" s="14" t="n">
        <f aca="false">MATCH(A834,10_Lieux!$A:$A,0)</f>
        <v>141</v>
      </c>
      <c r="V834" s="14" t="n">
        <f aca="false">MATCH(B834,10_Lieux!$A:$A,0)</f>
        <v>56</v>
      </c>
      <c r="W834" s="14" t="n">
        <f aca="false">ROUND(6371*2*ASIN(SQRT(SIN(RADIANS(INDEX(10_Lieux!$F:$F,V834)-INDEX(10_Lieux!$F:$F,U834))/2)^2+COS(RADIANS(INDEX(10_Lieux!$F:$F,U834)))*COS(RADIANS(INDEX(10_Lieux!$F:$F,V834)))*SIN(RADIANS(INDEX(10_Lieux!$G:$G,V834)-INDEX(10_Lieux!$G:$G,U834))/2)^2)),1)</f>
        <v>528.3</v>
      </c>
      <c r="X834" s="14" t="n">
        <f aca="false">ROUND(I834/IF(I834&lt;p_seuil_vitesse,p_vit_lente,p_vit_rapide)*60/15,0)*15</f>
        <v>420</v>
      </c>
      <c r="Y834" s="14" t="n">
        <f aca="false">MAX(IF(INDEX(10_Lieux!$B:$B,U834)&lt;&gt;"Ville",INDEX(10_Lieux!$I:$I,U834),0),IF(INDEX(10_Lieux!$B:$B,V834)&lt;&gt;"Ville",INDEX(10_Lieux!$I:$I,V834),0))</f>
        <v>250</v>
      </c>
      <c r="Z834" s="14" t="str">
        <f aca="false">A834&amp;"|"&amp;B834</f>
        <v>Dole-Jura|Nantes</v>
      </c>
      <c r="AA834" s="14" t="str">
        <f aca="false">IF(I834&lt;p_local,"Local",IF(I834&lt;p_vv_min,"Courte distance",IF(I834&lt;p_tres_long,"Longue distance","Très longue distance")))</f>
        <v>Longue distance</v>
      </c>
    </row>
    <row r="835" customFormat="false" ht="15" hidden="false" customHeight="true" outlineLevel="0" collapsed="false">
      <c r="A835" s="1" t="s">
        <v>140</v>
      </c>
      <c r="B835" s="1" t="s">
        <v>968</v>
      </c>
      <c r="C835" s="1" t="s">
        <v>35</v>
      </c>
      <c r="D835" s="1" t="s">
        <v>653</v>
      </c>
      <c r="E835" s="1" t="s">
        <v>988</v>
      </c>
      <c r="F835" s="14" t="s">
        <v>40</v>
      </c>
      <c r="G835" s="14" t="str">
        <f aca="false">IF(I835&lt;p_local,"Local → page infra",IF(H835&gt;=p_ph1,"Phase 1",IF(H835&gt;=p_ph2,"Phase 2","Phase 3")))</f>
        <v>Phase 3</v>
      </c>
      <c r="H835" s="14" t="n">
        <f aca="false">IF(I835&lt;p_local,0,IF(C835="Aéroport → Aéroport",p_pts_plein,IF(Y835&gt;0,IF(I835&lt;=Y835,p_pts_plein,IF(I835&lt;=p_mult2*Y835,p_pts_moyen,p_pts_r3)),IF(I835&gt;=p_vv_min,p_pts_plein,IF(I835&gt;=p_vv_moy,p_pts_moyen,p_pts_court))))+IF(INDEX(10_Lieux!$D:$D,U835)=1,p_prio1,p_prio2)+IF(INDEX(10_Lieux!$D:$D,V835)=1,p_prio1,p_prio2)+IF(K835="Oui",p_tf,0)+p_hub*((INDEX(10_Lieux!$H:$H,U835)="Hub")+(INDEX(10_Lieux!$H:$H,V835)="Hub"))+IF(OR(INDEX(10_Lieux!$H:$H,U835)="Premium",INDEX(10_Lieux!$H:$H,V835)="Premium"),p_prem,0))</f>
        <v>25</v>
      </c>
      <c r="I835" s="14" t="n">
        <f aca="false">ROUND(W835*p_facteur,0)</f>
        <v>660</v>
      </c>
      <c r="J835" s="14" t="str">
        <f aca="false">IF(X835&lt;60,X835&amp;" min",INT(X835/60)&amp;" h"&amp;IF(MOD(X835,60)=0,""," "&amp;TEXT(MOD(X835,60),"00")))</f>
        <v>7 h</v>
      </c>
      <c r="K835" s="14" t="str">
        <f aca="false">IF(S835&lt;&gt;T835,"Oui","Non")</f>
        <v>Non</v>
      </c>
      <c r="L835" s="14" t="str">
        <f aca="false">IF(AND(INDEX(10_Lieux!$B:$B,U835)="Ville",INDEX(10_Lieux!$B:$B,V835)="Ville"),"/chauffeur-prive/"&amp;INDEX(10_Lieux!$E:$E,U835)&amp;"-"&amp;INDEX(10_Lieux!$E:$E,V835)&amp;"/","/chauffeur-prive/"&amp;INDEX(10_Lieux!$E:$E,U835)&amp;"/"&amp;INDEX(10_Lieux!$E:$E,V835)&amp;"/")</f>
        <v>/chauffeur-prive/nantes/aeroport-dole-jura/</v>
      </c>
      <c r="M835" s="14" t="str">
        <f aca="false">IFERROR(INDEX($L:$L,MATCH(B835&amp;"|"&amp;A835,$Z:$Z,0)),"—")</f>
        <v>/chauffeur-prive/aeroport-dole-jura/nantes/</v>
      </c>
      <c r="N835" s="14" t="str">
        <f aca="false">IF(LEN("Chauffeur privé "&amp;INDEX(10_Lieux!$J:$J,U835)&amp;" → "&amp;INDEX(10_Lieux!$J:$J,V835)&amp;" | 24h/24")&gt;60,"Chauffeur privé "&amp;INDEX(10_Lieux!$J:$J,U835)&amp;" → "&amp;INDEX(10_Lieux!$J:$J,V835),"Chauffeur privé "&amp;INDEX(10_Lieux!$J:$J,U835)&amp;" → "&amp;INDEX(10_Lieux!$J:$J,V835)&amp;" | 24h/24")</f>
        <v>Chauffeur privé Nantes → Aéroport Dole-Jura | 24h/24</v>
      </c>
      <c r="O835" s="14" t="n">
        <f aca="false">LEN(N835)</f>
        <v>52</v>
      </c>
      <c r="P835" s="14" t="str">
        <f aca="false">"Chauffeur privé "&amp;INDEX(10_Lieux!$K:$K,U835)&amp;" vers "&amp;INDEX(10_Lieux!$L:$L,V835)</f>
        <v>Chauffeur privé de Nantes vers l'aéroport Dole-Jura</v>
      </c>
      <c r="Q835" s="14" t="str">
        <f aca="false">"Chauffeur privé "&amp;INDEX(10_Lieux!$K:$K,U835)&amp;" vers "&amp;INDEX(10_Lieux!$L:$L,V835)&amp;" : env. "&amp;I835&amp;" km, "&amp;J835&amp;" de route. Devis personnalisé, standard 24h/24 et 7j/7."</f>
        <v>Chauffeur privé de Nantes vers l'aéroport Dole-Jura : env. 660 km, 7 h de route. Devis personnalisé, standard 24h/24 et 7j/7.</v>
      </c>
      <c r="R835" s="14" t="n">
        <f aca="false">LEN(Q835)</f>
        <v>125</v>
      </c>
      <c r="S835" s="14" t="str">
        <f aca="false">INDEX(10_Lieux!$C:$C,U835)</f>
        <v>France</v>
      </c>
      <c r="T835" s="14" t="str">
        <f aca="false">INDEX(10_Lieux!$C:$C,V835)</f>
        <v>France</v>
      </c>
      <c r="U835" s="14" t="n">
        <f aca="false">MATCH(A835,10_Lieux!$A:$A,0)</f>
        <v>56</v>
      </c>
      <c r="V835" s="14" t="n">
        <f aca="false">MATCH(B835,10_Lieux!$A:$A,0)</f>
        <v>141</v>
      </c>
      <c r="W835" s="14" t="n">
        <f aca="false">ROUND(6371*2*ASIN(SQRT(SIN(RADIANS(INDEX(10_Lieux!$F:$F,V835)-INDEX(10_Lieux!$F:$F,U835))/2)^2+COS(RADIANS(INDEX(10_Lieux!$F:$F,U835)))*COS(RADIANS(INDEX(10_Lieux!$F:$F,V835)))*SIN(RADIANS(INDEX(10_Lieux!$G:$G,V835)-INDEX(10_Lieux!$G:$G,U835))/2)^2)),1)</f>
        <v>528.3</v>
      </c>
      <c r="X835" s="14" t="n">
        <f aca="false">ROUND(I835/IF(I835&lt;p_seuil_vitesse,p_vit_lente,p_vit_rapide)*60/15,0)*15</f>
        <v>420</v>
      </c>
      <c r="Y835" s="14" t="n">
        <f aca="false">MAX(IF(INDEX(10_Lieux!$B:$B,U835)&lt;&gt;"Ville",INDEX(10_Lieux!$I:$I,U835),0),IF(INDEX(10_Lieux!$B:$B,V835)&lt;&gt;"Ville",INDEX(10_Lieux!$I:$I,V835),0))</f>
        <v>250</v>
      </c>
      <c r="Z835" s="14" t="str">
        <f aca="false">A835&amp;"|"&amp;B835</f>
        <v>Nantes|Dole-Jura</v>
      </c>
      <c r="AA835" s="14" t="str">
        <f aca="false">IF(I835&lt;p_local,"Local",IF(I835&lt;p_vv_min,"Courte distance",IF(I835&lt;p_tres_long,"Longue distance","Très longue distance")))</f>
        <v>Longue distance</v>
      </c>
    </row>
    <row r="836" customFormat="false" ht="15" hidden="false" customHeight="true" outlineLevel="0" collapsed="false">
      <c r="A836" s="1" t="s">
        <v>968</v>
      </c>
      <c r="B836" s="1" t="s">
        <v>142</v>
      </c>
      <c r="C836" s="1" t="s">
        <v>34</v>
      </c>
      <c r="D836" s="1" t="s">
        <v>653</v>
      </c>
      <c r="E836" s="1" t="s">
        <v>989</v>
      </c>
      <c r="F836" s="14" t="s">
        <v>40</v>
      </c>
      <c r="G836" s="14" t="str">
        <f aca="false">IF(I836&lt;p_local,"Local → page infra",IF(H836&gt;=p_ph1,"Phase 1",IF(H836&gt;=p_ph2,"Phase 2","Phase 3")))</f>
        <v>Phase 3</v>
      </c>
      <c r="H836" s="14" t="n">
        <f aca="false">IF(I836&lt;p_local,0,IF(C836="Aéroport → Aéroport",p_pts_plein,IF(Y836&gt;0,IF(I836&lt;=Y836,p_pts_plein,IF(I836&lt;=p_mult2*Y836,p_pts_moyen,p_pts_r3)),IF(I836&gt;=p_vv_min,p_pts_plein,IF(I836&gt;=p_vv_moy,p_pts_moyen,p_pts_court))))+IF(INDEX(10_Lieux!$D:$D,U836)=1,p_prio1,p_prio2)+IF(INDEX(10_Lieux!$D:$D,V836)=1,p_prio1,p_prio2)+IF(K836="Oui",p_tf,0)+p_hub*((INDEX(10_Lieux!$H:$H,U836)="Hub")+(INDEX(10_Lieux!$H:$H,V836)="Hub"))+IF(OR(INDEX(10_Lieux!$H:$H,U836)="Premium",INDEX(10_Lieux!$H:$H,V836)="Premium"),p_prem,0))</f>
        <v>25</v>
      </c>
      <c r="I836" s="14" t="n">
        <f aca="false">ROUND(W836*p_facteur,0)</f>
        <v>683</v>
      </c>
      <c r="J836" s="14" t="str">
        <f aca="false">IF(X836&lt;60,X836&amp;" min",INT(X836/60)&amp;" h"&amp;IF(MOD(X836,60)=0,""," "&amp;TEXT(MOD(X836,60),"00")))</f>
        <v>7 h 15</v>
      </c>
      <c r="K836" s="14" t="str">
        <f aca="false">IF(S836&lt;&gt;T836,"Oui","Non")</f>
        <v>Non</v>
      </c>
      <c r="L836" s="14" t="str">
        <f aca="false">IF(AND(INDEX(10_Lieux!$B:$B,U836)="Ville",INDEX(10_Lieux!$B:$B,V836)="Ville"),"/chauffeur-prive/"&amp;INDEX(10_Lieux!$E:$E,U836)&amp;"-"&amp;INDEX(10_Lieux!$E:$E,V836)&amp;"/","/chauffeur-prive/"&amp;INDEX(10_Lieux!$E:$E,U836)&amp;"/"&amp;INDEX(10_Lieux!$E:$E,V836)&amp;"/")</f>
        <v>/chauffeur-prive/aeroport-dole-jura/rennes/</v>
      </c>
      <c r="M836" s="14" t="str">
        <f aca="false">IFERROR(INDEX($L:$L,MATCH(B836&amp;"|"&amp;A836,$Z:$Z,0)),"—")</f>
        <v>/chauffeur-prive/rennes/aeroport-dole-jura/</v>
      </c>
      <c r="N836" s="14" t="str">
        <f aca="false">IF(LEN("Chauffeur privé "&amp;INDEX(10_Lieux!$J:$J,U836)&amp;" → "&amp;INDEX(10_Lieux!$J:$J,V836)&amp;" | 24h/24")&gt;60,"Chauffeur privé "&amp;INDEX(10_Lieux!$J:$J,U836)&amp;" → "&amp;INDEX(10_Lieux!$J:$J,V836),"Chauffeur privé "&amp;INDEX(10_Lieux!$J:$J,U836)&amp;" → "&amp;INDEX(10_Lieux!$J:$J,V836)&amp;" | 24h/24")</f>
        <v>Chauffeur privé Aéroport Dole-Jura → Rennes | 24h/24</v>
      </c>
      <c r="O836" s="14" t="n">
        <f aca="false">LEN(N836)</f>
        <v>52</v>
      </c>
      <c r="P836" s="14" t="str">
        <f aca="false">"Chauffeur privé "&amp;INDEX(10_Lieux!$K:$K,U836)&amp;" vers "&amp;INDEX(10_Lieux!$L:$L,V836)</f>
        <v>Chauffeur privé de l'aéroport Dole-Jura vers Rennes</v>
      </c>
      <c r="Q836" s="14" t="str">
        <f aca="false">"Chauffeur privé "&amp;INDEX(10_Lieux!$K:$K,U836)&amp;" vers "&amp;INDEX(10_Lieux!$L:$L,V836)&amp;" : env. "&amp;I836&amp;" km, "&amp;J836&amp;" de route. Devis personnalisé, standard 24h/24 et 7j/7."</f>
        <v>Chauffeur privé de l'aéroport Dole-Jura vers Rennes : env. 683 km, 7 h 15 de route. Devis personnalisé, standard 24h/24 et 7j/7.</v>
      </c>
      <c r="R836" s="14" t="n">
        <f aca="false">LEN(Q836)</f>
        <v>128</v>
      </c>
      <c r="S836" s="14" t="str">
        <f aca="false">INDEX(10_Lieux!$C:$C,U836)</f>
        <v>France</v>
      </c>
      <c r="T836" s="14" t="str">
        <f aca="false">INDEX(10_Lieux!$C:$C,V836)</f>
        <v>France</v>
      </c>
      <c r="U836" s="14" t="n">
        <f aca="false">MATCH(A836,10_Lieux!$A:$A,0)</f>
        <v>141</v>
      </c>
      <c r="V836" s="14" t="n">
        <f aca="false">MATCH(B836,10_Lieux!$A:$A,0)</f>
        <v>49</v>
      </c>
      <c r="W836" s="14" t="n">
        <f aca="false">ROUND(6371*2*ASIN(SQRT(SIN(RADIANS(INDEX(10_Lieux!$F:$F,V836)-INDEX(10_Lieux!$F:$F,U836))/2)^2+COS(RADIANS(INDEX(10_Lieux!$F:$F,U836)))*COS(RADIANS(INDEX(10_Lieux!$F:$F,V836)))*SIN(RADIANS(INDEX(10_Lieux!$G:$G,V836)-INDEX(10_Lieux!$G:$G,U836))/2)^2)),1)</f>
        <v>546</v>
      </c>
      <c r="X836" s="14" t="n">
        <f aca="false">ROUND(I836/IF(I836&lt;p_seuil_vitesse,p_vit_lente,p_vit_rapide)*60/15,0)*15</f>
        <v>435</v>
      </c>
      <c r="Y836" s="14" t="n">
        <f aca="false">MAX(IF(INDEX(10_Lieux!$B:$B,U836)&lt;&gt;"Ville",INDEX(10_Lieux!$I:$I,U836),0),IF(INDEX(10_Lieux!$B:$B,V836)&lt;&gt;"Ville",INDEX(10_Lieux!$I:$I,V836),0))</f>
        <v>250</v>
      </c>
      <c r="Z836" s="14" t="str">
        <f aca="false">A836&amp;"|"&amp;B836</f>
        <v>Dole-Jura|Rennes</v>
      </c>
      <c r="AA836" s="14" t="str">
        <f aca="false">IF(I836&lt;p_local,"Local",IF(I836&lt;p_vv_min,"Courte distance",IF(I836&lt;p_tres_long,"Longue distance","Très longue distance")))</f>
        <v>Longue distance</v>
      </c>
    </row>
    <row r="837" customFormat="false" ht="15" hidden="false" customHeight="true" outlineLevel="0" collapsed="false">
      <c r="A837" s="1" t="s">
        <v>142</v>
      </c>
      <c r="B837" s="1" t="s">
        <v>968</v>
      </c>
      <c r="C837" s="1" t="s">
        <v>35</v>
      </c>
      <c r="D837" s="1" t="s">
        <v>653</v>
      </c>
      <c r="E837" s="1" t="s">
        <v>990</v>
      </c>
      <c r="F837" s="14" t="s">
        <v>40</v>
      </c>
      <c r="G837" s="14" t="str">
        <f aca="false">IF(I837&lt;p_local,"Local → page infra",IF(H837&gt;=p_ph1,"Phase 1",IF(H837&gt;=p_ph2,"Phase 2","Phase 3")))</f>
        <v>Phase 3</v>
      </c>
      <c r="H837" s="14" t="n">
        <f aca="false">IF(I837&lt;p_local,0,IF(C837="Aéroport → Aéroport",p_pts_plein,IF(Y837&gt;0,IF(I837&lt;=Y837,p_pts_plein,IF(I837&lt;=p_mult2*Y837,p_pts_moyen,p_pts_r3)),IF(I837&gt;=p_vv_min,p_pts_plein,IF(I837&gt;=p_vv_moy,p_pts_moyen,p_pts_court))))+IF(INDEX(10_Lieux!$D:$D,U837)=1,p_prio1,p_prio2)+IF(INDEX(10_Lieux!$D:$D,V837)=1,p_prio1,p_prio2)+IF(K837="Oui",p_tf,0)+p_hub*((INDEX(10_Lieux!$H:$H,U837)="Hub")+(INDEX(10_Lieux!$H:$H,V837)="Hub"))+IF(OR(INDEX(10_Lieux!$H:$H,U837)="Premium",INDEX(10_Lieux!$H:$H,V837)="Premium"),p_prem,0))</f>
        <v>25</v>
      </c>
      <c r="I837" s="14" t="n">
        <f aca="false">ROUND(W837*p_facteur,0)</f>
        <v>683</v>
      </c>
      <c r="J837" s="14" t="str">
        <f aca="false">IF(X837&lt;60,X837&amp;" min",INT(X837/60)&amp;" h"&amp;IF(MOD(X837,60)=0,""," "&amp;TEXT(MOD(X837,60),"00")))</f>
        <v>7 h 15</v>
      </c>
      <c r="K837" s="14" t="str">
        <f aca="false">IF(S837&lt;&gt;T837,"Oui","Non")</f>
        <v>Non</v>
      </c>
      <c r="L837" s="14" t="str">
        <f aca="false">IF(AND(INDEX(10_Lieux!$B:$B,U837)="Ville",INDEX(10_Lieux!$B:$B,V837)="Ville"),"/chauffeur-prive/"&amp;INDEX(10_Lieux!$E:$E,U837)&amp;"-"&amp;INDEX(10_Lieux!$E:$E,V837)&amp;"/","/chauffeur-prive/"&amp;INDEX(10_Lieux!$E:$E,U837)&amp;"/"&amp;INDEX(10_Lieux!$E:$E,V837)&amp;"/")</f>
        <v>/chauffeur-prive/rennes/aeroport-dole-jura/</v>
      </c>
      <c r="M837" s="14" t="str">
        <f aca="false">IFERROR(INDEX($L:$L,MATCH(B837&amp;"|"&amp;A837,$Z:$Z,0)),"—")</f>
        <v>/chauffeur-prive/aeroport-dole-jura/rennes/</v>
      </c>
      <c r="N837" s="14" t="str">
        <f aca="false">IF(LEN("Chauffeur privé "&amp;INDEX(10_Lieux!$J:$J,U837)&amp;" → "&amp;INDEX(10_Lieux!$J:$J,V837)&amp;" | 24h/24")&gt;60,"Chauffeur privé "&amp;INDEX(10_Lieux!$J:$J,U837)&amp;" → "&amp;INDEX(10_Lieux!$J:$J,V837),"Chauffeur privé "&amp;INDEX(10_Lieux!$J:$J,U837)&amp;" → "&amp;INDEX(10_Lieux!$J:$J,V837)&amp;" | 24h/24")</f>
        <v>Chauffeur privé Rennes → Aéroport Dole-Jura | 24h/24</v>
      </c>
      <c r="O837" s="14" t="n">
        <f aca="false">LEN(N837)</f>
        <v>52</v>
      </c>
      <c r="P837" s="14" t="str">
        <f aca="false">"Chauffeur privé "&amp;INDEX(10_Lieux!$K:$K,U837)&amp;" vers "&amp;INDEX(10_Lieux!$L:$L,V837)</f>
        <v>Chauffeur privé de Rennes vers l'aéroport Dole-Jura</v>
      </c>
      <c r="Q837" s="14" t="str">
        <f aca="false">"Chauffeur privé "&amp;INDEX(10_Lieux!$K:$K,U837)&amp;" vers "&amp;INDEX(10_Lieux!$L:$L,V837)&amp;" : env. "&amp;I837&amp;" km, "&amp;J837&amp;" de route. Devis personnalisé, standard 24h/24 et 7j/7."</f>
        <v>Chauffeur privé de Rennes vers l'aéroport Dole-Jura : env. 683 km, 7 h 15 de route. Devis personnalisé, standard 24h/24 et 7j/7.</v>
      </c>
      <c r="R837" s="14" t="n">
        <f aca="false">LEN(Q837)</f>
        <v>128</v>
      </c>
      <c r="S837" s="14" t="str">
        <f aca="false">INDEX(10_Lieux!$C:$C,U837)</f>
        <v>France</v>
      </c>
      <c r="T837" s="14" t="str">
        <f aca="false">INDEX(10_Lieux!$C:$C,V837)</f>
        <v>France</v>
      </c>
      <c r="U837" s="14" t="n">
        <f aca="false">MATCH(A837,10_Lieux!$A:$A,0)</f>
        <v>49</v>
      </c>
      <c r="V837" s="14" t="n">
        <f aca="false">MATCH(B837,10_Lieux!$A:$A,0)</f>
        <v>141</v>
      </c>
      <c r="W837" s="14" t="n">
        <f aca="false">ROUND(6371*2*ASIN(SQRT(SIN(RADIANS(INDEX(10_Lieux!$F:$F,V837)-INDEX(10_Lieux!$F:$F,U837))/2)^2+COS(RADIANS(INDEX(10_Lieux!$F:$F,U837)))*COS(RADIANS(INDEX(10_Lieux!$F:$F,V837)))*SIN(RADIANS(INDEX(10_Lieux!$G:$G,V837)-INDEX(10_Lieux!$G:$G,U837))/2)^2)),1)</f>
        <v>546</v>
      </c>
      <c r="X837" s="14" t="n">
        <f aca="false">ROUND(I837/IF(I837&lt;p_seuil_vitesse,p_vit_lente,p_vit_rapide)*60/15,0)*15</f>
        <v>435</v>
      </c>
      <c r="Y837" s="14" t="n">
        <f aca="false">MAX(IF(INDEX(10_Lieux!$B:$B,U837)&lt;&gt;"Ville",INDEX(10_Lieux!$I:$I,U837),0),IF(INDEX(10_Lieux!$B:$B,V837)&lt;&gt;"Ville",INDEX(10_Lieux!$I:$I,V837),0))</f>
        <v>250</v>
      </c>
      <c r="Z837" s="14" t="str">
        <f aca="false">A837&amp;"|"&amp;B837</f>
        <v>Rennes|Dole-Jura</v>
      </c>
      <c r="AA837" s="14" t="str">
        <f aca="false">IF(I837&lt;p_local,"Local",IF(I837&lt;p_vv_min,"Courte distance",IF(I837&lt;p_tres_long,"Longue distance","Très longue distance")))</f>
        <v>Longue distance</v>
      </c>
    </row>
    <row r="838" customFormat="false" ht="15" hidden="false" customHeight="true" outlineLevel="0" collapsed="false">
      <c r="A838" s="1" t="s">
        <v>968</v>
      </c>
      <c r="B838" s="1" t="s">
        <v>144</v>
      </c>
      <c r="C838" s="1" t="s">
        <v>34</v>
      </c>
      <c r="D838" s="1" t="s">
        <v>653</v>
      </c>
      <c r="E838" s="1" t="s">
        <v>991</v>
      </c>
      <c r="F838" s="14" t="s">
        <v>40</v>
      </c>
      <c r="G838" s="14" t="str">
        <f aca="false">IF(I838&lt;p_local,"Local → page infra",IF(H838&gt;=p_ph1,"Phase 1",IF(H838&gt;=p_ph2,"Phase 2","Phase 3")))</f>
        <v>Phase 3</v>
      </c>
      <c r="H838" s="14" t="n">
        <f aca="false">IF(I838&lt;p_local,0,IF(C838="Aéroport → Aéroport",p_pts_plein,IF(Y838&gt;0,IF(I838&lt;=Y838,p_pts_plein,IF(I838&lt;=p_mult2*Y838,p_pts_moyen,p_pts_r3)),IF(I838&gt;=p_vv_min,p_pts_plein,IF(I838&gt;=p_vv_moy,p_pts_moyen,p_pts_court))))+IF(INDEX(10_Lieux!$D:$D,U838)=1,p_prio1,p_prio2)+IF(INDEX(10_Lieux!$D:$D,V838)=1,p_prio1,p_prio2)+IF(K838="Oui",p_tf,0)+p_hub*((INDEX(10_Lieux!$H:$H,U838)="Hub")+(INDEX(10_Lieux!$H:$H,V838)="Hub"))+IF(OR(INDEX(10_Lieux!$H:$H,U838)="Premium",INDEX(10_Lieux!$H:$H,V838)="Premium"),p_prem,0))</f>
        <v>60</v>
      </c>
      <c r="I838" s="14" t="n">
        <f aca="false">ROUND(W838*p_facteur,0)</f>
        <v>54</v>
      </c>
      <c r="J838" s="14" t="str">
        <f aca="false">IF(X838&lt;60,X838&amp;" min",INT(X838/60)&amp;" h"&amp;IF(MOD(X838,60)=0,""," "&amp;TEXT(MOD(X838,60),"00")))</f>
        <v>45 min</v>
      </c>
      <c r="K838" s="14" t="str">
        <f aca="false">IF(S838&lt;&gt;T838,"Oui","Non")</f>
        <v>Non</v>
      </c>
      <c r="L838" s="14" t="str">
        <f aca="false">IF(AND(INDEX(10_Lieux!$B:$B,U838)="Ville",INDEX(10_Lieux!$B:$B,V838)="Ville"),"/chauffeur-prive/"&amp;INDEX(10_Lieux!$E:$E,U838)&amp;"-"&amp;INDEX(10_Lieux!$E:$E,V838)&amp;"/","/chauffeur-prive/"&amp;INDEX(10_Lieux!$E:$E,U838)&amp;"/"&amp;INDEX(10_Lieux!$E:$E,V838)&amp;"/")</f>
        <v>/chauffeur-prive/aeroport-dole-jura/dijon/</v>
      </c>
      <c r="M838" s="14" t="str">
        <f aca="false">IFERROR(INDEX($L:$L,MATCH(B838&amp;"|"&amp;A838,$Z:$Z,0)),"—")</f>
        <v>/chauffeur-prive/dijon/aeroport-dole-jura/</v>
      </c>
      <c r="N838" s="14" t="str">
        <f aca="false">IF(LEN("Chauffeur privé "&amp;INDEX(10_Lieux!$J:$J,U838)&amp;" → "&amp;INDEX(10_Lieux!$J:$J,V838)&amp;" | 24h/24")&gt;60,"Chauffeur privé "&amp;INDEX(10_Lieux!$J:$J,U838)&amp;" → "&amp;INDEX(10_Lieux!$J:$J,V838),"Chauffeur privé "&amp;INDEX(10_Lieux!$J:$J,U838)&amp;" → "&amp;INDEX(10_Lieux!$J:$J,V838)&amp;" | 24h/24")</f>
        <v>Chauffeur privé Aéroport Dole-Jura → Dijon | 24h/24</v>
      </c>
      <c r="O838" s="14" t="n">
        <f aca="false">LEN(N838)</f>
        <v>51</v>
      </c>
      <c r="P838" s="14" t="str">
        <f aca="false">"Chauffeur privé "&amp;INDEX(10_Lieux!$K:$K,U838)&amp;" vers "&amp;INDEX(10_Lieux!$L:$L,V838)</f>
        <v>Chauffeur privé de l'aéroport Dole-Jura vers Dijon</v>
      </c>
      <c r="Q838" s="14" t="str">
        <f aca="false">"Chauffeur privé "&amp;INDEX(10_Lieux!$K:$K,U838)&amp;" vers "&amp;INDEX(10_Lieux!$L:$L,V838)&amp;" : env. "&amp;I838&amp;" km, "&amp;J838&amp;" de route. Devis personnalisé, standard 24h/24 et 7j/7."</f>
        <v>Chauffeur privé de l'aéroport Dole-Jura vers Dijon : env. 54 km, 45 min de route. Devis personnalisé, standard 24h/24 et 7j/7.</v>
      </c>
      <c r="R838" s="14" t="n">
        <f aca="false">LEN(Q838)</f>
        <v>126</v>
      </c>
      <c r="S838" s="14" t="str">
        <f aca="false">INDEX(10_Lieux!$C:$C,U838)</f>
        <v>France</v>
      </c>
      <c r="T838" s="14" t="str">
        <f aca="false">INDEX(10_Lieux!$C:$C,V838)</f>
        <v>France</v>
      </c>
      <c r="U838" s="14" t="n">
        <f aca="false">MATCH(A838,10_Lieux!$A:$A,0)</f>
        <v>141</v>
      </c>
      <c r="V838" s="14" t="n">
        <f aca="false">MATCH(B838,10_Lieux!$A:$A,0)</f>
        <v>23</v>
      </c>
      <c r="W838" s="14" t="n">
        <f aca="false">ROUND(6371*2*ASIN(SQRT(SIN(RADIANS(INDEX(10_Lieux!$F:$F,V838)-INDEX(10_Lieux!$F:$F,U838))/2)^2+COS(RADIANS(INDEX(10_Lieux!$F:$F,U838)))*COS(RADIANS(INDEX(10_Lieux!$F:$F,V838)))*SIN(RADIANS(INDEX(10_Lieux!$G:$G,V838)-INDEX(10_Lieux!$G:$G,U838))/2)^2)),1)</f>
        <v>42.9</v>
      </c>
      <c r="X838" s="14" t="n">
        <f aca="false">ROUND(I838/IF(I838&lt;p_seuil_vitesse,p_vit_lente,p_vit_rapide)*60/15,0)*15</f>
        <v>45</v>
      </c>
      <c r="Y838" s="14" t="n">
        <f aca="false">MAX(IF(INDEX(10_Lieux!$B:$B,U838)&lt;&gt;"Ville",INDEX(10_Lieux!$I:$I,U838),0),IF(INDEX(10_Lieux!$B:$B,V838)&lt;&gt;"Ville",INDEX(10_Lieux!$I:$I,V838),0))</f>
        <v>250</v>
      </c>
      <c r="Z838" s="14" t="str">
        <f aca="false">A838&amp;"|"&amp;B838</f>
        <v>Dole-Jura|Dijon</v>
      </c>
      <c r="AA838" s="14" t="str">
        <f aca="false">IF(I838&lt;p_local,"Local",IF(I838&lt;p_vv_min,"Courte distance",IF(I838&lt;p_tres_long,"Longue distance","Très longue distance")))</f>
        <v>Courte distance</v>
      </c>
    </row>
    <row r="839" customFormat="false" ht="15" hidden="false" customHeight="true" outlineLevel="0" collapsed="false">
      <c r="A839" s="1" t="s">
        <v>144</v>
      </c>
      <c r="B839" s="1" t="s">
        <v>968</v>
      </c>
      <c r="C839" s="1" t="s">
        <v>35</v>
      </c>
      <c r="D839" s="1" t="s">
        <v>653</v>
      </c>
      <c r="E839" s="1" t="s">
        <v>992</v>
      </c>
      <c r="F839" s="14" t="s">
        <v>40</v>
      </c>
      <c r="G839" s="14" t="str">
        <f aca="false">IF(I839&lt;p_local,"Local → page infra",IF(H839&gt;=p_ph1,"Phase 1",IF(H839&gt;=p_ph2,"Phase 2","Phase 3")))</f>
        <v>Phase 3</v>
      </c>
      <c r="H839" s="14" t="n">
        <f aca="false">IF(I839&lt;p_local,0,IF(C839="Aéroport → Aéroport",p_pts_plein,IF(Y839&gt;0,IF(I839&lt;=Y839,p_pts_plein,IF(I839&lt;=p_mult2*Y839,p_pts_moyen,p_pts_r3)),IF(I839&gt;=p_vv_min,p_pts_plein,IF(I839&gt;=p_vv_moy,p_pts_moyen,p_pts_court))))+IF(INDEX(10_Lieux!$D:$D,U839)=1,p_prio1,p_prio2)+IF(INDEX(10_Lieux!$D:$D,V839)=1,p_prio1,p_prio2)+IF(K839="Oui",p_tf,0)+p_hub*((INDEX(10_Lieux!$H:$H,U839)="Hub")+(INDEX(10_Lieux!$H:$H,V839)="Hub"))+IF(OR(INDEX(10_Lieux!$H:$H,U839)="Premium",INDEX(10_Lieux!$H:$H,V839)="Premium"),p_prem,0))</f>
        <v>60</v>
      </c>
      <c r="I839" s="14" t="n">
        <f aca="false">ROUND(W839*p_facteur,0)</f>
        <v>54</v>
      </c>
      <c r="J839" s="14" t="str">
        <f aca="false">IF(X839&lt;60,X839&amp;" min",INT(X839/60)&amp;" h"&amp;IF(MOD(X839,60)=0,""," "&amp;TEXT(MOD(X839,60),"00")))</f>
        <v>45 min</v>
      </c>
      <c r="K839" s="14" t="str">
        <f aca="false">IF(S839&lt;&gt;T839,"Oui","Non")</f>
        <v>Non</v>
      </c>
      <c r="L839" s="14" t="str">
        <f aca="false">IF(AND(INDEX(10_Lieux!$B:$B,U839)="Ville",INDEX(10_Lieux!$B:$B,V839)="Ville"),"/chauffeur-prive/"&amp;INDEX(10_Lieux!$E:$E,U839)&amp;"-"&amp;INDEX(10_Lieux!$E:$E,V839)&amp;"/","/chauffeur-prive/"&amp;INDEX(10_Lieux!$E:$E,U839)&amp;"/"&amp;INDEX(10_Lieux!$E:$E,V839)&amp;"/")</f>
        <v>/chauffeur-prive/dijon/aeroport-dole-jura/</v>
      </c>
      <c r="M839" s="14" t="str">
        <f aca="false">IFERROR(INDEX($L:$L,MATCH(B839&amp;"|"&amp;A839,$Z:$Z,0)),"—")</f>
        <v>/chauffeur-prive/aeroport-dole-jura/dijon/</v>
      </c>
      <c r="N839" s="14" t="str">
        <f aca="false">IF(LEN("Chauffeur privé "&amp;INDEX(10_Lieux!$J:$J,U839)&amp;" → "&amp;INDEX(10_Lieux!$J:$J,V839)&amp;" | 24h/24")&gt;60,"Chauffeur privé "&amp;INDEX(10_Lieux!$J:$J,U839)&amp;" → "&amp;INDEX(10_Lieux!$J:$J,V839),"Chauffeur privé "&amp;INDEX(10_Lieux!$J:$J,U839)&amp;" → "&amp;INDEX(10_Lieux!$J:$J,V839)&amp;" | 24h/24")</f>
        <v>Chauffeur privé Dijon → Aéroport Dole-Jura | 24h/24</v>
      </c>
      <c r="O839" s="14" t="n">
        <f aca="false">LEN(N839)</f>
        <v>51</v>
      </c>
      <c r="P839" s="14" t="str">
        <f aca="false">"Chauffeur privé "&amp;INDEX(10_Lieux!$K:$K,U839)&amp;" vers "&amp;INDEX(10_Lieux!$L:$L,V839)</f>
        <v>Chauffeur privé de Dijon vers l'aéroport Dole-Jura</v>
      </c>
      <c r="Q839" s="14" t="str">
        <f aca="false">"Chauffeur privé "&amp;INDEX(10_Lieux!$K:$K,U839)&amp;" vers "&amp;INDEX(10_Lieux!$L:$L,V839)&amp;" : env. "&amp;I839&amp;" km, "&amp;J839&amp;" de route. Devis personnalisé, standard 24h/24 et 7j/7."</f>
        <v>Chauffeur privé de Dijon vers l'aéroport Dole-Jura : env. 54 km, 45 min de route. Devis personnalisé, standard 24h/24 et 7j/7.</v>
      </c>
      <c r="R839" s="14" t="n">
        <f aca="false">LEN(Q839)</f>
        <v>126</v>
      </c>
      <c r="S839" s="14" t="str">
        <f aca="false">INDEX(10_Lieux!$C:$C,U839)</f>
        <v>France</v>
      </c>
      <c r="T839" s="14" t="str">
        <f aca="false">INDEX(10_Lieux!$C:$C,V839)</f>
        <v>France</v>
      </c>
      <c r="U839" s="14" t="n">
        <f aca="false">MATCH(A839,10_Lieux!$A:$A,0)</f>
        <v>23</v>
      </c>
      <c r="V839" s="14" t="n">
        <f aca="false">MATCH(B839,10_Lieux!$A:$A,0)</f>
        <v>141</v>
      </c>
      <c r="W839" s="14" t="n">
        <f aca="false">ROUND(6371*2*ASIN(SQRT(SIN(RADIANS(INDEX(10_Lieux!$F:$F,V839)-INDEX(10_Lieux!$F:$F,U839))/2)^2+COS(RADIANS(INDEX(10_Lieux!$F:$F,U839)))*COS(RADIANS(INDEX(10_Lieux!$F:$F,V839)))*SIN(RADIANS(INDEX(10_Lieux!$G:$G,V839)-INDEX(10_Lieux!$G:$G,U839))/2)^2)),1)</f>
        <v>42.9</v>
      </c>
      <c r="X839" s="14" t="n">
        <f aca="false">ROUND(I839/IF(I839&lt;p_seuil_vitesse,p_vit_lente,p_vit_rapide)*60/15,0)*15</f>
        <v>45</v>
      </c>
      <c r="Y839" s="14" t="n">
        <f aca="false">MAX(IF(INDEX(10_Lieux!$B:$B,U839)&lt;&gt;"Ville",INDEX(10_Lieux!$I:$I,U839),0),IF(INDEX(10_Lieux!$B:$B,V839)&lt;&gt;"Ville",INDEX(10_Lieux!$I:$I,V839),0))</f>
        <v>250</v>
      </c>
      <c r="Z839" s="14" t="str">
        <f aca="false">A839&amp;"|"&amp;B839</f>
        <v>Dijon|Dole-Jura</v>
      </c>
      <c r="AA839" s="14" t="str">
        <f aca="false">IF(I839&lt;p_local,"Local",IF(I839&lt;p_vv_min,"Courte distance",IF(I839&lt;p_tres_long,"Longue distance","Très longue distance")))</f>
        <v>Courte distance</v>
      </c>
    </row>
    <row r="840" customFormat="false" ht="15" hidden="false" customHeight="true" outlineLevel="0" collapsed="false">
      <c r="A840" s="1" t="s">
        <v>968</v>
      </c>
      <c r="B840" s="1" t="s">
        <v>146</v>
      </c>
      <c r="C840" s="1" t="s">
        <v>34</v>
      </c>
      <c r="D840" s="1" t="s">
        <v>653</v>
      </c>
      <c r="E840" s="1" t="s">
        <v>993</v>
      </c>
      <c r="F840" s="14" t="s">
        <v>40</v>
      </c>
      <c r="G840" s="14" t="str">
        <f aca="false">IF(I840&lt;p_local,"Local → page infra",IF(H840&gt;=p_ph1,"Phase 1",IF(H840&gt;=p_ph2,"Phase 2","Phase 3")))</f>
        <v>Phase 3</v>
      </c>
      <c r="H840" s="14" t="n">
        <f aca="false">IF(I840&lt;p_local,0,IF(C840="Aéroport → Aéroport",p_pts_plein,IF(Y840&gt;0,IF(I840&lt;=Y840,p_pts_plein,IF(I840&lt;=p_mult2*Y840,p_pts_moyen,p_pts_r3)),IF(I840&gt;=p_vv_min,p_pts_plein,IF(I840&gt;=p_vv_moy,p_pts_moyen,p_pts_court))))+IF(INDEX(10_Lieux!$D:$D,U840)=1,p_prio1,p_prio2)+IF(INDEX(10_Lieux!$D:$D,V840)=1,p_prio1,p_prio2)+IF(K840="Oui",p_tf,0)+p_hub*((INDEX(10_Lieux!$H:$H,U840)="Hub")+(INDEX(10_Lieux!$H:$H,V840)="Hub"))+IF(OR(INDEX(10_Lieux!$H:$H,U840)="Premium",INDEX(10_Lieux!$H:$H,V840)="Premium"),p_prem,0))</f>
        <v>45</v>
      </c>
      <c r="I840" s="14" t="n">
        <f aca="false">ROUND(W840*p_facteur,0)</f>
        <v>259</v>
      </c>
      <c r="J840" s="14" t="str">
        <f aca="false">IF(X840&lt;60,X840&amp;" min",INT(X840/60)&amp;" h"&amp;IF(MOD(X840,60)=0,""," "&amp;TEXT(MOD(X840,60),"00")))</f>
        <v>2 h 45</v>
      </c>
      <c r="K840" s="14" t="str">
        <f aca="false">IF(S840&lt;&gt;T840,"Oui","Non")</f>
        <v>Non</v>
      </c>
      <c r="L840" s="14" t="str">
        <f aca="false">IF(AND(INDEX(10_Lieux!$B:$B,U840)="Ville",INDEX(10_Lieux!$B:$B,V840)="Ville"),"/chauffeur-prive/"&amp;INDEX(10_Lieux!$E:$E,U840)&amp;"-"&amp;INDEX(10_Lieux!$E:$E,V840)&amp;"/","/chauffeur-prive/"&amp;INDEX(10_Lieux!$E:$E,U840)&amp;"/"&amp;INDEX(10_Lieux!$E:$E,V840)&amp;"/")</f>
        <v>/chauffeur-prive/aeroport-dole-jura/grenoble/</v>
      </c>
      <c r="M840" s="14" t="str">
        <f aca="false">IFERROR(INDEX($L:$L,MATCH(B840&amp;"|"&amp;A840,$Z:$Z,0)),"—")</f>
        <v>/chauffeur-prive/grenoble/aeroport-dole-jura/</v>
      </c>
      <c r="N840" s="14" t="str">
        <f aca="false">IF(LEN("Chauffeur privé "&amp;INDEX(10_Lieux!$J:$J,U840)&amp;" → "&amp;INDEX(10_Lieux!$J:$J,V840)&amp;" | 24h/24")&gt;60,"Chauffeur privé "&amp;INDEX(10_Lieux!$J:$J,U840)&amp;" → "&amp;INDEX(10_Lieux!$J:$J,V840),"Chauffeur privé "&amp;INDEX(10_Lieux!$J:$J,U840)&amp;" → "&amp;INDEX(10_Lieux!$J:$J,V840)&amp;" | 24h/24")</f>
        <v>Chauffeur privé Aéroport Dole-Jura → Grenoble | 24h/24</v>
      </c>
      <c r="O840" s="14" t="n">
        <f aca="false">LEN(N840)</f>
        <v>54</v>
      </c>
      <c r="P840" s="14" t="str">
        <f aca="false">"Chauffeur privé "&amp;INDEX(10_Lieux!$K:$K,U840)&amp;" vers "&amp;INDEX(10_Lieux!$L:$L,V840)</f>
        <v>Chauffeur privé de l'aéroport Dole-Jura vers Grenoble</v>
      </c>
      <c r="Q840" s="14" t="str">
        <f aca="false">"Chauffeur privé "&amp;INDEX(10_Lieux!$K:$K,U840)&amp;" vers "&amp;INDEX(10_Lieux!$L:$L,V840)&amp;" : env. "&amp;I840&amp;" km, "&amp;J840&amp;" de route. Devis personnalisé, standard 24h/24 et 7j/7."</f>
        <v>Chauffeur privé de l'aéroport Dole-Jura vers Grenoble : env. 259 km, 2 h 45 de route. Devis personnalisé, standard 24h/24 et 7j/7.</v>
      </c>
      <c r="R840" s="14" t="n">
        <f aca="false">LEN(Q840)</f>
        <v>130</v>
      </c>
      <c r="S840" s="14" t="str">
        <f aca="false">INDEX(10_Lieux!$C:$C,U840)</f>
        <v>France</v>
      </c>
      <c r="T840" s="14" t="str">
        <f aca="false">INDEX(10_Lieux!$C:$C,V840)</f>
        <v>France</v>
      </c>
      <c r="U840" s="14" t="n">
        <f aca="false">MATCH(A840,10_Lieux!$A:$A,0)</f>
        <v>141</v>
      </c>
      <c r="V840" s="14" t="n">
        <f aca="false">MATCH(B840,10_Lieux!$A:$A,0)</f>
        <v>9</v>
      </c>
      <c r="W840" s="14" t="n">
        <f aca="false">ROUND(6371*2*ASIN(SQRT(SIN(RADIANS(INDEX(10_Lieux!$F:$F,V840)-INDEX(10_Lieux!$F:$F,U840))/2)^2+COS(RADIANS(INDEX(10_Lieux!$F:$F,U840)))*COS(RADIANS(INDEX(10_Lieux!$F:$F,V840)))*SIN(RADIANS(INDEX(10_Lieux!$G:$G,V840)-INDEX(10_Lieux!$G:$G,U840))/2)^2)),1)</f>
        <v>207.1</v>
      </c>
      <c r="X840" s="14" t="n">
        <f aca="false">ROUND(I840/IF(I840&lt;p_seuil_vitesse,p_vit_lente,p_vit_rapide)*60/15,0)*15</f>
        <v>165</v>
      </c>
      <c r="Y840" s="14" t="n">
        <f aca="false">MAX(IF(INDEX(10_Lieux!$B:$B,U840)&lt;&gt;"Ville",INDEX(10_Lieux!$I:$I,U840),0),IF(INDEX(10_Lieux!$B:$B,V840)&lt;&gt;"Ville",INDEX(10_Lieux!$I:$I,V840),0))</f>
        <v>250</v>
      </c>
      <c r="Z840" s="14" t="str">
        <f aca="false">A840&amp;"|"&amp;B840</f>
        <v>Dole-Jura|Grenoble</v>
      </c>
      <c r="AA840" s="14" t="str">
        <f aca="false">IF(I840&lt;p_local,"Local",IF(I840&lt;p_vv_min,"Courte distance",IF(I840&lt;p_tres_long,"Longue distance","Très longue distance")))</f>
        <v>Longue distance</v>
      </c>
    </row>
    <row r="841" customFormat="false" ht="15" hidden="false" customHeight="true" outlineLevel="0" collapsed="false">
      <c r="A841" s="1" t="s">
        <v>146</v>
      </c>
      <c r="B841" s="1" t="s">
        <v>968</v>
      </c>
      <c r="C841" s="1" t="s">
        <v>35</v>
      </c>
      <c r="D841" s="1" t="s">
        <v>653</v>
      </c>
      <c r="E841" s="1" t="s">
        <v>994</v>
      </c>
      <c r="F841" s="14" t="s">
        <v>40</v>
      </c>
      <c r="G841" s="14" t="str">
        <f aca="false">IF(I841&lt;p_local,"Local → page infra",IF(H841&gt;=p_ph1,"Phase 1",IF(H841&gt;=p_ph2,"Phase 2","Phase 3")))</f>
        <v>Phase 3</v>
      </c>
      <c r="H841" s="14" t="n">
        <f aca="false">IF(I841&lt;p_local,0,IF(C841="Aéroport → Aéroport",p_pts_plein,IF(Y841&gt;0,IF(I841&lt;=Y841,p_pts_plein,IF(I841&lt;=p_mult2*Y841,p_pts_moyen,p_pts_r3)),IF(I841&gt;=p_vv_min,p_pts_plein,IF(I841&gt;=p_vv_moy,p_pts_moyen,p_pts_court))))+IF(INDEX(10_Lieux!$D:$D,U841)=1,p_prio1,p_prio2)+IF(INDEX(10_Lieux!$D:$D,V841)=1,p_prio1,p_prio2)+IF(K841="Oui",p_tf,0)+p_hub*((INDEX(10_Lieux!$H:$H,U841)="Hub")+(INDEX(10_Lieux!$H:$H,V841)="Hub"))+IF(OR(INDEX(10_Lieux!$H:$H,U841)="Premium",INDEX(10_Lieux!$H:$H,V841)="Premium"),p_prem,0))</f>
        <v>45</v>
      </c>
      <c r="I841" s="14" t="n">
        <f aca="false">ROUND(W841*p_facteur,0)</f>
        <v>259</v>
      </c>
      <c r="J841" s="14" t="str">
        <f aca="false">IF(X841&lt;60,X841&amp;" min",INT(X841/60)&amp;" h"&amp;IF(MOD(X841,60)=0,""," "&amp;TEXT(MOD(X841,60),"00")))</f>
        <v>2 h 45</v>
      </c>
      <c r="K841" s="14" t="str">
        <f aca="false">IF(S841&lt;&gt;T841,"Oui","Non")</f>
        <v>Non</v>
      </c>
      <c r="L841" s="14" t="str">
        <f aca="false">IF(AND(INDEX(10_Lieux!$B:$B,U841)="Ville",INDEX(10_Lieux!$B:$B,V841)="Ville"),"/chauffeur-prive/"&amp;INDEX(10_Lieux!$E:$E,U841)&amp;"-"&amp;INDEX(10_Lieux!$E:$E,V841)&amp;"/","/chauffeur-prive/"&amp;INDEX(10_Lieux!$E:$E,U841)&amp;"/"&amp;INDEX(10_Lieux!$E:$E,V841)&amp;"/")</f>
        <v>/chauffeur-prive/grenoble/aeroport-dole-jura/</v>
      </c>
      <c r="M841" s="14" t="str">
        <f aca="false">IFERROR(INDEX($L:$L,MATCH(B841&amp;"|"&amp;A841,$Z:$Z,0)),"—")</f>
        <v>/chauffeur-prive/aeroport-dole-jura/grenoble/</v>
      </c>
      <c r="N841" s="14" t="str">
        <f aca="false">IF(LEN("Chauffeur privé "&amp;INDEX(10_Lieux!$J:$J,U841)&amp;" → "&amp;INDEX(10_Lieux!$J:$J,V841)&amp;" | 24h/24")&gt;60,"Chauffeur privé "&amp;INDEX(10_Lieux!$J:$J,U841)&amp;" → "&amp;INDEX(10_Lieux!$J:$J,V841),"Chauffeur privé "&amp;INDEX(10_Lieux!$J:$J,U841)&amp;" → "&amp;INDEX(10_Lieux!$J:$J,V841)&amp;" | 24h/24")</f>
        <v>Chauffeur privé Grenoble → Aéroport Dole-Jura | 24h/24</v>
      </c>
      <c r="O841" s="14" t="n">
        <f aca="false">LEN(N841)</f>
        <v>54</v>
      </c>
      <c r="P841" s="14" t="str">
        <f aca="false">"Chauffeur privé "&amp;INDEX(10_Lieux!$K:$K,U841)&amp;" vers "&amp;INDEX(10_Lieux!$L:$L,V841)</f>
        <v>Chauffeur privé de Grenoble vers l'aéroport Dole-Jura</v>
      </c>
      <c r="Q841" s="14" t="str">
        <f aca="false">"Chauffeur privé "&amp;INDEX(10_Lieux!$K:$K,U841)&amp;" vers "&amp;INDEX(10_Lieux!$L:$L,V841)&amp;" : env. "&amp;I841&amp;" km, "&amp;J841&amp;" de route. Devis personnalisé, standard 24h/24 et 7j/7."</f>
        <v>Chauffeur privé de Grenoble vers l'aéroport Dole-Jura : env. 259 km, 2 h 45 de route. Devis personnalisé, standard 24h/24 et 7j/7.</v>
      </c>
      <c r="R841" s="14" t="n">
        <f aca="false">LEN(Q841)</f>
        <v>130</v>
      </c>
      <c r="S841" s="14" t="str">
        <f aca="false">INDEX(10_Lieux!$C:$C,U841)</f>
        <v>France</v>
      </c>
      <c r="T841" s="14" t="str">
        <f aca="false">INDEX(10_Lieux!$C:$C,V841)</f>
        <v>France</v>
      </c>
      <c r="U841" s="14" t="n">
        <f aca="false">MATCH(A841,10_Lieux!$A:$A,0)</f>
        <v>9</v>
      </c>
      <c r="V841" s="14" t="n">
        <f aca="false">MATCH(B841,10_Lieux!$A:$A,0)</f>
        <v>141</v>
      </c>
      <c r="W841" s="14" t="n">
        <f aca="false">ROUND(6371*2*ASIN(SQRT(SIN(RADIANS(INDEX(10_Lieux!$F:$F,V841)-INDEX(10_Lieux!$F:$F,U841))/2)^2+COS(RADIANS(INDEX(10_Lieux!$F:$F,U841)))*COS(RADIANS(INDEX(10_Lieux!$F:$F,V841)))*SIN(RADIANS(INDEX(10_Lieux!$G:$G,V841)-INDEX(10_Lieux!$G:$G,U841))/2)^2)),1)</f>
        <v>207.1</v>
      </c>
      <c r="X841" s="14" t="n">
        <f aca="false">ROUND(I841/IF(I841&lt;p_seuil_vitesse,p_vit_lente,p_vit_rapide)*60/15,0)*15</f>
        <v>165</v>
      </c>
      <c r="Y841" s="14" t="n">
        <f aca="false">MAX(IF(INDEX(10_Lieux!$B:$B,U841)&lt;&gt;"Ville",INDEX(10_Lieux!$I:$I,U841),0),IF(INDEX(10_Lieux!$B:$B,V841)&lt;&gt;"Ville",INDEX(10_Lieux!$I:$I,V841),0))</f>
        <v>250</v>
      </c>
      <c r="Z841" s="14" t="str">
        <f aca="false">A841&amp;"|"&amp;B841</f>
        <v>Grenoble|Dole-Jura</v>
      </c>
      <c r="AA841" s="14" t="str">
        <f aca="false">IF(I841&lt;p_local,"Local",IF(I841&lt;p_vv_min,"Courte distance",IF(I841&lt;p_tres_long,"Longue distance","Très longue distance")))</f>
        <v>Longue distance</v>
      </c>
    </row>
    <row r="842" customFormat="false" ht="15" hidden="false" customHeight="true" outlineLevel="0" collapsed="false">
      <c r="A842" s="1" t="s">
        <v>968</v>
      </c>
      <c r="B842" s="1" t="s">
        <v>148</v>
      </c>
      <c r="C842" s="1" t="s">
        <v>34</v>
      </c>
      <c r="D842" s="1" t="s">
        <v>653</v>
      </c>
      <c r="E842" s="1" t="s">
        <v>995</v>
      </c>
      <c r="F842" s="14" t="s">
        <v>40</v>
      </c>
      <c r="G842" s="14" t="str">
        <f aca="false">IF(I842&lt;p_local,"Local → page infra",IF(H842&gt;=p_ph1,"Phase 1",IF(H842&gt;=p_ph2,"Phase 2","Phase 3")))</f>
        <v>Phase 3</v>
      </c>
      <c r="H842" s="14" t="n">
        <f aca="false">IF(I842&lt;p_local,0,IF(C842="Aéroport → Aéroport",p_pts_plein,IF(Y842&gt;0,IF(I842&lt;=Y842,p_pts_plein,IF(I842&lt;=p_mult2*Y842,p_pts_moyen,p_pts_r3)),IF(I842&gt;=p_vv_min,p_pts_plein,IF(I842&gt;=p_vv_moy,p_pts_moyen,p_pts_court))))+IF(INDEX(10_Lieux!$D:$D,U842)=1,p_prio1,p_prio2)+IF(INDEX(10_Lieux!$D:$D,V842)=1,p_prio1,p_prio2)+IF(K842="Oui",p_tf,0)+p_hub*((INDEX(10_Lieux!$H:$H,U842)="Hub")+(INDEX(10_Lieux!$H:$H,V842)="Hub"))+IF(OR(INDEX(10_Lieux!$H:$H,U842)="Premium",INDEX(10_Lieux!$H:$H,V842)="Premium"),p_prem,0))</f>
        <v>60</v>
      </c>
      <c r="I842" s="14" t="n">
        <f aca="false">ROUND(W842*p_facteur,0)</f>
        <v>172</v>
      </c>
      <c r="J842" s="14" t="str">
        <f aca="false">IF(X842&lt;60,X842&amp;" min",INT(X842/60)&amp;" h"&amp;IF(MOD(X842,60)=0,""," "&amp;TEXT(MOD(X842,60),"00")))</f>
        <v>1 h 45</v>
      </c>
      <c r="K842" s="14" t="str">
        <f aca="false">IF(S842&lt;&gt;T842,"Oui","Non")</f>
        <v>Non</v>
      </c>
      <c r="L842" s="14" t="str">
        <f aca="false">IF(AND(INDEX(10_Lieux!$B:$B,U842)="Ville",INDEX(10_Lieux!$B:$B,V842)="Ville"),"/chauffeur-prive/"&amp;INDEX(10_Lieux!$E:$E,U842)&amp;"-"&amp;INDEX(10_Lieux!$E:$E,V842)&amp;"/","/chauffeur-prive/"&amp;INDEX(10_Lieux!$E:$E,U842)&amp;"/"&amp;INDEX(10_Lieux!$E:$E,V842)&amp;"/")</f>
        <v>/chauffeur-prive/aeroport-dole-jura/annecy/</v>
      </c>
      <c r="M842" s="14" t="str">
        <f aca="false">IFERROR(INDEX($L:$L,MATCH(B842&amp;"|"&amp;A842,$Z:$Z,0)),"—")</f>
        <v>/chauffeur-prive/annecy/aeroport-dole-jura/</v>
      </c>
      <c r="N842" s="14" t="str">
        <f aca="false">IF(LEN("Chauffeur privé "&amp;INDEX(10_Lieux!$J:$J,U842)&amp;" → "&amp;INDEX(10_Lieux!$J:$J,V842)&amp;" | 24h/24")&gt;60,"Chauffeur privé "&amp;INDEX(10_Lieux!$J:$J,U842)&amp;" → "&amp;INDEX(10_Lieux!$J:$J,V842),"Chauffeur privé "&amp;INDEX(10_Lieux!$J:$J,U842)&amp;" → "&amp;INDEX(10_Lieux!$J:$J,V842)&amp;" | 24h/24")</f>
        <v>Chauffeur privé Aéroport Dole-Jura → Annecy | 24h/24</v>
      </c>
      <c r="O842" s="14" t="n">
        <f aca="false">LEN(N842)</f>
        <v>52</v>
      </c>
      <c r="P842" s="14" t="str">
        <f aca="false">"Chauffeur privé "&amp;INDEX(10_Lieux!$K:$K,U842)&amp;" vers "&amp;INDEX(10_Lieux!$L:$L,V842)</f>
        <v>Chauffeur privé de l'aéroport Dole-Jura vers Annecy</v>
      </c>
      <c r="Q842" s="14" t="str">
        <f aca="false">"Chauffeur privé "&amp;INDEX(10_Lieux!$K:$K,U842)&amp;" vers "&amp;INDEX(10_Lieux!$L:$L,V842)&amp;" : env. "&amp;I842&amp;" km, "&amp;J842&amp;" de route. Devis personnalisé, standard 24h/24 et 7j/7."</f>
        <v>Chauffeur privé de l'aéroport Dole-Jura vers Annecy : env. 172 km, 1 h 45 de route. Devis personnalisé, standard 24h/24 et 7j/7.</v>
      </c>
      <c r="R842" s="14" t="n">
        <f aca="false">LEN(Q842)</f>
        <v>128</v>
      </c>
      <c r="S842" s="14" t="str">
        <f aca="false">INDEX(10_Lieux!$C:$C,U842)</f>
        <v>France</v>
      </c>
      <c r="T842" s="14" t="str">
        <f aca="false">INDEX(10_Lieux!$C:$C,V842)</f>
        <v>France</v>
      </c>
      <c r="U842" s="14" t="n">
        <f aca="false">MATCH(A842,10_Lieux!$A:$A,0)</f>
        <v>141</v>
      </c>
      <c r="V842" s="14" t="n">
        <f aca="false">MATCH(B842,10_Lieux!$A:$A,0)</f>
        <v>10</v>
      </c>
      <c r="W842" s="14" t="n">
        <f aca="false">ROUND(6371*2*ASIN(SQRT(SIN(RADIANS(INDEX(10_Lieux!$F:$F,V842)-INDEX(10_Lieux!$F:$F,U842))/2)^2+COS(RADIANS(INDEX(10_Lieux!$F:$F,U842)))*COS(RADIANS(INDEX(10_Lieux!$F:$F,V842)))*SIN(RADIANS(INDEX(10_Lieux!$G:$G,V842)-INDEX(10_Lieux!$G:$G,U842))/2)^2)),1)</f>
        <v>137.7</v>
      </c>
      <c r="X842" s="14" t="n">
        <f aca="false">ROUND(I842/IF(I842&lt;p_seuil_vitesse,p_vit_lente,p_vit_rapide)*60/15,0)*15</f>
        <v>105</v>
      </c>
      <c r="Y842" s="14" t="n">
        <f aca="false">MAX(IF(INDEX(10_Lieux!$B:$B,U842)&lt;&gt;"Ville",INDEX(10_Lieux!$I:$I,U842),0),IF(INDEX(10_Lieux!$B:$B,V842)&lt;&gt;"Ville",INDEX(10_Lieux!$I:$I,V842),0))</f>
        <v>250</v>
      </c>
      <c r="Z842" s="14" t="str">
        <f aca="false">A842&amp;"|"&amp;B842</f>
        <v>Dole-Jura|Annecy</v>
      </c>
      <c r="AA842" s="14" t="str">
        <f aca="false">IF(I842&lt;p_local,"Local",IF(I842&lt;p_vv_min,"Courte distance",IF(I842&lt;p_tres_long,"Longue distance","Très longue distance")))</f>
        <v>Longue distance</v>
      </c>
    </row>
    <row r="843" customFormat="false" ht="15" hidden="false" customHeight="true" outlineLevel="0" collapsed="false">
      <c r="A843" s="1" t="s">
        <v>148</v>
      </c>
      <c r="B843" s="1" t="s">
        <v>968</v>
      </c>
      <c r="C843" s="1" t="s">
        <v>35</v>
      </c>
      <c r="D843" s="1" t="s">
        <v>653</v>
      </c>
      <c r="E843" s="1" t="s">
        <v>996</v>
      </c>
      <c r="F843" s="14" t="s">
        <v>40</v>
      </c>
      <c r="G843" s="14" t="str">
        <f aca="false">IF(I843&lt;p_local,"Local → page infra",IF(H843&gt;=p_ph1,"Phase 1",IF(H843&gt;=p_ph2,"Phase 2","Phase 3")))</f>
        <v>Phase 3</v>
      </c>
      <c r="H843" s="14" t="n">
        <f aca="false">IF(I843&lt;p_local,0,IF(C843="Aéroport → Aéroport",p_pts_plein,IF(Y843&gt;0,IF(I843&lt;=Y843,p_pts_plein,IF(I843&lt;=p_mult2*Y843,p_pts_moyen,p_pts_r3)),IF(I843&gt;=p_vv_min,p_pts_plein,IF(I843&gt;=p_vv_moy,p_pts_moyen,p_pts_court))))+IF(INDEX(10_Lieux!$D:$D,U843)=1,p_prio1,p_prio2)+IF(INDEX(10_Lieux!$D:$D,V843)=1,p_prio1,p_prio2)+IF(K843="Oui",p_tf,0)+p_hub*((INDEX(10_Lieux!$H:$H,U843)="Hub")+(INDEX(10_Lieux!$H:$H,V843)="Hub"))+IF(OR(INDEX(10_Lieux!$H:$H,U843)="Premium",INDEX(10_Lieux!$H:$H,V843)="Premium"),p_prem,0))</f>
        <v>60</v>
      </c>
      <c r="I843" s="14" t="n">
        <f aca="false">ROUND(W843*p_facteur,0)</f>
        <v>172</v>
      </c>
      <c r="J843" s="14" t="str">
        <f aca="false">IF(X843&lt;60,X843&amp;" min",INT(X843/60)&amp;" h"&amp;IF(MOD(X843,60)=0,""," "&amp;TEXT(MOD(X843,60),"00")))</f>
        <v>1 h 45</v>
      </c>
      <c r="K843" s="14" t="str">
        <f aca="false">IF(S843&lt;&gt;T843,"Oui","Non")</f>
        <v>Non</v>
      </c>
      <c r="L843" s="14" t="str">
        <f aca="false">IF(AND(INDEX(10_Lieux!$B:$B,U843)="Ville",INDEX(10_Lieux!$B:$B,V843)="Ville"),"/chauffeur-prive/"&amp;INDEX(10_Lieux!$E:$E,U843)&amp;"-"&amp;INDEX(10_Lieux!$E:$E,V843)&amp;"/","/chauffeur-prive/"&amp;INDEX(10_Lieux!$E:$E,U843)&amp;"/"&amp;INDEX(10_Lieux!$E:$E,V843)&amp;"/")</f>
        <v>/chauffeur-prive/annecy/aeroport-dole-jura/</v>
      </c>
      <c r="M843" s="14" t="str">
        <f aca="false">IFERROR(INDEX($L:$L,MATCH(B843&amp;"|"&amp;A843,$Z:$Z,0)),"—")</f>
        <v>/chauffeur-prive/aeroport-dole-jura/annecy/</v>
      </c>
      <c r="N843" s="14" t="str">
        <f aca="false">IF(LEN("Chauffeur privé "&amp;INDEX(10_Lieux!$J:$J,U843)&amp;" → "&amp;INDEX(10_Lieux!$J:$J,V843)&amp;" | 24h/24")&gt;60,"Chauffeur privé "&amp;INDEX(10_Lieux!$J:$J,U843)&amp;" → "&amp;INDEX(10_Lieux!$J:$J,V843),"Chauffeur privé "&amp;INDEX(10_Lieux!$J:$J,U843)&amp;" → "&amp;INDEX(10_Lieux!$J:$J,V843)&amp;" | 24h/24")</f>
        <v>Chauffeur privé Annecy → Aéroport Dole-Jura | 24h/24</v>
      </c>
      <c r="O843" s="14" t="n">
        <f aca="false">LEN(N843)</f>
        <v>52</v>
      </c>
      <c r="P843" s="14" t="str">
        <f aca="false">"Chauffeur privé "&amp;INDEX(10_Lieux!$K:$K,U843)&amp;" vers "&amp;INDEX(10_Lieux!$L:$L,V843)</f>
        <v>Chauffeur privé d'Annecy vers l'aéroport Dole-Jura</v>
      </c>
      <c r="Q843" s="14" t="str">
        <f aca="false">"Chauffeur privé "&amp;INDEX(10_Lieux!$K:$K,U843)&amp;" vers "&amp;INDEX(10_Lieux!$L:$L,V843)&amp;" : env. "&amp;I843&amp;" km, "&amp;J843&amp;" de route. Devis personnalisé, standard 24h/24 et 7j/7."</f>
        <v>Chauffeur privé d'Annecy vers l'aéroport Dole-Jura : env. 172 km, 1 h 45 de route. Devis personnalisé, standard 24h/24 et 7j/7.</v>
      </c>
      <c r="R843" s="14" t="n">
        <f aca="false">LEN(Q843)</f>
        <v>127</v>
      </c>
      <c r="S843" s="14" t="str">
        <f aca="false">INDEX(10_Lieux!$C:$C,U843)</f>
        <v>France</v>
      </c>
      <c r="T843" s="14" t="str">
        <f aca="false">INDEX(10_Lieux!$C:$C,V843)</f>
        <v>France</v>
      </c>
      <c r="U843" s="14" t="n">
        <f aca="false">MATCH(A843,10_Lieux!$A:$A,0)</f>
        <v>10</v>
      </c>
      <c r="V843" s="14" t="n">
        <f aca="false">MATCH(B843,10_Lieux!$A:$A,0)</f>
        <v>141</v>
      </c>
      <c r="W843" s="14" t="n">
        <f aca="false">ROUND(6371*2*ASIN(SQRT(SIN(RADIANS(INDEX(10_Lieux!$F:$F,V843)-INDEX(10_Lieux!$F:$F,U843))/2)^2+COS(RADIANS(INDEX(10_Lieux!$F:$F,U843)))*COS(RADIANS(INDEX(10_Lieux!$F:$F,V843)))*SIN(RADIANS(INDEX(10_Lieux!$G:$G,V843)-INDEX(10_Lieux!$G:$G,U843))/2)^2)),1)</f>
        <v>137.7</v>
      </c>
      <c r="X843" s="14" t="n">
        <f aca="false">ROUND(I843/IF(I843&lt;p_seuil_vitesse,p_vit_lente,p_vit_rapide)*60/15,0)*15</f>
        <v>105</v>
      </c>
      <c r="Y843" s="14" t="n">
        <f aca="false">MAX(IF(INDEX(10_Lieux!$B:$B,U843)&lt;&gt;"Ville",INDEX(10_Lieux!$I:$I,U843),0),IF(INDEX(10_Lieux!$B:$B,V843)&lt;&gt;"Ville",INDEX(10_Lieux!$I:$I,V843),0))</f>
        <v>250</v>
      </c>
      <c r="Z843" s="14" t="str">
        <f aca="false">A843&amp;"|"&amp;B843</f>
        <v>Annecy|Dole-Jura</v>
      </c>
      <c r="AA843" s="14" t="str">
        <f aca="false">IF(I843&lt;p_local,"Local",IF(I843&lt;p_vv_min,"Courte distance",IF(I843&lt;p_tres_long,"Longue distance","Très longue distance")))</f>
        <v>Longue distance</v>
      </c>
    </row>
    <row r="844" customFormat="false" ht="15" hidden="false" customHeight="true" outlineLevel="0" collapsed="false">
      <c r="A844" s="1" t="s">
        <v>968</v>
      </c>
      <c r="B844" s="1" t="s">
        <v>150</v>
      </c>
      <c r="C844" s="1" t="s">
        <v>34</v>
      </c>
      <c r="D844" s="1" t="s">
        <v>653</v>
      </c>
      <c r="E844" s="1" t="s">
        <v>997</v>
      </c>
      <c r="F844" s="14" t="s">
        <v>40</v>
      </c>
      <c r="G844" s="14" t="str">
        <f aca="false">IF(I844&lt;p_local,"Local → page infra",IF(H844&gt;=p_ph1,"Phase 1",IF(H844&gt;=p_ph2,"Phase 2","Phase 3")))</f>
        <v>Phase 3</v>
      </c>
      <c r="H844" s="14" t="n">
        <f aca="false">IF(I844&lt;p_local,0,IF(C844="Aéroport → Aéroport",p_pts_plein,IF(Y844&gt;0,IF(I844&lt;=Y844,p_pts_plein,IF(I844&lt;=p_mult2*Y844,p_pts_moyen,p_pts_r3)),IF(I844&gt;=p_vv_min,p_pts_plein,IF(I844&gt;=p_vv_moy,p_pts_moyen,p_pts_court))))+IF(INDEX(10_Lieux!$D:$D,U844)=1,p_prio1,p_prio2)+IF(INDEX(10_Lieux!$D:$D,V844)=1,p_prio1,p_prio2)+IF(K844="Oui",p_tf,0)+p_hub*((INDEX(10_Lieux!$H:$H,U844)="Hub")+(INDEX(10_Lieux!$H:$H,V844)="Hub"))+IF(OR(INDEX(10_Lieux!$H:$H,U844)="Premium",INDEX(10_Lieux!$H:$H,V844)="Premium"),p_prem,0))</f>
        <v>55</v>
      </c>
      <c r="I844" s="14" t="n">
        <f aca="false">ROUND(W844*p_facteur,0)</f>
        <v>210</v>
      </c>
      <c r="J844" s="14" t="str">
        <f aca="false">IF(X844&lt;60,X844&amp;" min",INT(X844/60)&amp;" h"&amp;IF(MOD(X844,60)=0,""," "&amp;TEXT(MOD(X844,60),"00")))</f>
        <v>2 h 15</v>
      </c>
      <c r="K844" s="14" t="str">
        <f aca="false">IF(S844&lt;&gt;T844,"Oui","Non")</f>
        <v>Non</v>
      </c>
      <c r="L844" s="14" t="str">
        <f aca="false">IF(AND(INDEX(10_Lieux!$B:$B,U844)="Ville",INDEX(10_Lieux!$B:$B,V844)="Ville"),"/chauffeur-prive/"&amp;INDEX(10_Lieux!$E:$E,U844)&amp;"-"&amp;INDEX(10_Lieux!$E:$E,V844)&amp;"/","/chauffeur-prive/"&amp;INDEX(10_Lieux!$E:$E,U844)&amp;"/"&amp;INDEX(10_Lieux!$E:$E,V844)&amp;"/")</f>
        <v>/chauffeur-prive/aeroport-dole-jura/chambery/</v>
      </c>
      <c r="M844" s="14" t="str">
        <f aca="false">IFERROR(INDEX($L:$L,MATCH(B844&amp;"|"&amp;A844,$Z:$Z,0)),"—")</f>
        <v>/chauffeur-prive/chambery/aeroport-dole-jura/</v>
      </c>
      <c r="N844" s="14" t="str">
        <f aca="false">IF(LEN("Chauffeur privé "&amp;INDEX(10_Lieux!$J:$J,U844)&amp;" → "&amp;INDEX(10_Lieux!$J:$J,V844)&amp;" | 24h/24")&gt;60,"Chauffeur privé "&amp;INDEX(10_Lieux!$J:$J,U844)&amp;" → "&amp;INDEX(10_Lieux!$J:$J,V844),"Chauffeur privé "&amp;INDEX(10_Lieux!$J:$J,U844)&amp;" → "&amp;INDEX(10_Lieux!$J:$J,V844)&amp;" | 24h/24")</f>
        <v>Chauffeur privé Aéroport Dole-Jura → Chambéry | 24h/24</v>
      </c>
      <c r="O844" s="14" t="n">
        <f aca="false">LEN(N844)</f>
        <v>54</v>
      </c>
      <c r="P844" s="14" t="str">
        <f aca="false">"Chauffeur privé "&amp;INDEX(10_Lieux!$K:$K,U844)&amp;" vers "&amp;INDEX(10_Lieux!$L:$L,V844)</f>
        <v>Chauffeur privé de l'aéroport Dole-Jura vers Chambéry</v>
      </c>
      <c r="Q844" s="14" t="str">
        <f aca="false">"Chauffeur privé "&amp;INDEX(10_Lieux!$K:$K,U844)&amp;" vers "&amp;INDEX(10_Lieux!$L:$L,V844)&amp;" : env. "&amp;I844&amp;" km, "&amp;J844&amp;" de route. Devis personnalisé, standard 24h/24 et 7j/7."</f>
        <v>Chauffeur privé de l'aéroport Dole-Jura vers Chambéry : env. 210 km, 2 h 15 de route. Devis personnalisé, standard 24h/24 et 7j/7.</v>
      </c>
      <c r="R844" s="14" t="n">
        <f aca="false">LEN(Q844)</f>
        <v>130</v>
      </c>
      <c r="S844" s="14" t="str">
        <f aca="false">INDEX(10_Lieux!$C:$C,U844)</f>
        <v>France</v>
      </c>
      <c r="T844" s="14" t="str">
        <f aca="false">INDEX(10_Lieux!$C:$C,V844)</f>
        <v>France</v>
      </c>
      <c r="U844" s="14" t="n">
        <f aca="false">MATCH(A844,10_Lieux!$A:$A,0)</f>
        <v>141</v>
      </c>
      <c r="V844" s="14" t="n">
        <f aca="false">MATCH(B844,10_Lieux!$A:$A,0)</f>
        <v>11</v>
      </c>
      <c r="W844" s="14" t="n">
        <f aca="false">ROUND(6371*2*ASIN(SQRT(SIN(RADIANS(INDEX(10_Lieux!$F:$F,V844)-INDEX(10_Lieux!$F:$F,U844))/2)^2+COS(RADIANS(INDEX(10_Lieux!$F:$F,U844)))*COS(RADIANS(INDEX(10_Lieux!$F:$F,V844)))*SIN(RADIANS(INDEX(10_Lieux!$G:$G,V844)-INDEX(10_Lieux!$G:$G,U844))/2)^2)),1)</f>
        <v>168.3</v>
      </c>
      <c r="X844" s="14" t="n">
        <f aca="false">ROUND(I844/IF(I844&lt;p_seuil_vitesse,p_vit_lente,p_vit_rapide)*60/15,0)*15</f>
        <v>135</v>
      </c>
      <c r="Y844" s="14" t="n">
        <f aca="false">MAX(IF(INDEX(10_Lieux!$B:$B,U844)&lt;&gt;"Ville",INDEX(10_Lieux!$I:$I,U844),0),IF(INDEX(10_Lieux!$B:$B,V844)&lt;&gt;"Ville",INDEX(10_Lieux!$I:$I,V844),0))</f>
        <v>250</v>
      </c>
      <c r="Z844" s="14" t="str">
        <f aca="false">A844&amp;"|"&amp;B844</f>
        <v>Dole-Jura|Chambéry</v>
      </c>
      <c r="AA844" s="14" t="str">
        <f aca="false">IF(I844&lt;p_local,"Local",IF(I844&lt;p_vv_min,"Courte distance",IF(I844&lt;p_tres_long,"Longue distance","Très longue distance")))</f>
        <v>Longue distance</v>
      </c>
    </row>
    <row r="845" customFormat="false" ht="15" hidden="false" customHeight="true" outlineLevel="0" collapsed="false">
      <c r="A845" s="1" t="s">
        <v>150</v>
      </c>
      <c r="B845" s="1" t="s">
        <v>968</v>
      </c>
      <c r="C845" s="1" t="s">
        <v>35</v>
      </c>
      <c r="D845" s="1" t="s">
        <v>653</v>
      </c>
      <c r="E845" s="1" t="s">
        <v>998</v>
      </c>
      <c r="F845" s="14" t="s">
        <v>40</v>
      </c>
      <c r="G845" s="14" t="str">
        <f aca="false">IF(I845&lt;p_local,"Local → page infra",IF(H845&gt;=p_ph1,"Phase 1",IF(H845&gt;=p_ph2,"Phase 2","Phase 3")))</f>
        <v>Phase 3</v>
      </c>
      <c r="H845" s="14" t="n">
        <f aca="false">IF(I845&lt;p_local,0,IF(C845="Aéroport → Aéroport",p_pts_plein,IF(Y845&gt;0,IF(I845&lt;=Y845,p_pts_plein,IF(I845&lt;=p_mult2*Y845,p_pts_moyen,p_pts_r3)),IF(I845&gt;=p_vv_min,p_pts_plein,IF(I845&gt;=p_vv_moy,p_pts_moyen,p_pts_court))))+IF(INDEX(10_Lieux!$D:$D,U845)=1,p_prio1,p_prio2)+IF(INDEX(10_Lieux!$D:$D,V845)=1,p_prio1,p_prio2)+IF(K845="Oui",p_tf,0)+p_hub*((INDEX(10_Lieux!$H:$H,U845)="Hub")+(INDEX(10_Lieux!$H:$H,V845)="Hub"))+IF(OR(INDEX(10_Lieux!$H:$H,U845)="Premium",INDEX(10_Lieux!$H:$H,V845)="Premium"),p_prem,0))</f>
        <v>55</v>
      </c>
      <c r="I845" s="14" t="n">
        <f aca="false">ROUND(W845*p_facteur,0)</f>
        <v>210</v>
      </c>
      <c r="J845" s="14" t="str">
        <f aca="false">IF(X845&lt;60,X845&amp;" min",INT(X845/60)&amp;" h"&amp;IF(MOD(X845,60)=0,""," "&amp;TEXT(MOD(X845,60),"00")))</f>
        <v>2 h 15</v>
      </c>
      <c r="K845" s="14" t="str">
        <f aca="false">IF(S845&lt;&gt;T845,"Oui","Non")</f>
        <v>Non</v>
      </c>
      <c r="L845" s="14" t="str">
        <f aca="false">IF(AND(INDEX(10_Lieux!$B:$B,U845)="Ville",INDEX(10_Lieux!$B:$B,V845)="Ville"),"/chauffeur-prive/"&amp;INDEX(10_Lieux!$E:$E,U845)&amp;"-"&amp;INDEX(10_Lieux!$E:$E,V845)&amp;"/","/chauffeur-prive/"&amp;INDEX(10_Lieux!$E:$E,U845)&amp;"/"&amp;INDEX(10_Lieux!$E:$E,V845)&amp;"/")</f>
        <v>/chauffeur-prive/chambery/aeroport-dole-jura/</v>
      </c>
      <c r="M845" s="14" t="str">
        <f aca="false">IFERROR(INDEX($L:$L,MATCH(B845&amp;"|"&amp;A845,$Z:$Z,0)),"—")</f>
        <v>/chauffeur-prive/aeroport-dole-jura/chambery/</v>
      </c>
      <c r="N845" s="14" t="str">
        <f aca="false">IF(LEN("Chauffeur privé "&amp;INDEX(10_Lieux!$J:$J,U845)&amp;" → "&amp;INDEX(10_Lieux!$J:$J,V845)&amp;" | 24h/24")&gt;60,"Chauffeur privé "&amp;INDEX(10_Lieux!$J:$J,U845)&amp;" → "&amp;INDEX(10_Lieux!$J:$J,V845),"Chauffeur privé "&amp;INDEX(10_Lieux!$J:$J,U845)&amp;" → "&amp;INDEX(10_Lieux!$J:$J,V845)&amp;" | 24h/24")</f>
        <v>Chauffeur privé Chambéry → Aéroport Dole-Jura | 24h/24</v>
      </c>
      <c r="O845" s="14" t="n">
        <f aca="false">LEN(N845)</f>
        <v>54</v>
      </c>
      <c r="P845" s="14" t="str">
        <f aca="false">"Chauffeur privé "&amp;INDEX(10_Lieux!$K:$K,U845)&amp;" vers "&amp;INDEX(10_Lieux!$L:$L,V845)</f>
        <v>Chauffeur privé de Chambéry vers l'aéroport Dole-Jura</v>
      </c>
      <c r="Q845" s="14" t="str">
        <f aca="false">"Chauffeur privé "&amp;INDEX(10_Lieux!$K:$K,U845)&amp;" vers "&amp;INDEX(10_Lieux!$L:$L,V845)&amp;" : env. "&amp;I845&amp;" km, "&amp;J845&amp;" de route. Devis personnalisé, standard 24h/24 et 7j/7."</f>
        <v>Chauffeur privé de Chambéry vers l'aéroport Dole-Jura : env. 210 km, 2 h 15 de route. Devis personnalisé, standard 24h/24 et 7j/7.</v>
      </c>
      <c r="R845" s="14" t="n">
        <f aca="false">LEN(Q845)</f>
        <v>130</v>
      </c>
      <c r="S845" s="14" t="str">
        <f aca="false">INDEX(10_Lieux!$C:$C,U845)</f>
        <v>France</v>
      </c>
      <c r="T845" s="14" t="str">
        <f aca="false">INDEX(10_Lieux!$C:$C,V845)</f>
        <v>France</v>
      </c>
      <c r="U845" s="14" t="n">
        <f aca="false">MATCH(A845,10_Lieux!$A:$A,0)</f>
        <v>11</v>
      </c>
      <c r="V845" s="14" t="n">
        <f aca="false">MATCH(B845,10_Lieux!$A:$A,0)</f>
        <v>141</v>
      </c>
      <c r="W845" s="14" t="n">
        <f aca="false">ROUND(6371*2*ASIN(SQRT(SIN(RADIANS(INDEX(10_Lieux!$F:$F,V845)-INDEX(10_Lieux!$F:$F,U845))/2)^2+COS(RADIANS(INDEX(10_Lieux!$F:$F,U845)))*COS(RADIANS(INDEX(10_Lieux!$F:$F,V845)))*SIN(RADIANS(INDEX(10_Lieux!$G:$G,V845)-INDEX(10_Lieux!$G:$G,U845))/2)^2)),1)</f>
        <v>168.3</v>
      </c>
      <c r="X845" s="14" t="n">
        <f aca="false">ROUND(I845/IF(I845&lt;p_seuil_vitesse,p_vit_lente,p_vit_rapide)*60/15,0)*15</f>
        <v>135</v>
      </c>
      <c r="Y845" s="14" t="n">
        <f aca="false">MAX(IF(INDEX(10_Lieux!$B:$B,U845)&lt;&gt;"Ville",INDEX(10_Lieux!$I:$I,U845),0),IF(INDEX(10_Lieux!$B:$B,V845)&lt;&gt;"Ville",INDEX(10_Lieux!$I:$I,V845),0))</f>
        <v>250</v>
      </c>
      <c r="Z845" s="14" t="str">
        <f aca="false">A845&amp;"|"&amp;B845</f>
        <v>Chambéry|Dole-Jura</v>
      </c>
      <c r="AA845" s="14" t="str">
        <f aca="false">IF(I845&lt;p_local,"Local",IF(I845&lt;p_vv_min,"Courte distance",IF(I845&lt;p_tres_long,"Longue distance","Très longue distance")))</f>
        <v>Longue distance</v>
      </c>
    </row>
    <row r="846" customFormat="false" ht="15" hidden="false" customHeight="true" outlineLevel="0" collapsed="false">
      <c r="A846" s="1" t="s">
        <v>968</v>
      </c>
      <c r="B846" s="1" t="s">
        <v>152</v>
      </c>
      <c r="C846" s="1" t="s">
        <v>34</v>
      </c>
      <c r="D846" s="1" t="s">
        <v>653</v>
      </c>
      <c r="E846" s="1" t="s">
        <v>999</v>
      </c>
      <c r="F846" s="14" t="s">
        <v>40</v>
      </c>
      <c r="G846" s="14" t="str">
        <f aca="false">IF(I846&lt;p_local,"Local → page infra",IF(H846&gt;=p_ph1,"Phase 1",IF(H846&gt;=p_ph2,"Phase 2","Phase 3")))</f>
        <v>Phase 1</v>
      </c>
      <c r="H846" s="14" t="n">
        <f aca="false">IF(I846&lt;p_local,0,IF(C846="Aéroport → Aéroport",p_pts_plein,IF(Y846&gt;0,IF(I846&lt;=Y846,p_pts_plein,IF(I846&lt;=p_mult2*Y846,p_pts_moyen,p_pts_r3)),IF(I846&gt;=p_vv_min,p_pts_plein,IF(I846&gt;=p_vv_moy,p_pts_moyen,p_pts_court))))+IF(INDEX(10_Lieux!$D:$D,U846)=1,p_prio1,p_prio2)+IF(INDEX(10_Lieux!$D:$D,V846)=1,p_prio1,p_prio2)+IF(K846="Oui",p_tf,0)+p_hub*((INDEX(10_Lieux!$H:$H,U846)="Hub")+(INDEX(10_Lieux!$H:$H,V846)="Hub"))+IF(OR(INDEX(10_Lieux!$H:$H,U846)="Premium",INDEX(10_Lieux!$H:$H,V846)="Premium"),p_prem,0))</f>
        <v>80</v>
      </c>
      <c r="I846" s="14" t="n">
        <f aca="false">ROUND(W846*p_facteur,0)</f>
        <v>135</v>
      </c>
      <c r="J846" s="14" t="str">
        <f aca="false">IF(X846&lt;60,X846&amp;" min",INT(X846/60)&amp;" h"&amp;IF(MOD(X846,60)=0,""," "&amp;TEXT(MOD(X846,60),"00")))</f>
        <v>1 h 30</v>
      </c>
      <c r="K846" s="14" t="str">
        <f aca="false">IF(S846&lt;&gt;T846,"Oui","Non")</f>
        <v>Oui</v>
      </c>
      <c r="L846" s="14" t="str">
        <f aca="false">IF(AND(INDEX(10_Lieux!$B:$B,U846)="Ville",INDEX(10_Lieux!$B:$B,V846)="Ville"),"/chauffeur-prive/"&amp;INDEX(10_Lieux!$E:$E,U846)&amp;"-"&amp;INDEX(10_Lieux!$E:$E,V846)&amp;"/","/chauffeur-prive/"&amp;INDEX(10_Lieux!$E:$E,U846)&amp;"/"&amp;INDEX(10_Lieux!$E:$E,V846)&amp;"/")</f>
        <v>/chauffeur-prive/aeroport-dole-jura/geneve/</v>
      </c>
      <c r="M846" s="14" t="str">
        <f aca="false">IFERROR(INDEX($L:$L,MATCH(B846&amp;"|"&amp;A846,$Z:$Z,0)),"—")</f>
        <v>/chauffeur-prive/geneve/aeroport-dole-jura/</v>
      </c>
      <c r="N846" s="14" t="str">
        <f aca="false">IF(LEN("Chauffeur privé "&amp;INDEX(10_Lieux!$J:$J,U846)&amp;" → "&amp;INDEX(10_Lieux!$J:$J,V846)&amp;" | 24h/24")&gt;60,"Chauffeur privé "&amp;INDEX(10_Lieux!$J:$J,U846)&amp;" → "&amp;INDEX(10_Lieux!$J:$J,V846),"Chauffeur privé "&amp;INDEX(10_Lieux!$J:$J,U846)&amp;" → "&amp;INDEX(10_Lieux!$J:$J,V846)&amp;" | 24h/24")</f>
        <v>Chauffeur privé Aéroport Dole-Jura → Genève | 24h/24</v>
      </c>
      <c r="O846" s="14" t="n">
        <f aca="false">LEN(N846)</f>
        <v>52</v>
      </c>
      <c r="P846" s="14" t="str">
        <f aca="false">"Chauffeur privé "&amp;INDEX(10_Lieux!$K:$K,U846)&amp;" vers "&amp;INDEX(10_Lieux!$L:$L,V846)</f>
        <v>Chauffeur privé de l'aéroport Dole-Jura vers Genève</v>
      </c>
      <c r="Q846" s="14" t="str">
        <f aca="false">"Chauffeur privé "&amp;INDEX(10_Lieux!$K:$K,U846)&amp;" vers "&amp;INDEX(10_Lieux!$L:$L,V846)&amp;" : env. "&amp;I846&amp;" km, "&amp;J846&amp;" de route. Devis personnalisé, standard 24h/24 et 7j/7."</f>
        <v>Chauffeur privé de l'aéroport Dole-Jura vers Genève : env. 135 km, 1 h 30 de route. Devis personnalisé, standard 24h/24 et 7j/7.</v>
      </c>
      <c r="R846" s="14" t="n">
        <f aca="false">LEN(Q846)</f>
        <v>128</v>
      </c>
      <c r="S846" s="14" t="str">
        <f aca="false">INDEX(10_Lieux!$C:$C,U846)</f>
        <v>France</v>
      </c>
      <c r="T846" s="14" t="str">
        <f aca="false">INDEX(10_Lieux!$C:$C,V846)</f>
        <v>Suisse</v>
      </c>
      <c r="U846" s="14" t="n">
        <f aca="false">MATCH(A846,10_Lieux!$A:$A,0)</f>
        <v>141</v>
      </c>
      <c r="V846" s="14" t="n">
        <f aca="false">MATCH(B846,10_Lieux!$A:$A,0)</f>
        <v>111</v>
      </c>
      <c r="W846" s="14" t="n">
        <f aca="false">ROUND(6371*2*ASIN(SQRT(SIN(RADIANS(INDEX(10_Lieux!$F:$F,V846)-INDEX(10_Lieux!$F:$F,U846))/2)^2+COS(RADIANS(INDEX(10_Lieux!$F:$F,U846)))*COS(RADIANS(INDEX(10_Lieux!$F:$F,V846)))*SIN(RADIANS(INDEX(10_Lieux!$G:$G,V846)-INDEX(10_Lieux!$G:$G,U846))/2)^2)),1)</f>
        <v>107.8</v>
      </c>
      <c r="X846" s="14" t="n">
        <f aca="false">ROUND(I846/IF(I846&lt;p_seuil_vitesse,p_vit_lente,p_vit_rapide)*60/15,0)*15</f>
        <v>90</v>
      </c>
      <c r="Y846" s="14" t="n">
        <f aca="false">MAX(IF(INDEX(10_Lieux!$B:$B,U846)&lt;&gt;"Ville",INDEX(10_Lieux!$I:$I,U846),0),IF(INDEX(10_Lieux!$B:$B,V846)&lt;&gt;"Ville",INDEX(10_Lieux!$I:$I,V846),0))</f>
        <v>250</v>
      </c>
      <c r="Z846" s="14" t="str">
        <f aca="false">A846&amp;"|"&amp;B846</f>
        <v>Dole-Jura|Genève</v>
      </c>
      <c r="AA846" s="14" t="str">
        <f aca="false">IF(I846&lt;p_local,"Local",IF(I846&lt;p_vv_min,"Courte distance",IF(I846&lt;p_tres_long,"Longue distance","Très longue distance")))</f>
        <v>Longue distance</v>
      </c>
    </row>
    <row r="847" customFormat="false" ht="15" hidden="false" customHeight="true" outlineLevel="0" collapsed="false">
      <c r="A847" s="1" t="s">
        <v>152</v>
      </c>
      <c r="B847" s="1" t="s">
        <v>968</v>
      </c>
      <c r="C847" s="1" t="s">
        <v>35</v>
      </c>
      <c r="D847" s="1" t="s">
        <v>653</v>
      </c>
      <c r="E847" s="1" t="s">
        <v>1000</v>
      </c>
      <c r="F847" s="14" t="s">
        <v>40</v>
      </c>
      <c r="G847" s="14" t="str">
        <f aca="false">IF(I847&lt;p_local,"Local → page infra",IF(H847&gt;=p_ph1,"Phase 1",IF(H847&gt;=p_ph2,"Phase 2","Phase 3")))</f>
        <v>Phase 1</v>
      </c>
      <c r="H847" s="14" t="n">
        <f aca="false">IF(I847&lt;p_local,0,IF(C847="Aéroport → Aéroport",p_pts_plein,IF(Y847&gt;0,IF(I847&lt;=Y847,p_pts_plein,IF(I847&lt;=p_mult2*Y847,p_pts_moyen,p_pts_r3)),IF(I847&gt;=p_vv_min,p_pts_plein,IF(I847&gt;=p_vv_moy,p_pts_moyen,p_pts_court))))+IF(INDEX(10_Lieux!$D:$D,U847)=1,p_prio1,p_prio2)+IF(INDEX(10_Lieux!$D:$D,V847)=1,p_prio1,p_prio2)+IF(K847="Oui",p_tf,0)+p_hub*((INDEX(10_Lieux!$H:$H,U847)="Hub")+(INDEX(10_Lieux!$H:$H,V847)="Hub"))+IF(OR(INDEX(10_Lieux!$H:$H,U847)="Premium",INDEX(10_Lieux!$H:$H,V847)="Premium"),p_prem,0))</f>
        <v>80</v>
      </c>
      <c r="I847" s="14" t="n">
        <f aca="false">ROUND(W847*p_facteur,0)</f>
        <v>135</v>
      </c>
      <c r="J847" s="14" t="str">
        <f aca="false">IF(X847&lt;60,X847&amp;" min",INT(X847/60)&amp;" h"&amp;IF(MOD(X847,60)=0,""," "&amp;TEXT(MOD(X847,60),"00")))</f>
        <v>1 h 30</v>
      </c>
      <c r="K847" s="14" t="str">
        <f aca="false">IF(S847&lt;&gt;T847,"Oui","Non")</f>
        <v>Oui</v>
      </c>
      <c r="L847" s="14" t="str">
        <f aca="false">IF(AND(INDEX(10_Lieux!$B:$B,U847)="Ville",INDEX(10_Lieux!$B:$B,V847)="Ville"),"/chauffeur-prive/"&amp;INDEX(10_Lieux!$E:$E,U847)&amp;"-"&amp;INDEX(10_Lieux!$E:$E,V847)&amp;"/","/chauffeur-prive/"&amp;INDEX(10_Lieux!$E:$E,U847)&amp;"/"&amp;INDEX(10_Lieux!$E:$E,V847)&amp;"/")</f>
        <v>/chauffeur-prive/geneve/aeroport-dole-jura/</v>
      </c>
      <c r="M847" s="14" t="str">
        <f aca="false">IFERROR(INDEX($L:$L,MATCH(B847&amp;"|"&amp;A847,$Z:$Z,0)),"—")</f>
        <v>/chauffeur-prive/aeroport-dole-jura/geneve/</v>
      </c>
      <c r="N847" s="14" t="str">
        <f aca="false">IF(LEN("Chauffeur privé "&amp;INDEX(10_Lieux!$J:$J,U847)&amp;" → "&amp;INDEX(10_Lieux!$J:$J,V847)&amp;" | 24h/24")&gt;60,"Chauffeur privé "&amp;INDEX(10_Lieux!$J:$J,U847)&amp;" → "&amp;INDEX(10_Lieux!$J:$J,V847),"Chauffeur privé "&amp;INDEX(10_Lieux!$J:$J,U847)&amp;" → "&amp;INDEX(10_Lieux!$J:$J,V847)&amp;" | 24h/24")</f>
        <v>Chauffeur privé Genève → Aéroport Dole-Jura | 24h/24</v>
      </c>
      <c r="O847" s="14" t="n">
        <f aca="false">LEN(N847)</f>
        <v>52</v>
      </c>
      <c r="P847" s="14" t="str">
        <f aca="false">"Chauffeur privé "&amp;INDEX(10_Lieux!$K:$K,U847)&amp;" vers "&amp;INDEX(10_Lieux!$L:$L,V847)</f>
        <v>Chauffeur privé de Genève vers l'aéroport Dole-Jura</v>
      </c>
      <c r="Q847" s="14" t="str">
        <f aca="false">"Chauffeur privé "&amp;INDEX(10_Lieux!$K:$K,U847)&amp;" vers "&amp;INDEX(10_Lieux!$L:$L,V847)&amp;" : env. "&amp;I847&amp;" km, "&amp;J847&amp;" de route. Devis personnalisé, standard 24h/24 et 7j/7."</f>
        <v>Chauffeur privé de Genève vers l'aéroport Dole-Jura : env. 135 km, 1 h 30 de route. Devis personnalisé, standard 24h/24 et 7j/7.</v>
      </c>
      <c r="R847" s="14" t="n">
        <f aca="false">LEN(Q847)</f>
        <v>128</v>
      </c>
      <c r="S847" s="14" t="str">
        <f aca="false">INDEX(10_Lieux!$C:$C,U847)</f>
        <v>Suisse</v>
      </c>
      <c r="T847" s="14" t="str">
        <f aca="false">INDEX(10_Lieux!$C:$C,V847)</f>
        <v>France</v>
      </c>
      <c r="U847" s="14" t="n">
        <f aca="false">MATCH(A847,10_Lieux!$A:$A,0)</f>
        <v>111</v>
      </c>
      <c r="V847" s="14" t="n">
        <f aca="false">MATCH(B847,10_Lieux!$A:$A,0)</f>
        <v>141</v>
      </c>
      <c r="W847" s="14" t="n">
        <f aca="false">ROUND(6371*2*ASIN(SQRT(SIN(RADIANS(INDEX(10_Lieux!$F:$F,V847)-INDEX(10_Lieux!$F:$F,U847))/2)^2+COS(RADIANS(INDEX(10_Lieux!$F:$F,U847)))*COS(RADIANS(INDEX(10_Lieux!$F:$F,V847)))*SIN(RADIANS(INDEX(10_Lieux!$G:$G,V847)-INDEX(10_Lieux!$G:$G,U847))/2)^2)),1)</f>
        <v>107.8</v>
      </c>
      <c r="X847" s="14" t="n">
        <f aca="false">ROUND(I847/IF(I847&lt;p_seuil_vitesse,p_vit_lente,p_vit_rapide)*60/15,0)*15</f>
        <v>90</v>
      </c>
      <c r="Y847" s="14" t="n">
        <f aca="false">MAX(IF(INDEX(10_Lieux!$B:$B,U847)&lt;&gt;"Ville",INDEX(10_Lieux!$I:$I,U847),0),IF(INDEX(10_Lieux!$B:$B,V847)&lt;&gt;"Ville",INDEX(10_Lieux!$I:$I,V847),0))</f>
        <v>250</v>
      </c>
      <c r="Z847" s="14" t="str">
        <f aca="false">A847&amp;"|"&amp;B847</f>
        <v>Genève|Dole-Jura</v>
      </c>
      <c r="AA847" s="14" t="str">
        <f aca="false">IF(I847&lt;p_local,"Local",IF(I847&lt;p_vv_min,"Courte distance",IF(I847&lt;p_tres_long,"Longue distance","Très longue distance")))</f>
        <v>Longue distance</v>
      </c>
    </row>
    <row r="848" customFormat="false" ht="15" hidden="false" customHeight="true" outlineLevel="0" collapsed="false">
      <c r="A848" s="1" t="s">
        <v>968</v>
      </c>
      <c r="B848" s="1" t="s">
        <v>154</v>
      </c>
      <c r="C848" s="1" t="s">
        <v>34</v>
      </c>
      <c r="D848" s="1" t="s">
        <v>653</v>
      </c>
      <c r="E848" s="1" t="s">
        <v>1001</v>
      </c>
      <c r="F848" s="14" t="s">
        <v>40</v>
      </c>
      <c r="G848" s="14" t="str">
        <f aca="false">IF(I848&lt;p_local,"Local → page infra",IF(H848&gt;=p_ph1,"Phase 1",IF(H848&gt;=p_ph2,"Phase 2","Phase 3")))</f>
        <v>Phase 2</v>
      </c>
      <c r="H848" s="14" t="n">
        <f aca="false">IF(I848&lt;p_local,0,IF(C848="Aéroport → Aéroport",p_pts_plein,IF(Y848&gt;0,IF(I848&lt;=Y848,p_pts_plein,IF(I848&lt;=p_mult2*Y848,p_pts_moyen,p_pts_r3)),IF(I848&gt;=p_vv_min,p_pts_plein,IF(I848&gt;=p_vv_moy,p_pts_moyen,p_pts_court))))+IF(INDEX(10_Lieux!$D:$D,U848)=1,p_prio1,p_prio2)+IF(INDEX(10_Lieux!$D:$D,V848)=1,p_prio1,p_prio2)+IF(K848="Oui",p_tf,0)+p_hub*((INDEX(10_Lieux!$H:$H,U848)="Hub")+(INDEX(10_Lieux!$H:$H,V848)="Hub"))+IF(OR(INDEX(10_Lieux!$H:$H,U848)="Premium",INDEX(10_Lieux!$H:$H,V848)="Premium"),p_prem,0))</f>
        <v>70</v>
      </c>
      <c r="I848" s="14" t="n">
        <f aca="false">ROUND(W848*p_facteur,0)</f>
        <v>136</v>
      </c>
      <c r="J848" s="14" t="str">
        <f aca="false">IF(X848&lt;60,X848&amp;" min",INT(X848/60)&amp;" h"&amp;IF(MOD(X848,60)=0,""," "&amp;TEXT(MOD(X848,60),"00")))</f>
        <v>1 h 30</v>
      </c>
      <c r="K848" s="14" t="str">
        <f aca="false">IF(S848&lt;&gt;T848,"Oui","Non")</f>
        <v>Oui</v>
      </c>
      <c r="L848" s="14" t="str">
        <f aca="false">IF(AND(INDEX(10_Lieux!$B:$B,U848)="Ville",INDEX(10_Lieux!$B:$B,V848)="Ville"),"/chauffeur-prive/"&amp;INDEX(10_Lieux!$E:$E,U848)&amp;"-"&amp;INDEX(10_Lieux!$E:$E,V848)&amp;"/","/chauffeur-prive/"&amp;INDEX(10_Lieux!$E:$E,U848)&amp;"/"&amp;INDEX(10_Lieux!$E:$E,V848)&amp;"/")</f>
        <v>/chauffeur-prive/aeroport-dole-jura/lausanne/</v>
      </c>
      <c r="M848" s="14" t="str">
        <f aca="false">IFERROR(INDEX($L:$L,MATCH(B848&amp;"|"&amp;A848,$Z:$Z,0)),"—")</f>
        <v>/chauffeur-prive/lausanne/aeroport-dole-jura/</v>
      </c>
      <c r="N848" s="14" t="str">
        <f aca="false">IF(LEN("Chauffeur privé "&amp;INDEX(10_Lieux!$J:$J,U848)&amp;" → "&amp;INDEX(10_Lieux!$J:$J,V848)&amp;" | 24h/24")&gt;60,"Chauffeur privé "&amp;INDEX(10_Lieux!$J:$J,U848)&amp;" → "&amp;INDEX(10_Lieux!$J:$J,V848),"Chauffeur privé "&amp;INDEX(10_Lieux!$J:$J,U848)&amp;" → "&amp;INDEX(10_Lieux!$J:$J,V848)&amp;" | 24h/24")</f>
        <v>Chauffeur privé Aéroport Dole-Jura → Lausanne | 24h/24</v>
      </c>
      <c r="O848" s="14" t="n">
        <f aca="false">LEN(N848)</f>
        <v>54</v>
      </c>
      <c r="P848" s="14" t="str">
        <f aca="false">"Chauffeur privé "&amp;INDEX(10_Lieux!$K:$K,U848)&amp;" vers "&amp;INDEX(10_Lieux!$L:$L,V848)</f>
        <v>Chauffeur privé de l'aéroport Dole-Jura vers Lausanne</v>
      </c>
      <c r="Q848" s="14" t="str">
        <f aca="false">"Chauffeur privé "&amp;INDEX(10_Lieux!$K:$K,U848)&amp;" vers "&amp;INDEX(10_Lieux!$L:$L,V848)&amp;" : env. "&amp;I848&amp;" km, "&amp;J848&amp;" de route. Devis personnalisé, standard 24h/24 et 7j/7."</f>
        <v>Chauffeur privé de l'aéroport Dole-Jura vers Lausanne : env. 136 km, 1 h 30 de route. Devis personnalisé, standard 24h/24 et 7j/7.</v>
      </c>
      <c r="R848" s="14" t="n">
        <f aca="false">LEN(Q848)</f>
        <v>130</v>
      </c>
      <c r="S848" s="14" t="str">
        <f aca="false">INDEX(10_Lieux!$C:$C,U848)</f>
        <v>France</v>
      </c>
      <c r="T848" s="14" t="str">
        <f aca="false">INDEX(10_Lieux!$C:$C,V848)</f>
        <v>Suisse</v>
      </c>
      <c r="U848" s="14" t="n">
        <f aca="false">MATCH(A848,10_Lieux!$A:$A,0)</f>
        <v>141</v>
      </c>
      <c r="V848" s="14" t="n">
        <f aca="false">MATCH(B848,10_Lieux!$A:$A,0)</f>
        <v>112</v>
      </c>
      <c r="W848" s="14" t="n">
        <f aca="false">ROUND(6371*2*ASIN(SQRT(SIN(RADIANS(INDEX(10_Lieux!$F:$F,V848)-INDEX(10_Lieux!$F:$F,U848))/2)^2+COS(RADIANS(INDEX(10_Lieux!$F:$F,U848)))*COS(RADIANS(INDEX(10_Lieux!$F:$F,V848)))*SIN(RADIANS(INDEX(10_Lieux!$G:$G,V848)-INDEX(10_Lieux!$G:$G,U848))/2)^2)),1)</f>
        <v>108.5</v>
      </c>
      <c r="X848" s="14" t="n">
        <f aca="false">ROUND(I848/IF(I848&lt;p_seuil_vitesse,p_vit_lente,p_vit_rapide)*60/15,0)*15</f>
        <v>90</v>
      </c>
      <c r="Y848" s="14" t="n">
        <f aca="false">MAX(IF(INDEX(10_Lieux!$B:$B,U848)&lt;&gt;"Ville",INDEX(10_Lieux!$I:$I,U848),0),IF(INDEX(10_Lieux!$B:$B,V848)&lt;&gt;"Ville",INDEX(10_Lieux!$I:$I,V848),0))</f>
        <v>250</v>
      </c>
      <c r="Z848" s="14" t="str">
        <f aca="false">A848&amp;"|"&amp;B848</f>
        <v>Dole-Jura|Lausanne</v>
      </c>
      <c r="AA848" s="14" t="str">
        <f aca="false">IF(I848&lt;p_local,"Local",IF(I848&lt;p_vv_min,"Courte distance",IF(I848&lt;p_tres_long,"Longue distance","Très longue distance")))</f>
        <v>Longue distance</v>
      </c>
    </row>
    <row r="849" customFormat="false" ht="15" hidden="false" customHeight="true" outlineLevel="0" collapsed="false">
      <c r="A849" s="1" t="s">
        <v>154</v>
      </c>
      <c r="B849" s="1" t="s">
        <v>968</v>
      </c>
      <c r="C849" s="1" t="s">
        <v>35</v>
      </c>
      <c r="D849" s="1" t="s">
        <v>653</v>
      </c>
      <c r="E849" s="1" t="s">
        <v>1002</v>
      </c>
      <c r="F849" s="14" t="s">
        <v>40</v>
      </c>
      <c r="G849" s="14" t="str">
        <f aca="false">IF(I849&lt;p_local,"Local → page infra",IF(H849&gt;=p_ph1,"Phase 1",IF(H849&gt;=p_ph2,"Phase 2","Phase 3")))</f>
        <v>Phase 2</v>
      </c>
      <c r="H849" s="14" t="n">
        <f aca="false">IF(I849&lt;p_local,0,IF(C849="Aéroport → Aéroport",p_pts_plein,IF(Y849&gt;0,IF(I849&lt;=Y849,p_pts_plein,IF(I849&lt;=p_mult2*Y849,p_pts_moyen,p_pts_r3)),IF(I849&gt;=p_vv_min,p_pts_plein,IF(I849&gt;=p_vv_moy,p_pts_moyen,p_pts_court))))+IF(INDEX(10_Lieux!$D:$D,U849)=1,p_prio1,p_prio2)+IF(INDEX(10_Lieux!$D:$D,V849)=1,p_prio1,p_prio2)+IF(K849="Oui",p_tf,0)+p_hub*((INDEX(10_Lieux!$H:$H,U849)="Hub")+(INDEX(10_Lieux!$H:$H,V849)="Hub"))+IF(OR(INDEX(10_Lieux!$H:$H,U849)="Premium",INDEX(10_Lieux!$H:$H,V849)="Premium"),p_prem,0))</f>
        <v>70</v>
      </c>
      <c r="I849" s="14" t="n">
        <f aca="false">ROUND(W849*p_facteur,0)</f>
        <v>136</v>
      </c>
      <c r="J849" s="14" t="str">
        <f aca="false">IF(X849&lt;60,X849&amp;" min",INT(X849/60)&amp;" h"&amp;IF(MOD(X849,60)=0,""," "&amp;TEXT(MOD(X849,60),"00")))</f>
        <v>1 h 30</v>
      </c>
      <c r="K849" s="14" t="str">
        <f aca="false">IF(S849&lt;&gt;T849,"Oui","Non")</f>
        <v>Oui</v>
      </c>
      <c r="L849" s="14" t="str">
        <f aca="false">IF(AND(INDEX(10_Lieux!$B:$B,U849)="Ville",INDEX(10_Lieux!$B:$B,V849)="Ville"),"/chauffeur-prive/"&amp;INDEX(10_Lieux!$E:$E,U849)&amp;"-"&amp;INDEX(10_Lieux!$E:$E,V849)&amp;"/","/chauffeur-prive/"&amp;INDEX(10_Lieux!$E:$E,U849)&amp;"/"&amp;INDEX(10_Lieux!$E:$E,V849)&amp;"/")</f>
        <v>/chauffeur-prive/lausanne/aeroport-dole-jura/</v>
      </c>
      <c r="M849" s="14" t="str">
        <f aca="false">IFERROR(INDEX($L:$L,MATCH(B849&amp;"|"&amp;A849,$Z:$Z,0)),"—")</f>
        <v>/chauffeur-prive/aeroport-dole-jura/lausanne/</v>
      </c>
      <c r="N849" s="14" t="str">
        <f aca="false">IF(LEN("Chauffeur privé "&amp;INDEX(10_Lieux!$J:$J,U849)&amp;" → "&amp;INDEX(10_Lieux!$J:$J,V849)&amp;" | 24h/24")&gt;60,"Chauffeur privé "&amp;INDEX(10_Lieux!$J:$J,U849)&amp;" → "&amp;INDEX(10_Lieux!$J:$J,V849),"Chauffeur privé "&amp;INDEX(10_Lieux!$J:$J,U849)&amp;" → "&amp;INDEX(10_Lieux!$J:$J,V849)&amp;" | 24h/24")</f>
        <v>Chauffeur privé Lausanne → Aéroport Dole-Jura | 24h/24</v>
      </c>
      <c r="O849" s="14" t="n">
        <f aca="false">LEN(N849)</f>
        <v>54</v>
      </c>
      <c r="P849" s="14" t="str">
        <f aca="false">"Chauffeur privé "&amp;INDEX(10_Lieux!$K:$K,U849)&amp;" vers "&amp;INDEX(10_Lieux!$L:$L,V849)</f>
        <v>Chauffeur privé de Lausanne vers l'aéroport Dole-Jura</v>
      </c>
      <c r="Q849" s="14" t="str">
        <f aca="false">"Chauffeur privé "&amp;INDEX(10_Lieux!$K:$K,U849)&amp;" vers "&amp;INDEX(10_Lieux!$L:$L,V849)&amp;" : env. "&amp;I849&amp;" km, "&amp;J849&amp;" de route. Devis personnalisé, standard 24h/24 et 7j/7."</f>
        <v>Chauffeur privé de Lausanne vers l'aéroport Dole-Jura : env. 136 km, 1 h 30 de route. Devis personnalisé, standard 24h/24 et 7j/7.</v>
      </c>
      <c r="R849" s="14" t="n">
        <f aca="false">LEN(Q849)</f>
        <v>130</v>
      </c>
      <c r="S849" s="14" t="str">
        <f aca="false">INDEX(10_Lieux!$C:$C,U849)</f>
        <v>Suisse</v>
      </c>
      <c r="T849" s="14" t="str">
        <f aca="false">INDEX(10_Lieux!$C:$C,V849)</f>
        <v>France</v>
      </c>
      <c r="U849" s="14" t="n">
        <f aca="false">MATCH(A849,10_Lieux!$A:$A,0)</f>
        <v>112</v>
      </c>
      <c r="V849" s="14" t="n">
        <f aca="false">MATCH(B849,10_Lieux!$A:$A,0)</f>
        <v>141</v>
      </c>
      <c r="W849" s="14" t="n">
        <f aca="false">ROUND(6371*2*ASIN(SQRT(SIN(RADIANS(INDEX(10_Lieux!$F:$F,V849)-INDEX(10_Lieux!$F:$F,U849))/2)^2+COS(RADIANS(INDEX(10_Lieux!$F:$F,U849)))*COS(RADIANS(INDEX(10_Lieux!$F:$F,V849)))*SIN(RADIANS(INDEX(10_Lieux!$G:$G,V849)-INDEX(10_Lieux!$G:$G,U849))/2)^2)),1)</f>
        <v>108.5</v>
      </c>
      <c r="X849" s="14" t="n">
        <f aca="false">ROUND(I849/IF(I849&lt;p_seuil_vitesse,p_vit_lente,p_vit_rapide)*60/15,0)*15</f>
        <v>90</v>
      </c>
      <c r="Y849" s="14" t="n">
        <f aca="false">MAX(IF(INDEX(10_Lieux!$B:$B,U849)&lt;&gt;"Ville",INDEX(10_Lieux!$I:$I,U849),0),IF(INDEX(10_Lieux!$B:$B,V849)&lt;&gt;"Ville",INDEX(10_Lieux!$I:$I,V849),0))</f>
        <v>250</v>
      </c>
      <c r="Z849" s="14" t="str">
        <f aca="false">A849&amp;"|"&amp;B849</f>
        <v>Lausanne|Dole-Jura</v>
      </c>
      <c r="AA849" s="14" t="str">
        <f aca="false">IF(I849&lt;p_local,"Local",IF(I849&lt;p_vv_min,"Courte distance",IF(I849&lt;p_tres_long,"Longue distance","Très longue distance")))</f>
        <v>Longue distance</v>
      </c>
    </row>
    <row r="850" customFormat="false" ht="15" hidden="false" customHeight="true" outlineLevel="0" collapsed="false">
      <c r="A850" s="1" t="s">
        <v>968</v>
      </c>
      <c r="B850" s="1" t="s">
        <v>156</v>
      </c>
      <c r="C850" s="1" t="s">
        <v>34</v>
      </c>
      <c r="D850" s="1" t="s">
        <v>653</v>
      </c>
      <c r="E850" s="1" t="s">
        <v>1003</v>
      </c>
      <c r="F850" s="14" t="s">
        <v>40</v>
      </c>
      <c r="G850" s="14" t="str">
        <f aca="false">IF(I850&lt;p_local,"Local → page infra",IF(H850&gt;=p_ph1,"Phase 1",IF(H850&gt;=p_ph2,"Phase 2","Phase 3")))</f>
        <v>Phase 3</v>
      </c>
      <c r="H850" s="14" t="n">
        <f aca="false">IF(I850&lt;p_local,0,IF(C850="Aéroport → Aéroport",p_pts_plein,IF(Y850&gt;0,IF(I850&lt;=Y850,p_pts_plein,IF(I850&lt;=p_mult2*Y850,p_pts_moyen,p_pts_r3)),IF(I850&gt;=p_vv_min,p_pts_plein,IF(I850&gt;=p_vv_moy,p_pts_moyen,p_pts_court))))+IF(INDEX(10_Lieux!$D:$D,U850)=1,p_prio1,p_prio2)+IF(INDEX(10_Lieux!$D:$D,V850)=1,p_prio1,p_prio2)+IF(K850="Oui",p_tf,0)+p_hub*((INDEX(10_Lieux!$H:$H,U850)="Hub")+(INDEX(10_Lieux!$H:$H,V850)="Hub"))+IF(OR(INDEX(10_Lieux!$H:$H,U850)="Premium",INDEX(10_Lieux!$H:$H,V850)="Premium"),p_prem,0))</f>
        <v>50</v>
      </c>
      <c r="I850" s="14" t="n">
        <f aca="false">ROUND(W850*p_facteur,0)</f>
        <v>538</v>
      </c>
      <c r="J850" s="14" t="str">
        <f aca="false">IF(X850&lt;60,X850&amp;" min",INT(X850/60)&amp;" h"&amp;IF(MOD(X850,60)=0,""," "&amp;TEXT(MOD(X850,60),"00")))</f>
        <v>5 h 45</v>
      </c>
      <c r="K850" s="14" t="str">
        <f aca="false">IF(S850&lt;&gt;T850,"Oui","Non")</f>
        <v>Oui</v>
      </c>
      <c r="L850" s="14" t="str">
        <f aca="false">IF(AND(INDEX(10_Lieux!$B:$B,U850)="Ville",INDEX(10_Lieux!$B:$B,V850)="Ville"),"/chauffeur-prive/"&amp;INDEX(10_Lieux!$E:$E,U850)&amp;"-"&amp;INDEX(10_Lieux!$E:$E,V850)&amp;"/","/chauffeur-prive/"&amp;INDEX(10_Lieux!$E:$E,U850)&amp;"/"&amp;INDEX(10_Lieux!$E:$E,V850)&amp;"/")</f>
        <v>/chauffeur-prive/aeroport-dole-jura/bruxelles/</v>
      </c>
      <c r="M850" s="14" t="str">
        <f aca="false">IFERROR(INDEX($L:$L,MATCH(B850&amp;"|"&amp;A850,$Z:$Z,0)),"—")</f>
        <v>/chauffeur-prive/bruxelles/aeroport-dole-jura/</v>
      </c>
      <c r="N850" s="14" t="str">
        <f aca="false">IF(LEN("Chauffeur privé "&amp;INDEX(10_Lieux!$J:$J,U850)&amp;" → "&amp;INDEX(10_Lieux!$J:$J,V850)&amp;" | 24h/24")&gt;60,"Chauffeur privé "&amp;INDEX(10_Lieux!$J:$J,U850)&amp;" → "&amp;INDEX(10_Lieux!$J:$J,V850),"Chauffeur privé "&amp;INDEX(10_Lieux!$J:$J,U850)&amp;" → "&amp;INDEX(10_Lieux!$J:$J,V850)&amp;" | 24h/24")</f>
        <v>Chauffeur privé Aéroport Dole-Jura → Bruxelles | 24h/24</v>
      </c>
      <c r="O850" s="14" t="n">
        <f aca="false">LEN(N850)</f>
        <v>55</v>
      </c>
      <c r="P850" s="14" t="str">
        <f aca="false">"Chauffeur privé "&amp;INDEX(10_Lieux!$K:$K,U850)&amp;" vers "&amp;INDEX(10_Lieux!$L:$L,V850)</f>
        <v>Chauffeur privé de l'aéroport Dole-Jura vers Bruxelles</v>
      </c>
      <c r="Q850" s="14" t="str">
        <f aca="false">"Chauffeur privé "&amp;INDEX(10_Lieux!$K:$K,U850)&amp;" vers "&amp;INDEX(10_Lieux!$L:$L,V850)&amp;" : env. "&amp;I850&amp;" km, "&amp;J850&amp;" de route. Devis personnalisé, standard 24h/24 et 7j/7."</f>
        <v>Chauffeur privé de l'aéroport Dole-Jura vers Bruxelles : env. 538 km, 5 h 45 de route. Devis personnalisé, standard 24h/24 et 7j/7.</v>
      </c>
      <c r="R850" s="14" t="n">
        <f aca="false">LEN(Q850)</f>
        <v>131</v>
      </c>
      <c r="S850" s="14" t="str">
        <f aca="false">INDEX(10_Lieux!$C:$C,U850)</f>
        <v>France</v>
      </c>
      <c r="T850" s="14" t="str">
        <f aca="false">INDEX(10_Lieux!$C:$C,V850)</f>
        <v>Belgique</v>
      </c>
      <c r="U850" s="14" t="n">
        <f aca="false">MATCH(A850,10_Lieux!$A:$A,0)</f>
        <v>141</v>
      </c>
      <c r="V850" s="14" t="n">
        <f aca="false">MATCH(B850,10_Lieux!$A:$A,0)</f>
        <v>93</v>
      </c>
      <c r="W850" s="14" t="n">
        <f aca="false">ROUND(6371*2*ASIN(SQRT(SIN(RADIANS(INDEX(10_Lieux!$F:$F,V850)-INDEX(10_Lieux!$F:$F,U850))/2)^2+COS(RADIANS(INDEX(10_Lieux!$F:$F,U850)))*COS(RADIANS(INDEX(10_Lieux!$F:$F,V850)))*SIN(RADIANS(INDEX(10_Lieux!$G:$G,V850)-INDEX(10_Lieux!$G:$G,U850))/2)^2)),1)</f>
        <v>430.6</v>
      </c>
      <c r="X850" s="14" t="n">
        <f aca="false">ROUND(I850/IF(I850&lt;p_seuil_vitesse,p_vit_lente,p_vit_rapide)*60/15,0)*15</f>
        <v>345</v>
      </c>
      <c r="Y850" s="14" t="n">
        <f aca="false">MAX(IF(INDEX(10_Lieux!$B:$B,U850)&lt;&gt;"Ville",INDEX(10_Lieux!$I:$I,U850),0),IF(INDEX(10_Lieux!$B:$B,V850)&lt;&gt;"Ville",INDEX(10_Lieux!$I:$I,V850),0))</f>
        <v>250</v>
      </c>
      <c r="Z850" s="14" t="str">
        <f aca="false">A850&amp;"|"&amp;B850</f>
        <v>Dole-Jura|Bruxelles</v>
      </c>
      <c r="AA850" s="14" t="str">
        <f aca="false">IF(I850&lt;p_local,"Local",IF(I850&lt;p_vv_min,"Courte distance",IF(I850&lt;p_tres_long,"Longue distance","Très longue distance")))</f>
        <v>Longue distance</v>
      </c>
    </row>
    <row r="851" customFormat="false" ht="15" hidden="false" customHeight="true" outlineLevel="0" collapsed="false">
      <c r="A851" s="1" t="s">
        <v>156</v>
      </c>
      <c r="B851" s="1" t="s">
        <v>968</v>
      </c>
      <c r="C851" s="1" t="s">
        <v>35</v>
      </c>
      <c r="D851" s="1" t="s">
        <v>653</v>
      </c>
      <c r="E851" s="1" t="s">
        <v>1004</v>
      </c>
      <c r="F851" s="14" t="s">
        <v>40</v>
      </c>
      <c r="G851" s="14" t="str">
        <f aca="false">IF(I851&lt;p_local,"Local → page infra",IF(H851&gt;=p_ph1,"Phase 1",IF(H851&gt;=p_ph2,"Phase 2","Phase 3")))</f>
        <v>Phase 3</v>
      </c>
      <c r="H851" s="14" t="n">
        <f aca="false">IF(I851&lt;p_local,0,IF(C851="Aéroport → Aéroport",p_pts_plein,IF(Y851&gt;0,IF(I851&lt;=Y851,p_pts_plein,IF(I851&lt;=p_mult2*Y851,p_pts_moyen,p_pts_r3)),IF(I851&gt;=p_vv_min,p_pts_plein,IF(I851&gt;=p_vv_moy,p_pts_moyen,p_pts_court))))+IF(INDEX(10_Lieux!$D:$D,U851)=1,p_prio1,p_prio2)+IF(INDEX(10_Lieux!$D:$D,V851)=1,p_prio1,p_prio2)+IF(K851="Oui",p_tf,0)+p_hub*((INDEX(10_Lieux!$H:$H,U851)="Hub")+(INDEX(10_Lieux!$H:$H,V851)="Hub"))+IF(OR(INDEX(10_Lieux!$H:$H,U851)="Premium",INDEX(10_Lieux!$H:$H,V851)="Premium"),p_prem,0))</f>
        <v>50</v>
      </c>
      <c r="I851" s="14" t="n">
        <f aca="false">ROUND(W851*p_facteur,0)</f>
        <v>538</v>
      </c>
      <c r="J851" s="14" t="str">
        <f aca="false">IF(X851&lt;60,X851&amp;" min",INT(X851/60)&amp;" h"&amp;IF(MOD(X851,60)=0,""," "&amp;TEXT(MOD(X851,60),"00")))</f>
        <v>5 h 45</v>
      </c>
      <c r="K851" s="14" t="str">
        <f aca="false">IF(S851&lt;&gt;T851,"Oui","Non")</f>
        <v>Oui</v>
      </c>
      <c r="L851" s="14" t="str">
        <f aca="false">IF(AND(INDEX(10_Lieux!$B:$B,U851)="Ville",INDEX(10_Lieux!$B:$B,V851)="Ville"),"/chauffeur-prive/"&amp;INDEX(10_Lieux!$E:$E,U851)&amp;"-"&amp;INDEX(10_Lieux!$E:$E,V851)&amp;"/","/chauffeur-prive/"&amp;INDEX(10_Lieux!$E:$E,U851)&amp;"/"&amp;INDEX(10_Lieux!$E:$E,V851)&amp;"/")</f>
        <v>/chauffeur-prive/bruxelles/aeroport-dole-jura/</v>
      </c>
      <c r="M851" s="14" t="str">
        <f aca="false">IFERROR(INDEX($L:$L,MATCH(B851&amp;"|"&amp;A851,$Z:$Z,0)),"—")</f>
        <v>/chauffeur-prive/aeroport-dole-jura/bruxelles/</v>
      </c>
      <c r="N851" s="14" t="str">
        <f aca="false">IF(LEN("Chauffeur privé "&amp;INDEX(10_Lieux!$J:$J,U851)&amp;" → "&amp;INDEX(10_Lieux!$J:$J,V851)&amp;" | 24h/24")&gt;60,"Chauffeur privé "&amp;INDEX(10_Lieux!$J:$J,U851)&amp;" → "&amp;INDEX(10_Lieux!$J:$J,V851),"Chauffeur privé "&amp;INDEX(10_Lieux!$J:$J,U851)&amp;" → "&amp;INDEX(10_Lieux!$J:$J,V851)&amp;" | 24h/24")</f>
        <v>Chauffeur privé Bruxelles → Aéroport Dole-Jura | 24h/24</v>
      </c>
      <c r="O851" s="14" t="n">
        <f aca="false">LEN(N851)</f>
        <v>55</v>
      </c>
      <c r="P851" s="14" t="str">
        <f aca="false">"Chauffeur privé "&amp;INDEX(10_Lieux!$K:$K,U851)&amp;" vers "&amp;INDEX(10_Lieux!$L:$L,V851)</f>
        <v>Chauffeur privé de Bruxelles vers l'aéroport Dole-Jura</v>
      </c>
      <c r="Q851" s="14" t="str">
        <f aca="false">"Chauffeur privé "&amp;INDEX(10_Lieux!$K:$K,U851)&amp;" vers "&amp;INDEX(10_Lieux!$L:$L,V851)&amp;" : env. "&amp;I851&amp;" km, "&amp;J851&amp;" de route. Devis personnalisé, standard 24h/24 et 7j/7."</f>
        <v>Chauffeur privé de Bruxelles vers l'aéroport Dole-Jura : env. 538 km, 5 h 45 de route. Devis personnalisé, standard 24h/24 et 7j/7.</v>
      </c>
      <c r="R851" s="14" t="n">
        <f aca="false">LEN(Q851)</f>
        <v>131</v>
      </c>
      <c r="S851" s="14" t="str">
        <f aca="false">INDEX(10_Lieux!$C:$C,U851)</f>
        <v>Belgique</v>
      </c>
      <c r="T851" s="14" t="str">
        <f aca="false">INDEX(10_Lieux!$C:$C,V851)</f>
        <v>France</v>
      </c>
      <c r="U851" s="14" t="n">
        <f aca="false">MATCH(A851,10_Lieux!$A:$A,0)</f>
        <v>93</v>
      </c>
      <c r="V851" s="14" t="n">
        <f aca="false">MATCH(B851,10_Lieux!$A:$A,0)</f>
        <v>141</v>
      </c>
      <c r="W851" s="14" t="n">
        <f aca="false">ROUND(6371*2*ASIN(SQRT(SIN(RADIANS(INDEX(10_Lieux!$F:$F,V851)-INDEX(10_Lieux!$F:$F,U851))/2)^2+COS(RADIANS(INDEX(10_Lieux!$F:$F,U851)))*COS(RADIANS(INDEX(10_Lieux!$F:$F,V851)))*SIN(RADIANS(INDEX(10_Lieux!$G:$G,V851)-INDEX(10_Lieux!$G:$G,U851))/2)^2)),1)</f>
        <v>430.6</v>
      </c>
      <c r="X851" s="14" t="n">
        <f aca="false">ROUND(I851/IF(I851&lt;p_seuil_vitesse,p_vit_lente,p_vit_rapide)*60/15,0)*15</f>
        <v>345</v>
      </c>
      <c r="Y851" s="14" t="n">
        <f aca="false">MAX(IF(INDEX(10_Lieux!$B:$B,U851)&lt;&gt;"Ville",INDEX(10_Lieux!$I:$I,U851),0),IF(INDEX(10_Lieux!$B:$B,V851)&lt;&gt;"Ville",INDEX(10_Lieux!$I:$I,V851),0))</f>
        <v>250</v>
      </c>
      <c r="Z851" s="14" t="str">
        <f aca="false">A851&amp;"|"&amp;B851</f>
        <v>Bruxelles|Dole-Jura</v>
      </c>
      <c r="AA851" s="14" t="str">
        <f aca="false">IF(I851&lt;p_local,"Local",IF(I851&lt;p_vv_min,"Courte distance",IF(I851&lt;p_tres_long,"Longue distance","Très longue distance")))</f>
        <v>Longue distance</v>
      </c>
    </row>
    <row r="852" customFormat="false" ht="15" hidden="false" customHeight="true" outlineLevel="0" collapsed="false">
      <c r="A852" s="1" t="s">
        <v>968</v>
      </c>
      <c r="B852" s="1" t="s">
        <v>158</v>
      </c>
      <c r="C852" s="1" t="s">
        <v>34</v>
      </c>
      <c r="D852" s="1" t="s">
        <v>653</v>
      </c>
      <c r="E852" s="1" t="s">
        <v>1005</v>
      </c>
      <c r="F852" s="14" t="s">
        <v>40</v>
      </c>
      <c r="G852" s="14" t="str">
        <f aca="false">IF(I852&lt;p_local,"Local → page infra",IF(H852&gt;=p_ph1,"Phase 1",IF(H852&gt;=p_ph2,"Phase 2","Phase 3")))</f>
        <v>Phase 3</v>
      </c>
      <c r="H852" s="14" t="n">
        <f aca="false">IF(I852&lt;p_local,0,IF(C852="Aéroport → Aéroport",p_pts_plein,IF(Y852&gt;0,IF(I852&lt;=Y852,p_pts_plein,IF(I852&lt;=p_mult2*Y852,p_pts_moyen,p_pts_r3)),IF(I852&gt;=p_vv_min,p_pts_plein,IF(I852&gt;=p_vv_moy,p_pts_moyen,p_pts_court))))+IF(INDEX(10_Lieux!$D:$D,U852)=1,p_prio1,p_prio2)+IF(INDEX(10_Lieux!$D:$D,V852)=1,p_prio1,p_prio2)+IF(K852="Oui",p_tf,0)+p_hub*((INDEX(10_Lieux!$H:$H,U852)="Hub")+(INDEX(10_Lieux!$H:$H,V852)="Hub"))+IF(OR(INDEX(10_Lieux!$H:$H,U852)="Premium",INDEX(10_Lieux!$H:$H,V852)="Premium"),p_prem,0))</f>
        <v>40</v>
      </c>
      <c r="I852" s="14" t="n">
        <f aca="false">ROUND(W852*p_facteur,0)</f>
        <v>500</v>
      </c>
      <c r="J852" s="14" t="str">
        <f aca="false">IF(X852&lt;60,X852&amp;" min",INT(X852/60)&amp;" h"&amp;IF(MOD(X852,60)=0,""," "&amp;TEXT(MOD(X852,60),"00")))</f>
        <v>5 h 15</v>
      </c>
      <c r="K852" s="14" t="str">
        <f aca="false">IF(S852&lt;&gt;T852,"Oui","Non")</f>
        <v>Oui</v>
      </c>
      <c r="L852" s="14" t="str">
        <f aca="false">IF(AND(INDEX(10_Lieux!$B:$B,U852)="Ville",INDEX(10_Lieux!$B:$B,V852)="Ville"),"/chauffeur-prive/"&amp;INDEX(10_Lieux!$E:$E,U852)&amp;"-"&amp;INDEX(10_Lieux!$E:$E,V852)&amp;"/","/chauffeur-prive/"&amp;INDEX(10_Lieux!$E:$E,U852)&amp;"/"&amp;INDEX(10_Lieux!$E:$E,V852)&amp;"/")</f>
        <v>/chauffeur-prive/aeroport-dole-jura/liege/</v>
      </c>
      <c r="M852" s="14" t="str">
        <f aca="false">IFERROR(INDEX($L:$L,MATCH(B852&amp;"|"&amp;A852,$Z:$Z,0)),"—")</f>
        <v>/chauffeur-prive/liege/aeroport-dole-jura/</v>
      </c>
      <c r="N852" s="14" t="str">
        <f aca="false">IF(LEN("Chauffeur privé "&amp;INDEX(10_Lieux!$J:$J,U852)&amp;" → "&amp;INDEX(10_Lieux!$J:$J,V852)&amp;" | 24h/24")&gt;60,"Chauffeur privé "&amp;INDEX(10_Lieux!$J:$J,U852)&amp;" → "&amp;INDEX(10_Lieux!$J:$J,V852),"Chauffeur privé "&amp;INDEX(10_Lieux!$J:$J,U852)&amp;" → "&amp;INDEX(10_Lieux!$J:$J,V852)&amp;" | 24h/24")</f>
        <v>Chauffeur privé Aéroport Dole-Jura → Liège | 24h/24</v>
      </c>
      <c r="O852" s="14" t="n">
        <f aca="false">LEN(N852)</f>
        <v>51</v>
      </c>
      <c r="P852" s="14" t="str">
        <f aca="false">"Chauffeur privé "&amp;INDEX(10_Lieux!$K:$K,U852)&amp;" vers "&amp;INDEX(10_Lieux!$L:$L,V852)</f>
        <v>Chauffeur privé de l'aéroport Dole-Jura vers Liège</v>
      </c>
      <c r="Q852" s="14" t="str">
        <f aca="false">"Chauffeur privé "&amp;INDEX(10_Lieux!$K:$K,U852)&amp;" vers "&amp;INDEX(10_Lieux!$L:$L,V852)&amp;" : env. "&amp;I852&amp;" km, "&amp;J852&amp;" de route. Devis personnalisé, standard 24h/24 et 7j/7."</f>
        <v>Chauffeur privé de l'aéroport Dole-Jura vers Liège : env. 500 km, 5 h 15 de route. Devis personnalisé, standard 24h/24 et 7j/7.</v>
      </c>
      <c r="R852" s="14" t="n">
        <f aca="false">LEN(Q852)</f>
        <v>127</v>
      </c>
      <c r="S852" s="14" t="str">
        <f aca="false">INDEX(10_Lieux!$C:$C,U852)</f>
        <v>France</v>
      </c>
      <c r="T852" s="14" t="str">
        <f aca="false">INDEX(10_Lieux!$C:$C,V852)</f>
        <v>Belgique</v>
      </c>
      <c r="U852" s="14" t="n">
        <f aca="false">MATCH(A852,10_Lieux!$A:$A,0)</f>
        <v>141</v>
      </c>
      <c r="V852" s="14" t="n">
        <f aca="false">MATCH(B852,10_Lieux!$A:$A,0)</f>
        <v>94</v>
      </c>
      <c r="W852" s="14" t="n">
        <f aca="false">ROUND(6371*2*ASIN(SQRT(SIN(RADIANS(INDEX(10_Lieux!$F:$F,V852)-INDEX(10_Lieux!$F:$F,U852))/2)^2+COS(RADIANS(INDEX(10_Lieux!$F:$F,U852)))*COS(RADIANS(INDEX(10_Lieux!$F:$F,V852)))*SIN(RADIANS(INDEX(10_Lieux!$G:$G,V852)-INDEX(10_Lieux!$G:$G,U852))/2)^2)),1)</f>
        <v>399.8</v>
      </c>
      <c r="X852" s="14" t="n">
        <f aca="false">ROUND(I852/IF(I852&lt;p_seuil_vitesse,p_vit_lente,p_vit_rapide)*60/15,0)*15</f>
        <v>315</v>
      </c>
      <c r="Y852" s="14" t="n">
        <f aca="false">MAX(IF(INDEX(10_Lieux!$B:$B,U852)&lt;&gt;"Ville",INDEX(10_Lieux!$I:$I,U852),0),IF(INDEX(10_Lieux!$B:$B,V852)&lt;&gt;"Ville",INDEX(10_Lieux!$I:$I,V852),0))</f>
        <v>250</v>
      </c>
      <c r="Z852" s="14" t="str">
        <f aca="false">A852&amp;"|"&amp;B852</f>
        <v>Dole-Jura|Liège</v>
      </c>
      <c r="AA852" s="14" t="str">
        <f aca="false">IF(I852&lt;p_local,"Local",IF(I852&lt;p_vv_min,"Courte distance",IF(I852&lt;p_tres_long,"Longue distance","Très longue distance")))</f>
        <v>Longue distance</v>
      </c>
    </row>
    <row r="853" customFormat="false" ht="15" hidden="false" customHeight="true" outlineLevel="0" collapsed="false">
      <c r="A853" s="1" t="s">
        <v>158</v>
      </c>
      <c r="B853" s="1" t="s">
        <v>968</v>
      </c>
      <c r="C853" s="1" t="s">
        <v>35</v>
      </c>
      <c r="D853" s="1" t="s">
        <v>653</v>
      </c>
      <c r="E853" s="1" t="s">
        <v>1006</v>
      </c>
      <c r="F853" s="14" t="s">
        <v>40</v>
      </c>
      <c r="G853" s="14" t="str">
        <f aca="false">IF(I853&lt;p_local,"Local → page infra",IF(H853&gt;=p_ph1,"Phase 1",IF(H853&gt;=p_ph2,"Phase 2","Phase 3")))</f>
        <v>Phase 3</v>
      </c>
      <c r="H853" s="14" t="n">
        <f aca="false">IF(I853&lt;p_local,0,IF(C853="Aéroport → Aéroport",p_pts_plein,IF(Y853&gt;0,IF(I853&lt;=Y853,p_pts_plein,IF(I853&lt;=p_mult2*Y853,p_pts_moyen,p_pts_r3)),IF(I853&gt;=p_vv_min,p_pts_plein,IF(I853&gt;=p_vv_moy,p_pts_moyen,p_pts_court))))+IF(INDEX(10_Lieux!$D:$D,U853)=1,p_prio1,p_prio2)+IF(INDEX(10_Lieux!$D:$D,V853)=1,p_prio1,p_prio2)+IF(K853="Oui",p_tf,0)+p_hub*((INDEX(10_Lieux!$H:$H,U853)="Hub")+(INDEX(10_Lieux!$H:$H,V853)="Hub"))+IF(OR(INDEX(10_Lieux!$H:$H,U853)="Premium",INDEX(10_Lieux!$H:$H,V853)="Premium"),p_prem,0))</f>
        <v>40</v>
      </c>
      <c r="I853" s="14" t="n">
        <f aca="false">ROUND(W853*p_facteur,0)</f>
        <v>500</v>
      </c>
      <c r="J853" s="14" t="str">
        <f aca="false">IF(X853&lt;60,X853&amp;" min",INT(X853/60)&amp;" h"&amp;IF(MOD(X853,60)=0,""," "&amp;TEXT(MOD(X853,60),"00")))</f>
        <v>5 h 15</v>
      </c>
      <c r="K853" s="14" t="str">
        <f aca="false">IF(S853&lt;&gt;T853,"Oui","Non")</f>
        <v>Oui</v>
      </c>
      <c r="L853" s="14" t="str">
        <f aca="false">IF(AND(INDEX(10_Lieux!$B:$B,U853)="Ville",INDEX(10_Lieux!$B:$B,V853)="Ville"),"/chauffeur-prive/"&amp;INDEX(10_Lieux!$E:$E,U853)&amp;"-"&amp;INDEX(10_Lieux!$E:$E,V853)&amp;"/","/chauffeur-prive/"&amp;INDEX(10_Lieux!$E:$E,U853)&amp;"/"&amp;INDEX(10_Lieux!$E:$E,V853)&amp;"/")</f>
        <v>/chauffeur-prive/liege/aeroport-dole-jura/</v>
      </c>
      <c r="M853" s="14" t="str">
        <f aca="false">IFERROR(INDEX($L:$L,MATCH(B853&amp;"|"&amp;A853,$Z:$Z,0)),"—")</f>
        <v>/chauffeur-prive/aeroport-dole-jura/liege/</v>
      </c>
      <c r="N853" s="14" t="str">
        <f aca="false">IF(LEN("Chauffeur privé "&amp;INDEX(10_Lieux!$J:$J,U853)&amp;" → "&amp;INDEX(10_Lieux!$J:$J,V853)&amp;" | 24h/24")&gt;60,"Chauffeur privé "&amp;INDEX(10_Lieux!$J:$J,U853)&amp;" → "&amp;INDEX(10_Lieux!$J:$J,V853),"Chauffeur privé "&amp;INDEX(10_Lieux!$J:$J,U853)&amp;" → "&amp;INDEX(10_Lieux!$J:$J,V853)&amp;" | 24h/24")</f>
        <v>Chauffeur privé Liège → Aéroport Dole-Jura | 24h/24</v>
      </c>
      <c r="O853" s="14" t="n">
        <f aca="false">LEN(N853)</f>
        <v>51</v>
      </c>
      <c r="P853" s="14" t="str">
        <f aca="false">"Chauffeur privé "&amp;INDEX(10_Lieux!$K:$K,U853)&amp;" vers "&amp;INDEX(10_Lieux!$L:$L,V853)</f>
        <v>Chauffeur privé de Liège vers l'aéroport Dole-Jura</v>
      </c>
      <c r="Q853" s="14" t="str">
        <f aca="false">"Chauffeur privé "&amp;INDEX(10_Lieux!$K:$K,U853)&amp;" vers "&amp;INDEX(10_Lieux!$L:$L,V853)&amp;" : env. "&amp;I853&amp;" km, "&amp;J853&amp;" de route. Devis personnalisé, standard 24h/24 et 7j/7."</f>
        <v>Chauffeur privé de Liège vers l'aéroport Dole-Jura : env. 500 km, 5 h 15 de route. Devis personnalisé, standard 24h/24 et 7j/7.</v>
      </c>
      <c r="R853" s="14" t="n">
        <f aca="false">LEN(Q853)</f>
        <v>127</v>
      </c>
      <c r="S853" s="14" t="str">
        <f aca="false">INDEX(10_Lieux!$C:$C,U853)</f>
        <v>Belgique</v>
      </c>
      <c r="T853" s="14" t="str">
        <f aca="false">INDEX(10_Lieux!$C:$C,V853)</f>
        <v>France</v>
      </c>
      <c r="U853" s="14" t="n">
        <f aca="false">MATCH(A853,10_Lieux!$A:$A,0)</f>
        <v>94</v>
      </c>
      <c r="V853" s="14" t="n">
        <f aca="false">MATCH(B853,10_Lieux!$A:$A,0)</f>
        <v>141</v>
      </c>
      <c r="W853" s="14" t="n">
        <f aca="false">ROUND(6371*2*ASIN(SQRT(SIN(RADIANS(INDEX(10_Lieux!$F:$F,V853)-INDEX(10_Lieux!$F:$F,U853))/2)^2+COS(RADIANS(INDEX(10_Lieux!$F:$F,U853)))*COS(RADIANS(INDEX(10_Lieux!$F:$F,V853)))*SIN(RADIANS(INDEX(10_Lieux!$G:$G,V853)-INDEX(10_Lieux!$G:$G,U853))/2)^2)),1)</f>
        <v>399.8</v>
      </c>
      <c r="X853" s="14" t="n">
        <f aca="false">ROUND(I853/IF(I853&lt;p_seuil_vitesse,p_vit_lente,p_vit_rapide)*60/15,0)*15</f>
        <v>315</v>
      </c>
      <c r="Y853" s="14" t="n">
        <f aca="false">MAX(IF(INDEX(10_Lieux!$B:$B,U853)&lt;&gt;"Ville",INDEX(10_Lieux!$I:$I,U853),0),IF(INDEX(10_Lieux!$B:$B,V853)&lt;&gt;"Ville",INDEX(10_Lieux!$I:$I,V853),0))</f>
        <v>250</v>
      </c>
      <c r="Z853" s="14" t="str">
        <f aca="false">A853&amp;"|"&amp;B853</f>
        <v>Liège|Dole-Jura</v>
      </c>
      <c r="AA853" s="14" t="str">
        <f aca="false">IF(I853&lt;p_local,"Local",IF(I853&lt;p_vv_min,"Courte distance",IF(I853&lt;p_tres_long,"Longue distance","Très longue distance")))</f>
        <v>Longue distance</v>
      </c>
    </row>
    <row r="854" customFormat="false" ht="15" hidden="false" customHeight="true" outlineLevel="0" collapsed="false">
      <c r="A854" s="1" t="s">
        <v>968</v>
      </c>
      <c r="B854" s="1" t="s">
        <v>160</v>
      </c>
      <c r="C854" s="1" t="s">
        <v>34</v>
      </c>
      <c r="D854" s="1" t="s">
        <v>653</v>
      </c>
      <c r="E854" s="1" t="s">
        <v>1007</v>
      </c>
      <c r="F854" s="14" t="s">
        <v>40</v>
      </c>
      <c r="G854" s="14" t="str">
        <f aca="false">IF(I854&lt;p_local,"Local → page infra",IF(H854&gt;=p_ph1,"Phase 1",IF(H854&gt;=p_ph2,"Phase 2","Phase 3")))</f>
        <v>Phase 3</v>
      </c>
      <c r="H854" s="14" t="n">
        <f aca="false">IF(I854&lt;p_local,0,IF(C854="Aéroport → Aéroport",p_pts_plein,IF(Y854&gt;0,IF(I854&lt;=Y854,p_pts_plein,IF(I854&lt;=p_mult2*Y854,p_pts_moyen,p_pts_r3)),IF(I854&gt;=p_vv_min,p_pts_plein,IF(I854&gt;=p_vv_moy,p_pts_moyen,p_pts_court))))+IF(INDEX(10_Lieux!$D:$D,U854)=1,p_prio1,p_prio2)+IF(INDEX(10_Lieux!$D:$D,V854)=1,p_prio1,p_prio2)+IF(K854="Oui",p_tf,0)+p_hub*((INDEX(10_Lieux!$H:$H,U854)="Hub")+(INDEX(10_Lieux!$H:$H,V854)="Hub"))+IF(OR(INDEX(10_Lieux!$H:$H,U854)="Premium",INDEX(10_Lieux!$H:$H,V854)="Premium"),p_prem,0))</f>
        <v>40</v>
      </c>
      <c r="I854" s="14" t="n">
        <f aca="false">ROUND(W854*p_facteur,0)</f>
        <v>477</v>
      </c>
      <c r="J854" s="14" t="str">
        <f aca="false">IF(X854&lt;60,X854&amp;" min",INT(X854/60)&amp;" h"&amp;IF(MOD(X854,60)=0,""," "&amp;TEXT(MOD(X854,60),"00")))</f>
        <v>5 h</v>
      </c>
      <c r="K854" s="14" t="str">
        <f aca="false">IF(S854&lt;&gt;T854,"Oui","Non")</f>
        <v>Oui</v>
      </c>
      <c r="L854" s="14" t="str">
        <f aca="false">IF(AND(INDEX(10_Lieux!$B:$B,U854)="Ville",INDEX(10_Lieux!$B:$B,V854)="Ville"),"/chauffeur-prive/"&amp;INDEX(10_Lieux!$E:$E,U854)&amp;"-"&amp;INDEX(10_Lieux!$E:$E,V854)&amp;"/","/chauffeur-prive/"&amp;INDEX(10_Lieux!$E:$E,U854)&amp;"/"&amp;INDEX(10_Lieux!$E:$E,V854)&amp;"/")</f>
        <v>/chauffeur-prive/aeroport-dole-jura/charleroi/</v>
      </c>
      <c r="M854" s="14" t="str">
        <f aca="false">IFERROR(INDEX($L:$L,MATCH(B854&amp;"|"&amp;A854,$Z:$Z,0)),"—")</f>
        <v>/chauffeur-prive/charleroi/aeroport-dole-jura/</v>
      </c>
      <c r="N854" s="14" t="str">
        <f aca="false">IF(LEN("Chauffeur privé "&amp;INDEX(10_Lieux!$J:$J,U854)&amp;" → "&amp;INDEX(10_Lieux!$J:$J,V854)&amp;" | 24h/24")&gt;60,"Chauffeur privé "&amp;INDEX(10_Lieux!$J:$J,U854)&amp;" → "&amp;INDEX(10_Lieux!$J:$J,V854),"Chauffeur privé "&amp;INDEX(10_Lieux!$J:$J,U854)&amp;" → "&amp;INDEX(10_Lieux!$J:$J,V854)&amp;" | 24h/24")</f>
        <v>Chauffeur privé Aéroport Dole-Jura → Charleroi | 24h/24</v>
      </c>
      <c r="O854" s="14" t="n">
        <f aca="false">LEN(N854)</f>
        <v>55</v>
      </c>
      <c r="P854" s="14" t="str">
        <f aca="false">"Chauffeur privé "&amp;INDEX(10_Lieux!$K:$K,U854)&amp;" vers "&amp;INDEX(10_Lieux!$L:$L,V854)</f>
        <v>Chauffeur privé de l'aéroport Dole-Jura vers Charleroi</v>
      </c>
      <c r="Q854" s="14" t="str">
        <f aca="false">"Chauffeur privé "&amp;INDEX(10_Lieux!$K:$K,U854)&amp;" vers "&amp;INDEX(10_Lieux!$L:$L,V854)&amp;" : env. "&amp;I854&amp;" km, "&amp;J854&amp;" de route. Devis personnalisé, standard 24h/24 et 7j/7."</f>
        <v>Chauffeur privé de l'aéroport Dole-Jura vers Charleroi : env. 477 km, 5 h de route. Devis personnalisé, standard 24h/24 et 7j/7.</v>
      </c>
      <c r="R854" s="14" t="n">
        <f aca="false">LEN(Q854)</f>
        <v>128</v>
      </c>
      <c r="S854" s="14" t="str">
        <f aca="false">INDEX(10_Lieux!$C:$C,U854)</f>
        <v>France</v>
      </c>
      <c r="T854" s="14" t="str">
        <f aca="false">INDEX(10_Lieux!$C:$C,V854)</f>
        <v>Belgique</v>
      </c>
      <c r="U854" s="14" t="n">
        <f aca="false">MATCH(A854,10_Lieux!$A:$A,0)</f>
        <v>141</v>
      </c>
      <c r="V854" s="14" t="n">
        <f aca="false">MATCH(B854,10_Lieux!$A:$A,0)</f>
        <v>96</v>
      </c>
      <c r="W854" s="14" t="n">
        <f aca="false">ROUND(6371*2*ASIN(SQRT(SIN(RADIANS(INDEX(10_Lieux!$F:$F,V854)-INDEX(10_Lieux!$F:$F,U854))/2)^2+COS(RADIANS(INDEX(10_Lieux!$F:$F,U854)))*COS(RADIANS(INDEX(10_Lieux!$F:$F,V854)))*SIN(RADIANS(INDEX(10_Lieux!$G:$G,V854)-INDEX(10_Lieux!$G:$G,U854))/2)^2)),1)</f>
        <v>381.8</v>
      </c>
      <c r="X854" s="14" t="n">
        <f aca="false">ROUND(I854/IF(I854&lt;p_seuil_vitesse,p_vit_lente,p_vit_rapide)*60/15,0)*15</f>
        <v>300</v>
      </c>
      <c r="Y854" s="14" t="n">
        <f aca="false">MAX(IF(INDEX(10_Lieux!$B:$B,U854)&lt;&gt;"Ville",INDEX(10_Lieux!$I:$I,U854),0),IF(INDEX(10_Lieux!$B:$B,V854)&lt;&gt;"Ville",INDEX(10_Lieux!$I:$I,V854),0))</f>
        <v>250</v>
      </c>
      <c r="Z854" s="14" t="str">
        <f aca="false">A854&amp;"|"&amp;B854</f>
        <v>Dole-Jura|Charleroi</v>
      </c>
      <c r="AA854" s="14" t="str">
        <f aca="false">IF(I854&lt;p_local,"Local",IF(I854&lt;p_vv_min,"Courte distance",IF(I854&lt;p_tres_long,"Longue distance","Très longue distance")))</f>
        <v>Longue distance</v>
      </c>
    </row>
    <row r="855" customFormat="false" ht="15" hidden="false" customHeight="true" outlineLevel="0" collapsed="false">
      <c r="A855" s="1" t="s">
        <v>160</v>
      </c>
      <c r="B855" s="1" t="s">
        <v>968</v>
      </c>
      <c r="C855" s="1" t="s">
        <v>35</v>
      </c>
      <c r="D855" s="1" t="s">
        <v>653</v>
      </c>
      <c r="E855" s="1" t="s">
        <v>1008</v>
      </c>
      <c r="F855" s="14" t="s">
        <v>40</v>
      </c>
      <c r="G855" s="14" t="str">
        <f aca="false">IF(I855&lt;p_local,"Local → page infra",IF(H855&gt;=p_ph1,"Phase 1",IF(H855&gt;=p_ph2,"Phase 2","Phase 3")))</f>
        <v>Phase 3</v>
      </c>
      <c r="H855" s="14" t="n">
        <f aca="false">IF(I855&lt;p_local,0,IF(C855="Aéroport → Aéroport",p_pts_plein,IF(Y855&gt;0,IF(I855&lt;=Y855,p_pts_plein,IF(I855&lt;=p_mult2*Y855,p_pts_moyen,p_pts_r3)),IF(I855&gt;=p_vv_min,p_pts_plein,IF(I855&gt;=p_vv_moy,p_pts_moyen,p_pts_court))))+IF(INDEX(10_Lieux!$D:$D,U855)=1,p_prio1,p_prio2)+IF(INDEX(10_Lieux!$D:$D,V855)=1,p_prio1,p_prio2)+IF(K855="Oui",p_tf,0)+p_hub*((INDEX(10_Lieux!$H:$H,U855)="Hub")+(INDEX(10_Lieux!$H:$H,V855)="Hub"))+IF(OR(INDEX(10_Lieux!$H:$H,U855)="Premium",INDEX(10_Lieux!$H:$H,V855)="Premium"),p_prem,0))</f>
        <v>40</v>
      </c>
      <c r="I855" s="14" t="n">
        <f aca="false">ROUND(W855*p_facteur,0)</f>
        <v>477</v>
      </c>
      <c r="J855" s="14" t="str">
        <f aca="false">IF(X855&lt;60,X855&amp;" min",INT(X855/60)&amp;" h"&amp;IF(MOD(X855,60)=0,""," "&amp;TEXT(MOD(X855,60),"00")))</f>
        <v>5 h</v>
      </c>
      <c r="K855" s="14" t="str">
        <f aca="false">IF(S855&lt;&gt;T855,"Oui","Non")</f>
        <v>Oui</v>
      </c>
      <c r="L855" s="14" t="str">
        <f aca="false">IF(AND(INDEX(10_Lieux!$B:$B,U855)="Ville",INDEX(10_Lieux!$B:$B,V855)="Ville"),"/chauffeur-prive/"&amp;INDEX(10_Lieux!$E:$E,U855)&amp;"-"&amp;INDEX(10_Lieux!$E:$E,V855)&amp;"/","/chauffeur-prive/"&amp;INDEX(10_Lieux!$E:$E,U855)&amp;"/"&amp;INDEX(10_Lieux!$E:$E,V855)&amp;"/")</f>
        <v>/chauffeur-prive/charleroi/aeroport-dole-jura/</v>
      </c>
      <c r="M855" s="14" t="str">
        <f aca="false">IFERROR(INDEX($L:$L,MATCH(B855&amp;"|"&amp;A855,$Z:$Z,0)),"—")</f>
        <v>/chauffeur-prive/aeroport-dole-jura/charleroi/</v>
      </c>
      <c r="N855" s="14" t="str">
        <f aca="false">IF(LEN("Chauffeur privé "&amp;INDEX(10_Lieux!$J:$J,U855)&amp;" → "&amp;INDEX(10_Lieux!$J:$J,V855)&amp;" | 24h/24")&gt;60,"Chauffeur privé "&amp;INDEX(10_Lieux!$J:$J,U855)&amp;" → "&amp;INDEX(10_Lieux!$J:$J,V855),"Chauffeur privé "&amp;INDEX(10_Lieux!$J:$J,U855)&amp;" → "&amp;INDEX(10_Lieux!$J:$J,V855)&amp;" | 24h/24")</f>
        <v>Chauffeur privé Charleroi → Aéroport Dole-Jura | 24h/24</v>
      </c>
      <c r="O855" s="14" t="n">
        <f aca="false">LEN(N855)</f>
        <v>55</v>
      </c>
      <c r="P855" s="14" t="str">
        <f aca="false">"Chauffeur privé "&amp;INDEX(10_Lieux!$K:$K,U855)&amp;" vers "&amp;INDEX(10_Lieux!$L:$L,V855)</f>
        <v>Chauffeur privé de Charleroi vers l'aéroport Dole-Jura</v>
      </c>
      <c r="Q855" s="14" t="str">
        <f aca="false">"Chauffeur privé "&amp;INDEX(10_Lieux!$K:$K,U855)&amp;" vers "&amp;INDEX(10_Lieux!$L:$L,V855)&amp;" : env. "&amp;I855&amp;" km, "&amp;J855&amp;" de route. Devis personnalisé, standard 24h/24 et 7j/7."</f>
        <v>Chauffeur privé de Charleroi vers l'aéroport Dole-Jura : env. 477 km, 5 h de route. Devis personnalisé, standard 24h/24 et 7j/7.</v>
      </c>
      <c r="R855" s="14" t="n">
        <f aca="false">LEN(Q855)</f>
        <v>128</v>
      </c>
      <c r="S855" s="14" t="str">
        <f aca="false">INDEX(10_Lieux!$C:$C,U855)</f>
        <v>Belgique</v>
      </c>
      <c r="T855" s="14" t="str">
        <f aca="false">INDEX(10_Lieux!$C:$C,V855)</f>
        <v>France</v>
      </c>
      <c r="U855" s="14" t="n">
        <f aca="false">MATCH(A855,10_Lieux!$A:$A,0)</f>
        <v>96</v>
      </c>
      <c r="V855" s="14" t="n">
        <f aca="false">MATCH(B855,10_Lieux!$A:$A,0)</f>
        <v>141</v>
      </c>
      <c r="W855" s="14" t="n">
        <f aca="false">ROUND(6371*2*ASIN(SQRT(SIN(RADIANS(INDEX(10_Lieux!$F:$F,V855)-INDEX(10_Lieux!$F:$F,U855))/2)^2+COS(RADIANS(INDEX(10_Lieux!$F:$F,U855)))*COS(RADIANS(INDEX(10_Lieux!$F:$F,V855)))*SIN(RADIANS(INDEX(10_Lieux!$G:$G,V855)-INDEX(10_Lieux!$G:$G,U855))/2)^2)),1)</f>
        <v>381.8</v>
      </c>
      <c r="X855" s="14" t="n">
        <f aca="false">ROUND(I855/IF(I855&lt;p_seuil_vitesse,p_vit_lente,p_vit_rapide)*60/15,0)*15</f>
        <v>300</v>
      </c>
      <c r="Y855" s="14" t="n">
        <f aca="false">MAX(IF(INDEX(10_Lieux!$B:$B,U855)&lt;&gt;"Ville",INDEX(10_Lieux!$I:$I,U855),0),IF(INDEX(10_Lieux!$B:$B,V855)&lt;&gt;"Ville",INDEX(10_Lieux!$I:$I,V855),0))</f>
        <v>250</v>
      </c>
      <c r="Z855" s="14" t="str">
        <f aca="false">A855&amp;"|"&amp;B855</f>
        <v>Charleroi|Dole-Jura</v>
      </c>
      <c r="AA855" s="14" t="str">
        <f aca="false">IF(I855&lt;p_local,"Local",IF(I855&lt;p_vv_min,"Courte distance",IF(I855&lt;p_tres_long,"Longue distance","Très longue distance")))</f>
        <v>Longue distance</v>
      </c>
    </row>
    <row r="856" customFormat="false" ht="15" hidden="false" customHeight="true" outlineLevel="0" collapsed="false">
      <c r="A856" s="1" t="s">
        <v>968</v>
      </c>
      <c r="B856" s="1" t="s">
        <v>162</v>
      </c>
      <c r="C856" s="1" t="s">
        <v>34</v>
      </c>
      <c r="D856" s="1" t="s">
        <v>653</v>
      </c>
      <c r="E856" s="1" t="s">
        <v>1009</v>
      </c>
      <c r="F856" s="14" t="s">
        <v>40</v>
      </c>
      <c r="G856" s="14" t="str">
        <f aca="false">IF(I856&lt;p_local,"Local → page infra",IF(H856&gt;=p_ph1,"Phase 1",IF(H856&gt;=p_ph2,"Phase 2","Phase 3")))</f>
        <v>Phase 2</v>
      </c>
      <c r="H856" s="14" t="n">
        <f aca="false">IF(I856&lt;p_local,0,IF(C856="Aéroport → Aéroport",p_pts_plein,IF(Y856&gt;0,IF(I856&lt;=Y856,p_pts_plein,IF(I856&lt;=p_mult2*Y856,p_pts_moyen,p_pts_r3)),IF(I856&gt;=p_vv_min,p_pts_plein,IF(I856&gt;=p_vv_moy,p_pts_moyen,p_pts_court))))+IF(INDEX(10_Lieux!$D:$D,U856)=1,p_prio1,p_prio2)+IF(INDEX(10_Lieux!$D:$D,V856)=1,p_prio1,p_prio2)+IF(K856="Oui",p_tf,0)+p_hub*((INDEX(10_Lieux!$H:$H,U856)="Hub")+(INDEX(10_Lieux!$H:$H,V856)="Hub"))+IF(OR(INDEX(10_Lieux!$H:$H,U856)="Premium",INDEX(10_Lieux!$H:$H,V856)="Premium"),p_prem,0))</f>
        <v>70</v>
      </c>
      <c r="I856" s="14" t="n">
        <f aca="false">ROUND(W856*p_facteur,0)</f>
        <v>216</v>
      </c>
      <c r="J856" s="14" t="str">
        <f aca="false">IF(X856&lt;60,X856&amp;" min",INT(X856/60)&amp;" h"&amp;IF(MOD(X856,60)=0,""," "&amp;TEXT(MOD(X856,60),"00")))</f>
        <v>2 h 15</v>
      </c>
      <c r="K856" s="14" t="str">
        <f aca="false">IF(S856&lt;&gt;T856,"Oui","Non")</f>
        <v>Oui</v>
      </c>
      <c r="L856" s="14" t="str">
        <f aca="false">IF(AND(INDEX(10_Lieux!$B:$B,U856)="Ville",INDEX(10_Lieux!$B:$B,V856)="Ville"),"/chauffeur-prive/"&amp;INDEX(10_Lieux!$E:$E,U856)&amp;"-"&amp;INDEX(10_Lieux!$E:$E,V856)&amp;"/","/chauffeur-prive/"&amp;INDEX(10_Lieux!$E:$E,U856)&amp;"/"&amp;INDEX(10_Lieux!$E:$E,V856)&amp;"/")</f>
        <v>/chauffeur-prive/aeroport-dole-jura/bale/</v>
      </c>
      <c r="M856" s="14" t="str">
        <f aca="false">IFERROR(INDEX($L:$L,MATCH(B856&amp;"|"&amp;A856,$Z:$Z,0)),"—")</f>
        <v>/chauffeur-prive/bale/aeroport-dole-jura/</v>
      </c>
      <c r="N856" s="14" t="str">
        <f aca="false">IF(LEN("Chauffeur privé "&amp;INDEX(10_Lieux!$J:$J,U856)&amp;" → "&amp;INDEX(10_Lieux!$J:$J,V856)&amp;" | 24h/24")&gt;60,"Chauffeur privé "&amp;INDEX(10_Lieux!$J:$J,U856)&amp;" → "&amp;INDEX(10_Lieux!$J:$J,V856),"Chauffeur privé "&amp;INDEX(10_Lieux!$J:$J,U856)&amp;" → "&amp;INDEX(10_Lieux!$J:$J,V856)&amp;" | 24h/24")</f>
        <v>Chauffeur privé Aéroport Dole-Jura → Bâle | 24h/24</v>
      </c>
      <c r="O856" s="14" t="n">
        <f aca="false">LEN(N856)</f>
        <v>50</v>
      </c>
      <c r="P856" s="14" t="str">
        <f aca="false">"Chauffeur privé "&amp;INDEX(10_Lieux!$K:$K,U856)&amp;" vers "&amp;INDEX(10_Lieux!$L:$L,V856)</f>
        <v>Chauffeur privé de l'aéroport Dole-Jura vers Bâle</v>
      </c>
      <c r="Q856" s="14" t="str">
        <f aca="false">"Chauffeur privé "&amp;INDEX(10_Lieux!$K:$K,U856)&amp;" vers "&amp;INDEX(10_Lieux!$L:$L,V856)&amp;" : env. "&amp;I856&amp;" km, "&amp;J856&amp;" de route. Devis personnalisé, standard 24h/24 et 7j/7."</f>
        <v>Chauffeur privé de l'aéroport Dole-Jura vers Bâle : env. 216 km, 2 h 15 de route. Devis personnalisé, standard 24h/24 et 7j/7.</v>
      </c>
      <c r="R856" s="14" t="n">
        <f aca="false">LEN(Q856)</f>
        <v>126</v>
      </c>
      <c r="S856" s="14" t="str">
        <f aca="false">INDEX(10_Lieux!$C:$C,U856)</f>
        <v>France</v>
      </c>
      <c r="T856" s="14" t="str">
        <f aca="false">INDEX(10_Lieux!$C:$C,V856)</f>
        <v>Suisse</v>
      </c>
      <c r="U856" s="14" t="n">
        <f aca="false">MATCH(A856,10_Lieux!$A:$A,0)</f>
        <v>141</v>
      </c>
      <c r="V856" s="14" t="n">
        <f aca="false">MATCH(B856,10_Lieux!$A:$A,0)</f>
        <v>121</v>
      </c>
      <c r="W856" s="14" t="n">
        <f aca="false">ROUND(6371*2*ASIN(SQRT(SIN(RADIANS(INDEX(10_Lieux!$F:$F,V856)-INDEX(10_Lieux!$F:$F,U856))/2)^2+COS(RADIANS(INDEX(10_Lieux!$F:$F,U856)))*COS(RADIANS(INDEX(10_Lieux!$F:$F,V856)))*SIN(RADIANS(INDEX(10_Lieux!$G:$G,V856)-INDEX(10_Lieux!$G:$G,U856))/2)^2)),1)</f>
        <v>173</v>
      </c>
      <c r="X856" s="14" t="n">
        <f aca="false">ROUND(I856/IF(I856&lt;p_seuil_vitesse,p_vit_lente,p_vit_rapide)*60/15,0)*15</f>
        <v>135</v>
      </c>
      <c r="Y856" s="14" t="n">
        <f aca="false">MAX(IF(INDEX(10_Lieux!$B:$B,U856)&lt;&gt;"Ville",INDEX(10_Lieux!$I:$I,U856),0),IF(INDEX(10_Lieux!$B:$B,V856)&lt;&gt;"Ville",INDEX(10_Lieux!$I:$I,V856),0))</f>
        <v>250</v>
      </c>
      <c r="Z856" s="14" t="str">
        <f aca="false">A856&amp;"|"&amp;B856</f>
        <v>Dole-Jura|Bâle</v>
      </c>
      <c r="AA856" s="14" t="str">
        <f aca="false">IF(I856&lt;p_local,"Local",IF(I856&lt;p_vv_min,"Courte distance",IF(I856&lt;p_tres_long,"Longue distance","Très longue distance")))</f>
        <v>Longue distance</v>
      </c>
    </row>
    <row r="857" customFormat="false" ht="15" hidden="false" customHeight="true" outlineLevel="0" collapsed="false">
      <c r="A857" s="1" t="s">
        <v>162</v>
      </c>
      <c r="B857" s="1" t="s">
        <v>968</v>
      </c>
      <c r="C857" s="1" t="s">
        <v>35</v>
      </c>
      <c r="D857" s="1" t="s">
        <v>653</v>
      </c>
      <c r="E857" s="1" t="s">
        <v>1010</v>
      </c>
      <c r="F857" s="14" t="s">
        <v>40</v>
      </c>
      <c r="G857" s="14" t="str">
        <f aca="false">IF(I857&lt;p_local,"Local → page infra",IF(H857&gt;=p_ph1,"Phase 1",IF(H857&gt;=p_ph2,"Phase 2","Phase 3")))</f>
        <v>Phase 2</v>
      </c>
      <c r="H857" s="14" t="n">
        <f aca="false">IF(I857&lt;p_local,0,IF(C857="Aéroport → Aéroport",p_pts_plein,IF(Y857&gt;0,IF(I857&lt;=Y857,p_pts_plein,IF(I857&lt;=p_mult2*Y857,p_pts_moyen,p_pts_r3)),IF(I857&gt;=p_vv_min,p_pts_plein,IF(I857&gt;=p_vv_moy,p_pts_moyen,p_pts_court))))+IF(INDEX(10_Lieux!$D:$D,U857)=1,p_prio1,p_prio2)+IF(INDEX(10_Lieux!$D:$D,V857)=1,p_prio1,p_prio2)+IF(K857="Oui",p_tf,0)+p_hub*((INDEX(10_Lieux!$H:$H,U857)="Hub")+(INDEX(10_Lieux!$H:$H,V857)="Hub"))+IF(OR(INDEX(10_Lieux!$H:$H,U857)="Premium",INDEX(10_Lieux!$H:$H,V857)="Premium"),p_prem,0))</f>
        <v>70</v>
      </c>
      <c r="I857" s="14" t="n">
        <f aca="false">ROUND(W857*p_facteur,0)</f>
        <v>216</v>
      </c>
      <c r="J857" s="14" t="str">
        <f aca="false">IF(X857&lt;60,X857&amp;" min",INT(X857/60)&amp;" h"&amp;IF(MOD(X857,60)=0,""," "&amp;TEXT(MOD(X857,60),"00")))</f>
        <v>2 h 15</v>
      </c>
      <c r="K857" s="14" t="str">
        <f aca="false">IF(S857&lt;&gt;T857,"Oui","Non")</f>
        <v>Oui</v>
      </c>
      <c r="L857" s="14" t="str">
        <f aca="false">IF(AND(INDEX(10_Lieux!$B:$B,U857)="Ville",INDEX(10_Lieux!$B:$B,V857)="Ville"),"/chauffeur-prive/"&amp;INDEX(10_Lieux!$E:$E,U857)&amp;"-"&amp;INDEX(10_Lieux!$E:$E,V857)&amp;"/","/chauffeur-prive/"&amp;INDEX(10_Lieux!$E:$E,U857)&amp;"/"&amp;INDEX(10_Lieux!$E:$E,V857)&amp;"/")</f>
        <v>/chauffeur-prive/bale/aeroport-dole-jura/</v>
      </c>
      <c r="M857" s="14" t="str">
        <f aca="false">IFERROR(INDEX($L:$L,MATCH(B857&amp;"|"&amp;A857,$Z:$Z,0)),"—")</f>
        <v>/chauffeur-prive/aeroport-dole-jura/bale/</v>
      </c>
      <c r="N857" s="14" t="str">
        <f aca="false">IF(LEN("Chauffeur privé "&amp;INDEX(10_Lieux!$J:$J,U857)&amp;" → "&amp;INDEX(10_Lieux!$J:$J,V857)&amp;" | 24h/24")&gt;60,"Chauffeur privé "&amp;INDEX(10_Lieux!$J:$J,U857)&amp;" → "&amp;INDEX(10_Lieux!$J:$J,V857),"Chauffeur privé "&amp;INDEX(10_Lieux!$J:$J,U857)&amp;" → "&amp;INDEX(10_Lieux!$J:$J,V857)&amp;" | 24h/24")</f>
        <v>Chauffeur privé Bâle → Aéroport Dole-Jura | 24h/24</v>
      </c>
      <c r="O857" s="14" t="n">
        <f aca="false">LEN(N857)</f>
        <v>50</v>
      </c>
      <c r="P857" s="14" t="str">
        <f aca="false">"Chauffeur privé "&amp;INDEX(10_Lieux!$K:$K,U857)&amp;" vers "&amp;INDEX(10_Lieux!$L:$L,V857)</f>
        <v>Chauffeur privé de Bâle vers l'aéroport Dole-Jura</v>
      </c>
      <c r="Q857" s="14" t="str">
        <f aca="false">"Chauffeur privé "&amp;INDEX(10_Lieux!$K:$K,U857)&amp;" vers "&amp;INDEX(10_Lieux!$L:$L,V857)&amp;" : env. "&amp;I857&amp;" km, "&amp;J857&amp;" de route. Devis personnalisé, standard 24h/24 et 7j/7."</f>
        <v>Chauffeur privé de Bâle vers l'aéroport Dole-Jura : env. 216 km, 2 h 15 de route. Devis personnalisé, standard 24h/24 et 7j/7.</v>
      </c>
      <c r="R857" s="14" t="n">
        <f aca="false">LEN(Q857)</f>
        <v>126</v>
      </c>
      <c r="S857" s="14" t="str">
        <f aca="false">INDEX(10_Lieux!$C:$C,U857)</f>
        <v>Suisse</v>
      </c>
      <c r="T857" s="14" t="str">
        <f aca="false">INDEX(10_Lieux!$C:$C,V857)</f>
        <v>France</v>
      </c>
      <c r="U857" s="14" t="n">
        <f aca="false">MATCH(A857,10_Lieux!$A:$A,0)</f>
        <v>121</v>
      </c>
      <c r="V857" s="14" t="n">
        <f aca="false">MATCH(B857,10_Lieux!$A:$A,0)</f>
        <v>141</v>
      </c>
      <c r="W857" s="14" t="n">
        <f aca="false">ROUND(6371*2*ASIN(SQRT(SIN(RADIANS(INDEX(10_Lieux!$F:$F,V857)-INDEX(10_Lieux!$F:$F,U857))/2)^2+COS(RADIANS(INDEX(10_Lieux!$F:$F,U857)))*COS(RADIANS(INDEX(10_Lieux!$F:$F,V857)))*SIN(RADIANS(INDEX(10_Lieux!$G:$G,V857)-INDEX(10_Lieux!$G:$G,U857))/2)^2)),1)</f>
        <v>173</v>
      </c>
      <c r="X857" s="14" t="n">
        <f aca="false">ROUND(I857/IF(I857&lt;p_seuil_vitesse,p_vit_lente,p_vit_rapide)*60/15,0)*15</f>
        <v>135</v>
      </c>
      <c r="Y857" s="14" t="n">
        <f aca="false">MAX(IF(INDEX(10_Lieux!$B:$B,U857)&lt;&gt;"Ville",INDEX(10_Lieux!$I:$I,U857),0),IF(INDEX(10_Lieux!$B:$B,V857)&lt;&gt;"Ville",INDEX(10_Lieux!$I:$I,V857),0))</f>
        <v>250</v>
      </c>
      <c r="Z857" s="14" t="str">
        <f aca="false">A857&amp;"|"&amp;B857</f>
        <v>Bâle|Dole-Jura</v>
      </c>
      <c r="AA857" s="14" t="str">
        <f aca="false">IF(I857&lt;p_local,"Local",IF(I857&lt;p_vv_min,"Courte distance",IF(I857&lt;p_tres_long,"Longue distance","Très longue distance")))</f>
        <v>Longue distance</v>
      </c>
    </row>
    <row r="858" customFormat="false" ht="15" hidden="false" customHeight="true" outlineLevel="0" collapsed="false">
      <c r="A858" s="1" t="s">
        <v>968</v>
      </c>
      <c r="B858" s="1" t="s">
        <v>164</v>
      </c>
      <c r="C858" s="1" t="s">
        <v>34</v>
      </c>
      <c r="D858" s="1" t="s">
        <v>653</v>
      </c>
      <c r="E858" s="1" t="s">
        <v>1011</v>
      </c>
      <c r="F858" s="14" t="s">
        <v>40</v>
      </c>
      <c r="G858" s="14" t="str">
        <f aca="false">IF(I858&lt;p_local,"Local → page infra",IF(H858&gt;=p_ph1,"Phase 1",IF(H858&gt;=p_ph2,"Phase 2","Phase 3")))</f>
        <v>Phase 2</v>
      </c>
      <c r="H858" s="14" t="n">
        <f aca="false">IF(I858&lt;p_local,0,IF(C858="Aéroport → Aéroport",p_pts_plein,IF(Y858&gt;0,IF(I858&lt;=Y858,p_pts_plein,IF(I858&lt;=p_mult2*Y858,p_pts_moyen,p_pts_r3)),IF(I858&gt;=p_vv_min,p_pts_plein,IF(I858&gt;=p_vv_moy,p_pts_moyen,p_pts_court))))+IF(INDEX(10_Lieux!$D:$D,U858)=1,p_prio1,p_prio2)+IF(INDEX(10_Lieux!$D:$D,V858)=1,p_prio1,p_prio2)+IF(K858="Oui",p_tf,0)+p_hub*((INDEX(10_Lieux!$H:$H,U858)="Hub")+(INDEX(10_Lieux!$H:$H,V858)="Hub"))+IF(OR(INDEX(10_Lieux!$H:$H,U858)="Premium",INDEX(10_Lieux!$H:$H,V858)="Premium"),p_prem,0))</f>
        <v>65</v>
      </c>
      <c r="I858" s="14" t="n">
        <f aca="false">ROUND(W858*p_facteur,0)</f>
        <v>298</v>
      </c>
      <c r="J858" s="14" t="str">
        <f aca="false">IF(X858&lt;60,X858&amp;" min",INT(X858/60)&amp;" h"&amp;IF(MOD(X858,60)=0,""," "&amp;TEXT(MOD(X858,60),"00")))</f>
        <v>3 h 15</v>
      </c>
      <c r="K858" s="14" t="str">
        <f aca="false">IF(S858&lt;&gt;T858,"Oui","Non")</f>
        <v>Oui</v>
      </c>
      <c r="L858" s="14" t="str">
        <f aca="false">IF(AND(INDEX(10_Lieux!$B:$B,U858)="Ville",INDEX(10_Lieux!$B:$B,V858)="Ville"),"/chauffeur-prive/"&amp;INDEX(10_Lieux!$E:$E,U858)&amp;"-"&amp;INDEX(10_Lieux!$E:$E,V858)&amp;"/","/chauffeur-prive/"&amp;INDEX(10_Lieux!$E:$E,U858)&amp;"/"&amp;INDEX(10_Lieux!$E:$E,V858)&amp;"/")</f>
        <v>/chauffeur-prive/aeroport-dole-jura/zurich/</v>
      </c>
      <c r="M858" s="14" t="str">
        <f aca="false">IFERROR(INDEX($L:$L,MATCH(B858&amp;"|"&amp;A858,$Z:$Z,0)),"—")</f>
        <v>/chauffeur-prive/zurich/aeroport-dole-jura/</v>
      </c>
      <c r="N858" s="14" t="str">
        <f aca="false">IF(LEN("Chauffeur privé "&amp;INDEX(10_Lieux!$J:$J,U858)&amp;" → "&amp;INDEX(10_Lieux!$J:$J,V858)&amp;" | 24h/24")&gt;60,"Chauffeur privé "&amp;INDEX(10_Lieux!$J:$J,U858)&amp;" → "&amp;INDEX(10_Lieux!$J:$J,V858),"Chauffeur privé "&amp;INDEX(10_Lieux!$J:$J,U858)&amp;" → "&amp;INDEX(10_Lieux!$J:$J,V858)&amp;" | 24h/24")</f>
        <v>Chauffeur privé Aéroport Dole-Jura → Zurich | 24h/24</v>
      </c>
      <c r="O858" s="14" t="n">
        <f aca="false">LEN(N858)</f>
        <v>52</v>
      </c>
      <c r="P858" s="14" t="str">
        <f aca="false">"Chauffeur privé "&amp;INDEX(10_Lieux!$K:$K,U858)&amp;" vers "&amp;INDEX(10_Lieux!$L:$L,V858)</f>
        <v>Chauffeur privé de l'aéroport Dole-Jura vers Zurich</v>
      </c>
      <c r="Q858" s="14" t="str">
        <f aca="false">"Chauffeur privé "&amp;INDEX(10_Lieux!$K:$K,U858)&amp;" vers "&amp;INDEX(10_Lieux!$L:$L,V858)&amp;" : env. "&amp;I858&amp;" km, "&amp;J858&amp;" de route. Devis personnalisé, standard 24h/24 et 7j/7."</f>
        <v>Chauffeur privé de l'aéroport Dole-Jura vers Zurich : env. 298 km, 3 h 15 de route. Devis personnalisé, standard 24h/24 et 7j/7.</v>
      </c>
      <c r="R858" s="14" t="n">
        <f aca="false">LEN(Q858)</f>
        <v>128</v>
      </c>
      <c r="S858" s="14" t="str">
        <f aca="false">INDEX(10_Lieux!$C:$C,U858)</f>
        <v>France</v>
      </c>
      <c r="T858" s="14" t="str">
        <f aca="false">INDEX(10_Lieux!$C:$C,V858)</f>
        <v>Suisse</v>
      </c>
      <c r="U858" s="14" t="n">
        <f aca="false">MATCH(A858,10_Lieux!$A:$A,0)</f>
        <v>141</v>
      </c>
      <c r="V858" s="14" t="n">
        <f aca="false">MATCH(B858,10_Lieux!$A:$A,0)</f>
        <v>122</v>
      </c>
      <c r="W858" s="14" t="n">
        <f aca="false">ROUND(6371*2*ASIN(SQRT(SIN(RADIANS(INDEX(10_Lieux!$F:$F,V858)-INDEX(10_Lieux!$F:$F,U858))/2)^2+COS(RADIANS(INDEX(10_Lieux!$F:$F,U858)))*COS(RADIANS(INDEX(10_Lieux!$F:$F,V858)))*SIN(RADIANS(INDEX(10_Lieux!$G:$G,V858)-INDEX(10_Lieux!$G:$G,U858))/2)^2)),1)</f>
        <v>238.1</v>
      </c>
      <c r="X858" s="14" t="n">
        <f aca="false">ROUND(I858/IF(I858&lt;p_seuil_vitesse,p_vit_lente,p_vit_rapide)*60/15,0)*15</f>
        <v>195</v>
      </c>
      <c r="Y858" s="14" t="n">
        <f aca="false">MAX(IF(INDEX(10_Lieux!$B:$B,U858)&lt;&gt;"Ville",INDEX(10_Lieux!$I:$I,U858),0),IF(INDEX(10_Lieux!$B:$B,V858)&lt;&gt;"Ville",INDEX(10_Lieux!$I:$I,V858),0))</f>
        <v>250</v>
      </c>
      <c r="Z858" s="14" t="str">
        <f aca="false">A858&amp;"|"&amp;B858</f>
        <v>Dole-Jura|Zurich</v>
      </c>
      <c r="AA858" s="14" t="str">
        <f aca="false">IF(I858&lt;p_local,"Local",IF(I858&lt;p_vv_min,"Courte distance",IF(I858&lt;p_tres_long,"Longue distance","Très longue distance")))</f>
        <v>Longue distance</v>
      </c>
    </row>
    <row r="859" customFormat="false" ht="15" hidden="false" customHeight="true" outlineLevel="0" collapsed="false">
      <c r="A859" s="1" t="s">
        <v>164</v>
      </c>
      <c r="B859" s="1" t="s">
        <v>968</v>
      </c>
      <c r="C859" s="1" t="s">
        <v>35</v>
      </c>
      <c r="D859" s="1" t="s">
        <v>653</v>
      </c>
      <c r="E859" s="1" t="s">
        <v>1012</v>
      </c>
      <c r="F859" s="14" t="s">
        <v>40</v>
      </c>
      <c r="G859" s="14" t="str">
        <f aca="false">IF(I859&lt;p_local,"Local → page infra",IF(H859&gt;=p_ph1,"Phase 1",IF(H859&gt;=p_ph2,"Phase 2","Phase 3")))</f>
        <v>Phase 2</v>
      </c>
      <c r="H859" s="14" t="n">
        <f aca="false">IF(I859&lt;p_local,0,IF(C859="Aéroport → Aéroport",p_pts_plein,IF(Y859&gt;0,IF(I859&lt;=Y859,p_pts_plein,IF(I859&lt;=p_mult2*Y859,p_pts_moyen,p_pts_r3)),IF(I859&gt;=p_vv_min,p_pts_plein,IF(I859&gt;=p_vv_moy,p_pts_moyen,p_pts_court))))+IF(INDEX(10_Lieux!$D:$D,U859)=1,p_prio1,p_prio2)+IF(INDEX(10_Lieux!$D:$D,V859)=1,p_prio1,p_prio2)+IF(K859="Oui",p_tf,0)+p_hub*((INDEX(10_Lieux!$H:$H,U859)="Hub")+(INDEX(10_Lieux!$H:$H,V859)="Hub"))+IF(OR(INDEX(10_Lieux!$H:$H,U859)="Premium",INDEX(10_Lieux!$H:$H,V859)="Premium"),p_prem,0))</f>
        <v>65</v>
      </c>
      <c r="I859" s="14" t="n">
        <f aca="false">ROUND(W859*p_facteur,0)</f>
        <v>298</v>
      </c>
      <c r="J859" s="14" t="str">
        <f aca="false">IF(X859&lt;60,X859&amp;" min",INT(X859/60)&amp;" h"&amp;IF(MOD(X859,60)=0,""," "&amp;TEXT(MOD(X859,60),"00")))</f>
        <v>3 h 15</v>
      </c>
      <c r="K859" s="14" t="str">
        <f aca="false">IF(S859&lt;&gt;T859,"Oui","Non")</f>
        <v>Oui</v>
      </c>
      <c r="L859" s="14" t="str">
        <f aca="false">IF(AND(INDEX(10_Lieux!$B:$B,U859)="Ville",INDEX(10_Lieux!$B:$B,V859)="Ville"),"/chauffeur-prive/"&amp;INDEX(10_Lieux!$E:$E,U859)&amp;"-"&amp;INDEX(10_Lieux!$E:$E,V859)&amp;"/","/chauffeur-prive/"&amp;INDEX(10_Lieux!$E:$E,U859)&amp;"/"&amp;INDEX(10_Lieux!$E:$E,V859)&amp;"/")</f>
        <v>/chauffeur-prive/zurich/aeroport-dole-jura/</v>
      </c>
      <c r="M859" s="14" t="str">
        <f aca="false">IFERROR(INDEX($L:$L,MATCH(B859&amp;"|"&amp;A859,$Z:$Z,0)),"—")</f>
        <v>/chauffeur-prive/aeroport-dole-jura/zurich/</v>
      </c>
      <c r="N859" s="14" t="str">
        <f aca="false">IF(LEN("Chauffeur privé "&amp;INDEX(10_Lieux!$J:$J,U859)&amp;" → "&amp;INDEX(10_Lieux!$J:$J,V859)&amp;" | 24h/24")&gt;60,"Chauffeur privé "&amp;INDEX(10_Lieux!$J:$J,U859)&amp;" → "&amp;INDEX(10_Lieux!$J:$J,V859),"Chauffeur privé "&amp;INDEX(10_Lieux!$J:$J,U859)&amp;" → "&amp;INDEX(10_Lieux!$J:$J,V859)&amp;" | 24h/24")</f>
        <v>Chauffeur privé Zurich → Aéroport Dole-Jura | 24h/24</v>
      </c>
      <c r="O859" s="14" t="n">
        <f aca="false">LEN(N859)</f>
        <v>52</v>
      </c>
      <c r="P859" s="14" t="str">
        <f aca="false">"Chauffeur privé "&amp;INDEX(10_Lieux!$K:$K,U859)&amp;" vers "&amp;INDEX(10_Lieux!$L:$L,V859)</f>
        <v>Chauffeur privé de Zurich vers l'aéroport Dole-Jura</v>
      </c>
      <c r="Q859" s="14" t="str">
        <f aca="false">"Chauffeur privé "&amp;INDEX(10_Lieux!$K:$K,U859)&amp;" vers "&amp;INDEX(10_Lieux!$L:$L,V859)&amp;" : env. "&amp;I859&amp;" km, "&amp;J859&amp;" de route. Devis personnalisé, standard 24h/24 et 7j/7."</f>
        <v>Chauffeur privé de Zurich vers l'aéroport Dole-Jura : env. 298 km, 3 h 15 de route. Devis personnalisé, standard 24h/24 et 7j/7.</v>
      </c>
      <c r="R859" s="14" t="n">
        <f aca="false">LEN(Q859)</f>
        <v>128</v>
      </c>
      <c r="S859" s="14" t="str">
        <f aca="false">INDEX(10_Lieux!$C:$C,U859)</f>
        <v>Suisse</v>
      </c>
      <c r="T859" s="14" t="str">
        <f aca="false">INDEX(10_Lieux!$C:$C,V859)</f>
        <v>France</v>
      </c>
      <c r="U859" s="14" t="n">
        <f aca="false">MATCH(A859,10_Lieux!$A:$A,0)</f>
        <v>122</v>
      </c>
      <c r="V859" s="14" t="n">
        <f aca="false">MATCH(B859,10_Lieux!$A:$A,0)</f>
        <v>141</v>
      </c>
      <c r="W859" s="14" t="n">
        <f aca="false">ROUND(6371*2*ASIN(SQRT(SIN(RADIANS(INDEX(10_Lieux!$F:$F,V859)-INDEX(10_Lieux!$F:$F,U859))/2)^2+COS(RADIANS(INDEX(10_Lieux!$F:$F,U859)))*COS(RADIANS(INDEX(10_Lieux!$F:$F,V859)))*SIN(RADIANS(INDEX(10_Lieux!$G:$G,V859)-INDEX(10_Lieux!$G:$G,U859))/2)^2)),1)</f>
        <v>238.1</v>
      </c>
      <c r="X859" s="14" t="n">
        <f aca="false">ROUND(I859/IF(I859&lt;p_seuil_vitesse,p_vit_lente,p_vit_rapide)*60/15,0)*15</f>
        <v>195</v>
      </c>
      <c r="Y859" s="14" t="n">
        <f aca="false">MAX(IF(INDEX(10_Lieux!$B:$B,U859)&lt;&gt;"Ville",INDEX(10_Lieux!$I:$I,U859),0),IF(INDEX(10_Lieux!$B:$B,V859)&lt;&gt;"Ville",INDEX(10_Lieux!$I:$I,V859),0))</f>
        <v>250</v>
      </c>
      <c r="Z859" s="14" t="str">
        <f aca="false">A859&amp;"|"&amp;B859</f>
        <v>Zurich|Dole-Jura</v>
      </c>
      <c r="AA859" s="14" t="str">
        <f aca="false">IF(I859&lt;p_local,"Local",IF(I859&lt;p_vv_min,"Courte distance",IF(I859&lt;p_tres_long,"Longue distance","Très longue distance")))</f>
        <v>Longue distance</v>
      </c>
    </row>
    <row r="860" customFormat="false" ht="15" hidden="false" customHeight="true" outlineLevel="0" collapsed="false">
      <c r="A860" s="1" t="s">
        <v>968</v>
      </c>
      <c r="B860" s="1" t="s">
        <v>166</v>
      </c>
      <c r="C860" s="1" t="s">
        <v>34</v>
      </c>
      <c r="D860" s="1" t="s">
        <v>653</v>
      </c>
      <c r="E860" s="1" t="s">
        <v>1013</v>
      </c>
      <c r="F860" s="14" t="s">
        <v>40</v>
      </c>
      <c r="G860" s="14" t="str">
        <f aca="false">IF(I860&lt;p_local,"Local → page infra",IF(H860&gt;=p_ph1,"Phase 1",IF(H860&gt;=p_ph2,"Phase 2","Phase 3")))</f>
        <v>Phase 2</v>
      </c>
      <c r="H860" s="14" t="n">
        <f aca="false">IF(I860&lt;p_local,0,IF(C860="Aéroport → Aéroport",p_pts_plein,IF(Y860&gt;0,IF(I860&lt;=Y860,p_pts_plein,IF(I860&lt;=p_mult2*Y860,p_pts_moyen,p_pts_r3)),IF(I860&gt;=p_vv_min,p_pts_plein,IF(I860&gt;=p_vv_moy,p_pts_moyen,p_pts_court))))+IF(INDEX(10_Lieux!$D:$D,U860)=1,p_prio1,p_prio2)+IF(INDEX(10_Lieux!$D:$D,V860)=1,p_prio1,p_prio2)+IF(K860="Oui",p_tf,0)+p_hub*((INDEX(10_Lieux!$H:$H,U860)="Hub")+(INDEX(10_Lieux!$H:$H,V860)="Hub"))+IF(OR(INDEX(10_Lieux!$H:$H,U860)="Premium",INDEX(10_Lieux!$H:$H,V860)="Premium"),p_prem,0))</f>
        <v>70</v>
      </c>
      <c r="I860" s="14" t="n">
        <f aca="false">ROUND(W860*p_facteur,0)</f>
        <v>192</v>
      </c>
      <c r="J860" s="14" t="str">
        <f aca="false">IF(X860&lt;60,X860&amp;" min",INT(X860/60)&amp;" h"&amp;IF(MOD(X860,60)=0,""," "&amp;TEXT(MOD(X860,60),"00")))</f>
        <v>2 h</v>
      </c>
      <c r="K860" s="14" t="str">
        <f aca="false">IF(S860&lt;&gt;T860,"Oui","Non")</f>
        <v>Oui</v>
      </c>
      <c r="L860" s="14" t="str">
        <f aca="false">IF(AND(INDEX(10_Lieux!$B:$B,U860)="Ville",INDEX(10_Lieux!$B:$B,V860)="Ville"),"/chauffeur-prive/"&amp;INDEX(10_Lieux!$E:$E,U860)&amp;"-"&amp;INDEX(10_Lieux!$E:$E,V860)&amp;"/","/chauffeur-prive/"&amp;INDEX(10_Lieux!$E:$E,U860)&amp;"/"&amp;INDEX(10_Lieux!$E:$E,V860)&amp;"/")</f>
        <v>/chauffeur-prive/aeroport-dole-jura/berne/</v>
      </c>
      <c r="M860" s="14" t="str">
        <f aca="false">IFERROR(INDEX($L:$L,MATCH(B860&amp;"|"&amp;A860,$Z:$Z,0)),"—")</f>
        <v>/chauffeur-prive/berne/aeroport-dole-jura/</v>
      </c>
      <c r="N860" s="14" t="str">
        <f aca="false">IF(LEN("Chauffeur privé "&amp;INDEX(10_Lieux!$J:$J,U860)&amp;" → "&amp;INDEX(10_Lieux!$J:$J,V860)&amp;" | 24h/24")&gt;60,"Chauffeur privé "&amp;INDEX(10_Lieux!$J:$J,U860)&amp;" → "&amp;INDEX(10_Lieux!$J:$J,V860),"Chauffeur privé "&amp;INDEX(10_Lieux!$J:$J,U860)&amp;" → "&amp;INDEX(10_Lieux!$J:$J,V860)&amp;" | 24h/24")</f>
        <v>Chauffeur privé Aéroport Dole-Jura → Berne | 24h/24</v>
      </c>
      <c r="O860" s="14" t="n">
        <f aca="false">LEN(N860)</f>
        <v>51</v>
      </c>
      <c r="P860" s="14" t="str">
        <f aca="false">"Chauffeur privé "&amp;INDEX(10_Lieux!$K:$K,U860)&amp;" vers "&amp;INDEX(10_Lieux!$L:$L,V860)</f>
        <v>Chauffeur privé de l'aéroport Dole-Jura vers Berne</v>
      </c>
      <c r="Q860" s="14" t="str">
        <f aca="false">"Chauffeur privé "&amp;INDEX(10_Lieux!$K:$K,U860)&amp;" vers "&amp;INDEX(10_Lieux!$L:$L,V860)&amp;" : env. "&amp;I860&amp;" km, "&amp;J860&amp;" de route. Devis personnalisé, standard 24h/24 et 7j/7."</f>
        <v>Chauffeur privé de l'aéroport Dole-Jura vers Berne : env. 192 km, 2 h de route. Devis personnalisé, standard 24h/24 et 7j/7.</v>
      </c>
      <c r="R860" s="14" t="n">
        <f aca="false">LEN(Q860)</f>
        <v>124</v>
      </c>
      <c r="S860" s="14" t="str">
        <f aca="false">INDEX(10_Lieux!$C:$C,U860)</f>
        <v>France</v>
      </c>
      <c r="T860" s="14" t="str">
        <f aca="false">INDEX(10_Lieux!$C:$C,V860)</f>
        <v>Suisse</v>
      </c>
      <c r="U860" s="14" t="n">
        <f aca="false">MATCH(A860,10_Lieux!$A:$A,0)</f>
        <v>141</v>
      </c>
      <c r="V860" s="14" t="n">
        <f aca="false">MATCH(B860,10_Lieux!$A:$A,0)</f>
        <v>123</v>
      </c>
      <c r="W860" s="14" t="n">
        <f aca="false">ROUND(6371*2*ASIN(SQRT(SIN(RADIANS(INDEX(10_Lieux!$F:$F,V860)-INDEX(10_Lieux!$F:$F,U860))/2)^2+COS(RADIANS(INDEX(10_Lieux!$F:$F,U860)))*COS(RADIANS(INDEX(10_Lieux!$F:$F,V860)))*SIN(RADIANS(INDEX(10_Lieux!$G:$G,V860)-INDEX(10_Lieux!$G:$G,U860))/2)^2)),1)</f>
        <v>153.5</v>
      </c>
      <c r="X860" s="14" t="n">
        <f aca="false">ROUND(I860/IF(I860&lt;p_seuil_vitesse,p_vit_lente,p_vit_rapide)*60/15,0)*15</f>
        <v>120</v>
      </c>
      <c r="Y860" s="14" t="n">
        <f aca="false">MAX(IF(INDEX(10_Lieux!$B:$B,U860)&lt;&gt;"Ville",INDEX(10_Lieux!$I:$I,U860),0),IF(INDEX(10_Lieux!$B:$B,V860)&lt;&gt;"Ville",INDEX(10_Lieux!$I:$I,V860),0))</f>
        <v>250</v>
      </c>
      <c r="Z860" s="14" t="str">
        <f aca="false">A860&amp;"|"&amp;B860</f>
        <v>Dole-Jura|Berne</v>
      </c>
      <c r="AA860" s="14" t="str">
        <f aca="false">IF(I860&lt;p_local,"Local",IF(I860&lt;p_vv_min,"Courte distance",IF(I860&lt;p_tres_long,"Longue distance","Très longue distance")))</f>
        <v>Longue distance</v>
      </c>
    </row>
    <row r="861" customFormat="false" ht="15" hidden="false" customHeight="true" outlineLevel="0" collapsed="false">
      <c r="A861" s="1" t="s">
        <v>166</v>
      </c>
      <c r="B861" s="1" t="s">
        <v>968</v>
      </c>
      <c r="C861" s="1" t="s">
        <v>35</v>
      </c>
      <c r="D861" s="1" t="s">
        <v>653</v>
      </c>
      <c r="E861" s="1" t="s">
        <v>1014</v>
      </c>
      <c r="F861" s="14" t="s">
        <v>40</v>
      </c>
      <c r="G861" s="14" t="str">
        <f aca="false">IF(I861&lt;p_local,"Local → page infra",IF(H861&gt;=p_ph1,"Phase 1",IF(H861&gt;=p_ph2,"Phase 2","Phase 3")))</f>
        <v>Phase 2</v>
      </c>
      <c r="H861" s="14" t="n">
        <f aca="false">IF(I861&lt;p_local,0,IF(C861="Aéroport → Aéroport",p_pts_plein,IF(Y861&gt;0,IF(I861&lt;=Y861,p_pts_plein,IF(I861&lt;=p_mult2*Y861,p_pts_moyen,p_pts_r3)),IF(I861&gt;=p_vv_min,p_pts_plein,IF(I861&gt;=p_vv_moy,p_pts_moyen,p_pts_court))))+IF(INDEX(10_Lieux!$D:$D,U861)=1,p_prio1,p_prio2)+IF(INDEX(10_Lieux!$D:$D,V861)=1,p_prio1,p_prio2)+IF(K861="Oui",p_tf,0)+p_hub*((INDEX(10_Lieux!$H:$H,U861)="Hub")+(INDEX(10_Lieux!$H:$H,V861)="Hub"))+IF(OR(INDEX(10_Lieux!$H:$H,U861)="Premium",INDEX(10_Lieux!$H:$H,V861)="Premium"),p_prem,0))</f>
        <v>70</v>
      </c>
      <c r="I861" s="14" t="n">
        <f aca="false">ROUND(W861*p_facteur,0)</f>
        <v>192</v>
      </c>
      <c r="J861" s="14" t="str">
        <f aca="false">IF(X861&lt;60,X861&amp;" min",INT(X861/60)&amp;" h"&amp;IF(MOD(X861,60)=0,""," "&amp;TEXT(MOD(X861,60),"00")))</f>
        <v>2 h</v>
      </c>
      <c r="K861" s="14" t="str">
        <f aca="false">IF(S861&lt;&gt;T861,"Oui","Non")</f>
        <v>Oui</v>
      </c>
      <c r="L861" s="14" t="str">
        <f aca="false">IF(AND(INDEX(10_Lieux!$B:$B,U861)="Ville",INDEX(10_Lieux!$B:$B,V861)="Ville"),"/chauffeur-prive/"&amp;INDEX(10_Lieux!$E:$E,U861)&amp;"-"&amp;INDEX(10_Lieux!$E:$E,V861)&amp;"/","/chauffeur-prive/"&amp;INDEX(10_Lieux!$E:$E,U861)&amp;"/"&amp;INDEX(10_Lieux!$E:$E,V861)&amp;"/")</f>
        <v>/chauffeur-prive/berne/aeroport-dole-jura/</v>
      </c>
      <c r="M861" s="14" t="str">
        <f aca="false">IFERROR(INDEX($L:$L,MATCH(B861&amp;"|"&amp;A861,$Z:$Z,0)),"—")</f>
        <v>/chauffeur-prive/aeroport-dole-jura/berne/</v>
      </c>
      <c r="N861" s="14" t="str">
        <f aca="false">IF(LEN("Chauffeur privé "&amp;INDEX(10_Lieux!$J:$J,U861)&amp;" → "&amp;INDEX(10_Lieux!$J:$J,V861)&amp;" | 24h/24")&gt;60,"Chauffeur privé "&amp;INDEX(10_Lieux!$J:$J,U861)&amp;" → "&amp;INDEX(10_Lieux!$J:$J,V861),"Chauffeur privé "&amp;INDEX(10_Lieux!$J:$J,U861)&amp;" → "&amp;INDEX(10_Lieux!$J:$J,V861)&amp;" | 24h/24")</f>
        <v>Chauffeur privé Berne → Aéroport Dole-Jura | 24h/24</v>
      </c>
      <c r="O861" s="14" t="n">
        <f aca="false">LEN(N861)</f>
        <v>51</v>
      </c>
      <c r="P861" s="14" t="str">
        <f aca="false">"Chauffeur privé "&amp;INDEX(10_Lieux!$K:$K,U861)&amp;" vers "&amp;INDEX(10_Lieux!$L:$L,V861)</f>
        <v>Chauffeur privé de Berne vers l'aéroport Dole-Jura</v>
      </c>
      <c r="Q861" s="14" t="str">
        <f aca="false">"Chauffeur privé "&amp;INDEX(10_Lieux!$K:$K,U861)&amp;" vers "&amp;INDEX(10_Lieux!$L:$L,V861)&amp;" : env. "&amp;I861&amp;" km, "&amp;J861&amp;" de route. Devis personnalisé, standard 24h/24 et 7j/7."</f>
        <v>Chauffeur privé de Berne vers l'aéroport Dole-Jura : env. 192 km, 2 h de route. Devis personnalisé, standard 24h/24 et 7j/7.</v>
      </c>
      <c r="R861" s="14" t="n">
        <f aca="false">LEN(Q861)</f>
        <v>124</v>
      </c>
      <c r="S861" s="14" t="str">
        <f aca="false">INDEX(10_Lieux!$C:$C,U861)</f>
        <v>Suisse</v>
      </c>
      <c r="T861" s="14" t="str">
        <f aca="false">INDEX(10_Lieux!$C:$C,V861)</f>
        <v>France</v>
      </c>
      <c r="U861" s="14" t="n">
        <f aca="false">MATCH(A861,10_Lieux!$A:$A,0)</f>
        <v>123</v>
      </c>
      <c r="V861" s="14" t="n">
        <f aca="false">MATCH(B861,10_Lieux!$A:$A,0)</f>
        <v>141</v>
      </c>
      <c r="W861" s="14" t="n">
        <f aca="false">ROUND(6371*2*ASIN(SQRT(SIN(RADIANS(INDEX(10_Lieux!$F:$F,V861)-INDEX(10_Lieux!$F:$F,U861))/2)^2+COS(RADIANS(INDEX(10_Lieux!$F:$F,U861)))*COS(RADIANS(INDEX(10_Lieux!$F:$F,V861)))*SIN(RADIANS(INDEX(10_Lieux!$G:$G,V861)-INDEX(10_Lieux!$G:$G,U861))/2)^2)),1)</f>
        <v>153.5</v>
      </c>
      <c r="X861" s="14" t="n">
        <f aca="false">ROUND(I861/IF(I861&lt;p_seuil_vitesse,p_vit_lente,p_vit_rapide)*60/15,0)*15</f>
        <v>120</v>
      </c>
      <c r="Y861" s="14" t="n">
        <f aca="false">MAX(IF(INDEX(10_Lieux!$B:$B,U861)&lt;&gt;"Ville",INDEX(10_Lieux!$I:$I,U861),0),IF(INDEX(10_Lieux!$B:$B,V861)&lt;&gt;"Ville",INDEX(10_Lieux!$I:$I,V861),0))</f>
        <v>250</v>
      </c>
      <c r="Z861" s="14" t="str">
        <f aca="false">A861&amp;"|"&amp;B861</f>
        <v>Berne|Dole-Jura</v>
      </c>
      <c r="AA861" s="14" t="str">
        <f aca="false">IF(I861&lt;p_local,"Local",IF(I861&lt;p_vv_min,"Courte distance",IF(I861&lt;p_tres_long,"Longue distance","Très longue distance")))</f>
        <v>Longue distance</v>
      </c>
    </row>
    <row r="862" customFormat="false" ht="15" hidden="false" customHeight="true" outlineLevel="0" collapsed="false">
      <c r="A862" s="1" t="s">
        <v>1015</v>
      </c>
      <c r="B862" s="1" t="s">
        <v>122</v>
      </c>
      <c r="C862" s="1" t="s">
        <v>34</v>
      </c>
      <c r="D862" s="1" t="s">
        <v>653</v>
      </c>
      <c r="E862" s="1" t="s">
        <v>1016</v>
      </c>
      <c r="F862" s="14" t="s">
        <v>40</v>
      </c>
      <c r="G862" s="14" t="str">
        <f aca="false">IF(I862&lt;p_local,"Local → page infra",IF(H862&gt;=p_ph1,"Phase 1",IF(H862&gt;=p_ph2,"Phase 2","Phase 3")))</f>
        <v>Phase 3</v>
      </c>
      <c r="H862" s="14" t="n">
        <f aca="false">IF(I862&lt;p_local,0,IF(C862="Aéroport → Aéroport",p_pts_plein,IF(Y862&gt;0,IF(I862&lt;=Y862,p_pts_plein,IF(I862&lt;=p_mult2*Y862,p_pts_moyen,p_pts_r3)),IF(I862&gt;=p_vv_min,p_pts_plein,IF(I862&gt;=p_vv_moy,p_pts_moyen,p_pts_court))))+IF(INDEX(10_Lieux!$D:$D,U862)=1,p_prio1,p_prio2)+IF(INDEX(10_Lieux!$D:$D,V862)=1,p_prio1,p_prio2)+IF(K862="Oui",p_tf,0)+p_hub*((INDEX(10_Lieux!$H:$H,U862)="Hub")+(INDEX(10_Lieux!$H:$H,V862)="Hub"))+IF(OR(INDEX(10_Lieux!$H:$H,U862)="Premium",INDEX(10_Lieux!$H:$H,V862)="Premium"),p_prem,0))</f>
        <v>55</v>
      </c>
      <c r="I862" s="14" t="n">
        <f aca="false">ROUND(W862*p_facteur,0)</f>
        <v>337</v>
      </c>
      <c r="J862" s="14" t="str">
        <f aca="false">IF(X862&lt;60,X862&amp;" min",INT(X862/60)&amp;" h"&amp;IF(MOD(X862,60)=0,""," "&amp;TEXT(MOD(X862,60),"00")))</f>
        <v>3 h 30</v>
      </c>
      <c r="K862" s="14" t="str">
        <f aca="false">IF(S862&lt;&gt;T862,"Oui","Non")</f>
        <v>Non</v>
      </c>
      <c r="L862" s="14" t="str">
        <f aca="false">IF(AND(INDEX(10_Lieux!$B:$B,U862)="Ville",INDEX(10_Lieux!$B:$B,V862)="Ville"),"/chauffeur-prive/"&amp;INDEX(10_Lieux!$E:$E,U862)&amp;"-"&amp;INDEX(10_Lieux!$E:$E,V862)&amp;"/","/chauffeur-prive/"&amp;INDEX(10_Lieux!$E:$E,U862)&amp;"/"&amp;INDEX(10_Lieux!$E:$E,V862)&amp;"/")</f>
        <v>/chauffeur-prive/aeroport-dijon-bourgogne/paris/</v>
      </c>
      <c r="M862" s="14" t="str">
        <f aca="false">IFERROR(INDEX($L:$L,MATCH(B862&amp;"|"&amp;A862,$Z:$Z,0)),"—")</f>
        <v>/chauffeur-prive/paris/aeroport-dijon-bourgogne/</v>
      </c>
      <c r="N862" s="14" t="str">
        <f aca="false">IF(LEN("Chauffeur privé "&amp;INDEX(10_Lieux!$J:$J,U862)&amp;" → "&amp;INDEX(10_Lieux!$J:$J,V862)&amp;" | 24h/24")&gt;60,"Chauffeur privé "&amp;INDEX(10_Lieux!$J:$J,U862)&amp;" → "&amp;INDEX(10_Lieux!$J:$J,V862),"Chauffeur privé "&amp;INDEX(10_Lieux!$J:$J,U862)&amp;" → "&amp;INDEX(10_Lieux!$J:$J,V862)&amp;" | 24h/24")</f>
        <v>Chauffeur privé Aéroport Dijon-Bourgogne → Paris | 24h/24</v>
      </c>
      <c r="O862" s="14" t="n">
        <f aca="false">LEN(N862)</f>
        <v>57</v>
      </c>
      <c r="P862" s="14" t="str">
        <f aca="false">"Chauffeur privé "&amp;INDEX(10_Lieux!$K:$K,U862)&amp;" vers "&amp;INDEX(10_Lieux!$L:$L,V862)</f>
        <v>Chauffeur privé de l'aéroport Dijon-Bourgogne vers Paris</v>
      </c>
      <c r="Q862" s="14" t="str">
        <f aca="false">"Chauffeur privé "&amp;INDEX(10_Lieux!$K:$K,U862)&amp;" vers "&amp;INDEX(10_Lieux!$L:$L,V862)&amp;" : env. "&amp;I862&amp;" km, "&amp;J862&amp;" de route. Devis personnalisé, standard 24h/24 et 7j/7."</f>
        <v>Chauffeur privé de l'aéroport Dijon-Bourgogne vers Paris : env. 337 km, 3 h 30 de route. Devis personnalisé, standard 24h/24 et 7j/7.</v>
      </c>
      <c r="R862" s="14" t="n">
        <f aca="false">LEN(Q862)</f>
        <v>133</v>
      </c>
      <c r="S862" s="14" t="str">
        <f aca="false">INDEX(10_Lieux!$C:$C,U862)</f>
        <v>France</v>
      </c>
      <c r="T862" s="14" t="str">
        <f aca="false">INDEX(10_Lieux!$C:$C,V862)</f>
        <v>France</v>
      </c>
      <c r="U862" s="14" t="n">
        <f aca="false">MATCH(A862,10_Lieux!$A:$A,0)</f>
        <v>142</v>
      </c>
      <c r="V862" s="14" t="n">
        <f aca="false">MATCH(B862,10_Lieux!$A:$A,0)</f>
        <v>2</v>
      </c>
      <c r="W862" s="14" t="n">
        <f aca="false">ROUND(6371*2*ASIN(SQRT(SIN(RADIANS(INDEX(10_Lieux!$F:$F,V862)-INDEX(10_Lieux!$F:$F,U862))/2)^2+COS(RADIANS(INDEX(10_Lieux!$F:$F,U862)))*COS(RADIANS(INDEX(10_Lieux!$F:$F,V862)))*SIN(RADIANS(INDEX(10_Lieux!$G:$G,V862)-INDEX(10_Lieux!$G:$G,U862))/2)^2)),1)</f>
        <v>269.4</v>
      </c>
      <c r="X862" s="14" t="n">
        <f aca="false">ROUND(I862/IF(I862&lt;p_seuil_vitesse,p_vit_lente,p_vit_rapide)*60/15,0)*15</f>
        <v>210</v>
      </c>
      <c r="Y862" s="14" t="n">
        <f aca="false">MAX(IF(INDEX(10_Lieux!$B:$B,U862)&lt;&gt;"Ville",INDEX(10_Lieux!$I:$I,U862),0),IF(INDEX(10_Lieux!$B:$B,V862)&lt;&gt;"Ville",INDEX(10_Lieux!$I:$I,V862),0))</f>
        <v>250</v>
      </c>
      <c r="Z862" s="14" t="str">
        <f aca="false">A862&amp;"|"&amp;B862</f>
        <v>Dijon-Bourgogne|Paris</v>
      </c>
      <c r="AA862" s="14" t="str">
        <f aca="false">IF(I862&lt;p_local,"Local",IF(I862&lt;p_vv_min,"Courte distance",IF(I862&lt;p_tres_long,"Longue distance","Très longue distance")))</f>
        <v>Longue distance</v>
      </c>
    </row>
    <row r="863" customFormat="false" ht="15" hidden="false" customHeight="true" outlineLevel="0" collapsed="false">
      <c r="A863" s="1" t="s">
        <v>122</v>
      </c>
      <c r="B863" s="1" t="s">
        <v>1015</v>
      </c>
      <c r="C863" s="1" t="s">
        <v>35</v>
      </c>
      <c r="D863" s="1" t="s">
        <v>653</v>
      </c>
      <c r="E863" s="1" t="s">
        <v>1017</v>
      </c>
      <c r="F863" s="14" t="s">
        <v>40</v>
      </c>
      <c r="G863" s="14" t="str">
        <f aca="false">IF(I863&lt;p_local,"Local → page infra",IF(H863&gt;=p_ph1,"Phase 1",IF(H863&gt;=p_ph2,"Phase 2","Phase 3")))</f>
        <v>Phase 3</v>
      </c>
      <c r="H863" s="14" t="n">
        <f aca="false">IF(I863&lt;p_local,0,IF(C863="Aéroport → Aéroport",p_pts_plein,IF(Y863&gt;0,IF(I863&lt;=Y863,p_pts_plein,IF(I863&lt;=p_mult2*Y863,p_pts_moyen,p_pts_r3)),IF(I863&gt;=p_vv_min,p_pts_plein,IF(I863&gt;=p_vv_moy,p_pts_moyen,p_pts_court))))+IF(INDEX(10_Lieux!$D:$D,U863)=1,p_prio1,p_prio2)+IF(INDEX(10_Lieux!$D:$D,V863)=1,p_prio1,p_prio2)+IF(K863="Oui",p_tf,0)+p_hub*((INDEX(10_Lieux!$H:$H,U863)="Hub")+(INDEX(10_Lieux!$H:$H,V863)="Hub"))+IF(OR(INDEX(10_Lieux!$H:$H,U863)="Premium",INDEX(10_Lieux!$H:$H,V863)="Premium"),p_prem,0))</f>
        <v>55</v>
      </c>
      <c r="I863" s="14" t="n">
        <f aca="false">ROUND(W863*p_facteur,0)</f>
        <v>337</v>
      </c>
      <c r="J863" s="14" t="str">
        <f aca="false">IF(X863&lt;60,X863&amp;" min",INT(X863/60)&amp;" h"&amp;IF(MOD(X863,60)=0,""," "&amp;TEXT(MOD(X863,60),"00")))</f>
        <v>3 h 30</v>
      </c>
      <c r="K863" s="14" t="str">
        <f aca="false">IF(S863&lt;&gt;T863,"Oui","Non")</f>
        <v>Non</v>
      </c>
      <c r="L863" s="14" t="str">
        <f aca="false">IF(AND(INDEX(10_Lieux!$B:$B,U863)="Ville",INDEX(10_Lieux!$B:$B,V863)="Ville"),"/chauffeur-prive/"&amp;INDEX(10_Lieux!$E:$E,U863)&amp;"-"&amp;INDEX(10_Lieux!$E:$E,V863)&amp;"/","/chauffeur-prive/"&amp;INDEX(10_Lieux!$E:$E,U863)&amp;"/"&amp;INDEX(10_Lieux!$E:$E,V863)&amp;"/")</f>
        <v>/chauffeur-prive/paris/aeroport-dijon-bourgogne/</v>
      </c>
      <c r="M863" s="14" t="str">
        <f aca="false">IFERROR(INDEX($L:$L,MATCH(B863&amp;"|"&amp;A863,$Z:$Z,0)),"—")</f>
        <v>/chauffeur-prive/aeroport-dijon-bourgogne/paris/</v>
      </c>
      <c r="N863" s="14" t="str">
        <f aca="false">IF(LEN("Chauffeur privé "&amp;INDEX(10_Lieux!$J:$J,U863)&amp;" → "&amp;INDEX(10_Lieux!$J:$J,V863)&amp;" | 24h/24")&gt;60,"Chauffeur privé "&amp;INDEX(10_Lieux!$J:$J,U863)&amp;" → "&amp;INDEX(10_Lieux!$J:$J,V863),"Chauffeur privé "&amp;INDEX(10_Lieux!$J:$J,U863)&amp;" → "&amp;INDEX(10_Lieux!$J:$J,V863)&amp;" | 24h/24")</f>
        <v>Chauffeur privé Paris → Aéroport Dijon-Bourgogne | 24h/24</v>
      </c>
      <c r="O863" s="14" t="n">
        <f aca="false">LEN(N863)</f>
        <v>57</v>
      </c>
      <c r="P863" s="14" t="str">
        <f aca="false">"Chauffeur privé "&amp;INDEX(10_Lieux!$K:$K,U863)&amp;" vers "&amp;INDEX(10_Lieux!$L:$L,V863)</f>
        <v>Chauffeur privé de Paris vers l'aéroport Dijon-Bourgogne</v>
      </c>
      <c r="Q863" s="14" t="str">
        <f aca="false">"Chauffeur privé "&amp;INDEX(10_Lieux!$K:$K,U863)&amp;" vers "&amp;INDEX(10_Lieux!$L:$L,V863)&amp;" : env. "&amp;I863&amp;" km, "&amp;J863&amp;" de route. Devis personnalisé, standard 24h/24 et 7j/7."</f>
        <v>Chauffeur privé de Paris vers l'aéroport Dijon-Bourgogne : env. 337 km, 3 h 30 de route. Devis personnalisé, standard 24h/24 et 7j/7.</v>
      </c>
      <c r="R863" s="14" t="n">
        <f aca="false">LEN(Q863)</f>
        <v>133</v>
      </c>
      <c r="S863" s="14" t="str">
        <f aca="false">INDEX(10_Lieux!$C:$C,U863)</f>
        <v>France</v>
      </c>
      <c r="T863" s="14" t="str">
        <f aca="false">INDEX(10_Lieux!$C:$C,V863)</f>
        <v>France</v>
      </c>
      <c r="U863" s="14" t="n">
        <f aca="false">MATCH(A863,10_Lieux!$A:$A,0)</f>
        <v>2</v>
      </c>
      <c r="V863" s="14" t="n">
        <f aca="false">MATCH(B863,10_Lieux!$A:$A,0)</f>
        <v>142</v>
      </c>
      <c r="W863" s="14" t="n">
        <f aca="false">ROUND(6371*2*ASIN(SQRT(SIN(RADIANS(INDEX(10_Lieux!$F:$F,V863)-INDEX(10_Lieux!$F:$F,U863))/2)^2+COS(RADIANS(INDEX(10_Lieux!$F:$F,U863)))*COS(RADIANS(INDEX(10_Lieux!$F:$F,V863)))*SIN(RADIANS(INDEX(10_Lieux!$G:$G,V863)-INDEX(10_Lieux!$G:$G,U863))/2)^2)),1)</f>
        <v>269.4</v>
      </c>
      <c r="X863" s="14" t="n">
        <f aca="false">ROUND(I863/IF(I863&lt;p_seuil_vitesse,p_vit_lente,p_vit_rapide)*60/15,0)*15</f>
        <v>210</v>
      </c>
      <c r="Y863" s="14" t="n">
        <f aca="false">MAX(IF(INDEX(10_Lieux!$B:$B,U863)&lt;&gt;"Ville",INDEX(10_Lieux!$I:$I,U863),0),IF(INDEX(10_Lieux!$B:$B,V863)&lt;&gt;"Ville",INDEX(10_Lieux!$I:$I,V863),0))</f>
        <v>250</v>
      </c>
      <c r="Z863" s="14" t="str">
        <f aca="false">A863&amp;"|"&amp;B863</f>
        <v>Paris|Dijon-Bourgogne</v>
      </c>
      <c r="AA863" s="14" t="str">
        <f aca="false">IF(I863&lt;p_local,"Local",IF(I863&lt;p_vv_min,"Courte distance",IF(I863&lt;p_tres_long,"Longue distance","Très longue distance")))</f>
        <v>Longue distance</v>
      </c>
    </row>
    <row r="864" customFormat="false" ht="15" hidden="false" customHeight="true" outlineLevel="0" collapsed="false">
      <c r="A864" s="1" t="s">
        <v>1015</v>
      </c>
      <c r="B864" s="1" t="s">
        <v>123</v>
      </c>
      <c r="C864" s="1" t="s">
        <v>34</v>
      </c>
      <c r="D864" s="1" t="s">
        <v>653</v>
      </c>
      <c r="E864" s="1" t="s">
        <v>1018</v>
      </c>
      <c r="F864" s="14" t="s">
        <v>40</v>
      </c>
      <c r="G864" s="14" t="str">
        <f aca="false">IF(I864&lt;p_local,"Local → page infra",IF(H864&gt;=p_ph1,"Phase 1",IF(H864&gt;=p_ph2,"Phase 2","Phase 3")))</f>
        <v>Phase 2</v>
      </c>
      <c r="H864" s="14" t="n">
        <f aca="false">IF(I864&lt;p_local,0,IF(C864="Aéroport → Aéroport",p_pts_plein,IF(Y864&gt;0,IF(I864&lt;=Y864,p_pts_plein,IF(I864&lt;=p_mult2*Y864,p_pts_moyen,p_pts_r3)),IF(I864&gt;=p_vv_min,p_pts_plein,IF(I864&gt;=p_vv_moy,p_pts_moyen,p_pts_court))))+IF(INDEX(10_Lieux!$D:$D,U864)=1,p_prio1,p_prio2)+IF(INDEX(10_Lieux!$D:$D,V864)=1,p_prio1,p_prio2)+IF(K864="Oui",p_tf,0)+p_hub*((INDEX(10_Lieux!$H:$H,U864)="Hub")+(INDEX(10_Lieux!$H:$H,V864)="Hub"))+IF(OR(INDEX(10_Lieux!$H:$H,U864)="Premium",INDEX(10_Lieux!$H:$H,V864)="Premium"),p_prem,0))</f>
        <v>70</v>
      </c>
      <c r="I864" s="14" t="n">
        <f aca="false">ROUND(W864*p_facteur,0)</f>
        <v>211</v>
      </c>
      <c r="J864" s="14" t="str">
        <f aca="false">IF(X864&lt;60,X864&amp;" min",INT(X864/60)&amp;" h"&amp;IF(MOD(X864,60)=0,""," "&amp;TEXT(MOD(X864,60),"00")))</f>
        <v>2 h 15</v>
      </c>
      <c r="K864" s="14" t="str">
        <f aca="false">IF(S864&lt;&gt;T864,"Oui","Non")</f>
        <v>Non</v>
      </c>
      <c r="L864" s="14" t="str">
        <f aca="false">IF(AND(INDEX(10_Lieux!$B:$B,U864)="Ville",INDEX(10_Lieux!$B:$B,V864)="Ville"),"/chauffeur-prive/"&amp;INDEX(10_Lieux!$E:$E,U864)&amp;"-"&amp;INDEX(10_Lieux!$E:$E,V864)&amp;"/","/chauffeur-prive/"&amp;INDEX(10_Lieux!$E:$E,U864)&amp;"/"&amp;INDEX(10_Lieux!$E:$E,V864)&amp;"/")</f>
        <v>/chauffeur-prive/aeroport-dijon-bourgogne/lyon/</v>
      </c>
      <c r="M864" s="14" t="str">
        <f aca="false">IFERROR(INDEX($L:$L,MATCH(B864&amp;"|"&amp;A864,$Z:$Z,0)),"—")</f>
        <v>/chauffeur-prive/lyon/aeroport-dijon-bourgogne/</v>
      </c>
      <c r="N864" s="14" t="str">
        <f aca="false">IF(LEN("Chauffeur privé "&amp;INDEX(10_Lieux!$J:$J,U864)&amp;" → "&amp;INDEX(10_Lieux!$J:$J,V864)&amp;" | 24h/24")&gt;60,"Chauffeur privé "&amp;INDEX(10_Lieux!$J:$J,U864)&amp;" → "&amp;INDEX(10_Lieux!$J:$J,V864),"Chauffeur privé "&amp;INDEX(10_Lieux!$J:$J,U864)&amp;" → "&amp;INDEX(10_Lieux!$J:$J,V864)&amp;" | 24h/24")</f>
        <v>Chauffeur privé Aéroport Dijon-Bourgogne → Lyon | 24h/24</v>
      </c>
      <c r="O864" s="14" t="n">
        <f aca="false">LEN(N864)</f>
        <v>56</v>
      </c>
      <c r="P864" s="14" t="str">
        <f aca="false">"Chauffeur privé "&amp;INDEX(10_Lieux!$K:$K,U864)&amp;" vers "&amp;INDEX(10_Lieux!$L:$L,V864)</f>
        <v>Chauffeur privé de l'aéroport Dijon-Bourgogne vers Lyon</v>
      </c>
      <c r="Q864" s="14" t="str">
        <f aca="false">"Chauffeur privé "&amp;INDEX(10_Lieux!$K:$K,U864)&amp;" vers "&amp;INDEX(10_Lieux!$L:$L,V864)&amp;" : env. "&amp;I864&amp;" km, "&amp;J864&amp;" de route. Devis personnalisé, standard 24h/24 et 7j/7."</f>
        <v>Chauffeur privé de l'aéroport Dijon-Bourgogne vers Lyon : env. 211 km, 2 h 15 de route. Devis personnalisé, standard 24h/24 et 7j/7.</v>
      </c>
      <c r="R864" s="14" t="n">
        <f aca="false">LEN(Q864)</f>
        <v>132</v>
      </c>
      <c r="S864" s="14" t="str">
        <f aca="false">INDEX(10_Lieux!$C:$C,U864)</f>
        <v>France</v>
      </c>
      <c r="T864" s="14" t="str">
        <f aca="false">INDEX(10_Lieux!$C:$C,V864)</f>
        <v>France</v>
      </c>
      <c r="U864" s="14" t="n">
        <f aca="false">MATCH(A864,10_Lieux!$A:$A,0)</f>
        <v>142</v>
      </c>
      <c r="V864" s="14" t="n">
        <f aca="false">MATCH(B864,10_Lieux!$A:$A,0)</f>
        <v>8</v>
      </c>
      <c r="W864" s="14" t="n">
        <f aca="false">ROUND(6371*2*ASIN(SQRT(SIN(RADIANS(INDEX(10_Lieux!$F:$F,V864)-INDEX(10_Lieux!$F:$F,U864))/2)^2+COS(RADIANS(INDEX(10_Lieux!$F:$F,U864)))*COS(RADIANS(INDEX(10_Lieux!$F:$F,V864)))*SIN(RADIANS(INDEX(10_Lieux!$G:$G,V864)-INDEX(10_Lieux!$G:$G,U864))/2)^2)),1)</f>
        <v>168.4</v>
      </c>
      <c r="X864" s="14" t="n">
        <f aca="false">ROUND(I864/IF(I864&lt;p_seuil_vitesse,p_vit_lente,p_vit_rapide)*60/15,0)*15</f>
        <v>135</v>
      </c>
      <c r="Y864" s="14" t="n">
        <f aca="false">MAX(IF(INDEX(10_Lieux!$B:$B,U864)&lt;&gt;"Ville",INDEX(10_Lieux!$I:$I,U864),0),IF(INDEX(10_Lieux!$B:$B,V864)&lt;&gt;"Ville",INDEX(10_Lieux!$I:$I,V864),0))</f>
        <v>250</v>
      </c>
      <c r="Z864" s="14" t="str">
        <f aca="false">A864&amp;"|"&amp;B864</f>
        <v>Dijon-Bourgogne|Lyon</v>
      </c>
      <c r="AA864" s="14" t="str">
        <f aca="false">IF(I864&lt;p_local,"Local",IF(I864&lt;p_vv_min,"Courte distance",IF(I864&lt;p_tres_long,"Longue distance","Très longue distance")))</f>
        <v>Longue distance</v>
      </c>
    </row>
    <row r="865" customFormat="false" ht="15" hidden="false" customHeight="true" outlineLevel="0" collapsed="false">
      <c r="A865" s="1" t="s">
        <v>123</v>
      </c>
      <c r="B865" s="1" t="s">
        <v>1015</v>
      </c>
      <c r="C865" s="1" t="s">
        <v>35</v>
      </c>
      <c r="D865" s="1" t="s">
        <v>653</v>
      </c>
      <c r="E865" s="1" t="s">
        <v>1019</v>
      </c>
      <c r="F865" s="14" t="s">
        <v>40</v>
      </c>
      <c r="G865" s="14" t="str">
        <f aca="false">IF(I865&lt;p_local,"Local → page infra",IF(H865&gt;=p_ph1,"Phase 1",IF(H865&gt;=p_ph2,"Phase 2","Phase 3")))</f>
        <v>Phase 2</v>
      </c>
      <c r="H865" s="14" t="n">
        <f aca="false">IF(I865&lt;p_local,0,IF(C865="Aéroport → Aéroport",p_pts_plein,IF(Y865&gt;0,IF(I865&lt;=Y865,p_pts_plein,IF(I865&lt;=p_mult2*Y865,p_pts_moyen,p_pts_r3)),IF(I865&gt;=p_vv_min,p_pts_plein,IF(I865&gt;=p_vv_moy,p_pts_moyen,p_pts_court))))+IF(INDEX(10_Lieux!$D:$D,U865)=1,p_prio1,p_prio2)+IF(INDEX(10_Lieux!$D:$D,V865)=1,p_prio1,p_prio2)+IF(K865="Oui",p_tf,0)+p_hub*((INDEX(10_Lieux!$H:$H,U865)="Hub")+(INDEX(10_Lieux!$H:$H,V865)="Hub"))+IF(OR(INDEX(10_Lieux!$H:$H,U865)="Premium",INDEX(10_Lieux!$H:$H,V865)="Premium"),p_prem,0))</f>
        <v>70</v>
      </c>
      <c r="I865" s="14" t="n">
        <f aca="false">ROUND(W865*p_facteur,0)</f>
        <v>211</v>
      </c>
      <c r="J865" s="14" t="str">
        <f aca="false">IF(X865&lt;60,X865&amp;" min",INT(X865/60)&amp;" h"&amp;IF(MOD(X865,60)=0,""," "&amp;TEXT(MOD(X865,60),"00")))</f>
        <v>2 h 15</v>
      </c>
      <c r="K865" s="14" t="str">
        <f aca="false">IF(S865&lt;&gt;T865,"Oui","Non")</f>
        <v>Non</v>
      </c>
      <c r="L865" s="14" t="str">
        <f aca="false">IF(AND(INDEX(10_Lieux!$B:$B,U865)="Ville",INDEX(10_Lieux!$B:$B,V865)="Ville"),"/chauffeur-prive/"&amp;INDEX(10_Lieux!$E:$E,U865)&amp;"-"&amp;INDEX(10_Lieux!$E:$E,V865)&amp;"/","/chauffeur-prive/"&amp;INDEX(10_Lieux!$E:$E,U865)&amp;"/"&amp;INDEX(10_Lieux!$E:$E,V865)&amp;"/")</f>
        <v>/chauffeur-prive/lyon/aeroport-dijon-bourgogne/</v>
      </c>
      <c r="M865" s="14" t="str">
        <f aca="false">IFERROR(INDEX($L:$L,MATCH(B865&amp;"|"&amp;A865,$Z:$Z,0)),"—")</f>
        <v>/chauffeur-prive/aeroport-dijon-bourgogne/lyon/</v>
      </c>
      <c r="N865" s="14" t="str">
        <f aca="false">IF(LEN("Chauffeur privé "&amp;INDEX(10_Lieux!$J:$J,U865)&amp;" → "&amp;INDEX(10_Lieux!$J:$J,V865)&amp;" | 24h/24")&gt;60,"Chauffeur privé "&amp;INDEX(10_Lieux!$J:$J,U865)&amp;" → "&amp;INDEX(10_Lieux!$J:$J,V865),"Chauffeur privé "&amp;INDEX(10_Lieux!$J:$J,U865)&amp;" → "&amp;INDEX(10_Lieux!$J:$J,V865)&amp;" | 24h/24")</f>
        <v>Chauffeur privé Lyon → Aéroport Dijon-Bourgogne | 24h/24</v>
      </c>
      <c r="O865" s="14" t="n">
        <f aca="false">LEN(N865)</f>
        <v>56</v>
      </c>
      <c r="P865" s="14" t="str">
        <f aca="false">"Chauffeur privé "&amp;INDEX(10_Lieux!$K:$K,U865)&amp;" vers "&amp;INDEX(10_Lieux!$L:$L,V865)</f>
        <v>Chauffeur privé de Lyon vers l'aéroport Dijon-Bourgogne</v>
      </c>
      <c r="Q865" s="14" t="str">
        <f aca="false">"Chauffeur privé "&amp;INDEX(10_Lieux!$K:$K,U865)&amp;" vers "&amp;INDEX(10_Lieux!$L:$L,V865)&amp;" : env. "&amp;I865&amp;" km, "&amp;J865&amp;" de route. Devis personnalisé, standard 24h/24 et 7j/7."</f>
        <v>Chauffeur privé de Lyon vers l'aéroport Dijon-Bourgogne : env. 211 km, 2 h 15 de route. Devis personnalisé, standard 24h/24 et 7j/7.</v>
      </c>
      <c r="R865" s="14" t="n">
        <f aca="false">LEN(Q865)</f>
        <v>132</v>
      </c>
      <c r="S865" s="14" t="str">
        <f aca="false">INDEX(10_Lieux!$C:$C,U865)</f>
        <v>France</v>
      </c>
      <c r="T865" s="14" t="str">
        <f aca="false">INDEX(10_Lieux!$C:$C,V865)</f>
        <v>France</v>
      </c>
      <c r="U865" s="14" t="n">
        <f aca="false">MATCH(A865,10_Lieux!$A:$A,0)</f>
        <v>8</v>
      </c>
      <c r="V865" s="14" t="n">
        <f aca="false">MATCH(B865,10_Lieux!$A:$A,0)</f>
        <v>142</v>
      </c>
      <c r="W865" s="14" t="n">
        <f aca="false">ROUND(6371*2*ASIN(SQRT(SIN(RADIANS(INDEX(10_Lieux!$F:$F,V865)-INDEX(10_Lieux!$F:$F,U865))/2)^2+COS(RADIANS(INDEX(10_Lieux!$F:$F,U865)))*COS(RADIANS(INDEX(10_Lieux!$F:$F,V865)))*SIN(RADIANS(INDEX(10_Lieux!$G:$G,V865)-INDEX(10_Lieux!$G:$G,U865))/2)^2)),1)</f>
        <v>168.4</v>
      </c>
      <c r="X865" s="14" t="n">
        <f aca="false">ROUND(I865/IF(I865&lt;p_seuil_vitesse,p_vit_lente,p_vit_rapide)*60/15,0)*15</f>
        <v>135</v>
      </c>
      <c r="Y865" s="14" t="n">
        <f aca="false">MAX(IF(INDEX(10_Lieux!$B:$B,U865)&lt;&gt;"Ville",INDEX(10_Lieux!$I:$I,U865),0),IF(INDEX(10_Lieux!$B:$B,V865)&lt;&gt;"Ville",INDEX(10_Lieux!$I:$I,V865),0))</f>
        <v>250</v>
      </c>
      <c r="Z865" s="14" t="str">
        <f aca="false">A865&amp;"|"&amp;B865</f>
        <v>Lyon|Dijon-Bourgogne</v>
      </c>
      <c r="AA865" s="14" t="str">
        <f aca="false">IF(I865&lt;p_local,"Local",IF(I865&lt;p_vv_min,"Courte distance",IF(I865&lt;p_tres_long,"Longue distance","Très longue distance")))</f>
        <v>Longue distance</v>
      </c>
    </row>
    <row r="866" customFormat="false" ht="15" hidden="false" customHeight="true" outlineLevel="0" collapsed="false">
      <c r="A866" s="1" t="s">
        <v>1015</v>
      </c>
      <c r="B866" s="1" t="s">
        <v>126</v>
      </c>
      <c r="C866" s="1" t="s">
        <v>34</v>
      </c>
      <c r="D866" s="1" t="s">
        <v>653</v>
      </c>
      <c r="E866" s="1" t="s">
        <v>1020</v>
      </c>
      <c r="F866" s="14" t="s">
        <v>40</v>
      </c>
      <c r="G866" s="14" t="str">
        <f aca="false">IF(I866&lt;p_local,"Local → page infra",IF(H866&gt;=p_ph1,"Phase 1",IF(H866&gt;=p_ph2,"Phase 2","Phase 3")))</f>
        <v>Phase 3</v>
      </c>
      <c r="H866" s="14" t="n">
        <f aca="false">IF(I866&lt;p_local,0,IF(C866="Aéroport → Aéroport",p_pts_plein,IF(Y866&gt;0,IF(I866&lt;=Y866,p_pts_plein,IF(I866&lt;=p_mult2*Y866,p_pts_moyen,p_pts_r3)),IF(I866&gt;=p_vv_min,p_pts_plein,IF(I866&gt;=p_vv_moy,p_pts_moyen,p_pts_court))))+IF(INDEX(10_Lieux!$D:$D,U866)=1,p_prio1,p_prio2)+IF(INDEX(10_Lieux!$D:$D,V866)=1,p_prio1,p_prio2)+IF(K866="Oui",p_tf,0)+p_hub*((INDEX(10_Lieux!$H:$H,U866)="Hub")+(INDEX(10_Lieux!$H:$H,V866)="Hub"))+IF(OR(INDEX(10_Lieux!$H:$H,U866)="Premium",INDEX(10_Lieux!$H:$H,V866)="Premium"),p_prem,0))</f>
        <v>40</v>
      </c>
      <c r="I866" s="14" t="n">
        <f aca="false">ROUND(W866*p_facteur,0)</f>
        <v>538</v>
      </c>
      <c r="J866" s="14" t="str">
        <f aca="false">IF(X866&lt;60,X866&amp;" min",INT(X866/60)&amp;" h"&amp;IF(MOD(X866,60)=0,""," "&amp;TEXT(MOD(X866,60),"00")))</f>
        <v>5 h 45</v>
      </c>
      <c r="K866" s="14" t="str">
        <f aca="false">IF(S866&lt;&gt;T866,"Oui","Non")</f>
        <v>Non</v>
      </c>
      <c r="L866" s="14" t="str">
        <f aca="false">IF(AND(INDEX(10_Lieux!$B:$B,U866)="Ville",INDEX(10_Lieux!$B:$B,V866)="Ville"),"/chauffeur-prive/"&amp;INDEX(10_Lieux!$E:$E,U866)&amp;"-"&amp;INDEX(10_Lieux!$E:$E,V866)&amp;"/","/chauffeur-prive/"&amp;INDEX(10_Lieux!$E:$E,U866)&amp;"/"&amp;INDEX(10_Lieux!$E:$E,V866)&amp;"/")</f>
        <v>/chauffeur-prive/aeroport-dijon-bourgogne/nice/</v>
      </c>
      <c r="M866" s="14" t="str">
        <f aca="false">IFERROR(INDEX($L:$L,MATCH(B866&amp;"|"&amp;A866,$Z:$Z,0)),"—")</f>
        <v>/chauffeur-prive/nice/aeroport-dijon-bourgogne/</v>
      </c>
      <c r="N866" s="14" t="str">
        <f aca="false">IF(LEN("Chauffeur privé "&amp;INDEX(10_Lieux!$J:$J,U866)&amp;" → "&amp;INDEX(10_Lieux!$J:$J,V866)&amp;" | 24h/24")&gt;60,"Chauffeur privé "&amp;INDEX(10_Lieux!$J:$J,U866)&amp;" → "&amp;INDEX(10_Lieux!$J:$J,V866),"Chauffeur privé "&amp;INDEX(10_Lieux!$J:$J,U866)&amp;" → "&amp;INDEX(10_Lieux!$J:$J,V866)&amp;" | 24h/24")</f>
        <v>Chauffeur privé Aéroport Dijon-Bourgogne → Nice | 24h/24</v>
      </c>
      <c r="O866" s="14" t="n">
        <f aca="false">LEN(N866)</f>
        <v>56</v>
      </c>
      <c r="P866" s="14" t="str">
        <f aca="false">"Chauffeur privé "&amp;INDEX(10_Lieux!$K:$K,U866)&amp;" vers "&amp;INDEX(10_Lieux!$L:$L,V866)</f>
        <v>Chauffeur privé de l'aéroport Dijon-Bourgogne vers Nice</v>
      </c>
      <c r="Q866" s="14" t="str">
        <f aca="false">"Chauffeur privé "&amp;INDEX(10_Lieux!$K:$K,U866)&amp;" vers "&amp;INDEX(10_Lieux!$L:$L,V866)&amp;" : env. "&amp;I866&amp;" km, "&amp;J866&amp;" de route. Devis personnalisé, standard 24h/24 et 7j/7."</f>
        <v>Chauffeur privé de l'aéroport Dijon-Bourgogne vers Nice : env. 538 km, 5 h 45 de route. Devis personnalisé, standard 24h/24 et 7j/7.</v>
      </c>
      <c r="R866" s="14" t="n">
        <f aca="false">LEN(Q866)</f>
        <v>132</v>
      </c>
      <c r="S866" s="14" t="str">
        <f aca="false">INDEX(10_Lieux!$C:$C,U866)</f>
        <v>France</v>
      </c>
      <c r="T866" s="14" t="str">
        <f aca="false">INDEX(10_Lieux!$C:$C,V866)</f>
        <v>France</v>
      </c>
      <c r="U866" s="14" t="n">
        <f aca="false">MATCH(A866,10_Lieux!$A:$A,0)</f>
        <v>142</v>
      </c>
      <c r="V866" s="14" t="n">
        <f aca="false">MATCH(B866,10_Lieux!$A:$A,0)</f>
        <v>80</v>
      </c>
      <c r="W866" s="14" t="n">
        <f aca="false">ROUND(6371*2*ASIN(SQRT(SIN(RADIANS(INDEX(10_Lieux!$F:$F,V866)-INDEX(10_Lieux!$F:$F,U866))/2)^2+COS(RADIANS(INDEX(10_Lieux!$F:$F,U866)))*COS(RADIANS(INDEX(10_Lieux!$F:$F,V866)))*SIN(RADIANS(INDEX(10_Lieux!$G:$G,V866)-INDEX(10_Lieux!$G:$G,U866))/2)^2)),1)</f>
        <v>430.3</v>
      </c>
      <c r="X866" s="14" t="n">
        <f aca="false">ROUND(I866/IF(I866&lt;p_seuil_vitesse,p_vit_lente,p_vit_rapide)*60/15,0)*15</f>
        <v>345</v>
      </c>
      <c r="Y866" s="14" t="n">
        <f aca="false">MAX(IF(INDEX(10_Lieux!$B:$B,U866)&lt;&gt;"Ville",INDEX(10_Lieux!$I:$I,U866),0),IF(INDEX(10_Lieux!$B:$B,V866)&lt;&gt;"Ville",INDEX(10_Lieux!$I:$I,V866),0))</f>
        <v>250</v>
      </c>
      <c r="Z866" s="14" t="str">
        <f aca="false">A866&amp;"|"&amp;B866</f>
        <v>Dijon-Bourgogne|Nice</v>
      </c>
      <c r="AA866" s="14" t="str">
        <f aca="false">IF(I866&lt;p_local,"Local",IF(I866&lt;p_vv_min,"Courte distance",IF(I866&lt;p_tres_long,"Longue distance","Très longue distance")))</f>
        <v>Longue distance</v>
      </c>
    </row>
    <row r="867" customFormat="false" ht="15" hidden="false" customHeight="true" outlineLevel="0" collapsed="false">
      <c r="A867" s="1" t="s">
        <v>126</v>
      </c>
      <c r="B867" s="1" t="s">
        <v>1015</v>
      </c>
      <c r="C867" s="1" t="s">
        <v>35</v>
      </c>
      <c r="D867" s="1" t="s">
        <v>653</v>
      </c>
      <c r="E867" s="1" t="s">
        <v>1021</v>
      </c>
      <c r="F867" s="14" t="s">
        <v>40</v>
      </c>
      <c r="G867" s="14" t="str">
        <f aca="false">IF(I867&lt;p_local,"Local → page infra",IF(H867&gt;=p_ph1,"Phase 1",IF(H867&gt;=p_ph2,"Phase 2","Phase 3")))</f>
        <v>Phase 3</v>
      </c>
      <c r="H867" s="14" t="n">
        <f aca="false">IF(I867&lt;p_local,0,IF(C867="Aéroport → Aéroport",p_pts_plein,IF(Y867&gt;0,IF(I867&lt;=Y867,p_pts_plein,IF(I867&lt;=p_mult2*Y867,p_pts_moyen,p_pts_r3)),IF(I867&gt;=p_vv_min,p_pts_plein,IF(I867&gt;=p_vv_moy,p_pts_moyen,p_pts_court))))+IF(INDEX(10_Lieux!$D:$D,U867)=1,p_prio1,p_prio2)+IF(INDEX(10_Lieux!$D:$D,V867)=1,p_prio1,p_prio2)+IF(K867="Oui",p_tf,0)+p_hub*((INDEX(10_Lieux!$H:$H,U867)="Hub")+(INDEX(10_Lieux!$H:$H,V867)="Hub"))+IF(OR(INDEX(10_Lieux!$H:$H,U867)="Premium",INDEX(10_Lieux!$H:$H,V867)="Premium"),p_prem,0))</f>
        <v>40</v>
      </c>
      <c r="I867" s="14" t="n">
        <f aca="false">ROUND(W867*p_facteur,0)</f>
        <v>538</v>
      </c>
      <c r="J867" s="14" t="str">
        <f aca="false">IF(X867&lt;60,X867&amp;" min",INT(X867/60)&amp;" h"&amp;IF(MOD(X867,60)=0,""," "&amp;TEXT(MOD(X867,60),"00")))</f>
        <v>5 h 45</v>
      </c>
      <c r="K867" s="14" t="str">
        <f aca="false">IF(S867&lt;&gt;T867,"Oui","Non")</f>
        <v>Non</v>
      </c>
      <c r="L867" s="14" t="str">
        <f aca="false">IF(AND(INDEX(10_Lieux!$B:$B,U867)="Ville",INDEX(10_Lieux!$B:$B,V867)="Ville"),"/chauffeur-prive/"&amp;INDEX(10_Lieux!$E:$E,U867)&amp;"-"&amp;INDEX(10_Lieux!$E:$E,V867)&amp;"/","/chauffeur-prive/"&amp;INDEX(10_Lieux!$E:$E,U867)&amp;"/"&amp;INDEX(10_Lieux!$E:$E,V867)&amp;"/")</f>
        <v>/chauffeur-prive/nice/aeroport-dijon-bourgogne/</v>
      </c>
      <c r="M867" s="14" t="str">
        <f aca="false">IFERROR(INDEX($L:$L,MATCH(B867&amp;"|"&amp;A867,$Z:$Z,0)),"—")</f>
        <v>/chauffeur-prive/aeroport-dijon-bourgogne/nice/</v>
      </c>
      <c r="N867" s="14" t="str">
        <f aca="false">IF(LEN("Chauffeur privé "&amp;INDEX(10_Lieux!$J:$J,U867)&amp;" → "&amp;INDEX(10_Lieux!$J:$J,V867)&amp;" | 24h/24")&gt;60,"Chauffeur privé "&amp;INDEX(10_Lieux!$J:$J,U867)&amp;" → "&amp;INDEX(10_Lieux!$J:$J,V867),"Chauffeur privé "&amp;INDEX(10_Lieux!$J:$J,U867)&amp;" → "&amp;INDEX(10_Lieux!$J:$J,V867)&amp;" | 24h/24")</f>
        <v>Chauffeur privé Nice → Aéroport Dijon-Bourgogne | 24h/24</v>
      </c>
      <c r="O867" s="14" t="n">
        <f aca="false">LEN(N867)</f>
        <v>56</v>
      </c>
      <c r="P867" s="14" t="str">
        <f aca="false">"Chauffeur privé "&amp;INDEX(10_Lieux!$K:$K,U867)&amp;" vers "&amp;INDEX(10_Lieux!$L:$L,V867)</f>
        <v>Chauffeur privé de Nice vers l'aéroport Dijon-Bourgogne</v>
      </c>
      <c r="Q867" s="14" t="str">
        <f aca="false">"Chauffeur privé "&amp;INDEX(10_Lieux!$K:$K,U867)&amp;" vers "&amp;INDEX(10_Lieux!$L:$L,V867)&amp;" : env. "&amp;I867&amp;" km, "&amp;J867&amp;" de route. Devis personnalisé, standard 24h/24 et 7j/7."</f>
        <v>Chauffeur privé de Nice vers l'aéroport Dijon-Bourgogne : env. 538 km, 5 h 45 de route. Devis personnalisé, standard 24h/24 et 7j/7.</v>
      </c>
      <c r="R867" s="14" t="n">
        <f aca="false">LEN(Q867)</f>
        <v>132</v>
      </c>
      <c r="S867" s="14" t="str">
        <f aca="false">INDEX(10_Lieux!$C:$C,U867)</f>
        <v>France</v>
      </c>
      <c r="T867" s="14" t="str">
        <f aca="false">INDEX(10_Lieux!$C:$C,V867)</f>
        <v>France</v>
      </c>
      <c r="U867" s="14" t="n">
        <f aca="false">MATCH(A867,10_Lieux!$A:$A,0)</f>
        <v>80</v>
      </c>
      <c r="V867" s="14" t="n">
        <f aca="false">MATCH(B867,10_Lieux!$A:$A,0)</f>
        <v>142</v>
      </c>
      <c r="W867" s="14" t="n">
        <f aca="false">ROUND(6371*2*ASIN(SQRT(SIN(RADIANS(INDEX(10_Lieux!$F:$F,V867)-INDEX(10_Lieux!$F:$F,U867))/2)^2+COS(RADIANS(INDEX(10_Lieux!$F:$F,U867)))*COS(RADIANS(INDEX(10_Lieux!$F:$F,V867)))*SIN(RADIANS(INDEX(10_Lieux!$G:$G,V867)-INDEX(10_Lieux!$G:$G,U867))/2)^2)),1)</f>
        <v>430.3</v>
      </c>
      <c r="X867" s="14" t="n">
        <f aca="false">ROUND(I867/IF(I867&lt;p_seuil_vitesse,p_vit_lente,p_vit_rapide)*60/15,0)*15</f>
        <v>345</v>
      </c>
      <c r="Y867" s="14" t="n">
        <f aca="false">MAX(IF(INDEX(10_Lieux!$B:$B,U867)&lt;&gt;"Ville",INDEX(10_Lieux!$I:$I,U867),0),IF(INDEX(10_Lieux!$B:$B,V867)&lt;&gt;"Ville",INDEX(10_Lieux!$I:$I,V867),0))</f>
        <v>250</v>
      </c>
      <c r="Z867" s="14" t="str">
        <f aca="false">A867&amp;"|"&amp;B867</f>
        <v>Nice|Dijon-Bourgogne</v>
      </c>
      <c r="AA867" s="14" t="str">
        <f aca="false">IF(I867&lt;p_local,"Local",IF(I867&lt;p_vv_min,"Courte distance",IF(I867&lt;p_tres_long,"Longue distance","Très longue distance")))</f>
        <v>Longue distance</v>
      </c>
    </row>
    <row r="868" customFormat="false" ht="15" hidden="false" customHeight="true" outlineLevel="0" collapsed="false">
      <c r="A868" s="1" t="s">
        <v>1015</v>
      </c>
      <c r="B868" s="1" t="s">
        <v>128</v>
      </c>
      <c r="C868" s="1" t="s">
        <v>34</v>
      </c>
      <c r="D868" s="1" t="s">
        <v>653</v>
      </c>
      <c r="E868" s="1" t="s">
        <v>1022</v>
      </c>
      <c r="F868" s="14" t="s">
        <v>40</v>
      </c>
      <c r="G868" s="14" t="str">
        <f aca="false">IF(I868&lt;p_local,"Local → page infra",IF(H868&gt;=p_ph1,"Phase 1",IF(H868&gt;=p_ph2,"Phase 2","Phase 3")))</f>
        <v>Phase 3</v>
      </c>
      <c r="H868" s="14" t="n">
        <f aca="false">IF(I868&lt;p_local,0,IF(C868="Aéroport → Aéroport",p_pts_plein,IF(Y868&gt;0,IF(I868&lt;=Y868,p_pts_plein,IF(I868&lt;=p_mult2*Y868,p_pts_moyen,p_pts_r3)),IF(I868&gt;=p_vv_min,p_pts_plein,IF(I868&gt;=p_vv_moy,p_pts_moyen,p_pts_court))))+IF(INDEX(10_Lieux!$D:$D,U868)=1,p_prio1,p_prio2)+IF(INDEX(10_Lieux!$D:$D,V868)=1,p_prio1,p_prio2)+IF(K868="Oui",p_tf,0)+p_hub*((INDEX(10_Lieux!$H:$H,U868)="Hub")+(INDEX(10_Lieux!$H:$H,V868)="Hub"))+IF(OR(INDEX(10_Lieux!$H:$H,U868)="Premium",INDEX(10_Lieux!$H:$H,V868)="Premium"),p_prem,0))</f>
        <v>40</v>
      </c>
      <c r="I868" s="14" t="n">
        <f aca="false">ROUND(W868*p_facteur,0)</f>
        <v>553</v>
      </c>
      <c r="J868" s="14" t="str">
        <f aca="false">IF(X868&lt;60,X868&amp;" min",INT(X868/60)&amp;" h"&amp;IF(MOD(X868,60)=0,""," "&amp;TEXT(MOD(X868,60),"00")))</f>
        <v>5 h 45</v>
      </c>
      <c r="K868" s="14" t="str">
        <f aca="false">IF(S868&lt;&gt;T868,"Oui","Non")</f>
        <v>Non</v>
      </c>
      <c r="L868" s="14" t="str">
        <f aca="false">IF(AND(INDEX(10_Lieux!$B:$B,U868)="Ville",INDEX(10_Lieux!$B:$B,V868)="Ville"),"/chauffeur-prive/"&amp;INDEX(10_Lieux!$E:$E,U868)&amp;"-"&amp;INDEX(10_Lieux!$E:$E,V868)&amp;"/","/chauffeur-prive/"&amp;INDEX(10_Lieux!$E:$E,U868)&amp;"/"&amp;INDEX(10_Lieux!$E:$E,V868)&amp;"/")</f>
        <v>/chauffeur-prive/aeroport-dijon-bourgogne/marseille/</v>
      </c>
      <c r="M868" s="14" t="str">
        <f aca="false">IFERROR(INDEX($L:$L,MATCH(B868&amp;"|"&amp;A868,$Z:$Z,0)),"—")</f>
        <v>/chauffeur-prive/marseille/aeroport-dijon-bourgogne/</v>
      </c>
      <c r="N868" s="14" t="str">
        <f aca="false">IF(LEN("Chauffeur privé "&amp;INDEX(10_Lieux!$J:$J,U868)&amp;" → "&amp;INDEX(10_Lieux!$J:$J,V868)&amp;" | 24h/24")&gt;60,"Chauffeur privé "&amp;INDEX(10_Lieux!$J:$J,U868)&amp;" → "&amp;INDEX(10_Lieux!$J:$J,V868),"Chauffeur privé "&amp;INDEX(10_Lieux!$J:$J,U868)&amp;" → "&amp;INDEX(10_Lieux!$J:$J,V868)&amp;" | 24h/24")</f>
        <v>Chauffeur privé Aéroport Dijon-Bourgogne → Marseille</v>
      </c>
      <c r="O868" s="14" t="n">
        <f aca="false">LEN(N868)</f>
        <v>52</v>
      </c>
      <c r="P868" s="14" t="str">
        <f aca="false">"Chauffeur privé "&amp;INDEX(10_Lieux!$K:$K,U868)&amp;" vers "&amp;INDEX(10_Lieux!$L:$L,V868)</f>
        <v>Chauffeur privé de l'aéroport Dijon-Bourgogne vers Marseille</v>
      </c>
      <c r="Q868" s="14" t="str">
        <f aca="false">"Chauffeur privé "&amp;INDEX(10_Lieux!$K:$K,U868)&amp;" vers "&amp;INDEX(10_Lieux!$L:$L,V868)&amp;" : env. "&amp;I868&amp;" km, "&amp;J868&amp;" de route. Devis personnalisé, standard 24h/24 et 7j/7."</f>
        <v>Chauffeur privé de l'aéroport Dijon-Bourgogne vers Marseille : env. 553 km, 5 h 45 de route. Devis personnalisé, standard 24h/24 et 7j/7.</v>
      </c>
      <c r="R868" s="14" t="n">
        <f aca="false">LEN(Q868)</f>
        <v>137</v>
      </c>
      <c r="S868" s="14" t="str">
        <f aca="false">INDEX(10_Lieux!$C:$C,U868)</f>
        <v>France</v>
      </c>
      <c r="T868" s="14" t="str">
        <f aca="false">INDEX(10_Lieux!$C:$C,V868)</f>
        <v>France</v>
      </c>
      <c r="U868" s="14" t="n">
        <f aca="false">MATCH(A868,10_Lieux!$A:$A,0)</f>
        <v>142</v>
      </c>
      <c r="V868" s="14" t="n">
        <f aca="false">MATCH(B868,10_Lieux!$A:$A,0)</f>
        <v>79</v>
      </c>
      <c r="W868" s="14" t="n">
        <f aca="false">ROUND(6371*2*ASIN(SQRT(SIN(RADIANS(INDEX(10_Lieux!$F:$F,V868)-INDEX(10_Lieux!$F:$F,U868))/2)^2+COS(RADIANS(INDEX(10_Lieux!$F:$F,U868)))*COS(RADIANS(INDEX(10_Lieux!$F:$F,V868)))*SIN(RADIANS(INDEX(10_Lieux!$G:$G,V868)-INDEX(10_Lieux!$G:$G,U868))/2)^2)),1)</f>
        <v>442.1</v>
      </c>
      <c r="X868" s="14" t="n">
        <f aca="false">ROUND(I868/IF(I868&lt;p_seuil_vitesse,p_vit_lente,p_vit_rapide)*60/15,0)*15</f>
        <v>345</v>
      </c>
      <c r="Y868" s="14" t="n">
        <f aca="false">MAX(IF(INDEX(10_Lieux!$B:$B,U868)&lt;&gt;"Ville",INDEX(10_Lieux!$I:$I,U868),0),IF(INDEX(10_Lieux!$B:$B,V868)&lt;&gt;"Ville",INDEX(10_Lieux!$I:$I,V868),0))</f>
        <v>250</v>
      </c>
      <c r="Z868" s="14" t="str">
        <f aca="false">A868&amp;"|"&amp;B868</f>
        <v>Dijon-Bourgogne|Marseille</v>
      </c>
      <c r="AA868" s="14" t="str">
        <f aca="false">IF(I868&lt;p_local,"Local",IF(I868&lt;p_vv_min,"Courte distance",IF(I868&lt;p_tres_long,"Longue distance","Très longue distance")))</f>
        <v>Longue distance</v>
      </c>
    </row>
    <row r="869" customFormat="false" ht="15" hidden="false" customHeight="true" outlineLevel="0" collapsed="false">
      <c r="A869" s="1" t="s">
        <v>128</v>
      </c>
      <c r="B869" s="1" t="s">
        <v>1015</v>
      </c>
      <c r="C869" s="1" t="s">
        <v>35</v>
      </c>
      <c r="D869" s="1" t="s">
        <v>653</v>
      </c>
      <c r="E869" s="1" t="s">
        <v>1023</v>
      </c>
      <c r="F869" s="14" t="s">
        <v>40</v>
      </c>
      <c r="G869" s="14" t="str">
        <f aca="false">IF(I869&lt;p_local,"Local → page infra",IF(H869&gt;=p_ph1,"Phase 1",IF(H869&gt;=p_ph2,"Phase 2","Phase 3")))</f>
        <v>Phase 3</v>
      </c>
      <c r="H869" s="14" t="n">
        <f aca="false">IF(I869&lt;p_local,0,IF(C869="Aéroport → Aéroport",p_pts_plein,IF(Y869&gt;0,IF(I869&lt;=Y869,p_pts_plein,IF(I869&lt;=p_mult2*Y869,p_pts_moyen,p_pts_r3)),IF(I869&gt;=p_vv_min,p_pts_plein,IF(I869&gt;=p_vv_moy,p_pts_moyen,p_pts_court))))+IF(INDEX(10_Lieux!$D:$D,U869)=1,p_prio1,p_prio2)+IF(INDEX(10_Lieux!$D:$D,V869)=1,p_prio1,p_prio2)+IF(K869="Oui",p_tf,0)+p_hub*((INDEX(10_Lieux!$H:$H,U869)="Hub")+(INDEX(10_Lieux!$H:$H,V869)="Hub"))+IF(OR(INDEX(10_Lieux!$H:$H,U869)="Premium",INDEX(10_Lieux!$H:$H,V869)="Premium"),p_prem,0))</f>
        <v>40</v>
      </c>
      <c r="I869" s="14" t="n">
        <f aca="false">ROUND(W869*p_facteur,0)</f>
        <v>553</v>
      </c>
      <c r="J869" s="14" t="str">
        <f aca="false">IF(X869&lt;60,X869&amp;" min",INT(X869/60)&amp;" h"&amp;IF(MOD(X869,60)=0,""," "&amp;TEXT(MOD(X869,60),"00")))</f>
        <v>5 h 45</v>
      </c>
      <c r="K869" s="14" t="str">
        <f aca="false">IF(S869&lt;&gt;T869,"Oui","Non")</f>
        <v>Non</v>
      </c>
      <c r="L869" s="14" t="str">
        <f aca="false">IF(AND(INDEX(10_Lieux!$B:$B,U869)="Ville",INDEX(10_Lieux!$B:$B,V869)="Ville"),"/chauffeur-prive/"&amp;INDEX(10_Lieux!$E:$E,U869)&amp;"-"&amp;INDEX(10_Lieux!$E:$E,V869)&amp;"/","/chauffeur-prive/"&amp;INDEX(10_Lieux!$E:$E,U869)&amp;"/"&amp;INDEX(10_Lieux!$E:$E,V869)&amp;"/")</f>
        <v>/chauffeur-prive/marseille/aeroport-dijon-bourgogne/</v>
      </c>
      <c r="M869" s="14" t="str">
        <f aca="false">IFERROR(INDEX($L:$L,MATCH(B869&amp;"|"&amp;A869,$Z:$Z,0)),"—")</f>
        <v>/chauffeur-prive/aeroport-dijon-bourgogne/marseille/</v>
      </c>
      <c r="N869" s="14" t="str">
        <f aca="false">IF(LEN("Chauffeur privé "&amp;INDEX(10_Lieux!$J:$J,U869)&amp;" → "&amp;INDEX(10_Lieux!$J:$J,V869)&amp;" | 24h/24")&gt;60,"Chauffeur privé "&amp;INDEX(10_Lieux!$J:$J,U869)&amp;" → "&amp;INDEX(10_Lieux!$J:$J,V869),"Chauffeur privé "&amp;INDEX(10_Lieux!$J:$J,U869)&amp;" → "&amp;INDEX(10_Lieux!$J:$J,V869)&amp;" | 24h/24")</f>
        <v>Chauffeur privé Marseille → Aéroport Dijon-Bourgogne</v>
      </c>
      <c r="O869" s="14" t="n">
        <f aca="false">LEN(N869)</f>
        <v>52</v>
      </c>
      <c r="P869" s="14" t="str">
        <f aca="false">"Chauffeur privé "&amp;INDEX(10_Lieux!$K:$K,U869)&amp;" vers "&amp;INDEX(10_Lieux!$L:$L,V869)</f>
        <v>Chauffeur privé de Marseille vers l'aéroport Dijon-Bourgogne</v>
      </c>
      <c r="Q869" s="14" t="str">
        <f aca="false">"Chauffeur privé "&amp;INDEX(10_Lieux!$K:$K,U869)&amp;" vers "&amp;INDEX(10_Lieux!$L:$L,V869)&amp;" : env. "&amp;I869&amp;" km, "&amp;J869&amp;" de route. Devis personnalisé, standard 24h/24 et 7j/7."</f>
        <v>Chauffeur privé de Marseille vers l'aéroport Dijon-Bourgogne : env. 553 km, 5 h 45 de route. Devis personnalisé, standard 24h/24 et 7j/7.</v>
      </c>
      <c r="R869" s="14" t="n">
        <f aca="false">LEN(Q869)</f>
        <v>137</v>
      </c>
      <c r="S869" s="14" t="str">
        <f aca="false">INDEX(10_Lieux!$C:$C,U869)</f>
        <v>France</v>
      </c>
      <c r="T869" s="14" t="str">
        <f aca="false">INDEX(10_Lieux!$C:$C,V869)</f>
        <v>France</v>
      </c>
      <c r="U869" s="14" t="n">
        <f aca="false">MATCH(A869,10_Lieux!$A:$A,0)</f>
        <v>79</v>
      </c>
      <c r="V869" s="14" t="n">
        <f aca="false">MATCH(B869,10_Lieux!$A:$A,0)</f>
        <v>142</v>
      </c>
      <c r="W869" s="14" t="n">
        <f aca="false">ROUND(6371*2*ASIN(SQRT(SIN(RADIANS(INDEX(10_Lieux!$F:$F,V869)-INDEX(10_Lieux!$F:$F,U869))/2)^2+COS(RADIANS(INDEX(10_Lieux!$F:$F,U869)))*COS(RADIANS(INDEX(10_Lieux!$F:$F,V869)))*SIN(RADIANS(INDEX(10_Lieux!$G:$G,V869)-INDEX(10_Lieux!$G:$G,U869))/2)^2)),1)</f>
        <v>442.1</v>
      </c>
      <c r="X869" s="14" t="n">
        <f aca="false">ROUND(I869/IF(I869&lt;p_seuil_vitesse,p_vit_lente,p_vit_rapide)*60/15,0)*15</f>
        <v>345</v>
      </c>
      <c r="Y869" s="14" t="n">
        <f aca="false">MAX(IF(INDEX(10_Lieux!$B:$B,U869)&lt;&gt;"Ville",INDEX(10_Lieux!$I:$I,U869),0),IF(INDEX(10_Lieux!$B:$B,V869)&lt;&gt;"Ville",INDEX(10_Lieux!$I:$I,V869),0))</f>
        <v>250</v>
      </c>
      <c r="Z869" s="14" t="str">
        <f aca="false">A869&amp;"|"&amp;B869</f>
        <v>Marseille|Dijon-Bourgogne</v>
      </c>
      <c r="AA869" s="14" t="str">
        <f aca="false">IF(I869&lt;p_local,"Local",IF(I869&lt;p_vv_min,"Courte distance",IF(I869&lt;p_tres_long,"Longue distance","Très longue distance")))</f>
        <v>Longue distance</v>
      </c>
    </row>
    <row r="870" customFormat="false" ht="15" hidden="false" customHeight="true" outlineLevel="0" collapsed="false">
      <c r="A870" s="1" t="s">
        <v>1015</v>
      </c>
      <c r="B870" s="1" t="s">
        <v>130</v>
      </c>
      <c r="C870" s="1" t="s">
        <v>34</v>
      </c>
      <c r="D870" s="1" t="s">
        <v>653</v>
      </c>
      <c r="E870" s="1" t="s">
        <v>1024</v>
      </c>
      <c r="F870" s="14" t="s">
        <v>40</v>
      </c>
      <c r="G870" s="14" t="str">
        <f aca="false">IF(I870&lt;p_local,"Local → page infra",IF(H870&gt;=p_ph1,"Phase 1",IF(H870&gt;=p_ph2,"Phase 2","Phase 3")))</f>
        <v>Phase 3</v>
      </c>
      <c r="H870" s="14" t="n">
        <f aca="false">IF(I870&lt;p_local,0,IF(C870="Aéroport → Aéroport",p_pts_plein,IF(Y870&gt;0,IF(I870&lt;=Y870,p_pts_plein,IF(I870&lt;=p_mult2*Y870,p_pts_moyen,p_pts_r3)),IF(I870&gt;=p_vv_min,p_pts_plein,IF(I870&gt;=p_vv_moy,p_pts_moyen,p_pts_court))))+IF(INDEX(10_Lieux!$D:$D,U870)=1,p_prio1,p_prio2)+IF(INDEX(10_Lieux!$D:$D,V870)=1,p_prio1,p_prio2)+IF(K870="Oui",p_tf,0)+p_hub*((INDEX(10_Lieux!$H:$H,U870)="Hub")+(INDEX(10_Lieux!$H:$H,V870)="Hub"))+IF(OR(INDEX(10_Lieux!$H:$H,U870)="Premium",INDEX(10_Lieux!$H:$H,V870)="Premium"),p_prem,0))</f>
        <v>30</v>
      </c>
      <c r="I870" s="14" t="n">
        <f aca="false">ROUND(W870*p_facteur,0)</f>
        <v>643</v>
      </c>
      <c r="J870" s="14" t="str">
        <f aca="false">IF(X870&lt;60,X870&amp;" min",INT(X870/60)&amp;" h"&amp;IF(MOD(X870,60)=0,""," "&amp;TEXT(MOD(X870,60),"00")))</f>
        <v>6 h 45</v>
      </c>
      <c r="K870" s="14" t="str">
        <f aca="false">IF(S870&lt;&gt;T870,"Oui","Non")</f>
        <v>Non</v>
      </c>
      <c r="L870" s="14" t="str">
        <f aca="false">IF(AND(INDEX(10_Lieux!$B:$B,U870)="Ville",INDEX(10_Lieux!$B:$B,V870)="Ville"),"/chauffeur-prive/"&amp;INDEX(10_Lieux!$E:$E,U870)&amp;"-"&amp;INDEX(10_Lieux!$E:$E,V870)&amp;"/","/chauffeur-prive/"&amp;INDEX(10_Lieux!$E:$E,U870)&amp;"/"&amp;INDEX(10_Lieux!$E:$E,V870)&amp;"/")</f>
        <v>/chauffeur-prive/aeroport-dijon-bourgogne/bordeaux/</v>
      </c>
      <c r="M870" s="14" t="str">
        <f aca="false">IFERROR(INDEX($L:$L,MATCH(B870&amp;"|"&amp;A870,$Z:$Z,0)),"—")</f>
        <v>/chauffeur-prive/bordeaux/aeroport-dijon-bourgogne/</v>
      </c>
      <c r="N870" s="14" t="str">
        <f aca="false">IF(LEN("Chauffeur privé "&amp;INDEX(10_Lieux!$J:$J,U870)&amp;" → "&amp;INDEX(10_Lieux!$J:$J,V870)&amp;" | 24h/24")&gt;60,"Chauffeur privé "&amp;INDEX(10_Lieux!$J:$J,U870)&amp;" → "&amp;INDEX(10_Lieux!$J:$J,V870),"Chauffeur privé "&amp;INDEX(10_Lieux!$J:$J,U870)&amp;" → "&amp;INDEX(10_Lieux!$J:$J,V870)&amp;" | 24h/24")</f>
        <v>Chauffeur privé Aéroport Dijon-Bourgogne → Bordeaux | 24h/24</v>
      </c>
      <c r="O870" s="14" t="n">
        <f aca="false">LEN(N870)</f>
        <v>60</v>
      </c>
      <c r="P870" s="14" t="str">
        <f aca="false">"Chauffeur privé "&amp;INDEX(10_Lieux!$K:$K,U870)&amp;" vers "&amp;INDEX(10_Lieux!$L:$L,V870)</f>
        <v>Chauffeur privé de l'aéroport Dijon-Bourgogne vers Bordeaux</v>
      </c>
      <c r="Q870" s="14" t="str">
        <f aca="false">"Chauffeur privé "&amp;INDEX(10_Lieux!$K:$K,U870)&amp;" vers "&amp;INDEX(10_Lieux!$L:$L,V870)&amp;" : env. "&amp;I870&amp;" km, "&amp;J870&amp;" de route. Devis personnalisé, standard 24h/24 et 7j/7."</f>
        <v>Chauffeur privé de l'aéroport Dijon-Bourgogne vers Bordeaux : env. 643 km, 6 h 45 de route. Devis personnalisé, standard 24h/24 et 7j/7.</v>
      </c>
      <c r="R870" s="14" t="n">
        <f aca="false">LEN(Q870)</f>
        <v>136</v>
      </c>
      <c r="S870" s="14" t="str">
        <f aca="false">INDEX(10_Lieux!$C:$C,U870)</f>
        <v>France</v>
      </c>
      <c r="T870" s="14" t="str">
        <f aca="false">INDEX(10_Lieux!$C:$C,V870)</f>
        <v>France</v>
      </c>
      <c r="U870" s="14" t="n">
        <f aca="false">MATCH(A870,10_Lieux!$A:$A,0)</f>
        <v>142</v>
      </c>
      <c r="V870" s="14" t="n">
        <f aca="false">MATCH(B870,10_Lieux!$A:$A,0)</f>
        <v>61</v>
      </c>
      <c r="W870" s="14" t="n">
        <f aca="false">ROUND(6371*2*ASIN(SQRT(SIN(RADIANS(INDEX(10_Lieux!$F:$F,V870)-INDEX(10_Lieux!$F:$F,U870))/2)^2+COS(RADIANS(INDEX(10_Lieux!$F:$F,U870)))*COS(RADIANS(INDEX(10_Lieux!$F:$F,V870)))*SIN(RADIANS(INDEX(10_Lieux!$G:$G,V870)-INDEX(10_Lieux!$G:$G,U870))/2)^2)),1)</f>
        <v>514</v>
      </c>
      <c r="X870" s="14" t="n">
        <f aca="false">ROUND(I870/IF(I870&lt;p_seuil_vitesse,p_vit_lente,p_vit_rapide)*60/15,0)*15</f>
        <v>405</v>
      </c>
      <c r="Y870" s="14" t="n">
        <f aca="false">MAX(IF(INDEX(10_Lieux!$B:$B,U870)&lt;&gt;"Ville",INDEX(10_Lieux!$I:$I,U870),0),IF(INDEX(10_Lieux!$B:$B,V870)&lt;&gt;"Ville",INDEX(10_Lieux!$I:$I,V870),0))</f>
        <v>250</v>
      </c>
      <c r="Z870" s="14" t="str">
        <f aca="false">A870&amp;"|"&amp;B870</f>
        <v>Dijon-Bourgogne|Bordeaux</v>
      </c>
      <c r="AA870" s="14" t="str">
        <f aca="false">IF(I870&lt;p_local,"Local",IF(I870&lt;p_vv_min,"Courte distance",IF(I870&lt;p_tres_long,"Longue distance","Très longue distance")))</f>
        <v>Longue distance</v>
      </c>
    </row>
    <row r="871" customFormat="false" ht="15" hidden="false" customHeight="true" outlineLevel="0" collapsed="false">
      <c r="A871" s="1" t="s">
        <v>130</v>
      </c>
      <c r="B871" s="1" t="s">
        <v>1015</v>
      </c>
      <c r="C871" s="1" t="s">
        <v>35</v>
      </c>
      <c r="D871" s="1" t="s">
        <v>653</v>
      </c>
      <c r="E871" s="1" t="s">
        <v>1025</v>
      </c>
      <c r="F871" s="14" t="s">
        <v>40</v>
      </c>
      <c r="G871" s="14" t="str">
        <f aca="false">IF(I871&lt;p_local,"Local → page infra",IF(H871&gt;=p_ph1,"Phase 1",IF(H871&gt;=p_ph2,"Phase 2","Phase 3")))</f>
        <v>Phase 3</v>
      </c>
      <c r="H871" s="14" t="n">
        <f aca="false">IF(I871&lt;p_local,0,IF(C871="Aéroport → Aéroport",p_pts_plein,IF(Y871&gt;0,IF(I871&lt;=Y871,p_pts_plein,IF(I871&lt;=p_mult2*Y871,p_pts_moyen,p_pts_r3)),IF(I871&gt;=p_vv_min,p_pts_plein,IF(I871&gt;=p_vv_moy,p_pts_moyen,p_pts_court))))+IF(INDEX(10_Lieux!$D:$D,U871)=1,p_prio1,p_prio2)+IF(INDEX(10_Lieux!$D:$D,V871)=1,p_prio1,p_prio2)+IF(K871="Oui",p_tf,0)+p_hub*((INDEX(10_Lieux!$H:$H,U871)="Hub")+(INDEX(10_Lieux!$H:$H,V871)="Hub"))+IF(OR(INDEX(10_Lieux!$H:$H,U871)="Premium",INDEX(10_Lieux!$H:$H,V871)="Premium"),p_prem,0))</f>
        <v>30</v>
      </c>
      <c r="I871" s="14" t="n">
        <f aca="false">ROUND(W871*p_facteur,0)</f>
        <v>643</v>
      </c>
      <c r="J871" s="14" t="str">
        <f aca="false">IF(X871&lt;60,X871&amp;" min",INT(X871/60)&amp;" h"&amp;IF(MOD(X871,60)=0,""," "&amp;TEXT(MOD(X871,60),"00")))</f>
        <v>6 h 45</v>
      </c>
      <c r="K871" s="14" t="str">
        <f aca="false">IF(S871&lt;&gt;T871,"Oui","Non")</f>
        <v>Non</v>
      </c>
      <c r="L871" s="14" t="str">
        <f aca="false">IF(AND(INDEX(10_Lieux!$B:$B,U871)="Ville",INDEX(10_Lieux!$B:$B,V871)="Ville"),"/chauffeur-prive/"&amp;INDEX(10_Lieux!$E:$E,U871)&amp;"-"&amp;INDEX(10_Lieux!$E:$E,V871)&amp;"/","/chauffeur-prive/"&amp;INDEX(10_Lieux!$E:$E,U871)&amp;"/"&amp;INDEX(10_Lieux!$E:$E,V871)&amp;"/")</f>
        <v>/chauffeur-prive/bordeaux/aeroport-dijon-bourgogne/</v>
      </c>
      <c r="M871" s="14" t="str">
        <f aca="false">IFERROR(INDEX($L:$L,MATCH(B871&amp;"|"&amp;A871,$Z:$Z,0)),"—")</f>
        <v>/chauffeur-prive/aeroport-dijon-bourgogne/bordeaux/</v>
      </c>
      <c r="N871" s="14" t="str">
        <f aca="false">IF(LEN("Chauffeur privé "&amp;INDEX(10_Lieux!$J:$J,U871)&amp;" → "&amp;INDEX(10_Lieux!$J:$J,V871)&amp;" | 24h/24")&gt;60,"Chauffeur privé "&amp;INDEX(10_Lieux!$J:$J,U871)&amp;" → "&amp;INDEX(10_Lieux!$J:$J,V871),"Chauffeur privé "&amp;INDEX(10_Lieux!$J:$J,U871)&amp;" → "&amp;INDEX(10_Lieux!$J:$J,V871)&amp;" | 24h/24")</f>
        <v>Chauffeur privé Bordeaux → Aéroport Dijon-Bourgogne | 24h/24</v>
      </c>
      <c r="O871" s="14" t="n">
        <f aca="false">LEN(N871)</f>
        <v>60</v>
      </c>
      <c r="P871" s="14" t="str">
        <f aca="false">"Chauffeur privé "&amp;INDEX(10_Lieux!$K:$K,U871)&amp;" vers "&amp;INDEX(10_Lieux!$L:$L,V871)</f>
        <v>Chauffeur privé de Bordeaux vers l'aéroport Dijon-Bourgogne</v>
      </c>
      <c r="Q871" s="14" t="str">
        <f aca="false">"Chauffeur privé "&amp;INDEX(10_Lieux!$K:$K,U871)&amp;" vers "&amp;INDEX(10_Lieux!$L:$L,V871)&amp;" : env. "&amp;I871&amp;" km, "&amp;J871&amp;" de route. Devis personnalisé, standard 24h/24 et 7j/7."</f>
        <v>Chauffeur privé de Bordeaux vers l'aéroport Dijon-Bourgogne : env. 643 km, 6 h 45 de route. Devis personnalisé, standard 24h/24 et 7j/7.</v>
      </c>
      <c r="R871" s="14" t="n">
        <f aca="false">LEN(Q871)</f>
        <v>136</v>
      </c>
      <c r="S871" s="14" t="str">
        <f aca="false">INDEX(10_Lieux!$C:$C,U871)</f>
        <v>France</v>
      </c>
      <c r="T871" s="14" t="str">
        <f aca="false">INDEX(10_Lieux!$C:$C,V871)</f>
        <v>France</v>
      </c>
      <c r="U871" s="14" t="n">
        <f aca="false">MATCH(A871,10_Lieux!$A:$A,0)</f>
        <v>61</v>
      </c>
      <c r="V871" s="14" t="n">
        <f aca="false">MATCH(B871,10_Lieux!$A:$A,0)</f>
        <v>142</v>
      </c>
      <c r="W871" s="14" t="n">
        <f aca="false">ROUND(6371*2*ASIN(SQRT(SIN(RADIANS(INDEX(10_Lieux!$F:$F,V871)-INDEX(10_Lieux!$F:$F,U871))/2)^2+COS(RADIANS(INDEX(10_Lieux!$F:$F,U871)))*COS(RADIANS(INDEX(10_Lieux!$F:$F,V871)))*SIN(RADIANS(INDEX(10_Lieux!$G:$G,V871)-INDEX(10_Lieux!$G:$G,U871))/2)^2)),1)</f>
        <v>514</v>
      </c>
      <c r="X871" s="14" t="n">
        <f aca="false">ROUND(I871/IF(I871&lt;p_seuil_vitesse,p_vit_lente,p_vit_rapide)*60/15,0)*15</f>
        <v>405</v>
      </c>
      <c r="Y871" s="14" t="n">
        <f aca="false">MAX(IF(INDEX(10_Lieux!$B:$B,U871)&lt;&gt;"Ville",INDEX(10_Lieux!$I:$I,U871),0),IF(INDEX(10_Lieux!$B:$B,V871)&lt;&gt;"Ville",INDEX(10_Lieux!$I:$I,V871),0))</f>
        <v>250</v>
      </c>
      <c r="Z871" s="14" t="str">
        <f aca="false">A871&amp;"|"&amp;B871</f>
        <v>Bordeaux|Dijon-Bourgogne</v>
      </c>
      <c r="AA871" s="14" t="str">
        <f aca="false">IF(I871&lt;p_local,"Local",IF(I871&lt;p_vv_min,"Courte distance",IF(I871&lt;p_tres_long,"Longue distance","Très longue distance")))</f>
        <v>Longue distance</v>
      </c>
    </row>
    <row r="872" customFormat="false" ht="15" hidden="false" customHeight="true" outlineLevel="0" collapsed="false">
      <c r="A872" s="1" t="s">
        <v>1015</v>
      </c>
      <c r="B872" s="1" t="s">
        <v>132</v>
      </c>
      <c r="C872" s="1" t="s">
        <v>34</v>
      </c>
      <c r="D872" s="1" t="s">
        <v>653</v>
      </c>
      <c r="E872" s="1" t="s">
        <v>1026</v>
      </c>
      <c r="F872" s="14" t="s">
        <v>40</v>
      </c>
      <c r="G872" s="14" t="str">
        <f aca="false">IF(I872&lt;p_local,"Local → page infra",IF(H872&gt;=p_ph1,"Phase 1",IF(H872&gt;=p_ph2,"Phase 2","Phase 3")))</f>
        <v>Phase 3</v>
      </c>
      <c r="H872" s="14" t="n">
        <f aca="false">IF(I872&lt;p_local,0,IF(C872="Aéroport → Aéroport",p_pts_plein,IF(Y872&gt;0,IF(I872&lt;=Y872,p_pts_plein,IF(I872&lt;=p_mult2*Y872,p_pts_moyen,p_pts_r3)),IF(I872&gt;=p_vv_min,p_pts_plein,IF(I872&gt;=p_vv_moy,p_pts_moyen,p_pts_court))))+IF(INDEX(10_Lieux!$D:$D,U872)=1,p_prio1,p_prio2)+IF(INDEX(10_Lieux!$D:$D,V872)=1,p_prio1,p_prio2)+IF(K872="Oui",p_tf,0)+p_hub*((INDEX(10_Lieux!$H:$H,U872)="Hub")+(INDEX(10_Lieux!$H:$H,V872)="Hub"))+IF(OR(INDEX(10_Lieux!$H:$H,U872)="Premium",INDEX(10_Lieux!$H:$H,V872)="Premium"),p_prem,0))</f>
        <v>30</v>
      </c>
      <c r="I872" s="14" t="n">
        <f aca="false">ROUND(W872*p_facteur,0)</f>
        <v>621</v>
      </c>
      <c r="J872" s="14" t="str">
        <f aca="false">IF(X872&lt;60,X872&amp;" min",INT(X872/60)&amp;" h"&amp;IF(MOD(X872,60)=0,""," "&amp;TEXT(MOD(X872,60),"00")))</f>
        <v>6 h 30</v>
      </c>
      <c r="K872" s="14" t="str">
        <f aca="false">IF(S872&lt;&gt;T872,"Oui","Non")</f>
        <v>Non</v>
      </c>
      <c r="L872" s="14" t="str">
        <f aca="false">IF(AND(INDEX(10_Lieux!$B:$B,U872)="Ville",INDEX(10_Lieux!$B:$B,V872)="Ville"),"/chauffeur-prive/"&amp;INDEX(10_Lieux!$E:$E,U872)&amp;"-"&amp;INDEX(10_Lieux!$E:$E,V872)&amp;"/","/chauffeur-prive/"&amp;INDEX(10_Lieux!$E:$E,U872)&amp;"/"&amp;INDEX(10_Lieux!$E:$E,V872)&amp;"/")</f>
        <v>/chauffeur-prive/aeroport-dijon-bourgogne/toulouse/</v>
      </c>
      <c r="M872" s="14" t="str">
        <f aca="false">IFERROR(INDEX($L:$L,MATCH(B872&amp;"|"&amp;A872,$Z:$Z,0)),"—")</f>
        <v>/chauffeur-prive/toulouse/aeroport-dijon-bourgogne/</v>
      </c>
      <c r="N872" s="14" t="str">
        <f aca="false">IF(LEN("Chauffeur privé "&amp;INDEX(10_Lieux!$J:$J,U872)&amp;" → "&amp;INDEX(10_Lieux!$J:$J,V872)&amp;" | 24h/24")&gt;60,"Chauffeur privé "&amp;INDEX(10_Lieux!$J:$J,U872)&amp;" → "&amp;INDEX(10_Lieux!$J:$J,V872),"Chauffeur privé "&amp;INDEX(10_Lieux!$J:$J,U872)&amp;" → "&amp;INDEX(10_Lieux!$J:$J,V872)&amp;" | 24h/24")</f>
        <v>Chauffeur privé Aéroport Dijon-Bourgogne → Toulouse | 24h/24</v>
      </c>
      <c r="O872" s="14" t="n">
        <f aca="false">LEN(N872)</f>
        <v>60</v>
      </c>
      <c r="P872" s="14" t="str">
        <f aca="false">"Chauffeur privé "&amp;INDEX(10_Lieux!$K:$K,U872)&amp;" vers "&amp;INDEX(10_Lieux!$L:$L,V872)</f>
        <v>Chauffeur privé de l'aéroport Dijon-Bourgogne vers Toulouse</v>
      </c>
      <c r="Q872" s="14" t="str">
        <f aca="false">"Chauffeur privé "&amp;INDEX(10_Lieux!$K:$K,U872)&amp;" vers "&amp;INDEX(10_Lieux!$L:$L,V872)&amp;" : env. "&amp;I872&amp;" km, "&amp;J872&amp;" de route. Devis personnalisé, standard 24h/24 et 7j/7."</f>
        <v>Chauffeur privé de l'aéroport Dijon-Bourgogne vers Toulouse : env. 621 km, 6 h 30 de route. Devis personnalisé, standard 24h/24 et 7j/7.</v>
      </c>
      <c r="R872" s="14" t="n">
        <f aca="false">LEN(Q872)</f>
        <v>136</v>
      </c>
      <c r="S872" s="14" t="str">
        <f aca="false">INDEX(10_Lieux!$C:$C,U872)</f>
        <v>France</v>
      </c>
      <c r="T872" s="14" t="str">
        <f aca="false">INDEX(10_Lieux!$C:$C,V872)</f>
        <v>France</v>
      </c>
      <c r="U872" s="14" t="n">
        <f aca="false">MATCH(A872,10_Lieux!$A:$A,0)</f>
        <v>142</v>
      </c>
      <c r="V872" s="14" t="n">
        <f aca="false">MATCH(B872,10_Lieux!$A:$A,0)</f>
        <v>70</v>
      </c>
      <c r="W872" s="14" t="n">
        <f aca="false">ROUND(6371*2*ASIN(SQRT(SIN(RADIANS(INDEX(10_Lieux!$F:$F,V872)-INDEX(10_Lieux!$F:$F,U872))/2)^2+COS(RADIANS(INDEX(10_Lieux!$F:$F,U872)))*COS(RADIANS(INDEX(10_Lieux!$F:$F,V872)))*SIN(RADIANS(INDEX(10_Lieux!$G:$G,V872)-INDEX(10_Lieux!$G:$G,U872))/2)^2)),1)</f>
        <v>496.7</v>
      </c>
      <c r="X872" s="14" t="n">
        <f aca="false">ROUND(I872/IF(I872&lt;p_seuil_vitesse,p_vit_lente,p_vit_rapide)*60/15,0)*15</f>
        <v>390</v>
      </c>
      <c r="Y872" s="14" t="n">
        <f aca="false">MAX(IF(INDEX(10_Lieux!$B:$B,U872)&lt;&gt;"Ville",INDEX(10_Lieux!$I:$I,U872),0),IF(INDEX(10_Lieux!$B:$B,V872)&lt;&gt;"Ville",INDEX(10_Lieux!$I:$I,V872),0))</f>
        <v>250</v>
      </c>
      <c r="Z872" s="14" t="str">
        <f aca="false">A872&amp;"|"&amp;B872</f>
        <v>Dijon-Bourgogne|Toulouse</v>
      </c>
      <c r="AA872" s="14" t="str">
        <f aca="false">IF(I872&lt;p_local,"Local",IF(I872&lt;p_vv_min,"Courte distance",IF(I872&lt;p_tres_long,"Longue distance","Très longue distance")))</f>
        <v>Longue distance</v>
      </c>
    </row>
    <row r="873" customFormat="false" ht="15" hidden="false" customHeight="true" outlineLevel="0" collapsed="false">
      <c r="A873" s="1" t="s">
        <v>132</v>
      </c>
      <c r="B873" s="1" t="s">
        <v>1015</v>
      </c>
      <c r="C873" s="1" t="s">
        <v>35</v>
      </c>
      <c r="D873" s="1" t="s">
        <v>653</v>
      </c>
      <c r="E873" s="1" t="s">
        <v>1027</v>
      </c>
      <c r="F873" s="14" t="s">
        <v>40</v>
      </c>
      <c r="G873" s="14" t="str">
        <f aca="false">IF(I873&lt;p_local,"Local → page infra",IF(H873&gt;=p_ph1,"Phase 1",IF(H873&gt;=p_ph2,"Phase 2","Phase 3")))</f>
        <v>Phase 3</v>
      </c>
      <c r="H873" s="14" t="n">
        <f aca="false">IF(I873&lt;p_local,0,IF(C873="Aéroport → Aéroport",p_pts_plein,IF(Y873&gt;0,IF(I873&lt;=Y873,p_pts_plein,IF(I873&lt;=p_mult2*Y873,p_pts_moyen,p_pts_r3)),IF(I873&gt;=p_vv_min,p_pts_plein,IF(I873&gt;=p_vv_moy,p_pts_moyen,p_pts_court))))+IF(INDEX(10_Lieux!$D:$D,U873)=1,p_prio1,p_prio2)+IF(INDEX(10_Lieux!$D:$D,V873)=1,p_prio1,p_prio2)+IF(K873="Oui",p_tf,0)+p_hub*((INDEX(10_Lieux!$H:$H,U873)="Hub")+(INDEX(10_Lieux!$H:$H,V873)="Hub"))+IF(OR(INDEX(10_Lieux!$H:$H,U873)="Premium",INDEX(10_Lieux!$H:$H,V873)="Premium"),p_prem,0))</f>
        <v>30</v>
      </c>
      <c r="I873" s="14" t="n">
        <f aca="false">ROUND(W873*p_facteur,0)</f>
        <v>621</v>
      </c>
      <c r="J873" s="14" t="str">
        <f aca="false">IF(X873&lt;60,X873&amp;" min",INT(X873/60)&amp;" h"&amp;IF(MOD(X873,60)=0,""," "&amp;TEXT(MOD(X873,60),"00")))</f>
        <v>6 h 30</v>
      </c>
      <c r="K873" s="14" t="str">
        <f aca="false">IF(S873&lt;&gt;T873,"Oui","Non")</f>
        <v>Non</v>
      </c>
      <c r="L873" s="14" t="str">
        <f aca="false">IF(AND(INDEX(10_Lieux!$B:$B,U873)="Ville",INDEX(10_Lieux!$B:$B,V873)="Ville"),"/chauffeur-prive/"&amp;INDEX(10_Lieux!$E:$E,U873)&amp;"-"&amp;INDEX(10_Lieux!$E:$E,V873)&amp;"/","/chauffeur-prive/"&amp;INDEX(10_Lieux!$E:$E,U873)&amp;"/"&amp;INDEX(10_Lieux!$E:$E,V873)&amp;"/")</f>
        <v>/chauffeur-prive/toulouse/aeroport-dijon-bourgogne/</v>
      </c>
      <c r="M873" s="14" t="str">
        <f aca="false">IFERROR(INDEX($L:$L,MATCH(B873&amp;"|"&amp;A873,$Z:$Z,0)),"—")</f>
        <v>/chauffeur-prive/aeroport-dijon-bourgogne/toulouse/</v>
      </c>
      <c r="N873" s="14" t="str">
        <f aca="false">IF(LEN("Chauffeur privé "&amp;INDEX(10_Lieux!$J:$J,U873)&amp;" → "&amp;INDEX(10_Lieux!$J:$J,V873)&amp;" | 24h/24")&gt;60,"Chauffeur privé "&amp;INDEX(10_Lieux!$J:$J,U873)&amp;" → "&amp;INDEX(10_Lieux!$J:$J,V873),"Chauffeur privé "&amp;INDEX(10_Lieux!$J:$J,U873)&amp;" → "&amp;INDEX(10_Lieux!$J:$J,V873)&amp;" | 24h/24")</f>
        <v>Chauffeur privé Toulouse → Aéroport Dijon-Bourgogne | 24h/24</v>
      </c>
      <c r="O873" s="14" t="n">
        <f aca="false">LEN(N873)</f>
        <v>60</v>
      </c>
      <c r="P873" s="14" t="str">
        <f aca="false">"Chauffeur privé "&amp;INDEX(10_Lieux!$K:$K,U873)&amp;" vers "&amp;INDEX(10_Lieux!$L:$L,V873)</f>
        <v>Chauffeur privé de Toulouse vers l'aéroport Dijon-Bourgogne</v>
      </c>
      <c r="Q873" s="14" t="str">
        <f aca="false">"Chauffeur privé "&amp;INDEX(10_Lieux!$K:$K,U873)&amp;" vers "&amp;INDEX(10_Lieux!$L:$L,V873)&amp;" : env. "&amp;I873&amp;" km, "&amp;J873&amp;" de route. Devis personnalisé, standard 24h/24 et 7j/7."</f>
        <v>Chauffeur privé de Toulouse vers l'aéroport Dijon-Bourgogne : env. 621 km, 6 h 30 de route. Devis personnalisé, standard 24h/24 et 7j/7.</v>
      </c>
      <c r="R873" s="14" t="n">
        <f aca="false">LEN(Q873)</f>
        <v>136</v>
      </c>
      <c r="S873" s="14" t="str">
        <f aca="false">INDEX(10_Lieux!$C:$C,U873)</f>
        <v>France</v>
      </c>
      <c r="T873" s="14" t="str">
        <f aca="false">INDEX(10_Lieux!$C:$C,V873)</f>
        <v>France</v>
      </c>
      <c r="U873" s="14" t="n">
        <f aca="false">MATCH(A873,10_Lieux!$A:$A,0)</f>
        <v>70</v>
      </c>
      <c r="V873" s="14" t="n">
        <f aca="false">MATCH(B873,10_Lieux!$A:$A,0)</f>
        <v>142</v>
      </c>
      <c r="W873" s="14" t="n">
        <f aca="false">ROUND(6371*2*ASIN(SQRT(SIN(RADIANS(INDEX(10_Lieux!$F:$F,V873)-INDEX(10_Lieux!$F:$F,U873))/2)^2+COS(RADIANS(INDEX(10_Lieux!$F:$F,U873)))*COS(RADIANS(INDEX(10_Lieux!$F:$F,V873)))*SIN(RADIANS(INDEX(10_Lieux!$G:$G,V873)-INDEX(10_Lieux!$G:$G,U873))/2)^2)),1)</f>
        <v>496.7</v>
      </c>
      <c r="X873" s="14" t="n">
        <f aca="false">ROUND(I873/IF(I873&lt;p_seuil_vitesse,p_vit_lente,p_vit_rapide)*60/15,0)*15</f>
        <v>390</v>
      </c>
      <c r="Y873" s="14" t="n">
        <f aca="false">MAX(IF(INDEX(10_Lieux!$B:$B,U873)&lt;&gt;"Ville",INDEX(10_Lieux!$I:$I,U873),0),IF(INDEX(10_Lieux!$B:$B,V873)&lt;&gt;"Ville",INDEX(10_Lieux!$I:$I,V873),0))</f>
        <v>250</v>
      </c>
      <c r="Z873" s="14" t="str">
        <f aca="false">A873&amp;"|"&amp;B873</f>
        <v>Toulouse|Dijon-Bourgogne</v>
      </c>
      <c r="AA873" s="14" t="str">
        <f aca="false">IF(I873&lt;p_local,"Local",IF(I873&lt;p_vv_min,"Courte distance",IF(I873&lt;p_tres_long,"Longue distance","Très longue distance")))</f>
        <v>Longue distance</v>
      </c>
    </row>
    <row r="874" customFormat="false" ht="15" hidden="false" customHeight="true" outlineLevel="0" collapsed="false">
      <c r="A874" s="1" t="s">
        <v>1015</v>
      </c>
      <c r="B874" s="1" t="s">
        <v>134</v>
      </c>
      <c r="C874" s="1" t="s">
        <v>34</v>
      </c>
      <c r="D874" s="1" t="s">
        <v>653</v>
      </c>
      <c r="E874" s="1" t="s">
        <v>1028</v>
      </c>
      <c r="F874" s="14" t="s">
        <v>40</v>
      </c>
      <c r="G874" s="14" t="str">
        <f aca="false">IF(I874&lt;p_local,"Local → page infra",IF(H874&gt;=p_ph1,"Phase 1",IF(H874&gt;=p_ph2,"Phase 2","Phase 3")))</f>
        <v>Phase 3</v>
      </c>
      <c r="H874" s="14" t="n">
        <f aca="false">IF(I874&lt;p_local,0,IF(C874="Aéroport → Aéroport",p_pts_plein,IF(Y874&gt;0,IF(I874&lt;=Y874,p_pts_plein,IF(I874&lt;=p_mult2*Y874,p_pts_moyen,p_pts_r3)),IF(I874&gt;=p_vv_min,p_pts_plein,IF(I874&gt;=p_vv_moy,p_pts_moyen,p_pts_court))))+IF(INDEX(10_Lieux!$D:$D,U874)=1,p_prio1,p_prio2)+IF(INDEX(10_Lieux!$D:$D,V874)=1,p_prio1,p_prio2)+IF(K874="Oui",p_tf,0)+p_hub*((INDEX(10_Lieux!$H:$H,U874)="Hub")+(INDEX(10_Lieux!$H:$H,V874)="Hub"))+IF(OR(INDEX(10_Lieux!$H:$H,U874)="Premium",INDEX(10_Lieux!$H:$H,V874)="Premium"),p_prem,0))</f>
        <v>30</v>
      </c>
      <c r="I874" s="14" t="n">
        <f aca="false">ROUND(W874*p_facteur,0)</f>
        <v>503</v>
      </c>
      <c r="J874" s="14" t="str">
        <f aca="false">IF(X874&lt;60,X874&amp;" min",INT(X874/60)&amp;" h"&amp;IF(MOD(X874,60)=0,""," "&amp;TEXT(MOD(X874,60),"00")))</f>
        <v>5 h 15</v>
      </c>
      <c r="K874" s="14" t="str">
        <f aca="false">IF(S874&lt;&gt;T874,"Oui","Non")</f>
        <v>Non</v>
      </c>
      <c r="L874" s="14" t="str">
        <f aca="false">IF(AND(INDEX(10_Lieux!$B:$B,U874)="Ville",INDEX(10_Lieux!$B:$B,V874)="Ville"),"/chauffeur-prive/"&amp;INDEX(10_Lieux!$E:$E,U874)&amp;"-"&amp;INDEX(10_Lieux!$E:$E,V874)&amp;"/","/chauffeur-prive/"&amp;INDEX(10_Lieux!$E:$E,U874)&amp;"/"&amp;INDEX(10_Lieux!$E:$E,V874)&amp;"/")</f>
        <v>/chauffeur-prive/aeroport-dijon-bourgogne/lille/</v>
      </c>
      <c r="M874" s="14" t="str">
        <f aca="false">IFERROR(INDEX($L:$L,MATCH(B874&amp;"|"&amp;A874,$Z:$Z,0)),"—")</f>
        <v>/chauffeur-prive/lille/aeroport-dijon-bourgogne/</v>
      </c>
      <c r="N874" s="14" t="str">
        <f aca="false">IF(LEN("Chauffeur privé "&amp;INDEX(10_Lieux!$J:$J,U874)&amp;" → "&amp;INDEX(10_Lieux!$J:$J,V874)&amp;" | 24h/24")&gt;60,"Chauffeur privé "&amp;INDEX(10_Lieux!$J:$J,U874)&amp;" → "&amp;INDEX(10_Lieux!$J:$J,V874),"Chauffeur privé "&amp;INDEX(10_Lieux!$J:$J,U874)&amp;" → "&amp;INDEX(10_Lieux!$J:$J,V874)&amp;" | 24h/24")</f>
        <v>Chauffeur privé Aéroport Dijon-Bourgogne → Lille | 24h/24</v>
      </c>
      <c r="O874" s="14" t="n">
        <f aca="false">LEN(N874)</f>
        <v>57</v>
      </c>
      <c r="P874" s="14" t="str">
        <f aca="false">"Chauffeur privé "&amp;INDEX(10_Lieux!$K:$K,U874)&amp;" vers "&amp;INDEX(10_Lieux!$L:$L,V874)</f>
        <v>Chauffeur privé de l'aéroport Dijon-Bourgogne vers Lille</v>
      </c>
      <c r="Q874" s="14" t="str">
        <f aca="false">"Chauffeur privé "&amp;INDEX(10_Lieux!$K:$K,U874)&amp;" vers "&amp;INDEX(10_Lieux!$L:$L,V874)&amp;" : env. "&amp;I874&amp;" km, "&amp;J874&amp;" de route. Devis personnalisé, standard 24h/24 et 7j/7."</f>
        <v>Chauffeur privé de l'aéroport Dijon-Bourgogne vers Lille : env. 503 km, 5 h 15 de route. Devis personnalisé, standard 24h/24 et 7j/7.</v>
      </c>
      <c r="R874" s="14" t="n">
        <f aca="false">LEN(Q874)</f>
        <v>133</v>
      </c>
      <c r="S874" s="14" t="str">
        <f aca="false">INDEX(10_Lieux!$C:$C,U874)</f>
        <v>France</v>
      </c>
      <c r="T874" s="14" t="str">
        <f aca="false">INDEX(10_Lieux!$C:$C,V874)</f>
        <v>France</v>
      </c>
      <c r="U874" s="14" t="n">
        <f aca="false">MATCH(A874,10_Lieux!$A:$A,0)</f>
        <v>142</v>
      </c>
      <c r="V874" s="14" t="n">
        <f aca="false">MATCH(B874,10_Lieux!$A:$A,0)</f>
        <v>37</v>
      </c>
      <c r="W874" s="14" t="n">
        <f aca="false">ROUND(6371*2*ASIN(SQRT(SIN(RADIANS(INDEX(10_Lieux!$F:$F,V874)-INDEX(10_Lieux!$F:$F,U874))/2)^2+COS(RADIANS(INDEX(10_Lieux!$F:$F,U874)))*COS(RADIANS(INDEX(10_Lieux!$F:$F,V874)))*SIN(RADIANS(INDEX(10_Lieux!$G:$G,V874)-INDEX(10_Lieux!$G:$G,U874))/2)^2)),1)</f>
        <v>402.1</v>
      </c>
      <c r="X874" s="14" t="n">
        <f aca="false">ROUND(I874/IF(I874&lt;p_seuil_vitesse,p_vit_lente,p_vit_rapide)*60/15,0)*15</f>
        <v>315</v>
      </c>
      <c r="Y874" s="14" t="n">
        <f aca="false">MAX(IF(INDEX(10_Lieux!$B:$B,U874)&lt;&gt;"Ville",INDEX(10_Lieux!$I:$I,U874),0),IF(INDEX(10_Lieux!$B:$B,V874)&lt;&gt;"Ville",INDEX(10_Lieux!$I:$I,V874),0))</f>
        <v>250</v>
      </c>
      <c r="Z874" s="14" t="str">
        <f aca="false">A874&amp;"|"&amp;B874</f>
        <v>Dijon-Bourgogne|Lille</v>
      </c>
      <c r="AA874" s="14" t="str">
        <f aca="false">IF(I874&lt;p_local,"Local",IF(I874&lt;p_vv_min,"Courte distance",IF(I874&lt;p_tres_long,"Longue distance","Très longue distance")))</f>
        <v>Longue distance</v>
      </c>
    </row>
    <row r="875" customFormat="false" ht="15" hidden="false" customHeight="true" outlineLevel="0" collapsed="false">
      <c r="A875" s="1" t="s">
        <v>134</v>
      </c>
      <c r="B875" s="1" t="s">
        <v>1015</v>
      </c>
      <c r="C875" s="1" t="s">
        <v>35</v>
      </c>
      <c r="D875" s="1" t="s">
        <v>653</v>
      </c>
      <c r="E875" s="1" t="s">
        <v>1029</v>
      </c>
      <c r="F875" s="14" t="s">
        <v>40</v>
      </c>
      <c r="G875" s="14" t="str">
        <f aca="false">IF(I875&lt;p_local,"Local → page infra",IF(H875&gt;=p_ph1,"Phase 1",IF(H875&gt;=p_ph2,"Phase 2","Phase 3")))</f>
        <v>Phase 3</v>
      </c>
      <c r="H875" s="14" t="n">
        <f aca="false">IF(I875&lt;p_local,0,IF(C875="Aéroport → Aéroport",p_pts_plein,IF(Y875&gt;0,IF(I875&lt;=Y875,p_pts_plein,IF(I875&lt;=p_mult2*Y875,p_pts_moyen,p_pts_r3)),IF(I875&gt;=p_vv_min,p_pts_plein,IF(I875&gt;=p_vv_moy,p_pts_moyen,p_pts_court))))+IF(INDEX(10_Lieux!$D:$D,U875)=1,p_prio1,p_prio2)+IF(INDEX(10_Lieux!$D:$D,V875)=1,p_prio1,p_prio2)+IF(K875="Oui",p_tf,0)+p_hub*((INDEX(10_Lieux!$H:$H,U875)="Hub")+(INDEX(10_Lieux!$H:$H,V875)="Hub"))+IF(OR(INDEX(10_Lieux!$H:$H,U875)="Premium",INDEX(10_Lieux!$H:$H,V875)="Premium"),p_prem,0))</f>
        <v>30</v>
      </c>
      <c r="I875" s="14" t="n">
        <f aca="false">ROUND(W875*p_facteur,0)</f>
        <v>503</v>
      </c>
      <c r="J875" s="14" t="str">
        <f aca="false">IF(X875&lt;60,X875&amp;" min",INT(X875/60)&amp;" h"&amp;IF(MOD(X875,60)=0,""," "&amp;TEXT(MOD(X875,60),"00")))</f>
        <v>5 h 15</v>
      </c>
      <c r="K875" s="14" t="str">
        <f aca="false">IF(S875&lt;&gt;T875,"Oui","Non")</f>
        <v>Non</v>
      </c>
      <c r="L875" s="14" t="str">
        <f aca="false">IF(AND(INDEX(10_Lieux!$B:$B,U875)="Ville",INDEX(10_Lieux!$B:$B,V875)="Ville"),"/chauffeur-prive/"&amp;INDEX(10_Lieux!$E:$E,U875)&amp;"-"&amp;INDEX(10_Lieux!$E:$E,V875)&amp;"/","/chauffeur-prive/"&amp;INDEX(10_Lieux!$E:$E,U875)&amp;"/"&amp;INDEX(10_Lieux!$E:$E,V875)&amp;"/")</f>
        <v>/chauffeur-prive/lille/aeroport-dijon-bourgogne/</v>
      </c>
      <c r="M875" s="14" t="str">
        <f aca="false">IFERROR(INDEX($L:$L,MATCH(B875&amp;"|"&amp;A875,$Z:$Z,0)),"—")</f>
        <v>/chauffeur-prive/aeroport-dijon-bourgogne/lille/</v>
      </c>
      <c r="N875" s="14" t="str">
        <f aca="false">IF(LEN("Chauffeur privé "&amp;INDEX(10_Lieux!$J:$J,U875)&amp;" → "&amp;INDEX(10_Lieux!$J:$J,V875)&amp;" | 24h/24")&gt;60,"Chauffeur privé "&amp;INDEX(10_Lieux!$J:$J,U875)&amp;" → "&amp;INDEX(10_Lieux!$J:$J,V875),"Chauffeur privé "&amp;INDEX(10_Lieux!$J:$J,U875)&amp;" → "&amp;INDEX(10_Lieux!$J:$J,V875)&amp;" | 24h/24")</f>
        <v>Chauffeur privé Lille → Aéroport Dijon-Bourgogne | 24h/24</v>
      </c>
      <c r="O875" s="14" t="n">
        <f aca="false">LEN(N875)</f>
        <v>57</v>
      </c>
      <c r="P875" s="14" t="str">
        <f aca="false">"Chauffeur privé "&amp;INDEX(10_Lieux!$K:$K,U875)&amp;" vers "&amp;INDEX(10_Lieux!$L:$L,V875)</f>
        <v>Chauffeur privé de Lille vers l'aéroport Dijon-Bourgogne</v>
      </c>
      <c r="Q875" s="14" t="str">
        <f aca="false">"Chauffeur privé "&amp;INDEX(10_Lieux!$K:$K,U875)&amp;" vers "&amp;INDEX(10_Lieux!$L:$L,V875)&amp;" : env. "&amp;I875&amp;" km, "&amp;J875&amp;" de route. Devis personnalisé, standard 24h/24 et 7j/7."</f>
        <v>Chauffeur privé de Lille vers l'aéroport Dijon-Bourgogne : env. 503 km, 5 h 15 de route. Devis personnalisé, standard 24h/24 et 7j/7.</v>
      </c>
      <c r="R875" s="14" t="n">
        <f aca="false">LEN(Q875)</f>
        <v>133</v>
      </c>
      <c r="S875" s="14" t="str">
        <f aca="false">INDEX(10_Lieux!$C:$C,U875)</f>
        <v>France</v>
      </c>
      <c r="T875" s="14" t="str">
        <f aca="false">INDEX(10_Lieux!$C:$C,V875)</f>
        <v>France</v>
      </c>
      <c r="U875" s="14" t="n">
        <f aca="false">MATCH(A875,10_Lieux!$A:$A,0)</f>
        <v>37</v>
      </c>
      <c r="V875" s="14" t="n">
        <f aca="false">MATCH(B875,10_Lieux!$A:$A,0)</f>
        <v>142</v>
      </c>
      <c r="W875" s="14" t="n">
        <f aca="false">ROUND(6371*2*ASIN(SQRT(SIN(RADIANS(INDEX(10_Lieux!$F:$F,V875)-INDEX(10_Lieux!$F:$F,U875))/2)^2+COS(RADIANS(INDEX(10_Lieux!$F:$F,U875)))*COS(RADIANS(INDEX(10_Lieux!$F:$F,V875)))*SIN(RADIANS(INDEX(10_Lieux!$G:$G,V875)-INDEX(10_Lieux!$G:$G,U875))/2)^2)),1)</f>
        <v>402.1</v>
      </c>
      <c r="X875" s="14" t="n">
        <f aca="false">ROUND(I875/IF(I875&lt;p_seuil_vitesse,p_vit_lente,p_vit_rapide)*60/15,0)*15</f>
        <v>315</v>
      </c>
      <c r="Y875" s="14" t="n">
        <f aca="false">MAX(IF(INDEX(10_Lieux!$B:$B,U875)&lt;&gt;"Ville",INDEX(10_Lieux!$I:$I,U875),0),IF(INDEX(10_Lieux!$B:$B,V875)&lt;&gt;"Ville",INDEX(10_Lieux!$I:$I,V875),0))</f>
        <v>250</v>
      </c>
      <c r="Z875" s="14" t="str">
        <f aca="false">A875&amp;"|"&amp;B875</f>
        <v>Lille|Dijon-Bourgogne</v>
      </c>
      <c r="AA875" s="14" t="str">
        <f aca="false">IF(I875&lt;p_local,"Local",IF(I875&lt;p_vv_min,"Courte distance",IF(I875&lt;p_tres_long,"Longue distance","Très longue distance")))</f>
        <v>Longue distance</v>
      </c>
    </row>
    <row r="876" customFormat="false" ht="15" hidden="false" customHeight="true" outlineLevel="0" collapsed="false">
      <c r="A876" s="1" t="s">
        <v>1015</v>
      </c>
      <c r="B876" s="1" t="s">
        <v>136</v>
      </c>
      <c r="C876" s="1" t="s">
        <v>34</v>
      </c>
      <c r="D876" s="1" t="s">
        <v>653</v>
      </c>
      <c r="E876" s="1" t="s">
        <v>1030</v>
      </c>
      <c r="F876" s="14" t="s">
        <v>40</v>
      </c>
      <c r="G876" s="14" t="str">
        <f aca="false">IF(I876&lt;p_local,"Local → page infra",IF(H876&gt;=p_ph1,"Phase 1",IF(H876&gt;=p_ph2,"Phase 2","Phase 3")))</f>
        <v>Phase 3</v>
      </c>
      <c r="H876" s="14" t="n">
        <f aca="false">IF(I876&lt;p_local,0,IF(C876="Aéroport → Aéroport",p_pts_plein,IF(Y876&gt;0,IF(I876&lt;=Y876,p_pts_plein,IF(I876&lt;=p_mult2*Y876,p_pts_moyen,p_pts_r3)),IF(I876&gt;=p_vv_min,p_pts_plein,IF(I876&gt;=p_vv_moy,p_pts_moyen,p_pts_court))))+IF(INDEX(10_Lieux!$D:$D,U876)=1,p_prio1,p_prio2)+IF(INDEX(10_Lieux!$D:$D,V876)=1,p_prio1,p_prio2)+IF(K876="Oui",p_tf,0)+p_hub*((INDEX(10_Lieux!$H:$H,U876)="Hub")+(INDEX(10_Lieux!$H:$H,V876)="Hub"))+IF(OR(INDEX(10_Lieux!$H:$H,U876)="Premium",INDEX(10_Lieux!$H:$H,V876)="Premium"),p_prem,0))</f>
        <v>45</v>
      </c>
      <c r="I876" s="14" t="n">
        <f aca="false">ROUND(W876*p_facteur,0)</f>
        <v>307</v>
      </c>
      <c r="J876" s="14" t="str">
        <f aca="false">IF(X876&lt;60,X876&amp;" min",INT(X876/60)&amp;" h"&amp;IF(MOD(X876,60)=0,""," "&amp;TEXT(MOD(X876,60),"00")))</f>
        <v>3 h 15</v>
      </c>
      <c r="K876" s="14" t="str">
        <f aca="false">IF(S876&lt;&gt;T876,"Oui","Non")</f>
        <v>Non</v>
      </c>
      <c r="L876" s="14" t="str">
        <f aca="false">IF(AND(INDEX(10_Lieux!$B:$B,U876)="Ville",INDEX(10_Lieux!$B:$B,V876)="Ville"),"/chauffeur-prive/"&amp;INDEX(10_Lieux!$E:$E,U876)&amp;"-"&amp;INDEX(10_Lieux!$E:$E,V876)&amp;"/","/chauffeur-prive/"&amp;INDEX(10_Lieux!$E:$E,U876)&amp;"/"&amp;INDEX(10_Lieux!$E:$E,V876)&amp;"/")</f>
        <v>/chauffeur-prive/aeroport-dijon-bourgogne/strasbourg/</v>
      </c>
      <c r="M876" s="14" t="str">
        <f aca="false">IFERROR(INDEX($L:$L,MATCH(B876&amp;"|"&amp;A876,$Z:$Z,0)),"—")</f>
        <v>/chauffeur-prive/strasbourg/aeroport-dijon-bourgogne/</v>
      </c>
      <c r="N876" s="14" t="str">
        <f aca="false">IF(LEN("Chauffeur privé "&amp;INDEX(10_Lieux!$J:$J,U876)&amp;" → "&amp;INDEX(10_Lieux!$J:$J,V876)&amp;" | 24h/24")&gt;60,"Chauffeur privé "&amp;INDEX(10_Lieux!$J:$J,U876)&amp;" → "&amp;INDEX(10_Lieux!$J:$J,V876),"Chauffeur privé "&amp;INDEX(10_Lieux!$J:$J,U876)&amp;" → "&amp;INDEX(10_Lieux!$J:$J,V876)&amp;" | 24h/24")</f>
        <v>Chauffeur privé Aéroport Dijon-Bourgogne → Strasbourg</v>
      </c>
      <c r="O876" s="14" t="n">
        <f aca="false">LEN(N876)</f>
        <v>53</v>
      </c>
      <c r="P876" s="14" t="str">
        <f aca="false">"Chauffeur privé "&amp;INDEX(10_Lieux!$K:$K,U876)&amp;" vers "&amp;INDEX(10_Lieux!$L:$L,V876)</f>
        <v>Chauffeur privé de l'aéroport Dijon-Bourgogne vers Strasbourg</v>
      </c>
      <c r="Q876" s="14" t="str">
        <f aca="false">"Chauffeur privé "&amp;INDEX(10_Lieux!$K:$K,U876)&amp;" vers "&amp;INDEX(10_Lieux!$L:$L,V876)&amp;" : env. "&amp;I876&amp;" km, "&amp;J876&amp;" de route. Devis personnalisé, standard 24h/24 et 7j/7."</f>
        <v>Chauffeur privé de l'aéroport Dijon-Bourgogne vers Strasbourg : env. 307 km, 3 h 15 de route. Devis personnalisé, standard 24h/24 et 7j/7.</v>
      </c>
      <c r="R876" s="14" t="n">
        <f aca="false">LEN(Q876)</f>
        <v>138</v>
      </c>
      <c r="S876" s="14" t="str">
        <f aca="false">INDEX(10_Lieux!$C:$C,U876)</f>
        <v>France</v>
      </c>
      <c r="T876" s="14" t="str">
        <f aca="false">INDEX(10_Lieux!$C:$C,V876)</f>
        <v>France</v>
      </c>
      <c r="U876" s="14" t="n">
        <f aca="false">MATCH(A876,10_Lieux!$A:$A,0)</f>
        <v>142</v>
      </c>
      <c r="V876" s="14" t="n">
        <f aca="false">MATCH(B876,10_Lieux!$A:$A,0)</f>
        <v>29</v>
      </c>
      <c r="W876" s="14" t="n">
        <f aca="false">ROUND(6371*2*ASIN(SQRT(SIN(RADIANS(INDEX(10_Lieux!$F:$F,V876)-INDEX(10_Lieux!$F:$F,U876))/2)^2+COS(RADIANS(INDEX(10_Lieux!$F:$F,U876)))*COS(RADIANS(INDEX(10_Lieux!$F:$F,V876)))*SIN(RADIANS(INDEX(10_Lieux!$G:$G,V876)-INDEX(10_Lieux!$G:$G,U876))/2)^2)),1)</f>
        <v>245.8</v>
      </c>
      <c r="X876" s="14" t="n">
        <f aca="false">ROUND(I876/IF(I876&lt;p_seuil_vitesse,p_vit_lente,p_vit_rapide)*60/15,0)*15</f>
        <v>195</v>
      </c>
      <c r="Y876" s="14" t="n">
        <f aca="false">MAX(IF(INDEX(10_Lieux!$B:$B,U876)&lt;&gt;"Ville",INDEX(10_Lieux!$I:$I,U876),0),IF(INDEX(10_Lieux!$B:$B,V876)&lt;&gt;"Ville",INDEX(10_Lieux!$I:$I,V876),0))</f>
        <v>250</v>
      </c>
      <c r="Z876" s="14" t="str">
        <f aca="false">A876&amp;"|"&amp;B876</f>
        <v>Dijon-Bourgogne|Strasbourg</v>
      </c>
      <c r="AA876" s="14" t="str">
        <f aca="false">IF(I876&lt;p_local,"Local",IF(I876&lt;p_vv_min,"Courte distance",IF(I876&lt;p_tres_long,"Longue distance","Très longue distance")))</f>
        <v>Longue distance</v>
      </c>
    </row>
    <row r="877" customFormat="false" ht="15" hidden="false" customHeight="true" outlineLevel="0" collapsed="false">
      <c r="A877" s="1" t="s">
        <v>136</v>
      </c>
      <c r="B877" s="1" t="s">
        <v>1015</v>
      </c>
      <c r="C877" s="1" t="s">
        <v>35</v>
      </c>
      <c r="D877" s="1" t="s">
        <v>653</v>
      </c>
      <c r="E877" s="1" t="s">
        <v>1031</v>
      </c>
      <c r="F877" s="14" t="s">
        <v>40</v>
      </c>
      <c r="G877" s="14" t="str">
        <f aca="false">IF(I877&lt;p_local,"Local → page infra",IF(H877&gt;=p_ph1,"Phase 1",IF(H877&gt;=p_ph2,"Phase 2","Phase 3")))</f>
        <v>Phase 3</v>
      </c>
      <c r="H877" s="14" t="n">
        <f aca="false">IF(I877&lt;p_local,0,IF(C877="Aéroport → Aéroport",p_pts_plein,IF(Y877&gt;0,IF(I877&lt;=Y877,p_pts_plein,IF(I877&lt;=p_mult2*Y877,p_pts_moyen,p_pts_r3)),IF(I877&gt;=p_vv_min,p_pts_plein,IF(I877&gt;=p_vv_moy,p_pts_moyen,p_pts_court))))+IF(INDEX(10_Lieux!$D:$D,U877)=1,p_prio1,p_prio2)+IF(INDEX(10_Lieux!$D:$D,V877)=1,p_prio1,p_prio2)+IF(K877="Oui",p_tf,0)+p_hub*((INDEX(10_Lieux!$H:$H,U877)="Hub")+(INDEX(10_Lieux!$H:$H,V877)="Hub"))+IF(OR(INDEX(10_Lieux!$H:$H,U877)="Premium",INDEX(10_Lieux!$H:$H,V877)="Premium"),p_prem,0))</f>
        <v>45</v>
      </c>
      <c r="I877" s="14" t="n">
        <f aca="false">ROUND(W877*p_facteur,0)</f>
        <v>307</v>
      </c>
      <c r="J877" s="14" t="str">
        <f aca="false">IF(X877&lt;60,X877&amp;" min",INT(X877/60)&amp;" h"&amp;IF(MOD(X877,60)=0,""," "&amp;TEXT(MOD(X877,60),"00")))</f>
        <v>3 h 15</v>
      </c>
      <c r="K877" s="14" t="str">
        <f aca="false">IF(S877&lt;&gt;T877,"Oui","Non")</f>
        <v>Non</v>
      </c>
      <c r="L877" s="14" t="str">
        <f aca="false">IF(AND(INDEX(10_Lieux!$B:$B,U877)="Ville",INDEX(10_Lieux!$B:$B,V877)="Ville"),"/chauffeur-prive/"&amp;INDEX(10_Lieux!$E:$E,U877)&amp;"-"&amp;INDEX(10_Lieux!$E:$E,V877)&amp;"/","/chauffeur-prive/"&amp;INDEX(10_Lieux!$E:$E,U877)&amp;"/"&amp;INDEX(10_Lieux!$E:$E,V877)&amp;"/")</f>
        <v>/chauffeur-prive/strasbourg/aeroport-dijon-bourgogne/</v>
      </c>
      <c r="M877" s="14" t="str">
        <f aca="false">IFERROR(INDEX($L:$L,MATCH(B877&amp;"|"&amp;A877,$Z:$Z,0)),"—")</f>
        <v>/chauffeur-prive/aeroport-dijon-bourgogne/strasbourg/</v>
      </c>
      <c r="N877" s="14" t="str">
        <f aca="false">IF(LEN("Chauffeur privé "&amp;INDEX(10_Lieux!$J:$J,U877)&amp;" → "&amp;INDEX(10_Lieux!$J:$J,V877)&amp;" | 24h/24")&gt;60,"Chauffeur privé "&amp;INDEX(10_Lieux!$J:$J,U877)&amp;" → "&amp;INDEX(10_Lieux!$J:$J,V877),"Chauffeur privé "&amp;INDEX(10_Lieux!$J:$J,U877)&amp;" → "&amp;INDEX(10_Lieux!$J:$J,V877)&amp;" | 24h/24")</f>
        <v>Chauffeur privé Strasbourg → Aéroport Dijon-Bourgogne</v>
      </c>
      <c r="O877" s="14" t="n">
        <f aca="false">LEN(N877)</f>
        <v>53</v>
      </c>
      <c r="P877" s="14" t="str">
        <f aca="false">"Chauffeur privé "&amp;INDEX(10_Lieux!$K:$K,U877)&amp;" vers "&amp;INDEX(10_Lieux!$L:$L,V877)</f>
        <v>Chauffeur privé de Strasbourg vers l'aéroport Dijon-Bourgogne</v>
      </c>
      <c r="Q877" s="14" t="str">
        <f aca="false">"Chauffeur privé "&amp;INDEX(10_Lieux!$K:$K,U877)&amp;" vers "&amp;INDEX(10_Lieux!$L:$L,V877)&amp;" : env. "&amp;I877&amp;" km, "&amp;J877&amp;" de route. Devis personnalisé, standard 24h/24 et 7j/7."</f>
        <v>Chauffeur privé de Strasbourg vers l'aéroport Dijon-Bourgogne : env. 307 km, 3 h 15 de route. Devis personnalisé, standard 24h/24 et 7j/7.</v>
      </c>
      <c r="R877" s="14" t="n">
        <f aca="false">LEN(Q877)</f>
        <v>138</v>
      </c>
      <c r="S877" s="14" t="str">
        <f aca="false">INDEX(10_Lieux!$C:$C,U877)</f>
        <v>France</v>
      </c>
      <c r="T877" s="14" t="str">
        <f aca="false">INDEX(10_Lieux!$C:$C,V877)</f>
        <v>France</v>
      </c>
      <c r="U877" s="14" t="n">
        <f aca="false">MATCH(A877,10_Lieux!$A:$A,0)</f>
        <v>29</v>
      </c>
      <c r="V877" s="14" t="n">
        <f aca="false">MATCH(B877,10_Lieux!$A:$A,0)</f>
        <v>142</v>
      </c>
      <c r="W877" s="14" t="n">
        <f aca="false">ROUND(6371*2*ASIN(SQRT(SIN(RADIANS(INDEX(10_Lieux!$F:$F,V877)-INDEX(10_Lieux!$F:$F,U877))/2)^2+COS(RADIANS(INDEX(10_Lieux!$F:$F,U877)))*COS(RADIANS(INDEX(10_Lieux!$F:$F,V877)))*SIN(RADIANS(INDEX(10_Lieux!$G:$G,V877)-INDEX(10_Lieux!$G:$G,U877))/2)^2)),1)</f>
        <v>245.8</v>
      </c>
      <c r="X877" s="14" t="n">
        <f aca="false">ROUND(I877/IF(I877&lt;p_seuil_vitesse,p_vit_lente,p_vit_rapide)*60/15,0)*15</f>
        <v>195</v>
      </c>
      <c r="Y877" s="14" t="n">
        <f aca="false">MAX(IF(INDEX(10_Lieux!$B:$B,U877)&lt;&gt;"Ville",INDEX(10_Lieux!$I:$I,U877),0),IF(INDEX(10_Lieux!$B:$B,V877)&lt;&gt;"Ville",INDEX(10_Lieux!$I:$I,V877),0))</f>
        <v>250</v>
      </c>
      <c r="Z877" s="14" t="str">
        <f aca="false">A877&amp;"|"&amp;B877</f>
        <v>Strasbourg|Dijon-Bourgogne</v>
      </c>
      <c r="AA877" s="14" t="str">
        <f aca="false">IF(I877&lt;p_local,"Local",IF(I877&lt;p_vv_min,"Courte distance",IF(I877&lt;p_tres_long,"Longue distance","Très longue distance")))</f>
        <v>Longue distance</v>
      </c>
    </row>
    <row r="878" customFormat="false" ht="15" hidden="false" customHeight="true" outlineLevel="0" collapsed="false">
      <c r="A878" s="1" t="s">
        <v>1015</v>
      </c>
      <c r="B878" s="1" t="s">
        <v>138</v>
      </c>
      <c r="C878" s="1" t="s">
        <v>34</v>
      </c>
      <c r="D878" s="1" t="s">
        <v>653</v>
      </c>
      <c r="E878" s="1" t="s">
        <v>1032</v>
      </c>
      <c r="F878" s="14" t="s">
        <v>40</v>
      </c>
      <c r="G878" s="14" t="str">
        <f aca="false">IF(I878&lt;p_local,"Local → page infra",IF(H878&gt;=p_ph1,"Phase 1",IF(H878&gt;=p_ph2,"Phase 2","Phase 3")))</f>
        <v>Phase 3</v>
      </c>
      <c r="H878" s="14" t="n">
        <f aca="false">IF(I878&lt;p_local,0,IF(C878="Aéroport → Aéroport",p_pts_plein,IF(Y878&gt;0,IF(I878&lt;=Y878,p_pts_plein,IF(I878&lt;=p_mult2*Y878,p_pts_moyen,p_pts_r3)),IF(I878&gt;=p_vv_min,p_pts_plein,IF(I878&gt;=p_vv_moy,p_pts_moyen,p_pts_court))))+IF(INDEX(10_Lieux!$D:$D,U878)=1,p_prio1,p_prio2)+IF(INDEX(10_Lieux!$D:$D,V878)=1,p_prio1,p_prio2)+IF(K878="Oui",p_tf,0)+p_hub*((INDEX(10_Lieux!$H:$H,U878)="Hub")+(INDEX(10_Lieux!$H:$H,V878)="Hub"))+IF(OR(INDEX(10_Lieux!$H:$H,U878)="Premium",INDEX(10_Lieux!$H:$H,V878)="Premium"),p_prem,0))</f>
        <v>25</v>
      </c>
      <c r="I878" s="14" t="n">
        <f aca="false">ROUND(W878*p_facteur,0)</f>
        <v>522</v>
      </c>
      <c r="J878" s="14" t="str">
        <f aca="false">IF(X878&lt;60,X878&amp;" min",INT(X878/60)&amp;" h"&amp;IF(MOD(X878,60)=0,""," "&amp;TEXT(MOD(X878,60),"00")))</f>
        <v>5 h 30</v>
      </c>
      <c r="K878" s="14" t="str">
        <f aca="false">IF(S878&lt;&gt;T878,"Oui","Non")</f>
        <v>Non</v>
      </c>
      <c r="L878" s="14" t="str">
        <f aca="false">IF(AND(INDEX(10_Lieux!$B:$B,U878)="Ville",INDEX(10_Lieux!$B:$B,V878)="Ville"),"/chauffeur-prive/"&amp;INDEX(10_Lieux!$E:$E,U878)&amp;"-"&amp;INDEX(10_Lieux!$E:$E,V878)&amp;"/","/chauffeur-prive/"&amp;INDEX(10_Lieux!$E:$E,U878)&amp;"/"&amp;INDEX(10_Lieux!$E:$E,V878)&amp;"/")</f>
        <v>/chauffeur-prive/aeroport-dijon-bourgogne/montpellier/</v>
      </c>
      <c r="M878" s="14" t="str">
        <f aca="false">IFERROR(INDEX($L:$L,MATCH(B878&amp;"|"&amp;A878,$Z:$Z,0)),"—")</f>
        <v>/chauffeur-prive/montpellier/aeroport-dijon-bourgogne/</v>
      </c>
      <c r="N878" s="14" t="str">
        <f aca="false">IF(LEN("Chauffeur privé "&amp;INDEX(10_Lieux!$J:$J,U878)&amp;" → "&amp;INDEX(10_Lieux!$J:$J,V878)&amp;" | 24h/24")&gt;60,"Chauffeur privé "&amp;INDEX(10_Lieux!$J:$J,U878)&amp;" → "&amp;INDEX(10_Lieux!$J:$J,V878),"Chauffeur privé "&amp;INDEX(10_Lieux!$J:$J,U878)&amp;" → "&amp;INDEX(10_Lieux!$J:$J,V878)&amp;" | 24h/24")</f>
        <v>Chauffeur privé Aéroport Dijon-Bourgogne → Montpellier</v>
      </c>
      <c r="O878" s="14" t="n">
        <f aca="false">LEN(N878)</f>
        <v>54</v>
      </c>
      <c r="P878" s="14" t="str">
        <f aca="false">"Chauffeur privé "&amp;INDEX(10_Lieux!$K:$K,U878)&amp;" vers "&amp;INDEX(10_Lieux!$L:$L,V878)</f>
        <v>Chauffeur privé de l'aéroport Dijon-Bourgogne vers Montpellier</v>
      </c>
      <c r="Q878" s="14" t="str">
        <f aca="false">"Chauffeur privé "&amp;INDEX(10_Lieux!$K:$K,U878)&amp;" vers "&amp;INDEX(10_Lieux!$L:$L,V878)&amp;" : env. "&amp;I878&amp;" km, "&amp;J878&amp;" de route. Devis personnalisé, standard 24h/24 et 7j/7."</f>
        <v>Chauffeur privé de l'aéroport Dijon-Bourgogne vers Montpellier : env. 522 km, 5 h 30 de route. Devis personnalisé, standard 24h/24 et 7j/7.</v>
      </c>
      <c r="R878" s="14" t="n">
        <f aca="false">LEN(Q878)</f>
        <v>139</v>
      </c>
      <c r="S878" s="14" t="str">
        <f aca="false">INDEX(10_Lieux!$C:$C,U878)</f>
        <v>France</v>
      </c>
      <c r="T878" s="14" t="str">
        <f aca="false">INDEX(10_Lieux!$C:$C,V878)</f>
        <v>France</v>
      </c>
      <c r="U878" s="14" t="n">
        <f aca="false">MATCH(A878,10_Lieux!$A:$A,0)</f>
        <v>142</v>
      </c>
      <c r="V878" s="14" t="n">
        <f aca="false">MATCH(B878,10_Lieux!$A:$A,0)</f>
        <v>71</v>
      </c>
      <c r="W878" s="14" t="n">
        <f aca="false">ROUND(6371*2*ASIN(SQRT(SIN(RADIANS(INDEX(10_Lieux!$F:$F,V878)-INDEX(10_Lieux!$F:$F,U878))/2)^2+COS(RADIANS(INDEX(10_Lieux!$F:$F,U878)))*COS(RADIANS(INDEX(10_Lieux!$F:$F,V878)))*SIN(RADIANS(INDEX(10_Lieux!$G:$G,V878)-INDEX(10_Lieux!$G:$G,U878))/2)^2)),1)</f>
        <v>417.5</v>
      </c>
      <c r="X878" s="14" t="n">
        <f aca="false">ROUND(I878/IF(I878&lt;p_seuil_vitesse,p_vit_lente,p_vit_rapide)*60/15,0)*15</f>
        <v>330</v>
      </c>
      <c r="Y878" s="14" t="n">
        <f aca="false">MAX(IF(INDEX(10_Lieux!$B:$B,U878)&lt;&gt;"Ville",INDEX(10_Lieux!$I:$I,U878),0),IF(INDEX(10_Lieux!$B:$B,V878)&lt;&gt;"Ville",INDEX(10_Lieux!$I:$I,V878),0))</f>
        <v>250</v>
      </c>
      <c r="Z878" s="14" t="str">
        <f aca="false">A878&amp;"|"&amp;B878</f>
        <v>Dijon-Bourgogne|Montpellier</v>
      </c>
      <c r="AA878" s="14" t="str">
        <f aca="false">IF(I878&lt;p_local,"Local",IF(I878&lt;p_vv_min,"Courte distance",IF(I878&lt;p_tres_long,"Longue distance","Très longue distance")))</f>
        <v>Longue distance</v>
      </c>
    </row>
    <row r="879" customFormat="false" ht="15" hidden="false" customHeight="true" outlineLevel="0" collapsed="false">
      <c r="A879" s="1" t="s">
        <v>138</v>
      </c>
      <c r="B879" s="1" t="s">
        <v>1015</v>
      </c>
      <c r="C879" s="1" t="s">
        <v>35</v>
      </c>
      <c r="D879" s="1" t="s">
        <v>653</v>
      </c>
      <c r="E879" s="1" t="s">
        <v>1033</v>
      </c>
      <c r="F879" s="14" t="s">
        <v>40</v>
      </c>
      <c r="G879" s="14" t="str">
        <f aca="false">IF(I879&lt;p_local,"Local → page infra",IF(H879&gt;=p_ph1,"Phase 1",IF(H879&gt;=p_ph2,"Phase 2","Phase 3")))</f>
        <v>Phase 3</v>
      </c>
      <c r="H879" s="14" t="n">
        <f aca="false">IF(I879&lt;p_local,0,IF(C879="Aéroport → Aéroport",p_pts_plein,IF(Y879&gt;0,IF(I879&lt;=Y879,p_pts_plein,IF(I879&lt;=p_mult2*Y879,p_pts_moyen,p_pts_r3)),IF(I879&gt;=p_vv_min,p_pts_plein,IF(I879&gt;=p_vv_moy,p_pts_moyen,p_pts_court))))+IF(INDEX(10_Lieux!$D:$D,U879)=1,p_prio1,p_prio2)+IF(INDEX(10_Lieux!$D:$D,V879)=1,p_prio1,p_prio2)+IF(K879="Oui",p_tf,0)+p_hub*((INDEX(10_Lieux!$H:$H,U879)="Hub")+(INDEX(10_Lieux!$H:$H,V879)="Hub"))+IF(OR(INDEX(10_Lieux!$H:$H,U879)="Premium",INDEX(10_Lieux!$H:$H,V879)="Premium"),p_prem,0))</f>
        <v>25</v>
      </c>
      <c r="I879" s="14" t="n">
        <f aca="false">ROUND(W879*p_facteur,0)</f>
        <v>522</v>
      </c>
      <c r="J879" s="14" t="str">
        <f aca="false">IF(X879&lt;60,X879&amp;" min",INT(X879/60)&amp;" h"&amp;IF(MOD(X879,60)=0,""," "&amp;TEXT(MOD(X879,60),"00")))</f>
        <v>5 h 30</v>
      </c>
      <c r="K879" s="14" t="str">
        <f aca="false">IF(S879&lt;&gt;T879,"Oui","Non")</f>
        <v>Non</v>
      </c>
      <c r="L879" s="14" t="str">
        <f aca="false">IF(AND(INDEX(10_Lieux!$B:$B,U879)="Ville",INDEX(10_Lieux!$B:$B,V879)="Ville"),"/chauffeur-prive/"&amp;INDEX(10_Lieux!$E:$E,U879)&amp;"-"&amp;INDEX(10_Lieux!$E:$E,V879)&amp;"/","/chauffeur-prive/"&amp;INDEX(10_Lieux!$E:$E,U879)&amp;"/"&amp;INDEX(10_Lieux!$E:$E,V879)&amp;"/")</f>
        <v>/chauffeur-prive/montpellier/aeroport-dijon-bourgogne/</v>
      </c>
      <c r="M879" s="14" t="str">
        <f aca="false">IFERROR(INDEX($L:$L,MATCH(B879&amp;"|"&amp;A879,$Z:$Z,0)),"—")</f>
        <v>/chauffeur-prive/aeroport-dijon-bourgogne/montpellier/</v>
      </c>
      <c r="N879" s="14" t="str">
        <f aca="false">IF(LEN("Chauffeur privé "&amp;INDEX(10_Lieux!$J:$J,U879)&amp;" → "&amp;INDEX(10_Lieux!$J:$J,V879)&amp;" | 24h/24")&gt;60,"Chauffeur privé "&amp;INDEX(10_Lieux!$J:$J,U879)&amp;" → "&amp;INDEX(10_Lieux!$J:$J,V879),"Chauffeur privé "&amp;INDEX(10_Lieux!$J:$J,U879)&amp;" → "&amp;INDEX(10_Lieux!$J:$J,V879)&amp;" | 24h/24")</f>
        <v>Chauffeur privé Montpellier → Aéroport Dijon-Bourgogne</v>
      </c>
      <c r="O879" s="14" t="n">
        <f aca="false">LEN(N879)</f>
        <v>54</v>
      </c>
      <c r="P879" s="14" t="str">
        <f aca="false">"Chauffeur privé "&amp;INDEX(10_Lieux!$K:$K,U879)&amp;" vers "&amp;INDEX(10_Lieux!$L:$L,V879)</f>
        <v>Chauffeur privé de Montpellier vers l'aéroport Dijon-Bourgogne</v>
      </c>
      <c r="Q879" s="14" t="str">
        <f aca="false">"Chauffeur privé "&amp;INDEX(10_Lieux!$K:$K,U879)&amp;" vers "&amp;INDEX(10_Lieux!$L:$L,V879)&amp;" : env. "&amp;I879&amp;" km, "&amp;J879&amp;" de route. Devis personnalisé, standard 24h/24 et 7j/7."</f>
        <v>Chauffeur privé de Montpellier vers l'aéroport Dijon-Bourgogne : env. 522 km, 5 h 30 de route. Devis personnalisé, standard 24h/24 et 7j/7.</v>
      </c>
      <c r="R879" s="14" t="n">
        <f aca="false">LEN(Q879)</f>
        <v>139</v>
      </c>
      <c r="S879" s="14" t="str">
        <f aca="false">INDEX(10_Lieux!$C:$C,U879)</f>
        <v>France</v>
      </c>
      <c r="T879" s="14" t="str">
        <f aca="false">INDEX(10_Lieux!$C:$C,V879)</f>
        <v>France</v>
      </c>
      <c r="U879" s="14" t="n">
        <f aca="false">MATCH(A879,10_Lieux!$A:$A,0)</f>
        <v>71</v>
      </c>
      <c r="V879" s="14" t="n">
        <f aca="false">MATCH(B879,10_Lieux!$A:$A,0)</f>
        <v>142</v>
      </c>
      <c r="W879" s="14" t="n">
        <f aca="false">ROUND(6371*2*ASIN(SQRT(SIN(RADIANS(INDEX(10_Lieux!$F:$F,V879)-INDEX(10_Lieux!$F:$F,U879))/2)^2+COS(RADIANS(INDEX(10_Lieux!$F:$F,U879)))*COS(RADIANS(INDEX(10_Lieux!$F:$F,V879)))*SIN(RADIANS(INDEX(10_Lieux!$G:$G,V879)-INDEX(10_Lieux!$G:$G,U879))/2)^2)),1)</f>
        <v>417.5</v>
      </c>
      <c r="X879" s="14" t="n">
        <f aca="false">ROUND(I879/IF(I879&lt;p_seuil_vitesse,p_vit_lente,p_vit_rapide)*60/15,0)*15</f>
        <v>330</v>
      </c>
      <c r="Y879" s="14" t="n">
        <f aca="false">MAX(IF(INDEX(10_Lieux!$B:$B,U879)&lt;&gt;"Ville",INDEX(10_Lieux!$I:$I,U879),0),IF(INDEX(10_Lieux!$B:$B,V879)&lt;&gt;"Ville",INDEX(10_Lieux!$I:$I,V879),0))</f>
        <v>250</v>
      </c>
      <c r="Z879" s="14" t="str">
        <f aca="false">A879&amp;"|"&amp;B879</f>
        <v>Montpellier|Dijon-Bourgogne</v>
      </c>
      <c r="AA879" s="14" t="str">
        <f aca="false">IF(I879&lt;p_local,"Local",IF(I879&lt;p_vv_min,"Courte distance",IF(I879&lt;p_tres_long,"Longue distance","Très longue distance")))</f>
        <v>Longue distance</v>
      </c>
    </row>
    <row r="880" customFormat="false" ht="15" hidden="false" customHeight="true" outlineLevel="0" collapsed="false">
      <c r="A880" s="1" t="s">
        <v>1015</v>
      </c>
      <c r="B880" s="1" t="s">
        <v>140</v>
      </c>
      <c r="C880" s="1" t="s">
        <v>34</v>
      </c>
      <c r="D880" s="1" t="s">
        <v>653</v>
      </c>
      <c r="E880" s="1" t="s">
        <v>1034</v>
      </c>
      <c r="F880" s="14" t="s">
        <v>40</v>
      </c>
      <c r="G880" s="14" t="str">
        <f aca="false">IF(I880&lt;p_local,"Local → page infra",IF(H880&gt;=p_ph1,"Phase 1",IF(H880&gt;=p_ph2,"Phase 2","Phase 3")))</f>
        <v>Phase 3</v>
      </c>
      <c r="H880" s="14" t="n">
        <f aca="false">IF(I880&lt;p_local,0,IF(C880="Aéroport → Aéroport",p_pts_plein,IF(Y880&gt;0,IF(I880&lt;=Y880,p_pts_plein,IF(I880&lt;=p_mult2*Y880,p_pts_moyen,p_pts_r3)),IF(I880&gt;=p_vv_min,p_pts_plein,IF(I880&gt;=p_vv_moy,p_pts_moyen,p_pts_court))))+IF(INDEX(10_Lieux!$D:$D,U880)=1,p_prio1,p_prio2)+IF(INDEX(10_Lieux!$D:$D,V880)=1,p_prio1,p_prio2)+IF(K880="Oui",p_tf,0)+p_hub*((INDEX(10_Lieux!$H:$H,U880)="Hub")+(INDEX(10_Lieux!$H:$H,V880)="Hub"))+IF(OR(INDEX(10_Lieux!$H:$H,U880)="Premium",INDEX(10_Lieux!$H:$H,V880)="Premium"),p_prem,0))</f>
        <v>25</v>
      </c>
      <c r="I880" s="14" t="n">
        <f aca="false">ROUND(W880*p_facteur,0)</f>
        <v>627</v>
      </c>
      <c r="J880" s="14" t="str">
        <f aca="false">IF(X880&lt;60,X880&amp;" min",INT(X880/60)&amp;" h"&amp;IF(MOD(X880,60)=0,""," "&amp;TEXT(MOD(X880,60),"00")))</f>
        <v>6 h 30</v>
      </c>
      <c r="K880" s="14" t="str">
        <f aca="false">IF(S880&lt;&gt;T880,"Oui","Non")</f>
        <v>Non</v>
      </c>
      <c r="L880" s="14" t="str">
        <f aca="false">IF(AND(INDEX(10_Lieux!$B:$B,U880)="Ville",INDEX(10_Lieux!$B:$B,V880)="Ville"),"/chauffeur-prive/"&amp;INDEX(10_Lieux!$E:$E,U880)&amp;"-"&amp;INDEX(10_Lieux!$E:$E,V880)&amp;"/","/chauffeur-prive/"&amp;INDEX(10_Lieux!$E:$E,U880)&amp;"/"&amp;INDEX(10_Lieux!$E:$E,V880)&amp;"/")</f>
        <v>/chauffeur-prive/aeroport-dijon-bourgogne/nantes/</v>
      </c>
      <c r="M880" s="14" t="str">
        <f aca="false">IFERROR(INDEX($L:$L,MATCH(B880&amp;"|"&amp;A880,$Z:$Z,0)),"—")</f>
        <v>/chauffeur-prive/nantes/aeroport-dijon-bourgogne/</v>
      </c>
      <c r="N880" s="14" t="str">
        <f aca="false">IF(LEN("Chauffeur privé "&amp;INDEX(10_Lieux!$J:$J,U880)&amp;" → "&amp;INDEX(10_Lieux!$J:$J,V880)&amp;" | 24h/24")&gt;60,"Chauffeur privé "&amp;INDEX(10_Lieux!$J:$J,U880)&amp;" → "&amp;INDEX(10_Lieux!$J:$J,V880),"Chauffeur privé "&amp;INDEX(10_Lieux!$J:$J,U880)&amp;" → "&amp;INDEX(10_Lieux!$J:$J,V880)&amp;" | 24h/24")</f>
        <v>Chauffeur privé Aéroport Dijon-Bourgogne → Nantes | 24h/24</v>
      </c>
      <c r="O880" s="14" t="n">
        <f aca="false">LEN(N880)</f>
        <v>58</v>
      </c>
      <c r="P880" s="14" t="str">
        <f aca="false">"Chauffeur privé "&amp;INDEX(10_Lieux!$K:$K,U880)&amp;" vers "&amp;INDEX(10_Lieux!$L:$L,V880)</f>
        <v>Chauffeur privé de l'aéroport Dijon-Bourgogne vers Nantes</v>
      </c>
      <c r="Q880" s="14" t="str">
        <f aca="false">"Chauffeur privé "&amp;INDEX(10_Lieux!$K:$K,U880)&amp;" vers "&amp;INDEX(10_Lieux!$L:$L,V880)&amp;" : env. "&amp;I880&amp;" km, "&amp;J880&amp;" de route. Devis personnalisé, standard 24h/24 et 7j/7."</f>
        <v>Chauffeur privé de l'aéroport Dijon-Bourgogne vers Nantes : env. 627 km, 6 h 30 de route. Devis personnalisé, standard 24h/24 et 7j/7.</v>
      </c>
      <c r="R880" s="14" t="n">
        <f aca="false">LEN(Q880)</f>
        <v>134</v>
      </c>
      <c r="S880" s="14" t="str">
        <f aca="false">INDEX(10_Lieux!$C:$C,U880)</f>
        <v>France</v>
      </c>
      <c r="T880" s="14" t="str">
        <f aca="false">INDEX(10_Lieux!$C:$C,V880)</f>
        <v>France</v>
      </c>
      <c r="U880" s="14" t="n">
        <f aca="false">MATCH(A880,10_Lieux!$A:$A,0)</f>
        <v>142</v>
      </c>
      <c r="V880" s="14" t="n">
        <f aca="false">MATCH(B880,10_Lieux!$A:$A,0)</f>
        <v>56</v>
      </c>
      <c r="W880" s="14" t="n">
        <f aca="false">ROUND(6371*2*ASIN(SQRT(SIN(RADIANS(INDEX(10_Lieux!$F:$F,V880)-INDEX(10_Lieux!$F:$F,U880))/2)^2+COS(RADIANS(INDEX(10_Lieux!$F:$F,U880)))*COS(RADIANS(INDEX(10_Lieux!$F:$F,V880)))*SIN(RADIANS(INDEX(10_Lieux!$G:$G,V880)-INDEX(10_Lieux!$G:$G,U880))/2)^2)),1)</f>
        <v>501.4</v>
      </c>
      <c r="X880" s="14" t="n">
        <f aca="false">ROUND(I880/IF(I880&lt;p_seuil_vitesse,p_vit_lente,p_vit_rapide)*60/15,0)*15</f>
        <v>390</v>
      </c>
      <c r="Y880" s="14" t="n">
        <f aca="false">MAX(IF(INDEX(10_Lieux!$B:$B,U880)&lt;&gt;"Ville",INDEX(10_Lieux!$I:$I,U880),0),IF(INDEX(10_Lieux!$B:$B,V880)&lt;&gt;"Ville",INDEX(10_Lieux!$I:$I,V880),0))</f>
        <v>250</v>
      </c>
      <c r="Z880" s="14" t="str">
        <f aca="false">A880&amp;"|"&amp;B880</f>
        <v>Dijon-Bourgogne|Nantes</v>
      </c>
      <c r="AA880" s="14" t="str">
        <f aca="false">IF(I880&lt;p_local,"Local",IF(I880&lt;p_vv_min,"Courte distance",IF(I880&lt;p_tres_long,"Longue distance","Très longue distance")))</f>
        <v>Longue distance</v>
      </c>
    </row>
    <row r="881" customFormat="false" ht="15" hidden="false" customHeight="true" outlineLevel="0" collapsed="false">
      <c r="A881" s="1" t="s">
        <v>140</v>
      </c>
      <c r="B881" s="1" t="s">
        <v>1015</v>
      </c>
      <c r="C881" s="1" t="s">
        <v>35</v>
      </c>
      <c r="D881" s="1" t="s">
        <v>653</v>
      </c>
      <c r="E881" s="1" t="s">
        <v>1035</v>
      </c>
      <c r="F881" s="14" t="s">
        <v>40</v>
      </c>
      <c r="G881" s="14" t="str">
        <f aca="false">IF(I881&lt;p_local,"Local → page infra",IF(H881&gt;=p_ph1,"Phase 1",IF(H881&gt;=p_ph2,"Phase 2","Phase 3")))</f>
        <v>Phase 3</v>
      </c>
      <c r="H881" s="14" t="n">
        <f aca="false">IF(I881&lt;p_local,0,IF(C881="Aéroport → Aéroport",p_pts_plein,IF(Y881&gt;0,IF(I881&lt;=Y881,p_pts_plein,IF(I881&lt;=p_mult2*Y881,p_pts_moyen,p_pts_r3)),IF(I881&gt;=p_vv_min,p_pts_plein,IF(I881&gt;=p_vv_moy,p_pts_moyen,p_pts_court))))+IF(INDEX(10_Lieux!$D:$D,U881)=1,p_prio1,p_prio2)+IF(INDEX(10_Lieux!$D:$D,V881)=1,p_prio1,p_prio2)+IF(K881="Oui",p_tf,0)+p_hub*((INDEX(10_Lieux!$H:$H,U881)="Hub")+(INDEX(10_Lieux!$H:$H,V881)="Hub"))+IF(OR(INDEX(10_Lieux!$H:$H,U881)="Premium",INDEX(10_Lieux!$H:$H,V881)="Premium"),p_prem,0))</f>
        <v>25</v>
      </c>
      <c r="I881" s="14" t="n">
        <f aca="false">ROUND(W881*p_facteur,0)</f>
        <v>627</v>
      </c>
      <c r="J881" s="14" t="str">
        <f aca="false">IF(X881&lt;60,X881&amp;" min",INT(X881/60)&amp;" h"&amp;IF(MOD(X881,60)=0,""," "&amp;TEXT(MOD(X881,60),"00")))</f>
        <v>6 h 30</v>
      </c>
      <c r="K881" s="14" t="str">
        <f aca="false">IF(S881&lt;&gt;T881,"Oui","Non")</f>
        <v>Non</v>
      </c>
      <c r="L881" s="14" t="str">
        <f aca="false">IF(AND(INDEX(10_Lieux!$B:$B,U881)="Ville",INDEX(10_Lieux!$B:$B,V881)="Ville"),"/chauffeur-prive/"&amp;INDEX(10_Lieux!$E:$E,U881)&amp;"-"&amp;INDEX(10_Lieux!$E:$E,V881)&amp;"/","/chauffeur-prive/"&amp;INDEX(10_Lieux!$E:$E,U881)&amp;"/"&amp;INDEX(10_Lieux!$E:$E,V881)&amp;"/")</f>
        <v>/chauffeur-prive/nantes/aeroport-dijon-bourgogne/</v>
      </c>
      <c r="M881" s="14" t="str">
        <f aca="false">IFERROR(INDEX($L:$L,MATCH(B881&amp;"|"&amp;A881,$Z:$Z,0)),"—")</f>
        <v>/chauffeur-prive/aeroport-dijon-bourgogne/nantes/</v>
      </c>
      <c r="N881" s="14" t="str">
        <f aca="false">IF(LEN("Chauffeur privé "&amp;INDEX(10_Lieux!$J:$J,U881)&amp;" → "&amp;INDEX(10_Lieux!$J:$J,V881)&amp;" | 24h/24")&gt;60,"Chauffeur privé "&amp;INDEX(10_Lieux!$J:$J,U881)&amp;" → "&amp;INDEX(10_Lieux!$J:$J,V881),"Chauffeur privé "&amp;INDEX(10_Lieux!$J:$J,U881)&amp;" → "&amp;INDEX(10_Lieux!$J:$J,V881)&amp;" | 24h/24")</f>
        <v>Chauffeur privé Nantes → Aéroport Dijon-Bourgogne | 24h/24</v>
      </c>
      <c r="O881" s="14" t="n">
        <f aca="false">LEN(N881)</f>
        <v>58</v>
      </c>
      <c r="P881" s="14" t="str">
        <f aca="false">"Chauffeur privé "&amp;INDEX(10_Lieux!$K:$K,U881)&amp;" vers "&amp;INDEX(10_Lieux!$L:$L,V881)</f>
        <v>Chauffeur privé de Nantes vers l'aéroport Dijon-Bourgogne</v>
      </c>
      <c r="Q881" s="14" t="str">
        <f aca="false">"Chauffeur privé "&amp;INDEX(10_Lieux!$K:$K,U881)&amp;" vers "&amp;INDEX(10_Lieux!$L:$L,V881)&amp;" : env. "&amp;I881&amp;" km, "&amp;J881&amp;" de route. Devis personnalisé, standard 24h/24 et 7j/7."</f>
        <v>Chauffeur privé de Nantes vers l'aéroport Dijon-Bourgogne : env. 627 km, 6 h 30 de route. Devis personnalisé, standard 24h/24 et 7j/7.</v>
      </c>
      <c r="R881" s="14" t="n">
        <f aca="false">LEN(Q881)</f>
        <v>134</v>
      </c>
      <c r="S881" s="14" t="str">
        <f aca="false">INDEX(10_Lieux!$C:$C,U881)</f>
        <v>France</v>
      </c>
      <c r="T881" s="14" t="str">
        <f aca="false">INDEX(10_Lieux!$C:$C,V881)</f>
        <v>France</v>
      </c>
      <c r="U881" s="14" t="n">
        <f aca="false">MATCH(A881,10_Lieux!$A:$A,0)</f>
        <v>56</v>
      </c>
      <c r="V881" s="14" t="n">
        <f aca="false">MATCH(B881,10_Lieux!$A:$A,0)</f>
        <v>142</v>
      </c>
      <c r="W881" s="14" t="n">
        <f aca="false">ROUND(6371*2*ASIN(SQRT(SIN(RADIANS(INDEX(10_Lieux!$F:$F,V881)-INDEX(10_Lieux!$F:$F,U881))/2)^2+COS(RADIANS(INDEX(10_Lieux!$F:$F,U881)))*COS(RADIANS(INDEX(10_Lieux!$F:$F,V881)))*SIN(RADIANS(INDEX(10_Lieux!$G:$G,V881)-INDEX(10_Lieux!$G:$G,U881))/2)^2)),1)</f>
        <v>501.4</v>
      </c>
      <c r="X881" s="14" t="n">
        <f aca="false">ROUND(I881/IF(I881&lt;p_seuil_vitesse,p_vit_lente,p_vit_rapide)*60/15,0)*15</f>
        <v>390</v>
      </c>
      <c r="Y881" s="14" t="n">
        <f aca="false">MAX(IF(INDEX(10_Lieux!$B:$B,U881)&lt;&gt;"Ville",INDEX(10_Lieux!$I:$I,U881),0),IF(INDEX(10_Lieux!$B:$B,V881)&lt;&gt;"Ville",INDEX(10_Lieux!$I:$I,V881),0))</f>
        <v>250</v>
      </c>
      <c r="Z881" s="14" t="str">
        <f aca="false">A881&amp;"|"&amp;B881</f>
        <v>Nantes|Dijon-Bourgogne</v>
      </c>
      <c r="AA881" s="14" t="str">
        <f aca="false">IF(I881&lt;p_local,"Local",IF(I881&lt;p_vv_min,"Courte distance",IF(I881&lt;p_tres_long,"Longue distance","Très longue distance")))</f>
        <v>Longue distance</v>
      </c>
    </row>
    <row r="882" customFormat="false" ht="15" hidden="false" customHeight="true" outlineLevel="0" collapsed="false">
      <c r="A882" s="1" t="s">
        <v>1015</v>
      </c>
      <c r="B882" s="1" t="s">
        <v>142</v>
      </c>
      <c r="C882" s="1" t="s">
        <v>34</v>
      </c>
      <c r="D882" s="1" t="s">
        <v>653</v>
      </c>
      <c r="E882" s="1" t="s">
        <v>1036</v>
      </c>
      <c r="F882" s="14" t="s">
        <v>40</v>
      </c>
      <c r="G882" s="14" t="str">
        <f aca="false">IF(I882&lt;p_local,"Local → page infra",IF(H882&gt;=p_ph1,"Phase 1",IF(H882&gt;=p_ph2,"Phase 2","Phase 3")))</f>
        <v>Phase 3</v>
      </c>
      <c r="H882" s="14" t="n">
        <f aca="false">IF(I882&lt;p_local,0,IF(C882="Aéroport → Aéroport",p_pts_plein,IF(Y882&gt;0,IF(I882&lt;=Y882,p_pts_plein,IF(I882&lt;=p_mult2*Y882,p_pts_moyen,p_pts_r3)),IF(I882&gt;=p_vv_min,p_pts_plein,IF(I882&gt;=p_vv_moy,p_pts_moyen,p_pts_court))))+IF(INDEX(10_Lieux!$D:$D,U882)=1,p_prio1,p_prio2)+IF(INDEX(10_Lieux!$D:$D,V882)=1,p_prio1,p_prio2)+IF(K882="Oui",p_tf,0)+p_hub*((INDEX(10_Lieux!$H:$H,U882)="Hub")+(INDEX(10_Lieux!$H:$H,V882)="Hub"))+IF(OR(INDEX(10_Lieux!$H:$H,U882)="Premium",INDEX(10_Lieux!$H:$H,V882)="Premium"),p_prem,0))</f>
        <v>25</v>
      </c>
      <c r="I882" s="14" t="n">
        <f aca="false">ROUND(W882*p_facteur,0)</f>
        <v>644</v>
      </c>
      <c r="J882" s="14" t="str">
        <f aca="false">IF(X882&lt;60,X882&amp;" min",INT(X882/60)&amp;" h"&amp;IF(MOD(X882,60)=0,""," "&amp;TEXT(MOD(X882,60),"00")))</f>
        <v>6 h 45</v>
      </c>
      <c r="K882" s="14" t="str">
        <f aca="false">IF(S882&lt;&gt;T882,"Oui","Non")</f>
        <v>Non</v>
      </c>
      <c r="L882" s="14" t="str">
        <f aca="false">IF(AND(INDEX(10_Lieux!$B:$B,U882)="Ville",INDEX(10_Lieux!$B:$B,V882)="Ville"),"/chauffeur-prive/"&amp;INDEX(10_Lieux!$E:$E,U882)&amp;"-"&amp;INDEX(10_Lieux!$E:$E,V882)&amp;"/","/chauffeur-prive/"&amp;INDEX(10_Lieux!$E:$E,U882)&amp;"/"&amp;INDEX(10_Lieux!$E:$E,V882)&amp;"/")</f>
        <v>/chauffeur-prive/aeroport-dijon-bourgogne/rennes/</v>
      </c>
      <c r="M882" s="14" t="str">
        <f aca="false">IFERROR(INDEX($L:$L,MATCH(B882&amp;"|"&amp;A882,$Z:$Z,0)),"—")</f>
        <v>/chauffeur-prive/rennes/aeroport-dijon-bourgogne/</v>
      </c>
      <c r="N882" s="14" t="str">
        <f aca="false">IF(LEN("Chauffeur privé "&amp;INDEX(10_Lieux!$J:$J,U882)&amp;" → "&amp;INDEX(10_Lieux!$J:$J,V882)&amp;" | 24h/24")&gt;60,"Chauffeur privé "&amp;INDEX(10_Lieux!$J:$J,U882)&amp;" → "&amp;INDEX(10_Lieux!$J:$J,V882),"Chauffeur privé "&amp;INDEX(10_Lieux!$J:$J,U882)&amp;" → "&amp;INDEX(10_Lieux!$J:$J,V882)&amp;" | 24h/24")</f>
        <v>Chauffeur privé Aéroport Dijon-Bourgogne → Rennes | 24h/24</v>
      </c>
      <c r="O882" s="14" t="n">
        <f aca="false">LEN(N882)</f>
        <v>58</v>
      </c>
      <c r="P882" s="14" t="str">
        <f aca="false">"Chauffeur privé "&amp;INDEX(10_Lieux!$K:$K,U882)&amp;" vers "&amp;INDEX(10_Lieux!$L:$L,V882)</f>
        <v>Chauffeur privé de l'aéroport Dijon-Bourgogne vers Rennes</v>
      </c>
      <c r="Q882" s="14" t="str">
        <f aca="false">"Chauffeur privé "&amp;INDEX(10_Lieux!$K:$K,U882)&amp;" vers "&amp;INDEX(10_Lieux!$L:$L,V882)&amp;" : env. "&amp;I882&amp;" km, "&amp;J882&amp;" de route. Devis personnalisé, standard 24h/24 et 7j/7."</f>
        <v>Chauffeur privé de l'aéroport Dijon-Bourgogne vers Rennes : env. 644 km, 6 h 45 de route. Devis personnalisé, standard 24h/24 et 7j/7.</v>
      </c>
      <c r="R882" s="14" t="n">
        <f aca="false">LEN(Q882)</f>
        <v>134</v>
      </c>
      <c r="S882" s="14" t="str">
        <f aca="false">INDEX(10_Lieux!$C:$C,U882)</f>
        <v>France</v>
      </c>
      <c r="T882" s="14" t="str">
        <f aca="false">INDEX(10_Lieux!$C:$C,V882)</f>
        <v>France</v>
      </c>
      <c r="U882" s="14" t="n">
        <f aca="false">MATCH(A882,10_Lieux!$A:$A,0)</f>
        <v>142</v>
      </c>
      <c r="V882" s="14" t="n">
        <f aca="false">MATCH(B882,10_Lieux!$A:$A,0)</f>
        <v>49</v>
      </c>
      <c r="W882" s="14" t="n">
        <f aca="false">ROUND(6371*2*ASIN(SQRT(SIN(RADIANS(INDEX(10_Lieux!$F:$F,V882)-INDEX(10_Lieux!$F:$F,U882))/2)^2+COS(RADIANS(INDEX(10_Lieux!$F:$F,U882)))*COS(RADIANS(INDEX(10_Lieux!$F:$F,V882)))*SIN(RADIANS(INDEX(10_Lieux!$G:$G,V882)-INDEX(10_Lieux!$G:$G,U882))/2)^2)),1)</f>
        <v>515.1</v>
      </c>
      <c r="X882" s="14" t="n">
        <f aca="false">ROUND(I882/IF(I882&lt;p_seuil_vitesse,p_vit_lente,p_vit_rapide)*60/15,0)*15</f>
        <v>405</v>
      </c>
      <c r="Y882" s="14" t="n">
        <f aca="false">MAX(IF(INDEX(10_Lieux!$B:$B,U882)&lt;&gt;"Ville",INDEX(10_Lieux!$I:$I,U882),0),IF(INDEX(10_Lieux!$B:$B,V882)&lt;&gt;"Ville",INDEX(10_Lieux!$I:$I,V882),0))</f>
        <v>250</v>
      </c>
      <c r="Z882" s="14" t="str">
        <f aca="false">A882&amp;"|"&amp;B882</f>
        <v>Dijon-Bourgogne|Rennes</v>
      </c>
      <c r="AA882" s="14" t="str">
        <f aca="false">IF(I882&lt;p_local,"Local",IF(I882&lt;p_vv_min,"Courte distance",IF(I882&lt;p_tres_long,"Longue distance","Très longue distance")))</f>
        <v>Longue distance</v>
      </c>
    </row>
    <row r="883" customFormat="false" ht="15" hidden="false" customHeight="true" outlineLevel="0" collapsed="false">
      <c r="A883" s="1" t="s">
        <v>142</v>
      </c>
      <c r="B883" s="1" t="s">
        <v>1015</v>
      </c>
      <c r="C883" s="1" t="s">
        <v>35</v>
      </c>
      <c r="D883" s="1" t="s">
        <v>653</v>
      </c>
      <c r="E883" s="1" t="s">
        <v>1037</v>
      </c>
      <c r="F883" s="14" t="s">
        <v>40</v>
      </c>
      <c r="G883" s="14" t="str">
        <f aca="false">IF(I883&lt;p_local,"Local → page infra",IF(H883&gt;=p_ph1,"Phase 1",IF(H883&gt;=p_ph2,"Phase 2","Phase 3")))</f>
        <v>Phase 3</v>
      </c>
      <c r="H883" s="14" t="n">
        <f aca="false">IF(I883&lt;p_local,0,IF(C883="Aéroport → Aéroport",p_pts_plein,IF(Y883&gt;0,IF(I883&lt;=Y883,p_pts_plein,IF(I883&lt;=p_mult2*Y883,p_pts_moyen,p_pts_r3)),IF(I883&gt;=p_vv_min,p_pts_plein,IF(I883&gt;=p_vv_moy,p_pts_moyen,p_pts_court))))+IF(INDEX(10_Lieux!$D:$D,U883)=1,p_prio1,p_prio2)+IF(INDEX(10_Lieux!$D:$D,V883)=1,p_prio1,p_prio2)+IF(K883="Oui",p_tf,0)+p_hub*((INDEX(10_Lieux!$H:$H,U883)="Hub")+(INDEX(10_Lieux!$H:$H,V883)="Hub"))+IF(OR(INDEX(10_Lieux!$H:$H,U883)="Premium",INDEX(10_Lieux!$H:$H,V883)="Premium"),p_prem,0))</f>
        <v>25</v>
      </c>
      <c r="I883" s="14" t="n">
        <f aca="false">ROUND(W883*p_facteur,0)</f>
        <v>644</v>
      </c>
      <c r="J883" s="14" t="str">
        <f aca="false">IF(X883&lt;60,X883&amp;" min",INT(X883/60)&amp;" h"&amp;IF(MOD(X883,60)=0,""," "&amp;TEXT(MOD(X883,60),"00")))</f>
        <v>6 h 45</v>
      </c>
      <c r="K883" s="14" t="str">
        <f aca="false">IF(S883&lt;&gt;T883,"Oui","Non")</f>
        <v>Non</v>
      </c>
      <c r="L883" s="14" t="str">
        <f aca="false">IF(AND(INDEX(10_Lieux!$B:$B,U883)="Ville",INDEX(10_Lieux!$B:$B,V883)="Ville"),"/chauffeur-prive/"&amp;INDEX(10_Lieux!$E:$E,U883)&amp;"-"&amp;INDEX(10_Lieux!$E:$E,V883)&amp;"/","/chauffeur-prive/"&amp;INDEX(10_Lieux!$E:$E,U883)&amp;"/"&amp;INDEX(10_Lieux!$E:$E,V883)&amp;"/")</f>
        <v>/chauffeur-prive/rennes/aeroport-dijon-bourgogne/</v>
      </c>
      <c r="M883" s="14" t="str">
        <f aca="false">IFERROR(INDEX($L:$L,MATCH(B883&amp;"|"&amp;A883,$Z:$Z,0)),"—")</f>
        <v>/chauffeur-prive/aeroport-dijon-bourgogne/rennes/</v>
      </c>
      <c r="N883" s="14" t="str">
        <f aca="false">IF(LEN("Chauffeur privé "&amp;INDEX(10_Lieux!$J:$J,U883)&amp;" → "&amp;INDEX(10_Lieux!$J:$J,V883)&amp;" | 24h/24")&gt;60,"Chauffeur privé "&amp;INDEX(10_Lieux!$J:$J,U883)&amp;" → "&amp;INDEX(10_Lieux!$J:$J,V883),"Chauffeur privé "&amp;INDEX(10_Lieux!$J:$J,U883)&amp;" → "&amp;INDEX(10_Lieux!$J:$J,V883)&amp;" | 24h/24")</f>
        <v>Chauffeur privé Rennes → Aéroport Dijon-Bourgogne | 24h/24</v>
      </c>
      <c r="O883" s="14" t="n">
        <f aca="false">LEN(N883)</f>
        <v>58</v>
      </c>
      <c r="P883" s="14" t="str">
        <f aca="false">"Chauffeur privé "&amp;INDEX(10_Lieux!$K:$K,U883)&amp;" vers "&amp;INDEX(10_Lieux!$L:$L,V883)</f>
        <v>Chauffeur privé de Rennes vers l'aéroport Dijon-Bourgogne</v>
      </c>
      <c r="Q883" s="14" t="str">
        <f aca="false">"Chauffeur privé "&amp;INDEX(10_Lieux!$K:$K,U883)&amp;" vers "&amp;INDEX(10_Lieux!$L:$L,V883)&amp;" : env. "&amp;I883&amp;" km, "&amp;J883&amp;" de route. Devis personnalisé, standard 24h/24 et 7j/7."</f>
        <v>Chauffeur privé de Rennes vers l'aéroport Dijon-Bourgogne : env. 644 km, 6 h 45 de route. Devis personnalisé, standard 24h/24 et 7j/7.</v>
      </c>
      <c r="R883" s="14" t="n">
        <f aca="false">LEN(Q883)</f>
        <v>134</v>
      </c>
      <c r="S883" s="14" t="str">
        <f aca="false">INDEX(10_Lieux!$C:$C,U883)</f>
        <v>France</v>
      </c>
      <c r="T883" s="14" t="str">
        <f aca="false">INDEX(10_Lieux!$C:$C,V883)</f>
        <v>France</v>
      </c>
      <c r="U883" s="14" t="n">
        <f aca="false">MATCH(A883,10_Lieux!$A:$A,0)</f>
        <v>49</v>
      </c>
      <c r="V883" s="14" t="n">
        <f aca="false">MATCH(B883,10_Lieux!$A:$A,0)</f>
        <v>142</v>
      </c>
      <c r="W883" s="14" t="n">
        <f aca="false">ROUND(6371*2*ASIN(SQRT(SIN(RADIANS(INDEX(10_Lieux!$F:$F,V883)-INDEX(10_Lieux!$F:$F,U883))/2)^2+COS(RADIANS(INDEX(10_Lieux!$F:$F,U883)))*COS(RADIANS(INDEX(10_Lieux!$F:$F,V883)))*SIN(RADIANS(INDEX(10_Lieux!$G:$G,V883)-INDEX(10_Lieux!$G:$G,U883))/2)^2)),1)</f>
        <v>515.1</v>
      </c>
      <c r="X883" s="14" t="n">
        <f aca="false">ROUND(I883/IF(I883&lt;p_seuil_vitesse,p_vit_lente,p_vit_rapide)*60/15,0)*15</f>
        <v>405</v>
      </c>
      <c r="Y883" s="14" t="n">
        <f aca="false">MAX(IF(INDEX(10_Lieux!$B:$B,U883)&lt;&gt;"Ville",INDEX(10_Lieux!$I:$I,U883),0),IF(INDEX(10_Lieux!$B:$B,V883)&lt;&gt;"Ville",INDEX(10_Lieux!$I:$I,V883),0))</f>
        <v>250</v>
      </c>
      <c r="Z883" s="14" t="str">
        <f aca="false">A883&amp;"|"&amp;B883</f>
        <v>Rennes|Dijon-Bourgogne</v>
      </c>
      <c r="AA883" s="14" t="str">
        <f aca="false">IF(I883&lt;p_local,"Local",IF(I883&lt;p_vv_min,"Courte distance",IF(I883&lt;p_tres_long,"Longue distance","Très longue distance")))</f>
        <v>Longue distance</v>
      </c>
    </row>
    <row r="884" customFormat="false" ht="15" hidden="false" customHeight="true" outlineLevel="0" collapsed="false">
      <c r="A884" s="1" t="s">
        <v>1015</v>
      </c>
      <c r="B884" s="1" t="s">
        <v>146</v>
      </c>
      <c r="C884" s="1" t="s">
        <v>34</v>
      </c>
      <c r="D884" s="1" t="s">
        <v>653</v>
      </c>
      <c r="E884" s="1" t="s">
        <v>1038</v>
      </c>
      <c r="F884" s="14" t="s">
        <v>40</v>
      </c>
      <c r="G884" s="14" t="str">
        <f aca="false">IF(I884&lt;p_local,"Local → page infra",IF(H884&gt;=p_ph1,"Phase 1",IF(H884&gt;=p_ph2,"Phase 2","Phase 3")))</f>
        <v>Phase 3</v>
      </c>
      <c r="H884" s="14" t="n">
        <f aca="false">IF(I884&lt;p_local,0,IF(C884="Aéroport → Aéroport",p_pts_plein,IF(Y884&gt;0,IF(I884&lt;=Y884,p_pts_plein,IF(I884&lt;=p_mult2*Y884,p_pts_moyen,p_pts_r3)),IF(I884&gt;=p_vv_min,p_pts_plein,IF(I884&gt;=p_vv_moy,p_pts_moyen,p_pts_court))))+IF(INDEX(10_Lieux!$D:$D,U884)=1,p_prio1,p_prio2)+IF(INDEX(10_Lieux!$D:$D,V884)=1,p_prio1,p_prio2)+IF(K884="Oui",p_tf,0)+p_hub*((INDEX(10_Lieux!$H:$H,U884)="Hub")+(INDEX(10_Lieux!$H:$H,V884)="Hub"))+IF(OR(INDEX(10_Lieux!$H:$H,U884)="Premium",INDEX(10_Lieux!$H:$H,V884)="Premium"),p_prem,0))</f>
        <v>45</v>
      </c>
      <c r="I884" s="14" t="n">
        <f aca="false">ROUND(W884*p_facteur,0)</f>
        <v>296</v>
      </c>
      <c r="J884" s="14" t="str">
        <f aca="false">IF(X884&lt;60,X884&amp;" min",INT(X884/60)&amp;" h"&amp;IF(MOD(X884,60)=0,""," "&amp;TEXT(MOD(X884,60),"00")))</f>
        <v>3 h</v>
      </c>
      <c r="K884" s="14" t="str">
        <f aca="false">IF(S884&lt;&gt;T884,"Oui","Non")</f>
        <v>Non</v>
      </c>
      <c r="L884" s="14" t="str">
        <f aca="false">IF(AND(INDEX(10_Lieux!$B:$B,U884)="Ville",INDEX(10_Lieux!$B:$B,V884)="Ville"),"/chauffeur-prive/"&amp;INDEX(10_Lieux!$E:$E,U884)&amp;"-"&amp;INDEX(10_Lieux!$E:$E,V884)&amp;"/","/chauffeur-prive/"&amp;INDEX(10_Lieux!$E:$E,U884)&amp;"/"&amp;INDEX(10_Lieux!$E:$E,V884)&amp;"/")</f>
        <v>/chauffeur-prive/aeroport-dijon-bourgogne/grenoble/</v>
      </c>
      <c r="M884" s="14" t="str">
        <f aca="false">IFERROR(INDEX($L:$L,MATCH(B884&amp;"|"&amp;A884,$Z:$Z,0)),"—")</f>
        <v>/chauffeur-prive/grenoble/aeroport-dijon-bourgogne/</v>
      </c>
      <c r="N884" s="14" t="str">
        <f aca="false">IF(LEN("Chauffeur privé "&amp;INDEX(10_Lieux!$J:$J,U884)&amp;" → "&amp;INDEX(10_Lieux!$J:$J,V884)&amp;" | 24h/24")&gt;60,"Chauffeur privé "&amp;INDEX(10_Lieux!$J:$J,U884)&amp;" → "&amp;INDEX(10_Lieux!$J:$J,V884),"Chauffeur privé "&amp;INDEX(10_Lieux!$J:$J,U884)&amp;" → "&amp;INDEX(10_Lieux!$J:$J,V884)&amp;" | 24h/24")</f>
        <v>Chauffeur privé Aéroport Dijon-Bourgogne → Grenoble | 24h/24</v>
      </c>
      <c r="O884" s="14" t="n">
        <f aca="false">LEN(N884)</f>
        <v>60</v>
      </c>
      <c r="P884" s="14" t="str">
        <f aca="false">"Chauffeur privé "&amp;INDEX(10_Lieux!$K:$K,U884)&amp;" vers "&amp;INDEX(10_Lieux!$L:$L,V884)</f>
        <v>Chauffeur privé de l'aéroport Dijon-Bourgogne vers Grenoble</v>
      </c>
      <c r="Q884" s="14" t="str">
        <f aca="false">"Chauffeur privé "&amp;INDEX(10_Lieux!$K:$K,U884)&amp;" vers "&amp;INDEX(10_Lieux!$L:$L,V884)&amp;" : env. "&amp;I884&amp;" km, "&amp;J884&amp;" de route. Devis personnalisé, standard 24h/24 et 7j/7."</f>
        <v>Chauffeur privé de l'aéroport Dijon-Bourgogne vers Grenoble : env. 296 km, 3 h de route. Devis personnalisé, standard 24h/24 et 7j/7.</v>
      </c>
      <c r="R884" s="14" t="n">
        <f aca="false">LEN(Q884)</f>
        <v>133</v>
      </c>
      <c r="S884" s="14" t="str">
        <f aca="false">INDEX(10_Lieux!$C:$C,U884)</f>
        <v>France</v>
      </c>
      <c r="T884" s="14" t="str">
        <f aca="false">INDEX(10_Lieux!$C:$C,V884)</f>
        <v>France</v>
      </c>
      <c r="U884" s="14" t="n">
        <f aca="false">MATCH(A884,10_Lieux!$A:$A,0)</f>
        <v>142</v>
      </c>
      <c r="V884" s="14" t="n">
        <f aca="false">MATCH(B884,10_Lieux!$A:$A,0)</f>
        <v>9</v>
      </c>
      <c r="W884" s="14" t="n">
        <f aca="false">ROUND(6371*2*ASIN(SQRT(SIN(RADIANS(INDEX(10_Lieux!$F:$F,V884)-INDEX(10_Lieux!$F:$F,U884))/2)^2+COS(RADIANS(INDEX(10_Lieux!$F:$F,U884)))*COS(RADIANS(INDEX(10_Lieux!$F:$F,V884)))*SIN(RADIANS(INDEX(10_Lieux!$G:$G,V884)-INDEX(10_Lieux!$G:$G,U884))/2)^2)),1)</f>
        <v>236.4</v>
      </c>
      <c r="X884" s="14" t="n">
        <f aca="false">ROUND(I884/IF(I884&lt;p_seuil_vitesse,p_vit_lente,p_vit_rapide)*60/15,0)*15</f>
        <v>180</v>
      </c>
      <c r="Y884" s="14" t="n">
        <f aca="false">MAX(IF(INDEX(10_Lieux!$B:$B,U884)&lt;&gt;"Ville",INDEX(10_Lieux!$I:$I,U884),0),IF(INDEX(10_Lieux!$B:$B,V884)&lt;&gt;"Ville",INDEX(10_Lieux!$I:$I,V884),0))</f>
        <v>250</v>
      </c>
      <c r="Z884" s="14" t="str">
        <f aca="false">A884&amp;"|"&amp;B884</f>
        <v>Dijon-Bourgogne|Grenoble</v>
      </c>
      <c r="AA884" s="14" t="str">
        <f aca="false">IF(I884&lt;p_local,"Local",IF(I884&lt;p_vv_min,"Courte distance",IF(I884&lt;p_tres_long,"Longue distance","Très longue distance")))</f>
        <v>Longue distance</v>
      </c>
    </row>
    <row r="885" customFormat="false" ht="15" hidden="false" customHeight="true" outlineLevel="0" collapsed="false">
      <c r="A885" s="1" t="s">
        <v>146</v>
      </c>
      <c r="B885" s="1" t="s">
        <v>1015</v>
      </c>
      <c r="C885" s="1" t="s">
        <v>35</v>
      </c>
      <c r="D885" s="1" t="s">
        <v>653</v>
      </c>
      <c r="E885" s="1" t="s">
        <v>1039</v>
      </c>
      <c r="F885" s="14" t="s">
        <v>40</v>
      </c>
      <c r="G885" s="14" t="str">
        <f aca="false">IF(I885&lt;p_local,"Local → page infra",IF(H885&gt;=p_ph1,"Phase 1",IF(H885&gt;=p_ph2,"Phase 2","Phase 3")))</f>
        <v>Phase 3</v>
      </c>
      <c r="H885" s="14" t="n">
        <f aca="false">IF(I885&lt;p_local,0,IF(C885="Aéroport → Aéroport",p_pts_plein,IF(Y885&gt;0,IF(I885&lt;=Y885,p_pts_plein,IF(I885&lt;=p_mult2*Y885,p_pts_moyen,p_pts_r3)),IF(I885&gt;=p_vv_min,p_pts_plein,IF(I885&gt;=p_vv_moy,p_pts_moyen,p_pts_court))))+IF(INDEX(10_Lieux!$D:$D,U885)=1,p_prio1,p_prio2)+IF(INDEX(10_Lieux!$D:$D,V885)=1,p_prio1,p_prio2)+IF(K885="Oui",p_tf,0)+p_hub*((INDEX(10_Lieux!$H:$H,U885)="Hub")+(INDEX(10_Lieux!$H:$H,V885)="Hub"))+IF(OR(INDEX(10_Lieux!$H:$H,U885)="Premium",INDEX(10_Lieux!$H:$H,V885)="Premium"),p_prem,0))</f>
        <v>45</v>
      </c>
      <c r="I885" s="14" t="n">
        <f aca="false">ROUND(W885*p_facteur,0)</f>
        <v>296</v>
      </c>
      <c r="J885" s="14" t="str">
        <f aca="false">IF(X885&lt;60,X885&amp;" min",INT(X885/60)&amp;" h"&amp;IF(MOD(X885,60)=0,""," "&amp;TEXT(MOD(X885,60),"00")))</f>
        <v>3 h</v>
      </c>
      <c r="K885" s="14" t="str">
        <f aca="false">IF(S885&lt;&gt;T885,"Oui","Non")</f>
        <v>Non</v>
      </c>
      <c r="L885" s="14" t="str">
        <f aca="false">IF(AND(INDEX(10_Lieux!$B:$B,U885)="Ville",INDEX(10_Lieux!$B:$B,V885)="Ville"),"/chauffeur-prive/"&amp;INDEX(10_Lieux!$E:$E,U885)&amp;"-"&amp;INDEX(10_Lieux!$E:$E,V885)&amp;"/","/chauffeur-prive/"&amp;INDEX(10_Lieux!$E:$E,U885)&amp;"/"&amp;INDEX(10_Lieux!$E:$E,V885)&amp;"/")</f>
        <v>/chauffeur-prive/grenoble/aeroport-dijon-bourgogne/</v>
      </c>
      <c r="M885" s="14" t="str">
        <f aca="false">IFERROR(INDEX($L:$L,MATCH(B885&amp;"|"&amp;A885,$Z:$Z,0)),"—")</f>
        <v>/chauffeur-prive/aeroport-dijon-bourgogne/grenoble/</v>
      </c>
      <c r="N885" s="14" t="str">
        <f aca="false">IF(LEN("Chauffeur privé "&amp;INDEX(10_Lieux!$J:$J,U885)&amp;" → "&amp;INDEX(10_Lieux!$J:$J,V885)&amp;" | 24h/24")&gt;60,"Chauffeur privé "&amp;INDEX(10_Lieux!$J:$J,U885)&amp;" → "&amp;INDEX(10_Lieux!$J:$J,V885),"Chauffeur privé "&amp;INDEX(10_Lieux!$J:$J,U885)&amp;" → "&amp;INDEX(10_Lieux!$J:$J,V885)&amp;" | 24h/24")</f>
        <v>Chauffeur privé Grenoble → Aéroport Dijon-Bourgogne | 24h/24</v>
      </c>
      <c r="O885" s="14" t="n">
        <f aca="false">LEN(N885)</f>
        <v>60</v>
      </c>
      <c r="P885" s="14" t="str">
        <f aca="false">"Chauffeur privé "&amp;INDEX(10_Lieux!$K:$K,U885)&amp;" vers "&amp;INDEX(10_Lieux!$L:$L,V885)</f>
        <v>Chauffeur privé de Grenoble vers l'aéroport Dijon-Bourgogne</v>
      </c>
      <c r="Q885" s="14" t="str">
        <f aca="false">"Chauffeur privé "&amp;INDEX(10_Lieux!$K:$K,U885)&amp;" vers "&amp;INDEX(10_Lieux!$L:$L,V885)&amp;" : env. "&amp;I885&amp;" km, "&amp;J885&amp;" de route. Devis personnalisé, standard 24h/24 et 7j/7."</f>
        <v>Chauffeur privé de Grenoble vers l'aéroport Dijon-Bourgogne : env. 296 km, 3 h de route. Devis personnalisé, standard 24h/24 et 7j/7.</v>
      </c>
      <c r="R885" s="14" t="n">
        <f aca="false">LEN(Q885)</f>
        <v>133</v>
      </c>
      <c r="S885" s="14" t="str">
        <f aca="false">INDEX(10_Lieux!$C:$C,U885)</f>
        <v>France</v>
      </c>
      <c r="T885" s="14" t="str">
        <f aca="false">INDEX(10_Lieux!$C:$C,V885)</f>
        <v>France</v>
      </c>
      <c r="U885" s="14" t="n">
        <f aca="false">MATCH(A885,10_Lieux!$A:$A,0)</f>
        <v>9</v>
      </c>
      <c r="V885" s="14" t="n">
        <f aca="false">MATCH(B885,10_Lieux!$A:$A,0)</f>
        <v>142</v>
      </c>
      <c r="W885" s="14" t="n">
        <f aca="false">ROUND(6371*2*ASIN(SQRT(SIN(RADIANS(INDEX(10_Lieux!$F:$F,V885)-INDEX(10_Lieux!$F:$F,U885))/2)^2+COS(RADIANS(INDEX(10_Lieux!$F:$F,U885)))*COS(RADIANS(INDEX(10_Lieux!$F:$F,V885)))*SIN(RADIANS(INDEX(10_Lieux!$G:$G,V885)-INDEX(10_Lieux!$G:$G,U885))/2)^2)),1)</f>
        <v>236.4</v>
      </c>
      <c r="X885" s="14" t="n">
        <f aca="false">ROUND(I885/IF(I885&lt;p_seuil_vitesse,p_vit_lente,p_vit_rapide)*60/15,0)*15</f>
        <v>180</v>
      </c>
      <c r="Y885" s="14" t="n">
        <f aca="false">MAX(IF(INDEX(10_Lieux!$B:$B,U885)&lt;&gt;"Ville",INDEX(10_Lieux!$I:$I,U885),0),IF(INDEX(10_Lieux!$B:$B,V885)&lt;&gt;"Ville",INDEX(10_Lieux!$I:$I,V885),0))</f>
        <v>250</v>
      </c>
      <c r="Z885" s="14" t="str">
        <f aca="false">A885&amp;"|"&amp;B885</f>
        <v>Grenoble|Dijon-Bourgogne</v>
      </c>
      <c r="AA885" s="14" t="str">
        <f aca="false">IF(I885&lt;p_local,"Local",IF(I885&lt;p_vv_min,"Courte distance",IF(I885&lt;p_tres_long,"Longue distance","Très longue distance")))</f>
        <v>Longue distance</v>
      </c>
    </row>
    <row r="886" customFormat="false" ht="15" hidden="false" customHeight="true" outlineLevel="0" collapsed="false">
      <c r="A886" s="1" t="s">
        <v>1015</v>
      </c>
      <c r="B886" s="1" t="s">
        <v>148</v>
      </c>
      <c r="C886" s="1" t="s">
        <v>34</v>
      </c>
      <c r="D886" s="1" t="s">
        <v>653</v>
      </c>
      <c r="E886" s="1" t="s">
        <v>1040</v>
      </c>
      <c r="F886" s="14" t="s">
        <v>40</v>
      </c>
      <c r="G886" s="14" t="str">
        <f aca="false">IF(I886&lt;p_local,"Local → page infra",IF(H886&gt;=p_ph1,"Phase 1",IF(H886&gt;=p_ph2,"Phase 2","Phase 3")))</f>
        <v>Phase 3</v>
      </c>
      <c r="H886" s="14" t="n">
        <f aca="false">IF(I886&lt;p_local,0,IF(C886="Aéroport → Aéroport",p_pts_plein,IF(Y886&gt;0,IF(I886&lt;=Y886,p_pts_plein,IF(I886&lt;=p_mult2*Y886,p_pts_moyen,p_pts_r3)),IF(I886&gt;=p_vv_min,p_pts_plein,IF(I886&gt;=p_vv_moy,p_pts_moyen,p_pts_court))))+IF(INDEX(10_Lieux!$D:$D,U886)=1,p_prio1,p_prio2)+IF(INDEX(10_Lieux!$D:$D,V886)=1,p_prio1,p_prio2)+IF(K886="Oui",p_tf,0)+p_hub*((INDEX(10_Lieux!$H:$H,U886)="Hub")+(INDEX(10_Lieux!$H:$H,V886)="Hub"))+IF(OR(INDEX(10_Lieux!$H:$H,U886)="Premium",INDEX(10_Lieux!$H:$H,V886)="Premium"),p_prem,0))</f>
        <v>60</v>
      </c>
      <c r="I886" s="14" t="n">
        <f aca="false">ROUND(W886*p_facteur,0)</f>
        <v>215</v>
      </c>
      <c r="J886" s="14" t="str">
        <f aca="false">IF(X886&lt;60,X886&amp;" min",INT(X886/60)&amp;" h"&amp;IF(MOD(X886,60)=0,""," "&amp;TEXT(MOD(X886,60),"00")))</f>
        <v>2 h 15</v>
      </c>
      <c r="K886" s="14" t="str">
        <f aca="false">IF(S886&lt;&gt;T886,"Oui","Non")</f>
        <v>Non</v>
      </c>
      <c r="L886" s="14" t="str">
        <f aca="false">IF(AND(INDEX(10_Lieux!$B:$B,U886)="Ville",INDEX(10_Lieux!$B:$B,V886)="Ville"),"/chauffeur-prive/"&amp;INDEX(10_Lieux!$E:$E,U886)&amp;"-"&amp;INDEX(10_Lieux!$E:$E,V886)&amp;"/","/chauffeur-prive/"&amp;INDEX(10_Lieux!$E:$E,U886)&amp;"/"&amp;INDEX(10_Lieux!$E:$E,V886)&amp;"/")</f>
        <v>/chauffeur-prive/aeroport-dijon-bourgogne/annecy/</v>
      </c>
      <c r="M886" s="14" t="str">
        <f aca="false">IFERROR(INDEX($L:$L,MATCH(B886&amp;"|"&amp;A886,$Z:$Z,0)),"—")</f>
        <v>/chauffeur-prive/annecy/aeroport-dijon-bourgogne/</v>
      </c>
      <c r="N886" s="14" t="str">
        <f aca="false">IF(LEN("Chauffeur privé "&amp;INDEX(10_Lieux!$J:$J,U886)&amp;" → "&amp;INDEX(10_Lieux!$J:$J,V886)&amp;" | 24h/24")&gt;60,"Chauffeur privé "&amp;INDEX(10_Lieux!$J:$J,U886)&amp;" → "&amp;INDEX(10_Lieux!$J:$J,V886),"Chauffeur privé "&amp;INDEX(10_Lieux!$J:$J,U886)&amp;" → "&amp;INDEX(10_Lieux!$J:$J,V886)&amp;" | 24h/24")</f>
        <v>Chauffeur privé Aéroport Dijon-Bourgogne → Annecy | 24h/24</v>
      </c>
      <c r="O886" s="14" t="n">
        <f aca="false">LEN(N886)</f>
        <v>58</v>
      </c>
      <c r="P886" s="14" t="str">
        <f aca="false">"Chauffeur privé "&amp;INDEX(10_Lieux!$K:$K,U886)&amp;" vers "&amp;INDEX(10_Lieux!$L:$L,V886)</f>
        <v>Chauffeur privé de l'aéroport Dijon-Bourgogne vers Annecy</v>
      </c>
      <c r="Q886" s="14" t="str">
        <f aca="false">"Chauffeur privé "&amp;INDEX(10_Lieux!$K:$K,U886)&amp;" vers "&amp;INDEX(10_Lieux!$L:$L,V886)&amp;" : env. "&amp;I886&amp;" km, "&amp;J886&amp;" de route. Devis personnalisé, standard 24h/24 et 7j/7."</f>
        <v>Chauffeur privé de l'aéroport Dijon-Bourgogne vers Annecy : env. 215 km, 2 h 15 de route. Devis personnalisé, standard 24h/24 et 7j/7.</v>
      </c>
      <c r="R886" s="14" t="n">
        <f aca="false">LEN(Q886)</f>
        <v>134</v>
      </c>
      <c r="S886" s="14" t="str">
        <f aca="false">INDEX(10_Lieux!$C:$C,U886)</f>
        <v>France</v>
      </c>
      <c r="T886" s="14" t="str">
        <f aca="false">INDEX(10_Lieux!$C:$C,V886)</f>
        <v>France</v>
      </c>
      <c r="U886" s="14" t="n">
        <f aca="false">MATCH(A886,10_Lieux!$A:$A,0)</f>
        <v>142</v>
      </c>
      <c r="V886" s="14" t="n">
        <f aca="false">MATCH(B886,10_Lieux!$A:$A,0)</f>
        <v>10</v>
      </c>
      <c r="W886" s="14" t="n">
        <f aca="false">ROUND(6371*2*ASIN(SQRT(SIN(RADIANS(INDEX(10_Lieux!$F:$F,V886)-INDEX(10_Lieux!$F:$F,U886))/2)^2+COS(RADIANS(INDEX(10_Lieux!$F:$F,U886)))*COS(RADIANS(INDEX(10_Lieux!$F:$F,V886)))*SIN(RADIANS(INDEX(10_Lieux!$G:$G,V886)-INDEX(10_Lieux!$G:$G,U886))/2)^2)),1)</f>
        <v>171.7</v>
      </c>
      <c r="X886" s="14" t="n">
        <f aca="false">ROUND(I886/IF(I886&lt;p_seuil_vitesse,p_vit_lente,p_vit_rapide)*60/15,0)*15</f>
        <v>135</v>
      </c>
      <c r="Y886" s="14" t="n">
        <f aca="false">MAX(IF(INDEX(10_Lieux!$B:$B,U886)&lt;&gt;"Ville",INDEX(10_Lieux!$I:$I,U886),0),IF(INDEX(10_Lieux!$B:$B,V886)&lt;&gt;"Ville",INDEX(10_Lieux!$I:$I,V886),0))</f>
        <v>250</v>
      </c>
      <c r="Z886" s="14" t="str">
        <f aca="false">A886&amp;"|"&amp;B886</f>
        <v>Dijon-Bourgogne|Annecy</v>
      </c>
      <c r="AA886" s="14" t="str">
        <f aca="false">IF(I886&lt;p_local,"Local",IF(I886&lt;p_vv_min,"Courte distance",IF(I886&lt;p_tres_long,"Longue distance","Très longue distance")))</f>
        <v>Longue distance</v>
      </c>
    </row>
    <row r="887" customFormat="false" ht="15" hidden="false" customHeight="true" outlineLevel="0" collapsed="false">
      <c r="A887" s="1" t="s">
        <v>148</v>
      </c>
      <c r="B887" s="1" t="s">
        <v>1015</v>
      </c>
      <c r="C887" s="1" t="s">
        <v>35</v>
      </c>
      <c r="D887" s="1" t="s">
        <v>653</v>
      </c>
      <c r="E887" s="1" t="s">
        <v>1041</v>
      </c>
      <c r="F887" s="14" t="s">
        <v>40</v>
      </c>
      <c r="G887" s="14" t="str">
        <f aca="false">IF(I887&lt;p_local,"Local → page infra",IF(H887&gt;=p_ph1,"Phase 1",IF(H887&gt;=p_ph2,"Phase 2","Phase 3")))</f>
        <v>Phase 3</v>
      </c>
      <c r="H887" s="14" t="n">
        <f aca="false">IF(I887&lt;p_local,0,IF(C887="Aéroport → Aéroport",p_pts_plein,IF(Y887&gt;0,IF(I887&lt;=Y887,p_pts_plein,IF(I887&lt;=p_mult2*Y887,p_pts_moyen,p_pts_r3)),IF(I887&gt;=p_vv_min,p_pts_plein,IF(I887&gt;=p_vv_moy,p_pts_moyen,p_pts_court))))+IF(INDEX(10_Lieux!$D:$D,U887)=1,p_prio1,p_prio2)+IF(INDEX(10_Lieux!$D:$D,V887)=1,p_prio1,p_prio2)+IF(K887="Oui",p_tf,0)+p_hub*((INDEX(10_Lieux!$H:$H,U887)="Hub")+(INDEX(10_Lieux!$H:$H,V887)="Hub"))+IF(OR(INDEX(10_Lieux!$H:$H,U887)="Premium",INDEX(10_Lieux!$H:$H,V887)="Premium"),p_prem,0))</f>
        <v>60</v>
      </c>
      <c r="I887" s="14" t="n">
        <f aca="false">ROUND(W887*p_facteur,0)</f>
        <v>215</v>
      </c>
      <c r="J887" s="14" t="str">
        <f aca="false">IF(X887&lt;60,X887&amp;" min",INT(X887/60)&amp;" h"&amp;IF(MOD(X887,60)=0,""," "&amp;TEXT(MOD(X887,60),"00")))</f>
        <v>2 h 15</v>
      </c>
      <c r="K887" s="14" t="str">
        <f aca="false">IF(S887&lt;&gt;T887,"Oui","Non")</f>
        <v>Non</v>
      </c>
      <c r="L887" s="14" t="str">
        <f aca="false">IF(AND(INDEX(10_Lieux!$B:$B,U887)="Ville",INDEX(10_Lieux!$B:$B,V887)="Ville"),"/chauffeur-prive/"&amp;INDEX(10_Lieux!$E:$E,U887)&amp;"-"&amp;INDEX(10_Lieux!$E:$E,V887)&amp;"/","/chauffeur-prive/"&amp;INDEX(10_Lieux!$E:$E,U887)&amp;"/"&amp;INDEX(10_Lieux!$E:$E,V887)&amp;"/")</f>
        <v>/chauffeur-prive/annecy/aeroport-dijon-bourgogne/</v>
      </c>
      <c r="M887" s="14" t="str">
        <f aca="false">IFERROR(INDEX($L:$L,MATCH(B887&amp;"|"&amp;A887,$Z:$Z,0)),"—")</f>
        <v>/chauffeur-prive/aeroport-dijon-bourgogne/annecy/</v>
      </c>
      <c r="N887" s="14" t="str">
        <f aca="false">IF(LEN("Chauffeur privé "&amp;INDEX(10_Lieux!$J:$J,U887)&amp;" → "&amp;INDEX(10_Lieux!$J:$J,V887)&amp;" | 24h/24")&gt;60,"Chauffeur privé "&amp;INDEX(10_Lieux!$J:$J,U887)&amp;" → "&amp;INDEX(10_Lieux!$J:$J,V887),"Chauffeur privé "&amp;INDEX(10_Lieux!$J:$J,U887)&amp;" → "&amp;INDEX(10_Lieux!$J:$J,V887)&amp;" | 24h/24")</f>
        <v>Chauffeur privé Annecy → Aéroport Dijon-Bourgogne | 24h/24</v>
      </c>
      <c r="O887" s="14" t="n">
        <f aca="false">LEN(N887)</f>
        <v>58</v>
      </c>
      <c r="P887" s="14" t="str">
        <f aca="false">"Chauffeur privé "&amp;INDEX(10_Lieux!$K:$K,U887)&amp;" vers "&amp;INDEX(10_Lieux!$L:$L,V887)</f>
        <v>Chauffeur privé d'Annecy vers l'aéroport Dijon-Bourgogne</v>
      </c>
      <c r="Q887" s="14" t="str">
        <f aca="false">"Chauffeur privé "&amp;INDEX(10_Lieux!$K:$K,U887)&amp;" vers "&amp;INDEX(10_Lieux!$L:$L,V887)&amp;" : env. "&amp;I887&amp;" km, "&amp;J887&amp;" de route. Devis personnalisé, standard 24h/24 et 7j/7."</f>
        <v>Chauffeur privé d'Annecy vers l'aéroport Dijon-Bourgogne : env. 215 km, 2 h 15 de route. Devis personnalisé, standard 24h/24 et 7j/7.</v>
      </c>
      <c r="R887" s="14" t="n">
        <f aca="false">LEN(Q887)</f>
        <v>133</v>
      </c>
      <c r="S887" s="14" t="str">
        <f aca="false">INDEX(10_Lieux!$C:$C,U887)</f>
        <v>France</v>
      </c>
      <c r="T887" s="14" t="str">
        <f aca="false">INDEX(10_Lieux!$C:$C,V887)</f>
        <v>France</v>
      </c>
      <c r="U887" s="14" t="n">
        <f aca="false">MATCH(A887,10_Lieux!$A:$A,0)</f>
        <v>10</v>
      </c>
      <c r="V887" s="14" t="n">
        <f aca="false">MATCH(B887,10_Lieux!$A:$A,0)</f>
        <v>142</v>
      </c>
      <c r="W887" s="14" t="n">
        <f aca="false">ROUND(6371*2*ASIN(SQRT(SIN(RADIANS(INDEX(10_Lieux!$F:$F,V887)-INDEX(10_Lieux!$F:$F,U887))/2)^2+COS(RADIANS(INDEX(10_Lieux!$F:$F,U887)))*COS(RADIANS(INDEX(10_Lieux!$F:$F,V887)))*SIN(RADIANS(INDEX(10_Lieux!$G:$G,V887)-INDEX(10_Lieux!$G:$G,U887))/2)^2)),1)</f>
        <v>171.7</v>
      </c>
      <c r="X887" s="14" t="n">
        <f aca="false">ROUND(I887/IF(I887&lt;p_seuil_vitesse,p_vit_lente,p_vit_rapide)*60/15,0)*15</f>
        <v>135</v>
      </c>
      <c r="Y887" s="14" t="n">
        <f aca="false">MAX(IF(INDEX(10_Lieux!$B:$B,U887)&lt;&gt;"Ville",INDEX(10_Lieux!$I:$I,U887),0),IF(INDEX(10_Lieux!$B:$B,V887)&lt;&gt;"Ville",INDEX(10_Lieux!$I:$I,V887),0))</f>
        <v>250</v>
      </c>
      <c r="Z887" s="14" t="str">
        <f aca="false">A887&amp;"|"&amp;B887</f>
        <v>Annecy|Dijon-Bourgogne</v>
      </c>
      <c r="AA887" s="14" t="str">
        <f aca="false">IF(I887&lt;p_local,"Local",IF(I887&lt;p_vv_min,"Courte distance",IF(I887&lt;p_tres_long,"Longue distance","Très longue distance")))</f>
        <v>Longue distance</v>
      </c>
    </row>
    <row r="888" customFormat="false" ht="15" hidden="false" customHeight="true" outlineLevel="0" collapsed="false">
      <c r="A888" s="1" t="s">
        <v>1015</v>
      </c>
      <c r="B888" s="1" t="s">
        <v>150</v>
      </c>
      <c r="C888" s="1" t="s">
        <v>34</v>
      </c>
      <c r="D888" s="1" t="s">
        <v>653</v>
      </c>
      <c r="E888" s="1" t="s">
        <v>1042</v>
      </c>
      <c r="F888" s="14" t="s">
        <v>40</v>
      </c>
      <c r="G888" s="14" t="str">
        <f aca="false">IF(I888&lt;p_local,"Local → page infra",IF(H888&gt;=p_ph1,"Phase 1",IF(H888&gt;=p_ph2,"Phase 2","Phase 3")))</f>
        <v>Phase 3</v>
      </c>
      <c r="H888" s="14" t="n">
        <f aca="false">IF(I888&lt;p_local,0,IF(C888="Aéroport → Aéroport",p_pts_plein,IF(Y888&gt;0,IF(I888&lt;=Y888,p_pts_plein,IF(I888&lt;=p_mult2*Y888,p_pts_moyen,p_pts_r3)),IF(I888&gt;=p_vv_min,p_pts_plein,IF(I888&gt;=p_vv_moy,p_pts_moyen,p_pts_court))))+IF(INDEX(10_Lieux!$D:$D,U888)=1,p_prio1,p_prio2)+IF(INDEX(10_Lieux!$D:$D,V888)=1,p_prio1,p_prio2)+IF(K888="Oui",p_tf,0)+p_hub*((INDEX(10_Lieux!$H:$H,U888)="Hub")+(INDEX(10_Lieux!$H:$H,V888)="Hub"))+IF(OR(INDEX(10_Lieux!$H:$H,U888)="Premium",INDEX(10_Lieux!$H:$H,V888)="Premium"),p_prem,0))</f>
        <v>55</v>
      </c>
      <c r="I888" s="14" t="n">
        <f aca="false">ROUND(W888*p_facteur,0)</f>
        <v>250</v>
      </c>
      <c r="J888" s="14" t="str">
        <f aca="false">IF(X888&lt;60,X888&amp;" min",INT(X888/60)&amp;" h"&amp;IF(MOD(X888,60)=0,""," "&amp;TEXT(MOD(X888,60),"00")))</f>
        <v>2 h 45</v>
      </c>
      <c r="K888" s="14" t="str">
        <f aca="false">IF(S888&lt;&gt;T888,"Oui","Non")</f>
        <v>Non</v>
      </c>
      <c r="L888" s="14" t="str">
        <f aca="false">IF(AND(INDEX(10_Lieux!$B:$B,U888)="Ville",INDEX(10_Lieux!$B:$B,V888)="Ville"),"/chauffeur-prive/"&amp;INDEX(10_Lieux!$E:$E,U888)&amp;"-"&amp;INDEX(10_Lieux!$E:$E,V888)&amp;"/","/chauffeur-prive/"&amp;INDEX(10_Lieux!$E:$E,U888)&amp;"/"&amp;INDEX(10_Lieux!$E:$E,V888)&amp;"/")</f>
        <v>/chauffeur-prive/aeroport-dijon-bourgogne/chambery/</v>
      </c>
      <c r="M888" s="14" t="str">
        <f aca="false">IFERROR(INDEX($L:$L,MATCH(B888&amp;"|"&amp;A888,$Z:$Z,0)),"—")</f>
        <v>/chauffeur-prive/chambery/aeroport-dijon-bourgogne/</v>
      </c>
      <c r="N888" s="14" t="str">
        <f aca="false">IF(LEN("Chauffeur privé "&amp;INDEX(10_Lieux!$J:$J,U888)&amp;" → "&amp;INDEX(10_Lieux!$J:$J,V888)&amp;" | 24h/24")&gt;60,"Chauffeur privé "&amp;INDEX(10_Lieux!$J:$J,U888)&amp;" → "&amp;INDEX(10_Lieux!$J:$J,V888),"Chauffeur privé "&amp;INDEX(10_Lieux!$J:$J,U888)&amp;" → "&amp;INDEX(10_Lieux!$J:$J,V888)&amp;" | 24h/24")</f>
        <v>Chauffeur privé Aéroport Dijon-Bourgogne → Chambéry | 24h/24</v>
      </c>
      <c r="O888" s="14" t="n">
        <f aca="false">LEN(N888)</f>
        <v>60</v>
      </c>
      <c r="P888" s="14" t="str">
        <f aca="false">"Chauffeur privé "&amp;INDEX(10_Lieux!$K:$K,U888)&amp;" vers "&amp;INDEX(10_Lieux!$L:$L,V888)</f>
        <v>Chauffeur privé de l'aéroport Dijon-Bourgogne vers Chambéry</v>
      </c>
      <c r="Q888" s="14" t="str">
        <f aca="false">"Chauffeur privé "&amp;INDEX(10_Lieux!$K:$K,U888)&amp;" vers "&amp;INDEX(10_Lieux!$L:$L,V888)&amp;" : env. "&amp;I888&amp;" km, "&amp;J888&amp;" de route. Devis personnalisé, standard 24h/24 et 7j/7."</f>
        <v>Chauffeur privé de l'aéroport Dijon-Bourgogne vers Chambéry : env. 250 km, 2 h 45 de route. Devis personnalisé, standard 24h/24 et 7j/7.</v>
      </c>
      <c r="R888" s="14" t="n">
        <f aca="false">LEN(Q888)</f>
        <v>136</v>
      </c>
      <c r="S888" s="14" t="str">
        <f aca="false">INDEX(10_Lieux!$C:$C,U888)</f>
        <v>France</v>
      </c>
      <c r="T888" s="14" t="str">
        <f aca="false">INDEX(10_Lieux!$C:$C,V888)</f>
        <v>France</v>
      </c>
      <c r="U888" s="14" t="n">
        <f aca="false">MATCH(A888,10_Lieux!$A:$A,0)</f>
        <v>142</v>
      </c>
      <c r="V888" s="14" t="n">
        <f aca="false">MATCH(B888,10_Lieux!$A:$A,0)</f>
        <v>11</v>
      </c>
      <c r="W888" s="14" t="n">
        <f aca="false">ROUND(6371*2*ASIN(SQRT(SIN(RADIANS(INDEX(10_Lieux!$F:$F,V888)-INDEX(10_Lieux!$F:$F,U888))/2)^2+COS(RADIANS(INDEX(10_Lieux!$F:$F,U888)))*COS(RADIANS(INDEX(10_Lieux!$F:$F,V888)))*SIN(RADIANS(INDEX(10_Lieux!$G:$G,V888)-INDEX(10_Lieux!$G:$G,U888))/2)^2)),1)</f>
        <v>199.8</v>
      </c>
      <c r="X888" s="14" t="n">
        <f aca="false">ROUND(I888/IF(I888&lt;p_seuil_vitesse,p_vit_lente,p_vit_rapide)*60/15,0)*15</f>
        <v>165</v>
      </c>
      <c r="Y888" s="14" t="n">
        <f aca="false">MAX(IF(INDEX(10_Lieux!$B:$B,U888)&lt;&gt;"Ville",INDEX(10_Lieux!$I:$I,U888),0),IF(INDEX(10_Lieux!$B:$B,V888)&lt;&gt;"Ville",INDEX(10_Lieux!$I:$I,V888),0))</f>
        <v>250</v>
      </c>
      <c r="Z888" s="14" t="str">
        <f aca="false">A888&amp;"|"&amp;B888</f>
        <v>Dijon-Bourgogne|Chambéry</v>
      </c>
      <c r="AA888" s="14" t="str">
        <f aca="false">IF(I888&lt;p_local,"Local",IF(I888&lt;p_vv_min,"Courte distance",IF(I888&lt;p_tres_long,"Longue distance","Très longue distance")))</f>
        <v>Longue distance</v>
      </c>
    </row>
    <row r="889" customFormat="false" ht="15" hidden="false" customHeight="true" outlineLevel="0" collapsed="false">
      <c r="A889" s="1" t="s">
        <v>150</v>
      </c>
      <c r="B889" s="1" t="s">
        <v>1015</v>
      </c>
      <c r="C889" s="1" t="s">
        <v>35</v>
      </c>
      <c r="D889" s="1" t="s">
        <v>653</v>
      </c>
      <c r="E889" s="1" t="s">
        <v>1043</v>
      </c>
      <c r="F889" s="14" t="s">
        <v>40</v>
      </c>
      <c r="G889" s="14" t="str">
        <f aca="false">IF(I889&lt;p_local,"Local → page infra",IF(H889&gt;=p_ph1,"Phase 1",IF(H889&gt;=p_ph2,"Phase 2","Phase 3")))</f>
        <v>Phase 3</v>
      </c>
      <c r="H889" s="14" t="n">
        <f aca="false">IF(I889&lt;p_local,0,IF(C889="Aéroport → Aéroport",p_pts_plein,IF(Y889&gt;0,IF(I889&lt;=Y889,p_pts_plein,IF(I889&lt;=p_mult2*Y889,p_pts_moyen,p_pts_r3)),IF(I889&gt;=p_vv_min,p_pts_plein,IF(I889&gt;=p_vv_moy,p_pts_moyen,p_pts_court))))+IF(INDEX(10_Lieux!$D:$D,U889)=1,p_prio1,p_prio2)+IF(INDEX(10_Lieux!$D:$D,V889)=1,p_prio1,p_prio2)+IF(K889="Oui",p_tf,0)+p_hub*((INDEX(10_Lieux!$H:$H,U889)="Hub")+(INDEX(10_Lieux!$H:$H,V889)="Hub"))+IF(OR(INDEX(10_Lieux!$H:$H,U889)="Premium",INDEX(10_Lieux!$H:$H,V889)="Premium"),p_prem,0))</f>
        <v>55</v>
      </c>
      <c r="I889" s="14" t="n">
        <f aca="false">ROUND(W889*p_facteur,0)</f>
        <v>250</v>
      </c>
      <c r="J889" s="14" t="str">
        <f aca="false">IF(X889&lt;60,X889&amp;" min",INT(X889/60)&amp;" h"&amp;IF(MOD(X889,60)=0,""," "&amp;TEXT(MOD(X889,60),"00")))</f>
        <v>2 h 45</v>
      </c>
      <c r="K889" s="14" t="str">
        <f aca="false">IF(S889&lt;&gt;T889,"Oui","Non")</f>
        <v>Non</v>
      </c>
      <c r="L889" s="14" t="str">
        <f aca="false">IF(AND(INDEX(10_Lieux!$B:$B,U889)="Ville",INDEX(10_Lieux!$B:$B,V889)="Ville"),"/chauffeur-prive/"&amp;INDEX(10_Lieux!$E:$E,U889)&amp;"-"&amp;INDEX(10_Lieux!$E:$E,V889)&amp;"/","/chauffeur-prive/"&amp;INDEX(10_Lieux!$E:$E,U889)&amp;"/"&amp;INDEX(10_Lieux!$E:$E,V889)&amp;"/")</f>
        <v>/chauffeur-prive/chambery/aeroport-dijon-bourgogne/</v>
      </c>
      <c r="M889" s="14" t="str">
        <f aca="false">IFERROR(INDEX($L:$L,MATCH(B889&amp;"|"&amp;A889,$Z:$Z,0)),"—")</f>
        <v>/chauffeur-prive/aeroport-dijon-bourgogne/chambery/</v>
      </c>
      <c r="N889" s="14" t="str">
        <f aca="false">IF(LEN("Chauffeur privé "&amp;INDEX(10_Lieux!$J:$J,U889)&amp;" → "&amp;INDEX(10_Lieux!$J:$J,V889)&amp;" | 24h/24")&gt;60,"Chauffeur privé "&amp;INDEX(10_Lieux!$J:$J,U889)&amp;" → "&amp;INDEX(10_Lieux!$J:$J,V889),"Chauffeur privé "&amp;INDEX(10_Lieux!$J:$J,U889)&amp;" → "&amp;INDEX(10_Lieux!$J:$J,V889)&amp;" | 24h/24")</f>
        <v>Chauffeur privé Chambéry → Aéroport Dijon-Bourgogne | 24h/24</v>
      </c>
      <c r="O889" s="14" t="n">
        <f aca="false">LEN(N889)</f>
        <v>60</v>
      </c>
      <c r="P889" s="14" t="str">
        <f aca="false">"Chauffeur privé "&amp;INDEX(10_Lieux!$K:$K,U889)&amp;" vers "&amp;INDEX(10_Lieux!$L:$L,V889)</f>
        <v>Chauffeur privé de Chambéry vers l'aéroport Dijon-Bourgogne</v>
      </c>
      <c r="Q889" s="14" t="str">
        <f aca="false">"Chauffeur privé "&amp;INDEX(10_Lieux!$K:$K,U889)&amp;" vers "&amp;INDEX(10_Lieux!$L:$L,V889)&amp;" : env. "&amp;I889&amp;" km, "&amp;J889&amp;" de route. Devis personnalisé, standard 24h/24 et 7j/7."</f>
        <v>Chauffeur privé de Chambéry vers l'aéroport Dijon-Bourgogne : env. 250 km, 2 h 45 de route. Devis personnalisé, standard 24h/24 et 7j/7.</v>
      </c>
      <c r="R889" s="14" t="n">
        <f aca="false">LEN(Q889)</f>
        <v>136</v>
      </c>
      <c r="S889" s="14" t="str">
        <f aca="false">INDEX(10_Lieux!$C:$C,U889)</f>
        <v>France</v>
      </c>
      <c r="T889" s="14" t="str">
        <f aca="false">INDEX(10_Lieux!$C:$C,V889)</f>
        <v>France</v>
      </c>
      <c r="U889" s="14" t="n">
        <f aca="false">MATCH(A889,10_Lieux!$A:$A,0)</f>
        <v>11</v>
      </c>
      <c r="V889" s="14" t="n">
        <f aca="false">MATCH(B889,10_Lieux!$A:$A,0)</f>
        <v>142</v>
      </c>
      <c r="W889" s="14" t="n">
        <f aca="false">ROUND(6371*2*ASIN(SQRT(SIN(RADIANS(INDEX(10_Lieux!$F:$F,V889)-INDEX(10_Lieux!$F:$F,U889))/2)^2+COS(RADIANS(INDEX(10_Lieux!$F:$F,U889)))*COS(RADIANS(INDEX(10_Lieux!$F:$F,V889)))*SIN(RADIANS(INDEX(10_Lieux!$G:$G,V889)-INDEX(10_Lieux!$G:$G,U889))/2)^2)),1)</f>
        <v>199.8</v>
      </c>
      <c r="X889" s="14" t="n">
        <f aca="false">ROUND(I889/IF(I889&lt;p_seuil_vitesse,p_vit_lente,p_vit_rapide)*60/15,0)*15</f>
        <v>165</v>
      </c>
      <c r="Y889" s="14" t="n">
        <f aca="false">MAX(IF(INDEX(10_Lieux!$B:$B,U889)&lt;&gt;"Ville",INDEX(10_Lieux!$I:$I,U889),0),IF(INDEX(10_Lieux!$B:$B,V889)&lt;&gt;"Ville",INDEX(10_Lieux!$I:$I,V889),0))</f>
        <v>250</v>
      </c>
      <c r="Z889" s="14" t="str">
        <f aca="false">A889&amp;"|"&amp;B889</f>
        <v>Chambéry|Dijon-Bourgogne</v>
      </c>
      <c r="AA889" s="14" t="str">
        <f aca="false">IF(I889&lt;p_local,"Local",IF(I889&lt;p_vv_min,"Courte distance",IF(I889&lt;p_tres_long,"Longue distance","Très longue distance")))</f>
        <v>Longue distance</v>
      </c>
    </row>
    <row r="890" customFormat="false" ht="15" hidden="false" customHeight="true" outlineLevel="0" collapsed="false">
      <c r="A890" s="1" t="s">
        <v>1015</v>
      </c>
      <c r="B890" s="1" t="s">
        <v>152</v>
      </c>
      <c r="C890" s="1" t="s">
        <v>34</v>
      </c>
      <c r="D890" s="1" t="s">
        <v>653</v>
      </c>
      <c r="E890" s="1" t="s">
        <v>1044</v>
      </c>
      <c r="F890" s="14" t="s">
        <v>40</v>
      </c>
      <c r="G890" s="14" t="str">
        <f aca="false">IF(I890&lt;p_local,"Local → page infra",IF(H890&gt;=p_ph1,"Phase 1",IF(H890&gt;=p_ph2,"Phase 2","Phase 3")))</f>
        <v>Phase 1</v>
      </c>
      <c r="H890" s="14" t="n">
        <f aca="false">IF(I890&lt;p_local,0,IF(C890="Aéroport → Aéroport",p_pts_plein,IF(Y890&gt;0,IF(I890&lt;=Y890,p_pts_plein,IF(I890&lt;=p_mult2*Y890,p_pts_moyen,p_pts_r3)),IF(I890&gt;=p_vv_min,p_pts_plein,IF(I890&gt;=p_vv_moy,p_pts_moyen,p_pts_court))))+IF(INDEX(10_Lieux!$D:$D,U890)=1,p_prio1,p_prio2)+IF(INDEX(10_Lieux!$D:$D,V890)=1,p_prio1,p_prio2)+IF(K890="Oui",p_tf,0)+p_hub*((INDEX(10_Lieux!$H:$H,U890)="Hub")+(INDEX(10_Lieux!$H:$H,V890)="Hub"))+IF(OR(INDEX(10_Lieux!$H:$H,U890)="Premium",INDEX(10_Lieux!$H:$H,V890)="Premium"),p_prem,0))</f>
        <v>80</v>
      </c>
      <c r="I890" s="14" t="n">
        <f aca="false">ROUND(W890*p_facteur,0)</f>
        <v>179</v>
      </c>
      <c r="J890" s="14" t="str">
        <f aca="false">IF(X890&lt;60,X890&amp;" min",INT(X890/60)&amp;" h"&amp;IF(MOD(X890,60)=0,""," "&amp;TEXT(MOD(X890,60),"00")))</f>
        <v>2 h</v>
      </c>
      <c r="K890" s="14" t="str">
        <f aca="false">IF(S890&lt;&gt;T890,"Oui","Non")</f>
        <v>Oui</v>
      </c>
      <c r="L890" s="14" t="str">
        <f aca="false">IF(AND(INDEX(10_Lieux!$B:$B,U890)="Ville",INDEX(10_Lieux!$B:$B,V890)="Ville"),"/chauffeur-prive/"&amp;INDEX(10_Lieux!$E:$E,U890)&amp;"-"&amp;INDEX(10_Lieux!$E:$E,V890)&amp;"/","/chauffeur-prive/"&amp;INDEX(10_Lieux!$E:$E,U890)&amp;"/"&amp;INDEX(10_Lieux!$E:$E,V890)&amp;"/")</f>
        <v>/chauffeur-prive/aeroport-dijon-bourgogne/geneve/</v>
      </c>
      <c r="M890" s="14" t="str">
        <f aca="false">IFERROR(INDEX($L:$L,MATCH(B890&amp;"|"&amp;A890,$Z:$Z,0)),"—")</f>
        <v>/chauffeur-prive/geneve/aeroport-dijon-bourgogne/</v>
      </c>
      <c r="N890" s="14" t="str">
        <f aca="false">IF(LEN("Chauffeur privé "&amp;INDEX(10_Lieux!$J:$J,U890)&amp;" → "&amp;INDEX(10_Lieux!$J:$J,V890)&amp;" | 24h/24")&gt;60,"Chauffeur privé "&amp;INDEX(10_Lieux!$J:$J,U890)&amp;" → "&amp;INDEX(10_Lieux!$J:$J,V890),"Chauffeur privé "&amp;INDEX(10_Lieux!$J:$J,U890)&amp;" → "&amp;INDEX(10_Lieux!$J:$J,V890)&amp;" | 24h/24")</f>
        <v>Chauffeur privé Aéroport Dijon-Bourgogne → Genève | 24h/24</v>
      </c>
      <c r="O890" s="14" t="n">
        <f aca="false">LEN(N890)</f>
        <v>58</v>
      </c>
      <c r="P890" s="14" t="str">
        <f aca="false">"Chauffeur privé "&amp;INDEX(10_Lieux!$K:$K,U890)&amp;" vers "&amp;INDEX(10_Lieux!$L:$L,V890)</f>
        <v>Chauffeur privé de l'aéroport Dijon-Bourgogne vers Genève</v>
      </c>
      <c r="Q890" s="14" t="str">
        <f aca="false">"Chauffeur privé "&amp;INDEX(10_Lieux!$K:$K,U890)&amp;" vers "&amp;INDEX(10_Lieux!$L:$L,V890)&amp;" : env. "&amp;I890&amp;" km, "&amp;J890&amp;" de route. Devis personnalisé, standard 24h/24 et 7j/7."</f>
        <v>Chauffeur privé de l'aéroport Dijon-Bourgogne vers Genève : env. 179 km, 2 h de route. Devis personnalisé, standard 24h/24 et 7j/7.</v>
      </c>
      <c r="R890" s="14" t="n">
        <f aca="false">LEN(Q890)</f>
        <v>131</v>
      </c>
      <c r="S890" s="14" t="str">
        <f aca="false">INDEX(10_Lieux!$C:$C,U890)</f>
        <v>France</v>
      </c>
      <c r="T890" s="14" t="str">
        <f aca="false">INDEX(10_Lieux!$C:$C,V890)</f>
        <v>Suisse</v>
      </c>
      <c r="U890" s="14" t="n">
        <f aca="false">MATCH(A890,10_Lieux!$A:$A,0)</f>
        <v>142</v>
      </c>
      <c r="V890" s="14" t="n">
        <f aca="false">MATCH(B890,10_Lieux!$A:$A,0)</f>
        <v>111</v>
      </c>
      <c r="W890" s="14" t="n">
        <f aca="false">ROUND(6371*2*ASIN(SQRT(SIN(RADIANS(INDEX(10_Lieux!$F:$F,V890)-INDEX(10_Lieux!$F:$F,U890))/2)^2+COS(RADIANS(INDEX(10_Lieux!$F:$F,U890)))*COS(RADIANS(INDEX(10_Lieux!$F:$F,V890)))*SIN(RADIANS(INDEX(10_Lieux!$G:$G,V890)-INDEX(10_Lieux!$G:$G,U890))/2)^2)),1)</f>
        <v>143</v>
      </c>
      <c r="X890" s="14" t="n">
        <f aca="false">ROUND(I890/IF(I890&lt;p_seuil_vitesse,p_vit_lente,p_vit_rapide)*60/15,0)*15</f>
        <v>120</v>
      </c>
      <c r="Y890" s="14" t="n">
        <f aca="false">MAX(IF(INDEX(10_Lieux!$B:$B,U890)&lt;&gt;"Ville",INDEX(10_Lieux!$I:$I,U890),0),IF(INDEX(10_Lieux!$B:$B,V890)&lt;&gt;"Ville",INDEX(10_Lieux!$I:$I,V890),0))</f>
        <v>250</v>
      </c>
      <c r="Z890" s="14" t="str">
        <f aca="false">A890&amp;"|"&amp;B890</f>
        <v>Dijon-Bourgogne|Genève</v>
      </c>
      <c r="AA890" s="14" t="str">
        <f aca="false">IF(I890&lt;p_local,"Local",IF(I890&lt;p_vv_min,"Courte distance",IF(I890&lt;p_tres_long,"Longue distance","Très longue distance")))</f>
        <v>Longue distance</v>
      </c>
    </row>
    <row r="891" customFormat="false" ht="15" hidden="false" customHeight="true" outlineLevel="0" collapsed="false">
      <c r="A891" s="1" t="s">
        <v>152</v>
      </c>
      <c r="B891" s="1" t="s">
        <v>1015</v>
      </c>
      <c r="C891" s="1" t="s">
        <v>35</v>
      </c>
      <c r="D891" s="1" t="s">
        <v>653</v>
      </c>
      <c r="E891" s="1" t="s">
        <v>1045</v>
      </c>
      <c r="F891" s="14" t="s">
        <v>40</v>
      </c>
      <c r="G891" s="14" t="str">
        <f aca="false">IF(I891&lt;p_local,"Local → page infra",IF(H891&gt;=p_ph1,"Phase 1",IF(H891&gt;=p_ph2,"Phase 2","Phase 3")))</f>
        <v>Phase 1</v>
      </c>
      <c r="H891" s="14" t="n">
        <f aca="false">IF(I891&lt;p_local,0,IF(C891="Aéroport → Aéroport",p_pts_plein,IF(Y891&gt;0,IF(I891&lt;=Y891,p_pts_plein,IF(I891&lt;=p_mult2*Y891,p_pts_moyen,p_pts_r3)),IF(I891&gt;=p_vv_min,p_pts_plein,IF(I891&gt;=p_vv_moy,p_pts_moyen,p_pts_court))))+IF(INDEX(10_Lieux!$D:$D,U891)=1,p_prio1,p_prio2)+IF(INDEX(10_Lieux!$D:$D,V891)=1,p_prio1,p_prio2)+IF(K891="Oui",p_tf,0)+p_hub*((INDEX(10_Lieux!$H:$H,U891)="Hub")+(INDEX(10_Lieux!$H:$H,V891)="Hub"))+IF(OR(INDEX(10_Lieux!$H:$H,U891)="Premium",INDEX(10_Lieux!$H:$H,V891)="Premium"),p_prem,0))</f>
        <v>80</v>
      </c>
      <c r="I891" s="14" t="n">
        <f aca="false">ROUND(W891*p_facteur,0)</f>
        <v>179</v>
      </c>
      <c r="J891" s="14" t="str">
        <f aca="false">IF(X891&lt;60,X891&amp;" min",INT(X891/60)&amp;" h"&amp;IF(MOD(X891,60)=0,""," "&amp;TEXT(MOD(X891,60),"00")))</f>
        <v>2 h</v>
      </c>
      <c r="K891" s="14" t="str">
        <f aca="false">IF(S891&lt;&gt;T891,"Oui","Non")</f>
        <v>Oui</v>
      </c>
      <c r="L891" s="14" t="str">
        <f aca="false">IF(AND(INDEX(10_Lieux!$B:$B,U891)="Ville",INDEX(10_Lieux!$B:$B,V891)="Ville"),"/chauffeur-prive/"&amp;INDEX(10_Lieux!$E:$E,U891)&amp;"-"&amp;INDEX(10_Lieux!$E:$E,V891)&amp;"/","/chauffeur-prive/"&amp;INDEX(10_Lieux!$E:$E,U891)&amp;"/"&amp;INDEX(10_Lieux!$E:$E,V891)&amp;"/")</f>
        <v>/chauffeur-prive/geneve/aeroport-dijon-bourgogne/</v>
      </c>
      <c r="M891" s="14" t="str">
        <f aca="false">IFERROR(INDEX($L:$L,MATCH(B891&amp;"|"&amp;A891,$Z:$Z,0)),"—")</f>
        <v>/chauffeur-prive/aeroport-dijon-bourgogne/geneve/</v>
      </c>
      <c r="N891" s="14" t="str">
        <f aca="false">IF(LEN("Chauffeur privé "&amp;INDEX(10_Lieux!$J:$J,U891)&amp;" → "&amp;INDEX(10_Lieux!$J:$J,V891)&amp;" | 24h/24")&gt;60,"Chauffeur privé "&amp;INDEX(10_Lieux!$J:$J,U891)&amp;" → "&amp;INDEX(10_Lieux!$J:$J,V891),"Chauffeur privé "&amp;INDEX(10_Lieux!$J:$J,U891)&amp;" → "&amp;INDEX(10_Lieux!$J:$J,V891)&amp;" | 24h/24")</f>
        <v>Chauffeur privé Genève → Aéroport Dijon-Bourgogne | 24h/24</v>
      </c>
      <c r="O891" s="14" t="n">
        <f aca="false">LEN(N891)</f>
        <v>58</v>
      </c>
      <c r="P891" s="14" t="str">
        <f aca="false">"Chauffeur privé "&amp;INDEX(10_Lieux!$K:$K,U891)&amp;" vers "&amp;INDEX(10_Lieux!$L:$L,V891)</f>
        <v>Chauffeur privé de Genève vers l'aéroport Dijon-Bourgogne</v>
      </c>
      <c r="Q891" s="14" t="str">
        <f aca="false">"Chauffeur privé "&amp;INDEX(10_Lieux!$K:$K,U891)&amp;" vers "&amp;INDEX(10_Lieux!$L:$L,V891)&amp;" : env. "&amp;I891&amp;" km, "&amp;J891&amp;" de route. Devis personnalisé, standard 24h/24 et 7j/7."</f>
        <v>Chauffeur privé de Genève vers l'aéroport Dijon-Bourgogne : env. 179 km, 2 h de route. Devis personnalisé, standard 24h/24 et 7j/7.</v>
      </c>
      <c r="R891" s="14" t="n">
        <f aca="false">LEN(Q891)</f>
        <v>131</v>
      </c>
      <c r="S891" s="14" t="str">
        <f aca="false">INDEX(10_Lieux!$C:$C,U891)</f>
        <v>Suisse</v>
      </c>
      <c r="T891" s="14" t="str">
        <f aca="false">INDEX(10_Lieux!$C:$C,V891)</f>
        <v>France</v>
      </c>
      <c r="U891" s="14" t="n">
        <f aca="false">MATCH(A891,10_Lieux!$A:$A,0)</f>
        <v>111</v>
      </c>
      <c r="V891" s="14" t="n">
        <f aca="false">MATCH(B891,10_Lieux!$A:$A,0)</f>
        <v>142</v>
      </c>
      <c r="W891" s="14" t="n">
        <f aca="false">ROUND(6371*2*ASIN(SQRT(SIN(RADIANS(INDEX(10_Lieux!$F:$F,V891)-INDEX(10_Lieux!$F:$F,U891))/2)^2+COS(RADIANS(INDEX(10_Lieux!$F:$F,U891)))*COS(RADIANS(INDEX(10_Lieux!$F:$F,V891)))*SIN(RADIANS(INDEX(10_Lieux!$G:$G,V891)-INDEX(10_Lieux!$G:$G,U891))/2)^2)),1)</f>
        <v>143</v>
      </c>
      <c r="X891" s="14" t="n">
        <f aca="false">ROUND(I891/IF(I891&lt;p_seuil_vitesse,p_vit_lente,p_vit_rapide)*60/15,0)*15</f>
        <v>120</v>
      </c>
      <c r="Y891" s="14" t="n">
        <f aca="false">MAX(IF(INDEX(10_Lieux!$B:$B,U891)&lt;&gt;"Ville",INDEX(10_Lieux!$I:$I,U891),0),IF(INDEX(10_Lieux!$B:$B,V891)&lt;&gt;"Ville",INDEX(10_Lieux!$I:$I,V891),0))</f>
        <v>250</v>
      </c>
      <c r="Z891" s="14" t="str">
        <f aca="false">A891&amp;"|"&amp;B891</f>
        <v>Genève|Dijon-Bourgogne</v>
      </c>
      <c r="AA891" s="14" t="str">
        <f aca="false">IF(I891&lt;p_local,"Local",IF(I891&lt;p_vv_min,"Courte distance",IF(I891&lt;p_tres_long,"Longue distance","Très longue distance")))</f>
        <v>Longue distance</v>
      </c>
    </row>
    <row r="892" customFormat="false" ht="15" hidden="false" customHeight="true" outlineLevel="0" collapsed="false">
      <c r="A892" s="1" t="s">
        <v>1015</v>
      </c>
      <c r="B892" s="1" t="s">
        <v>154</v>
      </c>
      <c r="C892" s="1" t="s">
        <v>34</v>
      </c>
      <c r="D892" s="1" t="s">
        <v>653</v>
      </c>
      <c r="E892" s="1" t="s">
        <v>1046</v>
      </c>
      <c r="F892" s="14" t="s">
        <v>40</v>
      </c>
      <c r="G892" s="14" t="str">
        <f aca="false">IF(I892&lt;p_local,"Local → page infra",IF(H892&gt;=p_ph1,"Phase 1",IF(H892&gt;=p_ph2,"Phase 2","Phase 3")))</f>
        <v>Phase 2</v>
      </c>
      <c r="H892" s="14" t="n">
        <f aca="false">IF(I892&lt;p_local,0,IF(C892="Aéroport → Aéroport",p_pts_plein,IF(Y892&gt;0,IF(I892&lt;=Y892,p_pts_plein,IF(I892&lt;=p_mult2*Y892,p_pts_moyen,p_pts_r3)),IF(I892&gt;=p_vv_min,p_pts_plein,IF(I892&gt;=p_vv_moy,p_pts_moyen,p_pts_court))))+IF(INDEX(10_Lieux!$D:$D,U892)=1,p_prio1,p_prio2)+IF(INDEX(10_Lieux!$D:$D,V892)=1,p_prio1,p_prio2)+IF(K892="Oui",p_tf,0)+p_hub*((INDEX(10_Lieux!$H:$H,U892)="Hub")+(INDEX(10_Lieux!$H:$H,V892)="Hub"))+IF(OR(INDEX(10_Lieux!$H:$H,U892)="Premium",INDEX(10_Lieux!$H:$H,V892)="Premium"),p_prem,0))</f>
        <v>70</v>
      </c>
      <c r="I892" s="14" t="n">
        <f aca="false">ROUND(W892*p_facteur,0)</f>
        <v>180</v>
      </c>
      <c r="J892" s="14" t="str">
        <f aca="false">IF(X892&lt;60,X892&amp;" min",INT(X892/60)&amp;" h"&amp;IF(MOD(X892,60)=0,""," "&amp;TEXT(MOD(X892,60),"00")))</f>
        <v>2 h</v>
      </c>
      <c r="K892" s="14" t="str">
        <f aca="false">IF(S892&lt;&gt;T892,"Oui","Non")</f>
        <v>Oui</v>
      </c>
      <c r="L892" s="14" t="str">
        <f aca="false">IF(AND(INDEX(10_Lieux!$B:$B,U892)="Ville",INDEX(10_Lieux!$B:$B,V892)="Ville"),"/chauffeur-prive/"&amp;INDEX(10_Lieux!$E:$E,U892)&amp;"-"&amp;INDEX(10_Lieux!$E:$E,V892)&amp;"/","/chauffeur-prive/"&amp;INDEX(10_Lieux!$E:$E,U892)&amp;"/"&amp;INDEX(10_Lieux!$E:$E,V892)&amp;"/")</f>
        <v>/chauffeur-prive/aeroport-dijon-bourgogne/lausanne/</v>
      </c>
      <c r="M892" s="14" t="str">
        <f aca="false">IFERROR(INDEX($L:$L,MATCH(B892&amp;"|"&amp;A892,$Z:$Z,0)),"—")</f>
        <v>/chauffeur-prive/lausanne/aeroport-dijon-bourgogne/</v>
      </c>
      <c r="N892" s="14" t="str">
        <f aca="false">IF(LEN("Chauffeur privé "&amp;INDEX(10_Lieux!$J:$J,U892)&amp;" → "&amp;INDEX(10_Lieux!$J:$J,V892)&amp;" | 24h/24")&gt;60,"Chauffeur privé "&amp;INDEX(10_Lieux!$J:$J,U892)&amp;" → "&amp;INDEX(10_Lieux!$J:$J,V892),"Chauffeur privé "&amp;INDEX(10_Lieux!$J:$J,U892)&amp;" → "&amp;INDEX(10_Lieux!$J:$J,V892)&amp;" | 24h/24")</f>
        <v>Chauffeur privé Aéroport Dijon-Bourgogne → Lausanne | 24h/24</v>
      </c>
      <c r="O892" s="14" t="n">
        <f aca="false">LEN(N892)</f>
        <v>60</v>
      </c>
      <c r="P892" s="14" t="str">
        <f aca="false">"Chauffeur privé "&amp;INDEX(10_Lieux!$K:$K,U892)&amp;" vers "&amp;INDEX(10_Lieux!$L:$L,V892)</f>
        <v>Chauffeur privé de l'aéroport Dijon-Bourgogne vers Lausanne</v>
      </c>
      <c r="Q892" s="14" t="str">
        <f aca="false">"Chauffeur privé "&amp;INDEX(10_Lieux!$K:$K,U892)&amp;" vers "&amp;INDEX(10_Lieux!$L:$L,V892)&amp;" : env. "&amp;I892&amp;" km, "&amp;J892&amp;" de route. Devis personnalisé, standard 24h/24 et 7j/7."</f>
        <v>Chauffeur privé de l'aéroport Dijon-Bourgogne vers Lausanne : env. 180 km, 2 h de route. Devis personnalisé, standard 24h/24 et 7j/7.</v>
      </c>
      <c r="R892" s="14" t="n">
        <f aca="false">LEN(Q892)</f>
        <v>133</v>
      </c>
      <c r="S892" s="14" t="str">
        <f aca="false">INDEX(10_Lieux!$C:$C,U892)</f>
        <v>France</v>
      </c>
      <c r="T892" s="14" t="str">
        <f aca="false">INDEX(10_Lieux!$C:$C,V892)</f>
        <v>Suisse</v>
      </c>
      <c r="U892" s="14" t="n">
        <f aca="false">MATCH(A892,10_Lieux!$A:$A,0)</f>
        <v>142</v>
      </c>
      <c r="V892" s="14" t="n">
        <f aca="false">MATCH(B892,10_Lieux!$A:$A,0)</f>
        <v>112</v>
      </c>
      <c r="W892" s="14" t="n">
        <f aca="false">ROUND(6371*2*ASIN(SQRT(SIN(RADIANS(INDEX(10_Lieux!$F:$F,V892)-INDEX(10_Lieux!$F:$F,U892))/2)^2+COS(RADIANS(INDEX(10_Lieux!$F:$F,U892)))*COS(RADIANS(INDEX(10_Lieux!$F:$F,V892)))*SIN(RADIANS(INDEX(10_Lieux!$G:$G,V892)-INDEX(10_Lieux!$G:$G,U892))/2)^2)),1)</f>
        <v>143.7</v>
      </c>
      <c r="X892" s="14" t="n">
        <f aca="false">ROUND(I892/IF(I892&lt;p_seuil_vitesse,p_vit_lente,p_vit_rapide)*60/15,0)*15</f>
        <v>120</v>
      </c>
      <c r="Y892" s="14" t="n">
        <f aca="false">MAX(IF(INDEX(10_Lieux!$B:$B,U892)&lt;&gt;"Ville",INDEX(10_Lieux!$I:$I,U892),0),IF(INDEX(10_Lieux!$B:$B,V892)&lt;&gt;"Ville",INDEX(10_Lieux!$I:$I,V892),0))</f>
        <v>250</v>
      </c>
      <c r="Z892" s="14" t="str">
        <f aca="false">A892&amp;"|"&amp;B892</f>
        <v>Dijon-Bourgogne|Lausanne</v>
      </c>
      <c r="AA892" s="14" t="str">
        <f aca="false">IF(I892&lt;p_local,"Local",IF(I892&lt;p_vv_min,"Courte distance",IF(I892&lt;p_tres_long,"Longue distance","Très longue distance")))</f>
        <v>Longue distance</v>
      </c>
    </row>
    <row r="893" customFormat="false" ht="15" hidden="false" customHeight="true" outlineLevel="0" collapsed="false">
      <c r="A893" s="1" t="s">
        <v>154</v>
      </c>
      <c r="B893" s="1" t="s">
        <v>1015</v>
      </c>
      <c r="C893" s="1" t="s">
        <v>35</v>
      </c>
      <c r="D893" s="1" t="s">
        <v>653</v>
      </c>
      <c r="E893" s="1" t="s">
        <v>1047</v>
      </c>
      <c r="F893" s="14" t="s">
        <v>40</v>
      </c>
      <c r="G893" s="14" t="str">
        <f aca="false">IF(I893&lt;p_local,"Local → page infra",IF(H893&gt;=p_ph1,"Phase 1",IF(H893&gt;=p_ph2,"Phase 2","Phase 3")))</f>
        <v>Phase 2</v>
      </c>
      <c r="H893" s="14" t="n">
        <f aca="false">IF(I893&lt;p_local,0,IF(C893="Aéroport → Aéroport",p_pts_plein,IF(Y893&gt;0,IF(I893&lt;=Y893,p_pts_plein,IF(I893&lt;=p_mult2*Y893,p_pts_moyen,p_pts_r3)),IF(I893&gt;=p_vv_min,p_pts_plein,IF(I893&gt;=p_vv_moy,p_pts_moyen,p_pts_court))))+IF(INDEX(10_Lieux!$D:$D,U893)=1,p_prio1,p_prio2)+IF(INDEX(10_Lieux!$D:$D,V893)=1,p_prio1,p_prio2)+IF(K893="Oui",p_tf,0)+p_hub*((INDEX(10_Lieux!$H:$H,U893)="Hub")+(INDEX(10_Lieux!$H:$H,V893)="Hub"))+IF(OR(INDEX(10_Lieux!$H:$H,U893)="Premium",INDEX(10_Lieux!$H:$H,V893)="Premium"),p_prem,0))</f>
        <v>70</v>
      </c>
      <c r="I893" s="14" t="n">
        <f aca="false">ROUND(W893*p_facteur,0)</f>
        <v>180</v>
      </c>
      <c r="J893" s="14" t="str">
        <f aca="false">IF(X893&lt;60,X893&amp;" min",INT(X893/60)&amp;" h"&amp;IF(MOD(X893,60)=0,""," "&amp;TEXT(MOD(X893,60),"00")))</f>
        <v>2 h</v>
      </c>
      <c r="K893" s="14" t="str">
        <f aca="false">IF(S893&lt;&gt;T893,"Oui","Non")</f>
        <v>Oui</v>
      </c>
      <c r="L893" s="14" t="str">
        <f aca="false">IF(AND(INDEX(10_Lieux!$B:$B,U893)="Ville",INDEX(10_Lieux!$B:$B,V893)="Ville"),"/chauffeur-prive/"&amp;INDEX(10_Lieux!$E:$E,U893)&amp;"-"&amp;INDEX(10_Lieux!$E:$E,V893)&amp;"/","/chauffeur-prive/"&amp;INDEX(10_Lieux!$E:$E,U893)&amp;"/"&amp;INDEX(10_Lieux!$E:$E,V893)&amp;"/")</f>
        <v>/chauffeur-prive/lausanne/aeroport-dijon-bourgogne/</v>
      </c>
      <c r="M893" s="14" t="str">
        <f aca="false">IFERROR(INDEX($L:$L,MATCH(B893&amp;"|"&amp;A893,$Z:$Z,0)),"—")</f>
        <v>/chauffeur-prive/aeroport-dijon-bourgogne/lausanne/</v>
      </c>
      <c r="N893" s="14" t="str">
        <f aca="false">IF(LEN("Chauffeur privé "&amp;INDEX(10_Lieux!$J:$J,U893)&amp;" → "&amp;INDEX(10_Lieux!$J:$J,V893)&amp;" | 24h/24")&gt;60,"Chauffeur privé "&amp;INDEX(10_Lieux!$J:$J,U893)&amp;" → "&amp;INDEX(10_Lieux!$J:$J,V893),"Chauffeur privé "&amp;INDEX(10_Lieux!$J:$J,U893)&amp;" → "&amp;INDEX(10_Lieux!$J:$J,V893)&amp;" | 24h/24")</f>
        <v>Chauffeur privé Lausanne → Aéroport Dijon-Bourgogne | 24h/24</v>
      </c>
      <c r="O893" s="14" t="n">
        <f aca="false">LEN(N893)</f>
        <v>60</v>
      </c>
      <c r="P893" s="14" t="str">
        <f aca="false">"Chauffeur privé "&amp;INDEX(10_Lieux!$K:$K,U893)&amp;" vers "&amp;INDEX(10_Lieux!$L:$L,V893)</f>
        <v>Chauffeur privé de Lausanne vers l'aéroport Dijon-Bourgogne</v>
      </c>
      <c r="Q893" s="14" t="str">
        <f aca="false">"Chauffeur privé "&amp;INDEX(10_Lieux!$K:$K,U893)&amp;" vers "&amp;INDEX(10_Lieux!$L:$L,V893)&amp;" : env. "&amp;I893&amp;" km, "&amp;J893&amp;" de route. Devis personnalisé, standard 24h/24 et 7j/7."</f>
        <v>Chauffeur privé de Lausanne vers l'aéroport Dijon-Bourgogne : env. 180 km, 2 h de route. Devis personnalisé, standard 24h/24 et 7j/7.</v>
      </c>
      <c r="R893" s="14" t="n">
        <f aca="false">LEN(Q893)</f>
        <v>133</v>
      </c>
      <c r="S893" s="14" t="str">
        <f aca="false">INDEX(10_Lieux!$C:$C,U893)</f>
        <v>Suisse</v>
      </c>
      <c r="T893" s="14" t="str">
        <f aca="false">INDEX(10_Lieux!$C:$C,V893)</f>
        <v>France</v>
      </c>
      <c r="U893" s="14" t="n">
        <f aca="false">MATCH(A893,10_Lieux!$A:$A,0)</f>
        <v>112</v>
      </c>
      <c r="V893" s="14" t="n">
        <f aca="false">MATCH(B893,10_Lieux!$A:$A,0)</f>
        <v>142</v>
      </c>
      <c r="W893" s="14" t="n">
        <f aca="false">ROUND(6371*2*ASIN(SQRT(SIN(RADIANS(INDEX(10_Lieux!$F:$F,V893)-INDEX(10_Lieux!$F:$F,U893))/2)^2+COS(RADIANS(INDEX(10_Lieux!$F:$F,U893)))*COS(RADIANS(INDEX(10_Lieux!$F:$F,V893)))*SIN(RADIANS(INDEX(10_Lieux!$G:$G,V893)-INDEX(10_Lieux!$G:$G,U893))/2)^2)),1)</f>
        <v>143.7</v>
      </c>
      <c r="X893" s="14" t="n">
        <f aca="false">ROUND(I893/IF(I893&lt;p_seuil_vitesse,p_vit_lente,p_vit_rapide)*60/15,0)*15</f>
        <v>120</v>
      </c>
      <c r="Y893" s="14" t="n">
        <f aca="false">MAX(IF(INDEX(10_Lieux!$B:$B,U893)&lt;&gt;"Ville",INDEX(10_Lieux!$I:$I,U893),0),IF(INDEX(10_Lieux!$B:$B,V893)&lt;&gt;"Ville",INDEX(10_Lieux!$I:$I,V893),0))</f>
        <v>250</v>
      </c>
      <c r="Z893" s="14" t="str">
        <f aca="false">A893&amp;"|"&amp;B893</f>
        <v>Lausanne|Dijon-Bourgogne</v>
      </c>
      <c r="AA893" s="14" t="str">
        <f aca="false">IF(I893&lt;p_local,"Local",IF(I893&lt;p_vv_min,"Courte distance",IF(I893&lt;p_tres_long,"Longue distance","Très longue distance")))</f>
        <v>Longue distance</v>
      </c>
    </row>
    <row r="894" customFormat="false" ht="15" hidden="false" customHeight="true" outlineLevel="0" collapsed="false">
      <c r="A894" s="1" t="s">
        <v>1015</v>
      </c>
      <c r="B894" s="1" t="s">
        <v>156</v>
      </c>
      <c r="C894" s="1" t="s">
        <v>34</v>
      </c>
      <c r="D894" s="1" t="s">
        <v>653</v>
      </c>
      <c r="E894" s="1" t="s">
        <v>1048</v>
      </c>
      <c r="F894" s="14" t="s">
        <v>40</v>
      </c>
      <c r="G894" s="14" t="str">
        <f aca="false">IF(I894&lt;p_local,"Local → page infra",IF(H894&gt;=p_ph1,"Phase 1",IF(H894&gt;=p_ph2,"Phase 2","Phase 3")))</f>
        <v>Phase 3</v>
      </c>
      <c r="H894" s="14" t="n">
        <f aca="false">IF(I894&lt;p_local,0,IF(C894="Aéroport → Aéroport",p_pts_plein,IF(Y894&gt;0,IF(I894&lt;=Y894,p_pts_plein,IF(I894&lt;=p_mult2*Y894,p_pts_moyen,p_pts_r3)),IF(I894&gt;=p_vv_min,p_pts_plein,IF(I894&gt;=p_vv_moy,p_pts_moyen,p_pts_court))))+IF(INDEX(10_Lieux!$D:$D,U894)=1,p_prio1,p_prio2)+IF(INDEX(10_Lieux!$D:$D,V894)=1,p_prio1,p_prio2)+IF(K894="Oui",p_tf,0)+p_hub*((INDEX(10_Lieux!$H:$H,U894)="Hub")+(INDEX(10_Lieux!$H:$H,V894)="Hub"))+IF(OR(INDEX(10_Lieux!$H:$H,U894)="Premium",INDEX(10_Lieux!$H:$H,V894)="Premium"),p_prem,0))</f>
        <v>50</v>
      </c>
      <c r="I894" s="14" t="n">
        <f aca="false">ROUND(W894*p_facteur,0)</f>
        <v>502</v>
      </c>
      <c r="J894" s="14" t="str">
        <f aca="false">IF(X894&lt;60,X894&amp;" min",INT(X894/60)&amp;" h"&amp;IF(MOD(X894,60)=0,""," "&amp;TEXT(MOD(X894,60),"00")))</f>
        <v>5 h 15</v>
      </c>
      <c r="K894" s="14" t="str">
        <f aca="false">IF(S894&lt;&gt;T894,"Oui","Non")</f>
        <v>Oui</v>
      </c>
      <c r="L894" s="14" t="str">
        <f aca="false">IF(AND(INDEX(10_Lieux!$B:$B,U894)="Ville",INDEX(10_Lieux!$B:$B,V894)="Ville"),"/chauffeur-prive/"&amp;INDEX(10_Lieux!$E:$E,U894)&amp;"-"&amp;INDEX(10_Lieux!$E:$E,V894)&amp;"/","/chauffeur-prive/"&amp;INDEX(10_Lieux!$E:$E,U894)&amp;"/"&amp;INDEX(10_Lieux!$E:$E,V894)&amp;"/")</f>
        <v>/chauffeur-prive/aeroport-dijon-bourgogne/bruxelles/</v>
      </c>
      <c r="M894" s="14" t="str">
        <f aca="false">IFERROR(INDEX($L:$L,MATCH(B894&amp;"|"&amp;A894,$Z:$Z,0)),"—")</f>
        <v>/chauffeur-prive/bruxelles/aeroport-dijon-bourgogne/</v>
      </c>
      <c r="N894" s="14" t="str">
        <f aca="false">IF(LEN("Chauffeur privé "&amp;INDEX(10_Lieux!$J:$J,U894)&amp;" → "&amp;INDEX(10_Lieux!$J:$J,V894)&amp;" | 24h/24")&gt;60,"Chauffeur privé "&amp;INDEX(10_Lieux!$J:$J,U894)&amp;" → "&amp;INDEX(10_Lieux!$J:$J,V894),"Chauffeur privé "&amp;INDEX(10_Lieux!$J:$J,U894)&amp;" → "&amp;INDEX(10_Lieux!$J:$J,V894)&amp;" | 24h/24")</f>
        <v>Chauffeur privé Aéroport Dijon-Bourgogne → Bruxelles</v>
      </c>
      <c r="O894" s="14" t="n">
        <f aca="false">LEN(N894)</f>
        <v>52</v>
      </c>
      <c r="P894" s="14" t="str">
        <f aca="false">"Chauffeur privé "&amp;INDEX(10_Lieux!$K:$K,U894)&amp;" vers "&amp;INDEX(10_Lieux!$L:$L,V894)</f>
        <v>Chauffeur privé de l'aéroport Dijon-Bourgogne vers Bruxelles</v>
      </c>
      <c r="Q894" s="14" t="str">
        <f aca="false">"Chauffeur privé "&amp;INDEX(10_Lieux!$K:$K,U894)&amp;" vers "&amp;INDEX(10_Lieux!$L:$L,V894)&amp;" : env. "&amp;I894&amp;" km, "&amp;J894&amp;" de route. Devis personnalisé, standard 24h/24 et 7j/7."</f>
        <v>Chauffeur privé de l'aéroport Dijon-Bourgogne vers Bruxelles : env. 502 km, 5 h 15 de route. Devis personnalisé, standard 24h/24 et 7j/7.</v>
      </c>
      <c r="R894" s="14" t="n">
        <f aca="false">LEN(Q894)</f>
        <v>137</v>
      </c>
      <c r="S894" s="14" t="str">
        <f aca="false">INDEX(10_Lieux!$C:$C,U894)</f>
        <v>France</v>
      </c>
      <c r="T894" s="14" t="str">
        <f aca="false">INDEX(10_Lieux!$C:$C,V894)</f>
        <v>Belgique</v>
      </c>
      <c r="U894" s="14" t="n">
        <f aca="false">MATCH(A894,10_Lieux!$A:$A,0)</f>
        <v>142</v>
      </c>
      <c r="V894" s="14" t="n">
        <f aca="false">MATCH(B894,10_Lieux!$A:$A,0)</f>
        <v>93</v>
      </c>
      <c r="W894" s="14" t="n">
        <f aca="false">ROUND(6371*2*ASIN(SQRT(SIN(RADIANS(INDEX(10_Lieux!$F:$F,V894)-INDEX(10_Lieux!$F:$F,U894))/2)^2+COS(RADIANS(INDEX(10_Lieux!$F:$F,U894)))*COS(RADIANS(INDEX(10_Lieux!$F:$F,V894)))*SIN(RADIANS(INDEX(10_Lieux!$G:$G,V894)-INDEX(10_Lieux!$G:$G,U894))/2)^2)),1)</f>
        <v>401.5</v>
      </c>
      <c r="X894" s="14" t="n">
        <f aca="false">ROUND(I894/IF(I894&lt;p_seuil_vitesse,p_vit_lente,p_vit_rapide)*60/15,0)*15</f>
        <v>315</v>
      </c>
      <c r="Y894" s="14" t="n">
        <f aca="false">MAX(IF(INDEX(10_Lieux!$B:$B,U894)&lt;&gt;"Ville",INDEX(10_Lieux!$I:$I,U894),0),IF(INDEX(10_Lieux!$B:$B,V894)&lt;&gt;"Ville",INDEX(10_Lieux!$I:$I,V894),0))</f>
        <v>250</v>
      </c>
      <c r="Z894" s="14" t="str">
        <f aca="false">A894&amp;"|"&amp;B894</f>
        <v>Dijon-Bourgogne|Bruxelles</v>
      </c>
      <c r="AA894" s="14" t="str">
        <f aca="false">IF(I894&lt;p_local,"Local",IF(I894&lt;p_vv_min,"Courte distance",IF(I894&lt;p_tres_long,"Longue distance","Très longue distance")))</f>
        <v>Longue distance</v>
      </c>
    </row>
    <row r="895" customFormat="false" ht="15" hidden="false" customHeight="true" outlineLevel="0" collapsed="false">
      <c r="A895" s="1" t="s">
        <v>156</v>
      </c>
      <c r="B895" s="1" t="s">
        <v>1015</v>
      </c>
      <c r="C895" s="1" t="s">
        <v>35</v>
      </c>
      <c r="D895" s="1" t="s">
        <v>653</v>
      </c>
      <c r="E895" s="1" t="s">
        <v>1049</v>
      </c>
      <c r="F895" s="14" t="s">
        <v>40</v>
      </c>
      <c r="G895" s="14" t="str">
        <f aca="false">IF(I895&lt;p_local,"Local → page infra",IF(H895&gt;=p_ph1,"Phase 1",IF(H895&gt;=p_ph2,"Phase 2","Phase 3")))</f>
        <v>Phase 3</v>
      </c>
      <c r="H895" s="14" t="n">
        <f aca="false">IF(I895&lt;p_local,0,IF(C895="Aéroport → Aéroport",p_pts_plein,IF(Y895&gt;0,IF(I895&lt;=Y895,p_pts_plein,IF(I895&lt;=p_mult2*Y895,p_pts_moyen,p_pts_r3)),IF(I895&gt;=p_vv_min,p_pts_plein,IF(I895&gt;=p_vv_moy,p_pts_moyen,p_pts_court))))+IF(INDEX(10_Lieux!$D:$D,U895)=1,p_prio1,p_prio2)+IF(INDEX(10_Lieux!$D:$D,V895)=1,p_prio1,p_prio2)+IF(K895="Oui",p_tf,0)+p_hub*((INDEX(10_Lieux!$H:$H,U895)="Hub")+(INDEX(10_Lieux!$H:$H,V895)="Hub"))+IF(OR(INDEX(10_Lieux!$H:$H,U895)="Premium",INDEX(10_Lieux!$H:$H,V895)="Premium"),p_prem,0))</f>
        <v>50</v>
      </c>
      <c r="I895" s="14" t="n">
        <f aca="false">ROUND(W895*p_facteur,0)</f>
        <v>502</v>
      </c>
      <c r="J895" s="14" t="str">
        <f aca="false">IF(X895&lt;60,X895&amp;" min",INT(X895/60)&amp;" h"&amp;IF(MOD(X895,60)=0,""," "&amp;TEXT(MOD(X895,60),"00")))</f>
        <v>5 h 15</v>
      </c>
      <c r="K895" s="14" t="str">
        <f aca="false">IF(S895&lt;&gt;T895,"Oui","Non")</f>
        <v>Oui</v>
      </c>
      <c r="L895" s="14" t="str">
        <f aca="false">IF(AND(INDEX(10_Lieux!$B:$B,U895)="Ville",INDEX(10_Lieux!$B:$B,V895)="Ville"),"/chauffeur-prive/"&amp;INDEX(10_Lieux!$E:$E,U895)&amp;"-"&amp;INDEX(10_Lieux!$E:$E,V895)&amp;"/","/chauffeur-prive/"&amp;INDEX(10_Lieux!$E:$E,U895)&amp;"/"&amp;INDEX(10_Lieux!$E:$E,V895)&amp;"/")</f>
        <v>/chauffeur-prive/bruxelles/aeroport-dijon-bourgogne/</v>
      </c>
      <c r="M895" s="14" t="str">
        <f aca="false">IFERROR(INDEX($L:$L,MATCH(B895&amp;"|"&amp;A895,$Z:$Z,0)),"—")</f>
        <v>/chauffeur-prive/aeroport-dijon-bourgogne/bruxelles/</v>
      </c>
      <c r="N895" s="14" t="str">
        <f aca="false">IF(LEN("Chauffeur privé "&amp;INDEX(10_Lieux!$J:$J,U895)&amp;" → "&amp;INDEX(10_Lieux!$J:$J,V895)&amp;" | 24h/24")&gt;60,"Chauffeur privé "&amp;INDEX(10_Lieux!$J:$J,U895)&amp;" → "&amp;INDEX(10_Lieux!$J:$J,V895),"Chauffeur privé "&amp;INDEX(10_Lieux!$J:$J,U895)&amp;" → "&amp;INDEX(10_Lieux!$J:$J,V895)&amp;" | 24h/24")</f>
        <v>Chauffeur privé Bruxelles → Aéroport Dijon-Bourgogne</v>
      </c>
      <c r="O895" s="14" t="n">
        <f aca="false">LEN(N895)</f>
        <v>52</v>
      </c>
      <c r="P895" s="14" t="str">
        <f aca="false">"Chauffeur privé "&amp;INDEX(10_Lieux!$K:$K,U895)&amp;" vers "&amp;INDEX(10_Lieux!$L:$L,V895)</f>
        <v>Chauffeur privé de Bruxelles vers l'aéroport Dijon-Bourgogne</v>
      </c>
      <c r="Q895" s="14" t="str">
        <f aca="false">"Chauffeur privé "&amp;INDEX(10_Lieux!$K:$K,U895)&amp;" vers "&amp;INDEX(10_Lieux!$L:$L,V895)&amp;" : env. "&amp;I895&amp;" km, "&amp;J895&amp;" de route. Devis personnalisé, standard 24h/24 et 7j/7."</f>
        <v>Chauffeur privé de Bruxelles vers l'aéroport Dijon-Bourgogne : env. 502 km, 5 h 15 de route. Devis personnalisé, standard 24h/24 et 7j/7.</v>
      </c>
      <c r="R895" s="14" t="n">
        <f aca="false">LEN(Q895)</f>
        <v>137</v>
      </c>
      <c r="S895" s="14" t="str">
        <f aca="false">INDEX(10_Lieux!$C:$C,U895)</f>
        <v>Belgique</v>
      </c>
      <c r="T895" s="14" t="str">
        <f aca="false">INDEX(10_Lieux!$C:$C,V895)</f>
        <v>France</v>
      </c>
      <c r="U895" s="14" t="n">
        <f aca="false">MATCH(A895,10_Lieux!$A:$A,0)</f>
        <v>93</v>
      </c>
      <c r="V895" s="14" t="n">
        <f aca="false">MATCH(B895,10_Lieux!$A:$A,0)</f>
        <v>142</v>
      </c>
      <c r="W895" s="14" t="n">
        <f aca="false">ROUND(6371*2*ASIN(SQRT(SIN(RADIANS(INDEX(10_Lieux!$F:$F,V895)-INDEX(10_Lieux!$F:$F,U895))/2)^2+COS(RADIANS(INDEX(10_Lieux!$F:$F,U895)))*COS(RADIANS(INDEX(10_Lieux!$F:$F,V895)))*SIN(RADIANS(INDEX(10_Lieux!$G:$G,V895)-INDEX(10_Lieux!$G:$G,U895))/2)^2)),1)</f>
        <v>401.5</v>
      </c>
      <c r="X895" s="14" t="n">
        <f aca="false">ROUND(I895/IF(I895&lt;p_seuil_vitesse,p_vit_lente,p_vit_rapide)*60/15,0)*15</f>
        <v>315</v>
      </c>
      <c r="Y895" s="14" t="n">
        <f aca="false">MAX(IF(INDEX(10_Lieux!$B:$B,U895)&lt;&gt;"Ville",INDEX(10_Lieux!$I:$I,U895),0),IF(INDEX(10_Lieux!$B:$B,V895)&lt;&gt;"Ville",INDEX(10_Lieux!$I:$I,V895),0))</f>
        <v>250</v>
      </c>
      <c r="Z895" s="14" t="str">
        <f aca="false">A895&amp;"|"&amp;B895</f>
        <v>Bruxelles|Dijon-Bourgogne</v>
      </c>
      <c r="AA895" s="14" t="str">
        <f aca="false">IF(I895&lt;p_local,"Local",IF(I895&lt;p_vv_min,"Courte distance",IF(I895&lt;p_tres_long,"Longue distance","Très longue distance")))</f>
        <v>Longue distance</v>
      </c>
    </row>
    <row r="896" customFormat="false" ht="15" hidden="false" customHeight="true" outlineLevel="0" collapsed="false">
      <c r="A896" s="1" t="s">
        <v>1015</v>
      </c>
      <c r="B896" s="1" t="s">
        <v>158</v>
      </c>
      <c r="C896" s="1" t="s">
        <v>34</v>
      </c>
      <c r="D896" s="1" t="s">
        <v>653</v>
      </c>
      <c r="E896" s="1" t="s">
        <v>1050</v>
      </c>
      <c r="F896" s="14" t="s">
        <v>40</v>
      </c>
      <c r="G896" s="14" t="str">
        <f aca="false">IF(I896&lt;p_local,"Local → page infra",IF(H896&gt;=p_ph1,"Phase 1",IF(H896&gt;=p_ph2,"Phase 2","Phase 3")))</f>
        <v>Phase 3</v>
      </c>
      <c r="H896" s="14" t="n">
        <f aca="false">IF(I896&lt;p_local,0,IF(C896="Aéroport → Aéroport",p_pts_plein,IF(Y896&gt;0,IF(I896&lt;=Y896,p_pts_plein,IF(I896&lt;=p_mult2*Y896,p_pts_moyen,p_pts_r3)),IF(I896&gt;=p_vv_min,p_pts_plein,IF(I896&gt;=p_vv_moy,p_pts_moyen,p_pts_court))))+IF(INDEX(10_Lieux!$D:$D,U896)=1,p_prio1,p_prio2)+IF(INDEX(10_Lieux!$D:$D,V896)=1,p_prio1,p_prio2)+IF(K896="Oui",p_tf,0)+p_hub*((INDEX(10_Lieux!$H:$H,U896)="Hub")+(INDEX(10_Lieux!$H:$H,V896)="Hub"))+IF(OR(INDEX(10_Lieux!$H:$H,U896)="Premium",INDEX(10_Lieux!$H:$H,V896)="Premium"),p_prem,0))</f>
        <v>40</v>
      </c>
      <c r="I896" s="14" t="n">
        <f aca="false">ROUND(W896*p_facteur,0)</f>
        <v>470</v>
      </c>
      <c r="J896" s="14" t="str">
        <f aca="false">IF(X896&lt;60,X896&amp;" min",INT(X896/60)&amp;" h"&amp;IF(MOD(X896,60)=0,""," "&amp;TEXT(MOD(X896,60),"00")))</f>
        <v>5 h</v>
      </c>
      <c r="K896" s="14" t="str">
        <f aca="false">IF(S896&lt;&gt;T896,"Oui","Non")</f>
        <v>Oui</v>
      </c>
      <c r="L896" s="14" t="str">
        <f aca="false">IF(AND(INDEX(10_Lieux!$B:$B,U896)="Ville",INDEX(10_Lieux!$B:$B,V896)="Ville"),"/chauffeur-prive/"&amp;INDEX(10_Lieux!$E:$E,U896)&amp;"-"&amp;INDEX(10_Lieux!$E:$E,V896)&amp;"/","/chauffeur-prive/"&amp;INDEX(10_Lieux!$E:$E,U896)&amp;"/"&amp;INDEX(10_Lieux!$E:$E,V896)&amp;"/")</f>
        <v>/chauffeur-prive/aeroport-dijon-bourgogne/liege/</v>
      </c>
      <c r="M896" s="14" t="str">
        <f aca="false">IFERROR(INDEX($L:$L,MATCH(B896&amp;"|"&amp;A896,$Z:$Z,0)),"—")</f>
        <v>/chauffeur-prive/liege/aeroport-dijon-bourgogne/</v>
      </c>
      <c r="N896" s="14" t="str">
        <f aca="false">IF(LEN("Chauffeur privé "&amp;INDEX(10_Lieux!$J:$J,U896)&amp;" → "&amp;INDEX(10_Lieux!$J:$J,V896)&amp;" | 24h/24")&gt;60,"Chauffeur privé "&amp;INDEX(10_Lieux!$J:$J,U896)&amp;" → "&amp;INDEX(10_Lieux!$J:$J,V896),"Chauffeur privé "&amp;INDEX(10_Lieux!$J:$J,U896)&amp;" → "&amp;INDEX(10_Lieux!$J:$J,V896)&amp;" | 24h/24")</f>
        <v>Chauffeur privé Aéroport Dijon-Bourgogne → Liège | 24h/24</v>
      </c>
      <c r="O896" s="14" t="n">
        <f aca="false">LEN(N896)</f>
        <v>57</v>
      </c>
      <c r="P896" s="14" t="str">
        <f aca="false">"Chauffeur privé "&amp;INDEX(10_Lieux!$K:$K,U896)&amp;" vers "&amp;INDEX(10_Lieux!$L:$L,V896)</f>
        <v>Chauffeur privé de l'aéroport Dijon-Bourgogne vers Liège</v>
      </c>
      <c r="Q896" s="14" t="str">
        <f aca="false">"Chauffeur privé "&amp;INDEX(10_Lieux!$K:$K,U896)&amp;" vers "&amp;INDEX(10_Lieux!$L:$L,V896)&amp;" : env. "&amp;I896&amp;" km, "&amp;J896&amp;" de route. Devis personnalisé, standard 24h/24 et 7j/7."</f>
        <v>Chauffeur privé de l'aéroport Dijon-Bourgogne vers Liège : env. 470 km, 5 h de route. Devis personnalisé, standard 24h/24 et 7j/7.</v>
      </c>
      <c r="R896" s="14" t="n">
        <f aca="false">LEN(Q896)</f>
        <v>130</v>
      </c>
      <c r="S896" s="14" t="str">
        <f aca="false">INDEX(10_Lieux!$C:$C,U896)</f>
        <v>France</v>
      </c>
      <c r="T896" s="14" t="str">
        <f aca="false">INDEX(10_Lieux!$C:$C,V896)</f>
        <v>Belgique</v>
      </c>
      <c r="U896" s="14" t="n">
        <f aca="false">MATCH(A896,10_Lieux!$A:$A,0)</f>
        <v>142</v>
      </c>
      <c r="V896" s="14" t="n">
        <f aca="false">MATCH(B896,10_Lieux!$A:$A,0)</f>
        <v>94</v>
      </c>
      <c r="W896" s="14" t="n">
        <f aca="false">ROUND(6371*2*ASIN(SQRT(SIN(RADIANS(INDEX(10_Lieux!$F:$F,V896)-INDEX(10_Lieux!$F:$F,U896))/2)^2+COS(RADIANS(INDEX(10_Lieux!$F:$F,U896)))*COS(RADIANS(INDEX(10_Lieux!$F:$F,V896)))*SIN(RADIANS(INDEX(10_Lieux!$G:$G,V896)-INDEX(10_Lieux!$G:$G,U896))/2)^2)),1)</f>
        <v>375.8</v>
      </c>
      <c r="X896" s="14" t="n">
        <f aca="false">ROUND(I896/IF(I896&lt;p_seuil_vitesse,p_vit_lente,p_vit_rapide)*60/15,0)*15</f>
        <v>300</v>
      </c>
      <c r="Y896" s="14" t="n">
        <f aca="false">MAX(IF(INDEX(10_Lieux!$B:$B,U896)&lt;&gt;"Ville",INDEX(10_Lieux!$I:$I,U896),0),IF(INDEX(10_Lieux!$B:$B,V896)&lt;&gt;"Ville",INDEX(10_Lieux!$I:$I,V896),0))</f>
        <v>250</v>
      </c>
      <c r="Z896" s="14" t="str">
        <f aca="false">A896&amp;"|"&amp;B896</f>
        <v>Dijon-Bourgogne|Liège</v>
      </c>
      <c r="AA896" s="14" t="str">
        <f aca="false">IF(I896&lt;p_local,"Local",IF(I896&lt;p_vv_min,"Courte distance",IF(I896&lt;p_tres_long,"Longue distance","Très longue distance")))</f>
        <v>Longue distance</v>
      </c>
    </row>
    <row r="897" customFormat="false" ht="15" hidden="false" customHeight="true" outlineLevel="0" collapsed="false">
      <c r="A897" s="1" t="s">
        <v>158</v>
      </c>
      <c r="B897" s="1" t="s">
        <v>1015</v>
      </c>
      <c r="C897" s="1" t="s">
        <v>35</v>
      </c>
      <c r="D897" s="1" t="s">
        <v>653</v>
      </c>
      <c r="E897" s="1" t="s">
        <v>1051</v>
      </c>
      <c r="F897" s="14" t="s">
        <v>40</v>
      </c>
      <c r="G897" s="14" t="str">
        <f aca="false">IF(I897&lt;p_local,"Local → page infra",IF(H897&gt;=p_ph1,"Phase 1",IF(H897&gt;=p_ph2,"Phase 2","Phase 3")))</f>
        <v>Phase 3</v>
      </c>
      <c r="H897" s="14" t="n">
        <f aca="false">IF(I897&lt;p_local,0,IF(C897="Aéroport → Aéroport",p_pts_plein,IF(Y897&gt;0,IF(I897&lt;=Y897,p_pts_plein,IF(I897&lt;=p_mult2*Y897,p_pts_moyen,p_pts_r3)),IF(I897&gt;=p_vv_min,p_pts_plein,IF(I897&gt;=p_vv_moy,p_pts_moyen,p_pts_court))))+IF(INDEX(10_Lieux!$D:$D,U897)=1,p_prio1,p_prio2)+IF(INDEX(10_Lieux!$D:$D,V897)=1,p_prio1,p_prio2)+IF(K897="Oui",p_tf,0)+p_hub*((INDEX(10_Lieux!$H:$H,U897)="Hub")+(INDEX(10_Lieux!$H:$H,V897)="Hub"))+IF(OR(INDEX(10_Lieux!$H:$H,U897)="Premium",INDEX(10_Lieux!$H:$H,V897)="Premium"),p_prem,0))</f>
        <v>40</v>
      </c>
      <c r="I897" s="14" t="n">
        <f aca="false">ROUND(W897*p_facteur,0)</f>
        <v>470</v>
      </c>
      <c r="J897" s="14" t="str">
        <f aca="false">IF(X897&lt;60,X897&amp;" min",INT(X897/60)&amp;" h"&amp;IF(MOD(X897,60)=0,""," "&amp;TEXT(MOD(X897,60),"00")))</f>
        <v>5 h</v>
      </c>
      <c r="K897" s="14" t="str">
        <f aca="false">IF(S897&lt;&gt;T897,"Oui","Non")</f>
        <v>Oui</v>
      </c>
      <c r="L897" s="14" t="str">
        <f aca="false">IF(AND(INDEX(10_Lieux!$B:$B,U897)="Ville",INDEX(10_Lieux!$B:$B,V897)="Ville"),"/chauffeur-prive/"&amp;INDEX(10_Lieux!$E:$E,U897)&amp;"-"&amp;INDEX(10_Lieux!$E:$E,V897)&amp;"/","/chauffeur-prive/"&amp;INDEX(10_Lieux!$E:$E,U897)&amp;"/"&amp;INDEX(10_Lieux!$E:$E,V897)&amp;"/")</f>
        <v>/chauffeur-prive/liege/aeroport-dijon-bourgogne/</v>
      </c>
      <c r="M897" s="14" t="str">
        <f aca="false">IFERROR(INDEX($L:$L,MATCH(B897&amp;"|"&amp;A897,$Z:$Z,0)),"—")</f>
        <v>/chauffeur-prive/aeroport-dijon-bourgogne/liege/</v>
      </c>
      <c r="N897" s="14" t="str">
        <f aca="false">IF(LEN("Chauffeur privé "&amp;INDEX(10_Lieux!$J:$J,U897)&amp;" → "&amp;INDEX(10_Lieux!$J:$J,V897)&amp;" | 24h/24")&gt;60,"Chauffeur privé "&amp;INDEX(10_Lieux!$J:$J,U897)&amp;" → "&amp;INDEX(10_Lieux!$J:$J,V897),"Chauffeur privé "&amp;INDEX(10_Lieux!$J:$J,U897)&amp;" → "&amp;INDEX(10_Lieux!$J:$J,V897)&amp;" | 24h/24")</f>
        <v>Chauffeur privé Liège → Aéroport Dijon-Bourgogne | 24h/24</v>
      </c>
      <c r="O897" s="14" t="n">
        <f aca="false">LEN(N897)</f>
        <v>57</v>
      </c>
      <c r="P897" s="14" t="str">
        <f aca="false">"Chauffeur privé "&amp;INDEX(10_Lieux!$K:$K,U897)&amp;" vers "&amp;INDEX(10_Lieux!$L:$L,V897)</f>
        <v>Chauffeur privé de Liège vers l'aéroport Dijon-Bourgogne</v>
      </c>
      <c r="Q897" s="14" t="str">
        <f aca="false">"Chauffeur privé "&amp;INDEX(10_Lieux!$K:$K,U897)&amp;" vers "&amp;INDEX(10_Lieux!$L:$L,V897)&amp;" : env. "&amp;I897&amp;" km, "&amp;J897&amp;" de route. Devis personnalisé, standard 24h/24 et 7j/7."</f>
        <v>Chauffeur privé de Liège vers l'aéroport Dijon-Bourgogne : env. 470 km, 5 h de route. Devis personnalisé, standard 24h/24 et 7j/7.</v>
      </c>
      <c r="R897" s="14" t="n">
        <f aca="false">LEN(Q897)</f>
        <v>130</v>
      </c>
      <c r="S897" s="14" t="str">
        <f aca="false">INDEX(10_Lieux!$C:$C,U897)</f>
        <v>Belgique</v>
      </c>
      <c r="T897" s="14" t="str">
        <f aca="false">INDEX(10_Lieux!$C:$C,V897)</f>
        <v>France</v>
      </c>
      <c r="U897" s="14" t="n">
        <f aca="false">MATCH(A897,10_Lieux!$A:$A,0)</f>
        <v>94</v>
      </c>
      <c r="V897" s="14" t="n">
        <f aca="false">MATCH(B897,10_Lieux!$A:$A,0)</f>
        <v>142</v>
      </c>
      <c r="W897" s="14" t="n">
        <f aca="false">ROUND(6371*2*ASIN(SQRT(SIN(RADIANS(INDEX(10_Lieux!$F:$F,V897)-INDEX(10_Lieux!$F:$F,U897))/2)^2+COS(RADIANS(INDEX(10_Lieux!$F:$F,U897)))*COS(RADIANS(INDEX(10_Lieux!$F:$F,V897)))*SIN(RADIANS(INDEX(10_Lieux!$G:$G,V897)-INDEX(10_Lieux!$G:$G,U897))/2)^2)),1)</f>
        <v>375.8</v>
      </c>
      <c r="X897" s="14" t="n">
        <f aca="false">ROUND(I897/IF(I897&lt;p_seuil_vitesse,p_vit_lente,p_vit_rapide)*60/15,0)*15</f>
        <v>300</v>
      </c>
      <c r="Y897" s="14" t="n">
        <f aca="false">MAX(IF(INDEX(10_Lieux!$B:$B,U897)&lt;&gt;"Ville",INDEX(10_Lieux!$I:$I,U897),0),IF(INDEX(10_Lieux!$B:$B,V897)&lt;&gt;"Ville",INDEX(10_Lieux!$I:$I,V897),0))</f>
        <v>250</v>
      </c>
      <c r="Z897" s="14" t="str">
        <f aca="false">A897&amp;"|"&amp;B897</f>
        <v>Liège|Dijon-Bourgogne</v>
      </c>
      <c r="AA897" s="14" t="str">
        <f aca="false">IF(I897&lt;p_local,"Local",IF(I897&lt;p_vv_min,"Courte distance",IF(I897&lt;p_tres_long,"Longue distance","Très longue distance")))</f>
        <v>Longue distance</v>
      </c>
    </row>
    <row r="898" customFormat="false" ht="15" hidden="false" customHeight="true" outlineLevel="0" collapsed="false">
      <c r="A898" s="1" t="s">
        <v>1015</v>
      </c>
      <c r="B898" s="1" t="s">
        <v>160</v>
      </c>
      <c r="C898" s="1" t="s">
        <v>34</v>
      </c>
      <c r="D898" s="1" t="s">
        <v>653</v>
      </c>
      <c r="E898" s="1" t="s">
        <v>1052</v>
      </c>
      <c r="F898" s="14" t="s">
        <v>40</v>
      </c>
      <c r="G898" s="14" t="str">
        <f aca="false">IF(I898&lt;p_local,"Local → page infra",IF(H898&gt;=p_ph1,"Phase 1",IF(H898&gt;=p_ph2,"Phase 2","Phase 3")))</f>
        <v>Phase 3</v>
      </c>
      <c r="H898" s="14" t="n">
        <f aca="false">IF(I898&lt;p_local,0,IF(C898="Aéroport → Aéroport",p_pts_plein,IF(Y898&gt;0,IF(I898&lt;=Y898,p_pts_plein,IF(I898&lt;=p_mult2*Y898,p_pts_moyen,p_pts_r3)),IF(I898&gt;=p_vv_min,p_pts_plein,IF(I898&gt;=p_vv_moy,p_pts_moyen,p_pts_court))))+IF(INDEX(10_Lieux!$D:$D,U898)=1,p_prio1,p_prio2)+IF(INDEX(10_Lieux!$D:$D,V898)=1,p_prio1,p_prio2)+IF(K898="Oui",p_tf,0)+p_hub*((INDEX(10_Lieux!$H:$H,U898)="Hub")+(INDEX(10_Lieux!$H:$H,V898)="Hub"))+IF(OR(INDEX(10_Lieux!$H:$H,U898)="Premium",INDEX(10_Lieux!$H:$H,V898)="Premium"),p_prem,0))</f>
        <v>55</v>
      </c>
      <c r="I898" s="14" t="n">
        <f aca="false">ROUND(W898*p_facteur,0)</f>
        <v>441</v>
      </c>
      <c r="J898" s="14" t="str">
        <f aca="false">IF(X898&lt;60,X898&amp;" min",INT(X898/60)&amp;" h"&amp;IF(MOD(X898,60)=0,""," "&amp;TEXT(MOD(X898,60),"00")))</f>
        <v>4 h 45</v>
      </c>
      <c r="K898" s="14" t="str">
        <f aca="false">IF(S898&lt;&gt;T898,"Oui","Non")</f>
        <v>Oui</v>
      </c>
      <c r="L898" s="14" t="str">
        <f aca="false">IF(AND(INDEX(10_Lieux!$B:$B,U898)="Ville",INDEX(10_Lieux!$B:$B,V898)="Ville"),"/chauffeur-prive/"&amp;INDEX(10_Lieux!$E:$E,U898)&amp;"-"&amp;INDEX(10_Lieux!$E:$E,V898)&amp;"/","/chauffeur-prive/"&amp;INDEX(10_Lieux!$E:$E,U898)&amp;"/"&amp;INDEX(10_Lieux!$E:$E,V898)&amp;"/")</f>
        <v>/chauffeur-prive/aeroport-dijon-bourgogne/charleroi/</v>
      </c>
      <c r="M898" s="14" t="str">
        <f aca="false">IFERROR(INDEX($L:$L,MATCH(B898&amp;"|"&amp;A898,$Z:$Z,0)),"—")</f>
        <v>/chauffeur-prive/charleroi/aeroport-dijon-bourgogne/</v>
      </c>
      <c r="N898" s="14" t="str">
        <f aca="false">IF(LEN("Chauffeur privé "&amp;INDEX(10_Lieux!$J:$J,U898)&amp;" → "&amp;INDEX(10_Lieux!$J:$J,V898)&amp;" | 24h/24")&gt;60,"Chauffeur privé "&amp;INDEX(10_Lieux!$J:$J,U898)&amp;" → "&amp;INDEX(10_Lieux!$J:$J,V898),"Chauffeur privé "&amp;INDEX(10_Lieux!$J:$J,U898)&amp;" → "&amp;INDEX(10_Lieux!$J:$J,V898)&amp;" | 24h/24")</f>
        <v>Chauffeur privé Aéroport Dijon-Bourgogne → Charleroi</v>
      </c>
      <c r="O898" s="14" t="n">
        <f aca="false">LEN(N898)</f>
        <v>52</v>
      </c>
      <c r="P898" s="14" t="str">
        <f aca="false">"Chauffeur privé "&amp;INDEX(10_Lieux!$K:$K,U898)&amp;" vers "&amp;INDEX(10_Lieux!$L:$L,V898)</f>
        <v>Chauffeur privé de l'aéroport Dijon-Bourgogne vers Charleroi</v>
      </c>
      <c r="Q898" s="14" t="str">
        <f aca="false">"Chauffeur privé "&amp;INDEX(10_Lieux!$K:$K,U898)&amp;" vers "&amp;INDEX(10_Lieux!$L:$L,V898)&amp;" : env. "&amp;I898&amp;" km, "&amp;J898&amp;" de route. Devis personnalisé, standard 24h/24 et 7j/7."</f>
        <v>Chauffeur privé de l'aéroport Dijon-Bourgogne vers Charleroi : env. 441 km, 4 h 45 de route. Devis personnalisé, standard 24h/24 et 7j/7.</v>
      </c>
      <c r="R898" s="14" t="n">
        <f aca="false">LEN(Q898)</f>
        <v>137</v>
      </c>
      <c r="S898" s="14" t="str">
        <f aca="false">INDEX(10_Lieux!$C:$C,U898)</f>
        <v>France</v>
      </c>
      <c r="T898" s="14" t="str">
        <f aca="false">INDEX(10_Lieux!$C:$C,V898)</f>
        <v>Belgique</v>
      </c>
      <c r="U898" s="14" t="n">
        <f aca="false">MATCH(A898,10_Lieux!$A:$A,0)</f>
        <v>142</v>
      </c>
      <c r="V898" s="14" t="n">
        <f aca="false">MATCH(B898,10_Lieux!$A:$A,0)</f>
        <v>96</v>
      </c>
      <c r="W898" s="14" t="n">
        <f aca="false">ROUND(6371*2*ASIN(SQRT(SIN(RADIANS(INDEX(10_Lieux!$F:$F,V898)-INDEX(10_Lieux!$F:$F,U898))/2)^2+COS(RADIANS(INDEX(10_Lieux!$F:$F,U898)))*COS(RADIANS(INDEX(10_Lieux!$F:$F,V898)))*SIN(RADIANS(INDEX(10_Lieux!$G:$G,V898)-INDEX(10_Lieux!$G:$G,U898))/2)^2)),1)</f>
        <v>352.7</v>
      </c>
      <c r="X898" s="14" t="n">
        <f aca="false">ROUND(I898/IF(I898&lt;p_seuil_vitesse,p_vit_lente,p_vit_rapide)*60/15,0)*15</f>
        <v>285</v>
      </c>
      <c r="Y898" s="14" t="n">
        <f aca="false">MAX(IF(INDEX(10_Lieux!$B:$B,U898)&lt;&gt;"Ville",INDEX(10_Lieux!$I:$I,U898),0),IF(INDEX(10_Lieux!$B:$B,V898)&lt;&gt;"Ville",INDEX(10_Lieux!$I:$I,V898),0))</f>
        <v>250</v>
      </c>
      <c r="Z898" s="14" t="str">
        <f aca="false">A898&amp;"|"&amp;B898</f>
        <v>Dijon-Bourgogne|Charleroi</v>
      </c>
      <c r="AA898" s="14" t="str">
        <f aca="false">IF(I898&lt;p_local,"Local",IF(I898&lt;p_vv_min,"Courte distance",IF(I898&lt;p_tres_long,"Longue distance","Très longue distance")))</f>
        <v>Longue distance</v>
      </c>
    </row>
    <row r="899" customFormat="false" ht="15" hidden="false" customHeight="true" outlineLevel="0" collapsed="false">
      <c r="A899" s="1" t="s">
        <v>160</v>
      </c>
      <c r="B899" s="1" t="s">
        <v>1015</v>
      </c>
      <c r="C899" s="1" t="s">
        <v>35</v>
      </c>
      <c r="D899" s="1" t="s">
        <v>653</v>
      </c>
      <c r="E899" s="1" t="s">
        <v>1053</v>
      </c>
      <c r="F899" s="14" t="s">
        <v>40</v>
      </c>
      <c r="G899" s="14" t="str">
        <f aca="false">IF(I899&lt;p_local,"Local → page infra",IF(H899&gt;=p_ph1,"Phase 1",IF(H899&gt;=p_ph2,"Phase 2","Phase 3")))</f>
        <v>Phase 3</v>
      </c>
      <c r="H899" s="14" t="n">
        <f aca="false">IF(I899&lt;p_local,0,IF(C899="Aéroport → Aéroport",p_pts_plein,IF(Y899&gt;0,IF(I899&lt;=Y899,p_pts_plein,IF(I899&lt;=p_mult2*Y899,p_pts_moyen,p_pts_r3)),IF(I899&gt;=p_vv_min,p_pts_plein,IF(I899&gt;=p_vv_moy,p_pts_moyen,p_pts_court))))+IF(INDEX(10_Lieux!$D:$D,U899)=1,p_prio1,p_prio2)+IF(INDEX(10_Lieux!$D:$D,V899)=1,p_prio1,p_prio2)+IF(K899="Oui",p_tf,0)+p_hub*((INDEX(10_Lieux!$H:$H,U899)="Hub")+(INDEX(10_Lieux!$H:$H,V899)="Hub"))+IF(OR(INDEX(10_Lieux!$H:$H,U899)="Premium",INDEX(10_Lieux!$H:$H,V899)="Premium"),p_prem,0))</f>
        <v>55</v>
      </c>
      <c r="I899" s="14" t="n">
        <f aca="false">ROUND(W899*p_facteur,0)</f>
        <v>441</v>
      </c>
      <c r="J899" s="14" t="str">
        <f aca="false">IF(X899&lt;60,X899&amp;" min",INT(X899/60)&amp;" h"&amp;IF(MOD(X899,60)=0,""," "&amp;TEXT(MOD(X899,60),"00")))</f>
        <v>4 h 45</v>
      </c>
      <c r="K899" s="14" t="str">
        <f aca="false">IF(S899&lt;&gt;T899,"Oui","Non")</f>
        <v>Oui</v>
      </c>
      <c r="L899" s="14" t="str">
        <f aca="false">IF(AND(INDEX(10_Lieux!$B:$B,U899)="Ville",INDEX(10_Lieux!$B:$B,V899)="Ville"),"/chauffeur-prive/"&amp;INDEX(10_Lieux!$E:$E,U899)&amp;"-"&amp;INDEX(10_Lieux!$E:$E,V899)&amp;"/","/chauffeur-prive/"&amp;INDEX(10_Lieux!$E:$E,U899)&amp;"/"&amp;INDEX(10_Lieux!$E:$E,V899)&amp;"/")</f>
        <v>/chauffeur-prive/charleroi/aeroport-dijon-bourgogne/</v>
      </c>
      <c r="M899" s="14" t="str">
        <f aca="false">IFERROR(INDEX($L:$L,MATCH(B899&amp;"|"&amp;A899,$Z:$Z,0)),"—")</f>
        <v>/chauffeur-prive/aeroport-dijon-bourgogne/charleroi/</v>
      </c>
      <c r="N899" s="14" t="str">
        <f aca="false">IF(LEN("Chauffeur privé "&amp;INDEX(10_Lieux!$J:$J,U899)&amp;" → "&amp;INDEX(10_Lieux!$J:$J,V899)&amp;" | 24h/24")&gt;60,"Chauffeur privé "&amp;INDEX(10_Lieux!$J:$J,U899)&amp;" → "&amp;INDEX(10_Lieux!$J:$J,V899),"Chauffeur privé "&amp;INDEX(10_Lieux!$J:$J,U899)&amp;" → "&amp;INDEX(10_Lieux!$J:$J,V899)&amp;" | 24h/24")</f>
        <v>Chauffeur privé Charleroi → Aéroport Dijon-Bourgogne</v>
      </c>
      <c r="O899" s="14" t="n">
        <f aca="false">LEN(N899)</f>
        <v>52</v>
      </c>
      <c r="P899" s="14" t="str">
        <f aca="false">"Chauffeur privé "&amp;INDEX(10_Lieux!$K:$K,U899)&amp;" vers "&amp;INDEX(10_Lieux!$L:$L,V899)</f>
        <v>Chauffeur privé de Charleroi vers l'aéroport Dijon-Bourgogne</v>
      </c>
      <c r="Q899" s="14" t="str">
        <f aca="false">"Chauffeur privé "&amp;INDEX(10_Lieux!$K:$K,U899)&amp;" vers "&amp;INDEX(10_Lieux!$L:$L,V899)&amp;" : env. "&amp;I899&amp;" km, "&amp;J899&amp;" de route. Devis personnalisé, standard 24h/24 et 7j/7."</f>
        <v>Chauffeur privé de Charleroi vers l'aéroport Dijon-Bourgogne : env. 441 km, 4 h 45 de route. Devis personnalisé, standard 24h/24 et 7j/7.</v>
      </c>
      <c r="R899" s="14" t="n">
        <f aca="false">LEN(Q899)</f>
        <v>137</v>
      </c>
      <c r="S899" s="14" t="str">
        <f aca="false">INDEX(10_Lieux!$C:$C,U899)</f>
        <v>Belgique</v>
      </c>
      <c r="T899" s="14" t="str">
        <f aca="false">INDEX(10_Lieux!$C:$C,V899)</f>
        <v>France</v>
      </c>
      <c r="U899" s="14" t="n">
        <f aca="false">MATCH(A899,10_Lieux!$A:$A,0)</f>
        <v>96</v>
      </c>
      <c r="V899" s="14" t="n">
        <f aca="false">MATCH(B899,10_Lieux!$A:$A,0)</f>
        <v>142</v>
      </c>
      <c r="W899" s="14" t="n">
        <f aca="false">ROUND(6371*2*ASIN(SQRT(SIN(RADIANS(INDEX(10_Lieux!$F:$F,V899)-INDEX(10_Lieux!$F:$F,U899))/2)^2+COS(RADIANS(INDEX(10_Lieux!$F:$F,U899)))*COS(RADIANS(INDEX(10_Lieux!$F:$F,V899)))*SIN(RADIANS(INDEX(10_Lieux!$G:$G,V899)-INDEX(10_Lieux!$G:$G,U899))/2)^2)),1)</f>
        <v>352.7</v>
      </c>
      <c r="X899" s="14" t="n">
        <f aca="false">ROUND(I899/IF(I899&lt;p_seuil_vitesse,p_vit_lente,p_vit_rapide)*60/15,0)*15</f>
        <v>285</v>
      </c>
      <c r="Y899" s="14" t="n">
        <f aca="false">MAX(IF(INDEX(10_Lieux!$B:$B,U899)&lt;&gt;"Ville",INDEX(10_Lieux!$I:$I,U899),0),IF(INDEX(10_Lieux!$B:$B,V899)&lt;&gt;"Ville",INDEX(10_Lieux!$I:$I,V899),0))</f>
        <v>250</v>
      </c>
      <c r="Z899" s="14" t="str">
        <f aca="false">A899&amp;"|"&amp;B899</f>
        <v>Charleroi|Dijon-Bourgogne</v>
      </c>
      <c r="AA899" s="14" t="str">
        <f aca="false">IF(I899&lt;p_local,"Local",IF(I899&lt;p_vv_min,"Courte distance",IF(I899&lt;p_tres_long,"Longue distance","Très longue distance")))</f>
        <v>Longue distance</v>
      </c>
    </row>
    <row r="900" customFormat="false" ht="15" hidden="false" customHeight="true" outlineLevel="0" collapsed="false">
      <c r="A900" s="1" t="s">
        <v>1015</v>
      </c>
      <c r="B900" s="1" t="s">
        <v>162</v>
      </c>
      <c r="C900" s="1" t="s">
        <v>34</v>
      </c>
      <c r="D900" s="1" t="s">
        <v>653</v>
      </c>
      <c r="E900" s="1" t="s">
        <v>1054</v>
      </c>
      <c r="F900" s="14" t="s">
        <v>40</v>
      </c>
      <c r="G900" s="14" t="str">
        <f aca="false">IF(I900&lt;p_local,"Local → page infra",IF(H900&gt;=p_ph1,"Phase 1",IF(H900&gt;=p_ph2,"Phase 2","Phase 3")))</f>
        <v>Phase 2</v>
      </c>
      <c r="H900" s="14" t="n">
        <f aca="false">IF(I900&lt;p_local,0,IF(C900="Aéroport → Aéroport",p_pts_plein,IF(Y900&gt;0,IF(I900&lt;=Y900,p_pts_plein,IF(I900&lt;=p_mult2*Y900,p_pts_moyen,p_pts_r3)),IF(I900&gt;=p_vv_min,p_pts_plein,IF(I900&gt;=p_vv_moy,p_pts_moyen,p_pts_court))))+IF(INDEX(10_Lieux!$D:$D,U900)=1,p_prio1,p_prio2)+IF(INDEX(10_Lieux!$D:$D,V900)=1,p_prio1,p_prio2)+IF(K900="Oui",p_tf,0)+p_hub*((INDEX(10_Lieux!$H:$H,U900)="Hub")+(INDEX(10_Lieux!$H:$H,V900)="Hub"))+IF(OR(INDEX(10_Lieux!$H:$H,U900)="Premium",INDEX(10_Lieux!$H:$H,V900)="Premium"),p_prem,0))</f>
        <v>70</v>
      </c>
      <c r="I900" s="14" t="n">
        <f aca="false">ROUND(W900*p_facteur,0)</f>
        <v>239</v>
      </c>
      <c r="J900" s="14" t="str">
        <f aca="false">IF(X900&lt;60,X900&amp;" min",INT(X900/60)&amp;" h"&amp;IF(MOD(X900,60)=0,""," "&amp;TEXT(MOD(X900,60),"00")))</f>
        <v>2 h 30</v>
      </c>
      <c r="K900" s="14" t="str">
        <f aca="false">IF(S900&lt;&gt;T900,"Oui","Non")</f>
        <v>Oui</v>
      </c>
      <c r="L900" s="14" t="str">
        <f aca="false">IF(AND(INDEX(10_Lieux!$B:$B,U900)="Ville",INDEX(10_Lieux!$B:$B,V900)="Ville"),"/chauffeur-prive/"&amp;INDEX(10_Lieux!$E:$E,U900)&amp;"-"&amp;INDEX(10_Lieux!$E:$E,V900)&amp;"/","/chauffeur-prive/"&amp;INDEX(10_Lieux!$E:$E,U900)&amp;"/"&amp;INDEX(10_Lieux!$E:$E,V900)&amp;"/")</f>
        <v>/chauffeur-prive/aeroport-dijon-bourgogne/bale/</v>
      </c>
      <c r="M900" s="14" t="str">
        <f aca="false">IFERROR(INDEX($L:$L,MATCH(B900&amp;"|"&amp;A900,$Z:$Z,0)),"—")</f>
        <v>/chauffeur-prive/bale/aeroport-dijon-bourgogne/</v>
      </c>
      <c r="N900" s="14" t="str">
        <f aca="false">IF(LEN("Chauffeur privé "&amp;INDEX(10_Lieux!$J:$J,U900)&amp;" → "&amp;INDEX(10_Lieux!$J:$J,V900)&amp;" | 24h/24")&gt;60,"Chauffeur privé "&amp;INDEX(10_Lieux!$J:$J,U900)&amp;" → "&amp;INDEX(10_Lieux!$J:$J,V900),"Chauffeur privé "&amp;INDEX(10_Lieux!$J:$J,U900)&amp;" → "&amp;INDEX(10_Lieux!$J:$J,V900)&amp;" | 24h/24")</f>
        <v>Chauffeur privé Aéroport Dijon-Bourgogne → Bâle | 24h/24</v>
      </c>
      <c r="O900" s="14" t="n">
        <f aca="false">LEN(N900)</f>
        <v>56</v>
      </c>
      <c r="P900" s="14" t="str">
        <f aca="false">"Chauffeur privé "&amp;INDEX(10_Lieux!$K:$K,U900)&amp;" vers "&amp;INDEX(10_Lieux!$L:$L,V900)</f>
        <v>Chauffeur privé de l'aéroport Dijon-Bourgogne vers Bâle</v>
      </c>
      <c r="Q900" s="14" t="str">
        <f aca="false">"Chauffeur privé "&amp;INDEX(10_Lieux!$K:$K,U900)&amp;" vers "&amp;INDEX(10_Lieux!$L:$L,V900)&amp;" : env. "&amp;I900&amp;" km, "&amp;J900&amp;" de route. Devis personnalisé, standard 24h/24 et 7j/7."</f>
        <v>Chauffeur privé de l'aéroport Dijon-Bourgogne vers Bâle : env. 239 km, 2 h 30 de route. Devis personnalisé, standard 24h/24 et 7j/7.</v>
      </c>
      <c r="R900" s="14" t="n">
        <f aca="false">LEN(Q900)</f>
        <v>132</v>
      </c>
      <c r="S900" s="14" t="str">
        <f aca="false">INDEX(10_Lieux!$C:$C,U900)</f>
        <v>France</v>
      </c>
      <c r="T900" s="14" t="str">
        <f aca="false">INDEX(10_Lieux!$C:$C,V900)</f>
        <v>Suisse</v>
      </c>
      <c r="U900" s="14" t="n">
        <f aca="false">MATCH(A900,10_Lieux!$A:$A,0)</f>
        <v>142</v>
      </c>
      <c r="V900" s="14" t="n">
        <f aca="false">MATCH(B900,10_Lieux!$A:$A,0)</f>
        <v>121</v>
      </c>
      <c r="W900" s="14" t="n">
        <f aca="false">ROUND(6371*2*ASIN(SQRT(SIN(RADIANS(INDEX(10_Lieux!$F:$F,V900)-INDEX(10_Lieux!$F:$F,U900))/2)^2+COS(RADIANS(INDEX(10_Lieux!$F:$F,U900)))*COS(RADIANS(INDEX(10_Lieux!$F:$F,V900)))*SIN(RADIANS(INDEX(10_Lieux!$G:$G,V900)-INDEX(10_Lieux!$G:$G,U900))/2)^2)),1)</f>
        <v>190.8</v>
      </c>
      <c r="X900" s="14" t="n">
        <f aca="false">ROUND(I900/IF(I900&lt;p_seuil_vitesse,p_vit_lente,p_vit_rapide)*60/15,0)*15</f>
        <v>150</v>
      </c>
      <c r="Y900" s="14" t="n">
        <f aca="false">MAX(IF(INDEX(10_Lieux!$B:$B,U900)&lt;&gt;"Ville",INDEX(10_Lieux!$I:$I,U900),0),IF(INDEX(10_Lieux!$B:$B,V900)&lt;&gt;"Ville",INDEX(10_Lieux!$I:$I,V900),0))</f>
        <v>250</v>
      </c>
      <c r="Z900" s="14" t="str">
        <f aca="false">A900&amp;"|"&amp;B900</f>
        <v>Dijon-Bourgogne|Bâle</v>
      </c>
      <c r="AA900" s="14" t="str">
        <f aca="false">IF(I900&lt;p_local,"Local",IF(I900&lt;p_vv_min,"Courte distance",IF(I900&lt;p_tres_long,"Longue distance","Très longue distance")))</f>
        <v>Longue distance</v>
      </c>
    </row>
    <row r="901" customFormat="false" ht="15" hidden="false" customHeight="true" outlineLevel="0" collapsed="false">
      <c r="A901" s="1" t="s">
        <v>162</v>
      </c>
      <c r="B901" s="1" t="s">
        <v>1015</v>
      </c>
      <c r="C901" s="1" t="s">
        <v>35</v>
      </c>
      <c r="D901" s="1" t="s">
        <v>653</v>
      </c>
      <c r="E901" s="1" t="s">
        <v>1055</v>
      </c>
      <c r="F901" s="14" t="s">
        <v>40</v>
      </c>
      <c r="G901" s="14" t="str">
        <f aca="false">IF(I901&lt;p_local,"Local → page infra",IF(H901&gt;=p_ph1,"Phase 1",IF(H901&gt;=p_ph2,"Phase 2","Phase 3")))</f>
        <v>Phase 2</v>
      </c>
      <c r="H901" s="14" t="n">
        <f aca="false">IF(I901&lt;p_local,0,IF(C901="Aéroport → Aéroport",p_pts_plein,IF(Y901&gt;0,IF(I901&lt;=Y901,p_pts_plein,IF(I901&lt;=p_mult2*Y901,p_pts_moyen,p_pts_r3)),IF(I901&gt;=p_vv_min,p_pts_plein,IF(I901&gt;=p_vv_moy,p_pts_moyen,p_pts_court))))+IF(INDEX(10_Lieux!$D:$D,U901)=1,p_prio1,p_prio2)+IF(INDEX(10_Lieux!$D:$D,V901)=1,p_prio1,p_prio2)+IF(K901="Oui",p_tf,0)+p_hub*((INDEX(10_Lieux!$H:$H,U901)="Hub")+(INDEX(10_Lieux!$H:$H,V901)="Hub"))+IF(OR(INDEX(10_Lieux!$H:$H,U901)="Premium",INDEX(10_Lieux!$H:$H,V901)="Premium"),p_prem,0))</f>
        <v>70</v>
      </c>
      <c r="I901" s="14" t="n">
        <f aca="false">ROUND(W901*p_facteur,0)</f>
        <v>239</v>
      </c>
      <c r="J901" s="14" t="str">
        <f aca="false">IF(X901&lt;60,X901&amp;" min",INT(X901/60)&amp;" h"&amp;IF(MOD(X901,60)=0,""," "&amp;TEXT(MOD(X901,60),"00")))</f>
        <v>2 h 30</v>
      </c>
      <c r="K901" s="14" t="str">
        <f aca="false">IF(S901&lt;&gt;T901,"Oui","Non")</f>
        <v>Oui</v>
      </c>
      <c r="L901" s="14" t="str">
        <f aca="false">IF(AND(INDEX(10_Lieux!$B:$B,U901)="Ville",INDEX(10_Lieux!$B:$B,V901)="Ville"),"/chauffeur-prive/"&amp;INDEX(10_Lieux!$E:$E,U901)&amp;"-"&amp;INDEX(10_Lieux!$E:$E,V901)&amp;"/","/chauffeur-prive/"&amp;INDEX(10_Lieux!$E:$E,U901)&amp;"/"&amp;INDEX(10_Lieux!$E:$E,V901)&amp;"/")</f>
        <v>/chauffeur-prive/bale/aeroport-dijon-bourgogne/</v>
      </c>
      <c r="M901" s="14" t="str">
        <f aca="false">IFERROR(INDEX($L:$L,MATCH(B901&amp;"|"&amp;A901,$Z:$Z,0)),"—")</f>
        <v>/chauffeur-prive/aeroport-dijon-bourgogne/bale/</v>
      </c>
      <c r="N901" s="14" t="str">
        <f aca="false">IF(LEN("Chauffeur privé "&amp;INDEX(10_Lieux!$J:$J,U901)&amp;" → "&amp;INDEX(10_Lieux!$J:$J,V901)&amp;" | 24h/24")&gt;60,"Chauffeur privé "&amp;INDEX(10_Lieux!$J:$J,U901)&amp;" → "&amp;INDEX(10_Lieux!$J:$J,V901),"Chauffeur privé "&amp;INDEX(10_Lieux!$J:$J,U901)&amp;" → "&amp;INDEX(10_Lieux!$J:$J,V901)&amp;" | 24h/24")</f>
        <v>Chauffeur privé Bâle → Aéroport Dijon-Bourgogne | 24h/24</v>
      </c>
      <c r="O901" s="14" t="n">
        <f aca="false">LEN(N901)</f>
        <v>56</v>
      </c>
      <c r="P901" s="14" t="str">
        <f aca="false">"Chauffeur privé "&amp;INDEX(10_Lieux!$K:$K,U901)&amp;" vers "&amp;INDEX(10_Lieux!$L:$L,V901)</f>
        <v>Chauffeur privé de Bâle vers l'aéroport Dijon-Bourgogne</v>
      </c>
      <c r="Q901" s="14" t="str">
        <f aca="false">"Chauffeur privé "&amp;INDEX(10_Lieux!$K:$K,U901)&amp;" vers "&amp;INDEX(10_Lieux!$L:$L,V901)&amp;" : env. "&amp;I901&amp;" km, "&amp;J901&amp;" de route. Devis personnalisé, standard 24h/24 et 7j/7."</f>
        <v>Chauffeur privé de Bâle vers l'aéroport Dijon-Bourgogne : env. 239 km, 2 h 30 de route. Devis personnalisé, standard 24h/24 et 7j/7.</v>
      </c>
      <c r="R901" s="14" t="n">
        <f aca="false">LEN(Q901)</f>
        <v>132</v>
      </c>
      <c r="S901" s="14" t="str">
        <f aca="false">INDEX(10_Lieux!$C:$C,U901)</f>
        <v>Suisse</v>
      </c>
      <c r="T901" s="14" t="str">
        <f aca="false">INDEX(10_Lieux!$C:$C,V901)</f>
        <v>France</v>
      </c>
      <c r="U901" s="14" t="n">
        <f aca="false">MATCH(A901,10_Lieux!$A:$A,0)</f>
        <v>121</v>
      </c>
      <c r="V901" s="14" t="n">
        <f aca="false">MATCH(B901,10_Lieux!$A:$A,0)</f>
        <v>142</v>
      </c>
      <c r="W901" s="14" t="n">
        <f aca="false">ROUND(6371*2*ASIN(SQRT(SIN(RADIANS(INDEX(10_Lieux!$F:$F,V901)-INDEX(10_Lieux!$F:$F,U901))/2)^2+COS(RADIANS(INDEX(10_Lieux!$F:$F,U901)))*COS(RADIANS(INDEX(10_Lieux!$F:$F,V901)))*SIN(RADIANS(INDEX(10_Lieux!$G:$G,V901)-INDEX(10_Lieux!$G:$G,U901))/2)^2)),1)</f>
        <v>190.8</v>
      </c>
      <c r="X901" s="14" t="n">
        <f aca="false">ROUND(I901/IF(I901&lt;p_seuil_vitesse,p_vit_lente,p_vit_rapide)*60/15,0)*15</f>
        <v>150</v>
      </c>
      <c r="Y901" s="14" t="n">
        <f aca="false">MAX(IF(INDEX(10_Lieux!$B:$B,U901)&lt;&gt;"Ville",INDEX(10_Lieux!$I:$I,U901),0),IF(INDEX(10_Lieux!$B:$B,V901)&lt;&gt;"Ville",INDEX(10_Lieux!$I:$I,V901),0))</f>
        <v>250</v>
      </c>
      <c r="Z901" s="14" t="str">
        <f aca="false">A901&amp;"|"&amp;B901</f>
        <v>Bâle|Dijon-Bourgogne</v>
      </c>
      <c r="AA901" s="14" t="str">
        <f aca="false">IF(I901&lt;p_local,"Local",IF(I901&lt;p_vv_min,"Courte distance",IF(I901&lt;p_tres_long,"Longue distance","Très longue distance")))</f>
        <v>Longue distance</v>
      </c>
    </row>
    <row r="902" customFormat="false" ht="15" hidden="false" customHeight="true" outlineLevel="0" collapsed="false">
      <c r="A902" s="1" t="s">
        <v>1015</v>
      </c>
      <c r="B902" s="1" t="s">
        <v>164</v>
      </c>
      <c r="C902" s="1" t="s">
        <v>34</v>
      </c>
      <c r="D902" s="1" t="s">
        <v>653</v>
      </c>
      <c r="E902" s="1" t="s">
        <v>1056</v>
      </c>
      <c r="F902" s="14" t="s">
        <v>40</v>
      </c>
      <c r="G902" s="14" t="str">
        <f aca="false">IF(I902&lt;p_local,"Local → page infra",IF(H902&gt;=p_ph1,"Phase 1",IF(H902&gt;=p_ph2,"Phase 2","Phase 3")))</f>
        <v>Phase 2</v>
      </c>
      <c r="H902" s="14" t="n">
        <f aca="false">IF(I902&lt;p_local,0,IF(C902="Aéroport → Aéroport",p_pts_plein,IF(Y902&gt;0,IF(I902&lt;=Y902,p_pts_plein,IF(I902&lt;=p_mult2*Y902,p_pts_moyen,p_pts_r3)),IF(I902&gt;=p_vv_min,p_pts_plein,IF(I902&gt;=p_vv_moy,p_pts_moyen,p_pts_court))))+IF(INDEX(10_Lieux!$D:$D,U902)=1,p_prio1,p_prio2)+IF(INDEX(10_Lieux!$D:$D,V902)=1,p_prio1,p_prio2)+IF(K902="Oui",p_tf,0)+p_hub*((INDEX(10_Lieux!$H:$H,U902)="Hub")+(INDEX(10_Lieux!$H:$H,V902)="Hub"))+IF(OR(INDEX(10_Lieux!$H:$H,U902)="Premium",INDEX(10_Lieux!$H:$H,V902)="Premium"),p_prem,0))</f>
        <v>65</v>
      </c>
      <c r="I902" s="14" t="n">
        <f aca="false">ROUND(W902*p_facteur,0)</f>
        <v>325</v>
      </c>
      <c r="J902" s="14" t="str">
        <f aca="false">IF(X902&lt;60,X902&amp;" min",INT(X902/60)&amp;" h"&amp;IF(MOD(X902,60)=0,""," "&amp;TEXT(MOD(X902,60),"00")))</f>
        <v>3 h 30</v>
      </c>
      <c r="K902" s="14" t="str">
        <f aca="false">IF(S902&lt;&gt;T902,"Oui","Non")</f>
        <v>Oui</v>
      </c>
      <c r="L902" s="14" t="str">
        <f aca="false">IF(AND(INDEX(10_Lieux!$B:$B,U902)="Ville",INDEX(10_Lieux!$B:$B,V902)="Ville"),"/chauffeur-prive/"&amp;INDEX(10_Lieux!$E:$E,U902)&amp;"-"&amp;INDEX(10_Lieux!$E:$E,V902)&amp;"/","/chauffeur-prive/"&amp;INDEX(10_Lieux!$E:$E,U902)&amp;"/"&amp;INDEX(10_Lieux!$E:$E,V902)&amp;"/")</f>
        <v>/chauffeur-prive/aeroport-dijon-bourgogne/zurich/</v>
      </c>
      <c r="M902" s="14" t="str">
        <f aca="false">IFERROR(INDEX($L:$L,MATCH(B902&amp;"|"&amp;A902,$Z:$Z,0)),"—")</f>
        <v>/chauffeur-prive/zurich/aeroport-dijon-bourgogne/</v>
      </c>
      <c r="N902" s="14" t="str">
        <f aca="false">IF(LEN("Chauffeur privé "&amp;INDEX(10_Lieux!$J:$J,U902)&amp;" → "&amp;INDEX(10_Lieux!$J:$J,V902)&amp;" | 24h/24")&gt;60,"Chauffeur privé "&amp;INDEX(10_Lieux!$J:$J,U902)&amp;" → "&amp;INDEX(10_Lieux!$J:$J,V902),"Chauffeur privé "&amp;INDEX(10_Lieux!$J:$J,U902)&amp;" → "&amp;INDEX(10_Lieux!$J:$J,V902)&amp;" | 24h/24")</f>
        <v>Chauffeur privé Aéroport Dijon-Bourgogne → Zurich | 24h/24</v>
      </c>
      <c r="O902" s="14" t="n">
        <f aca="false">LEN(N902)</f>
        <v>58</v>
      </c>
      <c r="P902" s="14" t="str">
        <f aca="false">"Chauffeur privé "&amp;INDEX(10_Lieux!$K:$K,U902)&amp;" vers "&amp;INDEX(10_Lieux!$L:$L,V902)</f>
        <v>Chauffeur privé de l'aéroport Dijon-Bourgogne vers Zurich</v>
      </c>
      <c r="Q902" s="14" t="str">
        <f aca="false">"Chauffeur privé "&amp;INDEX(10_Lieux!$K:$K,U902)&amp;" vers "&amp;INDEX(10_Lieux!$L:$L,V902)&amp;" : env. "&amp;I902&amp;" km, "&amp;J902&amp;" de route. Devis personnalisé, standard 24h/24 et 7j/7."</f>
        <v>Chauffeur privé de l'aéroport Dijon-Bourgogne vers Zurich : env. 325 km, 3 h 30 de route. Devis personnalisé, standard 24h/24 et 7j/7.</v>
      </c>
      <c r="R902" s="14" t="n">
        <f aca="false">LEN(Q902)</f>
        <v>134</v>
      </c>
      <c r="S902" s="14" t="str">
        <f aca="false">INDEX(10_Lieux!$C:$C,U902)</f>
        <v>France</v>
      </c>
      <c r="T902" s="14" t="str">
        <f aca="false">INDEX(10_Lieux!$C:$C,V902)</f>
        <v>Suisse</v>
      </c>
      <c r="U902" s="14" t="n">
        <f aca="false">MATCH(A902,10_Lieux!$A:$A,0)</f>
        <v>142</v>
      </c>
      <c r="V902" s="14" t="n">
        <f aca="false">MATCH(B902,10_Lieux!$A:$A,0)</f>
        <v>122</v>
      </c>
      <c r="W902" s="14" t="n">
        <f aca="false">ROUND(6371*2*ASIN(SQRT(SIN(RADIANS(INDEX(10_Lieux!$F:$F,V902)-INDEX(10_Lieux!$F:$F,U902))/2)^2+COS(RADIANS(INDEX(10_Lieux!$F:$F,U902)))*COS(RADIANS(INDEX(10_Lieux!$F:$F,V902)))*SIN(RADIANS(INDEX(10_Lieux!$G:$G,V902)-INDEX(10_Lieux!$G:$G,U902))/2)^2)),1)</f>
        <v>260.3</v>
      </c>
      <c r="X902" s="14" t="n">
        <f aca="false">ROUND(I902/IF(I902&lt;p_seuil_vitesse,p_vit_lente,p_vit_rapide)*60/15,0)*15</f>
        <v>210</v>
      </c>
      <c r="Y902" s="14" t="n">
        <f aca="false">MAX(IF(INDEX(10_Lieux!$B:$B,U902)&lt;&gt;"Ville",INDEX(10_Lieux!$I:$I,U902),0),IF(INDEX(10_Lieux!$B:$B,V902)&lt;&gt;"Ville",INDEX(10_Lieux!$I:$I,V902),0))</f>
        <v>250</v>
      </c>
      <c r="Z902" s="14" t="str">
        <f aca="false">A902&amp;"|"&amp;B902</f>
        <v>Dijon-Bourgogne|Zurich</v>
      </c>
      <c r="AA902" s="14" t="str">
        <f aca="false">IF(I902&lt;p_local,"Local",IF(I902&lt;p_vv_min,"Courte distance",IF(I902&lt;p_tres_long,"Longue distance","Très longue distance")))</f>
        <v>Longue distance</v>
      </c>
    </row>
    <row r="903" customFormat="false" ht="15" hidden="false" customHeight="true" outlineLevel="0" collapsed="false">
      <c r="A903" s="1" t="s">
        <v>164</v>
      </c>
      <c r="B903" s="1" t="s">
        <v>1015</v>
      </c>
      <c r="C903" s="1" t="s">
        <v>35</v>
      </c>
      <c r="D903" s="1" t="s">
        <v>653</v>
      </c>
      <c r="E903" s="1" t="s">
        <v>1057</v>
      </c>
      <c r="F903" s="14" t="s">
        <v>40</v>
      </c>
      <c r="G903" s="14" t="str">
        <f aca="false">IF(I903&lt;p_local,"Local → page infra",IF(H903&gt;=p_ph1,"Phase 1",IF(H903&gt;=p_ph2,"Phase 2","Phase 3")))</f>
        <v>Phase 2</v>
      </c>
      <c r="H903" s="14" t="n">
        <f aca="false">IF(I903&lt;p_local,0,IF(C903="Aéroport → Aéroport",p_pts_plein,IF(Y903&gt;0,IF(I903&lt;=Y903,p_pts_plein,IF(I903&lt;=p_mult2*Y903,p_pts_moyen,p_pts_r3)),IF(I903&gt;=p_vv_min,p_pts_plein,IF(I903&gt;=p_vv_moy,p_pts_moyen,p_pts_court))))+IF(INDEX(10_Lieux!$D:$D,U903)=1,p_prio1,p_prio2)+IF(INDEX(10_Lieux!$D:$D,V903)=1,p_prio1,p_prio2)+IF(K903="Oui",p_tf,0)+p_hub*((INDEX(10_Lieux!$H:$H,U903)="Hub")+(INDEX(10_Lieux!$H:$H,V903)="Hub"))+IF(OR(INDEX(10_Lieux!$H:$H,U903)="Premium",INDEX(10_Lieux!$H:$H,V903)="Premium"),p_prem,0))</f>
        <v>65</v>
      </c>
      <c r="I903" s="14" t="n">
        <f aca="false">ROUND(W903*p_facteur,0)</f>
        <v>325</v>
      </c>
      <c r="J903" s="14" t="str">
        <f aca="false">IF(X903&lt;60,X903&amp;" min",INT(X903/60)&amp;" h"&amp;IF(MOD(X903,60)=0,""," "&amp;TEXT(MOD(X903,60),"00")))</f>
        <v>3 h 30</v>
      </c>
      <c r="K903" s="14" t="str">
        <f aca="false">IF(S903&lt;&gt;T903,"Oui","Non")</f>
        <v>Oui</v>
      </c>
      <c r="L903" s="14" t="str">
        <f aca="false">IF(AND(INDEX(10_Lieux!$B:$B,U903)="Ville",INDEX(10_Lieux!$B:$B,V903)="Ville"),"/chauffeur-prive/"&amp;INDEX(10_Lieux!$E:$E,U903)&amp;"-"&amp;INDEX(10_Lieux!$E:$E,V903)&amp;"/","/chauffeur-prive/"&amp;INDEX(10_Lieux!$E:$E,U903)&amp;"/"&amp;INDEX(10_Lieux!$E:$E,V903)&amp;"/")</f>
        <v>/chauffeur-prive/zurich/aeroport-dijon-bourgogne/</v>
      </c>
      <c r="M903" s="14" t="str">
        <f aca="false">IFERROR(INDEX($L:$L,MATCH(B903&amp;"|"&amp;A903,$Z:$Z,0)),"—")</f>
        <v>/chauffeur-prive/aeroport-dijon-bourgogne/zurich/</v>
      </c>
      <c r="N903" s="14" t="str">
        <f aca="false">IF(LEN("Chauffeur privé "&amp;INDEX(10_Lieux!$J:$J,U903)&amp;" → "&amp;INDEX(10_Lieux!$J:$J,V903)&amp;" | 24h/24")&gt;60,"Chauffeur privé "&amp;INDEX(10_Lieux!$J:$J,U903)&amp;" → "&amp;INDEX(10_Lieux!$J:$J,V903),"Chauffeur privé "&amp;INDEX(10_Lieux!$J:$J,U903)&amp;" → "&amp;INDEX(10_Lieux!$J:$J,V903)&amp;" | 24h/24")</f>
        <v>Chauffeur privé Zurich → Aéroport Dijon-Bourgogne | 24h/24</v>
      </c>
      <c r="O903" s="14" t="n">
        <f aca="false">LEN(N903)</f>
        <v>58</v>
      </c>
      <c r="P903" s="14" t="str">
        <f aca="false">"Chauffeur privé "&amp;INDEX(10_Lieux!$K:$K,U903)&amp;" vers "&amp;INDEX(10_Lieux!$L:$L,V903)</f>
        <v>Chauffeur privé de Zurich vers l'aéroport Dijon-Bourgogne</v>
      </c>
      <c r="Q903" s="14" t="str">
        <f aca="false">"Chauffeur privé "&amp;INDEX(10_Lieux!$K:$K,U903)&amp;" vers "&amp;INDEX(10_Lieux!$L:$L,V903)&amp;" : env. "&amp;I903&amp;" km, "&amp;J903&amp;" de route. Devis personnalisé, standard 24h/24 et 7j/7."</f>
        <v>Chauffeur privé de Zurich vers l'aéroport Dijon-Bourgogne : env. 325 km, 3 h 30 de route. Devis personnalisé, standard 24h/24 et 7j/7.</v>
      </c>
      <c r="R903" s="14" t="n">
        <f aca="false">LEN(Q903)</f>
        <v>134</v>
      </c>
      <c r="S903" s="14" t="str">
        <f aca="false">INDEX(10_Lieux!$C:$C,U903)</f>
        <v>Suisse</v>
      </c>
      <c r="T903" s="14" t="str">
        <f aca="false">INDEX(10_Lieux!$C:$C,V903)</f>
        <v>France</v>
      </c>
      <c r="U903" s="14" t="n">
        <f aca="false">MATCH(A903,10_Lieux!$A:$A,0)</f>
        <v>122</v>
      </c>
      <c r="V903" s="14" t="n">
        <f aca="false">MATCH(B903,10_Lieux!$A:$A,0)</f>
        <v>142</v>
      </c>
      <c r="W903" s="14" t="n">
        <f aca="false">ROUND(6371*2*ASIN(SQRT(SIN(RADIANS(INDEX(10_Lieux!$F:$F,V903)-INDEX(10_Lieux!$F:$F,U903))/2)^2+COS(RADIANS(INDEX(10_Lieux!$F:$F,U903)))*COS(RADIANS(INDEX(10_Lieux!$F:$F,V903)))*SIN(RADIANS(INDEX(10_Lieux!$G:$G,V903)-INDEX(10_Lieux!$G:$G,U903))/2)^2)),1)</f>
        <v>260.3</v>
      </c>
      <c r="X903" s="14" t="n">
        <f aca="false">ROUND(I903/IF(I903&lt;p_seuil_vitesse,p_vit_lente,p_vit_rapide)*60/15,0)*15</f>
        <v>210</v>
      </c>
      <c r="Y903" s="14" t="n">
        <f aca="false">MAX(IF(INDEX(10_Lieux!$B:$B,U903)&lt;&gt;"Ville",INDEX(10_Lieux!$I:$I,U903),0),IF(INDEX(10_Lieux!$B:$B,V903)&lt;&gt;"Ville",INDEX(10_Lieux!$I:$I,V903),0))</f>
        <v>250</v>
      </c>
      <c r="Z903" s="14" t="str">
        <f aca="false">A903&amp;"|"&amp;B903</f>
        <v>Zurich|Dijon-Bourgogne</v>
      </c>
      <c r="AA903" s="14" t="str">
        <f aca="false">IF(I903&lt;p_local,"Local",IF(I903&lt;p_vv_min,"Courte distance",IF(I903&lt;p_tres_long,"Longue distance","Très longue distance")))</f>
        <v>Longue distance</v>
      </c>
    </row>
    <row r="904" customFormat="false" ht="15" hidden="false" customHeight="true" outlineLevel="0" collapsed="false">
      <c r="A904" s="1" t="s">
        <v>1015</v>
      </c>
      <c r="B904" s="1" t="s">
        <v>166</v>
      </c>
      <c r="C904" s="1" t="s">
        <v>34</v>
      </c>
      <c r="D904" s="1" t="s">
        <v>653</v>
      </c>
      <c r="E904" s="1" t="s">
        <v>1058</v>
      </c>
      <c r="F904" s="14" t="s">
        <v>40</v>
      </c>
      <c r="G904" s="14" t="str">
        <f aca="false">IF(I904&lt;p_local,"Local → page infra",IF(H904&gt;=p_ph1,"Phase 1",IF(H904&gt;=p_ph2,"Phase 2","Phase 3")))</f>
        <v>Phase 2</v>
      </c>
      <c r="H904" s="14" t="n">
        <f aca="false">IF(I904&lt;p_local,0,IF(C904="Aéroport → Aéroport",p_pts_plein,IF(Y904&gt;0,IF(I904&lt;=Y904,p_pts_plein,IF(I904&lt;=p_mult2*Y904,p_pts_moyen,p_pts_r3)),IF(I904&gt;=p_vv_min,p_pts_plein,IF(I904&gt;=p_vv_moy,p_pts_moyen,p_pts_court))))+IF(INDEX(10_Lieux!$D:$D,U904)=1,p_prio1,p_prio2)+IF(INDEX(10_Lieux!$D:$D,V904)=1,p_prio1,p_prio2)+IF(K904="Oui",p_tf,0)+p_hub*((INDEX(10_Lieux!$H:$H,U904)="Hub")+(INDEX(10_Lieux!$H:$H,V904)="Hub"))+IF(OR(INDEX(10_Lieux!$H:$H,U904)="Premium",INDEX(10_Lieux!$H:$H,V904)="Premium"),p_prem,0))</f>
        <v>70</v>
      </c>
      <c r="I904" s="14" t="n">
        <f aca="false">ROUND(W904*p_facteur,0)</f>
        <v>227</v>
      </c>
      <c r="J904" s="14" t="str">
        <f aca="false">IF(X904&lt;60,X904&amp;" min",INT(X904/60)&amp;" h"&amp;IF(MOD(X904,60)=0,""," "&amp;TEXT(MOD(X904,60),"00")))</f>
        <v>2 h 30</v>
      </c>
      <c r="K904" s="14" t="str">
        <f aca="false">IF(S904&lt;&gt;T904,"Oui","Non")</f>
        <v>Oui</v>
      </c>
      <c r="L904" s="14" t="str">
        <f aca="false">IF(AND(INDEX(10_Lieux!$B:$B,U904)="Ville",INDEX(10_Lieux!$B:$B,V904)="Ville"),"/chauffeur-prive/"&amp;INDEX(10_Lieux!$E:$E,U904)&amp;"-"&amp;INDEX(10_Lieux!$E:$E,V904)&amp;"/","/chauffeur-prive/"&amp;INDEX(10_Lieux!$E:$E,U904)&amp;"/"&amp;INDEX(10_Lieux!$E:$E,V904)&amp;"/")</f>
        <v>/chauffeur-prive/aeroport-dijon-bourgogne/berne/</v>
      </c>
      <c r="M904" s="14" t="str">
        <f aca="false">IFERROR(INDEX($L:$L,MATCH(B904&amp;"|"&amp;A904,$Z:$Z,0)),"—")</f>
        <v>/chauffeur-prive/berne/aeroport-dijon-bourgogne/</v>
      </c>
      <c r="N904" s="14" t="str">
        <f aca="false">IF(LEN("Chauffeur privé "&amp;INDEX(10_Lieux!$J:$J,U904)&amp;" → "&amp;INDEX(10_Lieux!$J:$J,V904)&amp;" | 24h/24")&gt;60,"Chauffeur privé "&amp;INDEX(10_Lieux!$J:$J,U904)&amp;" → "&amp;INDEX(10_Lieux!$J:$J,V904),"Chauffeur privé "&amp;INDEX(10_Lieux!$J:$J,U904)&amp;" → "&amp;INDEX(10_Lieux!$J:$J,V904)&amp;" | 24h/24")</f>
        <v>Chauffeur privé Aéroport Dijon-Bourgogne → Berne | 24h/24</v>
      </c>
      <c r="O904" s="14" t="n">
        <f aca="false">LEN(N904)</f>
        <v>57</v>
      </c>
      <c r="P904" s="14" t="str">
        <f aca="false">"Chauffeur privé "&amp;INDEX(10_Lieux!$K:$K,U904)&amp;" vers "&amp;INDEX(10_Lieux!$L:$L,V904)</f>
        <v>Chauffeur privé de l'aéroport Dijon-Bourgogne vers Berne</v>
      </c>
      <c r="Q904" s="14" t="str">
        <f aca="false">"Chauffeur privé "&amp;INDEX(10_Lieux!$K:$K,U904)&amp;" vers "&amp;INDEX(10_Lieux!$L:$L,V904)&amp;" : env. "&amp;I904&amp;" km, "&amp;J904&amp;" de route. Devis personnalisé, standard 24h/24 et 7j/7."</f>
        <v>Chauffeur privé de l'aéroport Dijon-Bourgogne vers Berne : env. 227 km, 2 h 30 de route. Devis personnalisé, standard 24h/24 et 7j/7.</v>
      </c>
      <c r="R904" s="14" t="n">
        <f aca="false">LEN(Q904)</f>
        <v>133</v>
      </c>
      <c r="S904" s="14" t="str">
        <f aca="false">INDEX(10_Lieux!$C:$C,U904)</f>
        <v>France</v>
      </c>
      <c r="T904" s="14" t="str">
        <f aca="false">INDEX(10_Lieux!$C:$C,V904)</f>
        <v>Suisse</v>
      </c>
      <c r="U904" s="14" t="n">
        <f aca="false">MATCH(A904,10_Lieux!$A:$A,0)</f>
        <v>142</v>
      </c>
      <c r="V904" s="14" t="n">
        <f aca="false">MATCH(B904,10_Lieux!$A:$A,0)</f>
        <v>123</v>
      </c>
      <c r="W904" s="14" t="n">
        <f aca="false">ROUND(6371*2*ASIN(SQRT(SIN(RADIANS(INDEX(10_Lieux!$F:$F,V904)-INDEX(10_Lieux!$F:$F,U904))/2)^2+COS(RADIANS(INDEX(10_Lieux!$F:$F,U904)))*COS(RADIANS(INDEX(10_Lieux!$F:$F,V904)))*SIN(RADIANS(INDEX(10_Lieux!$G:$G,V904)-INDEX(10_Lieux!$G:$G,U904))/2)^2)),1)</f>
        <v>181.9</v>
      </c>
      <c r="X904" s="14" t="n">
        <f aca="false">ROUND(I904/IF(I904&lt;p_seuil_vitesse,p_vit_lente,p_vit_rapide)*60/15,0)*15</f>
        <v>150</v>
      </c>
      <c r="Y904" s="14" t="n">
        <f aca="false">MAX(IF(INDEX(10_Lieux!$B:$B,U904)&lt;&gt;"Ville",INDEX(10_Lieux!$I:$I,U904),0),IF(INDEX(10_Lieux!$B:$B,V904)&lt;&gt;"Ville",INDEX(10_Lieux!$I:$I,V904),0))</f>
        <v>250</v>
      </c>
      <c r="Z904" s="14" t="str">
        <f aca="false">A904&amp;"|"&amp;B904</f>
        <v>Dijon-Bourgogne|Berne</v>
      </c>
      <c r="AA904" s="14" t="str">
        <f aca="false">IF(I904&lt;p_local,"Local",IF(I904&lt;p_vv_min,"Courte distance",IF(I904&lt;p_tres_long,"Longue distance","Très longue distance")))</f>
        <v>Longue distance</v>
      </c>
    </row>
    <row r="905" customFormat="false" ht="15" hidden="false" customHeight="true" outlineLevel="0" collapsed="false">
      <c r="A905" s="1" t="s">
        <v>166</v>
      </c>
      <c r="B905" s="1" t="s">
        <v>1015</v>
      </c>
      <c r="C905" s="1" t="s">
        <v>35</v>
      </c>
      <c r="D905" s="1" t="s">
        <v>653</v>
      </c>
      <c r="E905" s="1" t="s">
        <v>1059</v>
      </c>
      <c r="F905" s="14" t="s">
        <v>40</v>
      </c>
      <c r="G905" s="14" t="str">
        <f aca="false">IF(I905&lt;p_local,"Local → page infra",IF(H905&gt;=p_ph1,"Phase 1",IF(H905&gt;=p_ph2,"Phase 2","Phase 3")))</f>
        <v>Phase 2</v>
      </c>
      <c r="H905" s="14" t="n">
        <f aca="false">IF(I905&lt;p_local,0,IF(C905="Aéroport → Aéroport",p_pts_plein,IF(Y905&gt;0,IF(I905&lt;=Y905,p_pts_plein,IF(I905&lt;=p_mult2*Y905,p_pts_moyen,p_pts_r3)),IF(I905&gt;=p_vv_min,p_pts_plein,IF(I905&gt;=p_vv_moy,p_pts_moyen,p_pts_court))))+IF(INDEX(10_Lieux!$D:$D,U905)=1,p_prio1,p_prio2)+IF(INDEX(10_Lieux!$D:$D,V905)=1,p_prio1,p_prio2)+IF(K905="Oui",p_tf,0)+p_hub*((INDEX(10_Lieux!$H:$H,U905)="Hub")+(INDEX(10_Lieux!$H:$H,V905)="Hub"))+IF(OR(INDEX(10_Lieux!$H:$H,U905)="Premium",INDEX(10_Lieux!$H:$H,V905)="Premium"),p_prem,0))</f>
        <v>70</v>
      </c>
      <c r="I905" s="14" t="n">
        <f aca="false">ROUND(W905*p_facteur,0)</f>
        <v>227</v>
      </c>
      <c r="J905" s="14" t="str">
        <f aca="false">IF(X905&lt;60,X905&amp;" min",INT(X905/60)&amp;" h"&amp;IF(MOD(X905,60)=0,""," "&amp;TEXT(MOD(X905,60),"00")))</f>
        <v>2 h 30</v>
      </c>
      <c r="K905" s="14" t="str">
        <f aca="false">IF(S905&lt;&gt;T905,"Oui","Non")</f>
        <v>Oui</v>
      </c>
      <c r="L905" s="14" t="str">
        <f aca="false">IF(AND(INDEX(10_Lieux!$B:$B,U905)="Ville",INDEX(10_Lieux!$B:$B,V905)="Ville"),"/chauffeur-prive/"&amp;INDEX(10_Lieux!$E:$E,U905)&amp;"-"&amp;INDEX(10_Lieux!$E:$E,V905)&amp;"/","/chauffeur-prive/"&amp;INDEX(10_Lieux!$E:$E,U905)&amp;"/"&amp;INDEX(10_Lieux!$E:$E,V905)&amp;"/")</f>
        <v>/chauffeur-prive/berne/aeroport-dijon-bourgogne/</v>
      </c>
      <c r="M905" s="14" t="str">
        <f aca="false">IFERROR(INDEX($L:$L,MATCH(B905&amp;"|"&amp;A905,$Z:$Z,0)),"—")</f>
        <v>/chauffeur-prive/aeroport-dijon-bourgogne/berne/</v>
      </c>
      <c r="N905" s="14" t="str">
        <f aca="false">IF(LEN("Chauffeur privé "&amp;INDEX(10_Lieux!$J:$J,U905)&amp;" → "&amp;INDEX(10_Lieux!$J:$J,V905)&amp;" | 24h/24")&gt;60,"Chauffeur privé "&amp;INDEX(10_Lieux!$J:$J,U905)&amp;" → "&amp;INDEX(10_Lieux!$J:$J,V905),"Chauffeur privé "&amp;INDEX(10_Lieux!$J:$J,U905)&amp;" → "&amp;INDEX(10_Lieux!$J:$J,V905)&amp;" | 24h/24")</f>
        <v>Chauffeur privé Berne → Aéroport Dijon-Bourgogne | 24h/24</v>
      </c>
      <c r="O905" s="14" t="n">
        <f aca="false">LEN(N905)</f>
        <v>57</v>
      </c>
      <c r="P905" s="14" t="str">
        <f aca="false">"Chauffeur privé "&amp;INDEX(10_Lieux!$K:$K,U905)&amp;" vers "&amp;INDEX(10_Lieux!$L:$L,V905)</f>
        <v>Chauffeur privé de Berne vers l'aéroport Dijon-Bourgogne</v>
      </c>
      <c r="Q905" s="14" t="str">
        <f aca="false">"Chauffeur privé "&amp;INDEX(10_Lieux!$K:$K,U905)&amp;" vers "&amp;INDEX(10_Lieux!$L:$L,V905)&amp;" : env. "&amp;I905&amp;" km, "&amp;J905&amp;" de route. Devis personnalisé, standard 24h/24 et 7j/7."</f>
        <v>Chauffeur privé de Berne vers l'aéroport Dijon-Bourgogne : env. 227 km, 2 h 30 de route. Devis personnalisé, standard 24h/24 et 7j/7.</v>
      </c>
      <c r="R905" s="14" t="n">
        <f aca="false">LEN(Q905)</f>
        <v>133</v>
      </c>
      <c r="S905" s="14" t="str">
        <f aca="false">INDEX(10_Lieux!$C:$C,U905)</f>
        <v>Suisse</v>
      </c>
      <c r="T905" s="14" t="str">
        <f aca="false">INDEX(10_Lieux!$C:$C,V905)</f>
        <v>France</v>
      </c>
      <c r="U905" s="14" t="n">
        <f aca="false">MATCH(A905,10_Lieux!$A:$A,0)</f>
        <v>123</v>
      </c>
      <c r="V905" s="14" t="n">
        <f aca="false">MATCH(B905,10_Lieux!$A:$A,0)</f>
        <v>142</v>
      </c>
      <c r="W905" s="14" t="n">
        <f aca="false">ROUND(6371*2*ASIN(SQRT(SIN(RADIANS(INDEX(10_Lieux!$F:$F,V905)-INDEX(10_Lieux!$F:$F,U905))/2)^2+COS(RADIANS(INDEX(10_Lieux!$F:$F,U905)))*COS(RADIANS(INDEX(10_Lieux!$F:$F,V905)))*SIN(RADIANS(INDEX(10_Lieux!$G:$G,V905)-INDEX(10_Lieux!$G:$G,U905))/2)^2)),1)</f>
        <v>181.9</v>
      </c>
      <c r="X905" s="14" t="n">
        <f aca="false">ROUND(I905/IF(I905&lt;p_seuil_vitesse,p_vit_lente,p_vit_rapide)*60/15,0)*15</f>
        <v>150</v>
      </c>
      <c r="Y905" s="14" t="n">
        <f aca="false">MAX(IF(INDEX(10_Lieux!$B:$B,U905)&lt;&gt;"Ville",INDEX(10_Lieux!$I:$I,U905),0),IF(INDEX(10_Lieux!$B:$B,V905)&lt;&gt;"Ville",INDEX(10_Lieux!$I:$I,V905),0))</f>
        <v>250</v>
      </c>
      <c r="Z905" s="14" t="str">
        <f aca="false">A905&amp;"|"&amp;B905</f>
        <v>Berne|Dijon-Bourgogne</v>
      </c>
      <c r="AA905" s="14" t="str">
        <f aca="false">IF(I905&lt;p_local,"Local",IF(I905&lt;p_vv_min,"Courte distance",IF(I905&lt;p_tres_long,"Longue distance","Très longue distance")))</f>
        <v>Longue distance</v>
      </c>
    </row>
    <row r="906" customFormat="false" ht="15" hidden="false" customHeight="true" outlineLevel="0" collapsed="false">
      <c r="A906" s="1" t="s">
        <v>1060</v>
      </c>
      <c r="B906" s="1" t="s">
        <v>122</v>
      </c>
      <c r="C906" s="1" t="s">
        <v>34</v>
      </c>
      <c r="D906" s="1" t="s">
        <v>653</v>
      </c>
      <c r="E906" s="1" t="s">
        <v>1061</v>
      </c>
      <c r="F906" s="14" t="s">
        <v>40</v>
      </c>
      <c r="G906" s="14" t="str">
        <f aca="false">IF(I906&lt;p_local,"Local → page infra",IF(H906&gt;=p_ph1,"Phase 1",IF(H906&gt;=p_ph2,"Phase 2","Phase 3")))</f>
        <v>Phase 3</v>
      </c>
      <c r="H906" s="14" t="n">
        <f aca="false">IF(I906&lt;p_local,0,IF(C906="Aéroport → Aéroport",p_pts_plein,IF(Y906&gt;0,IF(I906&lt;=Y906,p_pts_plein,IF(I906&lt;=p_mult2*Y906,p_pts_moyen,p_pts_r3)),IF(I906&gt;=p_vv_min,p_pts_plein,IF(I906&gt;=p_vv_moy,p_pts_moyen,p_pts_court))))+IF(INDEX(10_Lieux!$D:$D,U906)=1,p_prio1,p_prio2)+IF(INDEX(10_Lieux!$D:$D,V906)=1,p_prio1,p_prio2)+IF(K906="Oui",p_tf,0)+p_hub*((INDEX(10_Lieux!$H:$H,U906)="Hub")+(INDEX(10_Lieux!$H:$H,V906)="Hub"))+IF(OR(INDEX(10_Lieux!$H:$H,U906)="Premium",INDEX(10_Lieux!$H:$H,V906)="Premium"),p_prem,0))</f>
        <v>40</v>
      </c>
      <c r="I906" s="14" t="n">
        <f aca="false">ROUND(W906*p_facteur,0)</f>
        <v>486</v>
      </c>
      <c r="J906" s="14" t="str">
        <f aca="false">IF(X906&lt;60,X906&amp;" min",INT(X906/60)&amp;" h"&amp;IF(MOD(X906,60)=0,""," "&amp;TEXT(MOD(X906,60),"00")))</f>
        <v>5 h</v>
      </c>
      <c r="K906" s="14" t="str">
        <f aca="false">IF(S906&lt;&gt;T906,"Oui","Non")</f>
        <v>Non</v>
      </c>
      <c r="L906" s="14" t="str">
        <f aca="false">IF(AND(INDEX(10_Lieux!$B:$B,U906)="Ville",INDEX(10_Lieux!$B:$B,V906)="Ville"),"/chauffeur-prive/"&amp;INDEX(10_Lieux!$E:$E,U906)&amp;"-"&amp;INDEX(10_Lieux!$E:$E,V906)&amp;"/","/chauffeur-prive/"&amp;INDEX(10_Lieux!$E:$E,U906)&amp;"/"&amp;INDEX(10_Lieux!$E:$E,V906)&amp;"/")</f>
        <v>/chauffeur-prive/aeroport-strasbourg-entzheim/paris/</v>
      </c>
      <c r="M906" s="14" t="str">
        <f aca="false">IFERROR(INDEX($L:$L,MATCH(B906&amp;"|"&amp;A906,$Z:$Z,0)),"—")</f>
        <v>/chauffeur-prive/paris/aeroport-strasbourg-entzheim/</v>
      </c>
      <c r="N906" s="14" t="str">
        <f aca="false">IF(LEN("Chauffeur privé "&amp;INDEX(10_Lieux!$J:$J,U906)&amp;" → "&amp;INDEX(10_Lieux!$J:$J,V906)&amp;" | 24h/24")&gt;60,"Chauffeur privé "&amp;INDEX(10_Lieux!$J:$J,U906)&amp;" → "&amp;INDEX(10_Lieux!$J:$J,V906),"Chauffeur privé "&amp;INDEX(10_Lieux!$J:$J,U906)&amp;" → "&amp;INDEX(10_Lieux!$J:$J,V906)&amp;" | 24h/24")</f>
        <v>Chauffeur privé Aéroport Strasbourg-Entzheim → Paris</v>
      </c>
      <c r="O906" s="14" t="n">
        <f aca="false">LEN(N906)</f>
        <v>52</v>
      </c>
      <c r="P906" s="14" t="str">
        <f aca="false">"Chauffeur privé "&amp;INDEX(10_Lieux!$K:$K,U906)&amp;" vers "&amp;INDEX(10_Lieux!$L:$L,V906)</f>
        <v>Chauffeur privé de l'aéroport Strasbourg-Entzheim vers Paris</v>
      </c>
      <c r="Q906" s="14" t="str">
        <f aca="false">"Chauffeur privé "&amp;INDEX(10_Lieux!$K:$K,U906)&amp;" vers "&amp;INDEX(10_Lieux!$L:$L,V906)&amp;" : env. "&amp;I906&amp;" km, "&amp;J906&amp;" de route. Devis personnalisé, standard 24h/24 et 7j/7."</f>
        <v>Chauffeur privé de l'aéroport Strasbourg-Entzheim vers Paris : env. 486 km, 5 h de route. Devis personnalisé, standard 24h/24 et 7j/7.</v>
      </c>
      <c r="R906" s="14" t="n">
        <f aca="false">LEN(Q906)</f>
        <v>134</v>
      </c>
      <c r="S906" s="14" t="str">
        <f aca="false">INDEX(10_Lieux!$C:$C,U906)</f>
        <v>France</v>
      </c>
      <c r="T906" s="14" t="str">
        <f aca="false">INDEX(10_Lieux!$C:$C,V906)</f>
        <v>France</v>
      </c>
      <c r="U906" s="14" t="n">
        <f aca="false">MATCH(A906,10_Lieux!$A:$A,0)</f>
        <v>143</v>
      </c>
      <c r="V906" s="14" t="n">
        <f aca="false">MATCH(B906,10_Lieux!$A:$A,0)</f>
        <v>2</v>
      </c>
      <c r="W906" s="14" t="n">
        <f aca="false">ROUND(6371*2*ASIN(SQRT(SIN(RADIANS(INDEX(10_Lieux!$F:$F,V906)-INDEX(10_Lieux!$F:$F,U906))/2)^2+COS(RADIANS(INDEX(10_Lieux!$F:$F,U906)))*COS(RADIANS(INDEX(10_Lieux!$F:$F,V906)))*SIN(RADIANS(INDEX(10_Lieux!$G:$G,V906)-INDEX(10_Lieux!$G:$G,U906))/2)^2)),1)</f>
        <v>388.8</v>
      </c>
      <c r="X906" s="14" t="n">
        <f aca="false">ROUND(I906/IF(I906&lt;p_seuil_vitesse,p_vit_lente,p_vit_rapide)*60/15,0)*15</f>
        <v>300</v>
      </c>
      <c r="Y906" s="14" t="n">
        <f aca="false">MAX(IF(INDEX(10_Lieux!$B:$B,U906)&lt;&gt;"Ville",INDEX(10_Lieux!$I:$I,U906),0),IF(INDEX(10_Lieux!$B:$B,V906)&lt;&gt;"Ville",INDEX(10_Lieux!$I:$I,V906),0))</f>
        <v>250</v>
      </c>
      <c r="Z906" s="14" t="str">
        <f aca="false">A906&amp;"|"&amp;B906</f>
        <v>Strasbourg-Entzheim|Paris</v>
      </c>
      <c r="AA906" s="14" t="str">
        <f aca="false">IF(I906&lt;p_local,"Local",IF(I906&lt;p_vv_min,"Courte distance",IF(I906&lt;p_tres_long,"Longue distance","Très longue distance")))</f>
        <v>Longue distance</v>
      </c>
    </row>
    <row r="907" customFormat="false" ht="15" hidden="false" customHeight="true" outlineLevel="0" collapsed="false">
      <c r="A907" s="1" t="s">
        <v>122</v>
      </c>
      <c r="B907" s="1" t="s">
        <v>1060</v>
      </c>
      <c r="C907" s="1" t="s">
        <v>35</v>
      </c>
      <c r="D907" s="1" t="s">
        <v>653</v>
      </c>
      <c r="E907" s="1" t="s">
        <v>1062</v>
      </c>
      <c r="F907" s="14" t="s">
        <v>40</v>
      </c>
      <c r="G907" s="14" t="str">
        <f aca="false">IF(I907&lt;p_local,"Local → page infra",IF(H907&gt;=p_ph1,"Phase 1",IF(H907&gt;=p_ph2,"Phase 2","Phase 3")))</f>
        <v>Phase 3</v>
      </c>
      <c r="H907" s="14" t="n">
        <f aca="false">IF(I907&lt;p_local,0,IF(C907="Aéroport → Aéroport",p_pts_plein,IF(Y907&gt;0,IF(I907&lt;=Y907,p_pts_plein,IF(I907&lt;=p_mult2*Y907,p_pts_moyen,p_pts_r3)),IF(I907&gt;=p_vv_min,p_pts_plein,IF(I907&gt;=p_vv_moy,p_pts_moyen,p_pts_court))))+IF(INDEX(10_Lieux!$D:$D,U907)=1,p_prio1,p_prio2)+IF(INDEX(10_Lieux!$D:$D,V907)=1,p_prio1,p_prio2)+IF(K907="Oui",p_tf,0)+p_hub*((INDEX(10_Lieux!$H:$H,U907)="Hub")+(INDEX(10_Lieux!$H:$H,V907)="Hub"))+IF(OR(INDEX(10_Lieux!$H:$H,U907)="Premium",INDEX(10_Lieux!$H:$H,V907)="Premium"),p_prem,0))</f>
        <v>40</v>
      </c>
      <c r="I907" s="14" t="n">
        <f aca="false">ROUND(W907*p_facteur,0)</f>
        <v>486</v>
      </c>
      <c r="J907" s="14" t="str">
        <f aca="false">IF(X907&lt;60,X907&amp;" min",INT(X907/60)&amp;" h"&amp;IF(MOD(X907,60)=0,""," "&amp;TEXT(MOD(X907,60),"00")))</f>
        <v>5 h</v>
      </c>
      <c r="K907" s="14" t="str">
        <f aca="false">IF(S907&lt;&gt;T907,"Oui","Non")</f>
        <v>Non</v>
      </c>
      <c r="L907" s="14" t="str">
        <f aca="false">IF(AND(INDEX(10_Lieux!$B:$B,U907)="Ville",INDEX(10_Lieux!$B:$B,V907)="Ville"),"/chauffeur-prive/"&amp;INDEX(10_Lieux!$E:$E,U907)&amp;"-"&amp;INDEX(10_Lieux!$E:$E,V907)&amp;"/","/chauffeur-prive/"&amp;INDEX(10_Lieux!$E:$E,U907)&amp;"/"&amp;INDEX(10_Lieux!$E:$E,V907)&amp;"/")</f>
        <v>/chauffeur-prive/paris/aeroport-strasbourg-entzheim/</v>
      </c>
      <c r="M907" s="14" t="str">
        <f aca="false">IFERROR(INDEX($L:$L,MATCH(B907&amp;"|"&amp;A907,$Z:$Z,0)),"—")</f>
        <v>/chauffeur-prive/aeroport-strasbourg-entzheim/paris/</v>
      </c>
      <c r="N907" s="14" t="str">
        <f aca="false">IF(LEN("Chauffeur privé "&amp;INDEX(10_Lieux!$J:$J,U907)&amp;" → "&amp;INDEX(10_Lieux!$J:$J,V907)&amp;" | 24h/24")&gt;60,"Chauffeur privé "&amp;INDEX(10_Lieux!$J:$J,U907)&amp;" → "&amp;INDEX(10_Lieux!$J:$J,V907),"Chauffeur privé "&amp;INDEX(10_Lieux!$J:$J,U907)&amp;" → "&amp;INDEX(10_Lieux!$J:$J,V907)&amp;" | 24h/24")</f>
        <v>Chauffeur privé Paris → Aéroport Strasbourg-Entzheim</v>
      </c>
      <c r="O907" s="14" t="n">
        <f aca="false">LEN(N907)</f>
        <v>52</v>
      </c>
      <c r="P907" s="14" t="str">
        <f aca="false">"Chauffeur privé "&amp;INDEX(10_Lieux!$K:$K,U907)&amp;" vers "&amp;INDEX(10_Lieux!$L:$L,V907)</f>
        <v>Chauffeur privé de Paris vers l'aéroport Strasbourg-Entzheim</v>
      </c>
      <c r="Q907" s="14" t="str">
        <f aca="false">"Chauffeur privé "&amp;INDEX(10_Lieux!$K:$K,U907)&amp;" vers "&amp;INDEX(10_Lieux!$L:$L,V907)&amp;" : env. "&amp;I907&amp;" km, "&amp;J907&amp;" de route. Devis personnalisé, standard 24h/24 et 7j/7."</f>
        <v>Chauffeur privé de Paris vers l'aéroport Strasbourg-Entzheim : env. 486 km, 5 h de route. Devis personnalisé, standard 24h/24 et 7j/7.</v>
      </c>
      <c r="R907" s="14" t="n">
        <f aca="false">LEN(Q907)</f>
        <v>134</v>
      </c>
      <c r="S907" s="14" t="str">
        <f aca="false">INDEX(10_Lieux!$C:$C,U907)</f>
        <v>France</v>
      </c>
      <c r="T907" s="14" t="str">
        <f aca="false">INDEX(10_Lieux!$C:$C,V907)</f>
        <v>France</v>
      </c>
      <c r="U907" s="14" t="n">
        <f aca="false">MATCH(A907,10_Lieux!$A:$A,0)</f>
        <v>2</v>
      </c>
      <c r="V907" s="14" t="n">
        <f aca="false">MATCH(B907,10_Lieux!$A:$A,0)</f>
        <v>143</v>
      </c>
      <c r="W907" s="14" t="n">
        <f aca="false">ROUND(6371*2*ASIN(SQRT(SIN(RADIANS(INDEX(10_Lieux!$F:$F,V907)-INDEX(10_Lieux!$F:$F,U907))/2)^2+COS(RADIANS(INDEX(10_Lieux!$F:$F,U907)))*COS(RADIANS(INDEX(10_Lieux!$F:$F,V907)))*SIN(RADIANS(INDEX(10_Lieux!$G:$G,V907)-INDEX(10_Lieux!$G:$G,U907))/2)^2)),1)</f>
        <v>388.8</v>
      </c>
      <c r="X907" s="14" t="n">
        <f aca="false">ROUND(I907/IF(I907&lt;p_seuil_vitesse,p_vit_lente,p_vit_rapide)*60/15,0)*15</f>
        <v>300</v>
      </c>
      <c r="Y907" s="14" t="n">
        <f aca="false">MAX(IF(INDEX(10_Lieux!$B:$B,U907)&lt;&gt;"Ville",INDEX(10_Lieux!$I:$I,U907),0),IF(INDEX(10_Lieux!$B:$B,V907)&lt;&gt;"Ville",INDEX(10_Lieux!$I:$I,V907),0))</f>
        <v>250</v>
      </c>
      <c r="Z907" s="14" t="str">
        <f aca="false">A907&amp;"|"&amp;B907</f>
        <v>Paris|Strasbourg-Entzheim</v>
      </c>
      <c r="AA907" s="14" t="str">
        <f aca="false">IF(I907&lt;p_local,"Local",IF(I907&lt;p_vv_min,"Courte distance",IF(I907&lt;p_tres_long,"Longue distance","Très longue distance")))</f>
        <v>Longue distance</v>
      </c>
    </row>
    <row r="908" customFormat="false" ht="15" hidden="false" customHeight="true" outlineLevel="0" collapsed="false">
      <c r="A908" s="1" t="s">
        <v>1060</v>
      </c>
      <c r="B908" s="1" t="s">
        <v>123</v>
      </c>
      <c r="C908" s="1" t="s">
        <v>34</v>
      </c>
      <c r="D908" s="1" t="s">
        <v>653</v>
      </c>
      <c r="E908" s="1" t="s">
        <v>1063</v>
      </c>
      <c r="F908" s="14" t="s">
        <v>40</v>
      </c>
      <c r="G908" s="14" t="str">
        <f aca="false">IF(I908&lt;p_local,"Local → page infra",IF(H908&gt;=p_ph1,"Phase 1",IF(H908&gt;=p_ph2,"Phase 2","Phase 3")))</f>
        <v>Phase 3</v>
      </c>
      <c r="H908" s="14" t="n">
        <f aca="false">IF(I908&lt;p_local,0,IF(C908="Aéroport → Aéroport",p_pts_plein,IF(Y908&gt;0,IF(I908&lt;=Y908,p_pts_plein,IF(I908&lt;=p_mult2*Y908,p_pts_moyen,p_pts_r3)),IF(I908&gt;=p_vv_min,p_pts_plein,IF(I908&gt;=p_vv_moy,p_pts_moyen,p_pts_court))))+IF(INDEX(10_Lieux!$D:$D,U908)=1,p_prio1,p_prio2)+IF(INDEX(10_Lieux!$D:$D,V908)=1,p_prio1,p_prio2)+IF(K908="Oui",p_tf,0)+p_hub*((INDEX(10_Lieux!$H:$H,U908)="Hub")+(INDEX(10_Lieux!$H:$H,V908)="Hub"))+IF(OR(INDEX(10_Lieux!$H:$H,U908)="Premium",INDEX(10_Lieux!$H:$H,V908)="Premium"),p_prem,0))</f>
        <v>40</v>
      </c>
      <c r="I908" s="14" t="n">
        <f aca="false">ROUND(W908*p_facteur,0)</f>
        <v>467</v>
      </c>
      <c r="J908" s="14" t="str">
        <f aca="false">IF(X908&lt;60,X908&amp;" min",INT(X908/60)&amp;" h"&amp;IF(MOD(X908,60)=0,""," "&amp;TEXT(MOD(X908,60),"00")))</f>
        <v>5 h</v>
      </c>
      <c r="K908" s="14" t="str">
        <f aca="false">IF(S908&lt;&gt;T908,"Oui","Non")</f>
        <v>Non</v>
      </c>
      <c r="L908" s="14" t="str">
        <f aca="false">IF(AND(INDEX(10_Lieux!$B:$B,U908)="Ville",INDEX(10_Lieux!$B:$B,V908)="Ville"),"/chauffeur-prive/"&amp;INDEX(10_Lieux!$E:$E,U908)&amp;"-"&amp;INDEX(10_Lieux!$E:$E,V908)&amp;"/","/chauffeur-prive/"&amp;INDEX(10_Lieux!$E:$E,U908)&amp;"/"&amp;INDEX(10_Lieux!$E:$E,V908)&amp;"/")</f>
        <v>/chauffeur-prive/aeroport-strasbourg-entzheim/lyon/</v>
      </c>
      <c r="M908" s="14" t="str">
        <f aca="false">IFERROR(INDEX($L:$L,MATCH(B908&amp;"|"&amp;A908,$Z:$Z,0)),"—")</f>
        <v>/chauffeur-prive/lyon/aeroport-strasbourg-entzheim/</v>
      </c>
      <c r="N908" s="14" t="str">
        <f aca="false">IF(LEN("Chauffeur privé "&amp;INDEX(10_Lieux!$J:$J,U908)&amp;" → "&amp;INDEX(10_Lieux!$J:$J,V908)&amp;" | 24h/24")&gt;60,"Chauffeur privé "&amp;INDEX(10_Lieux!$J:$J,U908)&amp;" → "&amp;INDEX(10_Lieux!$J:$J,V908),"Chauffeur privé "&amp;INDEX(10_Lieux!$J:$J,U908)&amp;" → "&amp;INDEX(10_Lieux!$J:$J,V908)&amp;" | 24h/24")</f>
        <v>Chauffeur privé Aéroport Strasbourg-Entzheim → Lyon | 24h/24</v>
      </c>
      <c r="O908" s="14" t="n">
        <f aca="false">LEN(N908)</f>
        <v>60</v>
      </c>
      <c r="P908" s="14" t="str">
        <f aca="false">"Chauffeur privé "&amp;INDEX(10_Lieux!$K:$K,U908)&amp;" vers "&amp;INDEX(10_Lieux!$L:$L,V908)</f>
        <v>Chauffeur privé de l'aéroport Strasbourg-Entzheim vers Lyon</v>
      </c>
      <c r="Q908" s="14" t="str">
        <f aca="false">"Chauffeur privé "&amp;INDEX(10_Lieux!$K:$K,U908)&amp;" vers "&amp;INDEX(10_Lieux!$L:$L,V908)&amp;" : env. "&amp;I908&amp;" km, "&amp;J908&amp;" de route. Devis personnalisé, standard 24h/24 et 7j/7."</f>
        <v>Chauffeur privé de l'aéroport Strasbourg-Entzheim vers Lyon : env. 467 km, 5 h de route. Devis personnalisé, standard 24h/24 et 7j/7.</v>
      </c>
      <c r="R908" s="14" t="n">
        <f aca="false">LEN(Q908)</f>
        <v>133</v>
      </c>
      <c r="S908" s="14" t="str">
        <f aca="false">INDEX(10_Lieux!$C:$C,U908)</f>
        <v>France</v>
      </c>
      <c r="T908" s="14" t="str">
        <f aca="false">INDEX(10_Lieux!$C:$C,V908)</f>
        <v>France</v>
      </c>
      <c r="U908" s="14" t="n">
        <f aca="false">MATCH(A908,10_Lieux!$A:$A,0)</f>
        <v>143</v>
      </c>
      <c r="V908" s="14" t="n">
        <f aca="false">MATCH(B908,10_Lieux!$A:$A,0)</f>
        <v>8</v>
      </c>
      <c r="W908" s="14" t="n">
        <f aca="false">ROUND(6371*2*ASIN(SQRT(SIN(RADIANS(INDEX(10_Lieux!$F:$F,V908)-INDEX(10_Lieux!$F:$F,U908))/2)^2+COS(RADIANS(INDEX(10_Lieux!$F:$F,U908)))*COS(RADIANS(INDEX(10_Lieux!$F:$F,V908)))*SIN(RADIANS(INDEX(10_Lieux!$G:$G,V908)-INDEX(10_Lieux!$G:$G,U908))/2)^2)),1)</f>
        <v>373.7</v>
      </c>
      <c r="X908" s="14" t="n">
        <f aca="false">ROUND(I908/IF(I908&lt;p_seuil_vitesse,p_vit_lente,p_vit_rapide)*60/15,0)*15</f>
        <v>300</v>
      </c>
      <c r="Y908" s="14" t="n">
        <f aca="false">MAX(IF(INDEX(10_Lieux!$B:$B,U908)&lt;&gt;"Ville",INDEX(10_Lieux!$I:$I,U908),0),IF(INDEX(10_Lieux!$B:$B,V908)&lt;&gt;"Ville",INDEX(10_Lieux!$I:$I,V908),0))</f>
        <v>250</v>
      </c>
      <c r="Z908" s="14" t="str">
        <f aca="false">A908&amp;"|"&amp;B908</f>
        <v>Strasbourg-Entzheim|Lyon</v>
      </c>
      <c r="AA908" s="14" t="str">
        <f aca="false">IF(I908&lt;p_local,"Local",IF(I908&lt;p_vv_min,"Courte distance",IF(I908&lt;p_tres_long,"Longue distance","Très longue distance")))</f>
        <v>Longue distance</v>
      </c>
    </row>
    <row r="909" customFormat="false" ht="15" hidden="false" customHeight="true" outlineLevel="0" collapsed="false">
      <c r="A909" s="1" t="s">
        <v>123</v>
      </c>
      <c r="B909" s="1" t="s">
        <v>1060</v>
      </c>
      <c r="C909" s="1" t="s">
        <v>35</v>
      </c>
      <c r="D909" s="1" t="s">
        <v>653</v>
      </c>
      <c r="E909" s="1" t="s">
        <v>1064</v>
      </c>
      <c r="F909" s="14" t="s">
        <v>40</v>
      </c>
      <c r="G909" s="14" t="str">
        <f aca="false">IF(I909&lt;p_local,"Local → page infra",IF(H909&gt;=p_ph1,"Phase 1",IF(H909&gt;=p_ph2,"Phase 2","Phase 3")))</f>
        <v>Phase 3</v>
      </c>
      <c r="H909" s="14" t="n">
        <f aca="false">IF(I909&lt;p_local,0,IF(C909="Aéroport → Aéroport",p_pts_plein,IF(Y909&gt;0,IF(I909&lt;=Y909,p_pts_plein,IF(I909&lt;=p_mult2*Y909,p_pts_moyen,p_pts_r3)),IF(I909&gt;=p_vv_min,p_pts_plein,IF(I909&gt;=p_vv_moy,p_pts_moyen,p_pts_court))))+IF(INDEX(10_Lieux!$D:$D,U909)=1,p_prio1,p_prio2)+IF(INDEX(10_Lieux!$D:$D,V909)=1,p_prio1,p_prio2)+IF(K909="Oui",p_tf,0)+p_hub*((INDEX(10_Lieux!$H:$H,U909)="Hub")+(INDEX(10_Lieux!$H:$H,V909)="Hub"))+IF(OR(INDEX(10_Lieux!$H:$H,U909)="Premium",INDEX(10_Lieux!$H:$H,V909)="Premium"),p_prem,0))</f>
        <v>40</v>
      </c>
      <c r="I909" s="14" t="n">
        <f aca="false">ROUND(W909*p_facteur,0)</f>
        <v>467</v>
      </c>
      <c r="J909" s="14" t="str">
        <f aca="false">IF(X909&lt;60,X909&amp;" min",INT(X909/60)&amp;" h"&amp;IF(MOD(X909,60)=0,""," "&amp;TEXT(MOD(X909,60),"00")))</f>
        <v>5 h</v>
      </c>
      <c r="K909" s="14" t="str">
        <f aca="false">IF(S909&lt;&gt;T909,"Oui","Non")</f>
        <v>Non</v>
      </c>
      <c r="L909" s="14" t="str">
        <f aca="false">IF(AND(INDEX(10_Lieux!$B:$B,U909)="Ville",INDEX(10_Lieux!$B:$B,V909)="Ville"),"/chauffeur-prive/"&amp;INDEX(10_Lieux!$E:$E,U909)&amp;"-"&amp;INDEX(10_Lieux!$E:$E,V909)&amp;"/","/chauffeur-prive/"&amp;INDEX(10_Lieux!$E:$E,U909)&amp;"/"&amp;INDEX(10_Lieux!$E:$E,V909)&amp;"/")</f>
        <v>/chauffeur-prive/lyon/aeroport-strasbourg-entzheim/</v>
      </c>
      <c r="M909" s="14" t="str">
        <f aca="false">IFERROR(INDEX($L:$L,MATCH(B909&amp;"|"&amp;A909,$Z:$Z,0)),"—")</f>
        <v>/chauffeur-prive/aeroport-strasbourg-entzheim/lyon/</v>
      </c>
      <c r="N909" s="14" t="str">
        <f aca="false">IF(LEN("Chauffeur privé "&amp;INDEX(10_Lieux!$J:$J,U909)&amp;" → "&amp;INDEX(10_Lieux!$J:$J,V909)&amp;" | 24h/24")&gt;60,"Chauffeur privé "&amp;INDEX(10_Lieux!$J:$J,U909)&amp;" → "&amp;INDEX(10_Lieux!$J:$J,V909),"Chauffeur privé "&amp;INDEX(10_Lieux!$J:$J,U909)&amp;" → "&amp;INDEX(10_Lieux!$J:$J,V909)&amp;" | 24h/24")</f>
        <v>Chauffeur privé Lyon → Aéroport Strasbourg-Entzheim | 24h/24</v>
      </c>
      <c r="O909" s="14" t="n">
        <f aca="false">LEN(N909)</f>
        <v>60</v>
      </c>
      <c r="P909" s="14" t="str">
        <f aca="false">"Chauffeur privé "&amp;INDEX(10_Lieux!$K:$K,U909)&amp;" vers "&amp;INDEX(10_Lieux!$L:$L,V909)</f>
        <v>Chauffeur privé de Lyon vers l'aéroport Strasbourg-Entzheim</v>
      </c>
      <c r="Q909" s="14" t="str">
        <f aca="false">"Chauffeur privé "&amp;INDEX(10_Lieux!$K:$K,U909)&amp;" vers "&amp;INDEX(10_Lieux!$L:$L,V909)&amp;" : env. "&amp;I909&amp;" km, "&amp;J909&amp;" de route. Devis personnalisé, standard 24h/24 et 7j/7."</f>
        <v>Chauffeur privé de Lyon vers l'aéroport Strasbourg-Entzheim : env. 467 km, 5 h de route. Devis personnalisé, standard 24h/24 et 7j/7.</v>
      </c>
      <c r="R909" s="14" t="n">
        <f aca="false">LEN(Q909)</f>
        <v>133</v>
      </c>
      <c r="S909" s="14" t="str">
        <f aca="false">INDEX(10_Lieux!$C:$C,U909)</f>
        <v>France</v>
      </c>
      <c r="T909" s="14" t="str">
        <f aca="false">INDEX(10_Lieux!$C:$C,V909)</f>
        <v>France</v>
      </c>
      <c r="U909" s="14" t="n">
        <f aca="false">MATCH(A909,10_Lieux!$A:$A,0)</f>
        <v>8</v>
      </c>
      <c r="V909" s="14" t="n">
        <f aca="false">MATCH(B909,10_Lieux!$A:$A,0)</f>
        <v>143</v>
      </c>
      <c r="W909" s="14" t="n">
        <f aca="false">ROUND(6371*2*ASIN(SQRT(SIN(RADIANS(INDEX(10_Lieux!$F:$F,V909)-INDEX(10_Lieux!$F:$F,U909))/2)^2+COS(RADIANS(INDEX(10_Lieux!$F:$F,U909)))*COS(RADIANS(INDEX(10_Lieux!$F:$F,V909)))*SIN(RADIANS(INDEX(10_Lieux!$G:$G,V909)-INDEX(10_Lieux!$G:$G,U909))/2)^2)),1)</f>
        <v>373.7</v>
      </c>
      <c r="X909" s="14" t="n">
        <f aca="false">ROUND(I909/IF(I909&lt;p_seuil_vitesse,p_vit_lente,p_vit_rapide)*60/15,0)*15</f>
        <v>300</v>
      </c>
      <c r="Y909" s="14" t="n">
        <f aca="false">MAX(IF(INDEX(10_Lieux!$B:$B,U909)&lt;&gt;"Ville",INDEX(10_Lieux!$I:$I,U909),0),IF(INDEX(10_Lieux!$B:$B,V909)&lt;&gt;"Ville",INDEX(10_Lieux!$I:$I,V909),0))</f>
        <v>250</v>
      </c>
      <c r="Z909" s="14" t="str">
        <f aca="false">A909&amp;"|"&amp;B909</f>
        <v>Lyon|Strasbourg-Entzheim</v>
      </c>
      <c r="AA909" s="14" t="str">
        <f aca="false">IF(I909&lt;p_local,"Local",IF(I909&lt;p_vv_min,"Courte distance",IF(I909&lt;p_tres_long,"Longue distance","Très longue distance")))</f>
        <v>Longue distance</v>
      </c>
    </row>
    <row r="910" customFormat="false" ht="15" hidden="false" customHeight="true" outlineLevel="0" collapsed="false">
      <c r="A910" s="1" t="s">
        <v>1060</v>
      </c>
      <c r="B910" s="1" t="s">
        <v>126</v>
      </c>
      <c r="C910" s="1" t="s">
        <v>34</v>
      </c>
      <c r="D910" s="1" t="s">
        <v>653</v>
      </c>
      <c r="E910" s="1" t="s">
        <v>1065</v>
      </c>
      <c r="F910" s="14" t="s">
        <v>40</v>
      </c>
      <c r="G910" s="14" t="str">
        <f aca="false">IF(I910&lt;p_local,"Local → page infra",IF(H910&gt;=p_ph1,"Phase 1",IF(H910&gt;=p_ph2,"Phase 2","Phase 3")))</f>
        <v>Phase 3</v>
      </c>
      <c r="H910" s="14" t="n">
        <f aca="false">IF(I910&lt;p_local,0,IF(C910="Aéroport → Aéroport",p_pts_plein,IF(Y910&gt;0,IF(I910&lt;=Y910,p_pts_plein,IF(I910&lt;=p_mult2*Y910,p_pts_moyen,p_pts_r3)),IF(I910&gt;=p_vv_min,p_pts_plein,IF(I910&gt;=p_vv_moy,p_pts_moyen,p_pts_court))))+IF(INDEX(10_Lieux!$D:$D,U910)=1,p_prio1,p_prio2)+IF(INDEX(10_Lieux!$D:$D,V910)=1,p_prio1,p_prio2)+IF(K910="Oui",p_tf,0)+p_hub*((INDEX(10_Lieux!$H:$H,U910)="Hub")+(INDEX(10_Lieux!$H:$H,V910)="Hub"))+IF(OR(INDEX(10_Lieux!$H:$H,U910)="Premium",INDEX(10_Lieux!$H:$H,V910)="Premium"),p_prem,0))</f>
        <v>40</v>
      </c>
      <c r="I910" s="14" t="n">
        <f aca="false">ROUND(W910*p_facteur,0)</f>
        <v>672</v>
      </c>
      <c r="J910" s="14" t="str">
        <f aca="false">IF(X910&lt;60,X910&amp;" min",INT(X910/60)&amp;" h"&amp;IF(MOD(X910,60)=0,""," "&amp;TEXT(MOD(X910,60),"00")))</f>
        <v>7 h</v>
      </c>
      <c r="K910" s="14" t="str">
        <f aca="false">IF(S910&lt;&gt;T910,"Oui","Non")</f>
        <v>Non</v>
      </c>
      <c r="L910" s="14" t="str">
        <f aca="false">IF(AND(INDEX(10_Lieux!$B:$B,U910)="Ville",INDEX(10_Lieux!$B:$B,V910)="Ville"),"/chauffeur-prive/"&amp;INDEX(10_Lieux!$E:$E,U910)&amp;"-"&amp;INDEX(10_Lieux!$E:$E,V910)&amp;"/","/chauffeur-prive/"&amp;INDEX(10_Lieux!$E:$E,U910)&amp;"/"&amp;INDEX(10_Lieux!$E:$E,V910)&amp;"/")</f>
        <v>/chauffeur-prive/aeroport-strasbourg-entzheim/nice/</v>
      </c>
      <c r="M910" s="14" t="str">
        <f aca="false">IFERROR(INDEX($L:$L,MATCH(B910&amp;"|"&amp;A910,$Z:$Z,0)),"—")</f>
        <v>/chauffeur-prive/nice/aeroport-strasbourg-entzheim/</v>
      </c>
      <c r="N910" s="14" t="str">
        <f aca="false">IF(LEN("Chauffeur privé "&amp;INDEX(10_Lieux!$J:$J,U910)&amp;" → "&amp;INDEX(10_Lieux!$J:$J,V910)&amp;" | 24h/24")&gt;60,"Chauffeur privé "&amp;INDEX(10_Lieux!$J:$J,U910)&amp;" → "&amp;INDEX(10_Lieux!$J:$J,V910),"Chauffeur privé "&amp;INDEX(10_Lieux!$J:$J,U910)&amp;" → "&amp;INDEX(10_Lieux!$J:$J,V910)&amp;" | 24h/24")</f>
        <v>Chauffeur privé Aéroport Strasbourg-Entzheim → Nice | 24h/24</v>
      </c>
      <c r="O910" s="14" t="n">
        <f aca="false">LEN(N910)</f>
        <v>60</v>
      </c>
      <c r="P910" s="14" t="str">
        <f aca="false">"Chauffeur privé "&amp;INDEX(10_Lieux!$K:$K,U910)&amp;" vers "&amp;INDEX(10_Lieux!$L:$L,V910)</f>
        <v>Chauffeur privé de l'aéroport Strasbourg-Entzheim vers Nice</v>
      </c>
      <c r="Q910" s="14" t="str">
        <f aca="false">"Chauffeur privé "&amp;INDEX(10_Lieux!$K:$K,U910)&amp;" vers "&amp;INDEX(10_Lieux!$L:$L,V910)&amp;" : env. "&amp;I910&amp;" km, "&amp;J910&amp;" de route. Devis personnalisé, standard 24h/24 et 7j/7."</f>
        <v>Chauffeur privé de l'aéroport Strasbourg-Entzheim vers Nice : env. 672 km, 7 h de route. Devis personnalisé, standard 24h/24 et 7j/7.</v>
      </c>
      <c r="R910" s="14" t="n">
        <f aca="false">LEN(Q910)</f>
        <v>133</v>
      </c>
      <c r="S910" s="14" t="str">
        <f aca="false">INDEX(10_Lieux!$C:$C,U910)</f>
        <v>France</v>
      </c>
      <c r="T910" s="14" t="str">
        <f aca="false">INDEX(10_Lieux!$C:$C,V910)</f>
        <v>France</v>
      </c>
      <c r="U910" s="14" t="n">
        <f aca="false">MATCH(A910,10_Lieux!$A:$A,0)</f>
        <v>143</v>
      </c>
      <c r="V910" s="14" t="n">
        <f aca="false">MATCH(B910,10_Lieux!$A:$A,0)</f>
        <v>80</v>
      </c>
      <c r="W910" s="14" t="n">
        <f aca="false">ROUND(6371*2*ASIN(SQRT(SIN(RADIANS(INDEX(10_Lieux!$F:$F,V910)-INDEX(10_Lieux!$F:$F,U910))/2)^2+COS(RADIANS(INDEX(10_Lieux!$F:$F,U910)))*COS(RADIANS(INDEX(10_Lieux!$F:$F,V910)))*SIN(RADIANS(INDEX(10_Lieux!$G:$G,V910)-INDEX(10_Lieux!$G:$G,U910))/2)^2)),1)</f>
        <v>537.6</v>
      </c>
      <c r="X910" s="14" t="n">
        <f aca="false">ROUND(I910/IF(I910&lt;p_seuil_vitesse,p_vit_lente,p_vit_rapide)*60/15,0)*15</f>
        <v>420</v>
      </c>
      <c r="Y910" s="14" t="n">
        <f aca="false">MAX(IF(INDEX(10_Lieux!$B:$B,U910)&lt;&gt;"Ville",INDEX(10_Lieux!$I:$I,U910),0),IF(INDEX(10_Lieux!$B:$B,V910)&lt;&gt;"Ville",INDEX(10_Lieux!$I:$I,V910),0))</f>
        <v>250</v>
      </c>
      <c r="Z910" s="14" t="str">
        <f aca="false">A910&amp;"|"&amp;B910</f>
        <v>Strasbourg-Entzheim|Nice</v>
      </c>
      <c r="AA910" s="14" t="str">
        <f aca="false">IF(I910&lt;p_local,"Local",IF(I910&lt;p_vv_min,"Courte distance",IF(I910&lt;p_tres_long,"Longue distance","Très longue distance")))</f>
        <v>Longue distance</v>
      </c>
    </row>
    <row r="911" customFormat="false" ht="15" hidden="false" customHeight="true" outlineLevel="0" collapsed="false">
      <c r="A911" s="1" t="s">
        <v>126</v>
      </c>
      <c r="B911" s="1" t="s">
        <v>1060</v>
      </c>
      <c r="C911" s="1" t="s">
        <v>35</v>
      </c>
      <c r="D911" s="1" t="s">
        <v>653</v>
      </c>
      <c r="E911" s="1" t="s">
        <v>1066</v>
      </c>
      <c r="F911" s="14" t="s">
        <v>40</v>
      </c>
      <c r="G911" s="14" t="str">
        <f aca="false">IF(I911&lt;p_local,"Local → page infra",IF(H911&gt;=p_ph1,"Phase 1",IF(H911&gt;=p_ph2,"Phase 2","Phase 3")))</f>
        <v>Phase 3</v>
      </c>
      <c r="H911" s="14" t="n">
        <f aca="false">IF(I911&lt;p_local,0,IF(C911="Aéroport → Aéroport",p_pts_plein,IF(Y911&gt;0,IF(I911&lt;=Y911,p_pts_plein,IF(I911&lt;=p_mult2*Y911,p_pts_moyen,p_pts_r3)),IF(I911&gt;=p_vv_min,p_pts_plein,IF(I911&gt;=p_vv_moy,p_pts_moyen,p_pts_court))))+IF(INDEX(10_Lieux!$D:$D,U911)=1,p_prio1,p_prio2)+IF(INDEX(10_Lieux!$D:$D,V911)=1,p_prio1,p_prio2)+IF(K911="Oui",p_tf,0)+p_hub*((INDEX(10_Lieux!$H:$H,U911)="Hub")+(INDEX(10_Lieux!$H:$H,V911)="Hub"))+IF(OR(INDEX(10_Lieux!$H:$H,U911)="Premium",INDEX(10_Lieux!$H:$H,V911)="Premium"),p_prem,0))</f>
        <v>40</v>
      </c>
      <c r="I911" s="14" t="n">
        <f aca="false">ROUND(W911*p_facteur,0)</f>
        <v>672</v>
      </c>
      <c r="J911" s="14" t="str">
        <f aca="false">IF(X911&lt;60,X911&amp;" min",INT(X911/60)&amp;" h"&amp;IF(MOD(X911,60)=0,""," "&amp;TEXT(MOD(X911,60),"00")))</f>
        <v>7 h</v>
      </c>
      <c r="K911" s="14" t="str">
        <f aca="false">IF(S911&lt;&gt;T911,"Oui","Non")</f>
        <v>Non</v>
      </c>
      <c r="L911" s="14" t="str">
        <f aca="false">IF(AND(INDEX(10_Lieux!$B:$B,U911)="Ville",INDEX(10_Lieux!$B:$B,V911)="Ville"),"/chauffeur-prive/"&amp;INDEX(10_Lieux!$E:$E,U911)&amp;"-"&amp;INDEX(10_Lieux!$E:$E,V911)&amp;"/","/chauffeur-prive/"&amp;INDEX(10_Lieux!$E:$E,U911)&amp;"/"&amp;INDEX(10_Lieux!$E:$E,V911)&amp;"/")</f>
        <v>/chauffeur-prive/nice/aeroport-strasbourg-entzheim/</v>
      </c>
      <c r="M911" s="14" t="str">
        <f aca="false">IFERROR(INDEX($L:$L,MATCH(B911&amp;"|"&amp;A911,$Z:$Z,0)),"—")</f>
        <v>/chauffeur-prive/aeroport-strasbourg-entzheim/nice/</v>
      </c>
      <c r="N911" s="14" t="str">
        <f aca="false">IF(LEN("Chauffeur privé "&amp;INDEX(10_Lieux!$J:$J,U911)&amp;" → "&amp;INDEX(10_Lieux!$J:$J,V911)&amp;" | 24h/24")&gt;60,"Chauffeur privé "&amp;INDEX(10_Lieux!$J:$J,U911)&amp;" → "&amp;INDEX(10_Lieux!$J:$J,V911),"Chauffeur privé "&amp;INDEX(10_Lieux!$J:$J,U911)&amp;" → "&amp;INDEX(10_Lieux!$J:$J,V911)&amp;" | 24h/24")</f>
        <v>Chauffeur privé Nice → Aéroport Strasbourg-Entzheim | 24h/24</v>
      </c>
      <c r="O911" s="14" t="n">
        <f aca="false">LEN(N911)</f>
        <v>60</v>
      </c>
      <c r="P911" s="14" t="str">
        <f aca="false">"Chauffeur privé "&amp;INDEX(10_Lieux!$K:$K,U911)&amp;" vers "&amp;INDEX(10_Lieux!$L:$L,V911)</f>
        <v>Chauffeur privé de Nice vers l'aéroport Strasbourg-Entzheim</v>
      </c>
      <c r="Q911" s="14" t="str">
        <f aca="false">"Chauffeur privé "&amp;INDEX(10_Lieux!$K:$K,U911)&amp;" vers "&amp;INDEX(10_Lieux!$L:$L,V911)&amp;" : env. "&amp;I911&amp;" km, "&amp;J911&amp;" de route. Devis personnalisé, standard 24h/24 et 7j/7."</f>
        <v>Chauffeur privé de Nice vers l'aéroport Strasbourg-Entzheim : env. 672 km, 7 h de route. Devis personnalisé, standard 24h/24 et 7j/7.</v>
      </c>
      <c r="R911" s="14" t="n">
        <f aca="false">LEN(Q911)</f>
        <v>133</v>
      </c>
      <c r="S911" s="14" t="str">
        <f aca="false">INDEX(10_Lieux!$C:$C,U911)</f>
        <v>France</v>
      </c>
      <c r="T911" s="14" t="str">
        <f aca="false">INDEX(10_Lieux!$C:$C,V911)</f>
        <v>France</v>
      </c>
      <c r="U911" s="14" t="n">
        <f aca="false">MATCH(A911,10_Lieux!$A:$A,0)</f>
        <v>80</v>
      </c>
      <c r="V911" s="14" t="n">
        <f aca="false">MATCH(B911,10_Lieux!$A:$A,0)</f>
        <v>143</v>
      </c>
      <c r="W911" s="14" t="n">
        <f aca="false">ROUND(6371*2*ASIN(SQRT(SIN(RADIANS(INDEX(10_Lieux!$F:$F,V911)-INDEX(10_Lieux!$F:$F,U911))/2)^2+COS(RADIANS(INDEX(10_Lieux!$F:$F,U911)))*COS(RADIANS(INDEX(10_Lieux!$F:$F,V911)))*SIN(RADIANS(INDEX(10_Lieux!$G:$G,V911)-INDEX(10_Lieux!$G:$G,U911))/2)^2)),1)</f>
        <v>537.6</v>
      </c>
      <c r="X911" s="14" t="n">
        <f aca="false">ROUND(I911/IF(I911&lt;p_seuil_vitesse,p_vit_lente,p_vit_rapide)*60/15,0)*15</f>
        <v>420</v>
      </c>
      <c r="Y911" s="14" t="n">
        <f aca="false">MAX(IF(INDEX(10_Lieux!$B:$B,U911)&lt;&gt;"Ville",INDEX(10_Lieux!$I:$I,U911),0),IF(INDEX(10_Lieux!$B:$B,V911)&lt;&gt;"Ville",INDEX(10_Lieux!$I:$I,V911),0))</f>
        <v>250</v>
      </c>
      <c r="Z911" s="14" t="str">
        <f aca="false">A911&amp;"|"&amp;B911</f>
        <v>Nice|Strasbourg-Entzheim</v>
      </c>
      <c r="AA911" s="14" t="str">
        <f aca="false">IF(I911&lt;p_local,"Local",IF(I911&lt;p_vv_min,"Courte distance",IF(I911&lt;p_tres_long,"Longue distance","Très longue distance")))</f>
        <v>Longue distance</v>
      </c>
    </row>
    <row r="912" customFormat="false" ht="15" hidden="false" customHeight="true" outlineLevel="0" collapsed="false">
      <c r="A912" s="1" t="s">
        <v>1060</v>
      </c>
      <c r="B912" s="1" t="s">
        <v>128</v>
      </c>
      <c r="C912" s="1" t="s">
        <v>34</v>
      </c>
      <c r="D912" s="1" t="s">
        <v>653</v>
      </c>
      <c r="E912" s="1" t="s">
        <v>1067</v>
      </c>
      <c r="F912" s="14" t="s">
        <v>40</v>
      </c>
      <c r="G912" s="14" t="str">
        <f aca="false">IF(I912&lt;p_local,"Local → page infra",IF(H912&gt;=p_ph1,"Phase 1",IF(H912&gt;=p_ph2,"Phase 2","Phase 3")))</f>
        <v>Phase 3</v>
      </c>
      <c r="H912" s="14" t="n">
        <f aca="false">IF(I912&lt;p_local,0,IF(C912="Aéroport → Aéroport",p_pts_plein,IF(Y912&gt;0,IF(I912&lt;=Y912,p_pts_plein,IF(I912&lt;=p_mult2*Y912,p_pts_moyen,p_pts_r3)),IF(I912&gt;=p_vv_min,p_pts_plein,IF(I912&gt;=p_vv_moy,p_pts_moyen,p_pts_court))))+IF(INDEX(10_Lieux!$D:$D,U912)=1,p_prio1,p_prio2)+IF(INDEX(10_Lieux!$D:$D,V912)=1,p_prio1,p_prio2)+IF(K912="Oui",p_tf,0)+p_hub*((INDEX(10_Lieux!$H:$H,U912)="Hub")+(INDEX(10_Lieux!$H:$H,V912)="Hub"))+IF(OR(INDEX(10_Lieux!$H:$H,U912)="Premium",INDEX(10_Lieux!$H:$H,V912)="Premium"),p_prem,0))</f>
        <v>40</v>
      </c>
      <c r="I912" s="14" t="n">
        <f aca="false">ROUND(W912*p_facteur,0)</f>
        <v>760</v>
      </c>
      <c r="J912" s="14" t="str">
        <f aca="false">IF(X912&lt;60,X912&amp;" min",INT(X912/60)&amp;" h"&amp;IF(MOD(X912,60)=0,""," "&amp;TEXT(MOD(X912,60),"00")))</f>
        <v>8 h</v>
      </c>
      <c r="K912" s="14" t="str">
        <f aca="false">IF(S912&lt;&gt;T912,"Oui","Non")</f>
        <v>Non</v>
      </c>
      <c r="L912" s="14" t="str">
        <f aca="false">IF(AND(INDEX(10_Lieux!$B:$B,U912)="Ville",INDEX(10_Lieux!$B:$B,V912)="Ville"),"/chauffeur-prive/"&amp;INDEX(10_Lieux!$E:$E,U912)&amp;"-"&amp;INDEX(10_Lieux!$E:$E,V912)&amp;"/","/chauffeur-prive/"&amp;INDEX(10_Lieux!$E:$E,U912)&amp;"/"&amp;INDEX(10_Lieux!$E:$E,V912)&amp;"/")</f>
        <v>/chauffeur-prive/aeroport-strasbourg-entzheim/marseille/</v>
      </c>
      <c r="M912" s="14" t="str">
        <f aca="false">IFERROR(INDEX($L:$L,MATCH(B912&amp;"|"&amp;A912,$Z:$Z,0)),"—")</f>
        <v>/chauffeur-prive/marseille/aeroport-strasbourg-entzheim/</v>
      </c>
      <c r="N912" s="14" t="str">
        <f aca="false">IF(LEN("Chauffeur privé "&amp;INDEX(10_Lieux!$J:$J,U912)&amp;" → "&amp;INDEX(10_Lieux!$J:$J,V912)&amp;" | 24h/24")&gt;60,"Chauffeur privé "&amp;INDEX(10_Lieux!$J:$J,U912)&amp;" → "&amp;INDEX(10_Lieux!$J:$J,V912),"Chauffeur privé "&amp;INDEX(10_Lieux!$J:$J,U912)&amp;" → "&amp;INDEX(10_Lieux!$J:$J,V912)&amp;" | 24h/24")</f>
        <v>Chauffeur privé Aéroport Strasbourg-Entzheim → Marseille</v>
      </c>
      <c r="O912" s="14" t="n">
        <f aca="false">LEN(N912)</f>
        <v>56</v>
      </c>
      <c r="P912" s="14" t="str">
        <f aca="false">"Chauffeur privé "&amp;INDEX(10_Lieux!$K:$K,U912)&amp;" vers "&amp;INDEX(10_Lieux!$L:$L,V912)</f>
        <v>Chauffeur privé de l'aéroport Strasbourg-Entzheim vers Marseille</v>
      </c>
      <c r="Q912" s="14" t="str">
        <f aca="false">"Chauffeur privé "&amp;INDEX(10_Lieux!$K:$K,U912)&amp;" vers "&amp;INDEX(10_Lieux!$L:$L,V912)&amp;" : env. "&amp;I912&amp;" km, "&amp;J912&amp;" de route. Devis personnalisé, standard 24h/24 et 7j/7."</f>
        <v>Chauffeur privé de l'aéroport Strasbourg-Entzheim vers Marseille : env. 760 km, 8 h de route. Devis personnalisé, standard 24h/24 et 7j/7.</v>
      </c>
      <c r="R912" s="14" t="n">
        <f aca="false">LEN(Q912)</f>
        <v>138</v>
      </c>
      <c r="S912" s="14" t="str">
        <f aca="false">INDEX(10_Lieux!$C:$C,U912)</f>
        <v>France</v>
      </c>
      <c r="T912" s="14" t="str">
        <f aca="false">INDEX(10_Lieux!$C:$C,V912)</f>
        <v>France</v>
      </c>
      <c r="U912" s="14" t="n">
        <f aca="false">MATCH(A912,10_Lieux!$A:$A,0)</f>
        <v>143</v>
      </c>
      <c r="V912" s="14" t="n">
        <f aca="false">MATCH(B912,10_Lieux!$A:$A,0)</f>
        <v>79</v>
      </c>
      <c r="W912" s="14" t="n">
        <f aca="false">ROUND(6371*2*ASIN(SQRT(SIN(RADIANS(INDEX(10_Lieux!$F:$F,V912)-INDEX(10_Lieux!$F:$F,U912))/2)^2+COS(RADIANS(INDEX(10_Lieux!$F:$F,U912)))*COS(RADIANS(INDEX(10_Lieux!$F:$F,V912)))*SIN(RADIANS(INDEX(10_Lieux!$G:$G,V912)-INDEX(10_Lieux!$G:$G,U912))/2)^2)),1)</f>
        <v>608.3</v>
      </c>
      <c r="X912" s="14" t="n">
        <f aca="false">ROUND(I912/IF(I912&lt;p_seuil_vitesse,p_vit_lente,p_vit_rapide)*60/15,0)*15</f>
        <v>480</v>
      </c>
      <c r="Y912" s="14" t="n">
        <f aca="false">MAX(IF(INDEX(10_Lieux!$B:$B,U912)&lt;&gt;"Ville",INDEX(10_Lieux!$I:$I,U912),0),IF(INDEX(10_Lieux!$B:$B,V912)&lt;&gt;"Ville",INDEX(10_Lieux!$I:$I,V912),0))</f>
        <v>250</v>
      </c>
      <c r="Z912" s="14" t="str">
        <f aca="false">A912&amp;"|"&amp;B912</f>
        <v>Strasbourg-Entzheim|Marseille</v>
      </c>
      <c r="AA912" s="14" t="str">
        <f aca="false">IF(I912&lt;p_local,"Local",IF(I912&lt;p_vv_min,"Courte distance",IF(I912&lt;p_tres_long,"Longue distance","Très longue distance")))</f>
        <v>Très longue distance</v>
      </c>
    </row>
    <row r="913" customFormat="false" ht="15" hidden="false" customHeight="true" outlineLevel="0" collapsed="false">
      <c r="A913" s="1" t="s">
        <v>128</v>
      </c>
      <c r="B913" s="1" t="s">
        <v>1060</v>
      </c>
      <c r="C913" s="1" t="s">
        <v>35</v>
      </c>
      <c r="D913" s="1" t="s">
        <v>653</v>
      </c>
      <c r="E913" s="1" t="s">
        <v>1068</v>
      </c>
      <c r="F913" s="14" t="s">
        <v>40</v>
      </c>
      <c r="G913" s="14" t="str">
        <f aca="false">IF(I913&lt;p_local,"Local → page infra",IF(H913&gt;=p_ph1,"Phase 1",IF(H913&gt;=p_ph2,"Phase 2","Phase 3")))</f>
        <v>Phase 3</v>
      </c>
      <c r="H913" s="14" t="n">
        <f aca="false">IF(I913&lt;p_local,0,IF(C913="Aéroport → Aéroport",p_pts_plein,IF(Y913&gt;0,IF(I913&lt;=Y913,p_pts_plein,IF(I913&lt;=p_mult2*Y913,p_pts_moyen,p_pts_r3)),IF(I913&gt;=p_vv_min,p_pts_plein,IF(I913&gt;=p_vv_moy,p_pts_moyen,p_pts_court))))+IF(INDEX(10_Lieux!$D:$D,U913)=1,p_prio1,p_prio2)+IF(INDEX(10_Lieux!$D:$D,V913)=1,p_prio1,p_prio2)+IF(K913="Oui",p_tf,0)+p_hub*((INDEX(10_Lieux!$H:$H,U913)="Hub")+(INDEX(10_Lieux!$H:$H,V913)="Hub"))+IF(OR(INDEX(10_Lieux!$H:$H,U913)="Premium",INDEX(10_Lieux!$H:$H,V913)="Premium"),p_prem,0))</f>
        <v>40</v>
      </c>
      <c r="I913" s="14" t="n">
        <f aca="false">ROUND(W913*p_facteur,0)</f>
        <v>760</v>
      </c>
      <c r="J913" s="14" t="str">
        <f aca="false">IF(X913&lt;60,X913&amp;" min",INT(X913/60)&amp;" h"&amp;IF(MOD(X913,60)=0,""," "&amp;TEXT(MOD(X913,60),"00")))</f>
        <v>8 h</v>
      </c>
      <c r="K913" s="14" t="str">
        <f aca="false">IF(S913&lt;&gt;T913,"Oui","Non")</f>
        <v>Non</v>
      </c>
      <c r="L913" s="14" t="str">
        <f aca="false">IF(AND(INDEX(10_Lieux!$B:$B,U913)="Ville",INDEX(10_Lieux!$B:$B,V913)="Ville"),"/chauffeur-prive/"&amp;INDEX(10_Lieux!$E:$E,U913)&amp;"-"&amp;INDEX(10_Lieux!$E:$E,V913)&amp;"/","/chauffeur-prive/"&amp;INDEX(10_Lieux!$E:$E,U913)&amp;"/"&amp;INDEX(10_Lieux!$E:$E,V913)&amp;"/")</f>
        <v>/chauffeur-prive/marseille/aeroport-strasbourg-entzheim/</v>
      </c>
      <c r="M913" s="14" t="str">
        <f aca="false">IFERROR(INDEX($L:$L,MATCH(B913&amp;"|"&amp;A913,$Z:$Z,0)),"—")</f>
        <v>/chauffeur-prive/aeroport-strasbourg-entzheim/marseille/</v>
      </c>
      <c r="N913" s="14" t="str">
        <f aca="false">IF(LEN("Chauffeur privé "&amp;INDEX(10_Lieux!$J:$J,U913)&amp;" → "&amp;INDEX(10_Lieux!$J:$J,V913)&amp;" | 24h/24")&gt;60,"Chauffeur privé "&amp;INDEX(10_Lieux!$J:$J,U913)&amp;" → "&amp;INDEX(10_Lieux!$J:$J,V913),"Chauffeur privé "&amp;INDEX(10_Lieux!$J:$J,U913)&amp;" → "&amp;INDEX(10_Lieux!$J:$J,V913)&amp;" | 24h/24")</f>
        <v>Chauffeur privé Marseille → Aéroport Strasbourg-Entzheim</v>
      </c>
      <c r="O913" s="14" t="n">
        <f aca="false">LEN(N913)</f>
        <v>56</v>
      </c>
      <c r="P913" s="14" t="str">
        <f aca="false">"Chauffeur privé "&amp;INDEX(10_Lieux!$K:$K,U913)&amp;" vers "&amp;INDEX(10_Lieux!$L:$L,V913)</f>
        <v>Chauffeur privé de Marseille vers l'aéroport Strasbourg-Entzheim</v>
      </c>
      <c r="Q913" s="14" t="str">
        <f aca="false">"Chauffeur privé "&amp;INDEX(10_Lieux!$K:$K,U913)&amp;" vers "&amp;INDEX(10_Lieux!$L:$L,V913)&amp;" : env. "&amp;I913&amp;" km, "&amp;J913&amp;" de route. Devis personnalisé, standard 24h/24 et 7j/7."</f>
        <v>Chauffeur privé de Marseille vers l'aéroport Strasbourg-Entzheim : env. 760 km, 8 h de route. Devis personnalisé, standard 24h/24 et 7j/7.</v>
      </c>
      <c r="R913" s="14" t="n">
        <f aca="false">LEN(Q913)</f>
        <v>138</v>
      </c>
      <c r="S913" s="14" t="str">
        <f aca="false">INDEX(10_Lieux!$C:$C,U913)</f>
        <v>France</v>
      </c>
      <c r="T913" s="14" t="str">
        <f aca="false">INDEX(10_Lieux!$C:$C,V913)</f>
        <v>France</v>
      </c>
      <c r="U913" s="14" t="n">
        <f aca="false">MATCH(A913,10_Lieux!$A:$A,0)</f>
        <v>79</v>
      </c>
      <c r="V913" s="14" t="n">
        <f aca="false">MATCH(B913,10_Lieux!$A:$A,0)</f>
        <v>143</v>
      </c>
      <c r="W913" s="14" t="n">
        <f aca="false">ROUND(6371*2*ASIN(SQRT(SIN(RADIANS(INDEX(10_Lieux!$F:$F,V913)-INDEX(10_Lieux!$F:$F,U913))/2)^2+COS(RADIANS(INDEX(10_Lieux!$F:$F,U913)))*COS(RADIANS(INDEX(10_Lieux!$F:$F,V913)))*SIN(RADIANS(INDEX(10_Lieux!$G:$G,V913)-INDEX(10_Lieux!$G:$G,U913))/2)^2)),1)</f>
        <v>608.3</v>
      </c>
      <c r="X913" s="14" t="n">
        <f aca="false">ROUND(I913/IF(I913&lt;p_seuil_vitesse,p_vit_lente,p_vit_rapide)*60/15,0)*15</f>
        <v>480</v>
      </c>
      <c r="Y913" s="14" t="n">
        <f aca="false">MAX(IF(INDEX(10_Lieux!$B:$B,U913)&lt;&gt;"Ville",INDEX(10_Lieux!$I:$I,U913),0),IF(INDEX(10_Lieux!$B:$B,V913)&lt;&gt;"Ville",INDEX(10_Lieux!$I:$I,V913),0))</f>
        <v>250</v>
      </c>
      <c r="Z913" s="14" t="str">
        <f aca="false">A913&amp;"|"&amp;B913</f>
        <v>Marseille|Strasbourg-Entzheim</v>
      </c>
      <c r="AA913" s="14" t="str">
        <f aca="false">IF(I913&lt;p_local,"Local",IF(I913&lt;p_vv_min,"Courte distance",IF(I913&lt;p_tres_long,"Longue distance","Très longue distance")))</f>
        <v>Très longue distance</v>
      </c>
    </row>
    <row r="914" customFormat="false" ht="15" hidden="false" customHeight="true" outlineLevel="0" collapsed="false">
      <c r="A914" s="1" t="s">
        <v>1060</v>
      </c>
      <c r="B914" s="1" t="s">
        <v>130</v>
      </c>
      <c r="C914" s="1" t="s">
        <v>34</v>
      </c>
      <c r="D914" s="1" t="s">
        <v>653</v>
      </c>
      <c r="E914" s="1" t="s">
        <v>1069</v>
      </c>
      <c r="F914" s="14" t="s">
        <v>40</v>
      </c>
      <c r="G914" s="14" t="str">
        <f aca="false">IF(I914&lt;p_local,"Local → page infra",IF(H914&gt;=p_ph1,"Phase 1",IF(H914&gt;=p_ph2,"Phase 2","Phase 3")))</f>
        <v>Phase 3</v>
      </c>
      <c r="H914" s="14" t="n">
        <f aca="false">IF(I914&lt;p_local,0,IF(C914="Aéroport → Aéroport",p_pts_plein,IF(Y914&gt;0,IF(I914&lt;=Y914,p_pts_plein,IF(I914&lt;=p_mult2*Y914,p_pts_moyen,p_pts_r3)),IF(I914&gt;=p_vv_min,p_pts_plein,IF(I914&gt;=p_vv_moy,p_pts_moyen,p_pts_court))))+IF(INDEX(10_Lieux!$D:$D,U914)=1,p_prio1,p_prio2)+IF(INDEX(10_Lieux!$D:$D,V914)=1,p_prio1,p_prio2)+IF(K914="Oui",p_tf,0)+p_hub*((INDEX(10_Lieux!$H:$H,U914)="Hub")+(INDEX(10_Lieux!$H:$H,V914)="Hub"))+IF(OR(INDEX(10_Lieux!$H:$H,U914)="Premium",INDEX(10_Lieux!$H:$H,V914)="Premium"),p_prem,0))</f>
        <v>30</v>
      </c>
      <c r="I914" s="14" t="n">
        <f aca="false">ROUND(W914*p_facteur,0)</f>
        <v>936</v>
      </c>
      <c r="J914" s="14" t="str">
        <f aca="false">IF(X914&lt;60,X914&amp;" min",INT(X914/60)&amp;" h"&amp;IF(MOD(X914,60)=0,""," "&amp;TEXT(MOD(X914,60),"00")))</f>
        <v>9 h 45</v>
      </c>
      <c r="K914" s="14" t="str">
        <f aca="false">IF(S914&lt;&gt;T914,"Oui","Non")</f>
        <v>Non</v>
      </c>
      <c r="L914" s="14" t="str">
        <f aca="false">IF(AND(INDEX(10_Lieux!$B:$B,U914)="Ville",INDEX(10_Lieux!$B:$B,V914)="Ville"),"/chauffeur-prive/"&amp;INDEX(10_Lieux!$E:$E,U914)&amp;"-"&amp;INDEX(10_Lieux!$E:$E,V914)&amp;"/","/chauffeur-prive/"&amp;INDEX(10_Lieux!$E:$E,U914)&amp;"/"&amp;INDEX(10_Lieux!$E:$E,V914)&amp;"/")</f>
        <v>/chauffeur-prive/aeroport-strasbourg-entzheim/bordeaux/</v>
      </c>
      <c r="M914" s="14" t="str">
        <f aca="false">IFERROR(INDEX($L:$L,MATCH(B914&amp;"|"&amp;A914,$Z:$Z,0)),"—")</f>
        <v>/chauffeur-prive/bordeaux/aeroport-strasbourg-entzheim/</v>
      </c>
      <c r="N914" s="14" t="str">
        <f aca="false">IF(LEN("Chauffeur privé "&amp;INDEX(10_Lieux!$J:$J,U914)&amp;" → "&amp;INDEX(10_Lieux!$J:$J,V914)&amp;" | 24h/24")&gt;60,"Chauffeur privé "&amp;INDEX(10_Lieux!$J:$J,U914)&amp;" → "&amp;INDEX(10_Lieux!$J:$J,V914),"Chauffeur privé "&amp;INDEX(10_Lieux!$J:$J,U914)&amp;" → "&amp;INDEX(10_Lieux!$J:$J,V914)&amp;" | 24h/24")</f>
        <v>Chauffeur privé Aéroport Strasbourg-Entzheim → Bordeaux</v>
      </c>
      <c r="O914" s="14" t="n">
        <f aca="false">LEN(N914)</f>
        <v>55</v>
      </c>
      <c r="P914" s="14" t="str">
        <f aca="false">"Chauffeur privé "&amp;INDEX(10_Lieux!$K:$K,U914)&amp;" vers "&amp;INDEX(10_Lieux!$L:$L,V914)</f>
        <v>Chauffeur privé de l'aéroport Strasbourg-Entzheim vers Bordeaux</v>
      </c>
      <c r="Q914" s="14" t="str">
        <f aca="false">"Chauffeur privé "&amp;INDEX(10_Lieux!$K:$K,U914)&amp;" vers "&amp;INDEX(10_Lieux!$L:$L,V914)&amp;" : env. "&amp;I914&amp;" km, "&amp;J914&amp;" de route. Devis personnalisé, standard 24h/24 et 7j/7."</f>
        <v>Chauffeur privé de l'aéroport Strasbourg-Entzheim vers Bordeaux : env. 936 km, 9 h 45 de route. Devis personnalisé, standard 24h/24 et 7j/7.</v>
      </c>
      <c r="R914" s="14" t="n">
        <f aca="false">LEN(Q914)</f>
        <v>140</v>
      </c>
      <c r="S914" s="14" t="str">
        <f aca="false">INDEX(10_Lieux!$C:$C,U914)</f>
        <v>France</v>
      </c>
      <c r="T914" s="14" t="str">
        <f aca="false">INDEX(10_Lieux!$C:$C,V914)</f>
        <v>France</v>
      </c>
      <c r="U914" s="14" t="n">
        <f aca="false">MATCH(A914,10_Lieux!$A:$A,0)</f>
        <v>143</v>
      </c>
      <c r="V914" s="14" t="n">
        <f aca="false">MATCH(B914,10_Lieux!$A:$A,0)</f>
        <v>61</v>
      </c>
      <c r="W914" s="14" t="n">
        <f aca="false">ROUND(6371*2*ASIN(SQRT(SIN(RADIANS(INDEX(10_Lieux!$F:$F,V914)-INDEX(10_Lieux!$F:$F,U914))/2)^2+COS(RADIANS(INDEX(10_Lieux!$F:$F,U914)))*COS(RADIANS(INDEX(10_Lieux!$F:$F,V914)))*SIN(RADIANS(INDEX(10_Lieux!$G:$G,V914)-INDEX(10_Lieux!$G:$G,U914))/2)^2)),1)</f>
        <v>748.5</v>
      </c>
      <c r="X914" s="14" t="n">
        <f aca="false">ROUND(I914/IF(I914&lt;p_seuil_vitesse,p_vit_lente,p_vit_rapide)*60/15,0)*15</f>
        <v>585</v>
      </c>
      <c r="Y914" s="14" t="n">
        <f aca="false">MAX(IF(INDEX(10_Lieux!$B:$B,U914)&lt;&gt;"Ville",INDEX(10_Lieux!$I:$I,U914),0),IF(INDEX(10_Lieux!$B:$B,V914)&lt;&gt;"Ville",INDEX(10_Lieux!$I:$I,V914),0))</f>
        <v>250</v>
      </c>
      <c r="Z914" s="14" t="str">
        <f aca="false">A914&amp;"|"&amp;B914</f>
        <v>Strasbourg-Entzheim|Bordeaux</v>
      </c>
      <c r="AA914" s="14" t="str">
        <f aca="false">IF(I914&lt;p_local,"Local",IF(I914&lt;p_vv_min,"Courte distance",IF(I914&lt;p_tres_long,"Longue distance","Très longue distance")))</f>
        <v>Très longue distance</v>
      </c>
    </row>
    <row r="915" customFormat="false" ht="15" hidden="false" customHeight="true" outlineLevel="0" collapsed="false">
      <c r="A915" s="1" t="s">
        <v>130</v>
      </c>
      <c r="B915" s="1" t="s">
        <v>1060</v>
      </c>
      <c r="C915" s="1" t="s">
        <v>35</v>
      </c>
      <c r="D915" s="1" t="s">
        <v>653</v>
      </c>
      <c r="E915" s="1" t="s">
        <v>1070</v>
      </c>
      <c r="F915" s="14" t="s">
        <v>40</v>
      </c>
      <c r="G915" s="14" t="str">
        <f aca="false">IF(I915&lt;p_local,"Local → page infra",IF(H915&gt;=p_ph1,"Phase 1",IF(H915&gt;=p_ph2,"Phase 2","Phase 3")))</f>
        <v>Phase 3</v>
      </c>
      <c r="H915" s="14" t="n">
        <f aca="false">IF(I915&lt;p_local,0,IF(C915="Aéroport → Aéroport",p_pts_plein,IF(Y915&gt;0,IF(I915&lt;=Y915,p_pts_plein,IF(I915&lt;=p_mult2*Y915,p_pts_moyen,p_pts_r3)),IF(I915&gt;=p_vv_min,p_pts_plein,IF(I915&gt;=p_vv_moy,p_pts_moyen,p_pts_court))))+IF(INDEX(10_Lieux!$D:$D,U915)=1,p_prio1,p_prio2)+IF(INDEX(10_Lieux!$D:$D,V915)=1,p_prio1,p_prio2)+IF(K915="Oui",p_tf,0)+p_hub*((INDEX(10_Lieux!$H:$H,U915)="Hub")+(INDEX(10_Lieux!$H:$H,V915)="Hub"))+IF(OR(INDEX(10_Lieux!$H:$H,U915)="Premium",INDEX(10_Lieux!$H:$H,V915)="Premium"),p_prem,0))</f>
        <v>30</v>
      </c>
      <c r="I915" s="14" t="n">
        <f aca="false">ROUND(W915*p_facteur,0)</f>
        <v>936</v>
      </c>
      <c r="J915" s="14" t="str">
        <f aca="false">IF(X915&lt;60,X915&amp;" min",INT(X915/60)&amp;" h"&amp;IF(MOD(X915,60)=0,""," "&amp;TEXT(MOD(X915,60),"00")))</f>
        <v>9 h 45</v>
      </c>
      <c r="K915" s="14" t="str">
        <f aca="false">IF(S915&lt;&gt;T915,"Oui","Non")</f>
        <v>Non</v>
      </c>
      <c r="L915" s="14" t="str">
        <f aca="false">IF(AND(INDEX(10_Lieux!$B:$B,U915)="Ville",INDEX(10_Lieux!$B:$B,V915)="Ville"),"/chauffeur-prive/"&amp;INDEX(10_Lieux!$E:$E,U915)&amp;"-"&amp;INDEX(10_Lieux!$E:$E,V915)&amp;"/","/chauffeur-prive/"&amp;INDEX(10_Lieux!$E:$E,U915)&amp;"/"&amp;INDEX(10_Lieux!$E:$E,V915)&amp;"/")</f>
        <v>/chauffeur-prive/bordeaux/aeroport-strasbourg-entzheim/</v>
      </c>
      <c r="M915" s="14" t="str">
        <f aca="false">IFERROR(INDEX($L:$L,MATCH(B915&amp;"|"&amp;A915,$Z:$Z,0)),"—")</f>
        <v>/chauffeur-prive/aeroport-strasbourg-entzheim/bordeaux/</v>
      </c>
      <c r="N915" s="14" t="str">
        <f aca="false">IF(LEN("Chauffeur privé "&amp;INDEX(10_Lieux!$J:$J,U915)&amp;" → "&amp;INDEX(10_Lieux!$J:$J,V915)&amp;" | 24h/24")&gt;60,"Chauffeur privé "&amp;INDEX(10_Lieux!$J:$J,U915)&amp;" → "&amp;INDEX(10_Lieux!$J:$J,V915),"Chauffeur privé "&amp;INDEX(10_Lieux!$J:$J,U915)&amp;" → "&amp;INDEX(10_Lieux!$J:$J,V915)&amp;" | 24h/24")</f>
        <v>Chauffeur privé Bordeaux → Aéroport Strasbourg-Entzheim</v>
      </c>
      <c r="O915" s="14" t="n">
        <f aca="false">LEN(N915)</f>
        <v>55</v>
      </c>
      <c r="P915" s="14" t="str">
        <f aca="false">"Chauffeur privé "&amp;INDEX(10_Lieux!$K:$K,U915)&amp;" vers "&amp;INDEX(10_Lieux!$L:$L,V915)</f>
        <v>Chauffeur privé de Bordeaux vers l'aéroport Strasbourg-Entzheim</v>
      </c>
      <c r="Q915" s="14" t="str">
        <f aca="false">"Chauffeur privé "&amp;INDEX(10_Lieux!$K:$K,U915)&amp;" vers "&amp;INDEX(10_Lieux!$L:$L,V915)&amp;" : env. "&amp;I915&amp;" km, "&amp;J915&amp;" de route. Devis personnalisé, standard 24h/24 et 7j/7."</f>
        <v>Chauffeur privé de Bordeaux vers l'aéroport Strasbourg-Entzheim : env. 936 km, 9 h 45 de route. Devis personnalisé, standard 24h/24 et 7j/7.</v>
      </c>
      <c r="R915" s="14" t="n">
        <f aca="false">LEN(Q915)</f>
        <v>140</v>
      </c>
      <c r="S915" s="14" t="str">
        <f aca="false">INDEX(10_Lieux!$C:$C,U915)</f>
        <v>France</v>
      </c>
      <c r="T915" s="14" t="str">
        <f aca="false">INDEX(10_Lieux!$C:$C,V915)</f>
        <v>France</v>
      </c>
      <c r="U915" s="14" t="n">
        <f aca="false">MATCH(A915,10_Lieux!$A:$A,0)</f>
        <v>61</v>
      </c>
      <c r="V915" s="14" t="n">
        <f aca="false">MATCH(B915,10_Lieux!$A:$A,0)</f>
        <v>143</v>
      </c>
      <c r="W915" s="14" t="n">
        <f aca="false">ROUND(6371*2*ASIN(SQRT(SIN(RADIANS(INDEX(10_Lieux!$F:$F,V915)-INDEX(10_Lieux!$F:$F,U915))/2)^2+COS(RADIANS(INDEX(10_Lieux!$F:$F,U915)))*COS(RADIANS(INDEX(10_Lieux!$F:$F,V915)))*SIN(RADIANS(INDEX(10_Lieux!$G:$G,V915)-INDEX(10_Lieux!$G:$G,U915))/2)^2)),1)</f>
        <v>748.5</v>
      </c>
      <c r="X915" s="14" t="n">
        <f aca="false">ROUND(I915/IF(I915&lt;p_seuil_vitesse,p_vit_lente,p_vit_rapide)*60/15,0)*15</f>
        <v>585</v>
      </c>
      <c r="Y915" s="14" t="n">
        <f aca="false">MAX(IF(INDEX(10_Lieux!$B:$B,U915)&lt;&gt;"Ville",INDEX(10_Lieux!$I:$I,U915),0),IF(INDEX(10_Lieux!$B:$B,V915)&lt;&gt;"Ville",INDEX(10_Lieux!$I:$I,V915),0))</f>
        <v>250</v>
      </c>
      <c r="Z915" s="14" t="str">
        <f aca="false">A915&amp;"|"&amp;B915</f>
        <v>Bordeaux|Strasbourg-Entzheim</v>
      </c>
      <c r="AA915" s="14" t="str">
        <f aca="false">IF(I915&lt;p_local,"Local",IF(I915&lt;p_vv_min,"Courte distance",IF(I915&lt;p_tres_long,"Longue distance","Très longue distance")))</f>
        <v>Très longue distance</v>
      </c>
    </row>
    <row r="916" customFormat="false" ht="15" hidden="false" customHeight="true" outlineLevel="0" collapsed="false">
      <c r="A916" s="1" t="s">
        <v>1060</v>
      </c>
      <c r="B916" s="1" t="s">
        <v>132</v>
      </c>
      <c r="C916" s="1" t="s">
        <v>34</v>
      </c>
      <c r="D916" s="1" t="s">
        <v>653</v>
      </c>
      <c r="E916" s="1" t="s">
        <v>1071</v>
      </c>
      <c r="F916" s="14" t="s">
        <v>40</v>
      </c>
      <c r="G916" s="14" t="str">
        <f aca="false">IF(I916&lt;p_local,"Local → page infra",IF(H916&gt;=p_ph1,"Phase 1",IF(H916&gt;=p_ph2,"Phase 2","Phase 3")))</f>
        <v>Phase 3</v>
      </c>
      <c r="H916" s="14" t="n">
        <f aca="false">IF(I916&lt;p_local,0,IF(C916="Aéroport → Aéroport",p_pts_plein,IF(Y916&gt;0,IF(I916&lt;=Y916,p_pts_plein,IF(I916&lt;=p_mult2*Y916,p_pts_moyen,p_pts_r3)),IF(I916&gt;=p_vv_min,p_pts_plein,IF(I916&gt;=p_vv_moy,p_pts_moyen,p_pts_court))))+IF(INDEX(10_Lieux!$D:$D,U916)=1,p_prio1,p_prio2)+IF(INDEX(10_Lieux!$D:$D,V916)=1,p_prio1,p_prio2)+IF(K916="Oui",p_tf,0)+p_hub*((INDEX(10_Lieux!$H:$H,U916)="Hub")+(INDEX(10_Lieux!$H:$H,V916)="Hub"))+IF(OR(INDEX(10_Lieux!$H:$H,U916)="Premium",INDEX(10_Lieux!$H:$H,V916)="Premium"),p_prem,0))</f>
        <v>30</v>
      </c>
      <c r="I916" s="14" t="n">
        <f aca="false">ROUND(W916*p_facteur,0)</f>
        <v>908</v>
      </c>
      <c r="J916" s="14" t="str">
        <f aca="false">IF(X916&lt;60,X916&amp;" min",INT(X916/60)&amp;" h"&amp;IF(MOD(X916,60)=0,""," "&amp;TEXT(MOD(X916,60),"00")))</f>
        <v>9 h 30</v>
      </c>
      <c r="K916" s="14" t="str">
        <f aca="false">IF(S916&lt;&gt;T916,"Oui","Non")</f>
        <v>Non</v>
      </c>
      <c r="L916" s="14" t="str">
        <f aca="false">IF(AND(INDEX(10_Lieux!$B:$B,U916)="Ville",INDEX(10_Lieux!$B:$B,V916)="Ville"),"/chauffeur-prive/"&amp;INDEX(10_Lieux!$E:$E,U916)&amp;"-"&amp;INDEX(10_Lieux!$E:$E,V916)&amp;"/","/chauffeur-prive/"&amp;INDEX(10_Lieux!$E:$E,U916)&amp;"/"&amp;INDEX(10_Lieux!$E:$E,V916)&amp;"/")</f>
        <v>/chauffeur-prive/aeroport-strasbourg-entzheim/toulouse/</v>
      </c>
      <c r="M916" s="14" t="str">
        <f aca="false">IFERROR(INDEX($L:$L,MATCH(B916&amp;"|"&amp;A916,$Z:$Z,0)),"—")</f>
        <v>/chauffeur-prive/toulouse/aeroport-strasbourg-entzheim/</v>
      </c>
      <c r="N916" s="14" t="str">
        <f aca="false">IF(LEN("Chauffeur privé "&amp;INDEX(10_Lieux!$J:$J,U916)&amp;" → "&amp;INDEX(10_Lieux!$J:$J,V916)&amp;" | 24h/24")&gt;60,"Chauffeur privé "&amp;INDEX(10_Lieux!$J:$J,U916)&amp;" → "&amp;INDEX(10_Lieux!$J:$J,V916),"Chauffeur privé "&amp;INDEX(10_Lieux!$J:$J,U916)&amp;" → "&amp;INDEX(10_Lieux!$J:$J,V916)&amp;" | 24h/24")</f>
        <v>Chauffeur privé Aéroport Strasbourg-Entzheim → Toulouse</v>
      </c>
      <c r="O916" s="14" t="n">
        <f aca="false">LEN(N916)</f>
        <v>55</v>
      </c>
      <c r="P916" s="14" t="str">
        <f aca="false">"Chauffeur privé "&amp;INDEX(10_Lieux!$K:$K,U916)&amp;" vers "&amp;INDEX(10_Lieux!$L:$L,V916)</f>
        <v>Chauffeur privé de l'aéroport Strasbourg-Entzheim vers Toulouse</v>
      </c>
      <c r="Q916" s="14" t="str">
        <f aca="false">"Chauffeur privé "&amp;INDEX(10_Lieux!$K:$K,U916)&amp;" vers "&amp;INDEX(10_Lieux!$L:$L,V916)&amp;" : env. "&amp;I916&amp;" km, "&amp;J916&amp;" de route. Devis personnalisé, standard 24h/24 et 7j/7."</f>
        <v>Chauffeur privé de l'aéroport Strasbourg-Entzheim vers Toulouse : env. 908 km, 9 h 30 de route. Devis personnalisé, standard 24h/24 et 7j/7.</v>
      </c>
      <c r="R916" s="14" t="n">
        <f aca="false">LEN(Q916)</f>
        <v>140</v>
      </c>
      <c r="S916" s="14" t="str">
        <f aca="false">INDEX(10_Lieux!$C:$C,U916)</f>
        <v>France</v>
      </c>
      <c r="T916" s="14" t="str">
        <f aca="false">INDEX(10_Lieux!$C:$C,V916)</f>
        <v>France</v>
      </c>
      <c r="U916" s="14" t="n">
        <f aca="false">MATCH(A916,10_Lieux!$A:$A,0)</f>
        <v>143</v>
      </c>
      <c r="V916" s="14" t="n">
        <f aca="false">MATCH(B916,10_Lieux!$A:$A,0)</f>
        <v>70</v>
      </c>
      <c r="W916" s="14" t="n">
        <f aca="false">ROUND(6371*2*ASIN(SQRT(SIN(RADIANS(INDEX(10_Lieux!$F:$F,V916)-INDEX(10_Lieux!$F:$F,U916))/2)^2+COS(RADIANS(INDEX(10_Lieux!$F:$F,U916)))*COS(RADIANS(INDEX(10_Lieux!$F:$F,V916)))*SIN(RADIANS(INDEX(10_Lieux!$G:$G,V916)-INDEX(10_Lieux!$G:$G,U916))/2)^2)),1)</f>
        <v>726.5</v>
      </c>
      <c r="X916" s="14" t="n">
        <f aca="false">ROUND(I916/IF(I916&lt;p_seuil_vitesse,p_vit_lente,p_vit_rapide)*60/15,0)*15</f>
        <v>570</v>
      </c>
      <c r="Y916" s="14" t="n">
        <f aca="false">MAX(IF(INDEX(10_Lieux!$B:$B,U916)&lt;&gt;"Ville",INDEX(10_Lieux!$I:$I,U916),0),IF(INDEX(10_Lieux!$B:$B,V916)&lt;&gt;"Ville",INDEX(10_Lieux!$I:$I,V916),0))</f>
        <v>250</v>
      </c>
      <c r="Z916" s="14" t="str">
        <f aca="false">A916&amp;"|"&amp;B916</f>
        <v>Strasbourg-Entzheim|Toulouse</v>
      </c>
      <c r="AA916" s="14" t="str">
        <f aca="false">IF(I916&lt;p_local,"Local",IF(I916&lt;p_vv_min,"Courte distance",IF(I916&lt;p_tres_long,"Longue distance","Très longue distance")))</f>
        <v>Très longue distance</v>
      </c>
    </row>
    <row r="917" customFormat="false" ht="15" hidden="false" customHeight="true" outlineLevel="0" collapsed="false">
      <c r="A917" s="1" t="s">
        <v>132</v>
      </c>
      <c r="B917" s="1" t="s">
        <v>1060</v>
      </c>
      <c r="C917" s="1" t="s">
        <v>35</v>
      </c>
      <c r="D917" s="1" t="s">
        <v>653</v>
      </c>
      <c r="E917" s="1" t="s">
        <v>1072</v>
      </c>
      <c r="F917" s="14" t="s">
        <v>40</v>
      </c>
      <c r="G917" s="14" t="str">
        <f aca="false">IF(I917&lt;p_local,"Local → page infra",IF(H917&gt;=p_ph1,"Phase 1",IF(H917&gt;=p_ph2,"Phase 2","Phase 3")))</f>
        <v>Phase 3</v>
      </c>
      <c r="H917" s="14" t="n">
        <f aca="false">IF(I917&lt;p_local,0,IF(C917="Aéroport → Aéroport",p_pts_plein,IF(Y917&gt;0,IF(I917&lt;=Y917,p_pts_plein,IF(I917&lt;=p_mult2*Y917,p_pts_moyen,p_pts_r3)),IF(I917&gt;=p_vv_min,p_pts_plein,IF(I917&gt;=p_vv_moy,p_pts_moyen,p_pts_court))))+IF(INDEX(10_Lieux!$D:$D,U917)=1,p_prio1,p_prio2)+IF(INDEX(10_Lieux!$D:$D,V917)=1,p_prio1,p_prio2)+IF(K917="Oui",p_tf,0)+p_hub*((INDEX(10_Lieux!$H:$H,U917)="Hub")+(INDEX(10_Lieux!$H:$H,V917)="Hub"))+IF(OR(INDEX(10_Lieux!$H:$H,U917)="Premium",INDEX(10_Lieux!$H:$H,V917)="Premium"),p_prem,0))</f>
        <v>30</v>
      </c>
      <c r="I917" s="14" t="n">
        <f aca="false">ROUND(W917*p_facteur,0)</f>
        <v>908</v>
      </c>
      <c r="J917" s="14" t="str">
        <f aca="false">IF(X917&lt;60,X917&amp;" min",INT(X917/60)&amp;" h"&amp;IF(MOD(X917,60)=0,""," "&amp;TEXT(MOD(X917,60),"00")))</f>
        <v>9 h 30</v>
      </c>
      <c r="K917" s="14" t="str">
        <f aca="false">IF(S917&lt;&gt;T917,"Oui","Non")</f>
        <v>Non</v>
      </c>
      <c r="L917" s="14" t="str">
        <f aca="false">IF(AND(INDEX(10_Lieux!$B:$B,U917)="Ville",INDEX(10_Lieux!$B:$B,V917)="Ville"),"/chauffeur-prive/"&amp;INDEX(10_Lieux!$E:$E,U917)&amp;"-"&amp;INDEX(10_Lieux!$E:$E,V917)&amp;"/","/chauffeur-prive/"&amp;INDEX(10_Lieux!$E:$E,U917)&amp;"/"&amp;INDEX(10_Lieux!$E:$E,V917)&amp;"/")</f>
        <v>/chauffeur-prive/toulouse/aeroport-strasbourg-entzheim/</v>
      </c>
      <c r="M917" s="14" t="str">
        <f aca="false">IFERROR(INDEX($L:$L,MATCH(B917&amp;"|"&amp;A917,$Z:$Z,0)),"—")</f>
        <v>/chauffeur-prive/aeroport-strasbourg-entzheim/toulouse/</v>
      </c>
      <c r="N917" s="14" t="str">
        <f aca="false">IF(LEN("Chauffeur privé "&amp;INDEX(10_Lieux!$J:$J,U917)&amp;" → "&amp;INDEX(10_Lieux!$J:$J,V917)&amp;" | 24h/24")&gt;60,"Chauffeur privé "&amp;INDEX(10_Lieux!$J:$J,U917)&amp;" → "&amp;INDEX(10_Lieux!$J:$J,V917),"Chauffeur privé "&amp;INDEX(10_Lieux!$J:$J,U917)&amp;" → "&amp;INDEX(10_Lieux!$J:$J,V917)&amp;" | 24h/24")</f>
        <v>Chauffeur privé Toulouse → Aéroport Strasbourg-Entzheim</v>
      </c>
      <c r="O917" s="14" t="n">
        <f aca="false">LEN(N917)</f>
        <v>55</v>
      </c>
      <c r="P917" s="14" t="str">
        <f aca="false">"Chauffeur privé "&amp;INDEX(10_Lieux!$K:$K,U917)&amp;" vers "&amp;INDEX(10_Lieux!$L:$L,V917)</f>
        <v>Chauffeur privé de Toulouse vers l'aéroport Strasbourg-Entzheim</v>
      </c>
      <c r="Q917" s="14" t="str">
        <f aca="false">"Chauffeur privé "&amp;INDEX(10_Lieux!$K:$K,U917)&amp;" vers "&amp;INDEX(10_Lieux!$L:$L,V917)&amp;" : env. "&amp;I917&amp;" km, "&amp;J917&amp;" de route. Devis personnalisé, standard 24h/24 et 7j/7."</f>
        <v>Chauffeur privé de Toulouse vers l'aéroport Strasbourg-Entzheim : env. 908 km, 9 h 30 de route. Devis personnalisé, standard 24h/24 et 7j/7.</v>
      </c>
      <c r="R917" s="14" t="n">
        <f aca="false">LEN(Q917)</f>
        <v>140</v>
      </c>
      <c r="S917" s="14" t="str">
        <f aca="false">INDEX(10_Lieux!$C:$C,U917)</f>
        <v>France</v>
      </c>
      <c r="T917" s="14" t="str">
        <f aca="false">INDEX(10_Lieux!$C:$C,V917)</f>
        <v>France</v>
      </c>
      <c r="U917" s="14" t="n">
        <f aca="false">MATCH(A917,10_Lieux!$A:$A,0)</f>
        <v>70</v>
      </c>
      <c r="V917" s="14" t="n">
        <f aca="false">MATCH(B917,10_Lieux!$A:$A,0)</f>
        <v>143</v>
      </c>
      <c r="W917" s="14" t="n">
        <f aca="false">ROUND(6371*2*ASIN(SQRT(SIN(RADIANS(INDEX(10_Lieux!$F:$F,V917)-INDEX(10_Lieux!$F:$F,U917))/2)^2+COS(RADIANS(INDEX(10_Lieux!$F:$F,U917)))*COS(RADIANS(INDEX(10_Lieux!$F:$F,V917)))*SIN(RADIANS(INDEX(10_Lieux!$G:$G,V917)-INDEX(10_Lieux!$G:$G,U917))/2)^2)),1)</f>
        <v>726.5</v>
      </c>
      <c r="X917" s="14" t="n">
        <f aca="false">ROUND(I917/IF(I917&lt;p_seuil_vitesse,p_vit_lente,p_vit_rapide)*60/15,0)*15</f>
        <v>570</v>
      </c>
      <c r="Y917" s="14" t="n">
        <f aca="false">MAX(IF(INDEX(10_Lieux!$B:$B,U917)&lt;&gt;"Ville",INDEX(10_Lieux!$I:$I,U917),0),IF(INDEX(10_Lieux!$B:$B,V917)&lt;&gt;"Ville",INDEX(10_Lieux!$I:$I,V917),0))</f>
        <v>250</v>
      </c>
      <c r="Z917" s="14" t="str">
        <f aca="false">A917&amp;"|"&amp;B917</f>
        <v>Toulouse|Strasbourg-Entzheim</v>
      </c>
      <c r="AA917" s="14" t="str">
        <f aca="false">IF(I917&lt;p_local,"Local",IF(I917&lt;p_vv_min,"Courte distance",IF(I917&lt;p_tres_long,"Longue distance","Très longue distance")))</f>
        <v>Très longue distance</v>
      </c>
    </row>
    <row r="918" customFormat="false" ht="15" hidden="false" customHeight="true" outlineLevel="0" collapsed="false">
      <c r="A918" s="1" t="s">
        <v>1060</v>
      </c>
      <c r="B918" s="1" t="s">
        <v>134</v>
      </c>
      <c r="C918" s="1" t="s">
        <v>34</v>
      </c>
      <c r="D918" s="1" t="s">
        <v>653</v>
      </c>
      <c r="E918" s="1" t="s">
        <v>1073</v>
      </c>
      <c r="F918" s="14" t="s">
        <v>40</v>
      </c>
      <c r="G918" s="14" t="str">
        <f aca="false">IF(I918&lt;p_local,"Local → page infra",IF(H918&gt;=p_ph1,"Phase 1",IF(H918&gt;=p_ph2,"Phase 2","Phase 3")))</f>
        <v>Phase 3</v>
      </c>
      <c r="H918" s="14" t="n">
        <f aca="false">IF(I918&lt;p_local,0,IF(C918="Aéroport → Aéroport",p_pts_plein,IF(Y918&gt;0,IF(I918&lt;=Y918,p_pts_plein,IF(I918&lt;=p_mult2*Y918,p_pts_moyen,p_pts_r3)),IF(I918&gt;=p_vv_min,p_pts_plein,IF(I918&gt;=p_vv_moy,p_pts_moyen,p_pts_court))))+IF(INDEX(10_Lieux!$D:$D,U918)=1,p_prio1,p_prio2)+IF(INDEX(10_Lieux!$D:$D,V918)=1,p_prio1,p_prio2)+IF(K918="Oui",p_tf,0)+p_hub*((INDEX(10_Lieux!$H:$H,U918)="Hub")+(INDEX(10_Lieux!$H:$H,V918)="Hub"))+IF(OR(INDEX(10_Lieux!$H:$H,U918)="Premium",INDEX(10_Lieux!$H:$H,V918)="Premium"),p_prem,0))</f>
        <v>30</v>
      </c>
      <c r="I918" s="14" t="n">
        <f aca="false">ROUND(W918*p_facteur,0)</f>
        <v>504</v>
      </c>
      <c r="J918" s="14" t="str">
        <f aca="false">IF(X918&lt;60,X918&amp;" min",INT(X918/60)&amp;" h"&amp;IF(MOD(X918,60)=0,""," "&amp;TEXT(MOD(X918,60),"00")))</f>
        <v>5 h 15</v>
      </c>
      <c r="K918" s="14" t="str">
        <f aca="false">IF(S918&lt;&gt;T918,"Oui","Non")</f>
        <v>Non</v>
      </c>
      <c r="L918" s="14" t="str">
        <f aca="false">IF(AND(INDEX(10_Lieux!$B:$B,U918)="Ville",INDEX(10_Lieux!$B:$B,V918)="Ville"),"/chauffeur-prive/"&amp;INDEX(10_Lieux!$E:$E,U918)&amp;"-"&amp;INDEX(10_Lieux!$E:$E,V918)&amp;"/","/chauffeur-prive/"&amp;INDEX(10_Lieux!$E:$E,U918)&amp;"/"&amp;INDEX(10_Lieux!$E:$E,V918)&amp;"/")</f>
        <v>/chauffeur-prive/aeroport-strasbourg-entzheim/lille/</v>
      </c>
      <c r="M918" s="14" t="str">
        <f aca="false">IFERROR(INDEX($L:$L,MATCH(B918&amp;"|"&amp;A918,$Z:$Z,0)),"—")</f>
        <v>/chauffeur-prive/lille/aeroport-strasbourg-entzheim/</v>
      </c>
      <c r="N918" s="14" t="str">
        <f aca="false">IF(LEN("Chauffeur privé "&amp;INDEX(10_Lieux!$J:$J,U918)&amp;" → "&amp;INDEX(10_Lieux!$J:$J,V918)&amp;" | 24h/24")&gt;60,"Chauffeur privé "&amp;INDEX(10_Lieux!$J:$J,U918)&amp;" → "&amp;INDEX(10_Lieux!$J:$J,V918),"Chauffeur privé "&amp;INDEX(10_Lieux!$J:$J,U918)&amp;" → "&amp;INDEX(10_Lieux!$J:$J,V918)&amp;" | 24h/24")</f>
        <v>Chauffeur privé Aéroport Strasbourg-Entzheim → Lille</v>
      </c>
      <c r="O918" s="14" t="n">
        <f aca="false">LEN(N918)</f>
        <v>52</v>
      </c>
      <c r="P918" s="14" t="str">
        <f aca="false">"Chauffeur privé "&amp;INDEX(10_Lieux!$K:$K,U918)&amp;" vers "&amp;INDEX(10_Lieux!$L:$L,V918)</f>
        <v>Chauffeur privé de l'aéroport Strasbourg-Entzheim vers Lille</v>
      </c>
      <c r="Q918" s="14" t="str">
        <f aca="false">"Chauffeur privé "&amp;INDEX(10_Lieux!$K:$K,U918)&amp;" vers "&amp;INDEX(10_Lieux!$L:$L,V918)&amp;" : env. "&amp;I918&amp;" km, "&amp;J918&amp;" de route. Devis personnalisé, standard 24h/24 et 7j/7."</f>
        <v>Chauffeur privé de l'aéroport Strasbourg-Entzheim vers Lille : env. 504 km, 5 h 15 de route. Devis personnalisé, standard 24h/24 et 7j/7.</v>
      </c>
      <c r="R918" s="14" t="n">
        <f aca="false">LEN(Q918)</f>
        <v>137</v>
      </c>
      <c r="S918" s="14" t="str">
        <f aca="false">INDEX(10_Lieux!$C:$C,U918)</f>
        <v>France</v>
      </c>
      <c r="T918" s="14" t="str">
        <f aca="false">INDEX(10_Lieux!$C:$C,V918)</f>
        <v>France</v>
      </c>
      <c r="U918" s="14" t="n">
        <f aca="false">MATCH(A918,10_Lieux!$A:$A,0)</f>
        <v>143</v>
      </c>
      <c r="V918" s="14" t="n">
        <f aca="false">MATCH(B918,10_Lieux!$A:$A,0)</f>
        <v>37</v>
      </c>
      <c r="W918" s="14" t="n">
        <f aca="false">ROUND(6371*2*ASIN(SQRT(SIN(RADIANS(INDEX(10_Lieux!$F:$F,V918)-INDEX(10_Lieux!$F:$F,U918))/2)^2+COS(RADIANS(INDEX(10_Lieux!$F:$F,U918)))*COS(RADIANS(INDEX(10_Lieux!$F:$F,V918)))*SIN(RADIANS(INDEX(10_Lieux!$G:$G,V918)-INDEX(10_Lieux!$G:$G,U918))/2)^2)),1)</f>
        <v>403.2</v>
      </c>
      <c r="X918" s="14" t="n">
        <f aca="false">ROUND(I918/IF(I918&lt;p_seuil_vitesse,p_vit_lente,p_vit_rapide)*60/15,0)*15</f>
        <v>315</v>
      </c>
      <c r="Y918" s="14" t="n">
        <f aca="false">MAX(IF(INDEX(10_Lieux!$B:$B,U918)&lt;&gt;"Ville",INDEX(10_Lieux!$I:$I,U918),0),IF(INDEX(10_Lieux!$B:$B,V918)&lt;&gt;"Ville",INDEX(10_Lieux!$I:$I,V918),0))</f>
        <v>250</v>
      </c>
      <c r="Z918" s="14" t="str">
        <f aca="false">A918&amp;"|"&amp;B918</f>
        <v>Strasbourg-Entzheim|Lille</v>
      </c>
      <c r="AA918" s="14" t="str">
        <f aca="false">IF(I918&lt;p_local,"Local",IF(I918&lt;p_vv_min,"Courte distance",IF(I918&lt;p_tres_long,"Longue distance","Très longue distance")))</f>
        <v>Longue distance</v>
      </c>
    </row>
    <row r="919" customFormat="false" ht="15" hidden="false" customHeight="true" outlineLevel="0" collapsed="false">
      <c r="A919" s="1" t="s">
        <v>134</v>
      </c>
      <c r="B919" s="1" t="s">
        <v>1060</v>
      </c>
      <c r="C919" s="1" t="s">
        <v>35</v>
      </c>
      <c r="D919" s="1" t="s">
        <v>653</v>
      </c>
      <c r="E919" s="1" t="s">
        <v>1074</v>
      </c>
      <c r="F919" s="14" t="s">
        <v>40</v>
      </c>
      <c r="G919" s="14" t="str">
        <f aca="false">IF(I919&lt;p_local,"Local → page infra",IF(H919&gt;=p_ph1,"Phase 1",IF(H919&gt;=p_ph2,"Phase 2","Phase 3")))</f>
        <v>Phase 3</v>
      </c>
      <c r="H919" s="14" t="n">
        <f aca="false">IF(I919&lt;p_local,0,IF(C919="Aéroport → Aéroport",p_pts_plein,IF(Y919&gt;0,IF(I919&lt;=Y919,p_pts_plein,IF(I919&lt;=p_mult2*Y919,p_pts_moyen,p_pts_r3)),IF(I919&gt;=p_vv_min,p_pts_plein,IF(I919&gt;=p_vv_moy,p_pts_moyen,p_pts_court))))+IF(INDEX(10_Lieux!$D:$D,U919)=1,p_prio1,p_prio2)+IF(INDEX(10_Lieux!$D:$D,V919)=1,p_prio1,p_prio2)+IF(K919="Oui",p_tf,0)+p_hub*((INDEX(10_Lieux!$H:$H,U919)="Hub")+(INDEX(10_Lieux!$H:$H,V919)="Hub"))+IF(OR(INDEX(10_Lieux!$H:$H,U919)="Premium",INDEX(10_Lieux!$H:$H,V919)="Premium"),p_prem,0))</f>
        <v>30</v>
      </c>
      <c r="I919" s="14" t="n">
        <f aca="false">ROUND(W919*p_facteur,0)</f>
        <v>504</v>
      </c>
      <c r="J919" s="14" t="str">
        <f aca="false">IF(X919&lt;60,X919&amp;" min",INT(X919/60)&amp;" h"&amp;IF(MOD(X919,60)=0,""," "&amp;TEXT(MOD(X919,60),"00")))</f>
        <v>5 h 15</v>
      </c>
      <c r="K919" s="14" t="str">
        <f aca="false">IF(S919&lt;&gt;T919,"Oui","Non")</f>
        <v>Non</v>
      </c>
      <c r="L919" s="14" t="str">
        <f aca="false">IF(AND(INDEX(10_Lieux!$B:$B,U919)="Ville",INDEX(10_Lieux!$B:$B,V919)="Ville"),"/chauffeur-prive/"&amp;INDEX(10_Lieux!$E:$E,U919)&amp;"-"&amp;INDEX(10_Lieux!$E:$E,V919)&amp;"/","/chauffeur-prive/"&amp;INDEX(10_Lieux!$E:$E,U919)&amp;"/"&amp;INDEX(10_Lieux!$E:$E,V919)&amp;"/")</f>
        <v>/chauffeur-prive/lille/aeroport-strasbourg-entzheim/</v>
      </c>
      <c r="M919" s="14" t="str">
        <f aca="false">IFERROR(INDEX($L:$L,MATCH(B919&amp;"|"&amp;A919,$Z:$Z,0)),"—")</f>
        <v>/chauffeur-prive/aeroport-strasbourg-entzheim/lille/</v>
      </c>
      <c r="N919" s="14" t="str">
        <f aca="false">IF(LEN("Chauffeur privé "&amp;INDEX(10_Lieux!$J:$J,U919)&amp;" → "&amp;INDEX(10_Lieux!$J:$J,V919)&amp;" | 24h/24")&gt;60,"Chauffeur privé "&amp;INDEX(10_Lieux!$J:$J,U919)&amp;" → "&amp;INDEX(10_Lieux!$J:$J,V919),"Chauffeur privé "&amp;INDEX(10_Lieux!$J:$J,U919)&amp;" → "&amp;INDEX(10_Lieux!$J:$J,V919)&amp;" | 24h/24")</f>
        <v>Chauffeur privé Lille → Aéroport Strasbourg-Entzheim</v>
      </c>
      <c r="O919" s="14" t="n">
        <f aca="false">LEN(N919)</f>
        <v>52</v>
      </c>
      <c r="P919" s="14" t="str">
        <f aca="false">"Chauffeur privé "&amp;INDEX(10_Lieux!$K:$K,U919)&amp;" vers "&amp;INDEX(10_Lieux!$L:$L,V919)</f>
        <v>Chauffeur privé de Lille vers l'aéroport Strasbourg-Entzheim</v>
      </c>
      <c r="Q919" s="14" t="str">
        <f aca="false">"Chauffeur privé "&amp;INDEX(10_Lieux!$K:$K,U919)&amp;" vers "&amp;INDEX(10_Lieux!$L:$L,V919)&amp;" : env. "&amp;I919&amp;" km, "&amp;J919&amp;" de route. Devis personnalisé, standard 24h/24 et 7j/7."</f>
        <v>Chauffeur privé de Lille vers l'aéroport Strasbourg-Entzheim : env. 504 km, 5 h 15 de route. Devis personnalisé, standard 24h/24 et 7j/7.</v>
      </c>
      <c r="R919" s="14" t="n">
        <f aca="false">LEN(Q919)</f>
        <v>137</v>
      </c>
      <c r="S919" s="14" t="str">
        <f aca="false">INDEX(10_Lieux!$C:$C,U919)</f>
        <v>France</v>
      </c>
      <c r="T919" s="14" t="str">
        <f aca="false">INDEX(10_Lieux!$C:$C,V919)</f>
        <v>France</v>
      </c>
      <c r="U919" s="14" t="n">
        <f aca="false">MATCH(A919,10_Lieux!$A:$A,0)</f>
        <v>37</v>
      </c>
      <c r="V919" s="14" t="n">
        <f aca="false">MATCH(B919,10_Lieux!$A:$A,0)</f>
        <v>143</v>
      </c>
      <c r="W919" s="14" t="n">
        <f aca="false">ROUND(6371*2*ASIN(SQRT(SIN(RADIANS(INDEX(10_Lieux!$F:$F,V919)-INDEX(10_Lieux!$F:$F,U919))/2)^2+COS(RADIANS(INDEX(10_Lieux!$F:$F,U919)))*COS(RADIANS(INDEX(10_Lieux!$F:$F,V919)))*SIN(RADIANS(INDEX(10_Lieux!$G:$G,V919)-INDEX(10_Lieux!$G:$G,U919))/2)^2)),1)</f>
        <v>403.2</v>
      </c>
      <c r="X919" s="14" t="n">
        <f aca="false">ROUND(I919/IF(I919&lt;p_seuil_vitesse,p_vit_lente,p_vit_rapide)*60/15,0)*15</f>
        <v>315</v>
      </c>
      <c r="Y919" s="14" t="n">
        <f aca="false">MAX(IF(INDEX(10_Lieux!$B:$B,U919)&lt;&gt;"Ville",INDEX(10_Lieux!$I:$I,U919),0),IF(INDEX(10_Lieux!$B:$B,V919)&lt;&gt;"Ville",INDEX(10_Lieux!$I:$I,V919),0))</f>
        <v>250</v>
      </c>
      <c r="Z919" s="14" t="str">
        <f aca="false">A919&amp;"|"&amp;B919</f>
        <v>Lille|Strasbourg-Entzheim</v>
      </c>
      <c r="AA919" s="14" t="str">
        <f aca="false">IF(I919&lt;p_local,"Local",IF(I919&lt;p_vv_min,"Courte distance",IF(I919&lt;p_tres_long,"Longue distance","Très longue distance")))</f>
        <v>Longue distance</v>
      </c>
    </row>
    <row r="920" customFormat="false" ht="15" hidden="false" customHeight="true" outlineLevel="0" collapsed="false">
      <c r="A920" s="1" t="s">
        <v>1060</v>
      </c>
      <c r="B920" s="1" t="s">
        <v>138</v>
      </c>
      <c r="C920" s="1" t="s">
        <v>34</v>
      </c>
      <c r="D920" s="1" t="s">
        <v>653</v>
      </c>
      <c r="E920" s="1" t="s">
        <v>1075</v>
      </c>
      <c r="F920" s="14" t="s">
        <v>40</v>
      </c>
      <c r="G920" s="14" t="str">
        <f aca="false">IF(I920&lt;p_local,"Local → page infra",IF(H920&gt;=p_ph1,"Phase 1",IF(H920&gt;=p_ph2,"Phase 2","Phase 3")))</f>
        <v>Phase 3</v>
      </c>
      <c r="H920" s="14" t="n">
        <f aca="false">IF(I920&lt;p_local,0,IF(C920="Aéroport → Aéroport",p_pts_plein,IF(Y920&gt;0,IF(I920&lt;=Y920,p_pts_plein,IF(I920&lt;=p_mult2*Y920,p_pts_moyen,p_pts_r3)),IF(I920&gt;=p_vv_min,p_pts_plein,IF(I920&gt;=p_vv_moy,p_pts_moyen,p_pts_court))))+IF(INDEX(10_Lieux!$D:$D,U920)=1,p_prio1,p_prio2)+IF(INDEX(10_Lieux!$D:$D,V920)=1,p_prio1,p_prio2)+IF(K920="Oui",p_tf,0)+p_hub*((INDEX(10_Lieux!$H:$H,U920)="Hub")+(INDEX(10_Lieux!$H:$H,V920)="Hub"))+IF(OR(INDEX(10_Lieux!$H:$H,U920)="Premium",INDEX(10_Lieux!$H:$H,V920)="Premium"),p_prem,0))</f>
        <v>25</v>
      </c>
      <c r="I920" s="14" t="n">
        <f aca="false">ROUND(W920*p_facteur,0)</f>
        <v>774</v>
      </c>
      <c r="J920" s="14" t="str">
        <f aca="false">IF(X920&lt;60,X920&amp;" min",INT(X920/60)&amp;" h"&amp;IF(MOD(X920,60)=0,""," "&amp;TEXT(MOD(X920,60),"00")))</f>
        <v>8 h 15</v>
      </c>
      <c r="K920" s="14" t="str">
        <f aca="false">IF(S920&lt;&gt;T920,"Oui","Non")</f>
        <v>Non</v>
      </c>
      <c r="L920" s="14" t="str">
        <f aca="false">IF(AND(INDEX(10_Lieux!$B:$B,U920)="Ville",INDEX(10_Lieux!$B:$B,V920)="Ville"),"/chauffeur-prive/"&amp;INDEX(10_Lieux!$E:$E,U920)&amp;"-"&amp;INDEX(10_Lieux!$E:$E,V920)&amp;"/","/chauffeur-prive/"&amp;INDEX(10_Lieux!$E:$E,U920)&amp;"/"&amp;INDEX(10_Lieux!$E:$E,V920)&amp;"/")</f>
        <v>/chauffeur-prive/aeroport-strasbourg-entzheim/montpellier/</v>
      </c>
      <c r="M920" s="14" t="str">
        <f aca="false">IFERROR(INDEX($L:$L,MATCH(B920&amp;"|"&amp;A920,$Z:$Z,0)),"—")</f>
        <v>/chauffeur-prive/montpellier/aeroport-strasbourg-entzheim/</v>
      </c>
      <c r="N920" s="14" t="str">
        <f aca="false">IF(LEN("Chauffeur privé "&amp;INDEX(10_Lieux!$J:$J,U920)&amp;" → "&amp;INDEX(10_Lieux!$J:$J,V920)&amp;" | 24h/24")&gt;60,"Chauffeur privé "&amp;INDEX(10_Lieux!$J:$J,U920)&amp;" → "&amp;INDEX(10_Lieux!$J:$J,V920),"Chauffeur privé "&amp;INDEX(10_Lieux!$J:$J,U920)&amp;" → "&amp;INDEX(10_Lieux!$J:$J,V920)&amp;" | 24h/24")</f>
        <v>Chauffeur privé Aéroport Strasbourg-Entzheim → Montpellier</v>
      </c>
      <c r="O920" s="14" t="n">
        <f aca="false">LEN(N920)</f>
        <v>58</v>
      </c>
      <c r="P920" s="14" t="str">
        <f aca="false">"Chauffeur privé "&amp;INDEX(10_Lieux!$K:$K,U920)&amp;" vers "&amp;INDEX(10_Lieux!$L:$L,V920)</f>
        <v>Chauffeur privé de l'aéroport Strasbourg-Entzheim vers Montpellier</v>
      </c>
      <c r="Q920" s="14" t="str">
        <f aca="false">"Chauffeur privé "&amp;INDEX(10_Lieux!$K:$K,U920)&amp;" vers "&amp;INDEX(10_Lieux!$L:$L,V920)&amp;" : env. "&amp;I920&amp;" km, "&amp;J920&amp;" de route. Devis personnalisé, standard 24h/24 et 7j/7."</f>
        <v>Chauffeur privé de l'aéroport Strasbourg-Entzheim vers Montpellier : env. 774 km, 8 h 15 de route. Devis personnalisé, standard 24h/24 et 7j/7.</v>
      </c>
      <c r="R920" s="14" t="n">
        <f aca="false">LEN(Q920)</f>
        <v>143</v>
      </c>
      <c r="S920" s="14" t="str">
        <f aca="false">INDEX(10_Lieux!$C:$C,U920)</f>
        <v>France</v>
      </c>
      <c r="T920" s="14" t="str">
        <f aca="false">INDEX(10_Lieux!$C:$C,V920)</f>
        <v>France</v>
      </c>
      <c r="U920" s="14" t="n">
        <f aca="false">MATCH(A920,10_Lieux!$A:$A,0)</f>
        <v>143</v>
      </c>
      <c r="V920" s="14" t="n">
        <f aca="false">MATCH(B920,10_Lieux!$A:$A,0)</f>
        <v>71</v>
      </c>
      <c r="W920" s="14" t="n">
        <f aca="false">ROUND(6371*2*ASIN(SQRT(SIN(RADIANS(INDEX(10_Lieux!$F:$F,V920)-INDEX(10_Lieux!$F:$F,U920))/2)^2+COS(RADIANS(INDEX(10_Lieux!$F:$F,U920)))*COS(RADIANS(INDEX(10_Lieux!$F:$F,V920)))*SIN(RADIANS(INDEX(10_Lieux!$G:$G,V920)-INDEX(10_Lieux!$G:$G,U920))/2)^2)),1)</f>
        <v>619.4</v>
      </c>
      <c r="X920" s="14" t="n">
        <f aca="false">ROUND(I920/IF(I920&lt;p_seuil_vitesse,p_vit_lente,p_vit_rapide)*60/15,0)*15</f>
        <v>495</v>
      </c>
      <c r="Y920" s="14" t="n">
        <f aca="false">MAX(IF(INDEX(10_Lieux!$B:$B,U920)&lt;&gt;"Ville",INDEX(10_Lieux!$I:$I,U920),0),IF(INDEX(10_Lieux!$B:$B,V920)&lt;&gt;"Ville",INDEX(10_Lieux!$I:$I,V920),0))</f>
        <v>250</v>
      </c>
      <c r="Z920" s="14" t="str">
        <f aca="false">A920&amp;"|"&amp;B920</f>
        <v>Strasbourg-Entzheim|Montpellier</v>
      </c>
      <c r="AA920" s="14" t="str">
        <f aca="false">IF(I920&lt;p_local,"Local",IF(I920&lt;p_vv_min,"Courte distance",IF(I920&lt;p_tres_long,"Longue distance","Très longue distance")))</f>
        <v>Très longue distance</v>
      </c>
    </row>
    <row r="921" customFormat="false" ht="15" hidden="false" customHeight="true" outlineLevel="0" collapsed="false">
      <c r="A921" s="1" t="s">
        <v>138</v>
      </c>
      <c r="B921" s="1" t="s">
        <v>1060</v>
      </c>
      <c r="C921" s="1" t="s">
        <v>35</v>
      </c>
      <c r="D921" s="1" t="s">
        <v>653</v>
      </c>
      <c r="E921" s="1" t="s">
        <v>1076</v>
      </c>
      <c r="F921" s="14" t="s">
        <v>40</v>
      </c>
      <c r="G921" s="14" t="str">
        <f aca="false">IF(I921&lt;p_local,"Local → page infra",IF(H921&gt;=p_ph1,"Phase 1",IF(H921&gt;=p_ph2,"Phase 2","Phase 3")))</f>
        <v>Phase 3</v>
      </c>
      <c r="H921" s="14" t="n">
        <f aca="false">IF(I921&lt;p_local,0,IF(C921="Aéroport → Aéroport",p_pts_plein,IF(Y921&gt;0,IF(I921&lt;=Y921,p_pts_plein,IF(I921&lt;=p_mult2*Y921,p_pts_moyen,p_pts_r3)),IF(I921&gt;=p_vv_min,p_pts_plein,IF(I921&gt;=p_vv_moy,p_pts_moyen,p_pts_court))))+IF(INDEX(10_Lieux!$D:$D,U921)=1,p_prio1,p_prio2)+IF(INDEX(10_Lieux!$D:$D,V921)=1,p_prio1,p_prio2)+IF(K921="Oui",p_tf,0)+p_hub*((INDEX(10_Lieux!$H:$H,U921)="Hub")+(INDEX(10_Lieux!$H:$H,V921)="Hub"))+IF(OR(INDEX(10_Lieux!$H:$H,U921)="Premium",INDEX(10_Lieux!$H:$H,V921)="Premium"),p_prem,0))</f>
        <v>25</v>
      </c>
      <c r="I921" s="14" t="n">
        <f aca="false">ROUND(W921*p_facteur,0)</f>
        <v>774</v>
      </c>
      <c r="J921" s="14" t="str">
        <f aca="false">IF(X921&lt;60,X921&amp;" min",INT(X921/60)&amp;" h"&amp;IF(MOD(X921,60)=0,""," "&amp;TEXT(MOD(X921,60),"00")))</f>
        <v>8 h 15</v>
      </c>
      <c r="K921" s="14" t="str">
        <f aca="false">IF(S921&lt;&gt;T921,"Oui","Non")</f>
        <v>Non</v>
      </c>
      <c r="L921" s="14" t="str">
        <f aca="false">IF(AND(INDEX(10_Lieux!$B:$B,U921)="Ville",INDEX(10_Lieux!$B:$B,V921)="Ville"),"/chauffeur-prive/"&amp;INDEX(10_Lieux!$E:$E,U921)&amp;"-"&amp;INDEX(10_Lieux!$E:$E,V921)&amp;"/","/chauffeur-prive/"&amp;INDEX(10_Lieux!$E:$E,U921)&amp;"/"&amp;INDEX(10_Lieux!$E:$E,V921)&amp;"/")</f>
        <v>/chauffeur-prive/montpellier/aeroport-strasbourg-entzheim/</v>
      </c>
      <c r="M921" s="14" t="str">
        <f aca="false">IFERROR(INDEX($L:$L,MATCH(B921&amp;"|"&amp;A921,$Z:$Z,0)),"—")</f>
        <v>/chauffeur-prive/aeroport-strasbourg-entzheim/montpellier/</v>
      </c>
      <c r="N921" s="14" t="str">
        <f aca="false">IF(LEN("Chauffeur privé "&amp;INDEX(10_Lieux!$J:$J,U921)&amp;" → "&amp;INDEX(10_Lieux!$J:$J,V921)&amp;" | 24h/24")&gt;60,"Chauffeur privé "&amp;INDEX(10_Lieux!$J:$J,U921)&amp;" → "&amp;INDEX(10_Lieux!$J:$J,V921),"Chauffeur privé "&amp;INDEX(10_Lieux!$J:$J,U921)&amp;" → "&amp;INDEX(10_Lieux!$J:$J,V921)&amp;" | 24h/24")</f>
        <v>Chauffeur privé Montpellier → Aéroport Strasbourg-Entzheim</v>
      </c>
      <c r="O921" s="14" t="n">
        <f aca="false">LEN(N921)</f>
        <v>58</v>
      </c>
      <c r="P921" s="14" t="str">
        <f aca="false">"Chauffeur privé "&amp;INDEX(10_Lieux!$K:$K,U921)&amp;" vers "&amp;INDEX(10_Lieux!$L:$L,V921)</f>
        <v>Chauffeur privé de Montpellier vers l'aéroport Strasbourg-Entzheim</v>
      </c>
      <c r="Q921" s="14" t="str">
        <f aca="false">"Chauffeur privé "&amp;INDEX(10_Lieux!$K:$K,U921)&amp;" vers "&amp;INDEX(10_Lieux!$L:$L,V921)&amp;" : env. "&amp;I921&amp;" km, "&amp;J921&amp;" de route. Devis personnalisé, standard 24h/24 et 7j/7."</f>
        <v>Chauffeur privé de Montpellier vers l'aéroport Strasbourg-Entzheim : env. 774 km, 8 h 15 de route. Devis personnalisé, standard 24h/24 et 7j/7.</v>
      </c>
      <c r="R921" s="14" t="n">
        <f aca="false">LEN(Q921)</f>
        <v>143</v>
      </c>
      <c r="S921" s="14" t="str">
        <f aca="false">INDEX(10_Lieux!$C:$C,U921)</f>
        <v>France</v>
      </c>
      <c r="T921" s="14" t="str">
        <f aca="false">INDEX(10_Lieux!$C:$C,V921)</f>
        <v>France</v>
      </c>
      <c r="U921" s="14" t="n">
        <f aca="false">MATCH(A921,10_Lieux!$A:$A,0)</f>
        <v>71</v>
      </c>
      <c r="V921" s="14" t="n">
        <f aca="false">MATCH(B921,10_Lieux!$A:$A,0)</f>
        <v>143</v>
      </c>
      <c r="W921" s="14" t="n">
        <f aca="false">ROUND(6371*2*ASIN(SQRT(SIN(RADIANS(INDEX(10_Lieux!$F:$F,V921)-INDEX(10_Lieux!$F:$F,U921))/2)^2+COS(RADIANS(INDEX(10_Lieux!$F:$F,U921)))*COS(RADIANS(INDEX(10_Lieux!$F:$F,V921)))*SIN(RADIANS(INDEX(10_Lieux!$G:$G,V921)-INDEX(10_Lieux!$G:$G,U921))/2)^2)),1)</f>
        <v>619.4</v>
      </c>
      <c r="X921" s="14" t="n">
        <f aca="false">ROUND(I921/IF(I921&lt;p_seuil_vitesse,p_vit_lente,p_vit_rapide)*60/15,0)*15</f>
        <v>495</v>
      </c>
      <c r="Y921" s="14" t="n">
        <f aca="false">MAX(IF(INDEX(10_Lieux!$B:$B,U921)&lt;&gt;"Ville",INDEX(10_Lieux!$I:$I,U921),0),IF(INDEX(10_Lieux!$B:$B,V921)&lt;&gt;"Ville",INDEX(10_Lieux!$I:$I,V921),0))</f>
        <v>250</v>
      </c>
      <c r="Z921" s="14" t="str">
        <f aca="false">A921&amp;"|"&amp;B921</f>
        <v>Montpellier|Strasbourg-Entzheim</v>
      </c>
      <c r="AA921" s="14" t="str">
        <f aca="false">IF(I921&lt;p_local,"Local",IF(I921&lt;p_vv_min,"Courte distance",IF(I921&lt;p_tres_long,"Longue distance","Très longue distance")))</f>
        <v>Très longue distance</v>
      </c>
    </row>
    <row r="922" customFormat="false" ht="15" hidden="false" customHeight="true" outlineLevel="0" collapsed="false">
      <c r="A922" s="1" t="s">
        <v>1060</v>
      </c>
      <c r="B922" s="1" t="s">
        <v>140</v>
      </c>
      <c r="C922" s="1" t="s">
        <v>34</v>
      </c>
      <c r="D922" s="1" t="s">
        <v>653</v>
      </c>
      <c r="E922" s="1" t="s">
        <v>1077</v>
      </c>
      <c r="F922" s="14" t="s">
        <v>40</v>
      </c>
      <c r="G922" s="14" t="str">
        <f aca="false">IF(I922&lt;p_local,"Local → page infra",IF(H922&gt;=p_ph1,"Phase 1",IF(H922&gt;=p_ph2,"Phase 2","Phase 3")))</f>
        <v>Phase 3</v>
      </c>
      <c r="H922" s="14" t="n">
        <f aca="false">IF(I922&lt;p_local,0,IF(C922="Aéroport → Aéroport",p_pts_plein,IF(Y922&gt;0,IF(I922&lt;=Y922,p_pts_plein,IF(I922&lt;=p_mult2*Y922,p_pts_moyen,p_pts_r3)),IF(I922&gt;=p_vv_min,p_pts_plein,IF(I922&gt;=p_vv_moy,p_pts_moyen,p_pts_court))))+IF(INDEX(10_Lieux!$D:$D,U922)=1,p_prio1,p_prio2)+IF(INDEX(10_Lieux!$D:$D,V922)=1,p_prio1,p_prio2)+IF(K922="Oui",p_tf,0)+p_hub*((INDEX(10_Lieux!$H:$H,U922)="Hub")+(INDEX(10_Lieux!$H:$H,V922)="Hub"))+IF(OR(INDEX(10_Lieux!$H:$H,U922)="Premium",INDEX(10_Lieux!$H:$H,V922)="Premium"),p_prem,0))</f>
        <v>25</v>
      </c>
      <c r="I922" s="14" t="n">
        <f aca="false">ROUND(W922*p_facteur,0)</f>
        <v>875</v>
      </c>
      <c r="J922" s="14" t="str">
        <f aca="false">IF(X922&lt;60,X922&amp;" min",INT(X922/60)&amp;" h"&amp;IF(MOD(X922,60)=0,""," "&amp;TEXT(MOD(X922,60),"00")))</f>
        <v>9 h 15</v>
      </c>
      <c r="K922" s="14" t="str">
        <f aca="false">IF(S922&lt;&gt;T922,"Oui","Non")</f>
        <v>Non</v>
      </c>
      <c r="L922" s="14" t="str">
        <f aca="false">IF(AND(INDEX(10_Lieux!$B:$B,U922)="Ville",INDEX(10_Lieux!$B:$B,V922)="Ville"),"/chauffeur-prive/"&amp;INDEX(10_Lieux!$E:$E,U922)&amp;"-"&amp;INDEX(10_Lieux!$E:$E,V922)&amp;"/","/chauffeur-prive/"&amp;INDEX(10_Lieux!$E:$E,U922)&amp;"/"&amp;INDEX(10_Lieux!$E:$E,V922)&amp;"/")</f>
        <v>/chauffeur-prive/aeroport-strasbourg-entzheim/nantes/</v>
      </c>
      <c r="M922" s="14" t="str">
        <f aca="false">IFERROR(INDEX($L:$L,MATCH(B922&amp;"|"&amp;A922,$Z:$Z,0)),"—")</f>
        <v>/chauffeur-prive/nantes/aeroport-strasbourg-entzheim/</v>
      </c>
      <c r="N922" s="14" t="str">
        <f aca="false">IF(LEN("Chauffeur privé "&amp;INDEX(10_Lieux!$J:$J,U922)&amp;" → "&amp;INDEX(10_Lieux!$J:$J,V922)&amp;" | 24h/24")&gt;60,"Chauffeur privé "&amp;INDEX(10_Lieux!$J:$J,U922)&amp;" → "&amp;INDEX(10_Lieux!$J:$J,V922),"Chauffeur privé "&amp;INDEX(10_Lieux!$J:$J,U922)&amp;" → "&amp;INDEX(10_Lieux!$J:$J,V922)&amp;" | 24h/24")</f>
        <v>Chauffeur privé Aéroport Strasbourg-Entzheim → Nantes</v>
      </c>
      <c r="O922" s="14" t="n">
        <f aca="false">LEN(N922)</f>
        <v>53</v>
      </c>
      <c r="P922" s="14" t="str">
        <f aca="false">"Chauffeur privé "&amp;INDEX(10_Lieux!$K:$K,U922)&amp;" vers "&amp;INDEX(10_Lieux!$L:$L,V922)</f>
        <v>Chauffeur privé de l'aéroport Strasbourg-Entzheim vers Nantes</v>
      </c>
      <c r="Q922" s="14" t="str">
        <f aca="false">"Chauffeur privé "&amp;INDEX(10_Lieux!$K:$K,U922)&amp;" vers "&amp;INDEX(10_Lieux!$L:$L,V922)&amp;" : env. "&amp;I922&amp;" km, "&amp;J922&amp;" de route. Devis personnalisé, standard 24h/24 et 7j/7."</f>
        <v>Chauffeur privé de l'aéroport Strasbourg-Entzheim vers Nantes : env. 875 km, 9 h 15 de route. Devis personnalisé, standard 24h/24 et 7j/7.</v>
      </c>
      <c r="R922" s="14" t="n">
        <f aca="false">LEN(Q922)</f>
        <v>138</v>
      </c>
      <c r="S922" s="14" t="str">
        <f aca="false">INDEX(10_Lieux!$C:$C,U922)</f>
        <v>France</v>
      </c>
      <c r="T922" s="14" t="str">
        <f aca="false">INDEX(10_Lieux!$C:$C,V922)</f>
        <v>France</v>
      </c>
      <c r="U922" s="14" t="n">
        <f aca="false">MATCH(A922,10_Lieux!$A:$A,0)</f>
        <v>143</v>
      </c>
      <c r="V922" s="14" t="n">
        <f aca="false">MATCH(B922,10_Lieux!$A:$A,0)</f>
        <v>56</v>
      </c>
      <c r="W922" s="14" t="n">
        <f aca="false">ROUND(6371*2*ASIN(SQRT(SIN(RADIANS(INDEX(10_Lieux!$F:$F,V922)-INDEX(10_Lieux!$F:$F,U922))/2)^2+COS(RADIANS(INDEX(10_Lieux!$F:$F,U922)))*COS(RADIANS(INDEX(10_Lieux!$F:$F,V922)))*SIN(RADIANS(INDEX(10_Lieux!$G:$G,V922)-INDEX(10_Lieux!$G:$G,U922))/2)^2)),1)</f>
        <v>699.9</v>
      </c>
      <c r="X922" s="14" t="n">
        <f aca="false">ROUND(I922/IF(I922&lt;p_seuil_vitesse,p_vit_lente,p_vit_rapide)*60/15,0)*15</f>
        <v>555</v>
      </c>
      <c r="Y922" s="14" t="n">
        <f aca="false">MAX(IF(INDEX(10_Lieux!$B:$B,U922)&lt;&gt;"Ville",INDEX(10_Lieux!$I:$I,U922),0),IF(INDEX(10_Lieux!$B:$B,V922)&lt;&gt;"Ville",INDEX(10_Lieux!$I:$I,V922),0))</f>
        <v>250</v>
      </c>
      <c r="Z922" s="14" t="str">
        <f aca="false">A922&amp;"|"&amp;B922</f>
        <v>Strasbourg-Entzheim|Nantes</v>
      </c>
      <c r="AA922" s="14" t="str">
        <f aca="false">IF(I922&lt;p_local,"Local",IF(I922&lt;p_vv_min,"Courte distance",IF(I922&lt;p_tres_long,"Longue distance","Très longue distance")))</f>
        <v>Très longue distance</v>
      </c>
    </row>
    <row r="923" customFormat="false" ht="15" hidden="false" customHeight="true" outlineLevel="0" collapsed="false">
      <c r="A923" s="1" t="s">
        <v>140</v>
      </c>
      <c r="B923" s="1" t="s">
        <v>1060</v>
      </c>
      <c r="C923" s="1" t="s">
        <v>35</v>
      </c>
      <c r="D923" s="1" t="s">
        <v>653</v>
      </c>
      <c r="E923" s="1" t="s">
        <v>1078</v>
      </c>
      <c r="F923" s="14" t="s">
        <v>40</v>
      </c>
      <c r="G923" s="14" t="str">
        <f aca="false">IF(I923&lt;p_local,"Local → page infra",IF(H923&gt;=p_ph1,"Phase 1",IF(H923&gt;=p_ph2,"Phase 2","Phase 3")))</f>
        <v>Phase 3</v>
      </c>
      <c r="H923" s="14" t="n">
        <f aca="false">IF(I923&lt;p_local,0,IF(C923="Aéroport → Aéroport",p_pts_plein,IF(Y923&gt;0,IF(I923&lt;=Y923,p_pts_plein,IF(I923&lt;=p_mult2*Y923,p_pts_moyen,p_pts_r3)),IF(I923&gt;=p_vv_min,p_pts_plein,IF(I923&gt;=p_vv_moy,p_pts_moyen,p_pts_court))))+IF(INDEX(10_Lieux!$D:$D,U923)=1,p_prio1,p_prio2)+IF(INDEX(10_Lieux!$D:$D,V923)=1,p_prio1,p_prio2)+IF(K923="Oui",p_tf,0)+p_hub*((INDEX(10_Lieux!$H:$H,U923)="Hub")+(INDEX(10_Lieux!$H:$H,V923)="Hub"))+IF(OR(INDEX(10_Lieux!$H:$H,U923)="Premium",INDEX(10_Lieux!$H:$H,V923)="Premium"),p_prem,0))</f>
        <v>25</v>
      </c>
      <c r="I923" s="14" t="n">
        <f aca="false">ROUND(W923*p_facteur,0)</f>
        <v>875</v>
      </c>
      <c r="J923" s="14" t="str">
        <f aca="false">IF(X923&lt;60,X923&amp;" min",INT(X923/60)&amp;" h"&amp;IF(MOD(X923,60)=0,""," "&amp;TEXT(MOD(X923,60),"00")))</f>
        <v>9 h 15</v>
      </c>
      <c r="K923" s="14" t="str">
        <f aca="false">IF(S923&lt;&gt;T923,"Oui","Non")</f>
        <v>Non</v>
      </c>
      <c r="L923" s="14" t="str">
        <f aca="false">IF(AND(INDEX(10_Lieux!$B:$B,U923)="Ville",INDEX(10_Lieux!$B:$B,V923)="Ville"),"/chauffeur-prive/"&amp;INDEX(10_Lieux!$E:$E,U923)&amp;"-"&amp;INDEX(10_Lieux!$E:$E,V923)&amp;"/","/chauffeur-prive/"&amp;INDEX(10_Lieux!$E:$E,U923)&amp;"/"&amp;INDEX(10_Lieux!$E:$E,V923)&amp;"/")</f>
        <v>/chauffeur-prive/nantes/aeroport-strasbourg-entzheim/</v>
      </c>
      <c r="M923" s="14" t="str">
        <f aca="false">IFERROR(INDEX($L:$L,MATCH(B923&amp;"|"&amp;A923,$Z:$Z,0)),"—")</f>
        <v>/chauffeur-prive/aeroport-strasbourg-entzheim/nantes/</v>
      </c>
      <c r="N923" s="14" t="str">
        <f aca="false">IF(LEN("Chauffeur privé "&amp;INDEX(10_Lieux!$J:$J,U923)&amp;" → "&amp;INDEX(10_Lieux!$J:$J,V923)&amp;" | 24h/24")&gt;60,"Chauffeur privé "&amp;INDEX(10_Lieux!$J:$J,U923)&amp;" → "&amp;INDEX(10_Lieux!$J:$J,V923),"Chauffeur privé "&amp;INDEX(10_Lieux!$J:$J,U923)&amp;" → "&amp;INDEX(10_Lieux!$J:$J,V923)&amp;" | 24h/24")</f>
        <v>Chauffeur privé Nantes → Aéroport Strasbourg-Entzheim</v>
      </c>
      <c r="O923" s="14" t="n">
        <f aca="false">LEN(N923)</f>
        <v>53</v>
      </c>
      <c r="P923" s="14" t="str">
        <f aca="false">"Chauffeur privé "&amp;INDEX(10_Lieux!$K:$K,U923)&amp;" vers "&amp;INDEX(10_Lieux!$L:$L,V923)</f>
        <v>Chauffeur privé de Nantes vers l'aéroport Strasbourg-Entzheim</v>
      </c>
      <c r="Q923" s="14" t="str">
        <f aca="false">"Chauffeur privé "&amp;INDEX(10_Lieux!$K:$K,U923)&amp;" vers "&amp;INDEX(10_Lieux!$L:$L,V923)&amp;" : env. "&amp;I923&amp;" km, "&amp;J923&amp;" de route. Devis personnalisé, standard 24h/24 et 7j/7."</f>
        <v>Chauffeur privé de Nantes vers l'aéroport Strasbourg-Entzheim : env. 875 km, 9 h 15 de route. Devis personnalisé, standard 24h/24 et 7j/7.</v>
      </c>
      <c r="R923" s="14" t="n">
        <f aca="false">LEN(Q923)</f>
        <v>138</v>
      </c>
      <c r="S923" s="14" t="str">
        <f aca="false">INDEX(10_Lieux!$C:$C,U923)</f>
        <v>France</v>
      </c>
      <c r="T923" s="14" t="str">
        <f aca="false">INDEX(10_Lieux!$C:$C,V923)</f>
        <v>France</v>
      </c>
      <c r="U923" s="14" t="n">
        <f aca="false">MATCH(A923,10_Lieux!$A:$A,0)</f>
        <v>56</v>
      </c>
      <c r="V923" s="14" t="n">
        <f aca="false">MATCH(B923,10_Lieux!$A:$A,0)</f>
        <v>143</v>
      </c>
      <c r="W923" s="14" t="n">
        <f aca="false">ROUND(6371*2*ASIN(SQRT(SIN(RADIANS(INDEX(10_Lieux!$F:$F,V923)-INDEX(10_Lieux!$F:$F,U923))/2)^2+COS(RADIANS(INDEX(10_Lieux!$F:$F,U923)))*COS(RADIANS(INDEX(10_Lieux!$F:$F,V923)))*SIN(RADIANS(INDEX(10_Lieux!$G:$G,V923)-INDEX(10_Lieux!$G:$G,U923))/2)^2)),1)</f>
        <v>699.9</v>
      </c>
      <c r="X923" s="14" t="n">
        <f aca="false">ROUND(I923/IF(I923&lt;p_seuil_vitesse,p_vit_lente,p_vit_rapide)*60/15,0)*15</f>
        <v>555</v>
      </c>
      <c r="Y923" s="14" t="n">
        <f aca="false">MAX(IF(INDEX(10_Lieux!$B:$B,U923)&lt;&gt;"Ville",INDEX(10_Lieux!$I:$I,U923),0),IF(INDEX(10_Lieux!$B:$B,V923)&lt;&gt;"Ville",INDEX(10_Lieux!$I:$I,V923),0))</f>
        <v>250</v>
      </c>
      <c r="Z923" s="14" t="str">
        <f aca="false">A923&amp;"|"&amp;B923</f>
        <v>Nantes|Strasbourg-Entzheim</v>
      </c>
      <c r="AA923" s="14" t="str">
        <f aca="false">IF(I923&lt;p_local,"Local",IF(I923&lt;p_vv_min,"Courte distance",IF(I923&lt;p_tres_long,"Longue distance","Très longue distance")))</f>
        <v>Très longue distance</v>
      </c>
    </row>
    <row r="924" customFormat="false" ht="15" hidden="false" customHeight="true" outlineLevel="0" collapsed="false">
      <c r="A924" s="1" t="s">
        <v>1060</v>
      </c>
      <c r="B924" s="1" t="s">
        <v>142</v>
      </c>
      <c r="C924" s="1" t="s">
        <v>34</v>
      </c>
      <c r="D924" s="1" t="s">
        <v>653</v>
      </c>
      <c r="E924" s="1" t="s">
        <v>1079</v>
      </c>
      <c r="F924" s="14" t="s">
        <v>40</v>
      </c>
      <c r="G924" s="14" t="str">
        <f aca="false">IF(I924&lt;p_local,"Local → page infra",IF(H924&gt;=p_ph1,"Phase 1",IF(H924&gt;=p_ph2,"Phase 2","Phase 3")))</f>
        <v>Phase 3</v>
      </c>
      <c r="H924" s="14" t="n">
        <f aca="false">IF(I924&lt;p_local,0,IF(C924="Aéroport → Aéroport",p_pts_plein,IF(Y924&gt;0,IF(I924&lt;=Y924,p_pts_plein,IF(I924&lt;=p_mult2*Y924,p_pts_moyen,p_pts_r3)),IF(I924&gt;=p_vv_min,p_pts_plein,IF(I924&gt;=p_vv_moy,p_pts_moyen,p_pts_court))))+IF(INDEX(10_Lieux!$D:$D,U924)=1,p_prio1,p_prio2)+IF(INDEX(10_Lieux!$D:$D,V924)=1,p_prio1,p_prio2)+IF(K924="Oui",p_tf,0)+p_hub*((INDEX(10_Lieux!$H:$H,U924)="Hub")+(INDEX(10_Lieux!$H:$H,V924)="Hub"))+IF(OR(INDEX(10_Lieux!$H:$H,U924)="Premium",INDEX(10_Lieux!$H:$H,V924)="Premium"),p_prem,0))</f>
        <v>25</v>
      </c>
      <c r="I924" s="14" t="n">
        <f aca="false">ROUND(W924*p_facteur,0)</f>
        <v>862</v>
      </c>
      <c r="J924" s="14" t="str">
        <f aca="false">IF(X924&lt;60,X924&amp;" min",INT(X924/60)&amp;" h"&amp;IF(MOD(X924,60)=0,""," "&amp;TEXT(MOD(X924,60),"00")))</f>
        <v>9 h</v>
      </c>
      <c r="K924" s="14" t="str">
        <f aca="false">IF(S924&lt;&gt;T924,"Oui","Non")</f>
        <v>Non</v>
      </c>
      <c r="L924" s="14" t="str">
        <f aca="false">IF(AND(INDEX(10_Lieux!$B:$B,U924)="Ville",INDEX(10_Lieux!$B:$B,V924)="Ville"),"/chauffeur-prive/"&amp;INDEX(10_Lieux!$E:$E,U924)&amp;"-"&amp;INDEX(10_Lieux!$E:$E,V924)&amp;"/","/chauffeur-prive/"&amp;INDEX(10_Lieux!$E:$E,U924)&amp;"/"&amp;INDEX(10_Lieux!$E:$E,V924)&amp;"/")</f>
        <v>/chauffeur-prive/aeroport-strasbourg-entzheim/rennes/</v>
      </c>
      <c r="M924" s="14" t="str">
        <f aca="false">IFERROR(INDEX($L:$L,MATCH(B924&amp;"|"&amp;A924,$Z:$Z,0)),"—")</f>
        <v>/chauffeur-prive/rennes/aeroport-strasbourg-entzheim/</v>
      </c>
      <c r="N924" s="14" t="str">
        <f aca="false">IF(LEN("Chauffeur privé "&amp;INDEX(10_Lieux!$J:$J,U924)&amp;" → "&amp;INDEX(10_Lieux!$J:$J,V924)&amp;" | 24h/24")&gt;60,"Chauffeur privé "&amp;INDEX(10_Lieux!$J:$J,U924)&amp;" → "&amp;INDEX(10_Lieux!$J:$J,V924),"Chauffeur privé "&amp;INDEX(10_Lieux!$J:$J,U924)&amp;" → "&amp;INDEX(10_Lieux!$J:$J,V924)&amp;" | 24h/24")</f>
        <v>Chauffeur privé Aéroport Strasbourg-Entzheim → Rennes</v>
      </c>
      <c r="O924" s="14" t="n">
        <f aca="false">LEN(N924)</f>
        <v>53</v>
      </c>
      <c r="P924" s="14" t="str">
        <f aca="false">"Chauffeur privé "&amp;INDEX(10_Lieux!$K:$K,U924)&amp;" vers "&amp;INDEX(10_Lieux!$L:$L,V924)</f>
        <v>Chauffeur privé de l'aéroport Strasbourg-Entzheim vers Rennes</v>
      </c>
      <c r="Q924" s="14" t="str">
        <f aca="false">"Chauffeur privé "&amp;INDEX(10_Lieux!$K:$K,U924)&amp;" vers "&amp;INDEX(10_Lieux!$L:$L,V924)&amp;" : env. "&amp;I924&amp;" km, "&amp;J924&amp;" de route. Devis personnalisé, standard 24h/24 et 7j/7."</f>
        <v>Chauffeur privé de l'aéroport Strasbourg-Entzheim vers Rennes : env. 862 km, 9 h de route. Devis personnalisé, standard 24h/24 et 7j/7.</v>
      </c>
      <c r="R924" s="14" t="n">
        <f aca="false">LEN(Q924)</f>
        <v>135</v>
      </c>
      <c r="S924" s="14" t="str">
        <f aca="false">INDEX(10_Lieux!$C:$C,U924)</f>
        <v>France</v>
      </c>
      <c r="T924" s="14" t="str">
        <f aca="false">INDEX(10_Lieux!$C:$C,V924)</f>
        <v>France</v>
      </c>
      <c r="U924" s="14" t="n">
        <f aca="false">MATCH(A924,10_Lieux!$A:$A,0)</f>
        <v>143</v>
      </c>
      <c r="V924" s="14" t="n">
        <f aca="false">MATCH(B924,10_Lieux!$A:$A,0)</f>
        <v>49</v>
      </c>
      <c r="W924" s="14" t="n">
        <f aca="false">ROUND(6371*2*ASIN(SQRT(SIN(RADIANS(INDEX(10_Lieux!$F:$F,V924)-INDEX(10_Lieux!$F:$F,U924))/2)^2+COS(RADIANS(INDEX(10_Lieux!$F:$F,U924)))*COS(RADIANS(INDEX(10_Lieux!$F:$F,V924)))*SIN(RADIANS(INDEX(10_Lieux!$G:$G,V924)-INDEX(10_Lieux!$G:$G,U924))/2)^2)),1)</f>
        <v>689.2</v>
      </c>
      <c r="X924" s="14" t="n">
        <f aca="false">ROUND(I924/IF(I924&lt;p_seuil_vitesse,p_vit_lente,p_vit_rapide)*60/15,0)*15</f>
        <v>540</v>
      </c>
      <c r="Y924" s="14" t="n">
        <f aca="false">MAX(IF(INDEX(10_Lieux!$B:$B,U924)&lt;&gt;"Ville",INDEX(10_Lieux!$I:$I,U924),0),IF(INDEX(10_Lieux!$B:$B,V924)&lt;&gt;"Ville",INDEX(10_Lieux!$I:$I,V924),0))</f>
        <v>250</v>
      </c>
      <c r="Z924" s="14" t="str">
        <f aca="false">A924&amp;"|"&amp;B924</f>
        <v>Strasbourg-Entzheim|Rennes</v>
      </c>
      <c r="AA924" s="14" t="str">
        <f aca="false">IF(I924&lt;p_local,"Local",IF(I924&lt;p_vv_min,"Courte distance",IF(I924&lt;p_tres_long,"Longue distance","Très longue distance")))</f>
        <v>Très longue distance</v>
      </c>
    </row>
    <row r="925" customFormat="false" ht="15" hidden="false" customHeight="true" outlineLevel="0" collapsed="false">
      <c r="A925" s="1" t="s">
        <v>142</v>
      </c>
      <c r="B925" s="1" t="s">
        <v>1060</v>
      </c>
      <c r="C925" s="1" t="s">
        <v>35</v>
      </c>
      <c r="D925" s="1" t="s">
        <v>653</v>
      </c>
      <c r="E925" s="1" t="s">
        <v>1080</v>
      </c>
      <c r="F925" s="14" t="s">
        <v>40</v>
      </c>
      <c r="G925" s="14" t="str">
        <f aca="false">IF(I925&lt;p_local,"Local → page infra",IF(H925&gt;=p_ph1,"Phase 1",IF(H925&gt;=p_ph2,"Phase 2","Phase 3")))</f>
        <v>Phase 3</v>
      </c>
      <c r="H925" s="14" t="n">
        <f aca="false">IF(I925&lt;p_local,0,IF(C925="Aéroport → Aéroport",p_pts_plein,IF(Y925&gt;0,IF(I925&lt;=Y925,p_pts_plein,IF(I925&lt;=p_mult2*Y925,p_pts_moyen,p_pts_r3)),IF(I925&gt;=p_vv_min,p_pts_plein,IF(I925&gt;=p_vv_moy,p_pts_moyen,p_pts_court))))+IF(INDEX(10_Lieux!$D:$D,U925)=1,p_prio1,p_prio2)+IF(INDEX(10_Lieux!$D:$D,V925)=1,p_prio1,p_prio2)+IF(K925="Oui",p_tf,0)+p_hub*((INDEX(10_Lieux!$H:$H,U925)="Hub")+(INDEX(10_Lieux!$H:$H,V925)="Hub"))+IF(OR(INDEX(10_Lieux!$H:$H,U925)="Premium",INDEX(10_Lieux!$H:$H,V925)="Premium"),p_prem,0))</f>
        <v>25</v>
      </c>
      <c r="I925" s="14" t="n">
        <f aca="false">ROUND(W925*p_facteur,0)</f>
        <v>862</v>
      </c>
      <c r="J925" s="14" t="str">
        <f aca="false">IF(X925&lt;60,X925&amp;" min",INT(X925/60)&amp;" h"&amp;IF(MOD(X925,60)=0,""," "&amp;TEXT(MOD(X925,60),"00")))</f>
        <v>9 h</v>
      </c>
      <c r="K925" s="14" t="str">
        <f aca="false">IF(S925&lt;&gt;T925,"Oui","Non")</f>
        <v>Non</v>
      </c>
      <c r="L925" s="14" t="str">
        <f aca="false">IF(AND(INDEX(10_Lieux!$B:$B,U925)="Ville",INDEX(10_Lieux!$B:$B,V925)="Ville"),"/chauffeur-prive/"&amp;INDEX(10_Lieux!$E:$E,U925)&amp;"-"&amp;INDEX(10_Lieux!$E:$E,V925)&amp;"/","/chauffeur-prive/"&amp;INDEX(10_Lieux!$E:$E,U925)&amp;"/"&amp;INDEX(10_Lieux!$E:$E,V925)&amp;"/")</f>
        <v>/chauffeur-prive/rennes/aeroport-strasbourg-entzheim/</v>
      </c>
      <c r="M925" s="14" t="str">
        <f aca="false">IFERROR(INDEX($L:$L,MATCH(B925&amp;"|"&amp;A925,$Z:$Z,0)),"—")</f>
        <v>/chauffeur-prive/aeroport-strasbourg-entzheim/rennes/</v>
      </c>
      <c r="N925" s="14" t="str">
        <f aca="false">IF(LEN("Chauffeur privé "&amp;INDEX(10_Lieux!$J:$J,U925)&amp;" → "&amp;INDEX(10_Lieux!$J:$J,V925)&amp;" | 24h/24")&gt;60,"Chauffeur privé "&amp;INDEX(10_Lieux!$J:$J,U925)&amp;" → "&amp;INDEX(10_Lieux!$J:$J,V925),"Chauffeur privé "&amp;INDEX(10_Lieux!$J:$J,U925)&amp;" → "&amp;INDEX(10_Lieux!$J:$J,V925)&amp;" | 24h/24")</f>
        <v>Chauffeur privé Rennes → Aéroport Strasbourg-Entzheim</v>
      </c>
      <c r="O925" s="14" t="n">
        <f aca="false">LEN(N925)</f>
        <v>53</v>
      </c>
      <c r="P925" s="14" t="str">
        <f aca="false">"Chauffeur privé "&amp;INDEX(10_Lieux!$K:$K,U925)&amp;" vers "&amp;INDEX(10_Lieux!$L:$L,V925)</f>
        <v>Chauffeur privé de Rennes vers l'aéroport Strasbourg-Entzheim</v>
      </c>
      <c r="Q925" s="14" t="str">
        <f aca="false">"Chauffeur privé "&amp;INDEX(10_Lieux!$K:$K,U925)&amp;" vers "&amp;INDEX(10_Lieux!$L:$L,V925)&amp;" : env. "&amp;I925&amp;" km, "&amp;J925&amp;" de route. Devis personnalisé, standard 24h/24 et 7j/7."</f>
        <v>Chauffeur privé de Rennes vers l'aéroport Strasbourg-Entzheim : env. 862 km, 9 h de route. Devis personnalisé, standard 24h/24 et 7j/7.</v>
      </c>
      <c r="R925" s="14" t="n">
        <f aca="false">LEN(Q925)</f>
        <v>135</v>
      </c>
      <c r="S925" s="14" t="str">
        <f aca="false">INDEX(10_Lieux!$C:$C,U925)</f>
        <v>France</v>
      </c>
      <c r="T925" s="14" t="str">
        <f aca="false">INDEX(10_Lieux!$C:$C,V925)</f>
        <v>France</v>
      </c>
      <c r="U925" s="14" t="n">
        <f aca="false">MATCH(A925,10_Lieux!$A:$A,0)</f>
        <v>49</v>
      </c>
      <c r="V925" s="14" t="n">
        <f aca="false">MATCH(B925,10_Lieux!$A:$A,0)</f>
        <v>143</v>
      </c>
      <c r="W925" s="14" t="n">
        <f aca="false">ROUND(6371*2*ASIN(SQRT(SIN(RADIANS(INDEX(10_Lieux!$F:$F,V925)-INDEX(10_Lieux!$F:$F,U925))/2)^2+COS(RADIANS(INDEX(10_Lieux!$F:$F,U925)))*COS(RADIANS(INDEX(10_Lieux!$F:$F,V925)))*SIN(RADIANS(INDEX(10_Lieux!$G:$G,V925)-INDEX(10_Lieux!$G:$G,U925))/2)^2)),1)</f>
        <v>689.2</v>
      </c>
      <c r="X925" s="14" t="n">
        <f aca="false">ROUND(I925/IF(I925&lt;p_seuil_vitesse,p_vit_lente,p_vit_rapide)*60/15,0)*15</f>
        <v>540</v>
      </c>
      <c r="Y925" s="14" t="n">
        <f aca="false">MAX(IF(INDEX(10_Lieux!$B:$B,U925)&lt;&gt;"Ville",INDEX(10_Lieux!$I:$I,U925),0),IF(INDEX(10_Lieux!$B:$B,V925)&lt;&gt;"Ville",INDEX(10_Lieux!$I:$I,V925),0))</f>
        <v>250</v>
      </c>
      <c r="Z925" s="14" t="str">
        <f aca="false">A925&amp;"|"&amp;B925</f>
        <v>Rennes|Strasbourg-Entzheim</v>
      </c>
      <c r="AA925" s="14" t="str">
        <f aca="false">IF(I925&lt;p_local,"Local",IF(I925&lt;p_vv_min,"Courte distance",IF(I925&lt;p_tres_long,"Longue distance","Très longue distance")))</f>
        <v>Très longue distance</v>
      </c>
    </row>
    <row r="926" customFormat="false" ht="15" hidden="false" customHeight="true" outlineLevel="0" collapsed="false">
      <c r="A926" s="1" t="s">
        <v>1060</v>
      </c>
      <c r="B926" s="1" t="s">
        <v>144</v>
      </c>
      <c r="C926" s="1" t="s">
        <v>34</v>
      </c>
      <c r="D926" s="1" t="s">
        <v>653</v>
      </c>
      <c r="E926" s="1" t="s">
        <v>1081</v>
      </c>
      <c r="F926" s="14" t="s">
        <v>40</v>
      </c>
      <c r="G926" s="14" t="str">
        <f aca="false">IF(I926&lt;p_local,"Local → page infra",IF(H926&gt;=p_ph1,"Phase 1",IF(H926&gt;=p_ph2,"Phase 2","Phase 3")))</f>
        <v>Phase 3</v>
      </c>
      <c r="H926" s="14" t="n">
        <f aca="false">IF(I926&lt;p_local,0,IF(C926="Aéroport → Aéroport",p_pts_plein,IF(Y926&gt;0,IF(I926&lt;=Y926,p_pts_plein,IF(I926&lt;=p_mult2*Y926,p_pts_moyen,p_pts_r3)),IF(I926&gt;=p_vv_min,p_pts_plein,IF(I926&gt;=p_vv_moy,p_pts_moyen,p_pts_court))))+IF(INDEX(10_Lieux!$D:$D,U926)=1,p_prio1,p_prio2)+IF(INDEX(10_Lieux!$D:$D,V926)=1,p_prio1,p_prio2)+IF(K926="Oui",p_tf,0)+p_hub*((INDEX(10_Lieux!$H:$H,U926)="Hub")+(INDEX(10_Lieux!$H:$H,V926)="Hub"))+IF(OR(INDEX(10_Lieux!$H:$H,U926)="Premium",INDEX(10_Lieux!$H:$H,V926)="Premium"),p_prem,0))</f>
        <v>45</v>
      </c>
      <c r="I926" s="14" t="n">
        <f aca="false">ROUND(W926*p_facteur,0)</f>
        <v>294</v>
      </c>
      <c r="J926" s="14" t="str">
        <f aca="false">IF(X926&lt;60,X926&amp;" min",INT(X926/60)&amp;" h"&amp;IF(MOD(X926,60)=0,""," "&amp;TEXT(MOD(X926,60),"00")))</f>
        <v>3 h</v>
      </c>
      <c r="K926" s="14" t="str">
        <f aca="false">IF(S926&lt;&gt;T926,"Oui","Non")</f>
        <v>Non</v>
      </c>
      <c r="L926" s="14" t="str">
        <f aca="false">IF(AND(INDEX(10_Lieux!$B:$B,U926)="Ville",INDEX(10_Lieux!$B:$B,V926)="Ville"),"/chauffeur-prive/"&amp;INDEX(10_Lieux!$E:$E,U926)&amp;"-"&amp;INDEX(10_Lieux!$E:$E,V926)&amp;"/","/chauffeur-prive/"&amp;INDEX(10_Lieux!$E:$E,U926)&amp;"/"&amp;INDEX(10_Lieux!$E:$E,V926)&amp;"/")</f>
        <v>/chauffeur-prive/aeroport-strasbourg-entzheim/dijon/</v>
      </c>
      <c r="M926" s="14" t="str">
        <f aca="false">IFERROR(INDEX($L:$L,MATCH(B926&amp;"|"&amp;A926,$Z:$Z,0)),"—")</f>
        <v>/chauffeur-prive/dijon/aeroport-strasbourg-entzheim/</v>
      </c>
      <c r="N926" s="14" t="str">
        <f aca="false">IF(LEN("Chauffeur privé "&amp;INDEX(10_Lieux!$J:$J,U926)&amp;" → "&amp;INDEX(10_Lieux!$J:$J,V926)&amp;" | 24h/24")&gt;60,"Chauffeur privé "&amp;INDEX(10_Lieux!$J:$J,U926)&amp;" → "&amp;INDEX(10_Lieux!$J:$J,V926),"Chauffeur privé "&amp;INDEX(10_Lieux!$J:$J,U926)&amp;" → "&amp;INDEX(10_Lieux!$J:$J,V926)&amp;" | 24h/24")</f>
        <v>Chauffeur privé Aéroport Strasbourg-Entzheim → Dijon</v>
      </c>
      <c r="O926" s="14" t="n">
        <f aca="false">LEN(N926)</f>
        <v>52</v>
      </c>
      <c r="P926" s="14" t="str">
        <f aca="false">"Chauffeur privé "&amp;INDEX(10_Lieux!$K:$K,U926)&amp;" vers "&amp;INDEX(10_Lieux!$L:$L,V926)</f>
        <v>Chauffeur privé de l'aéroport Strasbourg-Entzheim vers Dijon</v>
      </c>
      <c r="Q926" s="14" t="str">
        <f aca="false">"Chauffeur privé "&amp;INDEX(10_Lieux!$K:$K,U926)&amp;" vers "&amp;INDEX(10_Lieux!$L:$L,V926)&amp;" : env. "&amp;I926&amp;" km, "&amp;J926&amp;" de route. Devis personnalisé, standard 24h/24 et 7j/7."</f>
        <v>Chauffeur privé de l'aéroport Strasbourg-Entzheim vers Dijon : env. 294 km, 3 h de route. Devis personnalisé, standard 24h/24 et 7j/7.</v>
      </c>
      <c r="R926" s="14" t="n">
        <f aca="false">LEN(Q926)</f>
        <v>134</v>
      </c>
      <c r="S926" s="14" t="str">
        <f aca="false">INDEX(10_Lieux!$C:$C,U926)</f>
        <v>France</v>
      </c>
      <c r="T926" s="14" t="str">
        <f aca="false">INDEX(10_Lieux!$C:$C,V926)</f>
        <v>France</v>
      </c>
      <c r="U926" s="14" t="n">
        <f aca="false">MATCH(A926,10_Lieux!$A:$A,0)</f>
        <v>143</v>
      </c>
      <c r="V926" s="14" t="n">
        <f aca="false">MATCH(B926,10_Lieux!$A:$A,0)</f>
        <v>23</v>
      </c>
      <c r="W926" s="14" t="n">
        <f aca="false">ROUND(6371*2*ASIN(SQRT(SIN(RADIANS(INDEX(10_Lieux!$F:$F,V926)-INDEX(10_Lieux!$F:$F,U926))/2)^2+COS(RADIANS(INDEX(10_Lieux!$F:$F,U926)))*COS(RADIANS(INDEX(10_Lieux!$F:$F,V926)))*SIN(RADIANS(INDEX(10_Lieux!$G:$G,V926)-INDEX(10_Lieux!$G:$G,U926))/2)^2)),1)</f>
        <v>235.4</v>
      </c>
      <c r="X926" s="14" t="n">
        <f aca="false">ROUND(I926/IF(I926&lt;p_seuil_vitesse,p_vit_lente,p_vit_rapide)*60/15,0)*15</f>
        <v>180</v>
      </c>
      <c r="Y926" s="14" t="n">
        <f aca="false">MAX(IF(INDEX(10_Lieux!$B:$B,U926)&lt;&gt;"Ville",INDEX(10_Lieux!$I:$I,U926),0),IF(INDEX(10_Lieux!$B:$B,V926)&lt;&gt;"Ville",INDEX(10_Lieux!$I:$I,V926),0))</f>
        <v>250</v>
      </c>
      <c r="Z926" s="14" t="str">
        <f aca="false">A926&amp;"|"&amp;B926</f>
        <v>Strasbourg-Entzheim|Dijon</v>
      </c>
      <c r="AA926" s="14" t="str">
        <f aca="false">IF(I926&lt;p_local,"Local",IF(I926&lt;p_vv_min,"Courte distance",IF(I926&lt;p_tres_long,"Longue distance","Très longue distance")))</f>
        <v>Longue distance</v>
      </c>
    </row>
    <row r="927" customFormat="false" ht="15" hidden="false" customHeight="true" outlineLevel="0" collapsed="false">
      <c r="A927" s="1" t="s">
        <v>144</v>
      </c>
      <c r="B927" s="1" t="s">
        <v>1060</v>
      </c>
      <c r="C927" s="1" t="s">
        <v>35</v>
      </c>
      <c r="D927" s="1" t="s">
        <v>653</v>
      </c>
      <c r="E927" s="1" t="s">
        <v>1082</v>
      </c>
      <c r="F927" s="14" t="s">
        <v>40</v>
      </c>
      <c r="G927" s="14" t="str">
        <f aca="false">IF(I927&lt;p_local,"Local → page infra",IF(H927&gt;=p_ph1,"Phase 1",IF(H927&gt;=p_ph2,"Phase 2","Phase 3")))</f>
        <v>Phase 3</v>
      </c>
      <c r="H927" s="14" t="n">
        <f aca="false">IF(I927&lt;p_local,0,IF(C927="Aéroport → Aéroport",p_pts_plein,IF(Y927&gt;0,IF(I927&lt;=Y927,p_pts_plein,IF(I927&lt;=p_mult2*Y927,p_pts_moyen,p_pts_r3)),IF(I927&gt;=p_vv_min,p_pts_plein,IF(I927&gt;=p_vv_moy,p_pts_moyen,p_pts_court))))+IF(INDEX(10_Lieux!$D:$D,U927)=1,p_prio1,p_prio2)+IF(INDEX(10_Lieux!$D:$D,V927)=1,p_prio1,p_prio2)+IF(K927="Oui",p_tf,0)+p_hub*((INDEX(10_Lieux!$H:$H,U927)="Hub")+(INDEX(10_Lieux!$H:$H,V927)="Hub"))+IF(OR(INDEX(10_Lieux!$H:$H,U927)="Premium",INDEX(10_Lieux!$H:$H,V927)="Premium"),p_prem,0))</f>
        <v>45</v>
      </c>
      <c r="I927" s="14" t="n">
        <f aca="false">ROUND(W927*p_facteur,0)</f>
        <v>294</v>
      </c>
      <c r="J927" s="14" t="str">
        <f aca="false">IF(X927&lt;60,X927&amp;" min",INT(X927/60)&amp;" h"&amp;IF(MOD(X927,60)=0,""," "&amp;TEXT(MOD(X927,60),"00")))</f>
        <v>3 h</v>
      </c>
      <c r="K927" s="14" t="str">
        <f aca="false">IF(S927&lt;&gt;T927,"Oui","Non")</f>
        <v>Non</v>
      </c>
      <c r="L927" s="14" t="str">
        <f aca="false">IF(AND(INDEX(10_Lieux!$B:$B,U927)="Ville",INDEX(10_Lieux!$B:$B,V927)="Ville"),"/chauffeur-prive/"&amp;INDEX(10_Lieux!$E:$E,U927)&amp;"-"&amp;INDEX(10_Lieux!$E:$E,V927)&amp;"/","/chauffeur-prive/"&amp;INDEX(10_Lieux!$E:$E,U927)&amp;"/"&amp;INDEX(10_Lieux!$E:$E,V927)&amp;"/")</f>
        <v>/chauffeur-prive/dijon/aeroport-strasbourg-entzheim/</v>
      </c>
      <c r="M927" s="14" t="str">
        <f aca="false">IFERROR(INDEX($L:$L,MATCH(B927&amp;"|"&amp;A927,$Z:$Z,0)),"—")</f>
        <v>/chauffeur-prive/aeroport-strasbourg-entzheim/dijon/</v>
      </c>
      <c r="N927" s="14" t="str">
        <f aca="false">IF(LEN("Chauffeur privé "&amp;INDEX(10_Lieux!$J:$J,U927)&amp;" → "&amp;INDEX(10_Lieux!$J:$J,V927)&amp;" | 24h/24")&gt;60,"Chauffeur privé "&amp;INDEX(10_Lieux!$J:$J,U927)&amp;" → "&amp;INDEX(10_Lieux!$J:$J,V927),"Chauffeur privé "&amp;INDEX(10_Lieux!$J:$J,U927)&amp;" → "&amp;INDEX(10_Lieux!$J:$J,V927)&amp;" | 24h/24")</f>
        <v>Chauffeur privé Dijon → Aéroport Strasbourg-Entzheim</v>
      </c>
      <c r="O927" s="14" t="n">
        <f aca="false">LEN(N927)</f>
        <v>52</v>
      </c>
      <c r="P927" s="14" t="str">
        <f aca="false">"Chauffeur privé "&amp;INDEX(10_Lieux!$K:$K,U927)&amp;" vers "&amp;INDEX(10_Lieux!$L:$L,V927)</f>
        <v>Chauffeur privé de Dijon vers l'aéroport Strasbourg-Entzheim</v>
      </c>
      <c r="Q927" s="14" t="str">
        <f aca="false">"Chauffeur privé "&amp;INDEX(10_Lieux!$K:$K,U927)&amp;" vers "&amp;INDEX(10_Lieux!$L:$L,V927)&amp;" : env. "&amp;I927&amp;" km, "&amp;J927&amp;" de route. Devis personnalisé, standard 24h/24 et 7j/7."</f>
        <v>Chauffeur privé de Dijon vers l'aéroport Strasbourg-Entzheim : env. 294 km, 3 h de route. Devis personnalisé, standard 24h/24 et 7j/7.</v>
      </c>
      <c r="R927" s="14" t="n">
        <f aca="false">LEN(Q927)</f>
        <v>134</v>
      </c>
      <c r="S927" s="14" t="str">
        <f aca="false">INDEX(10_Lieux!$C:$C,U927)</f>
        <v>France</v>
      </c>
      <c r="T927" s="14" t="str">
        <f aca="false">INDEX(10_Lieux!$C:$C,V927)</f>
        <v>France</v>
      </c>
      <c r="U927" s="14" t="n">
        <f aca="false">MATCH(A927,10_Lieux!$A:$A,0)</f>
        <v>23</v>
      </c>
      <c r="V927" s="14" t="n">
        <f aca="false">MATCH(B927,10_Lieux!$A:$A,0)</f>
        <v>143</v>
      </c>
      <c r="W927" s="14" t="n">
        <f aca="false">ROUND(6371*2*ASIN(SQRT(SIN(RADIANS(INDEX(10_Lieux!$F:$F,V927)-INDEX(10_Lieux!$F:$F,U927))/2)^2+COS(RADIANS(INDEX(10_Lieux!$F:$F,U927)))*COS(RADIANS(INDEX(10_Lieux!$F:$F,V927)))*SIN(RADIANS(INDEX(10_Lieux!$G:$G,V927)-INDEX(10_Lieux!$G:$G,U927))/2)^2)),1)</f>
        <v>235.4</v>
      </c>
      <c r="X927" s="14" t="n">
        <f aca="false">ROUND(I927/IF(I927&lt;p_seuil_vitesse,p_vit_lente,p_vit_rapide)*60/15,0)*15</f>
        <v>180</v>
      </c>
      <c r="Y927" s="14" t="n">
        <f aca="false">MAX(IF(INDEX(10_Lieux!$B:$B,U927)&lt;&gt;"Ville",INDEX(10_Lieux!$I:$I,U927),0),IF(INDEX(10_Lieux!$B:$B,V927)&lt;&gt;"Ville",INDEX(10_Lieux!$I:$I,V927),0))</f>
        <v>250</v>
      </c>
      <c r="Z927" s="14" t="str">
        <f aca="false">A927&amp;"|"&amp;B927</f>
        <v>Dijon|Strasbourg-Entzheim</v>
      </c>
      <c r="AA927" s="14" t="str">
        <f aca="false">IF(I927&lt;p_local,"Local",IF(I927&lt;p_vv_min,"Courte distance",IF(I927&lt;p_tres_long,"Longue distance","Très longue distance")))</f>
        <v>Longue distance</v>
      </c>
    </row>
    <row r="928" customFormat="false" ht="15" hidden="false" customHeight="true" outlineLevel="0" collapsed="false">
      <c r="A928" s="1" t="s">
        <v>1060</v>
      </c>
      <c r="B928" s="1" t="s">
        <v>146</v>
      </c>
      <c r="C928" s="1" t="s">
        <v>34</v>
      </c>
      <c r="D928" s="1" t="s">
        <v>653</v>
      </c>
      <c r="E928" s="1" t="s">
        <v>1083</v>
      </c>
      <c r="F928" s="14" t="s">
        <v>40</v>
      </c>
      <c r="G928" s="14" t="str">
        <f aca="false">IF(I928&lt;p_local,"Local → page infra",IF(H928&gt;=p_ph1,"Phase 1",IF(H928&gt;=p_ph2,"Phase 2","Phase 3")))</f>
        <v>Phase 3</v>
      </c>
      <c r="H928" s="14" t="n">
        <f aca="false">IF(I928&lt;p_local,0,IF(C928="Aéroport → Aéroport",p_pts_plein,IF(Y928&gt;0,IF(I928&lt;=Y928,p_pts_plein,IF(I928&lt;=p_mult2*Y928,p_pts_moyen,p_pts_r3)),IF(I928&gt;=p_vv_min,p_pts_plein,IF(I928&gt;=p_vv_moy,p_pts_moyen,p_pts_court))))+IF(INDEX(10_Lieux!$D:$D,U928)=1,p_prio1,p_prio2)+IF(INDEX(10_Lieux!$D:$D,V928)=1,p_prio1,p_prio2)+IF(K928="Oui",p_tf,0)+p_hub*((INDEX(10_Lieux!$H:$H,U928)="Hub")+(INDEX(10_Lieux!$H:$H,V928)="Hub"))+IF(OR(INDEX(10_Lieux!$H:$H,U928)="Premium",INDEX(10_Lieux!$H:$H,V928)="Premium"),p_prem,0))</f>
        <v>30</v>
      </c>
      <c r="I928" s="14" t="n">
        <f aca="false">ROUND(W928*p_facteur,0)</f>
        <v>500</v>
      </c>
      <c r="J928" s="14" t="str">
        <f aca="false">IF(X928&lt;60,X928&amp;" min",INT(X928/60)&amp;" h"&amp;IF(MOD(X928,60)=0,""," "&amp;TEXT(MOD(X928,60),"00")))</f>
        <v>5 h 15</v>
      </c>
      <c r="K928" s="14" t="str">
        <f aca="false">IF(S928&lt;&gt;T928,"Oui","Non")</f>
        <v>Non</v>
      </c>
      <c r="L928" s="14" t="str">
        <f aca="false">IF(AND(INDEX(10_Lieux!$B:$B,U928)="Ville",INDEX(10_Lieux!$B:$B,V928)="Ville"),"/chauffeur-prive/"&amp;INDEX(10_Lieux!$E:$E,U928)&amp;"-"&amp;INDEX(10_Lieux!$E:$E,V928)&amp;"/","/chauffeur-prive/"&amp;INDEX(10_Lieux!$E:$E,U928)&amp;"/"&amp;INDEX(10_Lieux!$E:$E,V928)&amp;"/")</f>
        <v>/chauffeur-prive/aeroport-strasbourg-entzheim/grenoble/</v>
      </c>
      <c r="M928" s="14" t="str">
        <f aca="false">IFERROR(INDEX($L:$L,MATCH(B928&amp;"|"&amp;A928,$Z:$Z,0)),"—")</f>
        <v>/chauffeur-prive/grenoble/aeroport-strasbourg-entzheim/</v>
      </c>
      <c r="N928" s="14" t="str">
        <f aca="false">IF(LEN("Chauffeur privé "&amp;INDEX(10_Lieux!$J:$J,U928)&amp;" → "&amp;INDEX(10_Lieux!$J:$J,V928)&amp;" | 24h/24")&gt;60,"Chauffeur privé "&amp;INDEX(10_Lieux!$J:$J,U928)&amp;" → "&amp;INDEX(10_Lieux!$J:$J,V928),"Chauffeur privé "&amp;INDEX(10_Lieux!$J:$J,U928)&amp;" → "&amp;INDEX(10_Lieux!$J:$J,V928)&amp;" | 24h/24")</f>
        <v>Chauffeur privé Aéroport Strasbourg-Entzheim → Grenoble</v>
      </c>
      <c r="O928" s="14" t="n">
        <f aca="false">LEN(N928)</f>
        <v>55</v>
      </c>
      <c r="P928" s="14" t="str">
        <f aca="false">"Chauffeur privé "&amp;INDEX(10_Lieux!$K:$K,U928)&amp;" vers "&amp;INDEX(10_Lieux!$L:$L,V928)</f>
        <v>Chauffeur privé de l'aéroport Strasbourg-Entzheim vers Grenoble</v>
      </c>
      <c r="Q928" s="14" t="str">
        <f aca="false">"Chauffeur privé "&amp;INDEX(10_Lieux!$K:$K,U928)&amp;" vers "&amp;INDEX(10_Lieux!$L:$L,V928)&amp;" : env. "&amp;I928&amp;" km, "&amp;J928&amp;" de route. Devis personnalisé, standard 24h/24 et 7j/7."</f>
        <v>Chauffeur privé de l'aéroport Strasbourg-Entzheim vers Grenoble : env. 500 km, 5 h 15 de route. Devis personnalisé, standard 24h/24 et 7j/7.</v>
      </c>
      <c r="R928" s="14" t="n">
        <f aca="false">LEN(Q928)</f>
        <v>140</v>
      </c>
      <c r="S928" s="14" t="str">
        <f aca="false">INDEX(10_Lieux!$C:$C,U928)</f>
        <v>France</v>
      </c>
      <c r="T928" s="14" t="str">
        <f aca="false">INDEX(10_Lieux!$C:$C,V928)</f>
        <v>France</v>
      </c>
      <c r="U928" s="14" t="n">
        <f aca="false">MATCH(A928,10_Lieux!$A:$A,0)</f>
        <v>143</v>
      </c>
      <c r="V928" s="14" t="n">
        <f aca="false">MATCH(B928,10_Lieux!$A:$A,0)</f>
        <v>9</v>
      </c>
      <c r="W928" s="14" t="n">
        <f aca="false">ROUND(6371*2*ASIN(SQRT(SIN(RADIANS(INDEX(10_Lieux!$F:$F,V928)-INDEX(10_Lieux!$F:$F,U928))/2)^2+COS(RADIANS(INDEX(10_Lieux!$F:$F,U928)))*COS(RADIANS(INDEX(10_Lieux!$F:$F,V928)))*SIN(RADIANS(INDEX(10_Lieux!$G:$G,V928)-INDEX(10_Lieux!$G:$G,U928))/2)^2)),1)</f>
        <v>399.6</v>
      </c>
      <c r="X928" s="14" t="n">
        <f aca="false">ROUND(I928/IF(I928&lt;p_seuil_vitesse,p_vit_lente,p_vit_rapide)*60/15,0)*15</f>
        <v>315</v>
      </c>
      <c r="Y928" s="14" t="n">
        <f aca="false">MAX(IF(INDEX(10_Lieux!$B:$B,U928)&lt;&gt;"Ville",INDEX(10_Lieux!$I:$I,U928),0),IF(INDEX(10_Lieux!$B:$B,V928)&lt;&gt;"Ville",INDEX(10_Lieux!$I:$I,V928),0))</f>
        <v>250</v>
      </c>
      <c r="Z928" s="14" t="str">
        <f aca="false">A928&amp;"|"&amp;B928</f>
        <v>Strasbourg-Entzheim|Grenoble</v>
      </c>
      <c r="AA928" s="14" t="str">
        <f aca="false">IF(I928&lt;p_local,"Local",IF(I928&lt;p_vv_min,"Courte distance",IF(I928&lt;p_tres_long,"Longue distance","Très longue distance")))</f>
        <v>Longue distance</v>
      </c>
    </row>
    <row r="929" customFormat="false" ht="15" hidden="false" customHeight="true" outlineLevel="0" collapsed="false">
      <c r="A929" s="1" t="s">
        <v>146</v>
      </c>
      <c r="B929" s="1" t="s">
        <v>1060</v>
      </c>
      <c r="C929" s="1" t="s">
        <v>35</v>
      </c>
      <c r="D929" s="1" t="s">
        <v>653</v>
      </c>
      <c r="E929" s="1" t="s">
        <v>1084</v>
      </c>
      <c r="F929" s="14" t="s">
        <v>40</v>
      </c>
      <c r="G929" s="14" t="str">
        <f aca="false">IF(I929&lt;p_local,"Local → page infra",IF(H929&gt;=p_ph1,"Phase 1",IF(H929&gt;=p_ph2,"Phase 2","Phase 3")))</f>
        <v>Phase 3</v>
      </c>
      <c r="H929" s="14" t="n">
        <f aca="false">IF(I929&lt;p_local,0,IF(C929="Aéroport → Aéroport",p_pts_plein,IF(Y929&gt;0,IF(I929&lt;=Y929,p_pts_plein,IF(I929&lt;=p_mult2*Y929,p_pts_moyen,p_pts_r3)),IF(I929&gt;=p_vv_min,p_pts_plein,IF(I929&gt;=p_vv_moy,p_pts_moyen,p_pts_court))))+IF(INDEX(10_Lieux!$D:$D,U929)=1,p_prio1,p_prio2)+IF(INDEX(10_Lieux!$D:$D,V929)=1,p_prio1,p_prio2)+IF(K929="Oui",p_tf,0)+p_hub*((INDEX(10_Lieux!$H:$H,U929)="Hub")+(INDEX(10_Lieux!$H:$H,V929)="Hub"))+IF(OR(INDEX(10_Lieux!$H:$H,U929)="Premium",INDEX(10_Lieux!$H:$H,V929)="Premium"),p_prem,0))</f>
        <v>30</v>
      </c>
      <c r="I929" s="14" t="n">
        <f aca="false">ROUND(W929*p_facteur,0)</f>
        <v>500</v>
      </c>
      <c r="J929" s="14" t="str">
        <f aca="false">IF(X929&lt;60,X929&amp;" min",INT(X929/60)&amp;" h"&amp;IF(MOD(X929,60)=0,""," "&amp;TEXT(MOD(X929,60),"00")))</f>
        <v>5 h 15</v>
      </c>
      <c r="K929" s="14" t="str">
        <f aca="false">IF(S929&lt;&gt;T929,"Oui","Non")</f>
        <v>Non</v>
      </c>
      <c r="L929" s="14" t="str">
        <f aca="false">IF(AND(INDEX(10_Lieux!$B:$B,U929)="Ville",INDEX(10_Lieux!$B:$B,V929)="Ville"),"/chauffeur-prive/"&amp;INDEX(10_Lieux!$E:$E,U929)&amp;"-"&amp;INDEX(10_Lieux!$E:$E,V929)&amp;"/","/chauffeur-prive/"&amp;INDEX(10_Lieux!$E:$E,U929)&amp;"/"&amp;INDEX(10_Lieux!$E:$E,V929)&amp;"/")</f>
        <v>/chauffeur-prive/grenoble/aeroport-strasbourg-entzheim/</v>
      </c>
      <c r="M929" s="14" t="str">
        <f aca="false">IFERROR(INDEX($L:$L,MATCH(B929&amp;"|"&amp;A929,$Z:$Z,0)),"—")</f>
        <v>/chauffeur-prive/aeroport-strasbourg-entzheim/grenoble/</v>
      </c>
      <c r="N929" s="14" t="str">
        <f aca="false">IF(LEN("Chauffeur privé "&amp;INDEX(10_Lieux!$J:$J,U929)&amp;" → "&amp;INDEX(10_Lieux!$J:$J,V929)&amp;" | 24h/24")&gt;60,"Chauffeur privé "&amp;INDEX(10_Lieux!$J:$J,U929)&amp;" → "&amp;INDEX(10_Lieux!$J:$J,V929),"Chauffeur privé "&amp;INDEX(10_Lieux!$J:$J,U929)&amp;" → "&amp;INDEX(10_Lieux!$J:$J,V929)&amp;" | 24h/24")</f>
        <v>Chauffeur privé Grenoble → Aéroport Strasbourg-Entzheim</v>
      </c>
      <c r="O929" s="14" t="n">
        <f aca="false">LEN(N929)</f>
        <v>55</v>
      </c>
      <c r="P929" s="14" t="str">
        <f aca="false">"Chauffeur privé "&amp;INDEX(10_Lieux!$K:$K,U929)&amp;" vers "&amp;INDEX(10_Lieux!$L:$L,V929)</f>
        <v>Chauffeur privé de Grenoble vers l'aéroport Strasbourg-Entzheim</v>
      </c>
      <c r="Q929" s="14" t="str">
        <f aca="false">"Chauffeur privé "&amp;INDEX(10_Lieux!$K:$K,U929)&amp;" vers "&amp;INDEX(10_Lieux!$L:$L,V929)&amp;" : env. "&amp;I929&amp;" km, "&amp;J929&amp;" de route. Devis personnalisé, standard 24h/24 et 7j/7."</f>
        <v>Chauffeur privé de Grenoble vers l'aéroport Strasbourg-Entzheim : env. 500 km, 5 h 15 de route. Devis personnalisé, standard 24h/24 et 7j/7.</v>
      </c>
      <c r="R929" s="14" t="n">
        <f aca="false">LEN(Q929)</f>
        <v>140</v>
      </c>
      <c r="S929" s="14" t="str">
        <f aca="false">INDEX(10_Lieux!$C:$C,U929)</f>
        <v>France</v>
      </c>
      <c r="T929" s="14" t="str">
        <f aca="false">INDEX(10_Lieux!$C:$C,V929)</f>
        <v>France</v>
      </c>
      <c r="U929" s="14" t="n">
        <f aca="false">MATCH(A929,10_Lieux!$A:$A,0)</f>
        <v>9</v>
      </c>
      <c r="V929" s="14" t="n">
        <f aca="false">MATCH(B929,10_Lieux!$A:$A,0)</f>
        <v>143</v>
      </c>
      <c r="W929" s="14" t="n">
        <f aca="false">ROUND(6371*2*ASIN(SQRT(SIN(RADIANS(INDEX(10_Lieux!$F:$F,V929)-INDEX(10_Lieux!$F:$F,U929))/2)^2+COS(RADIANS(INDEX(10_Lieux!$F:$F,U929)))*COS(RADIANS(INDEX(10_Lieux!$F:$F,V929)))*SIN(RADIANS(INDEX(10_Lieux!$G:$G,V929)-INDEX(10_Lieux!$G:$G,U929))/2)^2)),1)</f>
        <v>399.6</v>
      </c>
      <c r="X929" s="14" t="n">
        <f aca="false">ROUND(I929/IF(I929&lt;p_seuil_vitesse,p_vit_lente,p_vit_rapide)*60/15,0)*15</f>
        <v>315</v>
      </c>
      <c r="Y929" s="14" t="n">
        <f aca="false">MAX(IF(INDEX(10_Lieux!$B:$B,U929)&lt;&gt;"Ville",INDEX(10_Lieux!$I:$I,U929),0),IF(INDEX(10_Lieux!$B:$B,V929)&lt;&gt;"Ville",INDEX(10_Lieux!$I:$I,V929),0))</f>
        <v>250</v>
      </c>
      <c r="Z929" s="14" t="str">
        <f aca="false">A929&amp;"|"&amp;B929</f>
        <v>Grenoble|Strasbourg-Entzheim</v>
      </c>
      <c r="AA929" s="14" t="str">
        <f aca="false">IF(I929&lt;p_local,"Local",IF(I929&lt;p_vv_min,"Courte distance",IF(I929&lt;p_tres_long,"Longue distance","Très longue distance")))</f>
        <v>Longue distance</v>
      </c>
    </row>
    <row r="930" customFormat="false" ht="15" hidden="false" customHeight="true" outlineLevel="0" collapsed="false">
      <c r="A930" s="1" t="s">
        <v>1060</v>
      </c>
      <c r="B930" s="1" t="s">
        <v>148</v>
      </c>
      <c r="C930" s="1" t="s">
        <v>34</v>
      </c>
      <c r="D930" s="1" t="s">
        <v>653</v>
      </c>
      <c r="E930" s="1" t="s">
        <v>1085</v>
      </c>
      <c r="F930" s="14" t="s">
        <v>40</v>
      </c>
      <c r="G930" s="14" t="str">
        <f aca="false">IF(I930&lt;p_local,"Local → page infra",IF(H930&gt;=p_ph1,"Phase 1",IF(H930&gt;=p_ph2,"Phase 2","Phase 3")))</f>
        <v>Phase 3</v>
      </c>
      <c r="H930" s="14" t="n">
        <f aca="false">IF(I930&lt;p_local,0,IF(C930="Aéroport → Aéroport",p_pts_plein,IF(Y930&gt;0,IF(I930&lt;=Y930,p_pts_plein,IF(I930&lt;=p_mult2*Y930,p_pts_moyen,p_pts_r3)),IF(I930&gt;=p_vv_min,p_pts_plein,IF(I930&gt;=p_vv_moy,p_pts_moyen,p_pts_court))))+IF(INDEX(10_Lieux!$D:$D,U930)=1,p_prio1,p_prio2)+IF(INDEX(10_Lieux!$D:$D,V930)=1,p_prio1,p_prio2)+IF(K930="Oui",p_tf,0)+p_hub*((INDEX(10_Lieux!$H:$H,U930)="Hub")+(INDEX(10_Lieux!$H:$H,V930)="Hub"))+IF(OR(INDEX(10_Lieux!$H:$H,U930)="Premium",INDEX(10_Lieux!$H:$H,V930)="Premium"),p_prem,0))</f>
        <v>45</v>
      </c>
      <c r="I930" s="14" t="n">
        <f aca="false">ROUND(W930*p_facteur,0)</f>
        <v>393</v>
      </c>
      <c r="J930" s="14" t="str">
        <f aca="false">IF(X930&lt;60,X930&amp;" min",INT(X930/60)&amp;" h"&amp;IF(MOD(X930,60)=0,""," "&amp;TEXT(MOD(X930,60),"00")))</f>
        <v>4 h 15</v>
      </c>
      <c r="K930" s="14" t="str">
        <f aca="false">IF(S930&lt;&gt;T930,"Oui","Non")</f>
        <v>Non</v>
      </c>
      <c r="L930" s="14" t="str">
        <f aca="false">IF(AND(INDEX(10_Lieux!$B:$B,U930)="Ville",INDEX(10_Lieux!$B:$B,V930)="Ville"),"/chauffeur-prive/"&amp;INDEX(10_Lieux!$E:$E,U930)&amp;"-"&amp;INDEX(10_Lieux!$E:$E,V930)&amp;"/","/chauffeur-prive/"&amp;INDEX(10_Lieux!$E:$E,U930)&amp;"/"&amp;INDEX(10_Lieux!$E:$E,V930)&amp;"/")</f>
        <v>/chauffeur-prive/aeroport-strasbourg-entzheim/annecy/</v>
      </c>
      <c r="M930" s="14" t="str">
        <f aca="false">IFERROR(INDEX($L:$L,MATCH(B930&amp;"|"&amp;A930,$Z:$Z,0)),"—")</f>
        <v>/chauffeur-prive/annecy/aeroport-strasbourg-entzheim/</v>
      </c>
      <c r="N930" s="14" t="str">
        <f aca="false">IF(LEN("Chauffeur privé "&amp;INDEX(10_Lieux!$J:$J,U930)&amp;" → "&amp;INDEX(10_Lieux!$J:$J,V930)&amp;" | 24h/24")&gt;60,"Chauffeur privé "&amp;INDEX(10_Lieux!$J:$J,U930)&amp;" → "&amp;INDEX(10_Lieux!$J:$J,V930),"Chauffeur privé "&amp;INDEX(10_Lieux!$J:$J,U930)&amp;" → "&amp;INDEX(10_Lieux!$J:$J,V930)&amp;" | 24h/24")</f>
        <v>Chauffeur privé Aéroport Strasbourg-Entzheim → Annecy</v>
      </c>
      <c r="O930" s="14" t="n">
        <f aca="false">LEN(N930)</f>
        <v>53</v>
      </c>
      <c r="P930" s="14" t="str">
        <f aca="false">"Chauffeur privé "&amp;INDEX(10_Lieux!$K:$K,U930)&amp;" vers "&amp;INDEX(10_Lieux!$L:$L,V930)</f>
        <v>Chauffeur privé de l'aéroport Strasbourg-Entzheim vers Annecy</v>
      </c>
      <c r="Q930" s="14" t="str">
        <f aca="false">"Chauffeur privé "&amp;INDEX(10_Lieux!$K:$K,U930)&amp;" vers "&amp;INDEX(10_Lieux!$L:$L,V930)&amp;" : env. "&amp;I930&amp;" km, "&amp;J930&amp;" de route. Devis personnalisé, standard 24h/24 et 7j/7."</f>
        <v>Chauffeur privé de l'aéroport Strasbourg-Entzheim vers Annecy : env. 393 km, 4 h 15 de route. Devis personnalisé, standard 24h/24 et 7j/7.</v>
      </c>
      <c r="R930" s="14" t="n">
        <f aca="false">LEN(Q930)</f>
        <v>138</v>
      </c>
      <c r="S930" s="14" t="str">
        <f aca="false">INDEX(10_Lieux!$C:$C,U930)</f>
        <v>France</v>
      </c>
      <c r="T930" s="14" t="str">
        <f aca="false">INDEX(10_Lieux!$C:$C,V930)</f>
        <v>France</v>
      </c>
      <c r="U930" s="14" t="n">
        <f aca="false">MATCH(A930,10_Lieux!$A:$A,0)</f>
        <v>143</v>
      </c>
      <c r="V930" s="14" t="n">
        <f aca="false">MATCH(B930,10_Lieux!$A:$A,0)</f>
        <v>10</v>
      </c>
      <c r="W930" s="14" t="n">
        <f aca="false">ROUND(6371*2*ASIN(SQRT(SIN(RADIANS(INDEX(10_Lieux!$F:$F,V930)-INDEX(10_Lieux!$F:$F,U930))/2)^2+COS(RADIANS(INDEX(10_Lieux!$F:$F,U930)))*COS(RADIANS(INDEX(10_Lieux!$F:$F,V930)))*SIN(RADIANS(INDEX(10_Lieux!$G:$G,V930)-INDEX(10_Lieux!$G:$G,U930))/2)^2)),1)</f>
        <v>314.5</v>
      </c>
      <c r="X930" s="14" t="n">
        <f aca="false">ROUND(I930/IF(I930&lt;p_seuil_vitesse,p_vit_lente,p_vit_rapide)*60/15,0)*15</f>
        <v>255</v>
      </c>
      <c r="Y930" s="14" t="n">
        <f aca="false">MAX(IF(INDEX(10_Lieux!$B:$B,U930)&lt;&gt;"Ville",INDEX(10_Lieux!$I:$I,U930),0),IF(INDEX(10_Lieux!$B:$B,V930)&lt;&gt;"Ville",INDEX(10_Lieux!$I:$I,V930),0))</f>
        <v>250</v>
      </c>
      <c r="Z930" s="14" t="str">
        <f aca="false">A930&amp;"|"&amp;B930</f>
        <v>Strasbourg-Entzheim|Annecy</v>
      </c>
      <c r="AA930" s="14" t="str">
        <f aca="false">IF(I930&lt;p_local,"Local",IF(I930&lt;p_vv_min,"Courte distance",IF(I930&lt;p_tres_long,"Longue distance","Très longue distance")))</f>
        <v>Longue distance</v>
      </c>
    </row>
    <row r="931" customFormat="false" ht="15" hidden="false" customHeight="true" outlineLevel="0" collapsed="false">
      <c r="A931" s="1" t="s">
        <v>148</v>
      </c>
      <c r="B931" s="1" t="s">
        <v>1060</v>
      </c>
      <c r="C931" s="1" t="s">
        <v>35</v>
      </c>
      <c r="D931" s="1" t="s">
        <v>653</v>
      </c>
      <c r="E931" s="1" t="s">
        <v>1086</v>
      </c>
      <c r="F931" s="14" t="s">
        <v>40</v>
      </c>
      <c r="G931" s="14" t="str">
        <f aca="false">IF(I931&lt;p_local,"Local → page infra",IF(H931&gt;=p_ph1,"Phase 1",IF(H931&gt;=p_ph2,"Phase 2","Phase 3")))</f>
        <v>Phase 3</v>
      </c>
      <c r="H931" s="14" t="n">
        <f aca="false">IF(I931&lt;p_local,0,IF(C931="Aéroport → Aéroport",p_pts_plein,IF(Y931&gt;0,IF(I931&lt;=Y931,p_pts_plein,IF(I931&lt;=p_mult2*Y931,p_pts_moyen,p_pts_r3)),IF(I931&gt;=p_vv_min,p_pts_plein,IF(I931&gt;=p_vv_moy,p_pts_moyen,p_pts_court))))+IF(INDEX(10_Lieux!$D:$D,U931)=1,p_prio1,p_prio2)+IF(INDEX(10_Lieux!$D:$D,V931)=1,p_prio1,p_prio2)+IF(K931="Oui",p_tf,0)+p_hub*((INDEX(10_Lieux!$H:$H,U931)="Hub")+(INDEX(10_Lieux!$H:$H,V931)="Hub"))+IF(OR(INDEX(10_Lieux!$H:$H,U931)="Premium",INDEX(10_Lieux!$H:$H,V931)="Premium"),p_prem,0))</f>
        <v>45</v>
      </c>
      <c r="I931" s="14" t="n">
        <f aca="false">ROUND(W931*p_facteur,0)</f>
        <v>393</v>
      </c>
      <c r="J931" s="14" t="str">
        <f aca="false">IF(X931&lt;60,X931&amp;" min",INT(X931/60)&amp;" h"&amp;IF(MOD(X931,60)=0,""," "&amp;TEXT(MOD(X931,60),"00")))</f>
        <v>4 h 15</v>
      </c>
      <c r="K931" s="14" t="str">
        <f aca="false">IF(S931&lt;&gt;T931,"Oui","Non")</f>
        <v>Non</v>
      </c>
      <c r="L931" s="14" t="str">
        <f aca="false">IF(AND(INDEX(10_Lieux!$B:$B,U931)="Ville",INDEX(10_Lieux!$B:$B,V931)="Ville"),"/chauffeur-prive/"&amp;INDEX(10_Lieux!$E:$E,U931)&amp;"-"&amp;INDEX(10_Lieux!$E:$E,V931)&amp;"/","/chauffeur-prive/"&amp;INDEX(10_Lieux!$E:$E,U931)&amp;"/"&amp;INDEX(10_Lieux!$E:$E,V931)&amp;"/")</f>
        <v>/chauffeur-prive/annecy/aeroport-strasbourg-entzheim/</v>
      </c>
      <c r="M931" s="14" t="str">
        <f aca="false">IFERROR(INDEX($L:$L,MATCH(B931&amp;"|"&amp;A931,$Z:$Z,0)),"—")</f>
        <v>/chauffeur-prive/aeroport-strasbourg-entzheim/annecy/</v>
      </c>
      <c r="N931" s="14" t="str">
        <f aca="false">IF(LEN("Chauffeur privé "&amp;INDEX(10_Lieux!$J:$J,U931)&amp;" → "&amp;INDEX(10_Lieux!$J:$J,V931)&amp;" | 24h/24")&gt;60,"Chauffeur privé "&amp;INDEX(10_Lieux!$J:$J,U931)&amp;" → "&amp;INDEX(10_Lieux!$J:$J,V931),"Chauffeur privé "&amp;INDEX(10_Lieux!$J:$J,U931)&amp;" → "&amp;INDEX(10_Lieux!$J:$J,V931)&amp;" | 24h/24")</f>
        <v>Chauffeur privé Annecy → Aéroport Strasbourg-Entzheim</v>
      </c>
      <c r="O931" s="14" t="n">
        <f aca="false">LEN(N931)</f>
        <v>53</v>
      </c>
      <c r="P931" s="14" t="str">
        <f aca="false">"Chauffeur privé "&amp;INDEX(10_Lieux!$K:$K,U931)&amp;" vers "&amp;INDEX(10_Lieux!$L:$L,V931)</f>
        <v>Chauffeur privé d'Annecy vers l'aéroport Strasbourg-Entzheim</v>
      </c>
      <c r="Q931" s="14" t="str">
        <f aca="false">"Chauffeur privé "&amp;INDEX(10_Lieux!$K:$K,U931)&amp;" vers "&amp;INDEX(10_Lieux!$L:$L,V931)&amp;" : env. "&amp;I931&amp;" km, "&amp;J931&amp;" de route. Devis personnalisé, standard 24h/24 et 7j/7."</f>
        <v>Chauffeur privé d'Annecy vers l'aéroport Strasbourg-Entzheim : env. 393 km, 4 h 15 de route. Devis personnalisé, standard 24h/24 et 7j/7.</v>
      </c>
      <c r="R931" s="14" t="n">
        <f aca="false">LEN(Q931)</f>
        <v>137</v>
      </c>
      <c r="S931" s="14" t="str">
        <f aca="false">INDEX(10_Lieux!$C:$C,U931)</f>
        <v>France</v>
      </c>
      <c r="T931" s="14" t="str">
        <f aca="false">INDEX(10_Lieux!$C:$C,V931)</f>
        <v>France</v>
      </c>
      <c r="U931" s="14" t="n">
        <f aca="false">MATCH(A931,10_Lieux!$A:$A,0)</f>
        <v>10</v>
      </c>
      <c r="V931" s="14" t="n">
        <f aca="false">MATCH(B931,10_Lieux!$A:$A,0)</f>
        <v>143</v>
      </c>
      <c r="W931" s="14" t="n">
        <f aca="false">ROUND(6371*2*ASIN(SQRT(SIN(RADIANS(INDEX(10_Lieux!$F:$F,V931)-INDEX(10_Lieux!$F:$F,U931))/2)^2+COS(RADIANS(INDEX(10_Lieux!$F:$F,U931)))*COS(RADIANS(INDEX(10_Lieux!$F:$F,V931)))*SIN(RADIANS(INDEX(10_Lieux!$G:$G,V931)-INDEX(10_Lieux!$G:$G,U931))/2)^2)),1)</f>
        <v>314.5</v>
      </c>
      <c r="X931" s="14" t="n">
        <f aca="false">ROUND(I931/IF(I931&lt;p_seuil_vitesse,p_vit_lente,p_vit_rapide)*60/15,0)*15</f>
        <v>255</v>
      </c>
      <c r="Y931" s="14" t="n">
        <f aca="false">MAX(IF(INDEX(10_Lieux!$B:$B,U931)&lt;&gt;"Ville",INDEX(10_Lieux!$I:$I,U931),0),IF(INDEX(10_Lieux!$B:$B,V931)&lt;&gt;"Ville",INDEX(10_Lieux!$I:$I,V931),0))</f>
        <v>250</v>
      </c>
      <c r="Z931" s="14" t="str">
        <f aca="false">A931&amp;"|"&amp;B931</f>
        <v>Annecy|Strasbourg-Entzheim</v>
      </c>
      <c r="AA931" s="14" t="str">
        <f aca="false">IF(I931&lt;p_local,"Local",IF(I931&lt;p_vv_min,"Courte distance",IF(I931&lt;p_tres_long,"Longue distance","Très longue distance")))</f>
        <v>Longue distance</v>
      </c>
    </row>
    <row r="932" customFormat="false" ht="15" hidden="false" customHeight="true" outlineLevel="0" collapsed="false">
      <c r="A932" s="1" t="s">
        <v>1060</v>
      </c>
      <c r="B932" s="1" t="s">
        <v>150</v>
      </c>
      <c r="C932" s="1" t="s">
        <v>34</v>
      </c>
      <c r="D932" s="1" t="s">
        <v>653</v>
      </c>
      <c r="E932" s="1" t="s">
        <v>1087</v>
      </c>
      <c r="F932" s="14" t="s">
        <v>40</v>
      </c>
      <c r="G932" s="14" t="str">
        <f aca="false">IF(I932&lt;p_local,"Local → page infra",IF(H932&gt;=p_ph1,"Phase 1",IF(H932&gt;=p_ph2,"Phase 2","Phase 3")))</f>
        <v>Phase 3</v>
      </c>
      <c r="H932" s="14" t="n">
        <f aca="false">IF(I932&lt;p_local,0,IF(C932="Aéroport → Aéroport",p_pts_plein,IF(Y932&gt;0,IF(I932&lt;=Y932,p_pts_plein,IF(I932&lt;=p_mult2*Y932,p_pts_moyen,p_pts_r3)),IF(I932&gt;=p_vv_min,p_pts_plein,IF(I932&gt;=p_vv_moy,p_pts_moyen,p_pts_court))))+IF(INDEX(10_Lieux!$D:$D,U932)=1,p_prio1,p_prio2)+IF(INDEX(10_Lieux!$D:$D,V932)=1,p_prio1,p_prio2)+IF(K932="Oui",p_tf,0)+p_hub*((INDEX(10_Lieux!$H:$H,U932)="Hub")+(INDEX(10_Lieux!$H:$H,V932)="Hub"))+IF(OR(INDEX(10_Lieux!$H:$H,U932)="Premium",INDEX(10_Lieux!$H:$H,V932)="Premium"),p_prem,0))</f>
        <v>40</v>
      </c>
      <c r="I932" s="14" t="n">
        <f aca="false">ROUND(W932*p_facteur,0)</f>
        <v>444</v>
      </c>
      <c r="J932" s="14" t="str">
        <f aca="false">IF(X932&lt;60,X932&amp;" min",INT(X932/60)&amp;" h"&amp;IF(MOD(X932,60)=0,""," "&amp;TEXT(MOD(X932,60),"00")))</f>
        <v>4 h 45</v>
      </c>
      <c r="K932" s="14" t="str">
        <f aca="false">IF(S932&lt;&gt;T932,"Oui","Non")</f>
        <v>Non</v>
      </c>
      <c r="L932" s="14" t="str">
        <f aca="false">IF(AND(INDEX(10_Lieux!$B:$B,U932)="Ville",INDEX(10_Lieux!$B:$B,V932)="Ville"),"/chauffeur-prive/"&amp;INDEX(10_Lieux!$E:$E,U932)&amp;"-"&amp;INDEX(10_Lieux!$E:$E,V932)&amp;"/","/chauffeur-prive/"&amp;INDEX(10_Lieux!$E:$E,U932)&amp;"/"&amp;INDEX(10_Lieux!$E:$E,V932)&amp;"/")</f>
        <v>/chauffeur-prive/aeroport-strasbourg-entzheim/chambery/</v>
      </c>
      <c r="M932" s="14" t="str">
        <f aca="false">IFERROR(INDEX($L:$L,MATCH(B932&amp;"|"&amp;A932,$Z:$Z,0)),"—")</f>
        <v>/chauffeur-prive/chambery/aeroport-strasbourg-entzheim/</v>
      </c>
      <c r="N932" s="14" t="str">
        <f aca="false">IF(LEN("Chauffeur privé "&amp;INDEX(10_Lieux!$J:$J,U932)&amp;" → "&amp;INDEX(10_Lieux!$J:$J,V932)&amp;" | 24h/24")&gt;60,"Chauffeur privé "&amp;INDEX(10_Lieux!$J:$J,U932)&amp;" → "&amp;INDEX(10_Lieux!$J:$J,V932),"Chauffeur privé "&amp;INDEX(10_Lieux!$J:$J,U932)&amp;" → "&amp;INDEX(10_Lieux!$J:$J,V932)&amp;" | 24h/24")</f>
        <v>Chauffeur privé Aéroport Strasbourg-Entzheim → Chambéry</v>
      </c>
      <c r="O932" s="14" t="n">
        <f aca="false">LEN(N932)</f>
        <v>55</v>
      </c>
      <c r="P932" s="14" t="str">
        <f aca="false">"Chauffeur privé "&amp;INDEX(10_Lieux!$K:$K,U932)&amp;" vers "&amp;INDEX(10_Lieux!$L:$L,V932)</f>
        <v>Chauffeur privé de l'aéroport Strasbourg-Entzheim vers Chambéry</v>
      </c>
      <c r="Q932" s="14" t="str">
        <f aca="false">"Chauffeur privé "&amp;INDEX(10_Lieux!$K:$K,U932)&amp;" vers "&amp;INDEX(10_Lieux!$L:$L,V932)&amp;" : env. "&amp;I932&amp;" km, "&amp;J932&amp;" de route. Devis personnalisé, standard 24h/24 et 7j/7."</f>
        <v>Chauffeur privé de l'aéroport Strasbourg-Entzheim vers Chambéry : env. 444 km, 4 h 45 de route. Devis personnalisé, standard 24h/24 et 7j/7.</v>
      </c>
      <c r="R932" s="14" t="n">
        <f aca="false">LEN(Q932)</f>
        <v>140</v>
      </c>
      <c r="S932" s="14" t="str">
        <f aca="false">INDEX(10_Lieux!$C:$C,U932)</f>
        <v>France</v>
      </c>
      <c r="T932" s="14" t="str">
        <f aca="false">INDEX(10_Lieux!$C:$C,V932)</f>
        <v>France</v>
      </c>
      <c r="U932" s="14" t="n">
        <f aca="false">MATCH(A932,10_Lieux!$A:$A,0)</f>
        <v>143</v>
      </c>
      <c r="V932" s="14" t="n">
        <f aca="false">MATCH(B932,10_Lieux!$A:$A,0)</f>
        <v>11</v>
      </c>
      <c r="W932" s="14" t="n">
        <f aca="false">ROUND(6371*2*ASIN(SQRT(SIN(RADIANS(INDEX(10_Lieux!$F:$F,V932)-INDEX(10_Lieux!$F:$F,U932))/2)^2+COS(RADIANS(INDEX(10_Lieux!$F:$F,U932)))*COS(RADIANS(INDEX(10_Lieux!$F:$F,V932)))*SIN(RADIANS(INDEX(10_Lieux!$G:$G,V932)-INDEX(10_Lieux!$G:$G,U932))/2)^2)),1)</f>
        <v>355.1</v>
      </c>
      <c r="X932" s="14" t="n">
        <f aca="false">ROUND(I932/IF(I932&lt;p_seuil_vitesse,p_vit_lente,p_vit_rapide)*60/15,0)*15</f>
        <v>285</v>
      </c>
      <c r="Y932" s="14" t="n">
        <f aca="false">MAX(IF(INDEX(10_Lieux!$B:$B,U932)&lt;&gt;"Ville",INDEX(10_Lieux!$I:$I,U932),0),IF(INDEX(10_Lieux!$B:$B,V932)&lt;&gt;"Ville",INDEX(10_Lieux!$I:$I,V932),0))</f>
        <v>250</v>
      </c>
      <c r="Z932" s="14" t="str">
        <f aca="false">A932&amp;"|"&amp;B932</f>
        <v>Strasbourg-Entzheim|Chambéry</v>
      </c>
      <c r="AA932" s="14" t="str">
        <f aca="false">IF(I932&lt;p_local,"Local",IF(I932&lt;p_vv_min,"Courte distance",IF(I932&lt;p_tres_long,"Longue distance","Très longue distance")))</f>
        <v>Longue distance</v>
      </c>
    </row>
    <row r="933" customFormat="false" ht="15" hidden="false" customHeight="true" outlineLevel="0" collapsed="false">
      <c r="A933" s="1" t="s">
        <v>150</v>
      </c>
      <c r="B933" s="1" t="s">
        <v>1060</v>
      </c>
      <c r="C933" s="1" t="s">
        <v>35</v>
      </c>
      <c r="D933" s="1" t="s">
        <v>653</v>
      </c>
      <c r="E933" s="1" t="s">
        <v>1088</v>
      </c>
      <c r="F933" s="14" t="s">
        <v>40</v>
      </c>
      <c r="G933" s="14" t="str">
        <f aca="false">IF(I933&lt;p_local,"Local → page infra",IF(H933&gt;=p_ph1,"Phase 1",IF(H933&gt;=p_ph2,"Phase 2","Phase 3")))</f>
        <v>Phase 3</v>
      </c>
      <c r="H933" s="14" t="n">
        <f aca="false">IF(I933&lt;p_local,0,IF(C933="Aéroport → Aéroport",p_pts_plein,IF(Y933&gt;0,IF(I933&lt;=Y933,p_pts_plein,IF(I933&lt;=p_mult2*Y933,p_pts_moyen,p_pts_r3)),IF(I933&gt;=p_vv_min,p_pts_plein,IF(I933&gt;=p_vv_moy,p_pts_moyen,p_pts_court))))+IF(INDEX(10_Lieux!$D:$D,U933)=1,p_prio1,p_prio2)+IF(INDEX(10_Lieux!$D:$D,V933)=1,p_prio1,p_prio2)+IF(K933="Oui",p_tf,0)+p_hub*((INDEX(10_Lieux!$H:$H,U933)="Hub")+(INDEX(10_Lieux!$H:$H,V933)="Hub"))+IF(OR(INDEX(10_Lieux!$H:$H,U933)="Premium",INDEX(10_Lieux!$H:$H,V933)="Premium"),p_prem,0))</f>
        <v>40</v>
      </c>
      <c r="I933" s="14" t="n">
        <f aca="false">ROUND(W933*p_facteur,0)</f>
        <v>444</v>
      </c>
      <c r="J933" s="14" t="str">
        <f aca="false">IF(X933&lt;60,X933&amp;" min",INT(X933/60)&amp;" h"&amp;IF(MOD(X933,60)=0,""," "&amp;TEXT(MOD(X933,60),"00")))</f>
        <v>4 h 45</v>
      </c>
      <c r="K933" s="14" t="str">
        <f aca="false">IF(S933&lt;&gt;T933,"Oui","Non")</f>
        <v>Non</v>
      </c>
      <c r="L933" s="14" t="str">
        <f aca="false">IF(AND(INDEX(10_Lieux!$B:$B,U933)="Ville",INDEX(10_Lieux!$B:$B,V933)="Ville"),"/chauffeur-prive/"&amp;INDEX(10_Lieux!$E:$E,U933)&amp;"-"&amp;INDEX(10_Lieux!$E:$E,V933)&amp;"/","/chauffeur-prive/"&amp;INDEX(10_Lieux!$E:$E,U933)&amp;"/"&amp;INDEX(10_Lieux!$E:$E,V933)&amp;"/")</f>
        <v>/chauffeur-prive/chambery/aeroport-strasbourg-entzheim/</v>
      </c>
      <c r="M933" s="14" t="str">
        <f aca="false">IFERROR(INDEX($L:$L,MATCH(B933&amp;"|"&amp;A933,$Z:$Z,0)),"—")</f>
        <v>/chauffeur-prive/aeroport-strasbourg-entzheim/chambery/</v>
      </c>
      <c r="N933" s="14" t="str">
        <f aca="false">IF(LEN("Chauffeur privé "&amp;INDEX(10_Lieux!$J:$J,U933)&amp;" → "&amp;INDEX(10_Lieux!$J:$J,V933)&amp;" | 24h/24")&gt;60,"Chauffeur privé "&amp;INDEX(10_Lieux!$J:$J,U933)&amp;" → "&amp;INDEX(10_Lieux!$J:$J,V933),"Chauffeur privé "&amp;INDEX(10_Lieux!$J:$J,U933)&amp;" → "&amp;INDEX(10_Lieux!$J:$J,V933)&amp;" | 24h/24")</f>
        <v>Chauffeur privé Chambéry → Aéroport Strasbourg-Entzheim</v>
      </c>
      <c r="O933" s="14" t="n">
        <f aca="false">LEN(N933)</f>
        <v>55</v>
      </c>
      <c r="P933" s="14" t="str">
        <f aca="false">"Chauffeur privé "&amp;INDEX(10_Lieux!$K:$K,U933)&amp;" vers "&amp;INDEX(10_Lieux!$L:$L,V933)</f>
        <v>Chauffeur privé de Chambéry vers l'aéroport Strasbourg-Entzheim</v>
      </c>
      <c r="Q933" s="14" t="str">
        <f aca="false">"Chauffeur privé "&amp;INDEX(10_Lieux!$K:$K,U933)&amp;" vers "&amp;INDEX(10_Lieux!$L:$L,V933)&amp;" : env. "&amp;I933&amp;" km, "&amp;J933&amp;" de route. Devis personnalisé, standard 24h/24 et 7j/7."</f>
        <v>Chauffeur privé de Chambéry vers l'aéroport Strasbourg-Entzheim : env. 444 km, 4 h 45 de route. Devis personnalisé, standard 24h/24 et 7j/7.</v>
      </c>
      <c r="R933" s="14" t="n">
        <f aca="false">LEN(Q933)</f>
        <v>140</v>
      </c>
      <c r="S933" s="14" t="str">
        <f aca="false">INDEX(10_Lieux!$C:$C,U933)</f>
        <v>France</v>
      </c>
      <c r="T933" s="14" t="str">
        <f aca="false">INDEX(10_Lieux!$C:$C,V933)</f>
        <v>France</v>
      </c>
      <c r="U933" s="14" t="n">
        <f aca="false">MATCH(A933,10_Lieux!$A:$A,0)</f>
        <v>11</v>
      </c>
      <c r="V933" s="14" t="n">
        <f aca="false">MATCH(B933,10_Lieux!$A:$A,0)</f>
        <v>143</v>
      </c>
      <c r="W933" s="14" t="n">
        <f aca="false">ROUND(6371*2*ASIN(SQRT(SIN(RADIANS(INDEX(10_Lieux!$F:$F,V933)-INDEX(10_Lieux!$F:$F,U933))/2)^2+COS(RADIANS(INDEX(10_Lieux!$F:$F,U933)))*COS(RADIANS(INDEX(10_Lieux!$F:$F,V933)))*SIN(RADIANS(INDEX(10_Lieux!$G:$G,V933)-INDEX(10_Lieux!$G:$G,U933))/2)^2)),1)</f>
        <v>355.1</v>
      </c>
      <c r="X933" s="14" t="n">
        <f aca="false">ROUND(I933/IF(I933&lt;p_seuil_vitesse,p_vit_lente,p_vit_rapide)*60/15,0)*15</f>
        <v>285</v>
      </c>
      <c r="Y933" s="14" t="n">
        <f aca="false">MAX(IF(INDEX(10_Lieux!$B:$B,U933)&lt;&gt;"Ville",INDEX(10_Lieux!$I:$I,U933),0),IF(INDEX(10_Lieux!$B:$B,V933)&lt;&gt;"Ville",INDEX(10_Lieux!$I:$I,V933),0))</f>
        <v>250</v>
      </c>
      <c r="Z933" s="14" t="str">
        <f aca="false">A933&amp;"|"&amp;B933</f>
        <v>Chambéry|Strasbourg-Entzheim</v>
      </c>
      <c r="AA933" s="14" t="str">
        <f aca="false">IF(I933&lt;p_local,"Local",IF(I933&lt;p_vv_min,"Courte distance",IF(I933&lt;p_tres_long,"Longue distance","Très longue distance")))</f>
        <v>Longue distance</v>
      </c>
    </row>
    <row r="934" customFormat="false" ht="15" hidden="false" customHeight="true" outlineLevel="0" collapsed="false">
      <c r="A934" s="1" t="s">
        <v>1060</v>
      </c>
      <c r="B934" s="1" t="s">
        <v>152</v>
      </c>
      <c r="C934" s="1" t="s">
        <v>34</v>
      </c>
      <c r="D934" s="1" t="s">
        <v>653</v>
      </c>
      <c r="E934" s="1" t="s">
        <v>1089</v>
      </c>
      <c r="F934" s="14" t="s">
        <v>40</v>
      </c>
      <c r="G934" s="14" t="str">
        <f aca="false">IF(I934&lt;p_local,"Local → page infra",IF(H934&gt;=p_ph1,"Phase 1",IF(H934&gt;=p_ph2,"Phase 2","Phase 3")))</f>
        <v>Phase 2</v>
      </c>
      <c r="H934" s="14" t="n">
        <f aca="false">IF(I934&lt;p_local,0,IF(C934="Aéroport → Aéroport",p_pts_plein,IF(Y934&gt;0,IF(I934&lt;=Y934,p_pts_plein,IF(I934&lt;=p_mult2*Y934,p_pts_moyen,p_pts_r3)),IF(I934&gt;=p_vv_min,p_pts_plein,IF(I934&gt;=p_vv_moy,p_pts_moyen,p_pts_court))))+IF(INDEX(10_Lieux!$D:$D,U934)=1,p_prio1,p_prio2)+IF(INDEX(10_Lieux!$D:$D,V934)=1,p_prio1,p_prio2)+IF(K934="Oui",p_tf,0)+p_hub*((INDEX(10_Lieux!$H:$H,U934)="Hub")+(INDEX(10_Lieux!$H:$H,V934)="Hub"))+IF(OR(INDEX(10_Lieux!$H:$H,U934)="Premium",INDEX(10_Lieux!$H:$H,V934)="Premium"),p_prem,0))</f>
        <v>65</v>
      </c>
      <c r="I934" s="14" t="n">
        <f aca="false">ROUND(W934*p_facteur,0)</f>
        <v>353</v>
      </c>
      <c r="J934" s="14" t="str">
        <f aca="false">IF(X934&lt;60,X934&amp;" min",INT(X934/60)&amp;" h"&amp;IF(MOD(X934,60)=0,""," "&amp;TEXT(MOD(X934,60),"00")))</f>
        <v>3 h 45</v>
      </c>
      <c r="K934" s="14" t="str">
        <f aca="false">IF(S934&lt;&gt;T934,"Oui","Non")</f>
        <v>Oui</v>
      </c>
      <c r="L934" s="14" t="str">
        <f aca="false">IF(AND(INDEX(10_Lieux!$B:$B,U934)="Ville",INDEX(10_Lieux!$B:$B,V934)="Ville"),"/chauffeur-prive/"&amp;INDEX(10_Lieux!$E:$E,U934)&amp;"-"&amp;INDEX(10_Lieux!$E:$E,V934)&amp;"/","/chauffeur-prive/"&amp;INDEX(10_Lieux!$E:$E,U934)&amp;"/"&amp;INDEX(10_Lieux!$E:$E,V934)&amp;"/")</f>
        <v>/chauffeur-prive/aeroport-strasbourg-entzheim/geneve/</v>
      </c>
      <c r="M934" s="14" t="str">
        <f aca="false">IFERROR(INDEX($L:$L,MATCH(B934&amp;"|"&amp;A934,$Z:$Z,0)),"—")</f>
        <v>/chauffeur-prive/geneve/aeroport-strasbourg-entzheim/</v>
      </c>
      <c r="N934" s="14" t="str">
        <f aca="false">IF(LEN("Chauffeur privé "&amp;INDEX(10_Lieux!$J:$J,U934)&amp;" → "&amp;INDEX(10_Lieux!$J:$J,V934)&amp;" | 24h/24")&gt;60,"Chauffeur privé "&amp;INDEX(10_Lieux!$J:$J,U934)&amp;" → "&amp;INDEX(10_Lieux!$J:$J,V934),"Chauffeur privé "&amp;INDEX(10_Lieux!$J:$J,U934)&amp;" → "&amp;INDEX(10_Lieux!$J:$J,V934)&amp;" | 24h/24")</f>
        <v>Chauffeur privé Aéroport Strasbourg-Entzheim → Genève</v>
      </c>
      <c r="O934" s="14" t="n">
        <f aca="false">LEN(N934)</f>
        <v>53</v>
      </c>
      <c r="P934" s="14" t="str">
        <f aca="false">"Chauffeur privé "&amp;INDEX(10_Lieux!$K:$K,U934)&amp;" vers "&amp;INDEX(10_Lieux!$L:$L,V934)</f>
        <v>Chauffeur privé de l'aéroport Strasbourg-Entzheim vers Genève</v>
      </c>
      <c r="Q934" s="14" t="str">
        <f aca="false">"Chauffeur privé "&amp;INDEX(10_Lieux!$K:$K,U934)&amp;" vers "&amp;INDEX(10_Lieux!$L:$L,V934)&amp;" : env. "&amp;I934&amp;" km, "&amp;J934&amp;" de route. Devis personnalisé, standard 24h/24 et 7j/7."</f>
        <v>Chauffeur privé de l'aéroport Strasbourg-Entzheim vers Genève : env. 353 km, 3 h 45 de route. Devis personnalisé, standard 24h/24 et 7j/7.</v>
      </c>
      <c r="R934" s="14" t="n">
        <f aca="false">LEN(Q934)</f>
        <v>138</v>
      </c>
      <c r="S934" s="14" t="str">
        <f aca="false">INDEX(10_Lieux!$C:$C,U934)</f>
        <v>France</v>
      </c>
      <c r="T934" s="14" t="str">
        <f aca="false">INDEX(10_Lieux!$C:$C,V934)</f>
        <v>Suisse</v>
      </c>
      <c r="U934" s="14" t="n">
        <f aca="false">MATCH(A934,10_Lieux!$A:$A,0)</f>
        <v>143</v>
      </c>
      <c r="V934" s="14" t="n">
        <f aca="false">MATCH(B934,10_Lieux!$A:$A,0)</f>
        <v>111</v>
      </c>
      <c r="W934" s="14" t="n">
        <f aca="false">ROUND(6371*2*ASIN(SQRT(SIN(RADIANS(INDEX(10_Lieux!$F:$F,V934)-INDEX(10_Lieux!$F:$F,U934))/2)^2+COS(RADIANS(INDEX(10_Lieux!$F:$F,U934)))*COS(RADIANS(INDEX(10_Lieux!$F:$F,V934)))*SIN(RADIANS(INDEX(10_Lieux!$G:$G,V934)-INDEX(10_Lieux!$G:$G,U934))/2)^2)),1)</f>
        <v>282.6</v>
      </c>
      <c r="X934" s="14" t="n">
        <f aca="false">ROUND(I934/IF(I934&lt;p_seuil_vitesse,p_vit_lente,p_vit_rapide)*60/15,0)*15</f>
        <v>225</v>
      </c>
      <c r="Y934" s="14" t="n">
        <f aca="false">MAX(IF(INDEX(10_Lieux!$B:$B,U934)&lt;&gt;"Ville",INDEX(10_Lieux!$I:$I,U934),0),IF(INDEX(10_Lieux!$B:$B,V934)&lt;&gt;"Ville",INDEX(10_Lieux!$I:$I,V934),0))</f>
        <v>250</v>
      </c>
      <c r="Z934" s="14" t="str">
        <f aca="false">A934&amp;"|"&amp;B934</f>
        <v>Strasbourg-Entzheim|Genève</v>
      </c>
      <c r="AA934" s="14" t="str">
        <f aca="false">IF(I934&lt;p_local,"Local",IF(I934&lt;p_vv_min,"Courte distance",IF(I934&lt;p_tres_long,"Longue distance","Très longue distance")))</f>
        <v>Longue distance</v>
      </c>
    </row>
    <row r="935" customFormat="false" ht="15" hidden="false" customHeight="true" outlineLevel="0" collapsed="false">
      <c r="A935" s="1" t="s">
        <v>152</v>
      </c>
      <c r="B935" s="1" t="s">
        <v>1060</v>
      </c>
      <c r="C935" s="1" t="s">
        <v>35</v>
      </c>
      <c r="D935" s="1" t="s">
        <v>653</v>
      </c>
      <c r="E935" s="1" t="s">
        <v>1090</v>
      </c>
      <c r="F935" s="14" t="s">
        <v>40</v>
      </c>
      <c r="G935" s="14" t="str">
        <f aca="false">IF(I935&lt;p_local,"Local → page infra",IF(H935&gt;=p_ph1,"Phase 1",IF(H935&gt;=p_ph2,"Phase 2","Phase 3")))</f>
        <v>Phase 2</v>
      </c>
      <c r="H935" s="14" t="n">
        <f aca="false">IF(I935&lt;p_local,0,IF(C935="Aéroport → Aéroport",p_pts_plein,IF(Y935&gt;0,IF(I935&lt;=Y935,p_pts_plein,IF(I935&lt;=p_mult2*Y935,p_pts_moyen,p_pts_r3)),IF(I935&gt;=p_vv_min,p_pts_plein,IF(I935&gt;=p_vv_moy,p_pts_moyen,p_pts_court))))+IF(INDEX(10_Lieux!$D:$D,U935)=1,p_prio1,p_prio2)+IF(INDEX(10_Lieux!$D:$D,V935)=1,p_prio1,p_prio2)+IF(K935="Oui",p_tf,0)+p_hub*((INDEX(10_Lieux!$H:$H,U935)="Hub")+(INDEX(10_Lieux!$H:$H,V935)="Hub"))+IF(OR(INDEX(10_Lieux!$H:$H,U935)="Premium",INDEX(10_Lieux!$H:$H,V935)="Premium"),p_prem,0))</f>
        <v>65</v>
      </c>
      <c r="I935" s="14" t="n">
        <f aca="false">ROUND(W935*p_facteur,0)</f>
        <v>353</v>
      </c>
      <c r="J935" s="14" t="str">
        <f aca="false">IF(X935&lt;60,X935&amp;" min",INT(X935/60)&amp;" h"&amp;IF(MOD(X935,60)=0,""," "&amp;TEXT(MOD(X935,60),"00")))</f>
        <v>3 h 45</v>
      </c>
      <c r="K935" s="14" t="str">
        <f aca="false">IF(S935&lt;&gt;T935,"Oui","Non")</f>
        <v>Oui</v>
      </c>
      <c r="L935" s="14" t="str">
        <f aca="false">IF(AND(INDEX(10_Lieux!$B:$B,U935)="Ville",INDEX(10_Lieux!$B:$B,V935)="Ville"),"/chauffeur-prive/"&amp;INDEX(10_Lieux!$E:$E,U935)&amp;"-"&amp;INDEX(10_Lieux!$E:$E,V935)&amp;"/","/chauffeur-prive/"&amp;INDEX(10_Lieux!$E:$E,U935)&amp;"/"&amp;INDEX(10_Lieux!$E:$E,V935)&amp;"/")</f>
        <v>/chauffeur-prive/geneve/aeroport-strasbourg-entzheim/</v>
      </c>
      <c r="M935" s="14" t="str">
        <f aca="false">IFERROR(INDEX($L:$L,MATCH(B935&amp;"|"&amp;A935,$Z:$Z,0)),"—")</f>
        <v>/chauffeur-prive/aeroport-strasbourg-entzheim/geneve/</v>
      </c>
      <c r="N935" s="14" t="str">
        <f aca="false">IF(LEN("Chauffeur privé "&amp;INDEX(10_Lieux!$J:$J,U935)&amp;" → "&amp;INDEX(10_Lieux!$J:$J,V935)&amp;" | 24h/24")&gt;60,"Chauffeur privé "&amp;INDEX(10_Lieux!$J:$J,U935)&amp;" → "&amp;INDEX(10_Lieux!$J:$J,V935),"Chauffeur privé "&amp;INDEX(10_Lieux!$J:$J,U935)&amp;" → "&amp;INDEX(10_Lieux!$J:$J,V935)&amp;" | 24h/24")</f>
        <v>Chauffeur privé Genève → Aéroport Strasbourg-Entzheim</v>
      </c>
      <c r="O935" s="14" t="n">
        <f aca="false">LEN(N935)</f>
        <v>53</v>
      </c>
      <c r="P935" s="14" t="str">
        <f aca="false">"Chauffeur privé "&amp;INDEX(10_Lieux!$K:$K,U935)&amp;" vers "&amp;INDEX(10_Lieux!$L:$L,V935)</f>
        <v>Chauffeur privé de Genève vers l'aéroport Strasbourg-Entzheim</v>
      </c>
      <c r="Q935" s="14" t="str">
        <f aca="false">"Chauffeur privé "&amp;INDEX(10_Lieux!$K:$K,U935)&amp;" vers "&amp;INDEX(10_Lieux!$L:$L,V935)&amp;" : env. "&amp;I935&amp;" km, "&amp;J935&amp;" de route. Devis personnalisé, standard 24h/24 et 7j/7."</f>
        <v>Chauffeur privé de Genève vers l'aéroport Strasbourg-Entzheim : env. 353 km, 3 h 45 de route. Devis personnalisé, standard 24h/24 et 7j/7.</v>
      </c>
      <c r="R935" s="14" t="n">
        <f aca="false">LEN(Q935)</f>
        <v>138</v>
      </c>
      <c r="S935" s="14" t="str">
        <f aca="false">INDEX(10_Lieux!$C:$C,U935)</f>
        <v>Suisse</v>
      </c>
      <c r="T935" s="14" t="str">
        <f aca="false">INDEX(10_Lieux!$C:$C,V935)</f>
        <v>France</v>
      </c>
      <c r="U935" s="14" t="n">
        <f aca="false">MATCH(A935,10_Lieux!$A:$A,0)</f>
        <v>111</v>
      </c>
      <c r="V935" s="14" t="n">
        <f aca="false">MATCH(B935,10_Lieux!$A:$A,0)</f>
        <v>143</v>
      </c>
      <c r="W935" s="14" t="n">
        <f aca="false">ROUND(6371*2*ASIN(SQRT(SIN(RADIANS(INDEX(10_Lieux!$F:$F,V935)-INDEX(10_Lieux!$F:$F,U935))/2)^2+COS(RADIANS(INDEX(10_Lieux!$F:$F,U935)))*COS(RADIANS(INDEX(10_Lieux!$F:$F,V935)))*SIN(RADIANS(INDEX(10_Lieux!$G:$G,V935)-INDEX(10_Lieux!$G:$G,U935))/2)^2)),1)</f>
        <v>282.6</v>
      </c>
      <c r="X935" s="14" t="n">
        <f aca="false">ROUND(I935/IF(I935&lt;p_seuil_vitesse,p_vit_lente,p_vit_rapide)*60/15,0)*15</f>
        <v>225</v>
      </c>
      <c r="Y935" s="14" t="n">
        <f aca="false">MAX(IF(INDEX(10_Lieux!$B:$B,U935)&lt;&gt;"Ville",INDEX(10_Lieux!$I:$I,U935),0),IF(INDEX(10_Lieux!$B:$B,V935)&lt;&gt;"Ville",INDEX(10_Lieux!$I:$I,V935),0))</f>
        <v>250</v>
      </c>
      <c r="Z935" s="14" t="str">
        <f aca="false">A935&amp;"|"&amp;B935</f>
        <v>Genève|Strasbourg-Entzheim</v>
      </c>
      <c r="AA935" s="14" t="str">
        <f aca="false">IF(I935&lt;p_local,"Local",IF(I935&lt;p_vv_min,"Courte distance",IF(I935&lt;p_tres_long,"Longue distance","Très longue distance")))</f>
        <v>Longue distance</v>
      </c>
    </row>
    <row r="936" customFormat="false" ht="15" hidden="false" customHeight="true" outlineLevel="0" collapsed="false">
      <c r="A936" s="1" t="s">
        <v>1060</v>
      </c>
      <c r="B936" s="1" t="s">
        <v>154</v>
      </c>
      <c r="C936" s="1" t="s">
        <v>34</v>
      </c>
      <c r="D936" s="1" t="s">
        <v>653</v>
      </c>
      <c r="E936" s="1" t="s">
        <v>1091</v>
      </c>
      <c r="F936" s="14" t="s">
        <v>40</v>
      </c>
      <c r="G936" s="14" t="str">
        <f aca="false">IF(I936&lt;p_local,"Local → page infra",IF(H936&gt;=p_ph1,"Phase 1",IF(H936&gt;=p_ph2,"Phase 2","Phase 3")))</f>
        <v>Phase 3</v>
      </c>
      <c r="H936" s="14" t="n">
        <f aca="false">IF(I936&lt;p_local,0,IF(C936="Aéroport → Aéroport",p_pts_plein,IF(Y936&gt;0,IF(I936&lt;=Y936,p_pts_plein,IF(I936&lt;=p_mult2*Y936,p_pts_moyen,p_pts_r3)),IF(I936&gt;=p_vv_min,p_pts_plein,IF(I936&gt;=p_vv_moy,p_pts_moyen,p_pts_court))))+IF(INDEX(10_Lieux!$D:$D,U936)=1,p_prio1,p_prio2)+IF(INDEX(10_Lieux!$D:$D,V936)=1,p_prio1,p_prio2)+IF(K936="Oui",p_tf,0)+p_hub*((INDEX(10_Lieux!$H:$H,U936)="Hub")+(INDEX(10_Lieux!$H:$H,V936)="Hub"))+IF(OR(INDEX(10_Lieux!$H:$H,U936)="Premium",INDEX(10_Lieux!$H:$H,V936)="Premium"),p_prem,0))</f>
        <v>55</v>
      </c>
      <c r="I936" s="14" t="n">
        <f aca="false">ROUND(W936*p_facteur,0)</f>
        <v>296</v>
      </c>
      <c r="J936" s="14" t="str">
        <f aca="false">IF(X936&lt;60,X936&amp;" min",INT(X936/60)&amp;" h"&amp;IF(MOD(X936,60)=0,""," "&amp;TEXT(MOD(X936,60),"00")))</f>
        <v>3 h</v>
      </c>
      <c r="K936" s="14" t="str">
        <f aca="false">IF(S936&lt;&gt;T936,"Oui","Non")</f>
        <v>Oui</v>
      </c>
      <c r="L936" s="14" t="str">
        <f aca="false">IF(AND(INDEX(10_Lieux!$B:$B,U936)="Ville",INDEX(10_Lieux!$B:$B,V936)="Ville"),"/chauffeur-prive/"&amp;INDEX(10_Lieux!$E:$E,U936)&amp;"-"&amp;INDEX(10_Lieux!$E:$E,V936)&amp;"/","/chauffeur-prive/"&amp;INDEX(10_Lieux!$E:$E,U936)&amp;"/"&amp;INDEX(10_Lieux!$E:$E,V936)&amp;"/")</f>
        <v>/chauffeur-prive/aeroport-strasbourg-entzheim/lausanne/</v>
      </c>
      <c r="M936" s="14" t="str">
        <f aca="false">IFERROR(INDEX($L:$L,MATCH(B936&amp;"|"&amp;A936,$Z:$Z,0)),"—")</f>
        <v>/chauffeur-prive/lausanne/aeroport-strasbourg-entzheim/</v>
      </c>
      <c r="N936" s="14" t="str">
        <f aca="false">IF(LEN("Chauffeur privé "&amp;INDEX(10_Lieux!$J:$J,U936)&amp;" → "&amp;INDEX(10_Lieux!$J:$J,V936)&amp;" | 24h/24")&gt;60,"Chauffeur privé "&amp;INDEX(10_Lieux!$J:$J,U936)&amp;" → "&amp;INDEX(10_Lieux!$J:$J,V936),"Chauffeur privé "&amp;INDEX(10_Lieux!$J:$J,U936)&amp;" → "&amp;INDEX(10_Lieux!$J:$J,V936)&amp;" | 24h/24")</f>
        <v>Chauffeur privé Aéroport Strasbourg-Entzheim → Lausanne</v>
      </c>
      <c r="O936" s="14" t="n">
        <f aca="false">LEN(N936)</f>
        <v>55</v>
      </c>
      <c r="P936" s="14" t="str">
        <f aca="false">"Chauffeur privé "&amp;INDEX(10_Lieux!$K:$K,U936)&amp;" vers "&amp;INDEX(10_Lieux!$L:$L,V936)</f>
        <v>Chauffeur privé de l'aéroport Strasbourg-Entzheim vers Lausanne</v>
      </c>
      <c r="Q936" s="14" t="str">
        <f aca="false">"Chauffeur privé "&amp;INDEX(10_Lieux!$K:$K,U936)&amp;" vers "&amp;INDEX(10_Lieux!$L:$L,V936)&amp;" : env. "&amp;I936&amp;" km, "&amp;J936&amp;" de route. Devis personnalisé, standard 24h/24 et 7j/7."</f>
        <v>Chauffeur privé de l'aéroport Strasbourg-Entzheim vers Lausanne : env. 296 km, 3 h de route. Devis personnalisé, standard 24h/24 et 7j/7.</v>
      </c>
      <c r="R936" s="14" t="n">
        <f aca="false">LEN(Q936)</f>
        <v>137</v>
      </c>
      <c r="S936" s="14" t="str">
        <f aca="false">INDEX(10_Lieux!$C:$C,U936)</f>
        <v>France</v>
      </c>
      <c r="T936" s="14" t="str">
        <f aca="false">INDEX(10_Lieux!$C:$C,V936)</f>
        <v>Suisse</v>
      </c>
      <c r="U936" s="14" t="n">
        <f aca="false">MATCH(A936,10_Lieux!$A:$A,0)</f>
        <v>143</v>
      </c>
      <c r="V936" s="14" t="n">
        <f aca="false">MATCH(B936,10_Lieux!$A:$A,0)</f>
        <v>112</v>
      </c>
      <c r="W936" s="14" t="n">
        <f aca="false">ROUND(6371*2*ASIN(SQRT(SIN(RADIANS(INDEX(10_Lieux!$F:$F,V936)-INDEX(10_Lieux!$F:$F,U936))/2)^2+COS(RADIANS(INDEX(10_Lieux!$F:$F,U936)))*COS(RADIANS(INDEX(10_Lieux!$F:$F,V936)))*SIN(RADIANS(INDEX(10_Lieux!$G:$G,V936)-INDEX(10_Lieux!$G:$G,U936))/2)^2)),1)</f>
        <v>236.5</v>
      </c>
      <c r="X936" s="14" t="n">
        <f aca="false">ROUND(I936/IF(I936&lt;p_seuil_vitesse,p_vit_lente,p_vit_rapide)*60/15,0)*15</f>
        <v>180</v>
      </c>
      <c r="Y936" s="14" t="n">
        <f aca="false">MAX(IF(INDEX(10_Lieux!$B:$B,U936)&lt;&gt;"Ville",INDEX(10_Lieux!$I:$I,U936),0),IF(INDEX(10_Lieux!$B:$B,V936)&lt;&gt;"Ville",INDEX(10_Lieux!$I:$I,V936),0))</f>
        <v>250</v>
      </c>
      <c r="Z936" s="14" t="str">
        <f aca="false">A936&amp;"|"&amp;B936</f>
        <v>Strasbourg-Entzheim|Lausanne</v>
      </c>
      <c r="AA936" s="14" t="str">
        <f aca="false">IF(I936&lt;p_local,"Local",IF(I936&lt;p_vv_min,"Courte distance",IF(I936&lt;p_tres_long,"Longue distance","Très longue distance")))</f>
        <v>Longue distance</v>
      </c>
    </row>
    <row r="937" customFormat="false" ht="15" hidden="false" customHeight="true" outlineLevel="0" collapsed="false">
      <c r="A937" s="1" t="s">
        <v>154</v>
      </c>
      <c r="B937" s="1" t="s">
        <v>1060</v>
      </c>
      <c r="C937" s="1" t="s">
        <v>35</v>
      </c>
      <c r="D937" s="1" t="s">
        <v>653</v>
      </c>
      <c r="E937" s="1" t="s">
        <v>1092</v>
      </c>
      <c r="F937" s="14" t="s">
        <v>40</v>
      </c>
      <c r="G937" s="14" t="str">
        <f aca="false">IF(I937&lt;p_local,"Local → page infra",IF(H937&gt;=p_ph1,"Phase 1",IF(H937&gt;=p_ph2,"Phase 2","Phase 3")))</f>
        <v>Phase 3</v>
      </c>
      <c r="H937" s="14" t="n">
        <f aca="false">IF(I937&lt;p_local,0,IF(C937="Aéroport → Aéroport",p_pts_plein,IF(Y937&gt;0,IF(I937&lt;=Y937,p_pts_plein,IF(I937&lt;=p_mult2*Y937,p_pts_moyen,p_pts_r3)),IF(I937&gt;=p_vv_min,p_pts_plein,IF(I937&gt;=p_vv_moy,p_pts_moyen,p_pts_court))))+IF(INDEX(10_Lieux!$D:$D,U937)=1,p_prio1,p_prio2)+IF(INDEX(10_Lieux!$D:$D,V937)=1,p_prio1,p_prio2)+IF(K937="Oui",p_tf,0)+p_hub*((INDEX(10_Lieux!$H:$H,U937)="Hub")+(INDEX(10_Lieux!$H:$H,V937)="Hub"))+IF(OR(INDEX(10_Lieux!$H:$H,U937)="Premium",INDEX(10_Lieux!$H:$H,V937)="Premium"),p_prem,0))</f>
        <v>55</v>
      </c>
      <c r="I937" s="14" t="n">
        <f aca="false">ROUND(W937*p_facteur,0)</f>
        <v>296</v>
      </c>
      <c r="J937" s="14" t="str">
        <f aca="false">IF(X937&lt;60,X937&amp;" min",INT(X937/60)&amp;" h"&amp;IF(MOD(X937,60)=0,""," "&amp;TEXT(MOD(X937,60),"00")))</f>
        <v>3 h</v>
      </c>
      <c r="K937" s="14" t="str">
        <f aca="false">IF(S937&lt;&gt;T937,"Oui","Non")</f>
        <v>Oui</v>
      </c>
      <c r="L937" s="14" t="str">
        <f aca="false">IF(AND(INDEX(10_Lieux!$B:$B,U937)="Ville",INDEX(10_Lieux!$B:$B,V937)="Ville"),"/chauffeur-prive/"&amp;INDEX(10_Lieux!$E:$E,U937)&amp;"-"&amp;INDEX(10_Lieux!$E:$E,V937)&amp;"/","/chauffeur-prive/"&amp;INDEX(10_Lieux!$E:$E,U937)&amp;"/"&amp;INDEX(10_Lieux!$E:$E,V937)&amp;"/")</f>
        <v>/chauffeur-prive/lausanne/aeroport-strasbourg-entzheim/</v>
      </c>
      <c r="M937" s="14" t="str">
        <f aca="false">IFERROR(INDEX($L:$L,MATCH(B937&amp;"|"&amp;A937,$Z:$Z,0)),"—")</f>
        <v>/chauffeur-prive/aeroport-strasbourg-entzheim/lausanne/</v>
      </c>
      <c r="N937" s="14" t="str">
        <f aca="false">IF(LEN("Chauffeur privé "&amp;INDEX(10_Lieux!$J:$J,U937)&amp;" → "&amp;INDEX(10_Lieux!$J:$J,V937)&amp;" | 24h/24")&gt;60,"Chauffeur privé "&amp;INDEX(10_Lieux!$J:$J,U937)&amp;" → "&amp;INDEX(10_Lieux!$J:$J,V937),"Chauffeur privé "&amp;INDEX(10_Lieux!$J:$J,U937)&amp;" → "&amp;INDEX(10_Lieux!$J:$J,V937)&amp;" | 24h/24")</f>
        <v>Chauffeur privé Lausanne → Aéroport Strasbourg-Entzheim</v>
      </c>
      <c r="O937" s="14" t="n">
        <f aca="false">LEN(N937)</f>
        <v>55</v>
      </c>
      <c r="P937" s="14" t="str">
        <f aca="false">"Chauffeur privé "&amp;INDEX(10_Lieux!$K:$K,U937)&amp;" vers "&amp;INDEX(10_Lieux!$L:$L,V937)</f>
        <v>Chauffeur privé de Lausanne vers l'aéroport Strasbourg-Entzheim</v>
      </c>
      <c r="Q937" s="14" t="str">
        <f aca="false">"Chauffeur privé "&amp;INDEX(10_Lieux!$K:$K,U937)&amp;" vers "&amp;INDEX(10_Lieux!$L:$L,V937)&amp;" : env. "&amp;I937&amp;" km, "&amp;J937&amp;" de route. Devis personnalisé, standard 24h/24 et 7j/7."</f>
        <v>Chauffeur privé de Lausanne vers l'aéroport Strasbourg-Entzheim : env. 296 km, 3 h de route. Devis personnalisé, standard 24h/24 et 7j/7.</v>
      </c>
      <c r="R937" s="14" t="n">
        <f aca="false">LEN(Q937)</f>
        <v>137</v>
      </c>
      <c r="S937" s="14" t="str">
        <f aca="false">INDEX(10_Lieux!$C:$C,U937)</f>
        <v>Suisse</v>
      </c>
      <c r="T937" s="14" t="str">
        <f aca="false">INDEX(10_Lieux!$C:$C,V937)</f>
        <v>France</v>
      </c>
      <c r="U937" s="14" t="n">
        <f aca="false">MATCH(A937,10_Lieux!$A:$A,0)</f>
        <v>112</v>
      </c>
      <c r="V937" s="14" t="n">
        <f aca="false">MATCH(B937,10_Lieux!$A:$A,0)</f>
        <v>143</v>
      </c>
      <c r="W937" s="14" t="n">
        <f aca="false">ROUND(6371*2*ASIN(SQRT(SIN(RADIANS(INDEX(10_Lieux!$F:$F,V937)-INDEX(10_Lieux!$F:$F,U937))/2)^2+COS(RADIANS(INDEX(10_Lieux!$F:$F,U937)))*COS(RADIANS(INDEX(10_Lieux!$F:$F,V937)))*SIN(RADIANS(INDEX(10_Lieux!$G:$G,V937)-INDEX(10_Lieux!$G:$G,U937))/2)^2)),1)</f>
        <v>236.5</v>
      </c>
      <c r="X937" s="14" t="n">
        <f aca="false">ROUND(I937/IF(I937&lt;p_seuil_vitesse,p_vit_lente,p_vit_rapide)*60/15,0)*15</f>
        <v>180</v>
      </c>
      <c r="Y937" s="14" t="n">
        <f aca="false">MAX(IF(INDEX(10_Lieux!$B:$B,U937)&lt;&gt;"Ville",INDEX(10_Lieux!$I:$I,U937),0),IF(INDEX(10_Lieux!$B:$B,V937)&lt;&gt;"Ville",INDEX(10_Lieux!$I:$I,V937),0))</f>
        <v>250</v>
      </c>
      <c r="Z937" s="14" t="str">
        <f aca="false">A937&amp;"|"&amp;B937</f>
        <v>Lausanne|Strasbourg-Entzheim</v>
      </c>
      <c r="AA937" s="14" t="str">
        <f aca="false">IF(I937&lt;p_local,"Local",IF(I937&lt;p_vv_min,"Courte distance",IF(I937&lt;p_tres_long,"Longue distance","Très longue distance")))</f>
        <v>Longue distance</v>
      </c>
    </row>
    <row r="938" customFormat="false" ht="15" hidden="false" customHeight="true" outlineLevel="0" collapsed="false">
      <c r="A938" s="1" t="s">
        <v>1060</v>
      </c>
      <c r="B938" s="1" t="s">
        <v>156</v>
      </c>
      <c r="C938" s="1" t="s">
        <v>34</v>
      </c>
      <c r="D938" s="1" t="s">
        <v>653</v>
      </c>
      <c r="E938" s="1" t="s">
        <v>1093</v>
      </c>
      <c r="F938" s="14" t="s">
        <v>40</v>
      </c>
      <c r="G938" s="14" t="str">
        <f aca="false">IF(I938&lt;p_local,"Local → page infra",IF(H938&gt;=p_ph1,"Phase 1",IF(H938&gt;=p_ph2,"Phase 2","Phase 3")))</f>
        <v>Phase 2</v>
      </c>
      <c r="H938" s="14" t="n">
        <f aca="false">IF(I938&lt;p_local,0,IF(C938="Aéroport → Aéroport",p_pts_plein,IF(Y938&gt;0,IF(I938&lt;=Y938,p_pts_plein,IF(I938&lt;=p_mult2*Y938,p_pts_moyen,p_pts_r3)),IF(I938&gt;=p_vv_min,p_pts_plein,IF(I938&gt;=p_vv_moy,p_pts_moyen,p_pts_court))))+IF(INDEX(10_Lieux!$D:$D,U938)=1,p_prio1,p_prio2)+IF(INDEX(10_Lieux!$D:$D,V938)=1,p_prio1,p_prio2)+IF(K938="Oui",p_tf,0)+p_hub*((INDEX(10_Lieux!$H:$H,U938)="Hub")+(INDEX(10_Lieux!$H:$H,V938)="Hub"))+IF(OR(INDEX(10_Lieux!$H:$H,U938)="Premium",INDEX(10_Lieux!$H:$H,V938)="Premium"),p_prem,0))</f>
        <v>65</v>
      </c>
      <c r="I938" s="14" t="n">
        <f aca="false">ROUND(W938*p_facteur,0)</f>
        <v>435</v>
      </c>
      <c r="J938" s="14" t="str">
        <f aca="false">IF(X938&lt;60,X938&amp;" min",INT(X938/60)&amp;" h"&amp;IF(MOD(X938,60)=0,""," "&amp;TEXT(MOD(X938,60),"00")))</f>
        <v>4 h 30</v>
      </c>
      <c r="K938" s="14" t="str">
        <f aca="false">IF(S938&lt;&gt;T938,"Oui","Non")</f>
        <v>Oui</v>
      </c>
      <c r="L938" s="14" t="str">
        <f aca="false">IF(AND(INDEX(10_Lieux!$B:$B,U938)="Ville",INDEX(10_Lieux!$B:$B,V938)="Ville"),"/chauffeur-prive/"&amp;INDEX(10_Lieux!$E:$E,U938)&amp;"-"&amp;INDEX(10_Lieux!$E:$E,V938)&amp;"/","/chauffeur-prive/"&amp;INDEX(10_Lieux!$E:$E,U938)&amp;"/"&amp;INDEX(10_Lieux!$E:$E,V938)&amp;"/")</f>
        <v>/chauffeur-prive/aeroport-strasbourg-entzheim/bruxelles/</v>
      </c>
      <c r="M938" s="14" t="str">
        <f aca="false">IFERROR(INDEX($L:$L,MATCH(B938&amp;"|"&amp;A938,$Z:$Z,0)),"—")</f>
        <v>/chauffeur-prive/bruxelles/aeroport-strasbourg-entzheim/</v>
      </c>
      <c r="N938" s="14" t="str">
        <f aca="false">IF(LEN("Chauffeur privé "&amp;INDEX(10_Lieux!$J:$J,U938)&amp;" → "&amp;INDEX(10_Lieux!$J:$J,V938)&amp;" | 24h/24")&gt;60,"Chauffeur privé "&amp;INDEX(10_Lieux!$J:$J,U938)&amp;" → "&amp;INDEX(10_Lieux!$J:$J,V938),"Chauffeur privé "&amp;INDEX(10_Lieux!$J:$J,U938)&amp;" → "&amp;INDEX(10_Lieux!$J:$J,V938)&amp;" | 24h/24")</f>
        <v>Chauffeur privé Aéroport Strasbourg-Entzheim → Bruxelles</v>
      </c>
      <c r="O938" s="14" t="n">
        <f aca="false">LEN(N938)</f>
        <v>56</v>
      </c>
      <c r="P938" s="14" t="str">
        <f aca="false">"Chauffeur privé "&amp;INDEX(10_Lieux!$K:$K,U938)&amp;" vers "&amp;INDEX(10_Lieux!$L:$L,V938)</f>
        <v>Chauffeur privé de l'aéroport Strasbourg-Entzheim vers Bruxelles</v>
      </c>
      <c r="Q938" s="14" t="str">
        <f aca="false">"Chauffeur privé "&amp;INDEX(10_Lieux!$K:$K,U938)&amp;" vers "&amp;INDEX(10_Lieux!$L:$L,V938)&amp;" : env. "&amp;I938&amp;" km, "&amp;J938&amp;" de route. Devis personnalisé, standard 24h/24 et 7j/7."</f>
        <v>Chauffeur privé de l'aéroport Strasbourg-Entzheim vers Bruxelles : env. 435 km, 4 h 30 de route. Devis personnalisé, standard 24h/24 et 7j/7.</v>
      </c>
      <c r="R938" s="14" t="n">
        <f aca="false">LEN(Q938)</f>
        <v>141</v>
      </c>
      <c r="S938" s="14" t="str">
        <f aca="false">INDEX(10_Lieux!$C:$C,U938)</f>
        <v>France</v>
      </c>
      <c r="T938" s="14" t="str">
        <f aca="false">INDEX(10_Lieux!$C:$C,V938)</f>
        <v>Belgique</v>
      </c>
      <c r="U938" s="14" t="n">
        <f aca="false">MATCH(A938,10_Lieux!$A:$A,0)</f>
        <v>143</v>
      </c>
      <c r="V938" s="14" t="n">
        <f aca="false">MATCH(B938,10_Lieux!$A:$A,0)</f>
        <v>93</v>
      </c>
      <c r="W938" s="14" t="n">
        <f aca="false">ROUND(6371*2*ASIN(SQRT(SIN(RADIANS(INDEX(10_Lieux!$F:$F,V938)-INDEX(10_Lieux!$F:$F,U938))/2)^2+COS(RADIANS(INDEX(10_Lieux!$F:$F,U938)))*COS(RADIANS(INDEX(10_Lieux!$F:$F,V938)))*SIN(RADIANS(INDEX(10_Lieux!$G:$G,V938)-INDEX(10_Lieux!$G:$G,U938))/2)^2)),1)</f>
        <v>348.2</v>
      </c>
      <c r="X938" s="14" t="n">
        <f aca="false">ROUND(I938/IF(I938&lt;p_seuil_vitesse,p_vit_lente,p_vit_rapide)*60/15,0)*15</f>
        <v>270</v>
      </c>
      <c r="Y938" s="14" t="n">
        <f aca="false">MAX(IF(INDEX(10_Lieux!$B:$B,U938)&lt;&gt;"Ville",INDEX(10_Lieux!$I:$I,U938),0),IF(INDEX(10_Lieux!$B:$B,V938)&lt;&gt;"Ville",INDEX(10_Lieux!$I:$I,V938),0))</f>
        <v>250</v>
      </c>
      <c r="Z938" s="14" t="str">
        <f aca="false">A938&amp;"|"&amp;B938</f>
        <v>Strasbourg-Entzheim|Bruxelles</v>
      </c>
      <c r="AA938" s="14" t="str">
        <f aca="false">IF(I938&lt;p_local,"Local",IF(I938&lt;p_vv_min,"Courte distance",IF(I938&lt;p_tres_long,"Longue distance","Très longue distance")))</f>
        <v>Longue distance</v>
      </c>
    </row>
    <row r="939" customFormat="false" ht="15" hidden="false" customHeight="true" outlineLevel="0" collapsed="false">
      <c r="A939" s="1" t="s">
        <v>156</v>
      </c>
      <c r="B939" s="1" t="s">
        <v>1060</v>
      </c>
      <c r="C939" s="1" t="s">
        <v>35</v>
      </c>
      <c r="D939" s="1" t="s">
        <v>653</v>
      </c>
      <c r="E939" s="1" t="s">
        <v>1094</v>
      </c>
      <c r="F939" s="14" t="s">
        <v>40</v>
      </c>
      <c r="G939" s="14" t="str">
        <f aca="false">IF(I939&lt;p_local,"Local → page infra",IF(H939&gt;=p_ph1,"Phase 1",IF(H939&gt;=p_ph2,"Phase 2","Phase 3")))</f>
        <v>Phase 2</v>
      </c>
      <c r="H939" s="14" t="n">
        <f aca="false">IF(I939&lt;p_local,0,IF(C939="Aéroport → Aéroport",p_pts_plein,IF(Y939&gt;0,IF(I939&lt;=Y939,p_pts_plein,IF(I939&lt;=p_mult2*Y939,p_pts_moyen,p_pts_r3)),IF(I939&gt;=p_vv_min,p_pts_plein,IF(I939&gt;=p_vv_moy,p_pts_moyen,p_pts_court))))+IF(INDEX(10_Lieux!$D:$D,U939)=1,p_prio1,p_prio2)+IF(INDEX(10_Lieux!$D:$D,V939)=1,p_prio1,p_prio2)+IF(K939="Oui",p_tf,0)+p_hub*((INDEX(10_Lieux!$H:$H,U939)="Hub")+(INDEX(10_Lieux!$H:$H,V939)="Hub"))+IF(OR(INDEX(10_Lieux!$H:$H,U939)="Premium",INDEX(10_Lieux!$H:$H,V939)="Premium"),p_prem,0))</f>
        <v>65</v>
      </c>
      <c r="I939" s="14" t="n">
        <f aca="false">ROUND(W939*p_facteur,0)</f>
        <v>435</v>
      </c>
      <c r="J939" s="14" t="str">
        <f aca="false">IF(X939&lt;60,X939&amp;" min",INT(X939/60)&amp;" h"&amp;IF(MOD(X939,60)=0,""," "&amp;TEXT(MOD(X939,60),"00")))</f>
        <v>4 h 30</v>
      </c>
      <c r="K939" s="14" t="str">
        <f aca="false">IF(S939&lt;&gt;T939,"Oui","Non")</f>
        <v>Oui</v>
      </c>
      <c r="L939" s="14" t="str">
        <f aca="false">IF(AND(INDEX(10_Lieux!$B:$B,U939)="Ville",INDEX(10_Lieux!$B:$B,V939)="Ville"),"/chauffeur-prive/"&amp;INDEX(10_Lieux!$E:$E,U939)&amp;"-"&amp;INDEX(10_Lieux!$E:$E,V939)&amp;"/","/chauffeur-prive/"&amp;INDEX(10_Lieux!$E:$E,U939)&amp;"/"&amp;INDEX(10_Lieux!$E:$E,V939)&amp;"/")</f>
        <v>/chauffeur-prive/bruxelles/aeroport-strasbourg-entzheim/</v>
      </c>
      <c r="M939" s="14" t="str">
        <f aca="false">IFERROR(INDEX($L:$L,MATCH(B939&amp;"|"&amp;A939,$Z:$Z,0)),"—")</f>
        <v>/chauffeur-prive/aeroport-strasbourg-entzheim/bruxelles/</v>
      </c>
      <c r="N939" s="14" t="str">
        <f aca="false">IF(LEN("Chauffeur privé "&amp;INDEX(10_Lieux!$J:$J,U939)&amp;" → "&amp;INDEX(10_Lieux!$J:$J,V939)&amp;" | 24h/24")&gt;60,"Chauffeur privé "&amp;INDEX(10_Lieux!$J:$J,U939)&amp;" → "&amp;INDEX(10_Lieux!$J:$J,V939),"Chauffeur privé "&amp;INDEX(10_Lieux!$J:$J,U939)&amp;" → "&amp;INDEX(10_Lieux!$J:$J,V939)&amp;" | 24h/24")</f>
        <v>Chauffeur privé Bruxelles → Aéroport Strasbourg-Entzheim</v>
      </c>
      <c r="O939" s="14" t="n">
        <f aca="false">LEN(N939)</f>
        <v>56</v>
      </c>
      <c r="P939" s="14" t="str">
        <f aca="false">"Chauffeur privé "&amp;INDEX(10_Lieux!$K:$K,U939)&amp;" vers "&amp;INDEX(10_Lieux!$L:$L,V939)</f>
        <v>Chauffeur privé de Bruxelles vers l'aéroport Strasbourg-Entzheim</v>
      </c>
      <c r="Q939" s="14" t="str">
        <f aca="false">"Chauffeur privé "&amp;INDEX(10_Lieux!$K:$K,U939)&amp;" vers "&amp;INDEX(10_Lieux!$L:$L,V939)&amp;" : env. "&amp;I939&amp;" km, "&amp;J939&amp;" de route. Devis personnalisé, standard 24h/24 et 7j/7."</f>
        <v>Chauffeur privé de Bruxelles vers l'aéroport Strasbourg-Entzheim : env. 435 km, 4 h 30 de route. Devis personnalisé, standard 24h/24 et 7j/7.</v>
      </c>
      <c r="R939" s="14" t="n">
        <f aca="false">LEN(Q939)</f>
        <v>141</v>
      </c>
      <c r="S939" s="14" t="str">
        <f aca="false">INDEX(10_Lieux!$C:$C,U939)</f>
        <v>Belgique</v>
      </c>
      <c r="T939" s="14" t="str">
        <f aca="false">INDEX(10_Lieux!$C:$C,V939)</f>
        <v>France</v>
      </c>
      <c r="U939" s="14" t="n">
        <f aca="false">MATCH(A939,10_Lieux!$A:$A,0)</f>
        <v>93</v>
      </c>
      <c r="V939" s="14" t="n">
        <f aca="false">MATCH(B939,10_Lieux!$A:$A,0)</f>
        <v>143</v>
      </c>
      <c r="W939" s="14" t="n">
        <f aca="false">ROUND(6371*2*ASIN(SQRT(SIN(RADIANS(INDEX(10_Lieux!$F:$F,V939)-INDEX(10_Lieux!$F:$F,U939))/2)^2+COS(RADIANS(INDEX(10_Lieux!$F:$F,U939)))*COS(RADIANS(INDEX(10_Lieux!$F:$F,V939)))*SIN(RADIANS(INDEX(10_Lieux!$G:$G,V939)-INDEX(10_Lieux!$G:$G,U939))/2)^2)),1)</f>
        <v>348.2</v>
      </c>
      <c r="X939" s="14" t="n">
        <f aca="false">ROUND(I939/IF(I939&lt;p_seuil_vitesse,p_vit_lente,p_vit_rapide)*60/15,0)*15</f>
        <v>270</v>
      </c>
      <c r="Y939" s="14" t="n">
        <f aca="false">MAX(IF(INDEX(10_Lieux!$B:$B,U939)&lt;&gt;"Ville",INDEX(10_Lieux!$I:$I,U939),0),IF(INDEX(10_Lieux!$B:$B,V939)&lt;&gt;"Ville",INDEX(10_Lieux!$I:$I,V939),0))</f>
        <v>250</v>
      </c>
      <c r="Z939" s="14" t="str">
        <f aca="false">A939&amp;"|"&amp;B939</f>
        <v>Bruxelles|Strasbourg-Entzheim</v>
      </c>
      <c r="AA939" s="14" t="str">
        <f aca="false">IF(I939&lt;p_local,"Local",IF(I939&lt;p_vv_min,"Courte distance",IF(I939&lt;p_tres_long,"Longue distance","Très longue distance")))</f>
        <v>Longue distance</v>
      </c>
    </row>
    <row r="940" customFormat="false" ht="15" hidden="false" customHeight="true" outlineLevel="0" collapsed="false">
      <c r="A940" s="1" t="s">
        <v>1060</v>
      </c>
      <c r="B940" s="1" t="s">
        <v>158</v>
      </c>
      <c r="C940" s="1" t="s">
        <v>34</v>
      </c>
      <c r="D940" s="1" t="s">
        <v>653</v>
      </c>
      <c r="E940" s="1" t="s">
        <v>1095</v>
      </c>
      <c r="F940" s="14" t="s">
        <v>40</v>
      </c>
      <c r="G940" s="14" t="str">
        <f aca="false">IF(I940&lt;p_local,"Local → page infra",IF(H940&gt;=p_ph1,"Phase 1",IF(H940&gt;=p_ph2,"Phase 2","Phase 3")))</f>
        <v>Phase 3</v>
      </c>
      <c r="H940" s="14" t="n">
        <f aca="false">IF(I940&lt;p_local,0,IF(C940="Aéroport → Aéroport",p_pts_plein,IF(Y940&gt;0,IF(I940&lt;=Y940,p_pts_plein,IF(I940&lt;=p_mult2*Y940,p_pts_moyen,p_pts_r3)),IF(I940&gt;=p_vv_min,p_pts_plein,IF(I940&gt;=p_vv_moy,p_pts_moyen,p_pts_court))))+IF(INDEX(10_Lieux!$D:$D,U940)=1,p_prio1,p_prio2)+IF(INDEX(10_Lieux!$D:$D,V940)=1,p_prio1,p_prio2)+IF(K940="Oui",p_tf,0)+p_hub*((INDEX(10_Lieux!$H:$H,U940)="Hub")+(INDEX(10_Lieux!$H:$H,V940)="Hub"))+IF(OR(INDEX(10_Lieux!$H:$H,U940)="Premium",INDEX(10_Lieux!$H:$H,V940)="Premium"),p_prem,0))</f>
        <v>55</v>
      </c>
      <c r="I940" s="14" t="n">
        <f aca="false">ROUND(W940*p_facteur,0)</f>
        <v>345</v>
      </c>
      <c r="J940" s="14" t="str">
        <f aca="false">IF(X940&lt;60,X940&amp;" min",INT(X940/60)&amp;" h"&amp;IF(MOD(X940,60)=0,""," "&amp;TEXT(MOD(X940,60),"00")))</f>
        <v>3 h 45</v>
      </c>
      <c r="K940" s="14" t="str">
        <f aca="false">IF(S940&lt;&gt;T940,"Oui","Non")</f>
        <v>Oui</v>
      </c>
      <c r="L940" s="14" t="str">
        <f aca="false">IF(AND(INDEX(10_Lieux!$B:$B,U940)="Ville",INDEX(10_Lieux!$B:$B,V940)="Ville"),"/chauffeur-prive/"&amp;INDEX(10_Lieux!$E:$E,U940)&amp;"-"&amp;INDEX(10_Lieux!$E:$E,V940)&amp;"/","/chauffeur-prive/"&amp;INDEX(10_Lieux!$E:$E,U940)&amp;"/"&amp;INDEX(10_Lieux!$E:$E,V940)&amp;"/")</f>
        <v>/chauffeur-prive/aeroport-strasbourg-entzheim/liege/</v>
      </c>
      <c r="M940" s="14" t="str">
        <f aca="false">IFERROR(INDEX($L:$L,MATCH(B940&amp;"|"&amp;A940,$Z:$Z,0)),"—")</f>
        <v>/chauffeur-prive/liege/aeroport-strasbourg-entzheim/</v>
      </c>
      <c r="N940" s="14" t="str">
        <f aca="false">IF(LEN("Chauffeur privé "&amp;INDEX(10_Lieux!$J:$J,U940)&amp;" → "&amp;INDEX(10_Lieux!$J:$J,V940)&amp;" | 24h/24")&gt;60,"Chauffeur privé "&amp;INDEX(10_Lieux!$J:$J,U940)&amp;" → "&amp;INDEX(10_Lieux!$J:$J,V940),"Chauffeur privé "&amp;INDEX(10_Lieux!$J:$J,U940)&amp;" → "&amp;INDEX(10_Lieux!$J:$J,V940)&amp;" | 24h/24")</f>
        <v>Chauffeur privé Aéroport Strasbourg-Entzheim → Liège</v>
      </c>
      <c r="O940" s="14" t="n">
        <f aca="false">LEN(N940)</f>
        <v>52</v>
      </c>
      <c r="P940" s="14" t="str">
        <f aca="false">"Chauffeur privé "&amp;INDEX(10_Lieux!$K:$K,U940)&amp;" vers "&amp;INDEX(10_Lieux!$L:$L,V940)</f>
        <v>Chauffeur privé de l'aéroport Strasbourg-Entzheim vers Liège</v>
      </c>
      <c r="Q940" s="14" t="str">
        <f aca="false">"Chauffeur privé "&amp;INDEX(10_Lieux!$K:$K,U940)&amp;" vers "&amp;INDEX(10_Lieux!$L:$L,V940)&amp;" : env. "&amp;I940&amp;" km, "&amp;J940&amp;" de route. Devis personnalisé, standard 24h/24 et 7j/7."</f>
        <v>Chauffeur privé de l'aéroport Strasbourg-Entzheim vers Liège : env. 345 km, 3 h 45 de route. Devis personnalisé, standard 24h/24 et 7j/7.</v>
      </c>
      <c r="R940" s="14" t="n">
        <f aca="false">LEN(Q940)</f>
        <v>137</v>
      </c>
      <c r="S940" s="14" t="str">
        <f aca="false">INDEX(10_Lieux!$C:$C,U940)</f>
        <v>France</v>
      </c>
      <c r="T940" s="14" t="str">
        <f aca="false">INDEX(10_Lieux!$C:$C,V940)</f>
        <v>Belgique</v>
      </c>
      <c r="U940" s="14" t="n">
        <f aca="false">MATCH(A940,10_Lieux!$A:$A,0)</f>
        <v>143</v>
      </c>
      <c r="V940" s="14" t="n">
        <f aca="false">MATCH(B940,10_Lieux!$A:$A,0)</f>
        <v>94</v>
      </c>
      <c r="W940" s="14" t="n">
        <f aca="false">ROUND(6371*2*ASIN(SQRT(SIN(RADIANS(INDEX(10_Lieux!$F:$F,V940)-INDEX(10_Lieux!$F:$F,U940))/2)^2+COS(RADIANS(INDEX(10_Lieux!$F:$F,U940)))*COS(RADIANS(INDEX(10_Lieux!$F:$F,V940)))*SIN(RADIANS(INDEX(10_Lieux!$G:$G,V940)-INDEX(10_Lieux!$G:$G,U940))/2)^2)),1)</f>
        <v>276.3</v>
      </c>
      <c r="X940" s="14" t="n">
        <f aca="false">ROUND(I940/IF(I940&lt;p_seuil_vitesse,p_vit_lente,p_vit_rapide)*60/15,0)*15</f>
        <v>225</v>
      </c>
      <c r="Y940" s="14" t="n">
        <f aca="false">MAX(IF(INDEX(10_Lieux!$B:$B,U940)&lt;&gt;"Ville",INDEX(10_Lieux!$I:$I,U940),0),IF(INDEX(10_Lieux!$B:$B,V940)&lt;&gt;"Ville",INDEX(10_Lieux!$I:$I,V940),0))</f>
        <v>250</v>
      </c>
      <c r="Z940" s="14" t="str">
        <f aca="false">A940&amp;"|"&amp;B940</f>
        <v>Strasbourg-Entzheim|Liège</v>
      </c>
      <c r="AA940" s="14" t="str">
        <f aca="false">IF(I940&lt;p_local,"Local",IF(I940&lt;p_vv_min,"Courte distance",IF(I940&lt;p_tres_long,"Longue distance","Très longue distance")))</f>
        <v>Longue distance</v>
      </c>
    </row>
    <row r="941" customFormat="false" ht="15" hidden="false" customHeight="true" outlineLevel="0" collapsed="false">
      <c r="A941" s="1" t="s">
        <v>158</v>
      </c>
      <c r="B941" s="1" t="s">
        <v>1060</v>
      </c>
      <c r="C941" s="1" t="s">
        <v>35</v>
      </c>
      <c r="D941" s="1" t="s">
        <v>653</v>
      </c>
      <c r="E941" s="1" t="s">
        <v>1096</v>
      </c>
      <c r="F941" s="14" t="s">
        <v>40</v>
      </c>
      <c r="G941" s="14" t="str">
        <f aca="false">IF(I941&lt;p_local,"Local → page infra",IF(H941&gt;=p_ph1,"Phase 1",IF(H941&gt;=p_ph2,"Phase 2","Phase 3")))</f>
        <v>Phase 3</v>
      </c>
      <c r="H941" s="14" t="n">
        <f aca="false">IF(I941&lt;p_local,0,IF(C941="Aéroport → Aéroport",p_pts_plein,IF(Y941&gt;0,IF(I941&lt;=Y941,p_pts_plein,IF(I941&lt;=p_mult2*Y941,p_pts_moyen,p_pts_r3)),IF(I941&gt;=p_vv_min,p_pts_plein,IF(I941&gt;=p_vv_moy,p_pts_moyen,p_pts_court))))+IF(INDEX(10_Lieux!$D:$D,U941)=1,p_prio1,p_prio2)+IF(INDEX(10_Lieux!$D:$D,V941)=1,p_prio1,p_prio2)+IF(K941="Oui",p_tf,0)+p_hub*((INDEX(10_Lieux!$H:$H,U941)="Hub")+(INDEX(10_Lieux!$H:$H,V941)="Hub"))+IF(OR(INDEX(10_Lieux!$H:$H,U941)="Premium",INDEX(10_Lieux!$H:$H,V941)="Premium"),p_prem,0))</f>
        <v>55</v>
      </c>
      <c r="I941" s="14" t="n">
        <f aca="false">ROUND(W941*p_facteur,0)</f>
        <v>345</v>
      </c>
      <c r="J941" s="14" t="str">
        <f aca="false">IF(X941&lt;60,X941&amp;" min",INT(X941/60)&amp;" h"&amp;IF(MOD(X941,60)=0,""," "&amp;TEXT(MOD(X941,60),"00")))</f>
        <v>3 h 45</v>
      </c>
      <c r="K941" s="14" t="str">
        <f aca="false">IF(S941&lt;&gt;T941,"Oui","Non")</f>
        <v>Oui</v>
      </c>
      <c r="L941" s="14" t="str">
        <f aca="false">IF(AND(INDEX(10_Lieux!$B:$B,U941)="Ville",INDEX(10_Lieux!$B:$B,V941)="Ville"),"/chauffeur-prive/"&amp;INDEX(10_Lieux!$E:$E,U941)&amp;"-"&amp;INDEX(10_Lieux!$E:$E,V941)&amp;"/","/chauffeur-prive/"&amp;INDEX(10_Lieux!$E:$E,U941)&amp;"/"&amp;INDEX(10_Lieux!$E:$E,V941)&amp;"/")</f>
        <v>/chauffeur-prive/liege/aeroport-strasbourg-entzheim/</v>
      </c>
      <c r="M941" s="14" t="str">
        <f aca="false">IFERROR(INDEX($L:$L,MATCH(B941&amp;"|"&amp;A941,$Z:$Z,0)),"—")</f>
        <v>/chauffeur-prive/aeroport-strasbourg-entzheim/liege/</v>
      </c>
      <c r="N941" s="14" t="str">
        <f aca="false">IF(LEN("Chauffeur privé "&amp;INDEX(10_Lieux!$J:$J,U941)&amp;" → "&amp;INDEX(10_Lieux!$J:$J,V941)&amp;" | 24h/24")&gt;60,"Chauffeur privé "&amp;INDEX(10_Lieux!$J:$J,U941)&amp;" → "&amp;INDEX(10_Lieux!$J:$J,V941),"Chauffeur privé "&amp;INDEX(10_Lieux!$J:$J,U941)&amp;" → "&amp;INDEX(10_Lieux!$J:$J,V941)&amp;" | 24h/24")</f>
        <v>Chauffeur privé Liège → Aéroport Strasbourg-Entzheim</v>
      </c>
      <c r="O941" s="14" t="n">
        <f aca="false">LEN(N941)</f>
        <v>52</v>
      </c>
      <c r="P941" s="14" t="str">
        <f aca="false">"Chauffeur privé "&amp;INDEX(10_Lieux!$K:$K,U941)&amp;" vers "&amp;INDEX(10_Lieux!$L:$L,V941)</f>
        <v>Chauffeur privé de Liège vers l'aéroport Strasbourg-Entzheim</v>
      </c>
      <c r="Q941" s="14" t="str">
        <f aca="false">"Chauffeur privé "&amp;INDEX(10_Lieux!$K:$K,U941)&amp;" vers "&amp;INDEX(10_Lieux!$L:$L,V941)&amp;" : env. "&amp;I941&amp;" km, "&amp;J941&amp;" de route. Devis personnalisé, standard 24h/24 et 7j/7."</f>
        <v>Chauffeur privé de Liège vers l'aéroport Strasbourg-Entzheim : env. 345 km, 3 h 45 de route. Devis personnalisé, standard 24h/24 et 7j/7.</v>
      </c>
      <c r="R941" s="14" t="n">
        <f aca="false">LEN(Q941)</f>
        <v>137</v>
      </c>
      <c r="S941" s="14" t="str">
        <f aca="false">INDEX(10_Lieux!$C:$C,U941)</f>
        <v>Belgique</v>
      </c>
      <c r="T941" s="14" t="str">
        <f aca="false">INDEX(10_Lieux!$C:$C,V941)</f>
        <v>France</v>
      </c>
      <c r="U941" s="14" t="n">
        <f aca="false">MATCH(A941,10_Lieux!$A:$A,0)</f>
        <v>94</v>
      </c>
      <c r="V941" s="14" t="n">
        <f aca="false">MATCH(B941,10_Lieux!$A:$A,0)</f>
        <v>143</v>
      </c>
      <c r="W941" s="14" t="n">
        <f aca="false">ROUND(6371*2*ASIN(SQRT(SIN(RADIANS(INDEX(10_Lieux!$F:$F,V941)-INDEX(10_Lieux!$F:$F,U941))/2)^2+COS(RADIANS(INDEX(10_Lieux!$F:$F,U941)))*COS(RADIANS(INDEX(10_Lieux!$F:$F,V941)))*SIN(RADIANS(INDEX(10_Lieux!$G:$G,V941)-INDEX(10_Lieux!$G:$G,U941))/2)^2)),1)</f>
        <v>276.3</v>
      </c>
      <c r="X941" s="14" t="n">
        <f aca="false">ROUND(I941/IF(I941&lt;p_seuil_vitesse,p_vit_lente,p_vit_rapide)*60/15,0)*15</f>
        <v>225</v>
      </c>
      <c r="Y941" s="14" t="n">
        <f aca="false">MAX(IF(INDEX(10_Lieux!$B:$B,U941)&lt;&gt;"Ville",INDEX(10_Lieux!$I:$I,U941),0),IF(INDEX(10_Lieux!$B:$B,V941)&lt;&gt;"Ville",INDEX(10_Lieux!$I:$I,V941),0))</f>
        <v>250</v>
      </c>
      <c r="Z941" s="14" t="str">
        <f aca="false">A941&amp;"|"&amp;B941</f>
        <v>Liège|Strasbourg-Entzheim</v>
      </c>
      <c r="AA941" s="14" t="str">
        <f aca="false">IF(I941&lt;p_local,"Local",IF(I941&lt;p_vv_min,"Courte distance",IF(I941&lt;p_tres_long,"Longue distance","Très longue distance")))</f>
        <v>Longue distance</v>
      </c>
    </row>
    <row r="942" customFormat="false" ht="15" hidden="false" customHeight="true" outlineLevel="0" collapsed="false">
      <c r="A942" s="1" t="s">
        <v>1060</v>
      </c>
      <c r="B942" s="1" t="s">
        <v>160</v>
      </c>
      <c r="C942" s="1" t="s">
        <v>34</v>
      </c>
      <c r="D942" s="1" t="s">
        <v>653</v>
      </c>
      <c r="E942" s="1" t="s">
        <v>1097</v>
      </c>
      <c r="F942" s="14" t="s">
        <v>40</v>
      </c>
      <c r="G942" s="14" t="str">
        <f aca="false">IF(I942&lt;p_local,"Local → page infra",IF(H942&gt;=p_ph1,"Phase 1",IF(H942&gt;=p_ph2,"Phase 2","Phase 3")))</f>
        <v>Phase 3</v>
      </c>
      <c r="H942" s="14" t="n">
        <f aca="false">IF(I942&lt;p_local,0,IF(C942="Aéroport → Aéroport",p_pts_plein,IF(Y942&gt;0,IF(I942&lt;=Y942,p_pts_plein,IF(I942&lt;=p_mult2*Y942,p_pts_moyen,p_pts_r3)),IF(I942&gt;=p_vv_min,p_pts_plein,IF(I942&gt;=p_vv_moy,p_pts_moyen,p_pts_court))))+IF(INDEX(10_Lieux!$D:$D,U942)=1,p_prio1,p_prio2)+IF(INDEX(10_Lieux!$D:$D,V942)=1,p_prio1,p_prio2)+IF(K942="Oui",p_tf,0)+p_hub*((INDEX(10_Lieux!$H:$H,U942)="Hub")+(INDEX(10_Lieux!$H:$H,V942)="Hub"))+IF(OR(INDEX(10_Lieux!$H:$H,U942)="Premium",INDEX(10_Lieux!$H:$H,V942)="Premium"),p_prem,0))</f>
        <v>55</v>
      </c>
      <c r="I942" s="14" t="n">
        <f aca="false">ROUND(W942*p_facteur,0)</f>
        <v>388</v>
      </c>
      <c r="J942" s="14" t="str">
        <f aca="false">IF(X942&lt;60,X942&amp;" min",INT(X942/60)&amp;" h"&amp;IF(MOD(X942,60)=0,""," "&amp;TEXT(MOD(X942,60),"00")))</f>
        <v>4 h</v>
      </c>
      <c r="K942" s="14" t="str">
        <f aca="false">IF(S942&lt;&gt;T942,"Oui","Non")</f>
        <v>Oui</v>
      </c>
      <c r="L942" s="14" t="str">
        <f aca="false">IF(AND(INDEX(10_Lieux!$B:$B,U942)="Ville",INDEX(10_Lieux!$B:$B,V942)="Ville"),"/chauffeur-prive/"&amp;INDEX(10_Lieux!$E:$E,U942)&amp;"-"&amp;INDEX(10_Lieux!$E:$E,V942)&amp;"/","/chauffeur-prive/"&amp;INDEX(10_Lieux!$E:$E,U942)&amp;"/"&amp;INDEX(10_Lieux!$E:$E,V942)&amp;"/")</f>
        <v>/chauffeur-prive/aeroport-strasbourg-entzheim/charleroi/</v>
      </c>
      <c r="M942" s="14" t="str">
        <f aca="false">IFERROR(INDEX($L:$L,MATCH(B942&amp;"|"&amp;A942,$Z:$Z,0)),"—")</f>
        <v>/chauffeur-prive/charleroi/aeroport-strasbourg-entzheim/</v>
      </c>
      <c r="N942" s="14" t="str">
        <f aca="false">IF(LEN("Chauffeur privé "&amp;INDEX(10_Lieux!$J:$J,U942)&amp;" → "&amp;INDEX(10_Lieux!$J:$J,V942)&amp;" | 24h/24")&gt;60,"Chauffeur privé "&amp;INDEX(10_Lieux!$J:$J,U942)&amp;" → "&amp;INDEX(10_Lieux!$J:$J,V942),"Chauffeur privé "&amp;INDEX(10_Lieux!$J:$J,U942)&amp;" → "&amp;INDEX(10_Lieux!$J:$J,V942)&amp;" | 24h/24")</f>
        <v>Chauffeur privé Aéroport Strasbourg-Entzheim → Charleroi</v>
      </c>
      <c r="O942" s="14" t="n">
        <f aca="false">LEN(N942)</f>
        <v>56</v>
      </c>
      <c r="P942" s="14" t="str">
        <f aca="false">"Chauffeur privé "&amp;INDEX(10_Lieux!$K:$K,U942)&amp;" vers "&amp;INDEX(10_Lieux!$L:$L,V942)</f>
        <v>Chauffeur privé de l'aéroport Strasbourg-Entzheim vers Charleroi</v>
      </c>
      <c r="Q942" s="14" t="str">
        <f aca="false">"Chauffeur privé "&amp;INDEX(10_Lieux!$K:$K,U942)&amp;" vers "&amp;INDEX(10_Lieux!$L:$L,V942)&amp;" : env. "&amp;I942&amp;" km, "&amp;J942&amp;" de route. Devis personnalisé, standard 24h/24 et 7j/7."</f>
        <v>Chauffeur privé de l'aéroport Strasbourg-Entzheim vers Charleroi : env. 388 km, 4 h de route. Devis personnalisé, standard 24h/24 et 7j/7.</v>
      </c>
      <c r="R942" s="14" t="n">
        <f aca="false">LEN(Q942)</f>
        <v>138</v>
      </c>
      <c r="S942" s="14" t="str">
        <f aca="false">INDEX(10_Lieux!$C:$C,U942)</f>
        <v>France</v>
      </c>
      <c r="T942" s="14" t="str">
        <f aca="false">INDEX(10_Lieux!$C:$C,V942)</f>
        <v>Belgique</v>
      </c>
      <c r="U942" s="14" t="n">
        <f aca="false">MATCH(A942,10_Lieux!$A:$A,0)</f>
        <v>143</v>
      </c>
      <c r="V942" s="14" t="n">
        <f aca="false">MATCH(B942,10_Lieux!$A:$A,0)</f>
        <v>96</v>
      </c>
      <c r="W942" s="14" t="n">
        <f aca="false">ROUND(6371*2*ASIN(SQRT(SIN(RADIANS(INDEX(10_Lieux!$F:$F,V942)-INDEX(10_Lieux!$F:$F,U942))/2)^2+COS(RADIANS(INDEX(10_Lieux!$F:$F,U942)))*COS(RADIANS(INDEX(10_Lieux!$F:$F,V942)))*SIN(RADIANS(INDEX(10_Lieux!$G:$G,V942)-INDEX(10_Lieux!$G:$G,U942))/2)^2)),1)</f>
        <v>310.3</v>
      </c>
      <c r="X942" s="14" t="n">
        <f aca="false">ROUND(I942/IF(I942&lt;p_seuil_vitesse,p_vit_lente,p_vit_rapide)*60/15,0)*15</f>
        <v>240</v>
      </c>
      <c r="Y942" s="14" t="n">
        <f aca="false">MAX(IF(INDEX(10_Lieux!$B:$B,U942)&lt;&gt;"Ville",INDEX(10_Lieux!$I:$I,U942),0),IF(INDEX(10_Lieux!$B:$B,V942)&lt;&gt;"Ville",INDEX(10_Lieux!$I:$I,V942),0))</f>
        <v>250</v>
      </c>
      <c r="Z942" s="14" t="str">
        <f aca="false">A942&amp;"|"&amp;B942</f>
        <v>Strasbourg-Entzheim|Charleroi</v>
      </c>
      <c r="AA942" s="14" t="str">
        <f aca="false">IF(I942&lt;p_local,"Local",IF(I942&lt;p_vv_min,"Courte distance",IF(I942&lt;p_tres_long,"Longue distance","Très longue distance")))</f>
        <v>Longue distance</v>
      </c>
    </row>
    <row r="943" customFormat="false" ht="15" hidden="false" customHeight="true" outlineLevel="0" collapsed="false">
      <c r="A943" s="1" t="s">
        <v>160</v>
      </c>
      <c r="B943" s="1" t="s">
        <v>1060</v>
      </c>
      <c r="C943" s="1" t="s">
        <v>35</v>
      </c>
      <c r="D943" s="1" t="s">
        <v>653</v>
      </c>
      <c r="E943" s="1" t="s">
        <v>1098</v>
      </c>
      <c r="F943" s="14" t="s">
        <v>40</v>
      </c>
      <c r="G943" s="14" t="str">
        <f aca="false">IF(I943&lt;p_local,"Local → page infra",IF(H943&gt;=p_ph1,"Phase 1",IF(H943&gt;=p_ph2,"Phase 2","Phase 3")))</f>
        <v>Phase 3</v>
      </c>
      <c r="H943" s="14" t="n">
        <f aca="false">IF(I943&lt;p_local,0,IF(C943="Aéroport → Aéroport",p_pts_plein,IF(Y943&gt;0,IF(I943&lt;=Y943,p_pts_plein,IF(I943&lt;=p_mult2*Y943,p_pts_moyen,p_pts_r3)),IF(I943&gt;=p_vv_min,p_pts_plein,IF(I943&gt;=p_vv_moy,p_pts_moyen,p_pts_court))))+IF(INDEX(10_Lieux!$D:$D,U943)=1,p_prio1,p_prio2)+IF(INDEX(10_Lieux!$D:$D,V943)=1,p_prio1,p_prio2)+IF(K943="Oui",p_tf,0)+p_hub*((INDEX(10_Lieux!$H:$H,U943)="Hub")+(INDEX(10_Lieux!$H:$H,V943)="Hub"))+IF(OR(INDEX(10_Lieux!$H:$H,U943)="Premium",INDEX(10_Lieux!$H:$H,V943)="Premium"),p_prem,0))</f>
        <v>55</v>
      </c>
      <c r="I943" s="14" t="n">
        <f aca="false">ROUND(W943*p_facteur,0)</f>
        <v>388</v>
      </c>
      <c r="J943" s="14" t="str">
        <f aca="false">IF(X943&lt;60,X943&amp;" min",INT(X943/60)&amp;" h"&amp;IF(MOD(X943,60)=0,""," "&amp;TEXT(MOD(X943,60),"00")))</f>
        <v>4 h</v>
      </c>
      <c r="K943" s="14" t="str">
        <f aca="false">IF(S943&lt;&gt;T943,"Oui","Non")</f>
        <v>Oui</v>
      </c>
      <c r="L943" s="14" t="str">
        <f aca="false">IF(AND(INDEX(10_Lieux!$B:$B,U943)="Ville",INDEX(10_Lieux!$B:$B,V943)="Ville"),"/chauffeur-prive/"&amp;INDEX(10_Lieux!$E:$E,U943)&amp;"-"&amp;INDEX(10_Lieux!$E:$E,V943)&amp;"/","/chauffeur-prive/"&amp;INDEX(10_Lieux!$E:$E,U943)&amp;"/"&amp;INDEX(10_Lieux!$E:$E,V943)&amp;"/")</f>
        <v>/chauffeur-prive/charleroi/aeroport-strasbourg-entzheim/</v>
      </c>
      <c r="M943" s="14" t="str">
        <f aca="false">IFERROR(INDEX($L:$L,MATCH(B943&amp;"|"&amp;A943,$Z:$Z,0)),"—")</f>
        <v>/chauffeur-prive/aeroport-strasbourg-entzheim/charleroi/</v>
      </c>
      <c r="N943" s="14" t="str">
        <f aca="false">IF(LEN("Chauffeur privé "&amp;INDEX(10_Lieux!$J:$J,U943)&amp;" → "&amp;INDEX(10_Lieux!$J:$J,V943)&amp;" | 24h/24")&gt;60,"Chauffeur privé "&amp;INDEX(10_Lieux!$J:$J,U943)&amp;" → "&amp;INDEX(10_Lieux!$J:$J,V943),"Chauffeur privé "&amp;INDEX(10_Lieux!$J:$J,U943)&amp;" → "&amp;INDEX(10_Lieux!$J:$J,V943)&amp;" | 24h/24")</f>
        <v>Chauffeur privé Charleroi → Aéroport Strasbourg-Entzheim</v>
      </c>
      <c r="O943" s="14" t="n">
        <f aca="false">LEN(N943)</f>
        <v>56</v>
      </c>
      <c r="P943" s="14" t="str">
        <f aca="false">"Chauffeur privé "&amp;INDEX(10_Lieux!$K:$K,U943)&amp;" vers "&amp;INDEX(10_Lieux!$L:$L,V943)</f>
        <v>Chauffeur privé de Charleroi vers l'aéroport Strasbourg-Entzheim</v>
      </c>
      <c r="Q943" s="14" t="str">
        <f aca="false">"Chauffeur privé "&amp;INDEX(10_Lieux!$K:$K,U943)&amp;" vers "&amp;INDEX(10_Lieux!$L:$L,V943)&amp;" : env. "&amp;I943&amp;" km, "&amp;J943&amp;" de route. Devis personnalisé, standard 24h/24 et 7j/7."</f>
        <v>Chauffeur privé de Charleroi vers l'aéroport Strasbourg-Entzheim : env. 388 km, 4 h de route. Devis personnalisé, standard 24h/24 et 7j/7.</v>
      </c>
      <c r="R943" s="14" t="n">
        <f aca="false">LEN(Q943)</f>
        <v>138</v>
      </c>
      <c r="S943" s="14" t="str">
        <f aca="false">INDEX(10_Lieux!$C:$C,U943)</f>
        <v>Belgique</v>
      </c>
      <c r="T943" s="14" t="str">
        <f aca="false">INDEX(10_Lieux!$C:$C,V943)</f>
        <v>France</v>
      </c>
      <c r="U943" s="14" t="n">
        <f aca="false">MATCH(A943,10_Lieux!$A:$A,0)</f>
        <v>96</v>
      </c>
      <c r="V943" s="14" t="n">
        <f aca="false">MATCH(B943,10_Lieux!$A:$A,0)</f>
        <v>143</v>
      </c>
      <c r="W943" s="14" t="n">
        <f aca="false">ROUND(6371*2*ASIN(SQRT(SIN(RADIANS(INDEX(10_Lieux!$F:$F,V943)-INDEX(10_Lieux!$F:$F,U943))/2)^2+COS(RADIANS(INDEX(10_Lieux!$F:$F,U943)))*COS(RADIANS(INDEX(10_Lieux!$F:$F,V943)))*SIN(RADIANS(INDEX(10_Lieux!$G:$G,V943)-INDEX(10_Lieux!$G:$G,U943))/2)^2)),1)</f>
        <v>310.3</v>
      </c>
      <c r="X943" s="14" t="n">
        <f aca="false">ROUND(I943/IF(I943&lt;p_seuil_vitesse,p_vit_lente,p_vit_rapide)*60/15,0)*15</f>
        <v>240</v>
      </c>
      <c r="Y943" s="14" t="n">
        <f aca="false">MAX(IF(INDEX(10_Lieux!$B:$B,U943)&lt;&gt;"Ville",INDEX(10_Lieux!$I:$I,U943),0),IF(INDEX(10_Lieux!$B:$B,V943)&lt;&gt;"Ville",INDEX(10_Lieux!$I:$I,V943),0))</f>
        <v>250</v>
      </c>
      <c r="Z943" s="14" t="str">
        <f aca="false">A943&amp;"|"&amp;B943</f>
        <v>Charleroi|Strasbourg-Entzheim</v>
      </c>
      <c r="AA943" s="14" t="str">
        <f aca="false">IF(I943&lt;p_local,"Local",IF(I943&lt;p_vv_min,"Courte distance",IF(I943&lt;p_tres_long,"Longue distance","Très longue distance")))</f>
        <v>Longue distance</v>
      </c>
    </row>
    <row r="944" customFormat="false" ht="15" hidden="false" customHeight="true" outlineLevel="0" collapsed="false">
      <c r="A944" s="1" t="s">
        <v>1060</v>
      </c>
      <c r="B944" s="1" t="s">
        <v>162</v>
      </c>
      <c r="C944" s="1" t="s">
        <v>34</v>
      </c>
      <c r="D944" s="1" t="s">
        <v>653</v>
      </c>
      <c r="E944" s="1" t="s">
        <v>1099</v>
      </c>
      <c r="F944" s="14" t="s">
        <v>40</v>
      </c>
      <c r="G944" s="14" t="str">
        <f aca="false">IF(I944&lt;p_local,"Local → page infra",IF(H944&gt;=p_ph1,"Phase 1",IF(H944&gt;=p_ph2,"Phase 2","Phase 3")))</f>
        <v>Phase 2</v>
      </c>
      <c r="H944" s="14" t="n">
        <f aca="false">IF(I944&lt;p_local,0,IF(C944="Aéroport → Aéroport",p_pts_plein,IF(Y944&gt;0,IF(I944&lt;=Y944,p_pts_plein,IF(I944&lt;=p_mult2*Y944,p_pts_moyen,p_pts_r3)),IF(I944&gt;=p_vv_min,p_pts_plein,IF(I944&gt;=p_vv_moy,p_pts_moyen,p_pts_court))))+IF(INDEX(10_Lieux!$D:$D,U944)=1,p_prio1,p_prio2)+IF(INDEX(10_Lieux!$D:$D,V944)=1,p_prio1,p_prio2)+IF(K944="Oui",p_tf,0)+p_hub*((INDEX(10_Lieux!$H:$H,U944)="Hub")+(INDEX(10_Lieux!$H:$H,V944)="Hub"))+IF(OR(INDEX(10_Lieux!$H:$H,U944)="Premium",INDEX(10_Lieux!$H:$H,V944)="Premium"),p_prem,0))</f>
        <v>70</v>
      </c>
      <c r="I944" s="14" t="n">
        <f aca="false">ROUND(W944*p_facteur,0)</f>
        <v>136</v>
      </c>
      <c r="J944" s="14" t="str">
        <f aca="false">IF(X944&lt;60,X944&amp;" min",INT(X944/60)&amp;" h"&amp;IF(MOD(X944,60)=0,""," "&amp;TEXT(MOD(X944,60),"00")))</f>
        <v>1 h 30</v>
      </c>
      <c r="K944" s="14" t="str">
        <f aca="false">IF(S944&lt;&gt;T944,"Oui","Non")</f>
        <v>Oui</v>
      </c>
      <c r="L944" s="14" t="str">
        <f aca="false">IF(AND(INDEX(10_Lieux!$B:$B,U944)="Ville",INDEX(10_Lieux!$B:$B,V944)="Ville"),"/chauffeur-prive/"&amp;INDEX(10_Lieux!$E:$E,U944)&amp;"-"&amp;INDEX(10_Lieux!$E:$E,V944)&amp;"/","/chauffeur-prive/"&amp;INDEX(10_Lieux!$E:$E,U944)&amp;"/"&amp;INDEX(10_Lieux!$E:$E,V944)&amp;"/")</f>
        <v>/chauffeur-prive/aeroport-strasbourg-entzheim/bale/</v>
      </c>
      <c r="M944" s="14" t="str">
        <f aca="false">IFERROR(INDEX($L:$L,MATCH(B944&amp;"|"&amp;A944,$Z:$Z,0)),"—")</f>
        <v>/chauffeur-prive/bale/aeroport-strasbourg-entzheim/</v>
      </c>
      <c r="N944" s="14" t="str">
        <f aca="false">IF(LEN("Chauffeur privé "&amp;INDEX(10_Lieux!$J:$J,U944)&amp;" → "&amp;INDEX(10_Lieux!$J:$J,V944)&amp;" | 24h/24")&gt;60,"Chauffeur privé "&amp;INDEX(10_Lieux!$J:$J,U944)&amp;" → "&amp;INDEX(10_Lieux!$J:$J,V944),"Chauffeur privé "&amp;INDEX(10_Lieux!$J:$J,U944)&amp;" → "&amp;INDEX(10_Lieux!$J:$J,V944)&amp;" | 24h/24")</f>
        <v>Chauffeur privé Aéroport Strasbourg-Entzheim → Bâle | 24h/24</v>
      </c>
      <c r="O944" s="14" t="n">
        <f aca="false">LEN(N944)</f>
        <v>60</v>
      </c>
      <c r="P944" s="14" t="str">
        <f aca="false">"Chauffeur privé "&amp;INDEX(10_Lieux!$K:$K,U944)&amp;" vers "&amp;INDEX(10_Lieux!$L:$L,V944)</f>
        <v>Chauffeur privé de l'aéroport Strasbourg-Entzheim vers Bâle</v>
      </c>
      <c r="Q944" s="14" t="str">
        <f aca="false">"Chauffeur privé "&amp;INDEX(10_Lieux!$K:$K,U944)&amp;" vers "&amp;INDEX(10_Lieux!$L:$L,V944)&amp;" : env. "&amp;I944&amp;" km, "&amp;J944&amp;" de route. Devis personnalisé, standard 24h/24 et 7j/7."</f>
        <v>Chauffeur privé de l'aéroport Strasbourg-Entzheim vers Bâle : env. 136 km, 1 h 30 de route. Devis personnalisé, standard 24h/24 et 7j/7.</v>
      </c>
      <c r="R944" s="14" t="n">
        <f aca="false">LEN(Q944)</f>
        <v>136</v>
      </c>
      <c r="S944" s="14" t="str">
        <f aca="false">INDEX(10_Lieux!$C:$C,U944)</f>
        <v>France</v>
      </c>
      <c r="T944" s="14" t="str">
        <f aca="false">INDEX(10_Lieux!$C:$C,V944)</f>
        <v>Suisse</v>
      </c>
      <c r="U944" s="14" t="n">
        <f aca="false">MATCH(A944,10_Lieux!$A:$A,0)</f>
        <v>143</v>
      </c>
      <c r="V944" s="14" t="n">
        <f aca="false">MATCH(B944,10_Lieux!$A:$A,0)</f>
        <v>121</v>
      </c>
      <c r="W944" s="14" t="n">
        <f aca="false">ROUND(6371*2*ASIN(SQRT(SIN(RADIANS(INDEX(10_Lieux!$F:$F,V944)-INDEX(10_Lieux!$F:$F,U944))/2)^2+COS(RADIANS(INDEX(10_Lieux!$F:$F,U944)))*COS(RADIANS(INDEX(10_Lieux!$F:$F,V944)))*SIN(RADIANS(INDEX(10_Lieux!$G:$G,V944)-INDEX(10_Lieux!$G:$G,U944))/2)^2)),1)</f>
        <v>108.8</v>
      </c>
      <c r="X944" s="14" t="n">
        <f aca="false">ROUND(I944/IF(I944&lt;p_seuil_vitesse,p_vit_lente,p_vit_rapide)*60/15,0)*15</f>
        <v>90</v>
      </c>
      <c r="Y944" s="14" t="n">
        <f aca="false">MAX(IF(INDEX(10_Lieux!$B:$B,U944)&lt;&gt;"Ville",INDEX(10_Lieux!$I:$I,U944),0),IF(INDEX(10_Lieux!$B:$B,V944)&lt;&gt;"Ville",INDEX(10_Lieux!$I:$I,V944),0))</f>
        <v>250</v>
      </c>
      <c r="Z944" s="14" t="str">
        <f aca="false">A944&amp;"|"&amp;B944</f>
        <v>Strasbourg-Entzheim|Bâle</v>
      </c>
      <c r="AA944" s="14" t="str">
        <f aca="false">IF(I944&lt;p_local,"Local",IF(I944&lt;p_vv_min,"Courte distance",IF(I944&lt;p_tres_long,"Longue distance","Très longue distance")))</f>
        <v>Longue distance</v>
      </c>
    </row>
    <row r="945" customFormat="false" ht="15" hidden="false" customHeight="true" outlineLevel="0" collapsed="false">
      <c r="A945" s="1" t="s">
        <v>162</v>
      </c>
      <c r="B945" s="1" t="s">
        <v>1060</v>
      </c>
      <c r="C945" s="1" t="s">
        <v>35</v>
      </c>
      <c r="D945" s="1" t="s">
        <v>653</v>
      </c>
      <c r="E945" s="1" t="s">
        <v>1100</v>
      </c>
      <c r="F945" s="14" t="s">
        <v>40</v>
      </c>
      <c r="G945" s="14" t="str">
        <f aca="false">IF(I945&lt;p_local,"Local → page infra",IF(H945&gt;=p_ph1,"Phase 1",IF(H945&gt;=p_ph2,"Phase 2","Phase 3")))</f>
        <v>Phase 2</v>
      </c>
      <c r="H945" s="14" t="n">
        <f aca="false">IF(I945&lt;p_local,0,IF(C945="Aéroport → Aéroport",p_pts_plein,IF(Y945&gt;0,IF(I945&lt;=Y945,p_pts_plein,IF(I945&lt;=p_mult2*Y945,p_pts_moyen,p_pts_r3)),IF(I945&gt;=p_vv_min,p_pts_plein,IF(I945&gt;=p_vv_moy,p_pts_moyen,p_pts_court))))+IF(INDEX(10_Lieux!$D:$D,U945)=1,p_prio1,p_prio2)+IF(INDEX(10_Lieux!$D:$D,V945)=1,p_prio1,p_prio2)+IF(K945="Oui",p_tf,0)+p_hub*((INDEX(10_Lieux!$H:$H,U945)="Hub")+(INDEX(10_Lieux!$H:$H,V945)="Hub"))+IF(OR(INDEX(10_Lieux!$H:$H,U945)="Premium",INDEX(10_Lieux!$H:$H,V945)="Premium"),p_prem,0))</f>
        <v>70</v>
      </c>
      <c r="I945" s="14" t="n">
        <f aca="false">ROUND(W945*p_facteur,0)</f>
        <v>136</v>
      </c>
      <c r="J945" s="14" t="str">
        <f aca="false">IF(X945&lt;60,X945&amp;" min",INT(X945/60)&amp;" h"&amp;IF(MOD(X945,60)=0,""," "&amp;TEXT(MOD(X945,60),"00")))</f>
        <v>1 h 30</v>
      </c>
      <c r="K945" s="14" t="str">
        <f aca="false">IF(S945&lt;&gt;T945,"Oui","Non")</f>
        <v>Oui</v>
      </c>
      <c r="L945" s="14" t="str">
        <f aca="false">IF(AND(INDEX(10_Lieux!$B:$B,U945)="Ville",INDEX(10_Lieux!$B:$B,V945)="Ville"),"/chauffeur-prive/"&amp;INDEX(10_Lieux!$E:$E,U945)&amp;"-"&amp;INDEX(10_Lieux!$E:$E,V945)&amp;"/","/chauffeur-prive/"&amp;INDEX(10_Lieux!$E:$E,U945)&amp;"/"&amp;INDEX(10_Lieux!$E:$E,V945)&amp;"/")</f>
        <v>/chauffeur-prive/bale/aeroport-strasbourg-entzheim/</v>
      </c>
      <c r="M945" s="14" t="str">
        <f aca="false">IFERROR(INDEX($L:$L,MATCH(B945&amp;"|"&amp;A945,$Z:$Z,0)),"—")</f>
        <v>/chauffeur-prive/aeroport-strasbourg-entzheim/bale/</v>
      </c>
      <c r="N945" s="14" t="str">
        <f aca="false">IF(LEN("Chauffeur privé "&amp;INDEX(10_Lieux!$J:$J,U945)&amp;" → "&amp;INDEX(10_Lieux!$J:$J,V945)&amp;" | 24h/24")&gt;60,"Chauffeur privé "&amp;INDEX(10_Lieux!$J:$J,U945)&amp;" → "&amp;INDEX(10_Lieux!$J:$J,V945),"Chauffeur privé "&amp;INDEX(10_Lieux!$J:$J,U945)&amp;" → "&amp;INDEX(10_Lieux!$J:$J,V945)&amp;" | 24h/24")</f>
        <v>Chauffeur privé Bâle → Aéroport Strasbourg-Entzheim | 24h/24</v>
      </c>
      <c r="O945" s="14" t="n">
        <f aca="false">LEN(N945)</f>
        <v>60</v>
      </c>
      <c r="P945" s="14" t="str">
        <f aca="false">"Chauffeur privé "&amp;INDEX(10_Lieux!$K:$K,U945)&amp;" vers "&amp;INDEX(10_Lieux!$L:$L,V945)</f>
        <v>Chauffeur privé de Bâle vers l'aéroport Strasbourg-Entzheim</v>
      </c>
      <c r="Q945" s="14" t="str">
        <f aca="false">"Chauffeur privé "&amp;INDEX(10_Lieux!$K:$K,U945)&amp;" vers "&amp;INDEX(10_Lieux!$L:$L,V945)&amp;" : env. "&amp;I945&amp;" km, "&amp;J945&amp;" de route. Devis personnalisé, standard 24h/24 et 7j/7."</f>
        <v>Chauffeur privé de Bâle vers l'aéroport Strasbourg-Entzheim : env. 136 km, 1 h 30 de route. Devis personnalisé, standard 24h/24 et 7j/7.</v>
      </c>
      <c r="R945" s="14" t="n">
        <f aca="false">LEN(Q945)</f>
        <v>136</v>
      </c>
      <c r="S945" s="14" t="str">
        <f aca="false">INDEX(10_Lieux!$C:$C,U945)</f>
        <v>Suisse</v>
      </c>
      <c r="T945" s="14" t="str">
        <f aca="false">INDEX(10_Lieux!$C:$C,V945)</f>
        <v>France</v>
      </c>
      <c r="U945" s="14" t="n">
        <f aca="false">MATCH(A945,10_Lieux!$A:$A,0)</f>
        <v>121</v>
      </c>
      <c r="V945" s="14" t="n">
        <f aca="false">MATCH(B945,10_Lieux!$A:$A,0)</f>
        <v>143</v>
      </c>
      <c r="W945" s="14" t="n">
        <f aca="false">ROUND(6371*2*ASIN(SQRT(SIN(RADIANS(INDEX(10_Lieux!$F:$F,V945)-INDEX(10_Lieux!$F:$F,U945))/2)^2+COS(RADIANS(INDEX(10_Lieux!$F:$F,U945)))*COS(RADIANS(INDEX(10_Lieux!$F:$F,V945)))*SIN(RADIANS(INDEX(10_Lieux!$G:$G,V945)-INDEX(10_Lieux!$G:$G,U945))/2)^2)),1)</f>
        <v>108.8</v>
      </c>
      <c r="X945" s="14" t="n">
        <f aca="false">ROUND(I945/IF(I945&lt;p_seuil_vitesse,p_vit_lente,p_vit_rapide)*60/15,0)*15</f>
        <v>90</v>
      </c>
      <c r="Y945" s="14" t="n">
        <f aca="false">MAX(IF(INDEX(10_Lieux!$B:$B,U945)&lt;&gt;"Ville",INDEX(10_Lieux!$I:$I,U945),0),IF(INDEX(10_Lieux!$B:$B,V945)&lt;&gt;"Ville",INDEX(10_Lieux!$I:$I,V945),0))</f>
        <v>250</v>
      </c>
      <c r="Z945" s="14" t="str">
        <f aca="false">A945&amp;"|"&amp;B945</f>
        <v>Bâle|Strasbourg-Entzheim</v>
      </c>
      <c r="AA945" s="14" t="str">
        <f aca="false">IF(I945&lt;p_local,"Local",IF(I945&lt;p_vv_min,"Courte distance",IF(I945&lt;p_tres_long,"Longue distance","Très longue distance")))</f>
        <v>Longue distance</v>
      </c>
    </row>
    <row r="946" customFormat="false" ht="15" hidden="false" customHeight="true" outlineLevel="0" collapsed="false">
      <c r="A946" s="1" t="s">
        <v>1060</v>
      </c>
      <c r="B946" s="1" t="s">
        <v>164</v>
      </c>
      <c r="C946" s="1" t="s">
        <v>34</v>
      </c>
      <c r="D946" s="1" t="s">
        <v>653</v>
      </c>
      <c r="E946" s="1" t="s">
        <v>1101</v>
      </c>
      <c r="F946" s="14" t="s">
        <v>40</v>
      </c>
      <c r="G946" s="14" t="str">
        <f aca="false">IF(I946&lt;p_local,"Local → page infra",IF(H946&gt;=p_ph1,"Phase 1",IF(H946&gt;=p_ph2,"Phase 2","Phase 3")))</f>
        <v>Phase 1</v>
      </c>
      <c r="H946" s="14" t="n">
        <f aca="false">IF(I946&lt;p_local,0,IF(C946="Aéroport → Aéroport",p_pts_plein,IF(Y946&gt;0,IF(I946&lt;=Y946,p_pts_plein,IF(I946&lt;=p_mult2*Y946,p_pts_moyen,p_pts_r3)),IF(I946&gt;=p_vv_min,p_pts_plein,IF(I946&gt;=p_vv_moy,p_pts_moyen,p_pts_court))))+IF(INDEX(10_Lieux!$D:$D,U946)=1,p_prio1,p_prio2)+IF(INDEX(10_Lieux!$D:$D,V946)=1,p_prio1,p_prio2)+IF(K946="Oui",p_tf,0)+p_hub*((INDEX(10_Lieux!$H:$H,U946)="Hub")+(INDEX(10_Lieux!$H:$H,V946)="Hub"))+IF(OR(INDEX(10_Lieux!$H:$H,U946)="Premium",INDEX(10_Lieux!$H:$H,V946)="Premium"),p_prem,0))</f>
        <v>80</v>
      </c>
      <c r="I946" s="14" t="n">
        <f aca="false">ROUND(W946*p_facteur,0)</f>
        <v>182</v>
      </c>
      <c r="J946" s="14" t="str">
        <f aca="false">IF(X946&lt;60,X946&amp;" min",INT(X946/60)&amp;" h"&amp;IF(MOD(X946,60)=0,""," "&amp;TEXT(MOD(X946,60),"00")))</f>
        <v>2 h</v>
      </c>
      <c r="K946" s="14" t="str">
        <f aca="false">IF(S946&lt;&gt;T946,"Oui","Non")</f>
        <v>Oui</v>
      </c>
      <c r="L946" s="14" t="str">
        <f aca="false">IF(AND(INDEX(10_Lieux!$B:$B,U946)="Ville",INDEX(10_Lieux!$B:$B,V946)="Ville"),"/chauffeur-prive/"&amp;INDEX(10_Lieux!$E:$E,U946)&amp;"-"&amp;INDEX(10_Lieux!$E:$E,V946)&amp;"/","/chauffeur-prive/"&amp;INDEX(10_Lieux!$E:$E,U946)&amp;"/"&amp;INDEX(10_Lieux!$E:$E,V946)&amp;"/")</f>
        <v>/chauffeur-prive/aeroport-strasbourg-entzheim/zurich/</v>
      </c>
      <c r="M946" s="14" t="str">
        <f aca="false">IFERROR(INDEX($L:$L,MATCH(B946&amp;"|"&amp;A946,$Z:$Z,0)),"—")</f>
        <v>/chauffeur-prive/zurich/aeroport-strasbourg-entzheim/</v>
      </c>
      <c r="N946" s="14" t="str">
        <f aca="false">IF(LEN("Chauffeur privé "&amp;INDEX(10_Lieux!$J:$J,U946)&amp;" → "&amp;INDEX(10_Lieux!$J:$J,V946)&amp;" | 24h/24")&gt;60,"Chauffeur privé "&amp;INDEX(10_Lieux!$J:$J,U946)&amp;" → "&amp;INDEX(10_Lieux!$J:$J,V946),"Chauffeur privé "&amp;INDEX(10_Lieux!$J:$J,U946)&amp;" → "&amp;INDEX(10_Lieux!$J:$J,V946)&amp;" | 24h/24")</f>
        <v>Chauffeur privé Aéroport Strasbourg-Entzheim → Zurich</v>
      </c>
      <c r="O946" s="14" t="n">
        <f aca="false">LEN(N946)</f>
        <v>53</v>
      </c>
      <c r="P946" s="14" t="str">
        <f aca="false">"Chauffeur privé "&amp;INDEX(10_Lieux!$K:$K,U946)&amp;" vers "&amp;INDEX(10_Lieux!$L:$L,V946)</f>
        <v>Chauffeur privé de l'aéroport Strasbourg-Entzheim vers Zurich</v>
      </c>
      <c r="Q946" s="14" t="str">
        <f aca="false">"Chauffeur privé "&amp;INDEX(10_Lieux!$K:$K,U946)&amp;" vers "&amp;INDEX(10_Lieux!$L:$L,V946)&amp;" : env. "&amp;I946&amp;" km, "&amp;J946&amp;" de route. Devis personnalisé, standard 24h/24 et 7j/7."</f>
        <v>Chauffeur privé de l'aéroport Strasbourg-Entzheim vers Zurich : env. 182 km, 2 h de route. Devis personnalisé, standard 24h/24 et 7j/7.</v>
      </c>
      <c r="R946" s="14" t="n">
        <f aca="false">LEN(Q946)</f>
        <v>135</v>
      </c>
      <c r="S946" s="14" t="str">
        <f aca="false">INDEX(10_Lieux!$C:$C,U946)</f>
        <v>France</v>
      </c>
      <c r="T946" s="14" t="str">
        <f aca="false">INDEX(10_Lieux!$C:$C,V946)</f>
        <v>Suisse</v>
      </c>
      <c r="U946" s="14" t="n">
        <f aca="false">MATCH(A946,10_Lieux!$A:$A,0)</f>
        <v>143</v>
      </c>
      <c r="V946" s="14" t="n">
        <f aca="false">MATCH(B946,10_Lieux!$A:$A,0)</f>
        <v>122</v>
      </c>
      <c r="W946" s="14" t="n">
        <f aca="false">ROUND(6371*2*ASIN(SQRT(SIN(RADIANS(INDEX(10_Lieux!$F:$F,V946)-INDEX(10_Lieux!$F:$F,U946))/2)^2+COS(RADIANS(INDEX(10_Lieux!$F:$F,U946)))*COS(RADIANS(INDEX(10_Lieux!$F:$F,V946)))*SIN(RADIANS(INDEX(10_Lieux!$G:$G,V946)-INDEX(10_Lieux!$G:$G,U946))/2)^2)),1)</f>
        <v>145.9</v>
      </c>
      <c r="X946" s="14" t="n">
        <f aca="false">ROUND(I946/IF(I946&lt;p_seuil_vitesse,p_vit_lente,p_vit_rapide)*60/15,0)*15</f>
        <v>120</v>
      </c>
      <c r="Y946" s="14" t="n">
        <f aca="false">MAX(IF(INDEX(10_Lieux!$B:$B,U946)&lt;&gt;"Ville",INDEX(10_Lieux!$I:$I,U946),0),IF(INDEX(10_Lieux!$B:$B,V946)&lt;&gt;"Ville",INDEX(10_Lieux!$I:$I,V946),0))</f>
        <v>250</v>
      </c>
      <c r="Z946" s="14" t="str">
        <f aca="false">A946&amp;"|"&amp;B946</f>
        <v>Strasbourg-Entzheim|Zurich</v>
      </c>
      <c r="AA946" s="14" t="str">
        <f aca="false">IF(I946&lt;p_local,"Local",IF(I946&lt;p_vv_min,"Courte distance",IF(I946&lt;p_tres_long,"Longue distance","Très longue distance")))</f>
        <v>Longue distance</v>
      </c>
    </row>
    <row r="947" customFormat="false" ht="15" hidden="false" customHeight="true" outlineLevel="0" collapsed="false">
      <c r="A947" s="1" t="s">
        <v>164</v>
      </c>
      <c r="B947" s="1" t="s">
        <v>1060</v>
      </c>
      <c r="C947" s="1" t="s">
        <v>35</v>
      </c>
      <c r="D947" s="1" t="s">
        <v>653</v>
      </c>
      <c r="E947" s="1" t="s">
        <v>1102</v>
      </c>
      <c r="F947" s="14" t="s">
        <v>40</v>
      </c>
      <c r="G947" s="14" t="str">
        <f aca="false">IF(I947&lt;p_local,"Local → page infra",IF(H947&gt;=p_ph1,"Phase 1",IF(H947&gt;=p_ph2,"Phase 2","Phase 3")))</f>
        <v>Phase 1</v>
      </c>
      <c r="H947" s="14" t="n">
        <f aca="false">IF(I947&lt;p_local,0,IF(C947="Aéroport → Aéroport",p_pts_plein,IF(Y947&gt;0,IF(I947&lt;=Y947,p_pts_plein,IF(I947&lt;=p_mult2*Y947,p_pts_moyen,p_pts_r3)),IF(I947&gt;=p_vv_min,p_pts_plein,IF(I947&gt;=p_vv_moy,p_pts_moyen,p_pts_court))))+IF(INDEX(10_Lieux!$D:$D,U947)=1,p_prio1,p_prio2)+IF(INDEX(10_Lieux!$D:$D,V947)=1,p_prio1,p_prio2)+IF(K947="Oui",p_tf,0)+p_hub*((INDEX(10_Lieux!$H:$H,U947)="Hub")+(INDEX(10_Lieux!$H:$H,V947)="Hub"))+IF(OR(INDEX(10_Lieux!$H:$H,U947)="Premium",INDEX(10_Lieux!$H:$H,V947)="Premium"),p_prem,0))</f>
        <v>80</v>
      </c>
      <c r="I947" s="14" t="n">
        <f aca="false">ROUND(W947*p_facteur,0)</f>
        <v>182</v>
      </c>
      <c r="J947" s="14" t="str">
        <f aca="false">IF(X947&lt;60,X947&amp;" min",INT(X947/60)&amp;" h"&amp;IF(MOD(X947,60)=0,""," "&amp;TEXT(MOD(X947,60),"00")))</f>
        <v>2 h</v>
      </c>
      <c r="K947" s="14" t="str">
        <f aca="false">IF(S947&lt;&gt;T947,"Oui","Non")</f>
        <v>Oui</v>
      </c>
      <c r="L947" s="14" t="str">
        <f aca="false">IF(AND(INDEX(10_Lieux!$B:$B,U947)="Ville",INDEX(10_Lieux!$B:$B,V947)="Ville"),"/chauffeur-prive/"&amp;INDEX(10_Lieux!$E:$E,U947)&amp;"-"&amp;INDEX(10_Lieux!$E:$E,V947)&amp;"/","/chauffeur-prive/"&amp;INDEX(10_Lieux!$E:$E,U947)&amp;"/"&amp;INDEX(10_Lieux!$E:$E,V947)&amp;"/")</f>
        <v>/chauffeur-prive/zurich/aeroport-strasbourg-entzheim/</v>
      </c>
      <c r="M947" s="14" t="str">
        <f aca="false">IFERROR(INDEX($L:$L,MATCH(B947&amp;"|"&amp;A947,$Z:$Z,0)),"—")</f>
        <v>/chauffeur-prive/aeroport-strasbourg-entzheim/zurich/</v>
      </c>
      <c r="N947" s="14" t="str">
        <f aca="false">IF(LEN("Chauffeur privé "&amp;INDEX(10_Lieux!$J:$J,U947)&amp;" → "&amp;INDEX(10_Lieux!$J:$J,V947)&amp;" | 24h/24")&gt;60,"Chauffeur privé "&amp;INDEX(10_Lieux!$J:$J,U947)&amp;" → "&amp;INDEX(10_Lieux!$J:$J,V947),"Chauffeur privé "&amp;INDEX(10_Lieux!$J:$J,U947)&amp;" → "&amp;INDEX(10_Lieux!$J:$J,V947)&amp;" | 24h/24")</f>
        <v>Chauffeur privé Zurich → Aéroport Strasbourg-Entzheim</v>
      </c>
      <c r="O947" s="14" t="n">
        <f aca="false">LEN(N947)</f>
        <v>53</v>
      </c>
      <c r="P947" s="14" t="str">
        <f aca="false">"Chauffeur privé "&amp;INDEX(10_Lieux!$K:$K,U947)&amp;" vers "&amp;INDEX(10_Lieux!$L:$L,V947)</f>
        <v>Chauffeur privé de Zurich vers l'aéroport Strasbourg-Entzheim</v>
      </c>
      <c r="Q947" s="14" t="str">
        <f aca="false">"Chauffeur privé "&amp;INDEX(10_Lieux!$K:$K,U947)&amp;" vers "&amp;INDEX(10_Lieux!$L:$L,V947)&amp;" : env. "&amp;I947&amp;" km, "&amp;J947&amp;" de route. Devis personnalisé, standard 24h/24 et 7j/7."</f>
        <v>Chauffeur privé de Zurich vers l'aéroport Strasbourg-Entzheim : env. 182 km, 2 h de route. Devis personnalisé, standard 24h/24 et 7j/7.</v>
      </c>
      <c r="R947" s="14" t="n">
        <f aca="false">LEN(Q947)</f>
        <v>135</v>
      </c>
      <c r="S947" s="14" t="str">
        <f aca="false">INDEX(10_Lieux!$C:$C,U947)</f>
        <v>Suisse</v>
      </c>
      <c r="T947" s="14" t="str">
        <f aca="false">INDEX(10_Lieux!$C:$C,V947)</f>
        <v>France</v>
      </c>
      <c r="U947" s="14" t="n">
        <f aca="false">MATCH(A947,10_Lieux!$A:$A,0)</f>
        <v>122</v>
      </c>
      <c r="V947" s="14" t="n">
        <f aca="false">MATCH(B947,10_Lieux!$A:$A,0)</f>
        <v>143</v>
      </c>
      <c r="W947" s="14" t="n">
        <f aca="false">ROUND(6371*2*ASIN(SQRT(SIN(RADIANS(INDEX(10_Lieux!$F:$F,V947)-INDEX(10_Lieux!$F:$F,U947))/2)^2+COS(RADIANS(INDEX(10_Lieux!$F:$F,U947)))*COS(RADIANS(INDEX(10_Lieux!$F:$F,V947)))*SIN(RADIANS(INDEX(10_Lieux!$G:$G,V947)-INDEX(10_Lieux!$G:$G,U947))/2)^2)),1)</f>
        <v>145.9</v>
      </c>
      <c r="X947" s="14" t="n">
        <f aca="false">ROUND(I947/IF(I947&lt;p_seuil_vitesse,p_vit_lente,p_vit_rapide)*60/15,0)*15</f>
        <v>120</v>
      </c>
      <c r="Y947" s="14" t="n">
        <f aca="false">MAX(IF(INDEX(10_Lieux!$B:$B,U947)&lt;&gt;"Ville",INDEX(10_Lieux!$I:$I,U947),0),IF(INDEX(10_Lieux!$B:$B,V947)&lt;&gt;"Ville",INDEX(10_Lieux!$I:$I,V947),0))</f>
        <v>250</v>
      </c>
      <c r="Z947" s="14" t="str">
        <f aca="false">A947&amp;"|"&amp;B947</f>
        <v>Zurich|Strasbourg-Entzheim</v>
      </c>
      <c r="AA947" s="14" t="str">
        <f aca="false">IF(I947&lt;p_local,"Local",IF(I947&lt;p_vv_min,"Courte distance",IF(I947&lt;p_tres_long,"Longue distance","Très longue distance")))</f>
        <v>Longue distance</v>
      </c>
    </row>
    <row r="948" customFormat="false" ht="15" hidden="false" customHeight="true" outlineLevel="0" collapsed="false">
      <c r="A948" s="1" t="s">
        <v>1060</v>
      </c>
      <c r="B948" s="1" t="s">
        <v>166</v>
      </c>
      <c r="C948" s="1" t="s">
        <v>34</v>
      </c>
      <c r="D948" s="1" t="s">
        <v>653</v>
      </c>
      <c r="E948" s="1" t="s">
        <v>1103</v>
      </c>
      <c r="F948" s="14" t="s">
        <v>40</v>
      </c>
      <c r="G948" s="14" t="str">
        <f aca="false">IF(I948&lt;p_local,"Local → page infra",IF(H948&gt;=p_ph1,"Phase 1",IF(H948&gt;=p_ph2,"Phase 2","Phase 3")))</f>
        <v>Phase 2</v>
      </c>
      <c r="H948" s="14" t="n">
        <f aca="false">IF(I948&lt;p_local,0,IF(C948="Aéroport → Aéroport",p_pts_plein,IF(Y948&gt;0,IF(I948&lt;=Y948,p_pts_plein,IF(I948&lt;=p_mult2*Y948,p_pts_moyen,p_pts_r3)),IF(I948&gt;=p_vv_min,p_pts_plein,IF(I948&gt;=p_vv_moy,p_pts_moyen,p_pts_court))))+IF(INDEX(10_Lieux!$D:$D,U948)=1,p_prio1,p_prio2)+IF(INDEX(10_Lieux!$D:$D,V948)=1,p_prio1,p_prio2)+IF(K948="Oui",p_tf,0)+p_hub*((INDEX(10_Lieux!$H:$H,U948)="Hub")+(INDEX(10_Lieux!$H:$H,V948)="Hub"))+IF(OR(INDEX(10_Lieux!$H:$H,U948)="Premium",INDEX(10_Lieux!$H:$H,V948)="Premium"),p_prem,0))</f>
        <v>70</v>
      </c>
      <c r="I948" s="14" t="n">
        <f aca="false">ROUND(W948*p_facteur,0)</f>
        <v>222</v>
      </c>
      <c r="J948" s="14" t="str">
        <f aca="false">IF(X948&lt;60,X948&amp;" min",INT(X948/60)&amp;" h"&amp;IF(MOD(X948,60)=0,""," "&amp;TEXT(MOD(X948,60),"00")))</f>
        <v>2 h 15</v>
      </c>
      <c r="K948" s="14" t="str">
        <f aca="false">IF(S948&lt;&gt;T948,"Oui","Non")</f>
        <v>Oui</v>
      </c>
      <c r="L948" s="14" t="str">
        <f aca="false">IF(AND(INDEX(10_Lieux!$B:$B,U948)="Ville",INDEX(10_Lieux!$B:$B,V948)="Ville"),"/chauffeur-prive/"&amp;INDEX(10_Lieux!$E:$E,U948)&amp;"-"&amp;INDEX(10_Lieux!$E:$E,V948)&amp;"/","/chauffeur-prive/"&amp;INDEX(10_Lieux!$E:$E,U948)&amp;"/"&amp;INDEX(10_Lieux!$E:$E,V948)&amp;"/")</f>
        <v>/chauffeur-prive/aeroport-strasbourg-entzheim/berne/</v>
      </c>
      <c r="M948" s="14" t="str">
        <f aca="false">IFERROR(INDEX($L:$L,MATCH(B948&amp;"|"&amp;A948,$Z:$Z,0)),"—")</f>
        <v>/chauffeur-prive/berne/aeroport-strasbourg-entzheim/</v>
      </c>
      <c r="N948" s="14" t="str">
        <f aca="false">IF(LEN("Chauffeur privé "&amp;INDEX(10_Lieux!$J:$J,U948)&amp;" → "&amp;INDEX(10_Lieux!$J:$J,V948)&amp;" | 24h/24")&gt;60,"Chauffeur privé "&amp;INDEX(10_Lieux!$J:$J,U948)&amp;" → "&amp;INDEX(10_Lieux!$J:$J,V948),"Chauffeur privé "&amp;INDEX(10_Lieux!$J:$J,U948)&amp;" → "&amp;INDEX(10_Lieux!$J:$J,V948)&amp;" | 24h/24")</f>
        <v>Chauffeur privé Aéroport Strasbourg-Entzheim → Berne</v>
      </c>
      <c r="O948" s="14" t="n">
        <f aca="false">LEN(N948)</f>
        <v>52</v>
      </c>
      <c r="P948" s="14" t="str">
        <f aca="false">"Chauffeur privé "&amp;INDEX(10_Lieux!$K:$K,U948)&amp;" vers "&amp;INDEX(10_Lieux!$L:$L,V948)</f>
        <v>Chauffeur privé de l'aéroport Strasbourg-Entzheim vers Berne</v>
      </c>
      <c r="Q948" s="14" t="str">
        <f aca="false">"Chauffeur privé "&amp;INDEX(10_Lieux!$K:$K,U948)&amp;" vers "&amp;INDEX(10_Lieux!$L:$L,V948)&amp;" : env. "&amp;I948&amp;" km, "&amp;J948&amp;" de route. Devis personnalisé, standard 24h/24 et 7j/7."</f>
        <v>Chauffeur privé de l'aéroport Strasbourg-Entzheim vers Berne : env. 222 km, 2 h 15 de route. Devis personnalisé, standard 24h/24 et 7j/7.</v>
      </c>
      <c r="R948" s="14" t="n">
        <f aca="false">LEN(Q948)</f>
        <v>137</v>
      </c>
      <c r="S948" s="14" t="str">
        <f aca="false">INDEX(10_Lieux!$C:$C,U948)</f>
        <v>France</v>
      </c>
      <c r="T948" s="14" t="str">
        <f aca="false">INDEX(10_Lieux!$C:$C,V948)</f>
        <v>Suisse</v>
      </c>
      <c r="U948" s="14" t="n">
        <f aca="false">MATCH(A948,10_Lieux!$A:$A,0)</f>
        <v>143</v>
      </c>
      <c r="V948" s="14" t="n">
        <f aca="false">MATCH(B948,10_Lieux!$A:$A,0)</f>
        <v>123</v>
      </c>
      <c r="W948" s="14" t="n">
        <f aca="false">ROUND(6371*2*ASIN(SQRT(SIN(RADIANS(INDEX(10_Lieux!$F:$F,V948)-INDEX(10_Lieux!$F:$F,U948))/2)^2+COS(RADIANS(INDEX(10_Lieux!$F:$F,U948)))*COS(RADIANS(INDEX(10_Lieux!$F:$F,V948)))*SIN(RADIANS(INDEX(10_Lieux!$G:$G,V948)-INDEX(10_Lieux!$G:$G,U948))/2)^2)),1)</f>
        <v>177.3</v>
      </c>
      <c r="X948" s="14" t="n">
        <f aca="false">ROUND(I948/IF(I948&lt;p_seuil_vitesse,p_vit_lente,p_vit_rapide)*60/15,0)*15</f>
        <v>135</v>
      </c>
      <c r="Y948" s="14" t="n">
        <f aca="false">MAX(IF(INDEX(10_Lieux!$B:$B,U948)&lt;&gt;"Ville",INDEX(10_Lieux!$I:$I,U948),0),IF(INDEX(10_Lieux!$B:$B,V948)&lt;&gt;"Ville",INDEX(10_Lieux!$I:$I,V948),0))</f>
        <v>250</v>
      </c>
      <c r="Z948" s="14" t="str">
        <f aca="false">A948&amp;"|"&amp;B948</f>
        <v>Strasbourg-Entzheim|Berne</v>
      </c>
      <c r="AA948" s="14" t="str">
        <f aca="false">IF(I948&lt;p_local,"Local",IF(I948&lt;p_vv_min,"Courte distance",IF(I948&lt;p_tres_long,"Longue distance","Très longue distance")))</f>
        <v>Longue distance</v>
      </c>
    </row>
    <row r="949" customFormat="false" ht="15" hidden="false" customHeight="true" outlineLevel="0" collapsed="false">
      <c r="A949" s="1" t="s">
        <v>166</v>
      </c>
      <c r="B949" s="1" t="s">
        <v>1060</v>
      </c>
      <c r="C949" s="1" t="s">
        <v>35</v>
      </c>
      <c r="D949" s="1" t="s">
        <v>653</v>
      </c>
      <c r="E949" s="1" t="s">
        <v>1104</v>
      </c>
      <c r="F949" s="14" t="s">
        <v>40</v>
      </c>
      <c r="G949" s="14" t="str">
        <f aca="false">IF(I949&lt;p_local,"Local → page infra",IF(H949&gt;=p_ph1,"Phase 1",IF(H949&gt;=p_ph2,"Phase 2","Phase 3")))</f>
        <v>Phase 2</v>
      </c>
      <c r="H949" s="14" t="n">
        <f aca="false">IF(I949&lt;p_local,0,IF(C949="Aéroport → Aéroport",p_pts_plein,IF(Y949&gt;0,IF(I949&lt;=Y949,p_pts_plein,IF(I949&lt;=p_mult2*Y949,p_pts_moyen,p_pts_r3)),IF(I949&gt;=p_vv_min,p_pts_plein,IF(I949&gt;=p_vv_moy,p_pts_moyen,p_pts_court))))+IF(INDEX(10_Lieux!$D:$D,U949)=1,p_prio1,p_prio2)+IF(INDEX(10_Lieux!$D:$D,V949)=1,p_prio1,p_prio2)+IF(K949="Oui",p_tf,0)+p_hub*((INDEX(10_Lieux!$H:$H,U949)="Hub")+(INDEX(10_Lieux!$H:$H,V949)="Hub"))+IF(OR(INDEX(10_Lieux!$H:$H,U949)="Premium",INDEX(10_Lieux!$H:$H,V949)="Premium"),p_prem,0))</f>
        <v>70</v>
      </c>
      <c r="I949" s="14" t="n">
        <f aca="false">ROUND(W949*p_facteur,0)</f>
        <v>222</v>
      </c>
      <c r="J949" s="14" t="str">
        <f aca="false">IF(X949&lt;60,X949&amp;" min",INT(X949/60)&amp;" h"&amp;IF(MOD(X949,60)=0,""," "&amp;TEXT(MOD(X949,60),"00")))</f>
        <v>2 h 15</v>
      </c>
      <c r="K949" s="14" t="str">
        <f aca="false">IF(S949&lt;&gt;T949,"Oui","Non")</f>
        <v>Oui</v>
      </c>
      <c r="L949" s="14" t="str">
        <f aca="false">IF(AND(INDEX(10_Lieux!$B:$B,U949)="Ville",INDEX(10_Lieux!$B:$B,V949)="Ville"),"/chauffeur-prive/"&amp;INDEX(10_Lieux!$E:$E,U949)&amp;"-"&amp;INDEX(10_Lieux!$E:$E,V949)&amp;"/","/chauffeur-prive/"&amp;INDEX(10_Lieux!$E:$E,U949)&amp;"/"&amp;INDEX(10_Lieux!$E:$E,V949)&amp;"/")</f>
        <v>/chauffeur-prive/berne/aeroport-strasbourg-entzheim/</v>
      </c>
      <c r="M949" s="14" t="str">
        <f aca="false">IFERROR(INDEX($L:$L,MATCH(B949&amp;"|"&amp;A949,$Z:$Z,0)),"—")</f>
        <v>/chauffeur-prive/aeroport-strasbourg-entzheim/berne/</v>
      </c>
      <c r="N949" s="14" t="str">
        <f aca="false">IF(LEN("Chauffeur privé "&amp;INDEX(10_Lieux!$J:$J,U949)&amp;" → "&amp;INDEX(10_Lieux!$J:$J,V949)&amp;" | 24h/24")&gt;60,"Chauffeur privé "&amp;INDEX(10_Lieux!$J:$J,U949)&amp;" → "&amp;INDEX(10_Lieux!$J:$J,V949),"Chauffeur privé "&amp;INDEX(10_Lieux!$J:$J,U949)&amp;" → "&amp;INDEX(10_Lieux!$J:$J,V949)&amp;" | 24h/24")</f>
        <v>Chauffeur privé Berne → Aéroport Strasbourg-Entzheim</v>
      </c>
      <c r="O949" s="14" t="n">
        <f aca="false">LEN(N949)</f>
        <v>52</v>
      </c>
      <c r="P949" s="14" t="str">
        <f aca="false">"Chauffeur privé "&amp;INDEX(10_Lieux!$K:$K,U949)&amp;" vers "&amp;INDEX(10_Lieux!$L:$L,V949)</f>
        <v>Chauffeur privé de Berne vers l'aéroport Strasbourg-Entzheim</v>
      </c>
      <c r="Q949" s="14" t="str">
        <f aca="false">"Chauffeur privé "&amp;INDEX(10_Lieux!$K:$K,U949)&amp;" vers "&amp;INDEX(10_Lieux!$L:$L,V949)&amp;" : env. "&amp;I949&amp;" km, "&amp;J949&amp;" de route. Devis personnalisé, standard 24h/24 et 7j/7."</f>
        <v>Chauffeur privé de Berne vers l'aéroport Strasbourg-Entzheim : env. 222 km, 2 h 15 de route. Devis personnalisé, standard 24h/24 et 7j/7.</v>
      </c>
      <c r="R949" s="14" t="n">
        <f aca="false">LEN(Q949)</f>
        <v>137</v>
      </c>
      <c r="S949" s="14" t="str">
        <f aca="false">INDEX(10_Lieux!$C:$C,U949)</f>
        <v>Suisse</v>
      </c>
      <c r="T949" s="14" t="str">
        <f aca="false">INDEX(10_Lieux!$C:$C,V949)</f>
        <v>France</v>
      </c>
      <c r="U949" s="14" t="n">
        <f aca="false">MATCH(A949,10_Lieux!$A:$A,0)</f>
        <v>123</v>
      </c>
      <c r="V949" s="14" t="n">
        <f aca="false">MATCH(B949,10_Lieux!$A:$A,0)</f>
        <v>143</v>
      </c>
      <c r="W949" s="14" t="n">
        <f aca="false">ROUND(6371*2*ASIN(SQRT(SIN(RADIANS(INDEX(10_Lieux!$F:$F,V949)-INDEX(10_Lieux!$F:$F,U949))/2)^2+COS(RADIANS(INDEX(10_Lieux!$F:$F,U949)))*COS(RADIANS(INDEX(10_Lieux!$F:$F,V949)))*SIN(RADIANS(INDEX(10_Lieux!$G:$G,V949)-INDEX(10_Lieux!$G:$G,U949))/2)^2)),1)</f>
        <v>177.3</v>
      </c>
      <c r="X949" s="14" t="n">
        <f aca="false">ROUND(I949/IF(I949&lt;p_seuil_vitesse,p_vit_lente,p_vit_rapide)*60/15,0)*15</f>
        <v>135</v>
      </c>
      <c r="Y949" s="14" t="n">
        <f aca="false">MAX(IF(INDEX(10_Lieux!$B:$B,U949)&lt;&gt;"Ville",INDEX(10_Lieux!$I:$I,U949),0),IF(INDEX(10_Lieux!$B:$B,V949)&lt;&gt;"Ville",INDEX(10_Lieux!$I:$I,V949),0))</f>
        <v>250</v>
      </c>
      <c r="Z949" s="14" t="str">
        <f aca="false">A949&amp;"|"&amp;B949</f>
        <v>Berne|Strasbourg-Entzheim</v>
      </c>
      <c r="AA949" s="14" t="str">
        <f aca="false">IF(I949&lt;p_local,"Local",IF(I949&lt;p_vv_min,"Courte distance",IF(I949&lt;p_tres_long,"Longue distance","Très longue distance")))</f>
        <v>Longue distance</v>
      </c>
    </row>
    <row r="950" customFormat="false" ht="15" hidden="false" customHeight="true" outlineLevel="0" collapsed="false">
      <c r="A950" s="1" t="s">
        <v>1105</v>
      </c>
      <c r="B950" s="1" t="s">
        <v>122</v>
      </c>
      <c r="C950" s="1" t="s">
        <v>34</v>
      </c>
      <c r="D950" s="1" t="s">
        <v>653</v>
      </c>
      <c r="E950" s="1" t="s">
        <v>1106</v>
      </c>
      <c r="F950" s="14" t="s">
        <v>40</v>
      </c>
      <c r="G950" s="14" t="str">
        <f aca="false">IF(I950&lt;p_local,"Local → page infra",IF(H950&gt;=p_ph1,"Phase 1",IF(H950&gt;=p_ph2,"Phase 2","Phase 3")))</f>
        <v>Phase 3</v>
      </c>
      <c r="H950" s="14" t="n">
        <f aca="false">IF(I950&lt;p_local,0,IF(C950="Aéroport → Aéroport",p_pts_plein,IF(Y950&gt;0,IF(I950&lt;=Y950,p_pts_plein,IF(I950&lt;=p_mult2*Y950,p_pts_moyen,p_pts_r3)),IF(I950&gt;=p_vv_min,p_pts_plein,IF(I950&gt;=p_vv_moy,p_pts_moyen,p_pts_court))))+IF(INDEX(10_Lieux!$D:$D,U950)=1,p_prio1,p_prio2)+IF(INDEX(10_Lieux!$D:$D,V950)=1,p_prio1,p_prio2)+IF(K950="Oui",p_tf,0)+p_hub*((INDEX(10_Lieux!$H:$H,U950)="Hub")+(INDEX(10_Lieux!$H:$H,V950)="Hub"))+IF(OR(INDEX(10_Lieux!$H:$H,U950)="Premium",INDEX(10_Lieux!$H:$H,V950)="Premium"),p_prem,0))</f>
        <v>40</v>
      </c>
      <c r="I950" s="14" t="n">
        <f aca="false">ROUND(W950*p_facteur,0)</f>
        <v>511</v>
      </c>
      <c r="J950" s="14" t="str">
        <f aca="false">IF(X950&lt;60,X950&amp;" min",INT(X950/60)&amp;" h"&amp;IF(MOD(X950,60)=0,""," "&amp;TEXT(MOD(X950,60),"00")))</f>
        <v>5 h 30</v>
      </c>
      <c r="K950" s="14" t="str">
        <f aca="false">IF(S950&lt;&gt;T950,"Oui","Non")</f>
        <v>Non</v>
      </c>
      <c r="L950" s="14" t="str">
        <f aca="false">IF(AND(INDEX(10_Lieux!$B:$B,U950)="Ville",INDEX(10_Lieux!$B:$B,V950)="Ville"),"/chauffeur-prive/"&amp;INDEX(10_Lieux!$E:$E,U950)&amp;"-"&amp;INDEX(10_Lieux!$E:$E,V950)&amp;"/","/chauffeur-prive/"&amp;INDEX(10_Lieux!$E:$E,U950)&amp;"/"&amp;INDEX(10_Lieux!$E:$E,V950)&amp;"/")</f>
        <v>/chauffeur-prive/aeroport-bale-mulhouse/paris/</v>
      </c>
      <c r="M950" s="14" t="str">
        <f aca="false">IFERROR(INDEX($L:$L,MATCH(B950&amp;"|"&amp;A950,$Z:$Z,0)),"—")</f>
        <v>/chauffeur-prive/paris/aeroport-bale-mulhouse/</v>
      </c>
      <c r="N950" s="14" t="str">
        <f aca="false">IF(LEN("Chauffeur privé "&amp;INDEX(10_Lieux!$J:$J,U950)&amp;" → "&amp;INDEX(10_Lieux!$J:$J,V950)&amp;" | 24h/24")&gt;60,"Chauffeur privé "&amp;INDEX(10_Lieux!$J:$J,U950)&amp;" → "&amp;INDEX(10_Lieux!$J:$J,V950),"Chauffeur privé "&amp;INDEX(10_Lieux!$J:$J,U950)&amp;" → "&amp;INDEX(10_Lieux!$J:$J,V950)&amp;" | 24h/24")</f>
        <v>Chauffeur privé Aéroport Bâle-Mulhouse → Paris | 24h/24</v>
      </c>
      <c r="O950" s="14" t="n">
        <f aca="false">LEN(N950)</f>
        <v>55</v>
      </c>
      <c r="P950" s="14" t="str">
        <f aca="false">"Chauffeur privé "&amp;INDEX(10_Lieux!$K:$K,U950)&amp;" vers "&amp;INDEX(10_Lieux!$L:$L,V950)</f>
        <v>Chauffeur privé de l'aéroport Bâle-Mulhouse vers Paris</v>
      </c>
      <c r="Q950" s="14" t="str">
        <f aca="false">"Chauffeur privé "&amp;INDEX(10_Lieux!$K:$K,U950)&amp;" vers "&amp;INDEX(10_Lieux!$L:$L,V950)&amp;" : env. "&amp;I950&amp;" km, "&amp;J950&amp;" de route. Devis personnalisé, standard 24h/24 et 7j/7."</f>
        <v>Chauffeur privé de l'aéroport Bâle-Mulhouse vers Paris : env. 511 km, 5 h 30 de route. Devis personnalisé, standard 24h/24 et 7j/7.</v>
      </c>
      <c r="R950" s="14" t="n">
        <f aca="false">LEN(Q950)</f>
        <v>131</v>
      </c>
      <c r="S950" s="14" t="str">
        <f aca="false">INDEX(10_Lieux!$C:$C,U950)</f>
        <v>France</v>
      </c>
      <c r="T950" s="14" t="str">
        <f aca="false">INDEX(10_Lieux!$C:$C,V950)</f>
        <v>France</v>
      </c>
      <c r="U950" s="14" t="n">
        <f aca="false">MATCH(A950,10_Lieux!$A:$A,0)</f>
        <v>144</v>
      </c>
      <c r="V950" s="14" t="n">
        <f aca="false">MATCH(B950,10_Lieux!$A:$A,0)</f>
        <v>2</v>
      </c>
      <c r="W950" s="14" t="n">
        <f aca="false">ROUND(6371*2*ASIN(SQRT(SIN(RADIANS(INDEX(10_Lieux!$F:$F,V950)-INDEX(10_Lieux!$F:$F,U950))/2)^2+COS(RADIANS(INDEX(10_Lieux!$F:$F,U950)))*COS(RADIANS(INDEX(10_Lieux!$F:$F,V950)))*SIN(RADIANS(INDEX(10_Lieux!$G:$G,V950)-INDEX(10_Lieux!$G:$G,U950))/2)^2)),1)</f>
        <v>408.5</v>
      </c>
      <c r="X950" s="14" t="n">
        <f aca="false">ROUND(I950/IF(I950&lt;p_seuil_vitesse,p_vit_lente,p_vit_rapide)*60/15,0)*15</f>
        <v>330</v>
      </c>
      <c r="Y950" s="14" t="n">
        <f aca="false">MAX(IF(INDEX(10_Lieux!$B:$B,U950)&lt;&gt;"Ville",INDEX(10_Lieux!$I:$I,U950),0),IF(INDEX(10_Lieux!$B:$B,V950)&lt;&gt;"Ville",INDEX(10_Lieux!$I:$I,V950),0))</f>
        <v>250</v>
      </c>
      <c r="Z950" s="14" t="str">
        <f aca="false">A950&amp;"|"&amp;B950</f>
        <v>EuroAirport Basel-Mulhouse-Freiburg|Paris</v>
      </c>
      <c r="AA950" s="14" t="str">
        <f aca="false">IF(I950&lt;p_local,"Local",IF(I950&lt;p_vv_min,"Courte distance",IF(I950&lt;p_tres_long,"Longue distance","Très longue distance")))</f>
        <v>Longue distance</v>
      </c>
    </row>
    <row r="951" customFormat="false" ht="15" hidden="false" customHeight="true" outlineLevel="0" collapsed="false">
      <c r="A951" s="1" t="s">
        <v>122</v>
      </c>
      <c r="B951" s="1" t="s">
        <v>1105</v>
      </c>
      <c r="C951" s="1" t="s">
        <v>35</v>
      </c>
      <c r="D951" s="1" t="s">
        <v>653</v>
      </c>
      <c r="E951" s="1" t="s">
        <v>1107</v>
      </c>
      <c r="F951" s="14" t="s">
        <v>40</v>
      </c>
      <c r="G951" s="14" t="str">
        <f aca="false">IF(I951&lt;p_local,"Local → page infra",IF(H951&gt;=p_ph1,"Phase 1",IF(H951&gt;=p_ph2,"Phase 2","Phase 3")))</f>
        <v>Phase 3</v>
      </c>
      <c r="H951" s="14" t="n">
        <f aca="false">IF(I951&lt;p_local,0,IF(C951="Aéroport → Aéroport",p_pts_plein,IF(Y951&gt;0,IF(I951&lt;=Y951,p_pts_plein,IF(I951&lt;=p_mult2*Y951,p_pts_moyen,p_pts_r3)),IF(I951&gt;=p_vv_min,p_pts_plein,IF(I951&gt;=p_vv_moy,p_pts_moyen,p_pts_court))))+IF(INDEX(10_Lieux!$D:$D,U951)=1,p_prio1,p_prio2)+IF(INDEX(10_Lieux!$D:$D,V951)=1,p_prio1,p_prio2)+IF(K951="Oui",p_tf,0)+p_hub*((INDEX(10_Lieux!$H:$H,U951)="Hub")+(INDEX(10_Lieux!$H:$H,V951)="Hub"))+IF(OR(INDEX(10_Lieux!$H:$H,U951)="Premium",INDEX(10_Lieux!$H:$H,V951)="Premium"),p_prem,0))</f>
        <v>40</v>
      </c>
      <c r="I951" s="14" t="n">
        <f aca="false">ROUND(W951*p_facteur,0)</f>
        <v>511</v>
      </c>
      <c r="J951" s="14" t="str">
        <f aca="false">IF(X951&lt;60,X951&amp;" min",INT(X951/60)&amp;" h"&amp;IF(MOD(X951,60)=0,""," "&amp;TEXT(MOD(X951,60),"00")))</f>
        <v>5 h 30</v>
      </c>
      <c r="K951" s="14" t="str">
        <f aca="false">IF(S951&lt;&gt;T951,"Oui","Non")</f>
        <v>Non</v>
      </c>
      <c r="L951" s="14" t="str">
        <f aca="false">IF(AND(INDEX(10_Lieux!$B:$B,U951)="Ville",INDEX(10_Lieux!$B:$B,V951)="Ville"),"/chauffeur-prive/"&amp;INDEX(10_Lieux!$E:$E,U951)&amp;"-"&amp;INDEX(10_Lieux!$E:$E,V951)&amp;"/","/chauffeur-prive/"&amp;INDEX(10_Lieux!$E:$E,U951)&amp;"/"&amp;INDEX(10_Lieux!$E:$E,V951)&amp;"/")</f>
        <v>/chauffeur-prive/paris/aeroport-bale-mulhouse/</v>
      </c>
      <c r="M951" s="14" t="str">
        <f aca="false">IFERROR(INDEX($L:$L,MATCH(B951&amp;"|"&amp;A951,$Z:$Z,0)),"—")</f>
        <v>/chauffeur-prive/aeroport-bale-mulhouse/paris/</v>
      </c>
      <c r="N951" s="14" t="str">
        <f aca="false">IF(LEN("Chauffeur privé "&amp;INDEX(10_Lieux!$J:$J,U951)&amp;" → "&amp;INDEX(10_Lieux!$J:$J,V951)&amp;" | 24h/24")&gt;60,"Chauffeur privé "&amp;INDEX(10_Lieux!$J:$J,U951)&amp;" → "&amp;INDEX(10_Lieux!$J:$J,V951),"Chauffeur privé "&amp;INDEX(10_Lieux!$J:$J,U951)&amp;" → "&amp;INDEX(10_Lieux!$J:$J,V951)&amp;" | 24h/24")</f>
        <v>Chauffeur privé Paris → Aéroport Bâle-Mulhouse | 24h/24</v>
      </c>
      <c r="O951" s="14" t="n">
        <f aca="false">LEN(N951)</f>
        <v>55</v>
      </c>
      <c r="P951" s="14" t="str">
        <f aca="false">"Chauffeur privé "&amp;INDEX(10_Lieux!$K:$K,U951)&amp;" vers "&amp;INDEX(10_Lieux!$L:$L,V951)</f>
        <v>Chauffeur privé de Paris vers l'aéroport Bâle-Mulhouse</v>
      </c>
      <c r="Q951" s="14" t="str">
        <f aca="false">"Chauffeur privé "&amp;INDEX(10_Lieux!$K:$K,U951)&amp;" vers "&amp;INDEX(10_Lieux!$L:$L,V951)&amp;" : env. "&amp;I951&amp;" km, "&amp;J951&amp;" de route. Devis personnalisé, standard 24h/24 et 7j/7."</f>
        <v>Chauffeur privé de Paris vers l'aéroport Bâle-Mulhouse : env. 511 km, 5 h 30 de route. Devis personnalisé, standard 24h/24 et 7j/7.</v>
      </c>
      <c r="R951" s="14" t="n">
        <f aca="false">LEN(Q951)</f>
        <v>131</v>
      </c>
      <c r="S951" s="14" t="str">
        <f aca="false">INDEX(10_Lieux!$C:$C,U951)</f>
        <v>France</v>
      </c>
      <c r="T951" s="14" t="str">
        <f aca="false">INDEX(10_Lieux!$C:$C,V951)</f>
        <v>France</v>
      </c>
      <c r="U951" s="14" t="n">
        <f aca="false">MATCH(A951,10_Lieux!$A:$A,0)</f>
        <v>2</v>
      </c>
      <c r="V951" s="14" t="n">
        <f aca="false">MATCH(B951,10_Lieux!$A:$A,0)</f>
        <v>144</v>
      </c>
      <c r="W951" s="14" t="n">
        <f aca="false">ROUND(6371*2*ASIN(SQRT(SIN(RADIANS(INDEX(10_Lieux!$F:$F,V951)-INDEX(10_Lieux!$F:$F,U951))/2)^2+COS(RADIANS(INDEX(10_Lieux!$F:$F,U951)))*COS(RADIANS(INDEX(10_Lieux!$F:$F,V951)))*SIN(RADIANS(INDEX(10_Lieux!$G:$G,V951)-INDEX(10_Lieux!$G:$G,U951))/2)^2)),1)</f>
        <v>408.5</v>
      </c>
      <c r="X951" s="14" t="n">
        <f aca="false">ROUND(I951/IF(I951&lt;p_seuil_vitesse,p_vit_lente,p_vit_rapide)*60/15,0)*15</f>
        <v>330</v>
      </c>
      <c r="Y951" s="14" t="n">
        <f aca="false">MAX(IF(INDEX(10_Lieux!$B:$B,U951)&lt;&gt;"Ville",INDEX(10_Lieux!$I:$I,U951),0),IF(INDEX(10_Lieux!$B:$B,V951)&lt;&gt;"Ville",INDEX(10_Lieux!$I:$I,V951),0))</f>
        <v>250</v>
      </c>
      <c r="Z951" s="14" t="str">
        <f aca="false">A951&amp;"|"&amp;B951</f>
        <v>Paris|EuroAirport Basel-Mulhouse-Freiburg</v>
      </c>
      <c r="AA951" s="14" t="str">
        <f aca="false">IF(I951&lt;p_local,"Local",IF(I951&lt;p_vv_min,"Courte distance",IF(I951&lt;p_tres_long,"Longue distance","Très longue distance")))</f>
        <v>Longue distance</v>
      </c>
    </row>
    <row r="952" customFormat="false" ht="15" hidden="false" customHeight="true" outlineLevel="0" collapsed="false">
      <c r="A952" s="1" t="s">
        <v>1105</v>
      </c>
      <c r="B952" s="1" t="s">
        <v>123</v>
      </c>
      <c r="C952" s="1" t="s">
        <v>34</v>
      </c>
      <c r="D952" s="1" t="s">
        <v>653</v>
      </c>
      <c r="E952" s="1" t="s">
        <v>1108</v>
      </c>
      <c r="F952" s="14" t="s">
        <v>40</v>
      </c>
      <c r="G952" s="14" t="str">
        <f aca="false">IF(I952&lt;p_local,"Local → page infra",IF(H952&gt;=p_ph1,"Phase 1",IF(H952&gt;=p_ph2,"Phase 2","Phase 3")))</f>
        <v>Phase 3</v>
      </c>
      <c r="H952" s="14" t="n">
        <f aca="false">IF(I952&lt;p_local,0,IF(C952="Aéroport → Aéroport",p_pts_plein,IF(Y952&gt;0,IF(I952&lt;=Y952,p_pts_plein,IF(I952&lt;=p_mult2*Y952,p_pts_moyen,p_pts_r3)),IF(I952&gt;=p_vv_min,p_pts_plein,IF(I952&gt;=p_vv_moy,p_pts_moyen,p_pts_court))))+IF(INDEX(10_Lieux!$D:$D,U952)=1,p_prio1,p_prio2)+IF(INDEX(10_Lieux!$D:$D,V952)=1,p_prio1,p_prio2)+IF(K952="Oui",p_tf,0)+p_hub*((INDEX(10_Lieux!$H:$H,U952)="Hub")+(INDEX(10_Lieux!$H:$H,V952)="Hub"))+IF(OR(INDEX(10_Lieux!$H:$H,U952)="Premium",INDEX(10_Lieux!$H:$H,V952)="Premium"),p_prem,0))</f>
        <v>55</v>
      </c>
      <c r="I952" s="14" t="n">
        <f aca="false">ROUND(W952*p_facteur,0)</f>
        <v>361</v>
      </c>
      <c r="J952" s="14" t="str">
        <f aca="false">IF(X952&lt;60,X952&amp;" min",INT(X952/60)&amp;" h"&amp;IF(MOD(X952,60)=0,""," "&amp;TEXT(MOD(X952,60),"00")))</f>
        <v>3 h 45</v>
      </c>
      <c r="K952" s="14" t="str">
        <f aca="false">IF(S952&lt;&gt;T952,"Oui","Non")</f>
        <v>Non</v>
      </c>
      <c r="L952" s="14" t="str">
        <f aca="false">IF(AND(INDEX(10_Lieux!$B:$B,U952)="Ville",INDEX(10_Lieux!$B:$B,V952)="Ville"),"/chauffeur-prive/"&amp;INDEX(10_Lieux!$E:$E,U952)&amp;"-"&amp;INDEX(10_Lieux!$E:$E,V952)&amp;"/","/chauffeur-prive/"&amp;INDEX(10_Lieux!$E:$E,U952)&amp;"/"&amp;INDEX(10_Lieux!$E:$E,V952)&amp;"/")</f>
        <v>/chauffeur-prive/aeroport-bale-mulhouse/lyon/</v>
      </c>
      <c r="M952" s="14" t="str">
        <f aca="false">IFERROR(INDEX($L:$L,MATCH(B952&amp;"|"&amp;A952,$Z:$Z,0)),"—")</f>
        <v>/chauffeur-prive/lyon/aeroport-bale-mulhouse/</v>
      </c>
      <c r="N952" s="14" t="str">
        <f aca="false">IF(LEN("Chauffeur privé "&amp;INDEX(10_Lieux!$J:$J,U952)&amp;" → "&amp;INDEX(10_Lieux!$J:$J,V952)&amp;" | 24h/24")&gt;60,"Chauffeur privé "&amp;INDEX(10_Lieux!$J:$J,U952)&amp;" → "&amp;INDEX(10_Lieux!$J:$J,V952),"Chauffeur privé "&amp;INDEX(10_Lieux!$J:$J,U952)&amp;" → "&amp;INDEX(10_Lieux!$J:$J,V952)&amp;" | 24h/24")</f>
        <v>Chauffeur privé Aéroport Bâle-Mulhouse → Lyon | 24h/24</v>
      </c>
      <c r="O952" s="14" t="n">
        <f aca="false">LEN(N952)</f>
        <v>54</v>
      </c>
      <c r="P952" s="14" t="str">
        <f aca="false">"Chauffeur privé "&amp;INDEX(10_Lieux!$K:$K,U952)&amp;" vers "&amp;INDEX(10_Lieux!$L:$L,V952)</f>
        <v>Chauffeur privé de l'aéroport Bâle-Mulhouse vers Lyon</v>
      </c>
      <c r="Q952" s="14" t="str">
        <f aca="false">"Chauffeur privé "&amp;INDEX(10_Lieux!$K:$K,U952)&amp;" vers "&amp;INDEX(10_Lieux!$L:$L,V952)&amp;" : env. "&amp;I952&amp;" km, "&amp;J952&amp;" de route. Devis personnalisé, standard 24h/24 et 7j/7."</f>
        <v>Chauffeur privé de l'aéroport Bâle-Mulhouse vers Lyon : env. 361 km, 3 h 45 de route. Devis personnalisé, standard 24h/24 et 7j/7.</v>
      </c>
      <c r="R952" s="14" t="n">
        <f aca="false">LEN(Q952)</f>
        <v>130</v>
      </c>
      <c r="S952" s="14" t="str">
        <f aca="false">INDEX(10_Lieux!$C:$C,U952)</f>
        <v>France</v>
      </c>
      <c r="T952" s="14" t="str">
        <f aca="false">INDEX(10_Lieux!$C:$C,V952)</f>
        <v>France</v>
      </c>
      <c r="U952" s="14" t="n">
        <f aca="false">MATCH(A952,10_Lieux!$A:$A,0)</f>
        <v>144</v>
      </c>
      <c r="V952" s="14" t="n">
        <f aca="false">MATCH(B952,10_Lieux!$A:$A,0)</f>
        <v>8</v>
      </c>
      <c r="W952" s="14" t="n">
        <f aca="false">ROUND(6371*2*ASIN(SQRT(SIN(RADIANS(INDEX(10_Lieux!$F:$F,V952)-INDEX(10_Lieux!$F:$F,U952))/2)^2+COS(RADIANS(INDEX(10_Lieux!$F:$F,U952)))*COS(RADIANS(INDEX(10_Lieux!$F:$F,V952)))*SIN(RADIANS(INDEX(10_Lieux!$G:$G,V952)-INDEX(10_Lieux!$G:$G,U952))/2)^2)),1)</f>
        <v>288.8</v>
      </c>
      <c r="X952" s="14" t="n">
        <f aca="false">ROUND(I952/IF(I952&lt;p_seuil_vitesse,p_vit_lente,p_vit_rapide)*60/15,0)*15</f>
        <v>225</v>
      </c>
      <c r="Y952" s="14" t="n">
        <f aca="false">MAX(IF(INDEX(10_Lieux!$B:$B,U952)&lt;&gt;"Ville",INDEX(10_Lieux!$I:$I,U952),0),IF(INDEX(10_Lieux!$B:$B,V952)&lt;&gt;"Ville",INDEX(10_Lieux!$I:$I,V952),0))</f>
        <v>250</v>
      </c>
      <c r="Z952" s="14" t="str">
        <f aca="false">A952&amp;"|"&amp;B952</f>
        <v>EuroAirport Basel-Mulhouse-Freiburg|Lyon</v>
      </c>
      <c r="AA952" s="14" t="str">
        <f aca="false">IF(I952&lt;p_local,"Local",IF(I952&lt;p_vv_min,"Courte distance",IF(I952&lt;p_tres_long,"Longue distance","Très longue distance")))</f>
        <v>Longue distance</v>
      </c>
    </row>
    <row r="953" customFormat="false" ht="15" hidden="false" customHeight="true" outlineLevel="0" collapsed="false">
      <c r="A953" s="1" t="s">
        <v>123</v>
      </c>
      <c r="B953" s="1" t="s">
        <v>1105</v>
      </c>
      <c r="C953" s="1" t="s">
        <v>35</v>
      </c>
      <c r="D953" s="1" t="s">
        <v>653</v>
      </c>
      <c r="E953" s="1" t="s">
        <v>1109</v>
      </c>
      <c r="F953" s="14" t="s">
        <v>40</v>
      </c>
      <c r="G953" s="14" t="str">
        <f aca="false">IF(I953&lt;p_local,"Local → page infra",IF(H953&gt;=p_ph1,"Phase 1",IF(H953&gt;=p_ph2,"Phase 2","Phase 3")))</f>
        <v>Phase 3</v>
      </c>
      <c r="H953" s="14" t="n">
        <f aca="false">IF(I953&lt;p_local,0,IF(C953="Aéroport → Aéroport",p_pts_plein,IF(Y953&gt;0,IF(I953&lt;=Y953,p_pts_plein,IF(I953&lt;=p_mult2*Y953,p_pts_moyen,p_pts_r3)),IF(I953&gt;=p_vv_min,p_pts_plein,IF(I953&gt;=p_vv_moy,p_pts_moyen,p_pts_court))))+IF(INDEX(10_Lieux!$D:$D,U953)=1,p_prio1,p_prio2)+IF(INDEX(10_Lieux!$D:$D,V953)=1,p_prio1,p_prio2)+IF(K953="Oui",p_tf,0)+p_hub*((INDEX(10_Lieux!$H:$H,U953)="Hub")+(INDEX(10_Lieux!$H:$H,V953)="Hub"))+IF(OR(INDEX(10_Lieux!$H:$H,U953)="Premium",INDEX(10_Lieux!$H:$H,V953)="Premium"),p_prem,0))</f>
        <v>55</v>
      </c>
      <c r="I953" s="14" t="n">
        <f aca="false">ROUND(W953*p_facteur,0)</f>
        <v>361</v>
      </c>
      <c r="J953" s="14" t="str">
        <f aca="false">IF(X953&lt;60,X953&amp;" min",INT(X953/60)&amp;" h"&amp;IF(MOD(X953,60)=0,""," "&amp;TEXT(MOD(X953,60),"00")))</f>
        <v>3 h 45</v>
      </c>
      <c r="K953" s="14" t="str">
        <f aca="false">IF(S953&lt;&gt;T953,"Oui","Non")</f>
        <v>Non</v>
      </c>
      <c r="L953" s="14" t="str">
        <f aca="false">IF(AND(INDEX(10_Lieux!$B:$B,U953)="Ville",INDEX(10_Lieux!$B:$B,V953)="Ville"),"/chauffeur-prive/"&amp;INDEX(10_Lieux!$E:$E,U953)&amp;"-"&amp;INDEX(10_Lieux!$E:$E,V953)&amp;"/","/chauffeur-prive/"&amp;INDEX(10_Lieux!$E:$E,U953)&amp;"/"&amp;INDEX(10_Lieux!$E:$E,V953)&amp;"/")</f>
        <v>/chauffeur-prive/lyon/aeroport-bale-mulhouse/</v>
      </c>
      <c r="M953" s="14" t="str">
        <f aca="false">IFERROR(INDEX($L:$L,MATCH(B953&amp;"|"&amp;A953,$Z:$Z,0)),"—")</f>
        <v>/chauffeur-prive/aeroport-bale-mulhouse/lyon/</v>
      </c>
      <c r="N953" s="14" t="str">
        <f aca="false">IF(LEN("Chauffeur privé "&amp;INDEX(10_Lieux!$J:$J,U953)&amp;" → "&amp;INDEX(10_Lieux!$J:$J,V953)&amp;" | 24h/24")&gt;60,"Chauffeur privé "&amp;INDEX(10_Lieux!$J:$J,U953)&amp;" → "&amp;INDEX(10_Lieux!$J:$J,V953),"Chauffeur privé "&amp;INDEX(10_Lieux!$J:$J,U953)&amp;" → "&amp;INDEX(10_Lieux!$J:$J,V953)&amp;" | 24h/24")</f>
        <v>Chauffeur privé Lyon → Aéroport Bâle-Mulhouse | 24h/24</v>
      </c>
      <c r="O953" s="14" t="n">
        <f aca="false">LEN(N953)</f>
        <v>54</v>
      </c>
      <c r="P953" s="14" t="str">
        <f aca="false">"Chauffeur privé "&amp;INDEX(10_Lieux!$K:$K,U953)&amp;" vers "&amp;INDEX(10_Lieux!$L:$L,V953)</f>
        <v>Chauffeur privé de Lyon vers l'aéroport Bâle-Mulhouse</v>
      </c>
      <c r="Q953" s="14" t="str">
        <f aca="false">"Chauffeur privé "&amp;INDEX(10_Lieux!$K:$K,U953)&amp;" vers "&amp;INDEX(10_Lieux!$L:$L,V953)&amp;" : env. "&amp;I953&amp;" km, "&amp;J953&amp;" de route. Devis personnalisé, standard 24h/24 et 7j/7."</f>
        <v>Chauffeur privé de Lyon vers l'aéroport Bâle-Mulhouse : env. 361 km, 3 h 45 de route. Devis personnalisé, standard 24h/24 et 7j/7.</v>
      </c>
      <c r="R953" s="14" t="n">
        <f aca="false">LEN(Q953)</f>
        <v>130</v>
      </c>
      <c r="S953" s="14" t="str">
        <f aca="false">INDEX(10_Lieux!$C:$C,U953)</f>
        <v>France</v>
      </c>
      <c r="T953" s="14" t="str">
        <f aca="false">INDEX(10_Lieux!$C:$C,V953)</f>
        <v>France</v>
      </c>
      <c r="U953" s="14" t="n">
        <f aca="false">MATCH(A953,10_Lieux!$A:$A,0)</f>
        <v>8</v>
      </c>
      <c r="V953" s="14" t="n">
        <f aca="false">MATCH(B953,10_Lieux!$A:$A,0)</f>
        <v>144</v>
      </c>
      <c r="W953" s="14" t="n">
        <f aca="false">ROUND(6371*2*ASIN(SQRT(SIN(RADIANS(INDEX(10_Lieux!$F:$F,V953)-INDEX(10_Lieux!$F:$F,U953))/2)^2+COS(RADIANS(INDEX(10_Lieux!$F:$F,U953)))*COS(RADIANS(INDEX(10_Lieux!$F:$F,V953)))*SIN(RADIANS(INDEX(10_Lieux!$G:$G,V953)-INDEX(10_Lieux!$G:$G,U953))/2)^2)),1)</f>
        <v>288.8</v>
      </c>
      <c r="X953" s="14" t="n">
        <f aca="false">ROUND(I953/IF(I953&lt;p_seuil_vitesse,p_vit_lente,p_vit_rapide)*60/15,0)*15</f>
        <v>225</v>
      </c>
      <c r="Y953" s="14" t="n">
        <f aca="false">MAX(IF(INDEX(10_Lieux!$B:$B,U953)&lt;&gt;"Ville",INDEX(10_Lieux!$I:$I,U953),0),IF(INDEX(10_Lieux!$B:$B,V953)&lt;&gt;"Ville",INDEX(10_Lieux!$I:$I,V953),0))</f>
        <v>250</v>
      </c>
      <c r="Z953" s="14" t="str">
        <f aca="false">A953&amp;"|"&amp;B953</f>
        <v>Lyon|EuroAirport Basel-Mulhouse-Freiburg</v>
      </c>
      <c r="AA953" s="14" t="str">
        <f aca="false">IF(I953&lt;p_local,"Local",IF(I953&lt;p_vv_min,"Courte distance",IF(I953&lt;p_tres_long,"Longue distance","Très longue distance")))</f>
        <v>Longue distance</v>
      </c>
    </row>
    <row r="954" customFormat="false" ht="15" hidden="false" customHeight="true" outlineLevel="0" collapsed="false">
      <c r="A954" s="1" t="s">
        <v>1105</v>
      </c>
      <c r="B954" s="1" t="s">
        <v>126</v>
      </c>
      <c r="C954" s="1" t="s">
        <v>34</v>
      </c>
      <c r="D954" s="1" t="s">
        <v>653</v>
      </c>
      <c r="E954" s="1" t="s">
        <v>1110</v>
      </c>
      <c r="F954" s="14" t="s">
        <v>40</v>
      </c>
      <c r="G954" s="14" t="str">
        <f aca="false">IF(I954&lt;p_local,"Local → page infra",IF(H954&gt;=p_ph1,"Phase 1",IF(H954&gt;=p_ph2,"Phase 2","Phase 3")))</f>
        <v>Phase 3</v>
      </c>
      <c r="H954" s="14" t="n">
        <f aca="false">IF(I954&lt;p_local,0,IF(C954="Aéroport → Aéroport",p_pts_plein,IF(Y954&gt;0,IF(I954&lt;=Y954,p_pts_plein,IF(I954&lt;=p_mult2*Y954,p_pts_moyen,p_pts_r3)),IF(I954&gt;=p_vv_min,p_pts_plein,IF(I954&gt;=p_vv_moy,p_pts_moyen,p_pts_court))))+IF(INDEX(10_Lieux!$D:$D,U954)=1,p_prio1,p_prio2)+IF(INDEX(10_Lieux!$D:$D,V954)=1,p_prio1,p_prio2)+IF(K954="Oui",p_tf,0)+p_hub*((INDEX(10_Lieux!$H:$H,U954)="Hub")+(INDEX(10_Lieux!$H:$H,V954)="Hub"))+IF(OR(INDEX(10_Lieux!$H:$H,U954)="Premium",INDEX(10_Lieux!$H:$H,V954)="Premium"),p_prem,0))</f>
        <v>40</v>
      </c>
      <c r="I954" s="14" t="n">
        <f aca="false">ROUND(W954*p_facteur,0)</f>
        <v>540</v>
      </c>
      <c r="J954" s="14" t="str">
        <f aca="false">IF(X954&lt;60,X954&amp;" min",INT(X954/60)&amp;" h"&amp;IF(MOD(X954,60)=0,""," "&amp;TEXT(MOD(X954,60),"00")))</f>
        <v>5 h 45</v>
      </c>
      <c r="K954" s="14" t="str">
        <f aca="false">IF(S954&lt;&gt;T954,"Oui","Non")</f>
        <v>Non</v>
      </c>
      <c r="L954" s="14" t="str">
        <f aca="false">IF(AND(INDEX(10_Lieux!$B:$B,U954)="Ville",INDEX(10_Lieux!$B:$B,V954)="Ville"),"/chauffeur-prive/"&amp;INDEX(10_Lieux!$E:$E,U954)&amp;"-"&amp;INDEX(10_Lieux!$E:$E,V954)&amp;"/","/chauffeur-prive/"&amp;INDEX(10_Lieux!$E:$E,U954)&amp;"/"&amp;INDEX(10_Lieux!$E:$E,V954)&amp;"/")</f>
        <v>/chauffeur-prive/aeroport-bale-mulhouse/nice/</v>
      </c>
      <c r="M954" s="14" t="str">
        <f aca="false">IFERROR(INDEX($L:$L,MATCH(B954&amp;"|"&amp;A954,$Z:$Z,0)),"—")</f>
        <v>/chauffeur-prive/nice/aeroport-bale-mulhouse/</v>
      </c>
      <c r="N954" s="14" t="str">
        <f aca="false">IF(LEN("Chauffeur privé "&amp;INDEX(10_Lieux!$J:$J,U954)&amp;" → "&amp;INDEX(10_Lieux!$J:$J,V954)&amp;" | 24h/24")&gt;60,"Chauffeur privé "&amp;INDEX(10_Lieux!$J:$J,U954)&amp;" → "&amp;INDEX(10_Lieux!$J:$J,V954),"Chauffeur privé "&amp;INDEX(10_Lieux!$J:$J,U954)&amp;" → "&amp;INDEX(10_Lieux!$J:$J,V954)&amp;" | 24h/24")</f>
        <v>Chauffeur privé Aéroport Bâle-Mulhouse → Nice | 24h/24</v>
      </c>
      <c r="O954" s="14" t="n">
        <f aca="false">LEN(N954)</f>
        <v>54</v>
      </c>
      <c r="P954" s="14" t="str">
        <f aca="false">"Chauffeur privé "&amp;INDEX(10_Lieux!$K:$K,U954)&amp;" vers "&amp;INDEX(10_Lieux!$L:$L,V954)</f>
        <v>Chauffeur privé de l'aéroport Bâle-Mulhouse vers Nice</v>
      </c>
      <c r="Q954" s="14" t="str">
        <f aca="false">"Chauffeur privé "&amp;INDEX(10_Lieux!$K:$K,U954)&amp;" vers "&amp;INDEX(10_Lieux!$L:$L,V954)&amp;" : env. "&amp;I954&amp;" km, "&amp;J954&amp;" de route. Devis personnalisé, standard 24h/24 et 7j/7."</f>
        <v>Chauffeur privé de l'aéroport Bâle-Mulhouse vers Nice : env. 540 km, 5 h 45 de route. Devis personnalisé, standard 24h/24 et 7j/7.</v>
      </c>
      <c r="R954" s="14" t="n">
        <f aca="false">LEN(Q954)</f>
        <v>130</v>
      </c>
      <c r="S954" s="14" t="str">
        <f aca="false">INDEX(10_Lieux!$C:$C,U954)</f>
        <v>France</v>
      </c>
      <c r="T954" s="14" t="str">
        <f aca="false">INDEX(10_Lieux!$C:$C,V954)</f>
        <v>France</v>
      </c>
      <c r="U954" s="14" t="n">
        <f aca="false">MATCH(A954,10_Lieux!$A:$A,0)</f>
        <v>144</v>
      </c>
      <c r="V954" s="14" t="n">
        <f aca="false">MATCH(B954,10_Lieux!$A:$A,0)</f>
        <v>80</v>
      </c>
      <c r="W954" s="14" t="n">
        <f aca="false">ROUND(6371*2*ASIN(SQRT(SIN(RADIANS(INDEX(10_Lieux!$F:$F,V954)-INDEX(10_Lieux!$F:$F,U954))/2)^2+COS(RADIANS(INDEX(10_Lieux!$F:$F,U954)))*COS(RADIANS(INDEX(10_Lieux!$F:$F,V954)))*SIN(RADIANS(INDEX(10_Lieux!$G:$G,V954)-INDEX(10_Lieux!$G:$G,U954))/2)^2)),1)</f>
        <v>431.9</v>
      </c>
      <c r="X954" s="14" t="n">
        <f aca="false">ROUND(I954/IF(I954&lt;p_seuil_vitesse,p_vit_lente,p_vit_rapide)*60/15,0)*15</f>
        <v>345</v>
      </c>
      <c r="Y954" s="14" t="n">
        <f aca="false">MAX(IF(INDEX(10_Lieux!$B:$B,U954)&lt;&gt;"Ville",INDEX(10_Lieux!$I:$I,U954),0),IF(INDEX(10_Lieux!$B:$B,V954)&lt;&gt;"Ville",INDEX(10_Lieux!$I:$I,V954),0))</f>
        <v>250</v>
      </c>
      <c r="Z954" s="14" t="str">
        <f aca="false">A954&amp;"|"&amp;B954</f>
        <v>EuroAirport Basel-Mulhouse-Freiburg|Nice</v>
      </c>
      <c r="AA954" s="14" t="str">
        <f aca="false">IF(I954&lt;p_local,"Local",IF(I954&lt;p_vv_min,"Courte distance",IF(I954&lt;p_tres_long,"Longue distance","Très longue distance")))</f>
        <v>Longue distance</v>
      </c>
    </row>
    <row r="955" customFormat="false" ht="15" hidden="false" customHeight="true" outlineLevel="0" collapsed="false">
      <c r="A955" s="1" t="s">
        <v>126</v>
      </c>
      <c r="B955" s="1" t="s">
        <v>1105</v>
      </c>
      <c r="C955" s="1" t="s">
        <v>35</v>
      </c>
      <c r="D955" s="1" t="s">
        <v>653</v>
      </c>
      <c r="E955" s="1" t="s">
        <v>1111</v>
      </c>
      <c r="F955" s="14" t="s">
        <v>40</v>
      </c>
      <c r="G955" s="14" t="str">
        <f aca="false">IF(I955&lt;p_local,"Local → page infra",IF(H955&gt;=p_ph1,"Phase 1",IF(H955&gt;=p_ph2,"Phase 2","Phase 3")))</f>
        <v>Phase 3</v>
      </c>
      <c r="H955" s="14" t="n">
        <f aca="false">IF(I955&lt;p_local,0,IF(C955="Aéroport → Aéroport",p_pts_plein,IF(Y955&gt;0,IF(I955&lt;=Y955,p_pts_plein,IF(I955&lt;=p_mult2*Y955,p_pts_moyen,p_pts_r3)),IF(I955&gt;=p_vv_min,p_pts_plein,IF(I955&gt;=p_vv_moy,p_pts_moyen,p_pts_court))))+IF(INDEX(10_Lieux!$D:$D,U955)=1,p_prio1,p_prio2)+IF(INDEX(10_Lieux!$D:$D,V955)=1,p_prio1,p_prio2)+IF(K955="Oui",p_tf,0)+p_hub*((INDEX(10_Lieux!$H:$H,U955)="Hub")+(INDEX(10_Lieux!$H:$H,V955)="Hub"))+IF(OR(INDEX(10_Lieux!$H:$H,U955)="Premium",INDEX(10_Lieux!$H:$H,V955)="Premium"),p_prem,0))</f>
        <v>40</v>
      </c>
      <c r="I955" s="14" t="n">
        <f aca="false">ROUND(W955*p_facteur,0)</f>
        <v>540</v>
      </c>
      <c r="J955" s="14" t="str">
        <f aca="false">IF(X955&lt;60,X955&amp;" min",INT(X955/60)&amp;" h"&amp;IF(MOD(X955,60)=0,""," "&amp;TEXT(MOD(X955,60),"00")))</f>
        <v>5 h 45</v>
      </c>
      <c r="K955" s="14" t="str">
        <f aca="false">IF(S955&lt;&gt;T955,"Oui","Non")</f>
        <v>Non</v>
      </c>
      <c r="L955" s="14" t="str">
        <f aca="false">IF(AND(INDEX(10_Lieux!$B:$B,U955)="Ville",INDEX(10_Lieux!$B:$B,V955)="Ville"),"/chauffeur-prive/"&amp;INDEX(10_Lieux!$E:$E,U955)&amp;"-"&amp;INDEX(10_Lieux!$E:$E,V955)&amp;"/","/chauffeur-prive/"&amp;INDEX(10_Lieux!$E:$E,U955)&amp;"/"&amp;INDEX(10_Lieux!$E:$E,V955)&amp;"/")</f>
        <v>/chauffeur-prive/nice/aeroport-bale-mulhouse/</v>
      </c>
      <c r="M955" s="14" t="str">
        <f aca="false">IFERROR(INDEX($L:$L,MATCH(B955&amp;"|"&amp;A955,$Z:$Z,0)),"—")</f>
        <v>/chauffeur-prive/aeroport-bale-mulhouse/nice/</v>
      </c>
      <c r="N955" s="14" t="str">
        <f aca="false">IF(LEN("Chauffeur privé "&amp;INDEX(10_Lieux!$J:$J,U955)&amp;" → "&amp;INDEX(10_Lieux!$J:$J,V955)&amp;" | 24h/24")&gt;60,"Chauffeur privé "&amp;INDEX(10_Lieux!$J:$J,U955)&amp;" → "&amp;INDEX(10_Lieux!$J:$J,V955),"Chauffeur privé "&amp;INDEX(10_Lieux!$J:$J,U955)&amp;" → "&amp;INDEX(10_Lieux!$J:$J,V955)&amp;" | 24h/24")</f>
        <v>Chauffeur privé Nice → Aéroport Bâle-Mulhouse | 24h/24</v>
      </c>
      <c r="O955" s="14" t="n">
        <f aca="false">LEN(N955)</f>
        <v>54</v>
      </c>
      <c r="P955" s="14" t="str">
        <f aca="false">"Chauffeur privé "&amp;INDEX(10_Lieux!$K:$K,U955)&amp;" vers "&amp;INDEX(10_Lieux!$L:$L,V955)</f>
        <v>Chauffeur privé de Nice vers l'aéroport Bâle-Mulhouse</v>
      </c>
      <c r="Q955" s="14" t="str">
        <f aca="false">"Chauffeur privé "&amp;INDEX(10_Lieux!$K:$K,U955)&amp;" vers "&amp;INDEX(10_Lieux!$L:$L,V955)&amp;" : env. "&amp;I955&amp;" km, "&amp;J955&amp;" de route. Devis personnalisé, standard 24h/24 et 7j/7."</f>
        <v>Chauffeur privé de Nice vers l'aéroport Bâle-Mulhouse : env. 540 km, 5 h 45 de route. Devis personnalisé, standard 24h/24 et 7j/7.</v>
      </c>
      <c r="R955" s="14" t="n">
        <f aca="false">LEN(Q955)</f>
        <v>130</v>
      </c>
      <c r="S955" s="14" t="str">
        <f aca="false">INDEX(10_Lieux!$C:$C,U955)</f>
        <v>France</v>
      </c>
      <c r="T955" s="14" t="str">
        <f aca="false">INDEX(10_Lieux!$C:$C,V955)</f>
        <v>France</v>
      </c>
      <c r="U955" s="14" t="n">
        <f aca="false">MATCH(A955,10_Lieux!$A:$A,0)</f>
        <v>80</v>
      </c>
      <c r="V955" s="14" t="n">
        <f aca="false">MATCH(B955,10_Lieux!$A:$A,0)</f>
        <v>144</v>
      </c>
      <c r="W955" s="14" t="n">
        <f aca="false">ROUND(6371*2*ASIN(SQRT(SIN(RADIANS(INDEX(10_Lieux!$F:$F,V955)-INDEX(10_Lieux!$F:$F,U955))/2)^2+COS(RADIANS(INDEX(10_Lieux!$F:$F,U955)))*COS(RADIANS(INDEX(10_Lieux!$F:$F,V955)))*SIN(RADIANS(INDEX(10_Lieux!$G:$G,V955)-INDEX(10_Lieux!$G:$G,U955))/2)^2)),1)</f>
        <v>431.9</v>
      </c>
      <c r="X955" s="14" t="n">
        <f aca="false">ROUND(I955/IF(I955&lt;p_seuil_vitesse,p_vit_lente,p_vit_rapide)*60/15,0)*15</f>
        <v>345</v>
      </c>
      <c r="Y955" s="14" t="n">
        <f aca="false">MAX(IF(INDEX(10_Lieux!$B:$B,U955)&lt;&gt;"Ville",INDEX(10_Lieux!$I:$I,U955),0),IF(INDEX(10_Lieux!$B:$B,V955)&lt;&gt;"Ville",INDEX(10_Lieux!$I:$I,V955),0))</f>
        <v>250</v>
      </c>
      <c r="Z955" s="14" t="str">
        <f aca="false">A955&amp;"|"&amp;B955</f>
        <v>Nice|EuroAirport Basel-Mulhouse-Freiburg</v>
      </c>
      <c r="AA955" s="14" t="str">
        <f aca="false">IF(I955&lt;p_local,"Local",IF(I955&lt;p_vv_min,"Courte distance",IF(I955&lt;p_tres_long,"Longue distance","Très longue distance")))</f>
        <v>Longue distance</v>
      </c>
    </row>
    <row r="956" customFormat="false" ht="15" hidden="false" customHeight="true" outlineLevel="0" collapsed="false">
      <c r="A956" s="1" t="s">
        <v>1105</v>
      </c>
      <c r="B956" s="1" t="s">
        <v>128</v>
      </c>
      <c r="C956" s="1" t="s">
        <v>34</v>
      </c>
      <c r="D956" s="1" t="s">
        <v>653</v>
      </c>
      <c r="E956" s="1" t="s">
        <v>1112</v>
      </c>
      <c r="F956" s="14" t="s">
        <v>40</v>
      </c>
      <c r="G956" s="14" t="str">
        <f aca="false">IF(I956&lt;p_local,"Local → page infra",IF(H956&gt;=p_ph1,"Phase 1",IF(H956&gt;=p_ph2,"Phase 2","Phase 3")))</f>
        <v>Phase 3</v>
      </c>
      <c r="H956" s="14" t="n">
        <f aca="false">IF(I956&lt;p_local,0,IF(C956="Aéroport → Aéroport",p_pts_plein,IF(Y956&gt;0,IF(I956&lt;=Y956,p_pts_plein,IF(I956&lt;=p_mult2*Y956,p_pts_moyen,p_pts_r3)),IF(I956&gt;=p_vv_min,p_pts_plein,IF(I956&gt;=p_vv_moy,p_pts_moyen,p_pts_court))))+IF(INDEX(10_Lieux!$D:$D,U956)=1,p_prio1,p_prio2)+IF(INDEX(10_Lieux!$D:$D,V956)=1,p_prio1,p_prio2)+IF(K956="Oui",p_tf,0)+p_hub*((INDEX(10_Lieux!$H:$H,U956)="Hub")+(INDEX(10_Lieux!$H:$H,V956)="Hub"))+IF(OR(INDEX(10_Lieux!$H:$H,U956)="Premium",INDEX(10_Lieux!$H:$H,V956)="Premium"),p_prem,0))</f>
        <v>40</v>
      </c>
      <c r="I956" s="14" t="n">
        <f aca="false">ROUND(W956*p_facteur,0)</f>
        <v>633</v>
      </c>
      <c r="J956" s="14" t="str">
        <f aca="false">IF(X956&lt;60,X956&amp;" min",INT(X956/60)&amp;" h"&amp;IF(MOD(X956,60)=0,""," "&amp;TEXT(MOD(X956,60),"00")))</f>
        <v>6 h 45</v>
      </c>
      <c r="K956" s="14" t="str">
        <f aca="false">IF(S956&lt;&gt;T956,"Oui","Non")</f>
        <v>Non</v>
      </c>
      <c r="L956" s="14" t="str">
        <f aca="false">IF(AND(INDEX(10_Lieux!$B:$B,U956)="Ville",INDEX(10_Lieux!$B:$B,V956)="Ville"),"/chauffeur-prive/"&amp;INDEX(10_Lieux!$E:$E,U956)&amp;"-"&amp;INDEX(10_Lieux!$E:$E,V956)&amp;"/","/chauffeur-prive/"&amp;INDEX(10_Lieux!$E:$E,U956)&amp;"/"&amp;INDEX(10_Lieux!$E:$E,V956)&amp;"/")</f>
        <v>/chauffeur-prive/aeroport-bale-mulhouse/marseille/</v>
      </c>
      <c r="M956" s="14" t="str">
        <f aca="false">IFERROR(INDEX($L:$L,MATCH(B956&amp;"|"&amp;A956,$Z:$Z,0)),"—")</f>
        <v>/chauffeur-prive/marseille/aeroport-bale-mulhouse/</v>
      </c>
      <c r="N956" s="14" t="str">
        <f aca="false">IF(LEN("Chauffeur privé "&amp;INDEX(10_Lieux!$J:$J,U956)&amp;" → "&amp;INDEX(10_Lieux!$J:$J,V956)&amp;" | 24h/24")&gt;60,"Chauffeur privé "&amp;INDEX(10_Lieux!$J:$J,U956)&amp;" → "&amp;INDEX(10_Lieux!$J:$J,V956),"Chauffeur privé "&amp;INDEX(10_Lieux!$J:$J,U956)&amp;" → "&amp;INDEX(10_Lieux!$J:$J,V956)&amp;" | 24h/24")</f>
        <v>Chauffeur privé Aéroport Bâle-Mulhouse → Marseille | 24h/24</v>
      </c>
      <c r="O956" s="14" t="n">
        <f aca="false">LEN(N956)</f>
        <v>59</v>
      </c>
      <c r="P956" s="14" t="str">
        <f aca="false">"Chauffeur privé "&amp;INDEX(10_Lieux!$K:$K,U956)&amp;" vers "&amp;INDEX(10_Lieux!$L:$L,V956)</f>
        <v>Chauffeur privé de l'aéroport Bâle-Mulhouse vers Marseille</v>
      </c>
      <c r="Q956" s="14" t="str">
        <f aca="false">"Chauffeur privé "&amp;INDEX(10_Lieux!$K:$K,U956)&amp;" vers "&amp;INDEX(10_Lieux!$L:$L,V956)&amp;" : env. "&amp;I956&amp;" km, "&amp;J956&amp;" de route. Devis personnalisé, standard 24h/24 et 7j/7."</f>
        <v>Chauffeur privé de l'aéroport Bâle-Mulhouse vers Marseille : env. 633 km, 6 h 45 de route. Devis personnalisé, standard 24h/24 et 7j/7.</v>
      </c>
      <c r="R956" s="14" t="n">
        <f aca="false">LEN(Q956)</f>
        <v>135</v>
      </c>
      <c r="S956" s="14" t="str">
        <f aca="false">INDEX(10_Lieux!$C:$C,U956)</f>
        <v>France</v>
      </c>
      <c r="T956" s="14" t="str">
        <f aca="false">INDEX(10_Lieux!$C:$C,V956)</f>
        <v>France</v>
      </c>
      <c r="U956" s="14" t="n">
        <f aca="false">MATCH(A956,10_Lieux!$A:$A,0)</f>
        <v>144</v>
      </c>
      <c r="V956" s="14" t="n">
        <f aca="false">MATCH(B956,10_Lieux!$A:$A,0)</f>
        <v>79</v>
      </c>
      <c r="W956" s="14" t="n">
        <f aca="false">ROUND(6371*2*ASIN(SQRT(SIN(RADIANS(INDEX(10_Lieux!$F:$F,V956)-INDEX(10_Lieux!$F:$F,U956))/2)^2+COS(RADIANS(INDEX(10_Lieux!$F:$F,U956)))*COS(RADIANS(INDEX(10_Lieux!$F:$F,V956)))*SIN(RADIANS(INDEX(10_Lieux!$G:$G,V956)-INDEX(10_Lieux!$G:$G,U956))/2)^2)),1)</f>
        <v>506.1</v>
      </c>
      <c r="X956" s="14" t="n">
        <f aca="false">ROUND(I956/IF(I956&lt;p_seuil_vitesse,p_vit_lente,p_vit_rapide)*60/15,0)*15</f>
        <v>405</v>
      </c>
      <c r="Y956" s="14" t="n">
        <f aca="false">MAX(IF(INDEX(10_Lieux!$B:$B,U956)&lt;&gt;"Ville",INDEX(10_Lieux!$I:$I,U956),0),IF(INDEX(10_Lieux!$B:$B,V956)&lt;&gt;"Ville",INDEX(10_Lieux!$I:$I,V956),0))</f>
        <v>250</v>
      </c>
      <c r="Z956" s="14" t="str">
        <f aca="false">A956&amp;"|"&amp;B956</f>
        <v>EuroAirport Basel-Mulhouse-Freiburg|Marseille</v>
      </c>
      <c r="AA956" s="14" t="str">
        <f aca="false">IF(I956&lt;p_local,"Local",IF(I956&lt;p_vv_min,"Courte distance",IF(I956&lt;p_tres_long,"Longue distance","Très longue distance")))</f>
        <v>Longue distance</v>
      </c>
    </row>
    <row r="957" customFormat="false" ht="15" hidden="false" customHeight="true" outlineLevel="0" collapsed="false">
      <c r="A957" s="1" t="s">
        <v>128</v>
      </c>
      <c r="B957" s="1" t="s">
        <v>1105</v>
      </c>
      <c r="C957" s="1" t="s">
        <v>35</v>
      </c>
      <c r="D957" s="1" t="s">
        <v>653</v>
      </c>
      <c r="E957" s="1" t="s">
        <v>1113</v>
      </c>
      <c r="F957" s="14" t="s">
        <v>40</v>
      </c>
      <c r="G957" s="14" t="str">
        <f aca="false">IF(I957&lt;p_local,"Local → page infra",IF(H957&gt;=p_ph1,"Phase 1",IF(H957&gt;=p_ph2,"Phase 2","Phase 3")))</f>
        <v>Phase 3</v>
      </c>
      <c r="H957" s="14" t="n">
        <f aca="false">IF(I957&lt;p_local,0,IF(C957="Aéroport → Aéroport",p_pts_plein,IF(Y957&gt;0,IF(I957&lt;=Y957,p_pts_plein,IF(I957&lt;=p_mult2*Y957,p_pts_moyen,p_pts_r3)),IF(I957&gt;=p_vv_min,p_pts_plein,IF(I957&gt;=p_vv_moy,p_pts_moyen,p_pts_court))))+IF(INDEX(10_Lieux!$D:$D,U957)=1,p_prio1,p_prio2)+IF(INDEX(10_Lieux!$D:$D,V957)=1,p_prio1,p_prio2)+IF(K957="Oui",p_tf,0)+p_hub*((INDEX(10_Lieux!$H:$H,U957)="Hub")+(INDEX(10_Lieux!$H:$H,V957)="Hub"))+IF(OR(INDEX(10_Lieux!$H:$H,U957)="Premium",INDEX(10_Lieux!$H:$H,V957)="Premium"),p_prem,0))</f>
        <v>40</v>
      </c>
      <c r="I957" s="14" t="n">
        <f aca="false">ROUND(W957*p_facteur,0)</f>
        <v>633</v>
      </c>
      <c r="J957" s="14" t="str">
        <f aca="false">IF(X957&lt;60,X957&amp;" min",INT(X957/60)&amp;" h"&amp;IF(MOD(X957,60)=0,""," "&amp;TEXT(MOD(X957,60),"00")))</f>
        <v>6 h 45</v>
      </c>
      <c r="K957" s="14" t="str">
        <f aca="false">IF(S957&lt;&gt;T957,"Oui","Non")</f>
        <v>Non</v>
      </c>
      <c r="L957" s="14" t="str">
        <f aca="false">IF(AND(INDEX(10_Lieux!$B:$B,U957)="Ville",INDEX(10_Lieux!$B:$B,V957)="Ville"),"/chauffeur-prive/"&amp;INDEX(10_Lieux!$E:$E,U957)&amp;"-"&amp;INDEX(10_Lieux!$E:$E,V957)&amp;"/","/chauffeur-prive/"&amp;INDEX(10_Lieux!$E:$E,U957)&amp;"/"&amp;INDEX(10_Lieux!$E:$E,V957)&amp;"/")</f>
        <v>/chauffeur-prive/marseille/aeroport-bale-mulhouse/</v>
      </c>
      <c r="M957" s="14" t="str">
        <f aca="false">IFERROR(INDEX($L:$L,MATCH(B957&amp;"|"&amp;A957,$Z:$Z,0)),"—")</f>
        <v>/chauffeur-prive/aeroport-bale-mulhouse/marseille/</v>
      </c>
      <c r="N957" s="14" t="str">
        <f aca="false">IF(LEN("Chauffeur privé "&amp;INDEX(10_Lieux!$J:$J,U957)&amp;" → "&amp;INDEX(10_Lieux!$J:$J,V957)&amp;" | 24h/24")&gt;60,"Chauffeur privé "&amp;INDEX(10_Lieux!$J:$J,U957)&amp;" → "&amp;INDEX(10_Lieux!$J:$J,V957),"Chauffeur privé "&amp;INDEX(10_Lieux!$J:$J,U957)&amp;" → "&amp;INDEX(10_Lieux!$J:$J,V957)&amp;" | 24h/24")</f>
        <v>Chauffeur privé Marseille → Aéroport Bâle-Mulhouse | 24h/24</v>
      </c>
      <c r="O957" s="14" t="n">
        <f aca="false">LEN(N957)</f>
        <v>59</v>
      </c>
      <c r="P957" s="14" t="str">
        <f aca="false">"Chauffeur privé "&amp;INDEX(10_Lieux!$K:$K,U957)&amp;" vers "&amp;INDEX(10_Lieux!$L:$L,V957)</f>
        <v>Chauffeur privé de Marseille vers l'aéroport Bâle-Mulhouse</v>
      </c>
      <c r="Q957" s="14" t="str">
        <f aca="false">"Chauffeur privé "&amp;INDEX(10_Lieux!$K:$K,U957)&amp;" vers "&amp;INDEX(10_Lieux!$L:$L,V957)&amp;" : env. "&amp;I957&amp;" km, "&amp;J957&amp;" de route. Devis personnalisé, standard 24h/24 et 7j/7."</f>
        <v>Chauffeur privé de Marseille vers l'aéroport Bâle-Mulhouse : env. 633 km, 6 h 45 de route. Devis personnalisé, standard 24h/24 et 7j/7.</v>
      </c>
      <c r="R957" s="14" t="n">
        <f aca="false">LEN(Q957)</f>
        <v>135</v>
      </c>
      <c r="S957" s="14" t="str">
        <f aca="false">INDEX(10_Lieux!$C:$C,U957)</f>
        <v>France</v>
      </c>
      <c r="T957" s="14" t="str">
        <f aca="false">INDEX(10_Lieux!$C:$C,V957)</f>
        <v>France</v>
      </c>
      <c r="U957" s="14" t="n">
        <f aca="false">MATCH(A957,10_Lieux!$A:$A,0)</f>
        <v>79</v>
      </c>
      <c r="V957" s="14" t="n">
        <f aca="false">MATCH(B957,10_Lieux!$A:$A,0)</f>
        <v>144</v>
      </c>
      <c r="W957" s="14" t="n">
        <f aca="false">ROUND(6371*2*ASIN(SQRT(SIN(RADIANS(INDEX(10_Lieux!$F:$F,V957)-INDEX(10_Lieux!$F:$F,U957))/2)^2+COS(RADIANS(INDEX(10_Lieux!$F:$F,U957)))*COS(RADIANS(INDEX(10_Lieux!$F:$F,V957)))*SIN(RADIANS(INDEX(10_Lieux!$G:$G,V957)-INDEX(10_Lieux!$G:$G,U957))/2)^2)),1)</f>
        <v>506.1</v>
      </c>
      <c r="X957" s="14" t="n">
        <f aca="false">ROUND(I957/IF(I957&lt;p_seuil_vitesse,p_vit_lente,p_vit_rapide)*60/15,0)*15</f>
        <v>405</v>
      </c>
      <c r="Y957" s="14" t="n">
        <f aca="false">MAX(IF(INDEX(10_Lieux!$B:$B,U957)&lt;&gt;"Ville",INDEX(10_Lieux!$I:$I,U957),0),IF(INDEX(10_Lieux!$B:$B,V957)&lt;&gt;"Ville",INDEX(10_Lieux!$I:$I,V957),0))</f>
        <v>250</v>
      </c>
      <c r="Z957" s="14" t="str">
        <f aca="false">A957&amp;"|"&amp;B957</f>
        <v>Marseille|EuroAirport Basel-Mulhouse-Freiburg</v>
      </c>
      <c r="AA957" s="14" t="str">
        <f aca="false">IF(I957&lt;p_local,"Local",IF(I957&lt;p_vv_min,"Courte distance",IF(I957&lt;p_tres_long,"Longue distance","Très longue distance")))</f>
        <v>Longue distance</v>
      </c>
    </row>
    <row r="958" customFormat="false" ht="15" hidden="false" customHeight="true" outlineLevel="0" collapsed="false">
      <c r="A958" s="1" t="s">
        <v>1105</v>
      </c>
      <c r="B958" s="1" t="s">
        <v>130</v>
      </c>
      <c r="C958" s="1" t="s">
        <v>34</v>
      </c>
      <c r="D958" s="1" t="s">
        <v>653</v>
      </c>
      <c r="E958" s="1" t="s">
        <v>1114</v>
      </c>
      <c r="F958" s="14" t="s">
        <v>40</v>
      </c>
      <c r="G958" s="14" t="str">
        <f aca="false">IF(I958&lt;p_local,"Local → page infra",IF(H958&gt;=p_ph1,"Phase 1",IF(H958&gt;=p_ph2,"Phase 2","Phase 3")))</f>
        <v>Phase 3</v>
      </c>
      <c r="H958" s="14" t="n">
        <f aca="false">IF(I958&lt;p_local,0,IF(C958="Aéroport → Aéroport",p_pts_plein,IF(Y958&gt;0,IF(I958&lt;=Y958,p_pts_plein,IF(I958&lt;=p_mult2*Y958,p_pts_moyen,p_pts_r3)),IF(I958&gt;=p_vv_min,p_pts_plein,IF(I958&gt;=p_vv_moy,p_pts_moyen,p_pts_court))))+IF(INDEX(10_Lieux!$D:$D,U958)=1,p_prio1,p_prio2)+IF(INDEX(10_Lieux!$D:$D,V958)=1,p_prio1,p_prio2)+IF(K958="Oui",p_tf,0)+p_hub*((INDEX(10_Lieux!$H:$H,U958)="Hub")+(INDEX(10_Lieux!$H:$H,V958)="Hub"))+IF(OR(INDEX(10_Lieux!$H:$H,U958)="Premium",INDEX(10_Lieux!$H:$H,V958)="Premium"),p_prem,0))</f>
        <v>30</v>
      </c>
      <c r="I958" s="14" t="n">
        <f aca="false">ROUND(W958*p_facteur,0)</f>
        <v>868</v>
      </c>
      <c r="J958" s="14" t="str">
        <f aca="false">IF(X958&lt;60,X958&amp;" min",INT(X958/60)&amp;" h"&amp;IF(MOD(X958,60)=0,""," "&amp;TEXT(MOD(X958,60),"00")))</f>
        <v>9 h 15</v>
      </c>
      <c r="K958" s="14" t="str">
        <f aca="false">IF(S958&lt;&gt;T958,"Oui","Non")</f>
        <v>Non</v>
      </c>
      <c r="L958" s="14" t="str">
        <f aca="false">IF(AND(INDEX(10_Lieux!$B:$B,U958)="Ville",INDEX(10_Lieux!$B:$B,V958)="Ville"),"/chauffeur-prive/"&amp;INDEX(10_Lieux!$E:$E,U958)&amp;"-"&amp;INDEX(10_Lieux!$E:$E,V958)&amp;"/","/chauffeur-prive/"&amp;INDEX(10_Lieux!$E:$E,U958)&amp;"/"&amp;INDEX(10_Lieux!$E:$E,V958)&amp;"/")</f>
        <v>/chauffeur-prive/aeroport-bale-mulhouse/bordeaux/</v>
      </c>
      <c r="M958" s="14" t="str">
        <f aca="false">IFERROR(INDEX($L:$L,MATCH(B958&amp;"|"&amp;A958,$Z:$Z,0)),"—")</f>
        <v>/chauffeur-prive/bordeaux/aeroport-bale-mulhouse/</v>
      </c>
      <c r="N958" s="14" t="str">
        <f aca="false">IF(LEN("Chauffeur privé "&amp;INDEX(10_Lieux!$J:$J,U958)&amp;" → "&amp;INDEX(10_Lieux!$J:$J,V958)&amp;" | 24h/24")&gt;60,"Chauffeur privé "&amp;INDEX(10_Lieux!$J:$J,U958)&amp;" → "&amp;INDEX(10_Lieux!$J:$J,V958),"Chauffeur privé "&amp;INDEX(10_Lieux!$J:$J,U958)&amp;" → "&amp;INDEX(10_Lieux!$J:$J,V958)&amp;" | 24h/24")</f>
        <v>Chauffeur privé Aéroport Bâle-Mulhouse → Bordeaux | 24h/24</v>
      </c>
      <c r="O958" s="14" t="n">
        <f aca="false">LEN(N958)</f>
        <v>58</v>
      </c>
      <c r="P958" s="14" t="str">
        <f aca="false">"Chauffeur privé "&amp;INDEX(10_Lieux!$K:$K,U958)&amp;" vers "&amp;INDEX(10_Lieux!$L:$L,V958)</f>
        <v>Chauffeur privé de l'aéroport Bâle-Mulhouse vers Bordeaux</v>
      </c>
      <c r="Q958" s="14" t="str">
        <f aca="false">"Chauffeur privé "&amp;INDEX(10_Lieux!$K:$K,U958)&amp;" vers "&amp;INDEX(10_Lieux!$L:$L,V958)&amp;" : env. "&amp;I958&amp;" km, "&amp;J958&amp;" de route. Devis personnalisé, standard 24h/24 et 7j/7."</f>
        <v>Chauffeur privé de l'aéroport Bâle-Mulhouse vers Bordeaux : env. 868 km, 9 h 15 de route. Devis personnalisé, standard 24h/24 et 7j/7.</v>
      </c>
      <c r="R958" s="14" t="n">
        <f aca="false">LEN(Q958)</f>
        <v>134</v>
      </c>
      <c r="S958" s="14" t="str">
        <f aca="false">INDEX(10_Lieux!$C:$C,U958)</f>
        <v>France</v>
      </c>
      <c r="T958" s="14" t="str">
        <f aca="false">INDEX(10_Lieux!$C:$C,V958)</f>
        <v>France</v>
      </c>
      <c r="U958" s="14" t="n">
        <f aca="false">MATCH(A958,10_Lieux!$A:$A,0)</f>
        <v>144</v>
      </c>
      <c r="V958" s="14" t="n">
        <f aca="false">MATCH(B958,10_Lieux!$A:$A,0)</f>
        <v>61</v>
      </c>
      <c r="W958" s="14" t="n">
        <f aca="false">ROUND(6371*2*ASIN(SQRT(SIN(RADIANS(INDEX(10_Lieux!$F:$F,V958)-INDEX(10_Lieux!$F:$F,U958))/2)^2+COS(RADIANS(INDEX(10_Lieux!$F:$F,U958)))*COS(RADIANS(INDEX(10_Lieux!$F:$F,V958)))*SIN(RADIANS(INDEX(10_Lieux!$G:$G,V958)-INDEX(10_Lieux!$G:$G,U958))/2)^2)),1)</f>
        <v>694.4</v>
      </c>
      <c r="X958" s="14" t="n">
        <f aca="false">ROUND(I958/IF(I958&lt;p_seuil_vitesse,p_vit_lente,p_vit_rapide)*60/15,0)*15</f>
        <v>555</v>
      </c>
      <c r="Y958" s="14" t="n">
        <f aca="false">MAX(IF(INDEX(10_Lieux!$B:$B,U958)&lt;&gt;"Ville",INDEX(10_Lieux!$I:$I,U958),0),IF(INDEX(10_Lieux!$B:$B,V958)&lt;&gt;"Ville",INDEX(10_Lieux!$I:$I,V958),0))</f>
        <v>250</v>
      </c>
      <c r="Z958" s="14" t="str">
        <f aca="false">A958&amp;"|"&amp;B958</f>
        <v>EuroAirport Basel-Mulhouse-Freiburg|Bordeaux</v>
      </c>
      <c r="AA958" s="14" t="str">
        <f aca="false">IF(I958&lt;p_local,"Local",IF(I958&lt;p_vv_min,"Courte distance",IF(I958&lt;p_tres_long,"Longue distance","Très longue distance")))</f>
        <v>Très longue distance</v>
      </c>
    </row>
    <row r="959" customFormat="false" ht="15" hidden="false" customHeight="true" outlineLevel="0" collapsed="false">
      <c r="A959" s="1" t="s">
        <v>130</v>
      </c>
      <c r="B959" s="1" t="s">
        <v>1105</v>
      </c>
      <c r="C959" s="1" t="s">
        <v>35</v>
      </c>
      <c r="D959" s="1" t="s">
        <v>653</v>
      </c>
      <c r="E959" s="1" t="s">
        <v>1115</v>
      </c>
      <c r="F959" s="14" t="s">
        <v>40</v>
      </c>
      <c r="G959" s="14" t="str">
        <f aca="false">IF(I959&lt;p_local,"Local → page infra",IF(H959&gt;=p_ph1,"Phase 1",IF(H959&gt;=p_ph2,"Phase 2","Phase 3")))</f>
        <v>Phase 3</v>
      </c>
      <c r="H959" s="14" t="n">
        <f aca="false">IF(I959&lt;p_local,0,IF(C959="Aéroport → Aéroport",p_pts_plein,IF(Y959&gt;0,IF(I959&lt;=Y959,p_pts_plein,IF(I959&lt;=p_mult2*Y959,p_pts_moyen,p_pts_r3)),IF(I959&gt;=p_vv_min,p_pts_plein,IF(I959&gt;=p_vv_moy,p_pts_moyen,p_pts_court))))+IF(INDEX(10_Lieux!$D:$D,U959)=1,p_prio1,p_prio2)+IF(INDEX(10_Lieux!$D:$D,V959)=1,p_prio1,p_prio2)+IF(K959="Oui",p_tf,0)+p_hub*((INDEX(10_Lieux!$H:$H,U959)="Hub")+(INDEX(10_Lieux!$H:$H,V959)="Hub"))+IF(OR(INDEX(10_Lieux!$H:$H,U959)="Premium",INDEX(10_Lieux!$H:$H,V959)="Premium"),p_prem,0))</f>
        <v>30</v>
      </c>
      <c r="I959" s="14" t="n">
        <f aca="false">ROUND(W959*p_facteur,0)</f>
        <v>868</v>
      </c>
      <c r="J959" s="14" t="str">
        <f aca="false">IF(X959&lt;60,X959&amp;" min",INT(X959/60)&amp;" h"&amp;IF(MOD(X959,60)=0,""," "&amp;TEXT(MOD(X959,60),"00")))</f>
        <v>9 h 15</v>
      </c>
      <c r="K959" s="14" t="str">
        <f aca="false">IF(S959&lt;&gt;T959,"Oui","Non")</f>
        <v>Non</v>
      </c>
      <c r="L959" s="14" t="str">
        <f aca="false">IF(AND(INDEX(10_Lieux!$B:$B,U959)="Ville",INDEX(10_Lieux!$B:$B,V959)="Ville"),"/chauffeur-prive/"&amp;INDEX(10_Lieux!$E:$E,U959)&amp;"-"&amp;INDEX(10_Lieux!$E:$E,V959)&amp;"/","/chauffeur-prive/"&amp;INDEX(10_Lieux!$E:$E,U959)&amp;"/"&amp;INDEX(10_Lieux!$E:$E,V959)&amp;"/")</f>
        <v>/chauffeur-prive/bordeaux/aeroport-bale-mulhouse/</v>
      </c>
      <c r="M959" s="14" t="str">
        <f aca="false">IFERROR(INDEX($L:$L,MATCH(B959&amp;"|"&amp;A959,$Z:$Z,0)),"—")</f>
        <v>/chauffeur-prive/aeroport-bale-mulhouse/bordeaux/</v>
      </c>
      <c r="N959" s="14" t="str">
        <f aca="false">IF(LEN("Chauffeur privé "&amp;INDEX(10_Lieux!$J:$J,U959)&amp;" → "&amp;INDEX(10_Lieux!$J:$J,V959)&amp;" | 24h/24")&gt;60,"Chauffeur privé "&amp;INDEX(10_Lieux!$J:$J,U959)&amp;" → "&amp;INDEX(10_Lieux!$J:$J,V959),"Chauffeur privé "&amp;INDEX(10_Lieux!$J:$J,U959)&amp;" → "&amp;INDEX(10_Lieux!$J:$J,V959)&amp;" | 24h/24")</f>
        <v>Chauffeur privé Bordeaux → Aéroport Bâle-Mulhouse | 24h/24</v>
      </c>
      <c r="O959" s="14" t="n">
        <f aca="false">LEN(N959)</f>
        <v>58</v>
      </c>
      <c r="P959" s="14" t="str">
        <f aca="false">"Chauffeur privé "&amp;INDEX(10_Lieux!$K:$K,U959)&amp;" vers "&amp;INDEX(10_Lieux!$L:$L,V959)</f>
        <v>Chauffeur privé de Bordeaux vers l'aéroport Bâle-Mulhouse</v>
      </c>
      <c r="Q959" s="14" t="str">
        <f aca="false">"Chauffeur privé "&amp;INDEX(10_Lieux!$K:$K,U959)&amp;" vers "&amp;INDEX(10_Lieux!$L:$L,V959)&amp;" : env. "&amp;I959&amp;" km, "&amp;J959&amp;" de route. Devis personnalisé, standard 24h/24 et 7j/7."</f>
        <v>Chauffeur privé de Bordeaux vers l'aéroport Bâle-Mulhouse : env. 868 km, 9 h 15 de route. Devis personnalisé, standard 24h/24 et 7j/7.</v>
      </c>
      <c r="R959" s="14" t="n">
        <f aca="false">LEN(Q959)</f>
        <v>134</v>
      </c>
      <c r="S959" s="14" t="str">
        <f aca="false">INDEX(10_Lieux!$C:$C,U959)</f>
        <v>France</v>
      </c>
      <c r="T959" s="14" t="str">
        <f aca="false">INDEX(10_Lieux!$C:$C,V959)</f>
        <v>France</v>
      </c>
      <c r="U959" s="14" t="n">
        <f aca="false">MATCH(A959,10_Lieux!$A:$A,0)</f>
        <v>61</v>
      </c>
      <c r="V959" s="14" t="n">
        <f aca="false">MATCH(B959,10_Lieux!$A:$A,0)</f>
        <v>144</v>
      </c>
      <c r="W959" s="14" t="n">
        <f aca="false">ROUND(6371*2*ASIN(SQRT(SIN(RADIANS(INDEX(10_Lieux!$F:$F,V959)-INDEX(10_Lieux!$F:$F,U959))/2)^2+COS(RADIANS(INDEX(10_Lieux!$F:$F,U959)))*COS(RADIANS(INDEX(10_Lieux!$F:$F,V959)))*SIN(RADIANS(INDEX(10_Lieux!$G:$G,V959)-INDEX(10_Lieux!$G:$G,U959))/2)^2)),1)</f>
        <v>694.4</v>
      </c>
      <c r="X959" s="14" t="n">
        <f aca="false">ROUND(I959/IF(I959&lt;p_seuil_vitesse,p_vit_lente,p_vit_rapide)*60/15,0)*15</f>
        <v>555</v>
      </c>
      <c r="Y959" s="14" t="n">
        <f aca="false">MAX(IF(INDEX(10_Lieux!$B:$B,U959)&lt;&gt;"Ville",INDEX(10_Lieux!$I:$I,U959),0),IF(INDEX(10_Lieux!$B:$B,V959)&lt;&gt;"Ville",INDEX(10_Lieux!$I:$I,V959),0))</f>
        <v>250</v>
      </c>
      <c r="Z959" s="14" t="str">
        <f aca="false">A959&amp;"|"&amp;B959</f>
        <v>Bordeaux|EuroAirport Basel-Mulhouse-Freiburg</v>
      </c>
      <c r="AA959" s="14" t="str">
        <f aca="false">IF(I959&lt;p_local,"Local",IF(I959&lt;p_vv_min,"Courte distance",IF(I959&lt;p_tres_long,"Longue distance","Très longue distance")))</f>
        <v>Très longue distance</v>
      </c>
    </row>
    <row r="960" customFormat="false" ht="15" hidden="false" customHeight="true" outlineLevel="0" collapsed="false">
      <c r="A960" s="1" t="s">
        <v>1105</v>
      </c>
      <c r="B960" s="1" t="s">
        <v>132</v>
      </c>
      <c r="C960" s="1" t="s">
        <v>34</v>
      </c>
      <c r="D960" s="1" t="s">
        <v>653</v>
      </c>
      <c r="E960" s="1" t="s">
        <v>1116</v>
      </c>
      <c r="F960" s="14" t="s">
        <v>40</v>
      </c>
      <c r="G960" s="14" t="str">
        <f aca="false">IF(I960&lt;p_local,"Local → page infra",IF(H960&gt;=p_ph1,"Phase 1",IF(H960&gt;=p_ph2,"Phase 2","Phase 3")))</f>
        <v>Phase 3</v>
      </c>
      <c r="H960" s="14" t="n">
        <f aca="false">IF(I960&lt;p_local,0,IF(C960="Aéroport → Aéroport",p_pts_plein,IF(Y960&gt;0,IF(I960&lt;=Y960,p_pts_plein,IF(I960&lt;=p_mult2*Y960,p_pts_moyen,p_pts_r3)),IF(I960&gt;=p_vv_min,p_pts_plein,IF(I960&gt;=p_vv_moy,p_pts_moyen,p_pts_court))))+IF(INDEX(10_Lieux!$D:$D,U960)=1,p_prio1,p_prio2)+IF(INDEX(10_Lieux!$D:$D,V960)=1,p_prio1,p_prio2)+IF(K960="Oui",p_tf,0)+p_hub*((INDEX(10_Lieux!$H:$H,U960)="Hub")+(INDEX(10_Lieux!$H:$H,V960)="Hub"))+IF(OR(INDEX(10_Lieux!$H:$H,U960)="Premium",INDEX(10_Lieux!$H:$H,V960)="Premium"),p_prem,0))</f>
        <v>30</v>
      </c>
      <c r="I960" s="14" t="n">
        <f aca="false">ROUND(W960*p_facteur,0)</f>
        <v>810</v>
      </c>
      <c r="J960" s="14" t="str">
        <f aca="false">IF(X960&lt;60,X960&amp;" min",INT(X960/60)&amp;" h"&amp;IF(MOD(X960,60)=0,""," "&amp;TEXT(MOD(X960,60),"00")))</f>
        <v>8 h 30</v>
      </c>
      <c r="K960" s="14" t="str">
        <f aca="false">IF(S960&lt;&gt;T960,"Oui","Non")</f>
        <v>Non</v>
      </c>
      <c r="L960" s="14" t="str">
        <f aca="false">IF(AND(INDEX(10_Lieux!$B:$B,U960)="Ville",INDEX(10_Lieux!$B:$B,V960)="Ville"),"/chauffeur-prive/"&amp;INDEX(10_Lieux!$E:$E,U960)&amp;"-"&amp;INDEX(10_Lieux!$E:$E,V960)&amp;"/","/chauffeur-prive/"&amp;INDEX(10_Lieux!$E:$E,U960)&amp;"/"&amp;INDEX(10_Lieux!$E:$E,V960)&amp;"/")</f>
        <v>/chauffeur-prive/aeroport-bale-mulhouse/toulouse/</v>
      </c>
      <c r="M960" s="14" t="str">
        <f aca="false">IFERROR(INDEX($L:$L,MATCH(B960&amp;"|"&amp;A960,$Z:$Z,0)),"—")</f>
        <v>/chauffeur-prive/toulouse/aeroport-bale-mulhouse/</v>
      </c>
      <c r="N960" s="14" t="str">
        <f aca="false">IF(LEN("Chauffeur privé "&amp;INDEX(10_Lieux!$J:$J,U960)&amp;" → "&amp;INDEX(10_Lieux!$J:$J,V960)&amp;" | 24h/24")&gt;60,"Chauffeur privé "&amp;INDEX(10_Lieux!$J:$J,U960)&amp;" → "&amp;INDEX(10_Lieux!$J:$J,V960),"Chauffeur privé "&amp;INDEX(10_Lieux!$J:$J,U960)&amp;" → "&amp;INDEX(10_Lieux!$J:$J,V960)&amp;" | 24h/24")</f>
        <v>Chauffeur privé Aéroport Bâle-Mulhouse → Toulouse | 24h/24</v>
      </c>
      <c r="O960" s="14" t="n">
        <f aca="false">LEN(N960)</f>
        <v>58</v>
      </c>
      <c r="P960" s="14" t="str">
        <f aca="false">"Chauffeur privé "&amp;INDEX(10_Lieux!$K:$K,U960)&amp;" vers "&amp;INDEX(10_Lieux!$L:$L,V960)</f>
        <v>Chauffeur privé de l'aéroport Bâle-Mulhouse vers Toulouse</v>
      </c>
      <c r="Q960" s="14" t="str">
        <f aca="false">"Chauffeur privé "&amp;INDEX(10_Lieux!$K:$K,U960)&amp;" vers "&amp;INDEX(10_Lieux!$L:$L,V960)&amp;" : env. "&amp;I960&amp;" km, "&amp;J960&amp;" de route. Devis personnalisé, standard 24h/24 et 7j/7."</f>
        <v>Chauffeur privé de l'aéroport Bâle-Mulhouse vers Toulouse : env. 810 km, 8 h 30 de route. Devis personnalisé, standard 24h/24 et 7j/7.</v>
      </c>
      <c r="R960" s="14" t="n">
        <f aca="false">LEN(Q960)</f>
        <v>134</v>
      </c>
      <c r="S960" s="14" t="str">
        <f aca="false">INDEX(10_Lieux!$C:$C,U960)</f>
        <v>France</v>
      </c>
      <c r="T960" s="14" t="str">
        <f aca="false">INDEX(10_Lieux!$C:$C,V960)</f>
        <v>France</v>
      </c>
      <c r="U960" s="14" t="n">
        <f aca="false">MATCH(A960,10_Lieux!$A:$A,0)</f>
        <v>144</v>
      </c>
      <c r="V960" s="14" t="n">
        <f aca="false">MATCH(B960,10_Lieux!$A:$A,0)</f>
        <v>70</v>
      </c>
      <c r="W960" s="14" t="n">
        <f aca="false">ROUND(6371*2*ASIN(SQRT(SIN(RADIANS(INDEX(10_Lieux!$F:$F,V960)-INDEX(10_Lieux!$F:$F,U960))/2)^2+COS(RADIANS(INDEX(10_Lieux!$F:$F,U960)))*COS(RADIANS(INDEX(10_Lieux!$F:$F,V960)))*SIN(RADIANS(INDEX(10_Lieux!$G:$G,V960)-INDEX(10_Lieux!$G:$G,U960))/2)^2)),1)</f>
        <v>648.1</v>
      </c>
      <c r="X960" s="14" t="n">
        <f aca="false">ROUND(I960/IF(I960&lt;p_seuil_vitesse,p_vit_lente,p_vit_rapide)*60/15,0)*15</f>
        <v>510</v>
      </c>
      <c r="Y960" s="14" t="n">
        <f aca="false">MAX(IF(INDEX(10_Lieux!$B:$B,U960)&lt;&gt;"Ville",INDEX(10_Lieux!$I:$I,U960),0),IF(INDEX(10_Lieux!$B:$B,V960)&lt;&gt;"Ville",INDEX(10_Lieux!$I:$I,V960),0))</f>
        <v>250</v>
      </c>
      <c r="Z960" s="14" t="str">
        <f aca="false">A960&amp;"|"&amp;B960</f>
        <v>EuroAirport Basel-Mulhouse-Freiburg|Toulouse</v>
      </c>
      <c r="AA960" s="14" t="str">
        <f aca="false">IF(I960&lt;p_local,"Local",IF(I960&lt;p_vv_min,"Courte distance",IF(I960&lt;p_tres_long,"Longue distance","Très longue distance")))</f>
        <v>Très longue distance</v>
      </c>
    </row>
    <row r="961" customFormat="false" ht="15" hidden="false" customHeight="true" outlineLevel="0" collapsed="false">
      <c r="A961" s="1" t="s">
        <v>132</v>
      </c>
      <c r="B961" s="1" t="s">
        <v>1105</v>
      </c>
      <c r="C961" s="1" t="s">
        <v>35</v>
      </c>
      <c r="D961" s="1" t="s">
        <v>653</v>
      </c>
      <c r="E961" s="1" t="s">
        <v>1117</v>
      </c>
      <c r="F961" s="14" t="s">
        <v>40</v>
      </c>
      <c r="G961" s="14" t="str">
        <f aca="false">IF(I961&lt;p_local,"Local → page infra",IF(H961&gt;=p_ph1,"Phase 1",IF(H961&gt;=p_ph2,"Phase 2","Phase 3")))</f>
        <v>Phase 3</v>
      </c>
      <c r="H961" s="14" t="n">
        <f aca="false">IF(I961&lt;p_local,0,IF(C961="Aéroport → Aéroport",p_pts_plein,IF(Y961&gt;0,IF(I961&lt;=Y961,p_pts_plein,IF(I961&lt;=p_mult2*Y961,p_pts_moyen,p_pts_r3)),IF(I961&gt;=p_vv_min,p_pts_plein,IF(I961&gt;=p_vv_moy,p_pts_moyen,p_pts_court))))+IF(INDEX(10_Lieux!$D:$D,U961)=1,p_prio1,p_prio2)+IF(INDEX(10_Lieux!$D:$D,V961)=1,p_prio1,p_prio2)+IF(K961="Oui",p_tf,0)+p_hub*((INDEX(10_Lieux!$H:$H,U961)="Hub")+(INDEX(10_Lieux!$H:$H,V961)="Hub"))+IF(OR(INDEX(10_Lieux!$H:$H,U961)="Premium",INDEX(10_Lieux!$H:$H,V961)="Premium"),p_prem,0))</f>
        <v>30</v>
      </c>
      <c r="I961" s="14" t="n">
        <f aca="false">ROUND(W961*p_facteur,0)</f>
        <v>810</v>
      </c>
      <c r="J961" s="14" t="str">
        <f aca="false">IF(X961&lt;60,X961&amp;" min",INT(X961/60)&amp;" h"&amp;IF(MOD(X961,60)=0,""," "&amp;TEXT(MOD(X961,60),"00")))</f>
        <v>8 h 30</v>
      </c>
      <c r="K961" s="14" t="str">
        <f aca="false">IF(S961&lt;&gt;T961,"Oui","Non")</f>
        <v>Non</v>
      </c>
      <c r="L961" s="14" t="str">
        <f aca="false">IF(AND(INDEX(10_Lieux!$B:$B,U961)="Ville",INDEX(10_Lieux!$B:$B,V961)="Ville"),"/chauffeur-prive/"&amp;INDEX(10_Lieux!$E:$E,U961)&amp;"-"&amp;INDEX(10_Lieux!$E:$E,V961)&amp;"/","/chauffeur-prive/"&amp;INDEX(10_Lieux!$E:$E,U961)&amp;"/"&amp;INDEX(10_Lieux!$E:$E,V961)&amp;"/")</f>
        <v>/chauffeur-prive/toulouse/aeroport-bale-mulhouse/</v>
      </c>
      <c r="M961" s="14" t="str">
        <f aca="false">IFERROR(INDEX($L:$L,MATCH(B961&amp;"|"&amp;A961,$Z:$Z,0)),"—")</f>
        <v>/chauffeur-prive/aeroport-bale-mulhouse/toulouse/</v>
      </c>
      <c r="N961" s="14" t="str">
        <f aca="false">IF(LEN("Chauffeur privé "&amp;INDEX(10_Lieux!$J:$J,U961)&amp;" → "&amp;INDEX(10_Lieux!$J:$J,V961)&amp;" | 24h/24")&gt;60,"Chauffeur privé "&amp;INDEX(10_Lieux!$J:$J,U961)&amp;" → "&amp;INDEX(10_Lieux!$J:$J,V961),"Chauffeur privé "&amp;INDEX(10_Lieux!$J:$J,U961)&amp;" → "&amp;INDEX(10_Lieux!$J:$J,V961)&amp;" | 24h/24")</f>
        <v>Chauffeur privé Toulouse → Aéroport Bâle-Mulhouse | 24h/24</v>
      </c>
      <c r="O961" s="14" t="n">
        <f aca="false">LEN(N961)</f>
        <v>58</v>
      </c>
      <c r="P961" s="14" t="str">
        <f aca="false">"Chauffeur privé "&amp;INDEX(10_Lieux!$K:$K,U961)&amp;" vers "&amp;INDEX(10_Lieux!$L:$L,V961)</f>
        <v>Chauffeur privé de Toulouse vers l'aéroport Bâle-Mulhouse</v>
      </c>
      <c r="Q961" s="14" t="str">
        <f aca="false">"Chauffeur privé "&amp;INDEX(10_Lieux!$K:$K,U961)&amp;" vers "&amp;INDEX(10_Lieux!$L:$L,V961)&amp;" : env. "&amp;I961&amp;" km, "&amp;J961&amp;" de route. Devis personnalisé, standard 24h/24 et 7j/7."</f>
        <v>Chauffeur privé de Toulouse vers l'aéroport Bâle-Mulhouse : env. 810 km, 8 h 30 de route. Devis personnalisé, standard 24h/24 et 7j/7.</v>
      </c>
      <c r="R961" s="14" t="n">
        <f aca="false">LEN(Q961)</f>
        <v>134</v>
      </c>
      <c r="S961" s="14" t="str">
        <f aca="false">INDEX(10_Lieux!$C:$C,U961)</f>
        <v>France</v>
      </c>
      <c r="T961" s="14" t="str">
        <f aca="false">INDEX(10_Lieux!$C:$C,V961)</f>
        <v>France</v>
      </c>
      <c r="U961" s="14" t="n">
        <f aca="false">MATCH(A961,10_Lieux!$A:$A,0)</f>
        <v>70</v>
      </c>
      <c r="V961" s="14" t="n">
        <f aca="false">MATCH(B961,10_Lieux!$A:$A,0)</f>
        <v>144</v>
      </c>
      <c r="W961" s="14" t="n">
        <f aca="false">ROUND(6371*2*ASIN(SQRT(SIN(RADIANS(INDEX(10_Lieux!$F:$F,V961)-INDEX(10_Lieux!$F:$F,U961))/2)^2+COS(RADIANS(INDEX(10_Lieux!$F:$F,U961)))*COS(RADIANS(INDEX(10_Lieux!$F:$F,V961)))*SIN(RADIANS(INDEX(10_Lieux!$G:$G,V961)-INDEX(10_Lieux!$G:$G,U961))/2)^2)),1)</f>
        <v>648.1</v>
      </c>
      <c r="X961" s="14" t="n">
        <f aca="false">ROUND(I961/IF(I961&lt;p_seuil_vitesse,p_vit_lente,p_vit_rapide)*60/15,0)*15</f>
        <v>510</v>
      </c>
      <c r="Y961" s="14" t="n">
        <f aca="false">MAX(IF(INDEX(10_Lieux!$B:$B,U961)&lt;&gt;"Ville",INDEX(10_Lieux!$I:$I,U961),0),IF(INDEX(10_Lieux!$B:$B,V961)&lt;&gt;"Ville",INDEX(10_Lieux!$I:$I,V961),0))</f>
        <v>250</v>
      </c>
      <c r="Z961" s="14" t="str">
        <f aca="false">A961&amp;"|"&amp;B961</f>
        <v>Toulouse|EuroAirport Basel-Mulhouse-Freiburg</v>
      </c>
      <c r="AA961" s="14" t="str">
        <f aca="false">IF(I961&lt;p_local,"Local",IF(I961&lt;p_vv_min,"Courte distance",IF(I961&lt;p_tres_long,"Longue distance","Très longue distance")))</f>
        <v>Très longue distance</v>
      </c>
    </row>
    <row r="962" customFormat="false" ht="15" hidden="false" customHeight="true" outlineLevel="0" collapsed="false">
      <c r="A962" s="1" t="s">
        <v>1105</v>
      </c>
      <c r="B962" s="1" t="s">
        <v>134</v>
      </c>
      <c r="C962" s="1" t="s">
        <v>34</v>
      </c>
      <c r="D962" s="1" t="s">
        <v>653</v>
      </c>
      <c r="E962" s="1" t="s">
        <v>1118</v>
      </c>
      <c r="F962" s="14" t="s">
        <v>40</v>
      </c>
      <c r="G962" s="14" t="str">
        <f aca="false">IF(I962&lt;p_local,"Local → page infra",IF(H962&gt;=p_ph1,"Phase 1",IF(H962&gt;=p_ph2,"Phase 2","Phase 3")))</f>
        <v>Phase 3</v>
      </c>
      <c r="H962" s="14" t="n">
        <f aca="false">IF(I962&lt;p_local,0,IF(C962="Aéroport → Aéroport",p_pts_plein,IF(Y962&gt;0,IF(I962&lt;=Y962,p_pts_plein,IF(I962&lt;=p_mult2*Y962,p_pts_moyen,p_pts_r3)),IF(I962&gt;=p_vv_min,p_pts_plein,IF(I962&gt;=p_vv_moy,p_pts_moyen,p_pts_court))))+IF(INDEX(10_Lieux!$D:$D,U962)=1,p_prio1,p_prio2)+IF(INDEX(10_Lieux!$D:$D,V962)=1,p_prio1,p_prio2)+IF(K962="Oui",p_tf,0)+p_hub*((INDEX(10_Lieux!$H:$H,U962)="Hub")+(INDEX(10_Lieux!$H:$H,V962)="Hub"))+IF(OR(INDEX(10_Lieux!$H:$H,U962)="Premium",INDEX(10_Lieux!$H:$H,V962)="Premium"),p_prem,0))</f>
        <v>30</v>
      </c>
      <c r="I962" s="14" t="n">
        <f aca="false">ROUND(W962*p_facteur,0)</f>
        <v>586</v>
      </c>
      <c r="J962" s="14" t="str">
        <f aca="false">IF(X962&lt;60,X962&amp;" min",INT(X962/60)&amp;" h"&amp;IF(MOD(X962,60)=0,""," "&amp;TEXT(MOD(X962,60),"00")))</f>
        <v>6 h 15</v>
      </c>
      <c r="K962" s="14" t="str">
        <f aca="false">IF(S962&lt;&gt;T962,"Oui","Non")</f>
        <v>Non</v>
      </c>
      <c r="L962" s="14" t="str">
        <f aca="false">IF(AND(INDEX(10_Lieux!$B:$B,U962)="Ville",INDEX(10_Lieux!$B:$B,V962)="Ville"),"/chauffeur-prive/"&amp;INDEX(10_Lieux!$E:$E,U962)&amp;"-"&amp;INDEX(10_Lieux!$E:$E,V962)&amp;"/","/chauffeur-prive/"&amp;INDEX(10_Lieux!$E:$E,U962)&amp;"/"&amp;INDEX(10_Lieux!$E:$E,V962)&amp;"/")</f>
        <v>/chauffeur-prive/aeroport-bale-mulhouse/lille/</v>
      </c>
      <c r="M962" s="14" t="str">
        <f aca="false">IFERROR(INDEX($L:$L,MATCH(B962&amp;"|"&amp;A962,$Z:$Z,0)),"—")</f>
        <v>/chauffeur-prive/lille/aeroport-bale-mulhouse/</v>
      </c>
      <c r="N962" s="14" t="str">
        <f aca="false">IF(LEN("Chauffeur privé "&amp;INDEX(10_Lieux!$J:$J,U962)&amp;" → "&amp;INDEX(10_Lieux!$J:$J,V962)&amp;" | 24h/24")&gt;60,"Chauffeur privé "&amp;INDEX(10_Lieux!$J:$J,U962)&amp;" → "&amp;INDEX(10_Lieux!$J:$J,V962),"Chauffeur privé "&amp;INDEX(10_Lieux!$J:$J,U962)&amp;" → "&amp;INDEX(10_Lieux!$J:$J,V962)&amp;" | 24h/24")</f>
        <v>Chauffeur privé Aéroport Bâle-Mulhouse → Lille | 24h/24</v>
      </c>
      <c r="O962" s="14" t="n">
        <f aca="false">LEN(N962)</f>
        <v>55</v>
      </c>
      <c r="P962" s="14" t="str">
        <f aca="false">"Chauffeur privé "&amp;INDEX(10_Lieux!$K:$K,U962)&amp;" vers "&amp;INDEX(10_Lieux!$L:$L,V962)</f>
        <v>Chauffeur privé de l'aéroport Bâle-Mulhouse vers Lille</v>
      </c>
      <c r="Q962" s="14" t="str">
        <f aca="false">"Chauffeur privé "&amp;INDEX(10_Lieux!$K:$K,U962)&amp;" vers "&amp;INDEX(10_Lieux!$L:$L,V962)&amp;" : env. "&amp;I962&amp;" km, "&amp;J962&amp;" de route. Devis personnalisé, standard 24h/24 et 7j/7."</f>
        <v>Chauffeur privé de l'aéroport Bâle-Mulhouse vers Lille : env. 586 km, 6 h 15 de route. Devis personnalisé, standard 24h/24 et 7j/7.</v>
      </c>
      <c r="R962" s="14" t="n">
        <f aca="false">LEN(Q962)</f>
        <v>131</v>
      </c>
      <c r="S962" s="14" t="str">
        <f aca="false">INDEX(10_Lieux!$C:$C,U962)</f>
        <v>France</v>
      </c>
      <c r="T962" s="14" t="str">
        <f aca="false">INDEX(10_Lieux!$C:$C,V962)</f>
        <v>France</v>
      </c>
      <c r="U962" s="14" t="n">
        <f aca="false">MATCH(A962,10_Lieux!$A:$A,0)</f>
        <v>144</v>
      </c>
      <c r="V962" s="14" t="n">
        <f aca="false">MATCH(B962,10_Lieux!$A:$A,0)</f>
        <v>37</v>
      </c>
      <c r="W962" s="14" t="n">
        <f aca="false">ROUND(6371*2*ASIN(SQRT(SIN(RADIANS(INDEX(10_Lieux!$F:$F,V962)-INDEX(10_Lieux!$F:$F,U962))/2)^2+COS(RADIANS(INDEX(10_Lieux!$F:$F,U962)))*COS(RADIANS(INDEX(10_Lieux!$F:$F,V962)))*SIN(RADIANS(INDEX(10_Lieux!$G:$G,V962)-INDEX(10_Lieux!$G:$G,U962))/2)^2)),1)</f>
        <v>469</v>
      </c>
      <c r="X962" s="14" t="n">
        <f aca="false">ROUND(I962/IF(I962&lt;p_seuil_vitesse,p_vit_lente,p_vit_rapide)*60/15,0)*15</f>
        <v>375</v>
      </c>
      <c r="Y962" s="14" t="n">
        <f aca="false">MAX(IF(INDEX(10_Lieux!$B:$B,U962)&lt;&gt;"Ville",INDEX(10_Lieux!$I:$I,U962),0),IF(INDEX(10_Lieux!$B:$B,V962)&lt;&gt;"Ville",INDEX(10_Lieux!$I:$I,V962),0))</f>
        <v>250</v>
      </c>
      <c r="Z962" s="14" t="str">
        <f aca="false">A962&amp;"|"&amp;B962</f>
        <v>EuroAirport Basel-Mulhouse-Freiburg|Lille</v>
      </c>
      <c r="AA962" s="14" t="str">
        <f aca="false">IF(I962&lt;p_local,"Local",IF(I962&lt;p_vv_min,"Courte distance",IF(I962&lt;p_tres_long,"Longue distance","Très longue distance")))</f>
        <v>Longue distance</v>
      </c>
    </row>
    <row r="963" customFormat="false" ht="15" hidden="false" customHeight="true" outlineLevel="0" collapsed="false">
      <c r="A963" s="1" t="s">
        <v>134</v>
      </c>
      <c r="B963" s="1" t="s">
        <v>1105</v>
      </c>
      <c r="C963" s="1" t="s">
        <v>35</v>
      </c>
      <c r="D963" s="1" t="s">
        <v>653</v>
      </c>
      <c r="E963" s="1" t="s">
        <v>1119</v>
      </c>
      <c r="F963" s="14" t="s">
        <v>40</v>
      </c>
      <c r="G963" s="14" t="str">
        <f aca="false">IF(I963&lt;p_local,"Local → page infra",IF(H963&gt;=p_ph1,"Phase 1",IF(H963&gt;=p_ph2,"Phase 2","Phase 3")))</f>
        <v>Phase 3</v>
      </c>
      <c r="H963" s="14" t="n">
        <f aca="false">IF(I963&lt;p_local,0,IF(C963="Aéroport → Aéroport",p_pts_plein,IF(Y963&gt;0,IF(I963&lt;=Y963,p_pts_plein,IF(I963&lt;=p_mult2*Y963,p_pts_moyen,p_pts_r3)),IF(I963&gt;=p_vv_min,p_pts_plein,IF(I963&gt;=p_vv_moy,p_pts_moyen,p_pts_court))))+IF(INDEX(10_Lieux!$D:$D,U963)=1,p_prio1,p_prio2)+IF(INDEX(10_Lieux!$D:$D,V963)=1,p_prio1,p_prio2)+IF(K963="Oui",p_tf,0)+p_hub*((INDEX(10_Lieux!$H:$H,U963)="Hub")+(INDEX(10_Lieux!$H:$H,V963)="Hub"))+IF(OR(INDEX(10_Lieux!$H:$H,U963)="Premium",INDEX(10_Lieux!$H:$H,V963)="Premium"),p_prem,0))</f>
        <v>30</v>
      </c>
      <c r="I963" s="14" t="n">
        <f aca="false">ROUND(W963*p_facteur,0)</f>
        <v>586</v>
      </c>
      <c r="J963" s="14" t="str">
        <f aca="false">IF(X963&lt;60,X963&amp;" min",INT(X963/60)&amp;" h"&amp;IF(MOD(X963,60)=0,""," "&amp;TEXT(MOD(X963,60),"00")))</f>
        <v>6 h 15</v>
      </c>
      <c r="K963" s="14" t="str">
        <f aca="false">IF(S963&lt;&gt;T963,"Oui","Non")</f>
        <v>Non</v>
      </c>
      <c r="L963" s="14" t="str">
        <f aca="false">IF(AND(INDEX(10_Lieux!$B:$B,U963)="Ville",INDEX(10_Lieux!$B:$B,V963)="Ville"),"/chauffeur-prive/"&amp;INDEX(10_Lieux!$E:$E,U963)&amp;"-"&amp;INDEX(10_Lieux!$E:$E,V963)&amp;"/","/chauffeur-prive/"&amp;INDEX(10_Lieux!$E:$E,U963)&amp;"/"&amp;INDEX(10_Lieux!$E:$E,V963)&amp;"/")</f>
        <v>/chauffeur-prive/lille/aeroport-bale-mulhouse/</v>
      </c>
      <c r="M963" s="14" t="str">
        <f aca="false">IFERROR(INDEX($L:$L,MATCH(B963&amp;"|"&amp;A963,$Z:$Z,0)),"—")</f>
        <v>/chauffeur-prive/aeroport-bale-mulhouse/lille/</v>
      </c>
      <c r="N963" s="14" t="str">
        <f aca="false">IF(LEN("Chauffeur privé "&amp;INDEX(10_Lieux!$J:$J,U963)&amp;" → "&amp;INDEX(10_Lieux!$J:$J,V963)&amp;" | 24h/24")&gt;60,"Chauffeur privé "&amp;INDEX(10_Lieux!$J:$J,U963)&amp;" → "&amp;INDEX(10_Lieux!$J:$J,V963),"Chauffeur privé "&amp;INDEX(10_Lieux!$J:$J,U963)&amp;" → "&amp;INDEX(10_Lieux!$J:$J,V963)&amp;" | 24h/24")</f>
        <v>Chauffeur privé Lille → Aéroport Bâle-Mulhouse | 24h/24</v>
      </c>
      <c r="O963" s="14" t="n">
        <f aca="false">LEN(N963)</f>
        <v>55</v>
      </c>
      <c r="P963" s="14" t="str">
        <f aca="false">"Chauffeur privé "&amp;INDEX(10_Lieux!$K:$K,U963)&amp;" vers "&amp;INDEX(10_Lieux!$L:$L,V963)</f>
        <v>Chauffeur privé de Lille vers l'aéroport Bâle-Mulhouse</v>
      </c>
      <c r="Q963" s="14" t="str">
        <f aca="false">"Chauffeur privé "&amp;INDEX(10_Lieux!$K:$K,U963)&amp;" vers "&amp;INDEX(10_Lieux!$L:$L,V963)&amp;" : env. "&amp;I963&amp;" km, "&amp;J963&amp;" de route. Devis personnalisé, standard 24h/24 et 7j/7."</f>
        <v>Chauffeur privé de Lille vers l'aéroport Bâle-Mulhouse : env. 586 km, 6 h 15 de route. Devis personnalisé, standard 24h/24 et 7j/7.</v>
      </c>
      <c r="R963" s="14" t="n">
        <f aca="false">LEN(Q963)</f>
        <v>131</v>
      </c>
      <c r="S963" s="14" t="str">
        <f aca="false">INDEX(10_Lieux!$C:$C,U963)</f>
        <v>France</v>
      </c>
      <c r="T963" s="14" t="str">
        <f aca="false">INDEX(10_Lieux!$C:$C,V963)</f>
        <v>France</v>
      </c>
      <c r="U963" s="14" t="n">
        <f aca="false">MATCH(A963,10_Lieux!$A:$A,0)</f>
        <v>37</v>
      </c>
      <c r="V963" s="14" t="n">
        <f aca="false">MATCH(B963,10_Lieux!$A:$A,0)</f>
        <v>144</v>
      </c>
      <c r="W963" s="14" t="n">
        <f aca="false">ROUND(6371*2*ASIN(SQRT(SIN(RADIANS(INDEX(10_Lieux!$F:$F,V963)-INDEX(10_Lieux!$F:$F,U963))/2)^2+COS(RADIANS(INDEX(10_Lieux!$F:$F,U963)))*COS(RADIANS(INDEX(10_Lieux!$F:$F,V963)))*SIN(RADIANS(INDEX(10_Lieux!$G:$G,V963)-INDEX(10_Lieux!$G:$G,U963))/2)^2)),1)</f>
        <v>469</v>
      </c>
      <c r="X963" s="14" t="n">
        <f aca="false">ROUND(I963/IF(I963&lt;p_seuil_vitesse,p_vit_lente,p_vit_rapide)*60/15,0)*15</f>
        <v>375</v>
      </c>
      <c r="Y963" s="14" t="n">
        <f aca="false">MAX(IF(INDEX(10_Lieux!$B:$B,U963)&lt;&gt;"Ville",INDEX(10_Lieux!$I:$I,U963),0),IF(INDEX(10_Lieux!$B:$B,V963)&lt;&gt;"Ville",INDEX(10_Lieux!$I:$I,V963),0))</f>
        <v>250</v>
      </c>
      <c r="Z963" s="14" t="str">
        <f aca="false">A963&amp;"|"&amp;B963</f>
        <v>Lille|EuroAirport Basel-Mulhouse-Freiburg</v>
      </c>
      <c r="AA963" s="14" t="str">
        <f aca="false">IF(I963&lt;p_local,"Local",IF(I963&lt;p_vv_min,"Courte distance",IF(I963&lt;p_tres_long,"Longue distance","Très longue distance")))</f>
        <v>Longue distance</v>
      </c>
    </row>
    <row r="964" customFormat="false" ht="15" hidden="false" customHeight="true" outlineLevel="0" collapsed="false">
      <c r="A964" s="1" t="s">
        <v>1105</v>
      </c>
      <c r="B964" s="1" t="s">
        <v>136</v>
      </c>
      <c r="C964" s="1" t="s">
        <v>34</v>
      </c>
      <c r="D964" s="1" t="s">
        <v>653</v>
      </c>
      <c r="E964" s="1" t="s">
        <v>1120</v>
      </c>
      <c r="F964" s="14" t="s">
        <v>40</v>
      </c>
      <c r="G964" s="14" t="str">
        <f aca="false">IF(I964&lt;p_local,"Local → page infra",IF(H964&gt;=p_ph1,"Phase 1",IF(H964&gt;=p_ph2,"Phase 2","Phase 3")))</f>
        <v>Phase 3</v>
      </c>
      <c r="H964" s="14" t="n">
        <f aca="false">IF(I964&lt;p_local,0,IF(C964="Aéroport → Aéroport",p_pts_plein,IF(Y964&gt;0,IF(I964&lt;=Y964,p_pts_plein,IF(I964&lt;=p_mult2*Y964,p_pts_moyen,p_pts_r3)),IF(I964&gt;=p_vv_min,p_pts_plein,IF(I964&gt;=p_vv_moy,p_pts_moyen,p_pts_court))))+IF(INDEX(10_Lieux!$D:$D,U964)=1,p_prio1,p_prio2)+IF(INDEX(10_Lieux!$D:$D,V964)=1,p_prio1,p_prio2)+IF(K964="Oui",p_tf,0)+p_hub*((INDEX(10_Lieux!$H:$H,U964)="Hub")+(INDEX(10_Lieux!$H:$H,V964)="Hub"))+IF(OR(INDEX(10_Lieux!$H:$H,U964)="Premium",INDEX(10_Lieux!$H:$H,V964)="Premium"),p_prem,0))</f>
        <v>60</v>
      </c>
      <c r="I964" s="14" t="n">
        <f aca="false">ROUND(W964*p_facteur,0)</f>
        <v>138</v>
      </c>
      <c r="J964" s="14" t="str">
        <f aca="false">IF(X964&lt;60,X964&amp;" min",INT(X964/60)&amp;" h"&amp;IF(MOD(X964,60)=0,""," "&amp;TEXT(MOD(X964,60),"00")))</f>
        <v>1 h 30</v>
      </c>
      <c r="K964" s="14" t="str">
        <f aca="false">IF(S964&lt;&gt;T964,"Oui","Non")</f>
        <v>Non</v>
      </c>
      <c r="L964" s="14" t="str">
        <f aca="false">IF(AND(INDEX(10_Lieux!$B:$B,U964)="Ville",INDEX(10_Lieux!$B:$B,V964)="Ville"),"/chauffeur-prive/"&amp;INDEX(10_Lieux!$E:$E,U964)&amp;"-"&amp;INDEX(10_Lieux!$E:$E,V964)&amp;"/","/chauffeur-prive/"&amp;INDEX(10_Lieux!$E:$E,U964)&amp;"/"&amp;INDEX(10_Lieux!$E:$E,V964)&amp;"/")</f>
        <v>/chauffeur-prive/aeroport-bale-mulhouse/strasbourg/</v>
      </c>
      <c r="M964" s="14" t="str">
        <f aca="false">IFERROR(INDEX($L:$L,MATCH(B964&amp;"|"&amp;A964,$Z:$Z,0)),"—")</f>
        <v>/chauffeur-prive/strasbourg/aeroport-bale-mulhouse/</v>
      </c>
      <c r="N964" s="14" t="str">
        <f aca="false">IF(LEN("Chauffeur privé "&amp;INDEX(10_Lieux!$J:$J,U964)&amp;" → "&amp;INDEX(10_Lieux!$J:$J,V964)&amp;" | 24h/24")&gt;60,"Chauffeur privé "&amp;INDEX(10_Lieux!$J:$J,U964)&amp;" → "&amp;INDEX(10_Lieux!$J:$J,V964),"Chauffeur privé "&amp;INDEX(10_Lieux!$J:$J,U964)&amp;" → "&amp;INDEX(10_Lieux!$J:$J,V964)&amp;" | 24h/24")</f>
        <v>Chauffeur privé Aéroport Bâle-Mulhouse → Strasbourg | 24h/24</v>
      </c>
      <c r="O964" s="14" t="n">
        <f aca="false">LEN(N964)</f>
        <v>60</v>
      </c>
      <c r="P964" s="14" t="str">
        <f aca="false">"Chauffeur privé "&amp;INDEX(10_Lieux!$K:$K,U964)&amp;" vers "&amp;INDEX(10_Lieux!$L:$L,V964)</f>
        <v>Chauffeur privé de l'aéroport Bâle-Mulhouse vers Strasbourg</v>
      </c>
      <c r="Q964" s="14" t="str">
        <f aca="false">"Chauffeur privé "&amp;INDEX(10_Lieux!$K:$K,U964)&amp;" vers "&amp;INDEX(10_Lieux!$L:$L,V964)&amp;" : env. "&amp;I964&amp;" km, "&amp;J964&amp;" de route. Devis personnalisé, standard 24h/24 et 7j/7."</f>
        <v>Chauffeur privé de l'aéroport Bâle-Mulhouse vers Strasbourg : env. 138 km, 1 h 30 de route. Devis personnalisé, standard 24h/24 et 7j/7.</v>
      </c>
      <c r="R964" s="14" t="n">
        <f aca="false">LEN(Q964)</f>
        <v>136</v>
      </c>
      <c r="S964" s="14" t="str">
        <f aca="false">INDEX(10_Lieux!$C:$C,U964)</f>
        <v>France</v>
      </c>
      <c r="T964" s="14" t="str">
        <f aca="false">INDEX(10_Lieux!$C:$C,V964)</f>
        <v>France</v>
      </c>
      <c r="U964" s="14" t="n">
        <f aca="false">MATCH(A964,10_Lieux!$A:$A,0)</f>
        <v>144</v>
      </c>
      <c r="V964" s="14" t="n">
        <f aca="false">MATCH(B964,10_Lieux!$A:$A,0)</f>
        <v>29</v>
      </c>
      <c r="W964" s="14" t="n">
        <f aca="false">ROUND(6371*2*ASIN(SQRT(SIN(RADIANS(INDEX(10_Lieux!$F:$F,V964)-INDEX(10_Lieux!$F:$F,U964))/2)^2+COS(RADIANS(INDEX(10_Lieux!$F:$F,U964)))*COS(RADIANS(INDEX(10_Lieux!$F:$F,V964)))*SIN(RADIANS(INDEX(10_Lieux!$G:$G,V964)-INDEX(10_Lieux!$G:$G,U964))/2)^2)),1)</f>
        <v>110.6</v>
      </c>
      <c r="X964" s="14" t="n">
        <f aca="false">ROUND(I964/IF(I964&lt;p_seuil_vitesse,p_vit_lente,p_vit_rapide)*60/15,0)*15</f>
        <v>90</v>
      </c>
      <c r="Y964" s="14" t="n">
        <f aca="false">MAX(IF(INDEX(10_Lieux!$B:$B,U964)&lt;&gt;"Ville",INDEX(10_Lieux!$I:$I,U964),0),IF(INDEX(10_Lieux!$B:$B,V964)&lt;&gt;"Ville",INDEX(10_Lieux!$I:$I,V964),0))</f>
        <v>250</v>
      </c>
      <c r="Z964" s="14" t="str">
        <f aca="false">A964&amp;"|"&amp;B964</f>
        <v>EuroAirport Basel-Mulhouse-Freiburg|Strasbourg</v>
      </c>
      <c r="AA964" s="14" t="str">
        <f aca="false">IF(I964&lt;p_local,"Local",IF(I964&lt;p_vv_min,"Courte distance",IF(I964&lt;p_tres_long,"Longue distance","Très longue distance")))</f>
        <v>Longue distance</v>
      </c>
    </row>
    <row r="965" customFormat="false" ht="15" hidden="false" customHeight="true" outlineLevel="0" collapsed="false">
      <c r="A965" s="1" t="s">
        <v>136</v>
      </c>
      <c r="B965" s="1" t="s">
        <v>1105</v>
      </c>
      <c r="C965" s="1" t="s">
        <v>35</v>
      </c>
      <c r="D965" s="1" t="s">
        <v>653</v>
      </c>
      <c r="E965" s="1" t="s">
        <v>1121</v>
      </c>
      <c r="F965" s="14" t="s">
        <v>40</v>
      </c>
      <c r="G965" s="14" t="str">
        <f aca="false">IF(I965&lt;p_local,"Local → page infra",IF(H965&gt;=p_ph1,"Phase 1",IF(H965&gt;=p_ph2,"Phase 2","Phase 3")))</f>
        <v>Phase 3</v>
      </c>
      <c r="H965" s="14" t="n">
        <f aca="false">IF(I965&lt;p_local,0,IF(C965="Aéroport → Aéroport",p_pts_plein,IF(Y965&gt;0,IF(I965&lt;=Y965,p_pts_plein,IF(I965&lt;=p_mult2*Y965,p_pts_moyen,p_pts_r3)),IF(I965&gt;=p_vv_min,p_pts_plein,IF(I965&gt;=p_vv_moy,p_pts_moyen,p_pts_court))))+IF(INDEX(10_Lieux!$D:$D,U965)=1,p_prio1,p_prio2)+IF(INDEX(10_Lieux!$D:$D,V965)=1,p_prio1,p_prio2)+IF(K965="Oui",p_tf,0)+p_hub*((INDEX(10_Lieux!$H:$H,U965)="Hub")+(INDEX(10_Lieux!$H:$H,V965)="Hub"))+IF(OR(INDEX(10_Lieux!$H:$H,U965)="Premium",INDEX(10_Lieux!$H:$H,V965)="Premium"),p_prem,0))</f>
        <v>60</v>
      </c>
      <c r="I965" s="14" t="n">
        <f aca="false">ROUND(W965*p_facteur,0)</f>
        <v>138</v>
      </c>
      <c r="J965" s="14" t="str">
        <f aca="false">IF(X965&lt;60,X965&amp;" min",INT(X965/60)&amp;" h"&amp;IF(MOD(X965,60)=0,""," "&amp;TEXT(MOD(X965,60),"00")))</f>
        <v>1 h 30</v>
      </c>
      <c r="K965" s="14" t="str">
        <f aca="false">IF(S965&lt;&gt;T965,"Oui","Non")</f>
        <v>Non</v>
      </c>
      <c r="L965" s="14" t="str">
        <f aca="false">IF(AND(INDEX(10_Lieux!$B:$B,U965)="Ville",INDEX(10_Lieux!$B:$B,V965)="Ville"),"/chauffeur-prive/"&amp;INDEX(10_Lieux!$E:$E,U965)&amp;"-"&amp;INDEX(10_Lieux!$E:$E,V965)&amp;"/","/chauffeur-prive/"&amp;INDEX(10_Lieux!$E:$E,U965)&amp;"/"&amp;INDEX(10_Lieux!$E:$E,V965)&amp;"/")</f>
        <v>/chauffeur-prive/strasbourg/aeroport-bale-mulhouse/</v>
      </c>
      <c r="M965" s="14" t="str">
        <f aca="false">IFERROR(INDEX($L:$L,MATCH(B965&amp;"|"&amp;A965,$Z:$Z,0)),"—")</f>
        <v>/chauffeur-prive/aeroport-bale-mulhouse/strasbourg/</v>
      </c>
      <c r="N965" s="14" t="str">
        <f aca="false">IF(LEN("Chauffeur privé "&amp;INDEX(10_Lieux!$J:$J,U965)&amp;" → "&amp;INDEX(10_Lieux!$J:$J,V965)&amp;" | 24h/24")&gt;60,"Chauffeur privé "&amp;INDEX(10_Lieux!$J:$J,U965)&amp;" → "&amp;INDEX(10_Lieux!$J:$J,V965),"Chauffeur privé "&amp;INDEX(10_Lieux!$J:$J,U965)&amp;" → "&amp;INDEX(10_Lieux!$J:$J,V965)&amp;" | 24h/24")</f>
        <v>Chauffeur privé Strasbourg → Aéroport Bâle-Mulhouse | 24h/24</v>
      </c>
      <c r="O965" s="14" t="n">
        <f aca="false">LEN(N965)</f>
        <v>60</v>
      </c>
      <c r="P965" s="14" t="str">
        <f aca="false">"Chauffeur privé "&amp;INDEX(10_Lieux!$K:$K,U965)&amp;" vers "&amp;INDEX(10_Lieux!$L:$L,V965)</f>
        <v>Chauffeur privé de Strasbourg vers l'aéroport Bâle-Mulhouse</v>
      </c>
      <c r="Q965" s="14" t="str">
        <f aca="false">"Chauffeur privé "&amp;INDEX(10_Lieux!$K:$K,U965)&amp;" vers "&amp;INDEX(10_Lieux!$L:$L,V965)&amp;" : env. "&amp;I965&amp;" km, "&amp;J965&amp;" de route. Devis personnalisé, standard 24h/24 et 7j/7."</f>
        <v>Chauffeur privé de Strasbourg vers l'aéroport Bâle-Mulhouse : env. 138 km, 1 h 30 de route. Devis personnalisé, standard 24h/24 et 7j/7.</v>
      </c>
      <c r="R965" s="14" t="n">
        <f aca="false">LEN(Q965)</f>
        <v>136</v>
      </c>
      <c r="S965" s="14" t="str">
        <f aca="false">INDEX(10_Lieux!$C:$C,U965)</f>
        <v>France</v>
      </c>
      <c r="T965" s="14" t="str">
        <f aca="false">INDEX(10_Lieux!$C:$C,V965)</f>
        <v>France</v>
      </c>
      <c r="U965" s="14" t="n">
        <f aca="false">MATCH(A965,10_Lieux!$A:$A,0)</f>
        <v>29</v>
      </c>
      <c r="V965" s="14" t="n">
        <f aca="false">MATCH(B965,10_Lieux!$A:$A,0)</f>
        <v>144</v>
      </c>
      <c r="W965" s="14" t="n">
        <f aca="false">ROUND(6371*2*ASIN(SQRT(SIN(RADIANS(INDEX(10_Lieux!$F:$F,V965)-INDEX(10_Lieux!$F:$F,U965))/2)^2+COS(RADIANS(INDEX(10_Lieux!$F:$F,U965)))*COS(RADIANS(INDEX(10_Lieux!$F:$F,V965)))*SIN(RADIANS(INDEX(10_Lieux!$G:$G,V965)-INDEX(10_Lieux!$G:$G,U965))/2)^2)),1)</f>
        <v>110.6</v>
      </c>
      <c r="X965" s="14" t="n">
        <f aca="false">ROUND(I965/IF(I965&lt;p_seuil_vitesse,p_vit_lente,p_vit_rapide)*60/15,0)*15</f>
        <v>90</v>
      </c>
      <c r="Y965" s="14" t="n">
        <f aca="false">MAX(IF(INDEX(10_Lieux!$B:$B,U965)&lt;&gt;"Ville",INDEX(10_Lieux!$I:$I,U965),0),IF(INDEX(10_Lieux!$B:$B,V965)&lt;&gt;"Ville",INDEX(10_Lieux!$I:$I,V965),0))</f>
        <v>250</v>
      </c>
      <c r="Z965" s="14" t="str">
        <f aca="false">A965&amp;"|"&amp;B965</f>
        <v>Strasbourg|EuroAirport Basel-Mulhouse-Freiburg</v>
      </c>
      <c r="AA965" s="14" t="str">
        <f aca="false">IF(I965&lt;p_local,"Local",IF(I965&lt;p_vv_min,"Courte distance",IF(I965&lt;p_tres_long,"Longue distance","Très longue distance")))</f>
        <v>Longue distance</v>
      </c>
    </row>
    <row r="966" customFormat="false" ht="15" hidden="false" customHeight="true" outlineLevel="0" collapsed="false">
      <c r="A966" s="1" t="s">
        <v>1105</v>
      </c>
      <c r="B966" s="1" t="s">
        <v>138</v>
      </c>
      <c r="C966" s="1" t="s">
        <v>34</v>
      </c>
      <c r="D966" s="1" t="s">
        <v>653</v>
      </c>
      <c r="E966" s="1" t="s">
        <v>1122</v>
      </c>
      <c r="F966" s="14" t="s">
        <v>40</v>
      </c>
      <c r="G966" s="14" t="str">
        <f aca="false">IF(I966&lt;p_local,"Local → page infra",IF(H966&gt;=p_ph1,"Phase 1",IF(H966&gt;=p_ph2,"Phase 2","Phase 3")))</f>
        <v>Phase 3</v>
      </c>
      <c r="H966" s="14" t="n">
        <f aca="false">IF(I966&lt;p_local,0,IF(C966="Aéroport → Aéroport",p_pts_plein,IF(Y966&gt;0,IF(I966&lt;=Y966,p_pts_plein,IF(I966&lt;=p_mult2*Y966,p_pts_moyen,p_pts_r3)),IF(I966&gt;=p_vv_min,p_pts_plein,IF(I966&gt;=p_vv_moy,p_pts_moyen,p_pts_court))))+IF(INDEX(10_Lieux!$D:$D,U966)=1,p_prio1,p_prio2)+IF(INDEX(10_Lieux!$D:$D,V966)=1,p_prio1,p_prio2)+IF(K966="Oui",p_tf,0)+p_hub*((INDEX(10_Lieux!$H:$H,U966)="Hub")+(INDEX(10_Lieux!$H:$H,V966)="Hub"))+IF(OR(INDEX(10_Lieux!$H:$H,U966)="Premium",INDEX(10_Lieux!$H:$H,V966)="Premium"),p_prem,0))</f>
        <v>25</v>
      </c>
      <c r="I966" s="14" t="n">
        <f aca="false">ROUND(W966*p_facteur,0)</f>
        <v>657</v>
      </c>
      <c r="J966" s="14" t="str">
        <f aca="false">IF(X966&lt;60,X966&amp;" min",INT(X966/60)&amp;" h"&amp;IF(MOD(X966,60)=0,""," "&amp;TEXT(MOD(X966,60),"00")))</f>
        <v>7 h</v>
      </c>
      <c r="K966" s="14" t="str">
        <f aca="false">IF(S966&lt;&gt;T966,"Oui","Non")</f>
        <v>Non</v>
      </c>
      <c r="L966" s="14" t="str">
        <f aca="false">IF(AND(INDEX(10_Lieux!$B:$B,U966)="Ville",INDEX(10_Lieux!$B:$B,V966)="Ville"),"/chauffeur-prive/"&amp;INDEX(10_Lieux!$E:$E,U966)&amp;"-"&amp;INDEX(10_Lieux!$E:$E,V966)&amp;"/","/chauffeur-prive/"&amp;INDEX(10_Lieux!$E:$E,U966)&amp;"/"&amp;INDEX(10_Lieux!$E:$E,V966)&amp;"/")</f>
        <v>/chauffeur-prive/aeroport-bale-mulhouse/montpellier/</v>
      </c>
      <c r="M966" s="14" t="str">
        <f aca="false">IFERROR(INDEX($L:$L,MATCH(B966&amp;"|"&amp;A966,$Z:$Z,0)),"—")</f>
        <v>/chauffeur-prive/montpellier/aeroport-bale-mulhouse/</v>
      </c>
      <c r="N966" s="14" t="str">
        <f aca="false">IF(LEN("Chauffeur privé "&amp;INDEX(10_Lieux!$J:$J,U966)&amp;" → "&amp;INDEX(10_Lieux!$J:$J,V966)&amp;" | 24h/24")&gt;60,"Chauffeur privé "&amp;INDEX(10_Lieux!$J:$J,U966)&amp;" → "&amp;INDEX(10_Lieux!$J:$J,V966),"Chauffeur privé "&amp;INDEX(10_Lieux!$J:$J,U966)&amp;" → "&amp;INDEX(10_Lieux!$J:$J,V966)&amp;" | 24h/24")</f>
        <v>Chauffeur privé Aéroport Bâle-Mulhouse → Montpellier</v>
      </c>
      <c r="O966" s="14" t="n">
        <f aca="false">LEN(N966)</f>
        <v>52</v>
      </c>
      <c r="P966" s="14" t="str">
        <f aca="false">"Chauffeur privé "&amp;INDEX(10_Lieux!$K:$K,U966)&amp;" vers "&amp;INDEX(10_Lieux!$L:$L,V966)</f>
        <v>Chauffeur privé de l'aéroport Bâle-Mulhouse vers Montpellier</v>
      </c>
      <c r="Q966" s="14" t="str">
        <f aca="false">"Chauffeur privé "&amp;INDEX(10_Lieux!$K:$K,U966)&amp;" vers "&amp;INDEX(10_Lieux!$L:$L,V966)&amp;" : env. "&amp;I966&amp;" km, "&amp;J966&amp;" de route. Devis personnalisé, standard 24h/24 et 7j/7."</f>
        <v>Chauffeur privé de l'aéroport Bâle-Mulhouse vers Montpellier : env. 657 km, 7 h de route. Devis personnalisé, standard 24h/24 et 7j/7.</v>
      </c>
      <c r="R966" s="14" t="n">
        <f aca="false">LEN(Q966)</f>
        <v>134</v>
      </c>
      <c r="S966" s="14" t="str">
        <f aca="false">INDEX(10_Lieux!$C:$C,U966)</f>
        <v>France</v>
      </c>
      <c r="T966" s="14" t="str">
        <f aca="false">INDEX(10_Lieux!$C:$C,V966)</f>
        <v>France</v>
      </c>
      <c r="U966" s="14" t="n">
        <f aca="false">MATCH(A966,10_Lieux!$A:$A,0)</f>
        <v>144</v>
      </c>
      <c r="V966" s="14" t="n">
        <f aca="false">MATCH(B966,10_Lieux!$A:$A,0)</f>
        <v>71</v>
      </c>
      <c r="W966" s="14" t="n">
        <f aca="false">ROUND(6371*2*ASIN(SQRT(SIN(RADIANS(INDEX(10_Lieux!$F:$F,V966)-INDEX(10_Lieux!$F:$F,U966))/2)^2+COS(RADIANS(INDEX(10_Lieux!$F:$F,U966)))*COS(RADIANS(INDEX(10_Lieux!$F:$F,V966)))*SIN(RADIANS(INDEX(10_Lieux!$G:$G,V966)-INDEX(10_Lieux!$G:$G,U966))/2)^2)),1)</f>
        <v>525.7</v>
      </c>
      <c r="X966" s="14" t="n">
        <f aca="false">ROUND(I966/IF(I966&lt;p_seuil_vitesse,p_vit_lente,p_vit_rapide)*60/15,0)*15</f>
        <v>420</v>
      </c>
      <c r="Y966" s="14" t="n">
        <f aca="false">MAX(IF(INDEX(10_Lieux!$B:$B,U966)&lt;&gt;"Ville",INDEX(10_Lieux!$I:$I,U966),0),IF(INDEX(10_Lieux!$B:$B,V966)&lt;&gt;"Ville",INDEX(10_Lieux!$I:$I,V966),0))</f>
        <v>250</v>
      </c>
      <c r="Z966" s="14" t="str">
        <f aca="false">A966&amp;"|"&amp;B966</f>
        <v>EuroAirport Basel-Mulhouse-Freiburg|Montpellier</v>
      </c>
      <c r="AA966" s="14" t="str">
        <f aca="false">IF(I966&lt;p_local,"Local",IF(I966&lt;p_vv_min,"Courte distance",IF(I966&lt;p_tres_long,"Longue distance","Très longue distance")))</f>
        <v>Longue distance</v>
      </c>
    </row>
    <row r="967" customFormat="false" ht="15" hidden="false" customHeight="true" outlineLevel="0" collapsed="false">
      <c r="A967" s="1" t="s">
        <v>138</v>
      </c>
      <c r="B967" s="1" t="s">
        <v>1105</v>
      </c>
      <c r="C967" s="1" t="s">
        <v>35</v>
      </c>
      <c r="D967" s="1" t="s">
        <v>653</v>
      </c>
      <c r="E967" s="1" t="s">
        <v>1123</v>
      </c>
      <c r="F967" s="14" t="s">
        <v>40</v>
      </c>
      <c r="G967" s="14" t="str">
        <f aca="false">IF(I967&lt;p_local,"Local → page infra",IF(H967&gt;=p_ph1,"Phase 1",IF(H967&gt;=p_ph2,"Phase 2","Phase 3")))</f>
        <v>Phase 3</v>
      </c>
      <c r="H967" s="14" t="n">
        <f aca="false">IF(I967&lt;p_local,0,IF(C967="Aéroport → Aéroport",p_pts_plein,IF(Y967&gt;0,IF(I967&lt;=Y967,p_pts_plein,IF(I967&lt;=p_mult2*Y967,p_pts_moyen,p_pts_r3)),IF(I967&gt;=p_vv_min,p_pts_plein,IF(I967&gt;=p_vv_moy,p_pts_moyen,p_pts_court))))+IF(INDEX(10_Lieux!$D:$D,U967)=1,p_prio1,p_prio2)+IF(INDEX(10_Lieux!$D:$D,V967)=1,p_prio1,p_prio2)+IF(K967="Oui",p_tf,0)+p_hub*((INDEX(10_Lieux!$H:$H,U967)="Hub")+(INDEX(10_Lieux!$H:$H,V967)="Hub"))+IF(OR(INDEX(10_Lieux!$H:$H,U967)="Premium",INDEX(10_Lieux!$H:$H,V967)="Premium"),p_prem,0))</f>
        <v>25</v>
      </c>
      <c r="I967" s="14" t="n">
        <f aca="false">ROUND(W967*p_facteur,0)</f>
        <v>657</v>
      </c>
      <c r="J967" s="14" t="str">
        <f aca="false">IF(X967&lt;60,X967&amp;" min",INT(X967/60)&amp;" h"&amp;IF(MOD(X967,60)=0,""," "&amp;TEXT(MOD(X967,60),"00")))</f>
        <v>7 h</v>
      </c>
      <c r="K967" s="14" t="str">
        <f aca="false">IF(S967&lt;&gt;T967,"Oui","Non")</f>
        <v>Non</v>
      </c>
      <c r="L967" s="14" t="str">
        <f aca="false">IF(AND(INDEX(10_Lieux!$B:$B,U967)="Ville",INDEX(10_Lieux!$B:$B,V967)="Ville"),"/chauffeur-prive/"&amp;INDEX(10_Lieux!$E:$E,U967)&amp;"-"&amp;INDEX(10_Lieux!$E:$E,V967)&amp;"/","/chauffeur-prive/"&amp;INDEX(10_Lieux!$E:$E,U967)&amp;"/"&amp;INDEX(10_Lieux!$E:$E,V967)&amp;"/")</f>
        <v>/chauffeur-prive/montpellier/aeroport-bale-mulhouse/</v>
      </c>
      <c r="M967" s="14" t="str">
        <f aca="false">IFERROR(INDEX($L:$L,MATCH(B967&amp;"|"&amp;A967,$Z:$Z,0)),"—")</f>
        <v>/chauffeur-prive/aeroport-bale-mulhouse/montpellier/</v>
      </c>
      <c r="N967" s="14" t="str">
        <f aca="false">IF(LEN("Chauffeur privé "&amp;INDEX(10_Lieux!$J:$J,U967)&amp;" → "&amp;INDEX(10_Lieux!$J:$J,V967)&amp;" | 24h/24")&gt;60,"Chauffeur privé "&amp;INDEX(10_Lieux!$J:$J,U967)&amp;" → "&amp;INDEX(10_Lieux!$J:$J,V967),"Chauffeur privé "&amp;INDEX(10_Lieux!$J:$J,U967)&amp;" → "&amp;INDEX(10_Lieux!$J:$J,V967)&amp;" | 24h/24")</f>
        <v>Chauffeur privé Montpellier → Aéroport Bâle-Mulhouse</v>
      </c>
      <c r="O967" s="14" t="n">
        <f aca="false">LEN(N967)</f>
        <v>52</v>
      </c>
      <c r="P967" s="14" t="str">
        <f aca="false">"Chauffeur privé "&amp;INDEX(10_Lieux!$K:$K,U967)&amp;" vers "&amp;INDEX(10_Lieux!$L:$L,V967)</f>
        <v>Chauffeur privé de Montpellier vers l'aéroport Bâle-Mulhouse</v>
      </c>
      <c r="Q967" s="14" t="str">
        <f aca="false">"Chauffeur privé "&amp;INDEX(10_Lieux!$K:$K,U967)&amp;" vers "&amp;INDEX(10_Lieux!$L:$L,V967)&amp;" : env. "&amp;I967&amp;" km, "&amp;J967&amp;" de route. Devis personnalisé, standard 24h/24 et 7j/7."</f>
        <v>Chauffeur privé de Montpellier vers l'aéroport Bâle-Mulhouse : env. 657 km, 7 h de route. Devis personnalisé, standard 24h/24 et 7j/7.</v>
      </c>
      <c r="R967" s="14" t="n">
        <f aca="false">LEN(Q967)</f>
        <v>134</v>
      </c>
      <c r="S967" s="14" t="str">
        <f aca="false">INDEX(10_Lieux!$C:$C,U967)</f>
        <v>France</v>
      </c>
      <c r="T967" s="14" t="str">
        <f aca="false">INDEX(10_Lieux!$C:$C,V967)</f>
        <v>France</v>
      </c>
      <c r="U967" s="14" t="n">
        <f aca="false">MATCH(A967,10_Lieux!$A:$A,0)</f>
        <v>71</v>
      </c>
      <c r="V967" s="14" t="n">
        <f aca="false">MATCH(B967,10_Lieux!$A:$A,0)</f>
        <v>144</v>
      </c>
      <c r="W967" s="14" t="n">
        <f aca="false">ROUND(6371*2*ASIN(SQRT(SIN(RADIANS(INDEX(10_Lieux!$F:$F,V967)-INDEX(10_Lieux!$F:$F,U967))/2)^2+COS(RADIANS(INDEX(10_Lieux!$F:$F,U967)))*COS(RADIANS(INDEX(10_Lieux!$F:$F,V967)))*SIN(RADIANS(INDEX(10_Lieux!$G:$G,V967)-INDEX(10_Lieux!$G:$G,U967))/2)^2)),1)</f>
        <v>525.7</v>
      </c>
      <c r="X967" s="14" t="n">
        <f aca="false">ROUND(I967/IF(I967&lt;p_seuil_vitesse,p_vit_lente,p_vit_rapide)*60/15,0)*15</f>
        <v>420</v>
      </c>
      <c r="Y967" s="14" t="n">
        <f aca="false">MAX(IF(INDEX(10_Lieux!$B:$B,U967)&lt;&gt;"Ville",INDEX(10_Lieux!$I:$I,U967),0),IF(INDEX(10_Lieux!$B:$B,V967)&lt;&gt;"Ville",INDEX(10_Lieux!$I:$I,V967),0))</f>
        <v>250</v>
      </c>
      <c r="Z967" s="14" t="str">
        <f aca="false">A967&amp;"|"&amp;B967</f>
        <v>Montpellier|EuroAirport Basel-Mulhouse-Freiburg</v>
      </c>
      <c r="AA967" s="14" t="str">
        <f aca="false">IF(I967&lt;p_local,"Local",IF(I967&lt;p_vv_min,"Courte distance",IF(I967&lt;p_tres_long,"Longue distance","Très longue distance")))</f>
        <v>Longue distance</v>
      </c>
    </row>
    <row r="968" customFormat="false" ht="15" hidden="false" customHeight="true" outlineLevel="0" collapsed="false">
      <c r="A968" s="1" t="s">
        <v>1105</v>
      </c>
      <c r="B968" s="1" t="s">
        <v>140</v>
      </c>
      <c r="C968" s="1" t="s">
        <v>34</v>
      </c>
      <c r="D968" s="1" t="s">
        <v>653</v>
      </c>
      <c r="E968" s="1" t="s">
        <v>1124</v>
      </c>
      <c r="F968" s="14" t="s">
        <v>40</v>
      </c>
      <c r="G968" s="14" t="str">
        <f aca="false">IF(I968&lt;p_local,"Local → page infra",IF(H968&gt;=p_ph1,"Phase 1",IF(H968&gt;=p_ph2,"Phase 2","Phase 3")))</f>
        <v>Phase 3</v>
      </c>
      <c r="H968" s="14" t="n">
        <f aca="false">IF(I968&lt;p_local,0,IF(C968="Aéroport → Aéroport",p_pts_plein,IF(Y968&gt;0,IF(I968&lt;=Y968,p_pts_plein,IF(I968&lt;=p_mult2*Y968,p_pts_moyen,p_pts_r3)),IF(I968&gt;=p_vv_min,p_pts_plein,IF(I968&gt;=p_vv_moy,p_pts_moyen,p_pts_court))))+IF(INDEX(10_Lieux!$D:$D,U968)=1,p_prio1,p_prio2)+IF(INDEX(10_Lieux!$D:$D,V968)=1,p_prio1,p_prio2)+IF(K968="Oui",p_tf,0)+p_hub*((INDEX(10_Lieux!$H:$H,U968)="Hub")+(INDEX(10_Lieux!$H:$H,V968)="Hub"))+IF(OR(INDEX(10_Lieux!$H:$H,U968)="Premium",INDEX(10_Lieux!$H:$H,V968)="Premium"),p_prem,0))</f>
        <v>25</v>
      </c>
      <c r="I968" s="14" t="n">
        <f aca="false">ROUND(W968*p_facteur,0)</f>
        <v>856</v>
      </c>
      <c r="J968" s="14" t="str">
        <f aca="false">IF(X968&lt;60,X968&amp;" min",INT(X968/60)&amp;" h"&amp;IF(MOD(X968,60)=0,""," "&amp;TEXT(MOD(X968,60),"00")))</f>
        <v>9 h</v>
      </c>
      <c r="K968" s="14" t="str">
        <f aca="false">IF(S968&lt;&gt;T968,"Oui","Non")</f>
        <v>Non</v>
      </c>
      <c r="L968" s="14" t="str">
        <f aca="false">IF(AND(INDEX(10_Lieux!$B:$B,U968)="Ville",INDEX(10_Lieux!$B:$B,V968)="Ville"),"/chauffeur-prive/"&amp;INDEX(10_Lieux!$E:$E,U968)&amp;"-"&amp;INDEX(10_Lieux!$E:$E,V968)&amp;"/","/chauffeur-prive/"&amp;INDEX(10_Lieux!$E:$E,U968)&amp;"/"&amp;INDEX(10_Lieux!$E:$E,V968)&amp;"/")</f>
        <v>/chauffeur-prive/aeroport-bale-mulhouse/nantes/</v>
      </c>
      <c r="M968" s="14" t="str">
        <f aca="false">IFERROR(INDEX($L:$L,MATCH(B968&amp;"|"&amp;A968,$Z:$Z,0)),"—")</f>
        <v>/chauffeur-prive/nantes/aeroport-bale-mulhouse/</v>
      </c>
      <c r="N968" s="14" t="str">
        <f aca="false">IF(LEN("Chauffeur privé "&amp;INDEX(10_Lieux!$J:$J,U968)&amp;" → "&amp;INDEX(10_Lieux!$J:$J,V968)&amp;" | 24h/24")&gt;60,"Chauffeur privé "&amp;INDEX(10_Lieux!$J:$J,U968)&amp;" → "&amp;INDEX(10_Lieux!$J:$J,V968),"Chauffeur privé "&amp;INDEX(10_Lieux!$J:$J,U968)&amp;" → "&amp;INDEX(10_Lieux!$J:$J,V968)&amp;" | 24h/24")</f>
        <v>Chauffeur privé Aéroport Bâle-Mulhouse → Nantes | 24h/24</v>
      </c>
      <c r="O968" s="14" t="n">
        <f aca="false">LEN(N968)</f>
        <v>56</v>
      </c>
      <c r="P968" s="14" t="str">
        <f aca="false">"Chauffeur privé "&amp;INDEX(10_Lieux!$K:$K,U968)&amp;" vers "&amp;INDEX(10_Lieux!$L:$L,V968)</f>
        <v>Chauffeur privé de l'aéroport Bâle-Mulhouse vers Nantes</v>
      </c>
      <c r="Q968" s="14" t="str">
        <f aca="false">"Chauffeur privé "&amp;INDEX(10_Lieux!$K:$K,U968)&amp;" vers "&amp;INDEX(10_Lieux!$L:$L,V968)&amp;" : env. "&amp;I968&amp;" km, "&amp;J968&amp;" de route. Devis personnalisé, standard 24h/24 et 7j/7."</f>
        <v>Chauffeur privé de l'aéroport Bâle-Mulhouse vers Nantes : env. 856 km, 9 h de route. Devis personnalisé, standard 24h/24 et 7j/7.</v>
      </c>
      <c r="R968" s="14" t="n">
        <f aca="false">LEN(Q968)</f>
        <v>129</v>
      </c>
      <c r="S968" s="14" t="str">
        <f aca="false">INDEX(10_Lieux!$C:$C,U968)</f>
        <v>France</v>
      </c>
      <c r="T968" s="14" t="str">
        <f aca="false">INDEX(10_Lieux!$C:$C,V968)</f>
        <v>France</v>
      </c>
      <c r="U968" s="14" t="n">
        <f aca="false">MATCH(A968,10_Lieux!$A:$A,0)</f>
        <v>144</v>
      </c>
      <c r="V968" s="14" t="n">
        <f aca="false">MATCH(B968,10_Lieux!$A:$A,0)</f>
        <v>56</v>
      </c>
      <c r="W968" s="14" t="n">
        <f aca="false">ROUND(6371*2*ASIN(SQRT(SIN(RADIANS(INDEX(10_Lieux!$F:$F,V968)-INDEX(10_Lieux!$F:$F,U968))/2)^2+COS(RADIANS(INDEX(10_Lieux!$F:$F,U968)))*COS(RADIANS(INDEX(10_Lieux!$F:$F,V968)))*SIN(RADIANS(INDEX(10_Lieux!$G:$G,V968)-INDEX(10_Lieux!$G:$G,U968))/2)^2)),1)</f>
        <v>684.4</v>
      </c>
      <c r="X968" s="14" t="n">
        <f aca="false">ROUND(I968/IF(I968&lt;p_seuil_vitesse,p_vit_lente,p_vit_rapide)*60/15,0)*15</f>
        <v>540</v>
      </c>
      <c r="Y968" s="14" t="n">
        <f aca="false">MAX(IF(INDEX(10_Lieux!$B:$B,U968)&lt;&gt;"Ville",INDEX(10_Lieux!$I:$I,U968),0),IF(INDEX(10_Lieux!$B:$B,V968)&lt;&gt;"Ville",INDEX(10_Lieux!$I:$I,V968),0))</f>
        <v>250</v>
      </c>
      <c r="Z968" s="14" t="str">
        <f aca="false">A968&amp;"|"&amp;B968</f>
        <v>EuroAirport Basel-Mulhouse-Freiburg|Nantes</v>
      </c>
      <c r="AA968" s="14" t="str">
        <f aca="false">IF(I968&lt;p_local,"Local",IF(I968&lt;p_vv_min,"Courte distance",IF(I968&lt;p_tres_long,"Longue distance","Très longue distance")))</f>
        <v>Très longue distance</v>
      </c>
    </row>
    <row r="969" customFormat="false" ht="15" hidden="false" customHeight="true" outlineLevel="0" collapsed="false">
      <c r="A969" s="1" t="s">
        <v>140</v>
      </c>
      <c r="B969" s="1" t="s">
        <v>1105</v>
      </c>
      <c r="C969" s="1" t="s">
        <v>35</v>
      </c>
      <c r="D969" s="1" t="s">
        <v>653</v>
      </c>
      <c r="E969" s="1" t="s">
        <v>1125</v>
      </c>
      <c r="F969" s="14" t="s">
        <v>40</v>
      </c>
      <c r="G969" s="14" t="str">
        <f aca="false">IF(I969&lt;p_local,"Local → page infra",IF(H969&gt;=p_ph1,"Phase 1",IF(H969&gt;=p_ph2,"Phase 2","Phase 3")))</f>
        <v>Phase 3</v>
      </c>
      <c r="H969" s="14" t="n">
        <f aca="false">IF(I969&lt;p_local,0,IF(C969="Aéroport → Aéroport",p_pts_plein,IF(Y969&gt;0,IF(I969&lt;=Y969,p_pts_plein,IF(I969&lt;=p_mult2*Y969,p_pts_moyen,p_pts_r3)),IF(I969&gt;=p_vv_min,p_pts_plein,IF(I969&gt;=p_vv_moy,p_pts_moyen,p_pts_court))))+IF(INDEX(10_Lieux!$D:$D,U969)=1,p_prio1,p_prio2)+IF(INDEX(10_Lieux!$D:$D,V969)=1,p_prio1,p_prio2)+IF(K969="Oui",p_tf,0)+p_hub*((INDEX(10_Lieux!$H:$H,U969)="Hub")+(INDEX(10_Lieux!$H:$H,V969)="Hub"))+IF(OR(INDEX(10_Lieux!$H:$H,U969)="Premium",INDEX(10_Lieux!$H:$H,V969)="Premium"),p_prem,0))</f>
        <v>25</v>
      </c>
      <c r="I969" s="14" t="n">
        <f aca="false">ROUND(W969*p_facteur,0)</f>
        <v>856</v>
      </c>
      <c r="J969" s="14" t="str">
        <f aca="false">IF(X969&lt;60,X969&amp;" min",INT(X969/60)&amp;" h"&amp;IF(MOD(X969,60)=0,""," "&amp;TEXT(MOD(X969,60),"00")))</f>
        <v>9 h</v>
      </c>
      <c r="K969" s="14" t="str">
        <f aca="false">IF(S969&lt;&gt;T969,"Oui","Non")</f>
        <v>Non</v>
      </c>
      <c r="L969" s="14" t="str">
        <f aca="false">IF(AND(INDEX(10_Lieux!$B:$B,U969)="Ville",INDEX(10_Lieux!$B:$B,V969)="Ville"),"/chauffeur-prive/"&amp;INDEX(10_Lieux!$E:$E,U969)&amp;"-"&amp;INDEX(10_Lieux!$E:$E,V969)&amp;"/","/chauffeur-prive/"&amp;INDEX(10_Lieux!$E:$E,U969)&amp;"/"&amp;INDEX(10_Lieux!$E:$E,V969)&amp;"/")</f>
        <v>/chauffeur-prive/nantes/aeroport-bale-mulhouse/</v>
      </c>
      <c r="M969" s="14" t="str">
        <f aca="false">IFERROR(INDEX($L:$L,MATCH(B969&amp;"|"&amp;A969,$Z:$Z,0)),"—")</f>
        <v>/chauffeur-prive/aeroport-bale-mulhouse/nantes/</v>
      </c>
      <c r="N969" s="14" t="str">
        <f aca="false">IF(LEN("Chauffeur privé "&amp;INDEX(10_Lieux!$J:$J,U969)&amp;" → "&amp;INDEX(10_Lieux!$J:$J,V969)&amp;" | 24h/24")&gt;60,"Chauffeur privé "&amp;INDEX(10_Lieux!$J:$J,U969)&amp;" → "&amp;INDEX(10_Lieux!$J:$J,V969),"Chauffeur privé "&amp;INDEX(10_Lieux!$J:$J,U969)&amp;" → "&amp;INDEX(10_Lieux!$J:$J,V969)&amp;" | 24h/24")</f>
        <v>Chauffeur privé Nantes → Aéroport Bâle-Mulhouse | 24h/24</v>
      </c>
      <c r="O969" s="14" t="n">
        <f aca="false">LEN(N969)</f>
        <v>56</v>
      </c>
      <c r="P969" s="14" t="str">
        <f aca="false">"Chauffeur privé "&amp;INDEX(10_Lieux!$K:$K,U969)&amp;" vers "&amp;INDEX(10_Lieux!$L:$L,V969)</f>
        <v>Chauffeur privé de Nantes vers l'aéroport Bâle-Mulhouse</v>
      </c>
      <c r="Q969" s="14" t="str">
        <f aca="false">"Chauffeur privé "&amp;INDEX(10_Lieux!$K:$K,U969)&amp;" vers "&amp;INDEX(10_Lieux!$L:$L,V969)&amp;" : env. "&amp;I969&amp;" km, "&amp;J969&amp;" de route. Devis personnalisé, standard 24h/24 et 7j/7."</f>
        <v>Chauffeur privé de Nantes vers l'aéroport Bâle-Mulhouse : env. 856 km, 9 h de route. Devis personnalisé, standard 24h/24 et 7j/7.</v>
      </c>
      <c r="R969" s="14" t="n">
        <f aca="false">LEN(Q969)</f>
        <v>129</v>
      </c>
      <c r="S969" s="14" t="str">
        <f aca="false">INDEX(10_Lieux!$C:$C,U969)</f>
        <v>France</v>
      </c>
      <c r="T969" s="14" t="str">
        <f aca="false">INDEX(10_Lieux!$C:$C,V969)</f>
        <v>France</v>
      </c>
      <c r="U969" s="14" t="n">
        <f aca="false">MATCH(A969,10_Lieux!$A:$A,0)</f>
        <v>56</v>
      </c>
      <c r="V969" s="14" t="n">
        <f aca="false">MATCH(B969,10_Lieux!$A:$A,0)</f>
        <v>144</v>
      </c>
      <c r="W969" s="14" t="n">
        <f aca="false">ROUND(6371*2*ASIN(SQRT(SIN(RADIANS(INDEX(10_Lieux!$F:$F,V969)-INDEX(10_Lieux!$F:$F,U969))/2)^2+COS(RADIANS(INDEX(10_Lieux!$F:$F,U969)))*COS(RADIANS(INDEX(10_Lieux!$F:$F,V969)))*SIN(RADIANS(INDEX(10_Lieux!$G:$G,V969)-INDEX(10_Lieux!$G:$G,U969))/2)^2)),1)</f>
        <v>684.4</v>
      </c>
      <c r="X969" s="14" t="n">
        <f aca="false">ROUND(I969/IF(I969&lt;p_seuil_vitesse,p_vit_lente,p_vit_rapide)*60/15,0)*15</f>
        <v>540</v>
      </c>
      <c r="Y969" s="14" t="n">
        <f aca="false">MAX(IF(INDEX(10_Lieux!$B:$B,U969)&lt;&gt;"Ville",INDEX(10_Lieux!$I:$I,U969),0),IF(INDEX(10_Lieux!$B:$B,V969)&lt;&gt;"Ville",INDEX(10_Lieux!$I:$I,V969),0))</f>
        <v>250</v>
      </c>
      <c r="Z969" s="14" t="str">
        <f aca="false">A969&amp;"|"&amp;B969</f>
        <v>Nantes|EuroAirport Basel-Mulhouse-Freiburg</v>
      </c>
      <c r="AA969" s="14" t="str">
        <f aca="false">IF(I969&lt;p_local,"Local",IF(I969&lt;p_vv_min,"Courte distance",IF(I969&lt;p_tres_long,"Longue distance","Très longue distance")))</f>
        <v>Très longue distance</v>
      </c>
    </row>
    <row r="970" customFormat="false" ht="15" hidden="false" customHeight="true" outlineLevel="0" collapsed="false">
      <c r="A970" s="1" t="s">
        <v>1105</v>
      </c>
      <c r="B970" s="1" t="s">
        <v>142</v>
      </c>
      <c r="C970" s="1" t="s">
        <v>34</v>
      </c>
      <c r="D970" s="1" t="s">
        <v>653</v>
      </c>
      <c r="E970" s="1" t="s">
        <v>1126</v>
      </c>
      <c r="F970" s="14" t="s">
        <v>40</v>
      </c>
      <c r="G970" s="14" t="str">
        <f aca="false">IF(I970&lt;p_local,"Local → page infra",IF(H970&gt;=p_ph1,"Phase 1",IF(H970&gt;=p_ph2,"Phase 2","Phase 3")))</f>
        <v>Phase 3</v>
      </c>
      <c r="H970" s="14" t="n">
        <f aca="false">IF(I970&lt;p_local,0,IF(C970="Aéroport → Aéroport",p_pts_plein,IF(Y970&gt;0,IF(I970&lt;=Y970,p_pts_plein,IF(I970&lt;=p_mult2*Y970,p_pts_moyen,p_pts_r3)),IF(I970&gt;=p_vv_min,p_pts_plein,IF(I970&gt;=p_vv_moy,p_pts_moyen,p_pts_court))))+IF(INDEX(10_Lieux!$D:$D,U970)=1,p_prio1,p_prio2)+IF(INDEX(10_Lieux!$D:$D,V970)=1,p_prio1,p_prio2)+IF(K970="Oui",p_tf,0)+p_hub*((INDEX(10_Lieux!$H:$H,U970)="Hub")+(INDEX(10_Lieux!$H:$H,V970)="Hub"))+IF(OR(INDEX(10_Lieux!$H:$H,U970)="Premium",INDEX(10_Lieux!$H:$H,V970)="Premium"),p_prem,0))</f>
        <v>25</v>
      </c>
      <c r="I970" s="14" t="n">
        <f aca="false">ROUND(W970*p_facteur,0)</f>
        <v>861</v>
      </c>
      <c r="J970" s="14" t="str">
        <f aca="false">IF(X970&lt;60,X970&amp;" min",INT(X970/60)&amp;" h"&amp;IF(MOD(X970,60)=0,""," "&amp;TEXT(MOD(X970,60),"00")))</f>
        <v>9 h</v>
      </c>
      <c r="K970" s="14" t="str">
        <f aca="false">IF(S970&lt;&gt;T970,"Oui","Non")</f>
        <v>Non</v>
      </c>
      <c r="L970" s="14" t="str">
        <f aca="false">IF(AND(INDEX(10_Lieux!$B:$B,U970)="Ville",INDEX(10_Lieux!$B:$B,V970)="Ville"),"/chauffeur-prive/"&amp;INDEX(10_Lieux!$E:$E,U970)&amp;"-"&amp;INDEX(10_Lieux!$E:$E,V970)&amp;"/","/chauffeur-prive/"&amp;INDEX(10_Lieux!$E:$E,U970)&amp;"/"&amp;INDEX(10_Lieux!$E:$E,V970)&amp;"/")</f>
        <v>/chauffeur-prive/aeroport-bale-mulhouse/rennes/</v>
      </c>
      <c r="M970" s="14" t="str">
        <f aca="false">IFERROR(INDEX($L:$L,MATCH(B970&amp;"|"&amp;A970,$Z:$Z,0)),"—")</f>
        <v>/chauffeur-prive/rennes/aeroport-bale-mulhouse/</v>
      </c>
      <c r="N970" s="14" t="str">
        <f aca="false">IF(LEN("Chauffeur privé "&amp;INDEX(10_Lieux!$J:$J,U970)&amp;" → "&amp;INDEX(10_Lieux!$J:$J,V970)&amp;" | 24h/24")&gt;60,"Chauffeur privé "&amp;INDEX(10_Lieux!$J:$J,U970)&amp;" → "&amp;INDEX(10_Lieux!$J:$J,V970),"Chauffeur privé "&amp;INDEX(10_Lieux!$J:$J,U970)&amp;" → "&amp;INDEX(10_Lieux!$J:$J,V970)&amp;" | 24h/24")</f>
        <v>Chauffeur privé Aéroport Bâle-Mulhouse → Rennes | 24h/24</v>
      </c>
      <c r="O970" s="14" t="n">
        <f aca="false">LEN(N970)</f>
        <v>56</v>
      </c>
      <c r="P970" s="14" t="str">
        <f aca="false">"Chauffeur privé "&amp;INDEX(10_Lieux!$K:$K,U970)&amp;" vers "&amp;INDEX(10_Lieux!$L:$L,V970)</f>
        <v>Chauffeur privé de l'aéroport Bâle-Mulhouse vers Rennes</v>
      </c>
      <c r="Q970" s="14" t="str">
        <f aca="false">"Chauffeur privé "&amp;INDEX(10_Lieux!$K:$K,U970)&amp;" vers "&amp;INDEX(10_Lieux!$L:$L,V970)&amp;" : env. "&amp;I970&amp;" km, "&amp;J970&amp;" de route. Devis personnalisé, standard 24h/24 et 7j/7."</f>
        <v>Chauffeur privé de l'aéroport Bâle-Mulhouse vers Rennes : env. 861 km, 9 h de route. Devis personnalisé, standard 24h/24 et 7j/7.</v>
      </c>
      <c r="R970" s="14" t="n">
        <f aca="false">LEN(Q970)</f>
        <v>129</v>
      </c>
      <c r="S970" s="14" t="str">
        <f aca="false">INDEX(10_Lieux!$C:$C,U970)</f>
        <v>France</v>
      </c>
      <c r="T970" s="14" t="str">
        <f aca="false">INDEX(10_Lieux!$C:$C,V970)</f>
        <v>France</v>
      </c>
      <c r="U970" s="14" t="n">
        <f aca="false">MATCH(A970,10_Lieux!$A:$A,0)</f>
        <v>144</v>
      </c>
      <c r="V970" s="14" t="n">
        <f aca="false">MATCH(B970,10_Lieux!$A:$A,0)</f>
        <v>49</v>
      </c>
      <c r="W970" s="14" t="n">
        <f aca="false">ROUND(6371*2*ASIN(SQRT(SIN(RADIANS(INDEX(10_Lieux!$F:$F,V970)-INDEX(10_Lieux!$F:$F,U970))/2)^2+COS(RADIANS(INDEX(10_Lieux!$F:$F,U970)))*COS(RADIANS(INDEX(10_Lieux!$F:$F,V970)))*SIN(RADIANS(INDEX(10_Lieux!$G:$G,V970)-INDEX(10_Lieux!$G:$G,U970))/2)^2)),1)</f>
        <v>689.1</v>
      </c>
      <c r="X970" s="14" t="n">
        <f aca="false">ROUND(I970/IF(I970&lt;p_seuil_vitesse,p_vit_lente,p_vit_rapide)*60/15,0)*15</f>
        <v>540</v>
      </c>
      <c r="Y970" s="14" t="n">
        <f aca="false">MAX(IF(INDEX(10_Lieux!$B:$B,U970)&lt;&gt;"Ville",INDEX(10_Lieux!$I:$I,U970),0),IF(INDEX(10_Lieux!$B:$B,V970)&lt;&gt;"Ville",INDEX(10_Lieux!$I:$I,V970),0))</f>
        <v>250</v>
      </c>
      <c r="Z970" s="14" t="str">
        <f aca="false">A970&amp;"|"&amp;B970</f>
        <v>EuroAirport Basel-Mulhouse-Freiburg|Rennes</v>
      </c>
      <c r="AA970" s="14" t="str">
        <f aca="false">IF(I970&lt;p_local,"Local",IF(I970&lt;p_vv_min,"Courte distance",IF(I970&lt;p_tres_long,"Longue distance","Très longue distance")))</f>
        <v>Très longue distance</v>
      </c>
    </row>
    <row r="971" customFormat="false" ht="15" hidden="false" customHeight="true" outlineLevel="0" collapsed="false">
      <c r="A971" s="1" t="s">
        <v>142</v>
      </c>
      <c r="B971" s="1" t="s">
        <v>1105</v>
      </c>
      <c r="C971" s="1" t="s">
        <v>35</v>
      </c>
      <c r="D971" s="1" t="s">
        <v>653</v>
      </c>
      <c r="E971" s="1" t="s">
        <v>1127</v>
      </c>
      <c r="F971" s="14" t="s">
        <v>40</v>
      </c>
      <c r="G971" s="14" t="str">
        <f aca="false">IF(I971&lt;p_local,"Local → page infra",IF(H971&gt;=p_ph1,"Phase 1",IF(H971&gt;=p_ph2,"Phase 2","Phase 3")))</f>
        <v>Phase 3</v>
      </c>
      <c r="H971" s="14" t="n">
        <f aca="false">IF(I971&lt;p_local,0,IF(C971="Aéroport → Aéroport",p_pts_plein,IF(Y971&gt;0,IF(I971&lt;=Y971,p_pts_plein,IF(I971&lt;=p_mult2*Y971,p_pts_moyen,p_pts_r3)),IF(I971&gt;=p_vv_min,p_pts_plein,IF(I971&gt;=p_vv_moy,p_pts_moyen,p_pts_court))))+IF(INDEX(10_Lieux!$D:$D,U971)=1,p_prio1,p_prio2)+IF(INDEX(10_Lieux!$D:$D,V971)=1,p_prio1,p_prio2)+IF(K971="Oui",p_tf,0)+p_hub*((INDEX(10_Lieux!$H:$H,U971)="Hub")+(INDEX(10_Lieux!$H:$H,V971)="Hub"))+IF(OR(INDEX(10_Lieux!$H:$H,U971)="Premium",INDEX(10_Lieux!$H:$H,V971)="Premium"),p_prem,0))</f>
        <v>25</v>
      </c>
      <c r="I971" s="14" t="n">
        <f aca="false">ROUND(W971*p_facteur,0)</f>
        <v>861</v>
      </c>
      <c r="J971" s="14" t="str">
        <f aca="false">IF(X971&lt;60,X971&amp;" min",INT(X971/60)&amp;" h"&amp;IF(MOD(X971,60)=0,""," "&amp;TEXT(MOD(X971,60),"00")))</f>
        <v>9 h</v>
      </c>
      <c r="K971" s="14" t="str">
        <f aca="false">IF(S971&lt;&gt;T971,"Oui","Non")</f>
        <v>Non</v>
      </c>
      <c r="L971" s="14" t="str">
        <f aca="false">IF(AND(INDEX(10_Lieux!$B:$B,U971)="Ville",INDEX(10_Lieux!$B:$B,V971)="Ville"),"/chauffeur-prive/"&amp;INDEX(10_Lieux!$E:$E,U971)&amp;"-"&amp;INDEX(10_Lieux!$E:$E,V971)&amp;"/","/chauffeur-prive/"&amp;INDEX(10_Lieux!$E:$E,U971)&amp;"/"&amp;INDEX(10_Lieux!$E:$E,V971)&amp;"/")</f>
        <v>/chauffeur-prive/rennes/aeroport-bale-mulhouse/</v>
      </c>
      <c r="M971" s="14" t="str">
        <f aca="false">IFERROR(INDEX($L:$L,MATCH(B971&amp;"|"&amp;A971,$Z:$Z,0)),"—")</f>
        <v>/chauffeur-prive/aeroport-bale-mulhouse/rennes/</v>
      </c>
      <c r="N971" s="14" t="str">
        <f aca="false">IF(LEN("Chauffeur privé "&amp;INDEX(10_Lieux!$J:$J,U971)&amp;" → "&amp;INDEX(10_Lieux!$J:$J,V971)&amp;" | 24h/24")&gt;60,"Chauffeur privé "&amp;INDEX(10_Lieux!$J:$J,U971)&amp;" → "&amp;INDEX(10_Lieux!$J:$J,V971),"Chauffeur privé "&amp;INDEX(10_Lieux!$J:$J,U971)&amp;" → "&amp;INDEX(10_Lieux!$J:$J,V971)&amp;" | 24h/24")</f>
        <v>Chauffeur privé Rennes → Aéroport Bâle-Mulhouse | 24h/24</v>
      </c>
      <c r="O971" s="14" t="n">
        <f aca="false">LEN(N971)</f>
        <v>56</v>
      </c>
      <c r="P971" s="14" t="str">
        <f aca="false">"Chauffeur privé "&amp;INDEX(10_Lieux!$K:$K,U971)&amp;" vers "&amp;INDEX(10_Lieux!$L:$L,V971)</f>
        <v>Chauffeur privé de Rennes vers l'aéroport Bâle-Mulhouse</v>
      </c>
      <c r="Q971" s="14" t="str">
        <f aca="false">"Chauffeur privé "&amp;INDEX(10_Lieux!$K:$K,U971)&amp;" vers "&amp;INDEX(10_Lieux!$L:$L,V971)&amp;" : env. "&amp;I971&amp;" km, "&amp;J971&amp;" de route. Devis personnalisé, standard 24h/24 et 7j/7."</f>
        <v>Chauffeur privé de Rennes vers l'aéroport Bâle-Mulhouse : env. 861 km, 9 h de route. Devis personnalisé, standard 24h/24 et 7j/7.</v>
      </c>
      <c r="R971" s="14" t="n">
        <f aca="false">LEN(Q971)</f>
        <v>129</v>
      </c>
      <c r="S971" s="14" t="str">
        <f aca="false">INDEX(10_Lieux!$C:$C,U971)</f>
        <v>France</v>
      </c>
      <c r="T971" s="14" t="str">
        <f aca="false">INDEX(10_Lieux!$C:$C,V971)</f>
        <v>France</v>
      </c>
      <c r="U971" s="14" t="n">
        <f aca="false">MATCH(A971,10_Lieux!$A:$A,0)</f>
        <v>49</v>
      </c>
      <c r="V971" s="14" t="n">
        <f aca="false">MATCH(B971,10_Lieux!$A:$A,0)</f>
        <v>144</v>
      </c>
      <c r="W971" s="14" t="n">
        <f aca="false">ROUND(6371*2*ASIN(SQRT(SIN(RADIANS(INDEX(10_Lieux!$F:$F,V971)-INDEX(10_Lieux!$F:$F,U971))/2)^2+COS(RADIANS(INDEX(10_Lieux!$F:$F,U971)))*COS(RADIANS(INDEX(10_Lieux!$F:$F,V971)))*SIN(RADIANS(INDEX(10_Lieux!$G:$G,V971)-INDEX(10_Lieux!$G:$G,U971))/2)^2)),1)</f>
        <v>689.1</v>
      </c>
      <c r="X971" s="14" t="n">
        <f aca="false">ROUND(I971/IF(I971&lt;p_seuil_vitesse,p_vit_lente,p_vit_rapide)*60/15,0)*15</f>
        <v>540</v>
      </c>
      <c r="Y971" s="14" t="n">
        <f aca="false">MAX(IF(INDEX(10_Lieux!$B:$B,U971)&lt;&gt;"Ville",INDEX(10_Lieux!$I:$I,U971),0),IF(INDEX(10_Lieux!$B:$B,V971)&lt;&gt;"Ville",INDEX(10_Lieux!$I:$I,V971),0))</f>
        <v>250</v>
      </c>
      <c r="Z971" s="14" t="str">
        <f aca="false">A971&amp;"|"&amp;B971</f>
        <v>Rennes|EuroAirport Basel-Mulhouse-Freiburg</v>
      </c>
      <c r="AA971" s="14" t="str">
        <f aca="false">IF(I971&lt;p_local,"Local",IF(I971&lt;p_vv_min,"Courte distance",IF(I971&lt;p_tres_long,"Longue distance","Très longue distance")))</f>
        <v>Très longue distance</v>
      </c>
    </row>
    <row r="972" customFormat="false" ht="15" hidden="false" customHeight="true" outlineLevel="0" collapsed="false">
      <c r="A972" s="1" t="s">
        <v>1105</v>
      </c>
      <c r="B972" s="1" t="s">
        <v>144</v>
      </c>
      <c r="C972" s="1" t="s">
        <v>34</v>
      </c>
      <c r="D972" s="1" t="s">
        <v>653</v>
      </c>
      <c r="E972" s="1" t="s">
        <v>1128</v>
      </c>
      <c r="F972" s="14" t="s">
        <v>40</v>
      </c>
      <c r="G972" s="14" t="str">
        <f aca="false">IF(I972&lt;p_local,"Local → page infra",IF(H972&gt;=p_ph1,"Phase 1",IF(H972&gt;=p_ph2,"Phase 2","Phase 3")))</f>
        <v>Phase 3</v>
      </c>
      <c r="H972" s="14" t="n">
        <f aca="false">IF(I972&lt;p_local,0,IF(C972="Aéroport → Aéroport",p_pts_plein,IF(Y972&gt;0,IF(I972&lt;=Y972,p_pts_plein,IF(I972&lt;=p_mult2*Y972,p_pts_moyen,p_pts_r3)),IF(I972&gt;=p_vv_min,p_pts_plein,IF(I972&gt;=p_vv_moy,p_pts_moyen,p_pts_court))))+IF(INDEX(10_Lieux!$D:$D,U972)=1,p_prio1,p_prio2)+IF(INDEX(10_Lieux!$D:$D,V972)=1,p_prio1,p_prio2)+IF(K972="Oui",p_tf,0)+p_hub*((INDEX(10_Lieux!$H:$H,U972)="Hub")+(INDEX(10_Lieux!$H:$H,V972)="Hub"))+IF(OR(INDEX(10_Lieux!$H:$H,U972)="Premium",INDEX(10_Lieux!$H:$H,V972)="Premium"),p_prem,0))</f>
        <v>60</v>
      </c>
      <c r="I972" s="14" t="n">
        <f aca="false">ROUND(W972*p_facteur,0)</f>
        <v>237</v>
      </c>
      <c r="J972" s="14" t="str">
        <f aca="false">IF(X972&lt;60,X972&amp;" min",INT(X972/60)&amp;" h"&amp;IF(MOD(X972,60)=0,""," "&amp;TEXT(MOD(X972,60),"00")))</f>
        <v>2 h 30</v>
      </c>
      <c r="K972" s="14" t="str">
        <f aca="false">IF(S972&lt;&gt;T972,"Oui","Non")</f>
        <v>Non</v>
      </c>
      <c r="L972" s="14" t="str">
        <f aca="false">IF(AND(INDEX(10_Lieux!$B:$B,U972)="Ville",INDEX(10_Lieux!$B:$B,V972)="Ville"),"/chauffeur-prive/"&amp;INDEX(10_Lieux!$E:$E,U972)&amp;"-"&amp;INDEX(10_Lieux!$E:$E,V972)&amp;"/","/chauffeur-prive/"&amp;INDEX(10_Lieux!$E:$E,U972)&amp;"/"&amp;INDEX(10_Lieux!$E:$E,V972)&amp;"/")</f>
        <v>/chauffeur-prive/aeroport-bale-mulhouse/dijon/</v>
      </c>
      <c r="M972" s="14" t="str">
        <f aca="false">IFERROR(INDEX($L:$L,MATCH(B972&amp;"|"&amp;A972,$Z:$Z,0)),"—")</f>
        <v>/chauffeur-prive/dijon/aeroport-bale-mulhouse/</v>
      </c>
      <c r="N972" s="14" t="str">
        <f aca="false">IF(LEN("Chauffeur privé "&amp;INDEX(10_Lieux!$J:$J,U972)&amp;" → "&amp;INDEX(10_Lieux!$J:$J,V972)&amp;" | 24h/24")&gt;60,"Chauffeur privé "&amp;INDEX(10_Lieux!$J:$J,U972)&amp;" → "&amp;INDEX(10_Lieux!$J:$J,V972),"Chauffeur privé "&amp;INDEX(10_Lieux!$J:$J,U972)&amp;" → "&amp;INDEX(10_Lieux!$J:$J,V972)&amp;" | 24h/24")</f>
        <v>Chauffeur privé Aéroport Bâle-Mulhouse → Dijon | 24h/24</v>
      </c>
      <c r="O972" s="14" t="n">
        <f aca="false">LEN(N972)</f>
        <v>55</v>
      </c>
      <c r="P972" s="14" t="str">
        <f aca="false">"Chauffeur privé "&amp;INDEX(10_Lieux!$K:$K,U972)&amp;" vers "&amp;INDEX(10_Lieux!$L:$L,V972)</f>
        <v>Chauffeur privé de l'aéroport Bâle-Mulhouse vers Dijon</v>
      </c>
      <c r="Q972" s="14" t="str">
        <f aca="false">"Chauffeur privé "&amp;INDEX(10_Lieux!$K:$K,U972)&amp;" vers "&amp;INDEX(10_Lieux!$L:$L,V972)&amp;" : env. "&amp;I972&amp;" km, "&amp;J972&amp;" de route. Devis personnalisé, standard 24h/24 et 7j/7."</f>
        <v>Chauffeur privé de l'aéroport Bâle-Mulhouse vers Dijon : env. 237 km, 2 h 30 de route. Devis personnalisé, standard 24h/24 et 7j/7.</v>
      </c>
      <c r="R972" s="14" t="n">
        <f aca="false">LEN(Q972)</f>
        <v>131</v>
      </c>
      <c r="S972" s="14" t="str">
        <f aca="false">INDEX(10_Lieux!$C:$C,U972)</f>
        <v>France</v>
      </c>
      <c r="T972" s="14" t="str">
        <f aca="false">INDEX(10_Lieux!$C:$C,V972)</f>
        <v>France</v>
      </c>
      <c r="U972" s="14" t="n">
        <f aca="false">MATCH(A972,10_Lieux!$A:$A,0)</f>
        <v>144</v>
      </c>
      <c r="V972" s="14" t="n">
        <f aca="false">MATCH(B972,10_Lieux!$A:$A,0)</f>
        <v>23</v>
      </c>
      <c r="W972" s="14" t="n">
        <f aca="false">ROUND(6371*2*ASIN(SQRT(SIN(RADIANS(INDEX(10_Lieux!$F:$F,V972)-INDEX(10_Lieux!$F:$F,U972))/2)^2+COS(RADIANS(INDEX(10_Lieux!$F:$F,U972)))*COS(RADIANS(INDEX(10_Lieux!$F:$F,V972)))*SIN(RADIANS(INDEX(10_Lieux!$G:$G,V972)-INDEX(10_Lieux!$G:$G,U972))/2)^2)),1)</f>
        <v>189.4</v>
      </c>
      <c r="X972" s="14" t="n">
        <f aca="false">ROUND(I972/IF(I972&lt;p_seuil_vitesse,p_vit_lente,p_vit_rapide)*60/15,0)*15</f>
        <v>150</v>
      </c>
      <c r="Y972" s="14" t="n">
        <f aca="false">MAX(IF(INDEX(10_Lieux!$B:$B,U972)&lt;&gt;"Ville",INDEX(10_Lieux!$I:$I,U972),0),IF(INDEX(10_Lieux!$B:$B,V972)&lt;&gt;"Ville",INDEX(10_Lieux!$I:$I,V972),0))</f>
        <v>250</v>
      </c>
      <c r="Z972" s="14" t="str">
        <f aca="false">A972&amp;"|"&amp;B972</f>
        <v>EuroAirport Basel-Mulhouse-Freiburg|Dijon</v>
      </c>
      <c r="AA972" s="14" t="str">
        <f aca="false">IF(I972&lt;p_local,"Local",IF(I972&lt;p_vv_min,"Courte distance",IF(I972&lt;p_tres_long,"Longue distance","Très longue distance")))</f>
        <v>Longue distance</v>
      </c>
    </row>
    <row r="973" customFormat="false" ht="15" hidden="false" customHeight="true" outlineLevel="0" collapsed="false">
      <c r="A973" s="1" t="s">
        <v>144</v>
      </c>
      <c r="B973" s="1" t="s">
        <v>1105</v>
      </c>
      <c r="C973" s="1" t="s">
        <v>35</v>
      </c>
      <c r="D973" s="1" t="s">
        <v>653</v>
      </c>
      <c r="E973" s="1" t="s">
        <v>1129</v>
      </c>
      <c r="F973" s="14" t="s">
        <v>40</v>
      </c>
      <c r="G973" s="14" t="str">
        <f aca="false">IF(I973&lt;p_local,"Local → page infra",IF(H973&gt;=p_ph1,"Phase 1",IF(H973&gt;=p_ph2,"Phase 2","Phase 3")))</f>
        <v>Phase 3</v>
      </c>
      <c r="H973" s="14" t="n">
        <f aca="false">IF(I973&lt;p_local,0,IF(C973="Aéroport → Aéroport",p_pts_plein,IF(Y973&gt;0,IF(I973&lt;=Y973,p_pts_plein,IF(I973&lt;=p_mult2*Y973,p_pts_moyen,p_pts_r3)),IF(I973&gt;=p_vv_min,p_pts_plein,IF(I973&gt;=p_vv_moy,p_pts_moyen,p_pts_court))))+IF(INDEX(10_Lieux!$D:$D,U973)=1,p_prio1,p_prio2)+IF(INDEX(10_Lieux!$D:$D,V973)=1,p_prio1,p_prio2)+IF(K973="Oui",p_tf,0)+p_hub*((INDEX(10_Lieux!$H:$H,U973)="Hub")+(INDEX(10_Lieux!$H:$H,V973)="Hub"))+IF(OR(INDEX(10_Lieux!$H:$H,U973)="Premium",INDEX(10_Lieux!$H:$H,V973)="Premium"),p_prem,0))</f>
        <v>60</v>
      </c>
      <c r="I973" s="14" t="n">
        <f aca="false">ROUND(W973*p_facteur,0)</f>
        <v>237</v>
      </c>
      <c r="J973" s="14" t="str">
        <f aca="false">IF(X973&lt;60,X973&amp;" min",INT(X973/60)&amp;" h"&amp;IF(MOD(X973,60)=0,""," "&amp;TEXT(MOD(X973,60),"00")))</f>
        <v>2 h 30</v>
      </c>
      <c r="K973" s="14" t="str">
        <f aca="false">IF(S973&lt;&gt;T973,"Oui","Non")</f>
        <v>Non</v>
      </c>
      <c r="L973" s="14" t="str">
        <f aca="false">IF(AND(INDEX(10_Lieux!$B:$B,U973)="Ville",INDEX(10_Lieux!$B:$B,V973)="Ville"),"/chauffeur-prive/"&amp;INDEX(10_Lieux!$E:$E,U973)&amp;"-"&amp;INDEX(10_Lieux!$E:$E,V973)&amp;"/","/chauffeur-prive/"&amp;INDEX(10_Lieux!$E:$E,U973)&amp;"/"&amp;INDEX(10_Lieux!$E:$E,V973)&amp;"/")</f>
        <v>/chauffeur-prive/dijon/aeroport-bale-mulhouse/</v>
      </c>
      <c r="M973" s="14" t="str">
        <f aca="false">IFERROR(INDEX($L:$L,MATCH(B973&amp;"|"&amp;A973,$Z:$Z,0)),"—")</f>
        <v>/chauffeur-prive/aeroport-bale-mulhouse/dijon/</v>
      </c>
      <c r="N973" s="14" t="str">
        <f aca="false">IF(LEN("Chauffeur privé "&amp;INDEX(10_Lieux!$J:$J,U973)&amp;" → "&amp;INDEX(10_Lieux!$J:$J,V973)&amp;" | 24h/24")&gt;60,"Chauffeur privé "&amp;INDEX(10_Lieux!$J:$J,U973)&amp;" → "&amp;INDEX(10_Lieux!$J:$J,V973),"Chauffeur privé "&amp;INDEX(10_Lieux!$J:$J,U973)&amp;" → "&amp;INDEX(10_Lieux!$J:$J,V973)&amp;" | 24h/24")</f>
        <v>Chauffeur privé Dijon → Aéroport Bâle-Mulhouse | 24h/24</v>
      </c>
      <c r="O973" s="14" t="n">
        <f aca="false">LEN(N973)</f>
        <v>55</v>
      </c>
      <c r="P973" s="14" t="str">
        <f aca="false">"Chauffeur privé "&amp;INDEX(10_Lieux!$K:$K,U973)&amp;" vers "&amp;INDEX(10_Lieux!$L:$L,V973)</f>
        <v>Chauffeur privé de Dijon vers l'aéroport Bâle-Mulhouse</v>
      </c>
      <c r="Q973" s="14" t="str">
        <f aca="false">"Chauffeur privé "&amp;INDEX(10_Lieux!$K:$K,U973)&amp;" vers "&amp;INDEX(10_Lieux!$L:$L,V973)&amp;" : env. "&amp;I973&amp;" km, "&amp;J973&amp;" de route. Devis personnalisé, standard 24h/24 et 7j/7."</f>
        <v>Chauffeur privé de Dijon vers l'aéroport Bâle-Mulhouse : env. 237 km, 2 h 30 de route. Devis personnalisé, standard 24h/24 et 7j/7.</v>
      </c>
      <c r="R973" s="14" t="n">
        <f aca="false">LEN(Q973)</f>
        <v>131</v>
      </c>
      <c r="S973" s="14" t="str">
        <f aca="false">INDEX(10_Lieux!$C:$C,U973)</f>
        <v>France</v>
      </c>
      <c r="T973" s="14" t="str">
        <f aca="false">INDEX(10_Lieux!$C:$C,V973)</f>
        <v>France</v>
      </c>
      <c r="U973" s="14" t="n">
        <f aca="false">MATCH(A973,10_Lieux!$A:$A,0)</f>
        <v>23</v>
      </c>
      <c r="V973" s="14" t="n">
        <f aca="false">MATCH(B973,10_Lieux!$A:$A,0)</f>
        <v>144</v>
      </c>
      <c r="W973" s="14" t="n">
        <f aca="false">ROUND(6371*2*ASIN(SQRT(SIN(RADIANS(INDEX(10_Lieux!$F:$F,V973)-INDEX(10_Lieux!$F:$F,U973))/2)^2+COS(RADIANS(INDEX(10_Lieux!$F:$F,U973)))*COS(RADIANS(INDEX(10_Lieux!$F:$F,V973)))*SIN(RADIANS(INDEX(10_Lieux!$G:$G,V973)-INDEX(10_Lieux!$G:$G,U973))/2)^2)),1)</f>
        <v>189.4</v>
      </c>
      <c r="X973" s="14" t="n">
        <f aca="false">ROUND(I973/IF(I973&lt;p_seuil_vitesse,p_vit_lente,p_vit_rapide)*60/15,0)*15</f>
        <v>150</v>
      </c>
      <c r="Y973" s="14" t="n">
        <f aca="false">MAX(IF(INDEX(10_Lieux!$B:$B,U973)&lt;&gt;"Ville",INDEX(10_Lieux!$I:$I,U973),0),IF(INDEX(10_Lieux!$B:$B,V973)&lt;&gt;"Ville",INDEX(10_Lieux!$I:$I,V973),0))</f>
        <v>250</v>
      </c>
      <c r="Z973" s="14" t="str">
        <f aca="false">A973&amp;"|"&amp;B973</f>
        <v>Dijon|EuroAirport Basel-Mulhouse-Freiburg</v>
      </c>
      <c r="AA973" s="14" t="str">
        <f aca="false">IF(I973&lt;p_local,"Local",IF(I973&lt;p_vv_min,"Courte distance",IF(I973&lt;p_tres_long,"Longue distance","Très longue distance")))</f>
        <v>Longue distance</v>
      </c>
    </row>
    <row r="974" customFormat="false" ht="15" hidden="false" customHeight="true" outlineLevel="0" collapsed="false">
      <c r="A974" s="1" t="s">
        <v>1105</v>
      </c>
      <c r="B974" s="1" t="s">
        <v>146</v>
      </c>
      <c r="C974" s="1" t="s">
        <v>34</v>
      </c>
      <c r="D974" s="1" t="s">
        <v>653</v>
      </c>
      <c r="E974" s="1" t="s">
        <v>1130</v>
      </c>
      <c r="F974" s="14" t="s">
        <v>40</v>
      </c>
      <c r="G974" s="14" t="str">
        <f aca="false">IF(I974&lt;p_local,"Local → page infra",IF(H974&gt;=p_ph1,"Phase 1",IF(H974&gt;=p_ph2,"Phase 2","Phase 3")))</f>
        <v>Phase 3</v>
      </c>
      <c r="H974" s="14" t="n">
        <f aca="false">IF(I974&lt;p_local,0,IF(C974="Aéroport → Aéroport",p_pts_plein,IF(Y974&gt;0,IF(I974&lt;=Y974,p_pts_plein,IF(I974&lt;=p_mult2*Y974,p_pts_moyen,p_pts_r3)),IF(I974&gt;=p_vv_min,p_pts_plein,IF(I974&gt;=p_vv_moy,p_pts_moyen,p_pts_court))))+IF(INDEX(10_Lieux!$D:$D,U974)=1,p_prio1,p_prio2)+IF(INDEX(10_Lieux!$D:$D,V974)=1,p_prio1,p_prio2)+IF(K974="Oui",p_tf,0)+p_hub*((INDEX(10_Lieux!$H:$H,U974)="Hub")+(INDEX(10_Lieux!$H:$H,V974)="Hub"))+IF(OR(INDEX(10_Lieux!$H:$H,U974)="Premium",INDEX(10_Lieux!$H:$H,V974)="Premium"),p_prem,0))</f>
        <v>45</v>
      </c>
      <c r="I974" s="14" t="n">
        <f aca="false">ROUND(W974*p_facteur,0)</f>
        <v>376</v>
      </c>
      <c r="J974" s="14" t="str">
        <f aca="false">IF(X974&lt;60,X974&amp;" min",INT(X974/60)&amp;" h"&amp;IF(MOD(X974,60)=0,""," "&amp;TEXT(MOD(X974,60),"00")))</f>
        <v>4 h</v>
      </c>
      <c r="K974" s="14" t="str">
        <f aca="false">IF(S974&lt;&gt;T974,"Oui","Non")</f>
        <v>Non</v>
      </c>
      <c r="L974" s="14" t="str">
        <f aca="false">IF(AND(INDEX(10_Lieux!$B:$B,U974)="Ville",INDEX(10_Lieux!$B:$B,V974)="Ville"),"/chauffeur-prive/"&amp;INDEX(10_Lieux!$E:$E,U974)&amp;"-"&amp;INDEX(10_Lieux!$E:$E,V974)&amp;"/","/chauffeur-prive/"&amp;INDEX(10_Lieux!$E:$E,U974)&amp;"/"&amp;INDEX(10_Lieux!$E:$E,V974)&amp;"/")</f>
        <v>/chauffeur-prive/aeroport-bale-mulhouse/grenoble/</v>
      </c>
      <c r="M974" s="14" t="str">
        <f aca="false">IFERROR(INDEX($L:$L,MATCH(B974&amp;"|"&amp;A974,$Z:$Z,0)),"—")</f>
        <v>/chauffeur-prive/grenoble/aeroport-bale-mulhouse/</v>
      </c>
      <c r="N974" s="14" t="str">
        <f aca="false">IF(LEN("Chauffeur privé "&amp;INDEX(10_Lieux!$J:$J,U974)&amp;" → "&amp;INDEX(10_Lieux!$J:$J,V974)&amp;" | 24h/24")&gt;60,"Chauffeur privé "&amp;INDEX(10_Lieux!$J:$J,U974)&amp;" → "&amp;INDEX(10_Lieux!$J:$J,V974),"Chauffeur privé "&amp;INDEX(10_Lieux!$J:$J,U974)&amp;" → "&amp;INDEX(10_Lieux!$J:$J,V974)&amp;" | 24h/24")</f>
        <v>Chauffeur privé Aéroport Bâle-Mulhouse → Grenoble | 24h/24</v>
      </c>
      <c r="O974" s="14" t="n">
        <f aca="false">LEN(N974)</f>
        <v>58</v>
      </c>
      <c r="P974" s="14" t="str">
        <f aca="false">"Chauffeur privé "&amp;INDEX(10_Lieux!$K:$K,U974)&amp;" vers "&amp;INDEX(10_Lieux!$L:$L,V974)</f>
        <v>Chauffeur privé de l'aéroport Bâle-Mulhouse vers Grenoble</v>
      </c>
      <c r="Q974" s="14" t="str">
        <f aca="false">"Chauffeur privé "&amp;INDEX(10_Lieux!$K:$K,U974)&amp;" vers "&amp;INDEX(10_Lieux!$L:$L,V974)&amp;" : env. "&amp;I974&amp;" km, "&amp;J974&amp;" de route. Devis personnalisé, standard 24h/24 et 7j/7."</f>
        <v>Chauffeur privé de l'aéroport Bâle-Mulhouse vers Grenoble : env. 376 km, 4 h de route. Devis personnalisé, standard 24h/24 et 7j/7.</v>
      </c>
      <c r="R974" s="14" t="n">
        <f aca="false">LEN(Q974)</f>
        <v>131</v>
      </c>
      <c r="S974" s="14" t="str">
        <f aca="false">INDEX(10_Lieux!$C:$C,U974)</f>
        <v>France</v>
      </c>
      <c r="T974" s="14" t="str">
        <f aca="false">INDEX(10_Lieux!$C:$C,V974)</f>
        <v>France</v>
      </c>
      <c r="U974" s="14" t="n">
        <f aca="false">MATCH(A974,10_Lieux!$A:$A,0)</f>
        <v>144</v>
      </c>
      <c r="V974" s="14" t="n">
        <f aca="false">MATCH(B974,10_Lieux!$A:$A,0)</f>
        <v>9</v>
      </c>
      <c r="W974" s="14" t="n">
        <f aca="false">ROUND(6371*2*ASIN(SQRT(SIN(RADIANS(INDEX(10_Lieux!$F:$F,V974)-INDEX(10_Lieux!$F:$F,U974))/2)^2+COS(RADIANS(INDEX(10_Lieux!$F:$F,U974)))*COS(RADIANS(INDEX(10_Lieux!$F:$F,V974)))*SIN(RADIANS(INDEX(10_Lieux!$G:$G,V974)-INDEX(10_Lieux!$G:$G,U974))/2)^2)),1)</f>
        <v>300.8</v>
      </c>
      <c r="X974" s="14" t="n">
        <f aca="false">ROUND(I974/IF(I974&lt;p_seuil_vitesse,p_vit_lente,p_vit_rapide)*60/15,0)*15</f>
        <v>240</v>
      </c>
      <c r="Y974" s="14" t="n">
        <f aca="false">MAX(IF(INDEX(10_Lieux!$B:$B,U974)&lt;&gt;"Ville",INDEX(10_Lieux!$I:$I,U974),0),IF(INDEX(10_Lieux!$B:$B,V974)&lt;&gt;"Ville",INDEX(10_Lieux!$I:$I,V974),0))</f>
        <v>250</v>
      </c>
      <c r="Z974" s="14" t="str">
        <f aca="false">A974&amp;"|"&amp;B974</f>
        <v>EuroAirport Basel-Mulhouse-Freiburg|Grenoble</v>
      </c>
      <c r="AA974" s="14" t="str">
        <f aca="false">IF(I974&lt;p_local,"Local",IF(I974&lt;p_vv_min,"Courte distance",IF(I974&lt;p_tres_long,"Longue distance","Très longue distance")))</f>
        <v>Longue distance</v>
      </c>
    </row>
    <row r="975" customFormat="false" ht="15" hidden="false" customHeight="true" outlineLevel="0" collapsed="false">
      <c r="A975" s="1" t="s">
        <v>146</v>
      </c>
      <c r="B975" s="1" t="s">
        <v>1105</v>
      </c>
      <c r="C975" s="1" t="s">
        <v>35</v>
      </c>
      <c r="D975" s="1" t="s">
        <v>653</v>
      </c>
      <c r="E975" s="1" t="s">
        <v>1131</v>
      </c>
      <c r="F975" s="14" t="s">
        <v>40</v>
      </c>
      <c r="G975" s="14" t="str">
        <f aca="false">IF(I975&lt;p_local,"Local → page infra",IF(H975&gt;=p_ph1,"Phase 1",IF(H975&gt;=p_ph2,"Phase 2","Phase 3")))</f>
        <v>Phase 3</v>
      </c>
      <c r="H975" s="14" t="n">
        <f aca="false">IF(I975&lt;p_local,0,IF(C975="Aéroport → Aéroport",p_pts_plein,IF(Y975&gt;0,IF(I975&lt;=Y975,p_pts_plein,IF(I975&lt;=p_mult2*Y975,p_pts_moyen,p_pts_r3)),IF(I975&gt;=p_vv_min,p_pts_plein,IF(I975&gt;=p_vv_moy,p_pts_moyen,p_pts_court))))+IF(INDEX(10_Lieux!$D:$D,U975)=1,p_prio1,p_prio2)+IF(INDEX(10_Lieux!$D:$D,V975)=1,p_prio1,p_prio2)+IF(K975="Oui",p_tf,0)+p_hub*((INDEX(10_Lieux!$H:$H,U975)="Hub")+(INDEX(10_Lieux!$H:$H,V975)="Hub"))+IF(OR(INDEX(10_Lieux!$H:$H,U975)="Premium",INDEX(10_Lieux!$H:$H,V975)="Premium"),p_prem,0))</f>
        <v>45</v>
      </c>
      <c r="I975" s="14" t="n">
        <f aca="false">ROUND(W975*p_facteur,0)</f>
        <v>376</v>
      </c>
      <c r="J975" s="14" t="str">
        <f aca="false">IF(X975&lt;60,X975&amp;" min",INT(X975/60)&amp;" h"&amp;IF(MOD(X975,60)=0,""," "&amp;TEXT(MOD(X975,60),"00")))</f>
        <v>4 h</v>
      </c>
      <c r="K975" s="14" t="str">
        <f aca="false">IF(S975&lt;&gt;T975,"Oui","Non")</f>
        <v>Non</v>
      </c>
      <c r="L975" s="14" t="str">
        <f aca="false">IF(AND(INDEX(10_Lieux!$B:$B,U975)="Ville",INDEX(10_Lieux!$B:$B,V975)="Ville"),"/chauffeur-prive/"&amp;INDEX(10_Lieux!$E:$E,U975)&amp;"-"&amp;INDEX(10_Lieux!$E:$E,V975)&amp;"/","/chauffeur-prive/"&amp;INDEX(10_Lieux!$E:$E,U975)&amp;"/"&amp;INDEX(10_Lieux!$E:$E,V975)&amp;"/")</f>
        <v>/chauffeur-prive/grenoble/aeroport-bale-mulhouse/</v>
      </c>
      <c r="M975" s="14" t="str">
        <f aca="false">IFERROR(INDEX($L:$L,MATCH(B975&amp;"|"&amp;A975,$Z:$Z,0)),"—")</f>
        <v>/chauffeur-prive/aeroport-bale-mulhouse/grenoble/</v>
      </c>
      <c r="N975" s="14" t="str">
        <f aca="false">IF(LEN("Chauffeur privé "&amp;INDEX(10_Lieux!$J:$J,U975)&amp;" → "&amp;INDEX(10_Lieux!$J:$J,V975)&amp;" | 24h/24")&gt;60,"Chauffeur privé "&amp;INDEX(10_Lieux!$J:$J,U975)&amp;" → "&amp;INDEX(10_Lieux!$J:$J,V975),"Chauffeur privé "&amp;INDEX(10_Lieux!$J:$J,U975)&amp;" → "&amp;INDEX(10_Lieux!$J:$J,V975)&amp;" | 24h/24")</f>
        <v>Chauffeur privé Grenoble → Aéroport Bâle-Mulhouse | 24h/24</v>
      </c>
      <c r="O975" s="14" t="n">
        <f aca="false">LEN(N975)</f>
        <v>58</v>
      </c>
      <c r="P975" s="14" t="str">
        <f aca="false">"Chauffeur privé "&amp;INDEX(10_Lieux!$K:$K,U975)&amp;" vers "&amp;INDEX(10_Lieux!$L:$L,V975)</f>
        <v>Chauffeur privé de Grenoble vers l'aéroport Bâle-Mulhouse</v>
      </c>
      <c r="Q975" s="14" t="str">
        <f aca="false">"Chauffeur privé "&amp;INDEX(10_Lieux!$K:$K,U975)&amp;" vers "&amp;INDEX(10_Lieux!$L:$L,V975)&amp;" : env. "&amp;I975&amp;" km, "&amp;J975&amp;" de route. Devis personnalisé, standard 24h/24 et 7j/7."</f>
        <v>Chauffeur privé de Grenoble vers l'aéroport Bâle-Mulhouse : env. 376 km, 4 h de route. Devis personnalisé, standard 24h/24 et 7j/7.</v>
      </c>
      <c r="R975" s="14" t="n">
        <f aca="false">LEN(Q975)</f>
        <v>131</v>
      </c>
      <c r="S975" s="14" t="str">
        <f aca="false">INDEX(10_Lieux!$C:$C,U975)</f>
        <v>France</v>
      </c>
      <c r="T975" s="14" t="str">
        <f aca="false">INDEX(10_Lieux!$C:$C,V975)</f>
        <v>France</v>
      </c>
      <c r="U975" s="14" t="n">
        <f aca="false">MATCH(A975,10_Lieux!$A:$A,0)</f>
        <v>9</v>
      </c>
      <c r="V975" s="14" t="n">
        <f aca="false">MATCH(B975,10_Lieux!$A:$A,0)</f>
        <v>144</v>
      </c>
      <c r="W975" s="14" t="n">
        <f aca="false">ROUND(6371*2*ASIN(SQRT(SIN(RADIANS(INDEX(10_Lieux!$F:$F,V975)-INDEX(10_Lieux!$F:$F,U975))/2)^2+COS(RADIANS(INDEX(10_Lieux!$F:$F,U975)))*COS(RADIANS(INDEX(10_Lieux!$F:$F,V975)))*SIN(RADIANS(INDEX(10_Lieux!$G:$G,V975)-INDEX(10_Lieux!$G:$G,U975))/2)^2)),1)</f>
        <v>300.8</v>
      </c>
      <c r="X975" s="14" t="n">
        <f aca="false">ROUND(I975/IF(I975&lt;p_seuil_vitesse,p_vit_lente,p_vit_rapide)*60/15,0)*15</f>
        <v>240</v>
      </c>
      <c r="Y975" s="14" t="n">
        <f aca="false">MAX(IF(INDEX(10_Lieux!$B:$B,U975)&lt;&gt;"Ville",INDEX(10_Lieux!$I:$I,U975),0),IF(INDEX(10_Lieux!$B:$B,V975)&lt;&gt;"Ville",INDEX(10_Lieux!$I:$I,V975),0))</f>
        <v>250</v>
      </c>
      <c r="Z975" s="14" t="str">
        <f aca="false">A975&amp;"|"&amp;B975</f>
        <v>Grenoble|EuroAirport Basel-Mulhouse-Freiburg</v>
      </c>
      <c r="AA975" s="14" t="str">
        <f aca="false">IF(I975&lt;p_local,"Local",IF(I975&lt;p_vv_min,"Courte distance",IF(I975&lt;p_tres_long,"Longue distance","Très longue distance")))</f>
        <v>Longue distance</v>
      </c>
    </row>
    <row r="976" customFormat="false" ht="15" hidden="false" customHeight="true" outlineLevel="0" collapsed="false">
      <c r="A976" s="1" t="s">
        <v>1105</v>
      </c>
      <c r="B976" s="1" t="s">
        <v>148</v>
      </c>
      <c r="C976" s="1" t="s">
        <v>34</v>
      </c>
      <c r="D976" s="1" t="s">
        <v>653</v>
      </c>
      <c r="E976" s="1" t="s">
        <v>1132</v>
      </c>
      <c r="F976" s="14" t="s">
        <v>40</v>
      </c>
      <c r="G976" s="14" t="str">
        <f aca="false">IF(I976&lt;p_local,"Local → page infra",IF(H976&gt;=p_ph1,"Phase 1",IF(H976&gt;=p_ph2,"Phase 2","Phase 3")))</f>
        <v>Phase 3</v>
      </c>
      <c r="H976" s="14" t="n">
        <f aca="false">IF(I976&lt;p_local,0,IF(C976="Aéroport → Aéroport",p_pts_plein,IF(Y976&gt;0,IF(I976&lt;=Y976,p_pts_plein,IF(I976&lt;=p_mult2*Y976,p_pts_moyen,p_pts_r3)),IF(I976&gt;=p_vv_min,p_pts_plein,IF(I976&gt;=p_vv_moy,p_pts_moyen,p_pts_court))))+IF(INDEX(10_Lieux!$D:$D,U976)=1,p_prio1,p_prio2)+IF(INDEX(10_Lieux!$D:$D,V976)=1,p_prio1,p_prio2)+IF(K976="Oui",p_tf,0)+p_hub*((INDEX(10_Lieux!$H:$H,U976)="Hub")+(INDEX(10_Lieux!$H:$H,V976)="Hub"))+IF(OR(INDEX(10_Lieux!$H:$H,U976)="Premium",INDEX(10_Lieux!$H:$H,V976)="Premium"),p_prem,0))</f>
        <v>45</v>
      </c>
      <c r="I976" s="14" t="n">
        <f aca="false">ROUND(W976*p_facteur,0)</f>
        <v>270</v>
      </c>
      <c r="J976" s="14" t="str">
        <f aca="false">IF(X976&lt;60,X976&amp;" min",INT(X976/60)&amp;" h"&amp;IF(MOD(X976,60)=0,""," "&amp;TEXT(MOD(X976,60),"00")))</f>
        <v>2 h 45</v>
      </c>
      <c r="K976" s="14" t="str">
        <f aca="false">IF(S976&lt;&gt;T976,"Oui","Non")</f>
        <v>Non</v>
      </c>
      <c r="L976" s="14" t="str">
        <f aca="false">IF(AND(INDEX(10_Lieux!$B:$B,U976)="Ville",INDEX(10_Lieux!$B:$B,V976)="Ville"),"/chauffeur-prive/"&amp;INDEX(10_Lieux!$E:$E,U976)&amp;"-"&amp;INDEX(10_Lieux!$E:$E,V976)&amp;"/","/chauffeur-prive/"&amp;INDEX(10_Lieux!$E:$E,U976)&amp;"/"&amp;INDEX(10_Lieux!$E:$E,V976)&amp;"/")</f>
        <v>/chauffeur-prive/aeroport-bale-mulhouse/annecy/</v>
      </c>
      <c r="M976" s="14" t="str">
        <f aca="false">IFERROR(INDEX($L:$L,MATCH(B976&amp;"|"&amp;A976,$Z:$Z,0)),"—")</f>
        <v>/chauffeur-prive/annecy/aeroport-bale-mulhouse/</v>
      </c>
      <c r="N976" s="14" t="str">
        <f aca="false">IF(LEN("Chauffeur privé "&amp;INDEX(10_Lieux!$J:$J,U976)&amp;" → "&amp;INDEX(10_Lieux!$J:$J,V976)&amp;" | 24h/24")&gt;60,"Chauffeur privé "&amp;INDEX(10_Lieux!$J:$J,U976)&amp;" → "&amp;INDEX(10_Lieux!$J:$J,V976),"Chauffeur privé "&amp;INDEX(10_Lieux!$J:$J,U976)&amp;" → "&amp;INDEX(10_Lieux!$J:$J,V976)&amp;" | 24h/24")</f>
        <v>Chauffeur privé Aéroport Bâle-Mulhouse → Annecy | 24h/24</v>
      </c>
      <c r="O976" s="14" t="n">
        <f aca="false">LEN(N976)</f>
        <v>56</v>
      </c>
      <c r="P976" s="14" t="str">
        <f aca="false">"Chauffeur privé "&amp;INDEX(10_Lieux!$K:$K,U976)&amp;" vers "&amp;INDEX(10_Lieux!$L:$L,V976)</f>
        <v>Chauffeur privé de l'aéroport Bâle-Mulhouse vers Annecy</v>
      </c>
      <c r="Q976" s="14" t="str">
        <f aca="false">"Chauffeur privé "&amp;INDEX(10_Lieux!$K:$K,U976)&amp;" vers "&amp;INDEX(10_Lieux!$L:$L,V976)&amp;" : env. "&amp;I976&amp;" km, "&amp;J976&amp;" de route. Devis personnalisé, standard 24h/24 et 7j/7."</f>
        <v>Chauffeur privé de l'aéroport Bâle-Mulhouse vers Annecy : env. 270 km, 2 h 45 de route. Devis personnalisé, standard 24h/24 et 7j/7.</v>
      </c>
      <c r="R976" s="14" t="n">
        <f aca="false">LEN(Q976)</f>
        <v>132</v>
      </c>
      <c r="S976" s="14" t="str">
        <f aca="false">INDEX(10_Lieux!$C:$C,U976)</f>
        <v>France</v>
      </c>
      <c r="T976" s="14" t="str">
        <f aca="false">INDEX(10_Lieux!$C:$C,V976)</f>
        <v>France</v>
      </c>
      <c r="U976" s="14" t="n">
        <f aca="false">MATCH(A976,10_Lieux!$A:$A,0)</f>
        <v>144</v>
      </c>
      <c r="V976" s="14" t="n">
        <f aca="false">MATCH(B976,10_Lieux!$A:$A,0)</f>
        <v>10</v>
      </c>
      <c r="W976" s="14" t="n">
        <f aca="false">ROUND(6371*2*ASIN(SQRT(SIN(RADIANS(INDEX(10_Lieux!$F:$F,V976)-INDEX(10_Lieux!$F:$F,U976))/2)^2+COS(RADIANS(INDEX(10_Lieux!$F:$F,U976)))*COS(RADIANS(INDEX(10_Lieux!$F:$F,V976)))*SIN(RADIANS(INDEX(10_Lieux!$G:$G,V976)-INDEX(10_Lieux!$G:$G,U976))/2)^2)),1)</f>
        <v>216.2</v>
      </c>
      <c r="X976" s="14" t="n">
        <f aca="false">ROUND(I976/IF(I976&lt;p_seuil_vitesse,p_vit_lente,p_vit_rapide)*60/15,0)*15</f>
        <v>165</v>
      </c>
      <c r="Y976" s="14" t="n">
        <f aca="false">MAX(IF(INDEX(10_Lieux!$B:$B,U976)&lt;&gt;"Ville",INDEX(10_Lieux!$I:$I,U976),0),IF(INDEX(10_Lieux!$B:$B,V976)&lt;&gt;"Ville",INDEX(10_Lieux!$I:$I,V976),0))</f>
        <v>250</v>
      </c>
      <c r="Z976" s="14" t="str">
        <f aca="false">A976&amp;"|"&amp;B976</f>
        <v>EuroAirport Basel-Mulhouse-Freiburg|Annecy</v>
      </c>
      <c r="AA976" s="14" t="str">
        <f aca="false">IF(I976&lt;p_local,"Local",IF(I976&lt;p_vv_min,"Courte distance",IF(I976&lt;p_tres_long,"Longue distance","Très longue distance")))</f>
        <v>Longue distance</v>
      </c>
    </row>
    <row r="977" customFormat="false" ht="15" hidden="false" customHeight="true" outlineLevel="0" collapsed="false">
      <c r="A977" s="1" t="s">
        <v>148</v>
      </c>
      <c r="B977" s="1" t="s">
        <v>1105</v>
      </c>
      <c r="C977" s="1" t="s">
        <v>35</v>
      </c>
      <c r="D977" s="1" t="s">
        <v>653</v>
      </c>
      <c r="E977" s="1" t="s">
        <v>1133</v>
      </c>
      <c r="F977" s="14" t="s">
        <v>40</v>
      </c>
      <c r="G977" s="14" t="str">
        <f aca="false">IF(I977&lt;p_local,"Local → page infra",IF(H977&gt;=p_ph1,"Phase 1",IF(H977&gt;=p_ph2,"Phase 2","Phase 3")))</f>
        <v>Phase 3</v>
      </c>
      <c r="H977" s="14" t="n">
        <f aca="false">IF(I977&lt;p_local,0,IF(C977="Aéroport → Aéroport",p_pts_plein,IF(Y977&gt;0,IF(I977&lt;=Y977,p_pts_plein,IF(I977&lt;=p_mult2*Y977,p_pts_moyen,p_pts_r3)),IF(I977&gt;=p_vv_min,p_pts_plein,IF(I977&gt;=p_vv_moy,p_pts_moyen,p_pts_court))))+IF(INDEX(10_Lieux!$D:$D,U977)=1,p_prio1,p_prio2)+IF(INDEX(10_Lieux!$D:$D,V977)=1,p_prio1,p_prio2)+IF(K977="Oui",p_tf,0)+p_hub*((INDEX(10_Lieux!$H:$H,U977)="Hub")+(INDEX(10_Lieux!$H:$H,V977)="Hub"))+IF(OR(INDEX(10_Lieux!$H:$H,U977)="Premium",INDEX(10_Lieux!$H:$H,V977)="Premium"),p_prem,0))</f>
        <v>45</v>
      </c>
      <c r="I977" s="14" t="n">
        <f aca="false">ROUND(W977*p_facteur,0)</f>
        <v>270</v>
      </c>
      <c r="J977" s="14" t="str">
        <f aca="false">IF(X977&lt;60,X977&amp;" min",INT(X977/60)&amp;" h"&amp;IF(MOD(X977,60)=0,""," "&amp;TEXT(MOD(X977,60),"00")))</f>
        <v>2 h 45</v>
      </c>
      <c r="K977" s="14" t="str">
        <f aca="false">IF(S977&lt;&gt;T977,"Oui","Non")</f>
        <v>Non</v>
      </c>
      <c r="L977" s="14" t="str">
        <f aca="false">IF(AND(INDEX(10_Lieux!$B:$B,U977)="Ville",INDEX(10_Lieux!$B:$B,V977)="Ville"),"/chauffeur-prive/"&amp;INDEX(10_Lieux!$E:$E,U977)&amp;"-"&amp;INDEX(10_Lieux!$E:$E,V977)&amp;"/","/chauffeur-prive/"&amp;INDEX(10_Lieux!$E:$E,U977)&amp;"/"&amp;INDEX(10_Lieux!$E:$E,V977)&amp;"/")</f>
        <v>/chauffeur-prive/annecy/aeroport-bale-mulhouse/</v>
      </c>
      <c r="M977" s="14" t="str">
        <f aca="false">IFERROR(INDEX($L:$L,MATCH(B977&amp;"|"&amp;A977,$Z:$Z,0)),"—")</f>
        <v>/chauffeur-prive/aeroport-bale-mulhouse/annecy/</v>
      </c>
      <c r="N977" s="14" t="str">
        <f aca="false">IF(LEN("Chauffeur privé "&amp;INDEX(10_Lieux!$J:$J,U977)&amp;" → "&amp;INDEX(10_Lieux!$J:$J,V977)&amp;" | 24h/24")&gt;60,"Chauffeur privé "&amp;INDEX(10_Lieux!$J:$J,U977)&amp;" → "&amp;INDEX(10_Lieux!$J:$J,V977),"Chauffeur privé "&amp;INDEX(10_Lieux!$J:$J,U977)&amp;" → "&amp;INDEX(10_Lieux!$J:$J,V977)&amp;" | 24h/24")</f>
        <v>Chauffeur privé Annecy → Aéroport Bâle-Mulhouse | 24h/24</v>
      </c>
      <c r="O977" s="14" t="n">
        <f aca="false">LEN(N977)</f>
        <v>56</v>
      </c>
      <c r="P977" s="14" t="str">
        <f aca="false">"Chauffeur privé "&amp;INDEX(10_Lieux!$K:$K,U977)&amp;" vers "&amp;INDEX(10_Lieux!$L:$L,V977)</f>
        <v>Chauffeur privé d'Annecy vers l'aéroport Bâle-Mulhouse</v>
      </c>
      <c r="Q977" s="14" t="str">
        <f aca="false">"Chauffeur privé "&amp;INDEX(10_Lieux!$K:$K,U977)&amp;" vers "&amp;INDEX(10_Lieux!$L:$L,V977)&amp;" : env. "&amp;I977&amp;" km, "&amp;J977&amp;" de route. Devis personnalisé, standard 24h/24 et 7j/7."</f>
        <v>Chauffeur privé d'Annecy vers l'aéroport Bâle-Mulhouse : env. 270 km, 2 h 45 de route. Devis personnalisé, standard 24h/24 et 7j/7.</v>
      </c>
      <c r="R977" s="14" t="n">
        <f aca="false">LEN(Q977)</f>
        <v>131</v>
      </c>
      <c r="S977" s="14" t="str">
        <f aca="false">INDEX(10_Lieux!$C:$C,U977)</f>
        <v>France</v>
      </c>
      <c r="T977" s="14" t="str">
        <f aca="false">INDEX(10_Lieux!$C:$C,V977)</f>
        <v>France</v>
      </c>
      <c r="U977" s="14" t="n">
        <f aca="false">MATCH(A977,10_Lieux!$A:$A,0)</f>
        <v>10</v>
      </c>
      <c r="V977" s="14" t="n">
        <f aca="false">MATCH(B977,10_Lieux!$A:$A,0)</f>
        <v>144</v>
      </c>
      <c r="W977" s="14" t="n">
        <f aca="false">ROUND(6371*2*ASIN(SQRT(SIN(RADIANS(INDEX(10_Lieux!$F:$F,V977)-INDEX(10_Lieux!$F:$F,U977))/2)^2+COS(RADIANS(INDEX(10_Lieux!$F:$F,U977)))*COS(RADIANS(INDEX(10_Lieux!$F:$F,V977)))*SIN(RADIANS(INDEX(10_Lieux!$G:$G,V977)-INDEX(10_Lieux!$G:$G,U977))/2)^2)),1)</f>
        <v>216.2</v>
      </c>
      <c r="X977" s="14" t="n">
        <f aca="false">ROUND(I977/IF(I977&lt;p_seuil_vitesse,p_vit_lente,p_vit_rapide)*60/15,0)*15</f>
        <v>165</v>
      </c>
      <c r="Y977" s="14" t="n">
        <f aca="false">MAX(IF(INDEX(10_Lieux!$B:$B,U977)&lt;&gt;"Ville",INDEX(10_Lieux!$I:$I,U977),0),IF(INDEX(10_Lieux!$B:$B,V977)&lt;&gt;"Ville",INDEX(10_Lieux!$I:$I,V977),0))</f>
        <v>250</v>
      </c>
      <c r="Z977" s="14" t="str">
        <f aca="false">A977&amp;"|"&amp;B977</f>
        <v>Annecy|EuroAirport Basel-Mulhouse-Freiburg</v>
      </c>
      <c r="AA977" s="14" t="str">
        <f aca="false">IF(I977&lt;p_local,"Local",IF(I977&lt;p_vv_min,"Courte distance",IF(I977&lt;p_tres_long,"Longue distance","Très longue distance")))</f>
        <v>Longue distance</v>
      </c>
    </row>
    <row r="978" customFormat="false" ht="15" hidden="false" customHeight="true" outlineLevel="0" collapsed="false">
      <c r="A978" s="1" t="s">
        <v>1105</v>
      </c>
      <c r="B978" s="1" t="s">
        <v>150</v>
      </c>
      <c r="C978" s="1" t="s">
        <v>34</v>
      </c>
      <c r="D978" s="1" t="s">
        <v>653</v>
      </c>
      <c r="E978" s="1" t="s">
        <v>1134</v>
      </c>
      <c r="F978" s="14" t="s">
        <v>40</v>
      </c>
      <c r="G978" s="14" t="str">
        <f aca="false">IF(I978&lt;p_local,"Local → page infra",IF(H978&gt;=p_ph1,"Phase 1",IF(H978&gt;=p_ph2,"Phase 2","Phase 3")))</f>
        <v>Phase 3</v>
      </c>
      <c r="H978" s="14" t="n">
        <f aca="false">IF(I978&lt;p_local,0,IF(C978="Aéroport → Aéroport",p_pts_plein,IF(Y978&gt;0,IF(I978&lt;=Y978,p_pts_plein,IF(I978&lt;=p_mult2*Y978,p_pts_moyen,p_pts_r3)),IF(I978&gt;=p_vv_min,p_pts_plein,IF(I978&gt;=p_vv_moy,p_pts_moyen,p_pts_court))))+IF(INDEX(10_Lieux!$D:$D,U978)=1,p_prio1,p_prio2)+IF(INDEX(10_Lieux!$D:$D,V978)=1,p_prio1,p_prio2)+IF(K978="Oui",p_tf,0)+p_hub*((INDEX(10_Lieux!$H:$H,U978)="Hub")+(INDEX(10_Lieux!$H:$H,V978)="Hub"))+IF(OR(INDEX(10_Lieux!$H:$H,U978)="Premium",INDEX(10_Lieux!$H:$H,V978)="Premium"),p_prem,0))</f>
        <v>40</v>
      </c>
      <c r="I978" s="14" t="n">
        <f aca="false">ROUND(W978*p_facteur,0)</f>
        <v>321</v>
      </c>
      <c r="J978" s="14" t="str">
        <f aca="false">IF(X978&lt;60,X978&amp;" min",INT(X978/60)&amp;" h"&amp;IF(MOD(X978,60)=0,""," "&amp;TEXT(MOD(X978,60),"00")))</f>
        <v>3 h 30</v>
      </c>
      <c r="K978" s="14" t="str">
        <f aca="false">IF(S978&lt;&gt;T978,"Oui","Non")</f>
        <v>Non</v>
      </c>
      <c r="L978" s="14" t="str">
        <f aca="false">IF(AND(INDEX(10_Lieux!$B:$B,U978)="Ville",INDEX(10_Lieux!$B:$B,V978)="Ville"),"/chauffeur-prive/"&amp;INDEX(10_Lieux!$E:$E,U978)&amp;"-"&amp;INDEX(10_Lieux!$E:$E,V978)&amp;"/","/chauffeur-prive/"&amp;INDEX(10_Lieux!$E:$E,U978)&amp;"/"&amp;INDEX(10_Lieux!$E:$E,V978)&amp;"/")</f>
        <v>/chauffeur-prive/aeroport-bale-mulhouse/chambery/</v>
      </c>
      <c r="M978" s="14" t="str">
        <f aca="false">IFERROR(INDEX($L:$L,MATCH(B978&amp;"|"&amp;A978,$Z:$Z,0)),"—")</f>
        <v>/chauffeur-prive/chambery/aeroport-bale-mulhouse/</v>
      </c>
      <c r="N978" s="14" t="str">
        <f aca="false">IF(LEN("Chauffeur privé "&amp;INDEX(10_Lieux!$J:$J,U978)&amp;" → "&amp;INDEX(10_Lieux!$J:$J,V978)&amp;" | 24h/24")&gt;60,"Chauffeur privé "&amp;INDEX(10_Lieux!$J:$J,U978)&amp;" → "&amp;INDEX(10_Lieux!$J:$J,V978),"Chauffeur privé "&amp;INDEX(10_Lieux!$J:$J,U978)&amp;" → "&amp;INDEX(10_Lieux!$J:$J,V978)&amp;" | 24h/24")</f>
        <v>Chauffeur privé Aéroport Bâle-Mulhouse → Chambéry | 24h/24</v>
      </c>
      <c r="O978" s="14" t="n">
        <f aca="false">LEN(N978)</f>
        <v>58</v>
      </c>
      <c r="P978" s="14" t="str">
        <f aca="false">"Chauffeur privé "&amp;INDEX(10_Lieux!$K:$K,U978)&amp;" vers "&amp;INDEX(10_Lieux!$L:$L,V978)</f>
        <v>Chauffeur privé de l'aéroport Bâle-Mulhouse vers Chambéry</v>
      </c>
      <c r="Q978" s="14" t="str">
        <f aca="false">"Chauffeur privé "&amp;INDEX(10_Lieux!$K:$K,U978)&amp;" vers "&amp;INDEX(10_Lieux!$L:$L,V978)&amp;" : env. "&amp;I978&amp;" km, "&amp;J978&amp;" de route. Devis personnalisé, standard 24h/24 et 7j/7."</f>
        <v>Chauffeur privé de l'aéroport Bâle-Mulhouse vers Chambéry : env. 321 km, 3 h 30 de route. Devis personnalisé, standard 24h/24 et 7j/7.</v>
      </c>
      <c r="R978" s="14" t="n">
        <f aca="false">LEN(Q978)</f>
        <v>134</v>
      </c>
      <c r="S978" s="14" t="str">
        <f aca="false">INDEX(10_Lieux!$C:$C,U978)</f>
        <v>France</v>
      </c>
      <c r="T978" s="14" t="str">
        <f aca="false">INDEX(10_Lieux!$C:$C,V978)</f>
        <v>France</v>
      </c>
      <c r="U978" s="14" t="n">
        <f aca="false">MATCH(A978,10_Lieux!$A:$A,0)</f>
        <v>144</v>
      </c>
      <c r="V978" s="14" t="n">
        <f aca="false">MATCH(B978,10_Lieux!$A:$A,0)</f>
        <v>11</v>
      </c>
      <c r="W978" s="14" t="n">
        <f aca="false">ROUND(6371*2*ASIN(SQRT(SIN(RADIANS(INDEX(10_Lieux!$F:$F,V978)-INDEX(10_Lieux!$F:$F,U978))/2)^2+COS(RADIANS(INDEX(10_Lieux!$F:$F,U978)))*COS(RADIANS(INDEX(10_Lieux!$F:$F,V978)))*SIN(RADIANS(INDEX(10_Lieux!$G:$G,V978)-INDEX(10_Lieux!$G:$G,U978))/2)^2)),1)</f>
        <v>256.7</v>
      </c>
      <c r="X978" s="14" t="n">
        <f aca="false">ROUND(I978/IF(I978&lt;p_seuil_vitesse,p_vit_lente,p_vit_rapide)*60/15,0)*15</f>
        <v>210</v>
      </c>
      <c r="Y978" s="14" t="n">
        <f aca="false">MAX(IF(INDEX(10_Lieux!$B:$B,U978)&lt;&gt;"Ville",INDEX(10_Lieux!$I:$I,U978),0),IF(INDEX(10_Lieux!$B:$B,V978)&lt;&gt;"Ville",INDEX(10_Lieux!$I:$I,V978),0))</f>
        <v>250</v>
      </c>
      <c r="Z978" s="14" t="str">
        <f aca="false">A978&amp;"|"&amp;B978</f>
        <v>EuroAirport Basel-Mulhouse-Freiburg|Chambéry</v>
      </c>
      <c r="AA978" s="14" t="str">
        <f aca="false">IF(I978&lt;p_local,"Local",IF(I978&lt;p_vv_min,"Courte distance",IF(I978&lt;p_tres_long,"Longue distance","Très longue distance")))</f>
        <v>Longue distance</v>
      </c>
    </row>
    <row r="979" customFormat="false" ht="15" hidden="false" customHeight="true" outlineLevel="0" collapsed="false">
      <c r="A979" s="1" t="s">
        <v>150</v>
      </c>
      <c r="B979" s="1" t="s">
        <v>1105</v>
      </c>
      <c r="C979" s="1" t="s">
        <v>35</v>
      </c>
      <c r="D979" s="1" t="s">
        <v>653</v>
      </c>
      <c r="E979" s="1" t="s">
        <v>1135</v>
      </c>
      <c r="F979" s="14" t="s">
        <v>40</v>
      </c>
      <c r="G979" s="14" t="str">
        <f aca="false">IF(I979&lt;p_local,"Local → page infra",IF(H979&gt;=p_ph1,"Phase 1",IF(H979&gt;=p_ph2,"Phase 2","Phase 3")))</f>
        <v>Phase 3</v>
      </c>
      <c r="H979" s="14" t="n">
        <f aca="false">IF(I979&lt;p_local,0,IF(C979="Aéroport → Aéroport",p_pts_plein,IF(Y979&gt;0,IF(I979&lt;=Y979,p_pts_plein,IF(I979&lt;=p_mult2*Y979,p_pts_moyen,p_pts_r3)),IF(I979&gt;=p_vv_min,p_pts_plein,IF(I979&gt;=p_vv_moy,p_pts_moyen,p_pts_court))))+IF(INDEX(10_Lieux!$D:$D,U979)=1,p_prio1,p_prio2)+IF(INDEX(10_Lieux!$D:$D,V979)=1,p_prio1,p_prio2)+IF(K979="Oui",p_tf,0)+p_hub*((INDEX(10_Lieux!$H:$H,U979)="Hub")+(INDEX(10_Lieux!$H:$H,V979)="Hub"))+IF(OR(INDEX(10_Lieux!$H:$H,U979)="Premium",INDEX(10_Lieux!$H:$H,V979)="Premium"),p_prem,0))</f>
        <v>40</v>
      </c>
      <c r="I979" s="14" t="n">
        <f aca="false">ROUND(W979*p_facteur,0)</f>
        <v>321</v>
      </c>
      <c r="J979" s="14" t="str">
        <f aca="false">IF(X979&lt;60,X979&amp;" min",INT(X979/60)&amp;" h"&amp;IF(MOD(X979,60)=0,""," "&amp;TEXT(MOD(X979,60),"00")))</f>
        <v>3 h 30</v>
      </c>
      <c r="K979" s="14" t="str">
        <f aca="false">IF(S979&lt;&gt;T979,"Oui","Non")</f>
        <v>Non</v>
      </c>
      <c r="L979" s="14" t="str">
        <f aca="false">IF(AND(INDEX(10_Lieux!$B:$B,U979)="Ville",INDEX(10_Lieux!$B:$B,V979)="Ville"),"/chauffeur-prive/"&amp;INDEX(10_Lieux!$E:$E,U979)&amp;"-"&amp;INDEX(10_Lieux!$E:$E,V979)&amp;"/","/chauffeur-prive/"&amp;INDEX(10_Lieux!$E:$E,U979)&amp;"/"&amp;INDEX(10_Lieux!$E:$E,V979)&amp;"/")</f>
        <v>/chauffeur-prive/chambery/aeroport-bale-mulhouse/</v>
      </c>
      <c r="M979" s="14" t="str">
        <f aca="false">IFERROR(INDEX($L:$L,MATCH(B979&amp;"|"&amp;A979,$Z:$Z,0)),"—")</f>
        <v>/chauffeur-prive/aeroport-bale-mulhouse/chambery/</v>
      </c>
      <c r="N979" s="14" t="str">
        <f aca="false">IF(LEN("Chauffeur privé "&amp;INDEX(10_Lieux!$J:$J,U979)&amp;" → "&amp;INDEX(10_Lieux!$J:$J,V979)&amp;" | 24h/24")&gt;60,"Chauffeur privé "&amp;INDEX(10_Lieux!$J:$J,U979)&amp;" → "&amp;INDEX(10_Lieux!$J:$J,V979),"Chauffeur privé "&amp;INDEX(10_Lieux!$J:$J,U979)&amp;" → "&amp;INDEX(10_Lieux!$J:$J,V979)&amp;" | 24h/24")</f>
        <v>Chauffeur privé Chambéry → Aéroport Bâle-Mulhouse | 24h/24</v>
      </c>
      <c r="O979" s="14" t="n">
        <f aca="false">LEN(N979)</f>
        <v>58</v>
      </c>
      <c r="P979" s="14" t="str">
        <f aca="false">"Chauffeur privé "&amp;INDEX(10_Lieux!$K:$K,U979)&amp;" vers "&amp;INDEX(10_Lieux!$L:$L,V979)</f>
        <v>Chauffeur privé de Chambéry vers l'aéroport Bâle-Mulhouse</v>
      </c>
      <c r="Q979" s="14" t="str">
        <f aca="false">"Chauffeur privé "&amp;INDEX(10_Lieux!$K:$K,U979)&amp;" vers "&amp;INDEX(10_Lieux!$L:$L,V979)&amp;" : env. "&amp;I979&amp;" km, "&amp;J979&amp;" de route. Devis personnalisé, standard 24h/24 et 7j/7."</f>
        <v>Chauffeur privé de Chambéry vers l'aéroport Bâle-Mulhouse : env. 321 km, 3 h 30 de route. Devis personnalisé, standard 24h/24 et 7j/7.</v>
      </c>
      <c r="R979" s="14" t="n">
        <f aca="false">LEN(Q979)</f>
        <v>134</v>
      </c>
      <c r="S979" s="14" t="str">
        <f aca="false">INDEX(10_Lieux!$C:$C,U979)</f>
        <v>France</v>
      </c>
      <c r="T979" s="14" t="str">
        <f aca="false">INDEX(10_Lieux!$C:$C,V979)</f>
        <v>France</v>
      </c>
      <c r="U979" s="14" t="n">
        <f aca="false">MATCH(A979,10_Lieux!$A:$A,0)</f>
        <v>11</v>
      </c>
      <c r="V979" s="14" t="n">
        <f aca="false">MATCH(B979,10_Lieux!$A:$A,0)</f>
        <v>144</v>
      </c>
      <c r="W979" s="14" t="n">
        <f aca="false">ROUND(6371*2*ASIN(SQRT(SIN(RADIANS(INDEX(10_Lieux!$F:$F,V979)-INDEX(10_Lieux!$F:$F,U979))/2)^2+COS(RADIANS(INDEX(10_Lieux!$F:$F,U979)))*COS(RADIANS(INDEX(10_Lieux!$F:$F,V979)))*SIN(RADIANS(INDEX(10_Lieux!$G:$G,V979)-INDEX(10_Lieux!$G:$G,U979))/2)^2)),1)</f>
        <v>256.7</v>
      </c>
      <c r="X979" s="14" t="n">
        <f aca="false">ROUND(I979/IF(I979&lt;p_seuil_vitesse,p_vit_lente,p_vit_rapide)*60/15,0)*15</f>
        <v>210</v>
      </c>
      <c r="Y979" s="14" t="n">
        <f aca="false">MAX(IF(INDEX(10_Lieux!$B:$B,U979)&lt;&gt;"Ville",INDEX(10_Lieux!$I:$I,U979),0),IF(INDEX(10_Lieux!$B:$B,V979)&lt;&gt;"Ville",INDEX(10_Lieux!$I:$I,V979),0))</f>
        <v>250</v>
      </c>
      <c r="Z979" s="14" t="str">
        <f aca="false">A979&amp;"|"&amp;B979</f>
        <v>Chambéry|EuroAirport Basel-Mulhouse-Freiburg</v>
      </c>
      <c r="AA979" s="14" t="str">
        <f aca="false">IF(I979&lt;p_local,"Local",IF(I979&lt;p_vv_min,"Courte distance",IF(I979&lt;p_tres_long,"Longue distance","Très longue distance")))</f>
        <v>Longue distance</v>
      </c>
    </row>
    <row r="980" customFormat="false" ht="15" hidden="false" customHeight="true" outlineLevel="0" collapsed="false">
      <c r="A980" s="1" t="s">
        <v>1105</v>
      </c>
      <c r="B980" s="1" t="s">
        <v>152</v>
      </c>
      <c r="C980" s="1" t="s">
        <v>34</v>
      </c>
      <c r="D980" s="1" t="s">
        <v>653</v>
      </c>
      <c r="E980" s="1" t="s">
        <v>1136</v>
      </c>
      <c r="F980" s="14" t="s">
        <v>40</v>
      </c>
      <c r="G980" s="14" t="str">
        <f aca="false">IF(I980&lt;p_local,"Local → page infra",IF(H980&gt;=p_ph1,"Phase 1",IF(H980&gt;=p_ph2,"Phase 2","Phase 3")))</f>
        <v>Phase 1</v>
      </c>
      <c r="H980" s="14" t="n">
        <f aca="false">IF(I980&lt;p_local,0,IF(C980="Aéroport → Aéroport",p_pts_plein,IF(Y980&gt;0,IF(I980&lt;=Y980,p_pts_plein,IF(I980&lt;=p_mult2*Y980,p_pts_moyen,p_pts_r3)),IF(I980&gt;=p_vv_min,p_pts_plein,IF(I980&gt;=p_vv_moy,p_pts_moyen,p_pts_court))))+IF(INDEX(10_Lieux!$D:$D,U980)=1,p_prio1,p_prio2)+IF(INDEX(10_Lieux!$D:$D,V980)=1,p_prio1,p_prio2)+IF(K980="Oui",p_tf,0)+p_hub*((INDEX(10_Lieux!$H:$H,U980)="Hub")+(INDEX(10_Lieux!$H:$H,V980)="Hub"))+IF(OR(INDEX(10_Lieux!$H:$H,U980)="Premium",INDEX(10_Lieux!$H:$H,V980)="Premium"),p_prem,0))</f>
        <v>80</v>
      </c>
      <c r="I980" s="14" t="n">
        <f aca="false">ROUND(W980*p_facteur,0)</f>
        <v>233</v>
      </c>
      <c r="J980" s="14" t="str">
        <f aca="false">IF(X980&lt;60,X980&amp;" min",INT(X980/60)&amp;" h"&amp;IF(MOD(X980,60)=0,""," "&amp;TEXT(MOD(X980,60),"00")))</f>
        <v>2 h 30</v>
      </c>
      <c r="K980" s="14" t="str">
        <f aca="false">IF(S980&lt;&gt;T980,"Oui","Non")</f>
        <v>Oui</v>
      </c>
      <c r="L980" s="14" t="str">
        <f aca="false">IF(AND(INDEX(10_Lieux!$B:$B,U980)="Ville",INDEX(10_Lieux!$B:$B,V980)="Ville"),"/chauffeur-prive/"&amp;INDEX(10_Lieux!$E:$E,U980)&amp;"-"&amp;INDEX(10_Lieux!$E:$E,V980)&amp;"/","/chauffeur-prive/"&amp;INDEX(10_Lieux!$E:$E,U980)&amp;"/"&amp;INDEX(10_Lieux!$E:$E,V980)&amp;"/")</f>
        <v>/chauffeur-prive/aeroport-bale-mulhouse/geneve/</v>
      </c>
      <c r="M980" s="14" t="str">
        <f aca="false">IFERROR(INDEX($L:$L,MATCH(B980&amp;"|"&amp;A980,$Z:$Z,0)),"—")</f>
        <v>/chauffeur-prive/geneve/aeroport-bale-mulhouse/</v>
      </c>
      <c r="N980" s="14" t="str">
        <f aca="false">IF(LEN("Chauffeur privé "&amp;INDEX(10_Lieux!$J:$J,U980)&amp;" → "&amp;INDEX(10_Lieux!$J:$J,V980)&amp;" | 24h/24")&gt;60,"Chauffeur privé "&amp;INDEX(10_Lieux!$J:$J,U980)&amp;" → "&amp;INDEX(10_Lieux!$J:$J,V980),"Chauffeur privé "&amp;INDEX(10_Lieux!$J:$J,U980)&amp;" → "&amp;INDEX(10_Lieux!$J:$J,V980)&amp;" | 24h/24")</f>
        <v>Chauffeur privé Aéroport Bâle-Mulhouse → Genève | 24h/24</v>
      </c>
      <c r="O980" s="14" t="n">
        <f aca="false">LEN(N980)</f>
        <v>56</v>
      </c>
      <c r="P980" s="14" t="str">
        <f aca="false">"Chauffeur privé "&amp;INDEX(10_Lieux!$K:$K,U980)&amp;" vers "&amp;INDEX(10_Lieux!$L:$L,V980)</f>
        <v>Chauffeur privé de l'aéroport Bâle-Mulhouse vers Genève</v>
      </c>
      <c r="Q980" s="14" t="str">
        <f aca="false">"Chauffeur privé "&amp;INDEX(10_Lieux!$K:$K,U980)&amp;" vers "&amp;INDEX(10_Lieux!$L:$L,V980)&amp;" : env. "&amp;I980&amp;" km, "&amp;J980&amp;" de route. Devis personnalisé, standard 24h/24 et 7j/7."</f>
        <v>Chauffeur privé de l'aéroport Bâle-Mulhouse vers Genève : env. 233 km, 2 h 30 de route. Devis personnalisé, standard 24h/24 et 7j/7.</v>
      </c>
      <c r="R980" s="14" t="n">
        <f aca="false">LEN(Q980)</f>
        <v>132</v>
      </c>
      <c r="S980" s="14" t="str">
        <f aca="false">INDEX(10_Lieux!$C:$C,U980)</f>
        <v>France</v>
      </c>
      <c r="T980" s="14" t="str">
        <f aca="false">INDEX(10_Lieux!$C:$C,V980)</f>
        <v>Suisse</v>
      </c>
      <c r="U980" s="14" t="n">
        <f aca="false">MATCH(A980,10_Lieux!$A:$A,0)</f>
        <v>144</v>
      </c>
      <c r="V980" s="14" t="n">
        <f aca="false">MATCH(B980,10_Lieux!$A:$A,0)</f>
        <v>111</v>
      </c>
      <c r="W980" s="14" t="n">
        <f aca="false">ROUND(6371*2*ASIN(SQRT(SIN(RADIANS(INDEX(10_Lieux!$F:$F,V980)-INDEX(10_Lieux!$F:$F,U980))/2)^2+COS(RADIANS(INDEX(10_Lieux!$F:$F,U980)))*COS(RADIANS(INDEX(10_Lieux!$F:$F,V980)))*SIN(RADIANS(INDEX(10_Lieux!$G:$G,V980)-INDEX(10_Lieux!$G:$G,U980))/2)^2)),1)</f>
        <v>186.7</v>
      </c>
      <c r="X980" s="14" t="n">
        <f aca="false">ROUND(I980/IF(I980&lt;p_seuil_vitesse,p_vit_lente,p_vit_rapide)*60/15,0)*15</f>
        <v>150</v>
      </c>
      <c r="Y980" s="14" t="n">
        <f aca="false">MAX(IF(INDEX(10_Lieux!$B:$B,U980)&lt;&gt;"Ville",INDEX(10_Lieux!$I:$I,U980),0),IF(INDEX(10_Lieux!$B:$B,V980)&lt;&gt;"Ville",INDEX(10_Lieux!$I:$I,V980),0))</f>
        <v>250</v>
      </c>
      <c r="Z980" s="14" t="str">
        <f aca="false">A980&amp;"|"&amp;B980</f>
        <v>EuroAirport Basel-Mulhouse-Freiburg|Genève</v>
      </c>
      <c r="AA980" s="14" t="str">
        <f aca="false">IF(I980&lt;p_local,"Local",IF(I980&lt;p_vv_min,"Courte distance",IF(I980&lt;p_tres_long,"Longue distance","Très longue distance")))</f>
        <v>Longue distance</v>
      </c>
    </row>
    <row r="981" customFormat="false" ht="15" hidden="false" customHeight="true" outlineLevel="0" collapsed="false">
      <c r="A981" s="1" t="s">
        <v>152</v>
      </c>
      <c r="B981" s="1" t="s">
        <v>1105</v>
      </c>
      <c r="C981" s="1" t="s">
        <v>35</v>
      </c>
      <c r="D981" s="1" t="s">
        <v>653</v>
      </c>
      <c r="E981" s="1" t="s">
        <v>1137</v>
      </c>
      <c r="F981" s="14" t="s">
        <v>40</v>
      </c>
      <c r="G981" s="14" t="str">
        <f aca="false">IF(I981&lt;p_local,"Local → page infra",IF(H981&gt;=p_ph1,"Phase 1",IF(H981&gt;=p_ph2,"Phase 2","Phase 3")))</f>
        <v>Phase 1</v>
      </c>
      <c r="H981" s="14" t="n">
        <f aca="false">IF(I981&lt;p_local,0,IF(C981="Aéroport → Aéroport",p_pts_plein,IF(Y981&gt;0,IF(I981&lt;=Y981,p_pts_plein,IF(I981&lt;=p_mult2*Y981,p_pts_moyen,p_pts_r3)),IF(I981&gt;=p_vv_min,p_pts_plein,IF(I981&gt;=p_vv_moy,p_pts_moyen,p_pts_court))))+IF(INDEX(10_Lieux!$D:$D,U981)=1,p_prio1,p_prio2)+IF(INDEX(10_Lieux!$D:$D,V981)=1,p_prio1,p_prio2)+IF(K981="Oui",p_tf,0)+p_hub*((INDEX(10_Lieux!$H:$H,U981)="Hub")+(INDEX(10_Lieux!$H:$H,V981)="Hub"))+IF(OR(INDEX(10_Lieux!$H:$H,U981)="Premium",INDEX(10_Lieux!$H:$H,V981)="Premium"),p_prem,0))</f>
        <v>80</v>
      </c>
      <c r="I981" s="14" t="n">
        <f aca="false">ROUND(W981*p_facteur,0)</f>
        <v>233</v>
      </c>
      <c r="J981" s="14" t="str">
        <f aca="false">IF(X981&lt;60,X981&amp;" min",INT(X981/60)&amp;" h"&amp;IF(MOD(X981,60)=0,""," "&amp;TEXT(MOD(X981,60),"00")))</f>
        <v>2 h 30</v>
      </c>
      <c r="K981" s="14" t="str">
        <f aca="false">IF(S981&lt;&gt;T981,"Oui","Non")</f>
        <v>Oui</v>
      </c>
      <c r="L981" s="14" t="str">
        <f aca="false">IF(AND(INDEX(10_Lieux!$B:$B,U981)="Ville",INDEX(10_Lieux!$B:$B,V981)="Ville"),"/chauffeur-prive/"&amp;INDEX(10_Lieux!$E:$E,U981)&amp;"-"&amp;INDEX(10_Lieux!$E:$E,V981)&amp;"/","/chauffeur-prive/"&amp;INDEX(10_Lieux!$E:$E,U981)&amp;"/"&amp;INDEX(10_Lieux!$E:$E,V981)&amp;"/")</f>
        <v>/chauffeur-prive/geneve/aeroport-bale-mulhouse/</v>
      </c>
      <c r="M981" s="14" t="str">
        <f aca="false">IFERROR(INDEX($L:$L,MATCH(B981&amp;"|"&amp;A981,$Z:$Z,0)),"—")</f>
        <v>/chauffeur-prive/aeroport-bale-mulhouse/geneve/</v>
      </c>
      <c r="N981" s="14" t="str">
        <f aca="false">IF(LEN("Chauffeur privé "&amp;INDEX(10_Lieux!$J:$J,U981)&amp;" → "&amp;INDEX(10_Lieux!$J:$J,V981)&amp;" | 24h/24")&gt;60,"Chauffeur privé "&amp;INDEX(10_Lieux!$J:$J,U981)&amp;" → "&amp;INDEX(10_Lieux!$J:$J,V981),"Chauffeur privé "&amp;INDEX(10_Lieux!$J:$J,U981)&amp;" → "&amp;INDEX(10_Lieux!$J:$J,V981)&amp;" | 24h/24")</f>
        <v>Chauffeur privé Genève → Aéroport Bâle-Mulhouse | 24h/24</v>
      </c>
      <c r="O981" s="14" t="n">
        <f aca="false">LEN(N981)</f>
        <v>56</v>
      </c>
      <c r="P981" s="14" t="str">
        <f aca="false">"Chauffeur privé "&amp;INDEX(10_Lieux!$K:$K,U981)&amp;" vers "&amp;INDEX(10_Lieux!$L:$L,V981)</f>
        <v>Chauffeur privé de Genève vers l'aéroport Bâle-Mulhouse</v>
      </c>
      <c r="Q981" s="14" t="str">
        <f aca="false">"Chauffeur privé "&amp;INDEX(10_Lieux!$K:$K,U981)&amp;" vers "&amp;INDEX(10_Lieux!$L:$L,V981)&amp;" : env. "&amp;I981&amp;" km, "&amp;J981&amp;" de route. Devis personnalisé, standard 24h/24 et 7j/7."</f>
        <v>Chauffeur privé de Genève vers l'aéroport Bâle-Mulhouse : env. 233 km, 2 h 30 de route. Devis personnalisé, standard 24h/24 et 7j/7.</v>
      </c>
      <c r="R981" s="14" t="n">
        <f aca="false">LEN(Q981)</f>
        <v>132</v>
      </c>
      <c r="S981" s="14" t="str">
        <f aca="false">INDEX(10_Lieux!$C:$C,U981)</f>
        <v>Suisse</v>
      </c>
      <c r="T981" s="14" t="str">
        <f aca="false">INDEX(10_Lieux!$C:$C,V981)</f>
        <v>France</v>
      </c>
      <c r="U981" s="14" t="n">
        <f aca="false">MATCH(A981,10_Lieux!$A:$A,0)</f>
        <v>111</v>
      </c>
      <c r="V981" s="14" t="n">
        <f aca="false">MATCH(B981,10_Lieux!$A:$A,0)</f>
        <v>144</v>
      </c>
      <c r="W981" s="14" t="n">
        <f aca="false">ROUND(6371*2*ASIN(SQRT(SIN(RADIANS(INDEX(10_Lieux!$F:$F,V981)-INDEX(10_Lieux!$F:$F,U981))/2)^2+COS(RADIANS(INDEX(10_Lieux!$F:$F,U981)))*COS(RADIANS(INDEX(10_Lieux!$F:$F,V981)))*SIN(RADIANS(INDEX(10_Lieux!$G:$G,V981)-INDEX(10_Lieux!$G:$G,U981))/2)^2)),1)</f>
        <v>186.7</v>
      </c>
      <c r="X981" s="14" t="n">
        <f aca="false">ROUND(I981/IF(I981&lt;p_seuil_vitesse,p_vit_lente,p_vit_rapide)*60/15,0)*15</f>
        <v>150</v>
      </c>
      <c r="Y981" s="14" t="n">
        <f aca="false">MAX(IF(INDEX(10_Lieux!$B:$B,U981)&lt;&gt;"Ville",INDEX(10_Lieux!$I:$I,U981),0),IF(INDEX(10_Lieux!$B:$B,V981)&lt;&gt;"Ville",INDEX(10_Lieux!$I:$I,V981),0))</f>
        <v>250</v>
      </c>
      <c r="Z981" s="14" t="str">
        <f aca="false">A981&amp;"|"&amp;B981</f>
        <v>Genève|EuroAirport Basel-Mulhouse-Freiburg</v>
      </c>
      <c r="AA981" s="14" t="str">
        <f aca="false">IF(I981&lt;p_local,"Local",IF(I981&lt;p_vv_min,"Courte distance",IF(I981&lt;p_tres_long,"Longue distance","Très longue distance")))</f>
        <v>Longue distance</v>
      </c>
    </row>
    <row r="982" customFormat="false" ht="15" hidden="false" customHeight="true" outlineLevel="0" collapsed="false">
      <c r="A982" s="1" t="s">
        <v>1105</v>
      </c>
      <c r="B982" s="1" t="s">
        <v>154</v>
      </c>
      <c r="C982" s="1" t="s">
        <v>34</v>
      </c>
      <c r="D982" s="1" t="s">
        <v>653</v>
      </c>
      <c r="E982" s="1" t="s">
        <v>1138</v>
      </c>
      <c r="F982" s="14" t="s">
        <v>40</v>
      </c>
      <c r="G982" s="14" t="str">
        <f aca="false">IF(I982&lt;p_local,"Local → page infra",IF(H982&gt;=p_ph1,"Phase 1",IF(H982&gt;=p_ph2,"Phase 2","Phase 3")))</f>
        <v>Phase 2</v>
      </c>
      <c r="H982" s="14" t="n">
        <f aca="false">IF(I982&lt;p_local,0,IF(C982="Aéroport → Aéroport",p_pts_plein,IF(Y982&gt;0,IF(I982&lt;=Y982,p_pts_plein,IF(I982&lt;=p_mult2*Y982,p_pts_moyen,p_pts_r3)),IF(I982&gt;=p_vv_min,p_pts_plein,IF(I982&gt;=p_vv_moy,p_pts_moyen,p_pts_court))))+IF(INDEX(10_Lieux!$D:$D,U982)=1,p_prio1,p_prio2)+IF(INDEX(10_Lieux!$D:$D,V982)=1,p_prio1,p_prio2)+IF(K982="Oui",p_tf,0)+p_hub*((INDEX(10_Lieux!$H:$H,U982)="Hub")+(INDEX(10_Lieux!$H:$H,V982)="Hub"))+IF(OR(INDEX(10_Lieux!$H:$H,U982)="Premium",INDEX(10_Lieux!$H:$H,V982)="Premium"),p_prem,0))</f>
        <v>70</v>
      </c>
      <c r="I982" s="14" t="n">
        <f aca="false">ROUND(W982*p_facteur,0)</f>
        <v>171</v>
      </c>
      <c r="J982" s="14" t="str">
        <f aca="false">IF(X982&lt;60,X982&amp;" min",INT(X982/60)&amp;" h"&amp;IF(MOD(X982,60)=0,""," "&amp;TEXT(MOD(X982,60),"00")))</f>
        <v>1 h 45</v>
      </c>
      <c r="K982" s="14" t="str">
        <f aca="false">IF(S982&lt;&gt;T982,"Oui","Non")</f>
        <v>Oui</v>
      </c>
      <c r="L982" s="14" t="str">
        <f aca="false">IF(AND(INDEX(10_Lieux!$B:$B,U982)="Ville",INDEX(10_Lieux!$B:$B,V982)="Ville"),"/chauffeur-prive/"&amp;INDEX(10_Lieux!$E:$E,U982)&amp;"-"&amp;INDEX(10_Lieux!$E:$E,V982)&amp;"/","/chauffeur-prive/"&amp;INDEX(10_Lieux!$E:$E,U982)&amp;"/"&amp;INDEX(10_Lieux!$E:$E,V982)&amp;"/")</f>
        <v>/chauffeur-prive/aeroport-bale-mulhouse/lausanne/</v>
      </c>
      <c r="M982" s="14" t="str">
        <f aca="false">IFERROR(INDEX($L:$L,MATCH(B982&amp;"|"&amp;A982,$Z:$Z,0)),"—")</f>
        <v>/chauffeur-prive/lausanne/aeroport-bale-mulhouse/</v>
      </c>
      <c r="N982" s="14" t="str">
        <f aca="false">IF(LEN("Chauffeur privé "&amp;INDEX(10_Lieux!$J:$J,U982)&amp;" → "&amp;INDEX(10_Lieux!$J:$J,V982)&amp;" | 24h/24")&gt;60,"Chauffeur privé "&amp;INDEX(10_Lieux!$J:$J,U982)&amp;" → "&amp;INDEX(10_Lieux!$J:$J,V982),"Chauffeur privé "&amp;INDEX(10_Lieux!$J:$J,U982)&amp;" → "&amp;INDEX(10_Lieux!$J:$J,V982)&amp;" | 24h/24")</f>
        <v>Chauffeur privé Aéroport Bâle-Mulhouse → Lausanne | 24h/24</v>
      </c>
      <c r="O982" s="14" t="n">
        <f aca="false">LEN(N982)</f>
        <v>58</v>
      </c>
      <c r="P982" s="14" t="str">
        <f aca="false">"Chauffeur privé "&amp;INDEX(10_Lieux!$K:$K,U982)&amp;" vers "&amp;INDEX(10_Lieux!$L:$L,V982)</f>
        <v>Chauffeur privé de l'aéroport Bâle-Mulhouse vers Lausanne</v>
      </c>
      <c r="Q982" s="14" t="str">
        <f aca="false">"Chauffeur privé "&amp;INDEX(10_Lieux!$K:$K,U982)&amp;" vers "&amp;INDEX(10_Lieux!$L:$L,V982)&amp;" : env. "&amp;I982&amp;" km, "&amp;J982&amp;" de route. Devis personnalisé, standard 24h/24 et 7j/7."</f>
        <v>Chauffeur privé de l'aéroport Bâle-Mulhouse vers Lausanne : env. 171 km, 1 h 45 de route. Devis personnalisé, standard 24h/24 et 7j/7.</v>
      </c>
      <c r="R982" s="14" t="n">
        <f aca="false">LEN(Q982)</f>
        <v>134</v>
      </c>
      <c r="S982" s="14" t="str">
        <f aca="false">INDEX(10_Lieux!$C:$C,U982)</f>
        <v>France</v>
      </c>
      <c r="T982" s="14" t="str">
        <f aca="false">INDEX(10_Lieux!$C:$C,V982)</f>
        <v>Suisse</v>
      </c>
      <c r="U982" s="14" t="n">
        <f aca="false">MATCH(A982,10_Lieux!$A:$A,0)</f>
        <v>144</v>
      </c>
      <c r="V982" s="14" t="n">
        <f aca="false">MATCH(B982,10_Lieux!$A:$A,0)</f>
        <v>112</v>
      </c>
      <c r="W982" s="14" t="n">
        <f aca="false">ROUND(6371*2*ASIN(SQRT(SIN(RADIANS(INDEX(10_Lieux!$F:$F,V982)-INDEX(10_Lieux!$F:$F,U982))/2)^2+COS(RADIANS(INDEX(10_Lieux!$F:$F,U982)))*COS(RADIANS(INDEX(10_Lieux!$F:$F,V982)))*SIN(RADIANS(INDEX(10_Lieux!$G:$G,V982)-INDEX(10_Lieux!$G:$G,U982))/2)^2)),1)</f>
        <v>137</v>
      </c>
      <c r="X982" s="14" t="n">
        <f aca="false">ROUND(I982/IF(I982&lt;p_seuil_vitesse,p_vit_lente,p_vit_rapide)*60/15,0)*15</f>
        <v>105</v>
      </c>
      <c r="Y982" s="14" t="n">
        <f aca="false">MAX(IF(INDEX(10_Lieux!$B:$B,U982)&lt;&gt;"Ville",INDEX(10_Lieux!$I:$I,U982),0),IF(INDEX(10_Lieux!$B:$B,V982)&lt;&gt;"Ville",INDEX(10_Lieux!$I:$I,V982),0))</f>
        <v>250</v>
      </c>
      <c r="Z982" s="14" t="str">
        <f aca="false">A982&amp;"|"&amp;B982</f>
        <v>EuroAirport Basel-Mulhouse-Freiburg|Lausanne</v>
      </c>
      <c r="AA982" s="14" t="str">
        <f aca="false">IF(I982&lt;p_local,"Local",IF(I982&lt;p_vv_min,"Courte distance",IF(I982&lt;p_tres_long,"Longue distance","Très longue distance")))</f>
        <v>Longue distance</v>
      </c>
    </row>
    <row r="983" customFormat="false" ht="15" hidden="false" customHeight="true" outlineLevel="0" collapsed="false">
      <c r="A983" s="1" t="s">
        <v>154</v>
      </c>
      <c r="B983" s="1" t="s">
        <v>1105</v>
      </c>
      <c r="C983" s="1" t="s">
        <v>35</v>
      </c>
      <c r="D983" s="1" t="s">
        <v>653</v>
      </c>
      <c r="E983" s="1" t="s">
        <v>1139</v>
      </c>
      <c r="F983" s="14" t="s">
        <v>40</v>
      </c>
      <c r="G983" s="14" t="str">
        <f aca="false">IF(I983&lt;p_local,"Local → page infra",IF(H983&gt;=p_ph1,"Phase 1",IF(H983&gt;=p_ph2,"Phase 2","Phase 3")))</f>
        <v>Phase 2</v>
      </c>
      <c r="H983" s="14" t="n">
        <f aca="false">IF(I983&lt;p_local,0,IF(C983="Aéroport → Aéroport",p_pts_plein,IF(Y983&gt;0,IF(I983&lt;=Y983,p_pts_plein,IF(I983&lt;=p_mult2*Y983,p_pts_moyen,p_pts_r3)),IF(I983&gt;=p_vv_min,p_pts_plein,IF(I983&gt;=p_vv_moy,p_pts_moyen,p_pts_court))))+IF(INDEX(10_Lieux!$D:$D,U983)=1,p_prio1,p_prio2)+IF(INDEX(10_Lieux!$D:$D,V983)=1,p_prio1,p_prio2)+IF(K983="Oui",p_tf,0)+p_hub*((INDEX(10_Lieux!$H:$H,U983)="Hub")+(INDEX(10_Lieux!$H:$H,V983)="Hub"))+IF(OR(INDEX(10_Lieux!$H:$H,U983)="Premium",INDEX(10_Lieux!$H:$H,V983)="Premium"),p_prem,0))</f>
        <v>70</v>
      </c>
      <c r="I983" s="14" t="n">
        <f aca="false">ROUND(W983*p_facteur,0)</f>
        <v>171</v>
      </c>
      <c r="J983" s="14" t="str">
        <f aca="false">IF(X983&lt;60,X983&amp;" min",INT(X983/60)&amp;" h"&amp;IF(MOD(X983,60)=0,""," "&amp;TEXT(MOD(X983,60),"00")))</f>
        <v>1 h 45</v>
      </c>
      <c r="K983" s="14" t="str">
        <f aca="false">IF(S983&lt;&gt;T983,"Oui","Non")</f>
        <v>Oui</v>
      </c>
      <c r="L983" s="14" t="str">
        <f aca="false">IF(AND(INDEX(10_Lieux!$B:$B,U983)="Ville",INDEX(10_Lieux!$B:$B,V983)="Ville"),"/chauffeur-prive/"&amp;INDEX(10_Lieux!$E:$E,U983)&amp;"-"&amp;INDEX(10_Lieux!$E:$E,V983)&amp;"/","/chauffeur-prive/"&amp;INDEX(10_Lieux!$E:$E,U983)&amp;"/"&amp;INDEX(10_Lieux!$E:$E,V983)&amp;"/")</f>
        <v>/chauffeur-prive/lausanne/aeroport-bale-mulhouse/</v>
      </c>
      <c r="M983" s="14" t="str">
        <f aca="false">IFERROR(INDEX($L:$L,MATCH(B983&amp;"|"&amp;A983,$Z:$Z,0)),"—")</f>
        <v>/chauffeur-prive/aeroport-bale-mulhouse/lausanne/</v>
      </c>
      <c r="N983" s="14" t="str">
        <f aca="false">IF(LEN("Chauffeur privé "&amp;INDEX(10_Lieux!$J:$J,U983)&amp;" → "&amp;INDEX(10_Lieux!$J:$J,V983)&amp;" | 24h/24")&gt;60,"Chauffeur privé "&amp;INDEX(10_Lieux!$J:$J,U983)&amp;" → "&amp;INDEX(10_Lieux!$J:$J,V983),"Chauffeur privé "&amp;INDEX(10_Lieux!$J:$J,U983)&amp;" → "&amp;INDEX(10_Lieux!$J:$J,V983)&amp;" | 24h/24")</f>
        <v>Chauffeur privé Lausanne → Aéroport Bâle-Mulhouse | 24h/24</v>
      </c>
      <c r="O983" s="14" t="n">
        <f aca="false">LEN(N983)</f>
        <v>58</v>
      </c>
      <c r="P983" s="14" t="str">
        <f aca="false">"Chauffeur privé "&amp;INDEX(10_Lieux!$K:$K,U983)&amp;" vers "&amp;INDEX(10_Lieux!$L:$L,V983)</f>
        <v>Chauffeur privé de Lausanne vers l'aéroport Bâle-Mulhouse</v>
      </c>
      <c r="Q983" s="14" t="str">
        <f aca="false">"Chauffeur privé "&amp;INDEX(10_Lieux!$K:$K,U983)&amp;" vers "&amp;INDEX(10_Lieux!$L:$L,V983)&amp;" : env. "&amp;I983&amp;" km, "&amp;J983&amp;" de route. Devis personnalisé, standard 24h/24 et 7j/7."</f>
        <v>Chauffeur privé de Lausanne vers l'aéroport Bâle-Mulhouse : env. 171 km, 1 h 45 de route. Devis personnalisé, standard 24h/24 et 7j/7.</v>
      </c>
      <c r="R983" s="14" t="n">
        <f aca="false">LEN(Q983)</f>
        <v>134</v>
      </c>
      <c r="S983" s="14" t="str">
        <f aca="false">INDEX(10_Lieux!$C:$C,U983)</f>
        <v>Suisse</v>
      </c>
      <c r="T983" s="14" t="str">
        <f aca="false">INDEX(10_Lieux!$C:$C,V983)</f>
        <v>France</v>
      </c>
      <c r="U983" s="14" t="n">
        <f aca="false">MATCH(A983,10_Lieux!$A:$A,0)</f>
        <v>112</v>
      </c>
      <c r="V983" s="14" t="n">
        <f aca="false">MATCH(B983,10_Lieux!$A:$A,0)</f>
        <v>144</v>
      </c>
      <c r="W983" s="14" t="n">
        <f aca="false">ROUND(6371*2*ASIN(SQRT(SIN(RADIANS(INDEX(10_Lieux!$F:$F,V983)-INDEX(10_Lieux!$F:$F,U983))/2)^2+COS(RADIANS(INDEX(10_Lieux!$F:$F,U983)))*COS(RADIANS(INDEX(10_Lieux!$F:$F,V983)))*SIN(RADIANS(INDEX(10_Lieux!$G:$G,V983)-INDEX(10_Lieux!$G:$G,U983))/2)^2)),1)</f>
        <v>137</v>
      </c>
      <c r="X983" s="14" t="n">
        <f aca="false">ROUND(I983/IF(I983&lt;p_seuil_vitesse,p_vit_lente,p_vit_rapide)*60/15,0)*15</f>
        <v>105</v>
      </c>
      <c r="Y983" s="14" t="n">
        <f aca="false">MAX(IF(INDEX(10_Lieux!$B:$B,U983)&lt;&gt;"Ville",INDEX(10_Lieux!$I:$I,U983),0),IF(INDEX(10_Lieux!$B:$B,V983)&lt;&gt;"Ville",INDEX(10_Lieux!$I:$I,V983),0))</f>
        <v>250</v>
      </c>
      <c r="Z983" s="14" t="str">
        <f aca="false">A983&amp;"|"&amp;B983</f>
        <v>Lausanne|EuroAirport Basel-Mulhouse-Freiburg</v>
      </c>
      <c r="AA983" s="14" t="str">
        <f aca="false">IF(I983&lt;p_local,"Local",IF(I983&lt;p_vv_min,"Courte distance",IF(I983&lt;p_tres_long,"Longue distance","Très longue distance")))</f>
        <v>Longue distance</v>
      </c>
    </row>
    <row r="984" customFormat="false" ht="15" hidden="false" customHeight="true" outlineLevel="0" collapsed="false">
      <c r="A984" s="1" t="s">
        <v>1105</v>
      </c>
      <c r="B984" s="1" t="s">
        <v>156</v>
      </c>
      <c r="C984" s="1" t="s">
        <v>34</v>
      </c>
      <c r="D984" s="1" t="s">
        <v>653</v>
      </c>
      <c r="E984" s="1" t="s">
        <v>1140</v>
      </c>
      <c r="F984" s="14" t="s">
        <v>40</v>
      </c>
      <c r="G984" s="14" t="str">
        <f aca="false">IF(I984&lt;p_local,"Local → page infra",IF(H984&gt;=p_ph1,"Phase 1",IF(H984&gt;=p_ph2,"Phase 2","Phase 3")))</f>
        <v>Phase 3</v>
      </c>
      <c r="H984" s="14" t="n">
        <f aca="false">IF(I984&lt;p_local,0,IF(C984="Aéroport → Aéroport",p_pts_plein,IF(Y984&gt;0,IF(I984&lt;=Y984,p_pts_plein,IF(I984&lt;=p_mult2*Y984,p_pts_moyen,p_pts_r3)),IF(I984&gt;=p_vv_min,p_pts_plein,IF(I984&gt;=p_vv_moy,p_pts_moyen,p_pts_court))))+IF(INDEX(10_Lieux!$D:$D,U984)=1,p_prio1,p_prio2)+IF(INDEX(10_Lieux!$D:$D,V984)=1,p_prio1,p_prio2)+IF(K984="Oui",p_tf,0)+p_hub*((INDEX(10_Lieux!$H:$H,U984)="Hub")+(INDEX(10_Lieux!$H:$H,V984)="Hub"))+IF(OR(INDEX(10_Lieux!$H:$H,U984)="Premium",INDEX(10_Lieux!$H:$H,V984)="Premium"),p_prem,0))</f>
        <v>50</v>
      </c>
      <c r="I984" s="14" t="n">
        <f aca="false">ROUND(W984*p_facteur,0)</f>
        <v>536</v>
      </c>
      <c r="J984" s="14" t="str">
        <f aca="false">IF(X984&lt;60,X984&amp;" min",INT(X984/60)&amp;" h"&amp;IF(MOD(X984,60)=0,""," "&amp;TEXT(MOD(X984,60),"00")))</f>
        <v>5 h 45</v>
      </c>
      <c r="K984" s="14" t="str">
        <f aca="false">IF(S984&lt;&gt;T984,"Oui","Non")</f>
        <v>Oui</v>
      </c>
      <c r="L984" s="14" t="str">
        <f aca="false">IF(AND(INDEX(10_Lieux!$B:$B,U984)="Ville",INDEX(10_Lieux!$B:$B,V984)="Ville"),"/chauffeur-prive/"&amp;INDEX(10_Lieux!$E:$E,U984)&amp;"-"&amp;INDEX(10_Lieux!$E:$E,V984)&amp;"/","/chauffeur-prive/"&amp;INDEX(10_Lieux!$E:$E,U984)&amp;"/"&amp;INDEX(10_Lieux!$E:$E,V984)&amp;"/")</f>
        <v>/chauffeur-prive/aeroport-bale-mulhouse/bruxelles/</v>
      </c>
      <c r="M984" s="14" t="str">
        <f aca="false">IFERROR(INDEX($L:$L,MATCH(B984&amp;"|"&amp;A984,$Z:$Z,0)),"—")</f>
        <v>/chauffeur-prive/bruxelles/aeroport-bale-mulhouse/</v>
      </c>
      <c r="N984" s="14" t="str">
        <f aca="false">IF(LEN("Chauffeur privé "&amp;INDEX(10_Lieux!$J:$J,U984)&amp;" → "&amp;INDEX(10_Lieux!$J:$J,V984)&amp;" | 24h/24")&gt;60,"Chauffeur privé "&amp;INDEX(10_Lieux!$J:$J,U984)&amp;" → "&amp;INDEX(10_Lieux!$J:$J,V984),"Chauffeur privé "&amp;INDEX(10_Lieux!$J:$J,U984)&amp;" → "&amp;INDEX(10_Lieux!$J:$J,V984)&amp;" | 24h/24")</f>
        <v>Chauffeur privé Aéroport Bâle-Mulhouse → Bruxelles | 24h/24</v>
      </c>
      <c r="O984" s="14" t="n">
        <f aca="false">LEN(N984)</f>
        <v>59</v>
      </c>
      <c r="P984" s="14" t="str">
        <f aca="false">"Chauffeur privé "&amp;INDEX(10_Lieux!$K:$K,U984)&amp;" vers "&amp;INDEX(10_Lieux!$L:$L,V984)</f>
        <v>Chauffeur privé de l'aéroport Bâle-Mulhouse vers Bruxelles</v>
      </c>
      <c r="Q984" s="14" t="str">
        <f aca="false">"Chauffeur privé "&amp;INDEX(10_Lieux!$K:$K,U984)&amp;" vers "&amp;INDEX(10_Lieux!$L:$L,V984)&amp;" : env. "&amp;I984&amp;" km, "&amp;J984&amp;" de route. Devis personnalisé, standard 24h/24 et 7j/7."</f>
        <v>Chauffeur privé de l'aéroport Bâle-Mulhouse vers Bruxelles : env. 536 km, 5 h 45 de route. Devis personnalisé, standard 24h/24 et 7j/7.</v>
      </c>
      <c r="R984" s="14" t="n">
        <f aca="false">LEN(Q984)</f>
        <v>135</v>
      </c>
      <c r="S984" s="14" t="str">
        <f aca="false">INDEX(10_Lieux!$C:$C,U984)</f>
        <v>France</v>
      </c>
      <c r="T984" s="14" t="str">
        <f aca="false">INDEX(10_Lieux!$C:$C,V984)</f>
        <v>Belgique</v>
      </c>
      <c r="U984" s="14" t="n">
        <f aca="false">MATCH(A984,10_Lieux!$A:$A,0)</f>
        <v>144</v>
      </c>
      <c r="V984" s="14" t="n">
        <f aca="false">MATCH(B984,10_Lieux!$A:$A,0)</f>
        <v>93</v>
      </c>
      <c r="W984" s="14" t="n">
        <f aca="false">ROUND(6371*2*ASIN(SQRT(SIN(RADIANS(INDEX(10_Lieux!$F:$F,V984)-INDEX(10_Lieux!$F:$F,U984))/2)^2+COS(RADIANS(INDEX(10_Lieux!$F:$F,U984)))*COS(RADIANS(INDEX(10_Lieux!$F:$F,V984)))*SIN(RADIANS(INDEX(10_Lieux!$G:$G,V984)-INDEX(10_Lieux!$G:$G,U984))/2)^2)),1)</f>
        <v>429.1</v>
      </c>
      <c r="X984" s="14" t="n">
        <f aca="false">ROUND(I984/IF(I984&lt;p_seuil_vitesse,p_vit_lente,p_vit_rapide)*60/15,0)*15</f>
        <v>345</v>
      </c>
      <c r="Y984" s="14" t="n">
        <f aca="false">MAX(IF(INDEX(10_Lieux!$B:$B,U984)&lt;&gt;"Ville",INDEX(10_Lieux!$I:$I,U984),0),IF(INDEX(10_Lieux!$B:$B,V984)&lt;&gt;"Ville",INDEX(10_Lieux!$I:$I,V984),0))</f>
        <v>250</v>
      </c>
      <c r="Z984" s="14" t="str">
        <f aca="false">A984&amp;"|"&amp;B984</f>
        <v>EuroAirport Basel-Mulhouse-Freiburg|Bruxelles</v>
      </c>
      <c r="AA984" s="14" t="str">
        <f aca="false">IF(I984&lt;p_local,"Local",IF(I984&lt;p_vv_min,"Courte distance",IF(I984&lt;p_tres_long,"Longue distance","Très longue distance")))</f>
        <v>Longue distance</v>
      </c>
    </row>
    <row r="985" customFormat="false" ht="15" hidden="false" customHeight="true" outlineLevel="0" collapsed="false">
      <c r="A985" s="1" t="s">
        <v>156</v>
      </c>
      <c r="B985" s="1" t="s">
        <v>1105</v>
      </c>
      <c r="C985" s="1" t="s">
        <v>35</v>
      </c>
      <c r="D985" s="1" t="s">
        <v>653</v>
      </c>
      <c r="E985" s="1" t="s">
        <v>1141</v>
      </c>
      <c r="F985" s="14" t="s">
        <v>40</v>
      </c>
      <c r="G985" s="14" t="str">
        <f aca="false">IF(I985&lt;p_local,"Local → page infra",IF(H985&gt;=p_ph1,"Phase 1",IF(H985&gt;=p_ph2,"Phase 2","Phase 3")))</f>
        <v>Phase 3</v>
      </c>
      <c r="H985" s="14" t="n">
        <f aca="false">IF(I985&lt;p_local,0,IF(C985="Aéroport → Aéroport",p_pts_plein,IF(Y985&gt;0,IF(I985&lt;=Y985,p_pts_plein,IF(I985&lt;=p_mult2*Y985,p_pts_moyen,p_pts_r3)),IF(I985&gt;=p_vv_min,p_pts_plein,IF(I985&gt;=p_vv_moy,p_pts_moyen,p_pts_court))))+IF(INDEX(10_Lieux!$D:$D,U985)=1,p_prio1,p_prio2)+IF(INDEX(10_Lieux!$D:$D,V985)=1,p_prio1,p_prio2)+IF(K985="Oui",p_tf,0)+p_hub*((INDEX(10_Lieux!$H:$H,U985)="Hub")+(INDEX(10_Lieux!$H:$H,V985)="Hub"))+IF(OR(INDEX(10_Lieux!$H:$H,U985)="Premium",INDEX(10_Lieux!$H:$H,V985)="Premium"),p_prem,0))</f>
        <v>50</v>
      </c>
      <c r="I985" s="14" t="n">
        <f aca="false">ROUND(W985*p_facteur,0)</f>
        <v>536</v>
      </c>
      <c r="J985" s="14" t="str">
        <f aca="false">IF(X985&lt;60,X985&amp;" min",INT(X985/60)&amp;" h"&amp;IF(MOD(X985,60)=0,""," "&amp;TEXT(MOD(X985,60),"00")))</f>
        <v>5 h 45</v>
      </c>
      <c r="K985" s="14" t="str">
        <f aca="false">IF(S985&lt;&gt;T985,"Oui","Non")</f>
        <v>Oui</v>
      </c>
      <c r="L985" s="14" t="str">
        <f aca="false">IF(AND(INDEX(10_Lieux!$B:$B,U985)="Ville",INDEX(10_Lieux!$B:$B,V985)="Ville"),"/chauffeur-prive/"&amp;INDEX(10_Lieux!$E:$E,U985)&amp;"-"&amp;INDEX(10_Lieux!$E:$E,V985)&amp;"/","/chauffeur-prive/"&amp;INDEX(10_Lieux!$E:$E,U985)&amp;"/"&amp;INDEX(10_Lieux!$E:$E,V985)&amp;"/")</f>
        <v>/chauffeur-prive/bruxelles/aeroport-bale-mulhouse/</v>
      </c>
      <c r="M985" s="14" t="str">
        <f aca="false">IFERROR(INDEX($L:$L,MATCH(B985&amp;"|"&amp;A985,$Z:$Z,0)),"—")</f>
        <v>/chauffeur-prive/aeroport-bale-mulhouse/bruxelles/</v>
      </c>
      <c r="N985" s="14" t="str">
        <f aca="false">IF(LEN("Chauffeur privé "&amp;INDEX(10_Lieux!$J:$J,U985)&amp;" → "&amp;INDEX(10_Lieux!$J:$J,V985)&amp;" | 24h/24")&gt;60,"Chauffeur privé "&amp;INDEX(10_Lieux!$J:$J,U985)&amp;" → "&amp;INDEX(10_Lieux!$J:$J,V985),"Chauffeur privé "&amp;INDEX(10_Lieux!$J:$J,U985)&amp;" → "&amp;INDEX(10_Lieux!$J:$J,V985)&amp;" | 24h/24")</f>
        <v>Chauffeur privé Bruxelles → Aéroport Bâle-Mulhouse | 24h/24</v>
      </c>
      <c r="O985" s="14" t="n">
        <f aca="false">LEN(N985)</f>
        <v>59</v>
      </c>
      <c r="P985" s="14" t="str">
        <f aca="false">"Chauffeur privé "&amp;INDEX(10_Lieux!$K:$K,U985)&amp;" vers "&amp;INDEX(10_Lieux!$L:$L,V985)</f>
        <v>Chauffeur privé de Bruxelles vers l'aéroport Bâle-Mulhouse</v>
      </c>
      <c r="Q985" s="14" t="str">
        <f aca="false">"Chauffeur privé "&amp;INDEX(10_Lieux!$K:$K,U985)&amp;" vers "&amp;INDEX(10_Lieux!$L:$L,V985)&amp;" : env. "&amp;I985&amp;" km, "&amp;J985&amp;" de route. Devis personnalisé, standard 24h/24 et 7j/7."</f>
        <v>Chauffeur privé de Bruxelles vers l'aéroport Bâle-Mulhouse : env. 536 km, 5 h 45 de route. Devis personnalisé, standard 24h/24 et 7j/7.</v>
      </c>
      <c r="R985" s="14" t="n">
        <f aca="false">LEN(Q985)</f>
        <v>135</v>
      </c>
      <c r="S985" s="14" t="str">
        <f aca="false">INDEX(10_Lieux!$C:$C,U985)</f>
        <v>Belgique</v>
      </c>
      <c r="T985" s="14" t="str">
        <f aca="false">INDEX(10_Lieux!$C:$C,V985)</f>
        <v>France</v>
      </c>
      <c r="U985" s="14" t="n">
        <f aca="false">MATCH(A985,10_Lieux!$A:$A,0)</f>
        <v>93</v>
      </c>
      <c r="V985" s="14" t="n">
        <f aca="false">MATCH(B985,10_Lieux!$A:$A,0)</f>
        <v>144</v>
      </c>
      <c r="W985" s="14" t="n">
        <f aca="false">ROUND(6371*2*ASIN(SQRT(SIN(RADIANS(INDEX(10_Lieux!$F:$F,V985)-INDEX(10_Lieux!$F:$F,U985))/2)^2+COS(RADIANS(INDEX(10_Lieux!$F:$F,U985)))*COS(RADIANS(INDEX(10_Lieux!$F:$F,V985)))*SIN(RADIANS(INDEX(10_Lieux!$G:$G,V985)-INDEX(10_Lieux!$G:$G,U985))/2)^2)),1)</f>
        <v>429.1</v>
      </c>
      <c r="X985" s="14" t="n">
        <f aca="false">ROUND(I985/IF(I985&lt;p_seuil_vitesse,p_vit_lente,p_vit_rapide)*60/15,0)*15</f>
        <v>345</v>
      </c>
      <c r="Y985" s="14" t="n">
        <f aca="false">MAX(IF(INDEX(10_Lieux!$B:$B,U985)&lt;&gt;"Ville",INDEX(10_Lieux!$I:$I,U985),0),IF(INDEX(10_Lieux!$B:$B,V985)&lt;&gt;"Ville",INDEX(10_Lieux!$I:$I,V985),0))</f>
        <v>250</v>
      </c>
      <c r="Z985" s="14" t="str">
        <f aca="false">A985&amp;"|"&amp;B985</f>
        <v>Bruxelles|EuroAirport Basel-Mulhouse-Freiburg</v>
      </c>
      <c r="AA985" s="14" t="str">
        <f aca="false">IF(I985&lt;p_local,"Local",IF(I985&lt;p_vv_min,"Courte distance",IF(I985&lt;p_tres_long,"Longue distance","Très longue distance")))</f>
        <v>Longue distance</v>
      </c>
    </row>
    <row r="986" customFormat="false" ht="15" hidden="false" customHeight="true" outlineLevel="0" collapsed="false">
      <c r="A986" s="1" t="s">
        <v>1105</v>
      </c>
      <c r="B986" s="1" t="s">
        <v>158</v>
      </c>
      <c r="C986" s="1" t="s">
        <v>34</v>
      </c>
      <c r="D986" s="1" t="s">
        <v>653</v>
      </c>
      <c r="E986" s="1" t="s">
        <v>1142</v>
      </c>
      <c r="F986" s="14" t="s">
        <v>40</v>
      </c>
      <c r="G986" s="14" t="str">
        <f aca="false">IF(I986&lt;p_local,"Local → page infra",IF(H986&gt;=p_ph1,"Phase 1",IF(H986&gt;=p_ph2,"Phase 2","Phase 3")))</f>
        <v>Phase 3</v>
      </c>
      <c r="H986" s="14" t="n">
        <f aca="false">IF(I986&lt;p_local,0,IF(C986="Aéroport → Aéroport",p_pts_plein,IF(Y986&gt;0,IF(I986&lt;=Y986,p_pts_plein,IF(I986&lt;=p_mult2*Y986,p_pts_moyen,p_pts_r3)),IF(I986&gt;=p_vv_min,p_pts_plein,IF(I986&gt;=p_vv_moy,p_pts_moyen,p_pts_court))))+IF(INDEX(10_Lieux!$D:$D,U986)=1,p_prio1,p_prio2)+IF(INDEX(10_Lieux!$D:$D,V986)=1,p_prio1,p_prio2)+IF(K986="Oui",p_tf,0)+p_hub*((INDEX(10_Lieux!$H:$H,U986)="Hub")+(INDEX(10_Lieux!$H:$H,V986)="Hub"))+IF(OR(INDEX(10_Lieux!$H:$H,U986)="Premium",INDEX(10_Lieux!$H:$H,V986)="Premium"),p_prem,0))</f>
        <v>40</v>
      </c>
      <c r="I986" s="14" t="n">
        <f aca="false">ROUND(W986*p_facteur,0)</f>
        <v>459</v>
      </c>
      <c r="J986" s="14" t="str">
        <f aca="false">IF(X986&lt;60,X986&amp;" min",INT(X986/60)&amp;" h"&amp;IF(MOD(X986,60)=0,""," "&amp;TEXT(MOD(X986,60),"00")))</f>
        <v>4 h 45</v>
      </c>
      <c r="K986" s="14" t="str">
        <f aca="false">IF(S986&lt;&gt;T986,"Oui","Non")</f>
        <v>Oui</v>
      </c>
      <c r="L986" s="14" t="str">
        <f aca="false">IF(AND(INDEX(10_Lieux!$B:$B,U986)="Ville",INDEX(10_Lieux!$B:$B,V986)="Ville"),"/chauffeur-prive/"&amp;INDEX(10_Lieux!$E:$E,U986)&amp;"-"&amp;INDEX(10_Lieux!$E:$E,V986)&amp;"/","/chauffeur-prive/"&amp;INDEX(10_Lieux!$E:$E,U986)&amp;"/"&amp;INDEX(10_Lieux!$E:$E,V986)&amp;"/")</f>
        <v>/chauffeur-prive/aeroport-bale-mulhouse/liege/</v>
      </c>
      <c r="M986" s="14" t="str">
        <f aca="false">IFERROR(INDEX($L:$L,MATCH(B986&amp;"|"&amp;A986,$Z:$Z,0)),"—")</f>
        <v>/chauffeur-prive/liege/aeroport-bale-mulhouse/</v>
      </c>
      <c r="N986" s="14" t="str">
        <f aca="false">IF(LEN("Chauffeur privé "&amp;INDEX(10_Lieux!$J:$J,U986)&amp;" → "&amp;INDEX(10_Lieux!$J:$J,V986)&amp;" | 24h/24")&gt;60,"Chauffeur privé "&amp;INDEX(10_Lieux!$J:$J,U986)&amp;" → "&amp;INDEX(10_Lieux!$J:$J,V986),"Chauffeur privé "&amp;INDEX(10_Lieux!$J:$J,U986)&amp;" → "&amp;INDEX(10_Lieux!$J:$J,V986)&amp;" | 24h/24")</f>
        <v>Chauffeur privé Aéroport Bâle-Mulhouse → Liège | 24h/24</v>
      </c>
      <c r="O986" s="14" t="n">
        <f aca="false">LEN(N986)</f>
        <v>55</v>
      </c>
      <c r="P986" s="14" t="str">
        <f aca="false">"Chauffeur privé "&amp;INDEX(10_Lieux!$K:$K,U986)&amp;" vers "&amp;INDEX(10_Lieux!$L:$L,V986)</f>
        <v>Chauffeur privé de l'aéroport Bâle-Mulhouse vers Liège</v>
      </c>
      <c r="Q986" s="14" t="str">
        <f aca="false">"Chauffeur privé "&amp;INDEX(10_Lieux!$K:$K,U986)&amp;" vers "&amp;INDEX(10_Lieux!$L:$L,V986)&amp;" : env. "&amp;I986&amp;" km, "&amp;J986&amp;" de route. Devis personnalisé, standard 24h/24 et 7j/7."</f>
        <v>Chauffeur privé de l'aéroport Bâle-Mulhouse vers Liège : env. 459 km, 4 h 45 de route. Devis personnalisé, standard 24h/24 et 7j/7.</v>
      </c>
      <c r="R986" s="14" t="n">
        <f aca="false">LEN(Q986)</f>
        <v>131</v>
      </c>
      <c r="S986" s="14" t="str">
        <f aca="false">INDEX(10_Lieux!$C:$C,U986)</f>
        <v>France</v>
      </c>
      <c r="T986" s="14" t="str">
        <f aca="false">INDEX(10_Lieux!$C:$C,V986)</f>
        <v>Belgique</v>
      </c>
      <c r="U986" s="14" t="n">
        <f aca="false">MATCH(A986,10_Lieux!$A:$A,0)</f>
        <v>144</v>
      </c>
      <c r="V986" s="14" t="n">
        <f aca="false">MATCH(B986,10_Lieux!$A:$A,0)</f>
        <v>94</v>
      </c>
      <c r="W986" s="14" t="n">
        <f aca="false">ROUND(6371*2*ASIN(SQRT(SIN(RADIANS(INDEX(10_Lieux!$F:$F,V986)-INDEX(10_Lieux!$F:$F,U986))/2)^2+COS(RADIANS(INDEX(10_Lieux!$F:$F,U986)))*COS(RADIANS(INDEX(10_Lieux!$F:$F,V986)))*SIN(RADIANS(INDEX(10_Lieux!$G:$G,V986)-INDEX(10_Lieux!$G:$G,U986))/2)^2)),1)</f>
        <v>367.2</v>
      </c>
      <c r="X986" s="14" t="n">
        <f aca="false">ROUND(I986/IF(I986&lt;p_seuil_vitesse,p_vit_lente,p_vit_rapide)*60/15,0)*15</f>
        <v>285</v>
      </c>
      <c r="Y986" s="14" t="n">
        <f aca="false">MAX(IF(INDEX(10_Lieux!$B:$B,U986)&lt;&gt;"Ville",INDEX(10_Lieux!$I:$I,U986),0),IF(INDEX(10_Lieux!$B:$B,V986)&lt;&gt;"Ville",INDEX(10_Lieux!$I:$I,V986),0))</f>
        <v>250</v>
      </c>
      <c r="Z986" s="14" t="str">
        <f aca="false">A986&amp;"|"&amp;B986</f>
        <v>EuroAirport Basel-Mulhouse-Freiburg|Liège</v>
      </c>
      <c r="AA986" s="14" t="str">
        <f aca="false">IF(I986&lt;p_local,"Local",IF(I986&lt;p_vv_min,"Courte distance",IF(I986&lt;p_tres_long,"Longue distance","Très longue distance")))</f>
        <v>Longue distance</v>
      </c>
    </row>
    <row r="987" customFormat="false" ht="15" hidden="false" customHeight="true" outlineLevel="0" collapsed="false">
      <c r="A987" s="1" t="s">
        <v>158</v>
      </c>
      <c r="B987" s="1" t="s">
        <v>1105</v>
      </c>
      <c r="C987" s="1" t="s">
        <v>35</v>
      </c>
      <c r="D987" s="1" t="s">
        <v>653</v>
      </c>
      <c r="E987" s="1" t="s">
        <v>1143</v>
      </c>
      <c r="F987" s="14" t="s">
        <v>40</v>
      </c>
      <c r="G987" s="14" t="str">
        <f aca="false">IF(I987&lt;p_local,"Local → page infra",IF(H987&gt;=p_ph1,"Phase 1",IF(H987&gt;=p_ph2,"Phase 2","Phase 3")))</f>
        <v>Phase 3</v>
      </c>
      <c r="H987" s="14" t="n">
        <f aca="false">IF(I987&lt;p_local,0,IF(C987="Aéroport → Aéroport",p_pts_plein,IF(Y987&gt;0,IF(I987&lt;=Y987,p_pts_plein,IF(I987&lt;=p_mult2*Y987,p_pts_moyen,p_pts_r3)),IF(I987&gt;=p_vv_min,p_pts_plein,IF(I987&gt;=p_vv_moy,p_pts_moyen,p_pts_court))))+IF(INDEX(10_Lieux!$D:$D,U987)=1,p_prio1,p_prio2)+IF(INDEX(10_Lieux!$D:$D,V987)=1,p_prio1,p_prio2)+IF(K987="Oui",p_tf,0)+p_hub*((INDEX(10_Lieux!$H:$H,U987)="Hub")+(INDEX(10_Lieux!$H:$H,V987)="Hub"))+IF(OR(INDEX(10_Lieux!$H:$H,U987)="Premium",INDEX(10_Lieux!$H:$H,V987)="Premium"),p_prem,0))</f>
        <v>40</v>
      </c>
      <c r="I987" s="14" t="n">
        <f aca="false">ROUND(W987*p_facteur,0)</f>
        <v>459</v>
      </c>
      <c r="J987" s="14" t="str">
        <f aca="false">IF(X987&lt;60,X987&amp;" min",INT(X987/60)&amp;" h"&amp;IF(MOD(X987,60)=0,""," "&amp;TEXT(MOD(X987,60),"00")))</f>
        <v>4 h 45</v>
      </c>
      <c r="K987" s="14" t="str">
        <f aca="false">IF(S987&lt;&gt;T987,"Oui","Non")</f>
        <v>Oui</v>
      </c>
      <c r="L987" s="14" t="str">
        <f aca="false">IF(AND(INDEX(10_Lieux!$B:$B,U987)="Ville",INDEX(10_Lieux!$B:$B,V987)="Ville"),"/chauffeur-prive/"&amp;INDEX(10_Lieux!$E:$E,U987)&amp;"-"&amp;INDEX(10_Lieux!$E:$E,V987)&amp;"/","/chauffeur-prive/"&amp;INDEX(10_Lieux!$E:$E,U987)&amp;"/"&amp;INDEX(10_Lieux!$E:$E,V987)&amp;"/")</f>
        <v>/chauffeur-prive/liege/aeroport-bale-mulhouse/</v>
      </c>
      <c r="M987" s="14" t="str">
        <f aca="false">IFERROR(INDEX($L:$L,MATCH(B987&amp;"|"&amp;A987,$Z:$Z,0)),"—")</f>
        <v>/chauffeur-prive/aeroport-bale-mulhouse/liege/</v>
      </c>
      <c r="N987" s="14" t="str">
        <f aca="false">IF(LEN("Chauffeur privé "&amp;INDEX(10_Lieux!$J:$J,U987)&amp;" → "&amp;INDEX(10_Lieux!$J:$J,V987)&amp;" | 24h/24")&gt;60,"Chauffeur privé "&amp;INDEX(10_Lieux!$J:$J,U987)&amp;" → "&amp;INDEX(10_Lieux!$J:$J,V987),"Chauffeur privé "&amp;INDEX(10_Lieux!$J:$J,U987)&amp;" → "&amp;INDEX(10_Lieux!$J:$J,V987)&amp;" | 24h/24")</f>
        <v>Chauffeur privé Liège → Aéroport Bâle-Mulhouse | 24h/24</v>
      </c>
      <c r="O987" s="14" t="n">
        <f aca="false">LEN(N987)</f>
        <v>55</v>
      </c>
      <c r="P987" s="14" t="str">
        <f aca="false">"Chauffeur privé "&amp;INDEX(10_Lieux!$K:$K,U987)&amp;" vers "&amp;INDEX(10_Lieux!$L:$L,V987)</f>
        <v>Chauffeur privé de Liège vers l'aéroport Bâle-Mulhouse</v>
      </c>
      <c r="Q987" s="14" t="str">
        <f aca="false">"Chauffeur privé "&amp;INDEX(10_Lieux!$K:$K,U987)&amp;" vers "&amp;INDEX(10_Lieux!$L:$L,V987)&amp;" : env. "&amp;I987&amp;" km, "&amp;J987&amp;" de route. Devis personnalisé, standard 24h/24 et 7j/7."</f>
        <v>Chauffeur privé de Liège vers l'aéroport Bâle-Mulhouse : env. 459 km, 4 h 45 de route. Devis personnalisé, standard 24h/24 et 7j/7.</v>
      </c>
      <c r="R987" s="14" t="n">
        <f aca="false">LEN(Q987)</f>
        <v>131</v>
      </c>
      <c r="S987" s="14" t="str">
        <f aca="false">INDEX(10_Lieux!$C:$C,U987)</f>
        <v>Belgique</v>
      </c>
      <c r="T987" s="14" t="str">
        <f aca="false">INDEX(10_Lieux!$C:$C,V987)</f>
        <v>France</v>
      </c>
      <c r="U987" s="14" t="n">
        <f aca="false">MATCH(A987,10_Lieux!$A:$A,0)</f>
        <v>94</v>
      </c>
      <c r="V987" s="14" t="n">
        <f aca="false">MATCH(B987,10_Lieux!$A:$A,0)</f>
        <v>144</v>
      </c>
      <c r="W987" s="14" t="n">
        <f aca="false">ROUND(6371*2*ASIN(SQRT(SIN(RADIANS(INDEX(10_Lieux!$F:$F,V987)-INDEX(10_Lieux!$F:$F,U987))/2)^2+COS(RADIANS(INDEX(10_Lieux!$F:$F,U987)))*COS(RADIANS(INDEX(10_Lieux!$F:$F,V987)))*SIN(RADIANS(INDEX(10_Lieux!$G:$G,V987)-INDEX(10_Lieux!$G:$G,U987))/2)^2)),1)</f>
        <v>367.2</v>
      </c>
      <c r="X987" s="14" t="n">
        <f aca="false">ROUND(I987/IF(I987&lt;p_seuil_vitesse,p_vit_lente,p_vit_rapide)*60/15,0)*15</f>
        <v>285</v>
      </c>
      <c r="Y987" s="14" t="n">
        <f aca="false">MAX(IF(INDEX(10_Lieux!$B:$B,U987)&lt;&gt;"Ville",INDEX(10_Lieux!$I:$I,U987),0),IF(INDEX(10_Lieux!$B:$B,V987)&lt;&gt;"Ville",INDEX(10_Lieux!$I:$I,V987),0))</f>
        <v>250</v>
      </c>
      <c r="Z987" s="14" t="str">
        <f aca="false">A987&amp;"|"&amp;B987</f>
        <v>Liège|EuroAirport Basel-Mulhouse-Freiburg</v>
      </c>
      <c r="AA987" s="14" t="str">
        <f aca="false">IF(I987&lt;p_local,"Local",IF(I987&lt;p_vv_min,"Courte distance",IF(I987&lt;p_tres_long,"Longue distance","Très longue distance")))</f>
        <v>Longue distance</v>
      </c>
    </row>
    <row r="988" customFormat="false" ht="15" hidden="false" customHeight="true" outlineLevel="0" collapsed="false">
      <c r="A988" s="1" t="s">
        <v>1105</v>
      </c>
      <c r="B988" s="1" t="s">
        <v>160</v>
      </c>
      <c r="C988" s="1" t="s">
        <v>34</v>
      </c>
      <c r="D988" s="1" t="s">
        <v>653</v>
      </c>
      <c r="E988" s="1" t="s">
        <v>1144</v>
      </c>
      <c r="F988" s="14" t="s">
        <v>40</v>
      </c>
      <c r="G988" s="14" t="str">
        <f aca="false">IF(I988&lt;p_local,"Local → page infra",IF(H988&gt;=p_ph1,"Phase 1",IF(H988&gt;=p_ph2,"Phase 2","Phase 3")))</f>
        <v>Phase 3</v>
      </c>
      <c r="H988" s="14" t="n">
        <f aca="false">IF(I988&lt;p_local,0,IF(C988="Aéroport → Aéroport",p_pts_plein,IF(Y988&gt;0,IF(I988&lt;=Y988,p_pts_plein,IF(I988&lt;=p_mult2*Y988,p_pts_moyen,p_pts_r3)),IF(I988&gt;=p_vv_min,p_pts_plein,IF(I988&gt;=p_vv_moy,p_pts_moyen,p_pts_court))))+IF(INDEX(10_Lieux!$D:$D,U988)=1,p_prio1,p_prio2)+IF(INDEX(10_Lieux!$D:$D,V988)=1,p_prio1,p_prio2)+IF(K988="Oui",p_tf,0)+p_hub*((INDEX(10_Lieux!$H:$H,U988)="Hub")+(INDEX(10_Lieux!$H:$H,V988)="Hub"))+IF(OR(INDEX(10_Lieux!$H:$H,U988)="Premium",INDEX(10_Lieux!$H:$H,V988)="Premium"),p_prem,0))</f>
        <v>40</v>
      </c>
      <c r="I988" s="14" t="n">
        <f aca="false">ROUND(W988*p_facteur,0)</f>
        <v>483</v>
      </c>
      <c r="J988" s="14" t="str">
        <f aca="false">IF(X988&lt;60,X988&amp;" min",INT(X988/60)&amp;" h"&amp;IF(MOD(X988,60)=0,""," "&amp;TEXT(MOD(X988,60),"00")))</f>
        <v>5 h</v>
      </c>
      <c r="K988" s="14" t="str">
        <f aca="false">IF(S988&lt;&gt;T988,"Oui","Non")</f>
        <v>Oui</v>
      </c>
      <c r="L988" s="14" t="str">
        <f aca="false">IF(AND(INDEX(10_Lieux!$B:$B,U988)="Ville",INDEX(10_Lieux!$B:$B,V988)="Ville"),"/chauffeur-prive/"&amp;INDEX(10_Lieux!$E:$E,U988)&amp;"-"&amp;INDEX(10_Lieux!$E:$E,V988)&amp;"/","/chauffeur-prive/"&amp;INDEX(10_Lieux!$E:$E,U988)&amp;"/"&amp;INDEX(10_Lieux!$E:$E,V988)&amp;"/")</f>
        <v>/chauffeur-prive/aeroport-bale-mulhouse/charleroi/</v>
      </c>
      <c r="M988" s="14" t="str">
        <f aca="false">IFERROR(INDEX($L:$L,MATCH(B988&amp;"|"&amp;A988,$Z:$Z,0)),"—")</f>
        <v>/chauffeur-prive/charleroi/aeroport-bale-mulhouse/</v>
      </c>
      <c r="N988" s="14" t="str">
        <f aca="false">IF(LEN("Chauffeur privé "&amp;INDEX(10_Lieux!$J:$J,U988)&amp;" → "&amp;INDEX(10_Lieux!$J:$J,V988)&amp;" | 24h/24")&gt;60,"Chauffeur privé "&amp;INDEX(10_Lieux!$J:$J,U988)&amp;" → "&amp;INDEX(10_Lieux!$J:$J,V988),"Chauffeur privé "&amp;INDEX(10_Lieux!$J:$J,U988)&amp;" → "&amp;INDEX(10_Lieux!$J:$J,V988)&amp;" | 24h/24")</f>
        <v>Chauffeur privé Aéroport Bâle-Mulhouse → Charleroi | 24h/24</v>
      </c>
      <c r="O988" s="14" t="n">
        <f aca="false">LEN(N988)</f>
        <v>59</v>
      </c>
      <c r="P988" s="14" t="str">
        <f aca="false">"Chauffeur privé "&amp;INDEX(10_Lieux!$K:$K,U988)&amp;" vers "&amp;INDEX(10_Lieux!$L:$L,V988)</f>
        <v>Chauffeur privé de l'aéroport Bâle-Mulhouse vers Charleroi</v>
      </c>
      <c r="Q988" s="14" t="str">
        <f aca="false">"Chauffeur privé "&amp;INDEX(10_Lieux!$K:$K,U988)&amp;" vers "&amp;INDEX(10_Lieux!$L:$L,V988)&amp;" : env. "&amp;I988&amp;" km, "&amp;J988&amp;" de route. Devis personnalisé, standard 24h/24 et 7j/7."</f>
        <v>Chauffeur privé de l'aéroport Bâle-Mulhouse vers Charleroi : env. 483 km, 5 h de route. Devis personnalisé, standard 24h/24 et 7j/7.</v>
      </c>
      <c r="R988" s="14" t="n">
        <f aca="false">LEN(Q988)</f>
        <v>132</v>
      </c>
      <c r="S988" s="14" t="str">
        <f aca="false">INDEX(10_Lieux!$C:$C,U988)</f>
        <v>France</v>
      </c>
      <c r="T988" s="14" t="str">
        <f aca="false">INDEX(10_Lieux!$C:$C,V988)</f>
        <v>Belgique</v>
      </c>
      <c r="U988" s="14" t="n">
        <f aca="false">MATCH(A988,10_Lieux!$A:$A,0)</f>
        <v>144</v>
      </c>
      <c r="V988" s="14" t="n">
        <f aca="false">MATCH(B988,10_Lieux!$A:$A,0)</f>
        <v>96</v>
      </c>
      <c r="W988" s="14" t="n">
        <f aca="false">ROUND(6371*2*ASIN(SQRT(SIN(RADIANS(INDEX(10_Lieux!$F:$F,V988)-INDEX(10_Lieux!$F:$F,U988))/2)^2+COS(RADIANS(INDEX(10_Lieux!$F:$F,U988)))*COS(RADIANS(INDEX(10_Lieux!$F:$F,V988)))*SIN(RADIANS(INDEX(10_Lieux!$G:$G,V988)-INDEX(10_Lieux!$G:$G,U988))/2)^2)),1)</f>
        <v>386</v>
      </c>
      <c r="X988" s="14" t="n">
        <f aca="false">ROUND(I988/IF(I988&lt;p_seuil_vitesse,p_vit_lente,p_vit_rapide)*60/15,0)*15</f>
        <v>300</v>
      </c>
      <c r="Y988" s="14" t="n">
        <f aca="false">MAX(IF(INDEX(10_Lieux!$B:$B,U988)&lt;&gt;"Ville",INDEX(10_Lieux!$I:$I,U988),0),IF(INDEX(10_Lieux!$B:$B,V988)&lt;&gt;"Ville",INDEX(10_Lieux!$I:$I,V988),0))</f>
        <v>250</v>
      </c>
      <c r="Z988" s="14" t="str">
        <f aca="false">A988&amp;"|"&amp;B988</f>
        <v>EuroAirport Basel-Mulhouse-Freiburg|Charleroi</v>
      </c>
      <c r="AA988" s="14" t="str">
        <f aca="false">IF(I988&lt;p_local,"Local",IF(I988&lt;p_vv_min,"Courte distance",IF(I988&lt;p_tres_long,"Longue distance","Très longue distance")))</f>
        <v>Longue distance</v>
      </c>
    </row>
    <row r="989" customFormat="false" ht="15" hidden="false" customHeight="true" outlineLevel="0" collapsed="false">
      <c r="A989" s="1" t="s">
        <v>160</v>
      </c>
      <c r="B989" s="1" t="s">
        <v>1105</v>
      </c>
      <c r="C989" s="1" t="s">
        <v>35</v>
      </c>
      <c r="D989" s="1" t="s">
        <v>653</v>
      </c>
      <c r="E989" s="1" t="s">
        <v>1145</v>
      </c>
      <c r="F989" s="14" t="s">
        <v>40</v>
      </c>
      <c r="G989" s="14" t="str">
        <f aca="false">IF(I989&lt;p_local,"Local → page infra",IF(H989&gt;=p_ph1,"Phase 1",IF(H989&gt;=p_ph2,"Phase 2","Phase 3")))</f>
        <v>Phase 3</v>
      </c>
      <c r="H989" s="14" t="n">
        <f aca="false">IF(I989&lt;p_local,0,IF(C989="Aéroport → Aéroport",p_pts_plein,IF(Y989&gt;0,IF(I989&lt;=Y989,p_pts_plein,IF(I989&lt;=p_mult2*Y989,p_pts_moyen,p_pts_r3)),IF(I989&gt;=p_vv_min,p_pts_plein,IF(I989&gt;=p_vv_moy,p_pts_moyen,p_pts_court))))+IF(INDEX(10_Lieux!$D:$D,U989)=1,p_prio1,p_prio2)+IF(INDEX(10_Lieux!$D:$D,V989)=1,p_prio1,p_prio2)+IF(K989="Oui",p_tf,0)+p_hub*((INDEX(10_Lieux!$H:$H,U989)="Hub")+(INDEX(10_Lieux!$H:$H,V989)="Hub"))+IF(OR(INDEX(10_Lieux!$H:$H,U989)="Premium",INDEX(10_Lieux!$H:$H,V989)="Premium"),p_prem,0))</f>
        <v>40</v>
      </c>
      <c r="I989" s="14" t="n">
        <f aca="false">ROUND(W989*p_facteur,0)</f>
        <v>483</v>
      </c>
      <c r="J989" s="14" t="str">
        <f aca="false">IF(X989&lt;60,X989&amp;" min",INT(X989/60)&amp;" h"&amp;IF(MOD(X989,60)=0,""," "&amp;TEXT(MOD(X989,60),"00")))</f>
        <v>5 h</v>
      </c>
      <c r="K989" s="14" t="str">
        <f aca="false">IF(S989&lt;&gt;T989,"Oui","Non")</f>
        <v>Oui</v>
      </c>
      <c r="L989" s="14" t="str">
        <f aca="false">IF(AND(INDEX(10_Lieux!$B:$B,U989)="Ville",INDEX(10_Lieux!$B:$B,V989)="Ville"),"/chauffeur-prive/"&amp;INDEX(10_Lieux!$E:$E,U989)&amp;"-"&amp;INDEX(10_Lieux!$E:$E,V989)&amp;"/","/chauffeur-prive/"&amp;INDEX(10_Lieux!$E:$E,U989)&amp;"/"&amp;INDEX(10_Lieux!$E:$E,V989)&amp;"/")</f>
        <v>/chauffeur-prive/charleroi/aeroport-bale-mulhouse/</v>
      </c>
      <c r="M989" s="14" t="str">
        <f aca="false">IFERROR(INDEX($L:$L,MATCH(B989&amp;"|"&amp;A989,$Z:$Z,0)),"—")</f>
        <v>/chauffeur-prive/aeroport-bale-mulhouse/charleroi/</v>
      </c>
      <c r="N989" s="14" t="str">
        <f aca="false">IF(LEN("Chauffeur privé "&amp;INDEX(10_Lieux!$J:$J,U989)&amp;" → "&amp;INDEX(10_Lieux!$J:$J,V989)&amp;" | 24h/24")&gt;60,"Chauffeur privé "&amp;INDEX(10_Lieux!$J:$J,U989)&amp;" → "&amp;INDEX(10_Lieux!$J:$J,V989),"Chauffeur privé "&amp;INDEX(10_Lieux!$J:$J,U989)&amp;" → "&amp;INDEX(10_Lieux!$J:$J,V989)&amp;" | 24h/24")</f>
        <v>Chauffeur privé Charleroi → Aéroport Bâle-Mulhouse | 24h/24</v>
      </c>
      <c r="O989" s="14" t="n">
        <f aca="false">LEN(N989)</f>
        <v>59</v>
      </c>
      <c r="P989" s="14" t="str">
        <f aca="false">"Chauffeur privé "&amp;INDEX(10_Lieux!$K:$K,U989)&amp;" vers "&amp;INDEX(10_Lieux!$L:$L,V989)</f>
        <v>Chauffeur privé de Charleroi vers l'aéroport Bâle-Mulhouse</v>
      </c>
      <c r="Q989" s="14" t="str">
        <f aca="false">"Chauffeur privé "&amp;INDEX(10_Lieux!$K:$K,U989)&amp;" vers "&amp;INDEX(10_Lieux!$L:$L,V989)&amp;" : env. "&amp;I989&amp;" km, "&amp;J989&amp;" de route. Devis personnalisé, standard 24h/24 et 7j/7."</f>
        <v>Chauffeur privé de Charleroi vers l'aéroport Bâle-Mulhouse : env. 483 km, 5 h de route. Devis personnalisé, standard 24h/24 et 7j/7.</v>
      </c>
      <c r="R989" s="14" t="n">
        <f aca="false">LEN(Q989)</f>
        <v>132</v>
      </c>
      <c r="S989" s="14" t="str">
        <f aca="false">INDEX(10_Lieux!$C:$C,U989)</f>
        <v>Belgique</v>
      </c>
      <c r="T989" s="14" t="str">
        <f aca="false">INDEX(10_Lieux!$C:$C,V989)</f>
        <v>France</v>
      </c>
      <c r="U989" s="14" t="n">
        <f aca="false">MATCH(A989,10_Lieux!$A:$A,0)</f>
        <v>96</v>
      </c>
      <c r="V989" s="14" t="n">
        <f aca="false">MATCH(B989,10_Lieux!$A:$A,0)</f>
        <v>144</v>
      </c>
      <c r="W989" s="14" t="n">
        <f aca="false">ROUND(6371*2*ASIN(SQRT(SIN(RADIANS(INDEX(10_Lieux!$F:$F,V989)-INDEX(10_Lieux!$F:$F,U989))/2)^2+COS(RADIANS(INDEX(10_Lieux!$F:$F,U989)))*COS(RADIANS(INDEX(10_Lieux!$F:$F,V989)))*SIN(RADIANS(INDEX(10_Lieux!$G:$G,V989)-INDEX(10_Lieux!$G:$G,U989))/2)^2)),1)</f>
        <v>386</v>
      </c>
      <c r="X989" s="14" t="n">
        <f aca="false">ROUND(I989/IF(I989&lt;p_seuil_vitesse,p_vit_lente,p_vit_rapide)*60/15,0)*15</f>
        <v>300</v>
      </c>
      <c r="Y989" s="14" t="n">
        <f aca="false">MAX(IF(INDEX(10_Lieux!$B:$B,U989)&lt;&gt;"Ville",INDEX(10_Lieux!$I:$I,U989),0),IF(INDEX(10_Lieux!$B:$B,V989)&lt;&gt;"Ville",INDEX(10_Lieux!$I:$I,V989),0))</f>
        <v>250</v>
      </c>
      <c r="Z989" s="14" t="str">
        <f aca="false">A989&amp;"|"&amp;B989</f>
        <v>Charleroi|EuroAirport Basel-Mulhouse-Freiburg</v>
      </c>
      <c r="AA989" s="14" t="str">
        <f aca="false">IF(I989&lt;p_local,"Local",IF(I989&lt;p_vv_min,"Courte distance",IF(I989&lt;p_tres_long,"Longue distance","Très longue distance")))</f>
        <v>Longue distance</v>
      </c>
    </row>
    <row r="990" customFormat="false" ht="15" hidden="false" customHeight="true" outlineLevel="0" collapsed="false">
      <c r="A990" s="1" t="s">
        <v>1105</v>
      </c>
      <c r="B990" s="1" t="s">
        <v>162</v>
      </c>
      <c r="C990" s="1" t="s">
        <v>34</v>
      </c>
      <c r="D990" s="1" t="s">
        <v>653</v>
      </c>
      <c r="E990" s="1" t="s">
        <v>1146</v>
      </c>
      <c r="F990" s="14" t="s">
        <v>40</v>
      </c>
      <c r="G990" s="14" t="str">
        <f aca="false">IF(I990&lt;p_local,"Local → page infra",IF(H990&gt;=p_ph1,"Phase 1",IF(H990&gt;=p_ph2,"Phase 2","Phase 3")))</f>
        <v>Local → page infra</v>
      </c>
      <c r="H990" s="14" t="n">
        <f aca="false">IF(I990&lt;p_local,0,IF(C990="Aéroport → Aéroport",p_pts_plein,IF(Y990&gt;0,IF(I990&lt;=Y990,p_pts_plein,IF(I990&lt;=p_mult2*Y990,p_pts_moyen,p_pts_r3)),IF(I990&gt;=p_vv_min,p_pts_plein,IF(I990&gt;=p_vv_moy,p_pts_moyen,p_pts_court))))+IF(INDEX(10_Lieux!$D:$D,U990)=1,p_prio1,p_prio2)+IF(INDEX(10_Lieux!$D:$D,V990)=1,p_prio1,p_prio2)+IF(K990="Oui",p_tf,0)+p_hub*((INDEX(10_Lieux!$H:$H,U990)="Hub")+(INDEX(10_Lieux!$H:$H,V990)="Hub"))+IF(OR(INDEX(10_Lieux!$H:$H,U990)="Premium",INDEX(10_Lieux!$H:$H,V990)="Premium"),p_prem,0))</f>
        <v>0</v>
      </c>
      <c r="I990" s="14" t="n">
        <f aca="false">ROUND(W990*p_facteur,0)</f>
        <v>7</v>
      </c>
      <c r="J990" s="14" t="str">
        <f aca="false">IF(X990&lt;60,X990&amp;" min",INT(X990/60)&amp;" h"&amp;IF(MOD(X990,60)=0,""," "&amp;TEXT(MOD(X990,60),"00")))</f>
        <v>0 min</v>
      </c>
      <c r="K990" s="14" t="str">
        <f aca="false">IF(S990&lt;&gt;T990,"Oui","Non")</f>
        <v>Oui</v>
      </c>
      <c r="L990" s="14" t="str">
        <f aca="false">IF(AND(INDEX(10_Lieux!$B:$B,U990)="Ville",INDEX(10_Lieux!$B:$B,V990)="Ville"),"/chauffeur-prive/"&amp;INDEX(10_Lieux!$E:$E,U990)&amp;"-"&amp;INDEX(10_Lieux!$E:$E,V990)&amp;"/","/chauffeur-prive/"&amp;INDEX(10_Lieux!$E:$E,U990)&amp;"/"&amp;INDEX(10_Lieux!$E:$E,V990)&amp;"/")</f>
        <v>/chauffeur-prive/aeroport-bale-mulhouse/bale/</v>
      </c>
      <c r="M990" s="14" t="str">
        <f aca="false">IFERROR(INDEX($L:$L,MATCH(B990&amp;"|"&amp;A990,$Z:$Z,0)),"—")</f>
        <v>/chauffeur-prive/bale/aeroport-bale-mulhouse/</v>
      </c>
      <c r="N990" s="14" t="str">
        <f aca="false">IF(LEN("Chauffeur privé "&amp;INDEX(10_Lieux!$J:$J,U990)&amp;" → "&amp;INDEX(10_Lieux!$J:$J,V990)&amp;" | 24h/24")&gt;60,"Chauffeur privé "&amp;INDEX(10_Lieux!$J:$J,U990)&amp;" → "&amp;INDEX(10_Lieux!$J:$J,V990),"Chauffeur privé "&amp;INDEX(10_Lieux!$J:$J,U990)&amp;" → "&amp;INDEX(10_Lieux!$J:$J,V990)&amp;" | 24h/24")</f>
        <v>Chauffeur privé Aéroport Bâle-Mulhouse → Bâle | 24h/24</v>
      </c>
      <c r="O990" s="14" t="n">
        <f aca="false">LEN(N990)</f>
        <v>54</v>
      </c>
      <c r="P990" s="14" t="str">
        <f aca="false">"Chauffeur privé "&amp;INDEX(10_Lieux!$K:$K,U990)&amp;" vers "&amp;INDEX(10_Lieux!$L:$L,V990)</f>
        <v>Chauffeur privé de l'aéroport Bâle-Mulhouse vers Bâle</v>
      </c>
      <c r="Q990" s="14" t="str">
        <f aca="false">"Chauffeur privé "&amp;INDEX(10_Lieux!$K:$K,U990)&amp;" vers "&amp;INDEX(10_Lieux!$L:$L,V990)&amp;" : env. "&amp;I990&amp;" km, "&amp;J990&amp;" de route. Devis personnalisé, standard 24h/24 et 7j/7."</f>
        <v>Chauffeur privé de l'aéroport Bâle-Mulhouse vers Bâle : env. 7 km, 0 min de route. Devis personnalisé, standard 24h/24 et 7j/7.</v>
      </c>
      <c r="R990" s="14" t="n">
        <f aca="false">LEN(Q990)</f>
        <v>127</v>
      </c>
      <c r="S990" s="14" t="str">
        <f aca="false">INDEX(10_Lieux!$C:$C,U990)</f>
        <v>France</v>
      </c>
      <c r="T990" s="14" t="str">
        <f aca="false">INDEX(10_Lieux!$C:$C,V990)</f>
        <v>Suisse</v>
      </c>
      <c r="U990" s="14" t="n">
        <f aca="false">MATCH(A990,10_Lieux!$A:$A,0)</f>
        <v>144</v>
      </c>
      <c r="V990" s="14" t="n">
        <f aca="false">MATCH(B990,10_Lieux!$A:$A,0)</f>
        <v>121</v>
      </c>
      <c r="W990" s="14" t="n">
        <f aca="false">ROUND(6371*2*ASIN(SQRT(SIN(RADIANS(INDEX(10_Lieux!$F:$F,V990)-INDEX(10_Lieux!$F:$F,U990))/2)^2+COS(RADIANS(INDEX(10_Lieux!$F:$F,U990)))*COS(RADIANS(INDEX(10_Lieux!$F:$F,V990)))*SIN(RADIANS(INDEX(10_Lieux!$G:$G,V990)-INDEX(10_Lieux!$G:$G,U990))/2)^2)),1)</f>
        <v>5.6</v>
      </c>
      <c r="X990" s="14" t="n">
        <f aca="false">ROUND(I990/IF(I990&lt;p_seuil_vitesse,p_vit_lente,p_vit_rapide)*60/15,0)*15</f>
        <v>0</v>
      </c>
      <c r="Y990" s="14" t="n">
        <f aca="false">MAX(IF(INDEX(10_Lieux!$B:$B,U990)&lt;&gt;"Ville",INDEX(10_Lieux!$I:$I,U990),0),IF(INDEX(10_Lieux!$B:$B,V990)&lt;&gt;"Ville",INDEX(10_Lieux!$I:$I,V990),0))</f>
        <v>250</v>
      </c>
      <c r="Z990" s="14" t="str">
        <f aca="false">A990&amp;"|"&amp;B990</f>
        <v>EuroAirport Basel-Mulhouse-Freiburg|Bâle</v>
      </c>
      <c r="AA990" s="14" t="str">
        <f aca="false">IF(I990&lt;p_local,"Local",IF(I990&lt;p_vv_min,"Courte distance",IF(I990&lt;p_tres_long,"Longue distance","Très longue distance")))</f>
        <v>Local</v>
      </c>
    </row>
    <row r="991" customFormat="false" ht="15" hidden="false" customHeight="true" outlineLevel="0" collapsed="false">
      <c r="A991" s="1" t="s">
        <v>162</v>
      </c>
      <c r="B991" s="1" t="s">
        <v>1105</v>
      </c>
      <c r="C991" s="1" t="s">
        <v>35</v>
      </c>
      <c r="D991" s="1" t="s">
        <v>653</v>
      </c>
      <c r="E991" s="1" t="s">
        <v>1147</v>
      </c>
      <c r="F991" s="14" t="s">
        <v>40</v>
      </c>
      <c r="G991" s="14" t="str">
        <f aca="false">IF(I991&lt;p_local,"Local → page infra",IF(H991&gt;=p_ph1,"Phase 1",IF(H991&gt;=p_ph2,"Phase 2","Phase 3")))</f>
        <v>Local → page infra</v>
      </c>
      <c r="H991" s="14" t="n">
        <f aca="false">IF(I991&lt;p_local,0,IF(C991="Aéroport → Aéroport",p_pts_plein,IF(Y991&gt;0,IF(I991&lt;=Y991,p_pts_plein,IF(I991&lt;=p_mult2*Y991,p_pts_moyen,p_pts_r3)),IF(I991&gt;=p_vv_min,p_pts_plein,IF(I991&gt;=p_vv_moy,p_pts_moyen,p_pts_court))))+IF(INDEX(10_Lieux!$D:$D,U991)=1,p_prio1,p_prio2)+IF(INDEX(10_Lieux!$D:$D,V991)=1,p_prio1,p_prio2)+IF(K991="Oui",p_tf,0)+p_hub*((INDEX(10_Lieux!$H:$H,U991)="Hub")+(INDEX(10_Lieux!$H:$H,V991)="Hub"))+IF(OR(INDEX(10_Lieux!$H:$H,U991)="Premium",INDEX(10_Lieux!$H:$H,V991)="Premium"),p_prem,0))</f>
        <v>0</v>
      </c>
      <c r="I991" s="14" t="n">
        <f aca="false">ROUND(W991*p_facteur,0)</f>
        <v>7</v>
      </c>
      <c r="J991" s="14" t="str">
        <f aca="false">IF(X991&lt;60,X991&amp;" min",INT(X991/60)&amp;" h"&amp;IF(MOD(X991,60)=0,""," "&amp;TEXT(MOD(X991,60),"00")))</f>
        <v>0 min</v>
      </c>
      <c r="K991" s="14" t="str">
        <f aca="false">IF(S991&lt;&gt;T991,"Oui","Non")</f>
        <v>Oui</v>
      </c>
      <c r="L991" s="14" t="str">
        <f aca="false">IF(AND(INDEX(10_Lieux!$B:$B,U991)="Ville",INDEX(10_Lieux!$B:$B,V991)="Ville"),"/chauffeur-prive/"&amp;INDEX(10_Lieux!$E:$E,U991)&amp;"-"&amp;INDEX(10_Lieux!$E:$E,V991)&amp;"/","/chauffeur-prive/"&amp;INDEX(10_Lieux!$E:$E,U991)&amp;"/"&amp;INDEX(10_Lieux!$E:$E,V991)&amp;"/")</f>
        <v>/chauffeur-prive/bale/aeroport-bale-mulhouse/</v>
      </c>
      <c r="M991" s="14" t="str">
        <f aca="false">IFERROR(INDEX($L:$L,MATCH(B991&amp;"|"&amp;A991,$Z:$Z,0)),"—")</f>
        <v>/chauffeur-prive/aeroport-bale-mulhouse/bale/</v>
      </c>
      <c r="N991" s="14" t="str">
        <f aca="false">IF(LEN("Chauffeur privé "&amp;INDEX(10_Lieux!$J:$J,U991)&amp;" → "&amp;INDEX(10_Lieux!$J:$J,V991)&amp;" | 24h/24")&gt;60,"Chauffeur privé "&amp;INDEX(10_Lieux!$J:$J,U991)&amp;" → "&amp;INDEX(10_Lieux!$J:$J,V991),"Chauffeur privé "&amp;INDEX(10_Lieux!$J:$J,U991)&amp;" → "&amp;INDEX(10_Lieux!$J:$J,V991)&amp;" | 24h/24")</f>
        <v>Chauffeur privé Bâle → Aéroport Bâle-Mulhouse | 24h/24</v>
      </c>
      <c r="O991" s="14" t="n">
        <f aca="false">LEN(N991)</f>
        <v>54</v>
      </c>
      <c r="P991" s="14" t="str">
        <f aca="false">"Chauffeur privé "&amp;INDEX(10_Lieux!$K:$K,U991)&amp;" vers "&amp;INDEX(10_Lieux!$L:$L,V991)</f>
        <v>Chauffeur privé de Bâle vers l'aéroport Bâle-Mulhouse</v>
      </c>
      <c r="Q991" s="14" t="str">
        <f aca="false">"Chauffeur privé "&amp;INDEX(10_Lieux!$K:$K,U991)&amp;" vers "&amp;INDEX(10_Lieux!$L:$L,V991)&amp;" : env. "&amp;I991&amp;" km, "&amp;J991&amp;" de route. Devis personnalisé, standard 24h/24 et 7j/7."</f>
        <v>Chauffeur privé de Bâle vers l'aéroport Bâle-Mulhouse : env. 7 km, 0 min de route. Devis personnalisé, standard 24h/24 et 7j/7.</v>
      </c>
      <c r="R991" s="14" t="n">
        <f aca="false">LEN(Q991)</f>
        <v>127</v>
      </c>
      <c r="S991" s="14" t="str">
        <f aca="false">INDEX(10_Lieux!$C:$C,U991)</f>
        <v>Suisse</v>
      </c>
      <c r="T991" s="14" t="str">
        <f aca="false">INDEX(10_Lieux!$C:$C,V991)</f>
        <v>France</v>
      </c>
      <c r="U991" s="14" t="n">
        <f aca="false">MATCH(A991,10_Lieux!$A:$A,0)</f>
        <v>121</v>
      </c>
      <c r="V991" s="14" t="n">
        <f aca="false">MATCH(B991,10_Lieux!$A:$A,0)</f>
        <v>144</v>
      </c>
      <c r="W991" s="14" t="n">
        <f aca="false">ROUND(6371*2*ASIN(SQRT(SIN(RADIANS(INDEX(10_Lieux!$F:$F,V991)-INDEX(10_Lieux!$F:$F,U991))/2)^2+COS(RADIANS(INDEX(10_Lieux!$F:$F,U991)))*COS(RADIANS(INDEX(10_Lieux!$F:$F,V991)))*SIN(RADIANS(INDEX(10_Lieux!$G:$G,V991)-INDEX(10_Lieux!$G:$G,U991))/2)^2)),1)</f>
        <v>5.6</v>
      </c>
      <c r="X991" s="14" t="n">
        <f aca="false">ROUND(I991/IF(I991&lt;p_seuil_vitesse,p_vit_lente,p_vit_rapide)*60/15,0)*15</f>
        <v>0</v>
      </c>
      <c r="Y991" s="14" t="n">
        <f aca="false">MAX(IF(INDEX(10_Lieux!$B:$B,U991)&lt;&gt;"Ville",INDEX(10_Lieux!$I:$I,U991),0),IF(INDEX(10_Lieux!$B:$B,V991)&lt;&gt;"Ville",INDEX(10_Lieux!$I:$I,V991),0))</f>
        <v>250</v>
      </c>
      <c r="Z991" s="14" t="str">
        <f aca="false">A991&amp;"|"&amp;B991</f>
        <v>Bâle|EuroAirport Basel-Mulhouse-Freiburg</v>
      </c>
      <c r="AA991" s="14" t="str">
        <f aca="false">IF(I991&lt;p_local,"Local",IF(I991&lt;p_vv_min,"Courte distance",IF(I991&lt;p_tres_long,"Longue distance","Très longue distance")))</f>
        <v>Local</v>
      </c>
    </row>
    <row r="992" customFormat="false" ht="15" hidden="false" customHeight="true" outlineLevel="0" collapsed="false">
      <c r="A992" s="1" t="s">
        <v>1105</v>
      </c>
      <c r="B992" s="1" t="s">
        <v>164</v>
      </c>
      <c r="C992" s="1" t="s">
        <v>34</v>
      </c>
      <c r="D992" s="1" t="s">
        <v>653</v>
      </c>
      <c r="E992" s="1" t="s">
        <v>1148</v>
      </c>
      <c r="F992" s="14" t="s">
        <v>40</v>
      </c>
      <c r="G992" s="14" t="str">
        <f aca="false">IF(I992&lt;p_local,"Local → page infra",IF(H992&gt;=p_ph1,"Phase 1",IF(H992&gt;=p_ph2,"Phase 2","Phase 3")))</f>
        <v>Phase 1</v>
      </c>
      <c r="H992" s="14" t="n">
        <f aca="false">IF(I992&lt;p_local,0,IF(C992="Aéroport → Aéroport",p_pts_plein,IF(Y992&gt;0,IF(I992&lt;=Y992,p_pts_plein,IF(I992&lt;=p_mult2*Y992,p_pts_moyen,p_pts_r3)),IF(I992&gt;=p_vv_min,p_pts_plein,IF(I992&gt;=p_vv_moy,p_pts_moyen,p_pts_court))))+IF(INDEX(10_Lieux!$D:$D,U992)=1,p_prio1,p_prio2)+IF(INDEX(10_Lieux!$D:$D,V992)=1,p_prio1,p_prio2)+IF(K992="Oui",p_tf,0)+p_hub*((INDEX(10_Lieux!$H:$H,U992)="Hub")+(INDEX(10_Lieux!$H:$H,V992)="Hub"))+IF(OR(INDEX(10_Lieux!$H:$H,U992)="Premium",INDEX(10_Lieux!$H:$H,V992)="Premium"),p_prem,0))</f>
        <v>80</v>
      </c>
      <c r="I992" s="14" t="n">
        <f aca="false">ROUND(W992*p_facteur,0)</f>
        <v>100</v>
      </c>
      <c r="J992" s="14" t="str">
        <f aca="false">IF(X992&lt;60,X992&amp;" min",INT(X992/60)&amp;" h"&amp;IF(MOD(X992,60)=0,""," "&amp;TEXT(MOD(X992,60),"00")))</f>
        <v>1 h</v>
      </c>
      <c r="K992" s="14" t="str">
        <f aca="false">IF(S992&lt;&gt;T992,"Oui","Non")</f>
        <v>Oui</v>
      </c>
      <c r="L992" s="14" t="str">
        <f aca="false">IF(AND(INDEX(10_Lieux!$B:$B,U992)="Ville",INDEX(10_Lieux!$B:$B,V992)="Ville"),"/chauffeur-prive/"&amp;INDEX(10_Lieux!$E:$E,U992)&amp;"-"&amp;INDEX(10_Lieux!$E:$E,V992)&amp;"/","/chauffeur-prive/"&amp;INDEX(10_Lieux!$E:$E,U992)&amp;"/"&amp;INDEX(10_Lieux!$E:$E,V992)&amp;"/")</f>
        <v>/chauffeur-prive/aeroport-bale-mulhouse/zurich/</v>
      </c>
      <c r="M992" s="14" t="str">
        <f aca="false">IFERROR(INDEX($L:$L,MATCH(B992&amp;"|"&amp;A992,$Z:$Z,0)),"—")</f>
        <v>/chauffeur-prive/zurich/aeroport-bale-mulhouse/</v>
      </c>
      <c r="N992" s="14" t="str">
        <f aca="false">IF(LEN("Chauffeur privé "&amp;INDEX(10_Lieux!$J:$J,U992)&amp;" → "&amp;INDEX(10_Lieux!$J:$J,V992)&amp;" | 24h/24")&gt;60,"Chauffeur privé "&amp;INDEX(10_Lieux!$J:$J,U992)&amp;" → "&amp;INDEX(10_Lieux!$J:$J,V992),"Chauffeur privé "&amp;INDEX(10_Lieux!$J:$J,U992)&amp;" → "&amp;INDEX(10_Lieux!$J:$J,V992)&amp;" | 24h/24")</f>
        <v>Chauffeur privé Aéroport Bâle-Mulhouse → Zurich | 24h/24</v>
      </c>
      <c r="O992" s="14" t="n">
        <f aca="false">LEN(N992)</f>
        <v>56</v>
      </c>
      <c r="P992" s="14" t="str">
        <f aca="false">"Chauffeur privé "&amp;INDEX(10_Lieux!$K:$K,U992)&amp;" vers "&amp;INDEX(10_Lieux!$L:$L,V992)</f>
        <v>Chauffeur privé de l'aéroport Bâle-Mulhouse vers Zurich</v>
      </c>
      <c r="Q992" s="14" t="str">
        <f aca="false">"Chauffeur privé "&amp;INDEX(10_Lieux!$K:$K,U992)&amp;" vers "&amp;INDEX(10_Lieux!$L:$L,V992)&amp;" : env. "&amp;I992&amp;" km, "&amp;J992&amp;" de route. Devis personnalisé, standard 24h/24 et 7j/7."</f>
        <v>Chauffeur privé de l'aéroport Bâle-Mulhouse vers Zurich : env. 100 km, 1 h de route. Devis personnalisé, standard 24h/24 et 7j/7.</v>
      </c>
      <c r="R992" s="14" t="n">
        <f aca="false">LEN(Q992)</f>
        <v>129</v>
      </c>
      <c r="S992" s="14" t="str">
        <f aca="false">INDEX(10_Lieux!$C:$C,U992)</f>
        <v>France</v>
      </c>
      <c r="T992" s="14" t="str">
        <f aca="false">INDEX(10_Lieux!$C:$C,V992)</f>
        <v>Suisse</v>
      </c>
      <c r="U992" s="14" t="n">
        <f aca="false">MATCH(A992,10_Lieux!$A:$A,0)</f>
        <v>144</v>
      </c>
      <c r="V992" s="14" t="n">
        <f aca="false">MATCH(B992,10_Lieux!$A:$A,0)</f>
        <v>122</v>
      </c>
      <c r="W992" s="14" t="n">
        <f aca="false">ROUND(6371*2*ASIN(SQRT(SIN(RADIANS(INDEX(10_Lieux!$F:$F,V992)-INDEX(10_Lieux!$F:$F,U992))/2)^2+COS(RADIANS(INDEX(10_Lieux!$F:$F,U992)))*COS(RADIANS(INDEX(10_Lieux!$F:$F,V992)))*SIN(RADIANS(INDEX(10_Lieux!$G:$G,V992)-INDEX(10_Lieux!$G:$G,U992))/2)^2)),1)</f>
        <v>79.6</v>
      </c>
      <c r="X992" s="14" t="n">
        <f aca="false">ROUND(I992/IF(I992&lt;p_seuil_vitesse,p_vit_lente,p_vit_rapide)*60/15,0)*15</f>
        <v>60</v>
      </c>
      <c r="Y992" s="14" t="n">
        <f aca="false">MAX(IF(INDEX(10_Lieux!$B:$B,U992)&lt;&gt;"Ville",INDEX(10_Lieux!$I:$I,U992),0),IF(INDEX(10_Lieux!$B:$B,V992)&lt;&gt;"Ville",INDEX(10_Lieux!$I:$I,V992),0))</f>
        <v>250</v>
      </c>
      <c r="Z992" s="14" t="str">
        <f aca="false">A992&amp;"|"&amp;B992</f>
        <v>EuroAirport Basel-Mulhouse-Freiburg|Zurich</v>
      </c>
      <c r="AA992" s="14" t="str">
        <f aca="false">IF(I992&lt;p_local,"Local",IF(I992&lt;p_vv_min,"Courte distance",IF(I992&lt;p_tres_long,"Longue distance","Très longue distance")))</f>
        <v>Longue distance</v>
      </c>
    </row>
    <row r="993" customFormat="false" ht="15" hidden="false" customHeight="true" outlineLevel="0" collapsed="false">
      <c r="A993" s="1" t="s">
        <v>164</v>
      </c>
      <c r="B993" s="1" t="s">
        <v>1105</v>
      </c>
      <c r="C993" s="1" t="s">
        <v>35</v>
      </c>
      <c r="D993" s="1" t="s">
        <v>653</v>
      </c>
      <c r="E993" s="1" t="s">
        <v>1149</v>
      </c>
      <c r="F993" s="14" t="s">
        <v>40</v>
      </c>
      <c r="G993" s="14" t="str">
        <f aca="false">IF(I993&lt;p_local,"Local → page infra",IF(H993&gt;=p_ph1,"Phase 1",IF(H993&gt;=p_ph2,"Phase 2","Phase 3")))</f>
        <v>Phase 1</v>
      </c>
      <c r="H993" s="14" t="n">
        <f aca="false">IF(I993&lt;p_local,0,IF(C993="Aéroport → Aéroport",p_pts_plein,IF(Y993&gt;0,IF(I993&lt;=Y993,p_pts_plein,IF(I993&lt;=p_mult2*Y993,p_pts_moyen,p_pts_r3)),IF(I993&gt;=p_vv_min,p_pts_plein,IF(I993&gt;=p_vv_moy,p_pts_moyen,p_pts_court))))+IF(INDEX(10_Lieux!$D:$D,U993)=1,p_prio1,p_prio2)+IF(INDEX(10_Lieux!$D:$D,V993)=1,p_prio1,p_prio2)+IF(K993="Oui",p_tf,0)+p_hub*((INDEX(10_Lieux!$H:$H,U993)="Hub")+(INDEX(10_Lieux!$H:$H,V993)="Hub"))+IF(OR(INDEX(10_Lieux!$H:$H,U993)="Premium",INDEX(10_Lieux!$H:$H,V993)="Premium"),p_prem,0))</f>
        <v>80</v>
      </c>
      <c r="I993" s="14" t="n">
        <f aca="false">ROUND(W993*p_facteur,0)</f>
        <v>100</v>
      </c>
      <c r="J993" s="14" t="str">
        <f aca="false">IF(X993&lt;60,X993&amp;" min",INT(X993/60)&amp;" h"&amp;IF(MOD(X993,60)=0,""," "&amp;TEXT(MOD(X993,60),"00")))</f>
        <v>1 h</v>
      </c>
      <c r="K993" s="14" t="str">
        <f aca="false">IF(S993&lt;&gt;T993,"Oui","Non")</f>
        <v>Oui</v>
      </c>
      <c r="L993" s="14" t="str">
        <f aca="false">IF(AND(INDEX(10_Lieux!$B:$B,U993)="Ville",INDEX(10_Lieux!$B:$B,V993)="Ville"),"/chauffeur-prive/"&amp;INDEX(10_Lieux!$E:$E,U993)&amp;"-"&amp;INDEX(10_Lieux!$E:$E,V993)&amp;"/","/chauffeur-prive/"&amp;INDEX(10_Lieux!$E:$E,U993)&amp;"/"&amp;INDEX(10_Lieux!$E:$E,V993)&amp;"/")</f>
        <v>/chauffeur-prive/zurich/aeroport-bale-mulhouse/</v>
      </c>
      <c r="M993" s="14" t="str">
        <f aca="false">IFERROR(INDEX($L:$L,MATCH(B993&amp;"|"&amp;A993,$Z:$Z,0)),"—")</f>
        <v>/chauffeur-prive/aeroport-bale-mulhouse/zurich/</v>
      </c>
      <c r="N993" s="14" t="str">
        <f aca="false">IF(LEN("Chauffeur privé "&amp;INDEX(10_Lieux!$J:$J,U993)&amp;" → "&amp;INDEX(10_Lieux!$J:$J,V993)&amp;" | 24h/24")&gt;60,"Chauffeur privé "&amp;INDEX(10_Lieux!$J:$J,U993)&amp;" → "&amp;INDEX(10_Lieux!$J:$J,V993),"Chauffeur privé "&amp;INDEX(10_Lieux!$J:$J,U993)&amp;" → "&amp;INDEX(10_Lieux!$J:$J,V993)&amp;" | 24h/24")</f>
        <v>Chauffeur privé Zurich → Aéroport Bâle-Mulhouse | 24h/24</v>
      </c>
      <c r="O993" s="14" t="n">
        <f aca="false">LEN(N993)</f>
        <v>56</v>
      </c>
      <c r="P993" s="14" t="str">
        <f aca="false">"Chauffeur privé "&amp;INDEX(10_Lieux!$K:$K,U993)&amp;" vers "&amp;INDEX(10_Lieux!$L:$L,V993)</f>
        <v>Chauffeur privé de Zurich vers l'aéroport Bâle-Mulhouse</v>
      </c>
      <c r="Q993" s="14" t="str">
        <f aca="false">"Chauffeur privé "&amp;INDEX(10_Lieux!$K:$K,U993)&amp;" vers "&amp;INDEX(10_Lieux!$L:$L,V993)&amp;" : env. "&amp;I993&amp;" km, "&amp;J993&amp;" de route. Devis personnalisé, standard 24h/24 et 7j/7."</f>
        <v>Chauffeur privé de Zurich vers l'aéroport Bâle-Mulhouse : env. 100 km, 1 h de route. Devis personnalisé, standard 24h/24 et 7j/7.</v>
      </c>
      <c r="R993" s="14" t="n">
        <f aca="false">LEN(Q993)</f>
        <v>129</v>
      </c>
      <c r="S993" s="14" t="str">
        <f aca="false">INDEX(10_Lieux!$C:$C,U993)</f>
        <v>Suisse</v>
      </c>
      <c r="T993" s="14" t="str">
        <f aca="false">INDEX(10_Lieux!$C:$C,V993)</f>
        <v>France</v>
      </c>
      <c r="U993" s="14" t="n">
        <f aca="false">MATCH(A993,10_Lieux!$A:$A,0)</f>
        <v>122</v>
      </c>
      <c r="V993" s="14" t="n">
        <f aca="false">MATCH(B993,10_Lieux!$A:$A,0)</f>
        <v>144</v>
      </c>
      <c r="W993" s="14" t="n">
        <f aca="false">ROUND(6371*2*ASIN(SQRT(SIN(RADIANS(INDEX(10_Lieux!$F:$F,V993)-INDEX(10_Lieux!$F:$F,U993))/2)^2+COS(RADIANS(INDEX(10_Lieux!$F:$F,U993)))*COS(RADIANS(INDEX(10_Lieux!$F:$F,V993)))*SIN(RADIANS(INDEX(10_Lieux!$G:$G,V993)-INDEX(10_Lieux!$G:$G,U993))/2)^2)),1)</f>
        <v>79.6</v>
      </c>
      <c r="X993" s="14" t="n">
        <f aca="false">ROUND(I993/IF(I993&lt;p_seuil_vitesse,p_vit_lente,p_vit_rapide)*60/15,0)*15</f>
        <v>60</v>
      </c>
      <c r="Y993" s="14" t="n">
        <f aca="false">MAX(IF(INDEX(10_Lieux!$B:$B,U993)&lt;&gt;"Ville",INDEX(10_Lieux!$I:$I,U993),0),IF(INDEX(10_Lieux!$B:$B,V993)&lt;&gt;"Ville",INDEX(10_Lieux!$I:$I,V993),0))</f>
        <v>250</v>
      </c>
      <c r="Z993" s="14" t="str">
        <f aca="false">A993&amp;"|"&amp;B993</f>
        <v>Zurich|EuroAirport Basel-Mulhouse-Freiburg</v>
      </c>
      <c r="AA993" s="14" t="str">
        <f aca="false">IF(I993&lt;p_local,"Local",IF(I993&lt;p_vv_min,"Courte distance",IF(I993&lt;p_tres_long,"Longue distance","Très longue distance")))</f>
        <v>Longue distance</v>
      </c>
    </row>
    <row r="994" customFormat="false" ht="15" hidden="false" customHeight="true" outlineLevel="0" collapsed="false">
      <c r="A994" s="1" t="s">
        <v>1105</v>
      </c>
      <c r="B994" s="1" t="s">
        <v>166</v>
      </c>
      <c r="C994" s="1" t="s">
        <v>34</v>
      </c>
      <c r="D994" s="1" t="s">
        <v>653</v>
      </c>
      <c r="E994" s="1" t="s">
        <v>1150</v>
      </c>
      <c r="F994" s="14" t="s">
        <v>40</v>
      </c>
      <c r="G994" s="14" t="str">
        <f aca="false">IF(I994&lt;p_local,"Local → page infra",IF(H994&gt;=p_ph1,"Phase 1",IF(H994&gt;=p_ph2,"Phase 2","Phase 3")))</f>
        <v>Phase 2</v>
      </c>
      <c r="H994" s="14" t="n">
        <f aca="false">IF(I994&lt;p_local,0,IF(C994="Aéroport → Aéroport",p_pts_plein,IF(Y994&gt;0,IF(I994&lt;=Y994,p_pts_plein,IF(I994&lt;=p_mult2*Y994,p_pts_moyen,p_pts_r3)),IF(I994&gt;=p_vv_min,p_pts_plein,IF(I994&gt;=p_vv_moy,p_pts_moyen,p_pts_court))))+IF(INDEX(10_Lieux!$D:$D,U994)=1,p_prio1,p_prio2)+IF(INDEX(10_Lieux!$D:$D,V994)=1,p_prio1,p_prio2)+IF(K994="Oui",p_tf,0)+p_hub*((INDEX(10_Lieux!$H:$H,U994)="Hub")+(INDEX(10_Lieux!$H:$H,V994)="Hub"))+IF(OR(INDEX(10_Lieux!$H:$H,U994)="Premium",INDEX(10_Lieux!$H:$H,V994)="Premium"),p_prem,0))</f>
        <v>70</v>
      </c>
      <c r="I994" s="14" t="n">
        <f aca="false">ROUND(W994*p_facteur,0)</f>
        <v>90</v>
      </c>
      <c r="J994" s="14" t="str">
        <f aca="false">IF(X994&lt;60,X994&amp;" min",INT(X994/60)&amp;" h"&amp;IF(MOD(X994,60)=0,""," "&amp;TEXT(MOD(X994,60),"00")))</f>
        <v>1 h 15</v>
      </c>
      <c r="K994" s="14" t="str">
        <f aca="false">IF(S994&lt;&gt;T994,"Oui","Non")</f>
        <v>Oui</v>
      </c>
      <c r="L994" s="14" t="str">
        <f aca="false">IF(AND(INDEX(10_Lieux!$B:$B,U994)="Ville",INDEX(10_Lieux!$B:$B,V994)="Ville"),"/chauffeur-prive/"&amp;INDEX(10_Lieux!$E:$E,U994)&amp;"-"&amp;INDEX(10_Lieux!$E:$E,V994)&amp;"/","/chauffeur-prive/"&amp;INDEX(10_Lieux!$E:$E,U994)&amp;"/"&amp;INDEX(10_Lieux!$E:$E,V994)&amp;"/")</f>
        <v>/chauffeur-prive/aeroport-bale-mulhouse/berne/</v>
      </c>
      <c r="M994" s="14" t="str">
        <f aca="false">IFERROR(INDEX($L:$L,MATCH(B994&amp;"|"&amp;A994,$Z:$Z,0)),"—")</f>
        <v>/chauffeur-prive/berne/aeroport-bale-mulhouse/</v>
      </c>
      <c r="N994" s="14" t="str">
        <f aca="false">IF(LEN("Chauffeur privé "&amp;INDEX(10_Lieux!$J:$J,U994)&amp;" → "&amp;INDEX(10_Lieux!$J:$J,V994)&amp;" | 24h/24")&gt;60,"Chauffeur privé "&amp;INDEX(10_Lieux!$J:$J,U994)&amp;" → "&amp;INDEX(10_Lieux!$J:$J,V994),"Chauffeur privé "&amp;INDEX(10_Lieux!$J:$J,U994)&amp;" → "&amp;INDEX(10_Lieux!$J:$J,V994)&amp;" | 24h/24")</f>
        <v>Chauffeur privé Aéroport Bâle-Mulhouse → Berne | 24h/24</v>
      </c>
      <c r="O994" s="14" t="n">
        <f aca="false">LEN(N994)</f>
        <v>55</v>
      </c>
      <c r="P994" s="14" t="str">
        <f aca="false">"Chauffeur privé "&amp;INDEX(10_Lieux!$K:$K,U994)&amp;" vers "&amp;INDEX(10_Lieux!$L:$L,V994)</f>
        <v>Chauffeur privé de l'aéroport Bâle-Mulhouse vers Berne</v>
      </c>
      <c r="Q994" s="14" t="str">
        <f aca="false">"Chauffeur privé "&amp;INDEX(10_Lieux!$K:$K,U994)&amp;" vers "&amp;INDEX(10_Lieux!$L:$L,V994)&amp;" : env. "&amp;I994&amp;" km, "&amp;J994&amp;" de route. Devis personnalisé, standard 24h/24 et 7j/7."</f>
        <v>Chauffeur privé de l'aéroport Bâle-Mulhouse vers Berne : env. 90 km, 1 h 15 de route. Devis personnalisé, standard 24h/24 et 7j/7.</v>
      </c>
      <c r="R994" s="14" t="n">
        <f aca="false">LEN(Q994)</f>
        <v>130</v>
      </c>
      <c r="S994" s="14" t="str">
        <f aca="false">INDEX(10_Lieux!$C:$C,U994)</f>
        <v>France</v>
      </c>
      <c r="T994" s="14" t="str">
        <f aca="false">INDEX(10_Lieux!$C:$C,V994)</f>
        <v>Suisse</v>
      </c>
      <c r="U994" s="14" t="n">
        <f aca="false">MATCH(A994,10_Lieux!$A:$A,0)</f>
        <v>144</v>
      </c>
      <c r="V994" s="14" t="n">
        <f aca="false">MATCH(B994,10_Lieux!$A:$A,0)</f>
        <v>123</v>
      </c>
      <c r="W994" s="14" t="n">
        <f aca="false">ROUND(6371*2*ASIN(SQRT(SIN(RADIANS(INDEX(10_Lieux!$F:$F,V994)-INDEX(10_Lieux!$F:$F,U994))/2)^2+COS(RADIANS(INDEX(10_Lieux!$F:$F,U994)))*COS(RADIANS(INDEX(10_Lieux!$F:$F,V994)))*SIN(RADIANS(INDEX(10_Lieux!$G:$G,V994)-INDEX(10_Lieux!$G:$G,U994))/2)^2)),1)</f>
        <v>71.7</v>
      </c>
      <c r="X994" s="14" t="n">
        <f aca="false">ROUND(I994/IF(I994&lt;p_seuil_vitesse,p_vit_lente,p_vit_rapide)*60/15,0)*15</f>
        <v>75</v>
      </c>
      <c r="Y994" s="14" t="n">
        <f aca="false">MAX(IF(INDEX(10_Lieux!$B:$B,U994)&lt;&gt;"Ville",INDEX(10_Lieux!$I:$I,U994),0),IF(INDEX(10_Lieux!$B:$B,V994)&lt;&gt;"Ville",INDEX(10_Lieux!$I:$I,V994),0))</f>
        <v>250</v>
      </c>
      <c r="Z994" s="14" t="str">
        <f aca="false">A994&amp;"|"&amp;B994</f>
        <v>EuroAirport Basel-Mulhouse-Freiburg|Berne</v>
      </c>
      <c r="AA994" s="14" t="str">
        <f aca="false">IF(I994&lt;p_local,"Local",IF(I994&lt;p_vv_min,"Courte distance",IF(I994&lt;p_tres_long,"Longue distance","Très longue distance")))</f>
        <v>Courte distance</v>
      </c>
    </row>
    <row r="995" customFormat="false" ht="15" hidden="false" customHeight="true" outlineLevel="0" collapsed="false">
      <c r="A995" s="1" t="s">
        <v>166</v>
      </c>
      <c r="B995" s="1" t="s">
        <v>1105</v>
      </c>
      <c r="C995" s="1" t="s">
        <v>35</v>
      </c>
      <c r="D995" s="1" t="s">
        <v>653</v>
      </c>
      <c r="E995" s="1" t="s">
        <v>1151</v>
      </c>
      <c r="F995" s="14" t="s">
        <v>40</v>
      </c>
      <c r="G995" s="14" t="str">
        <f aca="false">IF(I995&lt;p_local,"Local → page infra",IF(H995&gt;=p_ph1,"Phase 1",IF(H995&gt;=p_ph2,"Phase 2","Phase 3")))</f>
        <v>Phase 2</v>
      </c>
      <c r="H995" s="14" t="n">
        <f aca="false">IF(I995&lt;p_local,0,IF(C995="Aéroport → Aéroport",p_pts_plein,IF(Y995&gt;0,IF(I995&lt;=Y995,p_pts_plein,IF(I995&lt;=p_mult2*Y995,p_pts_moyen,p_pts_r3)),IF(I995&gt;=p_vv_min,p_pts_plein,IF(I995&gt;=p_vv_moy,p_pts_moyen,p_pts_court))))+IF(INDEX(10_Lieux!$D:$D,U995)=1,p_prio1,p_prio2)+IF(INDEX(10_Lieux!$D:$D,V995)=1,p_prio1,p_prio2)+IF(K995="Oui",p_tf,0)+p_hub*((INDEX(10_Lieux!$H:$H,U995)="Hub")+(INDEX(10_Lieux!$H:$H,V995)="Hub"))+IF(OR(INDEX(10_Lieux!$H:$H,U995)="Premium",INDEX(10_Lieux!$H:$H,V995)="Premium"),p_prem,0))</f>
        <v>70</v>
      </c>
      <c r="I995" s="14" t="n">
        <f aca="false">ROUND(W995*p_facteur,0)</f>
        <v>90</v>
      </c>
      <c r="J995" s="14" t="str">
        <f aca="false">IF(X995&lt;60,X995&amp;" min",INT(X995/60)&amp;" h"&amp;IF(MOD(X995,60)=0,""," "&amp;TEXT(MOD(X995,60),"00")))</f>
        <v>1 h 15</v>
      </c>
      <c r="K995" s="14" t="str">
        <f aca="false">IF(S995&lt;&gt;T995,"Oui","Non")</f>
        <v>Oui</v>
      </c>
      <c r="L995" s="14" t="str">
        <f aca="false">IF(AND(INDEX(10_Lieux!$B:$B,U995)="Ville",INDEX(10_Lieux!$B:$B,V995)="Ville"),"/chauffeur-prive/"&amp;INDEX(10_Lieux!$E:$E,U995)&amp;"-"&amp;INDEX(10_Lieux!$E:$E,V995)&amp;"/","/chauffeur-prive/"&amp;INDEX(10_Lieux!$E:$E,U995)&amp;"/"&amp;INDEX(10_Lieux!$E:$E,V995)&amp;"/")</f>
        <v>/chauffeur-prive/berne/aeroport-bale-mulhouse/</v>
      </c>
      <c r="M995" s="14" t="str">
        <f aca="false">IFERROR(INDEX($L:$L,MATCH(B995&amp;"|"&amp;A995,$Z:$Z,0)),"—")</f>
        <v>/chauffeur-prive/aeroport-bale-mulhouse/berne/</v>
      </c>
      <c r="N995" s="14" t="str">
        <f aca="false">IF(LEN("Chauffeur privé "&amp;INDEX(10_Lieux!$J:$J,U995)&amp;" → "&amp;INDEX(10_Lieux!$J:$J,V995)&amp;" | 24h/24")&gt;60,"Chauffeur privé "&amp;INDEX(10_Lieux!$J:$J,U995)&amp;" → "&amp;INDEX(10_Lieux!$J:$J,V995),"Chauffeur privé "&amp;INDEX(10_Lieux!$J:$J,U995)&amp;" → "&amp;INDEX(10_Lieux!$J:$J,V995)&amp;" | 24h/24")</f>
        <v>Chauffeur privé Berne → Aéroport Bâle-Mulhouse | 24h/24</v>
      </c>
      <c r="O995" s="14" t="n">
        <f aca="false">LEN(N995)</f>
        <v>55</v>
      </c>
      <c r="P995" s="14" t="str">
        <f aca="false">"Chauffeur privé "&amp;INDEX(10_Lieux!$K:$K,U995)&amp;" vers "&amp;INDEX(10_Lieux!$L:$L,V995)</f>
        <v>Chauffeur privé de Berne vers l'aéroport Bâle-Mulhouse</v>
      </c>
      <c r="Q995" s="14" t="str">
        <f aca="false">"Chauffeur privé "&amp;INDEX(10_Lieux!$K:$K,U995)&amp;" vers "&amp;INDEX(10_Lieux!$L:$L,V995)&amp;" : env. "&amp;I995&amp;" km, "&amp;J995&amp;" de route. Devis personnalisé, standard 24h/24 et 7j/7."</f>
        <v>Chauffeur privé de Berne vers l'aéroport Bâle-Mulhouse : env. 90 km, 1 h 15 de route. Devis personnalisé, standard 24h/24 et 7j/7.</v>
      </c>
      <c r="R995" s="14" t="n">
        <f aca="false">LEN(Q995)</f>
        <v>130</v>
      </c>
      <c r="S995" s="14" t="str">
        <f aca="false">INDEX(10_Lieux!$C:$C,U995)</f>
        <v>Suisse</v>
      </c>
      <c r="T995" s="14" t="str">
        <f aca="false">INDEX(10_Lieux!$C:$C,V995)</f>
        <v>France</v>
      </c>
      <c r="U995" s="14" t="n">
        <f aca="false">MATCH(A995,10_Lieux!$A:$A,0)</f>
        <v>123</v>
      </c>
      <c r="V995" s="14" t="n">
        <f aca="false">MATCH(B995,10_Lieux!$A:$A,0)</f>
        <v>144</v>
      </c>
      <c r="W995" s="14" t="n">
        <f aca="false">ROUND(6371*2*ASIN(SQRT(SIN(RADIANS(INDEX(10_Lieux!$F:$F,V995)-INDEX(10_Lieux!$F:$F,U995))/2)^2+COS(RADIANS(INDEX(10_Lieux!$F:$F,U995)))*COS(RADIANS(INDEX(10_Lieux!$F:$F,V995)))*SIN(RADIANS(INDEX(10_Lieux!$G:$G,V995)-INDEX(10_Lieux!$G:$G,U995))/2)^2)),1)</f>
        <v>71.7</v>
      </c>
      <c r="X995" s="14" t="n">
        <f aca="false">ROUND(I995/IF(I995&lt;p_seuil_vitesse,p_vit_lente,p_vit_rapide)*60/15,0)*15</f>
        <v>75</v>
      </c>
      <c r="Y995" s="14" t="n">
        <f aca="false">MAX(IF(INDEX(10_Lieux!$B:$B,U995)&lt;&gt;"Ville",INDEX(10_Lieux!$I:$I,U995),0),IF(INDEX(10_Lieux!$B:$B,V995)&lt;&gt;"Ville",INDEX(10_Lieux!$I:$I,V995),0))</f>
        <v>250</v>
      </c>
      <c r="Z995" s="14" t="str">
        <f aca="false">A995&amp;"|"&amp;B995</f>
        <v>Berne|EuroAirport Basel-Mulhouse-Freiburg</v>
      </c>
      <c r="AA995" s="14" t="str">
        <f aca="false">IF(I995&lt;p_local,"Local",IF(I995&lt;p_vv_min,"Courte distance",IF(I995&lt;p_tres_long,"Longue distance","Très longue distance")))</f>
        <v>Courte distance</v>
      </c>
    </row>
    <row r="996" customFormat="false" ht="15" hidden="false" customHeight="true" outlineLevel="0" collapsed="false">
      <c r="A996" s="1" t="s">
        <v>1152</v>
      </c>
      <c r="B996" s="1" t="s">
        <v>122</v>
      </c>
      <c r="C996" s="1" t="s">
        <v>34</v>
      </c>
      <c r="D996" s="1" t="s">
        <v>653</v>
      </c>
      <c r="E996" s="1" t="s">
        <v>1153</v>
      </c>
      <c r="F996" s="14" t="s">
        <v>40</v>
      </c>
      <c r="G996" s="14" t="str">
        <f aca="false">IF(I996&lt;p_local,"Local → page infra",IF(H996&gt;=p_ph1,"Phase 1",IF(H996&gt;=p_ph2,"Phase 2","Phase 3")))</f>
        <v>Phase 3</v>
      </c>
      <c r="H996" s="14" t="n">
        <f aca="false">IF(I996&lt;p_local,0,IF(C996="Aéroport → Aéroport",p_pts_plein,IF(Y996&gt;0,IF(I996&lt;=Y996,p_pts_plein,IF(I996&lt;=p_mult2*Y996,p_pts_moyen,p_pts_r3)),IF(I996&gt;=p_vv_min,p_pts_plein,IF(I996&gt;=p_vv_moy,p_pts_moyen,p_pts_court))))+IF(INDEX(10_Lieux!$D:$D,U996)=1,p_prio1,p_prio2)+IF(INDEX(10_Lieux!$D:$D,V996)=1,p_prio1,p_prio2)+IF(K996="Oui",p_tf,0)+p_hub*((INDEX(10_Lieux!$H:$H,U996)="Hub")+(INDEX(10_Lieux!$H:$H,V996)="Hub"))+IF(OR(INDEX(10_Lieux!$H:$H,U996)="Premium",INDEX(10_Lieux!$H:$H,V996)="Premium"),p_prem,0))</f>
        <v>55</v>
      </c>
      <c r="I996" s="14" t="n">
        <f aca="false">ROUND(W996*p_facteur,0)</f>
        <v>357</v>
      </c>
      <c r="J996" s="14" t="str">
        <f aca="false">IF(X996&lt;60,X996&amp;" min",INT(X996/60)&amp;" h"&amp;IF(MOD(X996,60)=0,""," "&amp;TEXT(MOD(X996,60),"00")))</f>
        <v>3 h 45</v>
      </c>
      <c r="K996" s="14" t="str">
        <f aca="false">IF(S996&lt;&gt;T996,"Oui","Non")</f>
        <v>Non</v>
      </c>
      <c r="L996" s="14" t="str">
        <f aca="false">IF(AND(INDEX(10_Lieux!$B:$B,U996)="Ville",INDEX(10_Lieux!$B:$B,V996)="Ville"),"/chauffeur-prive/"&amp;INDEX(10_Lieux!$E:$E,U996)&amp;"-"&amp;INDEX(10_Lieux!$E:$E,V996)&amp;"/","/chauffeur-prive/"&amp;INDEX(10_Lieux!$E:$E,U996)&amp;"/"&amp;INDEX(10_Lieux!$E:$E,V996)&amp;"/")</f>
        <v>/chauffeur-prive/aeroport-metz-nancy-lorraine/paris/</v>
      </c>
      <c r="M996" s="14" t="str">
        <f aca="false">IFERROR(INDEX($L:$L,MATCH(B996&amp;"|"&amp;A996,$Z:$Z,0)),"—")</f>
        <v>/chauffeur-prive/paris/aeroport-metz-nancy-lorraine/</v>
      </c>
      <c r="N996" s="14" t="str">
        <f aca="false">IF(LEN("Chauffeur privé "&amp;INDEX(10_Lieux!$J:$J,U996)&amp;" → "&amp;INDEX(10_Lieux!$J:$J,V996)&amp;" | 24h/24")&gt;60,"Chauffeur privé "&amp;INDEX(10_Lieux!$J:$J,U996)&amp;" → "&amp;INDEX(10_Lieux!$J:$J,V996),"Chauffeur privé "&amp;INDEX(10_Lieux!$J:$J,U996)&amp;" → "&amp;INDEX(10_Lieux!$J:$J,V996)&amp;" | 24h/24")</f>
        <v>Chauffeur privé Aéroport Metz-Nancy-Lorraine → Paris</v>
      </c>
      <c r="O996" s="14" t="n">
        <f aca="false">LEN(N996)</f>
        <v>52</v>
      </c>
      <c r="P996" s="14" t="str">
        <f aca="false">"Chauffeur privé "&amp;INDEX(10_Lieux!$K:$K,U996)&amp;" vers "&amp;INDEX(10_Lieux!$L:$L,V996)</f>
        <v>Chauffeur privé de l'aéroport Metz-Nancy-Lorraine vers Paris</v>
      </c>
      <c r="Q996" s="14" t="str">
        <f aca="false">"Chauffeur privé "&amp;INDEX(10_Lieux!$K:$K,U996)&amp;" vers "&amp;INDEX(10_Lieux!$L:$L,V996)&amp;" : env. "&amp;I996&amp;" km, "&amp;J996&amp;" de route. Devis personnalisé, standard 24h/24 et 7j/7."</f>
        <v>Chauffeur privé de l'aéroport Metz-Nancy-Lorraine vers Paris : env. 357 km, 3 h 45 de route. Devis personnalisé, standard 24h/24 et 7j/7.</v>
      </c>
      <c r="R996" s="14" t="n">
        <f aca="false">LEN(Q996)</f>
        <v>137</v>
      </c>
      <c r="S996" s="14" t="str">
        <f aca="false">INDEX(10_Lieux!$C:$C,U996)</f>
        <v>France</v>
      </c>
      <c r="T996" s="14" t="str">
        <f aca="false">INDEX(10_Lieux!$C:$C,V996)</f>
        <v>France</v>
      </c>
      <c r="U996" s="14" t="n">
        <f aca="false">MATCH(A996,10_Lieux!$A:$A,0)</f>
        <v>145</v>
      </c>
      <c r="V996" s="14" t="n">
        <f aca="false">MATCH(B996,10_Lieux!$A:$A,0)</f>
        <v>2</v>
      </c>
      <c r="W996" s="14" t="n">
        <f aca="false">ROUND(6371*2*ASIN(SQRT(SIN(RADIANS(INDEX(10_Lieux!$F:$F,V996)-INDEX(10_Lieux!$F:$F,U996))/2)^2+COS(RADIANS(INDEX(10_Lieux!$F:$F,U996)))*COS(RADIANS(INDEX(10_Lieux!$F:$F,V996)))*SIN(RADIANS(INDEX(10_Lieux!$G:$G,V996)-INDEX(10_Lieux!$G:$G,U996))/2)^2)),1)</f>
        <v>285.2</v>
      </c>
      <c r="X996" s="14" t="n">
        <f aca="false">ROUND(I996/IF(I996&lt;p_seuil_vitesse,p_vit_lente,p_vit_rapide)*60/15,0)*15</f>
        <v>225</v>
      </c>
      <c r="Y996" s="14" t="n">
        <f aca="false">MAX(IF(INDEX(10_Lieux!$B:$B,U996)&lt;&gt;"Ville",INDEX(10_Lieux!$I:$I,U996),0),IF(INDEX(10_Lieux!$B:$B,V996)&lt;&gt;"Ville",INDEX(10_Lieux!$I:$I,V996),0))</f>
        <v>250</v>
      </c>
      <c r="Z996" s="14" t="str">
        <f aca="false">A996&amp;"|"&amp;B996</f>
        <v>Metz-Nancy-Lorraine|Paris</v>
      </c>
      <c r="AA996" s="14" t="str">
        <f aca="false">IF(I996&lt;p_local,"Local",IF(I996&lt;p_vv_min,"Courte distance",IF(I996&lt;p_tres_long,"Longue distance","Très longue distance")))</f>
        <v>Longue distance</v>
      </c>
    </row>
    <row r="997" customFormat="false" ht="15" hidden="false" customHeight="true" outlineLevel="0" collapsed="false">
      <c r="A997" s="1" t="s">
        <v>122</v>
      </c>
      <c r="B997" s="1" t="s">
        <v>1152</v>
      </c>
      <c r="C997" s="1" t="s">
        <v>35</v>
      </c>
      <c r="D997" s="1" t="s">
        <v>653</v>
      </c>
      <c r="E997" s="1" t="s">
        <v>1154</v>
      </c>
      <c r="F997" s="14" t="s">
        <v>40</v>
      </c>
      <c r="G997" s="14" t="str">
        <f aca="false">IF(I997&lt;p_local,"Local → page infra",IF(H997&gt;=p_ph1,"Phase 1",IF(H997&gt;=p_ph2,"Phase 2","Phase 3")))</f>
        <v>Phase 3</v>
      </c>
      <c r="H997" s="14" t="n">
        <f aca="false">IF(I997&lt;p_local,0,IF(C997="Aéroport → Aéroport",p_pts_plein,IF(Y997&gt;0,IF(I997&lt;=Y997,p_pts_plein,IF(I997&lt;=p_mult2*Y997,p_pts_moyen,p_pts_r3)),IF(I997&gt;=p_vv_min,p_pts_plein,IF(I997&gt;=p_vv_moy,p_pts_moyen,p_pts_court))))+IF(INDEX(10_Lieux!$D:$D,U997)=1,p_prio1,p_prio2)+IF(INDEX(10_Lieux!$D:$D,V997)=1,p_prio1,p_prio2)+IF(K997="Oui",p_tf,0)+p_hub*((INDEX(10_Lieux!$H:$H,U997)="Hub")+(INDEX(10_Lieux!$H:$H,V997)="Hub"))+IF(OR(INDEX(10_Lieux!$H:$H,U997)="Premium",INDEX(10_Lieux!$H:$H,V997)="Premium"),p_prem,0))</f>
        <v>55</v>
      </c>
      <c r="I997" s="14" t="n">
        <f aca="false">ROUND(W997*p_facteur,0)</f>
        <v>357</v>
      </c>
      <c r="J997" s="14" t="str">
        <f aca="false">IF(X997&lt;60,X997&amp;" min",INT(X997/60)&amp;" h"&amp;IF(MOD(X997,60)=0,""," "&amp;TEXT(MOD(X997,60),"00")))</f>
        <v>3 h 45</v>
      </c>
      <c r="K997" s="14" t="str">
        <f aca="false">IF(S997&lt;&gt;T997,"Oui","Non")</f>
        <v>Non</v>
      </c>
      <c r="L997" s="14" t="str">
        <f aca="false">IF(AND(INDEX(10_Lieux!$B:$B,U997)="Ville",INDEX(10_Lieux!$B:$B,V997)="Ville"),"/chauffeur-prive/"&amp;INDEX(10_Lieux!$E:$E,U997)&amp;"-"&amp;INDEX(10_Lieux!$E:$E,V997)&amp;"/","/chauffeur-prive/"&amp;INDEX(10_Lieux!$E:$E,U997)&amp;"/"&amp;INDEX(10_Lieux!$E:$E,V997)&amp;"/")</f>
        <v>/chauffeur-prive/paris/aeroport-metz-nancy-lorraine/</v>
      </c>
      <c r="M997" s="14" t="str">
        <f aca="false">IFERROR(INDEX($L:$L,MATCH(B997&amp;"|"&amp;A997,$Z:$Z,0)),"—")</f>
        <v>/chauffeur-prive/aeroport-metz-nancy-lorraine/paris/</v>
      </c>
      <c r="N997" s="14" t="str">
        <f aca="false">IF(LEN("Chauffeur privé "&amp;INDEX(10_Lieux!$J:$J,U997)&amp;" → "&amp;INDEX(10_Lieux!$J:$J,V997)&amp;" | 24h/24")&gt;60,"Chauffeur privé "&amp;INDEX(10_Lieux!$J:$J,U997)&amp;" → "&amp;INDEX(10_Lieux!$J:$J,V997),"Chauffeur privé "&amp;INDEX(10_Lieux!$J:$J,U997)&amp;" → "&amp;INDEX(10_Lieux!$J:$J,V997)&amp;" | 24h/24")</f>
        <v>Chauffeur privé Paris → Aéroport Metz-Nancy-Lorraine</v>
      </c>
      <c r="O997" s="14" t="n">
        <f aca="false">LEN(N997)</f>
        <v>52</v>
      </c>
      <c r="P997" s="14" t="str">
        <f aca="false">"Chauffeur privé "&amp;INDEX(10_Lieux!$K:$K,U997)&amp;" vers "&amp;INDEX(10_Lieux!$L:$L,V997)</f>
        <v>Chauffeur privé de Paris vers l'aéroport Metz-Nancy-Lorraine</v>
      </c>
      <c r="Q997" s="14" t="str">
        <f aca="false">"Chauffeur privé "&amp;INDEX(10_Lieux!$K:$K,U997)&amp;" vers "&amp;INDEX(10_Lieux!$L:$L,V997)&amp;" : env. "&amp;I997&amp;" km, "&amp;J997&amp;" de route. Devis personnalisé, standard 24h/24 et 7j/7."</f>
        <v>Chauffeur privé de Paris vers l'aéroport Metz-Nancy-Lorraine : env. 357 km, 3 h 45 de route. Devis personnalisé, standard 24h/24 et 7j/7.</v>
      </c>
      <c r="R997" s="14" t="n">
        <f aca="false">LEN(Q997)</f>
        <v>137</v>
      </c>
      <c r="S997" s="14" t="str">
        <f aca="false">INDEX(10_Lieux!$C:$C,U997)</f>
        <v>France</v>
      </c>
      <c r="T997" s="14" t="str">
        <f aca="false">INDEX(10_Lieux!$C:$C,V997)</f>
        <v>France</v>
      </c>
      <c r="U997" s="14" t="n">
        <f aca="false">MATCH(A997,10_Lieux!$A:$A,0)</f>
        <v>2</v>
      </c>
      <c r="V997" s="14" t="n">
        <f aca="false">MATCH(B997,10_Lieux!$A:$A,0)</f>
        <v>145</v>
      </c>
      <c r="W997" s="14" t="n">
        <f aca="false">ROUND(6371*2*ASIN(SQRT(SIN(RADIANS(INDEX(10_Lieux!$F:$F,V997)-INDEX(10_Lieux!$F:$F,U997))/2)^2+COS(RADIANS(INDEX(10_Lieux!$F:$F,U997)))*COS(RADIANS(INDEX(10_Lieux!$F:$F,V997)))*SIN(RADIANS(INDEX(10_Lieux!$G:$G,V997)-INDEX(10_Lieux!$G:$G,U997))/2)^2)),1)</f>
        <v>285.2</v>
      </c>
      <c r="X997" s="14" t="n">
        <f aca="false">ROUND(I997/IF(I997&lt;p_seuil_vitesse,p_vit_lente,p_vit_rapide)*60/15,0)*15</f>
        <v>225</v>
      </c>
      <c r="Y997" s="14" t="n">
        <f aca="false">MAX(IF(INDEX(10_Lieux!$B:$B,U997)&lt;&gt;"Ville",INDEX(10_Lieux!$I:$I,U997),0),IF(INDEX(10_Lieux!$B:$B,V997)&lt;&gt;"Ville",INDEX(10_Lieux!$I:$I,V997),0))</f>
        <v>250</v>
      </c>
      <c r="Z997" s="14" t="str">
        <f aca="false">A997&amp;"|"&amp;B997</f>
        <v>Paris|Metz-Nancy-Lorraine</v>
      </c>
      <c r="AA997" s="14" t="str">
        <f aca="false">IF(I997&lt;p_local,"Local",IF(I997&lt;p_vv_min,"Courte distance",IF(I997&lt;p_tres_long,"Longue distance","Très longue distance")))</f>
        <v>Longue distance</v>
      </c>
    </row>
    <row r="998" customFormat="false" ht="15" hidden="false" customHeight="true" outlineLevel="0" collapsed="false">
      <c r="A998" s="1" t="s">
        <v>1152</v>
      </c>
      <c r="B998" s="1" t="s">
        <v>123</v>
      </c>
      <c r="C998" s="1" t="s">
        <v>34</v>
      </c>
      <c r="D998" s="1" t="s">
        <v>653</v>
      </c>
      <c r="E998" s="1" t="s">
        <v>1155</v>
      </c>
      <c r="F998" s="14" t="s">
        <v>40</v>
      </c>
      <c r="G998" s="14" t="str">
        <f aca="false">IF(I998&lt;p_local,"Local → page infra",IF(H998&gt;=p_ph1,"Phase 1",IF(H998&gt;=p_ph2,"Phase 2","Phase 3")))</f>
        <v>Phase 3</v>
      </c>
      <c r="H998" s="14" t="n">
        <f aca="false">IF(I998&lt;p_local,0,IF(C998="Aéroport → Aéroport",p_pts_plein,IF(Y998&gt;0,IF(I998&lt;=Y998,p_pts_plein,IF(I998&lt;=p_mult2*Y998,p_pts_moyen,p_pts_r3)),IF(I998&gt;=p_vv_min,p_pts_plein,IF(I998&gt;=p_vv_moy,p_pts_moyen,p_pts_court))))+IF(INDEX(10_Lieux!$D:$D,U998)=1,p_prio1,p_prio2)+IF(INDEX(10_Lieux!$D:$D,V998)=1,p_prio1,p_prio2)+IF(K998="Oui",p_tf,0)+p_hub*((INDEX(10_Lieux!$H:$H,U998)="Hub")+(INDEX(10_Lieux!$H:$H,V998)="Hub"))+IF(OR(INDEX(10_Lieux!$H:$H,U998)="Premium",INDEX(10_Lieux!$H:$H,V998)="Premium"),p_prem,0))</f>
        <v>40</v>
      </c>
      <c r="I998" s="14" t="n">
        <f aca="false">ROUND(W998*p_facteur,0)</f>
        <v>467</v>
      </c>
      <c r="J998" s="14" t="str">
        <f aca="false">IF(X998&lt;60,X998&amp;" min",INT(X998/60)&amp;" h"&amp;IF(MOD(X998,60)=0,""," "&amp;TEXT(MOD(X998,60),"00")))</f>
        <v>5 h</v>
      </c>
      <c r="K998" s="14" t="str">
        <f aca="false">IF(S998&lt;&gt;T998,"Oui","Non")</f>
        <v>Non</v>
      </c>
      <c r="L998" s="14" t="str">
        <f aca="false">IF(AND(INDEX(10_Lieux!$B:$B,U998)="Ville",INDEX(10_Lieux!$B:$B,V998)="Ville"),"/chauffeur-prive/"&amp;INDEX(10_Lieux!$E:$E,U998)&amp;"-"&amp;INDEX(10_Lieux!$E:$E,V998)&amp;"/","/chauffeur-prive/"&amp;INDEX(10_Lieux!$E:$E,U998)&amp;"/"&amp;INDEX(10_Lieux!$E:$E,V998)&amp;"/")</f>
        <v>/chauffeur-prive/aeroport-metz-nancy-lorraine/lyon/</v>
      </c>
      <c r="M998" s="14" t="str">
        <f aca="false">IFERROR(INDEX($L:$L,MATCH(B998&amp;"|"&amp;A998,$Z:$Z,0)),"—")</f>
        <v>/chauffeur-prive/lyon/aeroport-metz-nancy-lorraine/</v>
      </c>
      <c r="N998" s="14" t="str">
        <f aca="false">IF(LEN("Chauffeur privé "&amp;INDEX(10_Lieux!$J:$J,U998)&amp;" → "&amp;INDEX(10_Lieux!$J:$J,V998)&amp;" | 24h/24")&gt;60,"Chauffeur privé "&amp;INDEX(10_Lieux!$J:$J,U998)&amp;" → "&amp;INDEX(10_Lieux!$J:$J,V998),"Chauffeur privé "&amp;INDEX(10_Lieux!$J:$J,U998)&amp;" → "&amp;INDEX(10_Lieux!$J:$J,V998)&amp;" | 24h/24")</f>
        <v>Chauffeur privé Aéroport Metz-Nancy-Lorraine → Lyon | 24h/24</v>
      </c>
      <c r="O998" s="14" t="n">
        <f aca="false">LEN(N998)</f>
        <v>60</v>
      </c>
      <c r="P998" s="14" t="str">
        <f aca="false">"Chauffeur privé "&amp;INDEX(10_Lieux!$K:$K,U998)&amp;" vers "&amp;INDEX(10_Lieux!$L:$L,V998)</f>
        <v>Chauffeur privé de l'aéroport Metz-Nancy-Lorraine vers Lyon</v>
      </c>
      <c r="Q998" s="14" t="str">
        <f aca="false">"Chauffeur privé "&amp;INDEX(10_Lieux!$K:$K,U998)&amp;" vers "&amp;INDEX(10_Lieux!$L:$L,V998)&amp;" : env. "&amp;I998&amp;" km, "&amp;J998&amp;" de route. Devis personnalisé, standard 24h/24 et 7j/7."</f>
        <v>Chauffeur privé de l'aéroport Metz-Nancy-Lorraine vers Lyon : env. 467 km, 5 h de route. Devis personnalisé, standard 24h/24 et 7j/7.</v>
      </c>
      <c r="R998" s="14" t="n">
        <f aca="false">LEN(Q998)</f>
        <v>133</v>
      </c>
      <c r="S998" s="14" t="str">
        <f aca="false">INDEX(10_Lieux!$C:$C,U998)</f>
        <v>France</v>
      </c>
      <c r="T998" s="14" t="str">
        <f aca="false">INDEX(10_Lieux!$C:$C,V998)</f>
        <v>France</v>
      </c>
      <c r="U998" s="14" t="n">
        <f aca="false">MATCH(A998,10_Lieux!$A:$A,0)</f>
        <v>145</v>
      </c>
      <c r="V998" s="14" t="n">
        <f aca="false">MATCH(B998,10_Lieux!$A:$A,0)</f>
        <v>8</v>
      </c>
      <c r="W998" s="14" t="n">
        <f aca="false">ROUND(6371*2*ASIN(SQRT(SIN(RADIANS(INDEX(10_Lieux!$F:$F,V998)-INDEX(10_Lieux!$F:$F,U998))/2)^2+COS(RADIANS(INDEX(10_Lieux!$F:$F,U998)))*COS(RADIANS(INDEX(10_Lieux!$F:$F,V998)))*SIN(RADIANS(INDEX(10_Lieux!$G:$G,V998)-INDEX(10_Lieux!$G:$G,U998))/2)^2)),1)</f>
        <v>373.3</v>
      </c>
      <c r="X998" s="14" t="n">
        <f aca="false">ROUND(I998/IF(I998&lt;p_seuil_vitesse,p_vit_lente,p_vit_rapide)*60/15,0)*15</f>
        <v>300</v>
      </c>
      <c r="Y998" s="14" t="n">
        <f aca="false">MAX(IF(INDEX(10_Lieux!$B:$B,U998)&lt;&gt;"Ville",INDEX(10_Lieux!$I:$I,U998),0),IF(INDEX(10_Lieux!$B:$B,V998)&lt;&gt;"Ville",INDEX(10_Lieux!$I:$I,V998),0))</f>
        <v>250</v>
      </c>
      <c r="Z998" s="14" t="str">
        <f aca="false">A998&amp;"|"&amp;B998</f>
        <v>Metz-Nancy-Lorraine|Lyon</v>
      </c>
      <c r="AA998" s="14" t="str">
        <f aca="false">IF(I998&lt;p_local,"Local",IF(I998&lt;p_vv_min,"Courte distance",IF(I998&lt;p_tres_long,"Longue distance","Très longue distance")))</f>
        <v>Longue distance</v>
      </c>
    </row>
    <row r="999" customFormat="false" ht="15" hidden="false" customHeight="true" outlineLevel="0" collapsed="false">
      <c r="A999" s="1" t="s">
        <v>123</v>
      </c>
      <c r="B999" s="1" t="s">
        <v>1152</v>
      </c>
      <c r="C999" s="1" t="s">
        <v>35</v>
      </c>
      <c r="D999" s="1" t="s">
        <v>653</v>
      </c>
      <c r="E999" s="1" t="s">
        <v>1156</v>
      </c>
      <c r="F999" s="14" t="s">
        <v>40</v>
      </c>
      <c r="G999" s="14" t="str">
        <f aca="false">IF(I999&lt;p_local,"Local → page infra",IF(H999&gt;=p_ph1,"Phase 1",IF(H999&gt;=p_ph2,"Phase 2","Phase 3")))</f>
        <v>Phase 3</v>
      </c>
      <c r="H999" s="14" t="n">
        <f aca="false">IF(I999&lt;p_local,0,IF(C999="Aéroport → Aéroport",p_pts_plein,IF(Y999&gt;0,IF(I999&lt;=Y999,p_pts_plein,IF(I999&lt;=p_mult2*Y999,p_pts_moyen,p_pts_r3)),IF(I999&gt;=p_vv_min,p_pts_plein,IF(I999&gt;=p_vv_moy,p_pts_moyen,p_pts_court))))+IF(INDEX(10_Lieux!$D:$D,U999)=1,p_prio1,p_prio2)+IF(INDEX(10_Lieux!$D:$D,V999)=1,p_prio1,p_prio2)+IF(K999="Oui",p_tf,0)+p_hub*((INDEX(10_Lieux!$H:$H,U999)="Hub")+(INDEX(10_Lieux!$H:$H,V999)="Hub"))+IF(OR(INDEX(10_Lieux!$H:$H,U999)="Premium",INDEX(10_Lieux!$H:$H,V999)="Premium"),p_prem,0))</f>
        <v>40</v>
      </c>
      <c r="I999" s="14" t="n">
        <f aca="false">ROUND(W999*p_facteur,0)</f>
        <v>467</v>
      </c>
      <c r="J999" s="14" t="str">
        <f aca="false">IF(X999&lt;60,X999&amp;" min",INT(X999/60)&amp;" h"&amp;IF(MOD(X999,60)=0,""," "&amp;TEXT(MOD(X999,60),"00")))</f>
        <v>5 h</v>
      </c>
      <c r="K999" s="14" t="str">
        <f aca="false">IF(S999&lt;&gt;T999,"Oui","Non")</f>
        <v>Non</v>
      </c>
      <c r="L999" s="14" t="str">
        <f aca="false">IF(AND(INDEX(10_Lieux!$B:$B,U999)="Ville",INDEX(10_Lieux!$B:$B,V999)="Ville"),"/chauffeur-prive/"&amp;INDEX(10_Lieux!$E:$E,U999)&amp;"-"&amp;INDEX(10_Lieux!$E:$E,V999)&amp;"/","/chauffeur-prive/"&amp;INDEX(10_Lieux!$E:$E,U999)&amp;"/"&amp;INDEX(10_Lieux!$E:$E,V999)&amp;"/")</f>
        <v>/chauffeur-prive/lyon/aeroport-metz-nancy-lorraine/</v>
      </c>
      <c r="M999" s="14" t="str">
        <f aca="false">IFERROR(INDEX($L:$L,MATCH(B999&amp;"|"&amp;A999,$Z:$Z,0)),"—")</f>
        <v>/chauffeur-prive/aeroport-metz-nancy-lorraine/lyon/</v>
      </c>
      <c r="N999" s="14" t="str">
        <f aca="false">IF(LEN("Chauffeur privé "&amp;INDEX(10_Lieux!$J:$J,U999)&amp;" → "&amp;INDEX(10_Lieux!$J:$J,V999)&amp;" | 24h/24")&gt;60,"Chauffeur privé "&amp;INDEX(10_Lieux!$J:$J,U999)&amp;" → "&amp;INDEX(10_Lieux!$J:$J,V999),"Chauffeur privé "&amp;INDEX(10_Lieux!$J:$J,U999)&amp;" → "&amp;INDEX(10_Lieux!$J:$J,V999)&amp;" | 24h/24")</f>
        <v>Chauffeur privé Lyon → Aéroport Metz-Nancy-Lorraine | 24h/24</v>
      </c>
      <c r="O999" s="14" t="n">
        <f aca="false">LEN(N999)</f>
        <v>60</v>
      </c>
      <c r="P999" s="14" t="str">
        <f aca="false">"Chauffeur privé "&amp;INDEX(10_Lieux!$K:$K,U999)&amp;" vers "&amp;INDEX(10_Lieux!$L:$L,V999)</f>
        <v>Chauffeur privé de Lyon vers l'aéroport Metz-Nancy-Lorraine</v>
      </c>
      <c r="Q999" s="14" t="str">
        <f aca="false">"Chauffeur privé "&amp;INDEX(10_Lieux!$K:$K,U999)&amp;" vers "&amp;INDEX(10_Lieux!$L:$L,V999)&amp;" : env. "&amp;I999&amp;" km, "&amp;J999&amp;" de route. Devis personnalisé, standard 24h/24 et 7j/7."</f>
        <v>Chauffeur privé de Lyon vers l'aéroport Metz-Nancy-Lorraine : env. 467 km, 5 h de route. Devis personnalisé, standard 24h/24 et 7j/7.</v>
      </c>
      <c r="R999" s="14" t="n">
        <f aca="false">LEN(Q999)</f>
        <v>133</v>
      </c>
      <c r="S999" s="14" t="str">
        <f aca="false">INDEX(10_Lieux!$C:$C,U999)</f>
        <v>France</v>
      </c>
      <c r="T999" s="14" t="str">
        <f aca="false">INDEX(10_Lieux!$C:$C,V999)</f>
        <v>France</v>
      </c>
      <c r="U999" s="14" t="n">
        <f aca="false">MATCH(A999,10_Lieux!$A:$A,0)</f>
        <v>8</v>
      </c>
      <c r="V999" s="14" t="n">
        <f aca="false">MATCH(B999,10_Lieux!$A:$A,0)</f>
        <v>145</v>
      </c>
      <c r="W999" s="14" t="n">
        <f aca="false">ROUND(6371*2*ASIN(SQRT(SIN(RADIANS(INDEX(10_Lieux!$F:$F,V999)-INDEX(10_Lieux!$F:$F,U999))/2)^2+COS(RADIANS(INDEX(10_Lieux!$F:$F,U999)))*COS(RADIANS(INDEX(10_Lieux!$F:$F,V999)))*SIN(RADIANS(INDEX(10_Lieux!$G:$G,V999)-INDEX(10_Lieux!$G:$G,U999))/2)^2)),1)</f>
        <v>373.3</v>
      </c>
      <c r="X999" s="14" t="n">
        <f aca="false">ROUND(I999/IF(I999&lt;p_seuil_vitesse,p_vit_lente,p_vit_rapide)*60/15,0)*15</f>
        <v>300</v>
      </c>
      <c r="Y999" s="14" t="n">
        <f aca="false">MAX(IF(INDEX(10_Lieux!$B:$B,U999)&lt;&gt;"Ville",INDEX(10_Lieux!$I:$I,U999),0),IF(INDEX(10_Lieux!$B:$B,V999)&lt;&gt;"Ville",INDEX(10_Lieux!$I:$I,V999),0))</f>
        <v>250</v>
      </c>
      <c r="Z999" s="14" t="str">
        <f aca="false">A999&amp;"|"&amp;B999</f>
        <v>Lyon|Metz-Nancy-Lorraine</v>
      </c>
      <c r="AA999" s="14" t="str">
        <f aca="false">IF(I999&lt;p_local,"Local",IF(I999&lt;p_vv_min,"Courte distance",IF(I999&lt;p_tres_long,"Longue distance","Très longue distance")))</f>
        <v>Longue distance</v>
      </c>
    </row>
    <row r="1000" customFormat="false" ht="15" hidden="false" customHeight="true" outlineLevel="0" collapsed="false">
      <c r="A1000" s="1" t="s">
        <v>1152</v>
      </c>
      <c r="B1000" s="1" t="s">
        <v>126</v>
      </c>
      <c r="C1000" s="1" t="s">
        <v>34</v>
      </c>
      <c r="D1000" s="1" t="s">
        <v>653</v>
      </c>
      <c r="E1000" s="1" t="s">
        <v>1157</v>
      </c>
      <c r="F1000" s="14" t="s">
        <v>40</v>
      </c>
      <c r="G1000" s="14" t="str">
        <f aca="false">IF(I1000&lt;p_local,"Local → page infra",IF(H1000&gt;=p_ph1,"Phase 1",IF(H1000&gt;=p_ph2,"Phase 2","Phase 3")))</f>
        <v>Phase 3</v>
      </c>
      <c r="H1000" s="14" t="n">
        <f aca="false">IF(I1000&lt;p_local,0,IF(C1000="Aéroport → Aéroport",p_pts_plein,IF(Y1000&gt;0,IF(I1000&lt;=Y1000,p_pts_plein,IF(I1000&lt;=p_mult2*Y1000,p_pts_moyen,p_pts_r3)),IF(I1000&gt;=p_vv_min,p_pts_plein,IF(I1000&gt;=p_vv_moy,p_pts_moyen,p_pts_court))))+IF(INDEX(10_Lieux!$D:$D,U1000)=1,p_prio1,p_prio2)+IF(INDEX(10_Lieux!$D:$D,V1000)=1,p_prio1,p_prio2)+IF(K1000="Oui",p_tf,0)+p_hub*((INDEX(10_Lieux!$H:$H,U1000)="Hub")+(INDEX(10_Lieux!$H:$H,V1000)="Hub"))+IF(OR(INDEX(10_Lieux!$H:$H,U1000)="Premium",INDEX(10_Lieux!$H:$H,V1000)="Premium"),p_prem,0))</f>
        <v>40</v>
      </c>
      <c r="I1000" s="14" t="n">
        <f aca="false">ROUND(W1000*p_facteur,0)</f>
        <v>739</v>
      </c>
      <c r="J1000" s="14" t="str">
        <f aca="false">IF(X1000&lt;60,X1000&amp;" min",INT(X1000/60)&amp;" h"&amp;IF(MOD(X1000,60)=0,""," "&amp;TEXT(MOD(X1000,60),"00")))</f>
        <v>7 h 45</v>
      </c>
      <c r="K1000" s="14" t="str">
        <f aca="false">IF(S1000&lt;&gt;T1000,"Oui","Non")</f>
        <v>Non</v>
      </c>
      <c r="L1000" s="14" t="str">
        <f aca="false">IF(AND(INDEX(10_Lieux!$B:$B,U1000)="Ville",INDEX(10_Lieux!$B:$B,V1000)="Ville"),"/chauffeur-prive/"&amp;INDEX(10_Lieux!$E:$E,U1000)&amp;"-"&amp;INDEX(10_Lieux!$E:$E,V1000)&amp;"/","/chauffeur-prive/"&amp;INDEX(10_Lieux!$E:$E,U1000)&amp;"/"&amp;INDEX(10_Lieux!$E:$E,V1000)&amp;"/")</f>
        <v>/chauffeur-prive/aeroport-metz-nancy-lorraine/nice/</v>
      </c>
      <c r="M1000" s="14" t="str">
        <f aca="false">IFERROR(INDEX($L:$L,MATCH(B1000&amp;"|"&amp;A1000,$Z:$Z,0)),"—")</f>
        <v>/chauffeur-prive/nice/aeroport-metz-nancy-lorraine/</v>
      </c>
      <c r="N1000" s="14" t="str">
        <f aca="false">IF(LEN("Chauffeur privé "&amp;INDEX(10_Lieux!$J:$J,U1000)&amp;" → "&amp;INDEX(10_Lieux!$J:$J,V1000)&amp;" | 24h/24")&gt;60,"Chauffeur privé "&amp;INDEX(10_Lieux!$J:$J,U1000)&amp;" → "&amp;INDEX(10_Lieux!$J:$J,V1000),"Chauffeur privé "&amp;INDEX(10_Lieux!$J:$J,U1000)&amp;" → "&amp;INDEX(10_Lieux!$J:$J,V1000)&amp;" | 24h/24")</f>
        <v>Chauffeur privé Aéroport Metz-Nancy-Lorraine → Nice | 24h/24</v>
      </c>
      <c r="O1000" s="14" t="n">
        <f aca="false">LEN(N1000)</f>
        <v>60</v>
      </c>
      <c r="P1000" s="14" t="str">
        <f aca="false">"Chauffeur privé "&amp;INDEX(10_Lieux!$K:$K,U1000)&amp;" vers "&amp;INDEX(10_Lieux!$L:$L,V1000)</f>
        <v>Chauffeur privé de l'aéroport Metz-Nancy-Lorraine vers Nice</v>
      </c>
      <c r="Q1000" s="14" t="str">
        <f aca="false">"Chauffeur privé "&amp;INDEX(10_Lieux!$K:$K,U1000)&amp;" vers "&amp;INDEX(10_Lieux!$L:$L,V1000)&amp;" : env. "&amp;I1000&amp;" km, "&amp;J1000&amp;" de route. Devis personnalisé, standard 24h/24 et 7j/7."</f>
        <v>Chauffeur privé de l'aéroport Metz-Nancy-Lorraine vers Nice : env. 739 km, 7 h 45 de route. Devis personnalisé, standard 24h/24 et 7j/7.</v>
      </c>
      <c r="R1000" s="14" t="n">
        <f aca="false">LEN(Q1000)</f>
        <v>136</v>
      </c>
      <c r="S1000" s="14" t="str">
        <f aca="false">INDEX(10_Lieux!$C:$C,U1000)</f>
        <v>France</v>
      </c>
      <c r="T1000" s="14" t="str">
        <f aca="false">INDEX(10_Lieux!$C:$C,V1000)</f>
        <v>France</v>
      </c>
      <c r="U1000" s="14" t="n">
        <f aca="false">MATCH(A1000,10_Lieux!$A:$A,0)</f>
        <v>145</v>
      </c>
      <c r="V1000" s="14" t="n">
        <f aca="false">MATCH(B1000,10_Lieux!$A:$A,0)</f>
        <v>80</v>
      </c>
      <c r="W1000" s="14" t="n">
        <f aca="false">ROUND(6371*2*ASIN(SQRT(SIN(RADIANS(INDEX(10_Lieux!$F:$F,V1000)-INDEX(10_Lieux!$F:$F,U1000))/2)^2+COS(RADIANS(INDEX(10_Lieux!$F:$F,U1000)))*COS(RADIANS(INDEX(10_Lieux!$F:$F,V1000)))*SIN(RADIANS(INDEX(10_Lieux!$G:$G,V1000)-INDEX(10_Lieux!$G:$G,U1000))/2)^2)),1)</f>
        <v>591.3</v>
      </c>
      <c r="X1000" s="14" t="n">
        <f aca="false">ROUND(I1000/IF(I1000&lt;p_seuil_vitesse,p_vit_lente,p_vit_rapide)*60/15,0)*15</f>
        <v>465</v>
      </c>
      <c r="Y1000" s="14" t="n">
        <f aca="false">MAX(IF(INDEX(10_Lieux!$B:$B,U1000)&lt;&gt;"Ville",INDEX(10_Lieux!$I:$I,U1000),0),IF(INDEX(10_Lieux!$B:$B,V1000)&lt;&gt;"Ville",INDEX(10_Lieux!$I:$I,V1000),0))</f>
        <v>250</v>
      </c>
      <c r="Z1000" s="14" t="str">
        <f aca="false">A1000&amp;"|"&amp;B1000</f>
        <v>Metz-Nancy-Lorraine|Nice</v>
      </c>
      <c r="AA1000" s="14" t="str">
        <f aca="false">IF(I1000&lt;p_local,"Local",IF(I1000&lt;p_vv_min,"Courte distance",IF(I1000&lt;p_tres_long,"Longue distance","Très longue distance")))</f>
        <v>Très longue distance</v>
      </c>
    </row>
    <row r="1001" customFormat="false" ht="15" hidden="false" customHeight="true" outlineLevel="0" collapsed="false">
      <c r="A1001" s="1" t="s">
        <v>126</v>
      </c>
      <c r="B1001" s="1" t="s">
        <v>1152</v>
      </c>
      <c r="C1001" s="1" t="s">
        <v>35</v>
      </c>
      <c r="D1001" s="1" t="s">
        <v>653</v>
      </c>
      <c r="E1001" s="1" t="s">
        <v>1158</v>
      </c>
      <c r="F1001" s="14" t="s">
        <v>40</v>
      </c>
      <c r="G1001" s="14" t="str">
        <f aca="false">IF(I1001&lt;p_local,"Local → page infra",IF(H1001&gt;=p_ph1,"Phase 1",IF(H1001&gt;=p_ph2,"Phase 2","Phase 3")))</f>
        <v>Phase 3</v>
      </c>
      <c r="H1001" s="14" t="n">
        <f aca="false">IF(I1001&lt;p_local,0,IF(C1001="Aéroport → Aéroport",p_pts_plein,IF(Y1001&gt;0,IF(I1001&lt;=Y1001,p_pts_plein,IF(I1001&lt;=p_mult2*Y1001,p_pts_moyen,p_pts_r3)),IF(I1001&gt;=p_vv_min,p_pts_plein,IF(I1001&gt;=p_vv_moy,p_pts_moyen,p_pts_court))))+IF(INDEX(10_Lieux!$D:$D,U1001)=1,p_prio1,p_prio2)+IF(INDEX(10_Lieux!$D:$D,V1001)=1,p_prio1,p_prio2)+IF(K1001="Oui",p_tf,0)+p_hub*((INDEX(10_Lieux!$H:$H,U1001)="Hub")+(INDEX(10_Lieux!$H:$H,V1001)="Hub"))+IF(OR(INDEX(10_Lieux!$H:$H,U1001)="Premium",INDEX(10_Lieux!$H:$H,V1001)="Premium"),p_prem,0))</f>
        <v>40</v>
      </c>
      <c r="I1001" s="14" t="n">
        <f aca="false">ROUND(W1001*p_facteur,0)</f>
        <v>739</v>
      </c>
      <c r="J1001" s="14" t="str">
        <f aca="false">IF(X1001&lt;60,X1001&amp;" min",INT(X1001/60)&amp;" h"&amp;IF(MOD(X1001,60)=0,""," "&amp;TEXT(MOD(X1001,60),"00")))</f>
        <v>7 h 45</v>
      </c>
      <c r="K1001" s="14" t="str">
        <f aca="false">IF(S1001&lt;&gt;T1001,"Oui","Non")</f>
        <v>Non</v>
      </c>
      <c r="L1001" s="14" t="str">
        <f aca="false">IF(AND(INDEX(10_Lieux!$B:$B,U1001)="Ville",INDEX(10_Lieux!$B:$B,V1001)="Ville"),"/chauffeur-prive/"&amp;INDEX(10_Lieux!$E:$E,U1001)&amp;"-"&amp;INDEX(10_Lieux!$E:$E,V1001)&amp;"/","/chauffeur-prive/"&amp;INDEX(10_Lieux!$E:$E,U1001)&amp;"/"&amp;INDEX(10_Lieux!$E:$E,V1001)&amp;"/")</f>
        <v>/chauffeur-prive/nice/aeroport-metz-nancy-lorraine/</v>
      </c>
      <c r="M1001" s="14" t="str">
        <f aca="false">IFERROR(INDEX($L:$L,MATCH(B1001&amp;"|"&amp;A1001,$Z:$Z,0)),"—")</f>
        <v>/chauffeur-prive/aeroport-metz-nancy-lorraine/nice/</v>
      </c>
      <c r="N1001" s="14" t="str">
        <f aca="false">IF(LEN("Chauffeur privé "&amp;INDEX(10_Lieux!$J:$J,U1001)&amp;" → "&amp;INDEX(10_Lieux!$J:$J,V1001)&amp;" | 24h/24")&gt;60,"Chauffeur privé "&amp;INDEX(10_Lieux!$J:$J,U1001)&amp;" → "&amp;INDEX(10_Lieux!$J:$J,V1001),"Chauffeur privé "&amp;INDEX(10_Lieux!$J:$J,U1001)&amp;" → "&amp;INDEX(10_Lieux!$J:$J,V1001)&amp;" | 24h/24")</f>
        <v>Chauffeur privé Nice → Aéroport Metz-Nancy-Lorraine | 24h/24</v>
      </c>
      <c r="O1001" s="14" t="n">
        <f aca="false">LEN(N1001)</f>
        <v>60</v>
      </c>
      <c r="P1001" s="14" t="str">
        <f aca="false">"Chauffeur privé "&amp;INDEX(10_Lieux!$K:$K,U1001)&amp;" vers "&amp;INDEX(10_Lieux!$L:$L,V1001)</f>
        <v>Chauffeur privé de Nice vers l'aéroport Metz-Nancy-Lorraine</v>
      </c>
      <c r="Q1001" s="14" t="str">
        <f aca="false">"Chauffeur privé "&amp;INDEX(10_Lieux!$K:$K,U1001)&amp;" vers "&amp;INDEX(10_Lieux!$L:$L,V1001)&amp;" : env. "&amp;I1001&amp;" km, "&amp;J1001&amp;" de route. Devis personnalisé, standard 24h/24 et 7j/7."</f>
        <v>Chauffeur privé de Nice vers l'aéroport Metz-Nancy-Lorraine : env. 739 km, 7 h 45 de route. Devis personnalisé, standard 24h/24 et 7j/7.</v>
      </c>
      <c r="R1001" s="14" t="n">
        <f aca="false">LEN(Q1001)</f>
        <v>136</v>
      </c>
      <c r="S1001" s="14" t="str">
        <f aca="false">INDEX(10_Lieux!$C:$C,U1001)</f>
        <v>France</v>
      </c>
      <c r="T1001" s="14" t="str">
        <f aca="false">INDEX(10_Lieux!$C:$C,V1001)</f>
        <v>France</v>
      </c>
      <c r="U1001" s="14" t="n">
        <f aca="false">MATCH(A1001,10_Lieux!$A:$A,0)</f>
        <v>80</v>
      </c>
      <c r="V1001" s="14" t="n">
        <f aca="false">MATCH(B1001,10_Lieux!$A:$A,0)</f>
        <v>145</v>
      </c>
      <c r="W1001" s="14" t="n">
        <f aca="false">ROUND(6371*2*ASIN(SQRT(SIN(RADIANS(INDEX(10_Lieux!$F:$F,V1001)-INDEX(10_Lieux!$F:$F,U1001))/2)^2+COS(RADIANS(INDEX(10_Lieux!$F:$F,U1001)))*COS(RADIANS(INDEX(10_Lieux!$F:$F,V1001)))*SIN(RADIANS(INDEX(10_Lieux!$G:$G,V1001)-INDEX(10_Lieux!$G:$G,U1001))/2)^2)),1)</f>
        <v>591.3</v>
      </c>
      <c r="X1001" s="14" t="n">
        <f aca="false">ROUND(I1001/IF(I1001&lt;p_seuil_vitesse,p_vit_lente,p_vit_rapide)*60/15,0)*15</f>
        <v>465</v>
      </c>
      <c r="Y1001" s="14" t="n">
        <f aca="false">MAX(IF(INDEX(10_Lieux!$B:$B,U1001)&lt;&gt;"Ville",INDEX(10_Lieux!$I:$I,U1001),0),IF(INDEX(10_Lieux!$B:$B,V1001)&lt;&gt;"Ville",INDEX(10_Lieux!$I:$I,V1001),0))</f>
        <v>250</v>
      </c>
      <c r="Z1001" s="14" t="str">
        <f aca="false">A1001&amp;"|"&amp;B1001</f>
        <v>Nice|Metz-Nancy-Lorraine</v>
      </c>
      <c r="AA1001" s="14" t="str">
        <f aca="false">IF(I1001&lt;p_local,"Local",IF(I1001&lt;p_vv_min,"Courte distance",IF(I1001&lt;p_tres_long,"Longue distance","Très longue distance")))</f>
        <v>Très longue distance</v>
      </c>
    </row>
    <row r="1002" customFormat="false" ht="15" hidden="false" customHeight="true" outlineLevel="0" collapsed="false">
      <c r="A1002" s="1" t="s">
        <v>1152</v>
      </c>
      <c r="B1002" s="1" t="s">
        <v>128</v>
      </c>
      <c r="C1002" s="1" t="s">
        <v>34</v>
      </c>
      <c r="D1002" s="1" t="s">
        <v>653</v>
      </c>
      <c r="E1002" s="1" t="s">
        <v>1159</v>
      </c>
      <c r="F1002" s="14" t="s">
        <v>40</v>
      </c>
      <c r="G1002" s="14" t="str">
        <f aca="false">IF(I1002&lt;p_local,"Local → page infra",IF(H1002&gt;=p_ph1,"Phase 1",IF(H1002&gt;=p_ph2,"Phase 2","Phase 3")))</f>
        <v>Phase 3</v>
      </c>
      <c r="H1002" s="14" t="n">
        <f aca="false">IF(I1002&lt;p_local,0,IF(C1002="Aéroport → Aéroport",p_pts_plein,IF(Y1002&gt;0,IF(I1002&lt;=Y1002,p_pts_plein,IF(I1002&lt;=p_mult2*Y1002,p_pts_moyen,p_pts_r3)),IF(I1002&gt;=p_vv_min,p_pts_plein,IF(I1002&gt;=p_vv_moy,p_pts_moyen,p_pts_court))))+IF(INDEX(10_Lieux!$D:$D,U1002)=1,p_prio1,p_prio2)+IF(INDEX(10_Lieux!$D:$D,V1002)=1,p_prio1,p_prio2)+IF(K1002="Oui",p_tf,0)+p_hub*((INDEX(10_Lieux!$H:$H,U1002)="Hub")+(INDEX(10_Lieux!$H:$H,V1002)="Hub"))+IF(OR(INDEX(10_Lieux!$H:$H,U1002)="Premium",INDEX(10_Lieux!$H:$H,V1002)="Premium"),p_prem,0))</f>
        <v>40</v>
      </c>
      <c r="I1002" s="14" t="n">
        <f aca="false">ROUND(W1002*p_facteur,0)</f>
        <v>795</v>
      </c>
      <c r="J1002" s="14" t="str">
        <f aca="false">IF(X1002&lt;60,X1002&amp;" min",INT(X1002/60)&amp;" h"&amp;IF(MOD(X1002,60)=0,""," "&amp;TEXT(MOD(X1002,60),"00")))</f>
        <v>8 h 15</v>
      </c>
      <c r="K1002" s="14" t="str">
        <f aca="false">IF(S1002&lt;&gt;T1002,"Oui","Non")</f>
        <v>Non</v>
      </c>
      <c r="L1002" s="14" t="str">
        <f aca="false">IF(AND(INDEX(10_Lieux!$B:$B,U1002)="Ville",INDEX(10_Lieux!$B:$B,V1002)="Ville"),"/chauffeur-prive/"&amp;INDEX(10_Lieux!$E:$E,U1002)&amp;"-"&amp;INDEX(10_Lieux!$E:$E,V1002)&amp;"/","/chauffeur-prive/"&amp;INDEX(10_Lieux!$E:$E,U1002)&amp;"/"&amp;INDEX(10_Lieux!$E:$E,V1002)&amp;"/")</f>
        <v>/chauffeur-prive/aeroport-metz-nancy-lorraine/marseille/</v>
      </c>
      <c r="M1002" s="14" t="str">
        <f aca="false">IFERROR(INDEX($L:$L,MATCH(B1002&amp;"|"&amp;A1002,$Z:$Z,0)),"—")</f>
        <v>/chauffeur-prive/marseille/aeroport-metz-nancy-lorraine/</v>
      </c>
      <c r="N1002" s="14" t="str">
        <f aca="false">IF(LEN("Chauffeur privé "&amp;INDEX(10_Lieux!$J:$J,U1002)&amp;" → "&amp;INDEX(10_Lieux!$J:$J,V1002)&amp;" | 24h/24")&gt;60,"Chauffeur privé "&amp;INDEX(10_Lieux!$J:$J,U1002)&amp;" → "&amp;INDEX(10_Lieux!$J:$J,V1002),"Chauffeur privé "&amp;INDEX(10_Lieux!$J:$J,U1002)&amp;" → "&amp;INDEX(10_Lieux!$J:$J,V1002)&amp;" | 24h/24")</f>
        <v>Chauffeur privé Aéroport Metz-Nancy-Lorraine → Marseille</v>
      </c>
      <c r="O1002" s="14" t="n">
        <f aca="false">LEN(N1002)</f>
        <v>56</v>
      </c>
      <c r="P1002" s="14" t="str">
        <f aca="false">"Chauffeur privé "&amp;INDEX(10_Lieux!$K:$K,U1002)&amp;" vers "&amp;INDEX(10_Lieux!$L:$L,V1002)</f>
        <v>Chauffeur privé de l'aéroport Metz-Nancy-Lorraine vers Marseille</v>
      </c>
      <c r="Q1002" s="14" t="str">
        <f aca="false">"Chauffeur privé "&amp;INDEX(10_Lieux!$K:$K,U1002)&amp;" vers "&amp;INDEX(10_Lieux!$L:$L,V1002)&amp;" : env. "&amp;I1002&amp;" km, "&amp;J1002&amp;" de route. Devis personnalisé, standard 24h/24 et 7j/7."</f>
        <v>Chauffeur privé de l'aéroport Metz-Nancy-Lorraine vers Marseille : env. 795 km, 8 h 15 de route. Devis personnalisé, standard 24h/24 et 7j/7.</v>
      </c>
      <c r="R1002" s="14" t="n">
        <f aca="false">LEN(Q1002)</f>
        <v>141</v>
      </c>
      <c r="S1002" s="14" t="str">
        <f aca="false">INDEX(10_Lieux!$C:$C,U1002)</f>
        <v>France</v>
      </c>
      <c r="T1002" s="14" t="str">
        <f aca="false">INDEX(10_Lieux!$C:$C,V1002)</f>
        <v>France</v>
      </c>
      <c r="U1002" s="14" t="n">
        <f aca="false">MATCH(A1002,10_Lieux!$A:$A,0)</f>
        <v>145</v>
      </c>
      <c r="V1002" s="14" t="n">
        <f aca="false">MATCH(B1002,10_Lieux!$A:$A,0)</f>
        <v>79</v>
      </c>
      <c r="W1002" s="14" t="n">
        <f aca="false">ROUND(6371*2*ASIN(SQRT(SIN(RADIANS(INDEX(10_Lieux!$F:$F,V1002)-INDEX(10_Lieux!$F:$F,U1002))/2)^2+COS(RADIANS(INDEX(10_Lieux!$F:$F,U1002)))*COS(RADIANS(INDEX(10_Lieux!$F:$F,V1002)))*SIN(RADIANS(INDEX(10_Lieux!$G:$G,V1002)-INDEX(10_Lieux!$G:$G,U1002))/2)^2)),1)</f>
        <v>635.8</v>
      </c>
      <c r="X1002" s="14" t="n">
        <f aca="false">ROUND(I1002/IF(I1002&lt;p_seuil_vitesse,p_vit_lente,p_vit_rapide)*60/15,0)*15</f>
        <v>495</v>
      </c>
      <c r="Y1002" s="14" t="n">
        <f aca="false">MAX(IF(INDEX(10_Lieux!$B:$B,U1002)&lt;&gt;"Ville",INDEX(10_Lieux!$I:$I,U1002),0),IF(INDEX(10_Lieux!$B:$B,V1002)&lt;&gt;"Ville",INDEX(10_Lieux!$I:$I,V1002),0))</f>
        <v>250</v>
      </c>
      <c r="Z1002" s="14" t="str">
        <f aca="false">A1002&amp;"|"&amp;B1002</f>
        <v>Metz-Nancy-Lorraine|Marseille</v>
      </c>
      <c r="AA1002" s="14" t="str">
        <f aca="false">IF(I1002&lt;p_local,"Local",IF(I1002&lt;p_vv_min,"Courte distance",IF(I1002&lt;p_tres_long,"Longue distance","Très longue distance")))</f>
        <v>Très longue distance</v>
      </c>
    </row>
    <row r="1003" customFormat="false" ht="15" hidden="false" customHeight="true" outlineLevel="0" collapsed="false">
      <c r="A1003" s="1" t="s">
        <v>128</v>
      </c>
      <c r="B1003" s="1" t="s">
        <v>1152</v>
      </c>
      <c r="C1003" s="1" t="s">
        <v>35</v>
      </c>
      <c r="D1003" s="1" t="s">
        <v>653</v>
      </c>
      <c r="E1003" s="1" t="s">
        <v>1160</v>
      </c>
      <c r="F1003" s="14" t="s">
        <v>40</v>
      </c>
      <c r="G1003" s="14" t="str">
        <f aca="false">IF(I1003&lt;p_local,"Local → page infra",IF(H1003&gt;=p_ph1,"Phase 1",IF(H1003&gt;=p_ph2,"Phase 2","Phase 3")))</f>
        <v>Phase 3</v>
      </c>
      <c r="H1003" s="14" t="n">
        <f aca="false">IF(I1003&lt;p_local,0,IF(C1003="Aéroport → Aéroport",p_pts_plein,IF(Y1003&gt;0,IF(I1003&lt;=Y1003,p_pts_plein,IF(I1003&lt;=p_mult2*Y1003,p_pts_moyen,p_pts_r3)),IF(I1003&gt;=p_vv_min,p_pts_plein,IF(I1003&gt;=p_vv_moy,p_pts_moyen,p_pts_court))))+IF(INDEX(10_Lieux!$D:$D,U1003)=1,p_prio1,p_prio2)+IF(INDEX(10_Lieux!$D:$D,V1003)=1,p_prio1,p_prio2)+IF(K1003="Oui",p_tf,0)+p_hub*((INDEX(10_Lieux!$H:$H,U1003)="Hub")+(INDEX(10_Lieux!$H:$H,V1003)="Hub"))+IF(OR(INDEX(10_Lieux!$H:$H,U1003)="Premium",INDEX(10_Lieux!$H:$H,V1003)="Premium"),p_prem,0))</f>
        <v>40</v>
      </c>
      <c r="I1003" s="14" t="n">
        <f aca="false">ROUND(W1003*p_facteur,0)</f>
        <v>795</v>
      </c>
      <c r="J1003" s="14" t="str">
        <f aca="false">IF(X1003&lt;60,X1003&amp;" min",INT(X1003/60)&amp;" h"&amp;IF(MOD(X1003,60)=0,""," "&amp;TEXT(MOD(X1003,60),"00")))</f>
        <v>8 h 15</v>
      </c>
      <c r="K1003" s="14" t="str">
        <f aca="false">IF(S1003&lt;&gt;T1003,"Oui","Non")</f>
        <v>Non</v>
      </c>
      <c r="L1003" s="14" t="str">
        <f aca="false">IF(AND(INDEX(10_Lieux!$B:$B,U1003)="Ville",INDEX(10_Lieux!$B:$B,V1003)="Ville"),"/chauffeur-prive/"&amp;INDEX(10_Lieux!$E:$E,U1003)&amp;"-"&amp;INDEX(10_Lieux!$E:$E,V1003)&amp;"/","/chauffeur-prive/"&amp;INDEX(10_Lieux!$E:$E,U1003)&amp;"/"&amp;INDEX(10_Lieux!$E:$E,V1003)&amp;"/")</f>
        <v>/chauffeur-prive/marseille/aeroport-metz-nancy-lorraine/</v>
      </c>
      <c r="M1003" s="14" t="str">
        <f aca="false">IFERROR(INDEX($L:$L,MATCH(B1003&amp;"|"&amp;A1003,$Z:$Z,0)),"—")</f>
        <v>/chauffeur-prive/aeroport-metz-nancy-lorraine/marseille/</v>
      </c>
      <c r="N1003" s="14" t="str">
        <f aca="false">IF(LEN("Chauffeur privé "&amp;INDEX(10_Lieux!$J:$J,U1003)&amp;" → "&amp;INDEX(10_Lieux!$J:$J,V1003)&amp;" | 24h/24")&gt;60,"Chauffeur privé "&amp;INDEX(10_Lieux!$J:$J,U1003)&amp;" → "&amp;INDEX(10_Lieux!$J:$J,V1003),"Chauffeur privé "&amp;INDEX(10_Lieux!$J:$J,U1003)&amp;" → "&amp;INDEX(10_Lieux!$J:$J,V1003)&amp;" | 24h/24")</f>
        <v>Chauffeur privé Marseille → Aéroport Metz-Nancy-Lorraine</v>
      </c>
      <c r="O1003" s="14" t="n">
        <f aca="false">LEN(N1003)</f>
        <v>56</v>
      </c>
      <c r="P1003" s="14" t="str">
        <f aca="false">"Chauffeur privé "&amp;INDEX(10_Lieux!$K:$K,U1003)&amp;" vers "&amp;INDEX(10_Lieux!$L:$L,V1003)</f>
        <v>Chauffeur privé de Marseille vers l'aéroport Metz-Nancy-Lorraine</v>
      </c>
      <c r="Q1003" s="14" t="str">
        <f aca="false">"Chauffeur privé "&amp;INDEX(10_Lieux!$K:$K,U1003)&amp;" vers "&amp;INDEX(10_Lieux!$L:$L,V1003)&amp;" : env. "&amp;I1003&amp;" km, "&amp;J1003&amp;" de route. Devis personnalisé, standard 24h/24 et 7j/7."</f>
        <v>Chauffeur privé de Marseille vers l'aéroport Metz-Nancy-Lorraine : env. 795 km, 8 h 15 de route. Devis personnalisé, standard 24h/24 et 7j/7.</v>
      </c>
      <c r="R1003" s="14" t="n">
        <f aca="false">LEN(Q1003)</f>
        <v>141</v>
      </c>
      <c r="S1003" s="14" t="str">
        <f aca="false">INDEX(10_Lieux!$C:$C,U1003)</f>
        <v>France</v>
      </c>
      <c r="T1003" s="14" t="str">
        <f aca="false">INDEX(10_Lieux!$C:$C,V1003)</f>
        <v>France</v>
      </c>
      <c r="U1003" s="14" t="n">
        <f aca="false">MATCH(A1003,10_Lieux!$A:$A,0)</f>
        <v>79</v>
      </c>
      <c r="V1003" s="14" t="n">
        <f aca="false">MATCH(B1003,10_Lieux!$A:$A,0)</f>
        <v>145</v>
      </c>
      <c r="W1003" s="14" t="n">
        <f aca="false">ROUND(6371*2*ASIN(SQRT(SIN(RADIANS(INDEX(10_Lieux!$F:$F,V1003)-INDEX(10_Lieux!$F:$F,U1003))/2)^2+COS(RADIANS(INDEX(10_Lieux!$F:$F,U1003)))*COS(RADIANS(INDEX(10_Lieux!$F:$F,V1003)))*SIN(RADIANS(INDEX(10_Lieux!$G:$G,V1003)-INDEX(10_Lieux!$G:$G,U1003))/2)^2)),1)</f>
        <v>635.8</v>
      </c>
      <c r="X1003" s="14" t="n">
        <f aca="false">ROUND(I1003/IF(I1003&lt;p_seuil_vitesse,p_vit_lente,p_vit_rapide)*60/15,0)*15</f>
        <v>495</v>
      </c>
      <c r="Y1003" s="14" t="n">
        <f aca="false">MAX(IF(INDEX(10_Lieux!$B:$B,U1003)&lt;&gt;"Ville",INDEX(10_Lieux!$I:$I,U1003),0),IF(INDEX(10_Lieux!$B:$B,V1003)&lt;&gt;"Ville",INDEX(10_Lieux!$I:$I,V1003),0))</f>
        <v>250</v>
      </c>
      <c r="Z1003" s="14" t="str">
        <f aca="false">A1003&amp;"|"&amp;B1003</f>
        <v>Marseille|Metz-Nancy-Lorraine</v>
      </c>
      <c r="AA1003" s="14" t="str">
        <f aca="false">IF(I1003&lt;p_local,"Local",IF(I1003&lt;p_vv_min,"Courte distance",IF(I1003&lt;p_tres_long,"Longue distance","Très longue distance")))</f>
        <v>Très longue distance</v>
      </c>
    </row>
    <row r="1004" customFormat="false" ht="15" hidden="false" customHeight="true" outlineLevel="0" collapsed="false">
      <c r="A1004" s="1" t="s">
        <v>1152</v>
      </c>
      <c r="B1004" s="1" t="s">
        <v>130</v>
      </c>
      <c r="C1004" s="1" t="s">
        <v>34</v>
      </c>
      <c r="D1004" s="1" t="s">
        <v>653</v>
      </c>
      <c r="E1004" s="1" t="s">
        <v>1161</v>
      </c>
      <c r="F1004" s="14" t="s">
        <v>40</v>
      </c>
      <c r="G1004" s="14" t="str">
        <f aca="false">IF(I1004&lt;p_local,"Local → page infra",IF(H1004&gt;=p_ph1,"Phase 1",IF(H1004&gt;=p_ph2,"Phase 2","Phase 3")))</f>
        <v>Phase 3</v>
      </c>
      <c r="H1004" s="14" t="n">
        <f aca="false">IF(I1004&lt;p_local,0,IF(C1004="Aéroport → Aéroport",p_pts_plein,IF(Y1004&gt;0,IF(I1004&lt;=Y1004,p_pts_plein,IF(I1004&lt;=p_mult2*Y1004,p_pts_moyen,p_pts_r3)),IF(I1004&gt;=p_vv_min,p_pts_plein,IF(I1004&gt;=p_vv_moy,p_pts_moyen,p_pts_court))))+IF(INDEX(10_Lieux!$D:$D,U1004)=1,p_prio1,p_prio2)+IF(INDEX(10_Lieux!$D:$D,V1004)=1,p_prio1,p_prio2)+IF(K1004="Oui",p_tf,0)+p_hub*((INDEX(10_Lieux!$H:$H,U1004)="Hub")+(INDEX(10_Lieux!$H:$H,V1004)="Hub"))+IF(OR(INDEX(10_Lieux!$H:$H,U1004)="Premium",INDEX(10_Lieux!$H:$H,V1004)="Premium"),p_prem,0))</f>
        <v>30</v>
      </c>
      <c r="I1004" s="14" t="n">
        <f aca="false">ROUND(W1004*p_facteur,0)</f>
        <v>867</v>
      </c>
      <c r="J1004" s="14" t="str">
        <f aca="false">IF(X1004&lt;60,X1004&amp;" min",INT(X1004/60)&amp;" h"&amp;IF(MOD(X1004,60)=0,""," "&amp;TEXT(MOD(X1004,60),"00")))</f>
        <v>9 h 15</v>
      </c>
      <c r="K1004" s="14" t="str">
        <f aca="false">IF(S1004&lt;&gt;T1004,"Oui","Non")</f>
        <v>Non</v>
      </c>
      <c r="L1004" s="14" t="str">
        <f aca="false">IF(AND(INDEX(10_Lieux!$B:$B,U1004)="Ville",INDEX(10_Lieux!$B:$B,V1004)="Ville"),"/chauffeur-prive/"&amp;INDEX(10_Lieux!$E:$E,U1004)&amp;"-"&amp;INDEX(10_Lieux!$E:$E,V1004)&amp;"/","/chauffeur-prive/"&amp;INDEX(10_Lieux!$E:$E,U1004)&amp;"/"&amp;INDEX(10_Lieux!$E:$E,V1004)&amp;"/")</f>
        <v>/chauffeur-prive/aeroport-metz-nancy-lorraine/bordeaux/</v>
      </c>
      <c r="M1004" s="14" t="str">
        <f aca="false">IFERROR(INDEX($L:$L,MATCH(B1004&amp;"|"&amp;A1004,$Z:$Z,0)),"—")</f>
        <v>/chauffeur-prive/bordeaux/aeroport-metz-nancy-lorraine/</v>
      </c>
      <c r="N1004" s="14" t="str">
        <f aca="false">IF(LEN("Chauffeur privé "&amp;INDEX(10_Lieux!$J:$J,U1004)&amp;" → "&amp;INDEX(10_Lieux!$J:$J,V1004)&amp;" | 24h/24")&gt;60,"Chauffeur privé "&amp;INDEX(10_Lieux!$J:$J,U1004)&amp;" → "&amp;INDEX(10_Lieux!$J:$J,V1004),"Chauffeur privé "&amp;INDEX(10_Lieux!$J:$J,U1004)&amp;" → "&amp;INDEX(10_Lieux!$J:$J,V1004)&amp;" | 24h/24")</f>
        <v>Chauffeur privé Aéroport Metz-Nancy-Lorraine → Bordeaux</v>
      </c>
      <c r="O1004" s="14" t="n">
        <f aca="false">LEN(N1004)</f>
        <v>55</v>
      </c>
      <c r="P1004" s="14" t="str">
        <f aca="false">"Chauffeur privé "&amp;INDEX(10_Lieux!$K:$K,U1004)&amp;" vers "&amp;INDEX(10_Lieux!$L:$L,V1004)</f>
        <v>Chauffeur privé de l'aéroport Metz-Nancy-Lorraine vers Bordeaux</v>
      </c>
      <c r="Q1004" s="14" t="str">
        <f aca="false">"Chauffeur privé "&amp;INDEX(10_Lieux!$K:$K,U1004)&amp;" vers "&amp;INDEX(10_Lieux!$L:$L,V1004)&amp;" : env. "&amp;I1004&amp;" km, "&amp;J1004&amp;" de route. Devis personnalisé, standard 24h/24 et 7j/7."</f>
        <v>Chauffeur privé de l'aéroport Metz-Nancy-Lorraine vers Bordeaux : env. 867 km, 9 h 15 de route. Devis personnalisé, standard 24h/24 et 7j/7.</v>
      </c>
      <c r="R1004" s="14" t="n">
        <f aca="false">LEN(Q1004)</f>
        <v>140</v>
      </c>
      <c r="S1004" s="14" t="str">
        <f aca="false">INDEX(10_Lieux!$C:$C,U1004)</f>
        <v>France</v>
      </c>
      <c r="T1004" s="14" t="str">
        <f aca="false">INDEX(10_Lieux!$C:$C,V1004)</f>
        <v>France</v>
      </c>
      <c r="U1004" s="14" t="n">
        <f aca="false">MATCH(A1004,10_Lieux!$A:$A,0)</f>
        <v>145</v>
      </c>
      <c r="V1004" s="14" t="n">
        <f aca="false">MATCH(B1004,10_Lieux!$A:$A,0)</f>
        <v>61</v>
      </c>
      <c r="W1004" s="14" t="n">
        <f aca="false">ROUND(6371*2*ASIN(SQRT(SIN(RADIANS(INDEX(10_Lieux!$F:$F,V1004)-INDEX(10_Lieux!$F:$F,U1004))/2)^2+COS(RADIANS(INDEX(10_Lieux!$F:$F,U1004)))*COS(RADIANS(INDEX(10_Lieux!$F:$F,V1004)))*SIN(RADIANS(INDEX(10_Lieux!$G:$G,V1004)-INDEX(10_Lieux!$G:$G,U1004))/2)^2)),1)</f>
        <v>693.4</v>
      </c>
      <c r="X1004" s="14" t="n">
        <f aca="false">ROUND(I1004/IF(I1004&lt;p_seuil_vitesse,p_vit_lente,p_vit_rapide)*60/15,0)*15</f>
        <v>555</v>
      </c>
      <c r="Y1004" s="14" t="n">
        <f aca="false">MAX(IF(INDEX(10_Lieux!$B:$B,U1004)&lt;&gt;"Ville",INDEX(10_Lieux!$I:$I,U1004),0),IF(INDEX(10_Lieux!$B:$B,V1004)&lt;&gt;"Ville",INDEX(10_Lieux!$I:$I,V1004),0))</f>
        <v>250</v>
      </c>
      <c r="Z1004" s="14" t="str">
        <f aca="false">A1004&amp;"|"&amp;B1004</f>
        <v>Metz-Nancy-Lorraine|Bordeaux</v>
      </c>
      <c r="AA1004" s="14" t="str">
        <f aca="false">IF(I1004&lt;p_local,"Local",IF(I1004&lt;p_vv_min,"Courte distance",IF(I1004&lt;p_tres_long,"Longue distance","Très longue distance")))</f>
        <v>Très longue distance</v>
      </c>
    </row>
    <row r="1005" customFormat="false" ht="15" hidden="false" customHeight="true" outlineLevel="0" collapsed="false">
      <c r="A1005" s="1" t="s">
        <v>130</v>
      </c>
      <c r="B1005" s="1" t="s">
        <v>1152</v>
      </c>
      <c r="C1005" s="1" t="s">
        <v>35</v>
      </c>
      <c r="D1005" s="1" t="s">
        <v>653</v>
      </c>
      <c r="E1005" s="1" t="s">
        <v>1162</v>
      </c>
      <c r="F1005" s="14" t="s">
        <v>40</v>
      </c>
      <c r="G1005" s="14" t="str">
        <f aca="false">IF(I1005&lt;p_local,"Local → page infra",IF(H1005&gt;=p_ph1,"Phase 1",IF(H1005&gt;=p_ph2,"Phase 2","Phase 3")))</f>
        <v>Phase 3</v>
      </c>
      <c r="H1005" s="14" t="n">
        <f aca="false">IF(I1005&lt;p_local,0,IF(C1005="Aéroport → Aéroport",p_pts_plein,IF(Y1005&gt;0,IF(I1005&lt;=Y1005,p_pts_plein,IF(I1005&lt;=p_mult2*Y1005,p_pts_moyen,p_pts_r3)),IF(I1005&gt;=p_vv_min,p_pts_plein,IF(I1005&gt;=p_vv_moy,p_pts_moyen,p_pts_court))))+IF(INDEX(10_Lieux!$D:$D,U1005)=1,p_prio1,p_prio2)+IF(INDEX(10_Lieux!$D:$D,V1005)=1,p_prio1,p_prio2)+IF(K1005="Oui",p_tf,0)+p_hub*((INDEX(10_Lieux!$H:$H,U1005)="Hub")+(INDEX(10_Lieux!$H:$H,V1005)="Hub"))+IF(OR(INDEX(10_Lieux!$H:$H,U1005)="Premium",INDEX(10_Lieux!$H:$H,V1005)="Premium"),p_prem,0))</f>
        <v>30</v>
      </c>
      <c r="I1005" s="14" t="n">
        <f aca="false">ROUND(W1005*p_facteur,0)</f>
        <v>867</v>
      </c>
      <c r="J1005" s="14" t="str">
        <f aca="false">IF(X1005&lt;60,X1005&amp;" min",INT(X1005/60)&amp;" h"&amp;IF(MOD(X1005,60)=0,""," "&amp;TEXT(MOD(X1005,60),"00")))</f>
        <v>9 h 15</v>
      </c>
      <c r="K1005" s="14" t="str">
        <f aca="false">IF(S1005&lt;&gt;T1005,"Oui","Non")</f>
        <v>Non</v>
      </c>
      <c r="L1005" s="14" t="str">
        <f aca="false">IF(AND(INDEX(10_Lieux!$B:$B,U1005)="Ville",INDEX(10_Lieux!$B:$B,V1005)="Ville"),"/chauffeur-prive/"&amp;INDEX(10_Lieux!$E:$E,U1005)&amp;"-"&amp;INDEX(10_Lieux!$E:$E,V1005)&amp;"/","/chauffeur-prive/"&amp;INDEX(10_Lieux!$E:$E,U1005)&amp;"/"&amp;INDEX(10_Lieux!$E:$E,V1005)&amp;"/")</f>
        <v>/chauffeur-prive/bordeaux/aeroport-metz-nancy-lorraine/</v>
      </c>
      <c r="M1005" s="14" t="str">
        <f aca="false">IFERROR(INDEX($L:$L,MATCH(B1005&amp;"|"&amp;A1005,$Z:$Z,0)),"—")</f>
        <v>/chauffeur-prive/aeroport-metz-nancy-lorraine/bordeaux/</v>
      </c>
      <c r="N1005" s="14" t="str">
        <f aca="false">IF(LEN("Chauffeur privé "&amp;INDEX(10_Lieux!$J:$J,U1005)&amp;" → "&amp;INDEX(10_Lieux!$J:$J,V1005)&amp;" | 24h/24")&gt;60,"Chauffeur privé "&amp;INDEX(10_Lieux!$J:$J,U1005)&amp;" → "&amp;INDEX(10_Lieux!$J:$J,V1005),"Chauffeur privé "&amp;INDEX(10_Lieux!$J:$J,U1005)&amp;" → "&amp;INDEX(10_Lieux!$J:$J,V1005)&amp;" | 24h/24")</f>
        <v>Chauffeur privé Bordeaux → Aéroport Metz-Nancy-Lorraine</v>
      </c>
      <c r="O1005" s="14" t="n">
        <f aca="false">LEN(N1005)</f>
        <v>55</v>
      </c>
      <c r="P1005" s="14" t="str">
        <f aca="false">"Chauffeur privé "&amp;INDEX(10_Lieux!$K:$K,U1005)&amp;" vers "&amp;INDEX(10_Lieux!$L:$L,V1005)</f>
        <v>Chauffeur privé de Bordeaux vers l'aéroport Metz-Nancy-Lorraine</v>
      </c>
      <c r="Q1005" s="14" t="str">
        <f aca="false">"Chauffeur privé "&amp;INDEX(10_Lieux!$K:$K,U1005)&amp;" vers "&amp;INDEX(10_Lieux!$L:$L,V1005)&amp;" : env. "&amp;I1005&amp;" km, "&amp;J1005&amp;" de route. Devis personnalisé, standard 24h/24 et 7j/7."</f>
        <v>Chauffeur privé de Bordeaux vers l'aéroport Metz-Nancy-Lorraine : env. 867 km, 9 h 15 de route. Devis personnalisé, standard 24h/24 et 7j/7.</v>
      </c>
      <c r="R1005" s="14" t="n">
        <f aca="false">LEN(Q1005)</f>
        <v>140</v>
      </c>
      <c r="S1005" s="14" t="str">
        <f aca="false">INDEX(10_Lieux!$C:$C,U1005)</f>
        <v>France</v>
      </c>
      <c r="T1005" s="14" t="str">
        <f aca="false">INDEX(10_Lieux!$C:$C,V1005)</f>
        <v>France</v>
      </c>
      <c r="U1005" s="14" t="n">
        <f aca="false">MATCH(A1005,10_Lieux!$A:$A,0)</f>
        <v>61</v>
      </c>
      <c r="V1005" s="14" t="n">
        <f aca="false">MATCH(B1005,10_Lieux!$A:$A,0)</f>
        <v>145</v>
      </c>
      <c r="W1005" s="14" t="n">
        <f aca="false">ROUND(6371*2*ASIN(SQRT(SIN(RADIANS(INDEX(10_Lieux!$F:$F,V1005)-INDEX(10_Lieux!$F:$F,U1005))/2)^2+COS(RADIANS(INDEX(10_Lieux!$F:$F,U1005)))*COS(RADIANS(INDEX(10_Lieux!$F:$F,V1005)))*SIN(RADIANS(INDEX(10_Lieux!$G:$G,V1005)-INDEX(10_Lieux!$G:$G,U1005))/2)^2)),1)</f>
        <v>693.4</v>
      </c>
      <c r="X1005" s="14" t="n">
        <f aca="false">ROUND(I1005/IF(I1005&lt;p_seuil_vitesse,p_vit_lente,p_vit_rapide)*60/15,0)*15</f>
        <v>555</v>
      </c>
      <c r="Y1005" s="14" t="n">
        <f aca="false">MAX(IF(INDEX(10_Lieux!$B:$B,U1005)&lt;&gt;"Ville",INDEX(10_Lieux!$I:$I,U1005),0),IF(INDEX(10_Lieux!$B:$B,V1005)&lt;&gt;"Ville",INDEX(10_Lieux!$I:$I,V1005),0))</f>
        <v>250</v>
      </c>
      <c r="Z1005" s="14" t="str">
        <f aca="false">A1005&amp;"|"&amp;B1005</f>
        <v>Bordeaux|Metz-Nancy-Lorraine</v>
      </c>
      <c r="AA1005" s="14" t="str">
        <f aca="false">IF(I1005&lt;p_local,"Local",IF(I1005&lt;p_vv_min,"Courte distance",IF(I1005&lt;p_tres_long,"Longue distance","Très longue distance")))</f>
        <v>Très longue distance</v>
      </c>
    </row>
    <row r="1006" customFormat="false" ht="15" hidden="false" customHeight="true" outlineLevel="0" collapsed="false">
      <c r="A1006" s="1" t="s">
        <v>1152</v>
      </c>
      <c r="B1006" s="1" t="s">
        <v>132</v>
      </c>
      <c r="C1006" s="1" t="s">
        <v>34</v>
      </c>
      <c r="D1006" s="1" t="s">
        <v>653</v>
      </c>
      <c r="E1006" s="1" t="s">
        <v>1163</v>
      </c>
      <c r="F1006" s="14" t="s">
        <v>40</v>
      </c>
      <c r="G1006" s="14" t="str">
        <f aca="false">IF(I1006&lt;p_local,"Local → page infra",IF(H1006&gt;=p_ph1,"Phase 1",IF(H1006&gt;=p_ph2,"Phase 2","Phase 3")))</f>
        <v>Phase 3</v>
      </c>
      <c r="H1006" s="14" t="n">
        <f aca="false">IF(I1006&lt;p_local,0,IF(C1006="Aéroport → Aéroport",p_pts_plein,IF(Y1006&gt;0,IF(I1006&lt;=Y1006,p_pts_plein,IF(I1006&lt;=p_mult2*Y1006,p_pts_moyen,p_pts_r3)),IF(I1006&gt;=p_vv_min,p_pts_plein,IF(I1006&gt;=p_vv_moy,p_pts_moyen,p_pts_court))))+IF(INDEX(10_Lieux!$D:$D,U1006)=1,p_prio1,p_prio2)+IF(INDEX(10_Lieux!$D:$D,V1006)=1,p_prio1,p_prio2)+IF(K1006="Oui",p_tf,0)+p_hub*((INDEX(10_Lieux!$H:$H,U1006)="Hub")+(INDEX(10_Lieux!$H:$H,V1006)="Hub"))+IF(OR(INDEX(10_Lieux!$H:$H,U1006)="Premium",INDEX(10_Lieux!$H:$H,V1006)="Premium"),p_prem,0))</f>
        <v>30</v>
      </c>
      <c r="I1006" s="14" t="n">
        <f aca="false">ROUND(W1006*p_facteur,0)</f>
        <v>878</v>
      </c>
      <c r="J1006" s="14" t="str">
        <f aca="false">IF(X1006&lt;60,X1006&amp;" min",INT(X1006/60)&amp;" h"&amp;IF(MOD(X1006,60)=0,""," "&amp;TEXT(MOD(X1006,60),"00")))</f>
        <v>9 h 15</v>
      </c>
      <c r="K1006" s="14" t="str">
        <f aca="false">IF(S1006&lt;&gt;T1006,"Oui","Non")</f>
        <v>Non</v>
      </c>
      <c r="L1006" s="14" t="str">
        <f aca="false">IF(AND(INDEX(10_Lieux!$B:$B,U1006)="Ville",INDEX(10_Lieux!$B:$B,V1006)="Ville"),"/chauffeur-prive/"&amp;INDEX(10_Lieux!$E:$E,U1006)&amp;"-"&amp;INDEX(10_Lieux!$E:$E,V1006)&amp;"/","/chauffeur-prive/"&amp;INDEX(10_Lieux!$E:$E,U1006)&amp;"/"&amp;INDEX(10_Lieux!$E:$E,V1006)&amp;"/")</f>
        <v>/chauffeur-prive/aeroport-metz-nancy-lorraine/toulouse/</v>
      </c>
      <c r="M1006" s="14" t="str">
        <f aca="false">IFERROR(INDEX($L:$L,MATCH(B1006&amp;"|"&amp;A1006,$Z:$Z,0)),"—")</f>
        <v>/chauffeur-prive/toulouse/aeroport-metz-nancy-lorraine/</v>
      </c>
      <c r="N1006" s="14" t="str">
        <f aca="false">IF(LEN("Chauffeur privé "&amp;INDEX(10_Lieux!$J:$J,U1006)&amp;" → "&amp;INDEX(10_Lieux!$J:$J,V1006)&amp;" | 24h/24")&gt;60,"Chauffeur privé "&amp;INDEX(10_Lieux!$J:$J,U1006)&amp;" → "&amp;INDEX(10_Lieux!$J:$J,V1006),"Chauffeur privé "&amp;INDEX(10_Lieux!$J:$J,U1006)&amp;" → "&amp;INDEX(10_Lieux!$J:$J,V1006)&amp;" | 24h/24")</f>
        <v>Chauffeur privé Aéroport Metz-Nancy-Lorraine → Toulouse</v>
      </c>
      <c r="O1006" s="14" t="n">
        <f aca="false">LEN(N1006)</f>
        <v>55</v>
      </c>
      <c r="P1006" s="14" t="str">
        <f aca="false">"Chauffeur privé "&amp;INDEX(10_Lieux!$K:$K,U1006)&amp;" vers "&amp;INDEX(10_Lieux!$L:$L,V1006)</f>
        <v>Chauffeur privé de l'aéroport Metz-Nancy-Lorraine vers Toulouse</v>
      </c>
      <c r="Q1006" s="14" t="str">
        <f aca="false">"Chauffeur privé "&amp;INDEX(10_Lieux!$K:$K,U1006)&amp;" vers "&amp;INDEX(10_Lieux!$L:$L,V1006)&amp;" : env. "&amp;I1006&amp;" km, "&amp;J1006&amp;" de route. Devis personnalisé, standard 24h/24 et 7j/7."</f>
        <v>Chauffeur privé de l'aéroport Metz-Nancy-Lorraine vers Toulouse : env. 878 km, 9 h 15 de route. Devis personnalisé, standard 24h/24 et 7j/7.</v>
      </c>
      <c r="R1006" s="14" t="n">
        <f aca="false">LEN(Q1006)</f>
        <v>140</v>
      </c>
      <c r="S1006" s="14" t="str">
        <f aca="false">INDEX(10_Lieux!$C:$C,U1006)</f>
        <v>France</v>
      </c>
      <c r="T1006" s="14" t="str">
        <f aca="false">INDEX(10_Lieux!$C:$C,V1006)</f>
        <v>France</v>
      </c>
      <c r="U1006" s="14" t="n">
        <f aca="false">MATCH(A1006,10_Lieux!$A:$A,0)</f>
        <v>145</v>
      </c>
      <c r="V1006" s="14" t="n">
        <f aca="false">MATCH(B1006,10_Lieux!$A:$A,0)</f>
        <v>70</v>
      </c>
      <c r="W1006" s="14" t="n">
        <f aca="false">ROUND(6371*2*ASIN(SQRT(SIN(RADIANS(INDEX(10_Lieux!$F:$F,V1006)-INDEX(10_Lieux!$F:$F,U1006))/2)^2+COS(RADIANS(INDEX(10_Lieux!$F:$F,U1006)))*COS(RADIANS(INDEX(10_Lieux!$F:$F,V1006)))*SIN(RADIANS(INDEX(10_Lieux!$G:$G,V1006)-INDEX(10_Lieux!$G:$G,U1006))/2)^2)),1)</f>
        <v>702.4</v>
      </c>
      <c r="X1006" s="14" t="n">
        <f aca="false">ROUND(I1006/IF(I1006&lt;p_seuil_vitesse,p_vit_lente,p_vit_rapide)*60/15,0)*15</f>
        <v>555</v>
      </c>
      <c r="Y1006" s="14" t="n">
        <f aca="false">MAX(IF(INDEX(10_Lieux!$B:$B,U1006)&lt;&gt;"Ville",INDEX(10_Lieux!$I:$I,U1006),0),IF(INDEX(10_Lieux!$B:$B,V1006)&lt;&gt;"Ville",INDEX(10_Lieux!$I:$I,V1006),0))</f>
        <v>250</v>
      </c>
      <c r="Z1006" s="14" t="str">
        <f aca="false">A1006&amp;"|"&amp;B1006</f>
        <v>Metz-Nancy-Lorraine|Toulouse</v>
      </c>
      <c r="AA1006" s="14" t="str">
        <f aca="false">IF(I1006&lt;p_local,"Local",IF(I1006&lt;p_vv_min,"Courte distance",IF(I1006&lt;p_tres_long,"Longue distance","Très longue distance")))</f>
        <v>Très longue distance</v>
      </c>
    </row>
    <row r="1007" customFormat="false" ht="15" hidden="false" customHeight="true" outlineLevel="0" collapsed="false">
      <c r="A1007" s="1" t="s">
        <v>132</v>
      </c>
      <c r="B1007" s="1" t="s">
        <v>1152</v>
      </c>
      <c r="C1007" s="1" t="s">
        <v>35</v>
      </c>
      <c r="D1007" s="1" t="s">
        <v>653</v>
      </c>
      <c r="E1007" s="1" t="s">
        <v>1164</v>
      </c>
      <c r="F1007" s="14" t="s">
        <v>40</v>
      </c>
      <c r="G1007" s="14" t="str">
        <f aca="false">IF(I1007&lt;p_local,"Local → page infra",IF(H1007&gt;=p_ph1,"Phase 1",IF(H1007&gt;=p_ph2,"Phase 2","Phase 3")))</f>
        <v>Phase 3</v>
      </c>
      <c r="H1007" s="14" t="n">
        <f aca="false">IF(I1007&lt;p_local,0,IF(C1007="Aéroport → Aéroport",p_pts_plein,IF(Y1007&gt;0,IF(I1007&lt;=Y1007,p_pts_plein,IF(I1007&lt;=p_mult2*Y1007,p_pts_moyen,p_pts_r3)),IF(I1007&gt;=p_vv_min,p_pts_plein,IF(I1007&gt;=p_vv_moy,p_pts_moyen,p_pts_court))))+IF(INDEX(10_Lieux!$D:$D,U1007)=1,p_prio1,p_prio2)+IF(INDEX(10_Lieux!$D:$D,V1007)=1,p_prio1,p_prio2)+IF(K1007="Oui",p_tf,0)+p_hub*((INDEX(10_Lieux!$H:$H,U1007)="Hub")+(INDEX(10_Lieux!$H:$H,V1007)="Hub"))+IF(OR(INDEX(10_Lieux!$H:$H,U1007)="Premium",INDEX(10_Lieux!$H:$H,V1007)="Premium"),p_prem,0))</f>
        <v>30</v>
      </c>
      <c r="I1007" s="14" t="n">
        <f aca="false">ROUND(W1007*p_facteur,0)</f>
        <v>878</v>
      </c>
      <c r="J1007" s="14" t="str">
        <f aca="false">IF(X1007&lt;60,X1007&amp;" min",INT(X1007/60)&amp;" h"&amp;IF(MOD(X1007,60)=0,""," "&amp;TEXT(MOD(X1007,60),"00")))</f>
        <v>9 h 15</v>
      </c>
      <c r="K1007" s="14" t="str">
        <f aca="false">IF(S1007&lt;&gt;T1007,"Oui","Non")</f>
        <v>Non</v>
      </c>
      <c r="L1007" s="14" t="str">
        <f aca="false">IF(AND(INDEX(10_Lieux!$B:$B,U1007)="Ville",INDEX(10_Lieux!$B:$B,V1007)="Ville"),"/chauffeur-prive/"&amp;INDEX(10_Lieux!$E:$E,U1007)&amp;"-"&amp;INDEX(10_Lieux!$E:$E,V1007)&amp;"/","/chauffeur-prive/"&amp;INDEX(10_Lieux!$E:$E,U1007)&amp;"/"&amp;INDEX(10_Lieux!$E:$E,V1007)&amp;"/")</f>
        <v>/chauffeur-prive/toulouse/aeroport-metz-nancy-lorraine/</v>
      </c>
      <c r="M1007" s="14" t="str">
        <f aca="false">IFERROR(INDEX($L:$L,MATCH(B1007&amp;"|"&amp;A1007,$Z:$Z,0)),"—")</f>
        <v>/chauffeur-prive/aeroport-metz-nancy-lorraine/toulouse/</v>
      </c>
      <c r="N1007" s="14" t="str">
        <f aca="false">IF(LEN("Chauffeur privé "&amp;INDEX(10_Lieux!$J:$J,U1007)&amp;" → "&amp;INDEX(10_Lieux!$J:$J,V1007)&amp;" | 24h/24")&gt;60,"Chauffeur privé "&amp;INDEX(10_Lieux!$J:$J,U1007)&amp;" → "&amp;INDEX(10_Lieux!$J:$J,V1007),"Chauffeur privé "&amp;INDEX(10_Lieux!$J:$J,U1007)&amp;" → "&amp;INDEX(10_Lieux!$J:$J,V1007)&amp;" | 24h/24")</f>
        <v>Chauffeur privé Toulouse → Aéroport Metz-Nancy-Lorraine</v>
      </c>
      <c r="O1007" s="14" t="n">
        <f aca="false">LEN(N1007)</f>
        <v>55</v>
      </c>
      <c r="P1007" s="14" t="str">
        <f aca="false">"Chauffeur privé "&amp;INDEX(10_Lieux!$K:$K,U1007)&amp;" vers "&amp;INDEX(10_Lieux!$L:$L,V1007)</f>
        <v>Chauffeur privé de Toulouse vers l'aéroport Metz-Nancy-Lorraine</v>
      </c>
      <c r="Q1007" s="14" t="str">
        <f aca="false">"Chauffeur privé "&amp;INDEX(10_Lieux!$K:$K,U1007)&amp;" vers "&amp;INDEX(10_Lieux!$L:$L,V1007)&amp;" : env. "&amp;I1007&amp;" km, "&amp;J1007&amp;" de route. Devis personnalisé, standard 24h/24 et 7j/7."</f>
        <v>Chauffeur privé de Toulouse vers l'aéroport Metz-Nancy-Lorraine : env. 878 km, 9 h 15 de route. Devis personnalisé, standard 24h/24 et 7j/7.</v>
      </c>
      <c r="R1007" s="14" t="n">
        <f aca="false">LEN(Q1007)</f>
        <v>140</v>
      </c>
      <c r="S1007" s="14" t="str">
        <f aca="false">INDEX(10_Lieux!$C:$C,U1007)</f>
        <v>France</v>
      </c>
      <c r="T1007" s="14" t="str">
        <f aca="false">INDEX(10_Lieux!$C:$C,V1007)</f>
        <v>France</v>
      </c>
      <c r="U1007" s="14" t="n">
        <f aca="false">MATCH(A1007,10_Lieux!$A:$A,0)</f>
        <v>70</v>
      </c>
      <c r="V1007" s="14" t="n">
        <f aca="false">MATCH(B1007,10_Lieux!$A:$A,0)</f>
        <v>145</v>
      </c>
      <c r="W1007" s="14" t="n">
        <f aca="false">ROUND(6371*2*ASIN(SQRT(SIN(RADIANS(INDEX(10_Lieux!$F:$F,V1007)-INDEX(10_Lieux!$F:$F,U1007))/2)^2+COS(RADIANS(INDEX(10_Lieux!$F:$F,U1007)))*COS(RADIANS(INDEX(10_Lieux!$F:$F,V1007)))*SIN(RADIANS(INDEX(10_Lieux!$G:$G,V1007)-INDEX(10_Lieux!$G:$G,U1007))/2)^2)),1)</f>
        <v>702.4</v>
      </c>
      <c r="X1007" s="14" t="n">
        <f aca="false">ROUND(I1007/IF(I1007&lt;p_seuil_vitesse,p_vit_lente,p_vit_rapide)*60/15,0)*15</f>
        <v>555</v>
      </c>
      <c r="Y1007" s="14" t="n">
        <f aca="false">MAX(IF(INDEX(10_Lieux!$B:$B,U1007)&lt;&gt;"Ville",INDEX(10_Lieux!$I:$I,U1007),0),IF(INDEX(10_Lieux!$B:$B,V1007)&lt;&gt;"Ville",INDEX(10_Lieux!$I:$I,V1007),0))</f>
        <v>250</v>
      </c>
      <c r="Z1007" s="14" t="str">
        <f aca="false">A1007&amp;"|"&amp;B1007</f>
        <v>Toulouse|Metz-Nancy-Lorraine</v>
      </c>
      <c r="AA1007" s="14" t="str">
        <f aca="false">IF(I1007&lt;p_local,"Local",IF(I1007&lt;p_vv_min,"Courte distance",IF(I1007&lt;p_tres_long,"Longue distance","Très longue distance")))</f>
        <v>Très longue distance</v>
      </c>
    </row>
    <row r="1008" customFormat="false" ht="15" hidden="false" customHeight="true" outlineLevel="0" collapsed="false">
      <c r="A1008" s="1" t="s">
        <v>1152</v>
      </c>
      <c r="B1008" s="1" t="s">
        <v>134</v>
      </c>
      <c r="C1008" s="1" t="s">
        <v>34</v>
      </c>
      <c r="D1008" s="1" t="s">
        <v>653</v>
      </c>
      <c r="E1008" s="1" t="s">
        <v>1165</v>
      </c>
      <c r="F1008" s="14" t="s">
        <v>40</v>
      </c>
      <c r="G1008" s="14" t="str">
        <f aca="false">IF(I1008&lt;p_local,"Local → page infra",IF(H1008&gt;=p_ph1,"Phase 1",IF(H1008&gt;=p_ph2,"Phase 2","Phase 3")))</f>
        <v>Phase 3</v>
      </c>
      <c r="H1008" s="14" t="n">
        <f aca="false">IF(I1008&lt;p_local,0,IF(C1008="Aéroport → Aéroport",p_pts_plein,IF(Y1008&gt;0,IF(I1008&lt;=Y1008,p_pts_plein,IF(I1008&lt;=p_mult2*Y1008,p_pts_moyen,p_pts_r3)),IF(I1008&gt;=p_vv_min,p_pts_plein,IF(I1008&gt;=p_vv_moy,p_pts_moyen,p_pts_court))))+IF(INDEX(10_Lieux!$D:$D,U1008)=1,p_prio1,p_prio2)+IF(INDEX(10_Lieux!$D:$D,V1008)=1,p_prio1,p_prio2)+IF(K1008="Oui",p_tf,0)+p_hub*((INDEX(10_Lieux!$H:$H,U1008)="Hub")+(INDEX(10_Lieux!$H:$H,V1008)="Hub"))+IF(OR(INDEX(10_Lieux!$H:$H,U1008)="Premium",INDEX(10_Lieux!$H:$H,V1008)="Premium"),p_prem,0))</f>
        <v>45</v>
      </c>
      <c r="I1008" s="14" t="n">
        <f aca="false">ROUND(W1008*p_facteur,0)</f>
        <v>367</v>
      </c>
      <c r="J1008" s="14" t="str">
        <f aca="false">IF(X1008&lt;60,X1008&amp;" min",INT(X1008/60)&amp;" h"&amp;IF(MOD(X1008,60)=0,""," "&amp;TEXT(MOD(X1008,60),"00")))</f>
        <v>3 h 45</v>
      </c>
      <c r="K1008" s="14" t="str">
        <f aca="false">IF(S1008&lt;&gt;T1008,"Oui","Non")</f>
        <v>Non</v>
      </c>
      <c r="L1008" s="14" t="str">
        <f aca="false">IF(AND(INDEX(10_Lieux!$B:$B,U1008)="Ville",INDEX(10_Lieux!$B:$B,V1008)="Ville"),"/chauffeur-prive/"&amp;INDEX(10_Lieux!$E:$E,U1008)&amp;"-"&amp;INDEX(10_Lieux!$E:$E,V1008)&amp;"/","/chauffeur-prive/"&amp;INDEX(10_Lieux!$E:$E,U1008)&amp;"/"&amp;INDEX(10_Lieux!$E:$E,V1008)&amp;"/")</f>
        <v>/chauffeur-prive/aeroport-metz-nancy-lorraine/lille/</v>
      </c>
      <c r="M1008" s="14" t="str">
        <f aca="false">IFERROR(INDEX($L:$L,MATCH(B1008&amp;"|"&amp;A1008,$Z:$Z,0)),"—")</f>
        <v>/chauffeur-prive/lille/aeroport-metz-nancy-lorraine/</v>
      </c>
      <c r="N1008" s="14" t="str">
        <f aca="false">IF(LEN("Chauffeur privé "&amp;INDEX(10_Lieux!$J:$J,U1008)&amp;" → "&amp;INDEX(10_Lieux!$J:$J,V1008)&amp;" | 24h/24")&gt;60,"Chauffeur privé "&amp;INDEX(10_Lieux!$J:$J,U1008)&amp;" → "&amp;INDEX(10_Lieux!$J:$J,V1008),"Chauffeur privé "&amp;INDEX(10_Lieux!$J:$J,U1008)&amp;" → "&amp;INDEX(10_Lieux!$J:$J,V1008)&amp;" | 24h/24")</f>
        <v>Chauffeur privé Aéroport Metz-Nancy-Lorraine → Lille</v>
      </c>
      <c r="O1008" s="14" t="n">
        <f aca="false">LEN(N1008)</f>
        <v>52</v>
      </c>
      <c r="P1008" s="14" t="str">
        <f aca="false">"Chauffeur privé "&amp;INDEX(10_Lieux!$K:$K,U1008)&amp;" vers "&amp;INDEX(10_Lieux!$L:$L,V1008)</f>
        <v>Chauffeur privé de l'aéroport Metz-Nancy-Lorraine vers Lille</v>
      </c>
      <c r="Q1008" s="14" t="str">
        <f aca="false">"Chauffeur privé "&amp;INDEX(10_Lieux!$K:$K,U1008)&amp;" vers "&amp;INDEX(10_Lieux!$L:$L,V1008)&amp;" : env. "&amp;I1008&amp;" km, "&amp;J1008&amp;" de route. Devis personnalisé, standard 24h/24 et 7j/7."</f>
        <v>Chauffeur privé de l'aéroport Metz-Nancy-Lorraine vers Lille : env. 367 km, 3 h 45 de route. Devis personnalisé, standard 24h/24 et 7j/7.</v>
      </c>
      <c r="R1008" s="14" t="n">
        <f aca="false">LEN(Q1008)</f>
        <v>137</v>
      </c>
      <c r="S1008" s="14" t="str">
        <f aca="false">INDEX(10_Lieux!$C:$C,U1008)</f>
        <v>France</v>
      </c>
      <c r="T1008" s="14" t="str">
        <f aca="false">INDEX(10_Lieux!$C:$C,V1008)</f>
        <v>France</v>
      </c>
      <c r="U1008" s="14" t="n">
        <f aca="false">MATCH(A1008,10_Lieux!$A:$A,0)</f>
        <v>145</v>
      </c>
      <c r="V1008" s="14" t="n">
        <f aca="false">MATCH(B1008,10_Lieux!$A:$A,0)</f>
        <v>37</v>
      </c>
      <c r="W1008" s="14" t="n">
        <f aca="false">ROUND(6371*2*ASIN(SQRT(SIN(RADIANS(INDEX(10_Lieux!$F:$F,V1008)-INDEX(10_Lieux!$F:$F,U1008))/2)^2+COS(RADIANS(INDEX(10_Lieux!$F:$F,U1008)))*COS(RADIANS(INDEX(10_Lieux!$F:$F,V1008)))*SIN(RADIANS(INDEX(10_Lieux!$G:$G,V1008)-INDEX(10_Lieux!$G:$G,U1008))/2)^2)),1)</f>
        <v>293.3</v>
      </c>
      <c r="X1008" s="14" t="n">
        <f aca="false">ROUND(I1008/IF(I1008&lt;p_seuil_vitesse,p_vit_lente,p_vit_rapide)*60/15,0)*15</f>
        <v>225</v>
      </c>
      <c r="Y1008" s="14" t="n">
        <f aca="false">MAX(IF(INDEX(10_Lieux!$B:$B,U1008)&lt;&gt;"Ville",INDEX(10_Lieux!$I:$I,U1008),0),IF(INDEX(10_Lieux!$B:$B,V1008)&lt;&gt;"Ville",INDEX(10_Lieux!$I:$I,V1008),0))</f>
        <v>250</v>
      </c>
      <c r="Z1008" s="14" t="str">
        <f aca="false">A1008&amp;"|"&amp;B1008</f>
        <v>Metz-Nancy-Lorraine|Lille</v>
      </c>
      <c r="AA1008" s="14" t="str">
        <f aca="false">IF(I1008&lt;p_local,"Local",IF(I1008&lt;p_vv_min,"Courte distance",IF(I1008&lt;p_tres_long,"Longue distance","Très longue distance")))</f>
        <v>Longue distance</v>
      </c>
    </row>
    <row r="1009" customFormat="false" ht="15" hidden="false" customHeight="true" outlineLevel="0" collapsed="false">
      <c r="A1009" s="1" t="s">
        <v>134</v>
      </c>
      <c r="B1009" s="1" t="s">
        <v>1152</v>
      </c>
      <c r="C1009" s="1" t="s">
        <v>35</v>
      </c>
      <c r="D1009" s="1" t="s">
        <v>653</v>
      </c>
      <c r="E1009" s="1" t="s">
        <v>1166</v>
      </c>
      <c r="F1009" s="14" t="s">
        <v>40</v>
      </c>
      <c r="G1009" s="14" t="str">
        <f aca="false">IF(I1009&lt;p_local,"Local → page infra",IF(H1009&gt;=p_ph1,"Phase 1",IF(H1009&gt;=p_ph2,"Phase 2","Phase 3")))</f>
        <v>Phase 3</v>
      </c>
      <c r="H1009" s="14" t="n">
        <f aca="false">IF(I1009&lt;p_local,0,IF(C1009="Aéroport → Aéroport",p_pts_plein,IF(Y1009&gt;0,IF(I1009&lt;=Y1009,p_pts_plein,IF(I1009&lt;=p_mult2*Y1009,p_pts_moyen,p_pts_r3)),IF(I1009&gt;=p_vv_min,p_pts_plein,IF(I1009&gt;=p_vv_moy,p_pts_moyen,p_pts_court))))+IF(INDEX(10_Lieux!$D:$D,U1009)=1,p_prio1,p_prio2)+IF(INDEX(10_Lieux!$D:$D,V1009)=1,p_prio1,p_prio2)+IF(K1009="Oui",p_tf,0)+p_hub*((INDEX(10_Lieux!$H:$H,U1009)="Hub")+(INDEX(10_Lieux!$H:$H,V1009)="Hub"))+IF(OR(INDEX(10_Lieux!$H:$H,U1009)="Premium",INDEX(10_Lieux!$H:$H,V1009)="Premium"),p_prem,0))</f>
        <v>45</v>
      </c>
      <c r="I1009" s="14" t="n">
        <f aca="false">ROUND(W1009*p_facteur,0)</f>
        <v>367</v>
      </c>
      <c r="J1009" s="14" t="str">
        <f aca="false">IF(X1009&lt;60,X1009&amp;" min",INT(X1009/60)&amp;" h"&amp;IF(MOD(X1009,60)=0,""," "&amp;TEXT(MOD(X1009,60),"00")))</f>
        <v>3 h 45</v>
      </c>
      <c r="K1009" s="14" t="str">
        <f aca="false">IF(S1009&lt;&gt;T1009,"Oui","Non")</f>
        <v>Non</v>
      </c>
      <c r="L1009" s="14" t="str">
        <f aca="false">IF(AND(INDEX(10_Lieux!$B:$B,U1009)="Ville",INDEX(10_Lieux!$B:$B,V1009)="Ville"),"/chauffeur-prive/"&amp;INDEX(10_Lieux!$E:$E,U1009)&amp;"-"&amp;INDEX(10_Lieux!$E:$E,V1009)&amp;"/","/chauffeur-prive/"&amp;INDEX(10_Lieux!$E:$E,U1009)&amp;"/"&amp;INDEX(10_Lieux!$E:$E,V1009)&amp;"/")</f>
        <v>/chauffeur-prive/lille/aeroport-metz-nancy-lorraine/</v>
      </c>
      <c r="M1009" s="14" t="str">
        <f aca="false">IFERROR(INDEX($L:$L,MATCH(B1009&amp;"|"&amp;A1009,$Z:$Z,0)),"—")</f>
        <v>/chauffeur-prive/aeroport-metz-nancy-lorraine/lille/</v>
      </c>
      <c r="N1009" s="14" t="str">
        <f aca="false">IF(LEN("Chauffeur privé "&amp;INDEX(10_Lieux!$J:$J,U1009)&amp;" → "&amp;INDEX(10_Lieux!$J:$J,V1009)&amp;" | 24h/24")&gt;60,"Chauffeur privé "&amp;INDEX(10_Lieux!$J:$J,U1009)&amp;" → "&amp;INDEX(10_Lieux!$J:$J,V1009),"Chauffeur privé "&amp;INDEX(10_Lieux!$J:$J,U1009)&amp;" → "&amp;INDEX(10_Lieux!$J:$J,V1009)&amp;" | 24h/24")</f>
        <v>Chauffeur privé Lille → Aéroport Metz-Nancy-Lorraine</v>
      </c>
      <c r="O1009" s="14" t="n">
        <f aca="false">LEN(N1009)</f>
        <v>52</v>
      </c>
      <c r="P1009" s="14" t="str">
        <f aca="false">"Chauffeur privé "&amp;INDEX(10_Lieux!$K:$K,U1009)&amp;" vers "&amp;INDEX(10_Lieux!$L:$L,V1009)</f>
        <v>Chauffeur privé de Lille vers l'aéroport Metz-Nancy-Lorraine</v>
      </c>
      <c r="Q1009" s="14" t="str">
        <f aca="false">"Chauffeur privé "&amp;INDEX(10_Lieux!$K:$K,U1009)&amp;" vers "&amp;INDEX(10_Lieux!$L:$L,V1009)&amp;" : env. "&amp;I1009&amp;" km, "&amp;J1009&amp;" de route. Devis personnalisé, standard 24h/24 et 7j/7."</f>
        <v>Chauffeur privé de Lille vers l'aéroport Metz-Nancy-Lorraine : env. 367 km, 3 h 45 de route. Devis personnalisé, standard 24h/24 et 7j/7.</v>
      </c>
      <c r="R1009" s="14" t="n">
        <f aca="false">LEN(Q1009)</f>
        <v>137</v>
      </c>
      <c r="S1009" s="14" t="str">
        <f aca="false">INDEX(10_Lieux!$C:$C,U1009)</f>
        <v>France</v>
      </c>
      <c r="T1009" s="14" t="str">
        <f aca="false">INDEX(10_Lieux!$C:$C,V1009)</f>
        <v>France</v>
      </c>
      <c r="U1009" s="14" t="n">
        <f aca="false">MATCH(A1009,10_Lieux!$A:$A,0)</f>
        <v>37</v>
      </c>
      <c r="V1009" s="14" t="n">
        <f aca="false">MATCH(B1009,10_Lieux!$A:$A,0)</f>
        <v>145</v>
      </c>
      <c r="W1009" s="14" t="n">
        <f aca="false">ROUND(6371*2*ASIN(SQRT(SIN(RADIANS(INDEX(10_Lieux!$F:$F,V1009)-INDEX(10_Lieux!$F:$F,U1009))/2)^2+COS(RADIANS(INDEX(10_Lieux!$F:$F,U1009)))*COS(RADIANS(INDEX(10_Lieux!$F:$F,V1009)))*SIN(RADIANS(INDEX(10_Lieux!$G:$G,V1009)-INDEX(10_Lieux!$G:$G,U1009))/2)^2)),1)</f>
        <v>293.3</v>
      </c>
      <c r="X1009" s="14" t="n">
        <f aca="false">ROUND(I1009/IF(I1009&lt;p_seuil_vitesse,p_vit_lente,p_vit_rapide)*60/15,0)*15</f>
        <v>225</v>
      </c>
      <c r="Y1009" s="14" t="n">
        <f aca="false">MAX(IF(INDEX(10_Lieux!$B:$B,U1009)&lt;&gt;"Ville",INDEX(10_Lieux!$I:$I,U1009),0),IF(INDEX(10_Lieux!$B:$B,V1009)&lt;&gt;"Ville",INDEX(10_Lieux!$I:$I,V1009),0))</f>
        <v>250</v>
      </c>
      <c r="Z1009" s="14" t="str">
        <f aca="false">A1009&amp;"|"&amp;B1009</f>
        <v>Lille|Metz-Nancy-Lorraine</v>
      </c>
      <c r="AA1009" s="14" t="str">
        <f aca="false">IF(I1009&lt;p_local,"Local",IF(I1009&lt;p_vv_min,"Courte distance",IF(I1009&lt;p_tres_long,"Longue distance","Très longue distance")))</f>
        <v>Longue distance</v>
      </c>
    </row>
    <row r="1010" customFormat="false" ht="15" hidden="false" customHeight="true" outlineLevel="0" collapsed="false">
      <c r="A1010" s="1" t="s">
        <v>1152</v>
      </c>
      <c r="B1010" s="1" t="s">
        <v>136</v>
      </c>
      <c r="C1010" s="1" t="s">
        <v>34</v>
      </c>
      <c r="D1010" s="1" t="s">
        <v>653</v>
      </c>
      <c r="E1010" s="1" t="s">
        <v>1167</v>
      </c>
      <c r="F1010" s="14" t="s">
        <v>40</v>
      </c>
      <c r="G1010" s="14" t="str">
        <f aca="false">IF(I1010&lt;p_local,"Local → page infra",IF(H1010&gt;=p_ph1,"Phase 1",IF(H1010&gt;=p_ph2,"Phase 2","Phase 3")))</f>
        <v>Phase 3</v>
      </c>
      <c r="H1010" s="14" t="n">
        <f aca="false">IF(I1010&lt;p_local,0,IF(C1010="Aéroport → Aéroport",p_pts_plein,IF(Y1010&gt;0,IF(I1010&lt;=Y1010,p_pts_plein,IF(I1010&lt;=p_mult2*Y1010,p_pts_moyen,p_pts_r3)),IF(I1010&gt;=p_vv_min,p_pts_plein,IF(I1010&gt;=p_vv_moy,p_pts_moyen,p_pts_court))))+IF(INDEX(10_Lieux!$D:$D,U1010)=1,p_prio1,p_prio2)+IF(INDEX(10_Lieux!$D:$D,V1010)=1,p_prio1,p_prio2)+IF(K1010="Oui",p_tf,0)+p_hub*((INDEX(10_Lieux!$H:$H,U1010)="Hub")+(INDEX(10_Lieux!$H:$H,V1010)="Hub"))+IF(OR(INDEX(10_Lieux!$H:$H,U1010)="Premium",INDEX(10_Lieux!$H:$H,V1010)="Premium"),p_prem,0))</f>
        <v>60</v>
      </c>
      <c r="I1010" s="14" t="n">
        <f aca="false">ROUND(W1010*p_facteur,0)</f>
        <v>149</v>
      </c>
      <c r="J1010" s="14" t="str">
        <f aca="false">IF(X1010&lt;60,X1010&amp;" min",INT(X1010/60)&amp;" h"&amp;IF(MOD(X1010,60)=0,""," "&amp;TEXT(MOD(X1010,60),"00")))</f>
        <v>1 h 30</v>
      </c>
      <c r="K1010" s="14" t="str">
        <f aca="false">IF(S1010&lt;&gt;T1010,"Oui","Non")</f>
        <v>Non</v>
      </c>
      <c r="L1010" s="14" t="str">
        <f aca="false">IF(AND(INDEX(10_Lieux!$B:$B,U1010)="Ville",INDEX(10_Lieux!$B:$B,V1010)="Ville"),"/chauffeur-prive/"&amp;INDEX(10_Lieux!$E:$E,U1010)&amp;"-"&amp;INDEX(10_Lieux!$E:$E,V1010)&amp;"/","/chauffeur-prive/"&amp;INDEX(10_Lieux!$E:$E,U1010)&amp;"/"&amp;INDEX(10_Lieux!$E:$E,V1010)&amp;"/")</f>
        <v>/chauffeur-prive/aeroport-metz-nancy-lorraine/strasbourg/</v>
      </c>
      <c r="M1010" s="14" t="str">
        <f aca="false">IFERROR(INDEX($L:$L,MATCH(B1010&amp;"|"&amp;A1010,$Z:$Z,0)),"—")</f>
        <v>/chauffeur-prive/strasbourg/aeroport-metz-nancy-lorraine/</v>
      </c>
      <c r="N1010" s="14" t="str">
        <f aca="false">IF(LEN("Chauffeur privé "&amp;INDEX(10_Lieux!$J:$J,U1010)&amp;" → "&amp;INDEX(10_Lieux!$J:$J,V1010)&amp;" | 24h/24")&gt;60,"Chauffeur privé "&amp;INDEX(10_Lieux!$J:$J,U1010)&amp;" → "&amp;INDEX(10_Lieux!$J:$J,V1010),"Chauffeur privé "&amp;INDEX(10_Lieux!$J:$J,U1010)&amp;" → "&amp;INDEX(10_Lieux!$J:$J,V1010)&amp;" | 24h/24")</f>
        <v>Chauffeur privé Aéroport Metz-Nancy-Lorraine → Strasbourg</v>
      </c>
      <c r="O1010" s="14" t="n">
        <f aca="false">LEN(N1010)</f>
        <v>57</v>
      </c>
      <c r="P1010" s="14" t="str">
        <f aca="false">"Chauffeur privé "&amp;INDEX(10_Lieux!$K:$K,U1010)&amp;" vers "&amp;INDEX(10_Lieux!$L:$L,V1010)</f>
        <v>Chauffeur privé de l'aéroport Metz-Nancy-Lorraine vers Strasbourg</v>
      </c>
      <c r="Q1010" s="14" t="str">
        <f aca="false">"Chauffeur privé "&amp;INDEX(10_Lieux!$K:$K,U1010)&amp;" vers "&amp;INDEX(10_Lieux!$L:$L,V1010)&amp;" : env. "&amp;I1010&amp;" km, "&amp;J1010&amp;" de route. Devis personnalisé, standard 24h/24 et 7j/7."</f>
        <v>Chauffeur privé de l'aéroport Metz-Nancy-Lorraine vers Strasbourg : env. 149 km, 1 h 30 de route. Devis personnalisé, standard 24h/24 et 7j/7.</v>
      </c>
      <c r="R1010" s="14" t="n">
        <f aca="false">LEN(Q1010)</f>
        <v>142</v>
      </c>
      <c r="S1010" s="14" t="str">
        <f aca="false">INDEX(10_Lieux!$C:$C,U1010)</f>
        <v>France</v>
      </c>
      <c r="T1010" s="14" t="str">
        <f aca="false">INDEX(10_Lieux!$C:$C,V1010)</f>
        <v>France</v>
      </c>
      <c r="U1010" s="14" t="n">
        <f aca="false">MATCH(A1010,10_Lieux!$A:$A,0)</f>
        <v>145</v>
      </c>
      <c r="V1010" s="14" t="n">
        <f aca="false">MATCH(B1010,10_Lieux!$A:$A,0)</f>
        <v>29</v>
      </c>
      <c r="W1010" s="14" t="n">
        <f aca="false">ROUND(6371*2*ASIN(SQRT(SIN(RADIANS(INDEX(10_Lieux!$F:$F,V1010)-INDEX(10_Lieux!$F:$F,U1010))/2)^2+COS(RADIANS(INDEX(10_Lieux!$F:$F,U1010)))*COS(RADIANS(INDEX(10_Lieux!$F:$F,V1010)))*SIN(RADIANS(INDEX(10_Lieux!$G:$G,V1010)-INDEX(10_Lieux!$G:$G,U1010))/2)^2)),1)</f>
        <v>119</v>
      </c>
      <c r="X1010" s="14" t="n">
        <f aca="false">ROUND(I1010/IF(I1010&lt;p_seuil_vitesse,p_vit_lente,p_vit_rapide)*60/15,0)*15</f>
        <v>90</v>
      </c>
      <c r="Y1010" s="14" t="n">
        <f aca="false">MAX(IF(INDEX(10_Lieux!$B:$B,U1010)&lt;&gt;"Ville",INDEX(10_Lieux!$I:$I,U1010),0),IF(INDEX(10_Lieux!$B:$B,V1010)&lt;&gt;"Ville",INDEX(10_Lieux!$I:$I,V1010),0))</f>
        <v>250</v>
      </c>
      <c r="Z1010" s="14" t="str">
        <f aca="false">A1010&amp;"|"&amp;B1010</f>
        <v>Metz-Nancy-Lorraine|Strasbourg</v>
      </c>
      <c r="AA1010" s="14" t="str">
        <f aca="false">IF(I1010&lt;p_local,"Local",IF(I1010&lt;p_vv_min,"Courte distance",IF(I1010&lt;p_tres_long,"Longue distance","Très longue distance")))</f>
        <v>Longue distance</v>
      </c>
    </row>
    <row r="1011" customFormat="false" ht="15" hidden="false" customHeight="true" outlineLevel="0" collapsed="false">
      <c r="A1011" s="1" t="s">
        <v>136</v>
      </c>
      <c r="B1011" s="1" t="s">
        <v>1152</v>
      </c>
      <c r="C1011" s="1" t="s">
        <v>35</v>
      </c>
      <c r="D1011" s="1" t="s">
        <v>653</v>
      </c>
      <c r="E1011" s="1" t="s">
        <v>1168</v>
      </c>
      <c r="F1011" s="14" t="s">
        <v>40</v>
      </c>
      <c r="G1011" s="14" t="str">
        <f aca="false">IF(I1011&lt;p_local,"Local → page infra",IF(H1011&gt;=p_ph1,"Phase 1",IF(H1011&gt;=p_ph2,"Phase 2","Phase 3")))</f>
        <v>Phase 3</v>
      </c>
      <c r="H1011" s="14" t="n">
        <f aca="false">IF(I1011&lt;p_local,0,IF(C1011="Aéroport → Aéroport",p_pts_plein,IF(Y1011&gt;0,IF(I1011&lt;=Y1011,p_pts_plein,IF(I1011&lt;=p_mult2*Y1011,p_pts_moyen,p_pts_r3)),IF(I1011&gt;=p_vv_min,p_pts_plein,IF(I1011&gt;=p_vv_moy,p_pts_moyen,p_pts_court))))+IF(INDEX(10_Lieux!$D:$D,U1011)=1,p_prio1,p_prio2)+IF(INDEX(10_Lieux!$D:$D,V1011)=1,p_prio1,p_prio2)+IF(K1011="Oui",p_tf,0)+p_hub*((INDEX(10_Lieux!$H:$H,U1011)="Hub")+(INDEX(10_Lieux!$H:$H,V1011)="Hub"))+IF(OR(INDEX(10_Lieux!$H:$H,U1011)="Premium",INDEX(10_Lieux!$H:$H,V1011)="Premium"),p_prem,0))</f>
        <v>60</v>
      </c>
      <c r="I1011" s="14" t="n">
        <f aca="false">ROUND(W1011*p_facteur,0)</f>
        <v>149</v>
      </c>
      <c r="J1011" s="14" t="str">
        <f aca="false">IF(X1011&lt;60,X1011&amp;" min",INT(X1011/60)&amp;" h"&amp;IF(MOD(X1011,60)=0,""," "&amp;TEXT(MOD(X1011,60),"00")))</f>
        <v>1 h 30</v>
      </c>
      <c r="K1011" s="14" t="str">
        <f aca="false">IF(S1011&lt;&gt;T1011,"Oui","Non")</f>
        <v>Non</v>
      </c>
      <c r="L1011" s="14" t="str">
        <f aca="false">IF(AND(INDEX(10_Lieux!$B:$B,U1011)="Ville",INDEX(10_Lieux!$B:$B,V1011)="Ville"),"/chauffeur-prive/"&amp;INDEX(10_Lieux!$E:$E,U1011)&amp;"-"&amp;INDEX(10_Lieux!$E:$E,V1011)&amp;"/","/chauffeur-prive/"&amp;INDEX(10_Lieux!$E:$E,U1011)&amp;"/"&amp;INDEX(10_Lieux!$E:$E,V1011)&amp;"/")</f>
        <v>/chauffeur-prive/strasbourg/aeroport-metz-nancy-lorraine/</v>
      </c>
      <c r="M1011" s="14" t="str">
        <f aca="false">IFERROR(INDEX($L:$L,MATCH(B1011&amp;"|"&amp;A1011,$Z:$Z,0)),"—")</f>
        <v>/chauffeur-prive/aeroport-metz-nancy-lorraine/strasbourg/</v>
      </c>
      <c r="N1011" s="14" t="str">
        <f aca="false">IF(LEN("Chauffeur privé "&amp;INDEX(10_Lieux!$J:$J,U1011)&amp;" → "&amp;INDEX(10_Lieux!$J:$J,V1011)&amp;" | 24h/24")&gt;60,"Chauffeur privé "&amp;INDEX(10_Lieux!$J:$J,U1011)&amp;" → "&amp;INDEX(10_Lieux!$J:$J,V1011),"Chauffeur privé "&amp;INDEX(10_Lieux!$J:$J,U1011)&amp;" → "&amp;INDEX(10_Lieux!$J:$J,V1011)&amp;" | 24h/24")</f>
        <v>Chauffeur privé Strasbourg → Aéroport Metz-Nancy-Lorraine</v>
      </c>
      <c r="O1011" s="14" t="n">
        <f aca="false">LEN(N1011)</f>
        <v>57</v>
      </c>
      <c r="P1011" s="14" t="str">
        <f aca="false">"Chauffeur privé "&amp;INDEX(10_Lieux!$K:$K,U1011)&amp;" vers "&amp;INDEX(10_Lieux!$L:$L,V1011)</f>
        <v>Chauffeur privé de Strasbourg vers l'aéroport Metz-Nancy-Lorraine</v>
      </c>
      <c r="Q1011" s="14" t="str">
        <f aca="false">"Chauffeur privé "&amp;INDEX(10_Lieux!$K:$K,U1011)&amp;" vers "&amp;INDEX(10_Lieux!$L:$L,V1011)&amp;" : env. "&amp;I1011&amp;" km, "&amp;J1011&amp;" de route. Devis personnalisé, standard 24h/24 et 7j/7."</f>
        <v>Chauffeur privé de Strasbourg vers l'aéroport Metz-Nancy-Lorraine : env. 149 km, 1 h 30 de route. Devis personnalisé, standard 24h/24 et 7j/7.</v>
      </c>
      <c r="R1011" s="14" t="n">
        <f aca="false">LEN(Q1011)</f>
        <v>142</v>
      </c>
      <c r="S1011" s="14" t="str">
        <f aca="false">INDEX(10_Lieux!$C:$C,U1011)</f>
        <v>France</v>
      </c>
      <c r="T1011" s="14" t="str">
        <f aca="false">INDEX(10_Lieux!$C:$C,V1011)</f>
        <v>France</v>
      </c>
      <c r="U1011" s="14" t="n">
        <f aca="false">MATCH(A1011,10_Lieux!$A:$A,0)</f>
        <v>29</v>
      </c>
      <c r="V1011" s="14" t="n">
        <f aca="false">MATCH(B1011,10_Lieux!$A:$A,0)</f>
        <v>145</v>
      </c>
      <c r="W1011" s="14" t="n">
        <f aca="false">ROUND(6371*2*ASIN(SQRT(SIN(RADIANS(INDEX(10_Lieux!$F:$F,V1011)-INDEX(10_Lieux!$F:$F,U1011))/2)^2+COS(RADIANS(INDEX(10_Lieux!$F:$F,U1011)))*COS(RADIANS(INDEX(10_Lieux!$F:$F,V1011)))*SIN(RADIANS(INDEX(10_Lieux!$G:$G,V1011)-INDEX(10_Lieux!$G:$G,U1011))/2)^2)),1)</f>
        <v>119</v>
      </c>
      <c r="X1011" s="14" t="n">
        <f aca="false">ROUND(I1011/IF(I1011&lt;p_seuil_vitesse,p_vit_lente,p_vit_rapide)*60/15,0)*15</f>
        <v>90</v>
      </c>
      <c r="Y1011" s="14" t="n">
        <f aca="false">MAX(IF(INDEX(10_Lieux!$B:$B,U1011)&lt;&gt;"Ville",INDEX(10_Lieux!$I:$I,U1011),0),IF(INDEX(10_Lieux!$B:$B,V1011)&lt;&gt;"Ville",INDEX(10_Lieux!$I:$I,V1011),0))</f>
        <v>250</v>
      </c>
      <c r="Z1011" s="14" t="str">
        <f aca="false">A1011&amp;"|"&amp;B1011</f>
        <v>Strasbourg|Metz-Nancy-Lorraine</v>
      </c>
      <c r="AA1011" s="14" t="str">
        <f aca="false">IF(I1011&lt;p_local,"Local",IF(I1011&lt;p_vv_min,"Courte distance",IF(I1011&lt;p_tres_long,"Longue distance","Très longue distance")))</f>
        <v>Longue distance</v>
      </c>
    </row>
    <row r="1012" customFormat="false" ht="15" hidden="false" customHeight="true" outlineLevel="0" collapsed="false">
      <c r="A1012" s="1" t="s">
        <v>1152</v>
      </c>
      <c r="B1012" s="1" t="s">
        <v>138</v>
      </c>
      <c r="C1012" s="1" t="s">
        <v>34</v>
      </c>
      <c r="D1012" s="1" t="s">
        <v>653</v>
      </c>
      <c r="E1012" s="1" t="s">
        <v>1169</v>
      </c>
      <c r="F1012" s="14" t="s">
        <v>40</v>
      </c>
      <c r="G1012" s="14" t="str">
        <f aca="false">IF(I1012&lt;p_local,"Local → page infra",IF(H1012&gt;=p_ph1,"Phase 1",IF(H1012&gt;=p_ph2,"Phase 2","Phase 3")))</f>
        <v>Phase 3</v>
      </c>
      <c r="H1012" s="14" t="n">
        <f aca="false">IF(I1012&lt;p_local,0,IF(C1012="Aéroport → Aéroport",p_pts_plein,IF(Y1012&gt;0,IF(I1012&lt;=Y1012,p_pts_plein,IF(I1012&lt;=p_mult2*Y1012,p_pts_moyen,p_pts_r3)),IF(I1012&gt;=p_vv_min,p_pts_plein,IF(I1012&gt;=p_vv_moy,p_pts_moyen,p_pts_court))))+IF(INDEX(10_Lieux!$D:$D,U1012)=1,p_prio1,p_prio2)+IF(INDEX(10_Lieux!$D:$D,V1012)=1,p_prio1,p_prio2)+IF(K1012="Oui",p_tf,0)+p_hub*((INDEX(10_Lieux!$H:$H,U1012)="Hub")+(INDEX(10_Lieux!$H:$H,V1012)="Hub"))+IF(OR(INDEX(10_Lieux!$H:$H,U1012)="Premium",INDEX(10_Lieux!$H:$H,V1012)="Premium"),p_prem,0))</f>
        <v>25</v>
      </c>
      <c r="I1012" s="14" t="n">
        <f aca="false">ROUND(W1012*p_facteur,0)</f>
        <v>781</v>
      </c>
      <c r="J1012" s="14" t="str">
        <f aca="false">IF(X1012&lt;60,X1012&amp;" min",INT(X1012/60)&amp;" h"&amp;IF(MOD(X1012,60)=0,""," "&amp;TEXT(MOD(X1012,60),"00")))</f>
        <v>8 h 15</v>
      </c>
      <c r="K1012" s="14" t="str">
        <f aca="false">IF(S1012&lt;&gt;T1012,"Oui","Non")</f>
        <v>Non</v>
      </c>
      <c r="L1012" s="14" t="str">
        <f aca="false">IF(AND(INDEX(10_Lieux!$B:$B,U1012)="Ville",INDEX(10_Lieux!$B:$B,V1012)="Ville"),"/chauffeur-prive/"&amp;INDEX(10_Lieux!$E:$E,U1012)&amp;"-"&amp;INDEX(10_Lieux!$E:$E,V1012)&amp;"/","/chauffeur-prive/"&amp;INDEX(10_Lieux!$E:$E,U1012)&amp;"/"&amp;INDEX(10_Lieux!$E:$E,V1012)&amp;"/")</f>
        <v>/chauffeur-prive/aeroport-metz-nancy-lorraine/montpellier/</v>
      </c>
      <c r="M1012" s="14" t="str">
        <f aca="false">IFERROR(INDEX($L:$L,MATCH(B1012&amp;"|"&amp;A1012,$Z:$Z,0)),"—")</f>
        <v>/chauffeur-prive/montpellier/aeroport-metz-nancy-lorraine/</v>
      </c>
      <c r="N1012" s="14" t="str">
        <f aca="false">IF(LEN("Chauffeur privé "&amp;INDEX(10_Lieux!$J:$J,U1012)&amp;" → "&amp;INDEX(10_Lieux!$J:$J,V1012)&amp;" | 24h/24")&gt;60,"Chauffeur privé "&amp;INDEX(10_Lieux!$J:$J,U1012)&amp;" → "&amp;INDEX(10_Lieux!$J:$J,V1012),"Chauffeur privé "&amp;INDEX(10_Lieux!$J:$J,U1012)&amp;" → "&amp;INDEX(10_Lieux!$J:$J,V1012)&amp;" | 24h/24")</f>
        <v>Chauffeur privé Aéroport Metz-Nancy-Lorraine → Montpellier</v>
      </c>
      <c r="O1012" s="14" t="n">
        <f aca="false">LEN(N1012)</f>
        <v>58</v>
      </c>
      <c r="P1012" s="14" t="str">
        <f aca="false">"Chauffeur privé "&amp;INDEX(10_Lieux!$K:$K,U1012)&amp;" vers "&amp;INDEX(10_Lieux!$L:$L,V1012)</f>
        <v>Chauffeur privé de l'aéroport Metz-Nancy-Lorraine vers Montpellier</v>
      </c>
      <c r="Q1012" s="14" t="str">
        <f aca="false">"Chauffeur privé "&amp;INDEX(10_Lieux!$K:$K,U1012)&amp;" vers "&amp;INDEX(10_Lieux!$L:$L,V1012)&amp;" : env. "&amp;I1012&amp;" km, "&amp;J1012&amp;" de route. Devis personnalisé, standard 24h/24 et 7j/7."</f>
        <v>Chauffeur privé de l'aéroport Metz-Nancy-Lorraine vers Montpellier : env. 781 km, 8 h 15 de route. Devis personnalisé, standard 24h/24 et 7j/7.</v>
      </c>
      <c r="R1012" s="14" t="n">
        <f aca="false">LEN(Q1012)</f>
        <v>143</v>
      </c>
      <c r="S1012" s="14" t="str">
        <f aca="false">INDEX(10_Lieux!$C:$C,U1012)</f>
        <v>France</v>
      </c>
      <c r="T1012" s="14" t="str">
        <f aca="false">INDEX(10_Lieux!$C:$C,V1012)</f>
        <v>France</v>
      </c>
      <c r="U1012" s="14" t="n">
        <f aca="false">MATCH(A1012,10_Lieux!$A:$A,0)</f>
        <v>145</v>
      </c>
      <c r="V1012" s="14" t="n">
        <f aca="false">MATCH(B1012,10_Lieux!$A:$A,0)</f>
        <v>71</v>
      </c>
      <c r="W1012" s="14" t="n">
        <f aca="false">ROUND(6371*2*ASIN(SQRT(SIN(RADIANS(INDEX(10_Lieux!$F:$F,V1012)-INDEX(10_Lieux!$F:$F,U1012))/2)^2+COS(RADIANS(INDEX(10_Lieux!$F:$F,U1012)))*COS(RADIANS(INDEX(10_Lieux!$F:$F,V1012)))*SIN(RADIANS(INDEX(10_Lieux!$G:$G,V1012)-INDEX(10_Lieux!$G:$G,U1012))/2)^2)),1)</f>
        <v>624.4</v>
      </c>
      <c r="X1012" s="14" t="n">
        <f aca="false">ROUND(I1012/IF(I1012&lt;p_seuil_vitesse,p_vit_lente,p_vit_rapide)*60/15,0)*15</f>
        <v>495</v>
      </c>
      <c r="Y1012" s="14" t="n">
        <f aca="false">MAX(IF(INDEX(10_Lieux!$B:$B,U1012)&lt;&gt;"Ville",INDEX(10_Lieux!$I:$I,U1012),0),IF(INDEX(10_Lieux!$B:$B,V1012)&lt;&gt;"Ville",INDEX(10_Lieux!$I:$I,V1012),0))</f>
        <v>250</v>
      </c>
      <c r="Z1012" s="14" t="str">
        <f aca="false">A1012&amp;"|"&amp;B1012</f>
        <v>Metz-Nancy-Lorraine|Montpellier</v>
      </c>
      <c r="AA1012" s="14" t="str">
        <f aca="false">IF(I1012&lt;p_local,"Local",IF(I1012&lt;p_vv_min,"Courte distance",IF(I1012&lt;p_tres_long,"Longue distance","Très longue distance")))</f>
        <v>Très longue distance</v>
      </c>
    </row>
    <row r="1013" customFormat="false" ht="15" hidden="false" customHeight="true" outlineLevel="0" collapsed="false">
      <c r="A1013" s="1" t="s">
        <v>138</v>
      </c>
      <c r="B1013" s="1" t="s">
        <v>1152</v>
      </c>
      <c r="C1013" s="1" t="s">
        <v>35</v>
      </c>
      <c r="D1013" s="1" t="s">
        <v>653</v>
      </c>
      <c r="E1013" s="1" t="s">
        <v>1170</v>
      </c>
      <c r="F1013" s="14" t="s">
        <v>40</v>
      </c>
      <c r="G1013" s="14" t="str">
        <f aca="false">IF(I1013&lt;p_local,"Local → page infra",IF(H1013&gt;=p_ph1,"Phase 1",IF(H1013&gt;=p_ph2,"Phase 2","Phase 3")))</f>
        <v>Phase 3</v>
      </c>
      <c r="H1013" s="14" t="n">
        <f aca="false">IF(I1013&lt;p_local,0,IF(C1013="Aéroport → Aéroport",p_pts_plein,IF(Y1013&gt;0,IF(I1013&lt;=Y1013,p_pts_plein,IF(I1013&lt;=p_mult2*Y1013,p_pts_moyen,p_pts_r3)),IF(I1013&gt;=p_vv_min,p_pts_plein,IF(I1013&gt;=p_vv_moy,p_pts_moyen,p_pts_court))))+IF(INDEX(10_Lieux!$D:$D,U1013)=1,p_prio1,p_prio2)+IF(INDEX(10_Lieux!$D:$D,V1013)=1,p_prio1,p_prio2)+IF(K1013="Oui",p_tf,0)+p_hub*((INDEX(10_Lieux!$H:$H,U1013)="Hub")+(INDEX(10_Lieux!$H:$H,V1013)="Hub"))+IF(OR(INDEX(10_Lieux!$H:$H,U1013)="Premium",INDEX(10_Lieux!$H:$H,V1013)="Premium"),p_prem,0))</f>
        <v>25</v>
      </c>
      <c r="I1013" s="14" t="n">
        <f aca="false">ROUND(W1013*p_facteur,0)</f>
        <v>781</v>
      </c>
      <c r="J1013" s="14" t="str">
        <f aca="false">IF(X1013&lt;60,X1013&amp;" min",INT(X1013/60)&amp;" h"&amp;IF(MOD(X1013,60)=0,""," "&amp;TEXT(MOD(X1013,60),"00")))</f>
        <v>8 h 15</v>
      </c>
      <c r="K1013" s="14" t="str">
        <f aca="false">IF(S1013&lt;&gt;T1013,"Oui","Non")</f>
        <v>Non</v>
      </c>
      <c r="L1013" s="14" t="str">
        <f aca="false">IF(AND(INDEX(10_Lieux!$B:$B,U1013)="Ville",INDEX(10_Lieux!$B:$B,V1013)="Ville"),"/chauffeur-prive/"&amp;INDEX(10_Lieux!$E:$E,U1013)&amp;"-"&amp;INDEX(10_Lieux!$E:$E,V1013)&amp;"/","/chauffeur-prive/"&amp;INDEX(10_Lieux!$E:$E,U1013)&amp;"/"&amp;INDEX(10_Lieux!$E:$E,V1013)&amp;"/")</f>
        <v>/chauffeur-prive/montpellier/aeroport-metz-nancy-lorraine/</v>
      </c>
      <c r="M1013" s="14" t="str">
        <f aca="false">IFERROR(INDEX($L:$L,MATCH(B1013&amp;"|"&amp;A1013,$Z:$Z,0)),"—")</f>
        <v>/chauffeur-prive/aeroport-metz-nancy-lorraine/montpellier/</v>
      </c>
      <c r="N1013" s="14" t="str">
        <f aca="false">IF(LEN("Chauffeur privé "&amp;INDEX(10_Lieux!$J:$J,U1013)&amp;" → "&amp;INDEX(10_Lieux!$J:$J,V1013)&amp;" | 24h/24")&gt;60,"Chauffeur privé "&amp;INDEX(10_Lieux!$J:$J,U1013)&amp;" → "&amp;INDEX(10_Lieux!$J:$J,V1013),"Chauffeur privé "&amp;INDEX(10_Lieux!$J:$J,U1013)&amp;" → "&amp;INDEX(10_Lieux!$J:$J,V1013)&amp;" | 24h/24")</f>
        <v>Chauffeur privé Montpellier → Aéroport Metz-Nancy-Lorraine</v>
      </c>
      <c r="O1013" s="14" t="n">
        <f aca="false">LEN(N1013)</f>
        <v>58</v>
      </c>
      <c r="P1013" s="14" t="str">
        <f aca="false">"Chauffeur privé "&amp;INDEX(10_Lieux!$K:$K,U1013)&amp;" vers "&amp;INDEX(10_Lieux!$L:$L,V1013)</f>
        <v>Chauffeur privé de Montpellier vers l'aéroport Metz-Nancy-Lorraine</v>
      </c>
      <c r="Q1013" s="14" t="str">
        <f aca="false">"Chauffeur privé "&amp;INDEX(10_Lieux!$K:$K,U1013)&amp;" vers "&amp;INDEX(10_Lieux!$L:$L,V1013)&amp;" : env. "&amp;I1013&amp;" km, "&amp;J1013&amp;" de route. Devis personnalisé, standard 24h/24 et 7j/7."</f>
        <v>Chauffeur privé de Montpellier vers l'aéroport Metz-Nancy-Lorraine : env. 781 km, 8 h 15 de route. Devis personnalisé, standard 24h/24 et 7j/7.</v>
      </c>
      <c r="R1013" s="14" t="n">
        <f aca="false">LEN(Q1013)</f>
        <v>143</v>
      </c>
      <c r="S1013" s="14" t="str">
        <f aca="false">INDEX(10_Lieux!$C:$C,U1013)</f>
        <v>France</v>
      </c>
      <c r="T1013" s="14" t="str">
        <f aca="false">INDEX(10_Lieux!$C:$C,V1013)</f>
        <v>France</v>
      </c>
      <c r="U1013" s="14" t="n">
        <f aca="false">MATCH(A1013,10_Lieux!$A:$A,0)</f>
        <v>71</v>
      </c>
      <c r="V1013" s="14" t="n">
        <f aca="false">MATCH(B1013,10_Lieux!$A:$A,0)</f>
        <v>145</v>
      </c>
      <c r="W1013" s="14" t="n">
        <f aca="false">ROUND(6371*2*ASIN(SQRT(SIN(RADIANS(INDEX(10_Lieux!$F:$F,V1013)-INDEX(10_Lieux!$F:$F,U1013))/2)^2+COS(RADIANS(INDEX(10_Lieux!$F:$F,U1013)))*COS(RADIANS(INDEX(10_Lieux!$F:$F,V1013)))*SIN(RADIANS(INDEX(10_Lieux!$G:$G,V1013)-INDEX(10_Lieux!$G:$G,U1013))/2)^2)),1)</f>
        <v>624.4</v>
      </c>
      <c r="X1013" s="14" t="n">
        <f aca="false">ROUND(I1013/IF(I1013&lt;p_seuil_vitesse,p_vit_lente,p_vit_rapide)*60/15,0)*15</f>
        <v>495</v>
      </c>
      <c r="Y1013" s="14" t="n">
        <f aca="false">MAX(IF(INDEX(10_Lieux!$B:$B,U1013)&lt;&gt;"Ville",INDEX(10_Lieux!$I:$I,U1013),0),IF(INDEX(10_Lieux!$B:$B,V1013)&lt;&gt;"Ville",INDEX(10_Lieux!$I:$I,V1013),0))</f>
        <v>250</v>
      </c>
      <c r="Z1013" s="14" t="str">
        <f aca="false">A1013&amp;"|"&amp;B1013</f>
        <v>Montpellier|Metz-Nancy-Lorraine</v>
      </c>
      <c r="AA1013" s="14" t="str">
        <f aca="false">IF(I1013&lt;p_local,"Local",IF(I1013&lt;p_vv_min,"Courte distance",IF(I1013&lt;p_tres_long,"Longue distance","Très longue distance")))</f>
        <v>Très longue distance</v>
      </c>
    </row>
    <row r="1014" customFormat="false" ht="15" hidden="false" customHeight="true" outlineLevel="0" collapsed="false">
      <c r="A1014" s="1" t="s">
        <v>1152</v>
      </c>
      <c r="B1014" s="1" t="s">
        <v>140</v>
      </c>
      <c r="C1014" s="1" t="s">
        <v>34</v>
      </c>
      <c r="D1014" s="1" t="s">
        <v>653</v>
      </c>
      <c r="E1014" s="1" t="s">
        <v>1171</v>
      </c>
      <c r="F1014" s="14" t="s">
        <v>40</v>
      </c>
      <c r="G1014" s="14" t="str">
        <f aca="false">IF(I1014&lt;p_local,"Local → page infra",IF(H1014&gt;=p_ph1,"Phase 1",IF(H1014&gt;=p_ph2,"Phase 2","Phase 3")))</f>
        <v>Phase 3</v>
      </c>
      <c r="H1014" s="14" t="n">
        <f aca="false">IF(I1014&lt;p_local,0,IF(C1014="Aéroport → Aéroport",p_pts_plein,IF(Y1014&gt;0,IF(I1014&lt;=Y1014,p_pts_plein,IF(I1014&lt;=p_mult2*Y1014,p_pts_moyen,p_pts_r3)),IF(I1014&gt;=p_vv_min,p_pts_plein,IF(I1014&gt;=p_vv_moy,p_pts_moyen,p_pts_court))))+IF(INDEX(10_Lieux!$D:$D,U1014)=1,p_prio1,p_prio2)+IF(INDEX(10_Lieux!$D:$D,V1014)=1,p_prio1,p_prio2)+IF(K1014="Oui",p_tf,0)+p_hub*((INDEX(10_Lieux!$H:$H,U1014)="Hub")+(INDEX(10_Lieux!$H:$H,V1014)="Hub"))+IF(OR(INDEX(10_Lieux!$H:$H,U1014)="Premium",INDEX(10_Lieux!$H:$H,V1014)="Premium"),p_prem,0))</f>
        <v>25</v>
      </c>
      <c r="I1014" s="14" t="n">
        <f aca="false">ROUND(W1014*p_facteur,0)</f>
        <v>764</v>
      </c>
      <c r="J1014" s="14" t="str">
        <f aca="false">IF(X1014&lt;60,X1014&amp;" min",INT(X1014/60)&amp;" h"&amp;IF(MOD(X1014,60)=0,""," "&amp;TEXT(MOD(X1014,60),"00")))</f>
        <v>8 h</v>
      </c>
      <c r="K1014" s="14" t="str">
        <f aca="false">IF(S1014&lt;&gt;T1014,"Oui","Non")</f>
        <v>Non</v>
      </c>
      <c r="L1014" s="14" t="str">
        <f aca="false">IF(AND(INDEX(10_Lieux!$B:$B,U1014)="Ville",INDEX(10_Lieux!$B:$B,V1014)="Ville"),"/chauffeur-prive/"&amp;INDEX(10_Lieux!$E:$E,U1014)&amp;"-"&amp;INDEX(10_Lieux!$E:$E,V1014)&amp;"/","/chauffeur-prive/"&amp;INDEX(10_Lieux!$E:$E,U1014)&amp;"/"&amp;INDEX(10_Lieux!$E:$E,V1014)&amp;"/")</f>
        <v>/chauffeur-prive/aeroport-metz-nancy-lorraine/nantes/</v>
      </c>
      <c r="M1014" s="14" t="str">
        <f aca="false">IFERROR(INDEX($L:$L,MATCH(B1014&amp;"|"&amp;A1014,$Z:$Z,0)),"—")</f>
        <v>/chauffeur-prive/nantes/aeroport-metz-nancy-lorraine/</v>
      </c>
      <c r="N1014" s="14" t="str">
        <f aca="false">IF(LEN("Chauffeur privé "&amp;INDEX(10_Lieux!$J:$J,U1014)&amp;" → "&amp;INDEX(10_Lieux!$J:$J,V1014)&amp;" | 24h/24")&gt;60,"Chauffeur privé "&amp;INDEX(10_Lieux!$J:$J,U1014)&amp;" → "&amp;INDEX(10_Lieux!$J:$J,V1014),"Chauffeur privé "&amp;INDEX(10_Lieux!$J:$J,U1014)&amp;" → "&amp;INDEX(10_Lieux!$J:$J,V1014)&amp;" | 24h/24")</f>
        <v>Chauffeur privé Aéroport Metz-Nancy-Lorraine → Nantes</v>
      </c>
      <c r="O1014" s="14" t="n">
        <f aca="false">LEN(N1014)</f>
        <v>53</v>
      </c>
      <c r="P1014" s="14" t="str">
        <f aca="false">"Chauffeur privé "&amp;INDEX(10_Lieux!$K:$K,U1014)&amp;" vers "&amp;INDEX(10_Lieux!$L:$L,V1014)</f>
        <v>Chauffeur privé de l'aéroport Metz-Nancy-Lorraine vers Nantes</v>
      </c>
      <c r="Q1014" s="14" t="str">
        <f aca="false">"Chauffeur privé "&amp;INDEX(10_Lieux!$K:$K,U1014)&amp;" vers "&amp;INDEX(10_Lieux!$L:$L,V1014)&amp;" : env. "&amp;I1014&amp;" km, "&amp;J1014&amp;" de route. Devis personnalisé, standard 24h/24 et 7j/7."</f>
        <v>Chauffeur privé de l'aéroport Metz-Nancy-Lorraine vers Nantes : env. 764 km, 8 h de route. Devis personnalisé, standard 24h/24 et 7j/7.</v>
      </c>
      <c r="R1014" s="14" t="n">
        <f aca="false">LEN(Q1014)</f>
        <v>135</v>
      </c>
      <c r="S1014" s="14" t="str">
        <f aca="false">INDEX(10_Lieux!$C:$C,U1014)</f>
        <v>France</v>
      </c>
      <c r="T1014" s="14" t="str">
        <f aca="false">INDEX(10_Lieux!$C:$C,V1014)</f>
        <v>France</v>
      </c>
      <c r="U1014" s="14" t="n">
        <f aca="false">MATCH(A1014,10_Lieux!$A:$A,0)</f>
        <v>145</v>
      </c>
      <c r="V1014" s="14" t="n">
        <f aca="false">MATCH(B1014,10_Lieux!$A:$A,0)</f>
        <v>56</v>
      </c>
      <c r="W1014" s="14" t="n">
        <f aca="false">ROUND(6371*2*ASIN(SQRT(SIN(RADIANS(INDEX(10_Lieux!$F:$F,V1014)-INDEX(10_Lieux!$F:$F,U1014))/2)^2+COS(RADIANS(INDEX(10_Lieux!$F:$F,U1014)))*COS(RADIANS(INDEX(10_Lieux!$F:$F,V1014)))*SIN(RADIANS(INDEX(10_Lieux!$G:$G,V1014)-INDEX(10_Lieux!$G:$G,U1014))/2)^2)),1)</f>
        <v>611.5</v>
      </c>
      <c r="X1014" s="14" t="n">
        <f aca="false">ROUND(I1014/IF(I1014&lt;p_seuil_vitesse,p_vit_lente,p_vit_rapide)*60/15,0)*15</f>
        <v>480</v>
      </c>
      <c r="Y1014" s="14" t="n">
        <f aca="false">MAX(IF(INDEX(10_Lieux!$B:$B,U1014)&lt;&gt;"Ville",INDEX(10_Lieux!$I:$I,U1014),0),IF(INDEX(10_Lieux!$B:$B,V1014)&lt;&gt;"Ville",INDEX(10_Lieux!$I:$I,V1014),0))</f>
        <v>250</v>
      </c>
      <c r="Z1014" s="14" t="str">
        <f aca="false">A1014&amp;"|"&amp;B1014</f>
        <v>Metz-Nancy-Lorraine|Nantes</v>
      </c>
      <c r="AA1014" s="14" t="str">
        <f aca="false">IF(I1014&lt;p_local,"Local",IF(I1014&lt;p_vv_min,"Courte distance",IF(I1014&lt;p_tres_long,"Longue distance","Très longue distance")))</f>
        <v>Très longue distance</v>
      </c>
    </row>
    <row r="1015" customFormat="false" ht="15" hidden="false" customHeight="true" outlineLevel="0" collapsed="false">
      <c r="A1015" s="1" t="s">
        <v>140</v>
      </c>
      <c r="B1015" s="1" t="s">
        <v>1152</v>
      </c>
      <c r="C1015" s="1" t="s">
        <v>35</v>
      </c>
      <c r="D1015" s="1" t="s">
        <v>653</v>
      </c>
      <c r="E1015" s="1" t="s">
        <v>1172</v>
      </c>
      <c r="F1015" s="14" t="s">
        <v>40</v>
      </c>
      <c r="G1015" s="14" t="str">
        <f aca="false">IF(I1015&lt;p_local,"Local → page infra",IF(H1015&gt;=p_ph1,"Phase 1",IF(H1015&gt;=p_ph2,"Phase 2","Phase 3")))</f>
        <v>Phase 3</v>
      </c>
      <c r="H1015" s="14" t="n">
        <f aca="false">IF(I1015&lt;p_local,0,IF(C1015="Aéroport → Aéroport",p_pts_plein,IF(Y1015&gt;0,IF(I1015&lt;=Y1015,p_pts_plein,IF(I1015&lt;=p_mult2*Y1015,p_pts_moyen,p_pts_r3)),IF(I1015&gt;=p_vv_min,p_pts_plein,IF(I1015&gt;=p_vv_moy,p_pts_moyen,p_pts_court))))+IF(INDEX(10_Lieux!$D:$D,U1015)=1,p_prio1,p_prio2)+IF(INDEX(10_Lieux!$D:$D,V1015)=1,p_prio1,p_prio2)+IF(K1015="Oui",p_tf,0)+p_hub*((INDEX(10_Lieux!$H:$H,U1015)="Hub")+(INDEX(10_Lieux!$H:$H,V1015)="Hub"))+IF(OR(INDEX(10_Lieux!$H:$H,U1015)="Premium",INDEX(10_Lieux!$H:$H,V1015)="Premium"),p_prem,0))</f>
        <v>25</v>
      </c>
      <c r="I1015" s="14" t="n">
        <f aca="false">ROUND(W1015*p_facteur,0)</f>
        <v>764</v>
      </c>
      <c r="J1015" s="14" t="str">
        <f aca="false">IF(X1015&lt;60,X1015&amp;" min",INT(X1015/60)&amp;" h"&amp;IF(MOD(X1015,60)=0,""," "&amp;TEXT(MOD(X1015,60),"00")))</f>
        <v>8 h</v>
      </c>
      <c r="K1015" s="14" t="str">
        <f aca="false">IF(S1015&lt;&gt;T1015,"Oui","Non")</f>
        <v>Non</v>
      </c>
      <c r="L1015" s="14" t="str">
        <f aca="false">IF(AND(INDEX(10_Lieux!$B:$B,U1015)="Ville",INDEX(10_Lieux!$B:$B,V1015)="Ville"),"/chauffeur-prive/"&amp;INDEX(10_Lieux!$E:$E,U1015)&amp;"-"&amp;INDEX(10_Lieux!$E:$E,V1015)&amp;"/","/chauffeur-prive/"&amp;INDEX(10_Lieux!$E:$E,U1015)&amp;"/"&amp;INDEX(10_Lieux!$E:$E,V1015)&amp;"/")</f>
        <v>/chauffeur-prive/nantes/aeroport-metz-nancy-lorraine/</v>
      </c>
      <c r="M1015" s="14" t="str">
        <f aca="false">IFERROR(INDEX($L:$L,MATCH(B1015&amp;"|"&amp;A1015,$Z:$Z,0)),"—")</f>
        <v>/chauffeur-prive/aeroport-metz-nancy-lorraine/nantes/</v>
      </c>
      <c r="N1015" s="14" t="str">
        <f aca="false">IF(LEN("Chauffeur privé "&amp;INDEX(10_Lieux!$J:$J,U1015)&amp;" → "&amp;INDEX(10_Lieux!$J:$J,V1015)&amp;" | 24h/24")&gt;60,"Chauffeur privé "&amp;INDEX(10_Lieux!$J:$J,U1015)&amp;" → "&amp;INDEX(10_Lieux!$J:$J,V1015),"Chauffeur privé "&amp;INDEX(10_Lieux!$J:$J,U1015)&amp;" → "&amp;INDEX(10_Lieux!$J:$J,V1015)&amp;" | 24h/24")</f>
        <v>Chauffeur privé Nantes → Aéroport Metz-Nancy-Lorraine</v>
      </c>
      <c r="O1015" s="14" t="n">
        <f aca="false">LEN(N1015)</f>
        <v>53</v>
      </c>
      <c r="P1015" s="14" t="str">
        <f aca="false">"Chauffeur privé "&amp;INDEX(10_Lieux!$K:$K,U1015)&amp;" vers "&amp;INDEX(10_Lieux!$L:$L,V1015)</f>
        <v>Chauffeur privé de Nantes vers l'aéroport Metz-Nancy-Lorraine</v>
      </c>
      <c r="Q1015" s="14" t="str">
        <f aca="false">"Chauffeur privé "&amp;INDEX(10_Lieux!$K:$K,U1015)&amp;" vers "&amp;INDEX(10_Lieux!$L:$L,V1015)&amp;" : env. "&amp;I1015&amp;" km, "&amp;J1015&amp;" de route. Devis personnalisé, standard 24h/24 et 7j/7."</f>
        <v>Chauffeur privé de Nantes vers l'aéroport Metz-Nancy-Lorraine : env. 764 km, 8 h de route. Devis personnalisé, standard 24h/24 et 7j/7.</v>
      </c>
      <c r="R1015" s="14" t="n">
        <f aca="false">LEN(Q1015)</f>
        <v>135</v>
      </c>
      <c r="S1015" s="14" t="str">
        <f aca="false">INDEX(10_Lieux!$C:$C,U1015)</f>
        <v>France</v>
      </c>
      <c r="T1015" s="14" t="str">
        <f aca="false">INDEX(10_Lieux!$C:$C,V1015)</f>
        <v>France</v>
      </c>
      <c r="U1015" s="14" t="n">
        <f aca="false">MATCH(A1015,10_Lieux!$A:$A,0)</f>
        <v>56</v>
      </c>
      <c r="V1015" s="14" t="n">
        <f aca="false">MATCH(B1015,10_Lieux!$A:$A,0)</f>
        <v>145</v>
      </c>
      <c r="W1015" s="14" t="n">
        <f aca="false">ROUND(6371*2*ASIN(SQRT(SIN(RADIANS(INDEX(10_Lieux!$F:$F,V1015)-INDEX(10_Lieux!$F:$F,U1015))/2)^2+COS(RADIANS(INDEX(10_Lieux!$F:$F,U1015)))*COS(RADIANS(INDEX(10_Lieux!$F:$F,V1015)))*SIN(RADIANS(INDEX(10_Lieux!$G:$G,V1015)-INDEX(10_Lieux!$G:$G,U1015))/2)^2)),1)</f>
        <v>611.5</v>
      </c>
      <c r="X1015" s="14" t="n">
        <f aca="false">ROUND(I1015/IF(I1015&lt;p_seuil_vitesse,p_vit_lente,p_vit_rapide)*60/15,0)*15</f>
        <v>480</v>
      </c>
      <c r="Y1015" s="14" t="n">
        <f aca="false">MAX(IF(INDEX(10_Lieux!$B:$B,U1015)&lt;&gt;"Ville",INDEX(10_Lieux!$I:$I,U1015),0),IF(INDEX(10_Lieux!$B:$B,V1015)&lt;&gt;"Ville",INDEX(10_Lieux!$I:$I,V1015),0))</f>
        <v>250</v>
      </c>
      <c r="Z1015" s="14" t="str">
        <f aca="false">A1015&amp;"|"&amp;B1015</f>
        <v>Nantes|Metz-Nancy-Lorraine</v>
      </c>
      <c r="AA1015" s="14" t="str">
        <f aca="false">IF(I1015&lt;p_local,"Local",IF(I1015&lt;p_vv_min,"Courte distance",IF(I1015&lt;p_tres_long,"Longue distance","Très longue distance")))</f>
        <v>Très longue distance</v>
      </c>
    </row>
    <row r="1016" customFormat="false" ht="15" hidden="false" customHeight="true" outlineLevel="0" collapsed="false">
      <c r="A1016" s="1" t="s">
        <v>1152</v>
      </c>
      <c r="B1016" s="1" t="s">
        <v>142</v>
      </c>
      <c r="C1016" s="1" t="s">
        <v>34</v>
      </c>
      <c r="D1016" s="1" t="s">
        <v>653</v>
      </c>
      <c r="E1016" s="1" t="s">
        <v>1173</v>
      </c>
      <c r="F1016" s="14" t="s">
        <v>40</v>
      </c>
      <c r="G1016" s="14" t="str">
        <f aca="false">IF(I1016&lt;p_local,"Local → page infra",IF(H1016&gt;=p_ph1,"Phase 1",IF(H1016&gt;=p_ph2,"Phase 2","Phase 3")))</f>
        <v>Phase 3</v>
      </c>
      <c r="H1016" s="14" t="n">
        <f aca="false">IF(I1016&lt;p_local,0,IF(C1016="Aéroport → Aéroport",p_pts_plein,IF(Y1016&gt;0,IF(I1016&lt;=Y1016,p_pts_plein,IF(I1016&lt;=p_mult2*Y1016,p_pts_moyen,p_pts_r3)),IF(I1016&gt;=p_vv_min,p_pts_plein,IF(I1016&gt;=p_vv_moy,p_pts_moyen,p_pts_court))))+IF(INDEX(10_Lieux!$D:$D,U1016)=1,p_prio1,p_prio2)+IF(INDEX(10_Lieux!$D:$D,V1016)=1,p_prio1,p_prio2)+IF(K1016="Oui",p_tf,0)+p_hub*((INDEX(10_Lieux!$H:$H,U1016)="Hub")+(INDEX(10_Lieux!$H:$H,V1016)="Hub"))+IF(OR(INDEX(10_Lieux!$H:$H,U1016)="Premium",INDEX(10_Lieux!$H:$H,V1016)="Premium"),p_prem,0))</f>
        <v>25</v>
      </c>
      <c r="I1016" s="14" t="n">
        <f aca="false">ROUND(W1016*p_facteur,0)</f>
        <v>739</v>
      </c>
      <c r="J1016" s="14" t="str">
        <f aca="false">IF(X1016&lt;60,X1016&amp;" min",INT(X1016/60)&amp;" h"&amp;IF(MOD(X1016,60)=0,""," "&amp;TEXT(MOD(X1016,60),"00")))</f>
        <v>7 h 45</v>
      </c>
      <c r="K1016" s="14" t="str">
        <f aca="false">IF(S1016&lt;&gt;T1016,"Oui","Non")</f>
        <v>Non</v>
      </c>
      <c r="L1016" s="14" t="str">
        <f aca="false">IF(AND(INDEX(10_Lieux!$B:$B,U1016)="Ville",INDEX(10_Lieux!$B:$B,V1016)="Ville"),"/chauffeur-prive/"&amp;INDEX(10_Lieux!$E:$E,U1016)&amp;"-"&amp;INDEX(10_Lieux!$E:$E,V1016)&amp;"/","/chauffeur-prive/"&amp;INDEX(10_Lieux!$E:$E,U1016)&amp;"/"&amp;INDEX(10_Lieux!$E:$E,V1016)&amp;"/")</f>
        <v>/chauffeur-prive/aeroport-metz-nancy-lorraine/rennes/</v>
      </c>
      <c r="M1016" s="14" t="str">
        <f aca="false">IFERROR(INDEX($L:$L,MATCH(B1016&amp;"|"&amp;A1016,$Z:$Z,0)),"—")</f>
        <v>/chauffeur-prive/rennes/aeroport-metz-nancy-lorraine/</v>
      </c>
      <c r="N1016" s="14" t="str">
        <f aca="false">IF(LEN("Chauffeur privé "&amp;INDEX(10_Lieux!$J:$J,U1016)&amp;" → "&amp;INDEX(10_Lieux!$J:$J,V1016)&amp;" | 24h/24")&gt;60,"Chauffeur privé "&amp;INDEX(10_Lieux!$J:$J,U1016)&amp;" → "&amp;INDEX(10_Lieux!$J:$J,V1016),"Chauffeur privé "&amp;INDEX(10_Lieux!$J:$J,U1016)&amp;" → "&amp;INDEX(10_Lieux!$J:$J,V1016)&amp;" | 24h/24")</f>
        <v>Chauffeur privé Aéroport Metz-Nancy-Lorraine → Rennes</v>
      </c>
      <c r="O1016" s="14" t="n">
        <f aca="false">LEN(N1016)</f>
        <v>53</v>
      </c>
      <c r="P1016" s="14" t="str">
        <f aca="false">"Chauffeur privé "&amp;INDEX(10_Lieux!$K:$K,U1016)&amp;" vers "&amp;INDEX(10_Lieux!$L:$L,V1016)</f>
        <v>Chauffeur privé de l'aéroport Metz-Nancy-Lorraine vers Rennes</v>
      </c>
      <c r="Q1016" s="14" t="str">
        <f aca="false">"Chauffeur privé "&amp;INDEX(10_Lieux!$K:$K,U1016)&amp;" vers "&amp;INDEX(10_Lieux!$L:$L,V1016)&amp;" : env. "&amp;I1016&amp;" km, "&amp;J1016&amp;" de route. Devis personnalisé, standard 24h/24 et 7j/7."</f>
        <v>Chauffeur privé de l'aéroport Metz-Nancy-Lorraine vers Rennes : env. 739 km, 7 h 45 de route. Devis personnalisé, standard 24h/24 et 7j/7.</v>
      </c>
      <c r="R1016" s="14" t="n">
        <f aca="false">LEN(Q1016)</f>
        <v>138</v>
      </c>
      <c r="S1016" s="14" t="str">
        <f aca="false">INDEX(10_Lieux!$C:$C,U1016)</f>
        <v>France</v>
      </c>
      <c r="T1016" s="14" t="str">
        <f aca="false">INDEX(10_Lieux!$C:$C,V1016)</f>
        <v>France</v>
      </c>
      <c r="U1016" s="14" t="n">
        <f aca="false">MATCH(A1016,10_Lieux!$A:$A,0)</f>
        <v>145</v>
      </c>
      <c r="V1016" s="14" t="n">
        <f aca="false">MATCH(B1016,10_Lieux!$A:$A,0)</f>
        <v>49</v>
      </c>
      <c r="W1016" s="14" t="n">
        <f aca="false">ROUND(6371*2*ASIN(SQRT(SIN(RADIANS(INDEX(10_Lieux!$F:$F,V1016)-INDEX(10_Lieux!$F:$F,U1016))/2)^2+COS(RADIANS(INDEX(10_Lieux!$F:$F,U1016)))*COS(RADIANS(INDEX(10_Lieux!$F:$F,V1016)))*SIN(RADIANS(INDEX(10_Lieux!$G:$G,V1016)-INDEX(10_Lieux!$G:$G,U1016))/2)^2)),1)</f>
        <v>591.2</v>
      </c>
      <c r="X1016" s="14" t="n">
        <f aca="false">ROUND(I1016/IF(I1016&lt;p_seuil_vitesse,p_vit_lente,p_vit_rapide)*60/15,0)*15</f>
        <v>465</v>
      </c>
      <c r="Y1016" s="14" t="n">
        <f aca="false">MAX(IF(INDEX(10_Lieux!$B:$B,U1016)&lt;&gt;"Ville",INDEX(10_Lieux!$I:$I,U1016),0),IF(INDEX(10_Lieux!$B:$B,V1016)&lt;&gt;"Ville",INDEX(10_Lieux!$I:$I,V1016),0))</f>
        <v>250</v>
      </c>
      <c r="Z1016" s="14" t="str">
        <f aca="false">A1016&amp;"|"&amp;B1016</f>
        <v>Metz-Nancy-Lorraine|Rennes</v>
      </c>
      <c r="AA1016" s="14" t="str">
        <f aca="false">IF(I1016&lt;p_local,"Local",IF(I1016&lt;p_vv_min,"Courte distance",IF(I1016&lt;p_tres_long,"Longue distance","Très longue distance")))</f>
        <v>Très longue distance</v>
      </c>
    </row>
    <row r="1017" customFormat="false" ht="15" hidden="false" customHeight="true" outlineLevel="0" collapsed="false">
      <c r="A1017" s="1" t="s">
        <v>142</v>
      </c>
      <c r="B1017" s="1" t="s">
        <v>1152</v>
      </c>
      <c r="C1017" s="1" t="s">
        <v>35</v>
      </c>
      <c r="D1017" s="1" t="s">
        <v>653</v>
      </c>
      <c r="E1017" s="1" t="s">
        <v>1174</v>
      </c>
      <c r="F1017" s="14" t="s">
        <v>40</v>
      </c>
      <c r="G1017" s="14" t="str">
        <f aca="false">IF(I1017&lt;p_local,"Local → page infra",IF(H1017&gt;=p_ph1,"Phase 1",IF(H1017&gt;=p_ph2,"Phase 2","Phase 3")))</f>
        <v>Phase 3</v>
      </c>
      <c r="H1017" s="14" t="n">
        <f aca="false">IF(I1017&lt;p_local,0,IF(C1017="Aéroport → Aéroport",p_pts_plein,IF(Y1017&gt;0,IF(I1017&lt;=Y1017,p_pts_plein,IF(I1017&lt;=p_mult2*Y1017,p_pts_moyen,p_pts_r3)),IF(I1017&gt;=p_vv_min,p_pts_plein,IF(I1017&gt;=p_vv_moy,p_pts_moyen,p_pts_court))))+IF(INDEX(10_Lieux!$D:$D,U1017)=1,p_prio1,p_prio2)+IF(INDEX(10_Lieux!$D:$D,V1017)=1,p_prio1,p_prio2)+IF(K1017="Oui",p_tf,0)+p_hub*((INDEX(10_Lieux!$H:$H,U1017)="Hub")+(INDEX(10_Lieux!$H:$H,V1017)="Hub"))+IF(OR(INDEX(10_Lieux!$H:$H,U1017)="Premium",INDEX(10_Lieux!$H:$H,V1017)="Premium"),p_prem,0))</f>
        <v>25</v>
      </c>
      <c r="I1017" s="14" t="n">
        <f aca="false">ROUND(W1017*p_facteur,0)</f>
        <v>739</v>
      </c>
      <c r="J1017" s="14" t="str">
        <f aca="false">IF(X1017&lt;60,X1017&amp;" min",INT(X1017/60)&amp;" h"&amp;IF(MOD(X1017,60)=0,""," "&amp;TEXT(MOD(X1017,60),"00")))</f>
        <v>7 h 45</v>
      </c>
      <c r="K1017" s="14" t="str">
        <f aca="false">IF(S1017&lt;&gt;T1017,"Oui","Non")</f>
        <v>Non</v>
      </c>
      <c r="L1017" s="14" t="str">
        <f aca="false">IF(AND(INDEX(10_Lieux!$B:$B,U1017)="Ville",INDEX(10_Lieux!$B:$B,V1017)="Ville"),"/chauffeur-prive/"&amp;INDEX(10_Lieux!$E:$E,U1017)&amp;"-"&amp;INDEX(10_Lieux!$E:$E,V1017)&amp;"/","/chauffeur-prive/"&amp;INDEX(10_Lieux!$E:$E,U1017)&amp;"/"&amp;INDEX(10_Lieux!$E:$E,V1017)&amp;"/")</f>
        <v>/chauffeur-prive/rennes/aeroport-metz-nancy-lorraine/</v>
      </c>
      <c r="M1017" s="14" t="str">
        <f aca="false">IFERROR(INDEX($L:$L,MATCH(B1017&amp;"|"&amp;A1017,$Z:$Z,0)),"—")</f>
        <v>/chauffeur-prive/aeroport-metz-nancy-lorraine/rennes/</v>
      </c>
      <c r="N1017" s="14" t="str">
        <f aca="false">IF(LEN("Chauffeur privé "&amp;INDEX(10_Lieux!$J:$J,U1017)&amp;" → "&amp;INDEX(10_Lieux!$J:$J,V1017)&amp;" | 24h/24")&gt;60,"Chauffeur privé "&amp;INDEX(10_Lieux!$J:$J,U1017)&amp;" → "&amp;INDEX(10_Lieux!$J:$J,V1017),"Chauffeur privé "&amp;INDEX(10_Lieux!$J:$J,U1017)&amp;" → "&amp;INDEX(10_Lieux!$J:$J,V1017)&amp;" | 24h/24")</f>
        <v>Chauffeur privé Rennes → Aéroport Metz-Nancy-Lorraine</v>
      </c>
      <c r="O1017" s="14" t="n">
        <f aca="false">LEN(N1017)</f>
        <v>53</v>
      </c>
      <c r="P1017" s="14" t="str">
        <f aca="false">"Chauffeur privé "&amp;INDEX(10_Lieux!$K:$K,U1017)&amp;" vers "&amp;INDEX(10_Lieux!$L:$L,V1017)</f>
        <v>Chauffeur privé de Rennes vers l'aéroport Metz-Nancy-Lorraine</v>
      </c>
      <c r="Q1017" s="14" t="str">
        <f aca="false">"Chauffeur privé "&amp;INDEX(10_Lieux!$K:$K,U1017)&amp;" vers "&amp;INDEX(10_Lieux!$L:$L,V1017)&amp;" : env. "&amp;I1017&amp;" km, "&amp;J1017&amp;" de route. Devis personnalisé, standard 24h/24 et 7j/7."</f>
        <v>Chauffeur privé de Rennes vers l'aéroport Metz-Nancy-Lorraine : env. 739 km, 7 h 45 de route. Devis personnalisé, standard 24h/24 et 7j/7.</v>
      </c>
      <c r="R1017" s="14" t="n">
        <f aca="false">LEN(Q1017)</f>
        <v>138</v>
      </c>
      <c r="S1017" s="14" t="str">
        <f aca="false">INDEX(10_Lieux!$C:$C,U1017)</f>
        <v>France</v>
      </c>
      <c r="T1017" s="14" t="str">
        <f aca="false">INDEX(10_Lieux!$C:$C,V1017)</f>
        <v>France</v>
      </c>
      <c r="U1017" s="14" t="n">
        <f aca="false">MATCH(A1017,10_Lieux!$A:$A,0)</f>
        <v>49</v>
      </c>
      <c r="V1017" s="14" t="n">
        <f aca="false">MATCH(B1017,10_Lieux!$A:$A,0)</f>
        <v>145</v>
      </c>
      <c r="W1017" s="14" t="n">
        <f aca="false">ROUND(6371*2*ASIN(SQRT(SIN(RADIANS(INDEX(10_Lieux!$F:$F,V1017)-INDEX(10_Lieux!$F:$F,U1017))/2)^2+COS(RADIANS(INDEX(10_Lieux!$F:$F,U1017)))*COS(RADIANS(INDEX(10_Lieux!$F:$F,V1017)))*SIN(RADIANS(INDEX(10_Lieux!$G:$G,V1017)-INDEX(10_Lieux!$G:$G,U1017))/2)^2)),1)</f>
        <v>591.2</v>
      </c>
      <c r="X1017" s="14" t="n">
        <f aca="false">ROUND(I1017/IF(I1017&lt;p_seuil_vitesse,p_vit_lente,p_vit_rapide)*60/15,0)*15</f>
        <v>465</v>
      </c>
      <c r="Y1017" s="14" t="n">
        <f aca="false">MAX(IF(INDEX(10_Lieux!$B:$B,U1017)&lt;&gt;"Ville",INDEX(10_Lieux!$I:$I,U1017),0),IF(INDEX(10_Lieux!$B:$B,V1017)&lt;&gt;"Ville",INDEX(10_Lieux!$I:$I,V1017),0))</f>
        <v>250</v>
      </c>
      <c r="Z1017" s="14" t="str">
        <f aca="false">A1017&amp;"|"&amp;B1017</f>
        <v>Rennes|Metz-Nancy-Lorraine</v>
      </c>
      <c r="AA1017" s="14" t="str">
        <f aca="false">IF(I1017&lt;p_local,"Local",IF(I1017&lt;p_vv_min,"Courte distance",IF(I1017&lt;p_tres_long,"Longue distance","Très longue distance")))</f>
        <v>Très longue distance</v>
      </c>
    </row>
    <row r="1018" customFormat="false" ht="15" hidden="false" customHeight="true" outlineLevel="0" collapsed="false">
      <c r="A1018" s="1" t="s">
        <v>1152</v>
      </c>
      <c r="B1018" s="1" t="s">
        <v>144</v>
      </c>
      <c r="C1018" s="1" t="s">
        <v>34</v>
      </c>
      <c r="D1018" s="1" t="s">
        <v>653</v>
      </c>
      <c r="E1018" s="1" t="s">
        <v>1175</v>
      </c>
      <c r="F1018" s="14" t="s">
        <v>40</v>
      </c>
      <c r="G1018" s="14" t="str">
        <f aca="false">IF(I1018&lt;p_local,"Local → page infra",IF(H1018&gt;=p_ph1,"Phase 1",IF(H1018&gt;=p_ph2,"Phase 2","Phase 3")))</f>
        <v>Phase 3</v>
      </c>
      <c r="H1018" s="14" t="n">
        <f aca="false">IF(I1018&lt;p_local,0,IF(C1018="Aéroport → Aéroport",p_pts_plein,IF(Y1018&gt;0,IF(I1018&lt;=Y1018,p_pts_plein,IF(I1018&lt;=p_mult2*Y1018,p_pts_moyen,p_pts_r3)),IF(I1018&gt;=p_vv_min,p_pts_plein,IF(I1018&gt;=p_vv_moy,p_pts_moyen,p_pts_court))))+IF(INDEX(10_Lieux!$D:$D,U1018)=1,p_prio1,p_prio2)+IF(INDEX(10_Lieux!$D:$D,V1018)=1,p_prio1,p_prio2)+IF(K1018="Oui",p_tf,0)+p_hub*((INDEX(10_Lieux!$H:$H,U1018)="Hub")+(INDEX(10_Lieux!$H:$H,V1018)="Hub"))+IF(OR(INDEX(10_Lieux!$H:$H,U1018)="Premium",INDEX(10_Lieux!$H:$H,V1018)="Premium"),p_prem,0))</f>
        <v>45</v>
      </c>
      <c r="I1018" s="14" t="n">
        <f aca="false">ROUND(W1018*p_facteur,0)</f>
        <v>257</v>
      </c>
      <c r="J1018" s="14" t="str">
        <f aca="false">IF(X1018&lt;60,X1018&amp;" min",INT(X1018/60)&amp;" h"&amp;IF(MOD(X1018,60)=0,""," "&amp;TEXT(MOD(X1018,60),"00")))</f>
        <v>2 h 45</v>
      </c>
      <c r="K1018" s="14" t="str">
        <f aca="false">IF(S1018&lt;&gt;T1018,"Oui","Non")</f>
        <v>Non</v>
      </c>
      <c r="L1018" s="14" t="str">
        <f aca="false">IF(AND(INDEX(10_Lieux!$B:$B,U1018)="Ville",INDEX(10_Lieux!$B:$B,V1018)="Ville"),"/chauffeur-prive/"&amp;INDEX(10_Lieux!$E:$E,U1018)&amp;"-"&amp;INDEX(10_Lieux!$E:$E,V1018)&amp;"/","/chauffeur-prive/"&amp;INDEX(10_Lieux!$E:$E,U1018)&amp;"/"&amp;INDEX(10_Lieux!$E:$E,V1018)&amp;"/")</f>
        <v>/chauffeur-prive/aeroport-metz-nancy-lorraine/dijon/</v>
      </c>
      <c r="M1018" s="14" t="str">
        <f aca="false">IFERROR(INDEX($L:$L,MATCH(B1018&amp;"|"&amp;A1018,$Z:$Z,0)),"—")</f>
        <v>/chauffeur-prive/dijon/aeroport-metz-nancy-lorraine/</v>
      </c>
      <c r="N1018" s="14" t="str">
        <f aca="false">IF(LEN("Chauffeur privé "&amp;INDEX(10_Lieux!$J:$J,U1018)&amp;" → "&amp;INDEX(10_Lieux!$J:$J,V1018)&amp;" | 24h/24")&gt;60,"Chauffeur privé "&amp;INDEX(10_Lieux!$J:$J,U1018)&amp;" → "&amp;INDEX(10_Lieux!$J:$J,V1018),"Chauffeur privé "&amp;INDEX(10_Lieux!$J:$J,U1018)&amp;" → "&amp;INDEX(10_Lieux!$J:$J,V1018)&amp;" | 24h/24")</f>
        <v>Chauffeur privé Aéroport Metz-Nancy-Lorraine → Dijon</v>
      </c>
      <c r="O1018" s="14" t="n">
        <f aca="false">LEN(N1018)</f>
        <v>52</v>
      </c>
      <c r="P1018" s="14" t="str">
        <f aca="false">"Chauffeur privé "&amp;INDEX(10_Lieux!$K:$K,U1018)&amp;" vers "&amp;INDEX(10_Lieux!$L:$L,V1018)</f>
        <v>Chauffeur privé de l'aéroport Metz-Nancy-Lorraine vers Dijon</v>
      </c>
      <c r="Q1018" s="14" t="str">
        <f aca="false">"Chauffeur privé "&amp;INDEX(10_Lieux!$K:$K,U1018)&amp;" vers "&amp;INDEX(10_Lieux!$L:$L,V1018)&amp;" : env. "&amp;I1018&amp;" km, "&amp;J1018&amp;" de route. Devis personnalisé, standard 24h/24 et 7j/7."</f>
        <v>Chauffeur privé de l'aéroport Metz-Nancy-Lorraine vers Dijon : env. 257 km, 2 h 45 de route. Devis personnalisé, standard 24h/24 et 7j/7.</v>
      </c>
      <c r="R1018" s="14" t="n">
        <f aca="false">LEN(Q1018)</f>
        <v>137</v>
      </c>
      <c r="S1018" s="14" t="str">
        <f aca="false">INDEX(10_Lieux!$C:$C,U1018)</f>
        <v>France</v>
      </c>
      <c r="T1018" s="14" t="str">
        <f aca="false">INDEX(10_Lieux!$C:$C,V1018)</f>
        <v>France</v>
      </c>
      <c r="U1018" s="14" t="n">
        <f aca="false">MATCH(A1018,10_Lieux!$A:$A,0)</f>
        <v>145</v>
      </c>
      <c r="V1018" s="14" t="n">
        <f aca="false">MATCH(B1018,10_Lieux!$A:$A,0)</f>
        <v>23</v>
      </c>
      <c r="W1018" s="14" t="n">
        <f aca="false">ROUND(6371*2*ASIN(SQRT(SIN(RADIANS(INDEX(10_Lieux!$F:$F,V1018)-INDEX(10_Lieux!$F:$F,U1018))/2)^2+COS(RADIANS(INDEX(10_Lieux!$F:$F,U1018)))*COS(RADIANS(INDEX(10_Lieux!$F:$F,V1018)))*SIN(RADIANS(INDEX(10_Lieux!$G:$G,V1018)-INDEX(10_Lieux!$G:$G,U1018))/2)^2)),1)</f>
        <v>205.2</v>
      </c>
      <c r="X1018" s="14" t="n">
        <f aca="false">ROUND(I1018/IF(I1018&lt;p_seuil_vitesse,p_vit_lente,p_vit_rapide)*60/15,0)*15</f>
        <v>165</v>
      </c>
      <c r="Y1018" s="14" t="n">
        <f aca="false">MAX(IF(INDEX(10_Lieux!$B:$B,U1018)&lt;&gt;"Ville",INDEX(10_Lieux!$I:$I,U1018),0),IF(INDEX(10_Lieux!$B:$B,V1018)&lt;&gt;"Ville",INDEX(10_Lieux!$I:$I,V1018),0))</f>
        <v>250</v>
      </c>
      <c r="Z1018" s="14" t="str">
        <f aca="false">A1018&amp;"|"&amp;B1018</f>
        <v>Metz-Nancy-Lorraine|Dijon</v>
      </c>
      <c r="AA1018" s="14" t="str">
        <f aca="false">IF(I1018&lt;p_local,"Local",IF(I1018&lt;p_vv_min,"Courte distance",IF(I1018&lt;p_tres_long,"Longue distance","Très longue distance")))</f>
        <v>Longue distance</v>
      </c>
    </row>
    <row r="1019" customFormat="false" ht="15" hidden="false" customHeight="true" outlineLevel="0" collapsed="false">
      <c r="A1019" s="1" t="s">
        <v>144</v>
      </c>
      <c r="B1019" s="1" t="s">
        <v>1152</v>
      </c>
      <c r="C1019" s="1" t="s">
        <v>35</v>
      </c>
      <c r="D1019" s="1" t="s">
        <v>653</v>
      </c>
      <c r="E1019" s="1" t="s">
        <v>1176</v>
      </c>
      <c r="F1019" s="14" t="s">
        <v>40</v>
      </c>
      <c r="G1019" s="14" t="str">
        <f aca="false">IF(I1019&lt;p_local,"Local → page infra",IF(H1019&gt;=p_ph1,"Phase 1",IF(H1019&gt;=p_ph2,"Phase 2","Phase 3")))</f>
        <v>Phase 3</v>
      </c>
      <c r="H1019" s="14" t="n">
        <f aca="false">IF(I1019&lt;p_local,0,IF(C1019="Aéroport → Aéroport",p_pts_plein,IF(Y1019&gt;0,IF(I1019&lt;=Y1019,p_pts_plein,IF(I1019&lt;=p_mult2*Y1019,p_pts_moyen,p_pts_r3)),IF(I1019&gt;=p_vv_min,p_pts_plein,IF(I1019&gt;=p_vv_moy,p_pts_moyen,p_pts_court))))+IF(INDEX(10_Lieux!$D:$D,U1019)=1,p_prio1,p_prio2)+IF(INDEX(10_Lieux!$D:$D,V1019)=1,p_prio1,p_prio2)+IF(K1019="Oui",p_tf,0)+p_hub*((INDEX(10_Lieux!$H:$H,U1019)="Hub")+(INDEX(10_Lieux!$H:$H,V1019)="Hub"))+IF(OR(INDEX(10_Lieux!$H:$H,U1019)="Premium",INDEX(10_Lieux!$H:$H,V1019)="Premium"),p_prem,0))</f>
        <v>45</v>
      </c>
      <c r="I1019" s="14" t="n">
        <f aca="false">ROUND(W1019*p_facteur,0)</f>
        <v>257</v>
      </c>
      <c r="J1019" s="14" t="str">
        <f aca="false">IF(X1019&lt;60,X1019&amp;" min",INT(X1019/60)&amp;" h"&amp;IF(MOD(X1019,60)=0,""," "&amp;TEXT(MOD(X1019,60),"00")))</f>
        <v>2 h 45</v>
      </c>
      <c r="K1019" s="14" t="str">
        <f aca="false">IF(S1019&lt;&gt;T1019,"Oui","Non")</f>
        <v>Non</v>
      </c>
      <c r="L1019" s="14" t="str">
        <f aca="false">IF(AND(INDEX(10_Lieux!$B:$B,U1019)="Ville",INDEX(10_Lieux!$B:$B,V1019)="Ville"),"/chauffeur-prive/"&amp;INDEX(10_Lieux!$E:$E,U1019)&amp;"-"&amp;INDEX(10_Lieux!$E:$E,V1019)&amp;"/","/chauffeur-prive/"&amp;INDEX(10_Lieux!$E:$E,U1019)&amp;"/"&amp;INDEX(10_Lieux!$E:$E,V1019)&amp;"/")</f>
        <v>/chauffeur-prive/dijon/aeroport-metz-nancy-lorraine/</v>
      </c>
      <c r="M1019" s="14" t="str">
        <f aca="false">IFERROR(INDEX($L:$L,MATCH(B1019&amp;"|"&amp;A1019,$Z:$Z,0)),"—")</f>
        <v>/chauffeur-prive/aeroport-metz-nancy-lorraine/dijon/</v>
      </c>
      <c r="N1019" s="14" t="str">
        <f aca="false">IF(LEN("Chauffeur privé "&amp;INDEX(10_Lieux!$J:$J,U1019)&amp;" → "&amp;INDEX(10_Lieux!$J:$J,V1019)&amp;" | 24h/24")&gt;60,"Chauffeur privé "&amp;INDEX(10_Lieux!$J:$J,U1019)&amp;" → "&amp;INDEX(10_Lieux!$J:$J,V1019),"Chauffeur privé "&amp;INDEX(10_Lieux!$J:$J,U1019)&amp;" → "&amp;INDEX(10_Lieux!$J:$J,V1019)&amp;" | 24h/24")</f>
        <v>Chauffeur privé Dijon → Aéroport Metz-Nancy-Lorraine</v>
      </c>
      <c r="O1019" s="14" t="n">
        <f aca="false">LEN(N1019)</f>
        <v>52</v>
      </c>
      <c r="P1019" s="14" t="str">
        <f aca="false">"Chauffeur privé "&amp;INDEX(10_Lieux!$K:$K,U1019)&amp;" vers "&amp;INDEX(10_Lieux!$L:$L,V1019)</f>
        <v>Chauffeur privé de Dijon vers l'aéroport Metz-Nancy-Lorraine</v>
      </c>
      <c r="Q1019" s="14" t="str">
        <f aca="false">"Chauffeur privé "&amp;INDEX(10_Lieux!$K:$K,U1019)&amp;" vers "&amp;INDEX(10_Lieux!$L:$L,V1019)&amp;" : env. "&amp;I1019&amp;" km, "&amp;J1019&amp;" de route. Devis personnalisé, standard 24h/24 et 7j/7."</f>
        <v>Chauffeur privé de Dijon vers l'aéroport Metz-Nancy-Lorraine : env. 257 km, 2 h 45 de route. Devis personnalisé, standard 24h/24 et 7j/7.</v>
      </c>
      <c r="R1019" s="14" t="n">
        <f aca="false">LEN(Q1019)</f>
        <v>137</v>
      </c>
      <c r="S1019" s="14" t="str">
        <f aca="false">INDEX(10_Lieux!$C:$C,U1019)</f>
        <v>France</v>
      </c>
      <c r="T1019" s="14" t="str">
        <f aca="false">INDEX(10_Lieux!$C:$C,V1019)</f>
        <v>France</v>
      </c>
      <c r="U1019" s="14" t="n">
        <f aca="false">MATCH(A1019,10_Lieux!$A:$A,0)</f>
        <v>23</v>
      </c>
      <c r="V1019" s="14" t="n">
        <f aca="false">MATCH(B1019,10_Lieux!$A:$A,0)</f>
        <v>145</v>
      </c>
      <c r="W1019" s="14" t="n">
        <f aca="false">ROUND(6371*2*ASIN(SQRT(SIN(RADIANS(INDEX(10_Lieux!$F:$F,V1019)-INDEX(10_Lieux!$F:$F,U1019))/2)^2+COS(RADIANS(INDEX(10_Lieux!$F:$F,U1019)))*COS(RADIANS(INDEX(10_Lieux!$F:$F,V1019)))*SIN(RADIANS(INDEX(10_Lieux!$G:$G,V1019)-INDEX(10_Lieux!$G:$G,U1019))/2)^2)),1)</f>
        <v>205.2</v>
      </c>
      <c r="X1019" s="14" t="n">
        <f aca="false">ROUND(I1019/IF(I1019&lt;p_seuil_vitesse,p_vit_lente,p_vit_rapide)*60/15,0)*15</f>
        <v>165</v>
      </c>
      <c r="Y1019" s="14" t="n">
        <f aca="false">MAX(IF(INDEX(10_Lieux!$B:$B,U1019)&lt;&gt;"Ville",INDEX(10_Lieux!$I:$I,U1019),0),IF(INDEX(10_Lieux!$B:$B,V1019)&lt;&gt;"Ville",INDEX(10_Lieux!$I:$I,V1019),0))</f>
        <v>250</v>
      </c>
      <c r="Z1019" s="14" t="str">
        <f aca="false">A1019&amp;"|"&amp;B1019</f>
        <v>Dijon|Metz-Nancy-Lorraine</v>
      </c>
      <c r="AA1019" s="14" t="str">
        <f aca="false">IF(I1019&lt;p_local,"Local",IF(I1019&lt;p_vv_min,"Courte distance",IF(I1019&lt;p_tres_long,"Longue distance","Très longue distance")))</f>
        <v>Longue distance</v>
      </c>
    </row>
    <row r="1020" customFormat="false" ht="15" hidden="false" customHeight="true" outlineLevel="0" collapsed="false">
      <c r="A1020" s="1" t="s">
        <v>1152</v>
      </c>
      <c r="B1020" s="1" t="s">
        <v>146</v>
      </c>
      <c r="C1020" s="1" t="s">
        <v>34</v>
      </c>
      <c r="D1020" s="1" t="s">
        <v>653</v>
      </c>
      <c r="E1020" s="1" t="s">
        <v>1177</v>
      </c>
      <c r="F1020" s="14" t="s">
        <v>40</v>
      </c>
      <c r="G1020" s="14" t="str">
        <f aca="false">IF(I1020&lt;p_local,"Local → page infra",IF(H1020&gt;=p_ph1,"Phase 1",IF(H1020&gt;=p_ph2,"Phase 2","Phase 3")))</f>
        <v>Phase 3</v>
      </c>
      <c r="H1020" s="14" t="n">
        <f aca="false">IF(I1020&lt;p_local,0,IF(C1020="Aéroport → Aéroport",p_pts_plein,IF(Y1020&gt;0,IF(I1020&lt;=Y1020,p_pts_plein,IF(I1020&lt;=p_mult2*Y1020,p_pts_moyen,p_pts_r3)),IF(I1020&gt;=p_vv_min,p_pts_plein,IF(I1020&gt;=p_vv_moy,p_pts_moyen,p_pts_court))))+IF(INDEX(10_Lieux!$D:$D,U1020)=1,p_prio1,p_prio2)+IF(INDEX(10_Lieux!$D:$D,V1020)=1,p_prio1,p_prio2)+IF(K1020="Oui",p_tf,0)+p_hub*((INDEX(10_Lieux!$H:$H,U1020)="Hub")+(INDEX(10_Lieux!$H:$H,V1020)="Hub"))+IF(OR(INDEX(10_Lieux!$H:$H,U1020)="Premium",INDEX(10_Lieux!$H:$H,V1020)="Premium"),p_prem,0))</f>
        <v>30</v>
      </c>
      <c r="I1020" s="14" t="n">
        <f aca="false">ROUND(W1020*p_facteur,0)</f>
        <v>530</v>
      </c>
      <c r="J1020" s="14" t="str">
        <f aca="false">IF(X1020&lt;60,X1020&amp;" min",INT(X1020/60)&amp;" h"&amp;IF(MOD(X1020,60)=0,""," "&amp;TEXT(MOD(X1020,60),"00")))</f>
        <v>5 h 30</v>
      </c>
      <c r="K1020" s="14" t="str">
        <f aca="false">IF(S1020&lt;&gt;T1020,"Oui","Non")</f>
        <v>Non</v>
      </c>
      <c r="L1020" s="14" t="str">
        <f aca="false">IF(AND(INDEX(10_Lieux!$B:$B,U1020)="Ville",INDEX(10_Lieux!$B:$B,V1020)="Ville"),"/chauffeur-prive/"&amp;INDEX(10_Lieux!$E:$E,U1020)&amp;"-"&amp;INDEX(10_Lieux!$E:$E,V1020)&amp;"/","/chauffeur-prive/"&amp;INDEX(10_Lieux!$E:$E,U1020)&amp;"/"&amp;INDEX(10_Lieux!$E:$E,V1020)&amp;"/")</f>
        <v>/chauffeur-prive/aeroport-metz-nancy-lorraine/grenoble/</v>
      </c>
      <c r="M1020" s="14" t="str">
        <f aca="false">IFERROR(INDEX($L:$L,MATCH(B1020&amp;"|"&amp;A1020,$Z:$Z,0)),"—")</f>
        <v>/chauffeur-prive/grenoble/aeroport-metz-nancy-lorraine/</v>
      </c>
      <c r="N1020" s="14" t="str">
        <f aca="false">IF(LEN("Chauffeur privé "&amp;INDEX(10_Lieux!$J:$J,U1020)&amp;" → "&amp;INDEX(10_Lieux!$J:$J,V1020)&amp;" | 24h/24")&gt;60,"Chauffeur privé "&amp;INDEX(10_Lieux!$J:$J,U1020)&amp;" → "&amp;INDEX(10_Lieux!$J:$J,V1020),"Chauffeur privé "&amp;INDEX(10_Lieux!$J:$J,U1020)&amp;" → "&amp;INDEX(10_Lieux!$J:$J,V1020)&amp;" | 24h/24")</f>
        <v>Chauffeur privé Aéroport Metz-Nancy-Lorraine → Grenoble</v>
      </c>
      <c r="O1020" s="14" t="n">
        <f aca="false">LEN(N1020)</f>
        <v>55</v>
      </c>
      <c r="P1020" s="14" t="str">
        <f aca="false">"Chauffeur privé "&amp;INDEX(10_Lieux!$K:$K,U1020)&amp;" vers "&amp;INDEX(10_Lieux!$L:$L,V1020)</f>
        <v>Chauffeur privé de l'aéroport Metz-Nancy-Lorraine vers Grenoble</v>
      </c>
      <c r="Q1020" s="14" t="str">
        <f aca="false">"Chauffeur privé "&amp;INDEX(10_Lieux!$K:$K,U1020)&amp;" vers "&amp;INDEX(10_Lieux!$L:$L,V1020)&amp;" : env. "&amp;I1020&amp;" km, "&amp;J1020&amp;" de route. Devis personnalisé, standard 24h/24 et 7j/7."</f>
        <v>Chauffeur privé de l'aéroport Metz-Nancy-Lorraine vers Grenoble : env. 530 km, 5 h 30 de route. Devis personnalisé, standard 24h/24 et 7j/7.</v>
      </c>
      <c r="R1020" s="14" t="n">
        <f aca="false">LEN(Q1020)</f>
        <v>140</v>
      </c>
      <c r="S1020" s="14" t="str">
        <f aca="false">INDEX(10_Lieux!$C:$C,U1020)</f>
        <v>France</v>
      </c>
      <c r="T1020" s="14" t="str">
        <f aca="false">INDEX(10_Lieux!$C:$C,V1020)</f>
        <v>France</v>
      </c>
      <c r="U1020" s="14" t="n">
        <f aca="false">MATCH(A1020,10_Lieux!$A:$A,0)</f>
        <v>145</v>
      </c>
      <c r="V1020" s="14" t="n">
        <f aca="false">MATCH(B1020,10_Lieux!$A:$A,0)</f>
        <v>9</v>
      </c>
      <c r="W1020" s="14" t="n">
        <f aca="false">ROUND(6371*2*ASIN(SQRT(SIN(RADIANS(INDEX(10_Lieux!$F:$F,V1020)-INDEX(10_Lieux!$F:$F,U1020))/2)^2+COS(RADIANS(INDEX(10_Lieux!$F:$F,U1020)))*COS(RADIANS(INDEX(10_Lieux!$F:$F,V1020)))*SIN(RADIANS(INDEX(10_Lieux!$G:$G,V1020)-INDEX(10_Lieux!$G:$G,U1020))/2)^2)),1)</f>
        <v>423.8</v>
      </c>
      <c r="X1020" s="14" t="n">
        <f aca="false">ROUND(I1020/IF(I1020&lt;p_seuil_vitesse,p_vit_lente,p_vit_rapide)*60/15,0)*15</f>
        <v>330</v>
      </c>
      <c r="Y1020" s="14" t="n">
        <f aca="false">MAX(IF(INDEX(10_Lieux!$B:$B,U1020)&lt;&gt;"Ville",INDEX(10_Lieux!$I:$I,U1020),0),IF(INDEX(10_Lieux!$B:$B,V1020)&lt;&gt;"Ville",INDEX(10_Lieux!$I:$I,V1020),0))</f>
        <v>250</v>
      </c>
      <c r="Z1020" s="14" t="str">
        <f aca="false">A1020&amp;"|"&amp;B1020</f>
        <v>Metz-Nancy-Lorraine|Grenoble</v>
      </c>
      <c r="AA1020" s="14" t="str">
        <f aca="false">IF(I1020&lt;p_local,"Local",IF(I1020&lt;p_vv_min,"Courte distance",IF(I1020&lt;p_tres_long,"Longue distance","Très longue distance")))</f>
        <v>Longue distance</v>
      </c>
    </row>
    <row r="1021" customFormat="false" ht="15" hidden="false" customHeight="true" outlineLevel="0" collapsed="false">
      <c r="A1021" s="1" t="s">
        <v>146</v>
      </c>
      <c r="B1021" s="1" t="s">
        <v>1152</v>
      </c>
      <c r="C1021" s="1" t="s">
        <v>35</v>
      </c>
      <c r="D1021" s="1" t="s">
        <v>653</v>
      </c>
      <c r="E1021" s="1" t="s">
        <v>1178</v>
      </c>
      <c r="F1021" s="14" t="s">
        <v>40</v>
      </c>
      <c r="G1021" s="14" t="str">
        <f aca="false">IF(I1021&lt;p_local,"Local → page infra",IF(H1021&gt;=p_ph1,"Phase 1",IF(H1021&gt;=p_ph2,"Phase 2","Phase 3")))</f>
        <v>Phase 3</v>
      </c>
      <c r="H1021" s="14" t="n">
        <f aca="false">IF(I1021&lt;p_local,0,IF(C1021="Aéroport → Aéroport",p_pts_plein,IF(Y1021&gt;0,IF(I1021&lt;=Y1021,p_pts_plein,IF(I1021&lt;=p_mult2*Y1021,p_pts_moyen,p_pts_r3)),IF(I1021&gt;=p_vv_min,p_pts_plein,IF(I1021&gt;=p_vv_moy,p_pts_moyen,p_pts_court))))+IF(INDEX(10_Lieux!$D:$D,U1021)=1,p_prio1,p_prio2)+IF(INDEX(10_Lieux!$D:$D,V1021)=1,p_prio1,p_prio2)+IF(K1021="Oui",p_tf,0)+p_hub*((INDEX(10_Lieux!$H:$H,U1021)="Hub")+(INDEX(10_Lieux!$H:$H,V1021)="Hub"))+IF(OR(INDEX(10_Lieux!$H:$H,U1021)="Premium",INDEX(10_Lieux!$H:$H,V1021)="Premium"),p_prem,0))</f>
        <v>30</v>
      </c>
      <c r="I1021" s="14" t="n">
        <f aca="false">ROUND(W1021*p_facteur,0)</f>
        <v>530</v>
      </c>
      <c r="J1021" s="14" t="str">
        <f aca="false">IF(X1021&lt;60,X1021&amp;" min",INT(X1021/60)&amp;" h"&amp;IF(MOD(X1021,60)=0,""," "&amp;TEXT(MOD(X1021,60),"00")))</f>
        <v>5 h 30</v>
      </c>
      <c r="K1021" s="14" t="str">
        <f aca="false">IF(S1021&lt;&gt;T1021,"Oui","Non")</f>
        <v>Non</v>
      </c>
      <c r="L1021" s="14" t="str">
        <f aca="false">IF(AND(INDEX(10_Lieux!$B:$B,U1021)="Ville",INDEX(10_Lieux!$B:$B,V1021)="Ville"),"/chauffeur-prive/"&amp;INDEX(10_Lieux!$E:$E,U1021)&amp;"-"&amp;INDEX(10_Lieux!$E:$E,V1021)&amp;"/","/chauffeur-prive/"&amp;INDEX(10_Lieux!$E:$E,U1021)&amp;"/"&amp;INDEX(10_Lieux!$E:$E,V1021)&amp;"/")</f>
        <v>/chauffeur-prive/grenoble/aeroport-metz-nancy-lorraine/</v>
      </c>
      <c r="M1021" s="14" t="str">
        <f aca="false">IFERROR(INDEX($L:$L,MATCH(B1021&amp;"|"&amp;A1021,$Z:$Z,0)),"—")</f>
        <v>/chauffeur-prive/aeroport-metz-nancy-lorraine/grenoble/</v>
      </c>
      <c r="N1021" s="14" t="str">
        <f aca="false">IF(LEN("Chauffeur privé "&amp;INDEX(10_Lieux!$J:$J,U1021)&amp;" → "&amp;INDEX(10_Lieux!$J:$J,V1021)&amp;" | 24h/24")&gt;60,"Chauffeur privé "&amp;INDEX(10_Lieux!$J:$J,U1021)&amp;" → "&amp;INDEX(10_Lieux!$J:$J,V1021),"Chauffeur privé "&amp;INDEX(10_Lieux!$J:$J,U1021)&amp;" → "&amp;INDEX(10_Lieux!$J:$J,V1021)&amp;" | 24h/24")</f>
        <v>Chauffeur privé Grenoble → Aéroport Metz-Nancy-Lorraine</v>
      </c>
      <c r="O1021" s="14" t="n">
        <f aca="false">LEN(N1021)</f>
        <v>55</v>
      </c>
      <c r="P1021" s="14" t="str">
        <f aca="false">"Chauffeur privé "&amp;INDEX(10_Lieux!$K:$K,U1021)&amp;" vers "&amp;INDEX(10_Lieux!$L:$L,V1021)</f>
        <v>Chauffeur privé de Grenoble vers l'aéroport Metz-Nancy-Lorraine</v>
      </c>
      <c r="Q1021" s="14" t="str">
        <f aca="false">"Chauffeur privé "&amp;INDEX(10_Lieux!$K:$K,U1021)&amp;" vers "&amp;INDEX(10_Lieux!$L:$L,V1021)&amp;" : env. "&amp;I1021&amp;" km, "&amp;J1021&amp;" de route. Devis personnalisé, standard 24h/24 et 7j/7."</f>
        <v>Chauffeur privé de Grenoble vers l'aéroport Metz-Nancy-Lorraine : env. 530 km, 5 h 30 de route. Devis personnalisé, standard 24h/24 et 7j/7.</v>
      </c>
      <c r="R1021" s="14" t="n">
        <f aca="false">LEN(Q1021)</f>
        <v>140</v>
      </c>
      <c r="S1021" s="14" t="str">
        <f aca="false">INDEX(10_Lieux!$C:$C,U1021)</f>
        <v>France</v>
      </c>
      <c r="T1021" s="14" t="str">
        <f aca="false">INDEX(10_Lieux!$C:$C,V1021)</f>
        <v>France</v>
      </c>
      <c r="U1021" s="14" t="n">
        <f aca="false">MATCH(A1021,10_Lieux!$A:$A,0)</f>
        <v>9</v>
      </c>
      <c r="V1021" s="14" t="n">
        <f aca="false">MATCH(B1021,10_Lieux!$A:$A,0)</f>
        <v>145</v>
      </c>
      <c r="W1021" s="14" t="n">
        <f aca="false">ROUND(6371*2*ASIN(SQRT(SIN(RADIANS(INDEX(10_Lieux!$F:$F,V1021)-INDEX(10_Lieux!$F:$F,U1021))/2)^2+COS(RADIANS(INDEX(10_Lieux!$F:$F,U1021)))*COS(RADIANS(INDEX(10_Lieux!$F:$F,V1021)))*SIN(RADIANS(INDEX(10_Lieux!$G:$G,V1021)-INDEX(10_Lieux!$G:$G,U1021))/2)^2)),1)</f>
        <v>423.8</v>
      </c>
      <c r="X1021" s="14" t="n">
        <f aca="false">ROUND(I1021/IF(I1021&lt;p_seuil_vitesse,p_vit_lente,p_vit_rapide)*60/15,0)*15</f>
        <v>330</v>
      </c>
      <c r="Y1021" s="14" t="n">
        <f aca="false">MAX(IF(INDEX(10_Lieux!$B:$B,U1021)&lt;&gt;"Ville",INDEX(10_Lieux!$I:$I,U1021),0),IF(INDEX(10_Lieux!$B:$B,V1021)&lt;&gt;"Ville",INDEX(10_Lieux!$I:$I,V1021),0))</f>
        <v>250</v>
      </c>
      <c r="Z1021" s="14" t="str">
        <f aca="false">A1021&amp;"|"&amp;B1021</f>
        <v>Grenoble|Metz-Nancy-Lorraine</v>
      </c>
      <c r="AA1021" s="14" t="str">
        <f aca="false">IF(I1021&lt;p_local,"Local",IF(I1021&lt;p_vv_min,"Courte distance",IF(I1021&lt;p_tres_long,"Longue distance","Très longue distance")))</f>
        <v>Longue distance</v>
      </c>
    </row>
    <row r="1022" customFormat="false" ht="15" hidden="false" customHeight="true" outlineLevel="0" collapsed="false">
      <c r="A1022" s="1" t="s">
        <v>1152</v>
      </c>
      <c r="B1022" s="1" t="s">
        <v>148</v>
      </c>
      <c r="C1022" s="1" t="s">
        <v>34</v>
      </c>
      <c r="D1022" s="1" t="s">
        <v>653</v>
      </c>
      <c r="E1022" s="1" t="s">
        <v>1179</v>
      </c>
      <c r="F1022" s="14" t="s">
        <v>40</v>
      </c>
      <c r="G1022" s="14" t="str">
        <f aca="false">IF(I1022&lt;p_local,"Local → page infra",IF(H1022&gt;=p_ph1,"Phase 1",IF(H1022&gt;=p_ph2,"Phase 2","Phase 3")))</f>
        <v>Phase 3</v>
      </c>
      <c r="H1022" s="14" t="n">
        <f aca="false">IF(I1022&lt;p_local,0,IF(C1022="Aéroport → Aéroport",p_pts_plein,IF(Y1022&gt;0,IF(I1022&lt;=Y1022,p_pts_plein,IF(I1022&lt;=p_mult2*Y1022,p_pts_moyen,p_pts_r3)),IF(I1022&gt;=p_vv_min,p_pts_plein,IF(I1022&gt;=p_vv_moy,p_pts_moyen,p_pts_court))))+IF(INDEX(10_Lieux!$D:$D,U1022)=1,p_prio1,p_prio2)+IF(INDEX(10_Lieux!$D:$D,V1022)=1,p_prio1,p_prio2)+IF(K1022="Oui",p_tf,0)+p_hub*((INDEX(10_Lieux!$H:$H,U1022)="Hub")+(INDEX(10_Lieux!$H:$H,V1022)="Hub"))+IF(OR(INDEX(10_Lieux!$H:$H,U1022)="Premium",INDEX(10_Lieux!$H:$H,V1022)="Premium"),p_prem,0))</f>
        <v>45</v>
      </c>
      <c r="I1022" s="14" t="n">
        <f aca="false">ROUND(W1022*p_facteur,0)</f>
        <v>429</v>
      </c>
      <c r="J1022" s="14" t="str">
        <f aca="false">IF(X1022&lt;60,X1022&amp;" min",INT(X1022/60)&amp;" h"&amp;IF(MOD(X1022,60)=0,""," "&amp;TEXT(MOD(X1022,60),"00")))</f>
        <v>4 h 30</v>
      </c>
      <c r="K1022" s="14" t="str">
        <f aca="false">IF(S1022&lt;&gt;T1022,"Oui","Non")</f>
        <v>Non</v>
      </c>
      <c r="L1022" s="14" t="str">
        <f aca="false">IF(AND(INDEX(10_Lieux!$B:$B,U1022)="Ville",INDEX(10_Lieux!$B:$B,V1022)="Ville"),"/chauffeur-prive/"&amp;INDEX(10_Lieux!$E:$E,U1022)&amp;"-"&amp;INDEX(10_Lieux!$E:$E,V1022)&amp;"/","/chauffeur-prive/"&amp;INDEX(10_Lieux!$E:$E,U1022)&amp;"/"&amp;INDEX(10_Lieux!$E:$E,V1022)&amp;"/")</f>
        <v>/chauffeur-prive/aeroport-metz-nancy-lorraine/annecy/</v>
      </c>
      <c r="M1022" s="14" t="str">
        <f aca="false">IFERROR(INDEX($L:$L,MATCH(B1022&amp;"|"&amp;A1022,$Z:$Z,0)),"—")</f>
        <v>/chauffeur-prive/annecy/aeroport-metz-nancy-lorraine/</v>
      </c>
      <c r="N1022" s="14" t="str">
        <f aca="false">IF(LEN("Chauffeur privé "&amp;INDEX(10_Lieux!$J:$J,U1022)&amp;" → "&amp;INDEX(10_Lieux!$J:$J,V1022)&amp;" | 24h/24")&gt;60,"Chauffeur privé "&amp;INDEX(10_Lieux!$J:$J,U1022)&amp;" → "&amp;INDEX(10_Lieux!$J:$J,V1022),"Chauffeur privé "&amp;INDEX(10_Lieux!$J:$J,U1022)&amp;" → "&amp;INDEX(10_Lieux!$J:$J,V1022)&amp;" | 24h/24")</f>
        <v>Chauffeur privé Aéroport Metz-Nancy-Lorraine → Annecy</v>
      </c>
      <c r="O1022" s="14" t="n">
        <f aca="false">LEN(N1022)</f>
        <v>53</v>
      </c>
      <c r="P1022" s="14" t="str">
        <f aca="false">"Chauffeur privé "&amp;INDEX(10_Lieux!$K:$K,U1022)&amp;" vers "&amp;INDEX(10_Lieux!$L:$L,V1022)</f>
        <v>Chauffeur privé de l'aéroport Metz-Nancy-Lorraine vers Annecy</v>
      </c>
      <c r="Q1022" s="14" t="str">
        <f aca="false">"Chauffeur privé "&amp;INDEX(10_Lieux!$K:$K,U1022)&amp;" vers "&amp;INDEX(10_Lieux!$L:$L,V1022)&amp;" : env. "&amp;I1022&amp;" km, "&amp;J1022&amp;" de route. Devis personnalisé, standard 24h/24 et 7j/7."</f>
        <v>Chauffeur privé de l'aéroport Metz-Nancy-Lorraine vers Annecy : env. 429 km, 4 h 30 de route. Devis personnalisé, standard 24h/24 et 7j/7.</v>
      </c>
      <c r="R1022" s="14" t="n">
        <f aca="false">LEN(Q1022)</f>
        <v>138</v>
      </c>
      <c r="S1022" s="14" t="str">
        <f aca="false">INDEX(10_Lieux!$C:$C,U1022)</f>
        <v>France</v>
      </c>
      <c r="T1022" s="14" t="str">
        <f aca="false">INDEX(10_Lieux!$C:$C,V1022)</f>
        <v>France</v>
      </c>
      <c r="U1022" s="14" t="n">
        <f aca="false">MATCH(A1022,10_Lieux!$A:$A,0)</f>
        <v>145</v>
      </c>
      <c r="V1022" s="14" t="n">
        <f aca="false">MATCH(B1022,10_Lieux!$A:$A,0)</f>
        <v>10</v>
      </c>
      <c r="W1022" s="14" t="n">
        <f aca="false">ROUND(6371*2*ASIN(SQRT(SIN(RADIANS(INDEX(10_Lieux!$F:$F,V1022)-INDEX(10_Lieux!$F:$F,U1022))/2)^2+COS(RADIANS(INDEX(10_Lieux!$F:$F,U1022)))*COS(RADIANS(INDEX(10_Lieux!$F:$F,V1022)))*SIN(RADIANS(INDEX(10_Lieux!$G:$G,V1022)-INDEX(10_Lieux!$G:$G,U1022))/2)^2)),1)</f>
        <v>342.9</v>
      </c>
      <c r="X1022" s="14" t="n">
        <f aca="false">ROUND(I1022/IF(I1022&lt;p_seuil_vitesse,p_vit_lente,p_vit_rapide)*60/15,0)*15</f>
        <v>270</v>
      </c>
      <c r="Y1022" s="14" t="n">
        <f aca="false">MAX(IF(INDEX(10_Lieux!$B:$B,U1022)&lt;&gt;"Ville",INDEX(10_Lieux!$I:$I,U1022),0),IF(INDEX(10_Lieux!$B:$B,V1022)&lt;&gt;"Ville",INDEX(10_Lieux!$I:$I,V1022),0))</f>
        <v>250</v>
      </c>
      <c r="Z1022" s="14" t="str">
        <f aca="false">A1022&amp;"|"&amp;B1022</f>
        <v>Metz-Nancy-Lorraine|Annecy</v>
      </c>
      <c r="AA1022" s="14" t="str">
        <f aca="false">IF(I1022&lt;p_local,"Local",IF(I1022&lt;p_vv_min,"Courte distance",IF(I1022&lt;p_tres_long,"Longue distance","Très longue distance")))</f>
        <v>Longue distance</v>
      </c>
    </row>
    <row r="1023" customFormat="false" ht="15" hidden="false" customHeight="true" outlineLevel="0" collapsed="false">
      <c r="A1023" s="1" t="s">
        <v>148</v>
      </c>
      <c r="B1023" s="1" t="s">
        <v>1152</v>
      </c>
      <c r="C1023" s="1" t="s">
        <v>35</v>
      </c>
      <c r="D1023" s="1" t="s">
        <v>653</v>
      </c>
      <c r="E1023" s="1" t="s">
        <v>1180</v>
      </c>
      <c r="F1023" s="14" t="s">
        <v>40</v>
      </c>
      <c r="G1023" s="14" t="str">
        <f aca="false">IF(I1023&lt;p_local,"Local → page infra",IF(H1023&gt;=p_ph1,"Phase 1",IF(H1023&gt;=p_ph2,"Phase 2","Phase 3")))</f>
        <v>Phase 3</v>
      </c>
      <c r="H1023" s="14" t="n">
        <f aca="false">IF(I1023&lt;p_local,0,IF(C1023="Aéroport → Aéroport",p_pts_plein,IF(Y1023&gt;0,IF(I1023&lt;=Y1023,p_pts_plein,IF(I1023&lt;=p_mult2*Y1023,p_pts_moyen,p_pts_r3)),IF(I1023&gt;=p_vv_min,p_pts_plein,IF(I1023&gt;=p_vv_moy,p_pts_moyen,p_pts_court))))+IF(INDEX(10_Lieux!$D:$D,U1023)=1,p_prio1,p_prio2)+IF(INDEX(10_Lieux!$D:$D,V1023)=1,p_prio1,p_prio2)+IF(K1023="Oui",p_tf,0)+p_hub*((INDEX(10_Lieux!$H:$H,U1023)="Hub")+(INDEX(10_Lieux!$H:$H,V1023)="Hub"))+IF(OR(INDEX(10_Lieux!$H:$H,U1023)="Premium",INDEX(10_Lieux!$H:$H,V1023)="Premium"),p_prem,0))</f>
        <v>45</v>
      </c>
      <c r="I1023" s="14" t="n">
        <f aca="false">ROUND(W1023*p_facteur,0)</f>
        <v>429</v>
      </c>
      <c r="J1023" s="14" t="str">
        <f aca="false">IF(X1023&lt;60,X1023&amp;" min",INT(X1023/60)&amp;" h"&amp;IF(MOD(X1023,60)=0,""," "&amp;TEXT(MOD(X1023,60),"00")))</f>
        <v>4 h 30</v>
      </c>
      <c r="K1023" s="14" t="str">
        <f aca="false">IF(S1023&lt;&gt;T1023,"Oui","Non")</f>
        <v>Non</v>
      </c>
      <c r="L1023" s="14" t="str">
        <f aca="false">IF(AND(INDEX(10_Lieux!$B:$B,U1023)="Ville",INDEX(10_Lieux!$B:$B,V1023)="Ville"),"/chauffeur-prive/"&amp;INDEX(10_Lieux!$E:$E,U1023)&amp;"-"&amp;INDEX(10_Lieux!$E:$E,V1023)&amp;"/","/chauffeur-prive/"&amp;INDEX(10_Lieux!$E:$E,U1023)&amp;"/"&amp;INDEX(10_Lieux!$E:$E,V1023)&amp;"/")</f>
        <v>/chauffeur-prive/annecy/aeroport-metz-nancy-lorraine/</v>
      </c>
      <c r="M1023" s="14" t="str">
        <f aca="false">IFERROR(INDEX($L:$L,MATCH(B1023&amp;"|"&amp;A1023,$Z:$Z,0)),"—")</f>
        <v>/chauffeur-prive/aeroport-metz-nancy-lorraine/annecy/</v>
      </c>
      <c r="N1023" s="14" t="str">
        <f aca="false">IF(LEN("Chauffeur privé "&amp;INDEX(10_Lieux!$J:$J,U1023)&amp;" → "&amp;INDEX(10_Lieux!$J:$J,V1023)&amp;" | 24h/24")&gt;60,"Chauffeur privé "&amp;INDEX(10_Lieux!$J:$J,U1023)&amp;" → "&amp;INDEX(10_Lieux!$J:$J,V1023),"Chauffeur privé "&amp;INDEX(10_Lieux!$J:$J,U1023)&amp;" → "&amp;INDEX(10_Lieux!$J:$J,V1023)&amp;" | 24h/24")</f>
        <v>Chauffeur privé Annecy → Aéroport Metz-Nancy-Lorraine</v>
      </c>
      <c r="O1023" s="14" t="n">
        <f aca="false">LEN(N1023)</f>
        <v>53</v>
      </c>
      <c r="P1023" s="14" t="str">
        <f aca="false">"Chauffeur privé "&amp;INDEX(10_Lieux!$K:$K,U1023)&amp;" vers "&amp;INDEX(10_Lieux!$L:$L,V1023)</f>
        <v>Chauffeur privé d'Annecy vers l'aéroport Metz-Nancy-Lorraine</v>
      </c>
      <c r="Q1023" s="14" t="str">
        <f aca="false">"Chauffeur privé "&amp;INDEX(10_Lieux!$K:$K,U1023)&amp;" vers "&amp;INDEX(10_Lieux!$L:$L,V1023)&amp;" : env. "&amp;I1023&amp;" km, "&amp;J1023&amp;" de route. Devis personnalisé, standard 24h/24 et 7j/7."</f>
        <v>Chauffeur privé d'Annecy vers l'aéroport Metz-Nancy-Lorraine : env. 429 km, 4 h 30 de route. Devis personnalisé, standard 24h/24 et 7j/7.</v>
      </c>
      <c r="R1023" s="14" t="n">
        <f aca="false">LEN(Q1023)</f>
        <v>137</v>
      </c>
      <c r="S1023" s="14" t="str">
        <f aca="false">INDEX(10_Lieux!$C:$C,U1023)</f>
        <v>France</v>
      </c>
      <c r="T1023" s="14" t="str">
        <f aca="false">INDEX(10_Lieux!$C:$C,V1023)</f>
        <v>France</v>
      </c>
      <c r="U1023" s="14" t="n">
        <f aca="false">MATCH(A1023,10_Lieux!$A:$A,0)</f>
        <v>10</v>
      </c>
      <c r="V1023" s="14" t="n">
        <f aca="false">MATCH(B1023,10_Lieux!$A:$A,0)</f>
        <v>145</v>
      </c>
      <c r="W1023" s="14" t="n">
        <f aca="false">ROUND(6371*2*ASIN(SQRT(SIN(RADIANS(INDEX(10_Lieux!$F:$F,V1023)-INDEX(10_Lieux!$F:$F,U1023))/2)^2+COS(RADIANS(INDEX(10_Lieux!$F:$F,U1023)))*COS(RADIANS(INDEX(10_Lieux!$F:$F,V1023)))*SIN(RADIANS(INDEX(10_Lieux!$G:$G,V1023)-INDEX(10_Lieux!$G:$G,U1023))/2)^2)),1)</f>
        <v>342.9</v>
      </c>
      <c r="X1023" s="14" t="n">
        <f aca="false">ROUND(I1023/IF(I1023&lt;p_seuil_vitesse,p_vit_lente,p_vit_rapide)*60/15,0)*15</f>
        <v>270</v>
      </c>
      <c r="Y1023" s="14" t="n">
        <f aca="false">MAX(IF(INDEX(10_Lieux!$B:$B,U1023)&lt;&gt;"Ville",INDEX(10_Lieux!$I:$I,U1023),0),IF(INDEX(10_Lieux!$B:$B,V1023)&lt;&gt;"Ville",INDEX(10_Lieux!$I:$I,V1023),0))</f>
        <v>250</v>
      </c>
      <c r="Z1023" s="14" t="str">
        <f aca="false">A1023&amp;"|"&amp;B1023</f>
        <v>Annecy|Metz-Nancy-Lorraine</v>
      </c>
      <c r="AA1023" s="14" t="str">
        <f aca="false">IF(I1023&lt;p_local,"Local",IF(I1023&lt;p_vv_min,"Courte distance",IF(I1023&lt;p_tres_long,"Longue distance","Très longue distance")))</f>
        <v>Longue distance</v>
      </c>
    </row>
    <row r="1024" customFormat="false" ht="15" hidden="false" customHeight="true" outlineLevel="0" collapsed="false">
      <c r="A1024" s="1" t="s">
        <v>1152</v>
      </c>
      <c r="B1024" s="1" t="s">
        <v>150</v>
      </c>
      <c r="C1024" s="1" t="s">
        <v>34</v>
      </c>
      <c r="D1024" s="1" t="s">
        <v>653</v>
      </c>
      <c r="E1024" s="1" t="s">
        <v>1181</v>
      </c>
      <c r="F1024" s="14" t="s">
        <v>40</v>
      </c>
      <c r="G1024" s="14" t="str">
        <f aca="false">IF(I1024&lt;p_local,"Local → page infra",IF(H1024&gt;=p_ph1,"Phase 1",IF(H1024&gt;=p_ph2,"Phase 2","Phase 3")))</f>
        <v>Phase 3</v>
      </c>
      <c r="H1024" s="14" t="n">
        <f aca="false">IF(I1024&lt;p_local,0,IF(C1024="Aéroport → Aéroport",p_pts_plein,IF(Y1024&gt;0,IF(I1024&lt;=Y1024,p_pts_plein,IF(I1024&lt;=p_mult2*Y1024,p_pts_moyen,p_pts_r3)),IF(I1024&gt;=p_vv_min,p_pts_plein,IF(I1024&gt;=p_vv_moy,p_pts_moyen,p_pts_court))))+IF(INDEX(10_Lieux!$D:$D,U1024)=1,p_prio1,p_prio2)+IF(INDEX(10_Lieux!$D:$D,V1024)=1,p_prio1,p_prio2)+IF(K1024="Oui",p_tf,0)+p_hub*((INDEX(10_Lieux!$H:$H,U1024)="Hub")+(INDEX(10_Lieux!$H:$H,V1024)="Hub"))+IF(OR(INDEX(10_Lieux!$H:$H,U1024)="Premium",INDEX(10_Lieux!$H:$H,V1024)="Premium"),p_prem,0))</f>
        <v>25</v>
      </c>
      <c r="I1024" s="14" t="n">
        <f aca="false">ROUND(W1024*p_facteur,0)</f>
        <v>476</v>
      </c>
      <c r="J1024" s="14" t="str">
        <f aca="false">IF(X1024&lt;60,X1024&amp;" min",INT(X1024/60)&amp;" h"&amp;IF(MOD(X1024,60)=0,""," "&amp;TEXT(MOD(X1024,60),"00")))</f>
        <v>5 h</v>
      </c>
      <c r="K1024" s="14" t="str">
        <f aca="false">IF(S1024&lt;&gt;T1024,"Oui","Non")</f>
        <v>Non</v>
      </c>
      <c r="L1024" s="14" t="str">
        <f aca="false">IF(AND(INDEX(10_Lieux!$B:$B,U1024)="Ville",INDEX(10_Lieux!$B:$B,V1024)="Ville"),"/chauffeur-prive/"&amp;INDEX(10_Lieux!$E:$E,U1024)&amp;"-"&amp;INDEX(10_Lieux!$E:$E,V1024)&amp;"/","/chauffeur-prive/"&amp;INDEX(10_Lieux!$E:$E,U1024)&amp;"/"&amp;INDEX(10_Lieux!$E:$E,V1024)&amp;"/")</f>
        <v>/chauffeur-prive/aeroport-metz-nancy-lorraine/chambery/</v>
      </c>
      <c r="M1024" s="14" t="str">
        <f aca="false">IFERROR(INDEX($L:$L,MATCH(B1024&amp;"|"&amp;A1024,$Z:$Z,0)),"—")</f>
        <v>/chauffeur-prive/chambery/aeroport-metz-nancy-lorraine/</v>
      </c>
      <c r="N1024" s="14" t="str">
        <f aca="false">IF(LEN("Chauffeur privé "&amp;INDEX(10_Lieux!$J:$J,U1024)&amp;" → "&amp;INDEX(10_Lieux!$J:$J,V1024)&amp;" | 24h/24")&gt;60,"Chauffeur privé "&amp;INDEX(10_Lieux!$J:$J,U1024)&amp;" → "&amp;INDEX(10_Lieux!$J:$J,V1024),"Chauffeur privé "&amp;INDEX(10_Lieux!$J:$J,U1024)&amp;" → "&amp;INDEX(10_Lieux!$J:$J,V1024)&amp;" | 24h/24")</f>
        <v>Chauffeur privé Aéroport Metz-Nancy-Lorraine → Chambéry</v>
      </c>
      <c r="O1024" s="14" t="n">
        <f aca="false">LEN(N1024)</f>
        <v>55</v>
      </c>
      <c r="P1024" s="14" t="str">
        <f aca="false">"Chauffeur privé "&amp;INDEX(10_Lieux!$K:$K,U1024)&amp;" vers "&amp;INDEX(10_Lieux!$L:$L,V1024)</f>
        <v>Chauffeur privé de l'aéroport Metz-Nancy-Lorraine vers Chambéry</v>
      </c>
      <c r="Q1024" s="14" t="str">
        <f aca="false">"Chauffeur privé "&amp;INDEX(10_Lieux!$K:$K,U1024)&amp;" vers "&amp;INDEX(10_Lieux!$L:$L,V1024)&amp;" : env. "&amp;I1024&amp;" km, "&amp;J1024&amp;" de route. Devis personnalisé, standard 24h/24 et 7j/7."</f>
        <v>Chauffeur privé de l'aéroport Metz-Nancy-Lorraine vers Chambéry : env. 476 km, 5 h de route. Devis personnalisé, standard 24h/24 et 7j/7.</v>
      </c>
      <c r="R1024" s="14" t="n">
        <f aca="false">LEN(Q1024)</f>
        <v>137</v>
      </c>
      <c r="S1024" s="14" t="str">
        <f aca="false">INDEX(10_Lieux!$C:$C,U1024)</f>
        <v>France</v>
      </c>
      <c r="T1024" s="14" t="str">
        <f aca="false">INDEX(10_Lieux!$C:$C,V1024)</f>
        <v>France</v>
      </c>
      <c r="U1024" s="14" t="n">
        <f aca="false">MATCH(A1024,10_Lieux!$A:$A,0)</f>
        <v>145</v>
      </c>
      <c r="V1024" s="14" t="n">
        <f aca="false">MATCH(B1024,10_Lieux!$A:$A,0)</f>
        <v>11</v>
      </c>
      <c r="W1024" s="14" t="n">
        <f aca="false">ROUND(6371*2*ASIN(SQRT(SIN(RADIANS(INDEX(10_Lieux!$F:$F,V1024)-INDEX(10_Lieux!$F:$F,U1024))/2)^2+COS(RADIANS(INDEX(10_Lieux!$F:$F,U1024)))*COS(RADIANS(INDEX(10_Lieux!$F:$F,V1024)))*SIN(RADIANS(INDEX(10_Lieux!$G:$G,V1024)-INDEX(10_Lieux!$G:$G,U1024))/2)^2)),1)</f>
        <v>380.9</v>
      </c>
      <c r="X1024" s="14" t="n">
        <f aca="false">ROUND(I1024/IF(I1024&lt;p_seuil_vitesse,p_vit_lente,p_vit_rapide)*60/15,0)*15</f>
        <v>300</v>
      </c>
      <c r="Y1024" s="14" t="n">
        <f aca="false">MAX(IF(INDEX(10_Lieux!$B:$B,U1024)&lt;&gt;"Ville",INDEX(10_Lieux!$I:$I,U1024),0),IF(INDEX(10_Lieux!$B:$B,V1024)&lt;&gt;"Ville",INDEX(10_Lieux!$I:$I,V1024),0))</f>
        <v>250</v>
      </c>
      <c r="Z1024" s="14" t="str">
        <f aca="false">A1024&amp;"|"&amp;B1024</f>
        <v>Metz-Nancy-Lorraine|Chambéry</v>
      </c>
      <c r="AA1024" s="14" t="str">
        <f aca="false">IF(I1024&lt;p_local,"Local",IF(I1024&lt;p_vv_min,"Courte distance",IF(I1024&lt;p_tres_long,"Longue distance","Très longue distance")))</f>
        <v>Longue distance</v>
      </c>
    </row>
    <row r="1025" customFormat="false" ht="15" hidden="false" customHeight="true" outlineLevel="0" collapsed="false">
      <c r="A1025" s="1" t="s">
        <v>150</v>
      </c>
      <c r="B1025" s="1" t="s">
        <v>1152</v>
      </c>
      <c r="C1025" s="1" t="s">
        <v>35</v>
      </c>
      <c r="D1025" s="1" t="s">
        <v>653</v>
      </c>
      <c r="E1025" s="1" t="s">
        <v>1182</v>
      </c>
      <c r="F1025" s="14" t="s">
        <v>40</v>
      </c>
      <c r="G1025" s="14" t="str">
        <f aca="false">IF(I1025&lt;p_local,"Local → page infra",IF(H1025&gt;=p_ph1,"Phase 1",IF(H1025&gt;=p_ph2,"Phase 2","Phase 3")))</f>
        <v>Phase 3</v>
      </c>
      <c r="H1025" s="14" t="n">
        <f aca="false">IF(I1025&lt;p_local,0,IF(C1025="Aéroport → Aéroport",p_pts_plein,IF(Y1025&gt;0,IF(I1025&lt;=Y1025,p_pts_plein,IF(I1025&lt;=p_mult2*Y1025,p_pts_moyen,p_pts_r3)),IF(I1025&gt;=p_vv_min,p_pts_plein,IF(I1025&gt;=p_vv_moy,p_pts_moyen,p_pts_court))))+IF(INDEX(10_Lieux!$D:$D,U1025)=1,p_prio1,p_prio2)+IF(INDEX(10_Lieux!$D:$D,V1025)=1,p_prio1,p_prio2)+IF(K1025="Oui",p_tf,0)+p_hub*((INDEX(10_Lieux!$H:$H,U1025)="Hub")+(INDEX(10_Lieux!$H:$H,V1025)="Hub"))+IF(OR(INDEX(10_Lieux!$H:$H,U1025)="Premium",INDEX(10_Lieux!$H:$H,V1025)="Premium"),p_prem,0))</f>
        <v>25</v>
      </c>
      <c r="I1025" s="14" t="n">
        <f aca="false">ROUND(W1025*p_facteur,0)</f>
        <v>476</v>
      </c>
      <c r="J1025" s="14" t="str">
        <f aca="false">IF(X1025&lt;60,X1025&amp;" min",INT(X1025/60)&amp;" h"&amp;IF(MOD(X1025,60)=0,""," "&amp;TEXT(MOD(X1025,60),"00")))</f>
        <v>5 h</v>
      </c>
      <c r="K1025" s="14" t="str">
        <f aca="false">IF(S1025&lt;&gt;T1025,"Oui","Non")</f>
        <v>Non</v>
      </c>
      <c r="L1025" s="14" t="str">
        <f aca="false">IF(AND(INDEX(10_Lieux!$B:$B,U1025)="Ville",INDEX(10_Lieux!$B:$B,V1025)="Ville"),"/chauffeur-prive/"&amp;INDEX(10_Lieux!$E:$E,U1025)&amp;"-"&amp;INDEX(10_Lieux!$E:$E,V1025)&amp;"/","/chauffeur-prive/"&amp;INDEX(10_Lieux!$E:$E,U1025)&amp;"/"&amp;INDEX(10_Lieux!$E:$E,V1025)&amp;"/")</f>
        <v>/chauffeur-prive/chambery/aeroport-metz-nancy-lorraine/</v>
      </c>
      <c r="M1025" s="14" t="str">
        <f aca="false">IFERROR(INDEX($L:$L,MATCH(B1025&amp;"|"&amp;A1025,$Z:$Z,0)),"—")</f>
        <v>/chauffeur-prive/aeroport-metz-nancy-lorraine/chambery/</v>
      </c>
      <c r="N1025" s="14" t="str">
        <f aca="false">IF(LEN("Chauffeur privé "&amp;INDEX(10_Lieux!$J:$J,U1025)&amp;" → "&amp;INDEX(10_Lieux!$J:$J,V1025)&amp;" | 24h/24")&gt;60,"Chauffeur privé "&amp;INDEX(10_Lieux!$J:$J,U1025)&amp;" → "&amp;INDEX(10_Lieux!$J:$J,V1025),"Chauffeur privé "&amp;INDEX(10_Lieux!$J:$J,U1025)&amp;" → "&amp;INDEX(10_Lieux!$J:$J,V1025)&amp;" | 24h/24")</f>
        <v>Chauffeur privé Chambéry → Aéroport Metz-Nancy-Lorraine</v>
      </c>
      <c r="O1025" s="14" t="n">
        <f aca="false">LEN(N1025)</f>
        <v>55</v>
      </c>
      <c r="P1025" s="14" t="str">
        <f aca="false">"Chauffeur privé "&amp;INDEX(10_Lieux!$K:$K,U1025)&amp;" vers "&amp;INDEX(10_Lieux!$L:$L,V1025)</f>
        <v>Chauffeur privé de Chambéry vers l'aéroport Metz-Nancy-Lorraine</v>
      </c>
      <c r="Q1025" s="14" t="str">
        <f aca="false">"Chauffeur privé "&amp;INDEX(10_Lieux!$K:$K,U1025)&amp;" vers "&amp;INDEX(10_Lieux!$L:$L,V1025)&amp;" : env. "&amp;I1025&amp;" km, "&amp;J1025&amp;" de route. Devis personnalisé, standard 24h/24 et 7j/7."</f>
        <v>Chauffeur privé de Chambéry vers l'aéroport Metz-Nancy-Lorraine : env. 476 km, 5 h de route. Devis personnalisé, standard 24h/24 et 7j/7.</v>
      </c>
      <c r="R1025" s="14" t="n">
        <f aca="false">LEN(Q1025)</f>
        <v>137</v>
      </c>
      <c r="S1025" s="14" t="str">
        <f aca="false">INDEX(10_Lieux!$C:$C,U1025)</f>
        <v>France</v>
      </c>
      <c r="T1025" s="14" t="str">
        <f aca="false">INDEX(10_Lieux!$C:$C,V1025)</f>
        <v>France</v>
      </c>
      <c r="U1025" s="14" t="n">
        <f aca="false">MATCH(A1025,10_Lieux!$A:$A,0)</f>
        <v>11</v>
      </c>
      <c r="V1025" s="14" t="n">
        <f aca="false">MATCH(B1025,10_Lieux!$A:$A,0)</f>
        <v>145</v>
      </c>
      <c r="W1025" s="14" t="n">
        <f aca="false">ROUND(6371*2*ASIN(SQRT(SIN(RADIANS(INDEX(10_Lieux!$F:$F,V1025)-INDEX(10_Lieux!$F:$F,U1025))/2)^2+COS(RADIANS(INDEX(10_Lieux!$F:$F,U1025)))*COS(RADIANS(INDEX(10_Lieux!$F:$F,V1025)))*SIN(RADIANS(INDEX(10_Lieux!$G:$G,V1025)-INDEX(10_Lieux!$G:$G,U1025))/2)^2)),1)</f>
        <v>380.9</v>
      </c>
      <c r="X1025" s="14" t="n">
        <f aca="false">ROUND(I1025/IF(I1025&lt;p_seuil_vitesse,p_vit_lente,p_vit_rapide)*60/15,0)*15</f>
        <v>300</v>
      </c>
      <c r="Y1025" s="14" t="n">
        <f aca="false">MAX(IF(INDEX(10_Lieux!$B:$B,U1025)&lt;&gt;"Ville",INDEX(10_Lieux!$I:$I,U1025),0),IF(INDEX(10_Lieux!$B:$B,V1025)&lt;&gt;"Ville",INDEX(10_Lieux!$I:$I,V1025),0))</f>
        <v>250</v>
      </c>
      <c r="Z1025" s="14" t="str">
        <f aca="false">A1025&amp;"|"&amp;B1025</f>
        <v>Chambéry|Metz-Nancy-Lorraine</v>
      </c>
      <c r="AA1025" s="14" t="str">
        <f aca="false">IF(I1025&lt;p_local,"Local",IF(I1025&lt;p_vv_min,"Courte distance",IF(I1025&lt;p_tres_long,"Longue distance","Très longue distance")))</f>
        <v>Longue distance</v>
      </c>
    </row>
    <row r="1026" customFormat="false" ht="15" hidden="false" customHeight="true" outlineLevel="0" collapsed="false">
      <c r="A1026" s="1" t="s">
        <v>1152</v>
      </c>
      <c r="B1026" s="1" t="s">
        <v>152</v>
      </c>
      <c r="C1026" s="1" t="s">
        <v>34</v>
      </c>
      <c r="D1026" s="1" t="s">
        <v>653</v>
      </c>
      <c r="E1026" s="1" t="s">
        <v>1183</v>
      </c>
      <c r="F1026" s="14" t="s">
        <v>40</v>
      </c>
      <c r="G1026" s="14" t="str">
        <f aca="false">IF(I1026&lt;p_local,"Local → page infra",IF(H1026&gt;=p_ph1,"Phase 1",IF(H1026&gt;=p_ph2,"Phase 2","Phase 3")))</f>
        <v>Phase 2</v>
      </c>
      <c r="H1026" s="14" t="n">
        <f aca="false">IF(I1026&lt;p_local,0,IF(C1026="Aéroport → Aéroport",p_pts_plein,IF(Y1026&gt;0,IF(I1026&lt;=Y1026,p_pts_plein,IF(I1026&lt;=p_mult2*Y1026,p_pts_moyen,p_pts_r3)),IF(I1026&gt;=p_vv_min,p_pts_plein,IF(I1026&gt;=p_vv_moy,p_pts_moyen,p_pts_court))))+IF(INDEX(10_Lieux!$D:$D,U1026)=1,p_prio1,p_prio2)+IF(INDEX(10_Lieux!$D:$D,V1026)=1,p_prio1,p_prio2)+IF(K1026="Oui",p_tf,0)+p_hub*((INDEX(10_Lieux!$H:$H,U1026)="Hub")+(INDEX(10_Lieux!$H:$H,V1026)="Hub"))+IF(OR(INDEX(10_Lieux!$H:$H,U1026)="Premium",INDEX(10_Lieux!$H:$H,V1026)="Premium"),p_prem,0))</f>
        <v>65</v>
      </c>
      <c r="I1026" s="14" t="n">
        <f aca="false">ROUND(W1026*p_facteur,0)</f>
        <v>386</v>
      </c>
      <c r="J1026" s="14" t="str">
        <f aca="false">IF(X1026&lt;60,X1026&amp;" min",INT(X1026/60)&amp;" h"&amp;IF(MOD(X1026,60)=0,""," "&amp;TEXT(MOD(X1026,60),"00")))</f>
        <v>4 h</v>
      </c>
      <c r="K1026" s="14" t="str">
        <f aca="false">IF(S1026&lt;&gt;T1026,"Oui","Non")</f>
        <v>Oui</v>
      </c>
      <c r="L1026" s="14" t="str">
        <f aca="false">IF(AND(INDEX(10_Lieux!$B:$B,U1026)="Ville",INDEX(10_Lieux!$B:$B,V1026)="Ville"),"/chauffeur-prive/"&amp;INDEX(10_Lieux!$E:$E,U1026)&amp;"-"&amp;INDEX(10_Lieux!$E:$E,V1026)&amp;"/","/chauffeur-prive/"&amp;INDEX(10_Lieux!$E:$E,U1026)&amp;"/"&amp;INDEX(10_Lieux!$E:$E,V1026)&amp;"/")</f>
        <v>/chauffeur-prive/aeroport-metz-nancy-lorraine/geneve/</v>
      </c>
      <c r="M1026" s="14" t="str">
        <f aca="false">IFERROR(INDEX($L:$L,MATCH(B1026&amp;"|"&amp;A1026,$Z:$Z,0)),"—")</f>
        <v>/chauffeur-prive/geneve/aeroport-metz-nancy-lorraine/</v>
      </c>
      <c r="N1026" s="14" t="str">
        <f aca="false">IF(LEN("Chauffeur privé "&amp;INDEX(10_Lieux!$J:$J,U1026)&amp;" → "&amp;INDEX(10_Lieux!$J:$J,V1026)&amp;" | 24h/24")&gt;60,"Chauffeur privé "&amp;INDEX(10_Lieux!$J:$J,U1026)&amp;" → "&amp;INDEX(10_Lieux!$J:$J,V1026),"Chauffeur privé "&amp;INDEX(10_Lieux!$J:$J,U1026)&amp;" → "&amp;INDEX(10_Lieux!$J:$J,V1026)&amp;" | 24h/24")</f>
        <v>Chauffeur privé Aéroport Metz-Nancy-Lorraine → Genève</v>
      </c>
      <c r="O1026" s="14" t="n">
        <f aca="false">LEN(N1026)</f>
        <v>53</v>
      </c>
      <c r="P1026" s="14" t="str">
        <f aca="false">"Chauffeur privé "&amp;INDEX(10_Lieux!$K:$K,U1026)&amp;" vers "&amp;INDEX(10_Lieux!$L:$L,V1026)</f>
        <v>Chauffeur privé de l'aéroport Metz-Nancy-Lorraine vers Genève</v>
      </c>
      <c r="Q1026" s="14" t="str">
        <f aca="false">"Chauffeur privé "&amp;INDEX(10_Lieux!$K:$K,U1026)&amp;" vers "&amp;INDEX(10_Lieux!$L:$L,V1026)&amp;" : env. "&amp;I1026&amp;" km, "&amp;J1026&amp;" de route. Devis personnalisé, standard 24h/24 et 7j/7."</f>
        <v>Chauffeur privé de l'aéroport Metz-Nancy-Lorraine vers Genève : env. 386 km, 4 h de route. Devis personnalisé, standard 24h/24 et 7j/7.</v>
      </c>
      <c r="R1026" s="14" t="n">
        <f aca="false">LEN(Q1026)</f>
        <v>135</v>
      </c>
      <c r="S1026" s="14" t="str">
        <f aca="false">INDEX(10_Lieux!$C:$C,U1026)</f>
        <v>France</v>
      </c>
      <c r="T1026" s="14" t="str">
        <f aca="false">INDEX(10_Lieux!$C:$C,V1026)</f>
        <v>Suisse</v>
      </c>
      <c r="U1026" s="14" t="n">
        <f aca="false">MATCH(A1026,10_Lieux!$A:$A,0)</f>
        <v>145</v>
      </c>
      <c r="V1026" s="14" t="n">
        <f aca="false">MATCH(B1026,10_Lieux!$A:$A,0)</f>
        <v>111</v>
      </c>
      <c r="W1026" s="14" t="n">
        <f aca="false">ROUND(6371*2*ASIN(SQRT(SIN(RADIANS(INDEX(10_Lieux!$F:$F,V1026)-INDEX(10_Lieux!$F:$F,U1026))/2)^2+COS(RADIANS(INDEX(10_Lieux!$F:$F,U1026)))*COS(RADIANS(INDEX(10_Lieux!$F:$F,V1026)))*SIN(RADIANS(INDEX(10_Lieux!$G:$G,V1026)-INDEX(10_Lieux!$G:$G,U1026))/2)^2)),1)</f>
        <v>309</v>
      </c>
      <c r="X1026" s="14" t="n">
        <f aca="false">ROUND(I1026/IF(I1026&lt;p_seuil_vitesse,p_vit_lente,p_vit_rapide)*60/15,0)*15</f>
        <v>240</v>
      </c>
      <c r="Y1026" s="14" t="n">
        <f aca="false">MAX(IF(INDEX(10_Lieux!$B:$B,U1026)&lt;&gt;"Ville",INDEX(10_Lieux!$I:$I,U1026),0),IF(INDEX(10_Lieux!$B:$B,V1026)&lt;&gt;"Ville",INDEX(10_Lieux!$I:$I,V1026),0))</f>
        <v>250</v>
      </c>
      <c r="Z1026" s="14" t="str">
        <f aca="false">A1026&amp;"|"&amp;B1026</f>
        <v>Metz-Nancy-Lorraine|Genève</v>
      </c>
      <c r="AA1026" s="14" t="str">
        <f aca="false">IF(I1026&lt;p_local,"Local",IF(I1026&lt;p_vv_min,"Courte distance",IF(I1026&lt;p_tres_long,"Longue distance","Très longue distance")))</f>
        <v>Longue distance</v>
      </c>
    </row>
    <row r="1027" customFormat="false" ht="15" hidden="false" customHeight="true" outlineLevel="0" collapsed="false">
      <c r="A1027" s="1" t="s">
        <v>152</v>
      </c>
      <c r="B1027" s="1" t="s">
        <v>1152</v>
      </c>
      <c r="C1027" s="1" t="s">
        <v>35</v>
      </c>
      <c r="D1027" s="1" t="s">
        <v>653</v>
      </c>
      <c r="E1027" s="1" t="s">
        <v>1184</v>
      </c>
      <c r="F1027" s="14" t="s">
        <v>40</v>
      </c>
      <c r="G1027" s="14" t="str">
        <f aca="false">IF(I1027&lt;p_local,"Local → page infra",IF(H1027&gt;=p_ph1,"Phase 1",IF(H1027&gt;=p_ph2,"Phase 2","Phase 3")))</f>
        <v>Phase 2</v>
      </c>
      <c r="H1027" s="14" t="n">
        <f aca="false">IF(I1027&lt;p_local,0,IF(C1027="Aéroport → Aéroport",p_pts_plein,IF(Y1027&gt;0,IF(I1027&lt;=Y1027,p_pts_plein,IF(I1027&lt;=p_mult2*Y1027,p_pts_moyen,p_pts_r3)),IF(I1027&gt;=p_vv_min,p_pts_plein,IF(I1027&gt;=p_vv_moy,p_pts_moyen,p_pts_court))))+IF(INDEX(10_Lieux!$D:$D,U1027)=1,p_prio1,p_prio2)+IF(INDEX(10_Lieux!$D:$D,V1027)=1,p_prio1,p_prio2)+IF(K1027="Oui",p_tf,0)+p_hub*((INDEX(10_Lieux!$H:$H,U1027)="Hub")+(INDEX(10_Lieux!$H:$H,V1027)="Hub"))+IF(OR(INDEX(10_Lieux!$H:$H,U1027)="Premium",INDEX(10_Lieux!$H:$H,V1027)="Premium"),p_prem,0))</f>
        <v>65</v>
      </c>
      <c r="I1027" s="14" t="n">
        <f aca="false">ROUND(W1027*p_facteur,0)</f>
        <v>386</v>
      </c>
      <c r="J1027" s="14" t="str">
        <f aca="false">IF(X1027&lt;60,X1027&amp;" min",INT(X1027/60)&amp;" h"&amp;IF(MOD(X1027,60)=0,""," "&amp;TEXT(MOD(X1027,60),"00")))</f>
        <v>4 h</v>
      </c>
      <c r="K1027" s="14" t="str">
        <f aca="false">IF(S1027&lt;&gt;T1027,"Oui","Non")</f>
        <v>Oui</v>
      </c>
      <c r="L1027" s="14" t="str">
        <f aca="false">IF(AND(INDEX(10_Lieux!$B:$B,U1027)="Ville",INDEX(10_Lieux!$B:$B,V1027)="Ville"),"/chauffeur-prive/"&amp;INDEX(10_Lieux!$E:$E,U1027)&amp;"-"&amp;INDEX(10_Lieux!$E:$E,V1027)&amp;"/","/chauffeur-prive/"&amp;INDEX(10_Lieux!$E:$E,U1027)&amp;"/"&amp;INDEX(10_Lieux!$E:$E,V1027)&amp;"/")</f>
        <v>/chauffeur-prive/geneve/aeroport-metz-nancy-lorraine/</v>
      </c>
      <c r="M1027" s="14" t="str">
        <f aca="false">IFERROR(INDEX($L:$L,MATCH(B1027&amp;"|"&amp;A1027,$Z:$Z,0)),"—")</f>
        <v>/chauffeur-prive/aeroport-metz-nancy-lorraine/geneve/</v>
      </c>
      <c r="N1027" s="14" t="str">
        <f aca="false">IF(LEN("Chauffeur privé "&amp;INDEX(10_Lieux!$J:$J,U1027)&amp;" → "&amp;INDEX(10_Lieux!$J:$J,V1027)&amp;" | 24h/24")&gt;60,"Chauffeur privé "&amp;INDEX(10_Lieux!$J:$J,U1027)&amp;" → "&amp;INDEX(10_Lieux!$J:$J,V1027),"Chauffeur privé "&amp;INDEX(10_Lieux!$J:$J,U1027)&amp;" → "&amp;INDEX(10_Lieux!$J:$J,V1027)&amp;" | 24h/24")</f>
        <v>Chauffeur privé Genève → Aéroport Metz-Nancy-Lorraine</v>
      </c>
      <c r="O1027" s="14" t="n">
        <f aca="false">LEN(N1027)</f>
        <v>53</v>
      </c>
      <c r="P1027" s="14" t="str">
        <f aca="false">"Chauffeur privé "&amp;INDEX(10_Lieux!$K:$K,U1027)&amp;" vers "&amp;INDEX(10_Lieux!$L:$L,V1027)</f>
        <v>Chauffeur privé de Genève vers l'aéroport Metz-Nancy-Lorraine</v>
      </c>
      <c r="Q1027" s="14" t="str">
        <f aca="false">"Chauffeur privé "&amp;INDEX(10_Lieux!$K:$K,U1027)&amp;" vers "&amp;INDEX(10_Lieux!$L:$L,V1027)&amp;" : env. "&amp;I1027&amp;" km, "&amp;J1027&amp;" de route. Devis personnalisé, standard 24h/24 et 7j/7."</f>
        <v>Chauffeur privé de Genève vers l'aéroport Metz-Nancy-Lorraine : env. 386 km, 4 h de route. Devis personnalisé, standard 24h/24 et 7j/7.</v>
      </c>
      <c r="R1027" s="14" t="n">
        <f aca="false">LEN(Q1027)</f>
        <v>135</v>
      </c>
      <c r="S1027" s="14" t="str">
        <f aca="false">INDEX(10_Lieux!$C:$C,U1027)</f>
        <v>Suisse</v>
      </c>
      <c r="T1027" s="14" t="str">
        <f aca="false">INDEX(10_Lieux!$C:$C,V1027)</f>
        <v>France</v>
      </c>
      <c r="U1027" s="14" t="n">
        <f aca="false">MATCH(A1027,10_Lieux!$A:$A,0)</f>
        <v>111</v>
      </c>
      <c r="V1027" s="14" t="n">
        <f aca="false">MATCH(B1027,10_Lieux!$A:$A,0)</f>
        <v>145</v>
      </c>
      <c r="W1027" s="14" t="n">
        <f aca="false">ROUND(6371*2*ASIN(SQRT(SIN(RADIANS(INDEX(10_Lieux!$F:$F,V1027)-INDEX(10_Lieux!$F:$F,U1027))/2)^2+COS(RADIANS(INDEX(10_Lieux!$F:$F,U1027)))*COS(RADIANS(INDEX(10_Lieux!$F:$F,V1027)))*SIN(RADIANS(INDEX(10_Lieux!$G:$G,V1027)-INDEX(10_Lieux!$G:$G,U1027))/2)^2)),1)</f>
        <v>309</v>
      </c>
      <c r="X1027" s="14" t="n">
        <f aca="false">ROUND(I1027/IF(I1027&lt;p_seuil_vitesse,p_vit_lente,p_vit_rapide)*60/15,0)*15</f>
        <v>240</v>
      </c>
      <c r="Y1027" s="14" t="n">
        <f aca="false">MAX(IF(INDEX(10_Lieux!$B:$B,U1027)&lt;&gt;"Ville",INDEX(10_Lieux!$I:$I,U1027),0),IF(INDEX(10_Lieux!$B:$B,V1027)&lt;&gt;"Ville",INDEX(10_Lieux!$I:$I,V1027),0))</f>
        <v>250</v>
      </c>
      <c r="Z1027" s="14" t="str">
        <f aca="false">A1027&amp;"|"&amp;B1027</f>
        <v>Genève|Metz-Nancy-Lorraine</v>
      </c>
      <c r="AA1027" s="14" t="str">
        <f aca="false">IF(I1027&lt;p_local,"Local",IF(I1027&lt;p_vv_min,"Courte distance",IF(I1027&lt;p_tres_long,"Longue distance","Très longue distance")))</f>
        <v>Longue distance</v>
      </c>
    </row>
    <row r="1028" customFormat="false" ht="15" hidden="false" customHeight="true" outlineLevel="0" collapsed="false">
      <c r="A1028" s="1" t="s">
        <v>1152</v>
      </c>
      <c r="B1028" s="1" t="s">
        <v>154</v>
      </c>
      <c r="C1028" s="1" t="s">
        <v>34</v>
      </c>
      <c r="D1028" s="1" t="s">
        <v>653</v>
      </c>
      <c r="E1028" s="1" t="s">
        <v>1185</v>
      </c>
      <c r="F1028" s="14" t="s">
        <v>40</v>
      </c>
      <c r="G1028" s="14" t="str">
        <f aca="false">IF(I1028&lt;p_local,"Local → page infra",IF(H1028&gt;=p_ph1,"Phase 1",IF(H1028&gt;=p_ph2,"Phase 2","Phase 3")))</f>
        <v>Phase 3</v>
      </c>
      <c r="H1028" s="14" t="n">
        <f aca="false">IF(I1028&lt;p_local,0,IF(C1028="Aéroport → Aéroport",p_pts_plein,IF(Y1028&gt;0,IF(I1028&lt;=Y1028,p_pts_plein,IF(I1028&lt;=p_mult2*Y1028,p_pts_moyen,p_pts_r3)),IF(I1028&gt;=p_vv_min,p_pts_plein,IF(I1028&gt;=p_vv_moy,p_pts_moyen,p_pts_court))))+IF(INDEX(10_Lieux!$D:$D,U1028)=1,p_prio1,p_prio2)+IF(INDEX(10_Lieux!$D:$D,V1028)=1,p_prio1,p_prio2)+IF(K1028="Oui",p_tf,0)+p_hub*((INDEX(10_Lieux!$H:$H,U1028)="Hub")+(INDEX(10_Lieux!$H:$H,V1028)="Hub"))+IF(OR(INDEX(10_Lieux!$H:$H,U1028)="Premium",INDEX(10_Lieux!$H:$H,V1028)="Premium"),p_prem,0))</f>
        <v>55</v>
      </c>
      <c r="I1028" s="14" t="n">
        <f aca="false">ROUND(W1028*p_facteur,0)</f>
        <v>344</v>
      </c>
      <c r="J1028" s="14" t="str">
        <f aca="false">IF(X1028&lt;60,X1028&amp;" min",INT(X1028/60)&amp;" h"&amp;IF(MOD(X1028,60)=0,""," "&amp;TEXT(MOD(X1028,60),"00")))</f>
        <v>3 h 30</v>
      </c>
      <c r="K1028" s="14" t="str">
        <f aca="false">IF(S1028&lt;&gt;T1028,"Oui","Non")</f>
        <v>Oui</v>
      </c>
      <c r="L1028" s="14" t="str">
        <f aca="false">IF(AND(INDEX(10_Lieux!$B:$B,U1028)="Ville",INDEX(10_Lieux!$B:$B,V1028)="Ville"),"/chauffeur-prive/"&amp;INDEX(10_Lieux!$E:$E,U1028)&amp;"-"&amp;INDEX(10_Lieux!$E:$E,V1028)&amp;"/","/chauffeur-prive/"&amp;INDEX(10_Lieux!$E:$E,U1028)&amp;"/"&amp;INDEX(10_Lieux!$E:$E,V1028)&amp;"/")</f>
        <v>/chauffeur-prive/aeroport-metz-nancy-lorraine/lausanne/</v>
      </c>
      <c r="M1028" s="14" t="str">
        <f aca="false">IFERROR(INDEX($L:$L,MATCH(B1028&amp;"|"&amp;A1028,$Z:$Z,0)),"—")</f>
        <v>/chauffeur-prive/lausanne/aeroport-metz-nancy-lorraine/</v>
      </c>
      <c r="N1028" s="14" t="str">
        <f aca="false">IF(LEN("Chauffeur privé "&amp;INDEX(10_Lieux!$J:$J,U1028)&amp;" → "&amp;INDEX(10_Lieux!$J:$J,V1028)&amp;" | 24h/24")&gt;60,"Chauffeur privé "&amp;INDEX(10_Lieux!$J:$J,U1028)&amp;" → "&amp;INDEX(10_Lieux!$J:$J,V1028),"Chauffeur privé "&amp;INDEX(10_Lieux!$J:$J,U1028)&amp;" → "&amp;INDEX(10_Lieux!$J:$J,V1028)&amp;" | 24h/24")</f>
        <v>Chauffeur privé Aéroport Metz-Nancy-Lorraine → Lausanne</v>
      </c>
      <c r="O1028" s="14" t="n">
        <f aca="false">LEN(N1028)</f>
        <v>55</v>
      </c>
      <c r="P1028" s="14" t="str">
        <f aca="false">"Chauffeur privé "&amp;INDEX(10_Lieux!$K:$K,U1028)&amp;" vers "&amp;INDEX(10_Lieux!$L:$L,V1028)</f>
        <v>Chauffeur privé de l'aéroport Metz-Nancy-Lorraine vers Lausanne</v>
      </c>
      <c r="Q1028" s="14" t="str">
        <f aca="false">"Chauffeur privé "&amp;INDEX(10_Lieux!$K:$K,U1028)&amp;" vers "&amp;INDEX(10_Lieux!$L:$L,V1028)&amp;" : env. "&amp;I1028&amp;" km, "&amp;J1028&amp;" de route. Devis personnalisé, standard 24h/24 et 7j/7."</f>
        <v>Chauffeur privé de l'aéroport Metz-Nancy-Lorraine vers Lausanne : env. 344 km, 3 h 30 de route. Devis personnalisé, standard 24h/24 et 7j/7.</v>
      </c>
      <c r="R1028" s="14" t="n">
        <f aca="false">LEN(Q1028)</f>
        <v>140</v>
      </c>
      <c r="S1028" s="14" t="str">
        <f aca="false">INDEX(10_Lieux!$C:$C,U1028)</f>
        <v>France</v>
      </c>
      <c r="T1028" s="14" t="str">
        <f aca="false">INDEX(10_Lieux!$C:$C,V1028)</f>
        <v>Suisse</v>
      </c>
      <c r="U1028" s="14" t="n">
        <f aca="false">MATCH(A1028,10_Lieux!$A:$A,0)</f>
        <v>145</v>
      </c>
      <c r="V1028" s="14" t="n">
        <f aca="false">MATCH(B1028,10_Lieux!$A:$A,0)</f>
        <v>112</v>
      </c>
      <c r="W1028" s="14" t="n">
        <f aca="false">ROUND(6371*2*ASIN(SQRT(SIN(RADIANS(INDEX(10_Lieux!$F:$F,V1028)-INDEX(10_Lieux!$F:$F,U1028))/2)^2+COS(RADIANS(INDEX(10_Lieux!$F:$F,U1028)))*COS(RADIANS(INDEX(10_Lieux!$F:$F,V1028)))*SIN(RADIANS(INDEX(10_Lieux!$G:$G,V1028)-INDEX(10_Lieux!$G:$G,U1028))/2)^2)),1)</f>
        <v>275.2</v>
      </c>
      <c r="X1028" s="14" t="n">
        <f aca="false">ROUND(I1028/IF(I1028&lt;p_seuil_vitesse,p_vit_lente,p_vit_rapide)*60/15,0)*15</f>
        <v>210</v>
      </c>
      <c r="Y1028" s="14" t="n">
        <f aca="false">MAX(IF(INDEX(10_Lieux!$B:$B,U1028)&lt;&gt;"Ville",INDEX(10_Lieux!$I:$I,U1028),0),IF(INDEX(10_Lieux!$B:$B,V1028)&lt;&gt;"Ville",INDEX(10_Lieux!$I:$I,V1028),0))</f>
        <v>250</v>
      </c>
      <c r="Z1028" s="14" t="str">
        <f aca="false">A1028&amp;"|"&amp;B1028</f>
        <v>Metz-Nancy-Lorraine|Lausanne</v>
      </c>
      <c r="AA1028" s="14" t="str">
        <f aca="false">IF(I1028&lt;p_local,"Local",IF(I1028&lt;p_vv_min,"Courte distance",IF(I1028&lt;p_tres_long,"Longue distance","Très longue distance")))</f>
        <v>Longue distance</v>
      </c>
    </row>
    <row r="1029" customFormat="false" ht="15" hidden="false" customHeight="true" outlineLevel="0" collapsed="false">
      <c r="A1029" s="1" t="s">
        <v>154</v>
      </c>
      <c r="B1029" s="1" t="s">
        <v>1152</v>
      </c>
      <c r="C1029" s="1" t="s">
        <v>35</v>
      </c>
      <c r="D1029" s="1" t="s">
        <v>653</v>
      </c>
      <c r="E1029" s="1" t="s">
        <v>1186</v>
      </c>
      <c r="F1029" s="14" t="s">
        <v>40</v>
      </c>
      <c r="G1029" s="14" t="str">
        <f aca="false">IF(I1029&lt;p_local,"Local → page infra",IF(H1029&gt;=p_ph1,"Phase 1",IF(H1029&gt;=p_ph2,"Phase 2","Phase 3")))</f>
        <v>Phase 3</v>
      </c>
      <c r="H1029" s="14" t="n">
        <f aca="false">IF(I1029&lt;p_local,0,IF(C1029="Aéroport → Aéroport",p_pts_plein,IF(Y1029&gt;0,IF(I1029&lt;=Y1029,p_pts_plein,IF(I1029&lt;=p_mult2*Y1029,p_pts_moyen,p_pts_r3)),IF(I1029&gt;=p_vv_min,p_pts_plein,IF(I1029&gt;=p_vv_moy,p_pts_moyen,p_pts_court))))+IF(INDEX(10_Lieux!$D:$D,U1029)=1,p_prio1,p_prio2)+IF(INDEX(10_Lieux!$D:$D,V1029)=1,p_prio1,p_prio2)+IF(K1029="Oui",p_tf,0)+p_hub*((INDEX(10_Lieux!$H:$H,U1029)="Hub")+(INDEX(10_Lieux!$H:$H,V1029)="Hub"))+IF(OR(INDEX(10_Lieux!$H:$H,U1029)="Premium",INDEX(10_Lieux!$H:$H,V1029)="Premium"),p_prem,0))</f>
        <v>55</v>
      </c>
      <c r="I1029" s="14" t="n">
        <f aca="false">ROUND(W1029*p_facteur,0)</f>
        <v>344</v>
      </c>
      <c r="J1029" s="14" t="str">
        <f aca="false">IF(X1029&lt;60,X1029&amp;" min",INT(X1029/60)&amp;" h"&amp;IF(MOD(X1029,60)=0,""," "&amp;TEXT(MOD(X1029,60),"00")))</f>
        <v>3 h 30</v>
      </c>
      <c r="K1029" s="14" t="str">
        <f aca="false">IF(S1029&lt;&gt;T1029,"Oui","Non")</f>
        <v>Oui</v>
      </c>
      <c r="L1029" s="14" t="str">
        <f aca="false">IF(AND(INDEX(10_Lieux!$B:$B,U1029)="Ville",INDEX(10_Lieux!$B:$B,V1029)="Ville"),"/chauffeur-prive/"&amp;INDEX(10_Lieux!$E:$E,U1029)&amp;"-"&amp;INDEX(10_Lieux!$E:$E,V1029)&amp;"/","/chauffeur-prive/"&amp;INDEX(10_Lieux!$E:$E,U1029)&amp;"/"&amp;INDEX(10_Lieux!$E:$E,V1029)&amp;"/")</f>
        <v>/chauffeur-prive/lausanne/aeroport-metz-nancy-lorraine/</v>
      </c>
      <c r="M1029" s="14" t="str">
        <f aca="false">IFERROR(INDEX($L:$L,MATCH(B1029&amp;"|"&amp;A1029,$Z:$Z,0)),"—")</f>
        <v>/chauffeur-prive/aeroport-metz-nancy-lorraine/lausanne/</v>
      </c>
      <c r="N1029" s="14" t="str">
        <f aca="false">IF(LEN("Chauffeur privé "&amp;INDEX(10_Lieux!$J:$J,U1029)&amp;" → "&amp;INDEX(10_Lieux!$J:$J,V1029)&amp;" | 24h/24")&gt;60,"Chauffeur privé "&amp;INDEX(10_Lieux!$J:$J,U1029)&amp;" → "&amp;INDEX(10_Lieux!$J:$J,V1029),"Chauffeur privé "&amp;INDEX(10_Lieux!$J:$J,U1029)&amp;" → "&amp;INDEX(10_Lieux!$J:$J,V1029)&amp;" | 24h/24")</f>
        <v>Chauffeur privé Lausanne → Aéroport Metz-Nancy-Lorraine</v>
      </c>
      <c r="O1029" s="14" t="n">
        <f aca="false">LEN(N1029)</f>
        <v>55</v>
      </c>
      <c r="P1029" s="14" t="str">
        <f aca="false">"Chauffeur privé "&amp;INDEX(10_Lieux!$K:$K,U1029)&amp;" vers "&amp;INDEX(10_Lieux!$L:$L,V1029)</f>
        <v>Chauffeur privé de Lausanne vers l'aéroport Metz-Nancy-Lorraine</v>
      </c>
      <c r="Q1029" s="14" t="str">
        <f aca="false">"Chauffeur privé "&amp;INDEX(10_Lieux!$K:$K,U1029)&amp;" vers "&amp;INDEX(10_Lieux!$L:$L,V1029)&amp;" : env. "&amp;I1029&amp;" km, "&amp;J1029&amp;" de route. Devis personnalisé, standard 24h/24 et 7j/7."</f>
        <v>Chauffeur privé de Lausanne vers l'aéroport Metz-Nancy-Lorraine : env. 344 km, 3 h 30 de route. Devis personnalisé, standard 24h/24 et 7j/7.</v>
      </c>
      <c r="R1029" s="14" t="n">
        <f aca="false">LEN(Q1029)</f>
        <v>140</v>
      </c>
      <c r="S1029" s="14" t="str">
        <f aca="false">INDEX(10_Lieux!$C:$C,U1029)</f>
        <v>Suisse</v>
      </c>
      <c r="T1029" s="14" t="str">
        <f aca="false">INDEX(10_Lieux!$C:$C,V1029)</f>
        <v>France</v>
      </c>
      <c r="U1029" s="14" t="n">
        <f aca="false">MATCH(A1029,10_Lieux!$A:$A,0)</f>
        <v>112</v>
      </c>
      <c r="V1029" s="14" t="n">
        <f aca="false">MATCH(B1029,10_Lieux!$A:$A,0)</f>
        <v>145</v>
      </c>
      <c r="W1029" s="14" t="n">
        <f aca="false">ROUND(6371*2*ASIN(SQRT(SIN(RADIANS(INDEX(10_Lieux!$F:$F,V1029)-INDEX(10_Lieux!$F:$F,U1029))/2)^2+COS(RADIANS(INDEX(10_Lieux!$F:$F,U1029)))*COS(RADIANS(INDEX(10_Lieux!$F:$F,V1029)))*SIN(RADIANS(INDEX(10_Lieux!$G:$G,V1029)-INDEX(10_Lieux!$G:$G,U1029))/2)^2)),1)</f>
        <v>275.2</v>
      </c>
      <c r="X1029" s="14" t="n">
        <f aca="false">ROUND(I1029/IF(I1029&lt;p_seuil_vitesse,p_vit_lente,p_vit_rapide)*60/15,0)*15</f>
        <v>210</v>
      </c>
      <c r="Y1029" s="14" t="n">
        <f aca="false">MAX(IF(INDEX(10_Lieux!$B:$B,U1029)&lt;&gt;"Ville",INDEX(10_Lieux!$I:$I,U1029),0),IF(INDEX(10_Lieux!$B:$B,V1029)&lt;&gt;"Ville",INDEX(10_Lieux!$I:$I,V1029),0))</f>
        <v>250</v>
      </c>
      <c r="Z1029" s="14" t="str">
        <f aca="false">A1029&amp;"|"&amp;B1029</f>
        <v>Lausanne|Metz-Nancy-Lorraine</v>
      </c>
      <c r="AA1029" s="14" t="str">
        <f aca="false">IF(I1029&lt;p_local,"Local",IF(I1029&lt;p_vv_min,"Courte distance",IF(I1029&lt;p_tres_long,"Longue distance","Très longue distance")))</f>
        <v>Longue distance</v>
      </c>
    </row>
    <row r="1030" customFormat="false" ht="15" hidden="false" customHeight="true" outlineLevel="0" collapsed="false">
      <c r="A1030" s="1" t="s">
        <v>1152</v>
      </c>
      <c r="B1030" s="1" t="s">
        <v>156</v>
      </c>
      <c r="C1030" s="1" t="s">
        <v>34</v>
      </c>
      <c r="D1030" s="1" t="s">
        <v>653</v>
      </c>
      <c r="E1030" s="1" t="s">
        <v>1187</v>
      </c>
      <c r="F1030" s="14" t="s">
        <v>40</v>
      </c>
      <c r="G1030" s="14" t="str">
        <f aca="false">IF(I1030&lt;p_local,"Local → page infra",IF(H1030&gt;=p_ph1,"Phase 1",IF(H1030&gt;=p_ph2,"Phase 2","Phase 3")))</f>
        <v>Phase 2</v>
      </c>
      <c r="H1030" s="14" t="n">
        <f aca="false">IF(I1030&lt;p_local,0,IF(C1030="Aéroport → Aéroport",p_pts_plein,IF(Y1030&gt;0,IF(I1030&lt;=Y1030,p_pts_plein,IF(I1030&lt;=p_mult2*Y1030,p_pts_moyen,p_pts_r3)),IF(I1030&gt;=p_vv_min,p_pts_plein,IF(I1030&gt;=p_vv_moy,p_pts_moyen,p_pts_court))))+IF(INDEX(10_Lieux!$D:$D,U1030)=1,p_prio1,p_prio2)+IF(INDEX(10_Lieux!$D:$D,V1030)=1,p_prio1,p_prio2)+IF(K1030="Oui",p_tf,0)+p_hub*((INDEX(10_Lieux!$H:$H,U1030)="Hub")+(INDEX(10_Lieux!$H:$H,V1030)="Hub"))+IF(OR(INDEX(10_Lieux!$H:$H,U1030)="Premium",INDEX(10_Lieux!$H:$H,V1030)="Premium"),p_prem,0))</f>
        <v>65</v>
      </c>
      <c r="I1030" s="14" t="n">
        <f aca="false">ROUND(W1030*p_facteur,0)</f>
        <v>310</v>
      </c>
      <c r="J1030" s="14" t="str">
        <f aca="false">IF(X1030&lt;60,X1030&amp;" min",INT(X1030/60)&amp;" h"&amp;IF(MOD(X1030,60)=0,""," "&amp;TEXT(MOD(X1030,60),"00")))</f>
        <v>3 h 15</v>
      </c>
      <c r="K1030" s="14" t="str">
        <f aca="false">IF(S1030&lt;&gt;T1030,"Oui","Non")</f>
        <v>Oui</v>
      </c>
      <c r="L1030" s="14" t="str">
        <f aca="false">IF(AND(INDEX(10_Lieux!$B:$B,U1030)="Ville",INDEX(10_Lieux!$B:$B,V1030)="Ville"),"/chauffeur-prive/"&amp;INDEX(10_Lieux!$E:$E,U1030)&amp;"-"&amp;INDEX(10_Lieux!$E:$E,V1030)&amp;"/","/chauffeur-prive/"&amp;INDEX(10_Lieux!$E:$E,U1030)&amp;"/"&amp;INDEX(10_Lieux!$E:$E,V1030)&amp;"/")</f>
        <v>/chauffeur-prive/aeroport-metz-nancy-lorraine/bruxelles/</v>
      </c>
      <c r="M1030" s="14" t="str">
        <f aca="false">IFERROR(INDEX($L:$L,MATCH(B1030&amp;"|"&amp;A1030,$Z:$Z,0)),"—")</f>
        <v>/chauffeur-prive/bruxelles/aeroport-metz-nancy-lorraine/</v>
      </c>
      <c r="N1030" s="14" t="str">
        <f aca="false">IF(LEN("Chauffeur privé "&amp;INDEX(10_Lieux!$J:$J,U1030)&amp;" → "&amp;INDEX(10_Lieux!$J:$J,V1030)&amp;" | 24h/24")&gt;60,"Chauffeur privé "&amp;INDEX(10_Lieux!$J:$J,U1030)&amp;" → "&amp;INDEX(10_Lieux!$J:$J,V1030),"Chauffeur privé "&amp;INDEX(10_Lieux!$J:$J,U1030)&amp;" → "&amp;INDEX(10_Lieux!$J:$J,V1030)&amp;" | 24h/24")</f>
        <v>Chauffeur privé Aéroport Metz-Nancy-Lorraine → Bruxelles</v>
      </c>
      <c r="O1030" s="14" t="n">
        <f aca="false">LEN(N1030)</f>
        <v>56</v>
      </c>
      <c r="P1030" s="14" t="str">
        <f aca="false">"Chauffeur privé "&amp;INDEX(10_Lieux!$K:$K,U1030)&amp;" vers "&amp;INDEX(10_Lieux!$L:$L,V1030)</f>
        <v>Chauffeur privé de l'aéroport Metz-Nancy-Lorraine vers Bruxelles</v>
      </c>
      <c r="Q1030" s="14" t="str">
        <f aca="false">"Chauffeur privé "&amp;INDEX(10_Lieux!$K:$K,U1030)&amp;" vers "&amp;INDEX(10_Lieux!$L:$L,V1030)&amp;" : env. "&amp;I1030&amp;" km, "&amp;J1030&amp;" de route. Devis personnalisé, standard 24h/24 et 7j/7."</f>
        <v>Chauffeur privé de l'aéroport Metz-Nancy-Lorraine vers Bruxelles : env. 310 km, 3 h 15 de route. Devis personnalisé, standard 24h/24 et 7j/7.</v>
      </c>
      <c r="R1030" s="14" t="n">
        <f aca="false">LEN(Q1030)</f>
        <v>141</v>
      </c>
      <c r="S1030" s="14" t="str">
        <f aca="false">INDEX(10_Lieux!$C:$C,U1030)</f>
        <v>France</v>
      </c>
      <c r="T1030" s="14" t="str">
        <f aca="false">INDEX(10_Lieux!$C:$C,V1030)</f>
        <v>Belgique</v>
      </c>
      <c r="U1030" s="14" t="n">
        <f aca="false">MATCH(A1030,10_Lieux!$A:$A,0)</f>
        <v>145</v>
      </c>
      <c r="V1030" s="14" t="n">
        <f aca="false">MATCH(B1030,10_Lieux!$A:$A,0)</f>
        <v>93</v>
      </c>
      <c r="W1030" s="14" t="n">
        <f aca="false">ROUND(6371*2*ASIN(SQRT(SIN(RADIANS(INDEX(10_Lieux!$F:$F,V1030)-INDEX(10_Lieux!$F:$F,U1030))/2)^2+COS(RADIANS(INDEX(10_Lieux!$F:$F,U1030)))*COS(RADIANS(INDEX(10_Lieux!$F:$F,V1030)))*SIN(RADIANS(INDEX(10_Lieux!$G:$G,V1030)-INDEX(10_Lieux!$G:$G,U1030))/2)^2)),1)</f>
        <v>247.8</v>
      </c>
      <c r="X1030" s="14" t="n">
        <f aca="false">ROUND(I1030/IF(I1030&lt;p_seuil_vitesse,p_vit_lente,p_vit_rapide)*60/15,0)*15</f>
        <v>195</v>
      </c>
      <c r="Y1030" s="14" t="n">
        <f aca="false">MAX(IF(INDEX(10_Lieux!$B:$B,U1030)&lt;&gt;"Ville",INDEX(10_Lieux!$I:$I,U1030),0),IF(INDEX(10_Lieux!$B:$B,V1030)&lt;&gt;"Ville",INDEX(10_Lieux!$I:$I,V1030),0))</f>
        <v>250</v>
      </c>
      <c r="Z1030" s="14" t="str">
        <f aca="false">A1030&amp;"|"&amp;B1030</f>
        <v>Metz-Nancy-Lorraine|Bruxelles</v>
      </c>
      <c r="AA1030" s="14" t="str">
        <f aca="false">IF(I1030&lt;p_local,"Local",IF(I1030&lt;p_vv_min,"Courte distance",IF(I1030&lt;p_tres_long,"Longue distance","Très longue distance")))</f>
        <v>Longue distance</v>
      </c>
    </row>
    <row r="1031" customFormat="false" ht="15" hidden="false" customHeight="true" outlineLevel="0" collapsed="false">
      <c r="A1031" s="1" t="s">
        <v>156</v>
      </c>
      <c r="B1031" s="1" t="s">
        <v>1152</v>
      </c>
      <c r="C1031" s="1" t="s">
        <v>35</v>
      </c>
      <c r="D1031" s="1" t="s">
        <v>653</v>
      </c>
      <c r="E1031" s="1" t="s">
        <v>1188</v>
      </c>
      <c r="F1031" s="14" t="s">
        <v>40</v>
      </c>
      <c r="G1031" s="14" t="str">
        <f aca="false">IF(I1031&lt;p_local,"Local → page infra",IF(H1031&gt;=p_ph1,"Phase 1",IF(H1031&gt;=p_ph2,"Phase 2","Phase 3")))</f>
        <v>Phase 2</v>
      </c>
      <c r="H1031" s="14" t="n">
        <f aca="false">IF(I1031&lt;p_local,0,IF(C1031="Aéroport → Aéroport",p_pts_plein,IF(Y1031&gt;0,IF(I1031&lt;=Y1031,p_pts_plein,IF(I1031&lt;=p_mult2*Y1031,p_pts_moyen,p_pts_r3)),IF(I1031&gt;=p_vv_min,p_pts_plein,IF(I1031&gt;=p_vv_moy,p_pts_moyen,p_pts_court))))+IF(INDEX(10_Lieux!$D:$D,U1031)=1,p_prio1,p_prio2)+IF(INDEX(10_Lieux!$D:$D,V1031)=1,p_prio1,p_prio2)+IF(K1031="Oui",p_tf,0)+p_hub*((INDEX(10_Lieux!$H:$H,U1031)="Hub")+(INDEX(10_Lieux!$H:$H,V1031)="Hub"))+IF(OR(INDEX(10_Lieux!$H:$H,U1031)="Premium",INDEX(10_Lieux!$H:$H,V1031)="Premium"),p_prem,0))</f>
        <v>65</v>
      </c>
      <c r="I1031" s="14" t="n">
        <f aca="false">ROUND(W1031*p_facteur,0)</f>
        <v>310</v>
      </c>
      <c r="J1031" s="14" t="str">
        <f aca="false">IF(X1031&lt;60,X1031&amp;" min",INT(X1031/60)&amp;" h"&amp;IF(MOD(X1031,60)=0,""," "&amp;TEXT(MOD(X1031,60),"00")))</f>
        <v>3 h 15</v>
      </c>
      <c r="K1031" s="14" t="str">
        <f aca="false">IF(S1031&lt;&gt;T1031,"Oui","Non")</f>
        <v>Oui</v>
      </c>
      <c r="L1031" s="14" t="str">
        <f aca="false">IF(AND(INDEX(10_Lieux!$B:$B,U1031)="Ville",INDEX(10_Lieux!$B:$B,V1031)="Ville"),"/chauffeur-prive/"&amp;INDEX(10_Lieux!$E:$E,U1031)&amp;"-"&amp;INDEX(10_Lieux!$E:$E,V1031)&amp;"/","/chauffeur-prive/"&amp;INDEX(10_Lieux!$E:$E,U1031)&amp;"/"&amp;INDEX(10_Lieux!$E:$E,V1031)&amp;"/")</f>
        <v>/chauffeur-prive/bruxelles/aeroport-metz-nancy-lorraine/</v>
      </c>
      <c r="M1031" s="14" t="str">
        <f aca="false">IFERROR(INDEX($L:$L,MATCH(B1031&amp;"|"&amp;A1031,$Z:$Z,0)),"—")</f>
        <v>/chauffeur-prive/aeroport-metz-nancy-lorraine/bruxelles/</v>
      </c>
      <c r="N1031" s="14" t="str">
        <f aca="false">IF(LEN("Chauffeur privé "&amp;INDEX(10_Lieux!$J:$J,U1031)&amp;" → "&amp;INDEX(10_Lieux!$J:$J,V1031)&amp;" | 24h/24")&gt;60,"Chauffeur privé "&amp;INDEX(10_Lieux!$J:$J,U1031)&amp;" → "&amp;INDEX(10_Lieux!$J:$J,V1031),"Chauffeur privé "&amp;INDEX(10_Lieux!$J:$J,U1031)&amp;" → "&amp;INDEX(10_Lieux!$J:$J,V1031)&amp;" | 24h/24")</f>
        <v>Chauffeur privé Bruxelles → Aéroport Metz-Nancy-Lorraine</v>
      </c>
      <c r="O1031" s="14" t="n">
        <f aca="false">LEN(N1031)</f>
        <v>56</v>
      </c>
      <c r="P1031" s="14" t="str">
        <f aca="false">"Chauffeur privé "&amp;INDEX(10_Lieux!$K:$K,U1031)&amp;" vers "&amp;INDEX(10_Lieux!$L:$L,V1031)</f>
        <v>Chauffeur privé de Bruxelles vers l'aéroport Metz-Nancy-Lorraine</v>
      </c>
      <c r="Q1031" s="14" t="str">
        <f aca="false">"Chauffeur privé "&amp;INDEX(10_Lieux!$K:$K,U1031)&amp;" vers "&amp;INDEX(10_Lieux!$L:$L,V1031)&amp;" : env. "&amp;I1031&amp;" km, "&amp;J1031&amp;" de route. Devis personnalisé, standard 24h/24 et 7j/7."</f>
        <v>Chauffeur privé de Bruxelles vers l'aéroport Metz-Nancy-Lorraine : env. 310 km, 3 h 15 de route. Devis personnalisé, standard 24h/24 et 7j/7.</v>
      </c>
      <c r="R1031" s="14" t="n">
        <f aca="false">LEN(Q1031)</f>
        <v>141</v>
      </c>
      <c r="S1031" s="14" t="str">
        <f aca="false">INDEX(10_Lieux!$C:$C,U1031)</f>
        <v>Belgique</v>
      </c>
      <c r="T1031" s="14" t="str">
        <f aca="false">INDEX(10_Lieux!$C:$C,V1031)</f>
        <v>France</v>
      </c>
      <c r="U1031" s="14" t="n">
        <f aca="false">MATCH(A1031,10_Lieux!$A:$A,0)</f>
        <v>93</v>
      </c>
      <c r="V1031" s="14" t="n">
        <f aca="false">MATCH(B1031,10_Lieux!$A:$A,0)</f>
        <v>145</v>
      </c>
      <c r="W1031" s="14" t="n">
        <f aca="false">ROUND(6371*2*ASIN(SQRT(SIN(RADIANS(INDEX(10_Lieux!$F:$F,V1031)-INDEX(10_Lieux!$F:$F,U1031))/2)^2+COS(RADIANS(INDEX(10_Lieux!$F:$F,U1031)))*COS(RADIANS(INDEX(10_Lieux!$F:$F,V1031)))*SIN(RADIANS(INDEX(10_Lieux!$G:$G,V1031)-INDEX(10_Lieux!$G:$G,U1031))/2)^2)),1)</f>
        <v>247.8</v>
      </c>
      <c r="X1031" s="14" t="n">
        <f aca="false">ROUND(I1031/IF(I1031&lt;p_seuil_vitesse,p_vit_lente,p_vit_rapide)*60/15,0)*15</f>
        <v>195</v>
      </c>
      <c r="Y1031" s="14" t="n">
        <f aca="false">MAX(IF(INDEX(10_Lieux!$B:$B,U1031)&lt;&gt;"Ville",INDEX(10_Lieux!$I:$I,U1031),0),IF(INDEX(10_Lieux!$B:$B,V1031)&lt;&gt;"Ville",INDEX(10_Lieux!$I:$I,V1031),0))</f>
        <v>250</v>
      </c>
      <c r="Z1031" s="14" t="str">
        <f aca="false">A1031&amp;"|"&amp;B1031</f>
        <v>Bruxelles|Metz-Nancy-Lorraine</v>
      </c>
      <c r="AA1031" s="14" t="str">
        <f aca="false">IF(I1031&lt;p_local,"Local",IF(I1031&lt;p_vv_min,"Courte distance",IF(I1031&lt;p_tres_long,"Longue distance","Très longue distance")))</f>
        <v>Longue distance</v>
      </c>
    </row>
    <row r="1032" customFormat="false" ht="15" hidden="false" customHeight="true" outlineLevel="0" collapsed="false">
      <c r="A1032" s="1" t="s">
        <v>1152</v>
      </c>
      <c r="B1032" s="1" t="s">
        <v>158</v>
      </c>
      <c r="C1032" s="1" t="s">
        <v>34</v>
      </c>
      <c r="D1032" s="1" t="s">
        <v>653</v>
      </c>
      <c r="E1032" s="1" t="s">
        <v>1189</v>
      </c>
      <c r="F1032" s="14" t="s">
        <v>40</v>
      </c>
      <c r="G1032" s="14" t="str">
        <f aca="false">IF(I1032&lt;p_local,"Local → page infra",IF(H1032&gt;=p_ph1,"Phase 1",IF(H1032&gt;=p_ph2,"Phase 2","Phase 3")))</f>
        <v>Phase 2</v>
      </c>
      <c r="H1032" s="14" t="n">
        <f aca="false">IF(I1032&lt;p_local,0,IF(C1032="Aéroport → Aéroport",p_pts_plein,IF(Y1032&gt;0,IF(I1032&lt;=Y1032,p_pts_plein,IF(I1032&lt;=p_mult2*Y1032,p_pts_moyen,p_pts_r3)),IF(I1032&gt;=p_vv_min,p_pts_plein,IF(I1032&gt;=p_vv_moy,p_pts_moyen,p_pts_court))))+IF(INDEX(10_Lieux!$D:$D,U1032)=1,p_prio1,p_prio2)+IF(INDEX(10_Lieux!$D:$D,V1032)=1,p_prio1,p_prio2)+IF(K1032="Oui",p_tf,0)+p_hub*((INDEX(10_Lieux!$H:$H,U1032)="Hub")+(INDEX(10_Lieux!$H:$H,V1032)="Hub"))+IF(OR(INDEX(10_Lieux!$H:$H,U1032)="Premium",INDEX(10_Lieux!$H:$H,V1032)="Premium"),p_prem,0))</f>
        <v>70</v>
      </c>
      <c r="I1032" s="14" t="n">
        <f aca="false">ROUND(W1032*p_facteur,0)</f>
        <v>238</v>
      </c>
      <c r="J1032" s="14" t="str">
        <f aca="false">IF(X1032&lt;60,X1032&amp;" min",INT(X1032/60)&amp;" h"&amp;IF(MOD(X1032,60)=0,""," "&amp;TEXT(MOD(X1032,60),"00")))</f>
        <v>2 h 30</v>
      </c>
      <c r="K1032" s="14" t="str">
        <f aca="false">IF(S1032&lt;&gt;T1032,"Oui","Non")</f>
        <v>Oui</v>
      </c>
      <c r="L1032" s="14" t="str">
        <f aca="false">IF(AND(INDEX(10_Lieux!$B:$B,U1032)="Ville",INDEX(10_Lieux!$B:$B,V1032)="Ville"),"/chauffeur-prive/"&amp;INDEX(10_Lieux!$E:$E,U1032)&amp;"-"&amp;INDEX(10_Lieux!$E:$E,V1032)&amp;"/","/chauffeur-prive/"&amp;INDEX(10_Lieux!$E:$E,U1032)&amp;"/"&amp;INDEX(10_Lieux!$E:$E,V1032)&amp;"/")</f>
        <v>/chauffeur-prive/aeroport-metz-nancy-lorraine/liege/</v>
      </c>
      <c r="M1032" s="14" t="str">
        <f aca="false">IFERROR(INDEX($L:$L,MATCH(B1032&amp;"|"&amp;A1032,$Z:$Z,0)),"—")</f>
        <v>/chauffeur-prive/liege/aeroport-metz-nancy-lorraine/</v>
      </c>
      <c r="N1032" s="14" t="str">
        <f aca="false">IF(LEN("Chauffeur privé "&amp;INDEX(10_Lieux!$J:$J,U1032)&amp;" → "&amp;INDEX(10_Lieux!$J:$J,V1032)&amp;" | 24h/24")&gt;60,"Chauffeur privé "&amp;INDEX(10_Lieux!$J:$J,U1032)&amp;" → "&amp;INDEX(10_Lieux!$J:$J,V1032),"Chauffeur privé "&amp;INDEX(10_Lieux!$J:$J,U1032)&amp;" → "&amp;INDEX(10_Lieux!$J:$J,V1032)&amp;" | 24h/24")</f>
        <v>Chauffeur privé Aéroport Metz-Nancy-Lorraine → Liège</v>
      </c>
      <c r="O1032" s="14" t="n">
        <f aca="false">LEN(N1032)</f>
        <v>52</v>
      </c>
      <c r="P1032" s="14" t="str">
        <f aca="false">"Chauffeur privé "&amp;INDEX(10_Lieux!$K:$K,U1032)&amp;" vers "&amp;INDEX(10_Lieux!$L:$L,V1032)</f>
        <v>Chauffeur privé de l'aéroport Metz-Nancy-Lorraine vers Liège</v>
      </c>
      <c r="Q1032" s="14" t="str">
        <f aca="false">"Chauffeur privé "&amp;INDEX(10_Lieux!$K:$K,U1032)&amp;" vers "&amp;INDEX(10_Lieux!$L:$L,V1032)&amp;" : env. "&amp;I1032&amp;" km, "&amp;J1032&amp;" de route. Devis personnalisé, standard 24h/24 et 7j/7."</f>
        <v>Chauffeur privé de l'aéroport Metz-Nancy-Lorraine vers Liège : env. 238 km, 2 h 30 de route. Devis personnalisé, standard 24h/24 et 7j/7.</v>
      </c>
      <c r="R1032" s="14" t="n">
        <f aca="false">LEN(Q1032)</f>
        <v>137</v>
      </c>
      <c r="S1032" s="14" t="str">
        <f aca="false">INDEX(10_Lieux!$C:$C,U1032)</f>
        <v>France</v>
      </c>
      <c r="T1032" s="14" t="str">
        <f aca="false">INDEX(10_Lieux!$C:$C,V1032)</f>
        <v>Belgique</v>
      </c>
      <c r="U1032" s="14" t="n">
        <f aca="false">MATCH(A1032,10_Lieux!$A:$A,0)</f>
        <v>145</v>
      </c>
      <c r="V1032" s="14" t="n">
        <f aca="false">MATCH(B1032,10_Lieux!$A:$A,0)</f>
        <v>94</v>
      </c>
      <c r="W1032" s="14" t="n">
        <f aca="false">ROUND(6371*2*ASIN(SQRT(SIN(RADIANS(INDEX(10_Lieux!$F:$F,V1032)-INDEX(10_Lieux!$F:$F,U1032))/2)^2+COS(RADIANS(INDEX(10_Lieux!$F:$F,U1032)))*COS(RADIANS(INDEX(10_Lieux!$F:$F,V1032)))*SIN(RADIANS(INDEX(10_Lieux!$G:$G,V1032)-INDEX(10_Lieux!$G:$G,U1032))/2)^2)),1)</f>
        <v>190</v>
      </c>
      <c r="X1032" s="14" t="n">
        <f aca="false">ROUND(I1032/IF(I1032&lt;p_seuil_vitesse,p_vit_lente,p_vit_rapide)*60/15,0)*15</f>
        <v>150</v>
      </c>
      <c r="Y1032" s="14" t="n">
        <f aca="false">MAX(IF(INDEX(10_Lieux!$B:$B,U1032)&lt;&gt;"Ville",INDEX(10_Lieux!$I:$I,U1032),0),IF(INDEX(10_Lieux!$B:$B,V1032)&lt;&gt;"Ville",INDEX(10_Lieux!$I:$I,V1032),0))</f>
        <v>250</v>
      </c>
      <c r="Z1032" s="14" t="str">
        <f aca="false">A1032&amp;"|"&amp;B1032</f>
        <v>Metz-Nancy-Lorraine|Liège</v>
      </c>
      <c r="AA1032" s="14" t="str">
        <f aca="false">IF(I1032&lt;p_local,"Local",IF(I1032&lt;p_vv_min,"Courte distance",IF(I1032&lt;p_tres_long,"Longue distance","Très longue distance")))</f>
        <v>Longue distance</v>
      </c>
    </row>
    <row r="1033" customFormat="false" ht="15" hidden="false" customHeight="true" outlineLevel="0" collapsed="false">
      <c r="A1033" s="1" t="s">
        <v>158</v>
      </c>
      <c r="B1033" s="1" t="s">
        <v>1152</v>
      </c>
      <c r="C1033" s="1" t="s">
        <v>35</v>
      </c>
      <c r="D1033" s="1" t="s">
        <v>653</v>
      </c>
      <c r="E1033" s="1" t="s">
        <v>1190</v>
      </c>
      <c r="F1033" s="14" t="s">
        <v>40</v>
      </c>
      <c r="G1033" s="14" t="str">
        <f aca="false">IF(I1033&lt;p_local,"Local → page infra",IF(H1033&gt;=p_ph1,"Phase 1",IF(H1033&gt;=p_ph2,"Phase 2","Phase 3")))</f>
        <v>Phase 2</v>
      </c>
      <c r="H1033" s="14" t="n">
        <f aca="false">IF(I1033&lt;p_local,0,IF(C1033="Aéroport → Aéroport",p_pts_plein,IF(Y1033&gt;0,IF(I1033&lt;=Y1033,p_pts_plein,IF(I1033&lt;=p_mult2*Y1033,p_pts_moyen,p_pts_r3)),IF(I1033&gt;=p_vv_min,p_pts_plein,IF(I1033&gt;=p_vv_moy,p_pts_moyen,p_pts_court))))+IF(INDEX(10_Lieux!$D:$D,U1033)=1,p_prio1,p_prio2)+IF(INDEX(10_Lieux!$D:$D,V1033)=1,p_prio1,p_prio2)+IF(K1033="Oui",p_tf,0)+p_hub*((INDEX(10_Lieux!$H:$H,U1033)="Hub")+(INDEX(10_Lieux!$H:$H,V1033)="Hub"))+IF(OR(INDEX(10_Lieux!$H:$H,U1033)="Premium",INDEX(10_Lieux!$H:$H,V1033)="Premium"),p_prem,0))</f>
        <v>70</v>
      </c>
      <c r="I1033" s="14" t="n">
        <f aca="false">ROUND(W1033*p_facteur,0)</f>
        <v>238</v>
      </c>
      <c r="J1033" s="14" t="str">
        <f aca="false">IF(X1033&lt;60,X1033&amp;" min",INT(X1033/60)&amp;" h"&amp;IF(MOD(X1033,60)=0,""," "&amp;TEXT(MOD(X1033,60),"00")))</f>
        <v>2 h 30</v>
      </c>
      <c r="K1033" s="14" t="str">
        <f aca="false">IF(S1033&lt;&gt;T1033,"Oui","Non")</f>
        <v>Oui</v>
      </c>
      <c r="L1033" s="14" t="str">
        <f aca="false">IF(AND(INDEX(10_Lieux!$B:$B,U1033)="Ville",INDEX(10_Lieux!$B:$B,V1033)="Ville"),"/chauffeur-prive/"&amp;INDEX(10_Lieux!$E:$E,U1033)&amp;"-"&amp;INDEX(10_Lieux!$E:$E,V1033)&amp;"/","/chauffeur-prive/"&amp;INDEX(10_Lieux!$E:$E,U1033)&amp;"/"&amp;INDEX(10_Lieux!$E:$E,V1033)&amp;"/")</f>
        <v>/chauffeur-prive/liege/aeroport-metz-nancy-lorraine/</v>
      </c>
      <c r="M1033" s="14" t="str">
        <f aca="false">IFERROR(INDEX($L:$L,MATCH(B1033&amp;"|"&amp;A1033,$Z:$Z,0)),"—")</f>
        <v>/chauffeur-prive/aeroport-metz-nancy-lorraine/liege/</v>
      </c>
      <c r="N1033" s="14" t="str">
        <f aca="false">IF(LEN("Chauffeur privé "&amp;INDEX(10_Lieux!$J:$J,U1033)&amp;" → "&amp;INDEX(10_Lieux!$J:$J,V1033)&amp;" | 24h/24")&gt;60,"Chauffeur privé "&amp;INDEX(10_Lieux!$J:$J,U1033)&amp;" → "&amp;INDEX(10_Lieux!$J:$J,V1033),"Chauffeur privé "&amp;INDEX(10_Lieux!$J:$J,U1033)&amp;" → "&amp;INDEX(10_Lieux!$J:$J,V1033)&amp;" | 24h/24")</f>
        <v>Chauffeur privé Liège → Aéroport Metz-Nancy-Lorraine</v>
      </c>
      <c r="O1033" s="14" t="n">
        <f aca="false">LEN(N1033)</f>
        <v>52</v>
      </c>
      <c r="P1033" s="14" t="str">
        <f aca="false">"Chauffeur privé "&amp;INDEX(10_Lieux!$K:$K,U1033)&amp;" vers "&amp;INDEX(10_Lieux!$L:$L,V1033)</f>
        <v>Chauffeur privé de Liège vers l'aéroport Metz-Nancy-Lorraine</v>
      </c>
      <c r="Q1033" s="14" t="str">
        <f aca="false">"Chauffeur privé "&amp;INDEX(10_Lieux!$K:$K,U1033)&amp;" vers "&amp;INDEX(10_Lieux!$L:$L,V1033)&amp;" : env. "&amp;I1033&amp;" km, "&amp;J1033&amp;" de route. Devis personnalisé, standard 24h/24 et 7j/7."</f>
        <v>Chauffeur privé de Liège vers l'aéroport Metz-Nancy-Lorraine : env. 238 km, 2 h 30 de route. Devis personnalisé, standard 24h/24 et 7j/7.</v>
      </c>
      <c r="R1033" s="14" t="n">
        <f aca="false">LEN(Q1033)</f>
        <v>137</v>
      </c>
      <c r="S1033" s="14" t="str">
        <f aca="false">INDEX(10_Lieux!$C:$C,U1033)</f>
        <v>Belgique</v>
      </c>
      <c r="T1033" s="14" t="str">
        <f aca="false">INDEX(10_Lieux!$C:$C,V1033)</f>
        <v>France</v>
      </c>
      <c r="U1033" s="14" t="n">
        <f aca="false">MATCH(A1033,10_Lieux!$A:$A,0)</f>
        <v>94</v>
      </c>
      <c r="V1033" s="14" t="n">
        <f aca="false">MATCH(B1033,10_Lieux!$A:$A,0)</f>
        <v>145</v>
      </c>
      <c r="W1033" s="14" t="n">
        <f aca="false">ROUND(6371*2*ASIN(SQRT(SIN(RADIANS(INDEX(10_Lieux!$F:$F,V1033)-INDEX(10_Lieux!$F:$F,U1033))/2)^2+COS(RADIANS(INDEX(10_Lieux!$F:$F,U1033)))*COS(RADIANS(INDEX(10_Lieux!$F:$F,V1033)))*SIN(RADIANS(INDEX(10_Lieux!$G:$G,V1033)-INDEX(10_Lieux!$G:$G,U1033))/2)^2)),1)</f>
        <v>190</v>
      </c>
      <c r="X1033" s="14" t="n">
        <f aca="false">ROUND(I1033/IF(I1033&lt;p_seuil_vitesse,p_vit_lente,p_vit_rapide)*60/15,0)*15</f>
        <v>150</v>
      </c>
      <c r="Y1033" s="14" t="n">
        <f aca="false">MAX(IF(INDEX(10_Lieux!$B:$B,U1033)&lt;&gt;"Ville",INDEX(10_Lieux!$I:$I,U1033),0),IF(INDEX(10_Lieux!$B:$B,V1033)&lt;&gt;"Ville",INDEX(10_Lieux!$I:$I,V1033),0))</f>
        <v>250</v>
      </c>
      <c r="Z1033" s="14" t="str">
        <f aca="false">A1033&amp;"|"&amp;B1033</f>
        <v>Liège|Metz-Nancy-Lorraine</v>
      </c>
      <c r="AA1033" s="14" t="str">
        <f aca="false">IF(I1033&lt;p_local,"Local",IF(I1033&lt;p_vv_min,"Courte distance",IF(I1033&lt;p_tres_long,"Longue distance","Très longue distance")))</f>
        <v>Longue distance</v>
      </c>
    </row>
    <row r="1034" customFormat="false" ht="15" hidden="false" customHeight="true" outlineLevel="0" collapsed="false">
      <c r="A1034" s="1" t="s">
        <v>1152</v>
      </c>
      <c r="B1034" s="1" t="s">
        <v>160</v>
      </c>
      <c r="C1034" s="1" t="s">
        <v>34</v>
      </c>
      <c r="D1034" s="1" t="s">
        <v>653</v>
      </c>
      <c r="E1034" s="1" t="s">
        <v>1191</v>
      </c>
      <c r="F1034" s="14" t="s">
        <v>40</v>
      </c>
      <c r="G1034" s="14" t="str">
        <f aca="false">IF(I1034&lt;p_local,"Local → page infra",IF(H1034&gt;=p_ph1,"Phase 1",IF(H1034&gt;=p_ph2,"Phase 2","Phase 3")))</f>
        <v>Phase 3</v>
      </c>
      <c r="H1034" s="14" t="n">
        <f aca="false">IF(I1034&lt;p_local,0,IF(C1034="Aéroport → Aéroport",p_pts_plein,IF(Y1034&gt;0,IF(I1034&lt;=Y1034,p_pts_plein,IF(I1034&lt;=p_mult2*Y1034,p_pts_moyen,p_pts_r3)),IF(I1034&gt;=p_vv_min,p_pts_plein,IF(I1034&gt;=p_vv_moy,p_pts_moyen,p_pts_court))))+IF(INDEX(10_Lieux!$D:$D,U1034)=1,p_prio1,p_prio2)+IF(INDEX(10_Lieux!$D:$D,V1034)=1,p_prio1,p_prio2)+IF(K1034="Oui",p_tf,0)+p_hub*((INDEX(10_Lieux!$H:$H,U1034)="Hub")+(INDEX(10_Lieux!$H:$H,V1034)="Hub"))+IF(OR(INDEX(10_Lieux!$H:$H,U1034)="Premium",INDEX(10_Lieux!$H:$H,V1034)="Premium"),p_prem,0))</f>
        <v>55</v>
      </c>
      <c r="I1034" s="14" t="n">
        <f aca="false">ROUND(W1034*p_facteur,0)</f>
        <v>257</v>
      </c>
      <c r="J1034" s="14" t="str">
        <f aca="false">IF(X1034&lt;60,X1034&amp;" min",INT(X1034/60)&amp;" h"&amp;IF(MOD(X1034,60)=0,""," "&amp;TEXT(MOD(X1034,60),"00")))</f>
        <v>2 h 45</v>
      </c>
      <c r="K1034" s="14" t="str">
        <f aca="false">IF(S1034&lt;&gt;T1034,"Oui","Non")</f>
        <v>Oui</v>
      </c>
      <c r="L1034" s="14" t="str">
        <f aca="false">IF(AND(INDEX(10_Lieux!$B:$B,U1034)="Ville",INDEX(10_Lieux!$B:$B,V1034)="Ville"),"/chauffeur-prive/"&amp;INDEX(10_Lieux!$E:$E,U1034)&amp;"-"&amp;INDEX(10_Lieux!$E:$E,V1034)&amp;"/","/chauffeur-prive/"&amp;INDEX(10_Lieux!$E:$E,U1034)&amp;"/"&amp;INDEX(10_Lieux!$E:$E,V1034)&amp;"/")</f>
        <v>/chauffeur-prive/aeroport-metz-nancy-lorraine/charleroi/</v>
      </c>
      <c r="M1034" s="14" t="str">
        <f aca="false">IFERROR(INDEX($L:$L,MATCH(B1034&amp;"|"&amp;A1034,$Z:$Z,0)),"—")</f>
        <v>/chauffeur-prive/charleroi/aeroport-metz-nancy-lorraine/</v>
      </c>
      <c r="N1034" s="14" t="str">
        <f aca="false">IF(LEN("Chauffeur privé "&amp;INDEX(10_Lieux!$J:$J,U1034)&amp;" → "&amp;INDEX(10_Lieux!$J:$J,V1034)&amp;" | 24h/24")&gt;60,"Chauffeur privé "&amp;INDEX(10_Lieux!$J:$J,U1034)&amp;" → "&amp;INDEX(10_Lieux!$J:$J,V1034),"Chauffeur privé "&amp;INDEX(10_Lieux!$J:$J,U1034)&amp;" → "&amp;INDEX(10_Lieux!$J:$J,V1034)&amp;" | 24h/24")</f>
        <v>Chauffeur privé Aéroport Metz-Nancy-Lorraine → Charleroi</v>
      </c>
      <c r="O1034" s="14" t="n">
        <f aca="false">LEN(N1034)</f>
        <v>56</v>
      </c>
      <c r="P1034" s="14" t="str">
        <f aca="false">"Chauffeur privé "&amp;INDEX(10_Lieux!$K:$K,U1034)&amp;" vers "&amp;INDEX(10_Lieux!$L:$L,V1034)</f>
        <v>Chauffeur privé de l'aéroport Metz-Nancy-Lorraine vers Charleroi</v>
      </c>
      <c r="Q1034" s="14" t="str">
        <f aca="false">"Chauffeur privé "&amp;INDEX(10_Lieux!$K:$K,U1034)&amp;" vers "&amp;INDEX(10_Lieux!$L:$L,V1034)&amp;" : env. "&amp;I1034&amp;" km, "&amp;J1034&amp;" de route. Devis personnalisé, standard 24h/24 et 7j/7."</f>
        <v>Chauffeur privé de l'aéroport Metz-Nancy-Lorraine vers Charleroi : env. 257 km, 2 h 45 de route. Devis personnalisé, standard 24h/24 et 7j/7.</v>
      </c>
      <c r="R1034" s="14" t="n">
        <f aca="false">LEN(Q1034)</f>
        <v>141</v>
      </c>
      <c r="S1034" s="14" t="str">
        <f aca="false">INDEX(10_Lieux!$C:$C,U1034)</f>
        <v>France</v>
      </c>
      <c r="T1034" s="14" t="str">
        <f aca="false">INDEX(10_Lieux!$C:$C,V1034)</f>
        <v>Belgique</v>
      </c>
      <c r="U1034" s="14" t="n">
        <f aca="false">MATCH(A1034,10_Lieux!$A:$A,0)</f>
        <v>145</v>
      </c>
      <c r="V1034" s="14" t="n">
        <f aca="false">MATCH(B1034,10_Lieux!$A:$A,0)</f>
        <v>96</v>
      </c>
      <c r="W1034" s="14" t="n">
        <f aca="false">ROUND(6371*2*ASIN(SQRT(SIN(RADIANS(INDEX(10_Lieux!$F:$F,V1034)-INDEX(10_Lieux!$F:$F,U1034))/2)^2+COS(RADIANS(INDEX(10_Lieux!$F:$F,U1034)))*COS(RADIANS(INDEX(10_Lieux!$F:$F,V1034)))*SIN(RADIANS(INDEX(10_Lieux!$G:$G,V1034)-INDEX(10_Lieux!$G:$G,U1034))/2)^2)),1)</f>
        <v>205.3</v>
      </c>
      <c r="X1034" s="14" t="n">
        <f aca="false">ROUND(I1034/IF(I1034&lt;p_seuil_vitesse,p_vit_lente,p_vit_rapide)*60/15,0)*15</f>
        <v>165</v>
      </c>
      <c r="Y1034" s="14" t="n">
        <f aca="false">MAX(IF(INDEX(10_Lieux!$B:$B,U1034)&lt;&gt;"Ville",INDEX(10_Lieux!$I:$I,U1034),0),IF(INDEX(10_Lieux!$B:$B,V1034)&lt;&gt;"Ville",INDEX(10_Lieux!$I:$I,V1034),0))</f>
        <v>250</v>
      </c>
      <c r="Z1034" s="14" t="str">
        <f aca="false">A1034&amp;"|"&amp;B1034</f>
        <v>Metz-Nancy-Lorraine|Charleroi</v>
      </c>
      <c r="AA1034" s="14" t="str">
        <f aca="false">IF(I1034&lt;p_local,"Local",IF(I1034&lt;p_vv_min,"Courte distance",IF(I1034&lt;p_tres_long,"Longue distance","Très longue distance")))</f>
        <v>Longue distance</v>
      </c>
    </row>
    <row r="1035" customFormat="false" ht="15" hidden="false" customHeight="true" outlineLevel="0" collapsed="false">
      <c r="A1035" s="1" t="s">
        <v>160</v>
      </c>
      <c r="B1035" s="1" t="s">
        <v>1152</v>
      </c>
      <c r="C1035" s="1" t="s">
        <v>35</v>
      </c>
      <c r="D1035" s="1" t="s">
        <v>653</v>
      </c>
      <c r="E1035" s="1" t="s">
        <v>1192</v>
      </c>
      <c r="F1035" s="14" t="s">
        <v>40</v>
      </c>
      <c r="G1035" s="14" t="str">
        <f aca="false">IF(I1035&lt;p_local,"Local → page infra",IF(H1035&gt;=p_ph1,"Phase 1",IF(H1035&gt;=p_ph2,"Phase 2","Phase 3")))</f>
        <v>Phase 3</v>
      </c>
      <c r="H1035" s="14" t="n">
        <f aca="false">IF(I1035&lt;p_local,0,IF(C1035="Aéroport → Aéroport",p_pts_plein,IF(Y1035&gt;0,IF(I1035&lt;=Y1035,p_pts_plein,IF(I1035&lt;=p_mult2*Y1035,p_pts_moyen,p_pts_r3)),IF(I1035&gt;=p_vv_min,p_pts_plein,IF(I1035&gt;=p_vv_moy,p_pts_moyen,p_pts_court))))+IF(INDEX(10_Lieux!$D:$D,U1035)=1,p_prio1,p_prio2)+IF(INDEX(10_Lieux!$D:$D,V1035)=1,p_prio1,p_prio2)+IF(K1035="Oui",p_tf,0)+p_hub*((INDEX(10_Lieux!$H:$H,U1035)="Hub")+(INDEX(10_Lieux!$H:$H,V1035)="Hub"))+IF(OR(INDEX(10_Lieux!$H:$H,U1035)="Premium",INDEX(10_Lieux!$H:$H,V1035)="Premium"),p_prem,0))</f>
        <v>55</v>
      </c>
      <c r="I1035" s="14" t="n">
        <f aca="false">ROUND(W1035*p_facteur,0)</f>
        <v>257</v>
      </c>
      <c r="J1035" s="14" t="str">
        <f aca="false">IF(X1035&lt;60,X1035&amp;" min",INT(X1035/60)&amp;" h"&amp;IF(MOD(X1035,60)=0,""," "&amp;TEXT(MOD(X1035,60),"00")))</f>
        <v>2 h 45</v>
      </c>
      <c r="K1035" s="14" t="str">
        <f aca="false">IF(S1035&lt;&gt;T1035,"Oui","Non")</f>
        <v>Oui</v>
      </c>
      <c r="L1035" s="14" t="str">
        <f aca="false">IF(AND(INDEX(10_Lieux!$B:$B,U1035)="Ville",INDEX(10_Lieux!$B:$B,V1035)="Ville"),"/chauffeur-prive/"&amp;INDEX(10_Lieux!$E:$E,U1035)&amp;"-"&amp;INDEX(10_Lieux!$E:$E,V1035)&amp;"/","/chauffeur-prive/"&amp;INDEX(10_Lieux!$E:$E,U1035)&amp;"/"&amp;INDEX(10_Lieux!$E:$E,V1035)&amp;"/")</f>
        <v>/chauffeur-prive/charleroi/aeroport-metz-nancy-lorraine/</v>
      </c>
      <c r="M1035" s="14" t="str">
        <f aca="false">IFERROR(INDEX($L:$L,MATCH(B1035&amp;"|"&amp;A1035,$Z:$Z,0)),"—")</f>
        <v>/chauffeur-prive/aeroport-metz-nancy-lorraine/charleroi/</v>
      </c>
      <c r="N1035" s="14" t="str">
        <f aca="false">IF(LEN("Chauffeur privé "&amp;INDEX(10_Lieux!$J:$J,U1035)&amp;" → "&amp;INDEX(10_Lieux!$J:$J,V1035)&amp;" | 24h/24")&gt;60,"Chauffeur privé "&amp;INDEX(10_Lieux!$J:$J,U1035)&amp;" → "&amp;INDEX(10_Lieux!$J:$J,V1035),"Chauffeur privé "&amp;INDEX(10_Lieux!$J:$J,U1035)&amp;" → "&amp;INDEX(10_Lieux!$J:$J,V1035)&amp;" | 24h/24")</f>
        <v>Chauffeur privé Charleroi → Aéroport Metz-Nancy-Lorraine</v>
      </c>
      <c r="O1035" s="14" t="n">
        <f aca="false">LEN(N1035)</f>
        <v>56</v>
      </c>
      <c r="P1035" s="14" t="str">
        <f aca="false">"Chauffeur privé "&amp;INDEX(10_Lieux!$K:$K,U1035)&amp;" vers "&amp;INDEX(10_Lieux!$L:$L,V1035)</f>
        <v>Chauffeur privé de Charleroi vers l'aéroport Metz-Nancy-Lorraine</v>
      </c>
      <c r="Q1035" s="14" t="str">
        <f aca="false">"Chauffeur privé "&amp;INDEX(10_Lieux!$K:$K,U1035)&amp;" vers "&amp;INDEX(10_Lieux!$L:$L,V1035)&amp;" : env. "&amp;I1035&amp;" km, "&amp;J1035&amp;" de route. Devis personnalisé, standard 24h/24 et 7j/7."</f>
        <v>Chauffeur privé de Charleroi vers l'aéroport Metz-Nancy-Lorraine : env. 257 km, 2 h 45 de route. Devis personnalisé, standard 24h/24 et 7j/7.</v>
      </c>
      <c r="R1035" s="14" t="n">
        <f aca="false">LEN(Q1035)</f>
        <v>141</v>
      </c>
      <c r="S1035" s="14" t="str">
        <f aca="false">INDEX(10_Lieux!$C:$C,U1035)</f>
        <v>Belgique</v>
      </c>
      <c r="T1035" s="14" t="str">
        <f aca="false">INDEX(10_Lieux!$C:$C,V1035)</f>
        <v>France</v>
      </c>
      <c r="U1035" s="14" t="n">
        <f aca="false">MATCH(A1035,10_Lieux!$A:$A,0)</f>
        <v>96</v>
      </c>
      <c r="V1035" s="14" t="n">
        <f aca="false">MATCH(B1035,10_Lieux!$A:$A,0)</f>
        <v>145</v>
      </c>
      <c r="W1035" s="14" t="n">
        <f aca="false">ROUND(6371*2*ASIN(SQRT(SIN(RADIANS(INDEX(10_Lieux!$F:$F,V1035)-INDEX(10_Lieux!$F:$F,U1035))/2)^2+COS(RADIANS(INDEX(10_Lieux!$F:$F,U1035)))*COS(RADIANS(INDEX(10_Lieux!$F:$F,V1035)))*SIN(RADIANS(INDEX(10_Lieux!$G:$G,V1035)-INDEX(10_Lieux!$G:$G,U1035))/2)^2)),1)</f>
        <v>205.3</v>
      </c>
      <c r="X1035" s="14" t="n">
        <f aca="false">ROUND(I1035/IF(I1035&lt;p_seuil_vitesse,p_vit_lente,p_vit_rapide)*60/15,0)*15</f>
        <v>165</v>
      </c>
      <c r="Y1035" s="14" t="n">
        <f aca="false">MAX(IF(INDEX(10_Lieux!$B:$B,U1035)&lt;&gt;"Ville",INDEX(10_Lieux!$I:$I,U1035),0),IF(INDEX(10_Lieux!$B:$B,V1035)&lt;&gt;"Ville",INDEX(10_Lieux!$I:$I,V1035),0))</f>
        <v>250</v>
      </c>
      <c r="Z1035" s="14" t="str">
        <f aca="false">A1035&amp;"|"&amp;B1035</f>
        <v>Charleroi|Metz-Nancy-Lorraine</v>
      </c>
      <c r="AA1035" s="14" t="str">
        <f aca="false">IF(I1035&lt;p_local,"Local",IF(I1035&lt;p_vv_min,"Courte distance",IF(I1035&lt;p_tres_long,"Longue distance","Très longue distance")))</f>
        <v>Longue distance</v>
      </c>
    </row>
    <row r="1036" customFormat="false" ht="15" hidden="false" customHeight="true" outlineLevel="0" collapsed="false">
      <c r="A1036" s="1" t="s">
        <v>1152</v>
      </c>
      <c r="B1036" s="1" t="s">
        <v>162</v>
      </c>
      <c r="C1036" s="1" t="s">
        <v>34</v>
      </c>
      <c r="D1036" s="1" t="s">
        <v>653</v>
      </c>
      <c r="E1036" s="1" t="s">
        <v>1193</v>
      </c>
      <c r="F1036" s="14" t="s">
        <v>40</v>
      </c>
      <c r="G1036" s="14" t="str">
        <f aca="false">IF(I1036&lt;p_local,"Local → page infra",IF(H1036&gt;=p_ph1,"Phase 1",IF(H1036&gt;=p_ph2,"Phase 2","Phase 3")))</f>
        <v>Phase 2</v>
      </c>
      <c r="H1036" s="14" t="n">
        <f aca="false">IF(I1036&lt;p_local,0,IF(C1036="Aéroport → Aéroport",p_pts_plein,IF(Y1036&gt;0,IF(I1036&lt;=Y1036,p_pts_plein,IF(I1036&lt;=p_mult2*Y1036,p_pts_moyen,p_pts_r3)),IF(I1036&gt;=p_vv_min,p_pts_plein,IF(I1036&gt;=p_vv_moy,p_pts_moyen,p_pts_court))))+IF(INDEX(10_Lieux!$D:$D,U1036)=1,p_prio1,p_prio2)+IF(INDEX(10_Lieux!$D:$D,V1036)=1,p_prio1,p_prio2)+IF(K1036="Oui",p_tf,0)+p_hub*((INDEX(10_Lieux!$H:$H,U1036)="Hub")+(INDEX(10_Lieux!$H:$H,V1036)="Hub"))+IF(OR(INDEX(10_Lieux!$H:$H,U1036)="Premium",INDEX(10_Lieux!$H:$H,V1036)="Premium"),p_prem,0))</f>
        <v>70</v>
      </c>
      <c r="I1036" s="14" t="n">
        <f aca="false">ROUND(W1036*p_facteur,0)</f>
        <v>233</v>
      </c>
      <c r="J1036" s="14" t="str">
        <f aca="false">IF(X1036&lt;60,X1036&amp;" min",INT(X1036/60)&amp;" h"&amp;IF(MOD(X1036,60)=0,""," "&amp;TEXT(MOD(X1036,60),"00")))</f>
        <v>2 h 30</v>
      </c>
      <c r="K1036" s="14" t="str">
        <f aca="false">IF(S1036&lt;&gt;T1036,"Oui","Non")</f>
        <v>Oui</v>
      </c>
      <c r="L1036" s="14" t="str">
        <f aca="false">IF(AND(INDEX(10_Lieux!$B:$B,U1036)="Ville",INDEX(10_Lieux!$B:$B,V1036)="Ville"),"/chauffeur-prive/"&amp;INDEX(10_Lieux!$E:$E,U1036)&amp;"-"&amp;INDEX(10_Lieux!$E:$E,V1036)&amp;"/","/chauffeur-prive/"&amp;INDEX(10_Lieux!$E:$E,U1036)&amp;"/"&amp;INDEX(10_Lieux!$E:$E,V1036)&amp;"/")</f>
        <v>/chauffeur-prive/aeroport-metz-nancy-lorraine/bale/</v>
      </c>
      <c r="M1036" s="14" t="str">
        <f aca="false">IFERROR(INDEX($L:$L,MATCH(B1036&amp;"|"&amp;A1036,$Z:$Z,0)),"—")</f>
        <v>/chauffeur-prive/bale/aeroport-metz-nancy-lorraine/</v>
      </c>
      <c r="N1036" s="14" t="str">
        <f aca="false">IF(LEN("Chauffeur privé "&amp;INDEX(10_Lieux!$J:$J,U1036)&amp;" → "&amp;INDEX(10_Lieux!$J:$J,V1036)&amp;" | 24h/24")&gt;60,"Chauffeur privé "&amp;INDEX(10_Lieux!$J:$J,U1036)&amp;" → "&amp;INDEX(10_Lieux!$J:$J,V1036),"Chauffeur privé "&amp;INDEX(10_Lieux!$J:$J,U1036)&amp;" → "&amp;INDEX(10_Lieux!$J:$J,V1036)&amp;" | 24h/24")</f>
        <v>Chauffeur privé Aéroport Metz-Nancy-Lorraine → Bâle | 24h/24</v>
      </c>
      <c r="O1036" s="14" t="n">
        <f aca="false">LEN(N1036)</f>
        <v>60</v>
      </c>
      <c r="P1036" s="14" t="str">
        <f aca="false">"Chauffeur privé "&amp;INDEX(10_Lieux!$K:$K,U1036)&amp;" vers "&amp;INDEX(10_Lieux!$L:$L,V1036)</f>
        <v>Chauffeur privé de l'aéroport Metz-Nancy-Lorraine vers Bâle</v>
      </c>
      <c r="Q1036" s="14" t="str">
        <f aca="false">"Chauffeur privé "&amp;INDEX(10_Lieux!$K:$K,U1036)&amp;" vers "&amp;INDEX(10_Lieux!$L:$L,V1036)&amp;" : env. "&amp;I1036&amp;" km, "&amp;J1036&amp;" de route. Devis personnalisé, standard 24h/24 et 7j/7."</f>
        <v>Chauffeur privé de l'aéroport Metz-Nancy-Lorraine vers Bâle : env. 233 km, 2 h 30 de route. Devis personnalisé, standard 24h/24 et 7j/7.</v>
      </c>
      <c r="R1036" s="14" t="n">
        <f aca="false">LEN(Q1036)</f>
        <v>136</v>
      </c>
      <c r="S1036" s="14" t="str">
        <f aca="false">INDEX(10_Lieux!$C:$C,U1036)</f>
        <v>France</v>
      </c>
      <c r="T1036" s="14" t="str">
        <f aca="false">INDEX(10_Lieux!$C:$C,V1036)</f>
        <v>Suisse</v>
      </c>
      <c r="U1036" s="14" t="n">
        <f aca="false">MATCH(A1036,10_Lieux!$A:$A,0)</f>
        <v>145</v>
      </c>
      <c r="V1036" s="14" t="n">
        <f aca="false">MATCH(B1036,10_Lieux!$A:$A,0)</f>
        <v>121</v>
      </c>
      <c r="W1036" s="14" t="n">
        <f aca="false">ROUND(6371*2*ASIN(SQRT(SIN(RADIANS(INDEX(10_Lieux!$F:$F,V1036)-INDEX(10_Lieux!$F:$F,U1036))/2)^2+COS(RADIANS(INDEX(10_Lieux!$F:$F,U1036)))*COS(RADIANS(INDEX(10_Lieux!$F:$F,V1036)))*SIN(RADIANS(INDEX(10_Lieux!$G:$G,V1036)-INDEX(10_Lieux!$G:$G,U1036))/2)^2)),1)</f>
        <v>186.6</v>
      </c>
      <c r="X1036" s="14" t="n">
        <f aca="false">ROUND(I1036/IF(I1036&lt;p_seuil_vitesse,p_vit_lente,p_vit_rapide)*60/15,0)*15</f>
        <v>150</v>
      </c>
      <c r="Y1036" s="14" t="n">
        <f aca="false">MAX(IF(INDEX(10_Lieux!$B:$B,U1036)&lt;&gt;"Ville",INDEX(10_Lieux!$I:$I,U1036),0),IF(INDEX(10_Lieux!$B:$B,V1036)&lt;&gt;"Ville",INDEX(10_Lieux!$I:$I,V1036),0))</f>
        <v>250</v>
      </c>
      <c r="Z1036" s="14" t="str">
        <f aca="false">A1036&amp;"|"&amp;B1036</f>
        <v>Metz-Nancy-Lorraine|Bâle</v>
      </c>
      <c r="AA1036" s="14" t="str">
        <f aca="false">IF(I1036&lt;p_local,"Local",IF(I1036&lt;p_vv_min,"Courte distance",IF(I1036&lt;p_tres_long,"Longue distance","Très longue distance")))</f>
        <v>Longue distance</v>
      </c>
    </row>
    <row r="1037" customFormat="false" ht="15" hidden="false" customHeight="true" outlineLevel="0" collapsed="false">
      <c r="A1037" s="1" t="s">
        <v>162</v>
      </c>
      <c r="B1037" s="1" t="s">
        <v>1152</v>
      </c>
      <c r="C1037" s="1" t="s">
        <v>35</v>
      </c>
      <c r="D1037" s="1" t="s">
        <v>653</v>
      </c>
      <c r="E1037" s="1" t="s">
        <v>1194</v>
      </c>
      <c r="F1037" s="14" t="s">
        <v>40</v>
      </c>
      <c r="G1037" s="14" t="str">
        <f aca="false">IF(I1037&lt;p_local,"Local → page infra",IF(H1037&gt;=p_ph1,"Phase 1",IF(H1037&gt;=p_ph2,"Phase 2","Phase 3")))</f>
        <v>Phase 2</v>
      </c>
      <c r="H1037" s="14" t="n">
        <f aca="false">IF(I1037&lt;p_local,0,IF(C1037="Aéroport → Aéroport",p_pts_plein,IF(Y1037&gt;0,IF(I1037&lt;=Y1037,p_pts_plein,IF(I1037&lt;=p_mult2*Y1037,p_pts_moyen,p_pts_r3)),IF(I1037&gt;=p_vv_min,p_pts_plein,IF(I1037&gt;=p_vv_moy,p_pts_moyen,p_pts_court))))+IF(INDEX(10_Lieux!$D:$D,U1037)=1,p_prio1,p_prio2)+IF(INDEX(10_Lieux!$D:$D,V1037)=1,p_prio1,p_prio2)+IF(K1037="Oui",p_tf,0)+p_hub*((INDEX(10_Lieux!$H:$H,U1037)="Hub")+(INDEX(10_Lieux!$H:$H,V1037)="Hub"))+IF(OR(INDEX(10_Lieux!$H:$H,U1037)="Premium",INDEX(10_Lieux!$H:$H,V1037)="Premium"),p_prem,0))</f>
        <v>70</v>
      </c>
      <c r="I1037" s="14" t="n">
        <f aca="false">ROUND(W1037*p_facteur,0)</f>
        <v>233</v>
      </c>
      <c r="J1037" s="14" t="str">
        <f aca="false">IF(X1037&lt;60,X1037&amp;" min",INT(X1037/60)&amp;" h"&amp;IF(MOD(X1037,60)=0,""," "&amp;TEXT(MOD(X1037,60),"00")))</f>
        <v>2 h 30</v>
      </c>
      <c r="K1037" s="14" t="str">
        <f aca="false">IF(S1037&lt;&gt;T1037,"Oui","Non")</f>
        <v>Oui</v>
      </c>
      <c r="L1037" s="14" t="str">
        <f aca="false">IF(AND(INDEX(10_Lieux!$B:$B,U1037)="Ville",INDEX(10_Lieux!$B:$B,V1037)="Ville"),"/chauffeur-prive/"&amp;INDEX(10_Lieux!$E:$E,U1037)&amp;"-"&amp;INDEX(10_Lieux!$E:$E,V1037)&amp;"/","/chauffeur-prive/"&amp;INDEX(10_Lieux!$E:$E,U1037)&amp;"/"&amp;INDEX(10_Lieux!$E:$E,V1037)&amp;"/")</f>
        <v>/chauffeur-prive/bale/aeroport-metz-nancy-lorraine/</v>
      </c>
      <c r="M1037" s="14" t="str">
        <f aca="false">IFERROR(INDEX($L:$L,MATCH(B1037&amp;"|"&amp;A1037,$Z:$Z,0)),"—")</f>
        <v>/chauffeur-prive/aeroport-metz-nancy-lorraine/bale/</v>
      </c>
      <c r="N1037" s="14" t="str">
        <f aca="false">IF(LEN("Chauffeur privé "&amp;INDEX(10_Lieux!$J:$J,U1037)&amp;" → "&amp;INDEX(10_Lieux!$J:$J,V1037)&amp;" | 24h/24")&gt;60,"Chauffeur privé "&amp;INDEX(10_Lieux!$J:$J,U1037)&amp;" → "&amp;INDEX(10_Lieux!$J:$J,V1037),"Chauffeur privé "&amp;INDEX(10_Lieux!$J:$J,U1037)&amp;" → "&amp;INDEX(10_Lieux!$J:$J,V1037)&amp;" | 24h/24")</f>
        <v>Chauffeur privé Bâle → Aéroport Metz-Nancy-Lorraine | 24h/24</v>
      </c>
      <c r="O1037" s="14" t="n">
        <f aca="false">LEN(N1037)</f>
        <v>60</v>
      </c>
      <c r="P1037" s="14" t="str">
        <f aca="false">"Chauffeur privé "&amp;INDEX(10_Lieux!$K:$K,U1037)&amp;" vers "&amp;INDEX(10_Lieux!$L:$L,V1037)</f>
        <v>Chauffeur privé de Bâle vers l'aéroport Metz-Nancy-Lorraine</v>
      </c>
      <c r="Q1037" s="14" t="str">
        <f aca="false">"Chauffeur privé "&amp;INDEX(10_Lieux!$K:$K,U1037)&amp;" vers "&amp;INDEX(10_Lieux!$L:$L,V1037)&amp;" : env. "&amp;I1037&amp;" km, "&amp;J1037&amp;" de route. Devis personnalisé, standard 24h/24 et 7j/7."</f>
        <v>Chauffeur privé de Bâle vers l'aéroport Metz-Nancy-Lorraine : env. 233 km, 2 h 30 de route. Devis personnalisé, standard 24h/24 et 7j/7.</v>
      </c>
      <c r="R1037" s="14" t="n">
        <f aca="false">LEN(Q1037)</f>
        <v>136</v>
      </c>
      <c r="S1037" s="14" t="str">
        <f aca="false">INDEX(10_Lieux!$C:$C,U1037)</f>
        <v>Suisse</v>
      </c>
      <c r="T1037" s="14" t="str">
        <f aca="false">INDEX(10_Lieux!$C:$C,V1037)</f>
        <v>France</v>
      </c>
      <c r="U1037" s="14" t="n">
        <f aca="false">MATCH(A1037,10_Lieux!$A:$A,0)</f>
        <v>121</v>
      </c>
      <c r="V1037" s="14" t="n">
        <f aca="false">MATCH(B1037,10_Lieux!$A:$A,0)</f>
        <v>145</v>
      </c>
      <c r="W1037" s="14" t="n">
        <f aca="false">ROUND(6371*2*ASIN(SQRT(SIN(RADIANS(INDEX(10_Lieux!$F:$F,V1037)-INDEX(10_Lieux!$F:$F,U1037))/2)^2+COS(RADIANS(INDEX(10_Lieux!$F:$F,U1037)))*COS(RADIANS(INDEX(10_Lieux!$F:$F,V1037)))*SIN(RADIANS(INDEX(10_Lieux!$G:$G,V1037)-INDEX(10_Lieux!$G:$G,U1037))/2)^2)),1)</f>
        <v>186.6</v>
      </c>
      <c r="X1037" s="14" t="n">
        <f aca="false">ROUND(I1037/IF(I1037&lt;p_seuil_vitesse,p_vit_lente,p_vit_rapide)*60/15,0)*15</f>
        <v>150</v>
      </c>
      <c r="Y1037" s="14" t="n">
        <f aca="false">MAX(IF(INDEX(10_Lieux!$B:$B,U1037)&lt;&gt;"Ville",INDEX(10_Lieux!$I:$I,U1037),0),IF(INDEX(10_Lieux!$B:$B,V1037)&lt;&gt;"Ville",INDEX(10_Lieux!$I:$I,V1037),0))</f>
        <v>250</v>
      </c>
      <c r="Z1037" s="14" t="str">
        <f aca="false">A1037&amp;"|"&amp;B1037</f>
        <v>Bâle|Metz-Nancy-Lorraine</v>
      </c>
      <c r="AA1037" s="14" t="str">
        <f aca="false">IF(I1037&lt;p_local,"Local",IF(I1037&lt;p_vv_min,"Courte distance",IF(I1037&lt;p_tres_long,"Longue distance","Très longue distance")))</f>
        <v>Longue distance</v>
      </c>
    </row>
    <row r="1038" customFormat="false" ht="15" hidden="false" customHeight="true" outlineLevel="0" collapsed="false">
      <c r="A1038" s="1" t="s">
        <v>1152</v>
      </c>
      <c r="B1038" s="1" t="s">
        <v>164</v>
      </c>
      <c r="C1038" s="1" t="s">
        <v>34</v>
      </c>
      <c r="D1038" s="1" t="s">
        <v>653</v>
      </c>
      <c r="E1038" s="1" t="s">
        <v>1195</v>
      </c>
      <c r="F1038" s="14" t="s">
        <v>40</v>
      </c>
      <c r="G1038" s="14" t="str">
        <f aca="false">IF(I1038&lt;p_local,"Local → page infra",IF(H1038&gt;=p_ph1,"Phase 1",IF(H1038&gt;=p_ph2,"Phase 2","Phase 3")))</f>
        <v>Phase 2</v>
      </c>
      <c r="H1038" s="14" t="n">
        <f aca="false">IF(I1038&lt;p_local,0,IF(C1038="Aéroport → Aéroport",p_pts_plein,IF(Y1038&gt;0,IF(I1038&lt;=Y1038,p_pts_plein,IF(I1038&lt;=p_mult2*Y1038,p_pts_moyen,p_pts_r3)),IF(I1038&gt;=p_vv_min,p_pts_plein,IF(I1038&gt;=p_vv_moy,p_pts_moyen,p_pts_court))))+IF(INDEX(10_Lieux!$D:$D,U1038)=1,p_prio1,p_prio2)+IF(INDEX(10_Lieux!$D:$D,V1038)=1,p_prio1,p_prio2)+IF(K1038="Oui",p_tf,0)+p_hub*((INDEX(10_Lieux!$H:$H,U1038)="Hub")+(INDEX(10_Lieux!$H:$H,V1038)="Hub"))+IF(OR(INDEX(10_Lieux!$H:$H,U1038)="Premium",INDEX(10_Lieux!$H:$H,V1038)="Premium"),p_prem,0))</f>
        <v>65</v>
      </c>
      <c r="I1038" s="14" t="n">
        <f aca="false">ROUND(W1038*p_facteur,0)</f>
        <v>308</v>
      </c>
      <c r="J1038" s="14" t="str">
        <f aca="false">IF(X1038&lt;60,X1038&amp;" min",INT(X1038/60)&amp;" h"&amp;IF(MOD(X1038,60)=0,""," "&amp;TEXT(MOD(X1038,60),"00")))</f>
        <v>3 h 15</v>
      </c>
      <c r="K1038" s="14" t="str">
        <f aca="false">IF(S1038&lt;&gt;T1038,"Oui","Non")</f>
        <v>Oui</v>
      </c>
      <c r="L1038" s="14" t="str">
        <f aca="false">IF(AND(INDEX(10_Lieux!$B:$B,U1038)="Ville",INDEX(10_Lieux!$B:$B,V1038)="Ville"),"/chauffeur-prive/"&amp;INDEX(10_Lieux!$E:$E,U1038)&amp;"-"&amp;INDEX(10_Lieux!$E:$E,V1038)&amp;"/","/chauffeur-prive/"&amp;INDEX(10_Lieux!$E:$E,U1038)&amp;"/"&amp;INDEX(10_Lieux!$E:$E,V1038)&amp;"/")</f>
        <v>/chauffeur-prive/aeroport-metz-nancy-lorraine/zurich/</v>
      </c>
      <c r="M1038" s="14" t="str">
        <f aca="false">IFERROR(INDEX($L:$L,MATCH(B1038&amp;"|"&amp;A1038,$Z:$Z,0)),"—")</f>
        <v>/chauffeur-prive/zurich/aeroport-metz-nancy-lorraine/</v>
      </c>
      <c r="N1038" s="14" t="str">
        <f aca="false">IF(LEN("Chauffeur privé "&amp;INDEX(10_Lieux!$J:$J,U1038)&amp;" → "&amp;INDEX(10_Lieux!$J:$J,V1038)&amp;" | 24h/24")&gt;60,"Chauffeur privé "&amp;INDEX(10_Lieux!$J:$J,U1038)&amp;" → "&amp;INDEX(10_Lieux!$J:$J,V1038),"Chauffeur privé "&amp;INDEX(10_Lieux!$J:$J,U1038)&amp;" → "&amp;INDEX(10_Lieux!$J:$J,V1038)&amp;" | 24h/24")</f>
        <v>Chauffeur privé Aéroport Metz-Nancy-Lorraine → Zurich</v>
      </c>
      <c r="O1038" s="14" t="n">
        <f aca="false">LEN(N1038)</f>
        <v>53</v>
      </c>
      <c r="P1038" s="14" t="str">
        <f aca="false">"Chauffeur privé "&amp;INDEX(10_Lieux!$K:$K,U1038)&amp;" vers "&amp;INDEX(10_Lieux!$L:$L,V1038)</f>
        <v>Chauffeur privé de l'aéroport Metz-Nancy-Lorraine vers Zurich</v>
      </c>
      <c r="Q1038" s="14" t="str">
        <f aca="false">"Chauffeur privé "&amp;INDEX(10_Lieux!$K:$K,U1038)&amp;" vers "&amp;INDEX(10_Lieux!$L:$L,V1038)&amp;" : env. "&amp;I1038&amp;" km, "&amp;J1038&amp;" de route. Devis personnalisé, standard 24h/24 et 7j/7."</f>
        <v>Chauffeur privé de l'aéroport Metz-Nancy-Lorraine vers Zurich : env. 308 km, 3 h 15 de route. Devis personnalisé, standard 24h/24 et 7j/7.</v>
      </c>
      <c r="R1038" s="14" t="n">
        <f aca="false">LEN(Q1038)</f>
        <v>138</v>
      </c>
      <c r="S1038" s="14" t="str">
        <f aca="false">INDEX(10_Lieux!$C:$C,U1038)</f>
        <v>France</v>
      </c>
      <c r="T1038" s="14" t="str">
        <f aca="false">INDEX(10_Lieux!$C:$C,V1038)</f>
        <v>Suisse</v>
      </c>
      <c r="U1038" s="14" t="n">
        <f aca="false">MATCH(A1038,10_Lieux!$A:$A,0)</f>
        <v>145</v>
      </c>
      <c r="V1038" s="14" t="n">
        <f aca="false">MATCH(B1038,10_Lieux!$A:$A,0)</f>
        <v>122</v>
      </c>
      <c r="W1038" s="14" t="n">
        <f aca="false">ROUND(6371*2*ASIN(SQRT(SIN(RADIANS(INDEX(10_Lieux!$F:$F,V1038)-INDEX(10_Lieux!$F:$F,U1038))/2)^2+COS(RADIANS(INDEX(10_Lieux!$F:$F,U1038)))*COS(RADIANS(INDEX(10_Lieux!$F:$F,V1038)))*SIN(RADIANS(INDEX(10_Lieux!$G:$G,V1038)-INDEX(10_Lieux!$G:$G,U1038))/2)^2)),1)</f>
        <v>246.3</v>
      </c>
      <c r="X1038" s="14" t="n">
        <f aca="false">ROUND(I1038/IF(I1038&lt;p_seuil_vitesse,p_vit_lente,p_vit_rapide)*60/15,0)*15</f>
        <v>195</v>
      </c>
      <c r="Y1038" s="14" t="n">
        <f aca="false">MAX(IF(INDEX(10_Lieux!$B:$B,U1038)&lt;&gt;"Ville",INDEX(10_Lieux!$I:$I,U1038),0),IF(INDEX(10_Lieux!$B:$B,V1038)&lt;&gt;"Ville",INDEX(10_Lieux!$I:$I,V1038),0))</f>
        <v>250</v>
      </c>
      <c r="Z1038" s="14" t="str">
        <f aca="false">A1038&amp;"|"&amp;B1038</f>
        <v>Metz-Nancy-Lorraine|Zurich</v>
      </c>
      <c r="AA1038" s="14" t="str">
        <f aca="false">IF(I1038&lt;p_local,"Local",IF(I1038&lt;p_vv_min,"Courte distance",IF(I1038&lt;p_tres_long,"Longue distance","Très longue distance")))</f>
        <v>Longue distance</v>
      </c>
    </row>
    <row r="1039" customFormat="false" ht="15" hidden="false" customHeight="true" outlineLevel="0" collapsed="false">
      <c r="A1039" s="1" t="s">
        <v>164</v>
      </c>
      <c r="B1039" s="1" t="s">
        <v>1152</v>
      </c>
      <c r="C1039" s="1" t="s">
        <v>35</v>
      </c>
      <c r="D1039" s="1" t="s">
        <v>653</v>
      </c>
      <c r="E1039" s="1" t="s">
        <v>1196</v>
      </c>
      <c r="F1039" s="14" t="s">
        <v>40</v>
      </c>
      <c r="G1039" s="14" t="str">
        <f aca="false">IF(I1039&lt;p_local,"Local → page infra",IF(H1039&gt;=p_ph1,"Phase 1",IF(H1039&gt;=p_ph2,"Phase 2","Phase 3")))</f>
        <v>Phase 2</v>
      </c>
      <c r="H1039" s="14" t="n">
        <f aca="false">IF(I1039&lt;p_local,0,IF(C1039="Aéroport → Aéroport",p_pts_plein,IF(Y1039&gt;0,IF(I1039&lt;=Y1039,p_pts_plein,IF(I1039&lt;=p_mult2*Y1039,p_pts_moyen,p_pts_r3)),IF(I1039&gt;=p_vv_min,p_pts_plein,IF(I1039&gt;=p_vv_moy,p_pts_moyen,p_pts_court))))+IF(INDEX(10_Lieux!$D:$D,U1039)=1,p_prio1,p_prio2)+IF(INDEX(10_Lieux!$D:$D,V1039)=1,p_prio1,p_prio2)+IF(K1039="Oui",p_tf,0)+p_hub*((INDEX(10_Lieux!$H:$H,U1039)="Hub")+(INDEX(10_Lieux!$H:$H,V1039)="Hub"))+IF(OR(INDEX(10_Lieux!$H:$H,U1039)="Premium",INDEX(10_Lieux!$H:$H,V1039)="Premium"),p_prem,0))</f>
        <v>65</v>
      </c>
      <c r="I1039" s="14" t="n">
        <f aca="false">ROUND(W1039*p_facteur,0)</f>
        <v>308</v>
      </c>
      <c r="J1039" s="14" t="str">
        <f aca="false">IF(X1039&lt;60,X1039&amp;" min",INT(X1039/60)&amp;" h"&amp;IF(MOD(X1039,60)=0,""," "&amp;TEXT(MOD(X1039,60),"00")))</f>
        <v>3 h 15</v>
      </c>
      <c r="K1039" s="14" t="str">
        <f aca="false">IF(S1039&lt;&gt;T1039,"Oui","Non")</f>
        <v>Oui</v>
      </c>
      <c r="L1039" s="14" t="str">
        <f aca="false">IF(AND(INDEX(10_Lieux!$B:$B,U1039)="Ville",INDEX(10_Lieux!$B:$B,V1039)="Ville"),"/chauffeur-prive/"&amp;INDEX(10_Lieux!$E:$E,U1039)&amp;"-"&amp;INDEX(10_Lieux!$E:$E,V1039)&amp;"/","/chauffeur-prive/"&amp;INDEX(10_Lieux!$E:$E,U1039)&amp;"/"&amp;INDEX(10_Lieux!$E:$E,V1039)&amp;"/")</f>
        <v>/chauffeur-prive/zurich/aeroport-metz-nancy-lorraine/</v>
      </c>
      <c r="M1039" s="14" t="str">
        <f aca="false">IFERROR(INDEX($L:$L,MATCH(B1039&amp;"|"&amp;A1039,$Z:$Z,0)),"—")</f>
        <v>/chauffeur-prive/aeroport-metz-nancy-lorraine/zurich/</v>
      </c>
      <c r="N1039" s="14" t="str">
        <f aca="false">IF(LEN("Chauffeur privé "&amp;INDEX(10_Lieux!$J:$J,U1039)&amp;" → "&amp;INDEX(10_Lieux!$J:$J,V1039)&amp;" | 24h/24")&gt;60,"Chauffeur privé "&amp;INDEX(10_Lieux!$J:$J,U1039)&amp;" → "&amp;INDEX(10_Lieux!$J:$J,V1039),"Chauffeur privé "&amp;INDEX(10_Lieux!$J:$J,U1039)&amp;" → "&amp;INDEX(10_Lieux!$J:$J,V1039)&amp;" | 24h/24")</f>
        <v>Chauffeur privé Zurich → Aéroport Metz-Nancy-Lorraine</v>
      </c>
      <c r="O1039" s="14" t="n">
        <f aca="false">LEN(N1039)</f>
        <v>53</v>
      </c>
      <c r="P1039" s="14" t="str">
        <f aca="false">"Chauffeur privé "&amp;INDEX(10_Lieux!$K:$K,U1039)&amp;" vers "&amp;INDEX(10_Lieux!$L:$L,V1039)</f>
        <v>Chauffeur privé de Zurich vers l'aéroport Metz-Nancy-Lorraine</v>
      </c>
      <c r="Q1039" s="14" t="str">
        <f aca="false">"Chauffeur privé "&amp;INDEX(10_Lieux!$K:$K,U1039)&amp;" vers "&amp;INDEX(10_Lieux!$L:$L,V1039)&amp;" : env. "&amp;I1039&amp;" km, "&amp;J1039&amp;" de route. Devis personnalisé, standard 24h/24 et 7j/7."</f>
        <v>Chauffeur privé de Zurich vers l'aéroport Metz-Nancy-Lorraine : env. 308 km, 3 h 15 de route. Devis personnalisé, standard 24h/24 et 7j/7.</v>
      </c>
      <c r="R1039" s="14" t="n">
        <f aca="false">LEN(Q1039)</f>
        <v>138</v>
      </c>
      <c r="S1039" s="14" t="str">
        <f aca="false">INDEX(10_Lieux!$C:$C,U1039)</f>
        <v>Suisse</v>
      </c>
      <c r="T1039" s="14" t="str">
        <f aca="false">INDEX(10_Lieux!$C:$C,V1039)</f>
        <v>France</v>
      </c>
      <c r="U1039" s="14" t="n">
        <f aca="false">MATCH(A1039,10_Lieux!$A:$A,0)</f>
        <v>122</v>
      </c>
      <c r="V1039" s="14" t="n">
        <f aca="false">MATCH(B1039,10_Lieux!$A:$A,0)</f>
        <v>145</v>
      </c>
      <c r="W1039" s="14" t="n">
        <f aca="false">ROUND(6371*2*ASIN(SQRT(SIN(RADIANS(INDEX(10_Lieux!$F:$F,V1039)-INDEX(10_Lieux!$F:$F,U1039))/2)^2+COS(RADIANS(INDEX(10_Lieux!$F:$F,U1039)))*COS(RADIANS(INDEX(10_Lieux!$F:$F,V1039)))*SIN(RADIANS(INDEX(10_Lieux!$G:$G,V1039)-INDEX(10_Lieux!$G:$G,U1039))/2)^2)),1)</f>
        <v>246.3</v>
      </c>
      <c r="X1039" s="14" t="n">
        <f aca="false">ROUND(I1039/IF(I1039&lt;p_seuil_vitesse,p_vit_lente,p_vit_rapide)*60/15,0)*15</f>
        <v>195</v>
      </c>
      <c r="Y1039" s="14" t="n">
        <f aca="false">MAX(IF(INDEX(10_Lieux!$B:$B,U1039)&lt;&gt;"Ville",INDEX(10_Lieux!$I:$I,U1039),0),IF(INDEX(10_Lieux!$B:$B,V1039)&lt;&gt;"Ville",INDEX(10_Lieux!$I:$I,V1039),0))</f>
        <v>250</v>
      </c>
      <c r="Z1039" s="14" t="str">
        <f aca="false">A1039&amp;"|"&amp;B1039</f>
        <v>Zurich|Metz-Nancy-Lorraine</v>
      </c>
      <c r="AA1039" s="14" t="str">
        <f aca="false">IF(I1039&lt;p_local,"Local",IF(I1039&lt;p_vv_min,"Courte distance",IF(I1039&lt;p_tres_long,"Longue distance","Très longue distance")))</f>
        <v>Longue distance</v>
      </c>
    </row>
    <row r="1040" customFormat="false" ht="15" hidden="false" customHeight="true" outlineLevel="0" collapsed="false">
      <c r="A1040" s="1" t="s">
        <v>1152</v>
      </c>
      <c r="B1040" s="1" t="s">
        <v>166</v>
      </c>
      <c r="C1040" s="1" t="s">
        <v>34</v>
      </c>
      <c r="D1040" s="1" t="s">
        <v>653</v>
      </c>
      <c r="E1040" s="1" t="s">
        <v>1197</v>
      </c>
      <c r="F1040" s="14" t="s">
        <v>40</v>
      </c>
      <c r="G1040" s="14" t="str">
        <f aca="false">IF(I1040&lt;p_local,"Local → page infra",IF(H1040&gt;=p_ph1,"Phase 1",IF(H1040&gt;=p_ph2,"Phase 2","Phase 3")))</f>
        <v>Phase 3</v>
      </c>
      <c r="H1040" s="14" t="n">
        <f aca="false">IF(I1040&lt;p_local,0,IF(C1040="Aéroport → Aéroport",p_pts_plein,IF(Y1040&gt;0,IF(I1040&lt;=Y1040,p_pts_plein,IF(I1040&lt;=p_mult2*Y1040,p_pts_moyen,p_pts_r3)),IF(I1040&gt;=p_vv_min,p_pts_plein,IF(I1040&gt;=p_vv_moy,p_pts_moyen,p_pts_court))))+IF(INDEX(10_Lieux!$D:$D,U1040)=1,p_prio1,p_prio2)+IF(INDEX(10_Lieux!$D:$D,V1040)=1,p_prio1,p_prio2)+IF(K1040="Oui",p_tf,0)+p_hub*((INDEX(10_Lieux!$H:$H,U1040)="Hub")+(INDEX(10_Lieux!$H:$H,V1040)="Hub"))+IF(OR(INDEX(10_Lieux!$H:$H,U1040)="Premium",INDEX(10_Lieux!$H:$H,V1040)="Premium"),p_prem,0))</f>
        <v>55</v>
      </c>
      <c r="I1040" s="14" t="n">
        <f aca="false">ROUND(W1040*p_facteur,0)</f>
        <v>304</v>
      </c>
      <c r="J1040" s="14" t="str">
        <f aca="false">IF(X1040&lt;60,X1040&amp;" min",INT(X1040/60)&amp;" h"&amp;IF(MOD(X1040,60)=0,""," "&amp;TEXT(MOD(X1040,60),"00")))</f>
        <v>3 h 15</v>
      </c>
      <c r="K1040" s="14" t="str">
        <f aca="false">IF(S1040&lt;&gt;T1040,"Oui","Non")</f>
        <v>Oui</v>
      </c>
      <c r="L1040" s="14" t="str">
        <f aca="false">IF(AND(INDEX(10_Lieux!$B:$B,U1040)="Ville",INDEX(10_Lieux!$B:$B,V1040)="Ville"),"/chauffeur-prive/"&amp;INDEX(10_Lieux!$E:$E,U1040)&amp;"-"&amp;INDEX(10_Lieux!$E:$E,V1040)&amp;"/","/chauffeur-prive/"&amp;INDEX(10_Lieux!$E:$E,U1040)&amp;"/"&amp;INDEX(10_Lieux!$E:$E,V1040)&amp;"/")</f>
        <v>/chauffeur-prive/aeroport-metz-nancy-lorraine/berne/</v>
      </c>
      <c r="M1040" s="14" t="str">
        <f aca="false">IFERROR(INDEX($L:$L,MATCH(B1040&amp;"|"&amp;A1040,$Z:$Z,0)),"—")</f>
        <v>/chauffeur-prive/berne/aeroport-metz-nancy-lorraine/</v>
      </c>
      <c r="N1040" s="14" t="str">
        <f aca="false">IF(LEN("Chauffeur privé "&amp;INDEX(10_Lieux!$J:$J,U1040)&amp;" → "&amp;INDEX(10_Lieux!$J:$J,V1040)&amp;" | 24h/24")&gt;60,"Chauffeur privé "&amp;INDEX(10_Lieux!$J:$J,U1040)&amp;" → "&amp;INDEX(10_Lieux!$J:$J,V1040),"Chauffeur privé "&amp;INDEX(10_Lieux!$J:$J,U1040)&amp;" → "&amp;INDEX(10_Lieux!$J:$J,V1040)&amp;" | 24h/24")</f>
        <v>Chauffeur privé Aéroport Metz-Nancy-Lorraine → Berne</v>
      </c>
      <c r="O1040" s="14" t="n">
        <f aca="false">LEN(N1040)</f>
        <v>52</v>
      </c>
      <c r="P1040" s="14" t="str">
        <f aca="false">"Chauffeur privé "&amp;INDEX(10_Lieux!$K:$K,U1040)&amp;" vers "&amp;INDEX(10_Lieux!$L:$L,V1040)</f>
        <v>Chauffeur privé de l'aéroport Metz-Nancy-Lorraine vers Berne</v>
      </c>
      <c r="Q1040" s="14" t="str">
        <f aca="false">"Chauffeur privé "&amp;INDEX(10_Lieux!$K:$K,U1040)&amp;" vers "&amp;INDEX(10_Lieux!$L:$L,V1040)&amp;" : env. "&amp;I1040&amp;" km, "&amp;J1040&amp;" de route. Devis personnalisé, standard 24h/24 et 7j/7."</f>
        <v>Chauffeur privé de l'aéroport Metz-Nancy-Lorraine vers Berne : env. 304 km, 3 h 15 de route. Devis personnalisé, standard 24h/24 et 7j/7.</v>
      </c>
      <c r="R1040" s="14" t="n">
        <f aca="false">LEN(Q1040)</f>
        <v>137</v>
      </c>
      <c r="S1040" s="14" t="str">
        <f aca="false">INDEX(10_Lieux!$C:$C,U1040)</f>
        <v>France</v>
      </c>
      <c r="T1040" s="14" t="str">
        <f aca="false">INDEX(10_Lieux!$C:$C,V1040)</f>
        <v>Suisse</v>
      </c>
      <c r="U1040" s="14" t="n">
        <f aca="false">MATCH(A1040,10_Lieux!$A:$A,0)</f>
        <v>145</v>
      </c>
      <c r="V1040" s="14" t="n">
        <f aca="false">MATCH(B1040,10_Lieux!$A:$A,0)</f>
        <v>123</v>
      </c>
      <c r="W1040" s="14" t="n">
        <f aca="false">ROUND(6371*2*ASIN(SQRT(SIN(RADIANS(INDEX(10_Lieux!$F:$F,V1040)-INDEX(10_Lieux!$F:$F,U1040))/2)^2+COS(RADIANS(INDEX(10_Lieux!$F:$F,U1040)))*COS(RADIANS(INDEX(10_Lieux!$F:$F,V1040)))*SIN(RADIANS(INDEX(10_Lieux!$G:$G,V1040)-INDEX(10_Lieux!$G:$G,U1040))/2)^2)),1)</f>
        <v>243.1</v>
      </c>
      <c r="X1040" s="14" t="n">
        <f aca="false">ROUND(I1040/IF(I1040&lt;p_seuil_vitesse,p_vit_lente,p_vit_rapide)*60/15,0)*15</f>
        <v>195</v>
      </c>
      <c r="Y1040" s="14" t="n">
        <f aca="false">MAX(IF(INDEX(10_Lieux!$B:$B,U1040)&lt;&gt;"Ville",INDEX(10_Lieux!$I:$I,U1040),0),IF(INDEX(10_Lieux!$B:$B,V1040)&lt;&gt;"Ville",INDEX(10_Lieux!$I:$I,V1040),0))</f>
        <v>250</v>
      </c>
      <c r="Z1040" s="14" t="str">
        <f aca="false">A1040&amp;"|"&amp;B1040</f>
        <v>Metz-Nancy-Lorraine|Berne</v>
      </c>
      <c r="AA1040" s="14" t="str">
        <f aca="false">IF(I1040&lt;p_local,"Local",IF(I1040&lt;p_vv_min,"Courte distance",IF(I1040&lt;p_tres_long,"Longue distance","Très longue distance")))</f>
        <v>Longue distance</v>
      </c>
    </row>
    <row r="1041" customFormat="false" ht="15" hidden="false" customHeight="true" outlineLevel="0" collapsed="false">
      <c r="A1041" s="1" t="s">
        <v>166</v>
      </c>
      <c r="B1041" s="1" t="s">
        <v>1152</v>
      </c>
      <c r="C1041" s="1" t="s">
        <v>35</v>
      </c>
      <c r="D1041" s="1" t="s">
        <v>653</v>
      </c>
      <c r="E1041" s="1" t="s">
        <v>1198</v>
      </c>
      <c r="F1041" s="14" t="s">
        <v>40</v>
      </c>
      <c r="G1041" s="14" t="str">
        <f aca="false">IF(I1041&lt;p_local,"Local → page infra",IF(H1041&gt;=p_ph1,"Phase 1",IF(H1041&gt;=p_ph2,"Phase 2","Phase 3")))</f>
        <v>Phase 3</v>
      </c>
      <c r="H1041" s="14" t="n">
        <f aca="false">IF(I1041&lt;p_local,0,IF(C1041="Aéroport → Aéroport",p_pts_plein,IF(Y1041&gt;0,IF(I1041&lt;=Y1041,p_pts_plein,IF(I1041&lt;=p_mult2*Y1041,p_pts_moyen,p_pts_r3)),IF(I1041&gt;=p_vv_min,p_pts_plein,IF(I1041&gt;=p_vv_moy,p_pts_moyen,p_pts_court))))+IF(INDEX(10_Lieux!$D:$D,U1041)=1,p_prio1,p_prio2)+IF(INDEX(10_Lieux!$D:$D,V1041)=1,p_prio1,p_prio2)+IF(K1041="Oui",p_tf,0)+p_hub*((INDEX(10_Lieux!$H:$H,U1041)="Hub")+(INDEX(10_Lieux!$H:$H,V1041)="Hub"))+IF(OR(INDEX(10_Lieux!$H:$H,U1041)="Premium",INDEX(10_Lieux!$H:$H,V1041)="Premium"),p_prem,0))</f>
        <v>55</v>
      </c>
      <c r="I1041" s="14" t="n">
        <f aca="false">ROUND(W1041*p_facteur,0)</f>
        <v>304</v>
      </c>
      <c r="J1041" s="14" t="str">
        <f aca="false">IF(X1041&lt;60,X1041&amp;" min",INT(X1041/60)&amp;" h"&amp;IF(MOD(X1041,60)=0,""," "&amp;TEXT(MOD(X1041,60),"00")))</f>
        <v>3 h 15</v>
      </c>
      <c r="K1041" s="14" t="str">
        <f aca="false">IF(S1041&lt;&gt;T1041,"Oui","Non")</f>
        <v>Oui</v>
      </c>
      <c r="L1041" s="14" t="str">
        <f aca="false">IF(AND(INDEX(10_Lieux!$B:$B,U1041)="Ville",INDEX(10_Lieux!$B:$B,V1041)="Ville"),"/chauffeur-prive/"&amp;INDEX(10_Lieux!$E:$E,U1041)&amp;"-"&amp;INDEX(10_Lieux!$E:$E,V1041)&amp;"/","/chauffeur-prive/"&amp;INDEX(10_Lieux!$E:$E,U1041)&amp;"/"&amp;INDEX(10_Lieux!$E:$E,V1041)&amp;"/")</f>
        <v>/chauffeur-prive/berne/aeroport-metz-nancy-lorraine/</v>
      </c>
      <c r="M1041" s="14" t="str">
        <f aca="false">IFERROR(INDEX($L:$L,MATCH(B1041&amp;"|"&amp;A1041,$Z:$Z,0)),"—")</f>
        <v>/chauffeur-prive/aeroport-metz-nancy-lorraine/berne/</v>
      </c>
      <c r="N1041" s="14" t="str">
        <f aca="false">IF(LEN("Chauffeur privé "&amp;INDEX(10_Lieux!$J:$J,U1041)&amp;" → "&amp;INDEX(10_Lieux!$J:$J,V1041)&amp;" | 24h/24")&gt;60,"Chauffeur privé "&amp;INDEX(10_Lieux!$J:$J,U1041)&amp;" → "&amp;INDEX(10_Lieux!$J:$J,V1041),"Chauffeur privé "&amp;INDEX(10_Lieux!$J:$J,U1041)&amp;" → "&amp;INDEX(10_Lieux!$J:$J,V1041)&amp;" | 24h/24")</f>
        <v>Chauffeur privé Berne → Aéroport Metz-Nancy-Lorraine</v>
      </c>
      <c r="O1041" s="14" t="n">
        <f aca="false">LEN(N1041)</f>
        <v>52</v>
      </c>
      <c r="P1041" s="14" t="str">
        <f aca="false">"Chauffeur privé "&amp;INDEX(10_Lieux!$K:$K,U1041)&amp;" vers "&amp;INDEX(10_Lieux!$L:$L,V1041)</f>
        <v>Chauffeur privé de Berne vers l'aéroport Metz-Nancy-Lorraine</v>
      </c>
      <c r="Q1041" s="14" t="str">
        <f aca="false">"Chauffeur privé "&amp;INDEX(10_Lieux!$K:$K,U1041)&amp;" vers "&amp;INDEX(10_Lieux!$L:$L,V1041)&amp;" : env. "&amp;I1041&amp;" km, "&amp;J1041&amp;" de route. Devis personnalisé, standard 24h/24 et 7j/7."</f>
        <v>Chauffeur privé de Berne vers l'aéroport Metz-Nancy-Lorraine : env. 304 km, 3 h 15 de route. Devis personnalisé, standard 24h/24 et 7j/7.</v>
      </c>
      <c r="R1041" s="14" t="n">
        <f aca="false">LEN(Q1041)</f>
        <v>137</v>
      </c>
      <c r="S1041" s="14" t="str">
        <f aca="false">INDEX(10_Lieux!$C:$C,U1041)</f>
        <v>Suisse</v>
      </c>
      <c r="T1041" s="14" t="str">
        <f aca="false">INDEX(10_Lieux!$C:$C,V1041)</f>
        <v>France</v>
      </c>
      <c r="U1041" s="14" t="n">
        <f aca="false">MATCH(A1041,10_Lieux!$A:$A,0)</f>
        <v>123</v>
      </c>
      <c r="V1041" s="14" t="n">
        <f aca="false">MATCH(B1041,10_Lieux!$A:$A,0)</f>
        <v>145</v>
      </c>
      <c r="W1041" s="14" t="n">
        <f aca="false">ROUND(6371*2*ASIN(SQRT(SIN(RADIANS(INDEX(10_Lieux!$F:$F,V1041)-INDEX(10_Lieux!$F:$F,U1041))/2)^2+COS(RADIANS(INDEX(10_Lieux!$F:$F,U1041)))*COS(RADIANS(INDEX(10_Lieux!$F:$F,V1041)))*SIN(RADIANS(INDEX(10_Lieux!$G:$G,V1041)-INDEX(10_Lieux!$G:$G,U1041))/2)^2)),1)</f>
        <v>243.1</v>
      </c>
      <c r="X1041" s="14" t="n">
        <f aca="false">ROUND(I1041/IF(I1041&lt;p_seuil_vitesse,p_vit_lente,p_vit_rapide)*60/15,0)*15</f>
        <v>195</v>
      </c>
      <c r="Y1041" s="14" t="n">
        <f aca="false">MAX(IF(INDEX(10_Lieux!$B:$B,U1041)&lt;&gt;"Ville",INDEX(10_Lieux!$I:$I,U1041),0),IF(INDEX(10_Lieux!$B:$B,V1041)&lt;&gt;"Ville",INDEX(10_Lieux!$I:$I,V1041),0))</f>
        <v>250</v>
      </c>
      <c r="Z1041" s="14" t="str">
        <f aca="false">A1041&amp;"|"&amp;B1041</f>
        <v>Berne|Metz-Nancy-Lorraine</v>
      </c>
      <c r="AA1041" s="14" t="str">
        <f aca="false">IF(I1041&lt;p_local,"Local",IF(I1041&lt;p_vv_min,"Courte distance",IF(I1041&lt;p_tres_long,"Longue distance","Très longue distance")))</f>
        <v>Longue distance</v>
      </c>
    </row>
    <row r="1042" customFormat="false" ht="15" hidden="false" customHeight="true" outlineLevel="0" collapsed="false">
      <c r="A1042" s="1" t="s">
        <v>1199</v>
      </c>
      <c r="B1042" s="1" t="s">
        <v>122</v>
      </c>
      <c r="C1042" s="1" t="s">
        <v>34</v>
      </c>
      <c r="D1042" s="1" t="s">
        <v>653</v>
      </c>
      <c r="E1042" s="1" t="s">
        <v>1200</v>
      </c>
      <c r="F1042" s="14" t="s">
        <v>40</v>
      </c>
      <c r="G1042" s="14" t="str">
        <f aca="false">IF(I1042&lt;p_local,"Local → page infra",IF(H1042&gt;=p_ph1,"Phase 1",IF(H1042&gt;=p_ph2,"Phase 2","Phase 3")))</f>
        <v>Phase 2</v>
      </c>
      <c r="H1042" s="14" t="n">
        <f aca="false">IF(I1042&lt;p_local,0,IF(C1042="Aéroport → Aéroport",p_pts_plein,IF(Y1042&gt;0,IF(I1042&lt;=Y1042,p_pts_plein,IF(I1042&lt;=p_mult2*Y1042,p_pts_moyen,p_pts_r3)),IF(I1042&gt;=p_vv_min,p_pts_plein,IF(I1042&gt;=p_vv_moy,p_pts_moyen,p_pts_court))))+IF(INDEX(10_Lieux!$D:$D,U1042)=1,p_prio1,p_prio2)+IF(INDEX(10_Lieux!$D:$D,V1042)=1,p_prio1,p_prio2)+IF(K1042="Oui",p_tf,0)+p_hub*((INDEX(10_Lieux!$H:$H,U1042)="Hub")+(INDEX(10_Lieux!$H:$H,V1042)="Hub"))+IF(OR(INDEX(10_Lieux!$H:$H,U1042)="Premium",INDEX(10_Lieux!$H:$H,V1042)="Premium"),p_prem,0))</f>
        <v>70</v>
      </c>
      <c r="I1042" s="14" t="n">
        <f aca="false">ROUND(W1042*p_facteur,0)</f>
        <v>246</v>
      </c>
      <c r="J1042" s="14" t="str">
        <f aca="false">IF(X1042&lt;60,X1042&amp;" min",INT(X1042/60)&amp;" h"&amp;IF(MOD(X1042,60)=0,""," "&amp;TEXT(MOD(X1042,60),"00")))</f>
        <v>2 h 30</v>
      </c>
      <c r="K1042" s="14" t="str">
        <f aca="false">IF(S1042&lt;&gt;T1042,"Oui","Non")</f>
        <v>Non</v>
      </c>
      <c r="L1042" s="14" t="str">
        <f aca="false">IF(AND(INDEX(10_Lieux!$B:$B,U1042)="Ville",INDEX(10_Lieux!$B:$B,V1042)="Ville"),"/chauffeur-prive/"&amp;INDEX(10_Lieux!$E:$E,U1042)&amp;"-"&amp;INDEX(10_Lieux!$E:$E,V1042)&amp;"/","/chauffeur-prive/"&amp;INDEX(10_Lieux!$E:$E,U1042)&amp;"/"&amp;INDEX(10_Lieux!$E:$E,V1042)&amp;"/")</f>
        <v>/chauffeur-prive/aeroport-lille-lesquin/paris/</v>
      </c>
      <c r="M1042" s="14" t="str">
        <f aca="false">IFERROR(INDEX($L:$L,MATCH(B1042&amp;"|"&amp;A1042,$Z:$Z,0)),"—")</f>
        <v>/chauffeur-prive/paris/aeroport-lille-lesquin/</v>
      </c>
      <c r="N1042" s="14" t="str">
        <f aca="false">IF(LEN("Chauffeur privé "&amp;INDEX(10_Lieux!$J:$J,U1042)&amp;" → "&amp;INDEX(10_Lieux!$J:$J,V1042)&amp;" | 24h/24")&gt;60,"Chauffeur privé "&amp;INDEX(10_Lieux!$J:$J,U1042)&amp;" → "&amp;INDEX(10_Lieux!$J:$J,V1042),"Chauffeur privé "&amp;INDEX(10_Lieux!$J:$J,U1042)&amp;" → "&amp;INDEX(10_Lieux!$J:$J,V1042)&amp;" | 24h/24")</f>
        <v>Chauffeur privé Aéroport Lille-Lesquin → Paris | 24h/24</v>
      </c>
      <c r="O1042" s="14" t="n">
        <f aca="false">LEN(N1042)</f>
        <v>55</v>
      </c>
      <c r="P1042" s="14" t="str">
        <f aca="false">"Chauffeur privé "&amp;INDEX(10_Lieux!$K:$K,U1042)&amp;" vers "&amp;INDEX(10_Lieux!$L:$L,V1042)</f>
        <v>Chauffeur privé de l'aéroport Lille-Lesquin vers Paris</v>
      </c>
      <c r="Q1042" s="14" t="str">
        <f aca="false">"Chauffeur privé "&amp;INDEX(10_Lieux!$K:$K,U1042)&amp;" vers "&amp;INDEX(10_Lieux!$L:$L,V1042)&amp;" : env. "&amp;I1042&amp;" km, "&amp;J1042&amp;" de route. Devis personnalisé, standard 24h/24 et 7j/7."</f>
        <v>Chauffeur privé de l'aéroport Lille-Lesquin vers Paris : env. 246 km, 2 h 30 de route. Devis personnalisé, standard 24h/24 et 7j/7.</v>
      </c>
      <c r="R1042" s="14" t="n">
        <f aca="false">LEN(Q1042)</f>
        <v>131</v>
      </c>
      <c r="S1042" s="14" t="str">
        <f aca="false">INDEX(10_Lieux!$C:$C,U1042)</f>
        <v>France</v>
      </c>
      <c r="T1042" s="14" t="str">
        <f aca="false">INDEX(10_Lieux!$C:$C,V1042)</f>
        <v>France</v>
      </c>
      <c r="U1042" s="14" t="n">
        <f aca="false">MATCH(A1042,10_Lieux!$A:$A,0)</f>
        <v>147</v>
      </c>
      <c r="V1042" s="14" t="n">
        <f aca="false">MATCH(B1042,10_Lieux!$A:$A,0)</f>
        <v>2</v>
      </c>
      <c r="W1042" s="14" t="n">
        <f aca="false">ROUND(6371*2*ASIN(SQRT(SIN(RADIANS(INDEX(10_Lieux!$F:$F,V1042)-INDEX(10_Lieux!$F:$F,U1042))/2)^2+COS(RADIANS(INDEX(10_Lieux!$F:$F,U1042)))*COS(RADIANS(INDEX(10_Lieux!$F:$F,V1042)))*SIN(RADIANS(INDEX(10_Lieux!$G:$G,V1042)-INDEX(10_Lieux!$G:$G,U1042))/2)^2)),1)</f>
        <v>196.9</v>
      </c>
      <c r="X1042" s="14" t="n">
        <f aca="false">ROUND(I1042/IF(I1042&lt;p_seuil_vitesse,p_vit_lente,p_vit_rapide)*60/15,0)*15</f>
        <v>150</v>
      </c>
      <c r="Y1042" s="14" t="n">
        <f aca="false">MAX(IF(INDEX(10_Lieux!$B:$B,U1042)&lt;&gt;"Ville",INDEX(10_Lieux!$I:$I,U1042),0),IF(INDEX(10_Lieux!$B:$B,V1042)&lt;&gt;"Ville",INDEX(10_Lieux!$I:$I,V1042),0))</f>
        <v>250</v>
      </c>
      <c r="Z1042" s="14" t="str">
        <f aca="false">A1042&amp;"|"&amp;B1042</f>
        <v>Lille-Lesquin|Paris</v>
      </c>
      <c r="AA1042" s="14" t="str">
        <f aca="false">IF(I1042&lt;p_local,"Local",IF(I1042&lt;p_vv_min,"Courte distance",IF(I1042&lt;p_tres_long,"Longue distance","Très longue distance")))</f>
        <v>Longue distance</v>
      </c>
    </row>
    <row r="1043" customFormat="false" ht="15" hidden="false" customHeight="true" outlineLevel="0" collapsed="false">
      <c r="A1043" s="1" t="s">
        <v>122</v>
      </c>
      <c r="B1043" s="1" t="s">
        <v>1199</v>
      </c>
      <c r="C1043" s="1" t="s">
        <v>35</v>
      </c>
      <c r="D1043" s="1" t="s">
        <v>653</v>
      </c>
      <c r="E1043" s="1" t="s">
        <v>1201</v>
      </c>
      <c r="F1043" s="14" t="s">
        <v>40</v>
      </c>
      <c r="G1043" s="14" t="str">
        <f aca="false">IF(I1043&lt;p_local,"Local → page infra",IF(H1043&gt;=p_ph1,"Phase 1",IF(H1043&gt;=p_ph2,"Phase 2","Phase 3")))</f>
        <v>Phase 2</v>
      </c>
      <c r="H1043" s="14" t="n">
        <f aca="false">IF(I1043&lt;p_local,0,IF(C1043="Aéroport → Aéroport",p_pts_plein,IF(Y1043&gt;0,IF(I1043&lt;=Y1043,p_pts_plein,IF(I1043&lt;=p_mult2*Y1043,p_pts_moyen,p_pts_r3)),IF(I1043&gt;=p_vv_min,p_pts_plein,IF(I1043&gt;=p_vv_moy,p_pts_moyen,p_pts_court))))+IF(INDEX(10_Lieux!$D:$D,U1043)=1,p_prio1,p_prio2)+IF(INDEX(10_Lieux!$D:$D,V1043)=1,p_prio1,p_prio2)+IF(K1043="Oui",p_tf,0)+p_hub*((INDEX(10_Lieux!$H:$H,U1043)="Hub")+(INDEX(10_Lieux!$H:$H,V1043)="Hub"))+IF(OR(INDEX(10_Lieux!$H:$H,U1043)="Premium",INDEX(10_Lieux!$H:$H,V1043)="Premium"),p_prem,0))</f>
        <v>70</v>
      </c>
      <c r="I1043" s="14" t="n">
        <f aca="false">ROUND(W1043*p_facteur,0)</f>
        <v>246</v>
      </c>
      <c r="J1043" s="14" t="str">
        <f aca="false">IF(X1043&lt;60,X1043&amp;" min",INT(X1043/60)&amp;" h"&amp;IF(MOD(X1043,60)=0,""," "&amp;TEXT(MOD(X1043,60),"00")))</f>
        <v>2 h 30</v>
      </c>
      <c r="K1043" s="14" t="str">
        <f aca="false">IF(S1043&lt;&gt;T1043,"Oui","Non")</f>
        <v>Non</v>
      </c>
      <c r="L1043" s="14" t="str">
        <f aca="false">IF(AND(INDEX(10_Lieux!$B:$B,U1043)="Ville",INDEX(10_Lieux!$B:$B,V1043)="Ville"),"/chauffeur-prive/"&amp;INDEX(10_Lieux!$E:$E,U1043)&amp;"-"&amp;INDEX(10_Lieux!$E:$E,V1043)&amp;"/","/chauffeur-prive/"&amp;INDEX(10_Lieux!$E:$E,U1043)&amp;"/"&amp;INDEX(10_Lieux!$E:$E,V1043)&amp;"/")</f>
        <v>/chauffeur-prive/paris/aeroport-lille-lesquin/</v>
      </c>
      <c r="M1043" s="14" t="str">
        <f aca="false">IFERROR(INDEX($L:$L,MATCH(B1043&amp;"|"&amp;A1043,$Z:$Z,0)),"—")</f>
        <v>/chauffeur-prive/aeroport-lille-lesquin/paris/</v>
      </c>
      <c r="N1043" s="14" t="str">
        <f aca="false">IF(LEN("Chauffeur privé "&amp;INDEX(10_Lieux!$J:$J,U1043)&amp;" → "&amp;INDEX(10_Lieux!$J:$J,V1043)&amp;" | 24h/24")&gt;60,"Chauffeur privé "&amp;INDEX(10_Lieux!$J:$J,U1043)&amp;" → "&amp;INDEX(10_Lieux!$J:$J,V1043),"Chauffeur privé "&amp;INDEX(10_Lieux!$J:$J,U1043)&amp;" → "&amp;INDEX(10_Lieux!$J:$J,V1043)&amp;" | 24h/24")</f>
        <v>Chauffeur privé Paris → Aéroport Lille-Lesquin | 24h/24</v>
      </c>
      <c r="O1043" s="14" t="n">
        <f aca="false">LEN(N1043)</f>
        <v>55</v>
      </c>
      <c r="P1043" s="14" t="str">
        <f aca="false">"Chauffeur privé "&amp;INDEX(10_Lieux!$K:$K,U1043)&amp;" vers "&amp;INDEX(10_Lieux!$L:$L,V1043)</f>
        <v>Chauffeur privé de Paris vers l'aéroport Lille-Lesquin</v>
      </c>
      <c r="Q1043" s="14" t="str">
        <f aca="false">"Chauffeur privé "&amp;INDEX(10_Lieux!$K:$K,U1043)&amp;" vers "&amp;INDEX(10_Lieux!$L:$L,V1043)&amp;" : env. "&amp;I1043&amp;" km, "&amp;J1043&amp;" de route. Devis personnalisé, standard 24h/24 et 7j/7."</f>
        <v>Chauffeur privé de Paris vers l'aéroport Lille-Lesquin : env. 246 km, 2 h 30 de route. Devis personnalisé, standard 24h/24 et 7j/7.</v>
      </c>
      <c r="R1043" s="14" t="n">
        <f aca="false">LEN(Q1043)</f>
        <v>131</v>
      </c>
      <c r="S1043" s="14" t="str">
        <f aca="false">INDEX(10_Lieux!$C:$C,U1043)</f>
        <v>France</v>
      </c>
      <c r="T1043" s="14" t="str">
        <f aca="false">INDEX(10_Lieux!$C:$C,V1043)</f>
        <v>France</v>
      </c>
      <c r="U1043" s="14" t="n">
        <f aca="false">MATCH(A1043,10_Lieux!$A:$A,0)</f>
        <v>2</v>
      </c>
      <c r="V1043" s="14" t="n">
        <f aca="false">MATCH(B1043,10_Lieux!$A:$A,0)</f>
        <v>147</v>
      </c>
      <c r="W1043" s="14" t="n">
        <f aca="false">ROUND(6371*2*ASIN(SQRT(SIN(RADIANS(INDEX(10_Lieux!$F:$F,V1043)-INDEX(10_Lieux!$F:$F,U1043))/2)^2+COS(RADIANS(INDEX(10_Lieux!$F:$F,U1043)))*COS(RADIANS(INDEX(10_Lieux!$F:$F,V1043)))*SIN(RADIANS(INDEX(10_Lieux!$G:$G,V1043)-INDEX(10_Lieux!$G:$G,U1043))/2)^2)),1)</f>
        <v>196.9</v>
      </c>
      <c r="X1043" s="14" t="n">
        <f aca="false">ROUND(I1043/IF(I1043&lt;p_seuil_vitesse,p_vit_lente,p_vit_rapide)*60/15,0)*15</f>
        <v>150</v>
      </c>
      <c r="Y1043" s="14" t="n">
        <f aca="false">MAX(IF(INDEX(10_Lieux!$B:$B,U1043)&lt;&gt;"Ville",INDEX(10_Lieux!$I:$I,U1043),0),IF(INDEX(10_Lieux!$B:$B,V1043)&lt;&gt;"Ville",INDEX(10_Lieux!$I:$I,V1043),0))</f>
        <v>250</v>
      </c>
      <c r="Z1043" s="14" t="str">
        <f aca="false">A1043&amp;"|"&amp;B1043</f>
        <v>Paris|Lille-Lesquin</v>
      </c>
      <c r="AA1043" s="14" t="str">
        <f aca="false">IF(I1043&lt;p_local,"Local",IF(I1043&lt;p_vv_min,"Courte distance",IF(I1043&lt;p_tres_long,"Longue distance","Très longue distance")))</f>
        <v>Longue distance</v>
      </c>
    </row>
    <row r="1044" customFormat="false" ht="15" hidden="false" customHeight="true" outlineLevel="0" collapsed="false">
      <c r="A1044" s="1" t="s">
        <v>1199</v>
      </c>
      <c r="B1044" s="1" t="s">
        <v>123</v>
      </c>
      <c r="C1044" s="1" t="s">
        <v>34</v>
      </c>
      <c r="D1044" s="1" t="s">
        <v>653</v>
      </c>
      <c r="E1044" s="1" t="s">
        <v>1202</v>
      </c>
      <c r="F1044" s="14" t="s">
        <v>40</v>
      </c>
      <c r="G1044" s="14" t="str">
        <f aca="false">IF(I1044&lt;p_local,"Local → page infra",IF(H1044&gt;=p_ph1,"Phase 1",IF(H1044&gt;=p_ph2,"Phase 2","Phase 3")))</f>
        <v>Phase 3</v>
      </c>
      <c r="H1044" s="14" t="n">
        <f aca="false">IF(I1044&lt;p_local,0,IF(C1044="Aéroport → Aéroport",p_pts_plein,IF(Y1044&gt;0,IF(I1044&lt;=Y1044,p_pts_plein,IF(I1044&lt;=p_mult2*Y1044,p_pts_moyen,p_pts_r3)),IF(I1044&gt;=p_vv_min,p_pts_plein,IF(I1044&gt;=p_vv_moy,p_pts_moyen,p_pts_court))))+IF(INDEX(10_Lieux!$D:$D,U1044)=1,p_prio1,p_prio2)+IF(INDEX(10_Lieux!$D:$D,V1044)=1,p_prio1,p_prio2)+IF(K1044="Oui",p_tf,0)+p_hub*((INDEX(10_Lieux!$H:$H,U1044)="Hub")+(INDEX(10_Lieux!$H:$H,V1044)="Hub"))+IF(OR(INDEX(10_Lieux!$H:$H,U1044)="Premium",INDEX(10_Lieux!$H:$H,V1044)="Premium"),p_prem,0))</f>
        <v>40</v>
      </c>
      <c r="I1044" s="14" t="n">
        <f aca="false">ROUND(W1044*p_facteur,0)</f>
        <v>686</v>
      </c>
      <c r="J1044" s="14" t="str">
        <f aca="false">IF(X1044&lt;60,X1044&amp;" min",INT(X1044/60)&amp;" h"&amp;IF(MOD(X1044,60)=0,""," "&amp;TEXT(MOD(X1044,60),"00")))</f>
        <v>7 h 15</v>
      </c>
      <c r="K1044" s="14" t="str">
        <f aca="false">IF(S1044&lt;&gt;T1044,"Oui","Non")</f>
        <v>Non</v>
      </c>
      <c r="L1044" s="14" t="str">
        <f aca="false">IF(AND(INDEX(10_Lieux!$B:$B,U1044)="Ville",INDEX(10_Lieux!$B:$B,V1044)="Ville"),"/chauffeur-prive/"&amp;INDEX(10_Lieux!$E:$E,U1044)&amp;"-"&amp;INDEX(10_Lieux!$E:$E,V1044)&amp;"/","/chauffeur-prive/"&amp;INDEX(10_Lieux!$E:$E,U1044)&amp;"/"&amp;INDEX(10_Lieux!$E:$E,V1044)&amp;"/")</f>
        <v>/chauffeur-prive/aeroport-lille-lesquin/lyon/</v>
      </c>
      <c r="M1044" s="14" t="str">
        <f aca="false">IFERROR(INDEX($L:$L,MATCH(B1044&amp;"|"&amp;A1044,$Z:$Z,0)),"—")</f>
        <v>/chauffeur-prive/lyon/aeroport-lille-lesquin/</v>
      </c>
      <c r="N1044" s="14" t="str">
        <f aca="false">IF(LEN("Chauffeur privé "&amp;INDEX(10_Lieux!$J:$J,U1044)&amp;" → "&amp;INDEX(10_Lieux!$J:$J,V1044)&amp;" | 24h/24")&gt;60,"Chauffeur privé "&amp;INDEX(10_Lieux!$J:$J,U1044)&amp;" → "&amp;INDEX(10_Lieux!$J:$J,V1044),"Chauffeur privé "&amp;INDEX(10_Lieux!$J:$J,U1044)&amp;" → "&amp;INDEX(10_Lieux!$J:$J,V1044)&amp;" | 24h/24")</f>
        <v>Chauffeur privé Aéroport Lille-Lesquin → Lyon | 24h/24</v>
      </c>
      <c r="O1044" s="14" t="n">
        <f aca="false">LEN(N1044)</f>
        <v>54</v>
      </c>
      <c r="P1044" s="14" t="str">
        <f aca="false">"Chauffeur privé "&amp;INDEX(10_Lieux!$K:$K,U1044)&amp;" vers "&amp;INDEX(10_Lieux!$L:$L,V1044)</f>
        <v>Chauffeur privé de l'aéroport Lille-Lesquin vers Lyon</v>
      </c>
      <c r="Q1044" s="14" t="str">
        <f aca="false">"Chauffeur privé "&amp;INDEX(10_Lieux!$K:$K,U1044)&amp;" vers "&amp;INDEX(10_Lieux!$L:$L,V1044)&amp;" : env. "&amp;I1044&amp;" km, "&amp;J1044&amp;" de route. Devis personnalisé, standard 24h/24 et 7j/7."</f>
        <v>Chauffeur privé de l'aéroport Lille-Lesquin vers Lyon : env. 686 km, 7 h 15 de route. Devis personnalisé, standard 24h/24 et 7j/7.</v>
      </c>
      <c r="R1044" s="14" t="n">
        <f aca="false">LEN(Q1044)</f>
        <v>130</v>
      </c>
      <c r="S1044" s="14" t="str">
        <f aca="false">INDEX(10_Lieux!$C:$C,U1044)</f>
        <v>France</v>
      </c>
      <c r="T1044" s="14" t="str">
        <f aca="false">INDEX(10_Lieux!$C:$C,V1044)</f>
        <v>France</v>
      </c>
      <c r="U1044" s="14" t="n">
        <f aca="false">MATCH(A1044,10_Lieux!$A:$A,0)</f>
        <v>147</v>
      </c>
      <c r="V1044" s="14" t="n">
        <f aca="false">MATCH(B1044,10_Lieux!$A:$A,0)</f>
        <v>8</v>
      </c>
      <c r="W1044" s="14" t="n">
        <f aca="false">ROUND(6371*2*ASIN(SQRT(SIN(RADIANS(INDEX(10_Lieux!$F:$F,V1044)-INDEX(10_Lieux!$F:$F,U1044))/2)^2+COS(RADIANS(INDEX(10_Lieux!$F:$F,U1044)))*COS(RADIANS(INDEX(10_Lieux!$F:$F,V1044)))*SIN(RADIANS(INDEX(10_Lieux!$G:$G,V1044)-INDEX(10_Lieux!$G:$G,U1044))/2)^2)),1)</f>
        <v>549</v>
      </c>
      <c r="X1044" s="14" t="n">
        <f aca="false">ROUND(I1044/IF(I1044&lt;p_seuil_vitesse,p_vit_lente,p_vit_rapide)*60/15,0)*15</f>
        <v>435</v>
      </c>
      <c r="Y1044" s="14" t="n">
        <f aca="false">MAX(IF(INDEX(10_Lieux!$B:$B,U1044)&lt;&gt;"Ville",INDEX(10_Lieux!$I:$I,U1044),0),IF(INDEX(10_Lieux!$B:$B,V1044)&lt;&gt;"Ville",INDEX(10_Lieux!$I:$I,V1044),0))</f>
        <v>250</v>
      </c>
      <c r="Z1044" s="14" t="str">
        <f aca="false">A1044&amp;"|"&amp;B1044</f>
        <v>Lille-Lesquin|Lyon</v>
      </c>
      <c r="AA1044" s="14" t="str">
        <f aca="false">IF(I1044&lt;p_local,"Local",IF(I1044&lt;p_vv_min,"Courte distance",IF(I1044&lt;p_tres_long,"Longue distance","Très longue distance")))</f>
        <v>Longue distance</v>
      </c>
    </row>
    <row r="1045" customFormat="false" ht="15" hidden="false" customHeight="true" outlineLevel="0" collapsed="false">
      <c r="A1045" s="1" t="s">
        <v>123</v>
      </c>
      <c r="B1045" s="1" t="s">
        <v>1199</v>
      </c>
      <c r="C1045" s="1" t="s">
        <v>35</v>
      </c>
      <c r="D1045" s="1" t="s">
        <v>653</v>
      </c>
      <c r="E1045" s="1" t="s">
        <v>1203</v>
      </c>
      <c r="F1045" s="14" t="s">
        <v>40</v>
      </c>
      <c r="G1045" s="14" t="str">
        <f aca="false">IF(I1045&lt;p_local,"Local → page infra",IF(H1045&gt;=p_ph1,"Phase 1",IF(H1045&gt;=p_ph2,"Phase 2","Phase 3")))</f>
        <v>Phase 3</v>
      </c>
      <c r="H1045" s="14" t="n">
        <f aca="false">IF(I1045&lt;p_local,0,IF(C1045="Aéroport → Aéroport",p_pts_plein,IF(Y1045&gt;0,IF(I1045&lt;=Y1045,p_pts_plein,IF(I1045&lt;=p_mult2*Y1045,p_pts_moyen,p_pts_r3)),IF(I1045&gt;=p_vv_min,p_pts_plein,IF(I1045&gt;=p_vv_moy,p_pts_moyen,p_pts_court))))+IF(INDEX(10_Lieux!$D:$D,U1045)=1,p_prio1,p_prio2)+IF(INDEX(10_Lieux!$D:$D,V1045)=1,p_prio1,p_prio2)+IF(K1045="Oui",p_tf,0)+p_hub*((INDEX(10_Lieux!$H:$H,U1045)="Hub")+(INDEX(10_Lieux!$H:$H,V1045)="Hub"))+IF(OR(INDEX(10_Lieux!$H:$H,U1045)="Premium",INDEX(10_Lieux!$H:$H,V1045)="Premium"),p_prem,0))</f>
        <v>40</v>
      </c>
      <c r="I1045" s="14" t="n">
        <f aca="false">ROUND(W1045*p_facteur,0)</f>
        <v>686</v>
      </c>
      <c r="J1045" s="14" t="str">
        <f aca="false">IF(X1045&lt;60,X1045&amp;" min",INT(X1045/60)&amp;" h"&amp;IF(MOD(X1045,60)=0,""," "&amp;TEXT(MOD(X1045,60),"00")))</f>
        <v>7 h 15</v>
      </c>
      <c r="K1045" s="14" t="str">
        <f aca="false">IF(S1045&lt;&gt;T1045,"Oui","Non")</f>
        <v>Non</v>
      </c>
      <c r="L1045" s="14" t="str">
        <f aca="false">IF(AND(INDEX(10_Lieux!$B:$B,U1045)="Ville",INDEX(10_Lieux!$B:$B,V1045)="Ville"),"/chauffeur-prive/"&amp;INDEX(10_Lieux!$E:$E,U1045)&amp;"-"&amp;INDEX(10_Lieux!$E:$E,V1045)&amp;"/","/chauffeur-prive/"&amp;INDEX(10_Lieux!$E:$E,U1045)&amp;"/"&amp;INDEX(10_Lieux!$E:$E,V1045)&amp;"/")</f>
        <v>/chauffeur-prive/lyon/aeroport-lille-lesquin/</v>
      </c>
      <c r="M1045" s="14" t="str">
        <f aca="false">IFERROR(INDEX($L:$L,MATCH(B1045&amp;"|"&amp;A1045,$Z:$Z,0)),"—")</f>
        <v>/chauffeur-prive/aeroport-lille-lesquin/lyon/</v>
      </c>
      <c r="N1045" s="14" t="str">
        <f aca="false">IF(LEN("Chauffeur privé "&amp;INDEX(10_Lieux!$J:$J,U1045)&amp;" → "&amp;INDEX(10_Lieux!$J:$J,V1045)&amp;" | 24h/24")&gt;60,"Chauffeur privé "&amp;INDEX(10_Lieux!$J:$J,U1045)&amp;" → "&amp;INDEX(10_Lieux!$J:$J,V1045),"Chauffeur privé "&amp;INDEX(10_Lieux!$J:$J,U1045)&amp;" → "&amp;INDEX(10_Lieux!$J:$J,V1045)&amp;" | 24h/24")</f>
        <v>Chauffeur privé Lyon → Aéroport Lille-Lesquin | 24h/24</v>
      </c>
      <c r="O1045" s="14" t="n">
        <f aca="false">LEN(N1045)</f>
        <v>54</v>
      </c>
      <c r="P1045" s="14" t="str">
        <f aca="false">"Chauffeur privé "&amp;INDEX(10_Lieux!$K:$K,U1045)&amp;" vers "&amp;INDEX(10_Lieux!$L:$L,V1045)</f>
        <v>Chauffeur privé de Lyon vers l'aéroport Lille-Lesquin</v>
      </c>
      <c r="Q1045" s="14" t="str">
        <f aca="false">"Chauffeur privé "&amp;INDEX(10_Lieux!$K:$K,U1045)&amp;" vers "&amp;INDEX(10_Lieux!$L:$L,V1045)&amp;" : env. "&amp;I1045&amp;" km, "&amp;J1045&amp;" de route. Devis personnalisé, standard 24h/24 et 7j/7."</f>
        <v>Chauffeur privé de Lyon vers l'aéroport Lille-Lesquin : env. 686 km, 7 h 15 de route. Devis personnalisé, standard 24h/24 et 7j/7.</v>
      </c>
      <c r="R1045" s="14" t="n">
        <f aca="false">LEN(Q1045)</f>
        <v>130</v>
      </c>
      <c r="S1045" s="14" t="str">
        <f aca="false">INDEX(10_Lieux!$C:$C,U1045)</f>
        <v>France</v>
      </c>
      <c r="T1045" s="14" t="str">
        <f aca="false">INDEX(10_Lieux!$C:$C,V1045)</f>
        <v>France</v>
      </c>
      <c r="U1045" s="14" t="n">
        <f aca="false">MATCH(A1045,10_Lieux!$A:$A,0)</f>
        <v>8</v>
      </c>
      <c r="V1045" s="14" t="n">
        <f aca="false">MATCH(B1045,10_Lieux!$A:$A,0)</f>
        <v>147</v>
      </c>
      <c r="W1045" s="14" t="n">
        <f aca="false">ROUND(6371*2*ASIN(SQRT(SIN(RADIANS(INDEX(10_Lieux!$F:$F,V1045)-INDEX(10_Lieux!$F:$F,U1045))/2)^2+COS(RADIANS(INDEX(10_Lieux!$F:$F,U1045)))*COS(RADIANS(INDEX(10_Lieux!$F:$F,V1045)))*SIN(RADIANS(INDEX(10_Lieux!$G:$G,V1045)-INDEX(10_Lieux!$G:$G,U1045))/2)^2)),1)</f>
        <v>549</v>
      </c>
      <c r="X1045" s="14" t="n">
        <f aca="false">ROUND(I1045/IF(I1045&lt;p_seuil_vitesse,p_vit_lente,p_vit_rapide)*60/15,0)*15</f>
        <v>435</v>
      </c>
      <c r="Y1045" s="14" t="n">
        <f aca="false">MAX(IF(INDEX(10_Lieux!$B:$B,U1045)&lt;&gt;"Ville",INDEX(10_Lieux!$I:$I,U1045),0),IF(INDEX(10_Lieux!$B:$B,V1045)&lt;&gt;"Ville",INDEX(10_Lieux!$I:$I,V1045),0))</f>
        <v>250</v>
      </c>
      <c r="Z1045" s="14" t="str">
        <f aca="false">A1045&amp;"|"&amp;B1045</f>
        <v>Lyon|Lille-Lesquin</v>
      </c>
      <c r="AA1045" s="14" t="str">
        <f aca="false">IF(I1045&lt;p_local,"Local",IF(I1045&lt;p_vv_min,"Courte distance",IF(I1045&lt;p_tres_long,"Longue distance","Très longue distance")))</f>
        <v>Longue distance</v>
      </c>
    </row>
    <row r="1046" customFormat="false" ht="15" hidden="false" customHeight="true" outlineLevel="0" collapsed="false">
      <c r="A1046" s="1" t="s">
        <v>1199</v>
      </c>
      <c r="B1046" s="1" t="s">
        <v>126</v>
      </c>
      <c r="C1046" s="1" t="s">
        <v>34</v>
      </c>
      <c r="D1046" s="1" t="s">
        <v>653</v>
      </c>
      <c r="E1046" s="1" t="s">
        <v>1204</v>
      </c>
      <c r="F1046" s="14" t="s">
        <v>40</v>
      </c>
      <c r="G1046" s="14" t="str">
        <f aca="false">IF(I1046&lt;p_local,"Local → page infra",IF(H1046&gt;=p_ph1,"Phase 1",IF(H1046&gt;=p_ph2,"Phase 2","Phase 3")))</f>
        <v>Phase 3</v>
      </c>
      <c r="H1046" s="14" t="n">
        <f aca="false">IF(I1046&lt;p_local,0,IF(C1046="Aéroport → Aéroport",p_pts_plein,IF(Y1046&gt;0,IF(I1046&lt;=Y1046,p_pts_plein,IF(I1046&lt;=p_mult2*Y1046,p_pts_moyen,p_pts_r3)),IF(I1046&gt;=p_vv_min,p_pts_plein,IF(I1046&gt;=p_vv_moy,p_pts_moyen,p_pts_court))))+IF(INDEX(10_Lieux!$D:$D,U1046)=1,p_prio1,p_prio2)+IF(INDEX(10_Lieux!$D:$D,V1046)=1,p_prio1,p_prio2)+IF(K1046="Oui",p_tf,0)+p_hub*((INDEX(10_Lieux!$H:$H,U1046)="Hub")+(INDEX(10_Lieux!$H:$H,V1046)="Hub"))+IF(OR(INDEX(10_Lieux!$H:$H,U1046)="Premium",INDEX(10_Lieux!$H:$H,V1046)="Premium"),p_prem,0))</f>
        <v>40</v>
      </c>
      <c r="I1046" s="14" t="n">
        <f aca="false">ROUND(W1046*p_facteur,0)</f>
        <v>1031</v>
      </c>
      <c r="J1046" s="14" t="str">
        <f aca="false">IF(X1046&lt;60,X1046&amp;" min",INT(X1046/60)&amp;" h"&amp;IF(MOD(X1046,60)=0,""," "&amp;TEXT(MOD(X1046,60),"00")))</f>
        <v>10 h 45</v>
      </c>
      <c r="K1046" s="14" t="str">
        <f aca="false">IF(S1046&lt;&gt;T1046,"Oui","Non")</f>
        <v>Non</v>
      </c>
      <c r="L1046" s="14" t="str">
        <f aca="false">IF(AND(INDEX(10_Lieux!$B:$B,U1046)="Ville",INDEX(10_Lieux!$B:$B,V1046)="Ville"),"/chauffeur-prive/"&amp;INDEX(10_Lieux!$E:$E,U1046)&amp;"-"&amp;INDEX(10_Lieux!$E:$E,V1046)&amp;"/","/chauffeur-prive/"&amp;INDEX(10_Lieux!$E:$E,U1046)&amp;"/"&amp;INDEX(10_Lieux!$E:$E,V1046)&amp;"/")</f>
        <v>/chauffeur-prive/aeroport-lille-lesquin/nice/</v>
      </c>
      <c r="M1046" s="14" t="str">
        <f aca="false">IFERROR(INDEX($L:$L,MATCH(B1046&amp;"|"&amp;A1046,$Z:$Z,0)),"—")</f>
        <v>/chauffeur-prive/nice/aeroport-lille-lesquin/</v>
      </c>
      <c r="N1046" s="14" t="str">
        <f aca="false">IF(LEN("Chauffeur privé "&amp;INDEX(10_Lieux!$J:$J,U1046)&amp;" → "&amp;INDEX(10_Lieux!$J:$J,V1046)&amp;" | 24h/24")&gt;60,"Chauffeur privé "&amp;INDEX(10_Lieux!$J:$J,U1046)&amp;" → "&amp;INDEX(10_Lieux!$J:$J,V1046),"Chauffeur privé "&amp;INDEX(10_Lieux!$J:$J,U1046)&amp;" → "&amp;INDEX(10_Lieux!$J:$J,V1046)&amp;" | 24h/24")</f>
        <v>Chauffeur privé Aéroport Lille-Lesquin → Nice | 24h/24</v>
      </c>
      <c r="O1046" s="14" t="n">
        <f aca="false">LEN(N1046)</f>
        <v>54</v>
      </c>
      <c r="P1046" s="14" t="str">
        <f aca="false">"Chauffeur privé "&amp;INDEX(10_Lieux!$K:$K,U1046)&amp;" vers "&amp;INDEX(10_Lieux!$L:$L,V1046)</f>
        <v>Chauffeur privé de l'aéroport Lille-Lesquin vers Nice</v>
      </c>
      <c r="Q1046" s="14" t="str">
        <f aca="false">"Chauffeur privé "&amp;INDEX(10_Lieux!$K:$K,U1046)&amp;" vers "&amp;INDEX(10_Lieux!$L:$L,V1046)&amp;" : env. "&amp;I1046&amp;" km, "&amp;J1046&amp;" de route. Devis personnalisé, standard 24h/24 et 7j/7."</f>
        <v>Chauffeur privé de l'aéroport Lille-Lesquin vers Nice : env. 1031 km, 10 h 45 de route. Devis personnalisé, standard 24h/24 et 7j/7.</v>
      </c>
      <c r="R1046" s="14" t="n">
        <f aca="false">LEN(Q1046)</f>
        <v>132</v>
      </c>
      <c r="S1046" s="14" t="str">
        <f aca="false">INDEX(10_Lieux!$C:$C,U1046)</f>
        <v>France</v>
      </c>
      <c r="T1046" s="14" t="str">
        <f aca="false">INDEX(10_Lieux!$C:$C,V1046)</f>
        <v>France</v>
      </c>
      <c r="U1046" s="14" t="n">
        <f aca="false">MATCH(A1046,10_Lieux!$A:$A,0)</f>
        <v>147</v>
      </c>
      <c r="V1046" s="14" t="n">
        <f aca="false">MATCH(B1046,10_Lieux!$A:$A,0)</f>
        <v>80</v>
      </c>
      <c r="W1046" s="14" t="n">
        <f aca="false">ROUND(6371*2*ASIN(SQRT(SIN(RADIANS(INDEX(10_Lieux!$F:$F,V1046)-INDEX(10_Lieux!$F:$F,U1046))/2)^2+COS(RADIANS(INDEX(10_Lieux!$F:$F,U1046)))*COS(RADIANS(INDEX(10_Lieux!$F:$F,V1046)))*SIN(RADIANS(INDEX(10_Lieux!$G:$G,V1046)-INDEX(10_Lieux!$G:$G,U1046))/2)^2)),1)</f>
        <v>824.4</v>
      </c>
      <c r="X1046" s="14" t="n">
        <f aca="false">ROUND(I1046/IF(I1046&lt;p_seuil_vitesse,p_vit_lente,p_vit_rapide)*60/15,0)*15</f>
        <v>645</v>
      </c>
      <c r="Y1046" s="14" t="n">
        <f aca="false">MAX(IF(INDEX(10_Lieux!$B:$B,U1046)&lt;&gt;"Ville",INDEX(10_Lieux!$I:$I,U1046),0),IF(INDEX(10_Lieux!$B:$B,V1046)&lt;&gt;"Ville",INDEX(10_Lieux!$I:$I,V1046),0))</f>
        <v>250</v>
      </c>
      <c r="Z1046" s="14" t="str">
        <f aca="false">A1046&amp;"|"&amp;B1046</f>
        <v>Lille-Lesquin|Nice</v>
      </c>
      <c r="AA1046" s="14" t="str">
        <f aca="false">IF(I1046&lt;p_local,"Local",IF(I1046&lt;p_vv_min,"Courte distance",IF(I1046&lt;p_tres_long,"Longue distance","Très longue distance")))</f>
        <v>Très longue distance</v>
      </c>
    </row>
    <row r="1047" customFormat="false" ht="15" hidden="false" customHeight="true" outlineLevel="0" collapsed="false">
      <c r="A1047" s="1" t="s">
        <v>126</v>
      </c>
      <c r="B1047" s="1" t="s">
        <v>1199</v>
      </c>
      <c r="C1047" s="1" t="s">
        <v>35</v>
      </c>
      <c r="D1047" s="1" t="s">
        <v>653</v>
      </c>
      <c r="E1047" s="1" t="s">
        <v>1205</v>
      </c>
      <c r="F1047" s="14" t="s">
        <v>40</v>
      </c>
      <c r="G1047" s="14" t="str">
        <f aca="false">IF(I1047&lt;p_local,"Local → page infra",IF(H1047&gt;=p_ph1,"Phase 1",IF(H1047&gt;=p_ph2,"Phase 2","Phase 3")))</f>
        <v>Phase 3</v>
      </c>
      <c r="H1047" s="14" t="n">
        <f aca="false">IF(I1047&lt;p_local,0,IF(C1047="Aéroport → Aéroport",p_pts_plein,IF(Y1047&gt;0,IF(I1047&lt;=Y1047,p_pts_plein,IF(I1047&lt;=p_mult2*Y1047,p_pts_moyen,p_pts_r3)),IF(I1047&gt;=p_vv_min,p_pts_plein,IF(I1047&gt;=p_vv_moy,p_pts_moyen,p_pts_court))))+IF(INDEX(10_Lieux!$D:$D,U1047)=1,p_prio1,p_prio2)+IF(INDEX(10_Lieux!$D:$D,V1047)=1,p_prio1,p_prio2)+IF(K1047="Oui",p_tf,0)+p_hub*((INDEX(10_Lieux!$H:$H,U1047)="Hub")+(INDEX(10_Lieux!$H:$H,V1047)="Hub"))+IF(OR(INDEX(10_Lieux!$H:$H,U1047)="Premium",INDEX(10_Lieux!$H:$H,V1047)="Premium"),p_prem,0))</f>
        <v>40</v>
      </c>
      <c r="I1047" s="14" t="n">
        <f aca="false">ROUND(W1047*p_facteur,0)</f>
        <v>1031</v>
      </c>
      <c r="J1047" s="14" t="str">
        <f aca="false">IF(X1047&lt;60,X1047&amp;" min",INT(X1047/60)&amp;" h"&amp;IF(MOD(X1047,60)=0,""," "&amp;TEXT(MOD(X1047,60),"00")))</f>
        <v>10 h 45</v>
      </c>
      <c r="K1047" s="14" t="str">
        <f aca="false">IF(S1047&lt;&gt;T1047,"Oui","Non")</f>
        <v>Non</v>
      </c>
      <c r="L1047" s="14" t="str">
        <f aca="false">IF(AND(INDEX(10_Lieux!$B:$B,U1047)="Ville",INDEX(10_Lieux!$B:$B,V1047)="Ville"),"/chauffeur-prive/"&amp;INDEX(10_Lieux!$E:$E,U1047)&amp;"-"&amp;INDEX(10_Lieux!$E:$E,V1047)&amp;"/","/chauffeur-prive/"&amp;INDEX(10_Lieux!$E:$E,U1047)&amp;"/"&amp;INDEX(10_Lieux!$E:$E,V1047)&amp;"/")</f>
        <v>/chauffeur-prive/nice/aeroport-lille-lesquin/</v>
      </c>
      <c r="M1047" s="14" t="str">
        <f aca="false">IFERROR(INDEX($L:$L,MATCH(B1047&amp;"|"&amp;A1047,$Z:$Z,0)),"—")</f>
        <v>/chauffeur-prive/aeroport-lille-lesquin/nice/</v>
      </c>
      <c r="N1047" s="14" t="str">
        <f aca="false">IF(LEN("Chauffeur privé "&amp;INDEX(10_Lieux!$J:$J,U1047)&amp;" → "&amp;INDEX(10_Lieux!$J:$J,V1047)&amp;" | 24h/24")&gt;60,"Chauffeur privé "&amp;INDEX(10_Lieux!$J:$J,U1047)&amp;" → "&amp;INDEX(10_Lieux!$J:$J,V1047),"Chauffeur privé "&amp;INDEX(10_Lieux!$J:$J,U1047)&amp;" → "&amp;INDEX(10_Lieux!$J:$J,V1047)&amp;" | 24h/24")</f>
        <v>Chauffeur privé Nice → Aéroport Lille-Lesquin | 24h/24</v>
      </c>
      <c r="O1047" s="14" t="n">
        <f aca="false">LEN(N1047)</f>
        <v>54</v>
      </c>
      <c r="P1047" s="14" t="str">
        <f aca="false">"Chauffeur privé "&amp;INDEX(10_Lieux!$K:$K,U1047)&amp;" vers "&amp;INDEX(10_Lieux!$L:$L,V1047)</f>
        <v>Chauffeur privé de Nice vers l'aéroport Lille-Lesquin</v>
      </c>
      <c r="Q1047" s="14" t="str">
        <f aca="false">"Chauffeur privé "&amp;INDEX(10_Lieux!$K:$K,U1047)&amp;" vers "&amp;INDEX(10_Lieux!$L:$L,V1047)&amp;" : env. "&amp;I1047&amp;" km, "&amp;J1047&amp;" de route. Devis personnalisé, standard 24h/24 et 7j/7."</f>
        <v>Chauffeur privé de Nice vers l'aéroport Lille-Lesquin : env. 1031 km, 10 h 45 de route. Devis personnalisé, standard 24h/24 et 7j/7.</v>
      </c>
      <c r="R1047" s="14" t="n">
        <f aca="false">LEN(Q1047)</f>
        <v>132</v>
      </c>
      <c r="S1047" s="14" t="str">
        <f aca="false">INDEX(10_Lieux!$C:$C,U1047)</f>
        <v>France</v>
      </c>
      <c r="T1047" s="14" t="str">
        <f aca="false">INDEX(10_Lieux!$C:$C,V1047)</f>
        <v>France</v>
      </c>
      <c r="U1047" s="14" t="n">
        <f aca="false">MATCH(A1047,10_Lieux!$A:$A,0)</f>
        <v>80</v>
      </c>
      <c r="V1047" s="14" t="n">
        <f aca="false">MATCH(B1047,10_Lieux!$A:$A,0)</f>
        <v>147</v>
      </c>
      <c r="W1047" s="14" t="n">
        <f aca="false">ROUND(6371*2*ASIN(SQRT(SIN(RADIANS(INDEX(10_Lieux!$F:$F,V1047)-INDEX(10_Lieux!$F:$F,U1047))/2)^2+COS(RADIANS(INDEX(10_Lieux!$F:$F,U1047)))*COS(RADIANS(INDEX(10_Lieux!$F:$F,V1047)))*SIN(RADIANS(INDEX(10_Lieux!$G:$G,V1047)-INDEX(10_Lieux!$G:$G,U1047))/2)^2)),1)</f>
        <v>824.4</v>
      </c>
      <c r="X1047" s="14" t="n">
        <f aca="false">ROUND(I1047/IF(I1047&lt;p_seuil_vitesse,p_vit_lente,p_vit_rapide)*60/15,0)*15</f>
        <v>645</v>
      </c>
      <c r="Y1047" s="14" t="n">
        <f aca="false">MAX(IF(INDEX(10_Lieux!$B:$B,U1047)&lt;&gt;"Ville",INDEX(10_Lieux!$I:$I,U1047),0),IF(INDEX(10_Lieux!$B:$B,V1047)&lt;&gt;"Ville",INDEX(10_Lieux!$I:$I,V1047),0))</f>
        <v>250</v>
      </c>
      <c r="Z1047" s="14" t="str">
        <f aca="false">A1047&amp;"|"&amp;B1047</f>
        <v>Nice|Lille-Lesquin</v>
      </c>
      <c r="AA1047" s="14" t="str">
        <f aca="false">IF(I1047&lt;p_local,"Local",IF(I1047&lt;p_vv_min,"Courte distance",IF(I1047&lt;p_tres_long,"Longue distance","Très longue distance")))</f>
        <v>Très longue distance</v>
      </c>
    </row>
    <row r="1048" customFormat="false" ht="15" hidden="false" customHeight="true" outlineLevel="0" collapsed="false">
      <c r="A1048" s="1" t="s">
        <v>1199</v>
      </c>
      <c r="B1048" s="1" t="s">
        <v>128</v>
      </c>
      <c r="C1048" s="1" t="s">
        <v>34</v>
      </c>
      <c r="D1048" s="1" t="s">
        <v>653</v>
      </c>
      <c r="E1048" s="1" t="s">
        <v>1206</v>
      </c>
      <c r="F1048" s="14" t="s">
        <v>40</v>
      </c>
      <c r="G1048" s="14" t="str">
        <f aca="false">IF(I1048&lt;p_local,"Local → page infra",IF(H1048&gt;=p_ph1,"Phase 1",IF(H1048&gt;=p_ph2,"Phase 2","Phase 3")))</f>
        <v>Phase 3</v>
      </c>
      <c r="H1048" s="14" t="n">
        <f aca="false">IF(I1048&lt;p_local,0,IF(C1048="Aéroport → Aéroport",p_pts_plein,IF(Y1048&gt;0,IF(I1048&lt;=Y1048,p_pts_plein,IF(I1048&lt;=p_mult2*Y1048,p_pts_moyen,p_pts_r3)),IF(I1048&gt;=p_vv_min,p_pts_plein,IF(I1048&gt;=p_vv_moy,p_pts_moyen,p_pts_court))))+IF(INDEX(10_Lieux!$D:$D,U1048)=1,p_prio1,p_prio2)+IF(INDEX(10_Lieux!$D:$D,V1048)=1,p_prio1,p_prio2)+IF(K1048="Oui",p_tf,0)+p_hub*((INDEX(10_Lieux!$H:$H,U1048)="Hub")+(INDEX(10_Lieux!$H:$H,V1048)="Hub"))+IF(OR(INDEX(10_Lieux!$H:$H,U1048)="Premium",INDEX(10_Lieux!$H:$H,V1048)="Premium"),p_prem,0))</f>
        <v>40</v>
      </c>
      <c r="I1048" s="14" t="n">
        <f aca="false">ROUND(W1048*p_facteur,0)</f>
        <v>1033</v>
      </c>
      <c r="J1048" s="14" t="str">
        <f aca="false">IF(X1048&lt;60,X1048&amp;" min",INT(X1048/60)&amp;" h"&amp;IF(MOD(X1048,60)=0,""," "&amp;TEXT(MOD(X1048,60),"00")))</f>
        <v>10 h 45</v>
      </c>
      <c r="K1048" s="14" t="str">
        <f aca="false">IF(S1048&lt;&gt;T1048,"Oui","Non")</f>
        <v>Non</v>
      </c>
      <c r="L1048" s="14" t="str">
        <f aca="false">IF(AND(INDEX(10_Lieux!$B:$B,U1048)="Ville",INDEX(10_Lieux!$B:$B,V1048)="Ville"),"/chauffeur-prive/"&amp;INDEX(10_Lieux!$E:$E,U1048)&amp;"-"&amp;INDEX(10_Lieux!$E:$E,V1048)&amp;"/","/chauffeur-prive/"&amp;INDEX(10_Lieux!$E:$E,U1048)&amp;"/"&amp;INDEX(10_Lieux!$E:$E,V1048)&amp;"/")</f>
        <v>/chauffeur-prive/aeroport-lille-lesquin/marseille/</v>
      </c>
      <c r="M1048" s="14" t="str">
        <f aca="false">IFERROR(INDEX($L:$L,MATCH(B1048&amp;"|"&amp;A1048,$Z:$Z,0)),"—")</f>
        <v>/chauffeur-prive/marseille/aeroport-lille-lesquin/</v>
      </c>
      <c r="N1048" s="14" t="str">
        <f aca="false">IF(LEN("Chauffeur privé "&amp;INDEX(10_Lieux!$J:$J,U1048)&amp;" → "&amp;INDEX(10_Lieux!$J:$J,V1048)&amp;" | 24h/24")&gt;60,"Chauffeur privé "&amp;INDEX(10_Lieux!$J:$J,U1048)&amp;" → "&amp;INDEX(10_Lieux!$J:$J,V1048),"Chauffeur privé "&amp;INDEX(10_Lieux!$J:$J,U1048)&amp;" → "&amp;INDEX(10_Lieux!$J:$J,V1048)&amp;" | 24h/24")</f>
        <v>Chauffeur privé Aéroport Lille-Lesquin → Marseille | 24h/24</v>
      </c>
      <c r="O1048" s="14" t="n">
        <f aca="false">LEN(N1048)</f>
        <v>59</v>
      </c>
      <c r="P1048" s="14" t="str">
        <f aca="false">"Chauffeur privé "&amp;INDEX(10_Lieux!$K:$K,U1048)&amp;" vers "&amp;INDEX(10_Lieux!$L:$L,V1048)</f>
        <v>Chauffeur privé de l'aéroport Lille-Lesquin vers Marseille</v>
      </c>
      <c r="Q1048" s="14" t="str">
        <f aca="false">"Chauffeur privé "&amp;INDEX(10_Lieux!$K:$K,U1048)&amp;" vers "&amp;INDEX(10_Lieux!$L:$L,V1048)&amp;" : env. "&amp;I1048&amp;" km, "&amp;J1048&amp;" de route. Devis personnalisé, standard 24h/24 et 7j/7."</f>
        <v>Chauffeur privé de l'aéroport Lille-Lesquin vers Marseille : env. 1033 km, 10 h 45 de route. Devis personnalisé, standard 24h/24 et 7j/7.</v>
      </c>
      <c r="R1048" s="14" t="n">
        <f aca="false">LEN(Q1048)</f>
        <v>137</v>
      </c>
      <c r="S1048" s="14" t="str">
        <f aca="false">INDEX(10_Lieux!$C:$C,U1048)</f>
        <v>France</v>
      </c>
      <c r="T1048" s="14" t="str">
        <f aca="false">INDEX(10_Lieux!$C:$C,V1048)</f>
        <v>France</v>
      </c>
      <c r="U1048" s="14" t="n">
        <f aca="false">MATCH(A1048,10_Lieux!$A:$A,0)</f>
        <v>147</v>
      </c>
      <c r="V1048" s="14" t="n">
        <f aca="false">MATCH(B1048,10_Lieux!$A:$A,0)</f>
        <v>79</v>
      </c>
      <c r="W1048" s="14" t="n">
        <f aca="false">ROUND(6371*2*ASIN(SQRT(SIN(RADIANS(INDEX(10_Lieux!$F:$F,V1048)-INDEX(10_Lieux!$F:$F,U1048))/2)^2+COS(RADIANS(INDEX(10_Lieux!$F:$F,U1048)))*COS(RADIANS(INDEX(10_Lieux!$F:$F,V1048)))*SIN(RADIANS(INDEX(10_Lieux!$G:$G,V1048)-INDEX(10_Lieux!$G:$G,U1048))/2)^2)),1)</f>
        <v>826.1</v>
      </c>
      <c r="X1048" s="14" t="n">
        <f aca="false">ROUND(I1048/IF(I1048&lt;p_seuil_vitesse,p_vit_lente,p_vit_rapide)*60/15,0)*15</f>
        <v>645</v>
      </c>
      <c r="Y1048" s="14" t="n">
        <f aca="false">MAX(IF(INDEX(10_Lieux!$B:$B,U1048)&lt;&gt;"Ville",INDEX(10_Lieux!$I:$I,U1048),0),IF(INDEX(10_Lieux!$B:$B,V1048)&lt;&gt;"Ville",INDEX(10_Lieux!$I:$I,V1048),0))</f>
        <v>250</v>
      </c>
      <c r="Z1048" s="14" t="str">
        <f aca="false">A1048&amp;"|"&amp;B1048</f>
        <v>Lille-Lesquin|Marseille</v>
      </c>
      <c r="AA1048" s="14" t="str">
        <f aca="false">IF(I1048&lt;p_local,"Local",IF(I1048&lt;p_vv_min,"Courte distance",IF(I1048&lt;p_tres_long,"Longue distance","Très longue distance")))</f>
        <v>Très longue distance</v>
      </c>
    </row>
    <row r="1049" customFormat="false" ht="15" hidden="false" customHeight="true" outlineLevel="0" collapsed="false">
      <c r="A1049" s="1" t="s">
        <v>128</v>
      </c>
      <c r="B1049" s="1" t="s">
        <v>1199</v>
      </c>
      <c r="C1049" s="1" t="s">
        <v>35</v>
      </c>
      <c r="D1049" s="1" t="s">
        <v>653</v>
      </c>
      <c r="E1049" s="1" t="s">
        <v>1207</v>
      </c>
      <c r="F1049" s="14" t="s">
        <v>40</v>
      </c>
      <c r="G1049" s="14" t="str">
        <f aca="false">IF(I1049&lt;p_local,"Local → page infra",IF(H1049&gt;=p_ph1,"Phase 1",IF(H1049&gt;=p_ph2,"Phase 2","Phase 3")))</f>
        <v>Phase 3</v>
      </c>
      <c r="H1049" s="14" t="n">
        <f aca="false">IF(I1049&lt;p_local,0,IF(C1049="Aéroport → Aéroport",p_pts_plein,IF(Y1049&gt;0,IF(I1049&lt;=Y1049,p_pts_plein,IF(I1049&lt;=p_mult2*Y1049,p_pts_moyen,p_pts_r3)),IF(I1049&gt;=p_vv_min,p_pts_plein,IF(I1049&gt;=p_vv_moy,p_pts_moyen,p_pts_court))))+IF(INDEX(10_Lieux!$D:$D,U1049)=1,p_prio1,p_prio2)+IF(INDEX(10_Lieux!$D:$D,V1049)=1,p_prio1,p_prio2)+IF(K1049="Oui",p_tf,0)+p_hub*((INDEX(10_Lieux!$H:$H,U1049)="Hub")+(INDEX(10_Lieux!$H:$H,V1049)="Hub"))+IF(OR(INDEX(10_Lieux!$H:$H,U1049)="Premium",INDEX(10_Lieux!$H:$H,V1049)="Premium"),p_prem,0))</f>
        <v>40</v>
      </c>
      <c r="I1049" s="14" t="n">
        <f aca="false">ROUND(W1049*p_facteur,0)</f>
        <v>1033</v>
      </c>
      <c r="J1049" s="14" t="str">
        <f aca="false">IF(X1049&lt;60,X1049&amp;" min",INT(X1049/60)&amp;" h"&amp;IF(MOD(X1049,60)=0,""," "&amp;TEXT(MOD(X1049,60),"00")))</f>
        <v>10 h 45</v>
      </c>
      <c r="K1049" s="14" t="str">
        <f aca="false">IF(S1049&lt;&gt;T1049,"Oui","Non")</f>
        <v>Non</v>
      </c>
      <c r="L1049" s="14" t="str">
        <f aca="false">IF(AND(INDEX(10_Lieux!$B:$B,U1049)="Ville",INDEX(10_Lieux!$B:$B,V1049)="Ville"),"/chauffeur-prive/"&amp;INDEX(10_Lieux!$E:$E,U1049)&amp;"-"&amp;INDEX(10_Lieux!$E:$E,V1049)&amp;"/","/chauffeur-prive/"&amp;INDEX(10_Lieux!$E:$E,U1049)&amp;"/"&amp;INDEX(10_Lieux!$E:$E,V1049)&amp;"/")</f>
        <v>/chauffeur-prive/marseille/aeroport-lille-lesquin/</v>
      </c>
      <c r="M1049" s="14" t="str">
        <f aca="false">IFERROR(INDEX($L:$L,MATCH(B1049&amp;"|"&amp;A1049,$Z:$Z,0)),"—")</f>
        <v>/chauffeur-prive/aeroport-lille-lesquin/marseille/</v>
      </c>
      <c r="N1049" s="14" t="str">
        <f aca="false">IF(LEN("Chauffeur privé "&amp;INDEX(10_Lieux!$J:$J,U1049)&amp;" → "&amp;INDEX(10_Lieux!$J:$J,V1049)&amp;" | 24h/24")&gt;60,"Chauffeur privé "&amp;INDEX(10_Lieux!$J:$J,U1049)&amp;" → "&amp;INDEX(10_Lieux!$J:$J,V1049),"Chauffeur privé "&amp;INDEX(10_Lieux!$J:$J,U1049)&amp;" → "&amp;INDEX(10_Lieux!$J:$J,V1049)&amp;" | 24h/24")</f>
        <v>Chauffeur privé Marseille → Aéroport Lille-Lesquin | 24h/24</v>
      </c>
      <c r="O1049" s="14" t="n">
        <f aca="false">LEN(N1049)</f>
        <v>59</v>
      </c>
      <c r="P1049" s="14" t="str">
        <f aca="false">"Chauffeur privé "&amp;INDEX(10_Lieux!$K:$K,U1049)&amp;" vers "&amp;INDEX(10_Lieux!$L:$L,V1049)</f>
        <v>Chauffeur privé de Marseille vers l'aéroport Lille-Lesquin</v>
      </c>
      <c r="Q1049" s="14" t="str">
        <f aca="false">"Chauffeur privé "&amp;INDEX(10_Lieux!$K:$K,U1049)&amp;" vers "&amp;INDEX(10_Lieux!$L:$L,V1049)&amp;" : env. "&amp;I1049&amp;" km, "&amp;J1049&amp;" de route. Devis personnalisé, standard 24h/24 et 7j/7."</f>
        <v>Chauffeur privé de Marseille vers l'aéroport Lille-Lesquin : env. 1033 km, 10 h 45 de route. Devis personnalisé, standard 24h/24 et 7j/7.</v>
      </c>
      <c r="R1049" s="14" t="n">
        <f aca="false">LEN(Q1049)</f>
        <v>137</v>
      </c>
      <c r="S1049" s="14" t="str">
        <f aca="false">INDEX(10_Lieux!$C:$C,U1049)</f>
        <v>France</v>
      </c>
      <c r="T1049" s="14" t="str">
        <f aca="false">INDEX(10_Lieux!$C:$C,V1049)</f>
        <v>France</v>
      </c>
      <c r="U1049" s="14" t="n">
        <f aca="false">MATCH(A1049,10_Lieux!$A:$A,0)</f>
        <v>79</v>
      </c>
      <c r="V1049" s="14" t="n">
        <f aca="false">MATCH(B1049,10_Lieux!$A:$A,0)</f>
        <v>147</v>
      </c>
      <c r="W1049" s="14" t="n">
        <f aca="false">ROUND(6371*2*ASIN(SQRT(SIN(RADIANS(INDEX(10_Lieux!$F:$F,V1049)-INDEX(10_Lieux!$F:$F,U1049))/2)^2+COS(RADIANS(INDEX(10_Lieux!$F:$F,U1049)))*COS(RADIANS(INDEX(10_Lieux!$F:$F,V1049)))*SIN(RADIANS(INDEX(10_Lieux!$G:$G,V1049)-INDEX(10_Lieux!$G:$G,U1049))/2)^2)),1)</f>
        <v>826.1</v>
      </c>
      <c r="X1049" s="14" t="n">
        <f aca="false">ROUND(I1049/IF(I1049&lt;p_seuil_vitesse,p_vit_lente,p_vit_rapide)*60/15,0)*15</f>
        <v>645</v>
      </c>
      <c r="Y1049" s="14" t="n">
        <f aca="false">MAX(IF(INDEX(10_Lieux!$B:$B,U1049)&lt;&gt;"Ville",INDEX(10_Lieux!$I:$I,U1049),0),IF(INDEX(10_Lieux!$B:$B,V1049)&lt;&gt;"Ville",INDEX(10_Lieux!$I:$I,V1049),0))</f>
        <v>250</v>
      </c>
      <c r="Z1049" s="14" t="str">
        <f aca="false">A1049&amp;"|"&amp;B1049</f>
        <v>Marseille|Lille-Lesquin</v>
      </c>
      <c r="AA1049" s="14" t="str">
        <f aca="false">IF(I1049&lt;p_local,"Local",IF(I1049&lt;p_vv_min,"Courte distance",IF(I1049&lt;p_tres_long,"Longue distance","Très longue distance")))</f>
        <v>Très longue distance</v>
      </c>
    </row>
    <row r="1050" customFormat="false" ht="15" hidden="false" customHeight="true" outlineLevel="0" collapsed="false">
      <c r="A1050" s="1" t="s">
        <v>1199</v>
      </c>
      <c r="B1050" s="1" t="s">
        <v>130</v>
      </c>
      <c r="C1050" s="1" t="s">
        <v>34</v>
      </c>
      <c r="D1050" s="1" t="s">
        <v>653</v>
      </c>
      <c r="E1050" s="1" t="s">
        <v>1208</v>
      </c>
      <c r="F1050" s="14" t="s">
        <v>40</v>
      </c>
      <c r="G1050" s="14" t="str">
        <f aca="false">IF(I1050&lt;p_local,"Local → page infra",IF(H1050&gt;=p_ph1,"Phase 1",IF(H1050&gt;=p_ph2,"Phase 2","Phase 3")))</f>
        <v>Phase 3</v>
      </c>
      <c r="H1050" s="14" t="n">
        <f aca="false">IF(I1050&lt;p_local,0,IF(C1050="Aéroport → Aéroport",p_pts_plein,IF(Y1050&gt;0,IF(I1050&lt;=Y1050,p_pts_plein,IF(I1050&lt;=p_mult2*Y1050,p_pts_moyen,p_pts_r3)),IF(I1050&gt;=p_vv_min,p_pts_plein,IF(I1050&gt;=p_vv_moy,p_pts_moyen,p_pts_court))))+IF(INDEX(10_Lieux!$D:$D,U1050)=1,p_prio1,p_prio2)+IF(INDEX(10_Lieux!$D:$D,V1050)=1,p_prio1,p_prio2)+IF(K1050="Oui",p_tf,0)+p_hub*((INDEX(10_Lieux!$H:$H,U1050)="Hub")+(INDEX(10_Lieux!$H:$H,V1050)="Hub"))+IF(OR(INDEX(10_Lieux!$H:$H,U1050)="Premium",INDEX(10_Lieux!$H:$H,V1050)="Premium"),p_prem,0))</f>
        <v>30</v>
      </c>
      <c r="I1050" s="14" t="n">
        <f aca="false">ROUND(W1050*p_facteur,0)</f>
        <v>866</v>
      </c>
      <c r="J1050" s="14" t="str">
        <f aca="false">IF(X1050&lt;60,X1050&amp;" min",INT(X1050/60)&amp;" h"&amp;IF(MOD(X1050,60)=0,""," "&amp;TEXT(MOD(X1050,60),"00")))</f>
        <v>9 h</v>
      </c>
      <c r="K1050" s="14" t="str">
        <f aca="false">IF(S1050&lt;&gt;T1050,"Oui","Non")</f>
        <v>Non</v>
      </c>
      <c r="L1050" s="14" t="str">
        <f aca="false">IF(AND(INDEX(10_Lieux!$B:$B,U1050)="Ville",INDEX(10_Lieux!$B:$B,V1050)="Ville"),"/chauffeur-prive/"&amp;INDEX(10_Lieux!$E:$E,U1050)&amp;"-"&amp;INDEX(10_Lieux!$E:$E,V1050)&amp;"/","/chauffeur-prive/"&amp;INDEX(10_Lieux!$E:$E,U1050)&amp;"/"&amp;INDEX(10_Lieux!$E:$E,V1050)&amp;"/")</f>
        <v>/chauffeur-prive/aeroport-lille-lesquin/bordeaux/</v>
      </c>
      <c r="M1050" s="14" t="str">
        <f aca="false">IFERROR(INDEX($L:$L,MATCH(B1050&amp;"|"&amp;A1050,$Z:$Z,0)),"—")</f>
        <v>/chauffeur-prive/bordeaux/aeroport-lille-lesquin/</v>
      </c>
      <c r="N1050" s="14" t="str">
        <f aca="false">IF(LEN("Chauffeur privé "&amp;INDEX(10_Lieux!$J:$J,U1050)&amp;" → "&amp;INDEX(10_Lieux!$J:$J,V1050)&amp;" | 24h/24")&gt;60,"Chauffeur privé "&amp;INDEX(10_Lieux!$J:$J,U1050)&amp;" → "&amp;INDEX(10_Lieux!$J:$J,V1050),"Chauffeur privé "&amp;INDEX(10_Lieux!$J:$J,U1050)&amp;" → "&amp;INDEX(10_Lieux!$J:$J,V1050)&amp;" | 24h/24")</f>
        <v>Chauffeur privé Aéroport Lille-Lesquin → Bordeaux | 24h/24</v>
      </c>
      <c r="O1050" s="14" t="n">
        <f aca="false">LEN(N1050)</f>
        <v>58</v>
      </c>
      <c r="P1050" s="14" t="str">
        <f aca="false">"Chauffeur privé "&amp;INDEX(10_Lieux!$K:$K,U1050)&amp;" vers "&amp;INDEX(10_Lieux!$L:$L,V1050)</f>
        <v>Chauffeur privé de l'aéroport Lille-Lesquin vers Bordeaux</v>
      </c>
      <c r="Q1050" s="14" t="str">
        <f aca="false">"Chauffeur privé "&amp;INDEX(10_Lieux!$K:$K,U1050)&amp;" vers "&amp;INDEX(10_Lieux!$L:$L,V1050)&amp;" : env. "&amp;I1050&amp;" km, "&amp;J1050&amp;" de route. Devis personnalisé, standard 24h/24 et 7j/7."</f>
        <v>Chauffeur privé de l'aéroport Lille-Lesquin vers Bordeaux : env. 866 km, 9 h de route. Devis personnalisé, standard 24h/24 et 7j/7.</v>
      </c>
      <c r="R1050" s="14" t="n">
        <f aca="false">LEN(Q1050)</f>
        <v>131</v>
      </c>
      <c r="S1050" s="14" t="str">
        <f aca="false">INDEX(10_Lieux!$C:$C,U1050)</f>
        <v>France</v>
      </c>
      <c r="T1050" s="14" t="str">
        <f aca="false">INDEX(10_Lieux!$C:$C,V1050)</f>
        <v>France</v>
      </c>
      <c r="U1050" s="14" t="n">
        <f aca="false">MATCH(A1050,10_Lieux!$A:$A,0)</f>
        <v>147</v>
      </c>
      <c r="V1050" s="14" t="n">
        <f aca="false">MATCH(B1050,10_Lieux!$A:$A,0)</f>
        <v>61</v>
      </c>
      <c r="W1050" s="14" t="n">
        <f aca="false">ROUND(6371*2*ASIN(SQRT(SIN(RADIANS(INDEX(10_Lieux!$F:$F,V1050)-INDEX(10_Lieux!$F:$F,U1050))/2)^2+COS(RADIANS(INDEX(10_Lieux!$F:$F,U1050)))*COS(RADIANS(INDEX(10_Lieux!$F:$F,V1050)))*SIN(RADIANS(INDEX(10_Lieux!$G:$G,V1050)-INDEX(10_Lieux!$G:$G,U1050))/2)^2)),1)</f>
        <v>692.9</v>
      </c>
      <c r="X1050" s="14" t="n">
        <f aca="false">ROUND(I1050/IF(I1050&lt;p_seuil_vitesse,p_vit_lente,p_vit_rapide)*60/15,0)*15</f>
        <v>540</v>
      </c>
      <c r="Y1050" s="14" t="n">
        <f aca="false">MAX(IF(INDEX(10_Lieux!$B:$B,U1050)&lt;&gt;"Ville",INDEX(10_Lieux!$I:$I,U1050),0),IF(INDEX(10_Lieux!$B:$B,V1050)&lt;&gt;"Ville",INDEX(10_Lieux!$I:$I,V1050),0))</f>
        <v>250</v>
      </c>
      <c r="Z1050" s="14" t="str">
        <f aca="false">A1050&amp;"|"&amp;B1050</f>
        <v>Lille-Lesquin|Bordeaux</v>
      </c>
      <c r="AA1050" s="14" t="str">
        <f aca="false">IF(I1050&lt;p_local,"Local",IF(I1050&lt;p_vv_min,"Courte distance",IF(I1050&lt;p_tres_long,"Longue distance","Très longue distance")))</f>
        <v>Très longue distance</v>
      </c>
    </row>
    <row r="1051" customFormat="false" ht="15" hidden="false" customHeight="true" outlineLevel="0" collapsed="false">
      <c r="A1051" s="1" t="s">
        <v>130</v>
      </c>
      <c r="B1051" s="1" t="s">
        <v>1199</v>
      </c>
      <c r="C1051" s="1" t="s">
        <v>35</v>
      </c>
      <c r="D1051" s="1" t="s">
        <v>653</v>
      </c>
      <c r="E1051" s="1" t="s">
        <v>1209</v>
      </c>
      <c r="F1051" s="14" t="s">
        <v>40</v>
      </c>
      <c r="G1051" s="14" t="str">
        <f aca="false">IF(I1051&lt;p_local,"Local → page infra",IF(H1051&gt;=p_ph1,"Phase 1",IF(H1051&gt;=p_ph2,"Phase 2","Phase 3")))</f>
        <v>Phase 3</v>
      </c>
      <c r="H1051" s="14" t="n">
        <f aca="false">IF(I1051&lt;p_local,0,IF(C1051="Aéroport → Aéroport",p_pts_plein,IF(Y1051&gt;0,IF(I1051&lt;=Y1051,p_pts_plein,IF(I1051&lt;=p_mult2*Y1051,p_pts_moyen,p_pts_r3)),IF(I1051&gt;=p_vv_min,p_pts_plein,IF(I1051&gt;=p_vv_moy,p_pts_moyen,p_pts_court))))+IF(INDEX(10_Lieux!$D:$D,U1051)=1,p_prio1,p_prio2)+IF(INDEX(10_Lieux!$D:$D,V1051)=1,p_prio1,p_prio2)+IF(K1051="Oui",p_tf,0)+p_hub*((INDEX(10_Lieux!$H:$H,U1051)="Hub")+(INDEX(10_Lieux!$H:$H,V1051)="Hub"))+IF(OR(INDEX(10_Lieux!$H:$H,U1051)="Premium",INDEX(10_Lieux!$H:$H,V1051)="Premium"),p_prem,0))</f>
        <v>30</v>
      </c>
      <c r="I1051" s="14" t="n">
        <f aca="false">ROUND(W1051*p_facteur,0)</f>
        <v>866</v>
      </c>
      <c r="J1051" s="14" t="str">
        <f aca="false">IF(X1051&lt;60,X1051&amp;" min",INT(X1051/60)&amp;" h"&amp;IF(MOD(X1051,60)=0,""," "&amp;TEXT(MOD(X1051,60),"00")))</f>
        <v>9 h</v>
      </c>
      <c r="K1051" s="14" t="str">
        <f aca="false">IF(S1051&lt;&gt;T1051,"Oui","Non")</f>
        <v>Non</v>
      </c>
      <c r="L1051" s="14" t="str">
        <f aca="false">IF(AND(INDEX(10_Lieux!$B:$B,U1051)="Ville",INDEX(10_Lieux!$B:$B,V1051)="Ville"),"/chauffeur-prive/"&amp;INDEX(10_Lieux!$E:$E,U1051)&amp;"-"&amp;INDEX(10_Lieux!$E:$E,V1051)&amp;"/","/chauffeur-prive/"&amp;INDEX(10_Lieux!$E:$E,U1051)&amp;"/"&amp;INDEX(10_Lieux!$E:$E,V1051)&amp;"/")</f>
        <v>/chauffeur-prive/bordeaux/aeroport-lille-lesquin/</v>
      </c>
      <c r="M1051" s="14" t="str">
        <f aca="false">IFERROR(INDEX($L:$L,MATCH(B1051&amp;"|"&amp;A1051,$Z:$Z,0)),"—")</f>
        <v>/chauffeur-prive/aeroport-lille-lesquin/bordeaux/</v>
      </c>
      <c r="N1051" s="14" t="str">
        <f aca="false">IF(LEN("Chauffeur privé "&amp;INDEX(10_Lieux!$J:$J,U1051)&amp;" → "&amp;INDEX(10_Lieux!$J:$J,V1051)&amp;" | 24h/24")&gt;60,"Chauffeur privé "&amp;INDEX(10_Lieux!$J:$J,U1051)&amp;" → "&amp;INDEX(10_Lieux!$J:$J,V1051),"Chauffeur privé "&amp;INDEX(10_Lieux!$J:$J,U1051)&amp;" → "&amp;INDEX(10_Lieux!$J:$J,V1051)&amp;" | 24h/24")</f>
        <v>Chauffeur privé Bordeaux → Aéroport Lille-Lesquin | 24h/24</v>
      </c>
      <c r="O1051" s="14" t="n">
        <f aca="false">LEN(N1051)</f>
        <v>58</v>
      </c>
      <c r="P1051" s="14" t="str">
        <f aca="false">"Chauffeur privé "&amp;INDEX(10_Lieux!$K:$K,U1051)&amp;" vers "&amp;INDEX(10_Lieux!$L:$L,V1051)</f>
        <v>Chauffeur privé de Bordeaux vers l'aéroport Lille-Lesquin</v>
      </c>
      <c r="Q1051" s="14" t="str">
        <f aca="false">"Chauffeur privé "&amp;INDEX(10_Lieux!$K:$K,U1051)&amp;" vers "&amp;INDEX(10_Lieux!$L:$L,V1051)&amp;" : env. "&amp;I1051&amp;" km, "&amp;J1051&amp;" de route. Devis personnalisé, standard 24h/24 et 7j/7."</f>
        <v>Chauffeur privé de Bordeaux vers l'aéroport Lille-Lesquin : env. 866 km, 9 h de route. Devis personnalisé, standard 24h/24 et 7j/7.</v>
      </c>
      <c r="R1051" s="14" t="n">
        <f aca="false">LEN(Q1051)</f>
        <v>131</v>
      </c>
      <c r="S1051" s="14" t="str">
        <f aca="false">INDEX(10_Lieux!$C:$C,U1051)</f>
        <v>France</v>
      </c>
      <c r="T1051" s="14" t="str">
        <f aca="false">INDEX(10_Lieux!$C:$C,V1051)</f>
        <v>France</v>
      </c>
      <c r="U1051" s="14" t="n">
        <f aca="false">MATCH(A1051,10_Lieux!$A:$A,0)</f>
        <v>61</v>
      </c>
      <c r="V1051" s="14" t="n">
        <f aca="false">MATCH(B1051,10_Lieux!$A:$A,0)</f>
        <v>147</v>
      </c>
      <c r="W1051" s="14" t="n">
        <f aca="false">ROUND(6371*2*ASIN(SQRT(SIN(RADIANS(INDEX(10_Lieux!$F:$F,V1051)-INDEX(10_Lieux!$F:$F,U1051))/2)^2+COS(RADIANS(INDEX(10_Lieux!$F:$F,U1051)))*COS(RADIANS(INDEX(10_Lieux!$F:$F,V1051)))*SIN(RADIANS(INDEX(10_Lieux!$G:$G,V1051)-INDEX(10_Lieux!$G:$G,U1051))/2)^2)),1)</f>
        <v>692.9</v>
      </c>
      <c r="X1051" s="14" t="n">
        <f aca="false">ROUND(I1051/IF(I1051&lt;p_seuil_vitesse,p_vit_lente,p_vit_rapide)*60/15,0)*15</f>
        <v>540</v>
      </c>
      <c r="Y1051" s="14" t="n">
        <f aca="false">MAX(IF(INDEX(10_Lieux!$B:$B,U1051)&lt;&gt;"Ville",INDEX(10_Lieux!$I:$I,U1051),0),IF(INDEX(10_Lieux!$B:$B,V1051)&lt;&gt;"Ville",INDEX(10_Lieux!$I:$I,V1051),0))</f>
        <v>250</v>
      </c>
      <c r="Z1051" s="14" t="str">
        <f aca="false">A1051&amp;"|"&amp;B1051</f>
        <v>Bordeaux|Lille-Lesquin</v>
      </c>
      <c r="AA1051" s="14" t="str">
        <f aca="false">IF(I1051&lt;p_local,"Local",IF(I1051&lt;p_vv_min,"Courte distance",IF(I1051&lt;p_tres_long,"Longue distance","Très longue distance")))</f>
        <v>Très longue distance</v>
      </c>
    </row>
    <row r="1052" customFormat="false" ht="15" hidden="false" customHeight="true" outlineLevel="0" collapsed="false">
      <c r="A1052" s="1" t="s">
        <v>1199</v>
      </c>
      <c r="B1052" s="1" t="s">
        <v>132</v>
      </c>
      <c r="C1052" s="1" t="s">
        <v>34</v>
      </c>
      <c r="D1052" s="1" t="s">
        <v>653</v>
      </c>
      <c r="E1052" s="1" t="s">
        <v>1210</v>
      </c>
      <c r="F1052" s="14" t="s">
        <v>40</v>
      </c>
      <c r="G1052" s="14" t="str">
        <f aca="false">IF(I1052&lt;p_local,"Local → page infra",IF(H1052&gt;=p_ph1,"Phase 1",IF(H1052&gt;=p_ph2,"Phase 2","Phase 3")))</f>
        <v>Phase 3</v>
      </c>
      <c r="H1052" s="14" t="n">
        <f aca="false">IF(I1052&lt;p_local,0,IF(C1052="Aéroport → Aéroport",p_pts_plein,IF(Y1052&gt;0,IF(I1052&lt;=Y1052,p_pts_plein,IF(I1052&lt;=p_mult2*Y1052,p_pts_moyen,p_pts_r3)),IF(I1052&gt;=p_vv_min,p_pts_plein,IF(I1052&gt;=p_vv_moy,p_pts_moyen,p_pts_court))))+IF(INDEX(10_Lieux!$D:$D,U1052)=1,p_prio1,p_prio2)+IF(INDEX(10_Lieux!$D:$D,V1052)=1,p_prio1,p_prio2)+IF(K1052="Oui",p_tf,0)+p_hub*((INDEX(10_Lieux!$H:$H,U1052)="Hub")+(INDEX(10_Lieux!$H:$H,V1052)="Hub"))+IF(OR(INDEX(10_Lieux!$H:$H,U1052)="Premium",INDEX(10_Lieux!$H:$H,V1052)="Premium"),p_prem,0))</f>
        <v>30</v>
      </c>
      <c r="I1052" s="14" t="n">
        <f aca="false">ROUND(W1052*p_facteur,0)</f>
        <v>979</v>
      </c>
      <c r="J1052" s="14" t="str">
        <f aca="false">IF(X1052&lt;60,X1052&amp;" min",INT(X1052/60)&amp;" h"&amp;IF(MOD(X1052,60)=0,""," "&amp;TEXT(MOD(X1052,60),"00")))</f>
        <v>10 h 15</v>
      </c>
      <c r="K1052" s="14" t="str">
        <f aca="false">IF(S1052&lt;&gt;T1052,"Oui","Non")</f>
        <v>Non</v>
      </c>
      <c r="L1052" s="14" t="str">
        <f aca="false">IF(AND(INDEX(10_Lieux!$B:$B,U1052)="Ville",INDEX(10_Lieux!$B:$B,V1052)="Ville"),"/chauffeur-prive/"&amp;INDEX(10_Lieux!$E:$E,U1052)&amp;"-"&amp;INDEX(10_Lieux!$E:$E,V1052)&amp;"/","/chauffeur-prive/"&amp;INDEX(10_Lieux!$E:$E,U1052)&amp;"/"&amp;INDEX(10_Lieux!$E:$E,V1052)&amp;"/")</f>
        <v>/chauffeur-prive/aeroport-lille-lesquin/toulouse/</v>
      </c>
      <c r="M1052" s="14" t="str">
        <f aca="false">IFERROR(INDEX($L:$L,MATCH(B1052&amp;"|"&amp;A1052,$Z:$Z,0)),"—")</f>
        <v>/chauffeur-prive/toulouse/aeroport-lille-lesquin/</v>
      </c>
      <c r="N1052" s="14" t="str">
        <f aca="false">IF(LEN("Chauffeur privé "&amp;INDEX(10_Lieux!$J:$J,U1052)&amp;" → "&amp;INDEX(10_Lieux!$J:$J,V1052)&amp;" | 24h/24")&gt;60,"Chauffeur privé "&amp;INDEX(10_Lieux!$J:$J,U1052)&amp;" → "&amp;INDEX(10_Lieux!$J:$J,V1052),"Chauffeur privé "&amp;INDEX(10_Lieux!$J:$J,U1052)&amp;" → "&amp;INDEX(10_Lieux!$J:$J,V1052)&amp;" | 24h/24")</f>
        <v>Chauffeur privé Aéroport Lille-Lesquin → Toulouse | 24h/24</v>
      </c>
      <c r="O1052" s="14" t="n">
        <f aca="false">LEN(N1052)</f>
        <v>58</v>
      </c>
      <c r="P1052" s="14" t="str">
        <f aca="false">"Chauffeur privé "&amp;INDEX(10_Lieux!$K:$K,U1052)&amp;" vers "&amp;INDEX(10_Lieux!$L:$L,V1052)</f>
        <v>Chauffeur privé de l'aéroport Lille-Lesquin vers Toulouse</v>
      </c>
      <c r="Q1052" s="14" t="str">
        <f aca="false">"Chauffeur privé "&amp;INDEX(10_Lieux!$K:$K,U1052)&amp;" vers "&amp;INDEX(10_Lieux!$L:$L,V1052)&amp;" : env. "&amp;I1052&amp;" km, "&amp;J1052&amp;" de route. Devis personnalisé, standard 24h/24 et 7j/7."</f>
        <v>Chauffeur privé de l'aéroport Lille-Lesquin vers Toulouse : env. 979 km, 10 h 15 de route. Devis personnalisé, standard 24h/24 et 7j/7.</v>
      </c>
      <c r="R1052" s="14" t="n">
        <f aca="false">LEN(Q1052)</f>
        <v>135</v>
      </c>
      <c r="S1052" s="14" t="str">
        <f aca="false">INDEX(10_Lieux!$C:$C,U1052)</f>
        <v>France</v>
      </c>
      <c r="T1052" s="14" t="str">
        <f aca="false">INDEX(10_Lieux!$C:$C,V1052)</f>
        <v>France</v>
      </c>
      <c r="U1052" s="14" t="n">
        <f aca="false">MATCH(A1052,10_Lieux!$A:$A,0)</f>
        <v>147</v>
      </c>
      <c r="V1052" s="14" t="n">
        <f aca="false">MATCH(B1052,10_Lieux!$A:$A,0)</f>
        <v>70</v>
      </c>
      <c r="W1052" s="14" t="n">
        <f aca="false">ROUND(6371*2*ASIN(SQRT(SIN(RADIANS(INDEX(10_Lieux!$F:$F,V1052)-INDEX(10_Lieux!$F:$F,U1052))/2)^2+COS(RADIANS(INDEX(10_Lieux!$F:$F,U1052)))*COS(RADIANS(INDEX(10_Lieux!$F:$F,V1052)))*SIN(RADIANS(INDEX(10_Lieux!$G:$G,V1052)-INDEX(10_Lieux!$G:$G,U1052))/2)^2)),1)</f>
        <v>783.5</v>
      </c>
      <c r="X1052" s="14" t="n">
        <f aca="false">ROUND(I1052/IF(I1052&lt;p_seuil_vitesse,p_vit_lente,p_vit_rapide)*60/15,0)*15</f>
        <v>615</v>
      </c>
      <c r="Y1052" s="14" t="n">
        <f aca="false">MAX(IF(INDEX(10_Lieux!$B:$B,U1052)&lt;&gt;"Ville",INDEX(10_Lieux!$I:$I,U1052),0),IF(INDEX(10_Lieux!$B:$B,V1052)&lt;&gt;"Ville",INDEX(10_Lieux!$I:$I,V1052),0))</f>
        <v>250</v>
      </c>
      <c r="Z1052" s="14" t="str">
        <f aca="false">A1052&amp;"|"&amp;B1052</f>
        <v>Lille-Lesquin|Toulouse</v>
      </c>
      <c r="AA1052" s="14" t="str">
        <f aca="false">IF(I1052&lt;p_local,"Local",IF(I1052&lt;p_vv_min,"Courte distance",IF(I1052&lt;p_tres_long,"Longue distance","Très longue distance")))</f>
        <v>Très longue distance</v>
      </c>
    </row>
    <row r="1053" customFormat="false" ht="15" hidden="false" customHeight="true" outlineLevel="0" collapsed="false">
      <c r="A1053" s="1" t="s">
        <v>132</v>
      </c>
      <c r="B1053" s="1" t="s">
        <v>1199</v>
      </c>
      <c r="C1053" s="1" t="s">
        <v>35</v>
      </c>
      <c r="D1053" s="1" t="s">
        <v>653</v>
      </c>
      <c r="E1053" s="1" t="s">
        <v>1211</v>
      </c>
      <c r="F1053" s="14" t="s">
        <v>40</v>
      </c>
      <c r="G1053" s="14" t="str">
        <f aca="false">IF(I1053&lt;p_local,"Local → page infra",IF(H1053&gt;=p_ph1,"Phase 1",IF(H1053&gt;=p_ph2,"Phase 2","Phase 3")))</f>
        <v>Phase 3</v>
      </c>
      <c r="H1053" s="14" t="n">
        <f aca="false">IF(I1053&lt;p_local,0,IF(C1053="Aéroport → Aéroport",p_pts_plein,IF(Y1053&gt;0,IF(I1053&lt;=Y1053,p_pts_plein,IF(I1053&lt;=p_mult2*Y1053,p_pts_moyen,p_pts_r3)),IF(I1053&gt;=p_vv_min,p_pts_plein,IF(I1053&gt;=p_vv_moy,p_pts_moyen,p_pts_court))))+IF(INDEX(10_Lieux!$D:$D,U1053)=1,p_prio1,p_prio2)+IF(INDEX(10_Lieux!$D:$D,V1053)=1,p_prio1,p_prio2)+IF(K1053="Oui",p_tf,0)+p_hub*((INDEX(10_Lieux!$H:$H,U1053)="Hub")+(INDEX(10_Lieux!$H:$H,V1053)="Hub"))+IF(OR(INDEX(10_Lieux!$H:$H,U1053)="Premium",INDEX(10_Lieux!$H:$H,V1053)="Premium"),p_prem,0))</f>
        <v>30</v>
      </c>
      <c r="I1053" s="14" t="n">
        <f aca="false">ROUND(W1053*p_facteur,0)</f>
        <v>979</v>
      </c>
      <c r="J1053" s="14" t="str">
        <f aca="false">IF(X1053&lt;60,X1053&amp;" min",INT(X1053/60)&amp;" h"&amp;IF(MOD(X1053,60)=0,""," "&amp;TEXT(MOD(X1053,60),"00")))</f>
        <v>10 h 15</v>
      </c>
      <c r="K1053" s="14" t="str">
        <f aca="false">IF(S1053&lt;&gt;T1053,"Oui","Non")</f>
        <v>Non</v>
      </c>
      <c r="L1053" s="14" t="str">
        <f aca="false">IF(AND(INDEX(10_Lieux!$B:$B,U1053)="Ville",INDEX(10_Lieux!$B:$B,V1053)="Ville"),"/chauffeur-prive/"&amp;INDEX(10_Lieux!$E:$E,U1053)&amp;"-"&amp;INDEX(10_Lieux!$E:$E,V1053)&amp;"/","/chauffeur-prive/"&amp;INDEX(10_Lieux!$E:$E,U1053)&amp;"/"&amp;INDEX(10_Lieux!$E:$E,V1053)&amp;"/")</f>
        <v>/chauffeur-prive/toulouse/aeroport-lille-lesquin/</v>
      </c>
      <c r="M1053" s="14" t="str">
        <f aca="false">IFERROR(INDEX($L:$L,MATCH(B1053&amp;"|"&amp;A1053,$Z:$Z,0)),"—")</f>
        <v>/chauffeur-prive/aeroport-lille-lesquin/toulouse/</v>
      </c>
      <c r="N1053" s="14" t="str">
        <f aca="false">IF(LEN("Chauffeur privé "&amp;INDEX(10_Lieux!$J:$J,U1053)&amp;" → "&amp;INDEX(10_Lieux!$J:$J,V1053)&amp;" | 24h/24")&gt;60,"Chauffeur privé "&amp;INDEX(10_Lieux!$J:$J,U1053)&amp;" → "&amp;INDEX(10_Lieux!$J:$J,V1053),"Chauffeur privé "&amp;INDEX(10_Lieux!$J:$J,U1053)&amp;" → "&amp;INDEX(10_Lieux!$J:$J,V1053)&amp;" | 24h/24")</f>
        <v>Chauffeur privé Toulouse → Aéroport Lille-Lesquin | 24h/24</v>
      </c>
      <c r="O1053" s="14" t="n">
        <f aca="false">LEN(N1053)</f>
        <v>58</v>
      </c>
      <c r="P1053" s="14" t="str">
        <f aca="false">"Chauffeur privé "&amp;INDEX(10_Lieux!$K:$K,U1053)&amp;" vers "&amp;INDEX(10_Lieux!$L:$L,V1053)</f>
        <v>Chauffeur privé de Toulouse vers l'aéroport Lille-Lesquin</v>
      </c>
      <c r="Q1053" s="14" t="str">
        <f aca="false">"Chauffeur privé "&amp;INDEX(10_Lieux!$K:$K,U1053)&amp;" vers "&amp;INDEX(10_Lieux!$L:$L,V1053)&amp;" : env. "&amp;I1053&amp;" km, "&amp;J1053&amp;" de route. Devis personnalisé, standard 24h/24 et 7j/7."</f>
        <v>Chauffeur privé de Toulouse vers l'aéroport Lille-Lesquin : env. 979 km, 10 h 15 de route. Devis personnalisé, standard 24h/24 et 7j/7.</v>
      </c>
      <c r="R1053" s="14" t="n">
        <f aca="false">LEN(Q1053)</f>
        <v>135</v>
      </c>
      <c r="S1053" s="14" t="str">
        <f aca="false">INDEX(10_Lieux!$C:$C,U1053)</f>
        <v>France</v>
      </c>
      <c r="T1053" s="14" t="str">
        <f aca="false">INDEX(10_Lieux!$C:$C,V1053)</f>
        <v>France</v>
      </c>
      <c r="U1053" s="14" t="n">
        <f aca="false">MATCH(A1053,10_Lieux!$A:$A,0)</f>
        <v>70</v>
      </c>
      <c r="V1053" s="14" t="n">
        <f aca="false">MATCH(B1053,10_Lieux!$A:$A,0)</f>
        <v>147</v>
      </c>
      <c r="W1053" s="14" t="n">
        <f aca="false">ROUND(6371*2*ASIN(SQRT(SIN(RADIANS(INDEX(10_Lieux!$F:$F,V1053)-INDEX(10_Lieux!$F:$F,U1053))/2)^2+COS(RADIANS(INDEX(10_Lieux!$F:$F,U1053)))*COS(RADIANS(INDEX(10_Lieux!$F:$F,V1053)))*SIN(RADIANS(INDEX(10_Lieux!$G:$G,V1053)-INDEX(10_Lieux!$G:$G,U1053))/2)^2)),1)</f>
        <v>783.5</v>
      </c>
      <c r="X1053" s="14" t="n">
        <f aca="false">ROUND(I1053/IF(I1053&lt;p_seuil_vitesse,p_vit_lente,p_vit_rapide)*60/15,0)*15</f>
        <v>615</v>
      </c>
      <c r="Y1053" s="14" t="n">
        <f aca="false">MAX(IF(INDEX(10_Lieux!$B:$B,U1053)&lt;&gt;"Ville",INDEX(10_Lieux!$I:$I,U1053),0),IF(INDEX(10_Lieux!$B:$B,V1053)&lt;&gt;"Ville",INDEX(10_Lieux!$I:$I,V1053),0))</f>
        <v>250</v>
      </c>
      <c r="Z1053" s="14" t="str">
        <f aca="false">A1053&amp;"|"&amp;B1053</f>
        <v>Toulouse|Lille-Lesquin</v>
      </c>
      <c r="AA1053" s="14" t="str">
        <f aca="false">IF(I1053&lt;p_local,"Local",IF(I1053&lt;p_vv_min,"Courte distance",IF(I1053&lt;p_tres_long,"Longue distance","Très longue distance")))</f>
        <v>Très longue distance</v>
      </c>
    </row>
    <row r="1054" customFormat="false" ht="15" hidden="false" customHeight="true" outlineLevel="0" collapsed="false">
      <c r="A1054" s="1" t="s">
        <v>1199</v>
      </c>
      <c r="B1054" s="1" t="s">
        <v>136</v>
      </c>
      <c r="C1054" s="1" t="s">
        <v>34</v>
      </c>
      <c r="D1054" s="1" t="s">
        <v>653</v>
      </c>
      <c r="E1054" s="1" t="s">
        <v>1212</v>
      </c>
      <c r="F1054" s="14" t="s">
        <v>40</v>
      </c>
      <c r="G1054" s="14" t="str">
        <f aca="false">IF(I1054&lt;p_local,"Local → page infra",IF(H1054&gt;=p_ph1,"Phase 1",IF(H1054&gt;=p_ph2,"Phase 2","Phase 3")))</f>
        <v>Phase 3</v>
      </c>
      <c r="H1054" s="14" t="n">
        <f aca="false">IF(I1054&lt;p_local,0,IF(C1054="Aéroport → Aéroport",p_pts_plein,IF(Y1054&gt;0,IF(I1054&lt;=Y1054,p_pts_plein,IF(I1054&lt;=p_mult2*Y1054,p_pts_moyen,p_pts_r3)),IF(I1054&gt;=p_vv_min,p_pts_plein,IF(I1054&gt;=p_vv_moy,p_pts_moyen,p_pts_court))))+IF(INDEX(10_Lieux!$D:$D,U1054)=1,p_prio1,p_prio2)+IF(INDEX(10_Lieux!$D:$D,V1054)=1,p_prio1,p_prio2)+IF(K1054="Oui",p_tf,0)+p_hub*((INDEX(10_Lieux!$H:$H,U1054)="Hub")+(INDEX(10_Lieux!$H:$H,V1054)="Hub"))+IF(OR(INDEX(10_Lieux!$H:$H,U1054)="Premium",INDEX(10_Lieux!$H:$H,V1054)="Premium"),p_prem,0))</f>
        <v>30</v>
      </c>
      <c r="I1054" s="14" t="n">
        <f aca="false">ROUND(W1054*p_facteur,0)</f>
        <v>503</v>
      </c>
      <c r="J1054" s="14" t="str">
        <f aca="false">IF(X1054&lt;60,X1054&amp;" min",INT(X1054/60)&amp;" h"&amp;IF(MOD(X1054,60)=0,""," "&amp;TEXT(MOD(X1054,60),"00")))</f>
        <v>5 h 15</v>
      </c>
      <c r="K1054" s="14" t="str">
        <f aca="false">IF(S1054&lt;&gt;T1054,"Oui","Non")</f>
        <v>Non</v>
      </c>
      <c r="L1054" s="14" t="str">
        <f aca="false">IF(AND(INDEX(10_Lieux!$B:$B,U1054)="Ville",INDEX(10_Lieux!$B:$B,V1054)="Ville"),"/chauffeur-prive/"&amp;INDEX(10_Lieux!$E:$E,U1054)&amp;"-"&amp;INDEX(10_Lieux!$E:$E,V1054)&amp;"/","/chauffeur-prive/"&amp;INDEX(10_Lieux!$E:$E,U1054)&amp;"/"&amp;INDEX(10_Lieux!$E:$E,V1054)&amp;"/")</f>
        <v>/chauffeur-prive/aeroport-lille-lesquin/strasbourg/</v>
      </c>
      <c r="M1054" s="14" t="str">
        <f aca="false">IFERROR(INDEX($L:$L,MATCH(B1054&amp;"|"&amp;A1054,$Z:$Z,0)),"—")</f>
        <v>/chauffeur-prive/strasbourg/aeroport-lille-lesquin/</v>
      </c>
      <c r="N1054" s="14" t="str">
        <f aca="false">IF(LEN("Chauffeur privé "&amp;INDEX(10_Lieux!$J:$J,U1054)&amp;" → "&amp;INDEX(10_Lieux!$J:$J,V1054)&amp;" | 24h/24")&gt;60,"Chauffeur privé "&amp;INDEX(10_Lieux!$J:$J,U1054)&amp;" → "&amp;INDEX(10_Lieux!$J:$J,V1054),"Chauffeur privé "&amp;INDEX(10_Lieux!$J:$J,U1054)&amp;" → "&amp;INDEX(10_Lieux!$J:$J,V1054)&amp;" | 24h/24")</f>
        <v>Chauffeur privé Aéroport Lille-Lesquin → Strasbourg | 24h/24</v>
      </c>
      <c r="O1054" s="14" t="n">
        <f aca="false">LEN(N1054)</f>
        <v>60</v>
      </c>
      <c r="P1054" s="14" t="str">
        <f aca="false">"Chauffeur privé "&amp;INDEX(10_Lieux!$K:$K,U1054)&amp;" vers "&amp;INDEX(10_Lieux!$L:$L,V1054)</f>
        <v>Chauffeur privé de l'aéroport Lille-Lesquin vers Strasbourg</v>
      </c>
      <c r="Q1054" s="14" t="str">
        <f aca="false">"Chauffeur privé "&amp;INDEX(10_Lieux!$K:$K,U1054)&amp;" vers "&amp;INDEX(10_Lieux!$L:$L,V1054)&amp;" : env. "&amp;I1054&amp;" km, "&amp;J1054&amp;" de route. Devis personnalisé, standard 24h/24 et 7j/7."</f>
        <v>Chauffeur privé de l'aéroport Lille-Lesquin vers Strasbourg : env. 503 km, 5 h 15 de route. Devis personnalisé, standard 24h/24 et 7j/7.</v>
      </c>
      <c r="R1054" s="14" t="n">
        <f aca="false">LEN(Q1054)</f>
        <v>136</v>
      </c>
      <c r="S1054" s="14" t="str">
        <f aca="false">INDEX(10_Lieux!$C:$C,U1054)</f>
        <v>France</v>
      </c>
      <c r="T1054" s="14" t="str">
        <f aca="false">INDEX(10_Lieux!$C:$C,V1054)</f>
        <v>France</v>
      </c>
      <c r="U1054" s="14" t="n">
        <f aca="false">MATCH(A1054,10_Lieux!$A:$A,0)</f>
        <v>147</v>
      </c>
      <c r="V1054" s="14" t="n">
        <f aca="false">MATCH(B1054,10_Lieux!$A:$A,0)</f>
        <v>29</v>
      </c>
      <c r="W1054" s="14" t="n">
        <f aca="false">ROUND(6371*2*ASIN(SQRT(SIN(RADIANS(INDEX(10_Lieux!$F:$F,V1054)-INDEX(10_Lieux!$F:$F,U1054))/2)^2+COS(RADIANS(INDEX(10_Lieux!$F:$F,U1054)))*COS(RADIANS(INDEX(10_Lieux!$F:$F,V1054)))*SIN(RADIANS(INDEX(10_Lieux!$G:$G,V1054)-INDEX(10_Lieux!$G:$G,U1054))/2)^2)),1)</f>
        <v>402.4</v>
      </c>
      <c r="X1054" s="14" t="n">
        <f aca="false">ROUND(I1054/IF(I1054&lt;p_seuil_vitesse,p_vit_lente,p_vit_rapide)*60/15,0)*15</f>
        <v>315</v>
      </c>
      <c r="Y1054" s="14" t="n">
        <f aca="false">MAX(IF(INDEX(10_Lieux!$B:$B,U1054)&lt;&gt;"Ville",INDEX(10_Lieux!$I:$I,U1054),0),IF(INDEX(10_Lieux!$B:$B,V1054)&lt;&gt;"Ville",INDEX(10_Lieux!$I:$I,V1054),0))</f>
        <v>250</v>
      </c>
      <c r="Z1054" s="14" t="str">
        <f aca="false">A1054&amp;"|"&amp;B1054</f>
        <v>Lille-Lesquin|Strasbourg</v>
      </c>
      <c r="AA1054" s="14" t="str">
        <f aca="false">IF(I1054&lt;p_local,"Local",IF(I1054&lt;p_vv_min,"Courte distance",IF(I1054&lt;p_tres_long,"Longue distance","Très longue distance")))</f>
        <v>Longue distance</v>
      </c>
    </row>
    <row r="1055" customFormat="false" ht="15" hidden="false" customHeight="true" outlineLevel="0" collapsed="false">
      <c r="A1055" s="1" t="s">
        <v>136</v>
      </c>
      <c r="B1055" s="1" t="s">
        <v>1199</v>
      </c>
      <c r="C1055" s="1" t="s">
        <v>35</v>
      </c>
      <c r="D1055" s="1" t="s">
        <v>653</v>
      </c>
      <c r="E1055" s="1" t="s">
        <v>1213</v>
      </c>
      <c r="F1055" s="14" t="s">
        <v>40</v>
      </c>
      <c r="G1055" s="14" t="str">
        <f aca="false">IF(I1055&lt;p_local,"Local → page infra",IF(H1055&gt;=p_ph1,"Phase 1",IF(H1055&gt;=p_ph2,"Phase 2","Phase 3")))</f>
        <v>Phase 3</v>
      </c>
      <c r="H1055" s="14" t="n">
        <f aca="false">IF(I1055&lt;p_local,0,IF(C1055="Aéroport → Aéroport",p_pts_plein,IF(Y1055&gt;0,IF(I1055&lt;=Y1055,p_pts_plein,IF(I1055&lt;=p_mult2*Y1055,p_pts_moyen,p_pts_r3)),IF(I1055&gt;=p_vv_min,p_pts_plein,IF(I1055&gt;=p_vv_moy,p_pts_moyen,p_pts_court))))+IF(INDEX(10_Lieux!$D:$D,U1055)=1,p_prio1,p_prio2)+IF(INDEX(10_Lieux!$D:$D,V1055)=1,p_prio1,p_prio2)+IF(K1055="Oui",p_tf,0)+p_hub*((INDEX(10_Lieux!$H:$H,U1055)="Hub")+(INDEX(10_Lieux!$H:$H,V1055)="Hub"))+IF(OR(INDEX(10_Lieux!$H:$H,U1055)="Premium",INDEX(10_Lieux!$H:$H,V1055)="Premium"),p_prem,0))</f>
        <v>30</v>
      </c>
      <c r="I1055" s="14" t="n">
        <f aca="false">ROUND(W1055*p_facteur,0)</f>
        <v>503</v>
      </c>
      <c r="J1055" s="14" t="str">
        <f aca="false">IF(X1055&lt;60,X1055&amp;" min",INT(X1055/60)&amp;" h"&amp;IF(MOD(X1055,60)=0,""," "&amp;TEXT(MOD(X1055,60),"00")))</f>
        <v>5 h 15</v>
      </c>
      <c r="K1055" s="14" t="str">
        <f aca="false">IF(S1055&lt;&gt;T1055,"Oui","Non")</f>
        <v>Non</v>
      </c>
      <c r="L1055" s="14" t="str">
        <f aca="false">IF(AND(INDEX(10_Lieux!$B:$B,U1055)="Ville",INDEX(10_Lieux!$B:$B,V1055)="Ville"),"/chauffeur-prive/"&amp;INDEX(10_Lieux!$E:$E,U1055)&amp;"-"&amp;INDEX(10_Lieux!$E:$E,V1055)&amp;"/","/chauffeur-prive/"&amp;INDEX(10_Lieux!$E:$E,U1055)&amp;"/"&amp;INDEX(10_Lieux!$E:$E,V1055)&amp;"/")</f>
        <v>/chauffeur-prive/strasbourg/aeroport-lille-lesquin/</v>
      </c>
      <c r="M1055" s="14" t="str">
        <f aca="false">IFERROR(INDEX($L:$L,MATCH(B1055&amp;"|"&amp;A1055,$Z:$Z,0)),"—")</f>
        <v>/chauffeur-prive/aeroport-lille-lesquin/strasbourg/</v>
      </c>
      <c r="N1055" s="14" t="str">
        <f aca="false">IF(LEN("Chauffeur privé "&amp;INDEX(10_Lieux!$J:$J,U1055)&amp;" → "&amp;INDEX(10_Lieux!$J:$J,V1055)&amp;" | 24h/24")&gt;60,"Chauffeur privé "&amp;INDEX(10_Lieux!$J:$J,U1055)&amp;" → "&amp;INDEX(10_Lieux!$J:$J,V1055),"Chauffeur privé "&amp;INDEX(10_Lieux!$J:$J,U1055)&amp;" → "&amp;INDEX(10_Lieux!$J:$J,V1055)&amp;" | 24h/24")</f>
        <v>Chauffeur privé Strasbourg → Aéroport Lille-Lesquin | 24h/24</v>
      </c>
      <c r="O1055" s="14" t="n">
        <f aca="false">LEN(N1055)</f>
        <v>60</v>
      </c>
      <c r="P1055" s="14" t="str">
        <f aca="false">"Chauffeur privé "&amp;INDEX(10_Lieux!$K:$K,U1055)&amp;" vers "&amp;INDEX(10_Lieux!$L:$L,V1055)</f>
        <v>Chauffeur privé de Strasbourg vers l'aéroport Lille-Lesquin</v>
      </c>
      <c r="Q1055" s="14" t="str">
        <f aca="false">"Chauffeur privé "&amp;INDEX(10_Lieux!$K:$K,U1055)&amp;" vers "&amp;INDEX(10_Lieux!$L:$L,V1055)&amp;" : env. "&amp;I1055&amp;" km, "&amp;J1055&amp;" de route. Devis personnalisé, standard 24h/24 et 7j/7."</f>
        <v>Chauffeur privé de Strasbourg vers l'aéroport Lille-Lesquin : env. 503 km, 5 h 15 de route. Devis personnalisé, standard 24h/24 et 7j/7.</v>
      </c>
      <c r="R1055" s="14" t="n">
        <f aca="false">LEN(Q1055)</f>
        <v>136</v>
      </c>
      <c r="S1055" s="14" t="str">
        <f aca="false">INDEX(10_Lieux!$C:$C,U1055)</f>
        <v>France</v>
      </c>
      <c r="T1055" s="14" t="str">
        <f aca="false">INDEX(10_Lieux!$C:$C,V1055)</f>
        <v>France</v>
      </c>
      <c r="U1055" s="14" t="n">
        <f aca="false">MATCH(A1055,10_Lieux!$A:$A,0)</f>
        <v>29</v>
      </c>
      <c r="V1055" s="14" t="n">
        <f aca="false">MATCH(B1055,10_Lieux!$A:$A,0)</f>
        <v>147</v>
      </c>
      <c r="W1055" s="14" t="n">
        <f aca="false">ROUND(6371*2*ASIN(SQRT(SIN(RADIANS(INDEX(10_Lieux!$F:$F,V1055)-INDEX(10_Lieux!$F:$F,U1055))/2)^2+COS(RADIANS(INDEX(10_Lieux!$F:$F,U1055)))*COS(RADIANS(INDEX(10_Lieux!$F:$F,V1055)))*SIN(RADIANS(INDEX(10_Lieux!$G:$G,V1055)-INDEX(10_Lieux!$G:$G,U1055))/2)^2)),1)</f>
        <v>402.4</v>
      </c>
      <c r="X1055" s="14" t="n">
        <f aca="false">ROUND(I1055/IF(I1055&lt;p_seuil_vitesse,p_vit_lente,p_vit_rapide)*60/15,0)*15</f>
        <v>315</v>
      </c>
      <c r="Y1055" s="14" t="n">
        <f aca="false">MAX(IF(INDEX(10_Lieux!$B:$B,U1055)&lt;&gt;"Ville",INDEX(10_Lieux!$I:$I,U1055),0),IF(INDEX(10_Lieux!$B:$B,V1055)&lt;&gt;"Ville",INDEX(10_Lieux!$I:$I,V1055),0))</f>
        <v>250</v>
      </c>
      <c r="Z1055" s="14" t="str">
        <f aca="false">A1055&amp;"|"&amp;B1055</f>
        <v>Strasbourg|Lille-Lesquin</v>
      </c>
      <c r="AA1055" s="14" t="str">
        <f aca="false">IF(I1055&lt;p_local,"Local",IF(I1055&lt;p_vv_min,"Courte distance",IF(I1055&lt;p_tres_long,"Longue distance","Très longue distance")))</f>
        <v>Longue distance</v>
      </c>
    </row>
    <row r="1056" customFormat="false" ht="15" hidden="false" customHeight="true" outlineLevel="0" collapsed="false">
      <c r="A1056" s="1" t="s">
        <v>1199</v>
      </c>
      <c r="B1056" s="1" t="s">
        <v>138</v>
      </c>
      <c r="C1056" s="1" t="s">
        <v>34</v>
      </c>
      <c r="D1056" s="1" t="s">
        <v>653</v>
      </c>
      <c r="E1056" s="1" t="s">
        <v>1214</v>
      </c>
      <c r="F1056" s="14" t="s">
        <v>40</v>
      </c>
      <c r="G1056" s="14" t="str">
        <f aca="false">IF(I1056&lt;p_local,"Local → page infra",IF(H1056&gt;=p_ph1,"Phase 1",IF(H1056&gt;=p_ph2,"Phase 2","Phase 3")))</f>
        <v>Phase 3</v>
      </c>
      <c r="H1056" s="14" t="n">
        <f aca="false">IF(I1056&lt;p_local,0,IF(C1056="Aéroport → Aéroport",p_pts_plein,IF(Y1056&gt;0,IF(I1056&lt;=Y1056,p_pts_plein,IF(I1056&lt;=p_mult2*Y1056,p_pts_moyen,p_pts_r3)),IF(I1056&gt;=p_vv_min,p_pts_plein,IF(I1056&gt;=p_vv_moy,p_pts_moyen,p_pts_court))))+IF(INDEX(10_Lieux!$D:$D,U1056)=1,p_prio1,p_prio2)+IF(INDEX(10_Lieux!$D:$D,V1056)=1,p_prio1,p_prio2)+IF(K1056="Oui",p_tf,0)+p_hub*((INDEX(10_Lieux!$H:$H,U1056)="Hub")+(INDEX(10_Lieux!$H:$H,V1056)="Hub"))+IF(OR(INDEX(10_Lieux!$H:$H,U1056)="Premium",INDEX(10_Lieux!$H:$H,V1056)="Premium"),p_prem,0))</f>
        <v>25</v>
      </c>
      <c r="I1056" s="14" t="n">
        <f aca="false">ROUND(W1056*p_facteur,0)</f>
        <v>969</v>
      </c>
      <c r="J1056" s="14" t="str">
        <f aca="false">IF(X1056&lt;60,X1056&amp;" min",INT(X1056/60)&amp;" h"&amp;IF(MOD(X1056,60)=0,""," "&amp;TEXT(MOD(X1056,60),"00")))</f>
        <v>10 h 15</v>
      </c>
      <c r="K1056" s="14" t="str">
        <f aca="false">IF(S1056&lt;&gt;T1056,"Oui","Non")</f>
        <v>Non</v>
      </c>
      <c r="L1056" s="14" t="str">
        <f aca="false">IF(AND(INDEX(10_Lieux!$B:$B,U1056)="Ville",INDEX(10_Lieux!$B:$B,V1056)="Ville"),"/chauffeur-prive/"&amp;INDEX(10_Lieux!$E:$E,U1056)&amp;"-"&amp;INDEX(10_Lieux!$E:$E,V1056)&amp;"/","/chauffeur-prive/"&amp;INDEX(10_Lieux!$E:$E,U1056)&amp;"/"&amp;INDEX(10_Lieux!$E:$E,V1056)&amp;"/")</f>
        <v>/chauffeur-prive/aeroport-lille-lesquin/montpellier/</v>
      </c>
      <c r="M1056" s="14" t="str">
        <f aca="false">IFERROR(INDEX($L:$L,MATCH(B1056&amp;"|"&amp;A1056,$Z:$Z,0)),"—")</f>
        <v>/chauffeur-prive/montpellier/aeroport-lille-lesquin/</v>
      </c>
      <c r="N1056" s="14" t="str">
        <f aca="false">IF(LEN("Chauffeur privé "&amp;INDEX(10_Lieux!$J:$J,U1056)&amp;" → "&amp;INDEX(10_Lieux!$J:$J,V1056)&amp;" | 24h/24")&gt;60,"Chauffeur privé "&amp;INDEX(10_Lieux!$J:$J,U1056)&amp;" → "&amp;INDEX(10_Lieux!$J:$J,V1056),"Chauffeur privé "&amp;INDEX(10_Lieux!$J:$J,U1056)&amp;" → "&amp;INDEX(10_Lieux!$J:$J,V1056)&amp;" | 24h/24")</f>
        <v>Chauffeur privé Aéroport Lille-Lesquin → Montpellier</v>
      </c>
      <c r="O1056" s="14" t="n">
        <f aca="false">LEN(N1056)</f>
        <v>52</v>
      </c>
      <c r="P1056" s="14" t="str">
        <f aca="false">"Chauffeur privé "&amp;INDEX(10_Lieux!$K:$K,U1056)&amp;" vers "&amp;INDEX(10_Lieux!$L:$L,V1056)</f>
        <v>Chauffeur privé de l'aéroport Lille-Lesquin vers Montpellier</v>
      </c>
      <c r="Q1056" s="14" t="str">
        <f aca="false">"Chauffeur privé "&amp;INDEX(10_Lieux!$K:$K,U1056)&amp;" vers "&amp;INDEX(10_Lieux!$L:$L,V1056)&amp;" : env. "&amp;I1056&amp;" km, "&amp;J1056&amp;" de route. Devis personnalisé, standard 24h/24 et 7j/7."</f>
        <v>Chauffeur privé de l'aéroport Lille-Lesquin vers Montpellier : env. 969 km, 10 h 15 de route. Devis personnalisé, standard 24h/24 et 7j/7.</v>
      </c>
      <c r="R1056" s="14" t="n">
        <f aca="false">LEN(Q1056)</f>
        <v>138</v>
      </c>
      <c r="S1056" s="14" t="str">
        <f aca="false">INDEX(10_Lieux!$C:$C,U1056)</f>
        <v>France</v>
      </c>
      <c r="T1056" s="14" t="str">
        <f aca="false">INDEX(10_Lieux!$C:$C,V1056)</f>
        <v>France</v>
      </c>
      <c r="U1056" s="14" t="n">
        <f aca="false">MATCH(A1056,10_Lieux!$A:$A,0)</f>
        <v>147</v>
      </c>
      <c r="V1056" s="14" t="n">
        <f aca="false">MATCH(B1056,10_Lieux!$A:$A,0)</f>
        <v>71</v>
      </c>
      <c r="W1056" s="14" t="n">
        <f aca="false">ROUND(6371*2*ASIN(SQRT(SIN(RADIANS(INDEX(10_Lieux!$F:$F,V1056)-INDEX(10_Lieux!$F:$F,U1056))/2)^2+COS(RADIANS(INDEX(10_Lieux!$F:$F,U1056)))*COS(RADIANS(INDEX(10_Lieux!$F:$F,V1056)))*SIN(RADIANS(INDEX(10_Lieux!$G:$G,V1056)-INDEX(10_Lieux!$G:$G,U1056))/2)^2)),1)</f>
        <v>775.2</v>
      </c>
      <c r="X1056" s="14" t="n">
        <f aca="false">ROUND(I1056/IF(I1056&lt;p_seuil_vitesse,p_vit_lente,p_vit_rapide)*60/15,0)*15</f>
        <v>615</v>
      </c>
      <c r="Y1056" s="14" t="n">
        <f aca="false">MAX(IF(INDEX(10_Lieux!$B:$B,U1056)&lt;&gt;"Ville",INDEX(10_Lieux!$I:$I,U1056),0),IF(INDEX(10_Lieux!$B:$B,V1056)&lt;&gt;"Ville",INDEX(10_Lieux!$I:$I,V1056),0))</f>
        <v>250</v>
      </c>
      <c r="Z1056" s="14" t="str">
        <f aca="false">A1056&amp;"|"&amp;B1056</f>
        <v>Lille-Lesquin|Montpellier</v>
      </c>
      <c r="AA1056" s="14" t="str">
        <f aca="false">IF(I1056&lt;p_local,"Local",IF(I1056&lt;p_vv_min,"Courte distance",IF(I1056&lt;p_tres_long,"Longue distance","Très longue distance")))</f>
        <v>Très longue distance</v>
      </c>
    </row>
    <row r="1057" customFormat="false" ht="15" hidden="false" customHeight="true" outlineLevel="0" collapsed="false">
      <c r="A1057" s="1" t="s">
        <v>138</v>
      </c>
      <c r="B1057" s="1" t="s">
        <v>1199</v>
      </c>
      <c r="C1057" s="1" t="s">
        <v>35</v>
      </c>
      <c r="D1057" s="1" t="s">
        <v>653</v>
      </c>
      <c r="E1057" s="1" t="s">
        <v>1215</v>
      </c>
      <c r="F1057" s="14" t="s">
        <v>40</v>
      </c>
      <c r="G1057" s="14" t="str">
        <f aca="false">IF(I1057&lt;p_local,"Local → page infra",IF(H1057&gt;=p_ph1,"Phase 1",IF(H1057&gt;=p_ph2,"Phase 2","Phase 3")))</f>
        <v>Phase 3</v>
      </c>
      <c r="H1057" s="14" t="n">
        <f aca="false">IF(I1057&lt;p_local,0,IF(C1057="Aéroport → Aéroport",p_pts_plein,IF(Y1057&gt;0,IF(I1057&lt;=Y1057,p_pts_plein,IF(I1057&lt;=p_mult2*Y1057,p_pts_moyen,p_pts_r3)),IF(I1057&gt;=p_vv_min,p_pts_plein,IF(I1057&gt;=p_vv_moy,p_pts_moyen,p_pts_court))))+IF(INDEX(10_Lieux!$D:$D,U1057)=1,p_prio1,p_prio2)+IF(INDEX(10_Lieux!$D:$D,V1057)=1,p_prio1,p_prio2)+IF(K1057="Oui",p_tf,0)+p_hub*((INDEX(10_Lieux!$H:$H,U1057)="Hub")+(INDEX(10_Lieux!$H:$H,V1057)="Hub"))+IF(OR(INDEX(10_Lieux!$H:$H,U1057)="Premium",INDEX(10_Lieux!$H:$H,V1057)="Premium"),p_prem,0))</f>
        <v>25</v>
      </c>
      <c r="I1057" s="14" t="n">
        <f aca="false">ROUND(W1057*p_facteur,0)</f>
        <v>969</v>
      </c>
      <c r="J1057" s="14" t="str">
        <f aca="false">IF(X1057&lt;60,X1057&amp;" min",INT(X1057/60)&amp;" h"&amp;IF(MOD(X1057,60)=0,""," "&amp;TEXT(MOD(X1057,60),"00")))</f>
        <v>10 h 15</v>
      </c>
      <c r="K1057" s="14" t="str">
        <f aca="false">IF(S1057&lt;&gt;T1057,"Oui","Non")</f>
        <v>Non</v>
      </c>
      <c r="L1057" s="14" t="str">
        <f aca="false">IF(AND(INDEX(10_Lieux!$B:$B,U1057)="Ville",INDEX(10_Lieux!$B:$B,V1057)="Ville"),"/chauffeur-prive/"&amp;INDEX(10_Lieux!$E:$E,U1057)&amp;"-"&amp;INDEX(10_Lieux!$E:$E,V1057)&amp;"/","/chauffeur-prive/"&amp;INDEX(10_Lieux!$E:$E,U1057)&amp;"/"&amp;INDEX(10_Lieux!$E:$E,V1057)&amp;"/")</f>
        <v>/chauffeur-prive/montpellier/aeroport-lille-lesquin/</v>
      </c>
      <c r="M1057" s="14" t="str">
        <f aca="false">IFERROR(INDEX($L:$L,MATCH(B1057&amp;"|"&amp;A1057,$Z:$Z,0)),"—")</f>
        <v>/chauffeur-prive/aeroport-lille-lesquin/montpellier/</v>
      </c>
      <c r="N1057" s="14" t="str">
        <f aca="false">IF(LEN("Chauffeur privé "&amp;INDEX(10_Lieux!$J:$J,U1057)&amp;" → "&amp;INDEX(10_Lieux!$J:$J,V1057)&amp;" | 24h/24")&gt;60,"Chauffeur privé "&amp;INDEX(10_Lieux!$J:$J,U1057)&amp;" → "&amp;INDEX(10_Lieux!$J:$J,V1057),"Chauffeur privé "&amp;INDEX(10_Lieux!$J:$J,U1057)&amp;" → "&amp;INDEX(10_Lieux!$J:$J,V1057)&amp;" | 24h/24")</f>
        <v>Chauffeur privé Montpellier → Aéroport Lille-Lesquin</v>
      </c>
      <c r="O1057" s="14" t="n">
        <f aca="false">LEN(N1057)</f>
        <v>52</v>
      </c>
      <c r="P1057" s="14" t="str">
        <f aca="false">"Chauffeur privé "&amp;INDEX(10_Lieux!$K:$K,U1057)&amp;" vers "&amp;INDEX(10_Lieux!$L:$L,V1057)</f>
        <v>Chauffeur privé de Montpellier vers l'aéroport Lille-Lesquin</v>
      </c>
      <c r="Q1057" s="14" t="str">
        <f aca="false">"Chauffeur privé "&amp;INDEX(10_Lieux!$K:$K,U1057)&amp;" vers "&amp;INDEX(10_Lieux!$L:$L,V1057)&amp;" : env. "&amp;I1057&amp;" km, "&amp;J1057&amp;" de route. Devis personnalisé, standard 24h/24 et 7j/7."</f>
        <v>Chauffeur privé de Montpellier vers l'aéroport Lille-Lesquin : env. 969 km, 10 h 15 de route. Devis personnalisé, standard 24h/24 et 7j/7.</v>
      </c>
      <c r="R1057" s="14" t="n">
        <f aca="false">LEN(Q1057)</f>
        <v>138</v>
      </c>
      <c r="S1057" s="14" t="str">
        <f aca="false">INDEX(10_Lieux!$C:$C,U1057)</f>
        <v>France</v>
      </c>
      <c r="T1057" s="14" t="str">
        <f aca="false">INDEX(10_Lieux!$C:$C,V1057)</f>
        <v>France</v>
      </c>
      <c r="U1057" s="14" t="n">
        <f aca="false">MATCH(A1057,10_Lieux!$A:$A,0)</f>
        <v>71</v>
      </c>
      <c r="V1057" s="14" t="n">
        <f aca="false">MATCH(B1057,10_Lieux!$A:$A,0)</f>
        <v>147</v>
      </c>
      <c r="W1057" s="14" t="n">
        <f aca="false">ROUND(6371*2*ASIN(SQRT(SIN(RADIANS(INDEX(10_Lieux!$F:$F,V1057)-INDEX(10_Lieux!$F:$F,U1057))/2)^2+COS(RADIANS(INDEX(10_Lieux!$F:$F,U1057)))*COS(RADIANS(INDEX(10_Lieux!$F:$F,V1057)))*SIN(RADIANS(INDEX(10_Lieux!$G:$G,V1057)-INDEX(10_Lieux!$G:$G,U1057))/2)^2)),1)</f>
        <v>775.2</v>
      </c>
      <c r="X1057" s="14" t="n">
        <f aca="false">ROUND(I1057/IF(I1057&lt;p_seuil_vitesse,p_vit_lente,p_vit_rapide)*60/15,0)*15</f>
        <v>615</v>
      </c>
      <c r="Y1057" s="14" t="n">
        <f aca="false">MAX(IF(INDEX(10_Lieux!$B:$B,U1057)&lt;&gt;"Ville",INDEX(10_Lieux!$I:$I,U1057),0),IF(INDEX(10_Lieux!$B:$B,V1057)&lt;&gt;"Ville",INDEX(10_Lieux!$I:$I,V1057),0))</f>
        <v>250</v>
      </c>
      <c r="Z1057" s="14" t="str">
        <f aca="false">A1057&amp;"|"&amp;B1057</f>
        <v>Montpellier|Lille-Lesquin</v>
      </c>
      <c r="AA1057" s="14" t="str">
        <f aca="false">IF(I1057&lt;p_local,"Local",IF(I1057&lt;p_vv_min,"Courte distance",IF(I1057&lt;p_tres_long,"Longue distance","Très longue distance")))</f>
        <v>Très longue distance</v>
      </c>
    </row>
    <row r="1058" customFormat="false" ht="15" hidden="false" customHeight="true" outlineLevel="0" collapsed="false">
      <c r="A1058" s="1" t="s">
        <v>1199</v>
      </c>
      <c r="B1058" s="1" t="s">
        <v>140</v>
      </c>
      <c r="C1058" s="1" t="s">
        <v>34</v>
      </c>
      <c r="D1058" s="1" t="s">
        <v>653</v>
      </c>
      <c r="E1058" s="1" t="s">
        <v>1216</v>
      </c>
      <c r="F1058" s="14" t="s">
        <v>40</v>
      </c>
      <c r="G1058" s="14" t="str">
        <f aca="false">IF(I1058&lt;p_local,"Local → page infra",IF(H1058&gt;=p_ph1,"Phase 1",IF(H1058&gt;=p_ph2,"Phase 2","Phase 3")))</f>
        <v>Phase 3</v>
      </c>
      <c r="H1058" s="14" t="n">
        <f aca="false">IF(I1058&lt;p_local,0,IF(C1058="Aéroport → Aéroport",p_pts_plein,IF(Y1058&gt;0,IF(I1058&lt;=Y1058,p_pts_plein,IF(I1058&lt;=p_mult2*Y1058,p_pts_moyen,p_pts_r3)),IF(I1058&gt;=p_vv_min,p_pts_plein,IF(I1058&gt;=p_vv_moy,p_pts_moyen,p_pts_court))))+IF(INDEX(10_Lieux!$D:$D,U1058)=1,p_prio1,p_prio2)+IF(INDEX(10_Lieux!$D:$D,V1058)=1,p_prio1,p_prio2)+IF(K1058="Oui",p_tf,0)+p_hub*((INDEX(10_Lieux!$H:$H,U1058)="Hub")+(INDEX(10_Lieux!$H:$H,V1058)="Hub"))+IF(OR(INDEX(10_Lieux!$H:$H,U1058)="Premium",INDEX(10_Lieux!$H:$H,V1058)="Premium"),p_prem,0))</f>
        <v>25</v>
      </c>
      <c r="I1058" s="14" t="n">
        <f aca="false">ROUND(W1058*p_facteur,0)</f>
        <v>629</v>
      </c>
      <c r="J1058" s="14" t="str">
        <f aca="false">IF(X1058&lt;60,X1058&amp;" min",INT(X1058/60)&amp;" h"&amp;IF(MOD(X1058,60)=0,""," "&amp;TEXT(MOD(X1058,60),"00")))</f>
        <v>6 h 30</v>
      </c>
      <c r="K1058" s="14" t="str">
        <f aca="false">IF(S1058&lt;&gt;T1058,"Oui","Non")</f>
        <v>Non</v>
      </c>
      <c r="L1058" s="14" t="str">
        <f aca="false">IF(AND(INDEX(10_Lieux!$B:$B,U1058)="Ville",INDEX(10_Lieux!$B:$B,V1058)="Ville"),"/chauffeur-prive/"&amp;INDEX(10_Lieux!$E:$E,U1058)&amp;"-"&amp;INDEX(10_Lieux!$E:$E,V1058)&amp;"/","/chauffeur-prive/"&amp;INDEX(10_Lieux!$E:$E,U1058)&amp;"/"&amp;INDEX(10_Lieux!$E:$E,V1058)&amp;"/")</f>
        <v>/chauffeur-prive/aeroport-lille-lesquin/nantes/</v>
      </c>
      <c r="M1058" s="14" t="str">
        <f aca="false">IFERROR(INDEX($L:$L,MATCH(B1058&amp;"|"&amp;A1058,$Z:$Z,0)),"—")</f>
        <v>/chauffeur-prive/nantes/aeroport-lille-lesquin/</v>
      </c>
      <c r="N1058" s="14" t="str">
        <f aca="false">IF(LEN("Chauffeur privé "&amp;INDEX(10_Lieux!$J:$J,U1058)&amp;" → "&amp;INDEX(10_Lieux!$J:$J,V1058)&amp;" | 24h/24")&gt;60,"Chauffeur privé "&amp;INDEX(10_Lieux!$J:$J,U1058)&amp;" → "&amp;INDEX(10_Lieux!$J:$J,V1058),"Chauffeur privé "&amp;INDEX(10_Lieux!$J:$J,U1058)&amp;" → "&amp;INDEX(10_Lieux!$J:$J,V1058)&amp;" | 24h/24")</f>
        <v>Chauffeur privé Aéroport Lille-Lesquin → Nantes | 24h/24</v>
      </c>
      <c r="O1058" s="14" t="n">
        <f aca="false">LEN(N1058)</f>
        <v>56</v>
      </c>
      <c r="P1058" s="14" t="str">
        <f aca="false">"Chauffeur privé "&amp;INDEX(10_Lieux!$K:$K,U1058)&amp;" vers "&amp;INDEX(10_Lieux!$L:$L,V1058)</f>
        <v>Chauffeur privé de l'aéroport Lille-Lesquin vers Nantes</v>
      </c>
      <c r="Q1058" s="14" t="str">
        <f aca="false">"Chauffeur privé "&amp;INDEX(10_Lieux!$K:$K,U1058)&amp;" vers "&amp;INDEX(10_Lieux!$L:$L,V1058)&amp;" : env. "&amp;I1058&amp;" km, "&amp;J1058&amp;" de route. Devis personnalisé, standard 24h/24 et 7j/7."</f>
        <v>Chauffeur privé de l'aéroport Lille-Lesquin vers Nantes : env. 629 km, 6 h 30 de route. Devis personnalisé, standard 24h/24 et 7j/7.</v>
      </c>
      <c r="R1058" s="14" t="n">
        <f aca="false">LEN(Q1058)</f>
        <v>132</v>
      </c>
      <c r="S1058" s="14" t="str">
        <f aca="false">INDEX(10_Lieux!$C:$C,U1058)</f>
        <v>France</v>
      </c>
      <c r="T1058" s="14" t="str">
        <f aca="false">INDEX(10_Lieux!$C:$C,V1058)</f>
        <v>France</v>
      </c>
      <c r="U1058" s="14" t="n">
        <f aca="false">MATCH(A1058,10_Lieux!$A:$A,0)</f>
        <v>147</v>
      </c>
      <c r="V1058" s="14" t="n">
        <f aca="false">MATCH(B1058,10_Lieux!$A:$A,0)</f>
        <v>56</v>
      </c>
      <c r="W1058" s="14" t="n">
        <f aca="false">ROUND(6371*2*ASIN(SQRT(SIN(RADIANS(INDEX(10_Lieux!$F:$F,V1058)-INDEX(10_Lieux!$F:$F,U1058))/2)^2+COS(RADIANS(INDEX(10_Lieux!$F:$F,U1058)))*COS(RADIANS(INDEX(10_Lieux!$F:$F,V1058)))*SIN(RADIANS(INDEX(10_Lieux!$G:$G,V1058)-INDEX(10_Lieux!$G:$G,U1058))/2)^2)),1)</f>
        <v>503.3</v>
      </c>
      <c r="X1058" s="14" t="n">
        <f aca="false">ROUND(I1058/IF(I1058&lt;p_seuil_vitesse,p_vit_lente,p_vit_rapide)*60/15,0)*15</f>
        <v>390</v>
      </c>
      <c r="Y1058" s="14" t="n">
        <f aca="false">MAX(IF(INDEX(10_Lieux!$B:$B,U1058)&lt;&gt;"Ville",INDEX(10_Lieux!$I:$I,U1058),0),IF(INDEX(10_Lieux!$B:$B,V1058)&lt;&gt;"Ville",INDEX(10_Lieux!$I:$I,V1058),0))</f>
        <v>250</v>
      </c>
      <c r="Z1058" s="14" t="str">
        <f aca="false">A1058&amp;"|"&amp;B1058</f>
        <v>Lille-Lesquin|Nantes</v>
      </c>
      <c r="AA1058" s="14" t="str">
        <f aca="false">IF(I1058&lt;p_local,"Local",IF(I1058&lt;p_vv_min,"Courte distance",IF(I1058&lt;p_tres_long,"Longue distance","Très longue distance")))</f>
        <v>Longue distance</v>
      </c>
    </row>
    <row r="1059" customFormat="false" ht="15" hidden="false" customHeight="true" outlineLevel="0" collapsed="false">
      <c r="A1059" s="1" t="s">
        <v>140</v>
      </c>
      <c r="B1059" s="1" t="s">
        <v>1199</v>
      </c>
      <c r="C1059" s="1" t="s">
        <v>35</v>
      </c>
      <c r="D1059" s="1" t="s">
        <v>653</v>
      </c>
      <c r="E1059" s="1" t="s">
        <v>1217</v>
      </c>
      <c r="F1059" s="14" t="s">
        <v>40</v>
      </c>
      <c r="G1059" s="14" t="str">
        <f aca="false">IF(I1059&lt;p_local,"Local → page infra",IF(H1059&gt;=p_ph1,"Phase 1",IF(H1059&gt;=p_ph2,"Phase 2","Phase 3")))</f>
        <v>Phase 3</v>
      </c>
      <c r="H1059" s="14" t="n">
        <f aca="false">IF(I1059&lt;p_local,0,IF(C1059="Aéroport → Aéroport",p_pts_plein,IF(Y1059&gt;0,IF(I1059&lt;=Y1059,p_pts_plein,IF(I1059&lt;=p_mult2*Y1059,p_pts_moyen,p_pts_r3)),IF(I1059&gt;=p_vv_min,p_pts_plein,IF(I1059&gt;=p_vv_moy,p_pts_moyen,p_pts_court))))+IF(INDEX(10_Lieux!$D:$D,U1059)=1,p_prio1,p_prio2)+IF(INDEX(10_Lieux!$D:$D,V1059)=1,p_prio1,p_prio2)+IF(K1059="Oui",p_tf,0)+p_hub*((INDEX(10_Lieux!$H:$H,U1059)="Hub")+(INDEX(10_Lieux!$H:$H,V1059)="Hub"))+IF(OR(INDEX(10_Lieux!$H:$H,U1059)="Premium",INDEX(10_Lieux!$H:$H,V1059)="Premium"),p_prem,0))</f>
        <v>25</v>
      </c>
      <c r="I1059" s="14" t="n">
        <f aca="false">ROUND(W1059*p_facteur,0)</f>
        <v>629</v>
      </c>
      <c r="J1059" s="14" t="str">
        <f aca="false">IF(X1059&lt;60,X1059&amp;" min",INT(X1059/60)&amp;" h"&amp;IF(MOD(X1059,60)=0,""," "&amp;TEXT(MOD(X1059,60),"00")))</f>
        <v>6 h 30</v>
      </c>
      <c r="K1059" s="14" t="str">
        <f aca="false">IF(S1059&lt;&gt;T1059,"Oui","Non")</f>
        <v>Non</v>
      </c>
      <c r="L1059" s="14" t="str">
        <f aca="false">IF(AND(INDEX(10_Lieux!$B:$B,U1059)="Ville",INDEX(10_Lieux!$B:$B,V1059)="Ville"),"/chauffeur-prive/"&amp;INDEX(10_Lieux!$E:$E,U1059)&amp;"-"&amp;INDEX(10_Lieux!$E:$E,V1059)&amp;"/","/chauffeur-prive/"&amp;INDEX(10_Lieux!$E:$E,U1059)&amp;"/"&amp;INDEX(10_Lieux!$E:$E,V1059)&amp;"/")</f>
        <v>/chauffeur-prive/nantes/aeroport-lille-lesquin/</v>
      </c>
      <c r="M1059" s="14" t="str">
        <f aca="false">IFERROR(INDEX($L:$L,MATCH(B1059&amp;"|"&amp;A1059,$Z:$Z,0)),"—")</f>
        <v>/chauffeur-prive/aeroport-lille-lesquin/nantes/</v>
      </c>
      <c r="N1059" s="14" t="str">
        <f aca="false">IF(LEN("Chauffeur privé "&amp;INDEX(10_Lieux!$J:$J,U1059)&amp;" → "&amp;INDEX(10_Lieux!$J:$J,V1059)&amp;" | 24h/24")&gt;60,"Chauffeur privé "&amp;INDEX(10_Lieux!$J:$J,U1059)&amp;" → "&amp;INDEX(10_Lieux!$J:$J,V1059),"Chauffeur privé "&amp;INDEX(10_Lieux!$J:$J,U1059)&amp;" → "&amp;INDEX(10_Lieux!$J:$J,V1059)&amp;" | 24h/24")</f>
        <v>Chauffeur privé Nantes → Aéroport Lille-Lesquin | 24h/24</v>
      </c>
      <c r="O1059" s="14" t="n">
        <f aca="false">LEN(N1059)</f>
        <v>56</v>
      </c>
      <c r="P1059" s="14" t="str">
        <f aca="false">"Chauffeur privé "&amp;INDEX(10_Lieux!$K:$K,U1059)&amp;" vers "&amp;INDEX(10_Lieux!$L:$L,V1059)</f>
        <v>Chauffeur privé de Nantes vers l'aéroport Lille-Lesquin</v>
      </c>
      <c r="Q1059" s="14" t="str">
        <f aca="false">"Chauffeur privé "&amp;INDEX(10_Lieux!$K:$K,U1059)&amp;" vers "&amp;INDEX(10_Lieux!$L:$L,V1059)&amp;" : env. "&amp;I1059&amp;" km, "&amp;J1059&amp;" de route. Devis personnalisé, standard 24h/24 et 7j/7."</f>
        <v>Chauffeur privé de Nantes vers l'aéroport Lille-Lesquin : env. 629 km, 6 h 30 de route. Devis personnalisé, standard 24h/24 et 7j/7.</v>
      </c>
      <c r="R1059" s="14" t="n">
        <f aca="false">LEN(Q1059)</f>
        <v>132</v>
      </c>
      <c r="S1059" s="14" t="str">
        <f aca="false">INDEX(10_Lieux!$C:$C,U1059)</f>
        <v>France</v>
      </c>
      <c r="T1059" s="14" t="str">
        <f aca="false">INDEX(10_Lieux!$C:$C,V1059)</f>
        <v>France</v>
      </c>
      <c r="U1059" s="14" t="n">
        <f aca="false">MATCH(A1059,10_Lieux!$A:$A,0)</f>
        <v>56</v>
      </c>
      <c r="V1059" s="14" t="n">
        <f aca="false">MATCH(B1059,10_Lieux!$A:$A,0)</f>
        <v>147</v>
      </c>
      <c r="W1059" s="14" t="n">
        <f aca="false">ROUND(6371*2*ASIN(SQRT(SIN(RADIANS(INDEX(10_Lieux!$F:$F,V1059)-INDEX(10_Lieux!$F:$F,U1059))/2)^2+COS(RADIANS(INDEX(10_Lieux!$F:$F,U1059)))*COS(RADIANS(INDEX(10_Lieux!$F:$F,V1059)))*SIN(RADIANS(INDEX(10_Lieux!$G:$G,V1059)-INDEX(10_Lieux!$G:$G,U1059))/2)^2)),1)</f>
        <v>503.3</v>
      </c>
      <c r="X1059" s="14" t="n">
        <f aca="false">ROUND(I1059/IF(I1059&lt;p_seuil_vitesse,p_vit_lente,p_vit_rapide)*60/15,0)*15</f>
        <v>390</v>
      </c>
      <c r="Y1059" s="14" t="n">
        <f aca="false">MAX(IF(INDEX(10_Lieux!$B:$B,U1059)&lt;&gt;"Ville",INDEX(10_Lieux!$I:$I,U1059),0),IF(INDEX(10_Lieux!$B:$B,V1059)&lt;&gt;"Ville",INDEX(10_Lieux!$I:$I,V1059),0))</f>
        <v>250</v>
      </c>
      <c r="Z1059" s="14" t="str">
        <f aca="false">A1059&amp;"|"&amp;B1059</f>
        <v>Nantes|Lille-Lesquin</v>
      </c>
      <c r="AA1059" s="14" t="str">
        <f aca="false">IF(I1059&lt;p_local,"Local",IF(I1059&lt;p_vv_min,"Courte distance",IF(I1059&lt;p_tres_long,"Longue distance","Très longue distance")))</f>
        <v>Longue distance</v>
      </c>
    </row>
    <row r="1060" customFormat="false" ht="15" hidden="false" customHeight="true" outlineLevel="0" collapsed="false">
      <c r="A1060" s="1" t="s">
        <v>1199</v>
      </c>
      <c r="B1060" s="1" t="s">
        <v>142</v>
      </c>
      <c r="C1060" s="1" t="s">
        <v>34</v>
      </c>
      <c r="D1060" s="1" t="s">
        <v>653</v>
      </c>
      <c r="E1060" s="1" t="s">
        <v>1218</v>
      </c>
      <c r="F1060" s="14" t="s">
        <v>40</v>
      </c>
      <c r="G1060" s="14" t="str">
        <f aca="false">IF(I1060&lt;p_local,"Local → page infra",IF(H1060&gt;=p_ph1,"Phase 1",IF(H1060&gt;=p_ph2,"Phase 2","Phase 3")))</f>
        <v>Phase 3</v>
      </c>
      <c r="H1060" s="14" t="n">
        <f aca="false">IF(I1060&lt;p_local,0,IF(C1060="Aéroport → Aéroport",p_pts_plein,IF(Y1060&gt;0,IF(I1060&lt;=Y1060,p_pts_plein,IF(I1060&lt;=p_mult2*Y1060,p_pts_moyen,p_pts_r3)),IF(I1060&gt;=p_vv_min,p_pts_plein,IF(I1060&gt;=p_vv_moy,p_pts_moyen,p_pts_court))))+IF(INDEX(10_Lieux!$D:$D,U1060)=1,p_prio1,p_prio2)+IF(INDEX(10_Lieux!$D:$D,V1060)=1,p_prio1,p_prio2)+IF(K1060="Oui",p_tf,0)+p_hub*((INDEX(10_Lieux!$H:$H,U1060)="Hub")+(INDEX(10_Lieux!$H:$H,V1060)="Hub"))+IF(OR(INDEX(10_Lieux!$H:$H,U1060)="Premium",INDEX(10_Lieux!$H:$H,V1060)="Premium"),p_prem,0))</f>
        <v>25</v>
      </c>
      <c r="I1060" s="14" t="n">
        <f aca="false">ROUND(W1060*p_facteur,0)</f>
        <v>549</v>
      </c>
      <c r="J1060" s="14" t="str">
        <f aca="false">IF(X1060&lt;60,X1060&amp;" min",INT(X1060/60)&amp;" h"&amp;IF(MOD(X1060,60)=0,""," "&amp;TEXT(MOD(X1060,60),"00")))</f>
        <v>5 h 45</v>
      </c>
      <c r="K1060" s="14" t="str">
        <f aca="false">IF(S1060&lt;&gt;T1060,"Oui","Non")</f>
        <v>Non</v>
      </c>
      <c r="L1060" s="14" t="str">
        <f aca="false">IF(AND(INDEX(10_Lieux!$B:$B,U1060)="Ville",INDEX(10_Lieux!$B:$B,V1060)="Ville"),"/chauffeur-prive/"&amp;INDEX(10_Lieux!$E:$E,U1060)&amp;"-"&amp;INDEX(10_Lieux!$E:$E,V1060)&amp;"/","/chauffeur-prive/"&amp;INDEX(10_Lieux!$E:$E,U1060)&amp;"/"&amp;INDEX(10_Lieux!$E:$E,V1060)&amp;"/")</f>
        <v>/chauffeur-prive/aeroport-lille-lesquin/rennes/</v>
      </c>
      <c r="M1060" s="14" t="str">
        <f aca="false">IFERROR(INDEX($L:$L,MATCH(B1060&amp;"|"&amp;A1060,$Z:$Z,0)),"—")</f>
        <v>/chauffeur-prive/rennes/aeroport-lille-lesquin/</v>
      </c>
      <c r="N1060" s="14" t="str">
        <f aca="false">IF(LEN("Chauffeur privé "&amp;INDEX(10_Lieux!$J:$J,U1060)&amp;" → "&amp;INDEX(10_Lieux!$J:$J,V1060)&amp;" | 24h/24")&gt;60,"Chauffeur privé "&amp;INDEX(10_Lieux!$J:$J,U1060)&amp;" → "&amp;INDEX(10_Lieux!$J:$J,V1060),"Chauffeur privé "&amp;INDEX(10_Lieux!$J:$J,U1060)&amp;" → "&amp;INDEX(10_Lieux!$J:$J,V1060)&amp;" | 24h/24")</f>
        <v>Chauffeur privé Aéroport Lille-Lesquin → Rennes | 24h/24</v>
      </c>
      <c r="O1060" s="14" t="n">
        <f aca="false">LEN(N1060)</f>
        <v>56</v>
      </c>
      <c r="P1060" s="14" t="str">
        <f aca="false">"Chauffeur privé "&amp;INDEX(10_Lieux!$K:$K,U1060)&amp;" vers "&amp;INDEX(10_Lieux!$L:$L,V1060)</f>
        <v>Chauffeur privé de l'aéroport Lille-Lesquin vers Rennes</v>
      </c>
      <c r="Q1060" s="14" t="str">
        <f aca="false">"Chauffeur privé "&amp;INDEX(10_Lieux!$K:$K,U1060)&amp;" vers "&amp;INDEX(10_Lieux!$L:$L,V1060)&amp;" : env. "&amp;I1060&amp;" km, "&amp;J1060&amp;" de route. Devis personnalisé, standard 24h/24 et 7j/7."</f>
        <v>Chauffeur privé de l'aéroport Lille-Lesquin vers Rennes : env. 549 km, 5 h 45 de route. Devis personnalisé, standard 24h/24 et 7j/7.</v>
      </c>
      <c r="R1060" s="14" t="n">
        <f aca="false">LEN(Q1060)</f>
        <v>132</v>
      </c>
      <c r="S1060" s="14" t="str">
        <f aca="false">INDEX(10_Lieux!$C:$C,U1060)</f>
        <v>France</v>
      </c>
      <c r="T1060" s="14" t="str">
        <f aca="false">INDEX(10_Lieux!$C:$C,V1060)</f>
        <v>France</v>
      </c>
      <c r="U1060" s="14" t="n">
        <f aca="false">MATCH(A1060,10_Lieux!$A:$A,0)</f>
        <v>147</v>
      </c>
      <c r="V1060" s="14" t="n">
        <f aca="false">MATCH(B1060,10_Lieux!$A:$A,0)</f>
        <v>49</v>
      </c>
      <c r="W1060" s="14" t="n">
        <f aca="false">ROUND(6371*2*ASIN(SQRT(SIN(RADIANS(INDEX(10_Lieux!$F:$F,V1060)-INDEX(10_Lieux!$F:$F,U1060))/2)^2+COS(RADIANS(INDEX(10_Lieux!$F:$F,U1060)))*COS(RADIANS(INDEX(10_Lieux!$F:$F,V1060)))*SIN(RADIANS(INDEX(10_Lieux!$G:$G,V1060)-INDEX(10_Lieux!$G:$G,U1060))/2)^2)),1)</f>
        <v>439.4</v>
      </c>
      <c r="X1060" s="14" t="n">
        <f aca="false">ROUND(I1060/IF(I1060&lt;p_seuil_vitesse,p_vit_lente,p_vit_rapide)*60/15,0)*15</f>
        <v>345</v>
      </c>
      <c r="Y1060" s="14" t="n">
        <f aca="false">MAX(IF(INDEX(10_Lieux!$B:$B,U1060)&lt;&gt;"Ville",INDEX(10_Lieux!$I:$I,U1060),0),IF(INDEX(10_Lieux!$B:$B,V1060)&lt;&gt;"Ville",INDEX(10_Lieux!$I:$I,V1060),0))</f>
        <v>250</v>
      </c>
      <c r="Z1060" s="14" t="str">
        <f aca="false">A1060&amp;"|"&amp;B1060</f>
        <v>Lille-Lesquin|Rennes</v>
      </c>
      <c r="AA1060" s="14" t="str">
        <f aca="false">IF(I1060&lt;p_local,"Local",IF(I1060&lt;p_vv_min,"Courte distance",IF(I1060&lt;p_tres_long,"Longue distance","Très longue distance")))</f>
        <v>Longue distance</v>
      </c>
    </row>
    <row r="1061" customFormat="false" ht="15" hidden="false" customHeight="true" outlineLevel="0" collapsed="false">
      <c r="A1061" s="1" t="s">
        <v>142</v>
      </c>
      <c r="B1061" s="1" t="s">
        <v>1199</v>
      </c>
      <c r="C1061" s="1" t="s">
        <v>35</v>
      </c>
      <c r="D1061" s="1" t="s">
        <v>653</v>
      </c>
      <c r="E1061" s="1" t="s">
        <v>1219</v>
      </c>
      <c r="F1061" s="14" t="s">
        <v>40</v>
      </c>
      <c r="G1061" s="14" t="str">
        <f aca="false">IF(I1061&lt;p_local,"Local → page infra",IF(H1061&gt;=p_ph1,"Phase 1",IF(H1061&gt;=p_ph2,"Phase 2","Phase 3")))</f>
        <v>Phase 3</v>
      </c>
      <c r="H1061" s="14" t="n">
        <f aca="false">IF(I1061&lt;p_local,0,IF(C1061="Aéroport → Aéroport",p_pts_plein,IF(Y1061&gt;0,IF(I1061&lt;=Y1061,p_pts_plein,IF(I1061&lt;=p_mult2*Y1061,p_pts_moyen,p_pts_r3)),IF(I1061&gt;=p_vv_min,p_pts_plein,IF(I1061&gt;=p_vv_moy,p_pts_moyen,p_pts_court))))+IF(INDEX(10_Lieux!$D:$D,U1061)=1,p_prio1,p_prio2)+IF(INDEX(10_Lieux!$D:$D,V1061)=1,p_prio1,p_prio2)+IF(K1061="Oui",p_tf,0)+p_hub*((INDEX(10_Lieux!$H:$H,U1061)="Hub")+(INDEX(10_Lieux!$H:$H,V1061)="Hub"))+IF(OR(INDEX(10_Lieux!$H:$H,U1061)="Premium",INDEX(10_Lieux!$H:$H,V1061)="Premium"),p_prem,0))</f>
        <v>25</v>
      </c>
      <c r="I1061" s="14" t="n">
        <f aca="false">ROUND(W1061*p_facteur,0)</f>
        <v>549</v>
      </c>
      <c r="J1061" s="14" t="str">
        <f aca="false">IF(X1061&lt;60,X1061&amp;" min",INT(X1061/60)&amp;" h"&amp;IF(MOD(X1061,60)=0,""," "&amp;TEXT(MOD(X1061,60),"00")))</f>
        <v>5 h 45</v>
      </c>
      <c r="K1061" s="14" t="str">
        <f aca="false">IF(S1061&lt;&gt;T1061,"Oui","Non")</f>
        <v>Non</v>
      </c>
      <c r="L1061" s="14" t="str">
        <f aca="false">IF(AND(INDEX(10_Lieux!$B:$B,U1061)="Ville",INDEX(10_Lieux!$B:$B,V1061)="Ville"),"/chauffeur-prive/"&amp;INDEX(10_Lieux!$E:$E,U1061)&amp;"-"&amp;INDEX(10_Lieux!$E:$E,V1061)&amp;"/","/chauffeur-prive/"&amp;INDEX(10_Lieux!$E:$E,U1061)&amp;"/"&amp;INDEX(10_Lieux!$E:$E,V1061)&amp;"/")</f>
        <v>/chauffeur-prive/rennes/aeroport-lille-lesquin/</v>
      </c>
      <c r="M1061" s="14" t="str">
        <f aca="false">IFERROR(INDEX($L:$L,MATCH(B1061&amp;"|"&amp;A1061,$Z:$Z,0)),"—")</f>
        <v>/chauffeur-prive/aeroport-lille-lesquin/rennes/</v>
      </c>
      <c r="N1061" s="14" t="str">
        <f aca="false">IF(LEN("Chauffeur privé "&amp;INDEX(10_Lieux!$J:$J,U1061)&amp;" → "&amp;INDEX(10_Lieux!$J:$J,V1061)&amp;" | 24h/24")&gt;60,"Chauffeur privé "&amp;INDEX(10_Lieux!$J:$J,U1061)&amp;" → "&amp;INDEX(10_Lieux!$J:$J,V1061),"Chauffeur privé "&amp;INDEX(10_Lieux!$J:$J,U1061)&amp;" → "&amp;INDEX(10_Lieux!$J:$J,V1061)&amp;" | 24h/24")</f>
        <v>Chauffeur privé Rennes → Aéroport Lille-Lesquin | 24h/24</v>
      </c>
      <c r="O1061" s="14" t="n">
        <f aca="false">LEN(N1061)</f>
        <v>56</v>
      </c>
      <c r="P1061" s="14" t="str">
        <f aca="false">"Chauffeur privé "&amp;INDEX(10_Lieux!$K:$K,U1061)&amp;" vers "&amp;INDEX(10_Lieux!$L:$L,V1061)</f>
        <v>Chauffeur privé de Rennes vers l'aéroport Lille-Lesquin</v>
      </c>
      <c r="Q1061" s="14" t="str">
        <f aca="false">"Chauffeur privé "&amp;INDEX(10_Lieux!$K:$K,U1061)&amp;" vers "&amp;INDEX(10_Lieux!$L:$L,V1061)&amp;" : env. "&amp;I1061&amp;" km, "&amp;J1061&amp;" de route. Devis personnalisé, standard 24h/24 et 7j/7."</f>
        <v>Chauffeur privé de Rennes vers l'aéroport Lille-Lesquin : env. 549 km, 5 h 45 de route. Devis personnalisé, standard 24h/24 et 7j/7.</v>
      </c>
      <c r="R1061" s="14" t="n">
        <f aca="false">LEN(Q1061)</f>
        <v>132</v>
      </c>
      <c r="S1061" s="14" t="str">
        <f aca="false">INDEX(10_Lieux!$C:$C,U1061)</f>
        <v>France</v>
      </c>
      <c r="T1061" s="14" t="str">
        <f aca="false">INDEX(10_Lieux!$C:$C,V1061)</f>
        <v>France</v>
      </c>
      <c r="U1061" s="14" t="n">
        <f aca="false">MATCH(A1061,10_Lieux!$A:$A,0)</f>
        <v>49</v>
      </c>
      <c r="V1061" s="14" t="n">
        <f aca="false">MATCH(B1061,10_Lieux!$A:$A,0)</f>
        <v>147</v>
      </c>
      <c r="W1061" s="14" t="n">
        <f aca="false">ROUND(6371*2*ASIN(SQRT(SIN(RADIANS(INDEX(10_Lieux!$F:$F,V1061)-INDEX(10_Lieux!$F:$F,U1061))/2)^2+COS(RADIANS(INDEX(10_Lieux!$F:$F,U1061)))*COS(RADIANS(INDEX(10_Lieux!$F:$F,V1061)))*SIN(RADIANS(INDEX(10_Lieux!$G:$G,V1061)-INDEX(10_Lieux!$G:$G,U1061))/2)^2)),1)</f>
        <v>439.4</v>
      </c>
      <c r="X1061" s="14" t="n">
        <f aca="false">ROUND(I1061/IF(I1061&lt;p_seuil_vitesse,p_vit_lente,p_vit_rapide)*60/15,0)*15</f>
        <v>345</v>
      </c>
      <c r="Y1061" s="14" t="n">
        <f aca="false">MAX(IF(INDEX(10_Lieux!$B:$B,U1061)&lt;&gt;"Ville",INDEX(10_Lieux!$I:$I,U1061),0),IF(INDEX(10_Lieux!$B:$B,V1061)&lt;&gt;"Ville",INDEX(10_Lieux!$I:$I,V1061),0))</f>
        <v>250</v>
      </c>
      <c r="Z1061" s="14" t="str">
        <f aca="false">A1061&amp;"|"&amp;B1061</f>
        <v>Rennes|Lille-Lesquin</v>
      </c>
      <c r="AA1061" s="14" t="str">
        <f aca="false">IF(I1061&lt;p_local,"Local",IF(I1061&lt;p_vv_min,"Courte distance",IF(I1061&lt;p_tres_long,"Longue distance","Très longue distance")))</f>
        <v>Longue distance</v>
      </c>
    </row>
    <row r="1062" customFormat="false" ht="15" hidden="false" customHeight="true" outlineLevel="0" collapsed="false">
      <c r="A1062" s="1" t="s">
        <v>1199</v>
      </c>
      <c r="B1062" s="1" t="s">
        <v>144</v>
      </c>
      <c r="C1062" s="1" t="s">
        <v>34</v>
      </c>
      <c r="D1062" s="1" t="s">
        <v>653</v>
      </c>
      <c r="E1062" s="1" t="s">
        <v>1220</v>
      </c>
      <c r="F1062" s="14" t="s">
        <v>40</v>
      </c>
      <c r="G1062" s="14" t="str">
        <f aca="false">IF(I1062&lt;p_local,"Local → page infra",IF(H1062&gt;=p_ph1,"Phase 1",IF(H1062&gt;=p_ph2,"Phase 2","Phase 3")))</f>
        <v>Phase 3</v>
      </c>
      <c r="H1062" s="14" t="n">
        <f aca="false">IF(I1062&lt;p_local,0,IF(C1062="Aéroport → Aéroport",p_pts_plein,IF(Y1062&gt;0,IF(I1062&lt;=Y1062,p_pts_plein,IF(I1062&lt;=p_mult2*Y1062,p_pts_moyen,p_pts_r3)),IF(I1062&gt;=p_vv_min,p_pts_plein,IF(I1062&gt;=p_vv_moy,p_pts_moyen,p_pts_court))))+IF(INDEX(10_Lieux!$D:$D,U1062)=1,p_prio1,p_prio2)+IF(INDEX(10_Lieux!$D:$D,V1062)=1,p_prio1,p_prio2)+IF(K1062="Oui",p_tf,0)+p_hub*((INDEX(10_Lieux!$H:$H,U1062)="Hub")+(INDEX(10_Lieux!$H:$H,V1062)="Hub"))+IF(OR(INDEX(10_Lieux!$H:$H,U1062)="Premium",INDEX(10_Lieux!$H:$H,V1062)="Premium"),p_prem,0))</f>
        <v>30</v>
      </c>
      <c r="I1062" s="14" t="n">
        <f aca="false">ROUND(W1062*p_facteur,0)</f>
        <v>484</v>
      </c>
      <c r="J1062" s="14" t="str">
        <f aca="false">IF(X1062&lt;60,X1062&amp;" min",INT(X1062/60)&amp;" h"&amp;IF(MOD(X1062,60)=0,""," "&amp;TEXT(MOD(X1062,60),"00")))</f>
        <v>5 h</v>
      </c>
      <c r="K1062" s="14" t="str">
        <f aca="false">IF(S1062&lt;&gt;T1062,"Oui","Non")</f>
        <v>Non</v>
      </c>
      <c r="L1062" s="14" t="str">
        <f aca="false">IF(AND(INDEX(10_Lieux!$B:$B,U1062)="Ville",INDEX(10_Lieux!$B:$B,V1062)="Ville"),"/chauffeur-prive/"&amp;INDEX(10_Lieux!$E:$E,U1062)&amp;"-"&amp;INDEX(10_Lieux!$E:$E,V1062)&amp;"/","/chauffeur-prive/"&amp;INDEX(10_Lieux!$E:$E,U1062)&amp;"/"&amp;INDEX(10_Lieux!$E:$E,V1062)&amp;"/")</f>
        <v>/chauffeur-prive/aeroport-lille-lesquin/dijon/</v>
      </c>
      <c r="M1062" s="14" t="str">
        <f aca="false">IFERROR(INDEX($L:$L,MATCH(B1062&amp;"|"&amp;A1062,$Z:$Z,0)),"—")</f>
        <v>/chauffeur-prive/dijon/aeroport-lille-lesquin/</v>
      </c>
      <c r="N1062" s="14" t="str">
        <f aca="false">IF(LEN("Chauffeur privé "&amp;INDEX(10_Lieux!$J:$J,U1062)&amp;" → "&amp;INDEX(10_Lieux!$J:$J,V1062)&amp;" | 24h/24")&gt;60,"Chauffeur privé "&amp;INDEX(10_Lieux!$J:$J,U1062)&amp;" → "&amp;INDEX(10_Lieux!$J:$J,V1062),"Chauffeur privé "&amp;INDEX(10_Lieux!$J:$J,U1062)&amp;" → "&amp;INDEX(10_Lieux!$J:$J,V1062)&amp;" | 24h/24")</f>
        <v>Chauffeur privé Aéroport Lille-Lesquin → Dijon | 24h/24</v>
      </c>
      <c r="O1062" s="14" t="n">
        <f aca="false">LEN(N1062)</f>
        <v>55</v>
      </c>
      <c r="P1062" s="14" t="str">
        <f aca="false">"Chauffeur privé "&amp;INDEX(10_Lieux!$K:$K,U1062)&amp;" vers "&amp;INDEX(10_Lieux!$L:$L,V1062)</f>
        <v>Chauffeur privé de l'aéroport Lille-Lesquin vers Dijon</v>
      </c>
      <c r="Q1062" s="14" t="str">
        <f aca="false">"Chauffeur privé "&amp;INDEX(10_Lieux!$K:$K,U1062)&amp;" vers "&amp;INDEX(10_Lieux!$L:$L,V1062)&amp;" : env. "&amp;I1062&amp;" km, "&amp;J1062&amp;" de route. Devis personnalisé, standard 24h/24 et 7j/7."</f>
        <v>Chauffeur privé de l'aéroport Lille-Lesquin vers Dijon : env. 484 km, 5 h de route. Devis personnalisé, standard 24h/24 et 7j/7.</v>
      </c>
      <c r="R1062" s="14" t="n">
        <f aca="false">LEN(Q1062)</f>
        <v>128</v>
      </c>
      <c r="S1062" s="14" t="str">
        <f aca="false">INDEX(10_Lieux!$C:$C,U1062)</f>
        <v>France</v>
      </c>
      <c r="T1062" s="14" t="str">
        <f aca="false">INDEX(10_Lieux!$C:$C,V1062)</f>
        <v>France</v>
      </c>
      <c r="U1062" s="14" t="n">
        <f aca="false">MATCH(A1062,10_Lieux!$A:$A,0)</f>
        <v>147</v>
      </c>
      <c r="V1062" s="14" t="n">
        <f aca="false">MATCH(B1062,10_Lieux!$A:$A,0)</f>
        <v>23</v>
      </c>
      <c r="W1062" s="14" t="n">
        <f aca="false">ROUND(6371*2*ASIN(SQRT(SIN(RADIANS(INDEX(10_Lieux!$F:$F,V1062)-INDEX(10_Lieux!$F:$F,U1062))/2)^2+COS(RADIANS(INDEX(10_Lieux!$F:$F,U1062)))*COS(RADIANS(INDEX(10_Lieux!$F:$F,V1062)))*SIN(RADIANS(INDEX(10_Lieux!$G:$G,V1062)-INDEX(10_Lieux!$G:$G,U1062))/2)^2)),1)</f>
        <v>387.4</v>
      </c>
      <c r="X1062" s="14" t="n">
        <f aca="false">ROUND(I1062/IF(I1062&lt;p_seuil_vitesse,p_vit_lente,p_vit_rapide)*60/15,0)*15</f>
        <v>300</v>
      </c>
      <c r="Y1062" s="14" t="n">
        <f aca="false">MAX(IF(INDEX(10_Lieux!$B:$B,U1062)&lt;&gt;"Ville",INDEX(10_Lieux!$I:$I,U1062),0),IF(INDEX(10_Lieux!$B:$B,V1062)&lt;&gt;"Ville",INDEX(10_Lieux!$I:$I,V1062),0))</f>
        <v>250</v>
      </c>
      <c r="Z1062" s="14" t="str">
        <f aca="false">A1062&amp;"|"&amp;B1062</f>
        <v>Lille-Lesquin|Dijon</v>
      </c>
      <c r="AA1062" s="14" t="str">
        <f aca="false">IF(I1062&lt;p_local,"Local",IF(I1062&lt;p_vv_min,"Courte distance",IF(I1062&lt;p_tres_long,"Longue distance","Très longue distance")))</f>
        <v>Longue distance</v>
      </c>
    </row>
    <row r="1063" customFormat="false" ht="15" hidden="false" customHeight="true" outlineLevel="0" collapsed="false">
      <c r="A1063" s="1" t="s">
        <v>144</v>
      </c>
      <c r="B1063" s="1" t="s">
        <v>1199</v>
      </c>
      <c r="C1063" s="1" t="s">
        <v>35</v>
      </c>
      <c r="D1063" s="1" t="s">
        <v>653</v>
      </c>
      <c r="E1063" s="1" t="s">
        <v>1221</v>
      </c>
      <c r="F1063" s="14" t="s">
        <v>40</v>
      </c>
      <c r="G1063" s="14" t="str">
        <f aca="false">IF(I1063&lt;p_local,"Local → page infra",IF(H1063&gt;=p_ph1,"Phase 1",IF(H1063&gt;=p_ph2,"Phase 2","Phase 3")))</f>
        <v>Phase 3</v>
      </c>
      <c r="H1063" s="14" t="n">
        <f aca="false">IF(I1063&lt;p_local,0,IF(C1063="Aéroport → Aéroport",p_pts_plein,IF(Y1063&gt;0,IF(I1063&lt;=Y1063,p_pts_plein,IF(I1063&lt;=p_mult2*Y1063,p_pts_moyen,p_pts_r3)),IF(I1063&gt;=p_vv_min,p_pts_plein,IF(I1063&gt;=p_vv_moy,p_pts_moyen,p_pts_court))))+IF(INDEX(10_Lieux!$D:$D,U1063)=1,p_prio1,p_prio2)+IF(INDEX(10_Lieux!$D:$D,V1063)=1,p_prio1,p_prio2)+IF(K1063="Oui",p_tf,0)+p_hub*((INDEX(10_Lieux!$H:$H,U1063)="Hub")+(INDEX(10_Lieux!$H:$H,V1063)="Hub"))+IF(OR(INDEX(10_Lieux!$H:$H,U1063)="Premium",INDEX(10_Lieux!$H:$H,V1063)="Premium"),p_prem,0))</f>
        <v>30</v>
      </c>
      <c r="I1063" s="14" t="n">
        <f aca="false">ROUND(W1063*p_facteur,0)</f>
        <v>484</v>
      </c>
      <c r="J1063" s="14" t="str">
        <f aca="false">IF(X1063&lt;60,X1063&amp;" min",INT(X1063/60)&amp;" h"&amp;IF(MOD(X1063,60)=0,""," "&amp;TEXT(MOD(X1063,60),"00")))</f>
        <v>5 h</v>
      </c>
      <c r="K1063" s="14" t="str">
        <f aca="false">IF(S1063&lt;&gt;T1063,"Oui","Non")</f>
        <v>Non</v>
      </c>
      <c r="L1063" s="14" t="str">
        <f aca="false">IF(AND(INDEX(10_Lieux!$B:$B,U1063)="Ville",INDEX(10_Lieux!$B:$B,V1063)="Ville"),"/chauffeur-prive/"&amp;INDEX(10_Lieux!$E:$E,U1063)&amp;"-"&amp;INDEX(10_Lieux!$E:$E,V1063)&amp;"/","/chauffeur-prive/"&amp;INDEX(10_Lieux!$E:$E,U1063)&amp;"/"&amp;INDEX(10_Lieux!$E:$E,V1063)&amp;"/")</f>
        <v>/chauffeur-prive/dijon/aeroport-lille-lesquin/</v>
      </c>
      <c r="M1063" s="14" t="str">
        <f aca="false">IFERROR(INDEX($L:$L,MATCH(B1063&amp;"|"&amp;A1063,$Z:$Z,0)),"—")</f>
        <v>/chauffeur-prive/aeroport-lille-lesquin/dijon/</v>
      </c>
      <c r="N1063" s="14" t="str">
        <f aca="false">IF(LEN("Chauffeur privé "&amp;INDEX(10_Lieux!$J:$J,U1063)&amp;" → "&amp;INDEX(10_Lieux!$J:$J,V1063)&amp;" | 24h/24")&gt;60,"Chauffeur privé "&amp;INDEX(10_Lieux!$J:$J,U1063)&amp;" → "&amp;INDEX(10_Lieux!$J:$J,V1063),"Chauffeur privé "&amp;INDEX(10_Lieux!$J:$J,U1063)&amp;" → "&amp;INDEX(10_Lieux!$J:$J,V1063)&amp;" | 24h/24")</f>
        <v>Chauffeur privé Dijon → Aéroport Lille-Lesquin | 24h/24</v>
      </c>
      <c r="O1063" s="14" t="n">
        <f aca="false">LEN(N1063)</f>
        <v>55</v>
      </c>
      <c r="P1063" s="14" t="str">
        <f aca="false">"Chauffeur privé "&amp;INDEX(10_Lieux!$K:$K,U1063)&amp;" vers "&amp;INDEX(10_Lieux!$L:$L,V1063)</f>
        <v>Chauffeur privé de Dijon vers l'aéroport Lille-Lesquin</v>
      </c>
      <c r="Q1063" s="14" t="str">
        <f aca="false">"Chauffeur privé "&amp;INDEX(10_Lieux!$K:$K,U1063)&amp;" vers "&amp;INDEX(10_Lieux!$L:$L,V1063)&amp;" : env. "&amp;I1063&amp;" km, "&amp;J1063&amp;" de route. Devis personnalisé, standard 24h/24 et 7j/7."</f>
        <v>Chauffeur privé de Dijon vers l'aéroport Lille-Lesquin : env. 484 km, 5 h de route. Devis personnalisé, standard 24h/24 et 7j/7.</v>
      </c>
      <c r="R1063" s="14" t="n">
        <f aca="false">LEN(Q1063)</f>
        <v>128</v>
      </c>
      <c r="S1063" s="14" t="str">
        <f aca="false">INDEX(10_Lieux!$C:$C,U1063)</f>
        <v>France</v>
      </c>
      <c r="T1063" s="14" t="str">
        <f aca="false">INDEX(10_Lieux!$C:$C,V1063)</f>
        <v>France</v>
      </c>
      <c r="U1063" s="14" t="n">
        <f aca="false">MATCH(A1063,10_Lieux!$A:$A,0)</f>
        <v>23</v>
      </c>
      <c r="V1063" s="14" t="n">
        <f aca="false">MATCH(B1063,10_Lieux!$A:$A,0)</f>
        <v>147</v>
      </c>
      <c r="W1063" s="14" t="n">
        <f aca="false">ROUND(6371*2*ASIN(SQRT(SIN(RADIANS(INDEX(10_Lieux!$F:$F,V1063)-INDEX(10_Lieux!$F:$F,U1063))/2)^2+COS(RADIANS(INDEX(10_Lieux!$F:$F,U1063)))*COS(RADIANS(INDEX(10_Lieux!$F:$F,V1063)))*SIN(RADIANS(INDEX(10_Lieux!$G:$G,V1063)-INDEX(10_Lieux!$G:$G,U1063))/2)^2)),1)</f>
        <v>387.4</v>
      </c>
      <c r="X1063" s="14" t="n">
        <f aca="false">ROUND(I1063/IF(I1063&lt;p_seuil_vitesse,p_vit_lente,p_vit_rapide)*60/15,0)*15</f>
        <v>300</v>
      </c>
      <c r="Y1063" s="14" t="n">
        <f aca="false">MAX(IF(INDEX(10_Lieux!$B:$B,U1063)&lt;&gt;"Ville",INDEX(10_Lieux!$I:$I,U1063),0),IF(INDEX(10_Lieux!$B:$B,V1063)&lt;&gt;"Ville",INDEX(10_Lieux!$I:$I,V1063),0))</f>
        <v>250</v>
      </c>
      <c r="Z1063" s="14" t="str">
        <f aca="false">A1063&amp;"|"&amp;B1063</f>
        <v>Dijon|Lille-Lesquin</v>
      </c>
      <c r="AA1063" s="14" t="str">
        <f aca="false">IF(I1063&lt;p_local,"Local",IF(I1063&lt;p_vv_min,"Courte distance",IF(I1063&lt;p_tres_long,"Longue distance","Très longue distance")))</f>
        <v>Longue distance</v>
      </c>
    </row>
    <row r="1064" customFormat="false" ht="15" hidden="false" customHeight="true" outlineLevel="0" collapsed="false">
      <c r="A1064" s="1" t="s">
        <v>1199</v>
      </c>
      <c r="B1064" s="1" t="s">
        <v>146</v>
      </c>
      <c r="C1064" s="1" t="s">
        <v>34</v>
      </c>
      <c r="D1064" s="1" t="s">
        <v>653</v>
      </c>
      <c r="E1064" s="1" t="s">
        <v>1222</v>
      </c>
      <c r="F1064" s="14" t="s">
        <v>40</v>
      </c>
      <c r="G1064" s="14" t="str">
        <f aca="false">IF(I1064&lt;p_local,"Local → page infra",IF(H1064&gt;=p_ph1,"Phase 1",IF(H1064&gt;=p_ph2,"Phase 2","Phase 3")))</f>
        <v>Phase 3</v>
      </c>
      <c r="H1064" s="14" t="n">
        <f aca="false">IF(I1064&lt;p_local,0,IF(C1064="Aéroport → Aéroport",p_pts_plein,IF(Y1064&gt;0,IF(I1064&lt;=Y1064,p_pts_plein,IF(I1064&lt;=p_mult2*Y1064,p_pts_moyen,p_pts_r3)),IF(I1064&gt;=p_vv_min,p_pts_plein,IF(I1064&gt;=p_vv_moy,p_pts_moyen,p_pts_court))))+IF(INDEX(10_Lieux!$D:$D,U1064)=1,p_prio1,p_prio2)+IF(INDEX(10_Lieux!$D:$D,V1064)=1,p_prio1,p_prio2)+IF(K1064="Oui",p_tf,0)+p_hub*((INDEX(10_Lieux!$H:$H,U1064)="Hub")+(INDEX(10_Lieux!$H:$H,V1064)="Hub"))+IF(OR(INDEX(10_Lieux!$H:$H,U1064)="Premium",INDEX(10_Lieux!$H:$H,V1064)="Premium"),p_prem,0))</f>
        <v>30</v>
      </c>
      <c r="I1064" s="14" t="n">
        <f aca="false">ROUND(W1064*p_facteur,0)</f>
        <v>786</v>
      </c>
      <c r="J1064" s="14" t="str">
        <f aca="false">IF(X1064&lt;60,X1064&amp;" min",INT(X1064/60)&amp;" h"&amp;IF(MOD(X1064,60)=0,""," "&amp;TEXT(MOD(X1064,60),"00")))</f>
        <v>8 h 15</v>
      </c>
      <c r="K1064" s="14" t="str">
        <f aca="false">IF(S1064&lt;&gt;T1064,"Oui","Non")</f>
        <v>Non</v>
      </c>
      <c r="L1064" s="14" t="str">
        <f aca="false">IF(AND(INDEX(10_Lieux!$B:$B,U1064)="Ville",INDEX(10_Lieux!$B:$B,V1064)="Ville"),"/chauffeur-prive/"&amp;INDEX(10_Lieux!$E:$E,U1064)&amp;"-"&amp;INDEX(10_Lieux!$E:$E,V1064)&amp;"/","/chauffeur-prive/"&amp;INDEX(10_Lieux!$E:$E,U1064)&amp;"/"&amp;INDEX(10_Lieux!$E:$E,V1064)&amp;"/")</f>
        <v>/chauffeur-prive/aeroport-lille-lesquin/grenoble/</v>
      </c>
      <c r="M1064" s="14" t="str">
        <f aca="false">IFERROR(INDEX($L:$L,MATCH(B1064&amp;"|"&amp;A1064,$Z:$Z,0)),"—")</f>
        <v>/chauffeur-prive/grenoble/aeroport-lille-lesquin/</v>
      </c>
      <c r="N1064" s="14" t="str">
        <f aca="false">IF(LEN("Chauffeur privé "&amp;INDEX(10_Lieux!$J:$J,U1064)&amp;" → "&amp;INDEX(10_Lieux!$J:$J,V1064)&amp;" | 24h/24")&gt;60,"Chauffeur privé "&amp;INDEX(10_Lieux!$J:$J,U1064)&amp;" → "&amp;INDEX(10_Lieux!$J:$J,V1064),"Chauffeur privé "&amp;INDEX(10_Lieux!$J:$J,U1064)&amp;" → "&amp;INDEX(10_Lieux!$J:$J,V1064)&amp;" | 24h/24")</f>
        <v>Chauffeur privé Aéroport Lille-Lesquin → Grenoble | 24h/24</v>
      </c>
      <c r="O1064" s="14" t="n">
        <f aca="false">LEN(N1064)</f>
        <v>58</v>
      </c>
      <c r="P1064" s="14" t="str">
        <f aca="false">"Chauffeur privé "&amp;INDEX(10_Lieux!$K:$K,U1064)&amp;" vers "&amp;INDEX(10_Lieux!$L:$L,V1064)</f>
        <v>Chauffeur privé de l'aéroport Lille-Lesquin vers Grenoble</v>
      </c>
      <c r="Q1064" s="14" t="str">
        <f aca="false">"Chauffeur privé "&amp;INDEX(10_Lieux!$K:$K,U1064)&amp;" vers "&amp;INDEX(10_Lieux!$L:$L,V1064)&amp;" : env. "&amp;I1064&amp;" km, "&amp;J1064&amp;" de route. Devis personnalisé, standard 24h/24 et 7j/7."</f>
        <v>Chauffeur privé de l'aéroport Lille-Lesquin vers Grenoble : env. 786 km, 8 h 15 de route. Devis personnalisé, standard 24h/24 et 7j/7.</v>
      </c>
      <c r="R1064" s="14" t="n">
        <f aca="false">LEN(Q1064)</f>
        <v>134</v>
      </c>
      <c r="S1064" s="14" t="str">
        <f aca="false">INDEX(10_Lieux!$C:$C,U1064)</f>
        <v>France</v>
      </c>
      <c r="T1064" s="14" t="str">
        <f aca="false">INDEX(10_Lieux!$C:$C,V1064)</f>
        <v>France</v>
      </c>
      <c r="U1064" s="14" t="n">
        <f aca="false">MATCH(A1064,10_Lieux!$A:$A,0)</f>
        <v>147</v>
      </c>
      <c r="V1064" s="14" t="n">
        <f aca="false">MATCH(B1064,10_Lieux!$A:$A,0)</f>
        <v>9</v>
      </c>
      <c r="W1064" s="14" t="n">
        <f aca="false">ROUND(6371*2*ASIN(SQRT(SIN(RADIANS(INDEX(10_Lieux!$F:$F,V1064)-INDEX(10_Lieux!$F:$F,U1064))/2)^2+COS(RADIANS(INDEX(10_Lieux!$F:$F,U1064)))*COS(RADIANS(INDEX(10_Lieux!$F:$F,V1064)))*SIN(RADIANS(INDEX(10_Lieux!$G:$G,V1064)-INDEX(10_Lieux!$G:$G,U1064))/2)^2)),1)</f>
        <v>628.9</v>
      </c>
      <c r="X1064" s="14" t="n">
        <f aca="false">ROUND(I1064/IF(I1064&lt;p_seuil_vitesse,p_vit_lente,p_vit_rapide)*60/15,0)*15</f>
        <v>495</v>
      </c>
      <c r="Y1064" s="14" t="n">
        <f aca="false">MAX(IF(INDEX(10_Lieux!$B:$B,U1064)&lt;&gt;"Ville",INDEX(10_Lieux!$I:$I,U1064),0),IF(INDEX(10_Lieux!$B:$B,V1064)&lt;&gt;"Ville",INDEX(10_Lieux!$I:$I,V1064),0))</f>
        <v>250</v>
      </c>
      <c r="Z1064" s="14" t="str">
        <f aca="false">A1064&amp;"|"&amp;B1064</f>
        <v>Lille-Lesquin|Grenoble</v>
      </c>
      <c r="AA1064" s="14" t="str">
        <f aca="false">IF(I1064&lt;p_local,"Local",IF(I1064&lt;p_vv_min,"Courte distance",IF(I1064&lt;p_tres_long,"Longue distance","Très longue distance")))</f>
        <v>Très longue distance</v>
      </c>
    </row>
    <row r="1065" customFormat="false" ht="15" hidden="false" customHeight="true" outlineLevel="0" collapsed="false">
      <c r="A1065" s="1" t="s">
        <v>146</v>
      </c>
      <c r="B1065" s="1" t="s">
        <v>1199</v>
      </c>
      <c r="C1065" s="1" t="s">
        <v>35</v>
      </c>
      <c r="D1065" s="1" t="s">
        <v>653</v>
      </c>
      <c r="E1065" s="1" t="s">
        <v>1223</v>
      </c>
      <c r="F1065" s="14" t="s">
        <v>40</v>
      </c>
      <c r="G1065" s="14" t="str">
        <f aca="false">IF(I1065&lt;p_local,"Local → page infra",IF(H1065&gt;=p_ph1,"Phase 1",IF(H1065&gt;=p_ph2,"Phase 2","Phase 3")))</f>
        <v>Phase 3</v>
      </c>
      <c r="H1065" s="14" t="n">
        <f aca="false">IF(I1065&lt;p_local,0,IF(C1065="Aéroport → Aéroport",p_pts_plein,IF(Y1065&gt;0,IF(I1065&lt;=Y1065,p_pts_plein,IF(I1065&lt;=p_mult2*Y1065,p_pts_moyen,p_pts_r3)),IF(I1065&gt;=p_vv_min,p_pts_plein,IF(I1065&gt;=p_vv_moy,p_pts_moyen,p_pts_court))))+IF(INDEX(10_Lieux!$D:$D,U1065)=1,p_prio1,p_prio2)+IF(INDEX(10_Lieux!$D:$D,V1065)=1,p_prio1,p_prio2)+IF(K1065="Oui",p_tf,0)+p_hub*((INDEX(10_Lieux!$H:$H,U1065)="Hub")+(INDEX(10_Lieux!$H:$H,V1065)="Hub"))+IF(OR(INDEX(10_Lieux!$H:$H,U1065)="Premium",INDEX(10_Lieux!$H:$H,V1065)="Premium"),p_prem,0))</f>
        <v>30</v>
      </c>
      <c r="I1065" s="14" t="n">
        <f aca="false">ROUND(W1065*p_facteur,0)</f>
        <v>786</v>
      </c>
      <c r="J1065" s="14" t="str">
        <f aca="false">IF(X1065&lt;60,X1065&amp;" min",INT(X1065/60)&amp;" h"&amp;IF(MOD(X1065,60)=0,""," "&amp;TEXT(MOD(X1065,60),"00")))</f>
        <v>8 h 15</v>
      </c>
      <c r="K1065" s="14" t="str">
        <f aca="false">IF(S1065&lt;&gt;T1065,"Oui","Non")</f>
        <v>Non</v>
      </c>
      <c r="L1065" s="14" t="str">
        <f aca="false">IF(AND(INDEX(10_Lieux!$B:$B,U1065)="Ville",INDEX(10_Lieux!$B:$B,V1065)="Ville"),"/chauffeur-prive/"&amp;INDEX(10_Lieux!$E:$E,U1065)&amp;"-"&amp;INDEX(10_Lieux!$E:$E,V1065)&amp;"/","/chauffeur-prive/"&amp;INDEX(10_Lieux!$E:$E,U1065)&amp;"/"&amp;INDEX(10_Lieux!$E:$E,V1065)&amp;"/")</f>
        <v>/chauffeur-prive/grenoble/aeroport-lille-lesquin/</v>
      </c>
      <c r="M1065" s="14" t="str">
        <f aca="false">IFERROR(INDEX($L:$L,MATCH(B1065&amp;"|"&amp;A1065,$Z:$Z,0)),"—")</f>
        <v>/chauffeur-prive/aeroport-lille-lesquin/grenoble/</v>
      </c>
      <c r="N1065" s="14" t="str">
        <f aca="false">IF(LEN("Chauffeur privé "&amp;INDEX(10_Lieux!$J:$J,U1065)&amp;" → "&amp;INDEX(10_Lieux!$J:$J,V1065)&amp;" | 24h/24")&gt;60,"Chauffeur privé "&amp;INDEX(10_Lieux!$J:$J,U1065)&amp;" → "&amp;INDEX(10_Lieux!$J:$J,V1065),"Chauffeur privé "&amp;INDEX(10_Lieux!$J:$J,U1065)&amp;" → "&amp;INDEX(10_Lieux!$J:$J,V1065)&amp;" | 24h/24")</f>
        <v>Chauffeur privé Grenoble → Aéroport Lille-Lesquin | 24h/24</v>
      </c>
      <c r="O1065" s="14" t="n">
        <f aca="false">LEN(N1065)</f>
        <v>58</v>
      </c>
      <c r="P1065" s="14" t="str">
        <f aca="false">"Chauffeur privé "&amp;INDEX(10_Lieux!$K:$K,U1065)&amp;" vers "&amp;INDEX(10_Lieux!$L:$L,V1065)</f>
        <v>Chauffeur privé de Grenoble vers l'aéroport Lille-Lesquin</v>
      </c>
      <c r="Q1065" s="14" t="str">
        <f aca="false">"Chauffeur privé "&amp;INDEX(10_Lieux!$K:$K,U1065)&amp;" vers "&amp;INDEX(10_Lieux!$L:$L,V1065)&amp;" : env. "&amp;I1065&amp;" km, "&amp;J1065&amp;" de route. Devis personnalisé, standard 24h/24 et 7j/7."</f>
        <v>Chauffeur privé de Grenoble vers l'aéroport Lille-Lesquin : env. 786 km, 8 h 15 de route. Devis personnalisé, standard 24h/24 et 7j/7.</v>
      </c>
      <c r="R1065" s="14" t="n">
        <f aca="false">LEN(Q1065)</f>
        <v>134</v>
      </c>
      <c r="S1065" s="14" t="str">
        <f aca="false">INDEX(10_Lieux!$C:$C,U1065)</f>
        <v>France</v>
      </c>
      <c r="T1065" s="14" t="str">
        <f aca="false">INDEX(10_Lieux!$C:$C,V1065)</f>
        <v>France</v>
      </c>
      <c r="U1065" s="14" t="n">
        <f aca="false">MATCH(A1065,10_Lieux!$A:$A,0)</f>
        <v>9</v>
      </c>
      <c r="V1065" s="14" t="n">
        <f aca="false">MATCH(B1065,10_Lieux!$A:$A,0)</f>
        <v>147</v>
      </c>
      <c r="W1065" s="14" t="n">
        <f aca="false">ROUND(6371*2*ASIN(SQRT(SIN(RADIANS(INDEX(10_Lieux!$F:$F,V1065)-INDEX(10_Lieux!$F:$F,U1065))/2)^2+COS(RADIANS(INDEX(10_Lieux!$F:$F,U1065)))*COS(RADIANS(INDEX(10_Lieux!$F:$F,V1065)))*SIN(RADIANS(INDEX(10_Lieux!$G:$G,V1065)-INDEX(10_Lieux!$G:$G,U1065))/2)^2)),1)</f>
        <v>628.9</v>
      </c>
      <c r="X1065" s="14" t="n">
        <f aca="false">ROUND(I1065/IF(I1065&lt;p_seuil_vitesse,p_vit_lente,p_vit_rapide)*60/15,0)*15</f>
        <v>495</v>
      </c>
      <c r="Y1065" s="14" t="n">
        <f aca="false">MAX(IF(INDEX(10_Lieux!$B:$B,U1065)&lt;&gt;"Ville",INDEX(10_Lieux!$I:$I,U1065),0),IF(INDEX(10_Lieux!$B:$B,V1065)&lt;&gt;"Ville",INDEX(10_Lieux!$I:$I,V1065),0))</f>
        <v>250</v>
      </c>
      <c r="Z1065" s="14" t="str">
        <f aca="false">A1065&amp;"|"&amp;B1065</f>
        <v>Grenoble|Lille-Lesquin</v>
      </c>
      <c r="AA1065" s="14" t="str">
        <f aca="false">IF(I1065&lt;p_local,"Local",IF(I1065&lt;p_vv_min,"Courte distance",IF(I1065&lt;p_tres_long,"Longue distance","Très longue distance")))</f>
        <v>Très longue distance</v>
      </c>
    </row>
    <row r="1066" customFormat="false" ht="15" hidden="false" customHeight="true" outlineLevel="0" collapsed="false">
      <c r="A1066" s="1" t="s">
        <v>1199</v>
      </c>
      <c r="B1066" s="1" t="s">
        <v>148</v>
      </c>
      <c r="C1066" s="1" t="s">
        <v>34</v>
      </c>
      <c r="D1066" s="1" t="s">
        <v>653</v>
      </c>
      <c r="E1066" s="1" t="s">
        <v>1224</v>
      </c>
      <c r="F1066" s="14" t="s">
        <v>40</v>
      </c>
      <c r="G1066" s="14" t="str">
        <f aca="false">IF(I1066&lt;p_local,"Local → page infra",IF(H1066&gt;=p_ph1,"Phase 1",IF(H1066&gt;=p_ph2,"Phase 2","Phase 3")))</f>
        <v>Phase 3</v>
      </c>
      <c r="H1066" s="14" t="n">
        <f aca="false">IF(I1066&lt;p_local,0,IF(C1066="Aéroport → Aéroport",p_pts_plein,IF(Y1066&gt;0,IF(I1066&lt;=Y1066,p_pts_plein,IF(I1066&lt;=p_mult2*Y1066,p_pts_moyen,p_pts_r3)),IF(I1066&gt;=p_vv_min,p_pts_plein,IF(I1066&gt;=p_vv_moy,p_pts_moyen,p_pts_court))))+IF(INDEX(10_Lieux!$D:$D,U1066)=1,p_prio1,p_prio2)+IF(INDEX(10_Lieux!$D:$D,V1066)=1,p_prio1,p_prio2)+IF(K1066="Oui",p_tf,0)+p_hub*((INDEX(10_Lieux!$H:$H,U1066)="Hub")+(INDEX(10_Lieux!$H:$H,V1066)="Hub"))+IF(OR(INDEX(10_Lieux!$H:$H,U1066)="Premium",INDEX(10_Lieux!$H:$H,V1066)="Premium"),p_prem,0))</f>
        <v>30</v>
      </c>
      <c r="I1066" s="14" t="n">
        <f aca="false">ROUND(W1066*p_facteur,0)</f>
        <v>707</v>
      </c>
      <c r="J1066" s="14" t="str">
        <f aca="false">IF(X1066&lt;60,X1066&amp;" min",INT(X1066/60)&amp;" h"&amp;IF(MOD(X1066,60)=0,""," "&amp;TEXT(MOD(X1066,60),"00")))</f>
        <v>7 h 30</v>
      </c>
      <c r="K1066" s="14" t="str">
        <f aca="false">IF(S1066&lt;&gt;T1066,"Oui","Non")</f>
        <v>Non</v>
      </c>
      <c r="L1066" s="14" t="str">
        <f aca="false">IF(AND(INDEX(10_Lieux!$B:$B,U1066)="Ville",INDEX(10_Lieux!$B:$B,V1066)="Ville"),"/chauffeur-prive/"&amp;INDEX(10_Lieux!$E:$E,U1066)&amp;"-"&amp;INDEX(10_Lieux!$E:$E,V1066)&amp;"/","/chauffeur-prive/"&amp;INDEX(10_Lieux!$E:$E,U1066)&amp;"/"&amp;INDEX(10_Lieux!$E:$E,V1066)&amp;"/")</f>
        <v>/chauffeur-prive/aeroport-lille-lesquin/annecy/</v>
      </c>
      <c r="M1066" s="14" t="str">
        <f aca="false">IFERROR(INDEX($L:$L,MATCH(B1066&amp;"|"&amp;A1066,$Z:$Z,0)),"—")</f>
        <v>/chauffeur-prive/annecy/aeroport-lille-lesquin/</v>
      </c>
      <c r="N1066" s="14" t="str">
        <f aca="false">IF(LEN("Chauffeur privé "&amp;INDEX(10_Lieux!$J:$J,U1066)&amp;" → "&amp;INDEX(10_Lieux!$J:$J,V1066)&amp;" | 24h/24")&gt;60,"Chauffeur privé "&amp;INDEX(10_Lieux!$J:$J,U1066)&amp;" → "&amp;INDEX(10_Lieux!$J:$J,V1066),"Chauffeur privé "&amp;INDEX(10_Lieux!$J:$J,U1066)&amp;" → "&amp;INDEX(10_Lieux!$J:$J,V1066)&amp;" | 24h/24")</f>
        <v>Chauffeur privé Aéroport Lille-Lesquin → Annecy | 24h/24</v>
      </c>
      <c r="O1066" s="14" t="n">
        <f aca="false">LEN(N1066)</f>
        <v>56</v>
      </c>
      <c r="P1066" s="14" t="str">
        <f aca="false">"Chauffeur privé "&amp;INDEX(10_Lieux!$K:$K,U1066)&amp;" vers "&amp;INDEX(10_Lieux!$L:$L,V1066)</f>
        <v>Chauffeur privé de l'aéroport Lille-Lesquin vers Annecy</v>
      </c>
      <c r="Q1066" s="14" t="str">
        <f aca="false">"Chauffeur privé "&amp;INDEX(10_Lieux!$K:$K,U1066)&amp;" vers "&amp;INDEX(10_Lieux!$L:$L,V1066)&amp;" : env. "&amp;I1066&amp;" km, "&amp;J1066&amp;" de route. Devis personnalisé, standard 24h/24 et 7j/7."</f>
        <v>Chauffeur privé de l'aéroport Lille-Lesquin vers Annecy : env. 707 km, 7 h 30 de route. Devis personnalisé, standard 24h/24 et 7j/7.</v>
      </c>
      <c r="R1066" s="14" t="n">
        <f aca="false">LEN(Q1066)</f>
        <v>132</v>
      </c>
      <c r="S1066" s="14" t="str">
        <f aca="false">INDEX(10_Lieux!$C:$C,U1066)</f>
        <v>France</v>
      </c>
      <c r="T1066" s="14" t="str">
        <f aca="false">INDEX(10_Lieux!$C:$C,V1066)</f>
        <v>France</v>
      </c>
      <c r="U1066" s="14" t="n">
        <f aca="false">MATCH(A1066,10_Lieux!$A:$A,0)</f>
        <v>147</v>
      </c>
      <c r="V1066" s="14" t="n">
        <f aca="false">MATCH(B1066,10_Lieux!$A:$A,0)</f>
        <v>10</v>
      </c>
      <c r="W1066" s="14" t="n">
        <f aca="false">ROUND(6371*2*ASIN(SQRT(SIN(RADIANS(INDEX(10_Lieux!$F:$F,V1066)-INDEX(10_Lieux!$F:$F,U1066))/2)^2+COS(RADIANS(INDEX(10_Lieux!$F:$F,U1066)))*COS(RADIANS(INDEX(10_Lieux!$F:$F,V1066)))*SIN(RADIANS(INDEX(10_Lieux!$G:$G,V1066)-INDEX(10_Lieux!$G:$G,U1066))/2)^2)),1)</f>
        <v>565.2</v>
      </c>
      <c r="X1066" s="14" t="n">
        <f aca="false">ROUND(I1066/IF(I1066&lt;p_seuil_vitesse,p_vit_lente,p_vit_rapide)*60/15,0)*15</f>
        <v>450</v>
      </c>
      <c r="Y1066" s="14" t="n">
        <f aca="false">MAX(IF(INDEX(10_Lieux!$B:$B,U1066)&lt;&gt;"Ville",INDEX(10_Lieux!$I:$I,U1066),0),IF(INDEX(10_Lieux!$B:$B,V1066)&lt;&gt;"Ville",INDEX(10_Lieux!$I:$I,V1066),0))</f>
        <v>250</v>
      </c>
      <c r="Z1066" s="14" t="str">
        <f aca="false">A1066&amp;"|"&amp;B1066</f>
        <v>Lille-Lesquin|Annecy</v>
      </c>
      <c r="AA1066" s="14" t="str">
        <f aca="false">IF(I1066&lt;p_local,"Local",IF(I1066&lt;p_vv_min,"Courte distance",IF(I1066&lt;p_tres_long,"Longue distance","Très longue distance")))</f>
        <v>Très longue distance</v>
      </c>
    </row>
    <row r="1067" customFormat="false" ht="15" hidden="false" customHeight="true" outlineLevel="0" collapsed="false">
      <c r="A1067" s="1" t="s">
        <v>148</v>
      </c>
      <c r="B1067" s="1" t="s">
        <v>1199</v>
      </c>
      <c r="C1067" s="1" t="s">
        <v>35</v>
      </c>
      <c r="D1067" s="1" t="s">
        <v>653</v>
      </c>
      <c r="E1067" s="1" t="s">
        <v>1225</v>
      </c>
      <c r="F1067" s="14" t="s">
        <v>40</v>
      </c>
      <c r="G1067" s="14" t="str">
        <f aca="false">IF(I1067&lt;p_local,"Local → page infra",IF(H1067&gt;=p_ph1,"Phase 1",IF(H1067&gt;=p_ph2,"Phase 2","Phase 3")))</f>
        <v>Phase 3</v>
      </c>
      <c r="H1067" s="14" t="n">
        <f aca="false">IF(I1067&lt;p_local,0,IF(C1067="Aéroport → Aéroport",p_pts_plein,IF(Y1067&gt;0,IF(I1067&lt;=Y1067,p_pts_plein,IF(I1067&lt;=p_mult2*Y1067,p_pts_moyen,p_pts_r3)),IF(I1067&gt;=p_vv_min,p_pts_plein,IF(I1067&gt;=p_vv_moy,p_pts_moyen,p_pts_court))))+IF(INDEX(10_Lieux!$D:$D,U1067)=1,p_prio1,p_prio2)+IF(INDEX(10_Lieux!$D:$D,V1067)=1,p_prio1,p_prio2)+IF(K1067="Oui",p_tf,0)+p_hub*((INDEX(10_Lieux!$H:$H,U1067)="Hub")+(INDEX(10_Lieux!$H:$H,V1067)="Hub"))+IF(OR(INDEX(10_Lieux!$H:$H,U1067)="Premium",INDEX(10_Lieux!$H:$H,V1067)="Premium"),p_prem,0))</f>
        <v>30</v>
      </c>
      <c r="I1067" s="14" t="n">
        <f aca="false">ROUND(W1067*p_facteur,0)</f>
        <v>707</v>
      </c>
      <c r="J1067" s="14" t="str">
        <f aca="false">IF(X1067&lt;60,X1067&amp;" min",INT(X1067/60)&amp;" h"&amp;IF(MOD(X1067,60)=0,""," "&amp;TEXT(MOD(X1067,60),"00")))</f>
        <v>7 h 30</v>
      </c>
      <c r="K1067" s="14" t="str">
        <f aca="false">IF(S1067&lt;&gt;T1067,"Oui","Non")</f>
        <v>Non</v>
      </c>
      <c r="L1067" s="14" t="str">
        <f aca="false">IF(AND(INDEX(10_Lieux!$B:$B,U1067)="Ville",INDEX(10_Lieux!$B:$B,V1067)="Ville"),"/chauffeur-prive/"&amp;INDEX(10_Lieux!$E:$E,U1067)&amp;"-"&amp;INDEX(10_Lieux!$E:$E,V1067)&amp;"/","/chauffeur-prive/"&amp;INDEX(10_Lieux!$E:$E,U1067)&amp;"/"&amp;INDEX(10_Lieux!$E:$E,V1067)&amp;"/")</f>
        <v>/chauffeur-prive/annecy/aeroport-lille-lesquin/</v>
      </c>
      <c r="M1067" s="14" t="str">
        <f aca="false">IFERROR(INDEX($L:$L,MATCH(B1067&amp;"|"&amp;A1067,$Z:$Z,0)),"—")</f>
        <v>/chauffeur-prive/aeroport-lille-lesquin/annecy/</v>
      </c>
      <c r="N1067" s="14" t="str">
        <f aca="false">IF(LEN("Chauffeur privé "&amp;INDEX(10_Lieux!$J:$J,U1067)&amp;" → "&amp;INDEX(10_Lieux!$J:$J,V1067)&amp;" | 24h/24")&gt;60,"Chauffeur privé "&amp;INDEX(10_Lieux!$J:$J,U1067)&amp;" → "&amp;INDEX(10_Lieux!$J:$J,V1067),"Chauffeur privé "&amp;INDEX(10_Lieux!$J:$J,U1067)&amp;" → "&amp;INDEX(10_Lieux!$J:$J,V1067)&amp;" | 24h/24")</f>
        <v>Chauffeur privé Annecy → Aéroport Lille-Lesquin | 24h/24</v>
      </c>
      <c r="O1067" s="14" t="n">
        <f aca="false">LEN(N1067)</f>
        <v>56</v>
      </c>
      <c r="P1067" s="14" t="str">
        <f aca="false">"Chauffeur privé "&amp;INDEX(10_Lieux!$K:$K,U1067)&amp;" vers "&amp;INDEX(10_Lieux!$L:$L,V1067)</f>
        <v>Chauffeur privé d'Annecy vers l'aéroport Lille-Lesquin</v>
      </c>
      <c r="Q1067" s="14" t="str">
        <f aca="false">"Chauffeur privé "&amp;INDEX(10_Lieux!$K:$K,U1067)&amp;" vers "&amp;INDEX(10_Lieux!$L:$L,V1067)&amp;" : env. "&amp;I1067&amp;" km, "&amp;J1067&amp;" de route. Devis personnalisé, standard 24h/24 et 7j/7."</f>
        <v>Chauffeur privé d'Annecy vers l'aéroport Lille-Lesquin : env. 707 km, 7 h 30 de route. Devis personnalisé, standard 24h/24 et 7j/7.</v>
      </c>
      <c r="R1067" s="14" t="n">
        <f aca="false">LEN(Q1067)</f>
        <v>131</v>
      </c>
      <c r="S1067" s="14" t="str">
        <f aca="false">INDEX(10_Lieux!$C:$C,U1067)</f>
        <v>France</v>
      </c>
      <c r="T1067" s="14" t="str">
        <f aca="false">INDEX(10_Lieux!$C:$C,V1067)</f>
        <v>France</v>
      </c>
      <c r="U1067" s="14" t="n">
        <f aca="false">MATCH(A1067,10_Lieux!$A:$A,0)</f>
        <v>10</v>
      </c>
      <c r="V1067" s="14" t="n">
        <f aca="false">MATCH(B1067,10_Lieux!$A:$A,0)</f>
        <v>147</v>
      </c>
      <c r="W1067" s="14" t="n">
        <f aca="false">ROUND(6371*2*ASIN(SQRT(SIN(RADIANS(INDEX(10_Lieux!$F:$F,V1067)-INDEX(10_Lieux!$F:$F,U1067))/2)^2+COS(RADIANS(INDEX(10_Lieux!$F:$F,U1067)))*COS(RADIANS(INDEX(10_Lieux!$F:$F,V1067)))*SIN(RADIANS(INDEX(10_Lieux!$G:$G,V1067)-INDEX(10_Lieux!$G:$G,U1067))/2)^2)),1)</f>
        <v>565.2</v>
      </c>
      <c r="X1067" s="14" t="n">
        <f aca="false">ROUND(I1067/IF(I1067&lt;p_seuil_vitesse,p_vit_lente,p_vit_rapide)*60/15,0)*15</f>
        <v>450</v>
      </c>
      <c r="Y1067" s="14" t="n">
        <f aca="false">MAX(IF(INDEX(10_Lieux!$B:$B,U1067)&lt;&gt;"Ville",INDEX(10_Lieux!$I:$I,U1067),0),IF(INDEX(10_Lieux!$B:$B,V1067)&lt;&gt;"Ville",INDEX(10_Lieux!$I:$I,V1067),0))</f>
        <v>250</v>
      </c>
      <c r="Z1067" s="14" t="str">
        <f aca="false">A1067&amp;"|"&amp;B1067</f>
        <v>Annecy|Lille-Lesquin</v>
      </c>
      <c r="AA1067" s="14" t="str">
        <f aca="false">IF(I1067&lt;p_local,"Local",IF(I1067&lt;p_vv_min,"Courte distance",IF(I1067&lt;p_tres_long,"Longue distance","Très longue distance")))</f>
        <v>Très longue distance</v>
      </c>
    </row>
    <row r="1068" customFormat="false" ht="15" hidden="false" customHeight="true" outlineLevel="0" collapsed="false">
      <c r="A1068" s="1" t="s">
        <v>1199</v>
      </c>
      <c r="B1068" s="1" t="s">
        <v>150</v>
      </c>
      <c r="C1068" s="1" t="s">
        <v>34</v>
      </c>
      <c r="D1068" s="1" t="s">
        <v>653</v>
      </c>
      <c r="E1068" s="1" t="s">
        <v>1226</v>
      </c>
      <c r="F1068" s="14" t="s">
        <v>40</v>
      </c>
      <c r="G1068" s="14" t="str">
        <f aca="false">IF(I1068&lt;p_local,"Local → page infra",IF(H1068&gt;=p_ph1,"Phase 1",IF(H1068&gt;=p_ph2,"Phase 2","Phase 3")))</f>
        <v>Phase 3</v>
      </c>
      <c r="H1068" s="14" t="n">
        <f aca="false">IF(I1068&lt;p_local,0,IF(C1068="Aéroport → Aéroport",p_pts_plein,IF(Y1068&gt;0,IF(I1068&lt;=Y1068,p_pts_plein,IF(I1068&lt;=p_mult2*Y1068,p_pts_moyen,p_pts_r3)),IF(I1068&gt;=p_vv_min,p_pts_plein,IF(I1068&gt;=p_vv_moy,p_pts_moyen,p_pts_court))))+IF(INDEX(10_Lieux!$D:$D,U1068)=1,p_prio1,p_prio2)+IF(INDEX(10_Lieux!$D:$D,V1068)=1,p_prio1,p_prio2)+IF(K1068="Oui",p_tf,0)+p_hub*((INDEX(10_Lieux!$H:$H,U1068)="Hub")+(INDEX(10_Lieux!$H:$H,V1068)="Hub"))+IF(OR(INDEX(10_Lieux!$H:$H,U1068)="Premium",INDEX(10_Lieux!$H:$H,V1068)="Premium"),p_prem,0))</f>
        <v>25</v>
      </c>
      <c r="I1068" s="14" t="n">
        <f aca="false">ROUND(W1068*p_facteur,0)</f>
        <v>743</v>
      </c>
      <c r="J1068" s="14" t="str">
        <f aca="false">IF(X1068&lt;60,X1068&amp;" min",INT(X1068/60)&amp;" h"&amp;IF(MOD(X1068,60)=0,""," "&amp;TEXT(MOD(X1068,60),"00")))</f>
        <v>7 h 45</v>
      </c>
      <c r="K1068" s="14" t="str">
        <f aca="false">IF(S1068&lt;&gt;T1068,"Oui","Non")</f>
        <v>Non</v>
      </c>
      <c r="L1068" s="14" t="str">
        <f aca="false">IF(AND(INDEX(10_Lieux!$B:$B,U1068)="Ville",INDEX(10_Lieux!$B:$B,V1068)="Ville"),"/chauffeur-prive/"&amp;INDEX(10_Lieux!$E:$E,U1068)&amp;"-"&amp;INDEX(10_Lieux!$E:$E,V1068)&amp;"/","/chauffeur-prive/"&amp;INDEX(10_Lieux!$E:$E,U1068)&amp;"/"&amp;INDEX(10_Lieux!$E:$E,V1068)&amp;"/")</f>
        <v>/chauffeur-prive/aeroport-lille-lesquin/chambery/</v>
      </c>
      <c r="M1068" s="14" t="str">
        <f aca="false">IFERROR(INDEX($L:$L,MATCH(B1068&amp;"|"&amp;A1068,$Z:$Z,0)),"—")</f>
        <v>/chauffeur-prive/chambery/aeroport-lille-lesquin/</v>
      </c>
      <c r="N1068" s="14" t="str">
        <f aca="false">IF(LEN("Chauffeur privé "&amp;INDEX(10_Lieux!$J:$J,U1068)&amp;" → "&amp;INDEX(10_Lieux!$J:$J,V1068)&amp;" | 24h/24")&gt;60,"Chauffeur privé "&amp;INDEX(10_Lieux!$J:$J,U1068)&amp;" → "&amp;INDEX(10_Lieux!$J:$J,V1068),"Chauffeur privé "&amp;INDEX(10_Lieux!$J:$J,U1068)&amp;" → "&amp;INDEX(10_Lieux!$J:$J,V1068)&amp;" | 24h/24")</f>
        <v>Chauffeur privé Aéroport Lille-Lesquin → Chambéry | 24h/24</v>
      </c>
      <c r="O1068" s="14" t="n">
        <f aca="false">LEN(N1068)</f>
        <v>58</v>
      </c>
      <c r="P1068" s="14" t="str">
        <f aca="false">"Chauffeur privé "&amp;INDEX(10_Lieux!$K:$K,U1068)&amp;" vers "&amp;INDEX(10_Lieux!$L:$L,V1068)</f>
        <v>Chauffeur privé de l'aéroport Lille-Lesquin vers Chambéry</v>
      </c>
      <c r="Q1068" s="14" t="str">
        <f aca="false">"Chauffeur privé "&amp;INDEX(10_Lieux!$K:$K,U1068)&amp;" vers "&amp;INDEX(10_Lieux!$L:$L,V1068)&amp;" : env. "&amp;I1068&amp;" km, "&amp;J1068&amp;" de route. Devis personnalisé, standard 24h/24 et 7j/7."</f>
        <v>Chauffeur privé de l'aéroport Lille-Lesquin vers Chambéry : env. 743 km, 7 h 45 de route. Devis personnalisé, standard 24h/24 et 7j/7.</v>
      </c>
      <c r="R1068" s="14" t="n">
        <f aca="false">LEN(Q1068)</f>
        <v>134</v>
      </c>
      <c r="S1068" s="14" t="str">
        <f aca="false">INDEX(10_Lieux!$C:$C,U1068)</f>
        <v>France</v>
      </c>
      <c r="T1068" s="14" t="str">
        <f aca="false">INDEX(10_Lieux!$C:$C,V1068)</f>
        <v>France</v>
      </c>
      <c r="U1068" s="14" t="n">
        <f aca="false">MATCH(A1068,10_Lieux!$A:$A,0)</f>
        <v>147</v>
      </c>
      <c r="V1068" s="14" t="n">
        <f aca="false">MATCH(B1068,10_Lieux!$A:$A,0)</f>
        <v>11</v>
      </c>
      <c r="W1068" s="14" t="n">
        <f aca="false">ROUND(6371*2*ASIN(SQRT(SIN(RADIANS(INDEX(10_Lieux!$F:$F,V1068)-INDEX(10_Lieux!$F:$F,U1068))/2)^2+COS(RADIANS(INDEX(10_Lieux!$F:$F,U1068)))*COS(RADIANS(INDEX(10_Lieux!$F:$F,V1068)))*SIN(RADIANS(INDEX(10_Lieux!$G:$G,V1068)-INDEX(10_Lieux!$G:$G,U1068))/2)^2)),1)</f>
        <v>594.1</v>
      </c>
      <c r="X1068" s="14" t="n">
        <f aca="false">ROUND(I1068/IF(I1068&lt;p_seuil_vitesse,p_vit_lente,p_vit_rapide)*60/15,0)*15</f>
        <v>465</v>
      </c>
      <c r="Y1068" s="14" t="n">
        <f aca="false">MAX(IF(INDEX(10_Lieux!$B:$B,U1068)&lt;&gt;"Ville",INDEX(10_Lieux!$I:$I,U1068),0),IF(INDEX(10_Lieux!$B:$B,V1068)&lt;&gt;"Ville",INDEX(10_Lieux!$I:$I,V1068),0))</f>
        <v>250</v>
      </c>
      <c r="Z1068" s="14" t="str">
        <f aca="false">A1068&amp;"|"&amp;B1068</f>
        <v>Lille-Lesquin|Chambéry</v>
      </c>
      <c r="AA1068" s="14" t="str">
        <f aca="false">IF(I1068&lt;p_local,"Local",IF(I1068&lt;p_vv_min,"Courte distance",IF(I1068&lt;p_tres_long,"Longue distance","Très longue distance")))</f>
        <v>Très longue distance</v>
      </c>
    </row>
    <row r="1069" customFormat="false" ht="15" hidden="false" customHeight="true" outlineLevel="0" collapsed="false">
      <c r="A1069" s="1" t="s">
        <v>150</v>
      </c>
      <c r="B1069" s="1" t="s">
        <v>1199</v>
      </c>
      <c r="C1069" s="1" t="s">
        <v>35</v>
      </c>
      <c r="D1069" s="1" t="s">
        <v>653</v>
      </c>
      <c r="E1069" s="1" t="s">
        <v>1227</v>
      </c>
      <c r="F1069" s="14" t="s">
        <v>40</v>
      </c>
      <c r="G1069" s="14" t="str">
        <f aca="false">IF(I1069&lt;p_local,"Local → page infra",IF(H1069&gt;=p_ph1,"Phase 1",IF(H1069&gt;=p_ph2,"Phase 2","Phase 3")))</f>
        <v>Phase 3</v>
      </c>
      <c r="H1069" s="14" t="n">
        <f aca="false">IF(I1069&lt;p_local,0,IF(C1069="Aéroport → Aéroport",p_pts_plein,IF(Y1069&gt;0,IF(I1069&lt;=Y1069,p_pts_plein,IF(I1069&lt;=p_mult2*Y1069,p_pts_moyen,p_pts_r3)),IF(I1069&gt;=p_vv_min,p_pts_plein,IF(I1069&gt;=p_vv_moy,p_pts_moyen,p_pts_court))))+IF(INDEX(10_Lieux!$D:$D,U1069)=1,p_prio1,p_prio2)+IF(INDEX(10_Lieux!$D:$D,V1069)=1,p_prio1,p_prio2)+IF(K1069="Oui",p_tf,0)+p_hub*((INDEX(10_Lieux!$H:$H,U1069)="Hub")+(INDEX(10_Lieux!$H:$H,V1069)="Hub"))+IF(OR(INDEX(10_Lieux!$H:$H,U1069)="Premium",INDEX(10_Lieux!$H:$H,V1069)="Premium"),p_prem,0))</f>
        <v>25</v>
      </c>
      <c r="I1069" s="14" t="n">
        <f aca="false">ROUND(W1069*p_facteur,0)</f>
        <v>743</v>
      </c>
      <c r="J1069" s="14" t="str">
        <f aca="false">IF(X1069&lt;60,X1069&amp;" min",INT(X1069/60)&amp;" h"&amp;IF(MOD(X1069,60)=0,""," "&amp;TEXT(MOD(X1069,60),"00")))</f>
        <v>7 h 45</v>
      </c>
      <c r="K1069" s="14" t="str">
        <f aca="false">IF(S1069&lt;&gt;T1069,"Oui","Non")</f>
        <v>Non</v>
      </c>
      <c r="L1069" s="14" t="str">
        <f aca="false">IF(AND(INDEX(10_Lieux!$B:$B,U1069)="Ville",INDEX(10_Lieux!$B:$B,V1069)="Ville"),"/chauffeur-prive/"&amp;INDEX(10_Lieux!$E:$E,U1069)&amp;"-"&amp;INDEX(10_Lieux!$E:$E,V1069)&amp;"/","/chauffeur-prive/"&amp;INDEX(10_Lieux!$E:$E,U1069)&amp;"/"&amp;INDEX(10_Lieux!$E:$E,V1069)&amp;"/")</f>
        <v>/chauffeur-prive/chambery/aeroport-lille-lesquin/</v>
      </c>
      <c r="M1069" s="14" t="str">
        <f aca="false">IFERROR(INDEX($L:$L,MATCH(B1069&amp;"|"&amp;A1069,$Z:$Z,0)),"—")</f>
        <v>/chauffeur-prive/aeroport-lille-lesquin/chambery/</v>
      </c>
      <c r="N1069" s="14" t="str">
        <f aca="false">IF(LEN("Chauffeur privé "&amp;INDEX(10_Lieux!$J:$J,U1069)&amp;" → "&amp;INDEX(10_Lieux!$J:$J,V1069)&amp;" | 24h/24")&gt;60,"Chauffeur privé "&amp;INDEX(10_Lieux!$J:$J,U1069)&amp;" → "&amp;INDEX(10_Lieux!$J:$J,V1069),"Chauffeur privé "&amp;INDEX(10_Lieux!$J:$J,U1069)&amp;" → "&amp;INDEX(10_Lieux!$J:$J,V1069)&amp;" | 24h/24")</f>
        <v>Chauffeur privé Chambéry → Aéroport Lille-Lesquin | 24h/24</v>
      </c>
      <c r="O1069" s="14" t="n">
        <f aca="false">LEN(N1069)</f>
        <v>58</v>
      </c>
      <c r="P1069" s="14" t="str">
        <f aca="false">"Chauffeur privé "&amp;INDEX(10_Lieux!$K:$K,U1069)&amp;" vers "&amp;INDEX(10_Lieux!$L:$L,V1069)</f>
        <v>Chauffeur privé de Chambéry vers l'aéroport Lille-Lesquin</v>
      </c>
      <c r="Q1069" s="14" t="str">
        <f aca="false">"Chauffeur privé "&amp;INDEX(10_Lieux!$K:$K,U1069)&amp;" vers "&amp;INDEX(10_Lieux!$L:$L,V1069)&amp;" : env. "&amp;I1069&amp;" km, "&amp;J1069&amp;" de route. Devis personnalisé, standard 24h/24 et 7j/7."</f>
        <v>Chauffeur privé de Chambéry vers l'aéroport Lille-Lesquin : env. 743 km, 7 h 45 de route. Devis personnalisé, standard 24h/24 et 7j/7.</v>
      </c>
      <c r="R1069" s="14" t="n">
        <f aca="false">LEN(Q1069)</f>
        <v>134</v>
      </c>
      <c r="S1069" s="14" t="str">
        <f aca="false">INDEX(10_Lieux!$C:$C,U1069)</f>
        <v>France</v>
      </c>
      <c r="T1069" s="14" t="str">
        <f aca="false">INDEX(10_Lieux!$C:$C,V1069)</f>
        <v>France</v>
      </c>
      <c r="U1069" s="14" t="n">
        <f aca="false">MATCH(A1069,10_Lieux!$A:$A,0)</f>
        <v>11</v>
      </c>
      <c r="V1069" s="14" t="n">
        <f aca="false">MATCH(B1069,10_Lieux!$A:$A,0)</f>
        <v>147</v>
      </c>
      <c r="W1069" s="14" t="n">
        <f aca="false">ROUND(6371*2*ASIN(SQRT(SIN(RADIANS(INDEX(10_Lieux!$F:$F,V1069)-INDEX(10_Lieux!$F:$F,U1069))/2)^2+COS(RADIANS(INDEX(10_Lieux!$F:$F,U1069)))*COS(RADIANS(INDEX(10_Lieux!$F:$F,V1069)))*SIN(RADIANS(INDEX(10_Lieux!$G:$G,V1069)-INDEX(10_Lieux!$G:$G,U1069))/2)^2)),1)</f>
        <v>594.1</v>
      </c>
      <c r="X1069" s="14" t="n">
        <f aca="false">ROUND(I1069/IF(I1069&lt;p_seuil_vitesse,p_vit_lente,p_vit_rapide)*60/15,0)*15</f>
        <v>465</v>
      </c>
      <c r="Y1069" s="14" t="n">
        <f aca="false">MAX(IF(INDEX(10_Lieux!$B:$B,U1069)&lt;&gt;"Ville",INDEX(10_Lieux!$I:$I,U1069),0),IF(INDEX(10_Lieux!$B:$B,V1069)&lt;&gt;"Ville",INDEX(10_Lieux!$I:$I,V1069),0))</f>
        <v>250</v>
      </c>
      <c r="Z1069" s="14" t="str">
        <f aca="false">A1069&amp;"|"&amp;B1069</f>
        <v>Chambéry|Lille-Lesquin</v>
      </c>
      <c r="AA1069" s="14" t="str">
        <f aca="false">IF(I1069&lt;p_local,"Local",IF(I1069&lt;p_vv_min,"Courte distance",IF(I1069&lt;p_tres_long,"Longue distance","Très longue distance")))</f>
        <v>Très longue distance</v>
      </c>
    </row>
    <row r="1070" customFormat="false" ht="15" hidden="false" customHeight="true" outlineLevel="0" collapsed="false">
      <c r="A1070" s="1" t="s">
        <v>1199</v>
      </c>
      <c r="B1070" s="1" t="s">
        <v>152</v>
      </c>
      <c r="C1070" s="1" t="s">
        <v>34</v>
      </c>
      <c r="D1070" s="1" t="s">
        <v>653</v>
      </c>
      <c r="E1070" s="1" t="s">
        <v>1228</v>
      </c>
      <c r="F1070" s="14" t="s">
        <v>40</v>
      </c>
      <c r="G1070" s="14" t="str">
        <f aca="false">IF(I1070&lt;p_local,"Local → page infra",IF(H1070&gt;=p_ph1,"Phase 1",IF(H1070&gt;=p_ph2,"Phase 2","Phase 3")))</f>
        <v>Phase 3</v>
      </c>
      <c r="H1070" s="14" t="n">
        <f aca="false">IF(I1070&lt;p_local,0,IF(C1070="Aéroport → Aéroport",p_pts_plein,IF(Y1070&gt;0,IF(I1070&lt;=Y1070,p_pts_plein,IF(I1070&lt;=p_mult2*Y1070,p_pts_moyen,p_pts_r3)),IF(I1070&gt;=p_vv_min,p_pts_plein,IF(I1070&gt;=p_vv_moy,p_pts_moyen,p_pts_court))))+IF(INDEX(10_Lieux!$D:$D,U1070)=1,p_prio1,p_prio2)+IF(INDEX(10_Lieux!$D:$D,V1070)=1,p_prio1,p_prio2)+IF(K1070="Oui",p_tf,0)+p_hub*((INDEX(10_Lieux!$H:$H,U1070)="Hub")+(INDEX(10_Lieux!$H:$H,V1070)="Hub"))+IF(OR(INDEX(10_Lieux!$H:$H,U1070)="Premium",INDEX(10_Lieux!$H:$H,V1070)="Premium"),p_prem,0))</f>
        <v>50</v>
      </c>
      <c r="I1070" s="14" t="n">
        <f aca="false">ROUND(W1070*p_facteur,0)</f>
        <v>668</v>
      </c>
      <c r="J1070" s="14" t="str">
        <f aca="false">IF(X1070&lt;60,X1070&amp;" min",INT(X1070/60)&amp;" h"&amp;IF(MOD(X1070,60)=0,""," "&amp;TEXT(MOD(X1070,60),"00")))</f>
        <v>7 h</v>
      </c>
      <c r="K1070" s="14" t="str">
        <f aca="false">IF(S1070&lt;&gt;T1070,"Oui","Non")</f>
        <v>Oui</v>
      </c>
      <c r="L1070" s="14" t="str">
        <f aca="false">IF(AND(INDEX(10_Lieux!$B:$B,U1070)="Ville",INDEX(10_Lieux!$B:$B,V1070)="Ville"),"/chauffeur-prive/"&amp;INDEX(10_Lieux!$E:$E,U1070)&amp;"-"&amp;INDEX(10_Lieux!$E:$E,V1070)&amp;"/","/chauffeur-prive/"&amp;INDEX(10_Lieux!$E:$E,U1070)&amp;"/"&amp;INDEX(10_Lieux!$E:$E,V1070)&amp;"/")</f>
        <v>/chauffeur-prive/aeroport-lille-lesquin/geneve/</v>
      </c>
      <c r="M1070" s="14" t="str">
        <f aca="false">IFERROR(INDEX($L:$L,MATCH(B1070&amp;"|"&amp;A1070,$Z:$Z,0)),"—")</f>
        <v>/chauffeur-prive/geneve/aeroport-lille-lesquin/</v>
      </c>
      <c r="N1070" s="14" t="str">
        <f aca="false">IF(LEN("Chauffeur privé "&amp;INDEX(10_Lieux!$J:$J,U1070)&amp;" → "&amp;INDEX(10_Lieux!$J:$J,V1070)&amp;" | 24h/24")&gt;60,"Chauffeur privé "&amp;INDEX(10_Lieux!$J:$J,U1070)&amp;" → "&amp;INDEX(10_Lieux!$J:$J,V1070),"Chauffeur privé "&amp;INDEX(10_Lieux!$J:$J,U1070)&amp;" → "&amp;INDEX(10_Lieux!$J:$J,V1070)&amp;" | 24h/24")</f>
        <v>Chauffeur privé Aéroport Lille-Lesquin → Genève | 24h/24</v>
      </c>
      <c r="O1070" s="14" t="n">
        <f aca="false">LEN(N1070)</f>
        <v>56</v>
      </c>
      <c r="P1070" s="14" t="str">
        <f aca="false">"Chauffeur privé "&amp;INDEX(10_Lieux!$K:$K,U1070)&amp;" vers "&amp;INDEX(10_Lieux!$L:$L,V1070)</f>
        <v>Chauffeur privé de l'aéroport Lille-Lesquin vers Genève</v>
      </c>
      <c r="Q1070" s="14" t="str">
        <f aca="false">"Chauffeur privé "&amp;INDEX(10_Lieux!$K:$K,U1070)&amp;" vers "&amp;INDEX(10_Lieux!$L:$L,V1070)&amp;" : env. "&amp;I1070&amp;" km, "&amp;J1070&amp;" de route. Devis personnalisé, standard 24h/24 et 7j/7."</f>
        <v>Chauffeur privé de l'aéroport Lille-Lesquin vers Genève : env. 668 km, 7 h de route. Devis personnalisé, standard 24h/24 et 7j/7.</v>
      </c>
      <c r="R1070" s="14" t="n">
        <f aca="false">LEN(Q1070)</f>
        <v>129</v>
      </c>
      <c r="S1070" s="14" t="str">
        <f aca="false">INDEX(10_Lieux!$C:$C,U1070)</f>
        <v>France</v>
      </c>
      <c r="T1070" s="14" t="str">
        <f aca="false">INDEX(10_Lieux!$C:$C,V1070)</f>
        <v>Suisse</v>
      </c>
      <c r="U1070" s="14" t="n">
        <f aca="false">MATCH(A1070,10_Lieux!$A:$A,0)</f>
        <v>147</v>
      </c>
      <c r="V1070" s="14" t="n">
        <f aca="false">MATCH(B1070,10_Lieux!$A:$A,0)</f>
        <v>111</v>
      </c>
      <c r="W1070" s="14" t="n">
        <f aca="false">ROUND(6371*2*ASIN(SQRT(SIN(RADIANS(INDEX(10_Lieux!$F:$F,V1070)-INDEX(10_Lieux!$F:$F,U1070))/2)^2+COS(RADIANS(INDEX(10_Lieux!$F:$F,U1070)))*COS(RADIANS(INDEX(10_Lieux!$F:$F,V1070)))*SIN(RADIANS(INDEX(10_Lieux!$G:$G,V1070)-INDEX(10_Lieux!$G:$G,U1070))/2)^2)),1)</f>
        <v>534.4</v>
      </c>
      <c r="X1070" s="14" t="n">
        <f aca="false">ROUND(I1070/IF(I1070&lt;p_seuil_vitesse,p_vit_lente,p_vit_rapide)*60/15,0)*15</f>
        <v>420</v>
      </c>
      <c r="Y1070" s="14" t="n">
        <f aca="false">MAX(IF(INDEX(10_Lieux!$B:$B,U1070)&lt;&gt;"Ville",INDEX(10_Lieux!$I:$I,U1070),0),IF(INDEX(10_Lieux!$B:$B,V1070)&lt;&gt;"Ville",INDEX(10_Lieux!$I:$I,V1070),0))</f>
        <v>250</v>
      </c>
      <c r="Z1070" s="14" t="str">
        <f aca="false">A1070&amp;"|"&amp;B1070</f>
        <v>Lille-Lesquin|Genève</v>
      </c>
      <c r="AA1070" s="14" t="str">
        <f aca="false">IF(I1070&lt;p_local,"Local",IF(I1070&lt;p_vv_min,"Courte distance",IF(I1070&lt;p_tres_long,"Longue distance","Très longue distance")))</f>
        <v>Longue distance</v>
      </c>
    </row>
    <row r="1071" customFormat="false" ht="15" hidden="false" customHeight="true" outlineLevel="0" collapsed="false">
      <c r="A1071" s="1" t="s">
        <v>152</v>
      </c>
      <c r="B1071" s="1" t="s">
        <v>1199</v>
      </c>
      <c r="C1071" s="1" t="s">
        <v>35</v>
      </c>
      <c r="D1071" s="1" t="s">
        <v>653</v>
      </c>
      <c r="E1071" s="1" t="s">
        <v>1229</v>
      </c>
      <c r="F1071" s="14" t="s">
        <v>40</v>
      </c>
      <c r="G1071" s="14" t="str">
        <f aca="false">IF(I1071&lt;p_local,"Local → page infra",IF(H1071&gt;=p_ph1,"Phase 1",IF(H1071&gt;=p_ph2,"Phase 2","Phase 3")))</f>
        <v>Phase 3</v>
      </c>
      <c r="H1071" s="14" t="n">
        <f aca="false">IF(I1071&lt;p_local,0,IF(C1071="Aéroport → Aéroport",p_pts_plein,IF(Y1071&gt;0,IF(I1071&lt;=Y1071,p_pts_plein,IF(I1071&lt;=p_mult2*Y1071,p_pts_moyen,p_pts_r3)),IF(I1071&gt;=p_vv_min,p_pts_plein,IF(I1071&gt;=p_vv_moy,p_pts_moyen,p_pts_court))))+IF(INDEX(10_Lieux!$D:$D,U1071)=1,p_prio1,p_prio2)+IF(INDEX(10_Lieux!$D:$D,V1071)=1,p_prio1,p_prio2)+IF(K1071="Oui",p_tf,0)+p_hub*((INDEX(10_Lieux!$H:$H,U1071)="Hub")+(INDEX(10_Lieux!$H:$H,V1071)="Hub"))+IF(OR(INDEX(10_Lieux!$H:$H,U1071)="Premium",INDEX(10_Lieux!$H:$H,V1071)="Premium"),p_prem,0))</f>
        <v>50</v>
      </c>
      <c r="I1071" s="14" t="n">
        <f aca="false">ROUND(W1071*p_facteur,0)</f>
        <v>668</v>
      </c>
      <c r="J1071" s="14" t="str">
        <f aca="false">IF(X1071&lt;60,X1071&amp;" min",INT(X1071/60)&amp;" h"&amp;IF(MOD(X1071,60)=0,""," "&amp;TEXT(MOD(X1071,60),"00")))</f>
        <v>7 h</v>
      </c>
      <c r="K1071" s="14" t="str">
        <f aca="false">IF(S1071&lt;&gt;T1071,"Oui","Non")</f>
        <v>Oui</v>
      </c>
      <c r="L1071" s="14" t="str">
        <f aca="false">IF(AND(INDEX(10_Lieux!$B:$B,U1071)="Ville",INDEX(10_Lieux!$B:$B,V1071)="Ville"),"/chauffeur-prive/"&amp;INDEX(10_Lieux!$E:$E,U1071)&amp;"-"&amp;INDEX(10_Lieux!$E:$E,V1071)&amp;"/","/chauffeur-prive/"&amp;INDEX(10_Lieux!$E:$E,U1071)&amp;"/"&amp;INDEX(10_Lieux!$E:$E,V1071)&amp;"/")</f>
        <v>/chauffeur-prive/geneve/aeroport-lille-lesquin/</v>
      </c>
      <c r="M1071" s="14" t="str">
        <f aca="false">IFERROR(INDEX($L:$L,MATCH(B1071&amp;"|"&amp;A1071,$Z:$Z,0)),"—")</f>
        <v>/chauffeur-prive/aeroport-lille-lesquin/geneve/</v>
      </c>
      <c r="N1071" s="14" t="str">
        <f aca="false">IF(LEN("Chauffeur privé "&amp;INDEX(10_Lieux!$J:$J,U1071)&amp;" → "&amp;INDEX(10_Lieux!$J:$J,V1071)&amp;" | 24h/24")&gt;60,"Chauffeur privé "&amp;INDEX(10_Lieux!$J:$J,U1071)&amp;" → "&amp;INDEX(10_Lieux!$J:$J,V1071),"Chauffeur privé "&amp;INDEX(10_Lieux!$J:$J,U1071)&amp;" → "&amp;INDEX(10_Lieux!$J:$J,V1071)&amp;" | 24h/24")</f>
        <v>Chauffeur privé Genève → Aéroport Lille-Lesquin | 24h/24</v>
      </c>
      <c r="O1071" s="14" t="n">
        <f aca="false">LEN(N1071)</f>
        <v>56</v>
      </c>
      <c r="P1071" s="14" t="str">
        <f aca="false">"Chauffeur privé "&amp;INDEX(10_Lieux!$K:$K,U1071)&amp;" vers "&amp;INDEX(10_Lieux!$L:$L,V1071)</f>
        <v>Chauffeur privé de Genève vers l'aéroport Lille-Lesquin</v>
      </c>
      <c r="Q1071" s="14" t="str">
        <f aca="false">"Chauffeur privé "&amp;INDEX(10_Lieux!$K:$K,U1071)&amp;" vers "&amp;INDEX(10_Lieux!$L:$L,V1071)&amp;" : env. "&amp;I1071&amp;" km, "&amp;J1071&amp;" de route. Devis personnalisé, standard 24h/24 et 7j/7."</f>
        <v>Chauffeur privé de Genève vers l'aéroport Lille-Lesquin : env. 668 km, 7 h de route. Devis personnalisé, standard 24h/24 et 7j/7.</v>
      </c>
      <c r="R1071" s="14" t="n">
        <f aca="false">LEN(Q1071)</f>
        <v>129</v>
      </c>
      <c r="S1071" s="14" t="str">
        <f aca="false">INDEX(10_Lieux!$C:$C,U1071)</f>
        <v>Suisse</v>
      </c>
      <c r="T1071" s="14" t="str">
        <f aca="false">INDEX(10_Lieux!$C:$C,V1071)</f>
        <v>France</v>
      </c>
      <c r="U1071" s="14" t="n">
        <f aca="false">MATCH(A1071,10_Lieux!$A:$A,0)</f>
        <v>111</v>
      </c>
      <c r="V1071" s="14" t="n">
        <f aca="false">MATCH(B1071,10_Lieux!$A:$A,0)</f>
        <v>147</v>
      </c>
      <c r="W1071" s="14" t="n">
        <f aca="false">ROUND(6371*2*ASIN(SQRT(SIN(RADIANS(INDEX(10_Lieux!$F:$F,V1071)-INDEX(10_Lieux!$F:$F,U1071))/2)^2+COS(RADIANS(INDEX(10_Lieux!$F:$F,U1071)))*COS(RADIANS(INDEX(10_Lieux!$F:$F,V1071)))*SIN(RADIANS(INDEX(10_Lieux!$G:$G,V1071)-INDEX(10_Lieux!$G:$G,U1071))/2)^2)),1)</f>
        <v>534.4</v>
      </c>
      <c r="X1071" s="14" t="n">
        <f aca="false">ROUND(I1071/IF(I1071&lt;p_seuil_vitesse,p_vit_lente,p_vit_rapide)*60/15,0)*15</f>
        <v>420</v>
      </c>
      <c r="Y1071" s="14" t="n">
        <f aca="false">MAX(IF(INDEX(10_Lieux!$B:$B,U1071)&lt;&gt;"Ville",INDEX(10_Lieux!$I:$I,U1071),0),IF(INDEX(10_Lieux!$B:$B,V1071)&lt;&gt;"Ville",INDEX(10_Lieux!$I:$I,V1071),0))</f>
        <v>250</v>
      </c>
      <c r="Z1071" s="14" t="str">
        <f aca="false">A1071&amp;"|"&amp;B1071</f>
        <v>Genève|Lille-Lesquin</v>
      </c>
      <c r="AA1071" s="14" t="str">
        <f aca="false">IF(I1071&lt;p_local,"Local",IF(I1071&lt;p_vv_min,"Courte distance",IF(I1071&lt;p_tres_long,"Longue distance","Très longue distance")))</f>
        <v>Longue distance</v>
      </c>
    </row>
    <row r="1072" customFormat="false" ht="15" hidden="false" customHeight="true" outlineLevel="0" collapsed="false">
      <c r="A1072" s="1" t="s">
        <v>1199</v>
      </c>
      <c r="B1072" s="1" t="s">
        <v>154</v>
      </c>
      <c r="C1072" s="1" t="s">
        <v>34</v>
      </c>
      <c r="D1072" s="1" t="s">
        <v>653</v>
      </c>
      <c r="E1072" s="1" t="s">
        <v>1230</v>
      </c>
      <c r="F1072" s="14" t="s">
        <v>40</v>
      </c>
      <c r="G1072" s="14" t="str">
        <f aca="false">IF(I1072&lt;p_local,"Local → page infra",IF(H1072&gt;=p_ph1,"Phase 1",IF(H1072&gt;=p_ph2,"Phase 2","Phase 3")))</f>
        <v>Phase 3</v>
      </c>
      <c r="H1072" s="14" t="n">
        <f aca="false">IF(I1072&lt;p_local,0,IF(C1072="Aéroport → Aéroport",p_pts_plein,IF(Y1072&gt;0,IF(I1072&lt;=Y1072,p_pts_plein,IF(I1072&lt;=p_mult2*Y1072,p_pts_moyen,p_pts_r3)),IF(I1072&gt;=p_vv_min,p_pts_plein,IF(I1072&gt;=p_vv_moy,p_pts_moyen,p_pts_court))))+IF(INDEX(10_Lieux!$D:$D,U1072)=1,p_prio1,p_prio2)+IF(INDEX(10_Lieux!$D:$D,V1072)=1,p_prio1,p_prio2)+IF(K1072="Oui",p_tf,0)+p_hub*((INDEX(10_Lieux!$H:$H,U1072)="Hub")+(INDEX(10_Lieux!$H:$H,V1072)="Hub"))+IF(OR(INDEX(10_Lieux!$H:$H,U1072)="Premium",INDEX(10_Lieux!$H:$H,V1072)="Premium"),p_prem,0))</f>
        <v>40</v>
      </c>
      <c r="I1072" s="14" t="n">
        <f aca="false">ROUND(W1072*p_facteur,0)</f>
        <v>649</v>
      </c>
      <c r="J1072" s="14" t="str">
        <f aca="false">IF(X1072&lt;60,X1072&amp;" min",INT(X1072/60)&amp;" h"&amp;IF(MOD(X1072,60)=0,""," "&amp;TEXT(MOD(X1072,60),"00")))</f>
        <v>6 h 45</v>
      </c>
      <c r="K1072" s="14" t="str">
        <f aca="false">IF(S1072&lt;&gt;T1072,"Oui","Non")</f>
        <v>Oui</v>
      </c>
      <c r="L1072" s="14" t="str">
        <f aca="false">IF(AND(INDEX(10_Lieux!$B:$B,U1072)="Ville",INDEX(10_Lieux!$B:$B,V1072)="Ville"),"/chauffeur-prive/"&amp;INDEX(10_Lieux!$E:$E,U1072)&amp;"-"&amp;INDEX(10_Lieux!$E:$E,V1072)&amp;"/","/chauffeur-prive/"&amp;INDEX(10_Lieux!$E:$E,U1072)&amp;"/"&amp;INDEX(10_Lieux!$E:$E,V1072)&amp;"/")</f>
        <v>/chauffeur-prive/aeroport-lille-lesquin/lausanne/</v>
      </c>
      <c r="M1072" s="14" t="str">
        <f aca="false">IFERROR(INDEX($L:$L,MATCH(B1072&amp;"|"&amp;A1072,$Z:$Z,0)),"—")</f>
        <v>/chauffeur-prive/lausanne/aeroport-lille-lesquin/</v>
      </c>
      <c r="N1072" s="14" t="str">
        <f aca="false">IF(LEN("Chauffeur privé "&amp;INDEX(10_Lieux!$J:$J,U1072)&amp;" → "&amp;INDEX(10_Lieux!$J:$J,V1072)&amp;" | 24h/24")&gt;60,"Chauffeur privé "&amp;INDEX(10_Lieux!$J:$J,U1072)&amp;" → "&amp;INDEX(10_Lieux!$J:$J,V1072),"Chauffeur privé "&amp;INDEX(10_Lieux!$J:$J,U1072)&amp;" → "&amp;INDEX(10_Lieux!$J:$J,V1072)&amp;" | 24h/24")</f>
        <v>Chauffeur privé Aéroport Lille-Lesquin → Lausanne | 24h/24</v>
      </c>
      <c r="O1072" s="14" t="n">
        <f aca="false">LEN(N1072)</f>
        <v>58</v>
      </c>
      <c r="P1072" s="14" t="str">
        <f aca="false">"Chauffeur privé "&amp;INDEX(10_Lieux!$K:$K,U1072)&amp;" vers "&amp;INDEX(10_Lieux!$L:$L,V1072)</f>
        <v>Chauffeur privé de l'aéroport Lille-Lesquin vers Lausanne</v>
      </c>
      <c r="Q1072" s="14" t="str">
        <f aca="false">"Chauffeur privé "&amp;INDEX(10_Lieux!$K:$K,U1072)&amp;" vers "&amp;INDEX(10_Lieux!$L:$L,V1072)&amp;" : env. "&amp;I1072&amp;" km, "&amp;J1072&amp;" de route. Devis personnalisé, standard 24h/24 et 7j/7."</f>
        <v>Chauffeur privé de l'aéroport Lille-Lesquin vers Lausanne : env. 649 km, 6 h 45 de route. Devis personnalisé, standard 24h/24 et 7j/7.</v>
      </c>
      <c r="R1072" s="14" t="n">
        <f aca="false">LEN(Q1072)</f>
        <v>134</v>
      </c>
      <c r="S1072" s="14" t="str">
        <f aca="false">INDEX(10_Lieux!$C:$C,U1072)</f>
        <v>France</v>
      </c>
      <c r="T1072" s="14" t="str">
        <f aca="false">INDEX(10_Lieux!$C:$C,V1072)</f>
        <v>Suisse</v>
      </c>
      <c r="U1072" s="14" t="n">
        <f aca="false">MATCH(A1072,10_Lieux!$A:$A,0)</f>
        <v>147</v>
      </c>
      <c r="V1072" s="14" t="n">
        <f aca="false">MATCH(B1072,10_Lieux!$A:$A,0)</f>
        <v>112</v>
      </c>
      <c r="W1072" s="14" t="n">
        <f aca="false">ROUND(6371*2*ASIN(SQRT(SIN(RADIANS(INDEX(10_Lieux!$F:$F,V1072)-INDEX(10_Lieux!$F:$F,U1072))/2)^2+COS(RADIANS(INDEX(10_Lieux!$F:$F,U1072)))*COS(RADIANS(INDEX(10_Lieux!$F:$F,V1072)))*SIN(RADIANS(INDEX(10_Lieux!$G:$G,V1072)-INDEX(10_Lieux!$G:$G,U1072))/2)^2)),1)</f>
        <v>519.5</v>
      </c>
      <c r="X1072" s="14" t="n">
        <f aca="false">ROUND(I1072/IF(I1072&lt;p_seuil_vitesse,p_vit_lente,p_vit_rapide)*60/15,0)*15</f>
        <v>405</v>
      </c>
      <c r="Y1072" s="14" t="n">
        <f aca="false">MAX(IF(INDEX(10_Lieux!$B:$B,U1072)&lt;&gt;"Ville",INDEX(10_Lieux!$I:$I,U1072),0),IF(INDEX(10_Lieux!$B:$B,V1072)&lt;&gt;"Ville",INDEX(10_Lieux!$I:$I,V1072),0))</f>
        <v>250</v>
      </c>
      <c r="Z1072" s="14" t="str">
        <f aca="false">A1072&amp;"|"&amp;B1072</f>
        <v>Lille-Lesquin|Lausanne</v>
      </c>
      <c r="AA1072" s="14" t="str">
        <f aca="false">IF(I1072&lt;p_local,"Local",IF(I1072&lt;p_vv_min,"Courte distance",IF(I1072&lt;p_tres_long,"Longue distance","Très longue distance")))</f>
        <v>Longue distance</v>
      </c>
    </row>
    <row r="1073" customFormat="false" ht="15" hidden="false" customHeight="true" outlineLevel="0" collapsed="false">
      <c r="A1073" s="1" t="s">
        <v>154</v>
      </c>
      <c r="B1073" s="1" t="s">
        <v>1199</v>
      </c>
      <c r="C1073" s="1" t="s">
        <v>35</v>
      </c>
      <c r="D1073" s="1" t="s">
        <v>653</v>
      </c>
      <c r="E1073" s="1" t="s">
        <v>1231</v>
      </c>
      <c r="F1073" s="14" t="s">
        <v>40</v>
      </c>
      <c r="G1073" s="14" t="str">
        <f aca="false">IF(I1073&lt;p_local,"Local → page infra",IF(H1073&gt;=p_ph1,"Phase 1",IF(H1073&gt;=p_ph2,"Phase 2","Phase 3")))</f>
        <v>Phase 3</v>
      </c>
      <c r="H1073" s="14" t="n">
        <f aca="false">IF(I1073&lt;p_local,0,IF(C1073="Aéroport → Aéroport",p_pts_plein,IF(Y1073&gt;0,IF(I1073&lt;=Y1073,p_pts_plein,IF(I1073&lt;=p_mult2*Y1073,p_pts_moyen,p_pts_r3)),IF(I1073&gt;=p_vv_min,p_pts_plein,IF(I1073&gt;=p_vv_moy,p_pts_moyen,p_pts_court))))+IF(INDEX(10_Lieux!$D:$D,U1073)=1,p_prio1,p_prio2)+IF(INDEX(10_Lieux!$D:$D,V1073)=1,p_prio1,p_prio2)+IF(K1073="Oui",p_tf,0)+p_hub*((INDEX(10_Lieux!$H:$H,U1073)="Hub")+(INDEX(10_Lieux!$H:$H,V1073)="Hub"))+IF(OR(INDEX(10_Lieux!$H:$H,U1073)="Premium",INDEX(10_Lieux!$H:$H,V1073)="Premium"),p_prem,0))</f>
        <v>40</v>
      </c>
      <c r="I1073" s="14" t="n">
        <f aca="false">ROUND(W1073*p_facteur,0)</f>
        <v>649</v>
      </c>
      <c r="J1073" s="14" t="str">
        <f aca="false">IF(X1073&lt;60,X1073&amp;" min",INT(X1073/60)&amp;" h"&amp;IF(MOD(X1073,60)=0,""," "&amp;TEXT(MOD(X1073,60),"00")))</f>
        <v>6 h 45</v>
      </c>
      <c r="K1073" s="14" t="str">
        <f aca="false">IF(S1073&lt;&gt;T1073,"Oui","Non")</f>
        <v>Oui</v>
      </c>
      <c r="L1073" s="14" t="str">
        <f aca="false">IF(AND(INDEX(10_Lieux!$B:$B,U1073)="Ville",INDEX(10_Lieux!$B:$B,V1073)="Ville"),"/chauffeur-prive/"&amp;INDEX(10_Lieux!$E:$E,U1073)&amp;"-"&amp;INDEX(10_Lieux!$E:$E,V1073)&amp;"/","/chauffeur-prive/"&amp;INDEX(10_Lieux!$E:$E,U1073)&amp;"/"&amp;INDEX(10_Lieux!$E:$E,V1073)&amp;"/")</f>
        <v>/chauffeur-prive/lausanne/aeroport-lille-lesquin/</v>
      </c>
      <c r="M1073" s="14" t="str">
        <f aca="false">IFERROR(INDEX($L:$L,MATCH(B1073&amp;"|"&amp;A1073,$Z:$Z,0)),"—")</f>
        <v>/chauffeur-prive/aeroport-lille-lesquin/lausanne/</v>
      </c>
      <c r="N1073" s="14" t="str">
        <f aca="false">IF(LEN("Chauffeur privé "&amp;INDEX(10_Lieux!$J:$J,U1073)&amp;" → "&amp;INDEX(10_Lieux!$J:$J,V1073)&amp;" | 24h/24")&gt;60,"Chauffeur privé "&amp;INDEX(10_Lieux!$J:$J,U1073)&amp;" → "&amp;INDEX(10_Lieux!$J:$J,V1073),"Chauffeur privé "&amp;INDEX(10_Lieux!$J:$J,U1073)&amp;" → "&amp;INDEX(10_Lieux!$J:$J,V1073)&amp;" | 24h/24")</f>
        <v>Chauffeur privé Lausanne → Aéroport Lille-Lesquin | 24h/24</v>
      </c>
      <c r="O1073" s="14" t="n">
        <f aca="false">LEN(N1073)</f>
        <v>58</v>
      </c>
      <c r="P1073" s="14" t="str">
        <f aca="false">"Chauffeur privé "&amp;INDEX(10_Lieux!$K:$K,U1073)&amp;" vers "&amp;INDEX(10_Lieux!$L:$L,V1073)</f>
        <v>Chauffeur privé de Lausanne vers l'aéroport Lille-Lesquin</v>
      </c>
      <c r="Q1073" s="14" t="str">
        <f aca="false">"Chauffeur privé "&amp;INDEX(10_Lieux!$K:$K,U1073)&amp;" vers "&amp;INDEX(10_Lieux!$L:$L,V1073)&amp;" : env. "&amp;I1073&amp;" km, "&amp;J1073&amp;" de route. Devis personnalisé, standard 24h/24 et 7j/7."</f>
        <v>Chauffeur privé de Lausanne vers l'aéroport Lille-Lesquin : env. 649 km, 6 h 45 de route. Devis personnalisé, standard 24h/24 et 7j/7.</v>
      </c>
      <c r="R1073" s="14" t="n">
        <f aca="false">LEN(Q1073)</f>
        <v>134</v>
      </c>
      <c r="S1073" s="14" t="str">
        <f aca="false">INDEX(10_Lieux!$C:$C,U1073)</f>
        <v>Suisse</v>
      </c>
      <c r="T1073" s="14" t="str">
        <f aca="false">INDEX(10_Lieux!$C:$C,V1073)</f>
        <v>France</v>
      </c>
      <c r="U1073" s="14" t="n">
        <f aca="false">MATCH(A1073,10_Lieux!$A:$A,0)</f>
        <v>112</v>
      </c>
      <c r="V1073" s="14" t="n">
        <f aca="false">MATCH(B1073,10_Lieux!$A:$A,0)</f>
        <v>147</v>
      </c>
      <c r="W1073" s="14" t="n">
        <f aca="false">ROUND(6371*2*ASIN(SQRT(SIN(RADIANS(INDEX(10_Lieux!$F:$F,V1073)-INDEX(10_Lieux!$F:$F,U1073))/2)^2+COS(RADIANS(INDEX(10_Lieux!$F:$F,U1073)))*COS(RADIANS(INDEX(10_Lieux!$F:$F,V1073)))*SIN(RADIANS(INDEX(10_Lieux!$G:$G,V1073)-INDEX(10_Lieux!$G:$G,U1073))/2)^2)),1)</f>
        <v>519.5</v>
      </c>
      <c r="X1073" s="14" t="n">
        <f aca="false">ROUND(I1073/IF(I1073&lt;p_seuil_vitesse,p_vit_lente,p_vit_rapide)*60/15,0)*15</f>
        <v>405</v>
      </c>
      <c r="Y1073" s="14" t="n">
        <f aca="false">MAX(IF(INDEX(10_Lieux!$B:$B,U1073)&lt;&gt;"Ville",INDEX(10_Lieux!$I:$I,U1073),0),IF(INDEX(10_Lieux!$B:$B,V1073)&lt;&gt;"Ville",INDEX(10_Lieux!$I:$I,V1073),0))</f>
        <v>250</v>
      </c>
      <c r="Z1073" s="14" t="str">
        <f aca="false">A1073&amp;"|"&amp;B1073</f>
        <v>Lausanne|Lille-Lesquin</v>
      </c>
      <c r="AA1073" s="14" t="str">
        <f aca="false">IF(I1073&lt;p_local,"Local",IF(I1073&lt;p_vv_min,"Courte distance",IF(I1073&lt;p_tres_long,"Longue distance","Très longue distance")))</f>
        <v>Longue distance</v>
      </c>
    </row>
    <row r="1074" customFormat="false" ht="15" hidden="false" customHeight="true" outlineLevel="0" collapsed="false">
      <c r="A1074" s="1" t="s">
        <v>1199</v>
      </c>
      <c r="B1074" s="1" t="s">
        <v>156</v>
      </c>
      <c r="C1074" s="1" t="s">
        <v>34</v>
      </c>
      <c r="D1074" s="1" t="s">
        <v>653</v>
      </c>
      <c r="E1074" s="1" t="s">
        <v>1232</v>
      </c>
      <c r="F1074" s="14" t="s">
        <v>40</v>
      </c>
      <c r="G1074" s="14" t="str">
        <f aca="false">IF(I1074&lt;p_local,"Local → page infra",IF(H1074&gt;=p_ph1,"Phase 1",IF(H1074&gt;=p_ph2,"Phase 2","Phase 3")))</f>
        <v>Phase 1</v>
      </c>
      <c r="H1074" s="14" t="n">
        <f aca="false">IF(I1074&lt;p_local,0,IF(C1074="Aéroport → Aéroport",p_pts_plein,IF(Y1074&gt;0,IF(I1074&lt;=Y1074,p_pts_plein,IF(I1074&lt;=p_mult2*Y1074,p_pts_moyen,p_pts_r3)),IF(I1074&gt;=p_vv_min,p_pts_plein,IF(I1074&gt;=p_vv_moy,p_pts_moyen,p_pts_court))))+IF(INDEX(10_Lieux!$D:$D,U1074)=1,p_prio1,p_prio2)+IF(INDEX(10_Lieux!$D:$D,V1074)=1,p_prio1,p_prio2)+IF(K1074="Oui",p_tf,0)+p_hub*((INDEX(10_Lieux!$H:$H,U1074)="Hub")+(INDEX(10_Lieux!$H:$H,V1074)="Hub"))+IF(OR(INDEX(10_Lieux!$H:$H,U1074)="Premium",INDEX(10_Lieux!$H:$H,V1074)="Premium"),p_prem,0))</f>
        <v>80</v>
      </c>
      <c r="I1074" s="14" t="n">
        <f aca="false">ROUND(W1074*p_facteur,0)</f>
        <v>119</v>
      </c>
      <c r="J1074" s="14" t="str">
        <f aca="false">IF(X1074&lt;60,X1074&amp;" min",INT(X1074/60)&amp;" h"&amp;IF(MOD(X1074,60)=0,""," "&amp;TEXT(MOD(X1074,60),"00")))</f>
        <v>1 h 15</v>
      </c>
      <c r="K1074" s="14" t="str">
        <f aca="false">IF(S1074&lt;&gt;T1074,"Oui","Non")</f>
        <v>Oui</v>
      </c>
      <c r="L1074" s="14" t="str">
        <f aca="false">IF(AND(INDEX(10_Lieux!$B:$B,U1074)="Ville",INDEX(10_Lieux!$B:$B,V1074)="Ville"),"/chauffeur-prive/"&amp;INDEX(10_Lieux!$E:$E,U1074)&amp;"-"&amp;INDEX(10_Lieux!$E:$E,V1074)&amp;"/","/chauffeur-prive/"&amp;INDEX(10_Lieux!$E:$E,U1074)&amp;"/"&amp;INDEX(10_Lieux!$E:$E,V1074)&amp;"/")</f>
        <v>/chauffeur-prive/aeroport-lille-lesquin/bruxelles/</v>
      </c>
      <c r="M1074" s="14" t="str">
        <f aca="false">IFERROR(INDEX($L:$L,MATCH(B1074&amp;"|"&amp;A1074,$Z:$Z,0)),"—")</f>
        <v>/chauffeur-prive/bruxelles/aeroport-lille-lesquin/</v>
      </c>
      <c r="N1074" s="14" t="str">
        <f aca="false">IF(LEN("Chauffeur privé "&amp;INDEX(10_Lieux!$J:$J,U1074)&amp;" → "&amp;INDEX(10_Lieux!$J:$J,V1074)&amp;" | 24h/24")&gt;60,"Chauffeur privé "&amp;INDEX(10_Lieux!$J:$J,U1074)&amp;" → "&amp;INDEX(10_Lieux!$J:$J,V1074),"Chauffeur privé "&amp;INDEX(10_Lieux!$J:$J,U1074)&amp;" → "&amp;INDEX(10_Lieux!$J:$J,V1074)&amp;" | 24h/24")</f>
        <v>Chauffeur privé Aéroport Lille-Lesquin → Bruxelles | 24h/24</v>
      </c>
      <c r="O1074" s="14" t="n">
        <f aca="false">LEN(N1074)</f>
        <v>59</v>
      </c>
      <c r="P1074" s="14" t="str">
        <f aca="false">"Chauffeur privé "&amp;INDEX(10_Lieux!$K:$K,U1074)&amp;" vers "&amp;INDEX(10_Lieux!$L:$L,V1074)</f>
        <v>Chauffeur privé de l'aéroport Lille-Lesquin vers Bruxelles</v>
      </c>
      <c r="Q1074" s="14" t="str">
        <f aca="false">"Chauffeur privé "&amp;INDEX(10_Lieux!$K:$K,U1074)&amp;" vers "&amp;INDEX(10_Lieux!$L:$L,V1074)&amp;" : env. "&amp;I1074&amp;" km, "&amp;J1074&amp;" de route. Devis personnalisé, standard 24h/24 et 7j/7."</f>
        <v>Chauffeur privé de l'aéroport Lille-Lesquin vers Bruxelles : env. 119 km, 1 h 15 de route. Devis personnalisé, standard 24h/24 et 7j/7.</v>
      </c>
      <c r="R1074" s="14" t="n">
        <f aca="false">LEN(Q1074)</f>
        <v>135</v>
      </c>
      <c r="S1074" s="14" t="str">
        <f aca="false">INDEX(10_Lieux!$C:$C,U1074)</f>
        <v>France</v>
      </c>
      <c r="T1074" s="14" t="str">
        <f aca="false">INDEX(10_Lieux!$C:$C,V1074)</f>
        <v>Belgique</v>
      </c>
      <c r="U1074" s="14" t="n">
        <f aca="false">MATCH(A1074,10_Lieux!$A:$A,0)</f>
        <v>147</v>
      </c>
      <c r="V1074" s="14" t="n">
        <f aca="false">MATCH(B1074,10_Lieux!$A:$A,0)</f>
        <v>93</v>
      </c>
      <c r="W1074" s="14" t="n">
        <f aca="false">ROUND(6371*2*ASIN(SQRT(SIN(RADIANS(INDEX(10_Lieux!$F:$F,V1074)-INDEX(10_Lieux!$F:$F,U1074))/2)^2+COS(RADIANS(INDEX(10_Lieux!$F:$F,U1074)))*COS(RADIANS(INDEX(10_Lieux!$F:$F,V1074)))*SIN(RADIANS(INDEX(10_Lieux!$G:$G,V1074)-INDEX(10_Lieux!$G:$G,U1074))/2)^2)),1)</f>
        <v>94.8</v>
      </c>
      <c r="X1074" s="14" t="n">
        <f aca="false">ROUND(I1074/IF(I1074&lt;p_seuil_vitesse,p_vit_lente,p_vit_rapide)*60/15,0)*15</f>
        <v>75</v>
      </c>
      <c r="Y1074" s="14" t="n">
        <f aca="false">MAX(IF(INDEX(10_Lieux!$B:$B,U1074)&lt;&gt;"Ville",INDEX(10_Lieux!$I:$I,U1074),0),IF(INDEX(10_Lieux!$B:$B,V1074)&lt;&gt;"Ville",INDEX(10_Lieux!$I:$I,V1074),0))</f>
        <v>250</v>
      </c>
      <c r="Z1074" s="14" t="str">
        <f aca="false">A1074&amp;"|"&amp;B1074</f>
        <v>Lille-Lesquin|Bruxelles</v>
      </c>
      <c r="AA1074" s="14" t="str">
        <f aca="false">IF(I1074&lt;p_local,"Local",IF(I1074&lt;p_vv_min,"Courte distance",IF(I1074&lt;p_tres_long,"Longue distance","Très longue distance")))</f>
        <v>Longue distance</v>
      </c>
    </row>
    <row r="1075" customFormat="false" ht="15" hidden="false" customHeight="true" outlineLevel="0" collapsed="false">
      <c r="A1075" s="1" t="s">
        <v>156</v>
      </c>
      <c r="B1075" s="1" t="s">
        <v>1199</v>
      </c>
      <c r="C1075" s="1" t="s">
        <v>35</v>
      </c>
      <c r="D1075" s="1" t="s">
        <v>653</v>
      </c>
      <c r="E1075" s="1" t="s">
        <v>1233</v>
      </c>
      <c r="F1075" s="14" t="s">
        <v>40</v>
      </c>
      <c r="G1075" s="14" t="str">
        <f aca="false">IF(I1075&lt;p_local,"Local → page infra",IF(H1075&gt;=p_ph1,"Phase 1",IF(H1075&gt;=p_ph2,"Phase 2","Phase 3")))</f>
        <v>Phase 1</v>
      </c>
      <c r="H1075" s="14" t="n">
        <f aca="false">IF(I1075&lt;p_local,0,IF(C1075="Aéroport → Aéroport",p_pts_plein,IF(Y1075&gt;0,IF(I1075&lt;=Y1075,p_pts_plein,IF(I1075&lt;=p_mult2*Y1075,p_pts_moyen,p_pts_r3)),IF(I1075&gt;=p_vv_min,p_pts_plein,IF(I1075&gt;=p_vv_moy,p_pts_moyen,p_pts_court))))+IF(INDEX(10_Lieux!$D:$D,U1075)=1,p_prio1,p_prio2)+IF(INDEX(10_Lieux!$D:$D,V1075)=1,p_prio1,p_prio2)+IF(K1075="Oui",p_tf,0)+p_hub*((INDEX(10_Lieux!$H:$H,U1075)="Hub")+(INDEX(10_Lieux!$H:$H,V1075)="Hub"))+IF(OR(INDEX(10_Lieux!$H:$H,U1075)="Premium",INDEX(10_Lieux!$H:$H,V1075)="Premium"),p_prem,0))</f>
        <v>80</v>
      </c>
      <c r="I1075" s="14" t="n">
        <f aca="false">ROUND(W1075*p_facteur,0)</f>
        <v>119</v>
      </c>
      <c r="J1075" s="14" t="str">
        <f aca="false">IF(X1075&lt;60,X1075&amp;" min",INT(X1075/60)&amp;" h"&amp;IF(MOD(X1075,60)=0,""," "&amp;TEXT(MOD(X1075,60),"00")))</f>
        <v>1 h 15</v>
      </c>
      <c r="K1075" s="14" t="str">
        <f aca="false">IF(S1075&lt;&gt;T1075,"Oui","Non")</f>
        <v>Oui</v>
      </c>
      <c r="L1075" s="14" t="str">
        <f aca="false">IF(AND(INDEX(10_Lieux!$B:$B,U1075)="Ville",INDEX(10_Lieux!$B:$B,V1075)="Ville"),"/chauffeur-prive/"&amp;INDEX(10_Lieux!$E:$E,U1075)&amp;"-"&amp;INDEX(10_Lieux!$E:$E,V1075)&amp;"/","/chauffeur-prive/"&amp;INDEX(10_Lieux!$E:$E,U1075)&amp;"/"&amp;INDEX(10_Lieux!$E:$E,V1075)&amp;"/")</f>
        <v>/chauffeur-prive/bruxelles/aeroport-lille-lesquin/</v>
      </c>
      <c r="M1075" s="14" t="str">
        <f aca="false">IFERROR(INDEX($L:$L,MATCH(B1075&amp;"|"&amp;A1075,$Z:$Z,0)),"—")</f>
        <v>/chauffeur-prive/aeroport-lille-lesquin/bruxelles/</v>
      </c>
      <c r="N1075" s="14" t="str">
        <f aca="false">IF(LEN("Chauffeur privé "&amp;INDEX(10_Lieux!$J:$J,U1075)&amp;" → "&amp;INDEX(10_Lieux!$J:$J,V1075)&amp;" | 24h/24")&gt;60,"Chauffeur privé "&amp;INDEX(10_Lieux!$J:$J,U1075)&amp;" → "&amp;INDEX(10_Lieux!$J:$J,V1075),"Chauffeur privé "&amp;INDEX(10_Lieux!$J:$J,U1075)&amp;" → "&amp;INDEX(10_Lieux!$J:$J,V1075)&amp;" | 24h/24")</f>
        <v>Chauffeur privé Bruxelles → Aéroport Lille-Lesquin | 24h/24</v>
      </c>
      <c r="O1075" s="14" t="n">
        <f aca="false">LEN(N1075)</f>
        <v>59</v>
      </c>
      <c r="P1075" s="14" t="str">
        <f aca="false">"Chauffeur privé "&amp;INDEX(10_Lieux!$K:$K,U1075)&amp;" vers "&amp;INDEX(10_Lieux!$L:$L,V1075)</f>
        <v>Chauffeur privé de Bruxelles vers l'aéroport Lille-Lesquin</v>
      </c>
      <c r="Q1075" s="14" t="str">
        <f aca="false">"Chauffeur privé "&amp;INDEX(10_Lieux!$K:$K,U1075)&amp;" vers "&amp;INDEX(10_Lieux!$L:$L,V1075)&amp;" : env. "&amp;I1075&amp;" km, "&amp;J1075&amp;" de route. Devis personnalisé, standard 24h/24 et 7j/7."</f>
        <v>Chauffeur privé de Bruxelles vers l'aéroport Lille-Lesquin : env. 119 km, 1 h 15 de route. Devis personnalisé, standard 24h/24 et 7j/7.</v>
      </c>
      <c r="R1075" s="14" t="n">
        <f aca="false">LEN(Q1075)</f>
        <v>135</v>
      </c>
      <c r="S1075" s="14" t="str">
        <f aca="false">INDEX(10_Lieux!$C:$C,U1075)</f>
        <v>Belgique</v>
      </c>
      <c r="T1075" s="14" t="str">
        <f aca="false">INDEX(10_Lieux!$C:$C,V1075)</f>
        <v>France</v>
      </c>
      <c r="U1075" s="14" t="n">
        <f aca="false">MATCH(A1075,10_Lieux!$A:$A,0)</f>
        <v>93</v>
      </c>
      <c r="V1075" s="14" t="n">
        <f aca="false">MATCH(B1075,10_Lieux!$A:$A,0)</f>
        <v>147</v>
      </c>
      <c r="W1075" s="14" t="n">
        <f aca="false">ROUND(6371*2*ASIN(SQRT(SIN(RADIANS(INDEX(10_Lieux!$F:$F,V1075)-INDEX(10_Lieux!$F:$F,U1075))/2)^2+COS(RADIANS(INDEX(10_Lieux!$F:$F,U1075)))*COS(RADIANS(INDEX(10_Lieux!$F:$F,V1075)))*SIN(RADIANS(INDEX(10_Lieux!$G:$G,V1075)-INDEX(10_Lieux!$G:$G,U1075))/2)^2)),1)</f>
        <v>94.8</v>
      </c>
      <c r="X1075" s="14" t="n">
        <f aca="false">ROUND(I1075/IF(I1075&lt;p_seuil_vitesse,p_vit_lente,p_vit_rapide)*60/15,0)*15</f>
        <v>75</v>
      </c>
      <c r="Y1075" s="14" t="n">
        <f aca="false">MAX(IF(INDEX(10_Lieux!$B:$B,U1075)&lt;&gt;"Ville",INDEX(10_Lieux!$I:$I,U1075),0),IF(INDEX(10_Lieux!$B:$B,V1075)&lt;&gt;"Ville",INDEX(10_Lieux!$I:$I,V1075),0))</f>
        <v>250</v>
      </c>
      <c r="Z1075" s="14" t="str">
        <f aca="false">A1075&amp;"|"&amp;B1075</f>
        <v>Bruxelles|Lille-Lesquin</v>
      </c>
      <c r="AA1075" s="14" t="str">
        <f aca="false">IF(I1075&lt;p_local,"Local",IF(I1075&lt;p_vv_min,"Courte distance",IF(I1075&lt;p_tres_long,"Longue distance","Très longue distance")))</f>
        <v>Longue distance</v>
      </c>
    </row>
    <row r="1076" customFormat="false" ht="15" hidden="false" customHeight="true" outlineLevel="0" collapsed="false">
      <c r="A1076" s="1" t="s">
        <v>1199</v>
      </c>
      <c r="B1076" s="1" t="s">
        <v>158</v>
      </c>
      <c r="C1076" s="1" t="s">
        <v>34</v>
      </c>
      <c r="D1076" s="1" t="s">
        <v>653</v>
      </c>
      <c r="E1076" s="1" t="s">
        <v>1234</v>
      </c>
      <c r="F1076" s="14" t="s">
        <v>40</v>
      </c>
      <c r="G1076" s="14" t="str">
        <f aca="false">IF(I1076&lt;p_local,"Local → page infra",IF(H1076&gt;=p_ph1,"Phase 1",IF(H1076&gt;=p_ph2,"Phase 2","Phase 3")))</f>
        <v>Phase 2</v>
      </c>
      <c r="H1076" s="14" t="n">
        <f aca="false">IF(I1076&lt;p_local,0,IF(C1076="Aéroport → Aéroport",p_pts_plein,IF(Y1076&gt;0,IF(I1076&lt;=Y1076,p_pts_plein,IF(I1076&lt;=p_mult2*Y1076,p_pts_moyen,p_pts_r3)),IF(I1076&gt;=p_vv_min,p_pts_plein,IF(I1076&gt;=p_vv_moy,p_pts_moyen,p_pts_court))))+IF(INDEX(10_Lieux!$D:$D,U1076)=1,p_prio1,p_prio2)+IF(INDEX(10_Lieux!$D:$D,V1076)=1,p_prio1,p_prio2)+IF(K1076="Oui",p_tf,0)+p_hub*((INDEX(10_Lieux!$H:$H,U1076)="Hub")+(INDEX(10_Lieux!$H:$H,V1076)="Hub"))+IF(OR(INDEX(10_Lieux!$H:$H,U1076)="Premium",INDEX(10_Lieux!$H:$H,V1076)="Premium"),p_prem,0))</f>
        <v>70</v>
      </c>
      <c r="I1076" s="14" t="n">
        <f aca="false">ROUND(W1076*p_facteur,0)</f>
        <v>219</v>
      </c>
      <c r="J1076" s="14" t="str">
        <f aca="false">IF(X1076&lt;60,X1076&amp;" min",INT(X1076/60)&amp;" h"&amp;IF(MOD(X1076,60)=0,""," "&amp;TEXT(MOD(X1076,60),"00")))</f>
        <v>2 h 15</v>
      </c>
      <c r="K1076" s="14" t="str">
        <f aca="false">IF(S1076&lt;&gt;T1076,"Oui","Non")</f>
        <v>Oui</v>
      </c>
      <c r="L1076" s="14" t="str">
        <f aca="false">IF(AND(INDEX(10_Lieux!$B:$B,U1076)="Ville",INDEX(10_Lieux!$B:$B,V1076)="Ville"),"/chauffeur-prive/"&amp;INDEX(10_Lieux!$E:$E,U1076)&amp;"-"&amp;INDEX(10_Lieux!$E:$E,V1076)&amp;"/","/chauffeur-prive/"&amp;INDEX(10_Lieux!$E:$E,U1076)&amp;"/"&amp;INDEX(10_Lieux!$E:$E,V1076)&amp;"/")</f>
        <v>/chauffeur-prive/aeroport-lille-lesquin/liege/</v>
      </c>
      <c r="M1076" s="14" t="str">
        <f aca="false">IFERROR(INDEX($L:$L,MATCH(B1076&amp;"|"&amp;A1076,$Z:$Z,0)),"—")</f>
        <v>/chauffeur-prive/liege/aeroport-lille-lesquin/</v>
      </c>
      <c r="N1076" s="14" t="str">
        <f aca="false">IF(LEN("Chauffeur privé "&amp;INDEX(10_Lieux!$J:$J,U1076)&amp;" → "&amp;INDEX(10_Lieux!$J:$J,V1076)&amp;" | 24h/24")&gt;60,"Chauffeur privé "&amp;INDEX(10_Lieux!$J:$J,U1076)&amp;" → "&amp;INDEX(10_Lieux!$J:$J,V1076),"Chauffeur privé "&amp;INDEX(10_Lieux!$J:$J,U1076)&amp;" → "&amp;INDEX(10_Lieux!$J:$J,V1076)&amp;" | 24h/24")</f>
        <v>Chauffeur privé Aéroport Lille-Lesquin → Liège | 24h/24</v>
      </c>
      <c r="O1076" s="14" t="n">
        <f aca="false">LEN(N1076)</f>
        <v>55</v>
      </c>
      <c r="P1076" s="14" t="str">
        <f aca="false">"Chauffeur privé "&amp;INDEX(10_Lieux!$K:$K,U1076)&amp;" vers "&amp;INDEX(10_Lieux!$L:$L,V1076)</f>
        <v>Chauffeur privé de l'aéroport Lille-Lesquin vers Liège</v>
      </c>
      <c r="Q1076" s="14" t="str">
        <f aca="false">"Chauffeur privé "&amp;INDEX(10_Lieux!$K:$K,U1076)&amp;" vers "&amp;INDEX(10_Lieux!$L:$L,V1076)&amp;" : env. "&amp;I1076&amp;" km, "&amp;J1076&amp;" de route. Devis personnalisé, standard 24h/24 et 7j/7."</f>
        <v>Chauffeur privé de l'aéroport Lille-Lesquin vers Liège : env. 219 km, 2 h 15 de route. Devis personnalisé, standard 24h/24 et 7j/7.</v>
      </c>
      <c r="R1076" s="14" t="n">
        <f aca="false">LEN(Q1076)</f>
        <v>131</v>
      </c>
      <c r="S1076" s="14" t="str">
        <f aca="false">INDEX(10_Lieux!$C:$C,U1076)</f>
        <v>France</v>
      </c>
      <c r="T1076" s="14" t="str">
        <f aca="false">INDEX(10_Lieux!$C:$C,V1076)</f>
        <v>Belgique</v>
      </c>
      <c r="U1076" s="14" t="n">
        <f aca="false">MATCH(A1076,10_Lieux!$A:$A,0)</f>
        <v>147</v>
      </c>
      <c r="V1076" s="14" t="n">
        <f aca="false">MATCH(B1076,10_Lieux!$A:$A,0)</f>
        <v>94</v>
      </c>
      <c r="W1076" s="14" t="n">
        <f aca="false">ROUND(6371*2*ASIN(SQRT(SIN(RADIANS(INDEX(10_Lieux!$F:$F,V1076)-INDEX(10_Lieux!$F:$F,U1076))/2)^2+COS(RADIANS(INDEX(10_Lieux!$F:$F,U1076)))*COS(RADIANS(INDEX(10_Lieux!$F:$F,V1076)))*SIN(RADIANS(INDEX(10_Lieux!$G:$G,V1076)-INDEX(10_Lieux!$G:$G,U1076))/2)^2)),1)</f>
        <v>175.1</v>
      </c>
      <c r="X1076" s="14" t="n">
        <f aca="false">ROUND(I1076/IF(I1076&lt;p_seuil_vitesse,p_vit_lente,p_vit_rapide)*60/15,0)*15</f>
        <v>135</v>
      </c>
      <c r="Y1076" s="14" t="n">
        <f aca="false">MAX(IF(INDEX(10_Lieux!$B:$B,U1076)&lt;&gt;"Ville",INDEX(10_Lieux!$I:$I,U1076),0),IF(INDEX(10_Lieux!$B:$B,V1076)&lt;&gt;"Ville",INDEX(10_Lieux!$I:$I,V1076),0))</f>
        <v>250</v>
      </c>
      <c r="Z1076" s="14" t="str">
        <f aca="false">A1076&amp;"|"&amp;B1076</f>
        <v>Lille-Lesquin|Liège</v>
      </c>
      <c r="AA1076" s="14" t="str">
        <f aca="false">IF(I1076&lt;p_local,"Local",IF(I1076&lt;p_vv_min,"Courte distance",IF(I1076&lt;p_tres_long,"Longue distance","Très longue distance")))</f>
        <v>Longue distance</v>
      </c>
    </row>
    <row r="1077" customFormat="false" ht="15" hidden="false" customHeight="true" outlineLevel="0" collapsed="false">
      <c r="A1077" s="1" t="s">
        <v>158</v>
      </c>
      <c r="B1077" s="1" t="s">
        <v>1199</v>
      </c>
      <c r="C1077" s="1" t="s">
        <v>35</v>
      </c>
      <c r="D1077" s="1" t="s">
        <v>653</v>
      </c>
      <c r="E1077" s="1" t="s">
        <v>1235</v>
      </c>
      <c r="F1077" s="14" t="s">
        <v>40</v>
      </c>
      <c r="G1077" s="14" t="str">
        <f aca="false">IF(I1077&lt;p_local,"Local → page infra",IF(H1077&gt;=p_ph1,"Phase 1",IF(H1077&gt;=p_ph2,"Phase 2","Phase 3")))</f>
        <v>Phase 2</v>
      </c>
      <c r="H1077" s="14" t="n">
        <f aca="false">IF(I1077&lt;p_local,0,IF(C1077="Aéroport → Aéroport",p_pts_plein,IF(Y1077&gt;0,IF(I1077&lt;=Y1077,p_pts_plein,IF(I1077&lt;=p_mult2*Y1077,p_pts_moyen,p_pts_r3)),IF(I1077&gt;=p_vv_min,p_pts_plein,IF(I1077&gt;=p_vv_moy,p_pts_moyen,p_pts_court))))+IF(INDEX(10_Lieux!$D:$D,U1077)=1,p_prio1,p_prio2)+IF(INDEX(10_Lieux!$D:$D,V1077)=1,p_prio1,p_prio2)+IF(K1077="Oui",p_tf,0)+p_hub*((INDEX(10_Lieux!$H:$H,U1077)="Hub")+(INDEX(10_Lieux!$H:$H,V1077)="Hub"))+IF(OR(INDEX(10_Lieux!$H:$H,U1077)="Premium",INDEX(10_Lieux!$H:$H,V1077)="Premium"),p_prem,0))</f>
        <v>70</v>
      </c>
      <c r="I1077" s="14" t="n">
        <f aca="false">ROUND(W1077*p_facteur,0)</f>
        <v>219</v>
      </c>
      <c r="J1077" s="14" t="str">
        <f aca="false">IF(X1077&lt;60,X1077&amp;" min",INT(X1077/60)&amp;" h"&amp;IF(MOD(X1077,60)=0,""," "&amp;TEXT(MOD(X1077,60),"00")))</f>
        <v>2 h 15</v>
      </c>
      <c r="K1077" s="14" t="str">
        <f aca="false">IF(S1077&lt;&gt;T1077,"Oui","Non")</f>
        <v>Oui</v>
      </c>
      <c r="L1077" s="14" t="str">
        <f aca="false">IF(AND(INDEX(10_Lieux!$B:$B,U1077)="Ville",INDEX(10_Lieux!$B:$B,V1077)="Ville"),"/chauffeur-prive/"&amp;INDEX(10_Lieux!$E:$E,U1077)&amp;"-"&amp;INDEX(10_Lieux!$E:$E,V1077)&amp;"/","/chauffeur-prive/"&amp;INDEX(10_Lieux!$E:$E,U1077)&amp;"/"&amp;INDEX(10_Lieux!$E:$E,V1077)&amp;"/")</f>
        <v>/chauffeur-prive/liege/aeroport-lille-lesquin/</v>
      </c>
      <c r="M1077" s="14" t="str">
        <f aca="false">IFERROR(INDEX($L:$L,MATCH(B1077&amp;"|"&amp;A1077,$Z:$Z,0)),"—")</f>
        <v>/chauffeur-prive/aeroport-lille-lesquin/liege/</v>
      </c>
      <c r="N1077" s="14" t="str">
        <f aca="false">IF(LEN("Chauffeur privé "&amp;INDEX(10_Lieux!$J:$J,U1077)&amp;" → "&amp;INDEX(10_Lieux!$J:$J,V1077)&amp;" | 24h/24")&gt;60,"Chauffeur privé "&amp;INDEX(10_Lieux!$J:$J,U1077)&amp;" → "&amp;INDEX(10_Lieux!$J:$J,V1077),"Chauffeur privé "&amp;INDEX(10_Lieux!$J:$J,U1077)&amp;" → "&amp;INDEX(10_Lieux!$J:$J,V1077)&amp;" | 24h/24")</f>
        <v>Chauffeur privé Liège → Aéroport Lille-Lesquin | 24h/24</v>
      </c>
      <c r="O1077" s="14" t="n">
        <f aca="false">LEN(N1077)</f>
        <v>55</v>
      </c>
      <c r="P1077" s="14" t="str">
        <f aca="false">"Chauffeur privé "&amp;INDEX(10_Lieux!$K:$K,U1077)&amp;" vers "&amp;INDEX(10_Lieux!$L:$L,V1077)</f>
        <v>Chauffeur privé de Liège vers l'aéroport Lille-Lesquin</v>
      </c>
      <c r="Q1077" s="14" t="str">
        <f aca="false">"Chauffeur privé "&amp;INDEX(10_Lieux!$K:$K,U1077)&amp;" vers "&amp;INDEX(10_Lieux!$L:$L,V1077)&amp;" : env. "&amp;I1077&amp;" km, "&amp;J1077&amp;" de route. Devis personnalisé, standard 24h/24 et 7j/7."</f>
        <v>Chauffeur privé de Liège vers l'aéroport Lille-Lesquin : env. 219 km, 2 h 15 de route. Devis personnalisé, standard 24h/24 et 7j/7.</v>
      </c>
      <c r="R1077" s="14" t="n">
        <f aca="false">LEN(Q1077)</f>
        <v>131</v>
      </c>
      <c r="S1077" s="14" t="str">
        <f aca="false">INDEX(10_Lieux!$C:$C,U1077)</f>
        <v>Belgique</v>
      </c>
      <c r="T1077" s="14" t="str">
        <f aca="false">INDEX(10_Lieux!$C:$C,V1077)</f>
        <v>France</v>
      </c>
      <c r="U1077" s="14" t="n">
        <f aca="false">MATCH(A1077,10_Lieux!$A:$A,0)</f>
        <v>94</v>
      </c>
      <c r="V1077" s="14" t="n">
        <f aca="false">MATCH(B1077,10_Lieux!$A:$A,0)</f>
        <v>147</v>
      </c>
      <c r="W1077" s="14" t="n">
        <f aca="false">ROUND(6371*2*ASIN(SQRT(SIN(RADIANS(INDEX(10_Lieux!$F:$F,V1077)-INDEX(10_Lieux!$F:$F,U1077))/2)^2+COS(RADIANS(INDEX(10_Lieux!$F:$F,U1077)))*COS(RADIANS(INDEX(10_Lieux!$F:$F,V1077)))*SIN(RADIANS(INDEX(10_Lieux!$G:$G,V1077)-INDEX(10_Lieux!$G:$G,U1077))/2)^2)),1)</f>
        <v>175.1</v>
      </c>
      <c r="X1077" s="14" t="n">
        <f aca="false">ROUND(I1077/IF(I1077&lt;p_seuil_vitesse,p_vit_lente,p_vit_rapide)*60/15,0)*15</f>
        <v>135</v>
      </c>
      <c r="Y1077" s="14" t="n">
        <f aca="false">MAX(IF(INDEX(10_Lieux!$B:$B,U1077)&lt;&gt;"Ville",INDEX(10_Lieux!$I:$I,U1077),0),IF(INDEX(10_Lieux!$B:$B,V1077)&lt;&gt;"Ville",INDEX(10_Lieux!$I:$I,V1077),0))</f>
        <v>250</v>
      </c>
      <c r="Z1077" s="14" t="str">
        <f aca="false">A1077&amp;"|"&amp;B1077</f>
        <v>Liège|Lille-Lesquin</v>
      </c>
      <c r="AA1077" s="14" t="str">
        <f aca="false">IF(I1077&lt;p_local,"Local",IF(I1077&lt;p_vv_min,"Courte distance",IF(I1077&lt;p_tres_long,"Longue distance","Très longue distance")))</f>
        <v>Longue distance</v>
      </c>
    </row>
    <row r="1078" customFormat="false" ht="15" hidden="false" customHeight="true" outlineLevel="0" collapsed="false">
      <c r="A1078" s="1" t="s">
        <v>1199</v>
      </c>
      <c r="B1078" s="1" t="s">
        <v>160</v>
      </c>
      <c r="C1078" s="1" t="s">
        <v>34</v>
      </c>
      <c r="D1078" s="1" t="s">
        <v>653</v>
      </c>
      <c r="E1078" s="1" t="s">
        <v>1236</v>
      </c>
      <c r="F1078" s="14" t="s">
        <v>40</v>
      </c>
      <c r="G1078" s="14" t="str">
        <f aca="false">IF(I1078&lt;p_local,"Local → page infra",IF(H1078&gt;=p_ph1,"Phase 1",IF(H1078&gt;=p_ph2,"Phase 2","Phase 3")))</f>
        <v>Phase 2</v>
      </c>
      <c r="H1078" s="14" t="n">
        <f aca="false">IF(I1078&lt;p_local,0,IF(C1078="Aéroport → Aéroport",p_pts_plein,IF(Y1078&gt;0,IF(I1078&lt;=Y1078,p_pts_plein,IF(I1078&lt;=p_mult2*Y1078,p_pts_moyen,p_pts_r3)),IF(I1078&gt;=p_vv_min,p_pts_plein,IF(I1078&gt;=p_vv_moy,p_pts_moyen,p_pts_court))))+IF(INDEX(10_Lieux!$D:$D,U1078)=1,p_prio1,p_prio2)+IF(INDEX(10_Lieux!$D:$D,V1078)=1,p_prio1,p_prio2)+IF(K1078="Oui",p_tf,0)+p_hub*((INDEX(10_Lieux!$H:$H,U1078)="Hub")+(INDEX(10_Lieux!$H:$H,V1078)="Hub"))+IF(OR(INDEX(10_Lieux!$H:$H,U1078)="Premium",INDEX(10_Lieux!$H:$H,V1078)="Premium"),p_prem,0))</f>
        <v>70</v>
      </c>
      <c r="I1078" s="14" t="n">
        <f aca="false">ROUND(W1078*p_facteur,0)</f>
        <v>122</v>
      </c>
      <c r="J1078" s="14" t="str">
        <f aca="false">IF(X1078&lt;60,X1078&amp;" min",INT(X1078/60)&amp;" h"&amp;IF(MOD(X1078,60)=0,""," "&amp;TEXT(MOD(X1078,60),"00")))</f>
        <v>1 h 15</v>
      </c>
      <c r="K1078" s="14" t="str">
        <f aca="false">IF(S1078&lt;&gt;T1078,"Oui","Non")</f>
        <v>Oui</v>
      </c>
      <c r="L1078" s="14" t="str">
        <f aca="false">IF(AND(INDEX(10_Lieux!$B:$B,U1078)="Ville",INDEX(10_Lieux!$B:$B,V1078)="Ville"),"/chauffeur-prive/"&amp;INDEX(10_Lieux!$E:$E,U1078)&amp;"-"&amp;INDEX(10_Lieux!$E:$E,V1078)&amp;"/","/chauffeur-prive/"&amp;INDEX(10_Lieux!$E:$E,U1078)&amp;"/"&amp;INDEX(10_Lieux!$E:$E,V1078)&amp;"/")</f>
        <v>/chauffeur-prive/aeroport-lille-lesquin/charleroi/</v>
      </c>
      <c r="M1078" s="14" t="str">
        <f aca="false">IFERROR(INDEX($L:$L,MATCH(B1078&amp;"|"&amp;A1078,$Z:$Z,0)),"—")</f>
        <v>/chauffeur-prive/charleroi/aeroport-lille-lesquin/</v>
      </c>
      <c r="N1078" s="14" t="str">
        <f aca="false">IF(LEN("Chauffeur privé "&amp;INDEX(10_Lieux!$J:$J,U1078)&amp;" → "&amp;INDEX(10_Lieux!$J:$J,V1078)&amp;" | 24h/24")&gt;60,"Chauffeur privé "&amp;INDEX(10_Lieux!$J:$J,U1078)&amp;" → "&amp;INDEX(10_Lieux!$J:$J,V1078),"Chauffeur privé "&amp;INDEX(10_Lieux!$J:$J,U1078)&amp;" → "&amp;INDEX(10_Lieux!$J:$J,V1078)&amp;" | 24h/24")</f>
        <v>Chauffeur privé Aéroport Lille-Lesquin → Charleroi | 24h/24</v>
      </c>
      <c r="O1078" s="14" t="n">
        <f aca="false">LEN(N1078)</f>
        <v>59</v>
      </c>
      <c r="P1078" s="14" t="str">
        <f aca="false">"Chauffeur privé "&amp;INDEX(10_Lieux!$K:$K,U1078)&amp;" vers "&amp;INDEX(10_Lieux!$L:$L,V1078)</f>
        <v>Chauffeur privé de l'aéroport Lille-Lesquin vers Charleroi</v>
      </c>
      <c r="Q1078" s="14" t="str">
        <f aca="false">"Chauffeur privé "&amp;INDEX(10_Lieux!$K:$K,U1078)&amp;" vers "&amp;INDEX(10_Lieux!$L:$L,V1078)&amp;" : env. "&amp;I1078&amp;" km, "&amp;J1078&amp;" de route. Devis personnalisé, standard 24h/24 et 7j/7."</f>
        <v>Chauffeur privé de l'aéroport Lille-Lesquin vers Charleroi : env. 122 km, 1 h 15 de route. Devis personnalisé, standard 24h/24 et 7j/7.</v>
      </c>
      <c r="R1078" s="14" t="n">
        <f aca="false">LEN(Q1078)</f>
        <v>135</v>
      </c>
      <c r="S1078" s="14" t="str">
        <f aca="false">INDEX(10_Lieux!$C:$C,U1078)</f>
        <v>France</v>
      </c>
      <c r="T1078" s="14" t="str">
        <f aca="false">INDEX(10_Lieux!$C:$C,V1078)</f>
        <v>Belgique</v>
      </c>
      <c r="U1078" s="14" t="n">
        <f aca="false">MATCH(A1078,10_Lieux!$A:$A,0)</f>
        <v>147</v>
      </c>
      <c r="V1078" s="14" t="n">
        <f aca="false">MATCH(B1078,10_Lieux!$A:$A,0)</f>
        <v>96</v>
      </c>
      <c r="W1078" s="14" t="n">
        <f aca="false">ROUND(6371*2*ASIN(SQRT(SIN(RADIANS(INDEX(10_Lieux!$F:$F,V1078)-INDEX(10_Lieux!$F:$F,U1078))/2)^2+COS(RADIANS(INDEX(10_Lieux!$F:$F,U1078)))*COS(RADIANS(INDEX(10_Lieux!$F:$F,V1078)))*SIN(RADIANS(INDEX(10_Lieux!$G:$G,V1078)-INDEX(10_Lieux!$G:$G,U1078))/2)^2)),1)</f>
        <v>97.3</v>
      </c>
      <c r="X1078" s="14" t="n">
        <f aca="false">ROUND(I1078/IF(I1078&lt;p_seuil_vitesse,p_vit_lente,p_vit_rapide)*60/15,0)*15</f>
        <v>75</v>
      </c>
      <c r="Y1078" s="14" t="n">
        <f aca="false">MAX(IF(INDEX(10_Lieux!$B:$B,U1078)&lt;&gt;"Ville",INDEX(10_Lieux!$I:$I,U1078),0),IF(INDEX(10_Lieux!$B:$B,V1078)&lt;&gt;"Ville",INDEX(10_Lieux!$I:$I,V1078),0))</f>
        <v>250</v>
      </c>
      <c r="Z1078" s="14" t="str">
        <f aca="false">A1078&amp;"|"&amp;B1078</f>
        <v>Lille-Lesquin|Charleroi</v>
      </c>
      <c r="AA1078" s="14" t="str">
        <f aca="false">IF(I1078&lt;p_local,"Local",IF(I1078&lt;p_vv_min,"Courte distance",IF(I1078&lt;p_tres_long,"Longue distance","Très longue distance")))</f>
        <v>Longue distance</v>
      </c>
    </row>
    <row r="1079" customFormat="false" ht="15" hidden="false" customHeight="true" outlineLevel="0" collapsed="false">
      <c r="A1079" s="1" t="s">
        <v>160</v>
      </c>
      <c r="B1079" s="1" t="s">
        <v>1199</v>
      </c>
      <c r="C1079" s="1" t="s">
        <v>35</v>
      </c>
      <c r="D1079" s="1" t="s">
        <v>653</v>
      </c>
      <c r="E1079" s="1" t="s">
        <v>1237</v>
      </c>
      <c r="F1079" s="14" t="s">
        <v>40</v>
      </c>
      <c r="G1079" s="14" t="str">
        <f aca="false">IF(I1079&lt;p_local,"Local → page infra",IF(H1079&gt;=p_ph1,"Phase 1",IF(H1079&gt;=p_ph2,"Phase 2","Phase 3")))</f>
        <v>Phase 2</v>
      </c>
      <c r="H1079" s="14" t="n">
        <f aca="false">IF(I1079&lt;p_local,0,IF(C1079="Aéroport → Aéroport",p_pts_plein,IF(Y1079&gt;0,IF(I1079&lt;=Y1079,p_pts_plein,IF(I1079&lt;=p_mult2*Y1079,p_pts_moyen,p_pts_r3)),IF(I1079&gt;=p_vv_min,p_pts_plein,IF(I1079&gt;=p_vv_moy,p_pts_moyen,p_pts_court))))+IF(INDEX(10_Lieux!$D:$D,U1079)=1,p_prio1,p_prio2)+IF(INDEX(10_Lieux!$D:$D,V1079)=1,p_prio1,p_prio2)+IF(K1079="Oui",p_tf,0)+p_hub*((INDEX(10_Lieux!$H:$H,U1079)="Hub")+(INDEX(10_Lieux!$H:$H,V1079)="Hub"))+IF(OR(INDEX(10_Lieux!$H:$H,U1079)="Premium",INDEX(10_Lieux!$H:$H,V1079)="Premium"),p_prem,0))</f>
        <v>70</v>
      </c>
      <c r="I1079" s="14" t="n">
        <f aca="false">ROUND(W1079*p_facteur,0)</f>
        <v>122</v>
      </c>
      <c r="J1079" s="14" t="str">
        <f aca="false">IF(X1079&lt;60,X1079&amp;" min",INT(X1079/60)&amp;" h"&amp;IF(MOD(X1079,60)=0,""," "&amp;TEXT(MOD(X1079,60),"00")))</f>
        <v>1 h 15</v>
      </c>
      <c r="K1079" s="14" t="str">
        <f aca="false">IF(S1079&lt;&gt;T1079,"Oui","Non")</f>
        <v>Oui</v>
      </c>
      <c r="L1079" s="14" t="str">
        <f aca="false">IF(AND(INDEX(10_Lieux!$B:$B,U1079)="Ville",INDEX(10_Lieux!$B:$B,V1079)="Ville"),"/chauffeur-prive/"&amp;INDEX(10_Lieux!$E:$E,U1079)&amp;"-"&amp;INDEX(10_Lieux!$E:$E,V1079)&amp;"/","/chauffeur-prive/"&amp;INDEX(10_Lieux!$E:$E,U1079)&amp;"/"&amp;INDEX(10_Lieux!$E:$E,V1079)&amp;"/")</f>
        <v>/chauffeur-prive/charleroi/aeroport-lille-lesquin/</v>
      </c>
      <c r="M1079" s="14" t="str">
        <f aca="false">IFERROR(INDEX($L:$L,MATCH(B1079&amp;"|"&amp;A1079,$Z:$Z,0)),"—")</f>
        <v>/chauffeur-prive/aeroport-lille-lesquin/charleroi/</v>
      </c>
      <c r="N1079" s="14" t="str">
        <f aca="false">IF(LEN("Chauffeur privé "&amp;INDEX(10_Lieux!$J:$J,U1079)&amp;" → "&amp;INDEX(10_Lieux!$J:$J,V1079)&amp;" | 24h/24")&gt;60,"Chauffeur privé "&amp;INDEX(10_Lieux!$J:$J,U1079)&amp;" → "&amp;INDEX(10_Lieux!$J:$J,V1079),"Chauffeur privé "&amp;INDEX(10_Lieux!$J:$J,U1079)&amp;" → "&amp;INDEX(10_Lieux!$J:$J,V1079)&amp;" | 24h/24")</f>
        <v>Chauffeur privé Charleroi → Aéroport Lille-Lesquin | 24h/24</v>
      </c>
      <c r="O1079" s="14" t="n">
        <f aca="false">LEN(N1079)</f>
        <v>59</v>
      </c>
      <c r="P1079" s="14" t="str">
        <f aca="false">"Chauffeur privé "&amp;INDEX(10_Lieux!$K:$K,U1079)&amp;" vers "&amp;INDEX(10_Lieux!$L:$L,V1079)</f>
        <v>Chauffeur privé de Charleroi vers l'aéroport Lille-Lesquin</v>
      </c>
      <c r="Q1079" s="14" t="str">
        <f aca="false">"Chauffeur privé "&amp;INDEX(10_Lieux!$K:$K,U1079)&amp;" vers "&amp;INDEX(10_Lieux!$L:$L,V1079)&amp;" : env. "&amp;I1079&amp;" km, "&amp;J1079&amp;" de route. Devis personnalisé, standard 24h/24 et 7j/7."</f>
        <v>Chauffeur privé de Charleroi vers l'aéroport Lille-Lesquin : env. 122 km, 1 h 15 de route. Devis personnalisé, standard 24h/24 et 7j/7.</v>
      </c>
      <c r="R1079" s="14" t="n">
        <f aca="false">LEN(Q1079)</f>
        <v>135</v>
      </c>
      <c r="S1079" s="14" t="str">
        <f aca="false">INDEX(10_Lieux!$C:$C,U1079)</f>
        <v>Belgique</v>
      </c>
      <c r="T1079" s="14" t="str">
        <f aca="false">INDEX(10_Lieux!$C:$C,V1079)</f>
        <v>France</v>
      </c>
      <c r="U1079" s="14" t="n">
        <f aca="false">MATCH(A1079,10_Lieux!$A:$A,0)</f>
        <v>96</v>
      </c>
      <c r="V1079" s="14" t="n">
        <f aca="false">MATCH(B1079,10_Lieux!$A:$A,0)</f>
        <v>147</v>
      </c>
      <c r="W1079" s="14" t="n">
        <f aca="false">ROUND(6371*2*ASIN(SQRT(SIN(RADIANS(INDEX(10_Lieux!$F:$F,V1079)-INDEX(10_Lieux!$F:$F,U1079))/2)^2+COS(RADIANS(INDEX(10_Lieux!$F:$F,U1079)))*COS(RADIANS(INDEX(10_Lieux!$F:$F,V1079)))*SIN(RADIANS(INDEX(10_Lieux!$G:$G,V1079)-INDEX(10_Lieux!$G:$G,U1079))/2)^2)),1)</f>
        <v>97.3</v>
      </c>
      <c r="X1079" s="14" t="n">
        <f aca="false">ROUND(I1079/IF(I1079&lt;p_seuil_vitesse,p_vit_lente,p_vit_rapide)*60/15,0)*15</f>
        <v>75</v>
      </c>
      <c r="Y1079" s="14" t="n">
        <f aca="false">MAX(IF(INDEX(10_Lieux!$B:$B,U1079)&lt;&gt;"Ville",INDEX(10_Lieux!$I:$I,U1079),0),IF(INDEX(10_Lieux!$B:$B,V1079)&lt;&gt;"Ville",INDEX(10_Lieux!$I:$I,V1079),0))</f>
        <v>250</v>
      </c>
      <c r="Z1079" s="14" t="str">
        <f aca="false">A1079&amp;"|"&amp;B1079</f>
        <v>Charleroi|Lille-Lesquin</v>
      </c>
      <c r="AA1079" s="14" t="str">
        <f aca="false">IF(I1079&lt;p_local,"Local",IF(I1079&lt;p_vv_min,"Courte distance",IF(I1079&lt;p_tres_long,"Longue distance","Très longue distance")))</f>
        <v>Longue distance</v>
      </c>
    </row>
    <row r="1080" customFormat="false" ht="15" hidden="false" customHeight="true" outlineLevel="0" collapsed="false">
      <c r="A1080" s="1" t="s">
        <v>1199</v>
      </c>
      <c r="B1080" s="1" t="s">
        <v>162</v>
      </c>
      <c r="C1080" s="1" t="s">
        <v>34</v>
      </c>
      <c r="D1080" s="1" t="s">
        <v>653</v>
      </c>
      <c r="E1080" s="1" t="s">
        <v>1238</v>
      </c>
      <c r="F1080" s="14" t="s">
        <v>40</v>
      </c>
      <c r="G1080" s="14" t="str">
        <f aca="false">IF(I1080&lt;p_local,"Local → page infra",IF(H1080&gt;=p_ph1,"Phase 1",IF(H1080&gt;=p_ph2,"Phase 2","Phase 3")))</f>
        <v>Phase 3</v>
      </c>
      <c r="H1080" s="14" t="n">
        <f aca="false">IF(I1080&lt;p_local,0,IF(C1080="Aéroport → Aéroport",p_pts_plein,IF(Y1080&gt;0,IF(I1080&lt;=Y1080,p_pts_plein,IF(I1080&lt;=p_mult2*Y1080,p_pts_moyen,p_pts_r3)),IF(I1080&gt;=p_vv_min,p_pts_plein,IF(I1080&gt;=p_vv_moy,p_pts_moyen,p_pts_court))))+IF(INDEX(10_Lieux!$D:$D,U1080)=1,p_prio1,p_prio2)+IF(INDEX(10_Lieux!$D:$D,V1080)=1,p_prio1,p_prio2)+IF(K1080="Oui",p_tf,0)+p_hub*((INDEX(10_Lieux!$H:$H,U1080)="Hub")+(INDEX(10_Lieux!$H:$H,V1080)="Hub"))+IF(OR(INDEX(10_Lieux!$H:$H,U1080)="Premium",INDEX(10_Lieux!$H:$H,V1080)="Premium"),p_prem,0))</f>
        <v>40</v>
      </c>
      <c r="I1080" s="14" t="n">
        <f aca="false">ROUND(W1080*p_facteur,0)</f>
        <v>585</v>
      </c>
      <c r="J1080" s="14" t="str">
        <f aca="false">IF(X1080&lt;60,X1080&amp;" min",INT(X1080/60)&amp;" h"&amp;IF(MOD(X1080,60)=0,""," "&amp;TEXT(MOD(X1080,60),"00")))</f>
        <v>6 h 15</v>
      </c>
      <c r="K1080" s="14" t="str">
        <f aca="false">IF(S1080&lt;&gt;T1080,"Oui","Non")</f>
        <v>Oui</v>
      </c>
      <c r="L1080" s="14" t="str">
        <f aca="false">IF(AND(INDEX(10_Lieux!$B:$B,U1080)="Ville",INDEX(10_Lieux!$B:$B,V1080)="Ville"),"/chauffeur-prive/"&amp;INDEX(10_Lieux!$E:$E,U1080)&amp;"-"&amp;INDEX(10_Lieux!$E:$E,V1080)&amp;"/","/chauffeur-prive/"&amp;INDEX(10_Lieux!$E:$E,U1080)&amp;"/"&amp;INDEX(10_Lieux!$E:$E,V1080)&amp;"/")</f>
        <v>/chauffeur-prive/aeroport-lille-lesquin/bale/</v>
      </c>
      <c r="M1080" s="14" t="str">
        <f aca="false">IFERROR(INDEX($L:$L,MATCH(B1080&amp;"|"&amp;A1080,$Z:$Z,0)),"—")</f>
        <v>/chauffeur-prive/bale/aeroport-lille-lesquin/</v>
      </c>
      <c r="N1080" s="14" t="str">
        <f aca="false">IF(LEN("Chauffeur privé "&amp;INDEX(10_Lieux!$J:$J,U1080)&amp;" → "&amp;INDEX(10_Lieux!$J:$J,V1080)&amp;" | 24h/24")&gt;60,"Chauffeur privé "&amp;INDEX(10_Lieux!$J:$J,U1080)&amp;" → "&amp;INDEX(10_Lieux!$J:$J,V1080),"Chauffeur privé "&amp;INDEX(10_Lieux!$J:$J,U1080)&amp;" → "&amp;INDEX(10_Lieux!$J:$J,V1080)&amp;" | 24h/24")</f>
        <v>Chauffeur privé Aéroport Lille-Lesquin → Bâle | 24h/24</v>
      </c>
      <c r="O1080" s="14" t="n">
        <f aca="false">LEN(N1080)</f>
        <v>54</v>
      </c>
      <c r="P1080" s="14" t="str">
        <f aca="false">"Chauffeur privé "&amp;INDEX(10_Lieux!$K:$K,U1080)&amp;" vers "&amp;INDEX(10_Lieux!$L:$L,V1080)</f>
        <v>Chauffeur privé de l'aéroport Lille-Lesquin vers Bâle</v>
      </c>
      <c r="Q1080" s="14" t="str">
        <f aca="false">"Chauffeur privé "&amp;INDEX(10_Lieux!$K:$K,U1080)&amp;" vers "&amp;INDEX(10_Lieux!$L:$L,V1080)&amp;" : env. "&amp;I1080&amp;" km, "&amp;J1080&amp;" de route. Devis personnalisé, standard 24h/24 et 7j/7."</f>
        <v>Chauffeur privé de l'aéroport Lille-Lesquin vers Bâle : env. 585 km, 6 h 15 de route. Devis personnalisé, standard 24h/24 et 7j/7.</v>
      </c>
      <c r="R1080" s="14" t="n">
        <f aca="false">LEN(Q1080)</f>
        <v>130</v>
      </c>
      <c r="S1080" s="14" t="str">
        <f aca="false">INDEX(10_Lieux!$C:$C,U1080)</f>
        <v>France</v>
      </c>
      <c r="T1080" s="14" t="str">
        <f aca="false">INDEX(10_Lieux!$C:$C,V1080)</f>
        <v>Suisse</v>
      </c>
      <c r="U1080" s="14" t="n">
        <f aca="false">MATCH(A1080,10_Lieux!$A:$A,0)</f>
        <v>147</v>
      </c>
      <c r="V1080" s="14" t="n">
        <f aca="false">MATCH(B1080,10_Lieux!$A:$A,0)</f>
        <v>121</v>
      </c>
      <c r="W1080" s="14" t="n">
        <f aca="false">ROUND(6371*2*ASIN(SQRT(SIN(RADIANS(INDEX(10_Lieux!$F:$F,V1080)-INDEX(10_Lieux!$F:$F,U1080))/2)^2+COS(RADIANS(INDEX(10_Lieux!$F:$F,U1080)))*COS(RADIANS(INDEX(10_Lieux!$F:$F,V1080)))*SIN(RADIANS(INDEX(10_Lieux!$G:$G,V1080)-INDEX(10_Lieux!$G:$G,U1080))/2)^2)),1)</f>
        <v>467.7</v>
      </c>
      <c r="X1080" s="14" t="n">
        <f aca="false">ROUND(I1080/IF(I1080&lt;p_seuil_vitesse,p_vit_lente,p_vit_rapide)*60/15,0)*15</f>
        <v>375</v>
      </c>
      <c r="Y1080" s="14" t="n">
        <f aca="false">MAX(IF(INDEX(10_Lieux!$B:$B,U1080)&lt;&gt;"Ville",INDEX(10_Lieux!$I:$I,U1080),0),IF(INDEX(10_Lieux!$B:$B,V1080)&lt;&gt;"Ville",INDEX(10_Lieux!$I:$I,V1080),0))</f>
        <v>250</v>
      </c>
      <c r="Z1080" s="14" t="str">
        <f aca="false">A1080&amp;"|"&amp;B1080</f>
        <v>Lille-Lesquin|Bâle</v>
      </c>
      <c r="AA1080" s="14" t="str">
        <f aca="false">IF(I1080&lt;p_local,"Local",IF(I1080&lt;p_vv_min,"Courte distance",IF(I1080&lt;p_tres_long,"Longue distance","Très longue distance")))</f>
        <v>Longue distance</v>
      </c>
    </row>
    <row r="1081" customFormat="false" ht="15" hidden="false" customHeight="true" outlineLevel="0" collapsed="false">
      <c r="A1081" s="1" t="s">
        <v>162</v>
      </c>
      <c r="B1081" s="1" t="s">
        <v>1199</v>
      </c>
      <c r="C1081" s="1" t="s">
        <v>35</v>
      </c>
      <c r="D1081" s="1" t="s">
        <v>653</v>
      </c>
      <c r="E1081" s="1" t="s">
        <v>1239</v>
      </c>
      <c r="F1081" s="14" t="s">
        <v>40</v>
      </c>
      <c r="G1081" s="14" t="str">
        <f aca="false">IF(I1081&lt;p_local,"Local → page infra",IF(H1081&gt;=p_ph1,"Phase 1",IF(H1081&gt;=p_ph2,"Phase 2","Phase 3")))</f>
        <v>Phase 3</v>
      </c>
      <c r="H1081" s="14" t="n">
        <f aca="false">IF(I1081&lt;p_local,0,IF(C1081="Aéroport → Aéroport",p_pts_plein,IF(Y1081&gt;0,IF(I1081&lt;=Y1081,p_pts_plein,IF(I1081&lt;=p_mult2*Y1081,p_pts_moyen,p_pts_r3)),IF(I1081&gt;=p_vv_min,p_pts_plein,IF(I1081&gt;=p_vv_moy,p_pts_moyen,p_pts_court))))+IF(INDEX(10_Lieux!$D:$D,U1081)=1,p_prio1,p_prio2)+IF(INDEX(10_Lieux!$D:$D,V1081)=1,p_prio1,p_prio2)+IF(K1081="Oui",p_tf,0)+p_hub*((INDEX(10_Lieux!$H:$H,U1081)="Hub")+(INDEX(10_Lieux!$H:$H,V1081)="Hub"))+IF(OR(INDEX(10_Lieux!$H:$H,U1081)="Premium",INDEX(10_Lieux!$H:$H,V1081)="Premium"),p_prem,0))</f>
        <v>40</v>
      </c>
      <c r="I1081" s="14" t="n">
        <f aca="false">ROUND(W1081*p_facteur,0)</f>
        <v>585</v>
      </c>
      <c r="J1081" s="14" t="str">
        <f aca="false">IF(X1081&lt;60,X1081&amp;" min",INT(X1081/60)&amp;" h"&amp;IF(MOD(X1081,60)=0,""," "&amp;TEXT(MOD(X1081,60),"00")))</f>
        <v>6 h 15</v>
      </c>
      <c r="K1081" s="14" t="str">
        <f aca="false">IF(S1081&lt;&gt;T1081,"Oui","Non")</f>
        <v>Oui</v>
      </c>
      <c r="L1081" s="14" t="str">
        <f aca="false">IF(AND(INDEX(10_Lieux!$B:$B,U1081)="Ville",INDEX(10_Lieux!$B:$B,V1081)="Ville"),"/chauffeur-prive/"&amp;INDEX(10_Lieux!$E:$E,U1081)&amp;"-"&amp;INDEX(10_Lieux!$E:$E,V1081)&amp;"/","/chauffeur-prive/"&amp;INDEX(10_Lieux!$E:$E,U1081)&amp;"/"&amp;INDEX(10_Lieux!$E:$E,V1081)&amp;"/")</f>
        <v>/chauffeur-prive/bale/aeroport-lille-lesquin/</v>
      </c>
      <c r="M1081" s="14" t="str">
        <f aca="false">IFERROR(INDEX($L:$L,MATCH(B1081&amp;"|"&amp;A1081,$Z:$Z,0)),"—")</f>
        <v>/chauffeur-prive/aeroport-lille-lesquin/bale/</v>
      </c>
      <c r="N1081" s="14" t="str">
        <f aca="false">IF(LEN("Chauffeur privé "&amp;INDEX(10_Lieux!$J:$J,U1081)&amp;" → "&amp;INDEX(10_Lieux!$J:$J,V1081)&amp;" | 24h/24")&gt;60,"Chauffeur privé "&amp;INDEX(10_Lieux!$J:$J,U1081)&amp;" → "&amp;INDEX(10_Lieux!$J:$J,V1081),"Chauffeur privé "&amp;INDEX(10_Lieux!$J:$J,U1081)&amp;" → "&amp;INDEX(10_Lieux!$J:$J,V1081)&amp;" | 24h/24")</f>
        <v>Chauffeur privé Bâle → Aéroport Lille-Lesquin | 24h/24</v>
      </c>
      <c r="O1081" s="14" t="n">
        <f aca="false">LEN(N1081)</f>
        <v>54</v>
      </c>
      <c r="P1081" s="14" t="str">
        <f aca="false">"Chauffeur privé "&amp;INDEX(10_Lieux!$K:$K,U1081)&amp;" vers "&amp;INDEX(10_Lieux!$L:$L,V1081)</f>
        <v>Chauffeur privé de Bâle vers l'aéroport Lille-Lesquin</v>
      </c>
      <c r="Q1081" s="14" t="str">
        <f aca="false">"Chauffeur privé "&amp;INDEX(10_Lieux!$K:$K,U1081)&amp;" vers "&amp;INDEX(10_Lieux!$L:$L,V1081)&amp;" : env. "&amp;I1081&amp;" km, "&amp;J1081&amp;" de route. Devis personnalisé, standard 24h/24 et 7j/7."</f>
        <v>Chauffeur privé de Bâle vers l'aéroport Lille-Lesquin : env. 585 km, 6 h 15 de route. Devis personnalisé, standard 24h/24 et 7j/7.</v>
      </c>
      <c r="R1081" s="14" t="n">
        <f aca="false">LEN(Q1081)</f>
        <v>130</v>
      </c>
      <c r="S1081" s="14" t="str">
        <f aca="false">INDEX(10_Lieux!$C:$C,U1081)</f>
        <v>Suisse</v>
      </c>
      <c r="T1081" s="14" t="str">
        <f aca="false">INDEX(10_Lieux!$C:$C,V1081)</f>
        <v>France</v>
      </c>
      <c r="U1081" s="14" t="n">
        <f aca="false">MATCH(A1081,10_Lieux!$A:$A,0)</f>
        <v>121</v>
      </c>
      <c r="V1081" s="14" t="n">
        <f aca="false">MATCH(B1081,10_Lieux!$A:$A,0)</f>
        <v>147</v>
      </c>
      <c r="W1081" s="14" t="n">
        <f aca="false">ROUND(6371*2*ASIN(SQRT(SIN(RADIANS(INDEX(10_Lieux!$F:$F,V1081)-INDEX(10_Lieux!$F:$F,U1081))/2)^2+COS(RADIANS(INDEX(10_Lieux!$F:$F,U1081)))*COS(RADIANS(INDEX(10_Lieux!$F:$F,V1081)))*SIN(RADIANS(INDEX(10_Lieux!$G:$G,V1081)-INDEX(10_Lieux!$G:$G,U1081))/2)^2)),1)</f>
        <v>467.7</v>
      </c>
      <c r="X1081" s="14" t="n">
        <f aca="false">ROUND(I1081/IF(I1081&lt;p_seuil_vitesse,p_vit_lente,p_vit_rapide)*60/15,0)*15</f>
        <v>375</v>
      </c>
      <c r="Y1081" s="14" t="n">
        <f aca="false">MAX(IF(INDEX(10_Lieux!$B:$B,U1081)&lt;&gt;"Ville",INDEX(10_Lieux!$I:$I,U1081),0),IF(INDEX(10_Lieux!$B:$B,V1081)&lt;&gt;"Ville",INDEX(10_Lieux!$I:$I,V1081),0))</f>
        <v>250</v>
      </c>
      <c r="Z1081" s="14" t="str">
        <f aca="false">A1081&amp;"|"&amp;B1081</f>
        <v>Bâle|Lille-Lesquin</v>
      </c>
      <c r="AA1081" s="14" t="str">
        <f aca="false">IF(I1081&lt;p_local,"Local",IF(I1081&lt;p_vv_min,"Courte distance",IF(I1081&lt;p_tres_long,"Longue distance","Très longue distance")))</f>
        <v>Longue distance</v>
      </c>
    </row>
    <row r="1082" customFormat="false" ht="15" hidden="false" customHeight="true" outlineLevel="0" collapsed="false">
      <c r="A1082" s="1" t="s">
        <v>1199</v>
      </c>
      <c r="B1082" s="1" t="s">
        <v>164</v>
      </c>
      <c r="C1082" s="1" t="s">
        <v>34</v>
      </c>
      <c r="D1082" s="1" t="s">
        <v>653</v>
      </c>
      <c r="E1082" s="1" t="s">
        <v>1240</v>
      </c>
      <c r="F1082" s="14" t="s">
        <v>40</v>
      </c>
      <c r="G1082" s="14" t="str">
        <f aca="false">IF(I1082&lt;p_local,"Local → page infra",IF(H1082&gt;=p_ph1,"Phase 1",IF(H1082&gt;=p_ph2,"Phase 2","Phase 3")))</f>
        <v>Phase 3</v>
      </c>
      <c r="H1082" s="14" t="n">
        <f aca="false">IF(I1082&lt;p_local,0,IF(C1082="Aéroport → Aéroport",p_pts_plein,IF(Y1082&gt;0,IF(I1082&lt;=Y1082,p_pts_plein,IF(I1082&lt;=p_mult2*Y1082,p_pts_moyen,p_pts_r3)),IF(I1082&gt;=p_vv_min,p_pts_plein,IF(I1082&gt;=p_vv_moy,p_pts_moyen,p_pts_court))))+IF(INDEX(10_Lieux!$D:$D,U1082)=1,p_prio1,p_prio2)+IF(INDEX(10_Lieux!$D:$D,V1082)=1,p_prio1,p_prio2)+IF(K1082="Oui",p_tf,0)+p_hub*((INDEX(10_Lieux!$H:$H,U1082)="Hub")+(INDEX(10_Lieux!$H:$H,V1082)="Hub"))+IF(OR(INDEX(10_Lieux!$H:$H,U1082)="Premium",INDEX(10_Lieux!$H:$H,V1082)="Premium"),p_prem,0))</f>
        <v>50</v>
      </c>
      <c r="I1082" s="14" t="n">
        <f aca="false">ROUND(W1082*p_facteur,0)</f>
        <v>666</v>
      </c>
      <c r="J1082" s="14" t="str">
        <f aca="false">IF(X1082&lt;60,X1082&amp;" min",INT(X1082/60)&amp;" h"&amp;IF(MOD(X1082,60)=0,""," "&amp;TEXT(MOD(X1082,60),"00")))</f>
        <v>7 h</v>
      </c>
      <c r="K1082" s="14" t="str">
        <f aca="false">IF(S1082&lt;&gt;T1082,"Oui","Non")</f>
        <v>Oui</v>
      </c>
      <c r="L1082" s="14" t="str">
        <f aca="false">IF(AND(INDEX(10_Lieux!$B:$B,U1082)="Ville",INDEX(10_Lieux!$B:$B,V1082)="Ville"),"/chauffeur-prive/"&amp;INDEX(10_Lieux!$E:$E,U1082)&amp;"-"&amp;INDEX(10_Lieux!$E:$E,V1082)&amp;"/","/chauffeur-prive/"&amp;INDEX(10_Lieux!$E:$E,U1082)&amp;"/"&amp;INDEX(10_Lieux!$E:$E,V1082)&amp;"/")</f>
        <v>/chauffeur-prive/aeroport-lille-lesquin/zurich/</v>
      </c>
      <c r="M1082" s="14" t="str">
        <f aca="false">IFERROR(INDEX($L:$L,MATCH(B1082&amp;"|"&amp;A1082,$Z:$Z,0)),"—")</f>
        <v>/chauffeur-prive/zurich/aeroport-lille-lesquin/</v>
      </c>
      <c r="N1082" s="14" t="str">
        <f aca="false">IF(LEN("Chauffeur privé "&amp;INDEX(10_Lieux!$J:$J,U1082)&amp;" → "&amp;INDEX(10_Lieux!$J:$J,V1082)&amp;" | 24h/24")&gt;60,"Chauffeur privé "&amp;INDEX(10_Lieux!$J:$J,U1082)&amp;" → "&amp;INDEX(10_Lieux!$J:$J,V1082),"Chauffeur privé "&amp;INDEX(10_Lieux!$J:$J,U1082)&amp;" → "&amp;INDEX(10_Lieux!$J:$J,V1082)&amp;" | 24h/24")</f>
        <v>Chauffeur privé Aéroport Lille-Lesquin → Zurich | 24h/24</v>
      </c>
      <c r="O1082" s="14" t="n">
        <f aca="false">LEN(N1082)</f>
        <v>56</v>
      </c>
      <c r="P1082" s="14" t="str">
        <f aca="false">"Chauffeur privé "&amp;INDEX(10_Lieux!$K:$K,U1082)&amp;" vers "&amp;INDEX(10_Lieux!$L:$L,V1082)</f>
        <v>Chauffeur privé de l'aéroport Lille-Lesquin vers Zurich</v>
      </c>
      <c r="Q1082" s="14" t="str">
        <f aca="false">"Chauffeur privé "&amp;INDEX(10_Lieux!$K:$K,U1082)&amp;" vers "&amp;INDEX(10_Lieux!$L:$L,V1082)&amp;" : env. "&amp;I1082&amp;" km, "&amp;J1082&amp;" de route. Devis personnalisé, standard 24h/24 et 7j/7."</f>
        <v>Chauffeur privé de l'aéroport Lille-Lesquin vers Zurich : env. 666 km, 7 h de route. Devis personnalisé, standard 24h/24 et 7j/7.</v>
      </c>
      <c r="R1082" s="14" t="n">
        <f aca="false">LEN(Q1082)</f>
        <v>129</v>
      </c>
      <c r="S1082" s="14" t="str">
        <f aca="false">INDEX(10_Lieux!$C:$C,U1082)</f>
        <v>France</v>
      </c>
      <c r="T1082" s="14" t="str">
        <f aca="false">INDEX(10_Lieux!$C:$C,V1082)</f>
        <v>Suisse</v>
      </c>
      <c r="U1082" s="14" t="n">
        <f aca="false">MATCH(A1082,10_Lieux!$A:$A,0)</f>
        <v>147</v>
      </c>
      <c r="V1082" s="14" t="n">
        <f aca="false">MATCH(B1082,10_Lieux!$A:$A,0)</f>
        <v>122</v>
      </c>
      <c r="W1082" s="14" t="n">
        <f aca="false">ROUND(6371*2*ASIN(SQRT(SIN(RADIANS(INDEX(10_Lieux!$F:$F,V1082)-INDEX(10_Lieux!$F:$F,U1082))/2)^2+COS(RADIANS(INDEX(10_Lieux!$F:$F,U1082)))*COS(RADIANS(INDEX(10_Lieux!$F:$F,V1082)))*SIN(RADIANS(INDEX(10_Lieux!$G:$G,V1082)-INDEX(10_Lieux!$G:$G,U1082))/2)^2)),1)</f>
        <v>532.4</v>
      </c>
      <c r="X1082" s="14" t="n">
        <f aca="false">ROUND(I1082/IF(I1082&lt;p_seuil_vitesse,p_vit_lente,p_vit_rapide)*60/15,0)*15</f>
        <v>420</v>
      </c>
      <c r="Y1082" s="14" t="n">
        <f aca="false">MAX(IF(INDEX(10_Lieux!$B:$B,U1082)&lt;&gt;"Ville",INDEX(10_Lieux!$I:$I,U1082),0),IF(INDEX(10_Lieux!$B:$B,V1082)&lt;&gt;"Ville",INDEX(10_Lieux!$I:$I,V1082),0))</f>
        <v>250</v>
      </c>
      <c r="Z1082" s="14" t="str">
        <f aca="false">A1082&amp;"|"&amp;B1082</f>
        <v>Lille-Lesquin|Zurich</v>
      </c>
      <c r="AA1082" s="14" t="str">
        <f aca="false">IF(I1082&lt;p_local,"Local",IF(I1082&lt;p_vv_min,"Courte distance",IF(I1082&lt;p_tres_long,"Longue distance","Très longue distance")))</f>
        <v>Longue distance</v>
      </c>
    </row>
    <row r="1083" customFormat="false" ht="15" hidden="false" customHeight="true" outlineLevel="0" collapsed="false">
      <c r="A1083" s="1" t="s">
        <v>164</v>
      </c>
      <c r="B1083" s="1" t="s">
        <v>1199</v>
      </c>
      <c r="C1083" s="1" t="s">
        <v>35</v>
      </c>
      <c r="D1083" s="1" t="s">
        <v>653</v>
      </c>
      <c r="E1083" s="1" t="s">
        <v>1241</v>
      </c>
      <c r="F1083" s="14" t="s">
        <v>40</v>
      </c>
      <c r="G1083" s="14" t="str">
        <f aca="false">IF(I1083&lt;p_local,"Local → page infra",IF(H1083&gt;=p_ph1,"Phase 1",IF(H1083&gt;=p_ph2,"Phase 2","Phase 3")))</f>
        <v>Phase 3</v>
      </c>
      <c r="H1083" s="14" t="n">
        <f aca="false">IF(I1083&lt;p_local,0,IF(C1083="Aéroport → Aéroport",p_pts_plein,IF(Y1083&gt;0,IF(I1083&lt;=Y1083,p_pts_plein,IF(I1083&lt;=p_mult2*Y1083,p_pts_moyen,p_pts_r3)),IF(I1083&gt;=p_vv_min,p_pts_plein,IF(I1083&gt;=p_vv_moy,p_pts_moyen,p_pts_court))))+IF(INDEX(10_Lieux!$D:$D,U1083)=1,p_prio1,p_prio2)+IF(INDEX(10_Lieux!$D:$D,V1083)=1,p_prio1,p_prio2)+IF(K1083="Oui",p_tf,0)+p_hub*((INDEX(10_Lieux!$H:$H,U1083)="Hub")+(INDEX(10_Lieux!$H:$H,V1083)="Hub"))+IF(OR(INDEX(10_Lieux!$H:$H,U1083)="Premium",INDEX(10_Lieux!$H:$H,V1083)="Premium"),p_prem,0))</f>
        <v>50</v>
      </c>
      <c r="I1083" s="14" t="n">
        <f aca="false">ROUND(W1083*p_facteur,0)</f>
        <v>666</v>
      </c>
      <c r="J1083" s="14" t="str">
        <f aca="false">IF(X1083&lt;60,X1083&amp;" min",INT(X1083/60)&amp;" h"&amp;IF(MOD(X1083,60)=0,""," "&amp;TEXT(MOD(X1083,60),"00")))</f>
        <v>7 h</v>
      </c>
      <c r="K1083" s="14" t="str">
        <f aca="false">IF(S1083&lt;&gt;T1083,"Oui","Non")</f>
        <v>Oui</v>
      </c>
      <c r="L1083" s="14" t="str">
        <f aca="false">IF(AND(INDEX(10_Lieux!$B:$B,U1083)="Ville",INDEX(10_Lieux!$B:$B,V1083)="Ville"),"/chauffeur-prive/"&amp;INDEX(10_Lieux!$E:$E,U1083)&amp;"-"&amp;INDEX(10_Lieux!$E:$E,V1083)&amp;"/","/chauffeur-prive/"&amp;INDEX(10_Lieux!$E:$E,U1083)&amp;"/"&amp;INDEX(10_Lieux!$E:$E,V1083)&amp;"/")</f>
        <v>/chauffeur-prive/zurich/aeroport-lille-lesquin/</v>
      </c>
      <c r="M1083" s="14" t="str">
        <f aca="false">IFERROR(INDEX($L:$L,MATCH(B1083&amp;"|"&amp;A1083,$Z:$Z,0)),"—")</f>
        <v>/chauffeur-prive/aeroport-lille-lesquin/zurich/</v>
      </c>
      <c r="N1083" s="14" t="str">
        <f aca="false">IF(LEN("Chauffeur privé "&amp;INDEX(10_Lieux!$J:$J,U1083)&amp;" → "&amp;INDEX(10_Lieux!$J:$J,V1083)&amp;" | 24h/24")&gt;60,"Chauffeur privé "&amp;INDEX(10_Lieux!$J:$J,U1083)&amp;" → "&amp;INDEX(10_Lieux!$J:$J,V1083),"Chauffeur privé "&amp;INDEX(10_Lieux!$J:$J,U1083)&amp;" → "&amp;INDEX(10_Lieux!$J:$J,V1083)&amp;" | 24h/24")</f>
        <v>Chauffeur privé Zurich → Aéroport Lille-Lesquin | 24h/24</v>
      </c>
      <c r="O1083" s="14" t="n">
        <f aca="false">LEN(N1083)</f>
        <v>56</v>
      </c>
      <c r="P1083" s="14" t="str">
        <f aca="false">"Chauffeur privé "&amp;INDEX(10_Lieux!$K:$K,U1083)&amp;" vers "&amp;INDEX(10_Lieux!$L:$L,V1083)</f>
        <v>Chauffeur privé de Zurich vers l'aéroport Lille-Lesquin</v>
      </c>
      <c r="Q1083" s="14" t="str">
        <f aca="false">"Chauffeur privé "&amp;INDEX(10_Lieux!$K:$K,U1083)&amp;" vers "&amp;INDEX(10_Lieux!$L:$L,V1083)&amp;" : env. "&amp;I1083&amp;" km, "&amp;J1083&amp;" de route. Devis personnalisé, standard 24h/24 et 7j/7."</f>
        <v>Chauffeur privé de Zurich vers l'aéroport Lille-Lesquin : env. 666 km, 7 h de route. Devis personnalisé, standard 24h/24 et 7j/7.</v>
      </c>
      <c r="R1083" s="14" t="n">
        <f aca="false">LEN(Q1083)</f>
        <v>129</v>
      </c>
      <c r="S1083" s="14" t="str">
        <f aca="false">INDEX(10_Lieux!$C:$C,U1083)</f>
        <v>Suisse</v>
      </c>
      <c r="T1083" s="14" t="str">
        <f aca="false">INDEX(10_Lieux!$C:$C,V1083)</f>
        <v>France</v>
      </c>
      <c r="U1083" s="14" t="n">
        <f aca="false">MATCH(A1083,10_Lieux!$A:$A,0)</f>
        <v>122</v>
      </c>
      <c r="V1083" s="14" t="n">
        <f aca="false">MATCH(B1083,10_Lieux!$A:$A,0)</f>
        <v>147</v>
      </c>
      <c r="W1083" s="14" t="n">
        <f aca="false">ROUND(6371*2*ASIN(SQRT(SIN(RADIANS(INDEX(10_Lieux!$F:$F,V1083)-INDEX(10_Lieux!$F:$F,U1083))/2)^2+COS(RADIANS(INDEX(10_Lieux!$F:$F,U1083)))*COS(RADIANS(INDEX(10_Lieux!$F:$F,V1083)))*SIN(RADIANS(INDEX(10_Lieux!$G:$G,V1083)-INDEX(10_Lieux!$G:$G,U1083))/2)^2)),1)</f>
        <v>532.4</v>
      </c>
      <c r="X1083" s="14" t="n">
        <f aca="false">ROUND(I1083/IF(I1083&lt;p_seuil_vitesse,p_vit_lente,p_vit_rapide)*60/15,0)*15</f>
        <v>420</v>
      </c>
      <c r="Y1083" s="14" t="n">
        <f aca="false">MAX(IF(INDEX(10_Lieux!$B:$B,U1083)&lt;&gt;"Ville",INDEX(10_Lieux!$I:$I,U1083),0),IF(INDEX(10_Lieux!$B:$B,V1083)&lt;&gt;"Ville",INDEX(10_Lieux!$I:$I,V1083),0))</f>
        <v>250</v>
      </c>
      <c r="Z1083" s="14" t="str">
        <f aca="false">A1083&amp;"|"&amp;B1083</f>
        <v>Zurich|Lille-Lesquin</v>
      </c>
      <c r="AA1083" s="14" t="str">
        <f aca="false">IF(I1083&lt;p_local,"Local",IF(I1083&lt;p_vv_min,"Courte distance",IF(I1083&lt;p_tres_long,"Longue distance","Très longue distance")))</f>
        <v>Longue distance</v>
      </c>
    </row>
    <row r="1084" customFormat="false" ht="15" hidden="false" customHeight="true" outlineLevel="0" collapsed="false">
      <c r="A1084" s="1" t="s">
        <v>1199</v>
      </c>
      <c r="B1084" s="1" t="s">
        <v>166</v>
      </c>
      <c r="C1084" s="1" t="s">
        <v>34</v>
      </c>
      <c r="D1084" s="1" t="s">
        <v>653</v>
      </c>
      <c r="E1084" s="1" t="s">
        <v>1242</v>
      </c>
      <c r="F1084" s="14" t="s">
        <v>40</v>
      </c>
      <c r="G1084" s="14" t="str">
        <f aca="false">IF(I1084&lt;p_local,"Local → page infra",IF(H1084&gt;=p_ph1,"Phase 1",IF(H1084&gt;=p_ph2,"Phase 2","Phase 3")))</f>
        <v>Phase 3</v>
      </c>
      <c r="H1084" s="14" t="n">
        <f aca="false">IF(I1084&lt;p_local,0,IF(C1084="Aéroport → Aéroport",p_pts_plein,IF(Y1084&gt;0,IF(I1084&lt;=Y1084,p_pts_plein,IF(I1084&lt;=p_mult2*Y1084,p_pts_moyen,p_pts_r3)),IF(I1084&gt;=p_vv_min,p_pts_plein,IF(I1084&gt;=p_vv_moy,p_pts_moyen,p_pts_court))))+IF(INDEX(10_Lieux!$D:$D,U1084)=1,p_prio1,p_prio2)+IF(INDEX(10_Lieux!$D:$D,V1084)=1,p_prio1,p_prio2)+IF(K1084="Oui",p_tf,0)+p_hub*((INDEX(10_Lieux!$H:$H,U1084)="Hub")+(INDEX(10_Lieux!$H:$H,V1084)="Hub"))+IF(OR(INDEX(10_Lieux!$H:$H,U1084)="Premium",INDEX(10_Lieux!$H:$H,V1084)="Premium"),p_prem,0))</f>
        <v>40</v>
      </c>
      <c r="I1084" s="14" t="n">
        <f aca="false">ROUND(W1084*p_facteur,0)</f>
        <v>642</v>
      </c>
      <c r="J1084" s="14" t="str">
        <f aca="false">IF(X1084&lt;60,X1084&amp;" min",INT(X1084/60)&amp;" h"&amp;IF(MOD(X1084,60)=0,""," "&amp;TEXT(MOD(X1084,60),"00")))</f>
        <v>6 h 45</v>
      </c>
      <c r="K1084" s="14" t="str">
        <f aca="false">IF(S1084&lt;&gt;T1084,"Oui","Non")</f>
        <v>Oui</v>
      </c>
      <c r="L1084" s="14" t="str">
        <f aca="false">IF(AND(INDEX(10_Lieux!$B:$B,U1084)="Ville",INDEX(10_Lieux!$B:$B,V1084)="Ville"),"/chauffeur-prive/"&amp;INDEX(10_Lieux!$E:$E,U1084)&amp;"-"&amp;INDEX(10_Lieux!$E:$E,V1084)&amp;"/","/chauffeur-prive/"&amp;INDEX(10_Lieux!$E:$E,U1084)&amp;"/"&amp;INDEX(10_Lieux!$E:$E,V1084)&amp;"/")</f>
        <v>/chauffeur-prive/aeroport-lille-lesquin/berne/</v>
      </c>
      <c r="M1084" s="14" t="str">
        <f aca="false">IFERROR(INDEX($L:$L,MATCH(B1084&amp;"|"&amp;A1084,$Z:$Z,0)),"—")</f>
        <v>/chauffeur-prive/berne/aeroport-lille-lesquin/</v>
      </c>
      <c r="N1084" s="14" t="str">
        <f aca="false">IF(LEN("Chauffeur privé "&amp;INDEX(10_Lieux!$J:$J,U1084)&amp;" → "&amp;INDEX(10_Lieux!$J:$J,V1084)&amp;" | 24h/24")&gt;60,"Chauffeur privé "&amp;INDEX(10_Lieux!$J:$J,U1084)&amp;" → "&amp;INDEX(10_Lieux!$J:$J,V1084),"Chauffeur privé "&amp;INDEX(10_Lieux!$J:$J,U1084)&amp;" → "&amp;INDEX(10_Lieux!$J:$J,V1084)&amp;" | 24h/24")</f>
        <v>Chauffeur privé Aéroport Lille-Lesquin → Berne | 24h/24</v>
      </c>
      <c r="O1084" s="14" t="n">
        <f aca="false">LEN(N1084)</f>
        <v>55</v>
      </c>
      <c r="P1084" s="14" t="str">
        <f aca="false">"Chauffeur privé "&amp;INDEX(10_Lieux!$K:$K,U1084)&amp;" vers "&amp;INDEX(10_Lieux!$L:$L,V1084)</f>
        <v>Chauffeur privé de l'aéroport Lille-Lesquin vers Berne</v>
      </c>
      <c r="Q1084" s="14" t="str">
        <f aca="false">"Chauffeur privé "&amp;INDEX(10_Lieux!$K:$K,U1084)&amp;" vers "&amp;INDEX(10_Lieux!$L:$L,V1084)&amp;" : env. "&amp;I1084&amp;" km, "&amp;J1084&amp;" de route. Devis personnalisé, standard 24h/24 et 7j/7."</f>
        <v>Chauffeur privé de l'aéroport Lille-Lesquin vers Berne : env. 642 km, 6 h 45 de route. Devis personnalisé, standard 24h/24 et 7j/7.</v>
      </c>
      <c r="R1084" s="14" t="n">
        <f aca="false">LEN(Q1084)</f>
        <v>131</v>
      </c>
      <c r="S1084" s="14" t="str">
        <f aca="false">INDEX(10_Lieux!$C:$C,U1084)</f>
        <v>France</v>
      </c>
      <c r="T1084" s="14" t="str">
        <f aca="false">INDEX(10_Lieux!$C:$C,V1084)</f>
        <v>Suisse</v>
      </c>
      <c r="U1084" s="14" t="n">
        <f aca="false">MATCH(A1084,10_Lieux!$A:$A,0)</f>
        <v>147</v>
      </c>
      <c r="V1084" s="14" t="n">
        <f aca="false">MATCH(B1084,10_Lieux!$A:$A,0)</f>
        <v>123</v>
      </c>
      <c r="W1084" s="14" t="n">
        <f aca="false">ROUND(6371*2*ASIN(SQRT(SIN(RADIANS(INDEX(10_Lieux!$F:$F,V1084)-INDEX(10_Lieux!$F:$F,U1084))/2)^2+COS(RADIANS(INDEX(10_Lieux!$F:$F,U1084)))*COS(RADIANS(INDEX(10_Lieux!$F:$F,V1084)))*SIN(RADIANS(INDEX(10_Lieux!$G:$G,V1084)-INDEX(10_Lieux!$G:$G,U1084))/2)^2)),1)</f>
        <v>513.2</v>
      </c>
      <c r="X1084" s="14" t="n">
        <f aca="false">ROUND(I1084/IF(I1084&lt;p_seuil_vitesse,p_vit_lente,p_vit_rapide)*60/15,0)*15</f>
        <v>405</v>
      </c>
      <c r="Y1084" s="14" t="n">
        <f aca="false">MAX(IF(INDEX(10_Lieux!$B:$B,U1084)&lt;&gt;"Ville",INDEX(10_Lieux!$I:$I,U1084),0),IF(INDEX(10_Lieux!$B:$B,V1084)&lt;&gt;"Ville",INDEX(10_Lieux!$I:$I,V1084),0))</f>
        <v>250</v>
      </c>
      <c r="Z1084" s="14" t="str">
        <f aca="false">A1084&amp;"|"&amp;B1084</f>
        <v>Lille-Lesquin|Berne</v>
      </c>
      <c r="AA1084" s="14" t="str">
        <f aca="false">IF(I1084&lt;p_local,"Local",IF(I1084&lt;p_vv_min,"Courte distance",IF(I1084&lt;p_tres_long,"Longue distance","Très longue distance")))</f>
        <v>Longue distance</v>
      </c>
    </row>
    <row r="1085" customFormat="false" ht="15" hidden="false" customHeight="true" outlineLevel="0" collapsed="false">
      <c r="A1085" s="1" t="s">
        <v>166</v>
      </c>
      <c r="B1085" s="1" t="s">
        <v>1199</v>
      </c>
      <c r="C1085" s="1" t="s">
        <v>35</v>
      </c>
      <c r="D1085" s="1" t="s">
        <v>653</v>
      </c>
      <c r="E1085" s="1" t="s">
        <v>1243</v>
      </c>
      <c r="F1085" s="14" t="s">
        <v>40</v>
      </c>
      <c r="G1085" s="14" t="str">
        <f aca="false">IF(I1085&lt;p_local,"Local → page infra",IF(H1085&gt;=p_ph1,"Phase 1",IF(H1085&gt;=p_ph2,"Phase 2","Phase 3")))</f>
        <v>Phase 3</v>
      </c>
      <c r="H1085" s="14" t="n">
        <f aca="false">IF(I1085&lt;p_local,0,IF(C1085="Aéroport → Aéroport",p_pts_plein,IF(Y1085&gt;0,IF(I1085&lt;=Y1085,p_pts_plein,IF(I1085&lt;=p_mult2*Y1085,p_pts_moyen,p_pts_r3)),IF(I1085&gt;=p_vv_min,p_pts_plein,IF(I1085&gt;=p_vv_moy,p_pts_moyen,p_pts_court))))+IF(INDEX(10_Lieux!$D:$D,U1085)=1,p_prio1,p_prio2)+IF(INDEX(10_Lieux!$D:$D,V1085)=1,p_prio1,p_prio2)+IF(K1085="Oui",p_tf,0)+p_hub*((INDEX(10_Lieux!$H:$H,U1085)="Hub")+(INDEX(10_Lieux!$H:$H,V1085)="Hub"))+IF(OR(INDEX(10_Lieux!$H:$H,U1085)="Premium",INDEX(10_Lieux!$H:$H,V1085)="Premium"),p_prem,0))</f>
        <v>40</v>
      </c>
      <c r="I1085" s="14" t="n">
        <f aca="false">ROUND(W1085*p_facteur,0)</f>
        <v>642</v>
      </c>
      <c r="J1085" s="14" t="str">
        <f aca="false">IF(X1085&lt;60,X1085&amp;" min",INT(X1085/60)&amp;" h"&amp;IF(MOD(X1085,60)=0,""," "&amp;TEXT(MOD(X1085,60),"00")))</f>
        <v>6 h 45</v>
      </c>
      <c r="K1085" s="14" t="str">
        <f aca="false">IF(S1085&lt;&gt;T1085,"Oui","Non")</f>
        <v>Oui</v>
      </c>
      <c r="L1085" s="14" t="str">
        <f aca="false">IF(AND(INDEX(10_Lieux!$B:$B,U1085)="Ville",INDEX(10_Lieux!$B:$B,V1085)="Ville"),"/chauffeur-prive/"&amp;INDEX(10_Lieux!$E:$E,U1085)&amp;"-"&amp;INDEX(10_Lieux!$E:$E,V1085)&amp;"/","/chauffeur-prive/"&amp;INDEX(10_Lieux!$E:$E,U1085)&amp;"/"&amp;INDEX(10_Lieux!$E:$E,V1085)&amp;"/")</f>
        <v>/chauffeur-prive/berne/aeroport-lille-lesquin/</v>
      </c>
      <c r="M1085" s="14" t="str">
        <f aca="false">IFERROR(INDEX($L:$L,MATCH(B1085&amp;"|"&amp;A1085,$Z:$Z,0)),"—")</f>
        <v>/chauffeur-prive/aeroport-lille-lesquin/berne/</v>
      </c>
      <c r="N1085" s="14" t="str">
        <f aca="false">IF(LEN("Chauffeur privé "&amp;INDEX(10_Lieux!$J:$J,U1085)&amp;" → "&amp;INDEX(10_Lieux!$J:$J,V1085)&amp;" | 24h/24")&gt;60,"Chauffeur privé "&amp;INDEX(10_Lieux!$J:$J,U1085)&amp;" → "&amp;INDEX(10_Lieux!$J:$J,V1085),"Chauffeur privé "&amp;INDEX(10_Lieux!$J:$J,U1085)&amp;" → "&amp;INDEX(10_Lieux!$J:$J,V1085)&amp;" | 24h/24")</f>
        <v>Chauffeur privé Berne → Aéroport Lille-Lesquin | 24h/24</v>
      </c>
      <c r="O1085" s="14" t="n">
        <f aca="false">LEN(N1085)</f>
        <v>55</v>
      </c>
      <c r="P1085" s="14" t="str">
        <f aca="false">"Chauffeur privé "&amp;INDEX(10_Lieux!$K:$K,U1085)&amp;" vers "&amp;INDEX(10_Lieux!$L:$L,V1085)</f>
        <v>Chauffeur privé de Berne vers l'aéroport Lille-Lesquin</v>
      </c>
      <c r="Q1085" s="14" t="str">
        <f aca="false">"Chauffeur privé "&amp;INDEX(10_Lieux!$K:$K,U1085)&amp;" vers "&amp;INDEX(10_Lieux!$L:$L,V1085)&amp;" : env. "&amp;I1085&amp;" km, "&amp;J1085&amp;" de route. Devis personnalisé, standard 24h/24 et 7j/7."</f>
        <v>Chauffeur privé de Berne vers l'aéroport Lille-Lesquin : env. 642 km, 6 h 45 de route. Devis personnalisé, standard 24h/24 et 7j/7.</v>
      </c>
      <c r="R1085" s="14" t="n">
        <f aca="false">LEN(Q1085)</f>
        <v>131</v>
      </c>
      <c r="S1085" s="14" t="str">
        <f aca="false">INDEX(10_Lieux!$C:$C,U1085)</f>
        <v>Suisse</v>
      </c>
      <c r="T1085" s="14" t="str">
        <f aca="false">INDEX(10_Lieux!$C:$C,V1085)</f>
        <v>France</v>
      </c>
      <c r="U1085" s="14" t="n">
        <f aca="false">MATCH(A1085,10_Lieux!$A:$A,0)</f>
        <v>123</v>
      </c>
      <c r="V1085" s="14" t="n">
        <f aca="false">MATCH(B1085,10_Lieux!$A:$A,0)</f>
        <v>147</v>
      </c>
      <c r="W1085" s="14" t="n">
        <f aca="false">ROUND(6371*2*ASIN(SQRT(SIN(RADIANS(INDEX(10_Lieux!$F:$F,V1085)-INDEX(10_Lieux!$F:$F,U1085))/2)^2+COS(RADIANS(INDEX(10_Lieux!$F:$F,U1085)))*COS(RADIANS(INDEX(10_Lieux!$F:$F,V1085)))*SIN(RADIANS(INDEX(10_Lieux!$G:$G,V1085)-INDEX(10_Lieux!$G:$G,U1085))/2)^2)),1)</f>
        <v>513.2</v>
      </c>
      <c r="X1085" s="14" t="n">
        <f aca="false">ROUND(I1085/IF(I1085&lt;p_seuil_vitesse,p_vit_lente,p_vit_rapide)*60/15,0)*15</f>
        <v>405</v>
      </c>
      <c r="Y1085" s="14" t="n">
        <f aca="false">MAX(IF(INDEX(10_Lieux!$B:$B,U1085)&lt;&gt;"Ville",INDEX(10_Lieux!$I:$I,U1085),0),IF(INDEX(10_Lieux!$B:$B,V1085)&lt;&gt;"Ville",INDEX(10_Lieux!$I:$I,V1085),0))</f>
        <v>250</v>
      </c>
      <c r="Z1085" s="14" t="str">
        <f aca="false">A1085&amp;"|"&amp;B1085</f>
        <v>Berne|Lille-Lesquin</v>
      </c>
      <c r="AA1085" s="14" t="str">
        <f aca="false">IF(I1085&lt;p_local,"Local",IF(I1085&lt;p_vv_min,"Courte distance",IF(I1085&lt;p_tres_long,"Longue distance","Très longue distance")))</f>
        <v>Longue distance</v>
      </c>
    </row>
    <row r="1086" customFormat="false" ht="15" hidden="false" customHeight="true" outlineLevel="0" collapsed="false">
      <c r="A1086" s="1" t="s">
        <v>1244</v>
      </c>
      <c r="B1086" s="1" t="s">
        <v>122</v>
      </c>
      <c r="C1086" s="1" t="s">
        <v>34</v>
      </c>
      <c r="D1086" s="1" t="s">
        <v>653</v>
      </c>
      <c r="E1086" s="1" t="s">
        <v>1245</v>
      </c>
      <c r="F1086" s="14" t="s">
        <v>40</v>
      </c>
      <c r="G1086" s="14" t="str">
        <f aca="false">IF(I1086&lt;p_local,"Local → page infra",IF(H1086&gt;=p_ph1,"Phase 1",IF(H1086&gt;=p_ph2,"Phase 2","Phase 3")))</f>
        <v>Phase 2</v>
      </c>
      <c r="H1086" s="14" t="n">
        <f aca="false">IF(I1086&lt;p_local,0,IF(C1086="Aéroport → Aéroport",p_pts_plein,IF(Y1086&gt;0,IF(I1086&lt;=Y1086,p_pts_plein,IF(I1086&lt;=p_mult2*Y1086,p_pts_moyen,p_pts_r3)),IF(I1086&gt;=p_vv_min,p_pts_plein,IF(I1086&gt;=p_vv_moy,p_pts_moyen,p_pts_court))))+IF(INDEX(10_Lieux!$D:$D,U1086)=1,p_prio1,p_prio2)+IF(INDEX(10_Lieux!$D:$D,V1086)=1,p_prio1,p_prio2)+IF(K1086="Oui",p_tf,0)+p_hub*((INDEX(10_Lieux!$H:$H,U1086)="Hub")+(INDEX(10_Lieux!$H:$H,V1086)="Hub"))+IF(OR(INDEX(10_Lieux!$H:$H,U1086)="Premium",INDEX(10_Lieux!$H:$H,V1086)="Premium"),p_prem,0))</f>
        <v>70</v>
      </c>
      <c r="I1086" s="14" t="n">
        <f aca="false">ROUND(W1086*p_facteur,0)</f>
        <v>212</v>
      </c>
      <c r="J1086" s="14" t="str">
        <f aca="false">IF(X1086&lt;60,X1086&amp;" min",INT(X1086/60)&amp;" h"&amp;IF(MOD(X1086,60)=0,""," "&amp;TEXT(MOD(X1086,60),"00")))</f>
        <v>2 h 15</v>
      </c>
      <c r="K1086" s="14" t="str">
        <f aca="false">IF(S1086&lt;&gt;T1086,"Oui","Non")</f>
        <v>Non</v>
      </c>
      <c r="L1086" s="14" t="str">
        <f aca="false">IF(AND(INDEX(10_Lieux!$B:$B,U1086)="Ville",INDEX(10_Lieux!$B:$B,V1086)="Ville"),"/chauffeur-prive/"&amp;INDEX(10_Lieux!$E:$E,U1086)&amp;"-"&amp;INDEX(10_Lieux!$E:$E,V1086)&amp;"/","/chauffeur-prive/"&amp;INDEX(10_Lieux!$E:$E,U1086)&amp;"/"&amp;INDEX(10_Lieux!$E:$E,V1086)&amp;"/")</f>
        <v>/chauffeur-prive/aeroport-deauville-normandie/paris/</v>
      </c>
      <c r="M1086" s="14" t="str">
        <f aca="false">IFERROR(INDEX($L:$L,MATCH(B1086&amp;"|"&amp;A1086,$Z:$Z,0)),"—")</f>
        <v>/chauffeur-prive/paris/aeroport-deauville-normandie/</v>
      </c>
      <c r="N1086" s="14" t="str">
        <f aca="false">IF(LEN("Chauffeur privé "&amp;INDEX(10_Lieux!$J:$J,U1086)&amp;" → "&amp;INDEX(10_Lieux!$J:$J,V1086)&amp;" | 24h/24")&gt;60,"Chauffeur privé "&amp;INDEX(10_Lieux!$J:$J,U1086)&amp;" → "&amp;INDEX(10_Lieux!$J:$J,V1086),"Chauffeur privé "&amp;INDEX(10_Lieux!$J:$J,U1086)&amp;" → "&amp;INDEX(10_Lieux!$J:$J,V1086)&amp;" | 24h/24")</f>
        <v>Chauffeur privé Aéroport Deauville-Normandie → Paris</v>
      </c>
      <c r="O1086" s="14" t="n">
        <f aca="false">LEN(N1086)</f>
        <v>52</v>
      </c>
      <c r="P1086" s="14" t="str">
        <f aca="false">"Chauffeur privé "&amp;INDEX(10_Lieux!$K:$K,U1086)&amp;" vers "&amp;INDEX(10_Lieux!$L:$L,V1086)</f>
        <v>Chauffeur privé de l'aéroport Deauville-Normandie vers Paris</v>
      </c>
      <c r="Q1086" s="14" t="str">
        <f aca="false">"Chauffeur privé "&amp;INDEX(10_Lieux!$K:$K,U1086)&amp;" vers "&amp;INDEX(10_Lieux!$L:$L,V1086)&amp;" : env. "&amp;I1086&amp;" km, "&amp;J1086&amp;" de route. Devis personnalisé, standard 24h/24 et 7j/7."</f>
        <v>Chauffeur privé de l'aéroport Deauville-Normandie vers Paris : env. 212 km, 2 h 15 de route. Devis personnalisé, standard 24h/24 et 7j/7.</v>
      </c>
      <c r="R1086" s="14" t="n">
        <f aca="false">LEN(Q1086)</f>
        <v>137</v>
      </c>
      <c r="S1086" s="14" t="str">
        <f aca="false">INDEX(10_Lieux!$C:$C,U1086)</f>
        <v>France</v>
      </c>
      <c r="T1086" s="14" t="str">
        <f aca="false">INDEX(10_Lieux!$C:$C,V1086)</f>
        <v>France</v>
      </c>
      <c r="U1086" s="14" t="n">
        <f aca="false">MATCH(A1086,10_Lieux!$A:$A,0)</f>
        <v>150</v>
      </c>
      <c r="V1086" s="14" t="n">
        <f aca="false">MATCH(B1086,10_Lieux!$A:$A,0)</f>
        <v>2</v>
      </c>
      <c r="W1086" s="14" t="n">
        <f aca="false">ROUND(6371*2*ASIN(SQRT(SIN(RADIANS(INDEX(10_Lieux!$F:$F,V1086)-INDEX(10_Lieux!$F:$F,U1086))/2)^2+COS(RADIANS(INDEX(10_Lieux!$F:$F,U1086)))*COS(RADIANS(INDEX(10_Lieux!$F:$F,V1086)))*SIN(RADIANS(INDEX(10_Lieux!$G:$G,V1086)-INDEX(10_Lieux!$G:$G,U1086))/2)^2)),1)</f>
        <v>169.7</v>
      </c>
      <c r="X1086" s="14" t="n">
        <f aca="false">ROUND(I1086/IF(I1086&lt;p_seuil_vitesse,p_vit_lente,p_vit_rapide)*60/15,0)*15</f>
        <v>135</v>
      </c>
      <c r="Y1086" s="14" t="n">
        <f aca="false">MAX(IF(INDEX(10_Lieux!$B:$B,U1086)&lt;&gt;"Ville",INDEX(10_Lieux!$I:$I,U1086),0),IF(INDEX(10_Lieux!$B:$B,V1086)&lt;&gt;"Ville",INDEX(10_Lieux!$I:$I,V1086),0))</f>
        <v>250</v>
      </c>
      <c r="Z1086" s="14" t="str">
        <f aca="false">A1086&amp;"|"&amp;B1086</f>
        <v>Deauville-Normandie|Paris</v>
      </c>
      <c r="AA1086" s="14" t="str">
        <f aca="false">IF(I1086&lt;p_local,"Local",IF(I1086&lt;p_vv_min,"Courte distance",IF(I1086&lt;p_tres_long,"Longue distance","Très longue distance")))</f>
        <v>Longue distance</v>
      </c>
    </row>
    <row r="1087" customFormat="false" ht="15" hidden="false" customHeight="true" outlineLevel="0" collapsed="false">
      <c r="A1087" s="1" t="s">
        <v>122</v>
      </c>
      <c r="B1087" s="1" t="s">
        <v>1244</v>
      </c>
      <c r="C1087" s="1" t="s">
        <v>35</v>
      </c>
      <c r="D1087" s="1" t="s">
        <v>653</v>
      </c>
      <c r="E1087" s="1" t="s">
        <v>1246</v>
      </c>
      <c r="F1087" s="14" t="s">
        <v>40</v>
      </c>
      <c r="G1087" s="14" t="str">
        <f aca="false">IF(I1087&lt;p_local,"Local → page infra",IF(H1087&gt;=p_ph1,"Phase 1",IF(H1087&gt;=p_ph2,"Phase 2","Phase 3")))</f>
        <v>Phase 2</v>
      </c>
      <c r="H1087" s="14" t="n">
        <f aca="false">IF(I1087&lt;p_local,0,IF(C1087="Aéroport → Aéroport",p_pts_plein,IF(Y1087&gt;0,IF(I1087&lt;=Y1087,p_pts_plein,IF(I1087&lt;=p_mult2*Y1087,p_pts_moyen,p_pts_r3)),IF(I1087&gt;=p_vv_min,p_pts_plein,IF(I1087&gt;=p_vv_moy,p_pts_moyen,p_pts_court))))+IF(INDEX(10_Lieux!$D:$D,U1087)=1,p_prio1,p_prio2)+IF(INDEX(10_Lieux!$D:$D,V1087)=1,p_prio1,p_prio2)+IF(K1087="Oui",p_tf,0)+p_hub*((INDEX(10_Lieux!$H:$H,U1087)="Hub")+(INDEX(10_Lieux!$H:$H,V1087)="Hub"))+IF(OR(INDEX(10_Lieux!$H:$H,U1087)="Premium",INDEX(10_Lieux!$H:$H,V1087)="Premium"),p_prem,0))</f>
        <v>70</v>
      </c>
      <c r="I1087" s="14" t="n">
        <f aca="false">ROUND(W1087*p_facteur,0)</f>
        <v>212</v>
      </c>
      <c r="J1087" s="14" t="str">
        <f aca="false">IF(X1087&lt;60,X1087&amp;" min",INT(X1087/60)&amp;" h"&amp;IF(MOD(X1087,60)=0,""," "&amp;TEXT(MOD(X1087,60),"00")))</f>
        <v>2 h 15</v>
      </c>
      <c r="K1087" s="14" t="str">
        <f aca="false">IF(S1087&lt;&gt;T1087,"Oui","Non")</f>
        <v>Non</v>
      </c>
      <c r="L1087" s="14" t="str">
        <f aca="false">IF(AND(INDEX(10_Lieux!$B:$B,U1087)="Ville",INDEX(10_Lieux!$B:$B,V1087)="Ville"),"/chauffeur-prive/"&amp;INDEX(10_Lieux!$E:$E,U1087)&amp;"-"&amp;INDEX(10_Lieux!$E:$E,V1087)&amp;"/","/chauffeur-prive/"&amp;INDEX(10_Lieux!$E:$E,U1087)&amp;"/"&amp;INDEX(10_Lieux!$E:$E,V1087)&amp;"/")</f>
        <v>/chauffeur-prive/paris/aeroport-deauville-normandie/</v>
      </c>
      <c r="M1087" s="14" t="str">
        <f aca="false">IFERROR(INDEX($L:$L,MATCH(B1087&amp;"|"&amp;A1087,$Z:$Z,0)),"—")</f>
        <v>/chauffeur-prive/aeroport-deauville-normandie/paris/</v>
      </c>
      <c r="N1087" s="14" t="str">
        <f aca="false">IF(LEN("Chauffeur privé "&amp;INDEX(10_Lieux!$J:$J,U1087)&amp;" → "&amp;INDEX(10_Lieux!$J:$J,V1087)&amp;" | 24h/24")&gt;60,"Chauffeur privé "&amp;INDEX(10_Lieux!$J:$J,U1087)&amp;" → "&amp;INDEX(10_Lieux!$J:$J,V1087),"Chauffeur privé "&amp;INDEX(10_Lieux!$J:$J,U1087)&amp;" → "&amp;INDEX(10_Lieux!$J:$J,V1087)&amp;" | 24h/24")</f>
        <v>Chauffeur privé Paris → Aéroport Deauville-Normandie</v>
      </c>
      <c r="O1087" s="14" t="n">
        <f aca="false">LEN(N1087)</f>
        <v>52</v>
      </c>
      <c r="P1087" s="14" t="str">
        <f aca="false">"Chauffeur privé "&amp;INDEX(10_Lieux!$K:$K,U1087)&amp;" vers "&amp;INDEX(10_Lieux!$L:$L,V1087)</f>
        <v>Chauffeur privé de Paris vers l'aéroport Deauville-Normandie</v>
      </c>
      <c r="Q1087" s="14" t="str">
        <f aca="false">"Chauffeur privé "&amp;INDEX(10_Lieux!$K:$K,U1087)&amp;" vers "&amp;INDEX(10_Lieux!$L:$L,V1087)&amp;" : env. "&amp;I1087&amp;" km, "&amp;J1087&amp;" de route. Devis personnalisé, standard 24h/24 et 7j/7."</f>
        <v>Chauffeur privé de Paris vers l'aéroport Deauville-Normandie : env. 212 km, 2 h 15 de route. Devis personnalisé, standard 24h/24 et 7j/7.</v>
      </c>
      <c r="R1087" s="14" t="n">
        <f aca="false">LEN(Q1087)</f>
        <v>137</v>
      </c>
      <c r="S1087" s="14" t="str">
        <f aca="false">INDEX(10_Lieux!$C:$C,U1087)</f>
        <v>France</v>
      </c>
      <c r="T1087" s="14" t="str">
        <f aca="false">INDEX(10_Lieux!$C:$C,V1087)</f>
        <v>France</v>
      </c>
      <c r="U1087" s="14" t="n">
        <f aca="false">MATCH(A1087,10_Lieux!$A:$A,0)</f>
        <v>2</v>
      </c>
      <c r="V1087" s="14" t="n">
        <f aca="false">MATCH(B1087,10_Lieux!$A:$A,0)</f>
        <v>150</v>
      </c>
      <c r="W1087" s="14" t="n">
        <f aca="false">ROUND(6371*2*ASIN(SQRT(SIN(RADIANS(INDEX(10_Lieux!$F:$F,V1087)-INDEX(10_Lieux!$F:$F,U1087))/2)^2+COS(RADIANS(INDEX(10_Lieux!$F:$F,U1087)))*COS(RADIANS(INDEX(10_Lieux!$F:$F,V1087)))*SIN(RADIANS(INDEX(10_Lieux!$G:$G,V1087)-INDEX(10_Lieux!$G:$G,U1087))/2)^2)),1)</f>
        <v>169.7</v>
      </c>
      <c r="X1087" s="14" t="n">
        <f aca="false">ROUND(I1087/IF(I1087&lt;p_seuil_vitesse,p_vit_lente,p_vit_rapide)*60/15,0)*15</f>
        <v>135</v>
      </c>
      <c r="Y1087" s="14" t="n">
        <f aca="false">MAX(IF(INDEX(10_Lieux!$B:$B,U1087)&lt;&gt;"Ville",INDEX(10_Lieux!$I:$I,U1087),0),IF(INDEX(10_Lieux!$B:$B,V1087)&lt;&gt;"Ville",INDEX(10_Lieux!$I:$I,V1087),0))</f>
        <v>250</v>
      </c>
      <c r="Z1087" s="14" t="str">
        <f aca="false">A1087&amp;"|"&amp;B1087</f>
        <v>Paris|Deauville-Normandie</v>
      </c>
      <c r="AA1087" s="14" t="str">
        <f aca="false">IF(I1087&lt;p_local,"Local",IF(I1087&lt;p_vv_min,"Courte distance",IF(I1087&lt;p_tres_long,"Longue distance","Très longue distance")))</f>
        <v>Longue distance</v>
      </c>
    </row>
    <row r="1088" customFormat="false" ht="15" hidden="false" customHeight="true" outlineLevel="0" collapsed="false">
      <c r="A1088" s="1" t="s">
        <v>1244</v>
      </c>
      <c r="B1088" s="1" t="s">
        <v>123</v>
      </c>
      <c r="C1088" s="1" t="s">
        <v>34</v>
      </c>
      <c r="D1088" s="1" t="s">
        <v>653</v>
      </c>
      <c r="E1088" s="1" t="s">
        <v>1247</v>
      </c>
      <c r="F1088" s="14" t="s">
        <v>40</v>
      </c>
      <c r="G1088" s="14" t="str">
        <f aca="false">IF(I1088&lt;p_local,"Local → page infra",IF(H1088&gt;=p_ph1,"Phase 1",IF(H1088&gt;=p_ph2,"Phase 2","Phase 3")))</f>
        <v>Phase 3</v>
      </c>
      <c r="H1088" s="14" t="n">
        <f aca="false">IF(I1088&lt;p_local,0,IF(C1088="Aéroport → Aéroport",p_pts_plein,IF(Y1088&gt;0,IF(I1088&lt;=Y1088,p_pts_plein,IF(I1088&lt;=p_mult2*Y1088,p_pts_moyen,p_pts_r3)),IF(I1088&gt;=p_vv_min,p_pts_plein,IF(I1088&gt;=p_vv_moy,p_pts_moyen,p_pts_court))))+IF(INDEX(10_Lieux!$D:$D,U1088)=1,p_prio1,p_prio2)+IF(INDEX(10_Lieux!$D:$D,V1088)=1,p_prio1,p_prio2)+IF(K1088="Oui",p_tf,0)+p_hub*((INDEX(10_Lieux!$H:$H,U1088)="Hub")+(INDEX(10_Lieux!$H:$H,V1088)="Hub"))+IF(OR(INDEX(10_Lieux!$H:$H,U1088)="Premium",INDEX(10_Lieux!$H:$H,V1088)="Premium"),p_prem,0))</f>
        <v>40</v>
      </c>
      <c r="I1088" s="14" t="n">
        <f aca="false">ROUND(W1088*p_facteur,0)</f>
        <v>666</v>
      </c>
      <c r="J1088" s="14" t="str">
        <f aca="false">IF(X1088&lt;60,X1088&amp;" min",INT(X1088/60)&amp;" h"&amp;IF(MOD(X1088,60)=0,""," "&amp;TEXT(MOD(X1088,60),"00")))</f>
        <v>7 h</v>
      </c>
      <c r="K1088" s="14" t="str">
        <f aca="false">IF(S1088&lt;&gt;T1088,"Oui","Non")</f>
        <v>Non</v>
      </c>
      <c r="L1088" s="14" t="str">
        <f aca="false">IF(AND(INDEX(10_Lieux!$B:$B,U1088)="Ville",INDEX(10_Lieux!$B:$B,V1088)="Ville"),"/chauffeur-prive/"&amp;INDEX(10_Lieux!$E:$E,U1088)&amp;"-"&amp;INDEX(10_Lieux!$E:$E,V1088)&amp;"/","/chauffeur-prive/"&amp;INDEX(10_Lieux!$E:$E,U1088)&amp;"/"&amp;INDEX(10_Lieux!$E:$E,V1088)&amp;"/")</f>
        <v>/chauffeur-prive/aeroport-deauville-normandie/lyon/</v>
      </c>
      <c r="M1088" s="14" t="str">
        <f aca="false">IFERROR(INDEX($L:$L,MATCH(B1088&amp;"|"&amp;A1088,$Z:$Z,0)),"—")</f>
        <v>/chauffeur-prive/lyon/aeroport-deauville-normandie/</v>
      </c>
      <c r="N1088" s="14" t="str">
        <f aca="false">IF(LEN("Chauffeur privé "&amp;INDEX(10_Lieux!$J:$J,U1088)&amp;" → "&amp;INDEX(10_Lieux!$J:$J,V1088)&amp;" | 24h/24")&gt;60,"Chauffeur privé "&amp;INDEX(10_Lieux!$J:$J,U1088)&amp;" → "&amp;INDEX(10_Lieux!$J:$J,V1088),"Chauffeur privé "&amp;INDEX(10_Lieux!$J:$J,U1088)&amp;" → "&amp;INDEX(10_Lieux!$J:$J,V1088)&amp;" | 24h/24")</f>
        <v>Chauffeur privé Aéroport Deauville-Normandie → Lyon | 24h/24</v>
      </c>
      <c r="O1088" s="14" t="n">
        <f aca="false">LEN(N1088)</f>
        <v>60</v>
      </c>
      <c r="P1088" s="14" t="str">
        <f aca="false">"Chauffeur privé "&amp;INDEX(10_Lieux!$K:$K,U1088)&amp;" vers "&amp;INDEX(10_Lieux!$L:$L,V1088)</f>
        <v>Chauffeur privé de l'aéroport Deauville-Normandie vers Lyon</v>
      </c>
      <c r="Q1088" s="14" t="str">
        <f aca="false">"Chauffeur privé "&amp;INDEX(10_Lieux!$K:$K,U1088)&amp;" vers "&amp;INDEX(10_Lieux!$L:$L,V1088)&amp;" : env. "&amp;I1088&amp;" km, "&amp;J1088&amp;" de route. Devis personnalisé, standard 24h/24 et 7j/7."</f>
        <v>Chauffeur privé de l'aéroport Deauville-Normandie vers Lyon : env. 666 km, 7 h de route. Devis personnalisé, standard 24h/24 et 7j/7.</v>
      </c>
      <c r="R1088" s="14" t="n">
        <f aca="false">LEN(Q1088)</f>
        <v>133</v>
      </c>
      <c r="S1088" s="14" t="str">
        <f aca="false">INDEX(10_Lieux!$C:$C,U1088)</f>
        <v>France</v>
      </c>
      <c r="T1088" s="14" t="str">
        <f aca="false">INDEX(10_Lieux!$C:$C,V1088)</f>
        <v>France</v>
      </c>
      <c r="U1088" s="14" t="n">
        <f aca="false">MATCH(A1088,10_Lieux!$A:$A,0)</f>
        <v>150</v>
      </c>
      <c r="V1088" s="14" t="n">
        <f aca="false">MATCH(B1088,10_Lieux!$A:$A,0)</f>
        <v>8</v>
      </c>
      <c r="W1088" s="14" t="n">
        <f aca="false">ROUND(6371*2*ASIN(SQRT(SIN(RADIANS(INDEX(10_Lieux!$F:$F,V1088)-INDEX(10_Lieux!$F:$F,U1088))/2)^2+COS(RADIANS(INDEX(10_Lieux!$F:$F,U1088)))*COS(RADIANS(INDEX(10_Lieux!$F:$F,V1088)))*SIN(RADIANS(INDEX(10_Lieux!$G:$G,V1088)-INDEX(10_Lieux!$G:$G,U1088))/2)^2)),1)</f>
        <v>532.5</v>
      </c>
      <c r="X1088" s="14" t="n">
        <f aca="false">ROUND(I1088/IF(I1088&lt;p_seuil_vitesse,p_vit_lente,p_vit_rapide)*60/15,0)*15</f>
        <v>420</v>
      </c>
      <c r="Y1088" s="14" t="n">
        <f aca="false">MAX(IF(INDEX(10_Lieux!$B:$B,U1088)&lt;&gt;"Ville",INDEX(10_Lieux!$I:$I,U1088),0),IF(INDEX(10_Lieux!$B:$B,V1088)&lt;&gt;"Ville",INDEX(10_Lieux!$I:$I,V1088),0))</f>
        <v>250</v>
      </c>
      <c r="Z1088" s="14" t="str">
        <f aca="false">A1088&amp;"|"&amp;B1088</f>
        <v>Deauville-Normandie|Lyon</v>
      </c>
      <c r="AA1088" s="14" t="str">
        <f aca="false">IF(I1088&lt;p_local,"Local",IF(I1088&lt;p_vv_min,"Courte distance",IF(I1088&lt;p_tres_long,"Longue distance","Très longue distance")))</f>
        <v>Longue distance</v>
      </c>
    </row>
    <row r="1089" customFormat="false" ht="15" hidden="false" customHeight="true" outlineLevel="0" collapsed="false">
      <c r="A1089" s="1" t="s">
        <v>123</v>
      </c>
      <c r="B1089" s="1" t="s">
        <v>1244</v>
      </c>
      <c r="C1089" s="1" t="s">
        <v>35</v>
      </c>
      <c r="D1089" s="1" t="s">
        <v>653</v>
      </c>
      <c r="E1089" s="1" t="s">
        <v>1248</v>
      </c>
      <c r="F1089" s="14" t="s">
        <v>40</v>
      </c>
      <c r="G1089" s="14" t="str">
        <f aca="false">IF(I1089&lt;p_local,"Local → page infra",IF(H1089&gt;=p_ph1,"Phase 1",IF(H1089&gt;=p_ph2,"Phase 2","Phase 3")))</f>
        <v>Phase 3</v>
      </c>
      <c r="H1089" s="14" t="n">
        <f aca="false">IF(I1089&lt;p_local,0,IF(C1089="Aéroport → Aéroport",p_pts_plein,IF(Y1089&gt;0,IF(I1089&lt;=Y1089,p_pts_plein,IF(I1089&lt;=p_mult2*Y1089,p_pts_moyen,p_pts_r3)),IF(I1089&gt;=p_vv_min,p_pts_plein,IF(I1089&gt;=p_vv_moy,p_pts_moyen,p_pts_court))))+IF(INDEX(10_Lieux!$D:$D,U1089)=1,p_prio1,p_prio2)+IF(INDEX(10_Lieux!$D:$D,V1089)=1,p_prio1,p_prio2)+IF(K1089="Oui",p_tf,0)+p_hub*((INDEX(10_Lieux!$H:$H,U1089)="Hub")+(INDEX(10_Lieux!$H:$H,V1089)="Hub"))+IF(OR(INDEX(10_Lieux!$H:$H,U1089)="Premium",INDEX(10_Lieux!$H:$H,V1089)="Premium"),p_prem,0))</f>
        <v>40</v>
      </c>
      <c r="I1089" s="14" t="n">
        <f aca="false">ROUND(W1089*p_facteur,0)</f>
        <v>666</v>
      </c>
      <c r="J1089" s="14" t="str">
        <f aca="false">IF(X1089&lt;60,X1089&amp;" min",INT(X1089/60)&amp;" h"&amp;IF(MOD(X1089,60)=0,""," "&amp;TEXT(MOD(X1089,60),"00")))</f>
        <v>7 h</v>
      </c>
      <c r="K1089" s="14" t="str">
        <f aca="false">IF(S1089&lt;&gt;T1089,"Oui","Non")</f>
        <v>Non</v>
      </c>
      <c r="L1089" s="14" t="str">
        <f aca="false">IF(AND(INDEX(10_Lieux!$B:$B,U1089)="Ville",INDEX(10_Lieux!$B:$B,V1089)="Ville"),"/chauffeur-prive/"&amp;INDEX(10_Lieux!$E:$E,U1089)&amp;"-"&amp;INDEX(10_Lieux!$E:$E,V1089)&amp;"/","/chauffeur-prive/"&amp;INDEX(10_Lieux!$E:$E,U1089)&amp;"/"&amp;INDEX(10_Lieux!$E:$E,V1089)&amp;"/")</f>
        <v>/chauffeur-prive/lyon/aeroport-deauville-normandie/</v>
      </c>
      <c r="M1089" s="14" t="str">
        <f aca="false">IFERROR(INDEX($L:$L,MATCH(B1089&amp;"|"&amp;A1089,$Z:$Z,0)),"—")</f>
        <v>/chauffeur-prive/aeroport-deauville-normandie/lyon/</v>
      </c>
      <c r="N1089" s="14" t="str">
        <f aca="false">IF(LEN("Chauffeur privé "&amp;INDEX(10_Lieux!$J:$J,U1089)&amp;" → "&amp;INDEX(10_Lieux!$J:$J,V1089)&amp;" | 24h/24")&gt;60,"Chauffeur privé "&amp;INDEX(10_Lieux!$J:$J,U1089)&amp;" → "&amp;INDEX(10_Lieux!$J:$J,V1089),"Chauffeur privé "&amp;INDEX(10_Lieux!$J:$J,U1089)&amp;" → "&amp;INDEX(10_Lieux!$J:$J,V1089)&amp;" | 24h/24")</f>
        <v>Chauffeur privé Lyon → Aéroport Deauville-Normandie | 24h/24</v>
      </c>
      <c r="O1089" s="14" t="n">
        <f aca="false">LEN(N1089)</f>
        <v>60</v>
      </c>
      <c r="P1089" s="14" t="str">
        <f aca="false">"Chauffeur privé "&amp;INDEX(10_Lieux!$K:$K,U1089)&amp;" vers "&amp;INDEX(10_Lieux!$L:$L,V1089)</f>
        <v>Chauffeur privé de Lyon vers l'aéroport Deauville-Normandie</v>
      </c>
      <c r="Q1089" s="14" t="str">
        <f aca="false">"Chauffeur privé "&amp;INDEX(10_Lieux!$K:$K,U1089)&amp;" vers "&amp;INDEX(10_Lieux!$L:$L,V1089)&amp;" : env. "&amp;I1089&amp;" km, "&amp;J1089&amp;" de route. Devis personnalisé, standard 24h/24 et 7j/7."</f>
        <v>Chauffeur privé de Lyon vers l'aéroport Deauville-Normandie : env. 666 km, 7 h de route. Devis personnalisé, standard 24h/24 et 7j/7.</v>
      </c>
      <c r="R1089" s="14" t="n">
        <f aca="false">LEN(Q1089)</f>
        <v>133</v>
      </c>
      <c r="S1089" s="14" t="str">
        <f aca="false">INDEX(10_Lieux!$C:$C,U1089)</f>
        <v>France</v>
      </c>
      <c r="T1089" s="14" t="str">
        <f aca="false">INDEX(10_Lieux!$C:$C,V1089)</f>
        <v>France</v>
      </c>
      <c r="U1089" s="14" t="n">
        <f aca="false">MATCH(A1089,10_Lieux!$A:$A,0)</f>
        <v>8</v>
      </c>
      <c r="V1089" s="14" t="n">
        <f aca="false">MATCH(B1089,10_Lieux!$A:$A,0)</f>
        <v>150</v>
      </c>
      <c r="W1089" s="14" t="n">
        <f aca="false">ROUND(6371*2*ASIN(SQRT(SIN(RADIANS(INDEX(10_Lieux!$F:$F,V1089)-INDEX(10_Lieux!$F:$F,U1089))/2)^2+COS(RADIANS(INDEX(10_Lieux!$F:$F,U1089)))*COS(RADIANS(INDEX(10_Lieux!$F:$F,V1089)))*SIN(RADIANS(INDEX(10_Lieux!$G:$G,V1089)-INDEX(10_Lieux!$G:$G,U1089))/2)^2)),1)</f>
        <v>532.5</v>
      </c>
      <c r="X1089" s="14" t="n">
        <f aca="false">ROUND(I1089/IF(I1089&lt;p_seuil_vitesse,p_vit_lente,p_vit_rapide)*60/15,0)*15</f>
        <v>420</v>
      </c>
      <c r="Y1089" s="14" t="n">
        <f aca="false">MAX(IF(INDEX(10_Lieux!$B:$B,U1089)&lt;&gt;"Ville",INDEX(10_Lieux!$I:$I,U1089),0),IF(INDEX(10_Lieux!$B:$B,V1089)&lt;&gt;"Ville",INDEX(10_Lieux!$I:$I,V1089),0))</f>
        <v>250</v>
      </c>
      <c r="Z1089" s="14" t="str">
        <f aca="false">A1089&amp;"|"&amp;B1089</f>
        <v>Lyon|Deauville-Normandie</v>
      </c>
      <c r="AA1089" s="14" t="str">
        <f aca="false">IF(I1089&lt;p_local,"Local",IF(I1089&lt;p_vv_min,"Courte distance",IF(I1089&lt;p_tres_long,"Longue distance","Très longue distance")))</f>
        <v>Longue distance</v>
      </c>
    </row>
    <row r="1090" customFormat="false" ht="15" hidden="false" customHeight="true" outlineLevel="0" collapsed="false">
      <c r="A1090" s="1" t="s">
        <v>1244</v>
      </c>
      <c r="B1090" s="1" t="s">
        <v>126</v>
      </c>
      <c r="C1090" s="1" t="s">
        <v>34</v>
      </c>
      <c r="D1090" s="1" t="s">
        <v>653</v>
      </c>
      <c r="E1090" s="1" t="s">
        <v>1249</v>
      </c>
      <c r="F1090" s="14" t="s">
        <v>40</v>
      </c>
      <c r="G1090" s="14" t="str">
        <f aca="false">IF(I1090&lt;p_local,"Local → page infra",IF(H1090&gt;=p_ph1,"Phase 1",IF(H1090&gt;=p_ph2,"Phase 2","Phase 3")))</f>
        <v>Phase 3</v>
      </c>
      <c r="H1090" s="14" t="n">
        <f aca="false">IF(I1090&lt;p_local,0,IF(C1090="Aéroport → Aéroport",p_pts_plein,IF(Y1090&gt;0,IF(I1090&lt;=Y1090,p_pts_plein,IF(I1090&lt;=p_mult2*Y1090,p_pts_moyen,p_pts_r3)),IF(I1090&gt;=p_vv_min,p_pts_plein,IF(I1090&gt;=p_vv_moy,p_pts_moyen,p_pts_court))))+IF(INDEX(10_Lieux!$D:$D,U1090)=1,p_prio1,p_prio2)+IF(INDEX(10_Lieux!$D:$D,V1090)=1,p_prio1,p_prio2)+IF(K1090="Oui",p_tf,0)+p_hub*((INDEX(10_Lieux!$H:$H,U1090)="Hub")+(INDEX(10_Lieux!$H:$H,V1090)="Hub"))+IF(OR(INDEX(10_Lieux!$H:$H,U1090)="Premium",INDEX(10_Lieux!$H:$H,V1090)="Premium"),p_prem,0))</f>
        <v>40</v>
      </c>
      <c r="I1090" s="14" t="n">
        <f aca="false">ROUND(W1090*p_facteur,0)</f>
        <v>1038</v>
      </c>
      <c r="J1090" s="14" t="str">
        <f aca="false">IF(X1090&lt;60,X1090&amp;" min",INT(X1090/60)&amp;" h"&amp;IF(MOD(X1090,60)=0,""," "&amp;TEXT(MOD(X1090,60),"00")))</f>
        <v>11 h</v>
      </c>
      <c r="K1090" s="14" t="str">
        <f aca="false">IF(S1090&lt;&gt;T1090,"Oui","Non")</f>
        <v>Non</v>
      </c>
      <c r="L1090" s="14" t="str">
        <f aca="false">IF(AND(INDEX(10_Lieux!$B:$B,U1090)="Ville",INDEX(10_Lieux!$B:$B,V1090)="Ville"),"/chauffeur-prive/"&amp;INDEX(10_Lieux!$E:$E,U1090)&amp;"-"&amp;INDEX(10_Lieux!$E:$E,V1090)&amp;"/","/chauffeur-prive/"&amp;INDEX(10_Lieux!$E:$E,U1090)&amp;"/"&amp;INDEX(10_Lieux!$E:$E,V1090)&amp;"/")</f>
        <v>/chauffeur-prive/aeroport-deauville-normandie/nice/</v>
      </c>
      <c r="M1090" s="14" t="str">
        <f aca="false">IFERROR(INDEX($L:$L,MATCH(B1090&amp;"|"&amp;A1090,$Z:$Z,0)),"—")</f>
        <v>/chauffeur-prive/nice/aeroport-deauville-normandie/</v>
      </c>
      <c r="N1090" s="14" t="str">
        <f aca="false">IF(LEN("Chauffeur privé "&amp;INDEX(10_Lieux!$J:$J,U1090)&amp;" → "&amp;INDEX(10_Lieux!$J:$J,V1090)&amp;" | 24h/24")&gt;60,"Chauffeur privé "&amp;INDEX(10_Lieux!$J:$J,U1090)&amp;" → "&amp;INDEX(10_Lieux!$J:$J,V1090),"Chauffeur privé "&amp;INDEX(10_Lieux!$J:$J,U1090)&amp;" → "&amp;INDEX(10_Lieux!$J:$J,V1090)&amp;" | 24h/24")</f>
        <v>Chauffeur privé Aéroport Deauville-Normandie → Nice | 24h/24</v>
      </c>
      <c r="O1090" s="14" t="n">
        <f aca="false">LEN(N1090)</f>
        <v>60</v>
      </c>
      <c r="P1090" s="14" t="str">
        <f aca="false">"Chauffeur privé "&amp;INDEX(10_Lieux!$K:$K,U1090)&amp;" vers "&amp;INDEX(10_Lieux!$L:$L,V1090)</f>
        <v>Chauffeur privé de l'aéroport Deauville-Normandie vers Nice</v>
      </c>
      <c r="Q1090" s="14" t="str">
        <f aca="false">"Chauffeur privé "&amp;INDEX(10_Lieux!$K:$K,U1090)&amp;" vers "&amp;INDEX(10_Lieux!$L:$L,V1090)&amp;" : env. "&amp;I1090&amp;" km, "&amp;J1090&amp;" de route. Devis personnalisé, standard 24h/24 et 7j/7."</f>
        <v>Chauffeur privé de l'aéroport Deauville-Normandie vers Nice : env. 1038 km, 11 h de route. Devis personnalisé, standard 24h/24 et 7j/7.</v>
      </c>
      <c r="R1090" s="14" t="n">
        <f aca="false">LEN(Q1090)</f>
        <v>135</v>
      </c>
      <c r="S1090" s="14" t="str">
        <f aca="false">INDEX(10_Lieux!$C:$C,U1090)</f>
        <v>France</v>
      </c>
      <c r="T1090" s="14" t="str">
        <f aca="false">INDEX(10_Lieux!$C:$C,V1090)</f>
        <v>France</v>
      </c>
      <c r="U1090" s="14" t="n">
        <f aca="false">MATCH(A1090,10_Lieux!$A:$A,0)</f>
        <v>150</v>
      </c>
      <c r="V1090" s="14" t="n">
        <f aca="false">MATCH(B1090,10_Lieux!$A:$A,0)</f>
        <v>80</v>
      </c>
      <c r="W1090" s="14" t="n">
        <f aca="false">ROUND(6371*2*ASIN(SQRT(SIN(RADIANS(INDEX(10_Lieux!$F:$F,V1090)-INDEX(10_Lieux!$F:$F,U1090))/2)^2+COS(RADIANS(INDEX(10_Lieux!$F:$F,U1090)))*COS(RADIANS(INDEX(10_Lieux!$F:$F,V1090)))*SIN(RADIANS(INDEX(10_Lieux!$G:$G,V1090)-INDEX(10_Lieux!$G:$G,U1090))/2)^2)),1)</f>
        <v>830.5</v>
      </c>
      <c r="X1090" s="14" t="n">
        <f aca="false">ROUND(I1090/IF(I1090&lt;p_seuil_vitesse,p_vit_lente,p_vit_rapide)*60/15,0)*15</f>
        <v>660</v>
      </c>
      <c r="Y1090" s="14" t="n">
        <f aca="false">MAX(IF(INDEX(10_Lieux!$B:$B,U1090)&lt;&gt;"Ville",INDEX(10_Lieux!$I:$I,U1090),0),IF(INDEX(10_Lieux!$B:$B,V1090)&lt;&gt;"Ville",INDEX(10_Lieux!$I:$I,V1090),0))</f>
        <v>250</v>
      </c>
      <c r="Z1090" s="14" t="str">
        <f aca="false">A1090&amp;"|"&amp;B1090</f>
        <v>Deauville-Normandie|Nice</v>
      </c>
      <c r="AA1090" s="14" t="str">
        <f aca="false">IF(I1090&lt;p_local,"Local",IF(I1090&lt;p_vv_min,"Courte distance",IF(I1090&lt;p_tres_long,"Longue distance","Très longue distance")))</f>
        <v>Très longue distance</v>
      </c>
    </row>
    <row r="1091" customFormat="false" ht="15" hidden="false" customHeight="true" outlineLevel="0" collapsed="false">
      <c r="A1091" s="1" t="s">
        <v>126</v>
      </c>
      <c r="B1091" s="1" t="s">
        <v>1244</v>
      </c>
      <c r="C1091" s="1" t="s">
        <v>35</v>
      </c>
      <c r="D1091" s="1" t="s">
        <v>653</v>
      </c>
      <c r="E1091" s="1" t="s">
        <v>1250</v>
      </c>
      <c r="F1091" s="14" t="s">
        <v>40</v>
      </c>
      <c r="G1091" s="14" t="str">
        <f aca="false">IF(I1091&lt;p_local,"Local → page infra",IF(H1091&gt;=p_ph1,"Phase 1",IF(H1091&gt;=p_ph2,"Phase 2","Phase 3")))</f>
        <v>Phase 3</v>
      </c>
      <c r="H1091" s="14" t="n">
        <f aca="false">IF(I1091&lt;p_local,0,IF(C1091="Aéroport → Aéroport",p_pts_plein,IF(Y1091&gt;0,IF(I1091&lt;=Y1091,p_pts_plein,IF(I1091&lt;=p_mult2*Y1091,p_pts_moyen,p_pts_r3)),IF(I1091&gt;=p_vv_min,p_pts_plein,IF(I1091&gt;=p_vv_moy,p_pts_moyen,p_pts_court))))+IF(INDEX(10_Lieux!$D:$D,U1091)=1,p_prio1,p_prio2)+IF(INDEX(10_Lieux!$D:$D,V1091)=1,p_prio1,p_prio2)+IF(K1091="Oui",p_tf,0)+p_hub*((INDEX(10_Lieux!$H:$H,U1091)="Hub")+(INDEX(10_Lieux!$H:$H,V1091)="Hub"))+IF(OR(INDEX(10_Lieux!$H:$H,U1091)="Premium",INDEX(10_Lieux!$H:$H,V1091)="Premium"),p_prem,0))</f>
        <v>40</v>
      </c>
      <c r="I1091" s="14" t="n">
        <f aca="false">ROUND(W1091*p_facteur,0)</f>
        <v>1038</v>
      </c>
      <c r="J1091" s="14" t="str">
        <f aca="false">IF(X1091&lt;60,X1091&amp;" min",INT(X1091/60)&amp;" h"&amp;IF(MOD(X1091,60)=0,""," "&amp;TEXT(MOD(X1091,60),"00")))</f>
        <v>11 h</v>
      </c>
      <c r="K1091" s="14" t="str">
        <f aca="false">IF(S1091&lt;&gt;T1091,"Oui","Non")</f>
        <v>Non</v>
      </c>
      <c r="L1091" s="14" t="str">
        <f aca="false">IF(AND(INDEX(10_Lieux!$B:$B,U1091)="Ville",INDEX(10_Lieux!$B:$B,V1091)="Ville"),"/chauffeur-prive/"&amp;INDEX(10_Lieux!$E:$E,U1091)&amp;"-"&amp;INDEX(10_Lieux!$E:$E,V1091)&amp;"/","/chauffeur-prive/"&amp;INDEX(10_Lieux!$E:$E,U1091)&amp;"/"&amp;INDEX(10_Lieux!$E:$E,V1091)&amp;"/")</f>
        <v>/chauffeur-prive/nice/aeroport-deauville-normandie/</v>
      </c>
      <c r="M1091" s="14" t="str">
        <f aca="false">IFERROR(INDEX($L:$L,MATCH(B1091&amp;"|"&amp;A1091,$Z:$Z,0)),"—")</f>
        <v>/chauffeur-prive/aeroport-deauville-normandie/nice/</v>
      </c>
      <c r="N1091" s="14" t="str">
        <f aca="false">IF(LEN("Chauffeur privé "&amp;INDEX(10_Lieux!$J:$J,U1091)&amp;" → "&amp;INDEX(10_Lieux!$J:$J,V1091)&amp;" | 24h/24")&gt;60,"Chauffeur privé "&amp;INDEX(10_Lieux!$J:$J,U1091)&amp;" → "&amp;INDEX(10_Lieux!$J:$J,V1091),"Chauffeur privé "&amp;INDEX(10_Lieux!$J:$J,U1091)&amp;" → "&amp;INDEX(10_Lieux!$J:$J,V1091)&amp;" | 24h/24")</f>
        <v>Chauffeur privé Nice → Aéroport Deauville-Normandie | 24h/24</v>
      </c>
      <c r="O1091" s="14" t="n">
        <f aca="false">LEN(N1091)</f>
        <v>60</v>
      </c>
      <c r="P1091" s="14" t="str">
        <f aca="false">"Chauffeur privé "&amp;INDEX(10_Lieux!$K:$K,U1091)&amp;" vers "&amp;INDEX(10_Lieux!$L:$L,V1091)</f>
        <v>Chauffeur privé de Nice vers l'aéroport Deauville-Normandie</v>
      </c>
      <c r="Q1091" s="14" t="str">
        <f aca="false">"Chauffeur privé "&amp;INDEX(10_Lieux!$K:$K,U1091)&amp;" vers "&amp;INDEX(10_Lieux!$L:$L,V1091)&amp;" : env. "&amp;I1091&amp;" km, "&amp;J1091&amp;" de route. Devis personnalisé, standard 24h/24 et 7j/7."</f>
        <v>Chauffeur privé de Nice vers l'aéroport Deauville-Normandie : env. 1038 km, 11 h de route. Devis personnalisé, standard 24h/24 et 7j/7.</v>
      </c>
      <c r="R1091" s="14" t="n">
        <f aca="false">LEN(Q1091)</f>
        <v>135</v>
      </c>
      <c r="S1091" s="14" t="str">
        <f aca="false">INDEX(10_Lieux!$C:$C,U1091)</f>
        <v>France</v>
      </c>
      <c r="T1091" s="14" t="str">
        <f aca="false">INDEX(10_Lieux!$C:$C,V1091)</f>
        <v>France</v>
      </c>
      <c r="U1091" s="14" t="n">
        <f aca="false">MATCH(A1091,10_Lieux!$A:$A,0)</f>
        <v>80</v>
      </c>
      <c r="V1091" s="14" t="n">
        <f aca="false">MATCH(B1091,10_Lieux!$A:$A,0)</f>
        <v>150</v>
      </c>
      <c r="W1091" s="14" t="n">
        <f aca="false">ROUND(6371*2*ASIN(SQRT(SIN(RADIANS(INDEX(10_Lieux!$F:$F,V1091)-INDEX(10_Lieux!$F:$F,U1091))/2)^2+COS(RADIANS(INDEX(10_Lieux!$F:$F,U1091)))*COS(RADIANS(INDEX(10_Lieux!$F:$F,V1091)))*SIN(RADIANS(INDEX(10_Lieux!$G:$G,V1091)-INDEX(10_Lieux!$G:$G,U1091))/2)^2)),1)</f>
        <v>830.5</v>
      </c>
      <c r="X1091" s="14" t="n">
        <f aca="false">ROUND(I1091/IF(I1091&lt;p_seuil_vitesse,p_vit_lente,p_vit_rapide)*60/15,0)*15</f>
        <v>660</v>
      </c>
      <c r="Y1091" s="14" t="n">
        <f aca="false">MAX(IF(INDEX(10_Lieux!$B:$B,U1091)&lt;&gt;"Ville",INDEX(10_Lieux!$I:$I,U1091),0),IF(INDEX(10_Lieux!$B:$B,V1091)&lt;&gt;"Ville",INDEX(10_Lieux!$I:$I,V1091),0))</f>
        <v>250</v>
      </c>
      <c r="Z1091" s="14" t="str">
        <f aca="false">A1091&amp;"|"&amp;B1091</f>
        <v>Nice|Deauville-Normandie</v>
      </c>
      <c r="AA1091" s="14" t="str">
        <f aca="false">IF(I1091&lt;p_local,"Local",IF(I1091&lt;p_vv_min,"Courte distance",IF(I1091&lt;p_tres_long,"Longue distance","Très longue distance")))</f>
        <v>Très longue distance</v>
      </c>
    </row>
    <row r="1092" customFormat="false" ht="15" hidden="false" customHeight="true" outlineLevel="0" collapsed="false">
      <c r="A1092" s="1" t="s">
        <v>1244</v>
      </c>
      <c r="B1092" s="1" t="s">
        <v>128</v>
      </c>
      <c r="C1092" s="1" t="s">
        <v>34</v>
      </c>
      <c r="D1092" s="1" t="s">
        <v>653</v>
      </c>
      <c r="E1092" s="1" t="s">
        <v>1251</v>
      </c>
      <c r="F1092" s="14" t="s">
        <v>40</v>
      </c>
      <c r="G1092" s="14" t="str">
        <f aca="false">IF(I1092&lt;p_local,"Local → page infra",IF(H1092&gt;=p_ph1,"Phase 1",IF(H1092&gt;=p_ph2,"Phase 2","Phase 3")))</f>
        <v>Phase 3</v>
      </c>
      <c r="H1092" s="14" t="n">
        <f aca="false">IF(I1092&lt;p_local,0,IF(C1092="Aéroport → Aéroport",p_pts_plein,IF(Y1092&gt;0,IF(I1092&lt;=Y1092,p_pts_plein,IF(I1092&lt;=p_mult2*Y1092,p_pts_moyen,p_pts_r3)),IF(I1092&gt;=p_vv_min,p_pts_plein,IF(I1092&gt;=p_vv_moy,p_pts_moyen,p_pts_court))))+IF(INDEX(10_Lieux!$D:$D,U1092)=1,p_prio1,p_prio2)+IF(INDEX(10_Lieux!$D:$D,V1092)=1,p_prio1,p_prio2)+IF(K1092="Oui",p_tf,0)+p_hub*((INDEX(10_Lieux!$H:$H,U1092)="Hub")+(INDEX(10_Lieux!$H:$H,V1092)="Hub"))+IF(OR(INDEX(10_Lieux!$H:$H,U1092)="Premium",INDEX(10_Lieux!$H:$H,V1092)="Premium"),p_prem,0))</f>
        <v>40</v>
      </c>
      <c r="I1092" s="14" t="n">
        <f aca="false">ROUND(W1092*p_facteur,0)</f>
        <v>980</v>
      </c>
      <c r="J1092" s="14" t="str">
        <f aca="false">IF(X1092&lt;60,X1092&amp;" min",INT(X1092/60)&amp;" h"&amp;IF(MOD(X1092,60)=0,""," "&amp;TEXT(MOD(X1092,60),"00")))</f>
        <v>10 h 15</v>
      </c>
      <c r="K1092" s="14" t="str">
        <f aca="false">IF(S1092&lt;&gt;T1092,"Oui","Non")</f>
        <v>Non</v>
      </c>
      <c r="L1092" s="14" t="str">
        <f aca="false">IF(AND(INDEX(10_Lieux!$B:$B,U1092)="Ville",INDEX(10_Lieux!$B:$B,V1092)="Ville"),"/chauffeur-prive/"&amp;INDEX(10_Lieux!$E:$E,U1092)&amp;"-"&amp;INDEX(10_Lieux!$E:$E,V1092)&amp;"/","/chauffeur-prive/"&amp;INDEX(10_Lieux!$E:$E,U1092)&amp;"/"&amp;INDEX(10_Lieux!$E:$E,V1092)&amp;"/")</f>
        <v>/chauffeur-prive/aeroport-deauville-normandie/marseille/</v>
      </c>
      <c r="M1092" s="14" t="str">
        <f aca="false">IFERROR(INDEX($L:$L,MATCH(B1092&amp;"|"&amp;A1092,$Z:$Z,0)),"—")</f>
        <v>/chauffeur-prive/marseille/aeroport-deauville-normandie/</v>
      </c>
      <c r="N1092" s="14" t="str">
        <f aca="false">IF(LEN("Chauffeur privé "&amp;INDEX(10_Lieux!$J:$J,U1092)&amp;" → "&amp;INDEX(10_Lieux!$J:$J,V1092)&amp;" | 24h/24")&gt;60,"Chauffeur privé "&amp;INDEX(10_Lieux!$J:$J,U1092)&amp;" → "&amp;INDEX(10_Lieux!$J:$J,V1092),"Chauffeur privé "&amp;INDEX(10_Lieux!$J:$J,U1092)&amp;" → "&amp;INDEX(10_Lieux!$J:$J,V1092)&amp;" | 24h/24")</f>
        <v>Chauffeur privé Aéroport Deauville-Normandie → Marseille</v>
      </c>
      <c r="O1092" s="14" t="n">
        <f aca="false">LEN(N1092)</f>
        <v>56</v>
      </c>
      <c r="P1092" s="14" t="str">
        <f aca="false">"Chauffeur privé "&amp;INDEX(10_Lieux!$K:$K,U1092)&amp;" vers "&amp;INDEX(10_Lieux!$L:$L,V1092)</f>
        <v>Chauffeur privé de l'aéroport Deauville-Normandie vers Marseille</v>
      </c>
      <c r="Q1092" s="14" t="str">
        <f aca="false">"Chauffeur privé "&amp;INDEX(10_Lieux!$K:$K,U1092)&amp;" vers "&amp;INDEX(10_Lieux!$L:$L,V1092)&amp;" : env. "&amp;I1092&amp;" km, "&amp;J1092&amp;" de route. Devis personnalisé, standard 24h/24 et 7j/7."</f>
        <v>Chauffeur privé de l'aéroport Deauville-Normandie vers Marseille : env. 980 km, 10 h 15 de route. Devis personnalisé, standard 24h/24 et 7j/7.</v>
      </c>
      <c r="R1092" s="14" t="n">
        <f aca="false">LEN(Q1092)</f>
        <v>142</v>
      </c>
      <c r="S1092" s="14" t="str">
        <f aca="false">INDEX(10_Lieux!$C:$C,U1092)</f>
        <v>France</v>
      </c>
      <c r="T1092" s="14" t="str">
        <f aca="false">INDEX(10_Lieux!$C:$C,V1092)</f>
        <v>France</v>
      </c>
      <c r="U1092" s="14" t="n">
        <f aca="false">MATCH(A1092,10_Lieux!$A:$A,0)</f>
        <v>150</v>
      </c>
      <c r="V1092" s="14" t="n">
        <f aca="false">MATCH(B1092,10_Lieux!$A:$A,0)</f>
        <v>79</v>
      </c>
      <c r="W1092" s="14" t="n">
        <f aca="false">ROUND(6371*2*ASIN(SQRT(SIN(RADIANS(INDEX(10_Lieux!$F:$F,V1092)-INDEX(10_Lieux!$F:$F,U1092))/2)^2+COS(RADIANS(INDEX(10_Lieux!$F:$F,U1092)))*COS(RADIANS(INDEX(10_Lieux!$F:$F,V1092)))*SIN(RADIANS(INDEX(10_Lieux!$G:$G,V1092)-INDEX(10_Lieux!$G:$G,U1092))/2)^2)),1)</f>
        <v>784.2</v>
      </c>
      <c r="X1092" s="14" t="n">
        <f aca="false">ROUND(I1092/IF(I1092&lt;p_seuil_vitesse,p_vit_lente,p_vit_rapide)*60/15,0)*15</f>
        <v>615</v>
      </c>
      <c r="Y1092" s="14" t="n">
        <f aca="false">MAX(IF(INDEX(10_Lieux!$B:$B,U1092)&lt;&gt;"Ville",INDEX(10_Lieux!$I:$I,U1092),0),IF(INDEX(10_Lieux!$B:$B,V1092)&lt;&gt;"Ville",INDEX(10_Lieux!$I:$I,V1092),0))</f>
        <v>250</v>
      </c>
      <c r="Z1092" s="14" t="str">
        <f aca="false">A1092&amp;"|"&amp;B1092</f>
        <v>Deauville-Normandie|Marseille</v>
      </c>
      <c r="AA1092" s="14" t="str">
        <f aca="false">IF(I1092&lt;p_local,"Local",IF(I1092&lt;p_vv_min,"Courte distance",IF(I1092&lt;p_tres_long,"Longue distance","Très longue distance")))</f>
        <v>Très longue distance</v>
      </c>
    </row>
    <row r="1093" customFormat="false" ht="15" hidden="false" customHeight="true" outlineLevel="0" collapsed="false">
      <c r="A1093" s="1" t="s">
        <v>128</v>
      </c>
      <c r="B1093" s="1" t="s">
        <v>1244</v>
      </c>
      <c r="C1093" s="1" t="s">
        <v>35</v>
      </c>
      <c r="D1093" s="1" t="s">
        <v>653</v>
      </c>
      <c r="E1093" s="1" t="s">
        <v>1252</v>
      </c>
      <c r="F1093" s="14" t="s">
        <v>40</v>
      </c>
      <c r="G1093" s="14" t="str">
        <f aca="false">IF(I1093&lt;p_local,"Local → page infra",IF(H1093&gt;=p_ph1,"Phase 1",IF(H1093&gt;=p_ph2,"Phase 2","Phase 3")))</f>
        <v>Phase 3</v>
      </c>
      <c r="H1093" s="14" t="n">
        <f aca="false">IF(I1093&lt;p_local,0,IF(C1093="Aéroport → Aéroport",p_pts_plein,IF(Y1093&gt;0,IF(I1093&lt;=Y1093,p_pts_plein,IF(I1093&lt;=p_mult2*Y1093,p_pts_moyen,p_pts_r3)),IF(I1093&gt;=p_vv_min,p_pts_plein,IF(I1093&gt;=p_vv_moy,p_pts_moyen,p_pts_court))))+IF(INDEX(10_Lieux!$D:$D,U1093)=1,p_prio1,p_prio2)+IF(INDEX(10_Lieux!$D:$D,V1093)=1,p_prio1,p_prio2)+IF(K1093="Oui",p_tf,0)+p_hub*((INDEX(10_Lieux!$H:$H,U1093)="Hub")+(INDEX(10_Lieux!$H:$H,V1093)="Hub"))+IF(OR(INDEX(10_Lieux!$H:$H,U1093)="Premium",INDEX(10_Lieux!$H:$H,V1093)="Premium"),p_prem,0))</f>
        <v>40</v>
      </c>
      <c r="I1093" s="14" t="n">
        <f aca="false">ROUND(W1093*p_facteur,0)</f>
        <v>980</v>
      </c>
      <c r="J1093" s="14" t="str">
        <f aca="false">IF(X1093&lt;60,X1093&amp;" min",INT(X1093/60)&amp;" h"&amp;IF(MOD(X1093,60)=0,""," "&amp;TEXT(MOD(X1093,60),"00")))</f>
        <v>10 h 15</v>
      </c>
      <c r="K1093" s="14" t="str">
        <f aca="false">IF(S1093&lt;&gt;T1093,"Oui","Non")</f>
        <v>Non</v>
      </c>
      <c r="L1093" s="14" t="str">
        <f aca="false">IF(AND(INDEX(10_Lieux!$B:$B,U1093)="Ville",INDEX(10_Lieux!$B:$B,V1093)="Ville"),"/chauffeur-prive/"&amp;INDEX(10_Lieux!$E:$E,U1093)&amp;"-"&amp;INDEX(10_Lieux!$E:$E,V1093)&amp;"/","/chauffeur-prive/"&amp;INDEX(10_Lieux!$E:$E,U1093)&amp;"/"&amp;INDEX(10_Lieux!$E:$E,V1093)&amp;"/")</f>
        <v>/chauffeur-prive/marseille/aeroport-deauville-normandie/</v>
      </c>
      <c r="M1093" s="14" t="str">
        <f aca="false">IFERROR(INDEX($L:$L,MATCH(B1093&amp;"|"&amp;A1093,$Z:$Z,0)),"—")</f>
        <v>/chauffeur-prive/aeroport-deauville-normandie/marseille/</v>
      </c>
      <c r="N1093" s="14" t="str">
        <f aca="false">IF(LEN("Chauffeur privé "&amp;INDEX(10_Lieux!$J:$J,U1093)&amp;" → "&amp;INDEX(10_Lieux!$J:$J,V1093)&amp;" | 24h/24")&gt;60,"Chauffeur privé "&amp;INDEX(10_Lieux!$J:$J,U1093)&amp;" → "&amp;INDEX(10_Lieux!$J:$J,V1093),"Chauffeur privé "&amp;INDEX(10_Lieux!$J:$J,U1093)&amp;" → "&amp;INDEX(10_Lieux!$J:$J,V1093)&amp;" | 24h/24")</f>
        <v>Chauffeur privé Marseille → Aéroport Deauville-Normandie</v>
      </c>
      <c r="O1093" s="14" t="n">
        <f aca="false">LEN(N1093)</f>
        <v>56</v>
      </c>
      <c r="P1093" s="14" t="str">
        <f aca="false">"Chauffeur privé "&amp;INDEX(10_Lieux!$K:$K,U1093)&amp;" vers "&amp;INDEX(10_Lieux!$L:$L,V1093)</f>
        <v>Chauffeur privé de Marseille vers l'aéroport Deauville-Normandie</v>
      </c>
      <c r="Q1093" s="14" t="str">
        <f aca="false">"Chauffeur privé "&amp;INDEX(10_Lieux!$K:$K,U1093)&amp;" vers "&amp;INDEX(10_Lieux!$L:$L,V1093)&amp;" : env. "&amp;I1093&amp;" km, "&amp;J1093&amp;" de route. Devis personnalisé, standard 24h/24 et 7j/7."</f>
        <v>Chauffeur privé de Marseille vers l'aéroport Deauville-Normandie : env. 980 km, 10 h 15 de route. Devis personnalisé, standard 24h/24 et 7j/7.</v>
      </c>
      <c r="R1093" s="14" t="n">
        <f aca="false">LEN(Q1093)</f>
        <v>142</v>
      </c>
      <c r="S1093" s="14" t="str">
        <f aca="false">INDEX(10_Lieux!$C:$C,U1093)</f>
        <v>France</v>
      </c>
      <c r="T1093" s="14" t="str">
        <f aca="false">INDEX(10_Lieux!$C:$C,V1093)</f>
        <v>France</v>
      </c>
      <c r="U1093" s="14" t="n">
        <f aca="false">MATCH(A1093,10_Lieux!$A:$A,0)</f>
        <v>79</v>
      </c>
      <c r="V1093" s="14" t="n">
        <f aca="false">MATCH(B1093,10_Lieux!$A:$A,0)</f>
        <v>150</v>
      </c>
      <c r="W1093" s="14" t="n">
        <f aca="false">ROUND(6371*2*ASIN(SQRT(SIN(RADIANS(INDEX(10_Lieux!$F:$F,V1093)-INDEX(10_Lieux!$F:$F,U1093))/2)^2+COS(RADIANS(INDEX(10_Lieux!$F:$F,U1093)))*COS(RADIANS(INDEX(10_Lieux!$F:$F,V1093)))*SIN(RADIANS(INDEX(10_Lieux!$G:$G,V1093)-INDEX(10_Lieux!$G:$G,U1093))/2)^2)),1)</f>
        <v>784.2</v>
      </c>
      <c r="X1093" s="14" t="n">
        <f aca="false">ROUND(I1093/IF(I1093&lt;p_seuil_vitesse,p_vit_lente,p_vit_rapide)*60/15,0)*15</f>
        <v>615</v>
      </c>
      <c r="Y1093" s="14" t="n">
        <f aca="false">MAX(IF(INDEX(10_Lieux!$B:$B,U1093)&lt;&gt;"Ville",INDEX(10_Lieux!$I:$I,U1093),0),IF(INDEX(10_Lieux!$B:$B,V1093)&lt;&gt;"Ville",INDEX(10_Lieux!$I:$I,V1093),0))</f>
        <v>250</v>
      </c>
      <c r="Z1093" s="14" t="str">
        <f aca="false">A1093&amp;"|"&amp;B1093</f>
        <v>Marseille|Deauville-Normandie</v>
      </c>
      <c r="AA1093" s="14" t="str">
        <f aca="false">IF(I1093&lt;p_local,"Local",IF(I1093&lt;p_vv_min,"Courte distance",IF(I1093&lt;p_tres_long,"Longue distance","Très longue distance")))</f>
        <v>Très longue distance</v>
      </c>
    </row>
    <row r="1094" customFormat="false" ht="15" hidden="false" customHeight="true" outlineLevel="0" collapsed="false">
      <c r="A1094" s="1" t="s">
        <v>1244</v>
      </c>
      <c r="B1094" s="1" t="s">
        <v>130</v>
      </c>
      <c r="C1094" s="1" t="s">
        <v>34</v>
      </c>
      <c r="D1094" s="1" t="s">
        <v>653</v>
      </c>
      <c r="E1094" s="1" t="s">
        <v>1253</v>
      </c>
      <c r="F1094" s="14" t="s">
        <v>40</v>
      </c>
      <c r="G1094" s="14" t="str">
        <f aca="false">IF(I1094&lt;p_local,"Local → page infra",IF(H1094&gt;=p_ph1,"Phase 1",IF(H1094&gt;=p_ph2,"Phase 2","Phase 3")))</f>
        <v>Phase 3</v>
      </c>
      <c r="H1094" s="14" t="n">
        <f aca="false">IF(I1094&lt;p_local,0,IF(C1094="Aéroport → Aéroport",p_pts_plein,IF(Y1094&gt;0,IF(I1094&lt;=Y1094,p_pts_plein,IF(I1094&lt;=p_mult2*Y1094,p_pts_moyen,p_pts_r3)),IF(I1094&gt;=p_vv_min,p_pts_plein,IF(I1094&gt;=p_vv_moy,p_pts_moyen,p_pts_court))))+IF(INDEX(10_Lieux!$D:$D,U1094)=1,p_prio1,p_prio2)+IF(INDEX(10_Lieux!$D:$D,V1094)=1,p_prio1,p_prio2)+IF(K1094="Oui",p_tf,0)+p_hub*((INDEX(10_Lieux!$H:$H,U1094)="Hub")+(INDEX(10_Lieux!$H:$H,V1094)="Hub"))+IF(OR(INDEX(10_Lieux!$H:$H,U1094)="Premium",INDEX(10_Lieux!$H:$H,V1094)="Premium"),p_prem,0))</f>
        <v>30</v>
      </c>
      <c r="I1094" s="14" t="n">
        <f aca="false">ROUND(W1094*p_facteur,0)</f>
        <v>633</v>
      </c>
      <c r="J1094" s="14" t="str">
        <f aca="false">IF(X1094&lt;60,X1094&amp;" min",INT(X1094/60)&amp;" h"&amp;IF(MOD(X1094,60)=0,""," "&amp;TEXT(MOD(X1094,60),"00")))</f>
        <v>6 h 45</v>
      </c>
      <c r="K1094" s="14" t="str">
        <f aca="false">IF(S1094&lt;&gt;T1094,"Oui","Non")</f>
        <v>Non</v>
      </c>
      <c r="L1094" s="14" t="str">
        <f aca="false">IF(AND(INDEX(10_Lieux!$B:$B,U1094)="Ville",INDEX(10_Lieux!$B:$B,V1094)="Ville"),"/chauffeur-prive/"&amp;INDEX(10_Lieux!$E:$E,U1094)&amp;"-"&amp;INDEX(10_Lieux!$E:$E,V1094)&amp;"/","/chauffeur-prive/"&amp;INDEX(10_Lieux!$E:$E,U1094)&amp;"/"&amp;INDEX(10_Lieux!$E:$E,V1094)&amp;"/")</f>
        <v>/chauffeur-prive/aeroport-deauville-normandie/bordeaux/</v>
      </c>
      <c r="M1094" s="14" t="str">
        <f aca="false">IFERROR(INDEX($L:$L,MATCH(B1094&amp;"|"&amp;A1094,$Z:$Z,0)),"—")</f>
        <v>/chauffeur-prive/bordeaux/aeroport-deauville-normandie/</v>
      </c>
      <c r="N1094" s="14" t="str">
        <f aca="false">IF(LEN("Chauffeur privé "&amp;INDEX(10_Lieux!$J:$J,U1094)&amp;" → "&amp;INDEX(10_Lieux!$J:$J,V1094)&amp;" | 24h/24")&gt;60,"Chauffeur privé "&amp;INDEX(10_Lieux!$J:$J,U1094)&amp;" → "&amp;INDEX(10_Lieux!$J:$J,V1094),"Chauffeur privé "&amp;INDEX(10_Lieux!$J:$J,U1094)&amp;" → "&amp;INDEX(10_Lieux!$J:$J,V1094)&amp;" | 24h/24")</f>
        <v>Chauffeur privé Aéroport Deauville-Normandie → Bordeaux</v>
      </c>
      <c r="O1094" s="14" t="n">
        <f aca="false">LEN(N1094)</f>
        <v>55</v>
      </c>
      <c r="P1094" s="14" t="str">
        <f aca="false">"Chauffeur privé "&amp;INDEX(10_Lieux!$K:$K,U1094)&amp;" vers "&amp;INDEX(10_Lieux!$L:$L,V1094)</f>
        <v>Chauffeur privé de l'aéroport Deauville-Normandie vers Bordeaux</v>
      </c>
      <c r="Q1094" s="14" t="str">
        <f aca="false">"Chauffeur privé "&amp;INDEX(10_Lieux!$K:$K,U1094)&amp;" vers "&amp;INDEX(10_Lieux!$L:$L,V1094)&amp;" : env. "&amp;I1094&amp;" km, "&amp;J1094&amp;" de route. Devis personnalisé, standard 24h/24 et 7j/7."</f>
        <v>Chauffeur privé de l'aéroport Deauville-Normandie vers Bordeaux : env. 633 km, 6 h 45 de route. Devis personnalisé, standard 24h/24 et 7j/7.</v>
      </c>
      <c r="R1094" s="14" t="n">
        <f aca="false">LEN(Q1094)</f>
        <v>140</v>
      </c>
      <c r="S1094" s="14" t="str">
        <f aca="false">INDEX(10_Lieux!$C:$C,U1094)</f>
        <v>France</v>
      </c>
      <c r="T1094" s="14" t="str">
        <f aca="false">INDEX(10_Lieux!$C:$C,V1094)</f>
        <v>France</v>
      </c>
      <c r="U1094" s="14" t="n">
        <f aca="false">MATCH(A1094,10_Lieux!$A:$A,0)</f>
        <v>150</v>
      </c>
      <c r="V1094" s="14" t="n">
        <f aca="false">MATCH(B1094,10_Lieux!$A:$A,0)</f>
        <v>61</v>
      </c>
      <c r="W1094" s="14" t="n">
        <f aca="false">ROUND(6371*2*ASIN(SQRT(SIN(RADIANS(INDEX(10_Lieux!$F:$F,V1094)-INDEX(10_Lieux!$F:$F,U1094))/2)^2+COS(RADIANS(INDEX(10_Lieux!$F:$F,U1094)))*COS(RADIANS(INDEX(10_Lieux!$F:$F,V1094)))*SIN(RADIANS(INDEX(10_Lieux!$G:$G,V1094)-INDEX(10_Lieux!$G:$G,U1094))/2)^2)),1)</f>
        <v>506.4</v>
      </c>
      <c r="X1094" s="14" t="n">
        <f aca="false">ROUND(I1094/IF(I1094&lt;p_seuil_vitesse,p_vit_lente,p_vit_rapide)*60/15,0)*15</f>
        <v>405</v>
      </c>
      <c r="Y1094" s="14" t="n">
        <f aca="false">MAX(IF(INDEX(10_Lieux!$B:$B,U1094)&lt;&gt;"Ville",INDEX(10_Lieux!$I:$I,U1094),0),IF(INDEX(10_Lieux!$B:$B,V1094)&lt;&gt;"Ville",INDEX(10_Lieux!$I:$I,V1094),0))</f>
        <v>250</v>
      </c>
      <c r="Z1094" s="14" t="str">
        <f aca="false">A1094&amp;"|"&amp;B1094</f>
        <v>Deauville-Normandie|Bordeaux</v>
      </c>
      <c r="AA1094" s="14" t="str">
        <f aca="false">IF(I1094&lt;p_local,"Local",IF(I1094&lt;p_vv_min,"Courte distance",IF(I1094&lt;p_tres_long,"Longue distance","Très longue distance")))</f>
        <v>Longue distance</v>
      </c>
    </row>
    <row r="1095" customFormat="false" ht="15" hidden="false" customHeight="true" outlineLevel="0" collapsed="false">
      <c r="A1095" s="1" t="s">
        <v>130</v>
      </c>
      <c r="B1095" s="1" t="s">
        <v>1244</v>
      </c>
      <c r="C1095" s="1" t="s">
        <v>35</v>
      </c>
      <c r="D1095" s="1" t="s">
        <v>653</v>
      </c>
      <c r="E1095" s="1" t="s">
        <v>1254</v>
      </c>
      <c r="F1095" s="14" t="s">
        <v>40</v>
      </c>
      <c r="G1095" s="14" t="str">
        <f aca="false">IF(I1095&lt;p_local,"Local → page infra",IF(H1095&gt;=p_ph1,"Phase 1",IF(H1095&gt;=p_ph2,"Phase 2","Phase 3")))</f>
        <v>Phase 3</v>
      </c>
      <c r="H1095" s="14" t="n">
        <f aca="false">IF(I1095&lt;p_local,0,IF(C1095="Aéroport → Aéroport",p_pts_plein,IF(Y1095&gt;0,IF(I1095&lt;=Y1095,p_pts_plein,IF(I1095&lt;=p_mult2*Y1095,p_pts_moyen,p_pts_r3)),IF(I1095&gt;=p_vv_min,p_pts_plein,IF(I1095&gt;=p_vv_moy,p_pts_moyen,p_pts_court))))+IF(INDEX(10_Lieux!$D:$D,U1095)=1,p_prio1,p_prio2)+IF(INDEX(10_Lieux!$D:$D,V1095)=1,p_prio1,p_prio2)+IF(K1095="Oui",p_tf,0)+p_hub*((INDEX(10_Lieux!$H:$H,U1095)="Hub")+(INDEX(10_Lieux!$H:$H,V1095)="Hub"))+IF(OR(INDEX(10_Lieux!$H:$H,U1095)="Premium",INDEX(10_Lieux!$H:$H,V1095)="Premium"),p_prem,0))</f>
        <v>30</v>
      </c>
      <c r="I1095" s="14" t="n">
        <f aca="false">ROUND(W1095*p_facteur,0)</f>
        <v>633</v>
      </c>
      <c r="J1095" s="14" t="str">
        <f aca="false">IF(X1095&lt;60,X1095&amp;" min",INT(X1095/60)&amp;" h"&amp;IF(MOD(X1095,60)=0,""," "&amp;TEXT(MOD(X1095,60),"00")))</f>
        <v>6 h 45</v>
      </c>
      <c r="K1095" s="14" t="str">
        <f aca="false">IF(S1095&lt;&gt;T1095,"Oui","Non")</f>
        <v>Non</v>
      </c>
      <c r="L1095" s="14" t="str">
        <f aca="false">IF(AND(INDEX(10_Lieux!$B:$B,U1095)="Ville",INDEX(10_Lieux!$B:$B,V1095)="Ville"),"/chauffeur-prive/"&amp;INDEX(10_Lieux!$E:$E,U1095)&amp;"-"&amp;INDEX(10_Lieux!$E:$E,V1095)&amp;"/","/chauffeur-prive/"&amp;INDEX(10_Lieux!$E:$E,U1095)&amp;"/"&amp;INDEX(10_Lieux!$E:$E,V1095)&amp;"/")</f>
        <v>/chauffeur-prive/bordeaux/aeroport-deauville-normandie/</v>
      </c>
      <c r="M1095" s="14" t="str">
        <f aca="false">IFERROR(INDEX($L:$L,MATCH(B1095&amp;"|"&amp;A1095,$Z:$Z,0)),"—")</f>
        <v>/chauffeur-prive/aeroport-deauville-normandie/bordeaux/</v>
      </c>
      <c r="N1095" s="14" t="str">
        <f aca="false">IF(LEN("Chauffeur privé "&amp;INDEX(10_Lieux!$J:$J,U1095)&amp;" → "&amp;INDEX(10_Lieux!$J:$J,V1095)&amp;" | 24h/24")&gt;60,"Chauffeur privé "&amp;INDEX(10_Lieux!$J:$J,U1095)&amp;" → "&amp;INDEX(10_Lieux!$J:$J,V1095),"Chauffeur privé "&amp;INDEX(10_Lieux!$J:$J,U1095)&amp;" → "&amp;INDEX(10_Lieux!$J:$J,V1095)&amp;" | 24h/24")</f>
        <v>Chauffeur privé Bordeaux → Aéroport Deauville-Normandie</v>
      </c>
      <c r="O1095" s="14" t="n">
        <f aca="false">LEN(N1095)</f>
        <v>55</v>
      </c>
      <c r="P1095" s="14" t="str">
        <f aca="false">"Chauffeur privé "&amp;INDEX(10_Lieux!$K:$K,U1095)&amp;" vers "&amp;INDEX(10_Lieux!$L:$L,V1095)</f>
        <v>Chauffeur privé de Bordeaux vers l'aéroport Deauville-Normandie</v>
      </c>
      <c r="Q1095" s="14" t="str">
        <f aca="false">"Chauffeur privé "&amp;INDEX(10_Lieux!$K:$K,U1095)&amp;" vers "&amp;INDEX(10_Lieux!$L:$L,V1095)&amp;" : env. "&amp;I1095&amp;" km, "&amp;J1095&amp;" de route. Devis personnalisé, standard 24h/24 et 7j/7."</f>
        <v>Chauffeur privé de Bordeaux vers l'aéroport Deauville-Normandie : env. 633 km, 6 h 45 de route. Devis personnalisé, standard 24h/24 et 7j/7.</v>
      </c>
      <c r="R1095" s="14" t="n">
        <f aca="false">LEN(Q1095)</f>
        <v>140</v>
      </c>
      <c r="S1095" s="14" t="str">
        <f aca="false">INDEX(10_Lieux!$C:$C,U1095)</f>
        <v>France</v>
      </c>
      <c r="T1095" s="14" t="str">
        <f aca="false">INDEX(10_Lieux!$C:$C,V1095)</f>
        <v>France</v>
      </c>
      <c r="U1095" s="14" t="n">
        <f aca="false">MATCH(A1095,10_Lieux!$A:$A,0)</f>
        <v>61</v>
      </c>
      <c r="V1095" s="14" t="n">
        <f aca="false">MATCH(B1095,10_Lieux!$A:$A,0)</f>
        <v>150</v>
      </c>
      <c r="W1095" s="14" t="n">
        <f aca="false">ROUND(6371*2*ASIN(SQRT(SIN(RADIANS(INDEX(10_Lieux!$F:$F,V1095)-INDEX(10_Lieux!$F:$F,U1095))/2)^2+COS(RADIANS(INDEX(10_Lieux!$F:$F,U1095)))*COS(RADIANS(INDEX(10_Lieux!$F:$F,V1095)))*SIN(RADIANS(INDEX(10_Lieux!$G:$G,V1095)-INDEX(10_Lieux!$G:$G,U1095))/2)^2)),1)</f>
        <v>506.4</v>
      </c>
      <c r="X1095" s="14" t="n">
        <f aca="false">ROUND(I1095/IF(I1095&lt;p_seuil_vitesse,p_vit_lente,p_vit_rapide)*60/15,0)*15</f>
        <v>405</v>
      </c>
      <c r="Y1095" s="14" t="n">
        <f aca="false">MAX(IF(INDEX(10_Lieux!$B:$B,U1095)&lt;&gt;"Ville",INDEX(10_Lieux!$I:$I,U1095),0),IF(INDEX(10_Lieux!$B:$B,V1095)&lt;&gt;"Ville",INDEX(10_Lieux!$I:$I,V1095),0))</f>
        <v>250</v>
      </c>
      <c r="Z1095" s="14" t="str">
        <f aca="false">A1095&amp;"|"&amp;B1095</f>
        <v>Bordeaux|Deauville-Normandie</v>
      </c>
      <c r="AA1095" s="14" t="str">
        <f aca="false">IF(I1095&lt;p_local,"Local",IF(I1095&lt;p_vv_min,"Courte distance",IF(I1095&lt;p_tres_long,"Longue distance","Très longue distance")))</f>
        <v>Longue distance</v>
      </c>
    </row>
    <row r="1096" customFormat="false" ht="15" hidden="false" customHeight="true" outlineLevel="0" collapsed="false">
      <c r="A1096" s="1" t="s">
        <v>1244</v>
      </c>
      <c r="B1096" s="1" t="s">
        <v>132</v>
      </c>
      <c r="C1096" s="1" t="s">
        <v>34</v>
      </c>
      <c r="D1096" s="1" t="s">
        <v>653</v>
      </c>
      <c r="E1096" s="1" t="s">
        <v>1255</v>
      </c>
      <c r="F1096" s="14" t="s">
        <v>40</v>
      </c>
      <c r="G1096" s="14" t="str">
        <f aca="false">IF(I1096&lt;p_local,"Local → page infra",IF(H1096&gt;=p_ph1,"Phase 1",IF(H1096&gt;=p_ph2,"Phase 2","Phase 3")))</f>
        <v>Phase 3</v>
      </c>
      <c r="H1096" s="14" t="n">
        <f aca="false">IF(I1096&lt;p_local,0,IF(C1096="Aéroport → Aéroport",p_pts_plein,IF(Y1096&gt;0,IF(I1096&lt;=Y1096,p_pts_plein,IF(I1096&lt;=p_mult2*Y1096,p_pts_moyen,p_pts_r3)),IF(I1096&gt;=p_vv_min,p_pts_plein,IF(I1096&gt;=p_vv_moy,p_pts_moyen,p_pts_court))))+IF(INDEX(10_Lieux!$D:$D,U1096)=1,p_prio1,p_prio2)+IF(INDEX(10_Lieux!$D:$D,V1096)=1,p_prio1,p_prio2)+IF(K1096="Oui",p_tf,0)+p_hub*((INDEX(10_Lieux!$H:$H,U1096)="Hub")+(INDEX(10_Lieux!$H:$H,V1096)="Hub"))+IF(OR(INDEX(10_Lieux!$H:$H,U1096)="Premium",INDEX(10_Lieux!$H:$H,V1096)="Premium"),p_prem,0))</f>
        <v>30</v>
      </c>
      <c r="I1096" s="14" t="n">
        <f aca="false">ROUND(W1096*p_facteur,0)</f>
        <v>810</v>
      </c>
      <c r="J1096" s="14" t="str">
        <f aca="false">IF(X1096&lt;60,X1096&amp;" min",INT(X1096/60)&amp;" h"&amp;IF(MOD(X1096,60)=0,""," "&amp;TEXT(MOD(X1096,60),"00")))</f>
        <v>8 h 30</v>
      </c>
      <c r="K1096" s="14" t="str">
        <f aca="false">IF(S1096&lt;&gt;T1096,"Oui","Non")</f>
        <v>Non</v>
      </c>
      <c r="L1096" s="14" t="str">
        <f aca="false">IF(AND(INDEX(10_Lieux!$B:$B,U1096)="Ville",INDEX(10_Lieux!$B:$B,V1096)="Ville"),"/chauffeur-prive/"&amp;INDEX(10_Lieux!$E:$E,U1096)&amp;"-"&amp;INDEX(10_Lieux!$E:$E,V1096)&amp;"/","/chauffeur-prive/"&amp;INDEX(10_Lieux!$E:$E,U1096)&amp;"/"&amp;INDEX(10_Lieux!$E:$E,V1096)&amp;"/")</f>
        <v>/chauffeur-prive/aeroport-deauville-normandie/toulouse/</v>
      </c>
      <c r="M1096" s="14" t="str">
        <f aca="false">IFERROR(INDEX($L:$L,MATCH(B1096&amp;"|"&amp;A1096,$Z:$Z,0)),"—")</f>
        <v>/chauffeur-prive/toulouse/aeroport-deauville-normandie/</v>
      </c>
      <c r="N1096" s="14" t="str">
        <f aca="false">IF(LEN("Chauffeur privé "&amp;INDEX(10_Lieux!$J:$J,U1096)&amp;" → "&amp;INDEX(10_Lieux!$J:$J,V1096)&amp;" | 24h/24")&gt;60,"Chauffeur privé "&amp;INDEX(10_Lieux!$J:$J,U1096)&amp;" → "&amp;INDEX(10_Lieux!$J:$J,V1096),"Chauffeur privé "&amp;INDEX(10_Lieux!$J:$J,U1096)&amp;" → "&amp;INDEX(10_Lieux!$J:$J,V1096)&amp;" | 24h/24")</f>
        <v>Chauffeur privé Aéroport Deauville-Normandie → Toulouse</v>
      </c>
      <c r="O1096" s="14" t="n">
        <f aca="false">LEN(N1096)</f>
        <v>55</v>
      </c>
      <c r="P1096" s="14" t="str">
        <f aca="false">"Chauffeur privé "&amp;INDEX(10_Lieux!$K:$K,U1096)&amp;" vers "&amp;INDEX(10_Lieux!$L:$L,V1096)</f>
        <v>Chauffeur privé de l'aéroport Deauville-Normandie vers Toulouse</v>
      </c>
      <c r="Q1096" s="14" t="str">
        <f aca="false">"Chauffeur privé "&amp;INDEX(10_Lieux!$K:$K,U1096)&amp;" vers "&amp;INDEX(10_Lieux!$L:$L,V1096)&amp;" : env. "&amp;I1096&amp;" km, "&amp;J1096&amp;" de route. Devis personnalisé, standard 24h/24 et 7j/7."</f>
        <v>Chauffeur privé de l'aéroport Deauville-Normandie vers Toulouse : env. 810 km, 8 h 30 de route. Devis personnalisé, standard 24h/24 et 7j/7.</v>
      </c>
      <c r="R1096" s="14" t="n">
        <f aca="false">LEN(Q1096)</f>
        <v>140</v>
      </c>
      <c r="S1096" s="14" t="str">
        <f aca="false">INDEX(10_Lieux!$C:$C,U1096)</f>
        <v>France</v>
      </c>
      <c r="T1096" s="14" t="str">
        <f aca="false">INDEX(10_Lieux!$C:$C,V1096)</f>
        <v>France</v>
      </c>
      <c r="U1096" s="14" t="n">
        <f aca="false">MATCH(A1096,10_Lieux!$A:$A,0)</f>
        <v>150</v>
      </c>
      <c r="V1096" s="14" t="n">
        <f aca="false">MATCH(B1096,10_Lieux!$A:$A,0)</f>
        <v>70</v>
      </c>
      <c r="W1096" s="14" t="n">
        <f aca="false">ROUND(6371*2*ASIN(SQRT(SIN(RADIANS(INDEX(10_Lieux!$F:$F,V1096)-INDEX(10_Lieux!$F:$F,U1096))/2)^2+COS(RADIANS(INDEX(10_Lieux!$F:$F,U1096)))*COS(RADIANS(INDEX(10_Lieux!$F:$F,V1096)))*SIN(RADIANS(INDEX(10_Lieux!$G:$G,V1096)-INDEX(10_Lieux!$G:$G,U1096))/2)^2)),1)</f>
        <v>648</v>
      </c>
      <c r="X1096" s="14" t="n">
        <f aca="false">ROUND(I1096/IF(I1096&lt;p_seuil_vitesse,p_vit_lente,p_vit_rapide)*60/15,0)*15</f>
        <v>510</v>
      </c>
      <c r="Y1096" s="14" t="n">
        <f aca="false">MAX(IF(INDEX(10_Lieux!$B:$B,U1096)&lt;&gt;"Ville",INDEX(10_Lieux!$I:$I,U1096),0),IF(INDEX(10_Lieux!$B:$B,V1096)&lt;&gt;"Ville",INDEX(10_Lieux!$I:$I,V1096),0))</f>
        <v>250</v>
      </c>
      <c r="Z1096" s="14" t="str">
        <f aca="false">A1096&amp;"|"&amp;B1096</f>
        <v>Deauville-Normandie|Toulouse</v>
      </c>
      <c r="AA1096" s="14" t="str">
        <f aca="false">IF(I1096&lt;p_local,"Local",IF(I1096&lt;p_vv_min,"Courte distance",IF(I1096&lt;p_tres_long,"Longue distance","Très longue distance")))</f>
        <v>Très longue distance</v>
      </c>
    </row>
    <row r="1097" customFormat="false" ht="15" hidden="false" customHeight="true" outlineLevel="0" collapsed="false">
      <c r="A1097" s="1" t="s">
        <v>132</v>
      </c>
      <c r="B1097" s="1" t="s">
        <v>1244</v>
      </c>
      <c r="C1097" s="1" t="s">
        <v>35</v>
      </c>
      <c r="D1097" s="1" t="s">
        <v>653</v>
      </c>
      <c r="E1097" s="1" t="s">
        <v>1256</v>
      </c>
      <c r="F1097" s="14" t="s">
        <v>40</v>
      </c>
      <c r="G1097" s="14" t="str">
        <f aca="false">IF(I1097&lt;p_local,"Local → page infra",IF(H1097&gt;=p_ph1,"Phase 1",IF(H1097&gt;=p_ph2,"Phase 2","Phase 3")))</f>
        <v>Phase 3</v>
      </c>
      <c r="H1097" s="14" t="n">
        <f aca="false">IF(I1097&lt;p_local,0,IF(C1097="Aéroport → Aéroport",p_pts_plein,IF(Y1097&gt;0,IF(I1097&lt;=Y1097,p_pts_plein,IF(I1097&lt;=p_mult2*Y1097,p_pts_moyen,p_pts_r3)),IF(I1097&gt;=p_vv_min,p_pts_plein,IF(I1097&gt;=p_vv_moy,p_pts_moyen,p_pts_court))))+IF(INDEX(10_Lieux!$D:$D,U1097)=1,p_prio1,p_prio2)+IF(INDEX(10_Lieux!$D:$D,V1097)=1,p_prio1,p_prio2)+IF(K1097="Oui",p_tf,0)+p_hub*((INDEX(10_Lieux!$H:$H,U1097)="Hub")+(INDEX(10_Lieux!$H:$H,V1097)="Hub"))+IF(OR(INDEX(10_Lieux!$H:$H,U1097)="Premium",INDEX(10_Lieux!$H:$H,V1097)="Premium"),p_prem,0))</f>
        <v>30</v>
      </c>
      <c r="I1097" s="14" t="n">
        <f aca="false">ROUND(W1097*p_facteur,0)</f>
        <v>810</v>
      </c>
      <c r="J1097" s="14" t="str">
        <f aca="false">IF(X1097&lt;60,X1097&amp;" min",INT(X1097/60)&amp;" h"&amp;IF(MOD(X1097,60)=0,""," "&amp;TEXT(MOD(X1097,60),"00")))</f>
        <v>8 h 30</v>
      </c>
      <c r="K1097" s="14" t="str">
        <f aca="false">IF(S1097&lt;&gt;T1097,"Oui","Non")</f>
        <v>Non</v>
      </c>
      <c r="L1097" s="14" t="str">
        <f aca="false">IF(AND(INDEX(10_Lieux!$B:$B,U1097)="Ville",INDEX(10_Lieux!$B:$B,V1097)="Ville"),"/chauffeur-prive/"&amp;INDEX(10_Lieux!$E:$E,U1097)&amp;"-"&amp;INDEX(10_Lieux!$E:$E,V1097)&amp;"/","/chauffeur-prive/"&amp;INDEX(10_Lieux!$E:$E,U1097)&amp;"/"&amp;INDEX(10_Lieux!$E:$E,V1097)&amp;"/")</f>
        <v>/chauffeur-prive/toulouse/aeroport-deauville-normandie/</v>
      </c>
      <c r="M1097" s="14" t="str">
        <f aca="false">IFERROR(INDEX($L:$L,MATCH(B1097&amp;"|"&amp;A1097,$Z:$Z,0)),"—")</f>
        <v>/chauffeur-prive/aeroport-deauville-normandie/toulouse/</v>
      </c>
      <c r="N1097" s="14" t="str">
        <f aca="false">IF(LEN("Chauffeur privé "&amp;INDEX(10_Lieux!$J:$J,U1097)&amp;" → "&amp;INDEX(10_Lieux!$J:$J,V1097)&amp;" | 24h/24")&gt;60,"Chauffeur privé "&amp;INDEX(10_Lieux!$J:$J,U1097)&amp;" → "&amp;INDEX(10_Lieux!$J:$J,V1097),"Chauffeur privé "&amp;INDEX(10_Lieux!$J:$J,U1097)&amp;" → "&amp;INDEX(10_Lieux!$J:$J,V1097)&amp;" | 24h/24")</f>
        <v>Chauffeur privé Toulouse → Aéroport Deauville-Normandie</v>
      </c>
      <c r="O1097" s="14" t="n">
        <f aca="false">LEN(N1097)</f>
        <v>55</v>
      </c>
      <c r="P1097" s="14" t="str">
        <f aca="false">"Chauffeur privé "&amp;INDEX(10_Lieux!$K:$K,U1097)&amp;" vers "&amp;INDEX(10_Lieux!$L:$L,V1097)</f>
        <v>Chauffeur privé de Toulouse vers l'aéroport Deauville-Normandie</v>
      </c>
      <c r="Q1097" s="14" t="str">
        <f aca="false">"Chauffeur privé "&amp;INDEX(10_Lieux!$K:$K,U1097)&amp;" vers "&amp;INDEX(10_Lieux!$L:$L,V1097)&amp;" : env. "&amp;I1097&amp;" km, "&amp;J1097&amp;" de route. Devis personnalisé, standard 24h/24 et 7j/7."</f>
        <v>Chauffeur privé de Toulouse vers l'aéroport Deauville-Normandie : env. 810 km, 8 h 30 de route. Devis personnalisé, standard 24h/24 et 7j/7.</v>
      </c>
      <c r="R1097" s="14" t="n">
        <f aca="false">LEN(Q1097)</f>
        <v>140</v>
      </c>
      <c r="S1097" s="14" t="str">
        <f aca="false">INDEX(10_Lieux!$C:$C,U1097)</f>
        <v>France</v>
      </c>
      <c r="T1097" s="14" t="str">
        <f aca="false">INDEX(10_Lieux!$C:$C,V1097)</f>
        <v>France</v>
      </c>
      <c r="U1097" s="14" t="n">
        <f aca="false">MATCH(A1097,10_Lieux!$A:$A,0)</f>
        <v>70</v>
      </c>
      <c r="V1097" s="14" t="n">
        <f aca="false">MATCH(B1097,10_Lieux!$A:$A,0)</f>
        <v>150</v>
      </c>
      <c r="W1097" s="14" t="n">
        <f aca="false">ROUND(6371*2*ASIN(SQRT(SIN(RADIANS(INDEX(10_Lieux!$F:$F,V1097)-INDEX(10_Lieux!$F:$F,U1097))/2)^2+COS(RADIANS(INDEX(10_Lieux!$F:$F,U1097)))*COS(RADIANS(INDEX(10_Lieux!$F:$F,V1097)))*SIN(RADIANS(INDEX(10_Lieux!$G:$G,V1097)-INDEX(10_Lieux!$G:$G,U1097))/2)^2)),1)</f>
        <v>648</v>
      </c>
      <c r="X1097" s="14" t="n">
        <f aca="false">ROUND(I1097/IF(I1097&lt;p_seuil_vitesse,p_vit_lente,p_vit_rapide)*60/15,0)*15</f>
        <v>510</v>
      </c>
      <c r="Y1097" s="14" t="n">
        <f aca="false">MAX(IF(INDEX(10_Lieux!$B:$B,U1097)&lt;&gt;"Ville",INDEX(10_Lieux!$I:$I,U1097),0),IF(INDEX(10_Lieux!$B:$B,V1097)&lt;&gt;"Ville",INDEX(10_Lieux!$I:$I,V1097),0))</f>
        <v>250</v>
      </c>
      <c r="Z1097" s="14" t="str">
        <f aca="false">A1097&amp;"|"&amp;B1097</f>
        <v>Toulouse|Deauville-Normandie</v>
      </c>
      <c r="AA1097" s="14" t="str">
        <f aca="false">IF(I1097&lt;p_local,"Local",IF(I1097&lt;p_vv_min,"Courte distance",IF(I1097&lt;p_tres_long,"Longue distance","Très longue distance")))</f>
        <v>Très longue distance</v>
      </c>
    </row>
    <row r="1098" customFormat="false" ht="15" hidden="false" customHeight="true" outlineLevel="0" collapsed="false">
      <c r="A1098" s="1" t="s">
        <v>1244</v>
      </c>
      <c r="B1098" s="1" t="s">
        <v>134</v>
      </c>
      <c r="C1098" s="1" t="s">
        <v>34</v>
      </c>
      <c r="D1098" s="1" t="s">
        <v>653</v>
      </c>
      <c r="E1098" s="1" t="s">
        <v>1257</v>
      </c>
      <c r="F1098" s="14" t="s">
        <v>40</v>
      </c>
      <c r="G1098" s="14" t="str">
        <f aca="false">IF(I1098&lt;p_local,"Local → page infra",IF(H1098&gt;=p_ph1,"Phase 1",IF(H1098&gt;=p_ph2,"Phase 2","Phase 3")))</f>
        <v>Phase 3</v>
      </c>
      <c r="H1098" s="14" t="n">
        <f aca="false">IF(I1098&lt;p_local,0,IF(C1098="Aéroport → Aéroport",p_pts_plein,IF(Y1098&gt;0,IF(I1098&lt;=Y1098,p_pts_plein,IF(I1098&lt;=p_mult2*Y1098,p_pts_moyen,p_pts_r3)),IF(I1098&gt;=p_vv_min,p_pts_plein,IF(I1098&gt;=p_vv_moy,p_pts_moyen,p_pts_court))))+IF(INDEX(10_Lieux!$D:$D,U1098)=1,p_prio1,p_prio2)+IF(INDEX(10_Lieux!$D:$D,V1098)=1,p_prio1,p_prio2)+IF(K1098="Oui",p_tf,0)+p_hub*((INDEX(10_Lieux!$H:$H,U1098)="Hub")+(INDEX(10_Lieux!$H:$H,V1098)="Hub"))+IF(OR(INDEX(10_Lieux!$H:$H,U1098)="Premium",INDEX(10_Lieux!$H:$H,V1098)="Premium"),p_prem,0))</f>
        <v>45</v>
      </c>
      <c r="I1098" s="14" t="n">
        <f aca="false">ROUND(W1098*p_facteur,0)</f>
        <v>313</v>
      </c>
      <c r="J1098" s="14" t="str">
        <f aca="false">IF(X1098&lt;60,X1098&amp;" min",INT(X1098/60)&amp;" h"&amp;IF(MOD(X1098,60)=0,""," "&amp;TEXT(MOD(X1098,60),"00")))</f>
        <v>3 h 15</v>
      </c>
      <c r="K1098" s="14" t="str">
        <f aca="false">IF(S1098&lt;&gt;T1098,"Oui","Non")</f>
        <v>Non</v>
      </c>
      <c r="L1098" s="14" t="str">
        <f aca="false">IF(AND(INDEX(10_Lieux!$B:$B,U1098)="Ville",INDEX(10_Lieux!$B:$B,V1098)="Ville"),"/chauffeur-prive/"&amp;INDEX(10_Lieux!$E:$E,U1098)&amp;"-"&amp;INDEX(10_Lieux!$E:$E,V1098)&amp;"/","/chauffeur-prive/"&amp;INDEX(10_Lieux!$E:$E,U1098)&amp;"/"&amp;INDEX(10_Lieux!$E:$E,V1098)&amp;"/")</f>
        <v>/chauffeur-prive/aeroport-deauville-normandie/lille/</v>
      </c>
      <c r="M1098" s="14" t="str">
        <f aca="false">IFERROR(INDEX($L:$L,MATCH(B1098&amp;"|"&amp;A1098,$Z:$Z,0)),"—")</f>
        <v>/chauffeur-prive/lille/aeroport-deauville-normandie/</v>
      </c>
      <c r="N1098" s="14" t="str">
        <f aca="false">IF(LEN("Chauffeur privé "&amp;INDEX(10_Lieux!$J:$J,U1098)&amp;" → "&amp;INDEX(10_Lieux!$J:$J,V1098)&amp;" | 24h/24")&gt;60,"Chauffeur privé "&amp;INDEX(10_Lieux!$J:$J,U1098)&amp;" → "&amp;INDEX(10_Lieux!$J:$J,V1098),"Chauffeur privé "&amp;INDEX(10_Lieux!$J:$J,U1098)&amp;" → "&amp;INDEX(10_Lieux!$J:$J,V1098)&amp;" | 24h/24")</f>
        <v>Chauffeur privé Aéroport Deauville-Normandie → Lille</v>
      </c>
      <c r="O1098" s="14" t="n">
        <f aca="false">LEN(N1098)</f>
        <v>52</v>
      </c>
      <c r="P1098" s="14" t="str">
        <f aca="false">"Chauffeur privé "&amp;INDEX(10_Lieux!$K:$K,U1098)&amp;" vers "&amp;INDEX(10_Lieux!$L:$L,V1098)</f>
        <v>Chauffeur privé de l'aéroport Deauville-Normandie vers Lille</v>
      </c>
      <c r="Q1098" s="14" t="str">
        <f aca="false">"Chauffeur privé "&amp;INDEX(10_Lieux!$K:$K,U1098)&amp;" vers "&amp;INDEX(10_Lieux!$L:$L,V1098)&amp;" : env. "&amp;I1098&amp;" km, "&amp;J1098&amp;" de route. Devis personnalisé, standard 24h/24 et 7j/7."</f>
        <v>Chauffeur privé de l'aéroport Deauville-Normandie vers Lille : env. 313 km, 3 h 15 de route. Devis personnalisé, standard 24h/24 et 7j/7.</v>
      </c>
      <c r="R1098" s="14" t="n">
        <f aca="false">LEN(Q1098)</f>
        <v>137</v>
      </c>
      <c r="S1098" s="14" t="str">
        <f aca="false">INDEX(10_Lieux!$C:$C,U1098)</f>
        <v>France</v>
      </c>
      <c r="T1098" s="14" t="str">
        <f aca="false">INDEX(10_Lieux!$C:$C,V1098)</f>
        <v>France</v>
      </c>
      <c r="U1098" s="14" t="n">
        <f aca="false">MATCH(A1098,10_Lieux!$A:$A,0)</f>
        <v>150</v>
      </c>
      <c r="V1098" s="14" t="n">
        <f aca="false">MATCH(B1098,10_Lieux!$A:$A,0)</f>
        <v>37</v>
      </c>
      <c r="W1098" s="14" t="n">
        <f aca="false">ROUND(6371*2*ASIN(SQRT(SIN(RADIANS(INDEX(10_Lieux!$F:$F,V1098)-INDEX(10_Lieux!$F:$F,U1098))/2)^2+COS(RADIANS(INDEX(10_Lieux!$F:$F,U1098)))*COS(RADIANS(INDEX(10_Lieux!$F:$F,V1098)))*SIN(RADIANS(INDEX(10_Lieux!$G:$G,V1098)-INDEX(10_Lieux!$G:$G,U1098))/2)^2)),1)</f>
        <v>250.6</v>
      </c>
      <c r="X1098" s="14" t="n">
        <f aca="false">ROUND(I1098/IF(I1098&lt;p_seuil_vitesse,p_vit_lente,p_vit_rapide)*60/15,0)*15</f>
        <v>195</v>
      </c>
      <c r="Y1098" s="14" t="n">
        <f aca="false">MAX(IF(INDEX(10_Lieux!$B:$B,U1098)&lt;&gt;"Ville",INDEX(10_Lieux!$I:$I,U1098),0),IF(INDEX(10_Lieux!$B:$B,V1098)&lt;&gt;"Ville",INDEX(10_Lieux!$I:$I,V1098),0))</f>
        <v>250</v>
      </c>
      <c r="Z1098" s="14" t="str">
        <f aca="false">A1098&amp;"|"&amp;B1098</f>
        <v>Deauville-Normandie|Lille</v>
      </c>
      <c r="AA1098" s="14" t="str">
        <f aca="false">IF(I1098&lt;p_local,"Local",IF(I1098&lt;p_vv_min,"Courte distance",IF(I1098&lt;p_tres_long,"Longue distance","Très longue distance")))</f>
        <v>Longue distance</v>
      </c>
    </row>
    <row r="1099" customFormat="false" ht="15" hidden="false" customHeight="true" outlineLevel="0" collapsed="false">
      <c r="A1099" s="1" t="s">
        <v>134</v>
      </c>
      <c r="B1099" s="1" t="s">
        <v>1244</v>
      </c>
      <c r="C1099" s="1" t="s">
        <v>35</v>
      </c>
      <c r="D1099" s="1" t="s">
        <v>653</v>
      </c>
      <c r="E1099" s="1" t="s">
        <v>1258</v>
      </c>
      <c r="F1099" s="14" t="s">
        <v>40</v>
      </c>
      <c r="G1099" s="14" t="str">
        <f aca="false">IF(I1099&lt;p_local,"Local → page infra",IF(H1099&gt;=p_ph1,"Phase 1",IF(H1099&gt;=p_ph2,"Phase 2","Phase 3")))</f>
        <v>Phase 3</v>
      </c>
      <c r="H1099" s="14" t="n">
        <f aca="false">IF(I1099&lt;p_local,0,IF(C1099="Aéroport → Aéroport",p_pts_plein,IF(Y1099&gt;0,IF(I1099&lt;=Y1099,p_pts_plein,IF(I1099&lt;=p_mult2*Y1099,p_pts_moyen,p_pts_r3)),IF(I1099&gt;=p_vv_min,p_pts_plein,IF(I1099&gt;=p_vv_moy,p_pts_moyen,p_pts_court))))+IF(INDEX(10_Lieux!$D:$D,U1099)=1,p_prio1,p_prio2)+IF(INDEX(10_Lieux!$D:$D,V1099)=1,p_prio1,p_prio2)+IF(K1099="Oui",p_tf,0)+p_hub*((INDEX(10_Lieux!$H:$H,U1099)="Hub")+(INDEX(10_Lieux!$H:$H,V1099)="Hub"))+IF(OR(INDEX(10_Lieux!$H:$H,U1099)="Premium",INDEX(10_Lieux!$H:$H,V1099)="Premium"),p_prem,0))</f>
        <v>45</v>
      </c>
      <c r="I1099" s="14" t="n">
        <f aca="false">ROUND(W1099*p_facteur,0)</f>
        <v>313</v>
      </c>
      <c r="J1099" s="14" t="str">
        <f aca="false">IF(X1099&lt;60,X1099&amp;" min",INT(X1099/60)&amp;" h"&amp;IF(MOD(X1099,60)=0,""," "&amp;TEXT(MOD(X1099,60),"00")))</f>
        <v>3 h 15</v>
      </c>
      <c r="K1099" s="14" t="str">
        <f aca="false">IF(S1099&lt;&gt;T1099,"Oui","Non")</f>
        <v>Non</v>
      </c>
      <c r="L1099" s="14" t="str">
        <f aca="false">IF(AND(INDEX(10_Lieux!$B:$B,U1099)="Ville",INDEX(10_Lieux!$B:$B,V1099)="Ville"),"/chauffeur-prive/"&amp;INDEX(10_Lieux!$E:$E,U1099)&amp;"-"&amp;INDEX(10_Lieux!$E:$E,V1099)&amp;"/","/chauffeur-prive/"&amp;INDEX(10_Lieux!$E:$E,U1099)&amp;"/"&amp;INDEX(10_Lieux!$E:$E,V1099)&amp;"/")</f>
        <v>/chauffeur-prive/lille/aeroport-deauville-normandie/</v>
      </c>
      <c r="M1099" s="14" t="str">
        <f aca="false">IFERROR(INDEX($L:$L,MATCH(B1099&amp;"|"&amp;A1099,$Z:$Z,0)),"—")</f>
        <v>/chauffeur-prive/aeroport-deauville-normandie/lille/</v>
      </c>
      <c r="N1099" s="14" t="str">
        <f aca="false">IF(LEN("Chauffeur privé "&amp;INDEX(10_Lieux!$J:$J,U1099)&amp;" → "&amp;INDEX(10_Lieux!$J:$J,V1099)&amp;" | 24h/24")&gt;60,"Chauffeur privé "&amp;INDEX(10_Lieux!$J:$J,U1099)&amp;" → "&amp;INDEX(10_Lieux!$J:$J,V1099),"Chauffeur privé "&amp;INDEX(10_Lieux!$J:$J,U1099)&amp;" → "&amp;INDEX(10_Lieux!$J:$J,V1099)&amp;" | 24h/24")</f>
        <v>Chauffeur privé Lille → Aéroport Deauville-Normandie</v>
      </c>
      <c r="O1099" s="14" t="n">
        <f aca="false">LEN(N1099)</f>
        <v>52</v>
      </c>
      <c r="P1099" s="14" t="str">
        <f aca="false">"Chauffeur privé "&amp;INDEX(10_Lieux!$K:$K,U1099)&amp;" vers "&amp;INDEX(10_Lieux!$L:$L,V1099)</f>
        <v>Chauffeur privé de Lille vers l'aéroport Deauville-Normandie</v>
      </c>
      <c r="Q1099" s="14" t="str">
        <f aca="false">"Chauffeur privé "&amp;INDEX(10_Lieux!$K:$K,U1099)&amp;" vers "&amp;INDEX(10_Lieux!$L:$L,V1099)&amp;" : env. "&amp;I1099&amp;" km, "&amp;J1099&amp;" de route. Devis personnalisé, standard 24h/24 et 7j/7."</f>
        <v>Chauffeur privé de Lille vers l'aéroport Deauville-Normandie : env. 313 km, 3 h 15 de route. Devis personnalisé, standard 24h/24 et 7j/7.</v>
      </c>
      <c r="R1099" s="14" t="n">
        <f aca="false">LEN(Q1099)</f>
        <v>137</v>
      </c>
      <c r="S1099" s="14" t="str">
        <f aca="false">INDEX(10_Lieux!$C:$C,U1099)</f>
        <v>France</v>
      </c>
      <c r="T1099" s="14" t="str">
        <f aca="false">INDEX(10_Lieux!$C:$C,V1099)</f>
        <v>France</v>
      </c>
      <c r="U1099" s="14" t="n">
        <f aca="false">MATCH(A1099,10_Lieux!$A:$A,0)</f>
        <v>37</v>
      </c>
      <c r="V1099" s="14" t="n">
        <f aca="false">MATCH(B1099,10_Lieux!$A:$A,0)</f>
        <v>150</v>
      </c>
      <c r="W1099" s="14" t="n">
        <f aca="false">ROUND(6371*2*ASIN(SQRT(SIN(RADIANS(INDEX(10_Lieux!$F:$F,V1099)-INDEX(10_Lieux!$F:$F,U1099))/2)^2+COS(RADIANS(INDEX(10_Lieux!$F:$F,U1099)))*COS(RADIANS(INDEX(10_Lieux!$F:$F,V1099)))*SIN(RADIANS(INDEX(10_Lieux!$G:$G,V1099)-INDEX(10_Lieux!$G:$G,U1099))/2)^2)),1)</f>
        <v>250.6</v>
      </c>
      <c r="X1099" s="14" t="n">
        <f aca="false">ROUND(I1099/IF(I1099&lt;p_seuil_vitesse,p_vit_lente,p_vit_rapide)*60/15,0)*15</f>
        <v>195</v>
      </c>
      <c r="Y1099" s="14" t="n">
        <f aca="false">MAX(IF(INDEX(10_Lieux!$B:$B,U1099)&lt;&gt;"Ville",INDEX(10_Lieux!$I:$I,U1099),0),IF(INDEX(10_Lieux!$B:$B,V1099)&lt;&gt;"Ville",INDEX(10_Lieux!$I:$I,V1099),0))</f>
        <v>250</v>
      </c>
      <c r="Z1099" s="14" t="str">
        <f aca="false">A1099&amp;"|"&amp;B1099</f>
        <v>Lille|Deauville-Normandie</v>
      </c>
      <c r="AA1099" s="14" t="str">
        <f aca="false">IF(I1099&lt;p_local,"Local",IF(I1099&lt;p_vv_min,"Courte distance",IF(I1099&lt;p_tres_long,"Longue distance","Très longue distance")))</f>
        <v>Longue distance</v>
      </c>
    </row>
    <row r="1100" customFormat="false" ht="15" hidden="false" customHeight="true" outlineLevel="0" collapsed="false">
      <c r="A1100" s="1" t="s">
        <v>1244</v>
      </c>
      <c r="B1100" s="1" t="s">
        <v>136</v>
      </c>
      <c r="C1100" s="1" t="s">
        <v>34</v>
      </c>
      <c r="D1100" s="1" t="s">
        <v>653</v>
      </c>
      <c r="E1100" s="1" t="s">
        <v>1259</v>
      </c>
      <c r="F1100" s="14" t="s">
        <v>40</v>
      </c>
      <c r="G1100" s="14" t="str">
        <f aca="false">IF(I1100&lt;p_local,"Local → page infra",IF(H1100&gt;=p_ph1,"Phase 1",IF(H1100&gt;=p_ph2,"Phase 2","Phase 3")))</f>
        <v>Phase 3</v>
      </c>
      <c r="H1100" s="14" t="n">
        <f aca="false">IF(I1100&lt;p_local,0,IF(C1100="Aéroport → Aéroport",p_pts_plein,IF(Y1100&gt;0,IF(I1100&lt;=Y1100,p_pts_plein,IF(I1100&lt;=p_mult2*Y1100,p_pts_moyen,p_pts_r3)),IF(I1100&gt;=p_vv_min,p_pts_plein,IF(I1100&gt;=p_vv_moy,p_pts_moyen,p_pts_court))))+IF(INDEX(10_Lieux!$D:$D,U1100)=1,p_prio1,p_prio2)+IF(INDEX(10_Lieux!$D:$D,V1100)=1,p_prio1,p_prio2)+IF(K1100="Oui",p_tf,0)+p_hub*((INDEX(10_Lieux!$H:$H,U1100)="Hub")+(INDEX(10_Lieux!$H:$H,V1100)="Hub"))+IF(OR(INDEX(10_Lieux!$H:$H,U1100)="Premium",INDEX(10_Lieux!$H:$H,V1100)="Premium"),p_prem,0))</f>
        <v>30</v>
      </c>
      <c r="I1100" s="14" t="n">
        <f aca="false">ROUND(W1100*p_facteur,0)</f>
        <v>702</v>
      </c>
      <c r="J1100" s="14" t="str">
        <f aca="false">IF(X1100&lt;60,X1100&amp;" min",INT(X1100/60)&amp;" h"&amp;IF(MOD(X1100,60)=0,""," "&amp;TEXT(MOD(X1100,60),"00")))</f>
        <v>7 h 30</v>
      </c>
      <c r="K1100" s="14" t="str">
        <f aca="false">IF(S1100&lt;&gt;T1100,"Oui","Non")</f>
        <v>Non</v>
      </c>
      <c r="L1100" s="14" t="str">
        <f aca="false">IF(AND(INDEX(10_Lieux!$B:$B,U1100)="Ville",INDEX(10_Lieux!$B:$B,V1100)="Ville"),"/chauffeur-prive/"&amp;INDEX(10_Lieux!$E:$E,U1100)&amp;"-"&amp;INDEX(10_Lieux!$E:$E,V1100)&amp;"/","/chauffeur-prive/"&amp;INDEX(10_Lieux!$E:$E,U1100)&amp;"/"&amp;INDEX(10_Lieux!$E:$E,V1100)&amp;"/")</f>
        <v>/chauffeur-prive/aeroport-deauville-normandie/strasbourg/</v>
      </c>
      <c r="M1100" s="14" t="str">
        <f aca="false">IFERROR(INDEX($L:$L,MATCH(B1100&amp;"|"&amp;A1100,$Z:$Z,0)),"—")</f>
        <v>/chauffeur-prive/strasbourg/aeroport-deauville-normandie/</v>
      </c>
      <c r="N1100" s="14" t="str">
        <f aca="false">IF(LEN("Chauffeur privé "&amp;INDEX(10_Lieux!$J:$J,U1100)&amp;" → "&amp;INDEX(10_Lieux!$J:$J,V1100)&amp;" | 24h/24")&gt;60,"Chauffeur privé "&amp;INDEX(10_Lieux!$J:$J,U1100)&amp;" → "&amp;INDEX(10_Lieux!$J:$J,V1100),"Chauffeur privé "&amp;INDEX(10_Lieux!$J:$J,U1100)&amp;" → "&amp;INDEX(10_Lieux!$J:$J,V1100)&amp;" | 24h/24")</f>
        <v>Chauffeur privé Aéroport Deauville-Normandie → Strasbourg</v>
      </c>
      <c r="O1100" s="14" t="n">
        <f aca="false">LEN(N1100)</f>
        <v>57</v>
      </c>
      <c r="P1100" s="14" t="str">
        <f aca="false">"Chauffeur privé "&amp;INDEX(10_Lieux!$K:$K,U1100)&amp;" vers "&amp;INDEX(10_Lieux!$L:$L,V1100)</f>
        <v>Chauffeur privé de l'aéroport Deauville-Normandie vers Strasbourg</v>
      </c>
      <c r="Q1100" s="14" t="str">
        <f aca="false">"Chauffeur privé "&amp;INDEX(10_Lieux!$K:$K,U1100)&amp;" vers "&amp;INDEX(10_Lieux!$L:$L,V1100)&amp;" : env. "&amp;I1100&amp;" km, "&amp;J1100&amp;" de route. Devis personnalisé, standard 24h/24 et 7j/7."</f>
        <v>Chauffeur privé de l'aéroport Deauville-Normandie vers Strasbourg : env. 702 km, 7 h 30 de route. Devis personnalisé, standard 24h/24 et 7j/7.</v>
      </c>
      <c r="R1100" s="14" t="n">
        <f aca="false">LEN(Q1100)</f>
        <v>142</v>
      </c>
      <c r="S1100" s="14" t="str">
        <f aca="false">INDEX(10_Lieux!$C:$C,U1100)</f>
        <v>France</v>
      </c>
      <c r="T1100" s="14" t="str">
        <f aca="false">INDEX(10_Lieux!$C:$C,V1100)</f>
        <v>France</v>
      </c>
      <c r="U1100" s="14" t="n">
        <f aca="false">MATCH(A1100,10_Lieux!$A:$A,0)</f>
        <v>150</v>
      </c>
      <c r="V1100" s="14" t="n">
        <f aca="false">MATCH(B1100,10_Lieux!$A:$A,0)</f>
        <v>29</v>
      </c>
      <c r="W1100" s="14" t="n">
        <f aca="false">ROUND(6371*2*ASIN(SQRT(SIN(RADIANS(INDEX(10_Lieux!$F:$F,V1100)-INDEX(10_Lieux!$F:$F,U1100))/2)^2+COS(RADIANS(INDEX(10_Lieux!$F:$F,U1100)))*COS(RADIANS(INDEX(10_Lieux!$F:$F,V1100)))*SIN(RADIANS(INDEX(10_Lieux!$G:$G,V1100)-INDEX(10_Lieux!$G:$G,U1100))/2)^2)),1)</f>
        <v>561.3</v>
      </c>
      <c r="X1100" s="14" t="n">
        <f aca="false">ROUND(I1100/IF(I1100&lt;p_seuil_vitesse,p_vit_lente,p_vit_rapide)*60/15,0)*15</f>
        <v>450</v>
      </c>
      <c r="Y1100" s="14" t="n">
        <f aca="false">MAX(IF(INDEX(10_Lieux!$B:$B,U1100)&lt;&gt;"Ville",INDEX(10_Lieux!$I:$I,U1100),0),IF(INDEX(10_Lieux!$B:$B,V1100)&lt;&gt;"Ville",INDEX(10_Lieux!$I:$I,V1100),0))</f>
        <v>250</v>
      </c>
      <c r="Z1100" s="14" t="str">
        <f aca="false">A1100&amp;"|"&amp;B1100</f>
        <v>Deauville-Normandie|Strasbourg</v>
      </c>
      <c r="AA1100" s="14" t="str">
        <f aca="false">IF(I1100&lt;p_local,"Local",IF(I1100&lt;p_vv_min,"Courte distance",IF(I1100&lt;p_tres_long,"Longue distance","Très longue distance")))</f>
        <v>Très longue distance</v>
      </c>
    </row>
    <row r="1101" customFormat="false" ht="15" hidden="false" customHeight="true" outlineLevel="0" collapsed="false">
      <c r="A1101" s="1" t="s">
        <v>136</v>
      </c>
      <c r="B1101" s="1" t="s">
        <v>1244</v>
      </c>
      <c r="C1101" s="1" t="s">
        <v>35</v>
      </c>
      <c r="D1101" s="1" t="s">
        <v>653</v>
      </c>
      <c r="E1101" s="1" t="s">
        <v>1260</v>
      </c>
      <c r="F1101" s="14" t="s">
        <v>40</v>
      </c>
      <c r="G1101" s="14" t="str">
        <f aca="false">IF(I1101&lt;p_local,"Local → page infra",IF(H1101&gt;=p_ph1,"Phase 1",IF(H1101&gt;=p_ph2,"Phase 2","Phase 3")))</f>
        <v>Phase 3</v>
      </c>
      <c r="H1101" s="14" t="n">
        <f aca="false">IF(I1101&lt;p_local,0,IF(C1101="Aéroport → Aéroport",p_pts_plein,IF(Y1101&gt;0,IF(I1101&lt;=Y1101,p_pts_plein,IF(I1101&lt;=p_mult2*Y1101,p_pts_moyen,p_pts_r3)),IF(I1101&gt;=p_vv_min,p_pts_plein,IF(I1101&gt;=p_vv_moy,p_pts_moyen,p_pts_court))))+IF(INDEX(10_Lieux!$D:$D,U1101)=1,p_prio1,p_prio2)+IF(INDEX(10_Lieux!$D:$D,V1101)=1,p_prio1,p_prio2)+IF(K1101="Oui",p_tf,0)+p_hub*((INDEX(10_Lieux!$H:$H,U1101)="Hub")+(INDEX(10_Lieux!$H:$H,V1101)="Hub"))+IF(OR(INDEX(10_Lieux!$H:$H,U1101)="Premium",INDEX(10_Lieux!$H:$H,V1101)="Premium"),p_prem,0))</f>
        <v>30</v>
      </c>
      <c r="I1101" s="14" t="n">
        <f aca="false">ROUND(W1101*p_facteur,0)</f>
        <v>702</v>
      </c>
      <c r="J1101" s="14" t="str">
        <f aca="false">IF(X1101&lt;60,X1101&amp;" min",INT(X1101/60)&amp;" h"&amp;IF(MOD(X1101,60)=0,""," "&amp;TEXT(MOD(X1101,60),"00")))</f>
        <v>7 h 30</v>
      </c>
      <c r="K1101" s="14" t="str">
        <f aca="false">IF(S1101&lt;&gt;T1101,"Oui","Non")</f>
        <v>Non</v>
      </c>
      <c r="L1101" s="14" t="str">
        <f aca="false">IF(AND(INDEX(10_Lieux!$B:$B,U1101)="Ville",INDEX(10_Lieux!$B:$B,V1101)="Ville"),"/chauffeur-prive/"&amp;INDEX(10_Lieux!$E:$E,U1101)&amp;"-"&amp;INDEX(10_Lieux!$E:$E,V1101)&amp;"/","/chauffeur-prive/"&amp;INDEX(10_Lieux!$E:$E,U1101)&amp;"/"&amp;INDEX(10_Lieux!$E:$E,V1101)&amp;"/")</f>
        <v>/chauffeur-prive/strasbourg/aeroport-deauville-normandie/</v>
      </c>
      <c r="M1101" s="14" t="str">
        <f aca="false">IFERROR(INDEX($L:$L,MATCH(B1101&amp;"|"&amp;A1101,$Z:$Z,0)),"—")</f>
        <v>/chauffeur-prive/aeroport-deauville-normandie/strasbourg/</v>
      </c>
      <c r="N1101" s="14" t="str">
        <f aca="false">IF(LEN("Chauffeur privé "&amp;INDEX(10_Lieux!$J:$J,U1101)&amp;" → "&amp;INDEX(10_Lieux!$J:$J,V1101)&amp;" | 24h/24")&gt;60,"Chauffeur privé "&amp;INDEX(10_Lieux!$J:$J,U1101)&amp;" → "&amp;INDEX(10_Lieux!$J:$J,V1101),"Chauffeur privé "&amp;INDEX(10_Lieux!$J:$J,U1101)&amp;" → "&amp;INDEX(10_Lieux!$J:$J,V1101)&amp;" | 24h/24")</f>
        <v>Chauffeur privé Strasbourg → Aéroport Deauville-Normandie</v>
      </c>
      <c r="O1101" s="14" t="n">
        <f aca="false">LEN(N1101)</f>
        <v>57</v>
      </c>
      <c r="P1101" s="14" t="str">
        <f aca="false">"Chauffeur privé "&amp;INDEX(10_Lieux!$K:$K,U1101)&amp;" vers "&amp;INDEX(10_Lieux!$L:$L,V1101)</f>
        <v>Chauffeur privé de Strasbourg vers l'aéroport Deauville-Normandie</v>
      </c>
      <c r="Q1101" s="14" t="str">
        <f aca="false">"Chauffeur privé "&amp;INDEX(10_Lieux!$K:$K,U1101)&amp;" vers "&amp;INDEX(10_Lieux!$L:$L,V1101)&amp;" : env. "&amp;I1101&amp;" km, "&amp;J1101&amp;" de route. Devis personnalisé, standard 24h/24 et 7j/7."</f>
        <v>Chauffeur privé de Strasbourg vers l'aéroport Deauville-Normandie : env. 702 km, 7 h 30 de route. Devis personnalisé, standard 24h/24 et 7j/7.</v>
      </c>
      <c r="R1101" s="14" t="n">
        <f aca="false">LEN(Q1101)</f>
        <v>142</v>
      </c>
      <c r="S1101" s="14" t="str">
        <f aca="false">INDEX(10_Lieux!$C:$C,U1101)</f>
        <v>France</v>
      </c>
      <c r="T1101" s="14" t="str">
        <f aca="false">INDEX(10_Lieux!$C:$C,V1101)</f>
        <v>France</v>
      </c>
      <c r="U1101" s="14" t="n">
        <f aca="false">MATCH(A1101,10_Lieux!$A:$A,0)</f>
        <v>29</v>
      </c>
      <c r="V1101" s="14" t="n">
        <f aca="false">MATCH(B1101,10_Lieux!$A:$A,0)</f>
        <v>150</v>
      </c>
      <c r="W1101" s="14" t="n">
        <f aca="false">ROUND(6371*2*ASIN(SQRT(SIN(RADIANS(INDEX(10_Lieux!$F:$F,V1101)-INDEX(10_Lieux!$F:$F,U1101))/2)^2+COS(RADIANS(INDEX(10_Lieux!$F:$F,U1101)))*COS(RADIANS(INDEX(10_Lieux!$F:$F,V1101)))*SIN(RADIANS(INDEX(10_Lieux!$G:$G,V1101)-INDEX(10_Lieux!$G:$G,U1101))/2)^2)),1)</f>
        <v>561.3</v>
      </c>
      <c r="X1101" s="14" t="n">
        <f aca="false">ROUND(I1101/IF(I1101&lt;p_seuil_vitesse,p_vit_lente,p_vit_rapide)*60/15,0)*15</f>
        <v>450</v>
      </c>
      <c r="Y1101" s="14" t="n">
        <f aca="false">MAX(IF(INDEX(10_Lieux!$B:$B,U1101)&lt;&gt;"Ville",INDEX(10_Lieux!$I:$I,U1101),0),IF(INDEX(10_Lieux!$B:$B,V1101)&lt;&gt;"Ville",INDEX(10_Lieux!$I:$I,V1101),0))</f>
        <v>250</v>
      </c>
      <c r="Z1101" s="14" t="str">
        <f aca="false">A1101&amp;"|"&amp;B1101</f>
        <v>Strasbourg|Deauville-Normandie</v>
      </c>
      <c r="AA1101" s="14" t="str">
        <f aca="false">IF(I1101&lt;p_local,"Local",IF(I1101&lt;p_vv_min,"Courte distance",IF(I1101&lt;p_tres_long,"Longue distance","Très longue distance")))</f>
        <v>Très longue distance</v>
      </c>
    </row>
    <row r="1102" customFormat="false" ht="15" hidden="false" customHeight="true" outlineLevel="0" collapsed="false">
      <c r="A1102" s="1" t="s">
        <v>1244</v>
      </c>
      <c r="B1102" s="1" t="s">
        <v>138</v>
      </c>
      <c r="C1102" s="1" t="s">
        <v>34</v>
      </c>
      <c r="D1102" s="1" t="s">
        <v>653</v>
      </c>
      <c r="E1102" s="1" t="s">
        <v>1261</v>
      </c>
      <c r="F1102" s="14" t="s">
        <v>40</v>
      </c>
      <c r="G1102" s="14" t="str">
        <f aca="false">IF(I1102&lt;p_local,"Local → page infra",IF(H1102&gt;=p_ph1,"Phase 1",IF(H1102&gt;=p_ph2,"Phase 2","Phase 3")))</f>
        <v>Phase 3</v>
      </c>
      <c r="H1102" s="14" t="n">
        <f aca="false">IF(I1102&lt;p_local,0,IF(C1102="Aéroport → Aéroport",p_pts_plein,IF(Y1102&gt;0,IF(I1102&lt;=Y1102,p_pts_plein,IF(I1102&lt;=p_mult2*Y1102,p_pts_moyen,p_pts_r3)),IF(I1102&gt;=p_vv_min,p_pts_plein,IF(I1102&gt;=p_vv_moy,p_pts_moyen,p_pts_court))))+IF(INDEX(10_Lieux!$D:$D,U1102)=1,p_prio1,p_prio2)+IF(INDEX(10_Lieux!$D:$D,V1102)=1,p_prio1,p_prio2)+IF(K1102="Oui",p_tf,0)+p_hub*((INDEX(10_Lieux!$H:$H,U1102)="Hub")+(INDEX(10_Lieux!$H:$H,V1102)="Hub"))+IF(OR(INDEX(10_Lieux!$H:$H,U1102)="Premium",INDEX(10_Lieux!$H:$H,V1102)="Premium"),p_prem,0))</f>
        <v>25</v>
      </c>
      <c r="I1102" s="14" t="n">
        <f aca="false">ROUND(W1102*p_facteur,0)</f>
        <v>875</v>
      </c>
      <c r="J1102" s="14" t="str">
        <f aca="false">IF(X1102&lt;60,X1102&amp;" min",INT(X1102/60)&amp;" h"&amp;IF(MOD(X1102,60)=0,""," "&amp;TEXT(MOD(X1102,60),"00")))</f>
        <v>9 h 15</v>
      </c>
      <c r="K1102" s="14" t="str">
        <f aca="false">IF(S1102&lt;&gt;T1102,"Oui","Non")</f>
        <v>Non</v>
      </c>
      <c r="L1102" s="14" t="str">
        <f aca="false">IF(AND(INDEX(10_Lieux!$B:$B,U1102)="Ville",INDEX(10_Lieux!$B:$B,V1102)="Ville"),"/chauffeur-prive/"&amp;INDEX(10_Lieux!$E:$E,U1102)&amp;"-"&amp;INDEX(10_Lieux!$E:$E,V1102)&amp;"/","/chauffeur-prive/"&amp;INDEX(10_Lieux!$E:$E,U1102)&amp;"/"&amp;INDEX(10_Lieux!$E:$E,V1102)&amp;"/")</f>
        <v>/chauffeur-prive/aeroport-deauville-normandie/montpellier/</v>
      </c>
      <c r="M1102" s="14" t="str">
        <f aca="false">IFERROR(INDEX($L:$L,MATCH(B1102&amp;"|"&amp;A1102,$Z:$Z,0)),"—")</f>
        <v>/chauffeur-prive/montpellier/aeroport-deauville-normandie/</v>
      </c>
      <c r="N1102" s="14" t="str">
        <f aca="false">IF(LEN("Chauffeur privé "&amp;INDEX(10_Lieux!$J:$J,U1102)&amp;" → "&amp;INDEX(10_Lieux!$J:$J,V1102)&amp;" | 24h/24")&gt;60,"Chauffeur privé "&amp;INDEX(10_Lieux!$J:$J,U1102)&amp;" → "&amp;INDEX(10_Lieux!$J:$J,V1102),"Chauffeur privé "&amp;INDEX(10_Lieux!$J:$J,U1102)&amp;" → "&amp;INDEX(10_Lieux!$J:$J,V1102)&amp;" | 24h/24")</f>
        <v>Chauffeur privé Aéroport Deauville-Normandie → Montpellier</v>
      </c>
      <c r="O1102" s="14" t="n">
        <f aca="false">LEN(N1102)</f>
        <v>58</v>
      </c>
      <c r="P1102" s="14" t="str">
        <f aca="false">"Chauffeur privé "&amp;INDEX(10_Lieux!$K:$K,U1102)&amp;" vers "&amp;INDEX(10_Lieux!$L:$L,V1102)</f>
        <v>Chauffeur privé de l'aéroport Deauville-Normandie vers Montpellier</v>
      </c>
      <c r="Q1102" s="14" t="str">
        <f aca="false">"Chauffeur privé "&amp;INDEX(10_Lieux!$K:$K,U1102)&amp;" vers "&amp;INDEX(10_Lieux!$L:$L,V1102)&amp;" : env. "&amp;I1102&amp;" km, "&amp;J1102&amp;" de route. Devis personnalisé, standard 24h/24 et 7j/7."</f>
        <v>Chauffeur privé de l'aéroport Deauville-Normandie vers Montpellier : env. 875 km, 9 h 15 de route. Devis personnalisé, standard 24h/24 et 7j/7.</v>
      </c>
      <c r="R1102" s="14" t="n">
        <f aca="false">LEN(Q1102)</f>
        <v>143</v>
      </c>
      <c r="S1102" s="14" t="str">
        <f aca="false">INDEX(10_Lieux!$C:$C,U1102)</f>
        <v>France</v>
      </c>
      <c r="T1102" s="14" t="str">
        <f aca="false">INDEX(10_Lieux!$C:$C,V1102)</f>
        <v>France</v>
      </c>
      <c r="U1102" s="14" t="n">
        <f aca="false">MATCH(A1102,10_Lieux!$A:$A,0)</f>
        <v>150</v>
      </c>
      <c r="V1102" s="14" t="n">
        <f aca="false">MATCH(B1102,10_Lieux!$A:$A,0)</f>
        <v>71</v>
      </c>
      <c r="W1102" s="14" t="n">
        <f aca="false">ROUND(6371*2*ASIN(SQRT(SIN(RADIANS(INDEX(10_Lieux!$F:$F,V1102)-INDEX(10_Lieux!$F:$F,U1102))/2)^2+COS(RADIANS(INDEX(10_Lieux!$F:$F,U1102)))*COS(RADIANS(INDEX(10_Lieux!$F:$F,V1102)))*SIN(RADIANS(INDEX(10_Lieux!$G:$G,V1102)-INDEX(10_Lieux!$G:$G,U1102))/2)^2)),1)</f>
        <v>700.2</v>
      </c>
      <c r="X1102" s="14" t="n">
        <f aca="false">ROUND(I1102/IF(I1102&lt;p_seuil_vitesse,p_vit_lente,p_vit_rapide)*60/15,0)*15</f>
        <v>555</v>
      </c>
      <c r="Y1102" s="14" t="n">
        <f aca="false">MAX(IF(INDEX(10_Lieux!$B:$B,U1102)&lt;&gt;"Ville",INDEX(10_Lieux!$I:$I,U1102),0),IF(INDEX(10_Lieux!$B:$B,V1102)&lt;&gt;"Ville",INDEX(10_Lieux!$I:$I,V1102),0))</f>
        <v>250</v>
      </c>
      <c r="Z1102" s="14" t="str">
        <f aca="false">A1102&amp;"|"&amp;B1102</f>
        <v>Deauville-Normandie|Montpellier</v>
      </c>
      <c r="AA1102" s="14" t="str">
        <f aca="false">IF(I1102&lt;p_local,"Local",IF(I1102&lt;p_vv_min,"Courte distance",IF(I1102&lt;p_tres_long,"Longue distance","Très longue distance")))</f>
        <v>Très longue distance</v>
      </c>
    </row>
    <row r="1103" customFormat="false" ht="15" hidden="false" customHeight="true" outlineLevel="0" collapsed="false">
      <c r="A1103" s="1" t="s">
        <v>138</v>
      </c>
      <c r="B1103" s="1" t="s">
        <v>1244</v>
      </c>
      <c r="C1103" s="1" t="s">
        <v>35</v>
      </c>
      <c r="D1103" s="1" t="s">
        <v>653</v>
      </c>
      <c r="E1103" s="1" t="s">
        <v>1262</v>
      </c>
      <c r="F1103" s="14" t="s">
        <v>40</v>
      </c>
      <c r="G1103" s="14" t="str">
        <f aca="false">IF(I1103&lt;p_local,"Local → page infra",IF(H1103&gt;=p_ph1,"Phase 1",IF(H1103&gt;=p_ph2,"Phase 2","Phase 3")))</f>
        <v>Phase 3</v>
      </c>
      <c r="H1103" s="14" t="n">
        <f aca="false">IF(I1103&lt;p_local,0,IF(C1103="Aéroport → Aéroport",p_pts_plein,IF(Y1103&gt;0,IF(I1103&lt;=Y1103,p_pts_plein,IF(I1103&lt;=p_mult2*Y1103,p_pts_moyen,p_pts_r3)),IF(I1103&gt;=p_vv_min,p_pts_plein,IF(I1103&gt;=p_vv_moy,p_pts_moyen,p_pts_court))))+IF(INDEX(10_Lieux!$D:$D,U1103)=1,p_prio1,p_prio2)+IF(INDEX(10_Lieux!$D:$D,V1103)=1,p_prio1,p_prio2)+IF(K1103="Oui",p_tf,0)+p_hub*((INDEX(10_Lieux!$H:$H,U1103)="Hub")+(INDEX(10_Lieux!$H:$H,V1103)="Hub"))+IF(OR(INDEX(10_Lieux!$H:$H,U1103)="Premium",INDEX(10_Lieux!$H:$H,V1103)="Premium"),p_prem,0))</f>
        <v>25</v>
      </c>
      <c r="I1103" s="14" t="n">
        <f aca="false">ROUND(W1103*p_facteur,0)</f>
        <v>875</v>
      </c>
      <c r="J1103" s="14" t="str">
        <f aca="false">IF(X1103&lt;60,X1103&amp;" min",INT(X1103/60)&amp;" h"&amp;IF(MOD(X1103,60)=0,""," "&amp;TEXT(MOD(X1103,60),"00")))</f>
        <v>9 h 15</v>
      </c>
      <c r="K1103" s="14" t="str">
        <f aca="false">IF(S1103&lt;&gt;T1103,"Oui","Non")</f>
        <v>Non</v>
      </c>
      <c r="L1103" s="14" t="str">
        <f aca="false">IF(AND(INDEX(10_Lieux!$B:$B,U1103)="Ville",INDEX(10_Lieux!$B:$B,V1103)="Ville"),"/chauffeur-prive/"&amp;INDEX(10_Lieux!$E:$E,U1103)&amp;"-"&amp;INDEX(10_Lieux!$E:$E,V1103)&amp;"/","/chauffeur-prive/"&amp;INDEX(10_Lieux!$E:$E,U1103)&amp;"/"&amp;INDEX(10_Lieux!$E:$E,V1103)&amp;"/")</f>
        <v>/chauffeur-prive/montpellier/aeroport-deauville-normandie/</v>
      </c>
      <c r="M1103" s="14" t="str">
        <f aca="false">IFERROR(INDEX($L:$L,MATCH(B1103&amp;"|"&amp;A1103,$Z:$Z,0)),"—")</f>
        <v>/chauffeur-prive/aeroport-deauville-normandie/montpellier/</v>
      </c>
      <c r="N1103" s="14" t="str">
        <f aca="false">IF(LEN("Chauffeur privé "&amp;INDEX(10_Lieux!$J:$J,U1103)&amp;" → "&amp;INDEX(10_Lieux!$J:$J,V1103)&amp;" | 24h/24")&gt;60,"Chauffeur privé "&amp;INDEX(10_Lieux!$J:$J,U1103)&amp;" → "&amp;INDEX(10_Lieux!$J:$J,V1103),"Chauffeur privé "&amp;INDEX(10_Lieux!$J:$J,U1103)&amp;" → "&amp;INDEX(10_Lieux!$J:$J,V1103)&amp;" | 24h/24")</f>
        <v>Chauffeur privé Montpellier → Aéroport Deauville-Normandie</v>
      </c>
      <c r="O1103" s="14" t="n">
        <f aca="false">LEN(N1103)</f>
        <v>58</v>
      </c>
      <c r="P1103" s="14" t="str">
        <f aca="false">"Chauffeur privé "&amp;INDEX(10_Lieux!$K:$K,U1103)&amp;" vers "&amp;INDEX(10_Lieux!$L:$L,V1103)</f>
        <v>Chauffeur privé de Montpellier vers l'aéroport Deauville-Normandie</v>
      </c>
      <c r="Q1103" s="14" t="str">
        <f aca="false">"Chauffeur privé "&amp;INDEX(10_Lieux!$K:$K,U1103)&amp;" vers "&amp;INDEX(10_Lieux!$L:$L,V1103)&amp;" : env. "&amp;I1103&amp;" km, "&amp;J1103&amp;" de route. Devis personnalisé, standard 24h/24 et 7j/7."</f>
        <v>Chauffeur privé de Montpellier vers l'aéroport Deauville-Normandie : env. 875 km, 9 h 15 de route. Devis personnalisé, standard 24h/24 et 7j/7.</v>
      </c>
      <c r="R1103" s="14" t="n">
        <f aca="false">LEN(Q1103)</f>
        <v>143</v>
      </c>
      <c r="S1103" s="14" t="str">
        <f aca="false">INDEX(10_Lieux!$C:$C,U1103)</f>
        <v>France</v>
      </c>
      <c r="T1103" s="14" t="str">
        <f aca="false">INDEX(10_Lieux!$C:$C,V1103)</f>
        <v>France</v>
      </c>
      <c r="U1103" s="14" t="n">
        <f aca="false">MATCH(A1103,10_Lieux!$A:$A,0)</f>
        <v>71</v>
      </c>
      <c r="V1103" s="14" t="n">
        <f aca="false">MATCH(B1103,10_Lieux!$A:$A,0)</f>
        <v>150</v>
      </c>
      <c r="W1103" s="14" t="n">
        <f aca="false">ROUND(6371*2*ASIN(SQRT(SIN(RADIANS(INDEX(10_Lieux!$F:$F,V1103)-INDEX(10_Lieux!$F:$F,U1103))/2)^2+COS(RADIANS(INDEX(10_Lieux!$F:$F,U1103)))*COS(RADIANS(INDEX(10_Lieux!$F:$F,V1103)))*SIN(RADIANS(INDEX(10_Lieux!$G:$G,V1103)-INDEX(10_Lieux!$G:$G,U1103))/2)^2)),1)</f>
        <v>700.2</v>
      </c>
      <c r="X1103" s="14" t="n">
        <f aca="false">ROUND(I1103/IF(I1103&lt;p_seuil_vitesse,p_vit_lente,p_vit_rapide)*60/15,0)*15</f>
        <v>555</v>
      </c>
      <c r="Y1103" s="14" t="n">
        <f aca="false">MAX(IF(INDEX(10_Lieux!$B:$B,U1103)&lt;&gt;"Ville",INDEX(10_Lieux!$I:$I,U1103),0),IF(INDEX(10_Lieux!$B:$B,V1103)&lt;&gt;"Ville",INDEX(10_Lieux!$I:$I,V1103),0))</f>
        <v>250</v>
      </c>
      <c r="Z1103" s="14" t="str">
        <f aca="false">A1103&amp;"|"&amp;B1103</f>
        <v>Montpellier|Deauville-Normandie</v>
      </c>
      <c r="AA1103" s="14" t="str">
        <f aca="false">IF(I1103&lt;p_local,"Local",IF(I1103&lt;p_vv_min,"Courte distance",IF(I1103&lt;p_tres_long,"Longue distance","Très longue distance")))</f>
        <v>Très longue distance</v>
      </c>
    </row>
    <row r="1104" customFormat="false" ht="15" hidden="false" customHeight="true" outlineLevel="0" collapsed="false">
      <c r="A1104" s="1" t="s">
        <v>1244</v>
      </c>
      <c r="B1104" s="1" t="s">
        <v>140</v>
      </c>
      <c r="C1104" s="1" t="s">
        <v>34</v>
      </c>
      <c r="D1104" s="1" t="s">
        <v>653</v>
      </c>
      <c r="E1104" s="1" t="s">
        <v>1263</v>
      </c>
      <c r="F1104" s="14" t="s">
        <v>40</v>
      </c>
      <c r="G1104" s="14" t="str">
        <f aca="false">IF(I1104&lt;p_local,"Local → page infra",IF(H1104&gt;=p_ph1,"Phase 1",IF(H1104&gt;=p_ph2,"Phase 2","Phase 3")))</f>
        <v>Phase 3</v>
      </c>
      <c r="H1104" s="14" t="n">
        <f aca="false">IF(I1104&lt;p_local,0,IF(C1104="Aéroport → Aéroport",p_pts_plein,IF(Y1104&gt;0,IF(I1104&lt;=Y1104,p_pts_plein,IF(I1104&lt;=p_mult2*Y1104,p_pts_moyen,p_pts_r3)),IF(I1104&gt;=p_vv_min,p_pts_plein,IF(I1104&gt;=p_vv_moy,p_pts_moyen,p_pts_court))))+IF(INDEX(10_Lieux!$D:$D,U1104)=1,p_prio1,p_prio2)+IF(INDEX(10_Lieux!$D:$D,V1104)=1,p_prio1,p_prio2)+IF(K1104="Oui",p_tf,0)+p_hub*((INDEX(10_Lieux!$H:$H,U1104)="Hub")+(INDEX(10_Lieux!$H:$H,V1104)="Hub"))+IF(OR(INDEX(10_Lieux!$H:$H,U1104)="Premium",INDEX(10_Lieux!$H:$H,V1104)="Premium"),p_prem,0))</f>
        <v>40</v>
      </c>
      <c r="I1104" s="14" t="n">
        <f aca="false">ROUND(W1104*p_facteur,0)</f>
        <v>338</v>
      </c>
      <c r="J1104" s="14" t="str">
        <f aca="false">IF(X1104&lt;60,X1104&amp;" min",INT(X1104/60)&amp;" h"&amp;IF(MOD(X1104,60)=0,""," "&amp;TEXT(MOD(X1104,60),"00")))</f>
        <v>3 h 30</v>
      </c>
      <c r="K1104" s="14" t="str">
        <f aca="false">IF(S1104&lt;&gt;T1104,"Oui","Non")</f>
        <v>Non</v>
      </c>
      <c r="L1104" s="14" t="str">
        <f aca="false">IF(AND(INDEX(10_Lieux!$B:$B,U1104)="Ville",INDEX(10_Lieux!$B:$B,V1104)="Ville"),"/chauffeur-prive/"&amp;INDEX(10_Lieux!$E:$E,U1104)&amp;"-"&amp;INDEX(10_Lieux!$E:$E,V1104)&amp;"/","/chauffeur-prive/"&amp;INDEX(10_Lieux!$E:$E,U1104)&amp;"/"&amp;INDEX(10_Lieux!$E:$E,V1104)&amp;"/")</f>
        <v>/chauffeur-prive/aeroport-deauville-normandie/nantes/</v>
      </c>
      <c r="M1104" s="14" t="str">
        <f aca="false">IFERROR(INDEX($L:$L,MATCH(B1104&amp;"|"&amp;A1104,$Z:$Z,0)),"—")</f>
        <v>/chauffeur-prive/nantes/aeroport-deauville-normandie/</v>
      </c>
      <c r="N1104" s="14" t="str">
        <f aca="false">IF(LEN("Chauffeur privé "&amp;INDEX(10_Lieux!$J:$J,U1104)&amp;" → "&amp;INDEX(10_Lieux!$J:$J,V1104)&amp;" | 24h/24")&gt;60,"Chauffeur privé "&amp;INDEX(10_Lieux!$J:$J,U1104)&amp;" → "&amp;INDEX(10_Lieux!$J:$J,V1104),"Chauffeur privé "&amp;INDEX(10_Lieux!$J:$J,U1104)&amp;" → "&amp;INDEX(10_Lieux!$J:$J,V1104)&amp;" | 24h/24")</f>
        <v>Chauffeur privé Aéroport Deauville-Normandie → Nantes</v>
      </c>
      <c r="O1104" s="14" t="n">
        <f aca="false">LEN(N1104)</f>
        <v>53</v>
      </c>
      <c r="P1104" s="14" t="str">
        <f aca="false">"Chauffeur privé "&amp;INDEX(10_Lieux!$K:$K,U1104)&amp;" vers "&amp;INDEX(10_Lieux!$L:$L,V1104)</f>
        <v>Chauffeur privé de l'aéroport Deauville-Normandie vers Nantes</v>
      </c>
      <c r="Q1104" s="14" t="str">
        <f aca="false">"Chauffeur privé "&amp;INDEX(10_Lieux!$K:$K,U1104)&amp;" vers "&amp;INDEX(10_Lieux!$L:$L,V1104)&amp;" : env. "&amp;I1104&amp;" km, "&amp;J1104&amp;" de route. Devis personnalisé, standard 24h/24 et 7j/7."</f>
        <v>Chauffeur privé de l'aéroport Deauville-Normandie vers Nantes : env. 338 km, 3 h 30 de route. Devis personnalisé, standard 24h/24 et 7j/7.</v>
      </c>
      <c r="R1104" s="14" t="n">
        <f aca="false">LEN(Q1104)</f>
        <v>138</v>
      </c>
      <c r="S1104" s="14" t="str">
        <f aca="false">INDEX(10_Lieux!$C:$C,U1104)</f>
        <v>France</v>
      </c>
      <c r="T1104" s="14" t="str">
        <f aca="false">INDEX(10_Lieux!$C:$C,V1104)</f>
        <v>France</v>
      </c>
      <c r="U1104" s="14" t="n">
        <f aca="false">MATCH(A1104,10_Lieux!$A:$A,0)</f>
        <v>150</v>
      </c>
      <c r="V1104" s="14" t="n">
        <f aca="false">MATCH(B1104,10_Lieux!$A:$A,0)</f>
        <v>56</v>
      </c>
      <c r="W1104" s="14" t="n">
        <f aca="false">ROUND(6371*2*ASIN(SQRT(SIN(RADIANS(INDEX(10_Lieux!$F:$F,V1104)-INDEX(10_Lieux!$F:$F,U1104))/2)^2+COS(RADIANS(INDEX(10_Lieux!$F:$F,U1104)))*COS(RADIANS(INDEX(10_Lieux!$F:$F,V1104)))*SIN(RADIANS(INDEX(10_Lieux!$G:$G,V1104)-INDEX(10_Lieux!$G:$G,U1104))/2)^2)),1)</f>
        <v>270.1</v>
      </c>
      <c r="X1104" s="14" t="n">
        <f aca="false">ROUND(I1104/IF(I1104&lt;p_seuil_vitesse,p_vit_lente,p_vit_rapide)*60/15,0)*15</f>
        <v>210</v>
      </c>
      <c r="Y1104" s="14" t="n">
        <f aca="false">MAX(IF(INDEX(10_Lieux!$B:$B,U1104)&lt;&gt;"Ville",INDEX(10_Lieux!$I:$I,U1104),0),IF(INDEX(10_Lieux!$B:$B,V1104)&lt;&gt;"Ville",INDEX(10_Lieux!$I:$I,V1104),0))</f>
        <v>250</v>
      </c>
      <c r="Z1104" s="14" t="str">
        <f aca="false">A1104&amp;"|"&amp;B1104</f>
        <v>Deauville-Normandie|Nantes</v>
      </c>
      <c r="AA1104" s="14" t="str">
        <f aca="false">IF(I1104&lt;p_local,"Local",IF(I1104&lt;p_vv_min,"Courte distance",IF(I1104&lt;p_tres_long,"Longue distance","Très longue distance")))</f>
        <v>Longue distance</v>
      </c>
    </row>
    <row r="1105" customFormat="false" ht="15" hidden="false" customHeight="true" outlineLevel="0" collapsed="false">
      <c r="A1105" s="1" t="s">
        <v>140</v>
      </c>
      <c r="B1105" s="1" t="s">
        <v>1244</v>
      </c>
      <c r="C1105" s="1" t="s">
        <v>35</v>
      </c>
      <c r="D1105" s="1" t="s">
        <v>653</v>
      </c>
      <c r="E1105" s="1" t="s">
        <v>1264</v>
      </c>
      <c r="F1105" s="14" t="s">
        <v>40</v>
      </c>
      <c r="G1105" s="14" t="str">
        <f aca="false">IF(I1105&lt;p_local,"Local → page infra",IF(H1105&gt;=p_ph1,"Phase 1",IF(H1105&gt;=p_ph2,"Phase 2","Phase 3")))</f>
        <v>Phase 3</v>
      </c>
      <c r="H1105" s="14" t="n">
        <f aca="false">IF(I1105&lt;p_local,0,IF(C1105="Aéroport → Aéroport",p_pts_plein,IF(Y1105&gt;0,IF(I1105&lt;=Y1105,p_pts_plein,IF(I1105&lt;=p_mult2*Y1105,p_pts_moyen,p_pts_r3)),IF(I1105&gt;=p_vv_min,p_pts_plein,IF(I1105&gt;=p_vv_moy,p_pts_moyen,p_pts_court))))+IF(INDEX(10_Lieux!$D:$D,U1105)=1,p_prio1,p_prio2)+IF(INDEX(10_Lieux!$D:$D,V1105)=1,p_prio1,p_prio2)+IF(K1105="Oui",p_tf,0)+p_hub*((INDEX(10_Lieux!$H:$H,U1105)="Hub")+(INDEX(10_Lieux!$H:$H,V1105)="Hub"))+IF(OR(INDEX(10_Lieux!$H:$H,U1105)="Premium",INDEX(10_Lieux!$H:$H,V1105)="Premium"),p_prem,0))</f>
        <v>40</v>
      </c>
      <c r="I1105" s="14" t="n">
        <f aca="false">ROUND(W1105*p_facteur,0)</f>
        <v>338</v>
      </c>
      <c r="J1105" s="14" t="str">
        <f aca="false">IF(X1105&lt;60,X1105&amp;" min",INT(X1105/60)&amp;" h"&amp;IF(MOD(X1105,60)=0,""," "&amp;TEXT(MOD(X1105,60),"00")))</f>
        <v>3 h 30</v>
      </c>
      <c r="K1105" s="14" t="str">
        <f aca="false">IF(S1105&lt;&gt;T1105,"Oui","Non")</f>
        <v>Non</v>
      </c>
      <c r="L1105" s="14" t="str">
        <f aca="false">IF(AND(INDEX(10_Lieux!$B:$B,U1105)="Ville",INDEX(10_Lieux!$B:$B,V1105)="Ville"),"/chauffeur-prive/"&amp;INDEX(10_Lieux!$E:$E,U1105)&amp;"-"&amp;INDEX(10_Lieux!$E:$E,V1105)&amp;"/","/chauffeur-prive/"&amp;INDEX(10_Lieux!$E:$E,U1105)&amp;"/"&amp;INDEX(10_Lieux!$E:$E,V1105)&amp;"/")</f>
        <v>/chauffeur-prive/nantes/aeroport-deauville-normandie/</v>
      </c>
      <c r="M1105" s="14" t="str">
        <f aca="false">IFERROR(INDEX($L:$L,MATCH(B1105&amp;"|"&amp;A1105,$Z:$Z,0)),"—")</f>
        <v>/chauffeur-prive/aeroport-deauville-normandie/nantes/</v>
      </c>
      <c r="N1105" s="14" t="str">
        <f aca="false">IF(LEN("Chauffeur privé "&amp;INDEX(10_Lieux!$J:$J,U1105)&amp;" → "&amp;INDEX(10_Lieux!$J:$J,V1105)&amp;" | 24h/24")&gt;60,"Chauffeur privé "&amp;INDEX(10_Lieux!$J:$J,U1105)&amp;" → "&amp;INDEX(10_Lieux!$J:$J,V1105),"Chauffeur privé "&amp;INDEX(10_Lieux!$J:$J,U1105)&amp;" → "&amp;INDEX(10_Lieux!$J:$J,V1105)&amp;" | 24h/24")</f>
        <v>Chauffeur privé Nantes → Aéroport Deauville-Normandie</v>
      </c>
      <c r="O1105" s="14" t="n">
        <f aca="false">LEN(N1105)</f>
        <v>53</v>
      </c>
      <c r="P1105" s="14" t="str">
        <f aca="false">"Chauffeur privé "&amp;INDEX(10_Lieux!$K:$K,U1105)&amp;" vers "&amp;INDEX(10_Lieux!$L:$L,V1105)</f>
        <v>Chauffeur privé de Nantes vers l'aéroport Deauville-Normandie</v>
      </c>
      <c r="Q1105" s="14" t="str">
        <f aca="false">"Chauffeur privé "&amp;INDEX(10_Lieux!$K:$K,U1105)&amp;" vers "&amp;INDEX(10_Lieux!$L:$L,V1105)&amp;" : env. "&amp;I1105&amp;" km, "&amp;J1105&amp;" de route. Devis personnalisé, standard 24h/24 et 7j/7."</f>
        <v>Chauffeur privé de Nantes vers l'aéroport Deauville-Normandie : env. 338 km, 3 h 30 de route. Devis personnalisé, standard 24h/24 et 7j/7.</v>
      </c>
      <c r="R1105" s="14" t="n">
        <f aca="false">LEN(Q1105)</f>
        <v>138</v>
      </c>
      <c r="S1105" s="14" t="str">
        <f aca="false">INDEX(10_Lieux!$C:$C,U1105)</f>
        <v>France</v>
      </c>
      <c r="T1105" s="14" t="str">
        <f aca="false">INDEX(10_Lieux!$C:$C,V1105)</f>
        <v>France</v>
      </c>
      <c r="U1105" s="14" t="n">
        <f aca="false">MATCH(A1105,10_Lieux!$A:$A,0)</f>
        <v>56</v>
      </c>
      <c r="V1105" s="14" t="n">
        <f aca="false">MATCH(B1105,10_Lieux!$A:$A,0)</f>
        <v>150</v>
      </c>
      <c r="W1105" s="14" t="n">
        <f aca="false">ROUND(6371*2*ASIN(SQRT(SIN(RADIANS(INDEX(10_Lieux!$F:$F,V1105)-INDEX(10_Lieux!$F:$F,U1105))/2)^2+COS(RADIANS(INDEX(10_Lieux!$F:$F,U1105)))*COS(RADIANS(INDEX(10_Lieux!$F:$F,V1105)))*SIN(RADIANS(INDEX(10_Lieux!$G:$G,V1105)-INDEX(10_Lieux!$G:$G,U1105))/2)^2)),1)</f>
        <v>270.1</v>
      </c>
      <c r="X1105" s="14" t="n">
        <f aca="false">ROUND(I1105/IF(I1105&lt;p_seuil_vitesse,p_vit_lente,p_vit_rapide)*60/15,0)*15</f>
        <v>210</v>
      </c>
      <c r="Y1105" s="14" t="n">
        <f aca="false">MAX(IF(INDEX(10_Lieux!$B:$B,U1105)&lt;&gt;"Ville",INDEX(10_Lieux!$I:$I,U1105),0),IF(INDEX(10_Lieux!$B:$B,V1105)&lt;&gt;"Ville",INDEX(10_Lieux!$I:$I,V1105),0))</f>
        <v>250</v>
      </c>
      <c r="Z1105" s="14" t="str">
        <f aca="false">A1105&amp;"|"&amp;B1105</f>
        <v>Nantes|Deauville-Normandie</v>
      </c>
      <c r="AA1105" s="14" t="str">
        <f aca="false">IF(I1105&lt;p_local,"Local",IF(I1105&lt;p_vv_min,"Courte distance",IF(I1105&lt;p_tres_long,"Longue distance","Très longue distance")))</f>
        <v>Longue distance</v>
      </c>
    </row>
    <row r="1106" customFormat="false" ht="15" hidden="false" customHeight="true" outlineLevel="0" collapsed="false">
      <c r="A1106" s="1" t="s">
        <v>1244</v>
      </c>
      <c r="B1106" s="1" t="s">
        <v>142</v>
      </c>
      <c r="C1106" s="1" t="s">
        <v>34</v>
      </c>
      <c r="D1106" s="1" t="s">
        <v>653</v>
      </c>
      <c r="E1106" s="1" t="s">
        <v>1265</v>
      </c>
      <c r="F1106" s="14" t="s">
        <v>40</v>
      </c>
      <c r="G1106" s="14" t="str">
        <f aca="false">IF(I1106&lt;p_local,"Local → page infra",IF(H1106&gt;=p_ph1,"Phase 1",IF(H1106&gt;=p_ph2,"Phase 2","Phase 3")))</f>
        <v>Phase 3</v>
      </c>
      <c r="H1106" s="14" t="n">
        <f aca="false">IF(I1106&lt;p_local,0,IF(C1106="Aéroport → Aéroport",p_pts_plein,IF(Y1106&gt;0,IF(I1106&lt;=Y1106,p_pts_plein,IF(I1106&lt;=p_mult2*Y1106,p_pts_moyen,p_pts_r3)),IF(I1106&gt;=p_vv_min,p_pts_plein,IF(I1106&gt;=p_vv_moy,p_pts_moyen,p_pts_court))))+IF(INDEX(10_Lieux!$D:$D,U1106)=1,p_prio1,p_prio2)+IF(INDEX(10_Lieux!$D:$D,V1106)=1,p_prio1,p_prio2)+IF(K1106="Oui",p_tf,0)+p_hub*((INDEX(10_Lieux!$H:$H,U1106)="Hub")+(INDEX(10_Lieux!$H:$H,V1106)="Hub"))+IF(OR(INDEX(10_Lieux!$H:$H,U1106)="Premium",INDEX(10_Lieux!$H:$H,V1106)="Premium"),p_prem,0))</f>
        <v>55</v>
      </c>
      <c r="I1106" s="14" t="n">
        <f aca="false">ROUND(W1106*p_facteur,0)</f>
        <v>241</v>
      </c>
      <c r="J1106" s="14" t="str">
        <f aca="false">IF(X1106&lt;60,X1106&amp;" min",INT(X1106/60)&amp;" h"&amp;IF(MOD(X1106,60)=0,""," "&amp;TEXT(MOD(X1106,60),"00")))</f>
        <v>2 h 30</v>
      </c>
      <c r="K1106" s="14" t="str">
        <f aca="false">IF(S1106&lt;&gt;T1106,"Oui","Non")</f>
        <v>Non</v>
      </c>
      <c r="L1106" s="14" t="str">
        <f aca="false">IF(AND(INDEX(10_Lieux!$B:$B,U1106)="Ville",INDEX(10_Lieux!$B:$B,V1106)="Ville"),"/chauffeur-prive/"&amp;INDEX(10_Lieux!$E:$E,U1106)&amp;"-"&amp;INDEX(10_Lieux!$E:$E,V1106)&amp;"/","/chauffeur-prive/"&amp;INDEX(10_Lieux!$E:$E,U1106)&amp;"/"&amp;INDEX(10_Lieux!$E:$E,V1106)&amp;"/")</f>
        <v>/chauffeur-prive/aeroport-deauville-normandie/rennes/</v>
      </c>
      <c r="M1106" s="14" t="str">
        <f aca="false">IFERROR(INDEX($L:$L,MATCH(B1106&amp;"|"&amp;A1106,$Z:$Z,0)),"—")</f>
        <v>/chauffeur-prive/rennes/aeroport-deauville-normandie/</v>
      </c>
      <c r="N1106" s="14" t="str">
        <f aca="false">IF(LEN("Chauffeur privé "&amp;INDEX(10_Lieux!$J:$J,U1106)&amp;" → "&amp;INDEX(10_Lieux!$J:$J,V1106)&amp;" | 24h/24")&gt;60,"Chauffeur privé "&amp;INDEX(10_Lieux!$J:$J,U1106)&amp;" → "&amp;INDEX(10_Lieux!$J:$J,V1106),"Chauffeur privé "&amp;INDEX(10_Lieux!$J:$J,U1106)&amp;" → "&amp;INDEX(10_Lieux!$J:$J,V1106)&amp;" | 24h/24")</f>
        <v>Chauffeur privé Aéroport Deauville-Normandie → Rennes</v>
      </c>
      <c r="O1106" s="14" t="n">
        <f aca="false">LEN(N1106)</f>
        <v>53</v>
      </c>
      <c r="P1106" s="14" t="str">
        <f aca="false">"Chauffeur privé "&amp;INDEX(10_Lieux!$K:$K,U1106)&amp;" vers "&amp;INDEX(10_Lieux!$L:$L,V1106)</f>
        <v>Chauffeur privé de l'aéroport Deauville-Normandie vers Rennes</v>
      </c>
      <c r="Q1106" s="14" t="str">
        <f aca="false">"Chauffeur privé "&amp;INDEX(10_Lieux!$K:$K,U1106)&amp;" vers "&amp;INDEX(10_Lieux!$L:$L,V1106)&amp;" : env. "&amp;I1106&amp;" km, "&amp;J1106&amp;" de route. Devis personnalisé, standard 24h/24 et 7j/7."</f>
        <v>Chauffeur privé de l'aéroport Deauville-Normandie vers Rennes : env. 241 km, 2 h 30 de route. Devis personnalisé, standard 24h/24 et 7j/7.</v>
      </c>
      <c r="R1106" s="14" t="n">
        <f aca="false">LEN(Q1106)</f>
        <v>138</v>
      </c>
      <c r="S1106" s="14" t="str">
        <f aca="false">INDEX(10_Lieux!$C:$C,U1106)</f>
        <v>France</v>
      </c>
      <c r="T1106" s="14" t="str">
        <f aca="false">INDEX(10_Lieux!$C:$C,V1106)</f>
        <v>France</v>
      </c>
      <c r="U1106" s="14" t="n">
        <f aca="false">MATCH(A1106,10_Lieux!$A:$A,0)</f>
        <v>150</v>
      </c>
      <c r="V1106" s="14" t="n">
        <f aca="false">MATCH(B1106,10_Lieux!$A:$A,0)</f>
        <v>49</v>
      </c>
      <c r="W1106" s="14" t="n">
        <f aca="false">ROUND(6371*2*ASIN(SQRT(SIN(RADIANS(INDEX(10_Lieux!$F:$F,V1106)-INDEX(10_Lieux!$F:$F,U1106))/2)^2+COS(RADIANS(INDEX(10_Lieux!$F:$F,U1106)))*COS(RADIANS(INDEX(10_Lieux!$F:$F,V1106)))*SIN(RADIANS(INDEX(10_Lieux!$G:$G,V1106)-INDEX(10_Lieux!$G:$G,U1106))/2)^2)),1)</f>
        <v>193.1</v>
      </c>
      <c r="X1106" s="14" t="n">
        <f aca="false">ROUND(I1106/IF(I1106&lt;p_seuil_vitesse,p_vit_lente,p_vit_rapide)*60/15,0)*15</f>
        <v>150</v>
      </c>
      <c r="Y1106" s="14" t="n">
        <f aca="false">MAX(IF(INDEX(10_Lieux!$B:$B,U1106)&lt;&gt;"Ville",INDEX(10_Lieux!$I:$I,U1106),0),IF(INDEX(10_Lieux!$B:$B,V1106)&lt;&gt;"Ville",INDEX(10_Lieux!$I:$I,V1106),0))</f>
        <v>250</v>
      </c>
      <c r="Z1106" s="14" t="str">
        <f aca="false">A1106&amp;"|"&amp;B1106</f>
        <v>Deauville-Normandie|Rennes</v>
      </c>
      <c r="AA1106" s="14" t="str">
        <f aca="false">IF(I1106&lt;p_local,"Local",IF(I1106&lt;p_vv_min,"Courte distance",IF(I1106&lt;p_tres_long,"Longue distance","Très longue distance")))</f>
        <v>Longue distance</v>
      </c>
    </row>
    <row r="1107" customFormat="false" ht="15" hidden="false" customHeight="true" outlineLevel="0" collapsed="false">
      <c r="A1107" s="1" t="s">
        <v>142</v>
      </c>
      <c r="B1107" s="1" t="s">
        <v>1244</v>
      </c>
      <c r="C1107" s="1" t="s">
        <v>35</v>
      </c>
      <c r="D1107" s="1" t="s">
        <v>653</v>
      </c>
      <c r="E1107" s="1" t="s">
        <v>1266</v>
      </c>
      <c r="F1107" s="14" t="s">
        <v>40</v>
      </c>
      <c r="G1107" s="14" t="str">
        <f aca="false">IF(I1107&lt;p_local,"Local → page infra",IF(H1107&gt;=p_ph1,"Phase 1",IF(H1107&gt;=p_ph2,"Phase 2","Phase 3")))</f>
        <v>Phase 3</v>
      </c>
      <c r="H1107" s="14" t="n">
        <f aca="false">IF(I1107&lt;p_local,0,IF(C1107="Aéroport → Aéroport",p_pts_plein,IF(Y1107&gt;0,IF(I1107&lt;=Y1107,p_pts_plein,IF(I1107&lt;=p_mult2*Y1107,p_pts_moyen,p_pts_r3)),IF(I1107&gt;=p_vv_min,p_pts_plein,IF(I1107&gt;=p_vv_moy,p_pts_moyen,p_pts_court))))+IF(INDEX(10_Lieux!$D:$D,U1107)=1,p_prio1,p_prio2)+IF(INDEX(10_Lieux!$D:$D,V1107)=1,p_prio1,p_prio2)+IF(K1107="Oui",p_tf,0)+p_hub*((INDEX(10_Lieux!$H:$H,U1107)="Hub")+(INDEX(10_Lieux!$H:$H,V1107)="Hub"))+IF(OR(INDEX(10_Lieux!$H:$H,U1107)="Premium",INDEX(10_Lieux!$H:$H,V1107)="Premium"),p_prem,0))</f>
        <v>55</v>
      </c>
      <c r="I1107" s="14" t="n">
        <f aca="false">ROUND(W1107*p_facteur,0)</f>
        <v>241</v>
      </c>
      <c r="J1107" s="14" t="str">
        <f aca="false">IF(X1107&lt;60,X1107&amp;" min",INT(X1107/60)&amp;" h"&amp;IF(MOD(X1107,60)=0,""," "&amp;TEXT(MOD(X1107,60),"00")))</f>
        <v>2 h 30</v>
      </c>
      <c r="K1107" s="14" t="str">
        <f aca="false">IF(S1107&lt;&gt;T1107,"Oui","Non")</f>
        <v>Non</v>
      </c>
      <c r="L1107" s="14" t="str">
        <f aca="false">IF(AND(INDEX(10_Lieux!$B:$B,U1107)="Ville",INDEX(10_Lieux!$B:$B,V1107)="Ville"),"/chauffeur-prive/"&amp;INDEX(10_Lieux!$E:$E,U1107)&amp;"-"&amp;INDEX(10_Lieux!$E:$E,V1107)&amp;"/","/chauffeur-prive/"&amp;INDEX(10_Lieux!$E:$E,U1107)&amp;"/"&amp;INDEX(10_Lieux!$E:$E,V1107)&amp;"/")</f>
        <v>/chauffeur-prive/rennes/aeroport-deauville-normandie/</v>
      </c>
      <c r="M1107" s="14" t="str">
        <f aca="false">IFERROR(INDEX($L:$L,MATCH(B1107&amp;"|"&amp;A1107,$Z:$Z,0)),"—")</f>
        <v>/chauffeur-prive/aeroport-deauville-normandie/rennes/</v>
      </c>
      <c r="N1107" s="14" t="str">
        <f aca="false">IF(LEN("Chauffeur privé "&amp;INDEX(10_Lieux!$J:$J,U1107)&amp;" → "&amp;INDEX(10_Lieux!$J:$J,V1107)&amp;" | 24h/24")&gt;60,"Chauffeur privé "&amp;INDEX(10_Lieux!$J:$J,U1107)&amp;" → "&amp;INDEX(10_Lieux!$J:$J,V1107),"Chauffeur privé "&amp;INDEX(10_Lieux!$J:$J,U1107)&amp;" → "&amp;INDEX(10_Lieux!$J:$J,V1107)&amp;" | 24h/24")</f>
        <v>Chauffeur privé Rennes → Aéroport Deauville-Normandie</v>
      </c>
      <c r="O1107" s="14" t="n">
        <f aca="false">LEN(N1107)</f>
        <v>53</v>
      </c>
      <c r="P1107" s="14" t="str">
        <f aca="false">"Chauffeur privé "&amp;INDEX(10_Lieux!$K:$K,U1107)&amp;" vers "&amp;INDEX(10_Lieux!$L:$L,V1107)</f>
        <v>Chauffeur privé de Rennes vers l'aéroport Deauville-Normandie</v>
      </c>
      <c r="Q1107" s="14" t="str">
        <f aca="false">"Chauffeur privé "&amp;INDEX(10_Lieux!$K:$K,U1107)&amp;" vers "&amp;INDEX(10_Lieux!$L:$L,V1107)&amp;" : env. "&amp;I1107&amp;" km, "&amp;J1107&amp;" de route. Devis personnalisé, standard 24h/24 et 7j/7."</f>
        <v>Chauffeur privé de Rennes vers l'aéroport Deauville-Normandie : env. 241 km, 2 h 30 de route. Devis personnalisé, standard 24h/24 et 7j/7.</v>
      </c>
      <c r="R1107" s="14" t="n">
        <f aca="false">LEN(Q1107)</f>
        <v>138</v>
      </c>
      <c r="S1107" s="14" t="str">
        <f aca="false">INDEX(10_Lieux!$C:$C,U1107)</f>
        <v>France</v>
      </c>
      <c r="T1107" s="14" t="str">
        <f aca="false">INDEX(10_Lieux!$C:$C,V1107)</f>
        <v>France</v>
      </c>
      <c r="U1107" s="14" t="n">
        <f aca="false">MATCH(A1107,10_Lieux!$A:$A,0)</f>
        <v>49</v>
      </c>
      <c r="V1107" s="14" t="n">
        <f aca="false">MATCH(B1107,10_Lieux!$A:$A,0)</f>
        <v>150</v>
      </c>
      <c r="W1107" s="14" t="n">
        <f aca="false">ROUND(6371*2*ASIN(SQRT(SIN(RADIANS(INDEX(10_Lieux!$F:$F,V1107)-INDEX(10_Lieux!$F:$F,U1107))/2)^2+COS(RADIANS(INDEX(10_Lieux!$F:$F,U1107)))*COS(RADIANS(INDEX(10_Lieux!$F:$F,V1107)))*SIN(RADIANS(INDEX(10_Lieux!$G:$G,V1107)-INDEX(10_Lieux!$G:$G,U1107))/2)^2)),1)</f>
        <v>193.1</v>
      </c>
      <c r="X1107" s="14" t="n">
        <f aca="false">ROUND(I1107/IF(I1107&lt;p_seuil_vitesse,p_vit_lente,p_vit_rapide)*60/15,0)*15</f>
        <v>150</v>
      </c>
      <c r="Y1107" s="14" t="n">
        <f aca="false">MAX(IF(INDEX(10_Lieux!$B:$B,U1107)&lt;&gt;"Ville",INDEX(10_Lieux!$I:$I,U1107),0),IF(INDEX(10_Lieux!$B:$B,V1107)&lt;&gt;"Ville",INDEX(10_Lieux!$I:$I,V1107),0))</f>
        <v>250</v>
      </c>
      <c r="Z1107" s="14" t="str">
        <f aca="false">A1107&amp;"|"&amp;B1107</f>
        <v>Rennes|Deauville-Normandie</v>
      </c>
      <c r="AA1107" s="14" t="str">
        <f aca="false">IF(I1107&lt;p_local,"Local",IF(I1107&lt;p_vv_min,"Courte distance",IF(I1107&lt;p_tres_long,"Longue distance","Très longue distance")))</f>
        <v>Longue distance</v>
      </c>
    </row>
    <row r="1108" customFormat="false" ht="15" hidden="false" customHeight="true" outlineLevel="0" collapsed="false">
      <c r="A1108" s="1" t="s">
        <v>1244</v>
      </c>
      <c r="B1108" s="1" t="s">
        <v>144</v>
      </c>
      <c r="C1108" s="1" t="s">
        <v>34</v>
      </c>
      <c r="D1108" s="1" t="s">
        <v>653</v>
      </c>
      <c r="E1108" s="1" t="s">
        <v>1267</v>
      </c>
      <c r="F1108" s="14" t="s">
        <v>40</v>
      </c>
      <c r="G1108" s="14" t="str">
        <f aca="false">IF(I1108&lt;p_local,"Local → page infra",IF(H1108&gt;=p_ph1,"Phase 1",IF(H1108&gt;=p_ph2,"Phase 2","Phase 3")))</f>
        <v>Phase 3</v>
      </c>
      <c r="H1108" s="14" t="n">
        <f aca="false">IF(I1108&lt;p_local,0,IF(C1108="Aéroport → Aéroport",p_pts_plein,IF(Y1108&gt;0,IF(I1108&lt;=Y1108,p_pts_plein,IF(I1108&lt;=p_mult2*Y1108,p_pts_moyen,p_pts_r3)),IF(I1108&gt;=p_vv_min,p_pts_plein,IF(I1108&gt;=p_vv_moy,p_pts_moyen,p_pts_court))))+IF(INDEX(10_Lieux!$D:$D,U1108)=1,p_prio1,p_prio2)+IF(INDEX(10_Lieux!$D:$D,V1108)=1,p_prio1,p_prio2)+IF(K1108="Oui",p_tf,0)+p_hub*((INDEX(10_Lieux!$H:$H,U1108)="Hub")+(INDEX(10_Lieux!$H:$H,V1108)="Hub"))+IF(OR(INDEX(10_Lieux!$H:$H,U1108)="Premium",INDEX(10_Lieux!$H:$H,V1108)="Premium"),p_prem,0))</f>
        <v>30</v>
      </c>
      <c r="I1108" s="14" t="n">
        <f aca="false">ROUND(W1108*p_facteur,0)</f>
        <v>533</v>
      </c>
      <c r="J1108" s="14" t="str">
        <f aca="false">IF(X1108&lt;60,X1108&amp;" min",INT(X1108/60)&amp;" h"&amp;IF(MOD(X1108,60)=0,""," "&amp;TEXT(MOD(X1108,60),"00")))</f>
        <v>5 h 30</v>
      </c>
      <c r="K1108" s="14" t="str">
        <f aca="false">IF(S1108&lt;&gt;T1108,"Oui","Non")</f>
        <v>Non</v>
      </c>
      <c r="L1108" s="14" t="str">
        <f aca="false">IF(AND(INDEX(10_Lieux!$B:$B,U1108)="Ville",INDEX(10_Lieux!$B:$B,V1108)="Ville"),"/chauffeur-prive/"&amp;INDEX(10_Lieux!$E:$E,U1108)&amp;"-"&amp;INDEX(10_Lieux!$E:$E,V1108)&amp;"/","/chauffeur-prive/"&amp;INDEX(10_Lieux!$E:$E,U1108)&amp;"/"&amp;INDEX(10_Lieux!$E:$E,V1108)&amp;"/")</f>
        <v>/chauffeur-prive/aeroport-deauville-normandie/dijon/</v>
      </c>
      <c r="M1108" s="14" t="str">
        <f aca="false">IFERROR(INDEX($L:$L,MATCH(B1108&amp;"|"&amp;A1108,$Z:$Z,0)),"—")</f>
        <v>/chauffeur-prive/dijon/aeroport-deauville-normandie/</v>
      </c>
      <c r="N1108" s="14" t="str">
        <f aca="false">IF(LEN("Chauffeur privé "&amp;INDEX(10_Lieux!$J:$J,U1108)&amp;" → "&amp;INDEX(10_Lieux!$J:$J,V1108)&amp;" | 24h/24")&gt;60,"Chauffeur privé "&amp;INDEX(10_Lieux!$J:$J,U1108)&amp;" → "&amp;INDEX(10_Lieux!$J:$J,V1108),"Chauffeur privé "&amp;INDEX(10_Lieux!$J:$J,U1108)&amp;" → "&amp;INDEX(10_Lieux!$J:$J,V1108)&amp;" | 24h/24")</f>
        <v>Chauffeur privé Aéroport Deauville-Normandie → Dijon</v>
      </c>
      <c r="O1108" s="14" t="n">
        <f aca="false">LEN(N1108)</f>
        <v>52</v>
      </c>
      <c r="P1108" s="14" t="str">
        <f aca="false">"Chauffeur privé "&amp;INDEX(10_Lieux!$K:$K,U1108)&amp;" vers "&amp;INDEX(10_Lieux!$L:$L,V1108)</f>
        <v>Chauffeur privé de l'aéroport Deauville-Normandie vers Dijon</v>
      </c>
      <c r="Q1108" s="14" t="str">
        <f aca="false">"Chauffeur privé "&amp;INDEX(10_Lieux!$K:$K,U1108)&amp;" vers "&amp;INDEX(10_Lieux!$L:$L,V1108)&amp;" : env. "&amp;I1108&amp;" km, "&amp;J1108&amp;" de route. Devis personnalisé, standard 24h/24 et 7j/7."</f>
        <v>Chauffeur privé de l'aéroport Deauville-Normandie vers Dijon : env. 533 km, 5 h 30 de route. Devis personnalisé, standard 24h/24 et 7j/7.</v>
      </c>
      <c r="R1108" s="14" t="n">
        <f aca="false">LEN(Q1108)</f>
        <v>137</v>
      </c>
      <c r="S1108" s="14" t="str">
        <f aca="false">INDEX(10_Lieux!$C:$C,U1108)</f>
        <v>France</v>
      </c>
      <c r="T1108" s="14" t="str">
        <f aca="false">INDEX(10_Lieux!$C:$C,V1108)</f>
        <v>France</v>
      </c>
      <c r="U1108" s="14" t="n">
        <f aca="false">MATCH(A1108,10_Lieux!$A:$A,0)</f>
        <v>150</v>
      </c>
      <c r="V1108" s="14" t="n">
        <f aca="false">MATCH(B1108,10_Lieux!$A:$A,0)</f>
        <v>23</v>
      </c>
      <c r="W1108" s="14" t="n">
        <f aca="false">ROUND(6371*2*ASIN(SQRT(SIN(RADIANS(INDEX(10_Lieux!$F:$F,V1108)-INDEX(10_Lieux!$F:$F,U1108))/2)^2+COS(RADIANS(INDEX(10_Lieux!$F:$F,U1108)))*COS(RADIANS(INDEX(10_Lieux!$F:$F,V1108)))*SIN(RADIANS(INDEX(10_Lieux!$G:$G,V1108)-INDEX(10_Lieux!$G:$G,U1108))/2)^2)),1)</f>
        <v>426.6</v>
      </c>
      <c r="X1108" s="14" t="n">
        <f aca="false">ROUND(I1108/IF(I1108&lt;p_seuil_vitesse,p_vit_lente,p_vit_rapide)*60/15,0)*15</f>
        <v>330</v>
      </c>
      <c r="Y1108" s="14" t="n">
        <f aca="false">MAX(IF(INDEX(10_Lieux!$B:$B,U1108)&lt;&gt;"Ville",INDEX(10_Lieux!$I:$I,U1108),0),IF(INDEX(10_Lieux!$B:$B,V1108)&lt;&gt;"Ville",INDEX(10_Lieux!$I:$I,V1108),0))</f>
        <v>250</v>
      </c>
      <c r="Z1108" s="14" t="str">
        <f aca="false">A1108&amp;"|"&amp;B1108</f>
        <v>Deauville-Normandie|Dijon</v>
      </c>
      <c r="AA1108" s="14" t="str">
        <f aca="false">IF(I1108&lt;p_local,"Local",IF(I1108&lt;p_vv_min,"Courte distance",IF(I1108&lt;p_tres_long,"Longue distance","Très longue distance")))</f>
        <v>Longue distance</v>
      </c>
    </row>
    <row r="1109" customFormat="false" ht="15" hidden="false" customHeight="true" outlineLevel="0" collapsed="false">
      <c r="A1109" s="1" t="s">
        <v>144</v>
      </c>
      <c r="B1109" s="1" t="s">
        <v>1244</v>
      </c>
      <c r="C1109" s="1" t="s">
        <v>35</v>
      </c>
      <c r="D1109" s="1" t="s">
        <v>653</v>
      </c>
      <c r="E1109" s="1" t="s">
        <v>1268</v>
      </c>
      <c r="F1109" s="14" t="s">
        <v>40</v>
      </c>
      <c r="G1109" s="14" t="str">
        <f aca="false">IF(I1109&lt;p_local,"Local → page infra",IF(H1109&gt;=p_ph1,"Phase 1",IF(H1109&gt;=p_ph2,"Phase 2","Phase 3")))</f>
        <v>Phase 3</v>
      </c>
      <c r="H1109" s="14" t="n">
        <f aca="false">IF(I1109&lt;p_local,0,IF(C1109="Aéroport → Aéroport",p_pts_plein,IF(Y1109&gt;0,IF(I1109&lt;=Y1109,p_pts_plein,IF(I1109&lt;=p_mult2*Y1109,p_pts_moyen,p_pts_r3)),IF(I1109&gt;=p_vv_min,p_pts_plein,IF(I1109&gt;=p_vv_moy,p_pts_moyen,p_pts_court))))+IF(INDEX(10_Lieux!$D:$D,U1109)=1,p_prio1,p_prio2)+IF(INDEX(10_Lieux!$D:$D,V1109)=1,p_prio1,p_prio2)+IF(K1109="Oui",p_tf,0)+p_hub*((INDEX(10_Lieux!$H:$H,U1109)="Hub")+(INDEX(10_Lieux!$H:$H,V1109)="Hub"))+IF(OR(INDEX(10_Lieux!$H:$H,U1109)="Premium",INDEX(10_Lieux!$H:$H,V1109)="Premium"),p_prem,0))</f>
        <v>30</v>
      </c>
      <c r="I1109" s="14" t="n">
        <f aca="false">ROUND(W1109*p_facteur,0)</f>
        <v>533</v>
      </c>
      <c r="J1109" s="14" t="str">
        <f aca="false">IF(X1109&lt;60,X1109&amp;" min",INT(X1109/60)&amp;" h"&amp;IF(MOD(X1109,60)=0,""," "&amp;TEXT(MOD(X1109,60),"00")))</f>
        <v>5 h 30</v>
      </c>
      <c r="K1109" s="14" t="str">
        <f aca="false">IF(S1109&lt;&gt;T1109,"Oui","Non")</f>
        <v>Non</v>
      </c>
      <c r="L1109" s="14" t="str">
        <f aca="false">IF(AND(INDEX(10_Lieux!$B:$B,U1109)="Ville",INDEX(10_Lieux!$B:$B,V1109)="Ville"),"/chauffeur-prive/"&amp;INDEX(10_Lieux!$E:$E,U1109)&amp;"-"&amp;INDEX(10_Lieux!$E:$E,V1109)&amp;"/","/chauffeur-prive/"&amp;INDEX(10_Lieux!$E:$E,U1109)&amp;"/"&amp;INDEX(10_Lieux!$E:$E,V1109)&amp;"/")</f>
        <v>/chauffeur-prive/dijon/aeroport-deauville-normandie/</v>
      </c>
      <c r="M1109" s="14" t="str">
        <f aca="false">IFERROR(INDEX($L:$L,MATCH(B1109&amp;"|"&amp;A1109,$Z:$Z,0)),"—")</f>
        <v>/chauffeur-prive/aeroport-deauville-normandie/dijon/</v>
      </c>
      <c r="N1109" s="14" t="str">
        <f aca="false">IF(LEN("Chauffeur privé "&amp;INDEX(10_Lieux!$J:$J,U1109)&amp;" → "&amp;INDEX(10_Lieux!$J:$J,V1109)&amp;" | 24h/24")&gt;60,"Chauffeur privé "&amp;INDEX(10_Lieux!$J:$J,U1109)&amp;" → "&amp;INDEX(10_Lieux!$J:$J,V1109),"Chauffeur privé "&amp;INDEX(10_Lieux!$J:$J,U1109)&amp;" → "&amp;INDEX(10_Lieux!$J:$J,V1109)&amp;" | 24h/24")</f>
        <v>Chauffeur privé Dijon → Aéroport Deauville-Normandie</v>
      </c>
      <c r="O1109" s="14" t="n">
        <f aca="false">LEN(N1109)</f>
        <v>52</v>
      </c>
      <c r="P1109" s="14" t="str">
        <f aca="false">"Chauffeur privé "&amp;INDEX(10_Lieux!$K:$K,U1109)&amp;" vers "&amp;INDEX(10_Lieux!$L:$L,V1109)</f>
        <v>Chauffeur privé de Dijon vers l'aéroport Deauville-Normandie</v>
      </c>
      <c r="Q1109" s="14" t="str">
        <f aca="false">"Chauffeur privé "&amp;INDEX(10_Lieux!$K:$K,U1109)&amp;" vers "&amp;INDEX(10_Lieux!$L:$L,V1109)&amp;" : env. "&amp;I1109&amp;" km, "&amp;J1109&amp;" de route. Devis personnalisé, standard 24h/24 et 7j/7."</f>
        <v>Chauffeur privé de Dijon vers l'aéroport Deauville-Normandie : env. 533 km, 5 h 30 de route. Devis personnalisé, standard 24h/24 et 7j/7.</v>
      </c>
      <c r="R1109" s="14" t="n">
        <f aca="false">LEN(Q1109)</f>
        <v>137</v>
      </c>
      <c r="S1109" s="14" t="str">
        <f aca="false">INDEX(10_Lieux!$C:$C,U1109)</f>
        <v>France</v>
      </c>
      <c r="T1109" s="14" t="str">
        <f aca="false">INDEX(10_Lieux!$C:$C,V1109)</f>
        <v>France</v>
      </c>
      <c r="U1109" s="14" t="n">
        <f aca="false">MATCH(A1109,10_Lieux!$A:$A,0)</f>
        <v>23</v>
      </c>
      <c r="V1109" s="14" t="n">
        <f aca="false">MATCH(B1109,10_Lieux!$A:$A,0)</f>
        <v>150</v>
      </c>
      <c r="W1109" s="14" t="n">
        <f aca="false">ROUND(6371*2*ASIN(SQRT(SIN(RADIANS(INDEX(10_Lieux!$F:$F,V1109)-INDEX(10_Lieux!$F:$F,U1109))/2)^2+COS(RADIANS(INDEX(10_Lieux!$F:$F,U1109)))*COS(RADIANS(INDEX(10_Lieux!$F:$F,V1109)))*SIN(RADIANS(INDEX(10_Lieux!$G:$G,V1109)-INDEX(10_Lieux!$G:$G,U1109))/2)^2)),1)</f>
        <v>426.6</v>
      </c>
      <c r="X1109" s="14" t="n">
        <f aca="false">ROUND(I1109/IF(I1109&lt;p_seuil_vitesse,p_vit_lente,p_vit_rapide)*60/15,0)*15</f>
        <v>330</v>
      </c>
      <c r="Y1109" s="14" t="n">
        <f aca="false">MAX(IF(INDEX(10_Lieux!$B:$B,U1109)&lt;&gt;"Ville",INDEX(10_Lieux!$I:$I,U1109),0),IF(INDEX(10_Lieux!$B:$B,V1109)&lt;&gt;"Ville",INDEX(10_Lieux!$I:$I,V1109),0))</f>
        <v>250</v>
      </c>
      <c r="Z1109" s="14" t="str">
        <f aca="false">A1109&amp;"|"&amp;B1109</f>
        <v>Dijon|Deauville-Normandie</v>
      </c>
      <c r="AA1109" s="14" t="str">
        <f aca="false">IF(I1109&lt;p_local,"Local",IF(I1109&lt;p_vv_min,"Courte distance",IF(I1109&lt;p_tres_long,"Longue distance","Très longue distance")))</f>
        <v>Longue distance</v>
      </c>
    </row>
    <row r="1110" customFormat="false" ht="15" hidden="false" customHeight="true" outlineLevel="0" collapsed="false">
      <c r="A1110" s="1" t="s">
        <v>1244</v>
      </c>
      <c r="B1110" s="1" t="s">
        <v>146</v>
      </c>
      <c r="C1110" s="1" t="s">
        <v>34</v>
      </c>
      <c r="D1110" s="1" t="s">
        <v>653</v>
      </c>
      <c r="E1110" s="1" t="s">
        <v>1269</v>
      </c>
      <c r="F1110" s="14" t="s">
        <v>40</v>
      </c>
      <c r="G1110" s="14" t="str">
        <f aca="false">IF(I1110&lt;p_local,"Local → page infra",IF(H1110&gt;=p_ph1,"Phase 1",IF(H1110&gt;=p_ph2,"Phase 2","Phase 3")))</f>
        <v>Phase 3</v>
      </c>
      <c r="H1110" s="14" t="n">
        <f aca="false">IF(I1110&lt;p_local,0,IF(C1110="Aéroport → Aéroport",p_pts_plein,IF(Y1110&gt;0,IF(I1110&lt;=Y1110,p_pts_plein,IF(I1110&lt;=p_mult2*Y1110,p_pts_moyen,p_pts_r3)),IF(I1110&gt;=p_vv_min,p_pts_plein,IF(I1110&gt;=p_vv_moy,p_pts_moyen,p_pts_court))))+IF(INDEX(10_Lieux!$D:$D,U1110)=1,p_prio1,p_prio2)+IF(INDEX(10_Lieux!$D:$D,V1110)=1,p_prio1,p_prio2)+IF(K1110="Oui",p_tf,0)+p_hub*((INDEX(10_Lieux!$H:$H,U1110)="Hub")+(INDEX(10_Lieux!$H:$H,V1110)="Hub"))+IF(OR(INDEX(10_Lieux!$H:$H,U1110)="Premium",INDEX(10_Lieux!$H:$H,V1110)="Premium"),p_prem,0))</f>
        <v>30</v>
      </c>
      <c r="I1110" s="14" t="n">
        <f aca="false">ROUND(W1110*p_facteur,0)</f>
        <v>783</v>
      </c>
      <c r="J1110" s="14" t="str">
        <f aca="false">IF(X1110&lt;60,X1110&amp;" min",INT(X1110/60)&amp;" h"&amp;IF(MOD(X1110,60)=0,""," "&amp;TEXT(MOD(X1110,60),"00")))</f>
        <v>8 h 15</v>
      </c>
      <c r="K1110" s="14" t="str">
        <f aca="false">IF(S1110&lt;&gt;T1110,"Oui","Non")</f>
        <v>Non</v>
      </c>
      <c r="L1110" s="14" t="str">
        <f aca="false">IF(AND(INDEX(10_Lieux!$B:$B,U1110)="Ville",INDEX(10_Lieux!$B:$B,V1110)="Ville"),"/chauffeur-prive/"&amp;INDEX(10_Lieux!$E:$E,U1110)&amp;"-"&amp;INDEX(10_Lieux!$E:$E,V1110)&amp;"/","/chauffeur-prive/"&amp;INDEX(10_Lieux!$E:$E,U1110)&amp;"/"&amp;INDEX(10_Lieux!$E:$E,V1110)&amp;"/")</f>
        <v>/chauffeur-prive/aeroport-deauville-normandie/grenoble/</v>
      </c>
      <c r="M1110" s="14" t="str">
        <f aca="false">IFERROR(INDEX($L:$L,MATCH(B1110&amp;"|"&amp;A1110,$Z:$Z,0)),"—")</f>
        <v>/chauffeur-prive/grenoble/aeroport-deauville-normandie/</v>
      </c>
      <c r="N1110" s="14" t="str">
        <f aca="false">IF(LEN("Chauffeur privé "&amp;INDEX(10_Lieux!$J:$J,U1110)&amp;" → "&amp;INDEX(10_Lieux!$J:$J,V1110)&amp;" | 24h/24")&gt;60,"Chauffeur privé "&amp;INDEX(10_Lieux!$J:$J,U1110)&amp;" → "&amp;INDEX(10_Lieux!$J:$J,V1110),"Chauffeur privé "&amp;INDEX(10_Lieux!$J:$J,U1110)&amp;" → "&amp;INDEX(10_Lieux!$J:$J,V1110)&amp;" | 24h/24")</f>
        <v>Chauffeur privé Aéroport Deauville-Normandie → Grenoble</v>
      </c>
      <c r="O1110" s="14" t="n">
        <f aca="false">LEN(N1110)</f>
        <v>55</v>
      </c>
      <c r="P1110" s="14" t="str">
        <f aca="false">"Chauffeur privé "&amp;INDEX(10_Lieux!$K:$K,U1110)&amp;" vers "&amp;INDEX(10_Lieux!$L:$L,V1110)</f>
        <v>Chauffeur privé de l'aéroport Deauville-Normandie vers Grenoble</v>
      </c>
      <c r="Q1110" s="14" t="str">
        <f aca="false">"Chauffeur privé "&amp;INDEX(10_Lieux!$K:$K,U1110)&amp;" vers "&amp;INDEX(10_Lieux!$L:$L,V1110)&amp;" : env. "&amp;I1110&amp;" km, "&amp;J1110&amp;" de route. Devis personnalisé, standard 24h/24 et 7j/7."</f>
        <v>Chauffeur privé de l'aéroport Deauville-Normandie vers Grenoble : env. 783 km, 8 h 15 de route. Devis personnalisé, standard 24h/24 et 7j/7.</v>
      </c>
      <c r="R1110" s="14" t="n">
        <f aca="false">LEN(Q1110)</f>
        <v>140</v>
      </c>
      <c r="S1110" s="14" t="str">
        <f aca="false">INDEX(10_Lieux!$C:$C,U1110)</f>
        <v>France</v>
      </c>
      <c r="T1110" s="14" t="str">
        <f aca="false">INDEX(10_Lieux!$C:$C,V1110)</f>
        <v>France</v>
      </c>
      <c r="U1110" s="14" t="n">
        <f aca="false">MATCH(A1110,10_Lieux!$A:$A,0)</f>
        <v>150</v>
      </c>
      <c r="V1110" s="14" t="n">
        <f aca="false">MATCH(B1110,10_Lieux!$A:$A,0)</f>
        <v>9</v>
      </c>
      <c r="W1110" s="14" t="n">
        <f aca="false">ROUND(6371*2*ASIN(SQRT(SIN(RADIANS(INDEX(10_Lieux!$F:$F,V1110)-INDEX(10_Lieux!$F:$F,U1110))/2)^2+COS(RADIANS(INDEX(10_Lieux!$F:$F,U1110)))*COS(RADIANS(INDEX(10_Lieux!$F:$F,V1110)))*SIN(RADIANS(INDEX(10_Lieux!$G:$G,V1110)-INDEX(10_Lieux!$G:$G,U1110))/2)^2)),1)</f>
        <v>626</v>
      </c>
      <c r="X1110" s="14" t="n">
        <f aca="false">ROUND(I1110/IF(I1110&lt;p_seuil_vitesse,p_vit_lente,p_vit_rapide)*60/15,0)*15</f>
        <v>495</v>
      </c>
      <c r="Y1110" s="14" t="n">
        <f aca="false">MAX(IF(INDEX(10_Lieux!$B:$B,U1110)&lt;&gt;"Ville",INDEX(10_Lieux!$I:$I,U1110),0),IF(INDEX(10_Lieux!$B:$B,V1110)&lt;&gt;"Ville",INDEX(10_Lieux!$I:$I,V1110),0))</f>
        <v>250</v>
      </c>
      <c r="Z1110" s="14" t="str">
        <f aca="false">A1110&amp;"|"&amp;B1110</f>
        <v>Deauville-Normandie|Grenoble</v>
      </c>
      <c r="AA1110" s="14" t="str">
        <f aca="false">IF(I1110&lt;p_local,"Local",IF(I1110&lt;p_vv_min,"Courte distance",IF(I1110&lt;p_tres_long,"Longue distance","Très longue distance")))</f>
        <v>Très longue distance</v>
      </c>
    </row>
    <row r="1111" customFormat="false" ht="15" hidden="false" customHeight="true" outlineLevel="0" collapsed="false">
      <c r="A1111" s="1" t="s">
        <v>146</v>
      </c>
      <c r="B1111" s="1" t="s">
        <v>1244</v>
      </c>
      <c r="C1111" s="1" t="s">
        <v>35</v>
      </c>
      <c r="D1111" s="1" t="s">
        <v>653</v>
      </c>
      <c r="E1111" s="1" t="s">
        <v>1270</v>
      </c>
      <c r="F1111" s="14" t="s">
        <v>40</v>
      </c>
      <c r="G1111" s="14" t="str">
        <f aca="false">IF(I1111&lt;p_local,"Local → page infra",IF(H1111&gt;=p_ph1,"Phase 1",IF(H1111&gt;=p_ph2,"Phase 2","Phase 3")))</f>
        <v>Phase 3</v>
      </c>
      <c r="H1111" s="14" t="n">
        <f aca="false">IF(I1111&lt;p_local,0,IF(C1111="Aéroport → Aéroport",p_pts_plein,IF(Y1111&gt;0,IF(I1111&lt;=Y1111,p_pts_plein,IF(I1111&lt;=p_mult2*Y1111,p_pts_moyen,p_pts_r3)),IF(I1111&gt;=p_vv_min,p_pts_plein,IF(I1111&gt;=p_vv_moy,p_pts_moyen,p_pts_court))))+IF(INDEX(10_Lieux!$D:$D,U1111)=1,p_prio1,p_prio2)+IF(INDEX(10_Lieux!$D:$D,V1111)=1,p_prio1,p_prio2)+IF(K1111="Oui",p_tf,0)+p_hub*((INDEX(10_Lieux!$H:$H,U1111)="Hub")+(INDEX(10_Lieux!$H:$H,V1111)="Hub"))+IF(OR(INDEX(10_Lieux!$H:$H,U1111)="Premium",INDEX(10_Lieux!$H:$H,V1111)="Premium"),p_prem,0))</f>
        <v>30</v>
      </c>
      <c r="I1111" s="14" t="n">
        <f aca="false">ROUND(W1111*p_facteur,0)</f>
        <v>783</v>
      </c>
      <c r="J1111" s="14" t="str">
        <f aca="false">IF(X1111&lt;60,X1111&amp;" min",INT(X1111/60)&amp;" h"&amp;IF(MOD(X1111,60)=0,""," "&amp;TEXT(MOD(X1111,60),"00")))</f>
        <v>8 h 15</v>
      </c>
      <c r="K1111" s="14" t="str">
        <f aca="false">IF(S1111&lt;&gt;T1111,"Oui","Non")</f>
        <v>Non</v>
      </c>
      <c r="L1111" s="14" t="str">
        <f aca="false">IF(AND(INDEX(10_Lieux!$B:$B,U1111)="Ville",INDEX(10_Lieux!$B:$B,V1111)="Ville"),"/chauffeur-prive/"&amp;INDEX(10_Lieux!$E:$E,U1111)&amp;"-"&amp;INDEX(10_Lieux!$E:$E,V1111)&amp;"/","/chauffeur-prive/"&amp;INDEX(10_Lieux!$E:$E,U1111)&amp;"/"&amp;INDEX(10_Lieux!$E:$E,V1111)&amp;"/")</f>
        <v>/chauffeur-prive/grenoble/aeroport-deauville-normandie/</v>
      </c>
      <c r="M1111" s="14" t="str">
        <f aca="false">IFERROR(INDEX($L:$L,MATCH(B1111&amp;"|"&amp;A1111,$Z:$Z,0)),"—")</f>
        <v>/chauffeur-prive/aeroport-deauville-normandie/grenoble/</v>
      </c>
      <c r="N1111" s="14" t="str">
        <f aca="false">IF(LEN("Chauffeur privé "&amp;INDEX(10_Lieux!$J:$J,U1111)&amp;" → "&amp;INDEX(10_Lieux!$J:$J,V1111)&amp;" | 24h/24")&gt;60,"Chauffeur privé "&amp;INDEX(10_Lieux!$J:$J,U1111)&amp;" → "&amp;INDEX(10_Lieux!$J:$J,V1111),"Chauffeur privé "&amp;INDEX(10_Lieux!$J:$J,U1111)&amp;" → "&amp;INDEX(10_Lieux!$J:$J,V1111)&amp;" | 24h/24")</f>
        <v>Chauffeur privé Grenoble → Aéroport Deauville-Normandie</v>
      </c>
      <c r="O1111" s="14" t="n">
        <f aca="false">LEN(N1111)</f>
        <v>55</v>
      </c>
      <c r="P1111" s="14" t="str">
        <f aca="false">"Chauffeur privé "&amp;INDEX(10_Lieux!$K:$K,U1111)&amp;" vers "&amp;INDEX(10_Lieux!$L:$L,V1111)</f>
        <v>Chauffeur privé de Grenoble vers l'aéroport Deauville-Normandie</v>
      </c>
      <c r="Q1111" s="14" t="str">
        <f aca="false">"Chauffeur privé "&amp;INDEX(10_Lieux!$K:$K,U1111)&amp;" vers "&amp;INDEX(10_Lieux!$L:$L,V1111)&amp;" : env. "&amp;I1111&amp;" km, "&amp;J1111&amp;" de route. Devis personnalisé, standard 24h/24 et 7j/7."</f>
        <v>Chauffeur privé de Grenoble vers l'aéroport Deauville-Normandie : env. 783 km, 8 h 15 de route. Devis personnalisé, standard 24h/24 et 7j/7.</v>
      </c>
      <c r="R1111" s="14" t="n">
        <f aca="false">LEN(Q1111)</f>
        <v>140</v>
      </c>
      <c r="S1111" s="14" t="str">
        <f aca="false">INDEX(10_Lieux!$C:$C,U1111)</f>
        <v>France</v>
      </c>
      <c r="T1111" s="14" t="str">
        <f aca="false">INDEX(10_Lieux!$C:$C,V1111)</f>
        <v>France</v>
      </c>
      <c r="U1111" s="14" t="n">
        <f aca="false">MATCH(A1111,10_Lieux!$A:$A,0)</f>
        <v>9</v>
      </c>
      <c r="V1111" s="14" t="n">
        <f aca="false">MATCH(B1111,10_Lieux!$A:$A,0)</f>
        <v>150</v>
      </c>
      <c r="W1111" s="14" t="n">
        <f aca="false">ROUND(6371*2*ASIN(SQRT(SIN(RADIANS(INDEX(10_Lieux!$F:$F,V1111)-INDEX(10_Lieux!$F:$F,U1111))/2)^2+COS(RADIANS(INDEX(10_Lieux!$F:$F,U1111)))*COS(RADIANS(INDEX(10_Lieux!$F:$F,V1111)))*SIN(RADIANS(INDEX(10_Lieux!$G:$G,V1111)-INDEX(10_Lieux!$G:$G,U1111))/2)^2)),1)</f>
        <v>626</v>
      </c>
      <c r="X1111" s="14" t="n">
        <f aca="false">ROUND(I1111/IF(I1111&lt;p_seuil_vitesse,p_vit_lente,p_vit_rapide)*60/15,0)*15</f>
        <v>495</v>
      </c>
      <c r="Y1111" s="14" t="n">
        <f aca="false">MAX(IF(INDEX(10_Lieux!$B:$B,U1111)&lt;&gt;"Ville",INDEX(10_Lieux!$I:$I,U1111),0),IF(INDEX(10_Lieux!$B:$B,V1111)&lt;&gt;"Ville",INDEX(10_Lieux!$I:$I,V1111),0))</f>
        <v>250</v>
      </c>
      <c r="Z1111" s="14" t="str">
        <f aca="false">A1111&amp;"|"&amp;B1111</f>
        <v>Grenoble|Deauville-Normandie</v>
      </c>
      <c r="AA1111" s="14" t="str">
        <f aca="false">IF(I1111&lt;p_local,"Local",IF(I1111&lt;p_vv_min,"Courte distance",IF(I1111&lt;p_tres_long,"Longue distance","Très longue distance")))</f>
        <v>Très longue distance</v>
      </c>
    </row>
    <row r="1112" customFormat="false" ht="15" hidden="false" customHeight="true" outlineLevel="0" collapsed="false">
      <c r="A1112" s="1" t="s">
        <v>1244</v>
      </c>
      <c r="B1112" s="1" t="s">
        <v>148</v>
      </c>
      <c r="C1112" s="1" t="s">
        <v>34</v>
      </c>
      <c r="D1112" s="1" t="s">
        <v>653</v>
      </c>
      <c r="E1112" s="1" t="s">
        <v>1271</v>
      </c>
      <c r="F1112" s="14" t="s">
        <v>40</v>
      </c>
      <c r="G1112" s="14" t="str">
        <f aca="false">IF(I1112&lt;p_local,"Local → page infra",IF(H1112&gt;=p_ph1,"Phase 1",IF(H1112&gt;=p_ph2,"Phase 2","Phase 3")))</f>
        <v>Phase 3</v>
      </c>
      <c r="H1112" s="14" t="n">
        <f aca="false">IF(I1112&lt;p_local,0,IF(C1112="Aéroport → Aéroport",p_pts_plein,IF(Y1112&gt;0,IF(I1112&lt;=Y1112,p_pts_plein,IF(I1112&lt;=p_mult2*Y1112,p_pts_moyen,p_pts_r3)),IF(I1112&gt;=p_vv_min,p_pts_plein,IF(I1112&gt;=p_vv_moy,p_pts_moyen,p_pts_court))))+IF(INDEX(10_Lieux!$D:$D,U1112)=1,p_prio1,p_prio2)+IF(INDEX(10_Lieux!$D:$D,V1112)=1,p_prio1,p_prio2)+IF(K1112="Oui",p_tf,0)+p_hub*((INDEX(10_Lieux!$H:$H,U1112)="Hub")+(INDEX(10_Lieux!$H:$H,V1112)="Hub"))+IF(OR(INDEX(10_Lieux!$H:$H,U1112)="Premium",INDEX(10_Lieux!$H:$H,V1112)="Premium"),p_prem,0))</f>
        <v>30</v>
      </c>
      <c r="I1112" s="14" t="n">
        <f aca="false">ROUND(W1112*p_facteur,0)</f>
        <v>738</v>
      </c>
      <c r="J1112" s="14" t="str">
        <f aca="false">IF(X1112&lt;60,X1112&amp;" min",INT(X1112/60)&amp;" h"&amp;IF(MOD(X1112,60)=0,""," "&amp;TEXT(MOD(X1112,60),"00")))</f>
        <v>7 h 45</v>
      </c>
      <c r="K1112" s="14" t="str">
        <f aca="false">IF(S1112&lt;&gt;T1112,"Oui","Non")</f>
        <v>Non</v>
      </c>
      <c r="L1112" s="14" t="str">
        <f aca="false">IF(AND(INDEX(10_Lieux!$B:$B,U1112)="Ville",INDEX(10_Lieux!$B:$B,V1112)="Ville"),"/chauffeur-prive/"&amp;INDEX(10_Lieux!$E:$E,U1112)&amp;"-"&amp;INDEX(10_Lieux!$E:$E,V1112)&amp;"/","/chauffeur-prive/"&amp;INDEX(10_Lieux!$E:$E,U1112)&amp;"/"&amp;INDEX(10_Lieux!$E:$E,V1112)&amp;"/")</f>
        <v>/chauffeur-prive/aeroport-deauville-normandie/annecy/</v>
      </c>
      <c r="M1112" s="14" t="str">
        <f aca="false">IFERROR(INDEX($L:$L,MATCH(B1112&amp;"|"&amp;A1112,$Z:$Z,0)),"—")</f>
        <v>/chauffeur-prive/annecy/aeroport-deauville-normandie/</v>
      </c>
      <c r="N1112" s="14" t="str">
        <f aca="false">IF(LEN("Chauffeur privé "&amp;INDEX(10_Lieux!$J:$J,U1112)&amp;" → "&amp;INDEX(10_Lieux!$J:$J,V1112)&amp;" | 24h/24")&gt;60,"Chauffeur privé "&amp;INDEX(10_Lieux!$J:$J,U1112)&amp;" → "&amp;INDEX(10_Lieux!$J:$J,V1112),"Chauffeur privé "&amp;INDEX(10_Lieux!$J:$J,U1112)&amp;" → "&amp;INDEX(10_Lieux!$J:$J,V1112)&amp;" | 24h/24")</f>
        <v>Chauffeur privé Aéroport Deauville-Normandie → Annecy</v>
      </c>
      <c r="O1112" s="14" t="n">
        <f aca="false">LEN(N1112)</f>
        <v>53</v>
      </c>
      <c r="P1112" s="14" t="str">
        <f aca="false">"Chauffeur privé "&amp;INDEX(10_Lieux!$K:$K,U1112)&amp;" vers "&amp;INDEX(10_Lieux!$L:$L,V1112)</f>
        <v>Chauffeur privé de l'aéroport Deauville-Normandie vers Annecy</v>
      </c>
      <c r="Q1112" s="14" t="str">
        <f aca="false">"Chauffeur privé "&amp;INDEX(10_Lieux!$K:$K,U1112)&amp;" vers "&amp;INDEX(10_Lieux!$L:$L,V1112)&amp;" : env. "&amp;I1112&amp;" km, "&amp;J1112&amp;" de route. Devis personnalisé, standard 24h/24 et 7j/7."</f>
        <v>Chauffeur privé de l'aéroport Deauville-Normandie vers Annecy : env. 738 km, 7 h 45 de route. Devis personnalisé, standard 24h/24 et 7j/7.</v>
      </c>
      <c r="R1112" s="14" t="n">
        <f aca="false">LEN(Q1112)</f>
        <v>138</v>
      </c>
      <c r="S1112" s="14" t="str">
        <f aca="false">INDEX(10_Lieux!$C:$C,U1112)</f>
        <v>France</v>
      </c>
      <c r="T1112" s="14" t="str">
        <f aca="false">INDEX(10_Lieux!$C:$C,V1112)</f>
        <v>France</v>
      </c>
      <c r="U1112" s="14" t="n">
        <f aca="false">MATCH(A1112,10_Lieux!$A:$A,0)</f>
        <v>150</v>
      </c>
      <c r="V1112" s="14" t="n">
        <f aca="false">MATCH(B1112,10_Lieux!$A:$A,0)</f>
        <v>10</v>
      </c>
      <c r="W1112" s="14" t="n">
        <f aca="false">ROUND(6371*2*ASIN(SQRT(SIN(RADIANS(INDEX(10_Lieux!$F:$F,V1112)-INDEX(10_Lieux!$F:$F,U1112))/2)^2+COS(RADIANS(INDEX(10_Lieux!$F:$F,U1112)))*COS(RADIANS(INDEX(10_Lieux!$F:$F,V1112)))*SIN(RADIANS(INDEX(10_Lieux!$G:$G,V1112)-INDEX(10_Lieux!$G:$G,U1112))/2)^2)),1)</f>
        <v>590.4</v>
      </c>
      <c r="X1112" s="14" t="n">
        <f aca="false">ROUND(I1112/IF(I1112&lt;p_seuil_vitesse,p_vit_lente,p_vit_rapide)*60/15,0)*15</f>
        <v>465</v>
      </c>
      <c r="Y1112" s="14" t="n">
        <f aca="false">MAX(IF(INDEX(10_Lieux!$B:$B,U1112)&lt;&gt;"Ville",INDEX(10_Lieux!$I:$I,U1112),0),IF(INDEX(10_Lieux!$B:$B,V1112)&lt;&gt;"Ville",INDEX(10_Lieux!$I:$I,V1112),0))</f>
        <v>250</v>
      </c>
      <c r="Z1112" s="14" t="str">
        <f aca="false">A1112&amp;"|"&amp;B1112</f>
        <v>Deauville-Normandie|Annecy</v>
      </c>
      <c r="AA1112" s="14" t="str">
        <f aca="false">IF(I1112&lt;p_local,"Local",IF(I1112&lt;p_vv_min,"Courte distance",IF(I1112&lt;p_tres_long,"Longue distance","Très longue distance")))</f>
        <v>Très longue distance</v>
      </c>
    </row>
    <row r="1113" customFormat="false" ht="15" hidden="false" customHeight="true" outlineLevel="0" collapsed="false">
      <c r="A1113" s="1" t="s">
        <v>148</v>
      </c>
      <c r="B1113" s="1" t="s">
        <v>1244</v>
      </c>
      <c r="C1113" s="1" t="s">
        <v>35</v>
      </c>
      <c r="D1113" s="1" t="s">
        <v>653</v>
      </c>
      <c r="E1113" s="1" t="s">
        <v>1272</v>
      </c>
      <c r="F1113" s="14" t="s">
        <v>40</v>
      </c>
      <c r="G1113" s="14" t="str">
        <f aca="false">IF(I1113&lt;p_local,"Local → page infra",IF(H1113&gt;=p_ph1,"Phase 1",IF(H1113&gt;=p_ph2,"Phase 2","Phase 3")))</f>
        <v>Phase 3</v>
      </c>
      <c r="H1113" s="14" t="n">
        <f aca="false">IF(I1113&lt;p_local,0,IF(C1113="Aéroport → Aéroport",p_pts_plein,IF(Y1113&gt;0,IF(I1113&lt;=Y1113,p_pts_plein,IF(I1113&lt;=p_mult2*Y1113,p_pts_moyen,p_pts_r3)),IF(I1113&gt;=p_vv_min,p_pts_plein,IF(I1113&gt;=p_vv_moy,p_pts_moyen,p_pts_court))))+IF(INDEX(10_Lieux!$D:$D,U1113)=1,p_prio1,p_prio2)+IF(INDEX(10_Lieux!$D:$D,V1113)=1,p_prio1,p_prio2)+IF(K1113="Oui",p_tf,0)+p_hub*((INDEX(10_Lieux!$H:$H,U1113)="Hub")+(INDEX(10_Lieux!$H:$H,V1113)="Hub"))+IF(OR(INDEX(10_Lieux!$H:$H,U1113)="Premium",INDEX(10_Lieux!$H:$H,V1113)="Premium"),p_prem,0))</f>
        <v>30</v>
      </c>
      <c r="I1113" s="14" t="n">
        <f aca="false">ROUND(W1113*p_facteur,0)</f>
        <v>738</v>
      </c>
      <c r="J1113" s="14" t="str">
        <f aca="false">IF(X1113&lt;60,X1113&amp;" min",INT(X1113/60)&amp;" h"&amp;IF(MOD(X1113,60)=0,""," "&amp;TEXT(MOD(X1113,60),"00")))</f>
        <v>7 h 45</v>
      </c>
      <c r="K1113" s="14" t="str">
        <f aca="false">IF(S1113&lt;&gt;T1113,"Oui","Non")</f>
        <v>Non</v>
      </c>
      <c r="L1113" s="14" t="str">
        <f aca="false">IF(AND(INDEX(10_Lieux!$B:$B,U1113)="Ville",INDEX(10_Lieux!$B:$B,V1113)="Ville"),"/chauffeur-prive/"&amp;INDEX(10_Lieux!$E:$E,U1113)&amp;"-"&amp;INDEX(10_Lieux!$E:$E,V1113)&amp;"/","/chauffeur-prive/"&amp;INDEX(10_Lieux!$E:$E,U1113)&amp;"/"&amp;INDEX(10_Lieux!$E:$E,V1113)&amp;"/")</f>
        <v>/chauffeur-prive/annecy/aeroport-deauville-normandie/</v>
      </c>
      <c r="M1113" s="14" t="str">
        <f aca="false">IFERROR(INDEX($L:$L,MATCH(B1113&amp;"|"&amp;A1113,$Z:$Z,0)),"—")</f>
        <v>/chauffeur-prive/aeroport-deauville-normandie/annecy/</v>
      </c>
      <c r="N1113" s="14" t="str">
        <f aca="false">IF(LEN("Chauffeur privé "&amp;INDEX(10_Lieux!$J:$J,U1113)&amp;" → "&amp;INDEX(10_Lieux!$J:$J,V1113)&amp;" | 24h/24")&gt;60,"Chauffeur privé "&amp;INDEX(10_Lieux!$J:$J,U1113)&amp;" → "&amp;INDEX(10_Lieux!$J:$J,V1113),"Chauffeur privé "&amp;INDEX(10_Lieux!$J:$J,U1113)&amp;" → "&amp;INDEX(10_Lieux!$J:$J,V1113)&amp;" | 24h/24")</f>
        <v>Chauffeur privé Annecy → Aéroport Deauville-Normandie</v>
      </c>
      <c r="O1113" s="14" t="n">
        <f aca="false">LEN(N1113)</f>
        <v>53</v>
      </c>
      <c r="P1113" s="14" t="str">
        <f aca="false">"Chauffeur privé "&amp;INDEX(10_Lieux!$K:$K,U1113)&amp;" vers "&amp;INDEX(10_Lieux!$L:$L,V1113)</f>
        <v>Chauffeur privé d'Annecy vers l'aéroport Deauville-Normandie</v>
      </c>
      <c r="Q1113" s="14" t="str">
        <f aca="false">"Chauffeur privé "&amp;INDEX(10_Lieux!$K:$K,U1113)&amp;" vers "&amp;INDEX(10_Lieux!$L:$L,V1113)&amp;" : env. "&amp;I1113&amp;" km, "&amp;J1113&amp;" de route. Devis personnalisé, standard 24h/24 et 7j/7."</f>
        <v>Chauffeur privé d'Annecy vers l'aéroport Deauville-Normandie : env. 738 km, 7 h 45 de route. Devis personnalisé, standard 24h/24 et 7j/7.</v>
      </c>
      <c r="R1113" s="14" t="n">
        <f aca="false">LEN(Q1113)</f>
        <v>137</v>
      </c>
      <c r="S1113" s="14" t="str">
        <f aca="false">INDEX(10_Lieux!$C:$C,U1113)</f>
        <v>France</v>
      </c>
      <c r="T1113" s="14" t="str">
        <f aca="false">INDEX(10_Lieux!$C:$C,V1113)</f>
        <v>France</v>
      </c>
      <c r="U1113" s="14" t="n">
        <f aca="false">MATCH(A1113,10_Lieux!$A:$A,0)</f>
        <v>10</v>
      </c>
      <c r="V1113" s="14" t="n">
        <f aca="false">MATCH(B1113,10_Lieux!$A:$A,0)</f>
        <v>150</v>
      </c>
      <c r="W1113" s="14" t="n">
        <f aca="false">ROUND(6371*2*ASIN(SQRT(SIN(RADIANS(INDEX(10_Lieux!$F:$F,V1113)-INDEX(10_Lieux!$F:$F,U1113))/2)^2+COS(RADIANS(INDEX(10_Lieux!$F:$F,U1113)))*COS(RADIANS(INDEX(10_Lieux!$F:$F,V1113)))*SIN(RADIANS(INDEX(10_Lieux!$G:$G,V1113)-INDEX(10_Lieux!$G:$G,U1113))/2)^2)),1)</f>
        <v>590.4</v>
      </c>
      <c r="X1113" s="14" t="n">
        <f aca="false">ROUND(I1113/IF(I1113&lt;p_seuil_vitesse,p_vit_lente,p_vit_rapide)*60/15,0)*15</f>
        <v>465</v>
      </c>
      <c r="Y1113" s="14" t="n">
        <f aca="false">MAX(IF(INDEX(10_Lieux!$B:$B,U1113)&lt;&gt;"Ville",INDEX(10_Lieux!$I:$I,U1113),0),IF(INDEX(10_Lieux!$B:$B,V1113)&lt;&gt;"Ville",INDEX(10_Lieux!$I:$I,V1113),0))</f>
        <v>250</v>
      </c>
      <c r="Z1113" s="14" t="str">
        <f aca="false">A1113&amp;"|"&amp;B1113</f>
        <v>Annecy|Deauville-Normandie</v>
      </c>
      <c r="AA1113" s="14" t="str">
        <f aca="false">IF(I1113&lt;p_local,"Local",IF(I1113&lt;p_vv_min,"Courte distance",IF(I1113&lt;p_tres_long,"Longue distance","Très longue distance")))</f>
        <v>Très longue distance</v>
      </c>
    </row>
    <row r="1114" customFormat="false" ht="15" hidden="false" customHeight="true" outlineLevel="0" collapsed="false">
      <c r="A1114" s="1" t="s">
        <v>1244</v>
      </c>
      <c r="B1114" s="1" t="s">
        <v>150</v>
      </c>
      <c r="C1114" s="1" t="s">
        <v>34</v>
      </c>
      <c r="D1114" s="1" t="s">
        <v>653</v>
      </c>
      <c r="E1114" s="1" t="s">
        <v>1273</v>
      </c>
      <c r="F1114" s="14" t="s">
        <v>40</v>
      </c>
      <c r="G1114" s="14" t="str">
        <f aca="false">IF(I1114&lt;p_local,"Local → page infra",IF(H1114&gt;=p_ph1,"Phase 1",IF(H1114&gt;=p_ph2,"Phase 2","Phase 3")))</f>
        <v>Phase 3</v>
      </c>
      <c r="H1114" s="14" t="n">
        <f aca="false">IF(I1114&lt;p_local,0,IF(C1114="Aéroport → Aéroport",p_pts_plein,IF(Y1114&gt;0,IF(I1114&lt;=Y1114,p_pts_plein,IF(I1114&lt;=p_mult2*Y1114,p_pts_moyen,p_pts_r3)),IF(I1114&gt;=p_vv_min,p_pts_plein,IF(I1114&gt;=p_vv_moy,p_pts_moyen,p_pts_court))))+IF(INDEX(10_Lieux!$D:$D,U1114)=1,p_prio1,p_prio2)+IF(INDEX(10_Lieux!$D:$D,V1114)=1,p_prio1,p_prio2)+IF(K1114="Oui",p_tf,0)+p_hub*((INDEX(10_Lieux!$H:$H,U1114)="Hub")+(INDEX(10_Lieux!$H:$H,V1114)="Hub"))+IF(OR(INDEX(10_Lieux!$H:$H,U1114)="Premium",INDEX(10_Lieux!$H:$H,V1114)="Premium"),p_prem,0))</f>
        <v>25</v>
      </c>
      <c r="I1114" s="14" t="n">
        <f aca="false">ROUND(W1114*p_facteur,0)</f>
        <v>756</v>
      </c>
      <c r="J1114" s="14" t="str">
        <f aca="false">IF(X1114&lt;60,X1114&amp;" min",INT(X1114/60)&amp;" h"&amp;IF(MOD(X1114,60)=0,""," "&amp;TEXT(MOD(X1114,60),"00")))</f>
        <v>8 h</v>
      </c>
      <c r="K1114" s="14" t="str">
        <f aca="false">IF(S1114&lt;&gt;T1114,"Oui","Non")</f>
        <v>Non</v>
      </c>
      <c r="L1114" s="14" t="str">
        <f aca="false">IF(AND(INDEX(10_Lieux!$B:$B,U1114)="Ville",INDEX(10_Lieux!$B:$B,V1114)="Ville"),"/chauffeur-prive/"&amp;INDEX(10_Lieux!$E:$E,U1114)&amp;"-"&amp;INDEX(10_Lieux!$E:$E,V1114)&amp;"/","/chauffeur-prive/"&amp;INDEX(10_Lieux!$E:$E,U1114)&amp;"/"&amp;INDEX(10_Lieux!$E:$E,V1114)&amp;"/")</f>
        <v>/chauffeur-prive/aeroport-deauville-normandie/chambery/</v>
      </c>
      <c r="M1114" s="14" t="str">
        <f aca="false">IFERROR(INDEX($L:$L,MATCH(B1114&amp;"|"&amp;A1114,$Z:$Z,0)),"—")</f>
        <v>/chauffeur-prive/chambery/aeroport-deauville-normandie/</v>
      </c>
      <c r="N1114" s="14" t="str">
        <f aca="false">IF(LEN("Chauffeur privé "&amp;INDEX(10_Lieux!$J:$J,U1114)&amp;" → "&amp;INDEX(10_Lieux!$J:$J,V1114)&amp;" | 24h/24")&gt;60,"Chauffeur privé "&amp;INDEX(10_Lieux!$J:$J,U1114)&amp;" → "&amp;INDEX(10_Lieux!$J:$J,V1114),"Chauffeur privé "&amp;INDEX(10_Lieux!$J:$J,U1114)&amp;" → "&amp;INDEX(10_Lieux!$J:$J,V1114)&amp;" | 24h/24")</f>
        <v>Chauffeur privé Aéroport Deauville-Normandie → Chambéry</v>
      </c>
      <c r="O1114" s="14" t="n">
        <f aca="false">LEN(N1114)</f>
        <v>55</v>
      </c>
      <c r="P1114" s="14" t="str">
        <f aca="false">"Chauffeur privé "&amp;INDEX(10_Lieux!$K:$K,U1114)&amp;" vers "&amp;INDEX(10_Lieux!$L:$L,V1114)</f>
        <v>Chauffeur privé de l'aéroport Deauville-Normandie vers Chambéry</v>
      </c>
      <c r="Q1114" s="14" t="str">
        <f aca="false">"Chauffeur privé "&amp;INDEX(10_Lieux!$K:$K,U1114)&amp;" vers "&amp;INDEX(10_Lieux!$L:$L,V1114)&amp;" : env. "&amp;I1114&amp;" km, "&amp;J1114&amp;" de route. Devis personnalisé, standard 24h/24 et 7j/7."</f>
        <v>Chauffeur privé de l'aéroport Deauville-Normandie vers Chambéry : env. 756 km, 8 h de route. Devis personnalisé, standard 24h/24 et 7j/7.</v>
      </c>
      <c r="R1114" s="14" t="n">
        <f aca="false">LEN(Q1114)</f>
        <v>137</v>
      </c>
      <c r="S1114" s="14" t="str">
        <f aca="false">INDEX(10_Lieux!$C:$C,U1114)</f>
        <v>France</v>
      </c>
      <c r="T1114" s="14" t="str">
        <f aca="false">INDEX(10_Lieux!$C:$C,V1114)</f>
        <v>France</v>
      </c>
      <c r="U1114" s="14" t="n">
        <f aca="false">MATCH(A1114,10_Lieux!$A:$A,0)</f>
        <v>150</v>
      </c>
      <c r="V1114" s="14" t="n">
        <f aca="false">MATCH(B1114,10_Lieux!$A:$A,0)</f>
        <v>11</v>
      </c>
      <c r="W1114" s="14" t="n">
        <f aca="false">ROUND(6371*2*ASIN(SQRT(SIN(RADIANS(INDEX(10_Lieux!$F:$F,V1114)-INDEX(10_Lieux!$F:$F,U1114))/2)^2+COS(RADIANS(INDEX(10_Lieux!$F:$F,U1114)))*COS(RADIANS(INDEX(10_Lieux!$F:$F,V1114)))*SIN(RADIANS(INDEX(10_Lieux!$G:$G,V1114)-INDEX(10_Lieux!$G:$G,U1114))/2)^2)),1)</f>
        <v>605</v>
      </c>
      <c r="X1114" s="14" t="n">
        <f aca="false">ROUND(I1114/IF(I1114&lt;p_seuil_vitesse,p_vit_lente,p_vit_rapide)*60/15,0)*15</f>
        <v>480</v>
      </c>
      <c r="Y1114" s="14" t="n">
        <f aca="false">MAX(IF(INDEX(10_Lieux!$B:$B,U1114)&lt;&gt;"Ville",INDEX(10_Lieux!$I:$I,U1114),0),IF(INDEX(10_Lieux!$B:$B,V1114)&lt;&gt;"Ville",INDEX(10_Lieux!$I:$I,V1114),0))</f>
        <v>250</v>
      </c>
      <c r="Z1114" s="14" t="str">
        <f aca="false">A1114&amp;"|"&amp;B1114</f>
        <v>Deauville-Normandie|Chambéry</v>
      </c>
      <c r="AA1114" s="14" t="str">
        <f aca="false">IF(I1114&lt;p_local,"Local",IF(I1114&lt;p_vv_min,"Courte distance",IF(I1114&lt;p_tres_long,"Longue distance","Très longue distance")))</f>
        <v>Très longue distance</v>
      </c>
    </row>
    <row r="1115" customFormat="false" ht="15" hidden="false" customHeight="true" outlineLevel="0" collapsed="false">
      <c r="A1115" s="1" t="s">
        <v>150</v>
      </c>
      <c r="B1115" s="1" t="s">
        <v>1244</v>
      </c>
      <c r="C1115" s="1" t="s">
        <v>35</v>
      </c>
      <c r="D1115" s="1" t="s">
        <v>653</v>
      </c>
      <c r="E1115" s="1" t="s">
        <v>1274</v>
      </c>
      <c r="F1115" s="14" t="s">
        <v>40</v>
      </c>
      <c r="G1115" s="14" t="str">
        <f aca="false">IF(I1115&lt;p_local,"Local → page infra",IF(H1115&gt;=p_ph1,"Phase 1",IF(H1115&gt;=p_ph2,"Phase 2","Phase 3")))</f>
        <v>Phase 3</v>
      </c>
      <c r="H1115" s="14" t="n">
        <f aca="false">IF(I1115&lt;p_local,0,IF(C1115="Aéroport → Aéroport",p_pts_plein,IF(Y1115&gt;0,IF(I1115&lt;=Y1115,p_pts_plein,IF(I1115&lt;=p_mult2*Y1115,p_pts_moyen,p_pts_r3)),IF(I1115&gt;=p_vv_min,p_pts_plein,IF(I1115&gt;=p_vv_moy,p_pts_moyen,p_pts_court))))+IF(INDEX(10_Lieux!$D:$D,U1115)=1,p_prio1,p_prio2)+IF(INDEX(10_Lieux!$D:$D,V1115)=1,p_prio1,p_prio2)+IF(K1115="Oui",p_tf,0)+p_hub*((INDEX(10_Lieux!$H:$H,U1115)="Hub")+(INDEX(10_Lieux!$H:$H,V1115)="Hub"))+IF(OR(INDEX(10_Lieux!$H:$H,U1115)="Premium",INDEX(10_Lieux!$H:$H,V1115)="Premium"),p_prem,0))</f>
        <v>25</v>
      </c>
      <c r="I1115" s="14" t="n">
        <f aca="false">ROUND(W1115*p_facteur,0)</f>
        <v>756</v>
      </c>
      <c r="J1115" s="14" t="str">
        <f aca="false">IF(X1115&lt;60,X1115&amp;" min",INT(X1115/60)&amp;" h"&amp;IF(MOD(X1115,60)=0,""," "&amp;TEXT(MOD(X1115,60),"00")))</f>
        <v>8 h</v>
      </c>
      <c r="K1115" s="14" t="str">
        <f aca="false">IF(S1115&lt;&gt;T1115,"Oui","Non")</f>
        <v>Non</v>
      </c>
      <c r="L1115" s="14" t="str">
        <f aca="false">IF(AND(INDEX(10_Lieux!$B:$B,U1115)="Ville",INDEX(10_Lieux!$B:$B,V1115)="Ville"),"/chauffeur-prive/"&amp;INDEX(10_Lieux!$E:$E,U1115)&amp;"-"&amp;INDEX(10_Lieux!$E:$E,V1115)&amp;"/","/chauffeur-prive/"&amp;INDEX(10_Lieux!$E:$E,U1115)&amp;"/"&amp;INDEX(10_Lieux!$E:$E,V1115)&amp;"/")</f>
        <v>/chauffeur-prive/chambery/aeroport-deauville-normandie/</v>
      </c>
      <c r="M1115" s="14" t="str">
        <f aca="false">IFERROR(INDEX($L:$L,MATCH(B1115&amp;"|"&amp;A1115,$Z:$Z,0)),"—")</f>
        <v>/chauffeur-prive/aeroport-deauville-normandie/chambery/</v>
      </c>
      <c r="N1115" s="14" t="str">
        <f aca="false">IF(LEN("Chauffeur privé "&amp;INDEX(10_Lieux!$J:$J,U1115)&amp;" → "&amp;INDEX(10_Lieux!$J:$J,V1115)&amp;" | 24h/24")&gt;60,"Chauffeur privé "&amp;INDEX(10_Lieux!$J:$J,U1115)&amp;" → "&amp;INDEX(10_Lieux!$J:$J,V1115),"Chauffeur privé "&amp;INDEX(10_Lieux!$J:$J,U1115)&amp;" → "&amp;INDEX(10_Lieux!$J:$J,V1115)&amp;" | 24h/24")</f>
        <v>Chauffeur privé Chambéry → Aéroport Deauville-Normandie</v>
      </c>
      <c r="O1115" s="14" t="n">
        <f aca="false">LEN(N1115)</f>
        <v>55</v>
      </c>
      <c r="P1115" s="14" t="str">
        <f aca="false">"Chauffeur privé "&amp;INDEX(10_Lieux!$K:$K,U1115)&amp;" vers "&amp;INDEX(10_Lieux!$L:$L,V1115)</f>
        <v>Chauffeur privé de Chambéry vers l'aéroport Deauville-Normandie</v>
      </c>
      <c r="Q1115" s="14" t="str">
        <f aca="false">"Chauffeur privé "&amp;INDEX(10_Lieux!$K:$K,U1115)&amp;" vers "&amp;INDEX(10_Lieux!$L:$L,V1115)&amp;" : env. "&amp;I1115&amp;" km, "&amp;J1115&amp;" de route. Devis personnalisé, standard 24h/24 et 7j/7."</f>
        <v>Chauffeur privé de Chambéry vers l'aéroport Deauville-Normandie : env. 756 km, 8 h de route. Devis personnalisé, standard 24h/24 et 7j/7.</v>
      </c>
      <c r="R1115" s="14" t="n">
        <f aca="false">LEN(Q1115)</f>
        <v>137</v>
      </c>
      <c r="S1115" s="14" t="str">
        <f aca="false">INDEX(10_Lieux!$C:$C,U1115)</f>
        <v>France</v>
      </c>
      <c r="T1115" s="14" t="str">
        <f aca="false">INDEX(10_Lieux!$C:$C,V1115)</f>
        <v>France</v>
      </c>
      <c r="U1115" s="14" t="n">
        <f aca="false">MATCH(A1115,10_Lieux!$A:$A,0)</f>
        <v>11</v>
      </c>
      <c r="V1115" s="14" t="n">
        <f aca="false">MATCH(B1115,10_Lieux!$A:$A,0)</f>
        <v>150</v>
      </c>
      <c r="W1115" s="14" t="n">
        <f aca="false">ROUND(6371*2*ASIN(SQRT(SIN(RADIANS(INDEX(10_Lieux!$F:$F,V1115)-INDEX(10_Lieux!$F:$F,U1115))/2)^2+COS(RADIANS(INDEX(10_Lieux!$F:$F,U1115)))*COS(RADIANS(INDEX(10_Lieux!$F:$F,V1115)))*SIN(RADIANS(INDEX(10_Lieux!$G:$G,V1115)-INDEX(10_Lieux!$G:$G,U1115))/2)^2)),1)</f>
        <v>605</v>
      </c>
      <c r="X1115" s="14" t="n">
        <f aca="false">ROUND(I1115/IF(I1115&lt;p_seuil_vitesse,p_vit_lente,p_vit_rapide)*60/15,0)*15</f>
        <v>480</v>
      </c>
      <c r="Y1115" s="14" t="n">
        <f aca="false">MAX(IF(INDEX(10_Lieux!$B:$B,U1115)&lt;&gt;"Ville",INDEX(10_Lieux!$I:$I,U1115),0),IF(INDEX(10_Lieux!$B:$B,V1115)&lt;&gt;"Ville",INDEX(10_Lieux!$I:$I,V1115),0))</f>
        <v>250</v>
      </c>
      <c r="Z1115" s="14" t="str">
        <f aca="false">A1115&amp;"|"&amp;B1115</f>
        <v>Chambéry|Deauville-Normandie</v>
      </c>
      <c r="AA1115" s="14" t="str">
        <f aca="false">IF(I1115&lt;p_local,"Local",IF(I1115&lt;p_vv_min,"Courte distance",IF(I1115&lt;p_tres_long,"Longue distance","Très longue distance")))</f>
        <v>Très longue distance</v>
      </c>
    </row>
    <row r="1116" customFormat="false" ht="15" hidden="false" customHeight="true" outlineLevel="0" collapsed="false">
      <c r="A1116" s="1" t="s">
        <v>1244</v>
      </c>
      <c r="B1116" s="1" t="s">
        <v>152</v>
      </c>
      <c r="C1116" s="1" t="s">
        <v>34</v>
      </c>
      <c r="D1116" s="1" t="s">
        <v>653</v>
      </c>
      <c r="E1116" s="1" t="s">
        <v>1275</v>
      </c>
      <c r="F1116" s="14" t="s">
        <v>40</v>
      </c>
      <c r="G1116" s="14" t="str">
        <f aca="false">IF(I1116&lt;p_local,"Local → page infra",IF(H1116&gt;=p_ph1,"Phase 1",IF(H1116&gt;=p_ph2,"Phase 2","Phase 3")))</f>
        <v>Phase 3</v>
      </c>
      <c r="H1116" s="14" t="n">
        <f aca="false">IF(I1116&lt;p_local,0,IF(C1116="Aéroport → Aéroport",p_pts_plein,IF(Y1116&gt;0,IF(I1116&lt;=Y1116,p_pts_plein,IF(I1116&lt;=p_mult2*Y1116,p_pts_moyen,p_pts_r3)),IF(I1116&gt;=p_vv_min,p_pts_plein,IF(I1116&gt;=p_vv_moy,p_pts_moyen,p_pts_court))))+IF(INDEX(10_Lieux!$D:$D,U1116)=1,p_prio1,p_prio2)+IF(INDEX(10_Lieux!$D:$D,V1116)=1,p_prio1,p_prio2)+IF(K1116="Oui",p_tf,0)+p_hub*((INDEX(10_Lieux!$H:$H,U1116)="Hub")+(INDEX(10_Lieux!$H:$H,V1116)="Hub"))+IF(OR(INDEX(10_Lieux!$H:$H,U1116)="Premium",INDEX(10_Lieux!$H:$H,V1116)="Premium"),p_prem,0))</f>
        <v>50</v>
      </c>
      <c r="I1116" s="14" t="n">
        <f aca="false">ROUND(W1116*p_facteur,0)</f>
        <v>711</v>
      </c>
      <c r="J1116" s="14" t="str">
        <f aca="false">IF(X1116&lt;60,X1116&amp;" min",INT(X1116/60)&amp;" h"&amp;IF(MOD(X1116,60)=0,""," "&amp;TEXT(MOD(X1116,60),"00")))</f>
        <v>7 h 30</v>
      </c>
      <c r="K1116" s="14" t="str">
        <f aca="false">IF(S1116&lt;&gt;T1116,"Oui","Non")</f>
        <v>Oui</v>
      </c>
      <c r="L1116" s="14" t="str">
        <f aca="false">IF(AND(INDEX(10_Lieux!$B:$B,U1116)="Ville",INDEX(10_Lieux!$B:$B,V1116)="Ville"),"/chauffeur-prive/"&amp;INDEX(10_Lieux!$E:$E,U1116)&amp;"-"&amp;INDEX(10_Lieux!$E:$E,V1116)&amp;"/","/chauffeur-prive/"&amp;INDEX(10_Lieux!$E:$E,U1116)&amp;"/"&amp;INDEX(10_Lieux!$E:$E,V1116)&amp;"/")</f>
        <v>/chauffeur-prive/aeroport-deauville-normandie/geneve/</v>
      </c>
      <c r="M1116" s="14" t="str">
        <f aca="false">IFERROR(INDEX($L:$L,MATCH(B1116&amp;"|"&amp;A1116,$Z:$Z,0)),"—")</f>
        <v>/chauffeur-prive/geneve/aeroport-deauville-normandie/</v>
      </c>
      <c r="N1116" s="14" t="str">
        <f aca="false">IF(LEN("Chauffeur privé "&amp;INDEX(10_Lieux!$J:$J,U1116)&amp;" → "&amp;INDEX(10_Lieux!$J:$J,V1116)&amp;" | 24h/24")&gt;60,"Chauffeur privé "&amp;INDEX(10_Lieux!$J:$J,U1116)&amp;" → "&amp;INDEX(10_Lieux!$J:$J,V1116),"Chauffeur privé "&amp;INDEX(10_Lieux!$J:$J,U1116)&amp;" → "&amp;INDEX(10_Lieux!$J:$J,V1116)&amp;" | 24h/24")</f>
        <v>Chauffeur privé Aéroport Deauville-Normandie → Genève</v>
      </c>
      <c r="O1116" s="14" t="n">
        <f aca="false">LEN(N1116)</f>
        <v>53</v>
      </c>
      <c r="P1116" s="14" t="str">
        <f aca="false">"Chauffeur privé "&amp;INDEX(10_Lieux!$K:$K,U1116)&amp;" vers "&amp;INDEX(10_Lieux!$L:$L,V1116)</f>
        <v>Chauffeur privé de l'aéroport Deauville-Normandie vers Genève</v>
      </c>
      <c r="Q1116" s="14" t="str">
        <f aca="false">"Chauffeur privé "&amp;INDEX(10_Lieux!$K:$K,U1116)&amp;" vers "&amp;INDEX(10_Lieux!$L:$L,V1116)&amp;" : env. "&amp;I1116&amp;" km, "&amp;J1116&amp;" de route. Devis personnalisé, standard 24h/24 et 7j/7."</f>
        <v>Chauffeur privé de l'aéroport Deauville-Normandie vers Genève : env. 711 km, 7 h 30 de route. Devis personnalisé, standard 24h/24 et 7j/7.</v>
      </c>
      <c r="R1116" s="14" t="n">
        <f aca="false">LEN(Q1116)</f>
        <v>138</v>
      </c>
      <c r="S1116" s="14" t="str">
        <f aca="false">INDEX(10_Lieux!$C:$C,U1116)</f>
        <v>France</v>
      </c>
      <c r="T1116" s="14" t="str">
        <f aca="false">INDEX(10_Lieux!$C:$C,V1116)</f>
        <v>Suisse</v>
      </c>
      <c r="U1116" s="14" t="n">
        <f aca="false">MATCH(A1116,10_Lieux!$A:$A,0)</f>
        <v>150</v>
      </c>
      <c r="V1116" s="14" t="n">
        <f aca="false">MATCH(B1116,10_Lieux!$A:$A,0)</f>
        <v>111</v>
      </c>
      <c r="W1116" s="14" t="n">
        <f aca="false">ROUND(6371*2*ASIN(SQRT(SIN(RADIANS(INDEX(10_Lieux!$F:$F,V1116)-INDEX(10_Lieux!$F:$F,U1116))/2)^2+COS(RADIANS(INDEX(10_Lieux!$F:$F,U1116)))*COS(RADIANS(INDEX(10_Lieux!$F:$F,V1116)))*SIN(RADIANS(INDEX(10_Lieux!$G:$G,V1116)-INDEX(10_Lieux!$G:$G,U1116))/2)^2)),1)</f>
        <v>568.7</v>
      </c>
      <c r="X1116" s="14" t="n">
        <f aca="false">ROUND(I1116/IF(I1116&lt;p_seuil_vitesse,p_vit_lente,p_vit_rapide)*60/15,0)*15</f>
        <v>450</v>
      </c>
      <c r="Y1116" s="14" t="n">
        <f aca="false">MAX(IF(INDEX(10_Lieux!$B:$B,U1116)&lt;&gt;"Ville",INDEX(10_Lieux!$I:$I,U1116),0),IF(INDEX(10_Lieux!$B:$B,V1116)&lt;&gt;"Ville",INDEX(10_Lieux!$I:$I,V1116),0))</f>
        <v>250</v>
      </c>
      <c r="Z1116" s="14" t="str">
        <f aca="false">A1116&amp;"|"&amp;B1116</f>
        <v>Deauville-Normandie|Genève</v>
      </c>
      <c r="AA1116" s="14" t="str">
        <f aca="false">IF(I1116&lt;p_local,"Local",IF(I1116&lt;p_vv_min,"Courte distance",IF(I1116&lt;p_tres_long,"Longue distance","Très longue distance")))</f>
        <v>Très longue distance</v>
      </c>
    </row>
    <row r="1117" customFormat="false" ht="15" hidden="false" customHeight="true" outlineLevel="0" collapsed="false">
      <c r="A1117" s="1" t="s">
        <v>152</v>
      </c>
      <c r="B1117" s="1" t="s">
        <v>1244</v>
      </c>
      <c r="C1117" s="1" t="s">
        <v>35</v>
      </c>
      <c r="D1117" s="1" t="s">
        <v>653</v>
      </c>
      <c r="E1117" s="1" t="s">
        <v>1276</v>
      </c>
      <c r="F1117" s="14" t="s">
        <v>40</v>
      </c>
      <c r="G1117" s="14" t="str">
        <f aca="false">IF(I1117&lt;p_local,"Local → page infra",IF(H1117&gt;=p_ph1,"Phase 1",IF(H1117&gt;=p_ph2,"Phase 2","Phase 3")))</f>
        <v>Phase 3</v>
      </c>
      <c r="H1117" s="14" t="n">
        <f aca="false">IF(I1117&lt;p_local,0,IF(C1117="Aéroport → Aéroport",p_pts_plein,IF(Y1117&gt;0,IF(I1117&lt;=Y1117,p_pts_plein,IF(I1117&lt;=p_mult2*Y1117,p_pts_moyen,p_pts_r3)),IF(I1117&gt;=p_vv_min,p_pts_plein,IF(I1117&gt;=p_vv_moy,p_pts_moyen,p_pts_court))))+IF(INDEX(10_Lieux!$D:$D,U1117)=1,p_prio1,p_prio2)+IF(INDEX(10_Lieux!$D:$D,V1117)=1,p_prio1,p_prio2)+IF(K1117="Oui",p_tf,0)+p_hub*((INDEX(10_Lieux!$H:$H,U1117)="Hub")+(INDEX(10_Lieux!$H:$H,V1117)="Hub"))+IF(OR(INDEX(10_Lieux!$H:$H,U1117)="Premium",INDEX(10_Lieux!$H:$H,V1117)="Premium"),p_prem,0))</f>
        <v>50</v>
      </c>
      <c r="I1117" s="14" t="n">
        <f aca="false">ROUND(W1117*p_facteur,0)</f>
        <v>711</v>
      </c>
      <c r="J1117" s="14" t="str">
        <f aca="false">IF(X1117&lt;60,X1117&amp;" min",INT(X1117/60)&amp;" h"&amp;IF(MOD(X1117,60)=0,""," "&amp;TEXT(MOD(X1117,60),"00")))</f>
        <v>7 h 30</v>
      </c>
      <c r="K1117" s="14" t="str">
        <f aca="false">IF(S1117&lt;&gt;T1117,"Oui","Non")</f>
        <v>Oui</v>
      </c>
      <c r="L1117" s="14" t="str">
        <f aca="false">IF(AND(INDEX(10_Lieux!$B:$B,U1117)="Ville",INDEX(10_Lieux!$B:$B,V1117)="Ville"),"/chauffeur-prive/"&amp;INDEX(10_Lieux!$E:$E,U1117)&amp;"-"&amp;INDEX(10_Lieux!$E:$E,V1117)&amp;"/","/chauffeur-prive/"&amp;INDEX(10_Lieux!$E:$E,U1117)&amp;"/"&amp;INDEX(10_Lieux!$E:$E,V1117)&amp;"/")</f>
        <v>/chauffeur-prive/geneve/aeroport-deauville-normandie/</v>
      </c>
      <c r="M1117" s="14" t="str">
        <f aca="false">IFERROR(INDEX($L:$L,MATCH(B1117&amp;"|"&amp;A1117,$Z:$Z,0)),"—")</f>
        <v>/chauffeur-prive/aeroport-deauville-normandie/geneve/</v>
      </c>
      <c r="N1117" s="14" t="str">
        <f aca="false">IF(LEN("Chauffeur privé "&amp;INDEX(10_Lieux!$J:$J,U1117)&amp;" → "&amp;INDEX(10_Lieux!$J:$J,V1117)&amp;" | 24h/24")&gt;60,"Chauffeur privé "&amp;INDEX(10_Lieux!$J:$J,U1117)&amp;" → "&amp;INDEX(10_Lieux!$J:$J,V1117),"Chauffeur privé "&amp;INDEX(10_Lieux!$J:$J,U1117)&amp;" → "&amp;INDEX(10_Lieux!$J:$J,V1117)&amp;" | 24h/24")</f>
        <v>Chauffeur privé Genève → Aéroport Deauville-Normandie</v>
      </c>
      <c r="O1117" s="14" t="n">
        <f aca="false">LEN(N1117)</f>
        <v>53</v>
      </c>
      <c r="P1117" s="14" t="str">
        <f aca="false">"Chauffeur privé "&amp;INDEX(10_Lieux!$K:$K,U1117)&amp;" vers "&amp;INDEX(10_Lieux!$L:$L,V1117)</f>
        <v>Chauffeur privé de Genève vers l'aéroport Deauville-Normandie</v>
      </c>
      <c r="Q1117" s="14" t="str">
        <f aca="false">"Chauffeur privé "&amp;INDEX(10_Lieux!$K:$K,U1117)&amp;" vers "&amp;INDEX(10_Lieux!$L:$L,V1117)&amp;" : env. "&amp;I1117&amp;" km, "&amp;J1117&amp;" de route. Devis personnalisé, standard 24h/24 et 7j/7."</f>
        <v>Chauffeur privé de Genève vers l'aéroport Deauville-Normandie : env. 711 km, 7 h 30 de route. Devis personnalisé, standard 24h/24 et 7j/7.</v>
      </c>
      <c r="R1117" s="14" t="n">
        <f aca="false">LEN(Q1117)</f>
        <v>138</v>
      </c>
      <c r="S1117" s="14" t="str">
        <f aca="false">INDEX(10_Lieux!$C:$C,U1117)</f>
        <v>Suisse</v>
      </c>
      <c r="T1117" s="14" t="str">
        <f aca="false">INDEX(10_Lieux!$C:$C,V1117)</f>
        <v>France</v>
      </c>
      <c r="U1117" s="14" t="n">
        <f aca="false">MATCH(A1117,10_Lieux!$A:$A,0)</f>
        <v>111</v>
      </c>
      <c r="V1117" s="14" t="n">
        <f aca="false">MATCH(B1117,10_Lieux!$A:$A,0)</f>
        <v>150</v>
      </c>
      <c r="W1117" s="14" t="n">
        <f aca="false">ROUND(6371*2*ASIN(SQRT(SIN(RADIANS(INDEX(10_Lieux!$F:$F,V1117)-INDEX(10_Lieux!$F:$F,U1117))/2)^2+COS(RADIANS(INDEX(10_Lieux!$F:$F,U1117)))*COS(RADIANS(INDEX(10_Lieux!$F:$F,V1117)))*SIN(RADIANS(INDEX(10_Lieux!$G:$G,V1117)-INDEX(10_Lieux!$G:$G,U1117))/2)^2)),1)</f>
        <v>568.7</v>
      </c>
      <c r="X1117" s="14" t="n">
        <f aca="false">ROUND(I1117/IF(I1117&lt;p_seuil_vitesse,p_vit_lente,p_vit_rapide)*60/15,0)*15</f>
        <v>450</v>
      </c>
      <c r="Y1117" s="14" t="n">
        <f aca="false">MAX(IF(INDEX(10_Lieux!$B:$B,U1117)&lt;&gt;"Ville",INDEX(10_Lieux!$I:$I,U1117),0),IF(INDEX(10_Lieux!$B:$B,V1117)&lt;&gt;"Ville",INDEX(10_Lieux!$I:$I,V1117),0))</f>
        <v>250</v>
      </c>
      <c r="Z1117" s="14" t="str">
        <f aca="false">A1117&amp;"|"&amp;B1117</f>
        <v>Genève|Deauville-Normandie</v>
      </c>
      <c r="AA1117" s="14" t="str">
        <f aca="false">IF(I1117&lt;p_local,"Local",IF(I1117&lt;p_vv_min,"Courte distance",IF(I1117&lt;p_tres_long,"Longue distance","Très longue distance")))</f>
        <v>Très longue distance</v>
      </c>
    </row>
    <row r="1118" customFormat="false" ht="15" hidden="false" customHeight="true" outlineLevel="0" collapsed="false">
      <c r="A1118" s="1" t="s">
        <v>1244</v>
      </c>
      <c r="B1118" s="1" t="s">
        <v>154</v>
      </c>
      <c r="C1118" s="1" t="s">
        <v>34</v>
      </c>
      <c r="D1118" s="1" t="s">
        <v>653</v>
      </c>
      <c r="E1118" s="1" t="s">
        <v>1277</v>
      </c>
      <c r="F1118" s="14" t="s">
        <v>40</v>
      </c>
      <c r="G1118" s="14" t="str">
        <f aca="false">IF(I1118&lt;p_local,"Local → page infra",IF(H1118&gt;=p_ph1,"Phase 1",IF(H1118&gt;=p_ph2,"Phase 2","Phase 3")))</f>
        <v>Phase 3</v>
      </c>
      <c r="H1118" s="14" t="n">
        <f aca="false">IF(I1118&lt;p_local,0,IF(C1118="Aéroport → Aéroport",p_pts_plein,IF(Y1118&gt;0,IF(I1118&lt;=Y1118,p_pts_plein,IF(I1118&lt;=p_mult2*Y1118,p_pts_moyen,p_pts_r3)),IF(I1118&gt;=p_vv_min,p_pts_plein,IF(I1118&gt;=p_vv_moy,p_pts_moyen,p_pts_court))))+IF(INDEX(10_Lieux!$D:$D,U1118)=1,p_prio1,p_prio2)+IF(INDEX(10_Lieux!$D:$D,V1118)=1,p_prio1,p_prio2)+IF(K1118="Oui",p_tf,0)+p_hub*((INDEX(10_Lieux!$H:$H,U1118)="Hub")+(INDEX(10_Lieux!$H:$H,V1118)="Hub"))+IF(OR(INDEX(10_Lieux!$H:$H,U1118)="Premium",INDEX(10_Lieux!$H:$H,V1118)="Premium"),p_prem,0))</f>
        <v>40</v>
      </c>
      <c r="I1118" s="14" t="n">
        <f aca="false">ROUND(W1118*p_facteur,0)</f>
        <v>721</v>
      </c>
      <c r="J1118" s="14" t="str">
        <f aca="false">IF(X1118&lt;60,X1118&amp;" min",INT(X1118/60)&amp;" h"&amp;IF(MOD(X1118,60)=0,""," "&amp;TEXT(MOD(X1118,60),"00")))</f>
        <v>7 h 30</v>
      </c>
      <c r="K1118" s="14" t="str">
        <f aca="false">IF(S1118&lt;&gt;T1118,"Oui","Non")</f>
        <v>Oui</v>
      </c>
      <c r="L1118" s="14" t="str">
        <f aca="false">IF(AND(INDEX(10_Lieux!$B:$B,U1118)="Ville",INDEX(10_Lieux!$B:$B,V1118)="Ville"),"/chauffeur-prive/"&amp;INDEX(10_Lieux!$E:$E,U1118)&amp;"-"&amp;INDEX(10_Lieux!$E:$E,V1118)&amp;"/","/chauffeur-prive/"&amp;INDEX(10_Lieux!$E:$E,U1118)&amp;"/"&amp;INDEX(10_Lieux!$E:$E,V1118)&amp;"/")</f>
        <v>/chauffeur-prive/aeroport-deauville-normandie/lausanne/</v>
      </c>
      <c r="M1118" s="14" t="str">
        <f aca="false">IFERROR(INDEX($L:$L,MATCH(B1118&amp;"|"&amp;A1118,$Z:$Z,0)),"—")</f>
        <v>/chauffeur-prive/lausanne/aeroport-deauville-normandie/</v>
      </c>
      <c r="N1118" s="14" t="str">
        <f aca="false">IF(LEN("Chauffeur privé "&amp;INDEX(10_Lieux!$J:$J,U1118)&amp;" → "&amp;INDEX(10_Lieux!$J:$J,V1118)&amp;" | 24h/24")&gt;60,"Chauffeur privé "&amp;INDEX(10_Lieux!$J:$J,U1118)&amp;" → "&amp;INDEX(10_Lieux!$J:$J,V1118),"Chauffeur privé "&amp;INDEX(10_Lieux!$J:$J,U1118)&amp;" → "&amp;INDEX(10_Lieux!$J:$J,V1118)&amp;" | 24h/24")</f>
        <v>Chauffeur privé Aéroport Deauville-Normandie → Lausanne</v>
      </c>
      <c r="O1118" s="14" t="n">
        <f aca="false">LEN(N1118)</f>
        <v>55</v>
      </c>
      <c r="P1118" s="14" t="str">
        <f aca="false">"Chauffeur privé "&amp;INDEX(10_Lieux!$K:$K,U1118)&amp;" vers "&amp;INDEX(10_Lieux!$L:$L,V1118)</f>
        <v>Chauffeur privé de l'aéroport Deauville-Normandie vers Lausanne</v>
      </c>
      <c r="Q1118" s="14" t="str">
        <f aca="false">"Chauffeur privé "&amp;INDEX(10_Lieux!$K:$K,U1118)&amp;" vers "&amp;INDEX(10_Lieux!$L:$L,V1118)&amp;" : env. "&amp;I1118&amp;" km, "&amp;J1118&amp;" de route. Devis personnalisé, standard 24h/24 et 7j/7."</f>
        <v>Chauffeur privé de l'aéroport Deauville-Normandie vers Lausanne : env. 721 km, 7 h 30 de route. Devis personnalisé, standard 24h/24 et 7j/7.</v>
      </c>
      <c r="R1118" s="14" t="n">
        <f aca="false">LEN(Q1118)</f>
        <v>140</v>
      </c>
      <c r="S1118" s="14" t="str">
        <f aca="false">INDEX(10_Lieux!$C:$C,U1118)</f>
        <v>France</v>
      </c>
      <c r="T1118" s="14" t="str">
        <f aca="false">INDEX(10_Lieux!$C:$C,V1118)</f>
        <v>Suisse</v>
      </c>
      <c r="U1118" s="14" t="n">
        <f aca="false">MATCH(A1118,10_Lieux!$A:$A,0)</f>
        <v>150</v>
      </c>
      <c r="V1118" s="14" t="n">
        <f aca="false">MATCH(B1118,10_Lieux!$A:$A,0)</f>
        <v>112</v>
      </c>
      <c r="W1118" s="14" t="n">
        <f aca="false">ROUND(6371*2*ASIN(SQRT(SIN(RADIANS(INDEX(10_Lieux!$F:$F,V1118)-INDEX(10_Lieux!$F:$F,U1118))/2)^2+COS(RADIANS(INDEX(10_Lieux!$F:$F,U1118)))*COS(RADIANS(INDEX(10_Lieux!$F:$F,V1118)))*SIN(RADIANS(INDEX(10_Lieux!$G:$G,V1118)-INDEX(10_Lieux!$G:$G,U1118))/2)^2)),1)</f>
        <v>576.7</v>
      </c>
      <c r="X1118" s="14" t="n">
        <f aca="false">ROUND(I1118/IF(I1118&lt;p_seuil_vitesse,p_vit_lente,p_vit_rapide)*60/15,0)*15</f>
        <v>450</v>
      </c>
      <c r="Y1118" s="14" t="n">
        <f aca="false">MAX(IF(INDEX(10_Lieux!$B:$B,U1118)&lt;&gt;"Ville",INDEX(10_Lieux!$I:$I,U1118),0),IF(INDEX(10_Lieux!$B:$B,V1118)&lt;&gt;"Ville",INDEX(10_Lieux!$I:$I,V1118),0))</f>
        <v>250</v>
      </c>
      <c r="Z1118" s="14" t="str">
        <f aca="false">A1118&amp;"|"&amp;B1118</f>
        <v>Deauville-Normandie|Lausanne</v>
      </c>
      <c r="AA1118" s="14" t="str">
        <f aca="false">IF(I1118&lt;p_local,"Local",IF(I1118&lt;p_vv_min,"Courte distance",IF(I1118&lt;p_tres_long,"Longue distance","Très longue distance")))</f>
        <v>Très longue distance</v>
      </c>
    </row>
    <row r="1119" customFormat="false" ht="15" hidden="false" customHeight="true" outlineLevel="0" collapsed="false">
      <c r="A1119" s="1" t="s">
        <v>154</v>
      </c>
      <c r="B1119" s="1" t="s">
        <v>1244</v>
      </c>
      <c r="C1119" s="1" t="s">
        <v>35</v>
      </c>
      <c r="D1119" s="1" t="s">
        <v>653</v>
      </c>
      <c r="E1119" s="1" t="s">
        <v>1278</v>
      </c>
      <c r="F1119" s="14" t="s">
        <v>40</v>
      </c>
      <c r="G1119" s="14" t="str">
        <f aca="false">IF(I1119&lt;p_local,"Local → page infra",IF(H1119&gt;=p_ph1,"Phase 1",IF(H1119&gt;=p_ph2,"Phase 2","Phase 3")))</f>
        <v>Phase 3</v>
      </c>
      <c r="H1119" s="14" t="n">
        <f aca="false">IF(I1119&lt;p_local,0,IF(C1119="Aéroport → Aéroport",p_pts_plein,IF(Y1119&gt;0,IF(I1119&lt;=Y1119,p_pts_plein,IF(I1119&lt;=p_mult2*Y1119,p_pts_moyen,p_pts_r3)),IF(I1119&gt;=p_vv_min,p_pts_plein,IF(I1119&gt;=p_vv_moy,p_pts_moyen,p_pts_court))))+IF(INDEX(10_Lieux!$D:$D,U1119)=1,p_prio1,p_prio2)+IF(INDEX(10_Lieux!$D:$D,V1119)=1,p_prio1,p_prio2)+IF(K1119="Oui",p_tf,0)+p_hub*((INDEX(10_Lieux!$H:$H,U1119)="Hub")+(INDEX(10_Lieux!$H:$H,V1119)="Hub"))+IF(OR(INDEX(10_Lieux!$H:$H,U1119)="Premium",INDEX(10_Lieux!$H:$H,V1119)="Premium"),p_prem,0))</f>
        <v>40</v>
      </c>
      <c r="I1119" s="14" t="n">
        <f aca="false">ROUND(W1119*p_facteur,0)</f>
        <v>721</v>
      </c>
      <c r="J1119" s="14" t="str">
        <f aca="false">IF(X1119&lt;60,X1119&amp;" min",INT(X1119/60)&amp;" h"&amp;IF(MOD(X1119,60)=0,""," "&amp;TEXT(MOD(X1119,60),"00")))</f>
        <v>7 h 30</v>
      </c>
      <c r="K1119" s="14" t="str">
        <f aca="false">IF(S1119&lt;&gt;T1119,"Oui","Non")</f>
        <v>Oui</v>
      </c>
      <c r="L1119" s="14" t="str">
        <f aca="false">IF(AND(INDEX(10_Lieux!$B:$B,U1119)="Ville",INDEX(10_Lieux!$B:$B,V1119)="Ville"),"/chauffeur-prive/"&amp;INDEX(10_Lieux!$E:$E,U1119)&amp;"-"&amp;INDEX(10_Lieux!$E:$E,V1119)&amp;"/","/chauffeur-prive/"&amp;INDEX(10_Lieux!$E:$E,U1119)&amp;"/"&amp;INDEX(10_Lieux!$E:$E,V1119)&amp;"/")</f>
        <v>/chauffeur-prive/lausanne/aeroport-deauville-normandie/</v>
      </c>
      <c r="M1119" s="14" t="str">
        <f aca="false">IFERROR(INDEX($L:$L,MATCH(B1119&amp;"|"&amp;A1119,$Z:$Z,0)),"—")</f>
        <v>/chauffeur-prive/aeroport-deauville-normandie/lausanne/</v>
      </c>
      <c r="N1119" s="14" t="str">
        <f aca="false">IF(LEN("Chauffeur privé "&amp;INDEX(10_Lieux!$J:$J,U1119)&amp;" → "&amp;INDEX(10_Lieux!$J:$J,V1119)&amp;" | 24h/24")&gt;60,"Chauffeur privé "&amp;INDEX(10_Lieux!$J:$J,U1119)&amp;" → "&amp;INDEX(10_Lieux!$J:$J,V1119),"Chauffeur privé "&amp;INDEX(10_Lieux!$J:$J,U1119)&amp;" → "&amp;INDEX(10_Lieux!$J:$J,V1119)&amp;" | 24h/24")</f>
        <v>Chauffeur privé Lausanne → Aéroport Deauville-Normandie</v>
      </c>
      <c r="O1119" s="14" t="n">
        <f aca="false">LEN(N1119)</f>
        <v>55</v>
      </c>
      <c r="P1119" s="14" t="str">
        <f aca="false">"Chauffeur privé "&amp;INDEX(10_Lieux!$K:$K,U1119)&amp;" vers "&amp;INDEX(10_Lieux!$L:$L,V1119)</f>
        <v>Chauffeur privé de Lausanne vers l'aéroport Deauville-Normandie</v>
      </c>
      <c r="Q1119" s="14" t="str">
        <f aca="false">"Chauffeur privé "&amp;INDEX(10_Lieux!$K:$K,U1119)&amp;" vers "&amp;INDEX(10_Lieux!$L:$L,V1119)&amp;" : env. "&amp;I1119&amp;" km, "&amp;J1119&amp;" de route. Devis personnalisé, standard 24h/24 et 7j/7."</f>
        <v>Chauffeur privé de Lausanne vers l'aéroport Deauville-Normandie : env. 721 km, 7 h 30 de route. Devis personnalisé, standard 24h/24 et 7j/7.</v>
      </c>
      <c r="R1119" s="14" t="n">
        <f aca="false">LEN(Q1119)</f>
        <v>140</v>
      </c>
      <c r="S1119" s="14" t="str">
        <f aca="false">INDEX(10_Lieux!$C:$C,U1119)</f>
        <v>Suisse</v>
      </c>
      <c r="T1119" s="14" t="str">
        <f aca="false">INDEX(10_Lieux!$C:$C,V1119)</f>
        <v>France</v>
      </c>
      <c r="U1119" s="14" t="n">
        <f aca="false">MATCH(A1119,10_Lieux!$A:$A,0)</f>
        <v>112</v>
      </c>
      <c r="V1119" s="14" t="n">
        <f aca="false">MATCH(B1119,10_Lieux!$A:$A,0)</f>
        <v>150</v>
      </c>
      <c r="W1119" s="14" t="n">
        <f aca="false">ROUND(6371*2*ASIN(SQRT(SIN(RADIANS(INDEX(10_Lieux!$F:$F,V1119)-INDEX(10_Lieux!$F:$F,U1119))/2)^2+COS(RADIANS(INDEX(10_Lieux!$F:$F,U1119)))*COS(RADIANS(INDEX(10_Lieux!$F:$F,V1119)))*SIN(RADIANS(INDEX(10_Lieux!$G:$G,V1119)-INDEX(10_Lieux!$G:$G,U1119))/2)^2)),1)</f>
        <v>576.7</v>
      </c>
      <c r="X1119" s="14" t="n">
        <f aca="false">ROUND(I1119/IF(I1119&lt;p_seuil_vitesse,p_vit_lente,p_vit_rapide)*60/15,0)*15</f>
        <v>450</v>
      </c>
      <c r="Y1119" s="14" t="n">
        <f aca="false">MAX(IF(INDEX(10_Lieux!$B:$B,U1119)&lt;&gt;"Ville",INDEX(10_Lieux!$I:$I,U1119),0),IF(INDEX(10_Lieux!$B:$B,V1119)&lt;&gt;"Ville",INDEX(10_Lieux!$I:$I,V1119),0))</f>
        <v>250</v>
      </c>
      <c r="Z1119" s="14" t="str">
        <f aca="false">A1119&amp;"|"&amp;B1119</f>
        <v>Lausanne|Deauville-Normandie</v>
      </c>
      <c r="AA1119" s="14" t="str">
        <f aca="false">IF(I1119&lt;p_local,"Local",IF(I1119&lt;p_vv_min,"Courte distance",IF(I1119&lt;p_tres_long,"Longue distance","Très longue distance")))</f>
        <v>Très longue distance</v>
      </c>
    </row>
    <row r="1120" customFormat="false" ht="15" hidden="false" customHeight="true" outlineLevel="0" collapsed="false">
      <c r="A1120" s="1" t="s">
        <v>1244</v>
      </c>
      <c r="B1120" s="1" t="s">
        <v>156</v>
      </c>
      <c r="C1120" s="1" t="s">
        <v>34</v>
      </c>
      <c r="D1120" s="1" t="s">
        <v>653</v>
      </c>
      <c r="E1120" s="1" t="s">
        <v>1279</v>
      </c>
      <c r="F1120" s="14" t="s">
        <v>40</v>
      </c>
      <c r="G1120" s="14" t="str">
        <f aca="false">IF(I1120&lt;p_local,"Local → page infra",IF(H1120&gt;=p_ph1,"Phase 1",IF(H1120&gt;=p_ph2,"Phase 2","Phase 3")))</f>
        <v>Phase 2</v>
      </c>
      <c r="H1120" s="14" t="n">
        <f aca="false">IF(I1120&lt;p_local,0,IF(C1120="Aéroport → Aéroport",p_pts_plein,IF(Y1120&gt;0,IF(I1120&lt;=Y1120,p_pts_plein,IF(I1120&lt;=p_mult2*Y1120,p_pts_moyen,p_pts_r3)),IF(I1120&gt;=p_vv_min,p_pts_plein,IF(I1120&gt;=p_vv_moy,p_pts_moyen,p_pts_court))))+IF(INDEX(10_Lieux!$D:$D,U1120)=1,p_prio1,p_prio2)+IF(INDEX(10_Lieux!$D:$D,V1120)=1,p_prio1,p_prio2)+IF(K1120="Oui",p_tf,0)+p_hub*((INDEX(10_Lieux!$H:$H,U1120)="Hub")+(INDEX(10_Lieux!$H:$H,V1120)="Hub"))+IF(OR(INDEX(10_Lieux!$H:$H,U1120)="Premium",INDEX(10_Lieux!$H:$H,V1120)="Premium"),p_prem,0))</f>
        <v>65</v>
      </c>
      <c r="I1120" s="14" t="n">
        <f aca="false">ROUND(W1120*p_facteur,0)</f>
        <v>428</v>
      </c>
      <c r="J1120" s="14" t="str">
        <f aca="false">IF(X1120&lt;60,X1120&amp;" min",INT(X1120/60)&amp;" h"&amp;IF(MOD(X1120,60)=0,""," "&amp;TEXT(MOD(X1120,60),"00")))</f>
        <v>4 h 30</v>
      </c>
      <c r="K1120" s="14" t="str">
        <f aca="false">IF(S1120&lt;&gt;T1120,"Oui","Non")</f>
        <v>Oui</v>
      </c>
      <c r="L1120" s="14" t="str">
        <f aca="false">IF(AND(INDEX(10_Lieux!$B:$B,U1120)="Ville",INDEX(10_Lieux!$B:$B,V1120)="Ville"),"/chauffeur-prive/"&amp;INDEX(10_Lieux!$E:$E,U1120)&amp;"-"&amp;INDEX(10_Lieux!$E:$E,V1120)&amp;"/","/chauffeur-prive/"&amp;INDEX(10_Lieux!$E:$E,U1120)&amp;"/"&amp;INDEX(10_Lieux!$E:$E,V1120)&amp;"/")</f>
        <v>/chauffeur-prive/aeroport-deauville-normandie/bruxelles/</v>
      </c>
      <c r="M1120" s="14" t="str">
        <f aca="false">IFERROR(INDEX($L:$L,MATCH(B1120&amp;"|"&amp;A1120,$Z:$Z,0)),"—")</f>
        <v>/chauffeur-prive/bruxelles/aeroport-deauville-normandie/</v>
      </c>
      <c r="N1120" s="14" t="str">
        <f aca="false">IF(LEN("Chauffeur privé "&amp;INDEX(10_Lieux!$J:$J,U1120)&amp;" → "&amp;INDEX(10_Lieux!$J:$J,V1120)&amp;" | 24h/24")&gt;60,"Chauffeur privé "&amp;INDEX(10_Lieux!$J:$J,U1120)&amp;" → "&amp;INDEX(10_Lieux!$J:$J,V1120),"Chauffeur privé "&amp;INDEX(10_Lieux!$J:$J,U1120)&amp;" → "&amp;INDEX(10_Lieux!$J:$J,V1120)&amp;" | 24h/24")</f>
        <v>Chauffeur privé Aéroport Deauville-Normandie → Bruxelles</v>
      </c>
      <c r="O1120" s="14" t="n">
        <f aca="false">LEN(N1120)</f>
        <v>56</v>
      </c>
      <c r="P1120" s="14" t="str">
        <f aca="false">"Chauffeur privé "&amp;INDEX(10_Lieux!$K:$K,U1120)&amp;" vers "&amp;INDEX(10_Lieux!$L:$L,V1120)</f>
        <v>Chauffeur privé de l'aéroport Deauville-Normandie vers Bruxelles</v>
      </c>
      <c r="Q1120" s="14" t="str">
        <f aca="false">"Chauffeur privé "&amp;INDEX(10_Lieux!$K:$K,U1120)&amp;" vers "&amp;INDEX(10_Lieux!$L:$L,V1120)&amp;" : env. "&amp;I1120&amp;" km, "&amp;J1120&amp;" de route. Devis personnalisé, standard 24h/24 et 7j/7."</f>
        <v>Chauffeur privé de l'aéroport Deauville-Normandie vers Bruxelles : env. 428 km, 4 h 30 de route. Devis personnalisé, standard 24h/24 et 7j/7.</v>
      </c>
      <c r="R1120" s="14" t="n">
        <f aca="false">LEN(Q1120)</f>
        <v>141</v>
      </c>
      <c r="S1120" s="14" t="str">
        <f aca="false">INDEX(10_Lieux!$C:$C,U1120)</f>
        <v>France</v>
      </c>
      <c r="T1120" s="14" t="str">
        <f aca="false">INDEX(10_Lieux!$C:$C,V1120)</f>
        <v>Belgique</v>
      </c>
      <c r="U1120" s="14" t="n">
        <f aca="false">MATCH(A1120,10_Lieux!$A:$A,0)</f>
        <v>150</v>
      </c>
      <c r="V1120" s="14" t="n">
        <f aca="false">MATCH(B1120,10_Lieux!$A:$A,0)</f>
        <v>93</v>
      </c>
      <c r="W1120" s="14" t="n">
        <f aca="false">ROUND(6371*2*ASIN(SQRT(SIN(RADIANS(INDEX(10_Lieux!$F:$F,V1120)-INDEX(10_Lieux!$F:$F,U1120))/2)^2+COS(RADIANS(INDEX(10_Lieux!$F:$F,U1120)))*COS(RADIANS(INDEX(10_Lieux!$F:$F,V1120)))*SIN(RADIANS(INDEX(10_Lieux!$G:$G,V1120)-INDEX(10_Lieux!$G:$G,U1120))/2)^2)),1)</f>
        <v>342</v>
      </c>
      <c r="X1120" s="14" t="n">
        <f aca="false">ROUND(I1120/IF(I1120&lt;p_seuil_vitesse,p_vit_lente,p_vit_rapide)*60/15,0)*15</f>
        <v>270</v>
      </c>
      <c r="Y1120" s="14" t="n">
        <f aca="false">MAX(IF(INDEX(10_Lieux!$B:$B,U1120)&lt;&gt;"Ville",INDEX(10_Lieux!$I:$I,U1120),0),IF(INDEX(10_Lieux!$B:$B,V1120)&lt;&gt;"Ville",INDEX(10_Lieux!$I:$I,V1120),0))</f>
        <v>250</v>
      </c>
      <c r="Z1120" s="14" t="str">
        <f aca="false">A1120&amp;"|"&amp;B1120</f>
        <v>Deauville-Normandie|Bruxelles</v>
      </c>
      <c r="AA1120" s="14" t="str">
        <f aca="false">IF(I1120&lt;p_local,"Local",IF(I1120&lt;p_vv_min,"Courte distance",IF(I1120&lt;p_tres_long,"Longue distance","Très longue distance")))</f>
        <v>Longue distance</v>
      </c>
    </row>
    <row r="1121" customFormat="false" ht="15" hidden="false" customHeight="true" outlineLevel="0" collapsed="false">
      <c r="A1121" s="1" t="s">
        <v>156</v>
      </c>
      <c r="B1121" s="1" t="s">
        <v>1244</v>
      </c>
      <c r="C1121" s="1" t="s">
        <v>35</v>
      </c>
      <c r="D1121" s="1" t="s">
        <v>653</v>
      </c>
      <c r="E1121" s="1" t="s">
        <v>1280</v>
      </c>
      <c r="F1121" s="14" t="s">
        <v>40</v>
      </c>
      <c r="G1121" s="14" t="str">
        <f aca="false">IF(I1121&lt;p_local,"Local → page infra",IF(H1121&gt;=p_ph1,"Phase 1",IF(H1121&gt;=p_ph2,"Phase 2","Phase 3")))</f>
        <v>Phase 2</v>
      </c>
      <c r="H1121" s="14" t="n">
        <f aca="false">IF(I1121&lt;p_local,0,IF(C1121="Aéroport → Aéroport",p_pts_plein,IF(Y1121&gt;0,IF(I1121&lt;=Y1121,p_pts_plein,IF(I1121&lt;=p_mult2*Y1121,p_pts_moyen,p_pts_r3)),IF(I1121&gt;=p_vv_min,p_pts_plein,IF(I1121&gt;=p_vv_moy,p_pts_moyen,p_pts_court))))+IF(INDEX(10_Lieux!$D:$D,U1121)=1,p_prio1,p_prio2)+IF(INDEX(10_Lieux!$D:$D,V1121)=1,p_prio1,p_prio2)+IF(K1121="Oui",p_tf,0)+p_hub*((INDEX(10_Lieux!$H:$H,U1121)="Hub")+(INDEX(10_Lieux!$H:$H,V1121)="Hub"))+IF(OR(INDEX(10_Lieux!$H:$H,U1121)="Premium",INDEX(10_Lieux!$H:$H,V1121)="Premium"),p_prem,0))</f>
        <v>65</v>
      </c>
      <c r="I1121" s="14" t="n">
        <f aca="false">ROUND(W1121*p_facteur,0)</f>
        <v>428</v>
      </c>
      <c r="J1121" s="14" t="str">
        <f aca="false">IF(X1121&lt;60,X1121&amp;" min",INT(X1121/60)&amp;" h"&amp;IF(MOD(X1121,60)=0,""," "&amp;TEXT(MOD(X1121,60),"00")))</f>
        <v>4 h 30</v>
      </c>
      <c r="K1121" s="14" t="str">
        <f aca="false">IF(S1121&lt;&gt;T1121,"Oui","Non")</f>
        <v>Oui</v>
      </c>
      <c r="L1121" s="14" t="str">
        <f aca="false">IF(AND(INDEX(10_Lieux!$B:$B,U1121)="Ville",INDEX(10_Lieux!$B:$B,V1121)="Ville"),"/chauffeur-prive/"&amp;INDEX(10_Lieux!$E:$E,U1121)&amp;"-"&amp;INDEX(10_Lieux!$E:$E,V1121)&amp;"/","/chauffeur-prive/"&amp;INDEX(10_Lieux!$E:$E,U1121)&amp;"/"&amp;INDEX(10_Lieux!$E:$E,V1121)&amp;"/")</f>
        <v>/chauffeur-prive/bruxelles/aeroport-deauville-normandie/</v>
      </c>
      <c r="M1121" s="14" t="str">
        <f aca="false">IFERROR(INDEX($L:$L,MATCH(B1121&amp;"|"&amp;A1121,$Z:$Z,0)),"—")</f>
        <v>/chauffeur-prive/aeroport-deauville-normandie/bruxelles/</v>
      </c>
      <c r="N1121" s="14" t="str">
        <f aca="false">IF(LEN("Chauffeur privé "&amp;INDEX(10_Lieux!$J:$J,U1121)&amp;" → "&amp;INDEX(10_Lieux!$J:$J,V1121)&amp;" | 24h/24")&gt;60,"Chauffeur privé "&amp;INDEX(10_Lieux!$J:$J,U1121)&amp;" → "&amp;INDEX(10_Lieux!$J:$J,V1121),"Chauffeur privé "&amp;INDEX(10_Lieux!$J:$J,U1121)&amp;" → "&amp;INDEX(10_Lieux!$J:$J,V1121)&amp;" | 24h/24")</f>
        <v>Chauffeur privé Bruxelles → Aéroport Deauville-Normandie</v>
      </c>
      <c r="O1121" s="14" t="n">
        <f aca="false">LEN(N1121)</f>
        <v>56</v>
      </c>
      <c r="P1121" s="14" t="str">
        <f aca="false">"Chauffeur privé "&amp;INDEX(10_Lieux!$K:$K,U1121)&amp;" vers "&amp;INDEX(10_Lieux!$L:$L,V1121)</f>
        <v>Chauffeur privé de Bruxelles vers l'aéroport Deauville-Normandie</v>
      </c>
      <c r="Q1121" s="14" t="str">
        <f aca="false">"Chauffeur privé "&amp;INDEX(10_Lieux!$K:$K,U1121)&amp;" vers "&amp;INDEX(10_Lieux!$L:$L,V1121)&amp;" : env. "&amp;I1121&amp;" km, "&amp;J1121&amp;" de route. Devis personnalisé, standard 24h/24 et 7j/7."</f>
        <v>Chauffeur privé de Bruxelles vers l'aéroport Deauville-Normandie : env. 428 km, 4 h 30 de route. Devis personnalisé, standard 24h/24 et 7j/7.</v>
      </c>
      <c r="R1121" s="14" t="n">
        <f aca="false">LEN(Q1121)</f>
        <v>141</v>
      </c>
      <c r="S1121" s="14" t="str">
        <f aca="false">INDEX(10_Lieux!$C:$C,U1121)</f>
        <v>Belgique</v>
      </c>
      <c r="T1121" s="14" t="str">
        <f aca="false">INDEX(10_Lieux!$C:$C,V1121)</f>
        <v>France</v>
      </c>
      <c r="U1121" s="14" t="n">
        <f aca="false">MATCH(A1121,10_Lieux!$A:$A,0)</f>
        <v>93</v>
      </c>
      <c r="V1121" s="14" t="n">
        <f aca="false">MATCH(B1121,10_Lieux!$A:$A,0)</f>
        <v>150</v>
      </c>
      <c r="W1121" s="14" t="n">
        <f aca="false">ROUND(6371*2*ASIN(SQRT(SIN(RADIANS(INDEX(10_Lieux!$F:$F,V1121)-INDEX(10_Lieux!$F:$F,U1121))/2)^2+COS(RADIANS(INDEX(10_Lieux!$F:$F,U1121)))*COS(RADIANS(INDEX(10_Lieux!$F:$F,V1121)))*SIN(RADIANS(INDEX(10_Lieux!$G:$G,V1121)-INDEX(10_Lieux!$G:$G,U1121))/2)^2)),1)</f>
        <v>342</v>
      </c>
      <c r="X1121" s="14" t="n">
        <f aca="false">ROUND(I1121/IF(I1121&lt;p_seuil_vitesse,p_vit_lente,p_vit_rapide)*60/15,0)*15</f>
        <v>270</v>
      </c>
      <c r="Y1121" s="14" t="n">
        <f aca="false">MAX(IF(INDEX(10_Lieux!$B:$B,U1121)&lt;&gt;"Ville",INDEX(10_Lieux!$I:$I,U1121),0),IF(INDEX(10_Lieux!$B:$B,V1121)&lt;&gt;"Ville",INDEX(10_Lieux!$I:$I,V1121),0))</f>
        <v>250</v>
      </c>
      <c r="Z1121" s="14" t="str">
        <f aca="false">A1121&amp;"|"&amp;B1121</f>
        <v>Bruxelles|Deauville-Normandie</v>
      </c>
      <c r="AA1121" s="14" t="str">
        <f aca="false">IF(I1121&lt;p_local,"Local",IF(I1121&lt;p_vv_min,"Courte distance",IF(I1121&lt;p_tres_long,"Longue distance","Très longue distance")))</f>
        <v>Longue distance</v>
      </c>
    </row>
    <row r="1122" customFormat="false" ht="15" hidden="false" customHeight="true" outlineLevel="0" collapsed="false">
      <c r="A1122" s="1" t="s">
        <v>1244</v>
      </c>
      <c r="B1122" s="1" t="s">
        <v>158</v>
      </c>
      <c r="C1122" s="1" t="s">
        <v>34</v>
      </c>
      <c r="D1122" s="1" t="s">
        <v>653</v>
      </c>
      <c r="E1122" s="1" t="s">
        <v>1281</v>
      </c>
      <c r="F1122" s="14" t="s">
        <v>40</v>
      </c>
      <c r="G1122" s="14" t="str">
        <f aca="false">IF(I1122&lt;p_local,"Local → page infra",IF(H1122&gt;=p_ph1,"Phase 1",IF(H1122&gt;=p_ph2,"Phase 2","Phase 3")))</f>
        <v>Phase 3</v>
      </c>
      <c r="H1122" s="14" t="n">
        <f aca="false">IF(I1122&lt;p_local,0,IF(C1122="Aéroport → Aéroport",p_pts_plein,IF(Y1122&gt;0,IF(I1122&lt;=Y1122,p_pts_plein,IF(I1122&lt;=p_mult2*Y1122,p_pts_moyen,p_pts_r3)),IF(I1122&gt;=p_vv_min,p_pts_plein,IF(I1122&gt;=p_vv_moy,p_pts_moyen,p_pts_court))))+IF(INDEX(10_Lieux!$D:$D,U1122)=1,p_prio1,p_prio2)+IF(INDEX(10_Lieux!$D:$D,V1122)=1,p_prio1,p_prio2)+IF(K1122="Oui",p_tf,0)+p_hub*((INDEX(10_Lieux!$H:$H,U1122)="Hub")+(INDEX(10_Lieux!$H:$H,V1122)="Hub"))+IF(OR(INDEX(10_Lieux!$H:$H,U1122)="Premium",INDEX(10_Lieux!$H:$H,V1122)="Premium"),p_prem,0))</f>
        <v>40</v>
      </c>
      <c r="I1122" s="14" t="n">
        <f aca="false">ROUND(W1122*p_facteur,0)</f>
        <v>515</v>
      </c>
      <c r="J1122" s="14" t="str">
        <f aca="false">IF(X1122&lt;60,X1122&amp;" min",INT(X1122/60)&amp;" h"&amp;IF(MOD(X1122,60)=0,""," "&amp;TEXT(MOD(X1122,60),"00")))</f>
        <v>5 h 30</v>
      </c>
      <c r="K1122" s="14" t="str">
        <f aca="false">IF(S1122&lt;&gt;T1122,"Oui","Non")</f>
        <v>Oui</v>
      </c>
      <c r="L1122" s="14" t="str">
        <f aca="false">IF(AND(INDEX(10_Lieux!$B:$B,U1122)="Ville",INDEX(10_Lieux!$B:$B,V1122)="Ville"),"/chauffeur-prive/"&amp;INDEX(10_Lieux!$E:$E,U1122)&amp;"-"&amp;INDEX(10_Lieux!$E:$E,V1122)&amp;"/","/chauffeur-prive/"&amp;INDEX(10_Lieux!$E:$E,U1122)&amp;"/"&amp;INDEX(10_Lieux!$E:$E,V1122)&amp;"/")</f>
        <v>/chauffeur-prive/aeroport-deauville-normandie/liege/</v>
      </c>
      <c r="M1122" s="14" t="str">
        <f aca="false">IFERROR(INDEX($L:$L,MATCH(B1122&amp;"|"&amp;A1122,$Z:$Z,0)),"—")</f>
        <v>/chauffeur-prive/liege/aeroport-deauville-normandie/</v>
      </c>
      <c r="N1122" s="14" t="str">
        <f aca="false">IF(LEN("Chauffeur privé "&amp;INDEX(10_Lieux!$J:$J,U1122)&amp;" → "&amp;INDEX(10_Lieux!$J:$J,V1122)&amp;" | 24h/24")&gt;60,"Chauffeur privé "&amp;INDEX(10_Lieux!$J:$J,U1122)&amp;" → "&amp;INDEX(10_Lieux!$J:$J,V1122),"Chauffeur privé "&amp;INDEX(10_Lieux!$J:$J,U1122)&amp;" → "&amp;INDEX(10_Lieux!$J:$J,V1122)&amp;" | 24h/24")</f>
        <v>Chauffeur privé Aéroport Deauville-Normandie → Liège</v>
      </c>
      <c r="O1122" s="14" t="n">
        <f aca="false">LEN(N1122)</f>
        <v>52</v>
      </c>
      <c r="P1122" s="14" t="str">
        <f aca="false">"Chauffeur privé "&amp;INDEX(10_Lieux!$K:$K,U1122)&amp;" vers "&amp;INDEX(10_Lieux!$L:$L,V1122)</f>
        <v>Chauffeur privé de l'aéroport Deauville-Normandie vers Liège</v>
      </c>
      <c r="Q1122" s="14" t="str">
        <f aca="false">"Chauffeur privé "&amp;INDEX(10_Lieux!$K:$K,U1122)&amp;" vers "&amp;INDEX(10_Lieux!$L:$L,V1122)&amp;" : env. "&amp;I1122&amp;" km, "&amp;J1122&amp;" de route. Devis personnalisé, standard 24h/24 et 7j/7."</f>
        <v>Chauffeur privé de l'aéroport Deauville-Normandie vers Liège : env. 515 km, 5 h 30 de route. Devis personnalisé, standard 24h/24 et 7j/7.</v>
      </c>
      <c r="R1122" s="14" t="n">
        <f aca="false">LEN(Q1122)</f>
        <v>137</v>
      </c>
      <c r="S1122" s="14" t="str">
        <f aca="false">INDEX(10_Lieux!$C:$C,U1122)</f>
        <v>France</v>
      </c>
      <c r="T1122" s="14" t="str">
        <f aca="false">INDEX(10_Lieux!$C:$C,V1122)</f>
        <v>Belgique</v>
      </c>
      <c r="U1122" s="14" t="n">
        <f aca="false">MATCH(A1122,10_Lieux!$A:$A,0)</f>
        <v>150</v>
      </c>
      <c r="V1122" s="14" t="n">
        <f aca="false">MATCH(B1122,10_Lieux!$A:$A,0)</f>
        <v>94</v>
      </c>
      <c r="W1122" s="14" t="n">
        <f aca="false">ROUND(6371*2*ASIN(SQRT(SIN(RADIANS(INDEX(10_Lieux!$F:$F,V1122)-INDEX(10_Lieux!$F:$F,U1122))/2)^2+COS(RADIANS(INDEX(10_Lieux!$F:$F,U1122)))*COS(RADIANS(INDEX(10_Lieux!$F:$F,V1122)))*SIN(RADIANS(INDEX(10_Lieux!$G:$G,V1122)-INDEX(10_Lieux!$G:$G,U1122))/2)^2)),1)</f>
        <v>411.7</v>
      </c>
      <c r="X1122" s="14" t="n">
        <f aca="false">ROUND(I1122/IF(I1122&lt;p_seuil_vitesse,p_vit_lente,p_vit_rapide)*60/15,0)*15</f>
        <v>330</v>
      </c>
      <c r="Y1122" s="14" t="n">
        <f aca="false">MAX(IF(INDEX(10_Lieux!$B:$B,U1122)&lt;&gt;"Ville",INDEX(10_Lieux!$I:$I,U1122),0),IF(INDEX(10_Lieux!$B:$B,V1122)&lt;&gt;"Ville",INDEX(10_Lieux!$I:$I,V1122),0))</f>
        <v>250</v>
      </c>
      <c r="Z1122" s="14" t="str">
        <f aca="false">A1122&amp;"|"&amp;B1122</f>
        <v>Deauville-Normandie|Liège</v>
      </c>
      <c r="AA1122" s="14" t="str">
        <f aca="false">IF(I1122&lt;p_local,"Local",IF(I1122&lt;p_vv_min,"Courte distance",IF(I1122&lt;p_tres_long,"Longue distance","Très longue distance")))</f>
        <v>Longue distance</v>
      </c>
    </row>
    <row r="1123" customFormat="false" ht="15" hidden="false" customHeight="true" outlineLevel="0" collapsed="false">
      <c r="A1123" s="1" t="s">
        <v>158</v>
      </c>
      <c r="B1123" s="1" t="s">
        <v>1244</v>
      </c>
      <c r="C1123" s="1" t="s">
        <v>35</v>
      </c>
      <c r="D1123" s="1" t="s">
        <v>653</v>
      </c>
      <c r="E1123" s="1" t="s">
        <v>1282</v>
      </c>
      <c r="F1123" s="14" t="s">
        <v>40</v>
      </c>
      <c r="G1123" s="14" t="str">
        <f aca="false">IF(I1123&lt;p_local,"Local → page infra",IF(H1123&gt;=p_ph1,"Phase 1",IF(H1123&gt;=p_ph2,"Phase 2","Phase 3")))</f>
        <v>Phase 3</v>
      </c>
      <c r="H1123" s="14" t="n">
        <f aca="false">IF(I1123&lt;p_local,0,IF(C1123="Aéroport → Aéroport",p_pts_plein,IF(Y1123&gt;0,IF(I1123&lt;=Y1123,p_pts_plein,IF(I1123&lt;=p_mult2*Y1123,p_pts_moyen,p_pts_r3)),IF(I1123&gt;=p_vv_min,p_pts_plein,IF(I1123&gt;=p_vv_moy,p_pts_moyen,p_pts_court))))+IF(INDEX(10_Lieux!$D:$D,U1123)=1,p_prio1,p_prio2)+IF(INDEX(10_Lieux!$D:$D,V1123)=1,p_prio1,p_prio2)+IF(K1123="Oui",p_tf,0)+p_hub*((INDEX(10_Lieux!$H:$H,U1123)="Hub")+(INDEX(10_Lieux!$H:$H,V1123)="Hub"))+IF(OR(INDEX(10_Lieux!$H:$H,U1123)="Premium",INDEX(10_Lieux!$H:$H,V1123)="Premium"),p_prem,0))</f>
        <v>40</v>
      </c>
      <c r="I1123" s="14" t="n">
        <f aca="false">ROUND(W1123*p_facteur,0)</f>
        <v>515</v>
      </c>
      <c r="J1123" s="14" t="str">
        <f aca="false">IF(X1123&lt;60,X1123&amp;" min",INT(X1123/60)&amp;" h"&amp;IF(MOD(X1123,60)=0,""," "&amp;TEXT(MOD(X1123,60),"00")))</f>
        <v>5 h 30</v>
      </c>
      <c r="K1123" s="14" t="str">
        <f aca="false">IF(S1123&lt;&gt;T1123,"Oui","Non")</f>
        <v>Oui</v>
      </c>
      <c r="L1123" s="14" t="str">
        <f aca="false">IF(AND(INDEX(10_Lieux!$B:$B,U1123)="Ville",INDEX(10_Lieux!$B:$B,V1123)="Ville"),"/chauffeur-prive/"&amp;INDEX(10_Lieux!$E:$E,U1123)&amp;"-"&amp;INDEX(10_Lieux!$E:$E,V1123)&amp;"/","/chauffeur-prive/"&amp;INDEX(10_Lieux!$E:$E,U1123)&amp;"/"&amp;INDEX(10_Lieux!$E:$E,V1123)&amp;"/")</f>
        <v>/chauffeur-prive/liege/aeroport-deauville-normandie/</v>
      </c>
      <c r="M1123" s="14" t="str">
        <f aca="false">IFERROR(INDEX($L:$L,MATCH(B1123&amp;"|"&amp;A1123,$Z:$Z,0)),"—")</f>
        <v>/chauffeur-prive/aeroport-deauville-normandie/liege/</v>
      </c>
      <c r="N1123" s="14" t="str">
        <f aca="false">IF(LEN("Chauffeur privé "&amp;INDEX(10_Lieux!$J:$J,U1123)&amp;" → "&amp;INDEX(10_Lieux!$J:$J,V1123)&amp;" | 24h/24")&gt;60,"Chauffeur privé "&amp;INDEX(10_Lieux!$J:$J,U1123)&amp;" → "&amp;INDEX(10_Lieux!$J:$J,V1123),"Chauffeur privé "&amp;INDEX(10_Lieux!$J:$J,U1123)&amp;" → "&amp;INDEX(10_Lieux!$J:$J,V1123)&amp;" | 24h/24")</f>
        <v>Chauffeur privé Liège → Aéroport Deauville-Normandie</v>
      </c>
      <c r="O1123" s="14" t="n">
        <f aca="false">LEN(N1123)</f>
        <v>52</v>
      </c>
      <c r="P1123" s="14" t="str">
        <f aca="false">"Chauffeur privé "&amp;INDEX(10_Lieux!$K:$K,U1123)&amp;" vers "&amp;INDEX(10_Lieux!$L:$L,V1123)</f>
        <v>Chauffeur privé de Liège vers l'aéroport Deauville-Normandie</v>
      </c>
      <c r="Q1123" s="14" t="str">
        <f aca="false">"Chauffeur privé "&amp;INDEX(10_Lieux!$K:$K,U1123)&amp;" vers "&amp;INDEX(10_Lieux!$L:$L,V1123)&amp;" : env. "&amp;I1123&amp;" km, "&amp;J1123&amp;" de route. Devis personnalisé, standard 24h/24 et 7j/7."</f>
        <v>Chauffeur privé de Liège vers l'aéroport Deauville-Normandie : env. 515 km, 5 h 30 de route. Devis personnalisé, standard 24h/24 et 7j/7.</v>
      </c>
      <c r="R1123" s="14" t="n">
        <f aca="false">LEN(Q1123)</f>
        <v>137</v>
      </c>
      <c r="S1123" s="14" t="str">
        <f aca="false">INDEX(10_Lieux!$C:$C,U1123)</f>
        <v>Belgique</v>
      </c>
      <c r="T1123" s="14" t="str">
        <f aca="false">INDEX(10_Lieux!$C:$C,V1123)</f>
        <v>France</v>
      </c>
      <c r="U1123" s="14" t="n">
        <f aca="false">MATCH(A1123,10_Lieux!$A:$A,0)</f>
        <v>94</v>
      </c>
      <c r="V1123" s="14" t="n">
        <f aca="false">MATCH(B1123,10_Lieux!$A:$A,0)</f>
        <v>150</v>
      </c>
      <c r="W1123" s="14" t="n">
        <f aca="false">ROUND(6371*2*ASIN(SQRT(SIN(RADIANS(INDEX(10_Lieux!$F:$F,V1123)-INDEX(10_Lieux!$F:$F,U1123))/2)^2+COS(RADIANS(INDEX(10_Lieux!$F:$F,U1123)))*COS(RADIANS(INDEX(10_Lieux!$F:$F,V1123)))*SIN(RADIANS(INDEX(10_Lieux!$G:$G,V1123)-INDEX(10_Lieux!$G:$G,U1123))/2)^2)),1)</f>
        <v>411.7</v>
      </c>
      <c r="X1123" s="14" t="n">
        <f aca="false">ROUND(I1123/IF(I1123&lt;p_seuil_vitesse,p_vit_lente,p_vit_rapide)*60/15,0)*15</f>
        <v>330</v>
      </c>
      <c r="Y1123" s="14" t="n">
        <f aca="false">MAX(IF(INDEX(10_Lieux!$B:$B,U1123)&lt;&gt;"Ville",INDEX(10_Lieux!$I:$I,U1123),0),IF(INDEX(10_Lieux!$B:$B,V1123)&lt;&gt;"Ville",INDEX(10_Lieux!$I:$I,V1123),0))</f>
        <v>250</v>
      </c>
      <c r="Z1123" s="14" t="str">
        <f aca="false">A1123&amp;"|"&amp;B1123</f>
        <v>Liège|Deauville-Normandie</v>
      </c>
      <c r="AA1123" s="14" t="str">
        <f aca="false">IF(I1123&lt;p_local,"Local",IF(I1123&lt;p_vv_min,"Courte distance",IF(I1123&lt;p_tres_long,"Longue distance","Très longue distance")))</f>
        <v>Longue distance</v>
      </c>
    </row>
    <row r="1124" customFormat="false" ht="15" hidden="false" customHeight="true" outlineLevel="0" collapsed="false">
      <c r="A1124" s="1" t="s">
        <v>1244</v>
      </c>
      <c r="B1124" s="1" t="s">
        <v>160</v>
      </c>
      <c r="C1124" s="1" t="s">
        <v>34</v>
      </c>
      <c r="D1124" s="1" t="s">
        <v>653</v>
      </c>
      <c r="E1124" s="1" t="s">
        <v>1283</v>
      </c>
      <c r="F1124" s="14" t="s">
        <v>40</v>
      </c>
      <c r="G1124" s="14" t="str">
        <f aca="false">IF(I1124&lt;p_local,"Local → page infra",IF(H1124&gt;=p_ph1,"Phase 1",IF(H1124&gt;=p_ph2,"Phase 2","Phase 3")))</f>
        <v>Phase 3</v>
      </c>
      <c r="H1124" s="14" t="n">
        <f aca="false">IF(I1124&lt;p_local,0,IF(C1124="Aéroport → Aéroport",p_pts_plein,IF(Y1124&gt;0,IF(I1124&lt;=Y1124,p_pts_plein,IF(I1124&lt;=p_mult2*Y1124,p_pts_moyen,p_pts_r3)),IF(I1124&gt;=p_vv_min,p_pts_plein,IF(I1124&gt;=p_vv_moy,p_pts_moyen,p_pts_court))))+IF(INDEX(10_Lieux!$D:$D,U1124)=1,p_prio1,p_prio2)+IF(INDEX(10_Lieux!$D:$D,V1124)=1,p_prio1,p_prio2)+IF(K1124="Oui",p_tf,0)+p_hub*((INDEX(10_Lieux!$H:$H,U1124)="Hub")+(INDEX(10_Lieux!$H:$H,V1124)="Hub"))+IF(OR(INDEX(10_Lieux!$H:$H,U1124)="Premium",INDEX(10_Lieux!$H:$H,V1124)="Premium"),p_prem,0))</f>
        <v>55</v>
      </c>
      <c r="I1124" s="14" t="n">
        <f aca="false">ROUND(W1124*p_facteur,0)</f>
        <v>411</v>
      </c>
      <c r="J1124" s="14" t="str">
        <f aca="false">IF(X1124&lt;60,X1124&amp;" min",INT(X1124/60)&amp;" h"&amp;IF(MOD(X1124,60)=0,""," "&amp;TEXT(MOD(X1124,60),"00")))</f>
        <v>4 h 15</v>
      </c>
      <c r="K1124" s="14" t="str">
        <f aca="false">IF(S1124&lt;&gt;T1124,"Oui","Non")</f>
        <v>Oui</v>
      </c>
      <c r="L1124" s="14" t="str">
        <f aca="false">IF(AND(INDEX(10_Lieux!$B:$B,U1124)="Ville",INDEX(10_Lieux!$B:$B,V1124)="Ville"),"/chauffeur-prive/"&amp;INDEX(10_Lieux!$E:$E,U1124)&amp;"-"&amp;INDEX(10_Lieux!$E:$E,V1124)&amp;"/","/chauffeur-prive/"&amp;INDEX(10_Lieux!$E:$E,U1124)&amp;"/"&amp;INDEX(10_Lieux!$E:$E,V1124)&amp;"/")</f>
        <v>/chauffeur-prive/aeroport-deauville-normandie/charleroi/</v>
      </c>
      <c r="M1124" s="14" t="str">
        <f aca="false">IFERROR(INDEX($L:$L,MATCH(B1124&amp;"|"&amp;A1124,$Z:$Z,0)),"—")</f>
        <v>/chauffeur-prive/charleroi/aeroport-deauville-normandie/</v>
      </c>
      <c r="N1124" s="14" t="str">
        <f aca="false">IF(LEN("Chauffeur privé "&amp;INDEX(10_Lieux!$J:$J,U1124)&amp;" → "&amp;INDEX(10_Lieux!$J:$J,V1124)&amp;" | 24h/24")&gt;60,"Chauffeur privé "&amp;INDEX(10_Lieux!$J:$J,U1124)&amp;" → "&amp;INDEX(10_Lieux!$J:$J,V1124),"Chauffeur privé "&amp;INDEX(10_Lieux!$J:$J,U1124)&amp;" → "&amp;INDEX(10_Lieux!$J:$J,V1124)&amp;" | 24h/24")</f>
        <v>Chauffeur privé Aéroport Deauville-Normandie → Charleroi</v>
      </c>
      <c r="O1124" s="14" t="n">
        <f aca="false">LEN(N1124)</f>
        <v>56</v>
      </c>
      <c r="P1124" s="14" t="str">
        <f aca="false">"Chauffeur privé "&amp;INDEX(10_Lieux!$K:$K,U1124)&amp;" vers "&amp;INDEX(10_Lieux!$L:$L,V1124)</f>
        <v>Chauffeur privé de l'aéroport Deauville-Normandie vers Charleroi</v>
      </c>
      <c r="Q1124" s="14" t="str">
        <f aca="false">"Chauffeur privé "&amp;INDEX(10_Lieux!$K:$K,U1124)&amp;" vers "&amp;INDEX(10_Lieux!$L:$L,V1124)&amp;" : env. "&amp;I1124&amp;" km, "&amp;J1124&amp;" de route. Devis personnalisé, standard 24h/24 et 7j/7."</f>
        <v>Chauffeur privé de l'aéroport Deauville-Normandie vers Charleroi : env. 411 km, 4 h 15 de route. Devis personnalisé, standard 24h/24 et 7j/7.</v>
      </c>
      <c r="R1124" s="14" t="n">
        <f aca="false">LEN(Q1124)</f>
        <v>141</v>
      </c>
      <c r="S1124" s="14" t="str">
        <f aca="false">INDEX(10_Lieux!$C:$C,U1124)</f>
        <v>France</v>
      </c>
      <c r="T1124" s="14" t="str">
        <f aca="false">INDEX(10_Lieux!$C:$C,V1124)</f>
        <v>Belgique</v>
      </c>
      <c r="U1124" s="14" t="n">
        <f aca="false">MATCH(A1124,10_Lieux!$A:$A,0)</f>
        <v>150</v>
      </c>
      <c r="V1124" s="14" t="n">
        <f aca="false">MATCH(B1124,10_Lieux!$A:$A,0)</f>
        <v>96</v>
      </c>
      <c r="W1124" s="14" t="n">
        <f aca="false">ROUND(6371*2*ASIN(SQRT(SIN(RADIANS(INDEX(10_Lieux!$F:$F,V1124)-INDEX(10_Lieux!$F:$F,U1124))/2)^2+COS(RADIANS(INDEX(10_Lieux!$F:$F,U1124)))*COS(RADIANS(INDEX(10_Lieux!$F:$F,V1124)))*SIN(RADIANS(INDEX(10_Lieux!$G:$G,V1124)-INDEX(10_Lieux!$G:$G,U1124))/2)^2)),1)</f>
        <v>328.6</v>
      </c>
      <c r="X1124" s="14" t="n">
        <f aca="false">ROUND(I1124/IF(I1124&lt;p_seuil_vitesse,p_vit_lente,p_vit_rapide)*60/15,0)*15</f>
        <v>255</v>
      </c>
      <c r="Y1124" s="14" t="n">
        <f aca="false">MAX(IF(INDEX(10_Lieux!$B:$B,U1124)&lt;&gt;"Ville",INDEX(10_Lieux!$I:$I,U1124),0),IF(INDEX(10_Lieux!$B:$B,V1124)&lt;&gt;"Ville",INDEX(10_Lieux!$I:$I,V1124),0))</f>
        <v>250</v>
      </c>
      <c r="Z1124" s="14" t="str">
        <f aca="false">A1124&amp;"|"&amp;B1124</f>
        <v>Deauville-Normandie|Charleroi</v>
      </c>
      <c r="AA1124" s="14" t="str">
        <f aca="false">IF(I1124&lt;p_local,"Local",IF(I1124&lt;p_vv_min,"Courte distance",IF(I1124&lt;p_tres_long,"Longue distance","Très longue distance")))</f>
        <v>Longue distance</v>
      </c>
    </row>
    <row r="1125" customFormat="false" ht="15" hidden="false" customHeight="true" outlineLevel="0" collapsed="false">
      <c r="A1125" s="1" t="s">
        <v>160</v>
      </c>
      <c r="B1125" s="1" t="s">
        <v>1244</v>
      </c>
      <c r="C1125" s="1" t="s">
        <v>35</v>
      </c>
      <c r="D1125" s="1" t="s">
        <v>653</v>
      </c>
      <c r="E1125" s="1" t="s">
        <v>1284</v>
      </c>
      <c r="F1125" s="14" t="s">
        <v>40</v>
      </c>
      <c r="G1125" s="14" t="str">
        <f aca="false">IF(I1125&lt;p_local,"Local → page infra",IF(H1125&gt;=p_ph1,"Phase 1",IF(H1125&gt;=p_ph2,"Phase 2","Phase 3")))</f>
        <v>Phase 3</v>
      </c>
      <c r="H1125" s="14" t="n">
        <f aca="false">IF(I1125&lt;p_local,0,IF(C1125="Aéroport → Aéroport",p_pts_plein,IF(Y1125&gt;0,IF(I1125&lt;=Y1125,p_pts_plein,IF(I1125&lt;=p_mult2*Y1125,p_pts_moyen,p_pts_r3)),IF(I1125&gt;=p_vv_min,p_pts_plein,IF(I1125&gt;=p_vv_moy,p_pts_moyen,p_pts_court))))+IF(INDEX(10_Lieux!$D:$D,U1125)=1,p_prio1,p_prio2)+IF(INDEX(10_Lieux!$D:$D,V1125)=1,p_prio1,p_prio2)+IF(K1125="Oui",p_tf,0)+p_hub*((INDEX(10_Lieux!$H:$H,U1125)="Hub")+(INDEX(10_Lieux!$H:$H,V1125)="Hub"))+IF(OR(INDEX(10_Lieux!$H:$H,U1125)="Premium",INDEX(10_Lieux!$H:$H,V1125)="Premium"),p_prem,0))</f>
        <v>55</v>
      </c>
      <c r="I1125" s="14" t="n">
        <f aca="false">ROUND(W1125*p_facteur,0)</f>
        <v>411</v>
      </c>
      <c r="J1125" s="14" t="str">
        <f aca="false">IF(X1125&lt;60,X1125&amp;" min",INT(X1125/60)&amp;" h"&amp;IF(MOD(X1125,60)=0,""," "&amp;TEXT(MOD(X1125,60),"00")))</f>
        <v>4 h 15</v>
      </c>
      <c r="K1125" s="14" t="str">
        <f aca="false">IF(S1125&lt;&gt;T1125,"Oui","Non")</f>
        <v>Oui</v>
      </c>
      <c r="L1125" s="14" t="str">
        <f aca="false">IF(AND(INDEX(10_Lieux!$B:$B,U1125)="Ville",INDEX(10_Lieux!$B:$B,V1125)="Ville"),"/chauffeur-prive/"&amp;INDEX(10_Lieux!$E:$E,U1125)&amp;"-"&amp;INDEX(10_Lieux!$E:$E,V1125)&amp;"/","/chauffeur-prive/"&amp;INDEX(10_Lieux!$E:$E,U1125)&amp;"/"&amp;INDEX(10_Lieux!$E:$E,V1125)&amp;"/")</f>
        <v>/chauffeur-prive/charleroi/aeroport-deauville-normandie/</v>
      </c>
      <c r="M1125" s="14" t="str">
        <f aca="false">IFERROR(INDEX($L:$L,MATCH(B1125&amp;"|"&amp;A1125,$Z:$Z,0)),"—")</f>
        <v>/chauffeur-prive/aeroport-deauville-normandie/charleroi/</v>
      </c>
      <c r="N1125" s="14" t="str">
        <f aca="false">IF(LEN("Chauffeur privé "&amp;INDEX(10_Lieux!$J:$J,U1125)&amp;" → "&amp;INDEX(10_Lieux!$J:$J,V1125)&amp;" | 24h/24")&gt;60,"Chauffeur privé "&amp;INDEX(10_Lieux!$J:$J,U1125)&amp;" → "&amp;INDEX(10_Lieux!$J:$J,V1125),"Chauffeur privé "&amp;INDEX(10_Lieux!$J:$J,U1125)&amp;" → "&amp;INDEX(10_Lieux!$J:$J,V1125)&amp;" | 24h/24")</f>
        <v>Chauffeur privé Charleroi → Aéroport Deauville-Normandie</v>
      </c>
      <c r="O1125" s="14" t="n">
        <f aca="false">LEN(N1125)</f>
        <v>56</v>
      </c>
      <c r="P1125" s="14" t="str">
        <f aca="false">"Chauffeur privé "&amp;INDEX(10_Lieux!$K:$K,U1125)&amp;" vers "&amp;INDEX(10_Lieux!$L:$L,V1125)</f>
        <v>Chauffeur privé de Charleroi vers l'aéroport Deauville-Normandie</v>
      </c>
      <c r="Q1125" s="14" t="str">
        <f aca="false">"Chauffeur privé "&amp;INDEX(10_Lieux!$K:$K,U1125)&amp;" vers "&amp;INDEX(10_Lieux!$L:$L,V1125)&amp;" : env. "&amp;I1125&amp;" km, "&amp;J1125&amp;" de route. Devis personnalisé, standard 24h/24 et 7j/7."</f>
        <v>Chauffeur privé de Charleroi vers l'aéroport Deauville-Normandie : env. 411 km, 4 h 15 de route. Devis personnalisé, standard 24h/24 et 7j/7.</v>
      </c>
      <c r="R1125" s="14" t="n">
        <f aca="false">LEN(Q1125)</f>
        <v>141</v>
      </c>
      <c r="S1125" s="14" t="str">
        <f aca="false">INDEX(10_Lieux!$C:$C,U1125)</f>
        <v>Belgique</v>
      </c>
      <c r="T1125" s="14" t="str">
        <f aca="false">INDEX(10_Lieux!$C:$C,V1125)</f>
        <v>France</v>
      </c>
      <c r="U1125" s="14" t="n">
        <f aca="false">MATCH(A1125,10_Lieux!$A:$A,0)</f>
        <v>96</v>
      </c>
      <c r="V1125" s="14" t="n">
        <f aca="false">MATCH(B1125,10_Lieux!$A:$A,0)</f>
        <v>150</v>
      </c>
      <c r="W1125" s="14" t="n">
        <f aca="false">ROUND(6371*2*ASIN(SQRT(SIN(RADIANS(INDEX(10_Lieux!$F:$F,V1125)-INDEX(10_Lieux!$F:$F,U1125))/2)^2+COS(RADIANS(INDEX(10_Lieux!$F:$F,U1125)))*COS(RADIANS(INDEX(10_Lieux!$F:$F,V1125)))*SIN(RADIANS(INDEX(10_Lieux!$G:$G,V1125)-INDEX(10_Lieux!$G:$G,U1125))/2)^2)),1)</f>
        <v>328.6</v>
      </c>
      <c r="X1125" s="14" t="n">
        <f aca="false">ROUND(I1125/IF(I1125&lt;p_seuil_vitesse,p_vit_lente,p_vit_rapide)*60/15,0)*15</f>
        <v>255</v>
      </c>
      <c r="Y1125" s="14" t="n">
        <f aca="false">MAX(IF(INDEX(10_Lieux!$B:$B,U1125)&lt;&gt;"Ville",INDEX(10_Lieux!$I:$I,U1125),0),IF(INDEX(10_Lieux!$B:$B,V1125)&lt;&gt;"Ville",INDEX(10_Lieux!$I:$I,V1125),0))</f>
        <v>250</v>
      </c>
      <c r="Z1125" s="14" t="str">
        <f aca="false">A1125&amp;"|"&amp;B1125</f>
        <v>Charleroi|Deauville-Normandie</v>
      </c>
      <c r="AA1125" s="14" t="str">
        <f aca="false">IF(I1125&lt;p_local,"Local",IF(I1125&lt;p_vv_min,"Courte distance",IF(I1125&lt;p_tres_long,"Longue distance","Très longue distance")))</f>
        <v>Longue distance</v>
      </c>
    </row>
    <row r="1126" customFormat="false" ht="15" hidden="false" customHeight="true" outlineLevel="0" collapsed="false">
      <c r="A1126" s="1" t="s">
        <v>1244</v>
      </c>
      <c r="B1126" s="1" t="s">
        <v>162</v>
      </c>
      <c r="C1126" s="1" t="s">
        <v>34</v>
      </c>
      <c r="D1126" s="1" t="s">
        <v>653</v>
      </c>
      <c r="E1126" s="1" t="s">
        <v>1285</v>
      </c>
      <c r="F1126" s="14" t="s">
        <v>40</v>
      </c>
      <c r="G1126" s="14" t="str">
        <f aca="false">IF(I1126&lt;p_local,"Local → page infra",IF(H1126&gt;=p_ph1,"Phase 1",IF(H1126&gt;=p_ph2,"Phase 2","Phase 3")))</f>
        <v>Phase 3</v>
      </c>
      <c r="H1126" s="14" t="n">
        <f aca="false">IF(I1126&lt;p_local,0,IF(C1126="Aéroport → Aéroport",p_pts_plein,IF(Y1126&gt;0,IF(I1126&lt;=Y1126,p_pts_plein,IF(I1126&lt;=p_mult2*Y1126,p_pts_moyen,p_pts_r3)),IF(I1126&gt;=p_vv_min,p_pts_plein,IF(I1126&gt;=p_vv_moy,p_pts_moyen,p_pts_court))))+IF(INDEX(10_Lieux!$D:$D,U1126)=1,p_prio1,p_prio2)+IF(INDEX(10_Lieux!$D:$D,V1126)=1,p_prio1,p_prio2)+IF(K1126="Oui",p_tf,0)+p_hub*((INDEX(10_Lieux!$H:$H,U1126)="Hub")+(INDEX(10_Lieux!$H:$H,V1126)="Hub"))+IF(OR(INDEX(10_Lieux!$H:$H,U1126)="Premium",INDEX(10_Lieux!$H:$H,V1126)="Premium"),p_prem,0))</f>
        <v>40</v>
      </c>
      <c r="I1126" s="14" t="n">
        <f aca="false">ROUND(W1126*p_facteur,0)</f>
        <v>729</v>
      </c>
      <c r="J1126" s="14" t="str">
        <f aca="false">IF(X1126&lt;60,X1126&amp;" min",INT(X1126/60)&amp;" h"&amp;IF(MOD(X1126,60)=0,""," "&amp;TEXT(MOD(X1126,60),"00")))</f>
        <v>7 h 45</v>
      </c>
      <c r="K1126" s="14" t="str">
        <f aca="false">IF(S1126&lt;&gt;T1126,"Oui","Non")</f>
        <v>Oui</v>
      </c>
      <c r="L1126" s="14" t="str">
        <f aca="false">IF(AND(INDEX(10_Lieux!$B:$B,U1126)="Ville",INDEX(10_Lieux!$B:$B,V1126)="Ville"),"/chauffeur-prive/"&amp;INDEX(10_Lieux!$E:$E,U1126)&amp;"-"&amp;INDEX(10_Lieux!$E:$E,V1126)&amp;"/","/chauffeur-prive/"&amp;INDEX(10_Lieux!$E:$E,U1126)&amp;"/"&amp;INDEX(10_Lieux!$E:$E,V1126)&amp;"/")</f>
        <v>/chauffeur-prive/aeroport-deauville-normandie/bale/</v>
      </c>
      <c r="M1126" s="14" t="str">
        <f aca="false">IFERROR(INDEX($L:$L,MATCH(B1126&amp;"|"&amp;A1126,$Z:$Z,0)),"—")</f>
        <v>/chauffeur-prive/bale/aeroport-deauville-normandie/</v>
      </c>
      <c r="N1126" s="14" t="str">
        <f aca="false">IF(LEN("Chauffeur privé "&amp;INDEX(10_Lieux!$J:$J,U1126)&amp;" → "&amp;INDEX(10_Lieux!$J:$J,V1126)&amp;" | 24h/24")&gt;60,"Chauffeur privé "&amp;INDEX(10_Lieux!$J:$J,U1126)&amp;" → "&amp;INDEX(10_Lieux!$J:$J,V1126),"Chauffeur privé "&amp;INDEX(10_Lieux!$J:$J,U1126)&amp;" → "&amp;INDEX(10_Lieux!$J:$J,V1126)&amp;" | 24h/24")</f>
        <v>Chauffeur privé Aéroport Deauville-Normandie → Bâle | 24h/24</v>
      </c>
      <c r="O1126" s="14" t="n">
        <f aca="false">LEN(N1126)</f>
        <v>60</v>
      </c>
      <c r="P1126" s="14" t="str">
        <f aca="false">"Chauffeur privé "&amp;INDEX(10_Lieux!$K:$K,U1126)&amp;" vers "&amp;INDEX(10_Lieux!$L:$L,V1126)</f>
        <v>Chauffeur privé de l'aéroport Deauville-Normandie vers Bâle</v>
      </c>
      <c r="Q1126" s="14" t="str">
        <f aca="false">"Chauffeur privé "&amp;INDEX(10_Lieux!$K:$K,U1126)&amp;" vers "&amp;INDEX(10_Lieux!$L:$L,V1126)&amp;" : env. "&amp;I1126&amp;" km, "&amp;J1126&amp;" de route. Devis personnalisé, standard 24h/24 et 7j/7."</f>
        <v>Chauffeur privé de l'aéroport Deauville-Normandie vers Bâle : env. 729 km, 7 h 45 de route. Devis personnalisé, standard 24h/24 et 7j/7.</v>
      </c>
      <c r="R1126" s="14" t="n">
        <f aca="false">LEN(Q1126)</f>
        <v>136</v>
      </c>
      <c r="S1126" s="14" t="str">
        <f aca="false">INDEX(10_Lieux!$C:$C,U1126)</f>
        <v>France</v>
      </c>
      <c r="T1126" s="14" t="str">
        <f aca="false">INDEX(10_Lieux!$C:$C,V1126)</f>
        <v>Suisse</v>
      </c>
      <c r="U1126" s="14" t="n">
        <f aca="false">MATCH(A1126,10_Lieux!$A:$A,0)</f>
        <v>150</v>
      </c>
      <c r="V1126" s="14" t="n">
        <f aca="false">MATCH(B1126,10_Lieux!$A:$A,0)</f>
        <v>121</v>
      </c>
      <c r="W1126" s="14" t="n">
        <f aca="false">ROUND(6371*2*ASIN(SQRT(SIN(RADIANS(INDEX(10_Lieux!$F:$F,V1126)-INDEX(10_Lieux!$F:$F,U1126))/2)^2+COS(RADIANS(INDEX(10_Lieux!$F:$F,U1126)))*COS(RADIANS(INDEX(10_Lieux!$F:$F,V1126)))*SIN(RADIANS(INDEX(10_Lieux!$G:$G,V1126)-INDEX(10_Lieux!$G:$G,U1126))/2)^2)),1)</f>
        <v>583.5</v>
      </c>
      <c r="X1126" s="14" t="n">
        <f aca="false">ROUND(I1126/IF(I1126&lt;p_seuil_vitesse,p_vit_lente,p_vit_rapide)*60/15,0)*15</f>
        <v>465</v>
      </c>
      <c r="Y1126" s="14" t="n">
        <f aca="false">MAX(IF(INDEX(10_Lieux!$B:$B,U1126)&lt;&gt;"Ville",INDEX(10_Lieux!$I:$I,U1126),0),IF(INDEX(10_Lieux!$B:$B,V1126)&lt;&gt;"Ville",INDEX(10_Lieux!$I:$I,V1126),0))</f>
        <v>250</v>
      </c>
      <c r="Z1126" s="14" t="str">
        <f aca="false">A1126&amp;"|"&amp;B1126</f>
        <v>Deauville-Normandie|Bâle</v>
      </c>
      <c r="AA1126" s="14" t="str">
        <f aca="false">IF(I1126&lt;p_local,"Local",IF(I1126&lt;p_vv_min,"Courte distance",IF(I1126&lt;p_tres_long,"Longue distance","Très longue distance")))</f>
        <v>Très longue distance</v>
      </c>
    </row>
    <row r="1127" customFormat="false" ht="15" hidden="false" customHeight="true" outlineLevel="0" collapsed="false">
      <c r="A1127" s="1" t="s">
        <v>162</v>
      </c>
      <c r="B1127" s="1" t="s">
        <v>1244</v>
      </c>
      <c r="C1127" s="1" t="s">
        <v>35</v>
      </c>
      <c r="D1127" s="1" t="s">
        <v>653</v>
      </c>
      <c r="E1127" s="1" t="s">
        <v>1286</v>
      </c>
      <c r="F1127" s="14" t="s">
        <v>40</v>
      </c>
      <c r="G1127" s="14" t="str">
        <f aca="false">IF(I1127&lt;p_local,"Local → page infra",IF(H1127&gt;=p_ph1,"Phase 1",IF(H1127&gt;=p_ph2,"Phase 2","Phase 3")))</f>
        <v>Phase 3</v>
      </c>
      <c r="H1127" s="14" t="n">
        <f aca="false">IF(I1127&lt;p_local,0,IF(C1127="Aéroport → Aéroport",p_pts_plein,IF(Y1127&gt;0,IF(I1127&lt;=Y1127,p_pts_plein,IF(I1127&lt;=p_mult2*Y1127,p_pts_moyen,p_pts_r3)),IF(I1127&gt;=p_vv_min,p_pts_plein,IF(I1127&gt;=p_vv_moy,p_pts_moyen,p_pts_court))))+IF(INDEX(10_Lieux!$D:$D,U1127)=1,p_prio1,p_prio2)+IF(INDEX(10_Lieux!$D:$D,V1127)=1,p_prio1,p_prio2)+IF(K1127="Oui",p_tf,0)+p_hub*((INDEX(10_Lieux!$H:$H,U1127)="Hub")+(INDEX(10_Lieux!$H:$H,V1127)="Hub"))+IF(OR(INDEX(10_Lieux!$H:$H,U1127)="Premium",INDEX(10_Lieux!$H:$H,V1127)="Premium"),p_prem,0))</f>
        <v>40</v>
      </c>
      <c r="I1127" s="14" t="n">
        <f aca="false">ROUND(W1127*p_facteur,0)</f>
        <v>729</v>
      </c>
      <c r="J1127" s="14" t="str">
        <f aca="false">IF(X1127&lt;60,X1127&amp;" min",INT(X1127/60)&amp;" h"&amp;IF(MOD(X1127,60)=0,""," "&amp;TEXT(MOD(X1127,60),"00")))</f>
        <v>7 h 45</v>
      </c>
      <c r="K1127" s="14" t="str">
        <f aca="false">IF(S1127&lt;&gt;T1127,"Oui","Non")</f>
        <v>Oui</v>
      </c>
      <c r="L1127" s="14" t="str">
        <f aca="false">IF(AND(INDEX(10_Lieux!$B:$B,U1127)="Ville",INDEX(10_Lieux!$B:$B,V1127)="Ville"),"/chauffeur-prive/"&amp;INDEX(10_Lieux!$E:$E,U1127)&amp;"-"&amp;INDEX(10_Lieux!$E:$E,V1127)&amp;"/","/chauffeur-prive/"&amp;INDEX(10_Lieux!$E:$E,U1127)&amp;"/"&amp;INDEX(10_Lieux!$E:$E,V1127)&amp;"/")</f>
        <v>/chauffeur-prive/bale/aeroport-deauville-normandie/</v>
      </c>
      <c r="M1127" s="14" t="str">
        <f aca="false">IFERROR(INDEX($L:$L,MATCH(B1127&amp;"|"&amp;A1127,$Z:$Z,0)),"—")</f>
        <v>/chauffeur-prive/aeroport-deauville-normandie/bale/</v>
      </c>
      <c r="N1127" s="14" t="str">
        <f aca="false">IF(LEN("Chauffeur privé "&amp;INDEX(10_Lieux!$J:$J,U1127)&amp;" → "&amp;INDEX(10_Lieux!$J:$J,V1127)&amp;" | 24h/24")&gt;60,"Chauffeur privé "&amp;INDEX(10_Lieux!$J:$J,U1127)&amp;" → "&amp;INDEX(10_Lieux!$J:$J,V1127),"Chauffeur privé "&amp;INDEX(10_Lieux!$J:$J,U1127)&amp;" → "&amp;INDEX(10_Lieux!$J:$J,V1127)&amp;" | 24h/24")</f>
        <v>Chauffeur privé Bâle → Aéroport Deauville-Normandie | 24h/24</v>
      </c>
      <c r="O1127" s="14" t="n">
        <f aca="false">LEN(N1127)</f>
        <v>60</v>
      </c>
      <c r="P1127" s="14" t="str">
        <f aca="false">"Chauffeur privé "&amp;INDEX(10_Lieux!$K:$K,U1127)&amp;" vers "&amp;INDEX(10_Lieux!$L:$L,V1127)</f>
        <v>Chauffeur privé de Bâle vers l'aéroport Deauville-Normandie</v>
      </c>
      <c r="Q1127" s="14" t="str">
        <f aca="false">"Chauffeur privé "&amp;INDEX(10_Lieux!$K:$K,U1127)&amp;" vers "&amp;INDEX(10_Lieux!$L:$L,V1127)&amp;" : env. "&amp;I1127&amp;" km, "&amp;J1127&amp;" de route. Devis personnalisé, standard 24h/24 et 7j/7."</f>
        <v>Chauffeur privé de Bâle vers l'aéroport Deauville-Normandie : env. 729 km, 7 h 45 de route. Devis personnalisé, standard 24h/24 et 7j/7.</v>
      </c>
      <c r="R1127" s="14" t="n">
        <f aca="false">LEN(Q1127)</f>
        <v>136</v>
      </c>
      <c r="S1127" s="14" t="str">
        <f aca="false">INDEX(10_Lieux!$C:$C,U1127)</f>
        <v>Suisse</v>
      </c>
      <c r="T1127" s="14" t="str">
        <f aca="false">INDEX(10_Lieux!$C:$C,V1127)</f>
        <v>France</v>
      </c>
      <c r="U1127" s="14" t="n">
        <f aca="false">MATCH(A1127,10_Lieux!$A:$A,0)</f>
        <v>121</v>
      </c>
      <c r="V1127" s="14" t="n">
        <f aca="false">MATCH(B1127,10_Lieux!$A:$A,0)</f>
        <v>150</v>
      </c>
      <c r="W1127" s="14" t="n">
        <f aca="false">ROUND(6371*2*ASIN(SQRT(SIN(RADIANS(INDEX(10_Lieux!$F:$F,V1127)-INDEX(10_Lieux!$F:$F,U1127))/2)^2+COS(RADIANS(INDEX(10_Lieux!$F:$F,U1127)))*COS(RADIANS(INDEX(10_Lieux!$F:$F,V1127)))*SIN(RADIANS(INDEX(10_Lieux!$G:$G,V1127)-INDEX(10_Lieux!$G:$G,U1127))/2)^2)),1)</f>
        <v>583.5</v>
      </c>
      <c r="X1127" s="14" t="n">
        <f aca="false">ROUND(I1127/IF(I1127&lt;p_seuil_vitesse,p_vit_lente,p_vit_rapide)*60/15,0)*15</f>
        <v>465</v>
      </c>
      <c r="Y1127" s="14" t="n">
        <f aca="false">MAX(IF(INDEX(10_Lieux!$B:$B,U1127)&lt;&gt;"Ville",INDEX(10_Lieux!$I:$I,U1127),0),IF(INDEX(10_Lieux!$B:$B,V1127)&lt;&gt;"Ville",INDEX(10_Lieux!$I:$I,V1127),0))</f>
        <v>250</v>
      </c>
      <c r="Z1127" s="14" t="str">
        <f aca="false">A1127&amp;"|"&amp;B1127</f>
        <v>Bâle|Deauville-Normandie</v>
      </c>
      <c r="AA1127" s="14" t="str">
        <f aca="false">IF(I1127&lt;p_local,"Local",IF(I1127&lt;p_vv_min,"Courte distance",IF(I1127&lt;p_tres_long,"Longue distance","Très longue distance")))</f>
        <v>Très longue distance</v>
      </c>
    </row>
    <row r="1128" customFormat="false" ht="15" hidden="false" customHeight="true" outlineLevel="0" collapsed="false">
      <c r="A1128" s="1" t="s">
        <v>1244</v>
      </c>
      <c r="B1128" s="1" t="s">
        <v>164</v>
      </c>
      <c r="C1128" s="1" t="s">
        <v>34</v>
      </c>
      <c r="D1128" s="1" t="s">
        <v>653</v>
      </c>
      <c r="E1128" s="1" t="s">
        <v>1287</v>
      </c>
      <c r="F1128" s="14" t="s">
        <v>40</v>
      </c>
      <c r="G1128" s="14" t="str">
        <f aca="false">IF(I1128&lt;p_local,"Local → page infra",IF(H1128&gt;=p_ph1,"Phase 1",IF(H1128&gt;=p_ph2,"Phase 2","Phase 3")))</f>
        <v>Phase 3</v>
      </c>
      <c r="H1128" s="14" t="n">
        <f aca="false">IF(I1128&lt;p_local,0,IF(C1128="Aéroport → Aéroport",p_pts_plein,IF(Y1128&gt;0,IF(I1128&lt;=Y1128,p_pts_plein,IF(I1128&lt;=p_mult2*Y1128,p_pts_moyen,p_pts_r3)),IF(I1128&gt;=p_vv_min,p_pts_plein,IF(I1128&gt;=p_vv_moy,p_pts_moyen,p_pts_court))))+IF(INDEX(10_Lieux!$D:$D,U1128)=1,p_prio1,p_prio2)+IF(INDEX(10_Lieux!$D:$D,V1128)=1,p_prio1,p_prio2)+IF(K1128="Oui",p_tf,0)+p_hub*((INDEX(10_Lieux!$H:$H,U1128)="Hub")+(INDEX(10_Lieux!$H:$H,V1128)="Hub"))+IF(OR(INDEX(10_Lieux!$H:$H,U1128)="Premium",INDEX(10_Lieux!$H:$H,V1128)="Premium"),p_prem,0))</f>
        <v>50</v>
      </c>
      <c r="I1128" s="14" t="n">
        <f aca="false">ROUND(W1128*p_facteur,0)</f>
        <v>822</v>
      </c>
      <c r="J1128" s="14" t="str">
        <f aca="false">IF(X1128&lt;60,X1128&amp;" min",INT(X1128/60)&amp;" h"&amp;IF(MOD(X1128,60)=0,""," "&amp;TEXT(MOD(X1128,60),"00")))</f>
        <v>8 h 45</v>
      </c>
      <c r="K1128" s="14" t="str">
        <f aca="false">IF(S1128&lt;&gt;T1128,"Oui","Non")</f>
        <v>Oui</v>
      </c>
      <c r="L1128" s="14" t="str">
        <f aca="false">IF(AND(INDEX(10_Lieux!$B:$B,U1128)="Ville",INDEX(10_Lieux!$B:$B,V1128)="Ville"),"/chauffeur-prive/"&amp;INDEX(10_Lieux!$E:$E,U1128)&amp;"-"&amp;INDEX(10_Lieux!$E:$E,V1128)&amp;"/","/chauffeur-prive/"&amp;INDEX(10_Lieux!$E:$E,U1128)&amp;"/"&amp;INDEX(10_Lieux!$E:$E,V1128)&amp;"/")</f>
        <v>/chauffeur-prive/aeroport-deauville-normandie/zurich/</v>
      </c>
      <c r="M1128" s="14" t="str">
        <f aca="false">IFERROR(INDEX($L:$L,MATCH(B1128&amp;"|"&amp;A1128,$Z:$Z,0)),"—")</f>
        <v>/chauffeur-prive/zurich/aeroport-deauville-normandie/</v>
      </c>
      <c r="N1128" s="14" t="str">
        <f aca="false">IF(LEN("Chauffeur privé "&amp;INDEX(10_Lieux!$J:$J,U1128)&amp;" → "&amp;INDEX(10_Lieux!$J:$J,V1128)&amp;" | 24h/24")&gt;60,"Chauffeur privé "&amp;INDEX(10_Lieux!$J:$J,U1128)&amp;" → "&amp;INDEX(10_Lieux!$J:$J,V1128),"Chauffeur privé "&amp;INDEX(10_Lieux!$J:$J,U1128)&amp;" → "&amp;INDEX(10_Lieux!$J:$J,V1128)&amp;" | 24h/24")</f>
        <v>Chauffeur privé Aéroport Deauville-Normandie → Zurich</v>
      </c>
      <c r="O1128" s="14" t="n">
        <f aca="false">LEN(N1128)</f>
        <v>53</v>
      </c>
      <c r="P1128" s="14" t="str">
        <f aca="false">"Chauffeur privé "&amp;INDEX(10_Lieux!$K:$K,U1128)&amp;" vers "&amp;INDEX(10_Lieux!$L:$L,V1128)</f>
        <v>Chauffeur privé de l'aéroport Deauville-Normandie vers Zurich</v>
      </c>
      <c r="Q1128" s="14" t="str">
        <f aca="false">"Chauffeur privé "&amp;INDEX(10_Lieux!$K:$K,U1128)&amp;" vers "&amp;INDEX(10_Lieux!$L:$L,V1128)&amp;" : env. "&amp;I1128&amp;" km, "&amp;J1128&amp;" de route. Devis personnalisé, standard 24h/24 et 7j/7."</f>
        <v>Chauffeur privé de l'aéroport Deauville-Normandie vers Zurich : env. 822 km, 8 h 45 de route. Devis personnalisé, standard 24h/24 et 7j/7.</v>
      </c>
      <c r="R1128" s="14" t="n">
        <f aca="false">LEN(Q1128)</f>
        <v>138</v>
      </c>
      <c r="S1128" s="14" t="str">
        <f aca="false">INDEX(10_Lieux!$C:$C,U1128)</f>
        <v>France</v>
      </c>
      <c r="T1128" s="14" t="str">
        <f aca="false">INDEX(10_Lieux!$C:$C,V1128)</f>
        <v>Suisse</v>
      </c>
      <c r="U1128" s="14" t="n">
        <f aca="false">MATCH(A1128,10_Lieux!$A:$A,0)</f>
        <v>150</v>
      </c>
      <c r="V1128" s="14" t="n">
        <f aca="false">MATCH(B1128,10_Lieux!$A:$A,0)</f>
        <v>122</v>
      </c>
      <c r="W1128" s="14" t="n">
        <f aca="false">ROUND(6371*2*ASIN(SQRT(SIN(RADIANS(INDEX(10_Lieux!$F:$F,V1128)-INDEX(10_Lieux!$F:$F,U1128))/2)^2+COS(RADIANS(INDEX(10_Lieux!$F:$F,U1128)))*COS(RADIANS(INDEX(10_Lieux!$F:$F,V1128)))*SIN(RADIANS(INDEX(10_Lieux!$G:$G,V1128)-INDEX(10_Lieux!$G:$G,U1128))/2)^2)),1)</f>
        <v>657.3</v>
      </c>
      <c r="X1128" s="14" t="n">
        <f aca="false">ROUND(I1128/IF(I1128&lt;p_seuil_vitesse,p_vit_lente,p_vit_rapide)*60/15,0)*15</f>
        <v>525</v>
      </c>
      <c r="Y1128" s="14" t="n">
        <f aca="false">MAX(IF(INDEX(10_Lieux!$B:$B,U1128)&lt;&gt;"Ville",INDEX(10_Lieux!$I:$I,U1128),0),IF(INDEX(10_Lieux!$B:$B,V1128)&lt;&gt;"Ville",INDEX(10_Lieux!$I:$I,V1128),0))</f>
        <v>250</v>
      </c>
      <c r="Z1128" s="14" t="str">
        <f aca="false">A1128&amp;"|"&amp;B1128</f>
        <v>Deauville-Normandie|Zurich</v>
      </c>
      <c r="AA1128" s="14" t="str">
        <f aca="false">IF(I1128&lt;p_local,"Local",IF(I1128&lt;p_vv_min,"Courte distance",IF(I1128&lt;p_tres_long,"Longue distance","Très longue distance")))</f>
        <v>Très longue distance</v>
      </c>
    </row>
    <row r="1129" customFormat="false" ht="15" hidden="false" customHeight="true" outlineLevel="0" collapsed="false">
      <c r="A1129" s="1" t="s">
        <v>164</v>
      </c>
      <c r="B1129" s="1" t="s">
        <v>1244</v>
      </c>
      <c r="C1129" s="1" t="s">
        <v>35</v>
      </c>
      <c r="D1129" s="1" t="s">
        <v>653</v>
      </c>
      <c r="E1129" s="1" t="s">
        <v>1288</v>
      </c>
      <c r="F1129" s="14" t="s">
        <v>40</v>
      </c>
      <c r="G1129" s="14" t="str">
        <f aca="false">IF(I1129&lt;p_local,"Local → page infra",IF(H1129&gt;=p_ph1,"Phase 1",IF(H1129&gt;=p_ph2,"Phase 2","Phase 3")))</f>
        <v>Phase 3</v>
      </c>
      <c r="H1129" s="14" t="n">
        <f aca="false">IF(I1129&lt;p_local,0,IF(C1129="Aéroport → Aéroport",p_pts_plein,IF(Y1129&gt;0,IF(I1129&lt;=Y1129,p_pts_plein,IF(I1129&lt;=p_mult2*Y1129,p_pts_moyen,p_pts_r3)),IF(I1129&gt;=p_vv_min,p_pts_plein,IF(I1129&gt;=p_vv_moy,p_pts_moyen,p_pts_court))))+IF(INDEX(10_Lieux!$D:$D,U1129)=1,p_prio1,p_prio2)+IF(INDEX(10_Lieux!$D:$D,V1129)=1,p_prio1,p_prio2)+IF(K1129="Oui",p_tf,0)+p_hub*((INDEX(10_Lieux!$H:$H,U1129)="Hub")+(INDEX(10_Lieux!$H:$H,V1129)="Hub"))+IF(OR(INDEX(10_Lieux!$H:$H,U1129)="Premium",INDEX(10_Lieux!$H:$H,V1129)="Premium"),p_prem,0))</f>
        <v>50</v>
      </c>
      <c r="I1129" s="14" t="n">
        <f aca="false">ROUND(W1129*p_facteur,0)</f>
        <v>822</v>
      </c>
      <c r="J1129" s="14" t="str">
        <f aca="false">IF(X1129&lt;60,X1129&amp;" min",INT(X1129/60)&amp;" h"&amp;IF(MOD(X1129,60)=0,""," "&amp;TEXT(MOD(X1129,60),"00")))</f>
        <v>8 h 45</v>
      </c>
      <c r="K1129" s="14" t="str">
        <f aca="false">IF(S1129&lt;&gt;T1129,"Oui","Non")</f>
        <v>Oui</v>
      </c>
      <c r="L1129" s="14" t="str">
        <f aca="false">IF(AND(INDEX(10_Lieux!$B:$B,U1129)="Ville",INDEX(10_Lieux!$B:$B,V1129)="Ville"),"/chauffeur-prive/"&amp;INDEX(10_Lieux!$E:$E,U1129)&amp;"-"&amp;INDEX(10_Lieux!$E:$E,V1129)&amp;"/","/chauffeur-prive/"&amp;INDEX(10_Lieux!$E:$E,U1129)&amp;"/"&amp;INDEX(10_Lieux!$E:$E,V1129)&amp;"/")</f>
        <v>/chauffeur-prive/zurich/aeroport-deauville-normandie/</v>
      </c>
      <c r="M1129" s="14" t="str">
        <f aca="false">IFERROR(INDEX($L:$L,MATCH(B1129&amp;"|"&amp;A1129,$Z:$Z,0)),"—")</f>
        <v>/chauffeur-prive/aeroport-deauville-normandie/zurich/</v>
      </c>
      <c r="N1129" s="14" t="str">
        <f aca="false">IF(LEN("Chauffeur privé "&amp;INDEX(10_Lieux!$J:$J,U1129)&amp;" → "&amp;INDEX(10_Lieux!$J:$J,V1129)&amp;" | 24h/24")&gt;60,"Chauffeur privé "&amp;INDEX(10_Lieux!$J:$J,U1129)&amp;" → "&amp;INDEX(10_Lieux!$J:$J,V1129),"Chauffeur privé "&amp;INDEX(10_Lieux!$J:$J,U1129)&amp;" → "&amp;INDEX(10_Lieux!$J:$J,V1129)&amp;" | 24h/24")</f>
        <v>Chauffeur privé Zurich → Aéroport Deauville-Normandie</v>
      </c>
      <c r="O1129" s="14" t="n">
        <f aca="false">LEN(N1129)</f>
        <v>53</v>
      </c>
      <c r="P1129" s="14" t="str">
        <f aca="false">"Chauffeur privé "&amp;INDEX(10_Lieux!$K:$K,U1129)&amp;" vers "&amp;INDEX(10_Lieux!$L:$L,V1129)</f>
        <v>Chauffeur privé de Zurich vers l'aéroport Deauville-Normandie</v>
      </c>
      <c r="Q1129" s="14" t="str">
        <f aca="false">"Chauffeur privé "&amp;INDEX(10_Lieux!$K:$K,U1129)&amp;" vers "&amp;INDEX(10_Lieux!$L:$L,V1129)&amp;" : env. "&amp;I1129&amp;" km, "&amp;J1129&amp;" de route. Devis personnalisé, standard 24h/24 et 7j/7."</f>
        <v>Chauffeur privé de Zurich vers l'aéroport Deauville-Normandie : env. 822 km, 8 h 45 de route. Devis personnalisé, standard 24h/24 et 7j/7.</v>
      </c>
      <c r="R1129" s="14" t="n">
        <f aca="false">LEN(Q1129)</f>
        <v>138</v>
      </c>
      <c r="S1129" s="14" t="str">
        <f aca="false">INDEX(10_Lieux!$C:$C,U1129)</f>
        <v>Suisse</v>
      </c>
      <c r="T1129" s="14" t="str">
        <f aca="false">INDEX(10_Lieux!$C:$C,V1129)</f>
        <v>France</v>
      </c>
      <c r="U1129" s="14" t="n">
        <f aca="false">MATCH(A1129,10_Lieux!$A:$A,0)</f>
        <v>122</v>
      </c>
      <c r="V1129" s="14" t="n">
        <f aca="false">MATCH(B1129,10_Lieux!$A:$A,0)</f>
        <v>150</v>
      </c>
      <c r="W1129" s="14" t="n">
        <f aca="false">ROUND(6371*2*ASIN(SQRT(SIN(RADIANS(INDEX(10_Lieux!$F:$F,V1129)-INDEX(10_Lieux!$F:$F,U1129))/2)^2+COS(RADIANS(INDEX(10_Lieux!$F:$F,U1129)))*COS(RADIANS(INDEX(10_Lieux!$F:$F,V1129)))*SIN(RADIANS(INDEX(10_Lieux!$G:$G,V1129)-INDEX(10_Lieux!$G:$G,U1129))/2)^2)),1)</f>
        <v>657.3</v>
      </c>
      <c r="X1129" s="14" t="n">
        <f aca="false">ROUND(I1129/IF(I1129&lt;p_seuil_vitesse,p_vit_lente,p_vit_rapide)*60/15,0)*15</f>
        <v>525</v>
      </c>
      <c r="Y1129" s="14" t="n">
        <f aca="false">MAX(IF(INDEX(10_Lieux!$B:$B,U1129)&lt;&gt;"Ville",INDEX(10_Lieux!$I:$I,U1129),0),IF(INDEX(10_Lieux!$B:$B,V1129)&lt;&gt;"Ville",INDEX(10_Lieux!$I:$I,V1129),0))</f>
        <v>250</v>
      </c>
      <c r="Z1129" s="14" t="str">
        <f aca="false">A1129&amp;"|"&amp;B1129</f>
        <v>Zurich|Deauville-Normandie</v>
      </c>
      <c r="AA1129" s="14" t="str">
        <f aca="false">IF(I1129&lt;p_local,"Local",IF(I1129&lt;p_vv_min,"Courte distance",IF(I1129&lt;p_tres_long,"Longue distance","Très longue distance")))</f>
        <v>Très longue distance</v>
      </c>
    </row>
    <row r="1130" customFormat="false" ht="15" hidden="false" customHeight="true" outlineLevel="0" collapsed="false">
      <c r="A1130" s="1" t="s">
        <v>1244</v>
      </c>
      <c r="B1130" s="1" t="s">
        <v>166</v>
      </c>
      <c r="C1130" s="1" t="s">
        <v>34</v>
      </c>
      <c r="D1130" s="1" t="s">
        <v>653</v>
      </c>
      <c r="E1130" s="1" t="s">
        <v>1289</v>
      </c>
      <c r="F1130" s="14" t="s">
        <v>40</v>
      </c>
      <c r="G1130" s="14" t="str">
        <f aca="false">IF(I1130&lt;p_local,"Local → page infra",IF(H1130&gt;=p_ph1,"Phase 1",IF(H1130&gt;=p_ph2,"Phase 2","Phase 3")))</f>
        <v>Phase 3</v>
      </c>
      <c r="H1130" s="14" t="n">
        <f aca="false">IF(I1130&lt;p_local,0,IF(C1130="Aéroport → Aéroport",p_pts_plein,IF(Y1130&gt;0,IF(I1130&lt;=Y1130,p_pts_plein,IF(I1130&lt;=p_mult2*Y1130,p_pts_moyen,p_pts_r3)),IF(I1130&gt;=p_vv_min,p_pts_plein,IF(I1130&gt;=p_vv_moy,p_pts_moyen,p_pts_court))))+IF(INDEX(10_Lieux!$D:$D,U1130)=1,p_prio1,p_prio2)+IF(INDEX(10_Lieux!$D:$D,V1130)=1,p_prio1,p_prio2)+IF(K1130="Oui",p_tf,0)+p_hub*((INDEX(10_Lieux!$H:$H,U1130)="Hub")+(INDEX(10_Lieux!$H:$H,V1130)="Hub"))+IF(OR(INDEX(10_Lieux!$H:$H,U1130)="Premium",INDEX(10_Lieux!$H:$H,V1130)="Premium"),p_prem,0))</f>
        <v>40</v>
      </c>
      <c r="I1130" s="14" t="n">
        <f aca="false">ROUND(W1130*p_facteur,0)</f>
        <v>755</v>
      </c>
      <c r="J1130" s="14" t="str">
        <f aca="false">IF(X1130&lt;60,X1130&amp;" min",INT(X1130/60)&amp;" h"&amp;IF(MOD(X1130,60)=0,""," "&amp;TEXT(MOD(X1130,60),"00")))</f>
        <v>8 h</v>
      </c>
      <c r="K1130" s="14" t="str">
        <f aca="false">IF(S1130&lt;&gt;T1130,"Oui","Non")</f>
        <v>Oui</v>
      </c>
      <c r="L1130" s="14" t="str">
        <f aca="false">IF(AND(INDEX(10_Lieux!$B:$B,U1130)="Ville",INDEX(10_Lieux!$B:$B,V1130)="Ville"),"/chauffeur-prive/"&amp;INDEX(10_Lieux!$E:$E,U1130)&amp;"-"&amp;INDEX(10_Lieux!$E:$E,V1130)&amp;"/","/chauffeur-prive/"&amp;INDEX(10_Lieux!$E:$E,U1130)&amp;"/"&amp;INDEX(10_Lieux!$E:$E,V1130)&amp;"/")</f>
        <v>/chauffeur-prive/aeroport-deauville-normandie/berne/</v>
      </c>
      <c r="M1130" s="14" t="str">
        <f aca="false">IFERROR(INDEX($L:$L,MATCH(B1130&amp;"|"&amp;A1130,$Z:$Z,0)),"—")</f>
        <v>/chauffeur-prive/berne/aeroport-deauville-normandie/</v>
      </c>
      <c r="N1130" s="14" t="str">
        <f aca="false">IF(LEN("Chauffeur privé "&amp;INDEX(10_Lieux!$J:$J,U1130)&amp;" → "&amp;INDEX(10_Lieux!$J:$J,V1130)&amp;" | 24h/24")&gt;60,"Chauffeur privé "&amp;INDEX(10_Lieux!$J:$J,U1130)&amp;" → "&amp;INDEX(10_Lieux!$J:$J,V1130),"Chauffeur privé "&amp;INDEX(10_Lieux!$J:$J,U1130)&amp;" → "&amp;INDEX(10_Lieux!$J:$J,V1130)&amp;" | 24h/24")</f>
        <v>Chauffeur privé Aéroport Deauville-Normandie → Berne</v>
      </c>
      <c r="O1130" s="14" t="n">
        <f aca="false">LEN(N1130)</f>
        <v>52</v>
      </c>
      <c r="P1130" s="14" t="str">
        <f aca="false">"Chauffeur privé "&amp;INDEX(10_Lieux!$K:$K,U1130)&amp;" vers "&amp;INDEX(10_Lieux!$L:$L,V1130)</f>
        <v>Chauffeur privé de l'aéroport Deauville-Normandie vers Berne</v>
      </c>
      <c r="Q1130" s="14" t="str">
        <f aca="false">"Chauffeur privé "&amp;INDEX(10_Lieux!$K:$K,U1130)&amp;" vers "&amp;INDEX(10_Lieux!$L:$L,V1130)&amp;" : env. "&amp;I1130&amp;" km, "&amp;J1130&amp;" de route. Devis personnalisé, standard 24h/24 et 7j/7."</f>
        <v>Chauffeur privé de l'aéroport Deauville-Normandie vers Berne : env. 755 km, 8 h de route. Devis personnalisé, standard 24h/24 et 7j/7.</v>
      </c>
      <c r="R1130" s="14" t="n">
        <f aca="false">LEN(Q1130)</f>
        <v>134</v>
      </c>
      <c r="S1130" s="14" t="str">
        <f aca="false">INDEX(10_Lieux!$C:$C,U1130)</f>
        <v>France</v>
      </c>
      <c r="T1130" s="14" t="str">
        <f aca="false">INDEX(10_Lieux!$C:$C,V1130)</f>
        <v>Suisse</v>
      </c>
      <c r="U1130" s="14" t="n">
        <f aca="false">MATCH(A1130,10_Lieux!$A:$A,0)</f>
        <v>150</v>
      </c>
      <c r="V1130" s="14" t="n">
        <f aca="false">MATCH(B1130,10_Lieux!$A:$A,0)</f>
        <v>123</v>
      </c>
      <c r="W1130" s="14" t="n">
        <f aca="false">ROUND(6371*2*ASIN(SQRT(SIN(RADIANS(INDEX(10_Lieux!$F:$F,V1130)-INDEX(10_Lieux!$F:$F,U1130))/2)^2+COS(RADIANS(INDEX(10_Lieux!$F:$F,U1130)))*COS(RADIANS(INDEX(10_Lieux!$F:$F,V1130)))*SIN(RADIANS(INDEX(10_Lieux!$G:$G,V1130)-INDEX(10_Lieux!$G:$G,U1130))/2)^2)),1)</f>
        <v>603.7</v>
      </c>
      <c r="X1130" s="14" t="n">
        <f aca="false">ROUND(I1130/IF(I1130&lt;p_seuil_vitesse,p_vit_lente,p_vit_rapide)*60/15,0)*15</f>
        <v>480</v>
      </c>
      <c r="Y1130" s="14" t="n">
        <f aca="false">MAX(IF(INDEX(10_Lieux!$B:$B,U1130)&lt;&gt;"Ville",INDEX(10_Lieux!$I:$I,U1130),0),IF(INDEX(10_Lieux!$B:$B,V1130)&lt;&gt;"Ville",INDEX(10_Lieux!$I:$I,V1130),0))</f>
        <v>250</v>
      </c>
      <c r="Z1130" s="14" t="str">
        <f aca="false">A1130&amp;"|"&amp;B1130</f>
        <v>Deauville-Normandie|Berne</v>
      </c>
      <c r="AA1130" s="14" t="str">
        <f aca="false">IF(I1130&lt;p_local,"Local",IF(I1130&lt;p_vv_min,"Courte distance",IF(I1130&lt;p_tres_long,"Longue distance","Très longue distance")))</f>
        <v>Très longue distance</v>
      </c>
    </row>
    <row r="1131" customFormat="false" ht="15" hidden="false" customHeight="true" outlineLevel="0" collapsed="false">
      <c r="A1131" s="1" t="s">
        <v>166</v>
      </c>
      <c r="B1131" s="1" t="s">
        <v>1244</v>
      </c>
      <c r="C1131" s="1" t="s">
        <v>35</v>
      </c>
      <c r="D1131" s="1" t="s">
        <v>653</v>
      </c>
      <c r="E1131" s="1" t="s">
        <v>1290</v>
      </c>
      <c r="F1131" s="14" t="s">
        <v>40</v>
      </c>
      <c r="G1131" s="14" t="str">
        <f aca="false">IF(I1131&lt;p_local,"Local → page infra",IF(H1131&gt;=p_ph1,"Phase 1",IF(H1131&gt;=p_ph2,"Phase 2","Phase 3")))</f>
        <v>Phase 3</v>
      </c>
      <c r="H1131" s="14" t="n">
        <f aca="false">IF(I1131&lt;p_local,0,IF(C1131="Aéroport → Aéroport",p_pts_plein,IF(Y1131&gt;0,IF(I1131&lt;=Y1131,p_pts_plein,IF(I1131&lt;=p_mult2*Y1131,p_pts_moyen,p_pts_r3)),IF(I1131&gt;=p_vv_min,p_pts_plein,IF(I1131&gt;=p_vv_moy,p_pts_moyen,p_pts_court))))+IF(INDEX(10_Lieux!$D:$D,U1131)=1,p_prio1,p_prio2)+IF(INDEX(10_Lieux!$D:$D,V1131)=1,p_prio1,p_prio2)+IF(K1131="Oui",p_tf,0)+p_hub*((INDEX(10_Lieux!$H:$H,U1131)="Hub")+(INDEX(10_Lieux!$H:$H,V1131)="Hub"))+IF(OR(INDEX(10_Lieux!$H:$H,U1131)="Premium",INDEX(10_Lieux!$H:$H,V1131)="Premium"),p_prem,0))</f>
        <v>40</v>
      </c>
      <c r="I1131" s="14" t="n">
        <f aca="false">ROUND(W1131*p_facteur,0)</f>
        <v>755</v>
      </c>
      <c r="J1131" s="14" t="str">
        <f aca="false">IF(X1131&lt;60,X1131&amp;" min",INT(X1131/60)&amp;" h"&amp;IF(MOD(X1131,60)=0,""," "&amp;TEXT(MOD(X1131,60),"00")))</f>
        <v>8 h</v>
      </c>
      <c r="K1131" s="14" t="str">
        <f aca="false">IF(S1131&lt;&gt;T1131,"Oui","Non")</f>
        <v>Oui</v>
      </c>
      <c r="L1131" s="14" t="str">
        <f aca="false">IF(AND(INDEX(10_Lieux!$B:$B,U1131)="Ville",INDEX(10_Lieux!$B:$B,V1131)="Ville"),"/chauffeur-prive/"&amp;INDEX(10_Lieux!$E:$E,U1131)&amp;"-"&amp;INDEX(10_Lieux!$E:$E,V1131)&amp;"/","/chauffeur-prive/"&amp;INDEX(10_Lieux!$E:$E,U1131)&amp;"/"&amp;INDEX(10_Lieux!$E:$E,V1131)&amp;"/")</f>
        <v>/chauffeur-prive/berne/aeroport-deauville-normandie/</v>
      </c>
      <c r="M1131" s="14" t="str">
        <f aca="false">IFERROR(INDEX($L:$L,MATCH(B1131&amp;"|"&amp;A1131,$Z:$Z,0)),"—")</f>
        <v>/chauffeur-prive/aeroport-deauville-normandie/berne/</v>
      </c>
      <c r="N1131" s="14" t="str">
        <f aca="false">IF(LEN("Chauffeur privé "&amp;INDEX(10_Lieux!$J:$J,U1131)&amp;" → "&amp;INDEX(10_Lieux!$J:$J,V1131)&amp;" | 24h/24")&gt;60,"Chauffeur privé "&amp;INDEX(10_Lieux!$J:$J,U1131)&amp;" → "&amp;INDEX(10_Lieux!$J:$J,V1131),"Chauffeur privé "&amp;INDEX(10_Lieux!$J:$J,U1131)&amp;" → "&amp;INDEX(10_Lieux!$J:$J,V1131)&amp;" | 24h/24")</f>
        <v>Chauffeur privé Berne → Aéroport Deauville-Normandie</v>
      </c>
      <c r="O1131" s="14" t="n">
        <f aca="false">LEN(N1131)</f>
        <v>52</v>
      </c>
      <c r="P1131" s="14" t="str">
        <f aca="false">"Chauffeur privé "&amp;INDEX(10_Lieux!$K:$K,U1131)&amp;" vers "&amp;INDEX(10_Lieux!$L:$L,V1131)</f>
        <v>Chauffeur privé de Berne vers l'aéroport Deauville-Normandie</v>
      </c>
      <c r="Q1131" s="14" t="str">
        <f aca="false">"Chauffeur privé "&amp;INDEX(10_Lieux!$K:$K,U1131)&amp;" vers "&amp;INDEX(10_Lieux!$L:$L,V1131)&amp;" : env. "&amp;I1131&amp;" km, "&amp;J1131&amp;" de route. Devis personnalisé, standard 24h/24 et 7j/7."</f>
        <v>Chauffeur privé de Berne vers l'aéroport Deauville-Normandie : env. 755 km, 8 h de route. Devis personnalisé, standard 24h/24 et 7j/7.</v>
      </c>
      <c r="R1131" s="14" t="n">
        <f aca="false">LEN(Q1131)</f>
        <v>134</v>
      </c>
      <c r="S1131" s="14" t="str">
        <f aca="false">INDEX(10_Lieux!$C:$C,U1131)</f>
        <v>Suisse</v>
      </c>
      <c r="T1131" s="14" t="str">
        <f aca="false">INDEX(10_Lieux!$C:$C,V1131)</f>
        <v>France</v>
      </c>
      <c r="U1131" s="14" t="n">
        <f aca="false">MATCH(A1131,10_Lieux!$A:$A,0)</f>
        <v>123</v>
      </c>
      <c r="V1131" s="14" t="n">
        <f aca="false">MATCH(B1131,10_Lieux!$A:$A,0)</f>
        <v>150</v>
      </c>
      <c r="W1131" s="14" t="n">
        <f aca="false">ROUND(6371*2*ASIN(SQRT(SIN(RADIANS(INDEX(10_Lieux!$F:$F,V1131)-INDEX(10_Lieux!$F:$F,U1131))/2)^2+COS(RADIANS(INDEX(10_Lieux!$F:$F,U1131)))*COS(RADIANS(INDEX(10_Lieux!$F:$F,V1131)))*SIN(RADIANS(INDEX(10_Lieux!$G:$G,V1131)-INDEX(10_Lieux!$G:$G,U1131))/2)^2)),1)</f>
        <v>603.7</v>
      </c>
      <c r="X1131" s="14" t="n">
        <f aca="false">ROUND(I1131/IF(I1131&lt;p_seuil_vitesse,p_vit_lente,p_vit_rapide)*60/15,0)*15</f>
        <v>480</v>
      </c>
      <c r="Y1131" s="14" t="n">
        <f aca="false">MAX(IF(INDEX(10_Lieux!$B:$B,U1131)&lt;&gt;"Ville",INDEX(10_Lieux!$I:$I,U1131),0),IF(INDEX(10_Lieux!$B:$B,V1131)&lt;&gt;"Ville",INDEX(10_Lieux!$I:$I,V1131),0))</f>
        <v>250</v>
      </c>
      <c r="Z1131" s="14" t="str">
        <f aca="false">A1131&amp;"|"&amp;B1131</f>
        <v>Berne|Deauville-Normandie</v>
      </c>
      <c r="AA1131" s="14" t="str">
        <f aca="false">IF(I1131&lt;p_local,"Local",IF(I1131&lt;p_vv_min,"Courte distance",IF(I1131&lt;p_tres_long,"Longue distance","Très longue distance")))</f>
        <v>Très longue distance</v>
      </c>
    </row>
    <row r="1132" customFormat="false" ht="15" hidden="false" customHeight="true" outlineLevel="0" collapsed="false">
      <c r="A1132" s="1" t="s">
        <v>1291</v>
      </c>
      <c r="B1132" s="1" t="s">
        <v>122</v>
      </c>
      <c r="C1132" s="1" t="s">
        <v>34</v>
      </c>
      <c r="D1132" s="1" t="s">
        <v>653</v>
      </c>
      <c r="E1132" s="1" t="s">
        <v>1292</v>
      </c>
      <c r="F1132" s="14" t="s">
        <v>40</v>
      </c>
      <c r="G1132" s="14" t="str">
        <f aca="false">IF(I1132&lt;p_local,"Local → page infra",IF(H1132&gt;=p_ph1,"Phase 1",IF(H1132&gt;=p_ph2,"Phase 2","Phase 3")))</f>
        <v>Phase 3</v>
      </c>
      <c r="H1132" s="14" t="n">
        <f aca="false">IF(I1132&lt;p_local,0,IF(C1132="Aéroport → Aéroport",p_pts_plein,IF(Y1132&gt;0,IF(I1132&lt;=Y1132,p_pts_plein,IF(I1132&lt;=p_mult2*Y1132,p_pts_moyen,p_pts_r3)),IF(I1132&gt;=p_vv_min,p_pts_plein,IF(I1132&gt;=p_vv_moy,p_pts_moyen,p_pts_court))))+IF(INDEX(10_Lieux!$D:$D,U1132)=1,p_prio1,p_prio2)+IF(INDEX(10_Lieux!$D:$D,V1132)=1,p_prio1,p_prio2)+IF(K1132="Oui",p_tf,0)+p_hub*((INDEX(10_Lieux!$H:$H,U1132)="Hub")+(INDEX(10_Lieux!$H:$H,V1132)="Hub"))+IF(OR(INDEX(10_Lieux!$H:$H,U1132)="Premium",INDEX(10_Lieux!$H:$H,V1132)="Premium"),p_prem,0))</f>
        <v>55</v>
      </c>
      <c r="I1132" s="14" t="n">
        <f aca="false">ROUND(W1132*p_facteur,0)</f>
        <v>259</v>
      </c>
      <c r="J1132" s="14" t="str">
        <f aca="false">IF(X1132&lt;60,X1132&amp;" min",INT(X1132/60)&amp;" h"&amp;IF(MOD(X1132,60)=0,""," "&amp;TEXT(MOD(X1132,60),"00")))</f>
        <v>2 h 45</v>
      </c>
      <c r="K1132" s="14" t="str">
        <f aca="false">IF(S1132&lt;&gt;T1132,"Oui","Non")</f>
        <v>Non</v>
      </c>
      <c r="L1132" s="14" t="str">
        <f aca="false">IF(AND(INDEX(10_Lieux!$B:$B,U1132)="Ville",INDEX(10_Lieux!$B:$B,V1132)="Ville"),"/chauffeur-prive/"&amp;INDEX(10_Lieux!$E:$E,U1132)&amp;"-"&amp;INDEX(10_Lieux!$E:$E,V1132)&amp;"/","/chauffeur-prive/"&amp;INDEX(10_Lieux!$E:$E,U1132)&amp;"/"&amp;INDEX(10_Lieux!$E:$E,V1132)&amp;"/")</f>
        <v>/chauffeur-prive/aeroport-caen-carpiquet/paris/</v>
      </c>
      <c r="M1132" s="14" t="str">
        <f aca="false">IFERROR(INDEX($L:$L,MATCH(B1132&amp;"|"&amp;A1132,$Z:$Z,0)),"—")</f>
        <v>/chauffeur-prive/paris/aeroport-caen-carpiquet/</v>
      </c>
      <c r="N1132" s="14" t="str">
        <f aca="false">IF(LEN("Chauffeur privé "&amp;INDEX(10_Lieux!$J:$J,U1132)&amp;" → "&amp;INDEX(10_Lieux!$J:$J,V1132)&amp;" | 24h/24")&gt;60,"Chauffeur privé "&amp;INDEX(10_Lieux!$J:$J,U1132)&amp;" → "&amp;INDEX(10_Lieux!$J:$J,V1132),"Chauffeur privé "&amp;INDEX(10_Lieux!$J:$J,U1132)&amp;" → "&amp;INDEX(10_Lieux!$J:$J,V1132)&amp;" | 24h/24")</f>
        <v>Chauffeur privé Aéroport Caen-Carpiquet → Paris | 24h/24</v>
      </c>
      <c r="O1132" s="14" t="n">
        <f aca="false">LEN(N1132)</f>
        <v>56</v>
      </c>
      <c r="P1132" s="14" t="str">
        <f aca="false">"Chauffeur privé "&amp;INDEX(10_Lieux!$K:$K,U1132)&amp;" vers "&amp;INDEX(10_Lieux!$L:$L,V1132)</f>
        <v>Chauffeur privé de l'aéroport Caen-Carpiquet vers Paris</v>
      </c>
      <c r="Q1132" s="14" t="str">
        <f aca="false">"Chauffeur privé "&amp;INDEX(10_Lieux!$K:$K,U1132)&amp;" vers "&amp;INDEX(10_Lieux!$L:$L,V1132)&amp;" : env. "&amp;I1132&amp;" km, "&amp;J1132&amp;" de route. Devis personnalisé, standard 24h/24 et 7j/7."</f>
        <v>Chauffeur privé de l'aéroport Caen-Carpiquet vers Paris : env. 259 km, 2 h 45 de route. Devis personnalisé, standard 24h/24 et 7j/7.</v>
      </c>
      <c r="R1132" s="14" t="n">
        <f aca="false">LEN(Q1132)</f>
        <v>132</v>
      </c>
      <c r="S1132" s="14" t="str">
        <f aca="false">INDEX(10_Lieux!$C:$C,U1132)</f>
        <v>France</v>
      </c>
      <c r="T1132" s="14" t="str">
        <f aca="false">INDEX(10_Lieux!$C:$C,V1132)</f>
        <v>France</v>
      </c>
      <c r="U1132" s="14" t="n">
        <f aca="false">MATCH(A1132,10_Lieux!$A:$A,0)</f>
        <v>151</v>
      </c>
      <c r="V1132" s="14" t="n">
        <f aca="false">MATCH(B1132,10_Lieux!$A:$A,0)</f>
        <v>2</v>
      </c>
      <c r="W1132" s="14" t="n">
        <f aca="false">ROUND(6371*2*ASIN(SQRT(SIN(RADIANS(INDEX(10_Lieux!$F:$F,V1132)-INDEX(10_Lieux!$F:$F,U1132))/2)^2+COS(RADIANS(INDEX(10_Lieux!$F:$F,U1132)))*COS(RADIANS(INDEX(10_Lieux!$F:$F,V1132)))*SIN(RADIANS(INDEX(10_Lieux!$G:$G,V1132)-INDEX(10_Lieux!$G:$G,U1132))/2)^2)),1)</f>
        <v>207.3</v>
      </c>
      <c r="X1132" s="14" t="n">
        <f aca="false">ROUND(I1132/IF(I1132&lt;p_seuil_vitesse,p_vit_lente,p_vit_rapide)*60/15,0)*15</f>
        <v>165</v>
      </c>
      <c r="Y1132" s="14" t="n">
        <f aca="false">MAX(IF(INDEX(10_Lieux!$B:$B,U1132)&lt;&gt;"Ville",INDEX(10_Lieux!$I:$I,U1132),0),IF(INDEX(10_Lieux!$B:$B,V1132)&lt;&gt;"Ville",INDEX(10_Lieux!$I:$I,V1132),0))</f>
        <v>250</v>
      </c>
      <c r="Z1132" s="14" t="str">
        <f aca="false">A1132&amp;"|"&amp;B1132</f>
        <v>Caen-Carpiquet|Paris</v>
      </c>
      <c r="AA1132" s="14" t="str">
        <f aca="false">IF(I1132&lt;p_local,"Local",IF(I1132&lt;p_vv_min,"Courte distance",IF(I1132&lt;p_tres_long,"Longue distance","Très longue distance")))</f>
        <v>Longue distance</v>
      </c>
    </row>
    <row r="1133" customFormat="false" ht="15" hidden="false" customHeight="true" outlineLevel="0" collapsed="false">
      <c r="A1133" s="1" t="s">
        <v>122</v>
      </c>
      <c r="B1133" s="1" t="s">
        <v>1291</v>
      </c>
      <c r="C1133" s="1" t="s">
        <v>35</v>
      </c>
      <c r="D1133" s="1" t="s">
        <v>653</v>
      </c>
      <c r="E1133" s="1" t="s">
        <v>1293</v>
      </c>
      <c r="F1133" s="14" t="s">
        <v>40</v>
      </c>
      <c r="G1133" s="14" t="str">
        <f aca="false">IF(I1133&lt;p_local,"Local → page infra",IF(H1133&gt;=p_ph1,"Phase 1",IF(H1133&gt;=p_ph2,"Phase 2","Phase 3")))</f>
        <v>Phase 3</v>
      </c>
      <c r="H1133" s="14" t="n">
        <f aca="false">IF(I1133&lt;p_local,0,IF(C1133="Aéroport → Aéroport",p_pts_plein,IF(Y1133&gt;0,IF(I1133&lt;=Y1133,p_pts_plein,IF(I1133&lt;=p_mult2*Y1133,p_pts_moyen,p_pts_r3)),IF(I1133&gt;=p_vv_min,p_pts_plein,IF(I1133&gt;=p_vv_moy,p_pts_moyen,p_pts_court))))+IF(INDEX(10_Lieux!$D:$D,U1133)=1,p_prio1,p_prio2)+IF(INDEX(10_Lieux!$D:$D,V1133)=1,p_prio1,p_prio2)+IF(K1133="Oui",p_tf,0)+p_hub*((INDEX(10_Lieux!$H:$H,U1133)="Hub")+(INDEX(10_Lieux!$H:$H,V1133)="Hub"))+IF(OR(INDEX(10_Lieux!$H:$H,U1133)="Premium",INDEX(10_Lieux!$H:$H,V1133)="Premium"),p_prem,0))</f>
        <v>55</v>
      </c>
      <c r="I1133" s="14" t="n">
        <f aca="false">ROUND(W1133*p_facteur,0)</f>
        <v>259</v>
      </c>
      <c r="J1133" s="14" t="str">
        <f aca="false">IF(X1133&lt;60,X1133&amp;" min",INT(X1133/60)&amp;" h"&amp;IF(MOD(X1133,60)=0,""," "&amp;TEXT(MOD(X1133,60),"00")))</f>
        <v>2 h 45</v>
      </c>
      <c r="K1133" s="14" t="str">
        <f aca="false">IF(S1133&lt;&gt;T1133,"Oui","Non")</f>
        <v>Non</v>
      </c>
      <c r="L1133" s="14" t="str">
        <f aca="false">IF(AND(INDEX(10_Lieux!$B:$B,U1133)="Ville",INDEX(10_Lieux!$B:$B,V1133)="Ville"),"/chauffeur-prive/"&amp;INDEX(10_Lieux!$E:$E,U1133)&amp;"-"&amp;INDEX(10_Lieux!$E:$E,V1133)&amp;"/","/chauffeur-prive/"&amp;INDEX(10_Lieux!$E:$E,U1133)&amp;"/"&amp;INDEX(10_Lieux!$E:$E,V1133)&amp;"/")</f>
        <v>/chauffeur-prive/paris/aeroport-caen-carpiquet/</v>
      </c>
      <c r="M1133" s="14" t="str">
        <f aca="false">IFERROR(INDEX($L:$L,MATCH(B1133&amp;"|"&amp;A1133,$Z:$Z,0)),"—")</f>
        <v>/chauffeur-prive/aeroport-caen-carpiquet/paris/</v>
      </c>
      <c r="N1133" s="14" t="str">
        <f aca="false">IF(LEN("Chauffeur privé "&amp;INDEX(10_Lieux!$J:$J,U1133)&amp;" → "&amp;INDEX(10_Lieux!$J:$J,V1133)&amp;" | 24h/24")&gt;60,"Chauffeur privé "&amp;INDEX(10_Lieux!$J:$J,U1133)&amp;" → "&amp;INDEX(10_Lieux!$J:$J,V1133),"Chauffeur privé "&amp;INDEX(10_Lieux!$J:$J,U1133)&amp;" → "&amp;INDEX(10_Lieux!$J:$J,V1133)&amp;" | 24h/24")</f>
        <v>Chauffeur privé Paris → Aéroport Caen-Carpiquet | 24h/24</v>
      </c>
      <c r="O1133" s="14" t="n">
        <f aca="false">LEN(N1133)</f>
        <v>56</v>
      </c>
      <c r="P1133" s="14" t="str">
        <f aca="false">"Chauffeur privé "&amp;INDEX(10_Lieux!$K:$K,U1133)&amp;" vers "&amp;INDEX(10_Lieux!$L:$L,V1133)</f>
        <v>Chauffeur privé de Paris vers l'aéroport Caen-Carpiquet</v>
      </c>
      <c r="Q1133" s="14" t="str">
        <f aca="false">"Chauffeur privé "&amp;INDEX(10_Lieux!$K:$K,U1133)&amp;" vers "&amp;INDEX(10_Lieux!$L:$L,V1133)&amp;" : env. "&amp;I1133&amp;" km, "&amp;J1133&amp;" de route. Devis personnalisé, standard 24h/24 et 7j/7."</f>
        <v>Chauffeur privé de Paris vers l'aéroport Caen-Carpiquet : env. 259 km, 2 h 45 de route. Devis personnalisé, standard 24h/24 et 7j/7.</v>
      </c>
      <c r="R1133" s="14" t="n">
        <f aca="false">LEN(Q1133)</f>
        <v>132</v>
      </c>
      <c r="S1133" s="14" t="str">
        <f aca="false">INDEX(10_Lieux!$C:$C,U1133)</f>
        <v>France</v>
      </c>
      <c r="T1133" s="14" t="str">
        <f aca="false">INDEX(10_Lieux!$C:$C,V1133)</f>
        <v>France</v>
      </c>
      <c r="U1133" s="14" t="n">
        <f aca="false">MATCH(A1133,10_Lieux!$A:$A,0)</f>
        <v>2</v>
      </c>
      <c r="V1133" s="14" t="n">
        <f aca="false">MATCH(B1133,10_Lieux!$A:$A,0)</f>
        <v>151</v>
      </c>
      <c r="W1133" s="14" t="n">
        <f aca="false">ROUND(6371*2*ASIN(SQRT(SIN(RADIANS(INDEX(10_Lieux!$F:$F,V1133)-INDEX(10_Lieux!$F:$F,U1133))/2)^2+COS(RADIANS(INDEX(10_Lieux!$F:$F,U1133)))*COS(RADIANS(INDEX(10_Lieux!$F:$F,V1133)))*SIN(RADIANS(INDEX(10_Lieux!$G:$G,V1133)-INDEX(10_Lieux!$G:$G,U1133))/2)^2)),1)</f>
        <v>207.3</v>
      </c>
      <c r="X1133" s="14" t="n">
        <f aca="false">ROUND(I1133/IF(I1133&lt;p_seuil_vitesse,p_vit_lente,p_vit_rapide)*60/15,0)*15</f>
        <v>165</v>
      </c>
      <c r="Y1133" s="14" t="n">
        <f aca="false">MAX(IF(INDEX(10_Lieux!$B:$B,U1133)&lt;&gt;"Ville",INDEX(10_Lieux!$I:$I,U1133),0),IF(INDEX(10_Lieux!$B:$B,V1133)&lt;&gt;"Ville",INDEX(10_Lieux!$I:$I,V1133),0))</f>
        <v>250</v>
      </c>
      <c r="Z1133" s="14" t="str">
        <f aca="false">A1133&amp;"|"&amp;B1133</f>
        <v>Paris|Caen-Carpiquet</v>
      </c>
      <c r="AA1133" s="14" t="str">
        <f aca="false">IF(I1133&lt;p_local,"Local",IF(I1133&lt;p_vv_min,"Courte distance",IF(I1133&lt;p_tres_long,"Longue distance","Très longue distance")))</f>
        <v>Longue distance</v>
      </c>
    </row>
    <row r="1134" customFormat="false" ht="15" hidden="false" customHeight="true" outlineLevel="0" collapsed="false">
      <c r="A1134" s="1" t="s">
        <v>1291</v>
      </c>
      <c r="B1134" s="1" t="s">
        <v>123</v>
      </c>
      <c r="C1134" s="1" t="s">
        <v>34</v>
      </c>
      <c r="D1134" s="1" t="s">
        <v>653</v>
      </c>
      <c r="E1134" s="1" t="s">
        <v>1294</v>
      </c>
      <c r="F1134" s="14" t="s">
        <v>40</v>
      </c>
      <c r="G1134" s="14" t="str">
        <f aca="false">IF(I1134&lt;p_local,"Local → page infra",IF(H1134&gt;=p_ph1,"Phase 1",IF(H1134&gt;=p_ph2,"Phase 2","Phase 3")))</f>
        <v>Phase 3</v>
      </c>
      <c r="H1134" s="14" t="n">
        <f aca="false">IF(I1134&lt;p_local,0,IF(C1134="Aéroport → Aéroport",p_pts_plein,IF(Y1134&gt;0,IF(I1134&lt;=Y1134,p_pts_plein,IF(I1134&lt;=p_mult2*Y1134,p_pts_moyen,p_pts_r3)),IF(I1134&gt;=p_vv_min,p_pts_plein,IF(I1134&gt;=p_vv_moy,p_pts_moyen,p_pts_court))))+IF(INDEX(10_Lieux!$D:$D,U1134)=1,p_prio1,p_prio2)+IF(INDEX(10_Lieux!$D:$D,V1134)=1,p_prio1,p_prio2)+IF(K1134="Oui",p_tf,0)+p_hub*((INDEX(10_Lieux!$H:$H,U1134)="Hub")+(INDEX(10_Lieux!$H:$H,V1134)="Hub"))+IF(OR(INDEX(10_Lieux!$H:$H,U1134)="Premium",INDEX(10_Lieux!$H:$H,V1134)="Premium"),p_prem,0))</f>
        <v>40</v>
      </c>
      <c r="I1134" s="14" t="n">
        <f aca="false">ROUND(W1134*p_facteur,0)</f>
        <v>686</v>
      </c>
      <c r="J1134" s="14" t="str">
        <f aca="false">IF(X1134&lt;60,X1134&amp;" min",INT(X1134/60)&amp;" h"&amp;IF(MOD(X1134,60)=0,""," "&amp;TEXT(MOD(X1134,60),"00")))</f>
        <v>7 h 15</v>
      </c>
      <c r="K1134" s="14" t="str">
        <f aca="false">IF(S1134&lt;&gt;T1134,"Oui","Non")</f>
        <v>Non</v>
      </c>
      <c r="L1134" s="14" t="str">
        <f aca="false">IF(AND(INDEX(10_Lieux!$B:$B,U1134)="Ville",INDEX(10_Lieux!$B:$B,V1134)="Ville"),"/chauffeur-prive/"&amp;INDEX(10_Lieux!$E:$E,U1134)&amp;"-"&amp;INDEX(10_Lieux!$E:$E,V1134)&amp;"/","/chauffeur-prive/"&amp;INDEX(10_Lieux!$E:$E,U1134)&amp;"/"&amp;INDEX(10_Lieux!$E:$E,V1134)&amp;"/")</f>
        <v>/chauffeur-prive/aeroport-caen-carpiquet/lyon/</v>
      </c>
      <c r="M1134" s="14" t="str">
        <f aca="false">IFERROR(INDEX($L:$L,MATCH(B1134&amp;"|"&amp;A1134,$Z:$Z,0)),"—")</f>
        <v>/chauffeur-prive/lyon/aeroport-caen-carpiquet/</v>
      </c>
      <c r="N1134" s="14" t="str">
        <f aca="false">IF(LEN("Chauffeur privé "&amp;INDEX(10_Lieux!$J:$J,U1134)&amp;" → "&amp;INDEX(10_Lieux!$J:$J,V1134)&amp;" | 24h/24")&gt;60,"Chauffeur privé "&amp;INDEX(10_Lieux!$J:$J,U1134)&amp;" → "&amp;INDEX(10_Lieux!$J:$J,V1134),"Chauffeur privé "&amp;INDEX(10_Lieux!$J:$J,U1134)&amp;" → "&amp;INDEX(10_Lieux!$J:$J,V1134)&amp;" | 24h/24")</f>
        <v>Chauffeur privé Aéroport Caen-Carpiquet → Lyon | 24h/24</v>
      </c>
      <c r="O1134" s="14" t="n">
        <f aca="false">LEN(N1134)</f>
        <v>55</v>
      </c>
      <c r="P1134" s="14" t="str">
        <f aca="false">"Chauffeur privé "&amp;INDEX(10_Lieux!$K:$K,U1134)&amp;" vers "&amp;INDEX(10_Lieux!$L:$L,V1134)</f>
        <v>Chauffeur privé de l'aéroport Caen-Carpiquet vers Lyon</v>
      </c>
      <c r="Q1134" s="14" t="str">
        <f aca="false">"Chauffeur privé "&amp;INDEX(10_Lieux!$K:$K,U1134)&amp;" vers "&amp;INDEX(10_Lieux!$L:$L,V1134)&amp;" : env. "&amp;I1134&amp;" km, "&amp;J1134&amp;" de route. Devis personnalisé, standard 24h/24 et 7j/7."</f>
        <v>Chauffeur privé de l'aéroport Caen-Carpiquet vers Lyon : env. 686 km, 7 h 15 de route. Devis personnalisé, standard 24h/24 et 7j/7.</v>
      </c>
      <c r="R1134" s="14" t="n">
        <f aca="false">LEN(Q1134)</f>
        <v>131</v>
      </c>
      <c r="S1134" s="14" t="str">
        <f aca="false">INDEX(10_Lieux!$C:$C,U1134)</f>
        <v>France</v>
      </c>
      <c r="T1134" s="14" t="str">
        <f aca="false">INDEX(10_Lieux!$C:$C,V1134)</f>
        <v>France</v>
      </c>
      <c r="U1134" s="14" t="n">
        <f aca="false">MATCH(A1134,10_Lieux!$A:$A,0)</f>
        <v>151</v>
      </c>
      <c r="V1134" s="14" t="n">
        <f aca="false">MATCH(B1134,10_Lieux!$A:$A,0)</f>
        <v>8</v>
      </c>
      <c r="W1134" s="14" t="n">
        <f aca="false">ROUND(6371*2*ASIN(SQRT(SIN(RADIANS(INDEX(10_Lieux!$F:$F,V1134)-INDEX(10_Lieux!$F:$F,U1134))/2)^2+COS(RADIANS(INDEX(10_Lieux!$F:$F,U1134)))*COS(RADIANS(INDEX(10_Lieux!$F:$F,V1134)))*SIN(RADIANS(INDEX(10_Lieux!$G:$G,V1134)-INDEX(10_Lieux!$G:$G,U1134))/2)^2)),1)</f>
        <v>548.9</v>
      </c>
      <c r="X1134" s="14" t="n">
        <f aca="false">ROUND(I1134/IF(I1134&lt;p_seuil_vitesse,p_vit_lente,p_vit_rapide)*60/15,0)*15</f>
        <v>435</v>
      </c>
      <c r="Y1134" s="14" t="n">
        <f aca="false">MAX(IF(INDEX(10_Lieux!$B:$B,U1134)&lt;&gt;"Ville",INDEX(10_Lieux!$I:$I,U1134),0),IF(INDEX(10_Lieux!$B:$B,V1134)&lt;&gt;"Ville",INDEX(10_Lieux!$I:$I,V1134),0))</f>
        <v>250</v>
      </c>
      <c r="Z1134" s="14" t="str">
        <f aca="false">A1134&amp;"|"&amp;B1134</f>
        <v>Caen-Carpiquet|Lyon</v>
      </c>
      <c r="AA1134" s="14" t="str">
        <f aca="false">IF(I1134&lt;p_local,"Local",IF(I1134&lt;p_vv_min,"Courte distance",IF(I1134&lt;p_tres_long,"Longue distance","Très longue distance")))</f>
        <v>Longue distance</v>
      </c>
    </row>
    <row r="1135" customFormat="false" ht="15" hidden="false" customHeight="true" outlineLevel="0" collapsed="false">
      <c r="A1135" s="1" t="s">
        <v>123</v>
      </c>
      <c r="B1135" s="1" t="s">
        <v>1291</v>
      </c>
      <c r="C1135" s="1" t="s">
        <v>35</v>
      </c>
      <c r="D1135" s="1" t="s">
        <v>653</v>
      </c>
      <c r="E1135" s="1" t="s">
        <v>1295</v>
      </c>
      <c r="F1135" s="14" t="s">
        <v>40</v>
      </c>
      <c r="G1135" s="14" t="str">
        <f aca="false">IF(I1135&lt;p_local,"Local → page infra",IF(H1135&gt;=p_ph1,"Phase 1",IF(H1135&gt;=p_ph2,"Phase 2","Phase 3")))</f>
        <v>Phase 3</v>
      </c>
      <c r="H1135" s="14" t="n">
        <f aca="false">IF(I1135&lt;p_local,0,IF(C1135="Aéroport → Aéroport",p_pts_plein,IF(Y1135&gt;0,IF(I1135&lt;=Y1135,p_pts_plein,IF(I1135&lt;=p_mult2*Y1135,p_pts_moyen,p_pts_r3)),IF(I1135&gt;=p_vv_min,p_pts_plein,IF(I1135&gt;=p_vv_moy,p_pts_moyen,p_pts_court))))+IF(INDEX(10_Lieux!$D:$D,U1135)=1,p_prio1,p_prio2)+IF(INDEX(10_Lieux!$D:$D,V1135)=1,p_prio1,p_prio2)+IF(K1135="Oui",p_tf,0)+p_hub*((INDEX(10_Lieux!$H:$H,U1135)="Hub")+(INDEX(10_Lieux!$H:$H,V1135)="Hub"))+IF(OR(INDEX(10_Lieux!$H:$H,U1135)="Premium",INDEX(10_Lieux!$H:$H,V1135)="Premium"),p_prem,0))</f>
        <v>40</v>
      </c>
      <c r="I1135" s="14" t="n">
        <f aca="false">ROUND(W1135*p_facteur,0)</f>
        <v>686</v>
      </c>
      <c r="J1135" s="14" t="str">
        <f aca="false">IF(X1135&lt;60,X1135&amp;" min",INT(X1135/60)&amp;" h"&amp;IF(MOD(X1135,60)=0,""," "&amp;TEXT(MOD(X1135,60),"00")))</f>
        <v>7 h 15</v>
      </c>
      <c r="K1135" s="14" t="str">
        <f aca="false">IF(S1135&lt;&gt;T1135,"Oui","Non")</f>
        <v>Non</v>
      </c>
      <c r="L1135" s="14" t="str">
        <f aca="false">IF(AND(INDEX(10_Lieux!$B:$B,U1135)="Ville",INDEX(10_Lieux!$B:$B,V1135)="Ville"),"/chauffeur-prive/"&amp;INDEX(10_Lieux!$E:$E,U1135)&amp;"-"&amp;INDEX(10_Lieux!$E:$E,V1135)&amp;"/","/chauffeur-prive/"&amp;INDEX(10_Lieux!$E:$E,U1135)&amp;"/"&amp;INDEX(10_Lieux!$E:$E,V1135)&amp;"/")</f>
        <v>/chauffeur-prive/lyon/aeroport-caen-carpiquet/</v>
      </c>
      <c r="M1135" s="14" t="str">
        <f aca="false">IFERROR(INDEX($L:$L,MATCH(B1135&amp;"|"&amp;A1135,$Z:$Z,0)),"—")</f>
        <v>/chauffeur-prive/aeroport-caen-carpiquet/lyon/</v>
      </c>
      <c r="N1135" s="14" t="str">
        <f aca="false">IF(LEN("Chauffeur privé "&amp;INDEX(10_Lieux!$J:$J,U1135)&amp;" → "&amp;INDEX(10_Lieux!$J:$J,V1135)&amp;" | 24h/24")&gt;60,"Chauffeur privé "&amp;INDEX(10_Lieux!$J:$J,U1135)&amp;" → "&amp;INDEX(10_Lieux!$J:$J,V1135),"Chauffeur privé "&amp;INDEX(10_Lieux!$J:$J,U1135)&amp;" → "&amp;INDEX(10_Lieux!$J:$J,V1135)&amp;" | 24h/24")</f>
        <v>Chauffeur privé Lyon → Aéroport Caen-Carpiquet | 24h/24</v>
      </c>
      <c r="O1135" s="14" t="n">
        <f aca="false">LEN(N1135)</f>
        <v>55</v>
      </c>
      <c r="P1135" s="14" t="str">
        <f aca="false">"Chauffeur privé "&amp;INDEX(10_Lieux!$K:$K,U1135)&amp;" vers "&amp;INDEX(10_Lieux!$L:$L,V1135)</f>
        <v>Chauffeur privé de Lyon vers l'aéroport Caen-Carpiquet</v>
      </c>
      <c r="Q1135" s="14" t="str">
        <f aca="false">"Chauffeur privé "&amp;INDEX(10_Lieux!$K:$K,U1135)&amp;" vers "&amp;INDEX(10_Lieux!$L:$L,V1135)&amp;" : env. "&amp;I1135&amp;" km, "&amp;J1135&amp;" de route. Devis personnalisé, standard 24h/24 et 7j/7."</f>
        <v>Chauffeur privé de Lyon vers l'aéroport Caen-Carpiquet : env. 686 km, 7 h 15 de route. Devis personnalisé, standard 24h/24 et 7j/7.</v>
      </c>
      <c r="R1135" s="14" t="n">
        <f aca="false">LEN(Q1135)</f>
        <v>131</v>
      </c>
      <c r="S1135" s="14" t="str">
        <f aca="false">INDEX(10_Lieux!$C:$C,U1135)</f>
        <v>France</v>
      </c>
      <c r="T1135" s="14" t="str">
        <f aca="false">INDEX(10_Lieux!$C:$C,V1135)</f>
        <v>France</v>
      </c>
      <c r="U1135" s="14" t="n">
        <f aca="false">MATCH(A1135,10_Lieux!$A:$A,0)</f>
        <v>8</v>
      </c>
      <c r="V1135" s="14" t="n">
        <f aca="false">MATCH(B1135,10_Lieux!$A:$A,0)</f>
        <v>151</v>
      </c>
      <c r="W1135" s="14" t="n">
        <f aca="false">ROUND(6371*2*ASIN(SQRT(SIN(RADIANS(INDEX(10_Lieux!$F:$F,V1135)-INDEX(10_Lieux!$F:$F,U1135))/2)^2+COS(RADIANS(INDEX(10_Lieux!$F:$F,U1135)))*COS(RADIANS(INDEX(10_Lieux!$F:$F,V1135)))*SIN(RADIANS(INDEX(10_Lieux!$G:$G,V1135)-INDEX(10_Lieux!$G:$G,U1135))/2)^2)),1)</f>
        <v>548.9</v>
      </c>
      <c r="X1135" s="14" t="n">
        <f aca="false">ROUND(I1135/IF(I1135&lt;p_seuil_vitesse,p_vit_lente,p_vit_rapide)*60/15,0)*15</f>
        <v>435</v>
      </c>
      <c r="Y1135" s="14" t="n">
        <f aca="false">MAX(IF(INDEX(10_Lieux!$B:$B,U1135)&lt;&gt;"Ville",INDEX(10_Lieux!$I:$I,U1135),0),IF(INDEX(10_Lieux!$B:$B,V1135)&lt;&gt;"Ville",INDEX(10_Lieux!$I:$I,V1135),0))</f>
        <v>250</v>
      </c>
      <c r="Z1135" s="14" t="str">
        <f aca="false">A1135&amp;"|"&amp;B1135</f>
        <v>Lyon|Caen-Carpiquet</v>
      </c>
      <c r="AA1135" s="14" t="str">
        <f aca="false">IF(I1135&lt;p_local,"Local",IF(I1135&lt;p_vv_min,"Courte distance",IF(I1135&lt;p_tres_long,"Longue distance","Très longue distance")))</f>
        <v>Longue distance</v>
      </c>
    </row>
    <row r="1136" customFormat="false" ht="15" hidden="false" customHeight="true" outlineLevel="0" collapsed="false">
      <c r="A1136" s="1" t="s">
        <v>1291</v>
      </c>
      <c r="B1136" s="1" t="s">
        <v>126</v>
      </c>
      <c r="C1136" s="1" t="s">
        <v>34</v>
      </c>
      <c r="D1136" s="1" t="s">
        <v>653</v>
      </c>
      <c r="E1136" s="1" t="s">
        <v>1296</v>
      </c>
      <c r="F1136" s="14" t="s">
        <v>40</v>
      </c>
      <c r="G1136" s="14" t="str">
        <f aca="false">IF(I1136&lt;p_local,"Local → page infra",IF(H1136&gt;=p_ph1,"Phase 1",IF(H1136&gt;=p_ph2,"Phase 2","Phase 3")))</f>
        <v>Phase 3</v>
      </c>
      <c r="H1136" s="14" t="n">
        <f aca="false">IF(I1136&lt;p_local,0,IF(C1136="Aéroport → Aéroport",p_pts_plein,IF(Y1136&gt;0,IF(I1136&lt;=Y1136,p_pts_plein,IF(I1136&lt;=p_mult2*Y1136,p_pts_moyen,p_pts_r3)),IF(I1136&gt;=p_vv_min,p_pts_plein,IF(I1136&gt;=p_vv_moy,p_pts_moyen,p_pts_court))))+IF(INDEX(10_Lieux!$D:$D,U1136)=1,p_prio1,p_prio2)+IF(INDEX(10_Lieux!$D:$D,V1136)=1,p_prio1,p_prio2)+IF(K1136="Oui",p_tf,0)+p_hub*((INDEX(10_Lieux!$H:$H,U1136)="Hub")+(INDEX(10_Lieux!$H:$H,V1136)="Hub"))+IF(OR(INDEX(10_Lieux!$H:$H,U1136)="Premium",INDEX(10_Lieux!$H:$H,V1136)="Premium"),p_prem,0))</f>
        <v>40</v>
      </c>
      <c r="I1136" s="14" t="n">
        <f aca="false">ROUND(W1136*p_facteur,0)</f>
        <v>1058</v>
      </c>
      <c r="J1136" s="14" t="str">
        <f aca="false">IF(X1136&lt;60,X1136&amp;" min",INT(X1136/60)&amp;" h"&amp;IF(MOD(X1136,60)=0,""," "&amp;TEXT(MOD(X1136,60),"00")))</f>
        <v>11 h 15</v>
      </c>
      <c r="K1136" s="14" t="str">
        <f aca="false">IF(S1136&lt;&gt;T1136,"Oui","Non")</f>
        <v>Non</v>
      </c>
      <c r="L1136" s="14" t="str">
        <f aca="false">IF(AND(INDEX(10_Lieux!$B:$B,U1136)="Ville",INDEX(10_Lieux!$B:$B,V1136)="Ville"),"/chauffeur-prive/"&amp;INDEX(10_Lieux!$E:$E,U1136)&amp;"-"&amp;INDEX(10_Lieux!$E:$E,V1136)&amp;"/","/chauffeur-prive/"&amp;INDEX(10_Lieux!$E:$E,U1136)&amp;"/"&amp;INDEX(10_Lieux!$E:$E,V1136)&amp;"/")</f>
        <v>/chauffeur-prive/aeroport-caen-carpiquet/nice/</v>
      </c>
      <c r="M1136" s="14" t="str">
        <f aca="false">IFERROR(INDEX($L:$L,MATCH(B1136&amp;"|"&amp;A1136,$Z:$Z,0)),"—")</f>
        <v>/chauffeur-prive/nice/aeroport-caen-carpiquet/</v>
      </c>
      <c r="N1136" s="14" t="str">
        <f aca="false">IF(LEN("Chauffeur privé "&amp;INDEX(10_Lieux!$J:$J,U1136)&amp;" → "&amp;INDEX(10_Lieux!$J:$J,V1136)&amp;" | 24h/24")&gt;60,"Chauffeur privé "&amp;INDEX(10_Lieux!$J:$J,U1136)&amp;" → "&amp;INDEX(10_Lieux!$J:$J,V1136),"Chauffeur privé "&amp;INDEX(10_Lieux!$J:$J,U1136)&amp;" → "&amp;INDEX(10_Lieux!$J:$J,V1136)&amp;" | 24h/24")</f>
        <v>Chauffeur privé Aéroport Caen-Carpiquet → Nice | 24h/24</v>
      </c>
      <c r="O1136" s="14" t="n">
        <f aca="false">LEN(N1136)</f>
        <v>55</v>
      </c>
      <c r="P1136" s="14" t="str">
        <f aca="false">"Chauffeur privé "&amp;INDEX(10_Lieux!$K:$K,U1136)&amp;" vers "&amp;INDEX(10_Lieux!$L:$L,V1136)</f>
        <v>Chauffeur privé de l'aéroport Caen-Carpiquet vers Nice</v>
      </c>
      <c r="Q1136" s="14" t="str">
        <f aca="false">"Chauffeur privé "&amp;INDEX(10_Lieux!$K:$K,U1136)&amp;" vers "&amp;INDEX(10_Lieux!$L:$L,V1136)&amp;" : env. "&amp;I1136&amp;" km, "&amp;J1136&amp;" de route. Devis personnalisé, standard 24h/24 et 7j/7."</f>
        <v>Chauffeur privé de l'aéroport Caen-Carpiquet vers Nice : env. 1058 km, 11 h 15 de route. Devis personnalisé, standard 24h/24 et 7j/7.</v>
      </c>
      <c r="R1136" s="14" t="n">
        <f aca="false">LEN(Q1136)</f>
        <v>133</v>
      </c>
      <c r="S1136" s="14" t="str">
        <f aca="false">INDEX(10_Lieux!$C:$C,U1136)</f>
        <v>France</v>
      </c>
      <c r="T1136" s="14" t="str">
        <f aca="false">INDEX(10_Lieux!$C:$C,V1136)</f>
        <v>France</v>
      </c>
      <c r="U1136" s="14" t="n">
        <f aca="false">MATCH(A1136,10_Lieux!$A:$A,0)</f>
        <v>151</v>
      </c>
      <c r="V1136" s="14" t="n">
        <f aca="false">MATCH(B1136,10_Lieux!$A:$A,0)</f>
        <v>80</v>
      </c>
      <c r="W1136" s="14" t="n">
        <f aca="false">ROUND(6371*2*ASIN(SQRT(SIN(RADIANS(INDEX(10_Lieux!$F:$F,V1136)-INDEX(10_Lieux!$F:$F,U1136))/2)^2+COS(RADIANS(INDEX(10_Lieux!$F:$F,U1136)))*COS(RADIANS(INDEX(10_Lieux!$F:$F,V1136)))*SIN(RADIANS(INDEX(10_Lieux!$G:$G,V1136)-INDEX(10_Lieux!$G:$G,U1136))/2)^2)),1)</f>
        <v>846.6</v>
      </c>
      <c r="X1136" s="14" t="n">
        <f aca="false">ROUND(I1136/IF(I1136&lt;p_seuil_vitesse,p_vit_lente,p_vit_rapide)*60/15,0)*15</f>
        <v>675</v>
      </c>
      <c r="Y1136" s="14" t="n">
        <f aca="false">MAX(IF(INDEX(10_Lieux!$B:$B,U1136)&lt;&gt;"Ville",INDEX(10_Lieux!$I:$I,U1136),0),IF(INDEX(10_Lieux!$B:$B,V1136)&lt;&gt;"Ville",INDEX(10_Lieux!$I:$I,V1136),0))</f>
        <v>250</v>
      </c>
      <c r="Z1136" s="14" t="str">
        <f aca="false">A1136&amp;"|"&amp;B1136</f>
        <v>Caen-Carpiquet|Nice</v>
      </c>
      <c r="AA1136" s="14" t="str">
        <f aca="false">IF(I1136&lt;p_local,"Local",IF(I1136&lt;p_vv_min,"Courte distance",IF(I1136&lt;p_tres_long,"Longue distance","Très longue distance")))</f>
        <v>Très longue distance</v>
      </c>
    </row>
    <row r="1137" customFormat="false" ht="15" hidden="false" customHeight="true" outlineLevel="0" collapsed="false">
      <c r="A1137" s="1" t="s">
        <v>126</v>
      </c>
      <c r="B1137" s="1" t="s">
        <v>1291</v>
      </c>
      <c r="C1137" s="1" t="s">
        <v>35</v>
      </c>
      <c r="D1137" s="1" t="s">
        <v>653</v>
      </c>
      <c r="E1137" s="1" t="s">
        <v>1297</v>
      </c>
      <c r="F1137" s="14" t="s">
        <v>40</v>
      </c>
      <c r="G1137" s="14" t="str">
        <f aca="false">IF(I1137&lt;p_local,"Local → page infra",IF(H1137&gt;=p_ph1,"Phase 1",IF(H1137&gt;=p_ph2,"Phase 2","Phase 3")))</f>
        <v>Phase 3</v>
      </c>
      <c r="H1137" s="14" t="n">
        <f aca="false">IF(I1137&lt;p_local,0,IF(C1137="Aéroport → Aéroport",p_pts_plein,IF(Y1137&gt;0,IF(I1137&lt;=Y1137,p_pts_plein,IF(I1137&lt;=p_mult2*Y1137,p_pts_moyen,p_pts_r3)),IF(I1137&gt;=p_vv_min,p_pts_plein,IF(I1137&gt;=p_vv_moy,p_pts_moyen,p_pts_court))))+IF(INDEX(10_Lieux!$D:$D,U1137)=1,p_prio1,p_prio2)+IF(INDEX(10_Lieux!$D:$D,V1137)=1,p_prio1,p_prio2)+IF(K1137="Oui",p_tf,0)+p_hub*((INDEX(10_Lieux!$H:$H,U1137)="Hub")+(INDEX(10_Lieux!$H:$H,V1137)="Hub"))+IF(OR(INDEX(10_Lieux!$H:$H,U1137)="Premium",INDEX(10_Lieux!$H:$H,V1137)="Premium"),p_prem,0))</f>
        <v>40</v>
      </c>
      <c r="I1137" s="14" t="n">
        <f aca="false">ROUND(W1137*p_facteur,0)</f>
        <v>1058</v>
      </c>
      <c r="J1137" s="14" t="str">
        <f aca="false">IF(X1137&lt;60,X1137&amp;" min",INT(X1137/60)&amp;" h"&amp;IF(MOD(X1137,60)=0,""," "&amp;TEXT(MOD(X1137,60),"00")))</f>
        <v>11 h 15</v>
      </c>
      <c r="K1137" s="14" t="str">
        <f aca="false">IF(S1137&lt;&gt;T1137,"Oui","Non")</f>
        <v>Non</v>
      </c>
      <c r="L1137" s="14" t="str">
        <f aca="false">IF(AND(INDEX(10_Lieux!$B:$B,U1137)="Ville",INDEX(10_Lieux!$B:$B,V1137)="Ville"),"/chauffeur-prive/"&amp;INDEX(10_Lieux!$E:$E,U1137)&amp;"-"&amp;INDEX(10_Lieux!$E:$E,V1137)&amp;"/","/chauffeur-prive/"&amp;INDEX(10_Lieux!$E:$E,U1137)&amp;"/"&amp;INDEX(10_Lieux!$E:$E,V1137)&amp;"/")</f>
        <v>/chauffeur-prive/nice/aeroport-caen-carpiquet/</v>
      </c>
      <c r="M1137" s="14" t="str">
        <f aca="false">IFERROR(INDEX($L:$L,MATCH(B1137&amp;"|"&amp;A1137,$Z:$Z,0)),"—")</f>
        <v>/chauffeur-prive/aeroport-caen-carpiquet/nice/</v>
      </c>
      <c r="N1137" s="14" t="str">
        <f aca="false">IF(LEN("Chauffeur privé "&amp;INDEX(10_Lieux!$J:$J,U1137)&amp;" → "&amp;INDEX(10_Lieux!$J:$J,V1137)&amp;" | 24h/24")&gt;60,"Chauffeur privé "&amp;INDEX(10_Lieux!$J:$J,U1137)&amp;" → "&amp;INDEX(10_Lieux!$J:$J,V1137),"Chauffeur privé "&amp;INDEX(10_Lieux!$J:$J,U1137)&amp;" → "&amp;INDEX(10_Lieux!$J:$J,V1137)&amp;" | 24h/24")</f>
        <v>Chauffeur privé Nice → Aéroport Caen-Carpiquet | 24h/24</v>
      </c>
      <c r="O1137" s="14" t="n">
        <f aca="false">LEN(N1137)</f>
        <v>55</v>
      </c>
      <c r="P1137" s="14" t="str">
        <f aca="false">"Chauffeur privé "&amp;INDEX(10_Lieux!$K:$K,U1137)&amp;" vers "&amp;INDEX(10_Lieux!$L:$L,V1137)</f>
        <v>Chauffeur privé de Nice vers l'aéroport Caen-Carpiquet</v>
      </c>
      <c r="Q1137" s="14" t="str">
        <f aca="false">"Chauffeur privé "&amp;INDEX(10_Lieux!$K:$K,U1137)&amp;" vers "&amp;INDEX(10_Lieux!$L:$L,V1137)&amp;" : env. "&amp;I1137&amp;" km, "&amp;J1137&amp;" de route. Devis personnalisé, standard 24h/24 et 7j/7."</f>
        <v>Chauffeur privé de Nice vers l'aéroport Caen-Carpiquet : env. 1058 km, 11 h 15 de route. Devis personnalisé, standard 24h/24 et 7j/7.</v>
      </c>
      <c r="R1137" s="14" t="n">
        <f aca="false">LEN(Q1137)</f>
        <v>133</v>
      </c>
      <c r="S1137" s="14" t="str">
        <f aca="false">INDEX(10_Lieux!$C:$C,U1137)</f>
        <v>France</v>
      </c>
      <c r="T1137" s="14" t="str">
        <f aca="false">INDEX(10_Lieux!$C:$C,V1137)</f>
        <v>France</v>
      </c>
      <c r="U1137" s="14" t="n">
        <f aca="false">MATCH(A1137,10_Lieux!$A:$A,0)</f>
        <v>80</v>
      </c>
      <c r="V1137" s="14" t="n">
        <f aca="false">MATCH(B1137,10_Lieux!$A:$A,0)</f>
        <v>151</v>
      </c>
      <c r="W1137" s="14" t="n">
        <f aca="false">ROUND(6371*2*ASIN(SQRT(SIN(RADIANS(INDEX(10_Lieux!$F:$F,V1137)-INDEX(10_Lieux!$F:$F,U1137))/2)^2+COS(RADIANS(INDEX(10_Lieux!$F:$F,U1137)))*COS(RADIANS(INDEX(10_Lieux!$F:$F,V1137)))*SIN(RADIANS(INDEX(10_Lieux!$G:$G,V1137)-INDEX(10_Lieux!$G:$G,U1137))/2)^2)),1)</f>
        <v>846.6</v>
      </c>
      <c r="X1137" s="14" t="n">
        <f aca="false">ROUND(I1137/IF(I1137&lt;p_seuil_vitesse,p_vit_lente,p_vit_rapide)*60/15,0)*15</f>
        <v>675</v>
      </c>
      <c r="Y1137" s="14" t="n">
        <f aca="false">MAX(IF(INDEX(10_Lieux!$B:$B,U1137)&lt;&gt;"Ville",INDEX(10_Lieux!$I:$I,U1137),0),IF(INDEX(10_Lieux!$B:$B,V1137)&lt;&gt;"Ville",INDEX(10_Lieux!$I:$I,V1137),0))</f>
        <v>250</v>
      </c>
      <c r="Z1137" s="14" t="str">
        <f aca="false">A1137&amp;"|"&amp;B1137</f>
        <v>Nice|Caen-Carpiquet</v>
      </c>
      <c r="AA1137" s="14" t="str">
        <f aca="false">IF(I1137&lt;p_local,"Local",IF(I1137&lt;p_vv_min,"Courte distance",IF(I1137&lt;p_tres_long,"Longue distance","Très longue distance")))</f>
        <v>Très longue distance</v>
      </c>
    </row>
    <row r="1138" customFormat="false" ht="15" hidden="false" customHeight="true" outlineLevel="0" collapsed="false">
      <c r="A1138" s="1" t="s">
        <v>1291</v>
      </c>
      <c r="B1138" s="1" t="s">
        <v>128</v>
      </c>
      <c r="C1138" s="1" t="s">
        <v>34</v>
      </c>
      <c r="D1138" s="1" t="s">
        <v>653</v>
      </c>
      <c r="E1138" s="1" t="s">
        <v>1298</v>
      </c>
      <c r="F1138" s="14" t="s">
        <v>40</v>
      </c>
      <c r="G1138" s="14" t="str">
        <f aca="false">IF(I1138&lt;p_local,"Local → page infra",IF(H1138&gt;=p_ph1,"Phase 1",IF(H1138&gt;=p_ph2,"Phase 2","Phase 3")))</f>
        <v>Phase 3</v>
      </c>
      <c r="H1138" s="14" t="n">
        <f aca="false">IF(I1138&lt;p_local,0,IF(C1138="Aéroport → Aéroport",p_pts_plein,IF(Y1138&gt;0,IF(I1138&lt;=Y1138,p_pts_plein,IF(I1138&lt;=p_mult2*Y1138,p_pts_moyen,p_pts_r3)),IF(I1138&gt;=p_vv_min,p_pts_plein,IF(I1138&gt;=p_vv_moy,p_pts_moyen,p_pts_court))))+IF(INDEX(10_Lieux!$D:$D,U1138)=1,p_prio1,p_prio2)+IF(INDEX(10_Lieux!$D:$D,V1138)=1,p_prio1,p_prio2)+IF(K1138="Oui",p_tf,0)+p_hub*((INDEX(10_Lieux!$H:$H,U1138)="Hub")+(INDEX(10_Lieux!$H:$H,V1138)="Hub"))+IF(OR(INDEX(10_Lieux!$H:$H,U1138)="Premium",INDEX(10_Lieux!$H:$H,V1138)="Premium"),p_prem,0))</f>
        <v>40</v>
      </c>
      <c r="I1138" s="14" t="n">
        <f aca="false">ROUND(W1138*p_facteur,0)</f>
        <v>989</v>
      </c>
      <c r="J1138" s="14" t="str">
        <f aca="false">IF(X1138&lt;60,X1138&amp;" min",INT(X1138/60)&amp;" h"&amp;IF(MOD(X1138,60)=0,""," "&amp;TEXT(MOD(X1138,60),"00")))</f>
        <v>10 h 30</v>
      </c>
      <c r="K1138" s="14" t="str">
        <f aca="false">IF(S1138&lt;&gt;T1138,"Oui","Non")</f>
        <v>Non</v>
      </c>
      <c r="L1138" s="14" t="str">
        <f aca="false">IF(AND(INDEX(10_Lieux!$B:$B,U1138)="Ville",INDEX(10_Lieux!$B:$B,V1138)="Ville"),"/chauffeur-prive/"&amp;INDEX(10_Lieux!$E:$E,U1138)&amp;"-"&amp;INDEX(10_Lieux!$E:$E,V1138)&amp;"/","/chauffeur-prive/"&amp;INDEX(10_Lieux!$E:$E,U1138)&amp;"/"&amp;INDEX(10_Lieux!$E:$E,V1138)&amp;"/")</f>
        <v>/chauffeur-prive/aeroport-caen-carpiquet/marseille/</v>
      </c>
      <c r="M1138" s="14" t="str">
        <f aca="false">IFERROR(INDEX($L:$L,MATCH(B1138&amp;"|"&amp;A1138,$Z:$Z,0)),"—")</f>
        <v>/chauffeur-prive/marseille/aeroport-caen-carpiquet/</v>
      </c>
      <c r="N1138" s="14" t="str">
        <f aca="false">IF(LEN("Chauffeur privé "&amp;INDEX(10_Lieux!$J:$J,U1138)&amp;" → "&amp;INDEX(10_Lieux!$J:$J,V1138)&amp;" | 24h/24")&gt;60,"Chauffeur privé "&amp;INDEX(10_Lieux!$J:$J,U1138)&amp;" → "&amp;INDEX(10_Lieux!$J:$J,V1138),"Chauffeur privé "&amp;INDEX(10_Lieux!$J:$J,U1138)&amp;" → "&amp;INDEX(10_Lieux!$J:$J,V1138)&amp;" | 24h/24")</f>
        <v>Chauffeur privé Aéroport Caen-Carpiquet → Marseille | 24h/24</v>
      </c>
      <c r="O1138" s="14" t="n">
        <f aca="false">LEN(N1138)</f>
        <v>60</v>
      </c>
      <c r="P1138" s="14" t="str">
        <f aca="false">"Chauffeur privé "&amp;INDEX(10_Lieux!$K:$K,U1138)&amp;" vers "&amp;INDEX(10_Lieux!$L:$L,V1138)</f>
        <v>Chauffeur privé de l'aéroport Caen-Carpiquet vers Marseille</v>
      </c>
      <c r="Q1138" s="14" t="str">
        <f aca="false">"Chauffeur privé "&amp;INDEX(10_Lieux!$K:$K,U1138)&amp;" vers "&amp;INDEX(10_Lieux!$L:$L,V1138)&amp;" : env. "&amp;I1138&amp;" km, "&amp;J1138&amp;" de route. Devis personnalisé, standard 24h/24 et 7j/7."</f>
        <v>Chauffeur privé de l'aéroport Caen-Carpiquet vers Marseille : env. 989 km, 10 h 30 de route. Devis personnalisé, standard 24h/24 et 7j/7.</v>
      </c>
      <c r="R1138" s="14" t="n">
        <f aca="false">LEN(Q1138)</f>
        <v>137</v>
      </c>
      <c r="S1138" s="14" t="str">
        <f aca="false">INDEX(10_Lieux!$C:$C,U1138)</f>
        <v>France</v>
      </c>
      <c r="T1138" s="14" t="str">
        <f aca="false">INDEX(10_Lieux!$C:$C,V1138)</f>
        <v>France</v>
      </c>
      <c r="U1138" s="14" t="n">
        <f aca="false">MATCH(A1138,10_Lieux!$A:$A,0)</f>
        <v>151</v>
      </c>
      <c r="V1138" s="14" t="n">
        <f aca="false">MATCH(B1138,10_Lieux!$A:$A,0)</f>
        <v>79</v>
      </c>
      <c r="W1138" s="14" t="n">
        <f aca="false">ROUND(6371*2*ASIN(SQRT(SIN(RADIANS(INDEX(10_Lieux!$F:$F,V1138)-INDEX(10_Lieux!$F:$F,U1138))/2)^2+COS(RADIANS(INDEX(10_Lieux!$F:$F,U1138)))*COS(RADIANS(INDEX(10_Lieux!$F:$F,V1138)))*SIN(RADIANS(INDEX(10_Lieux!$G:$G,V1138)-INDEX(10_Lieux!$G:$G,U1138))/2)^2)),1)</f>
        <v>791.5</v>
      </c>
      <c r="X1138" s="14" t="n">
        <f aca="false">ROUND(I1138/IF(I1138&lt;p_seuil_vitesse,p_vit_lente,p_vit_rapide)*60/15,0)*15</f>
        <v>630</v>
      </c>
      <c r="Y1138" s="14" t="n">
        <f aca="false">MAX(IF(INDEX(10_Lieux!$B:$B,U1138)&lt;&gt;"Ville",INDEX(10_Lieux!$I:$I,U1138),0),IF(INDEX(10_Lieux!$B:$B,V1138)&lt;&gt;"Ville",INDEX(10_Lieux!$I:$I,V1138),0))</f>
        <v>250</v>
      </c>
      <c r="Z1138" s="14" t="str">
        <f aca="false">A1138&amp;"|"&amp;B1138</f>
        <v>Caen-Carpiquet|Marseille</v>
      </c>
      <c r="AA1138" s="14" t="str">
        <f aca="false">IF(I1138&lt;p_local,"Local",IF(I1138&lt;p_vv_min,"Courte distance",IF(I1138&lt;p_tres_long,"Longue distance","Très longue distance")))</f>
        <v>Très longue distance</v>
      </c>
    </row>
    <row r="1139" customFormat="false" ht="15" hidden="false" customHeight="true" outlineLevel="0" collapsed="false">
      <c r="A1139" s="1" t="s">
        <v>128</v>
      </c>
      <c r="B1139" s="1" t="s">
        <v>1291</v>
      </c>
      <c r="C1139" s="1" t="s">
        <v>35</v>
      </c>
      <c r="D1139" s="1" t="s">
        <v>653</v>
      </c>
      <c r="E1139" s="1" t="s">
        <v>1299</v>
      </c>
      <c r="F1139" s="14" t="s">
        <v>40</v>
      </c>
      <c r="G1139" s="14" t="str">
        <f aca="false">IF(I1139&lt;p_local,"Local → page infra",IF(H1139&gt;=p_ph1,"Phase 1",IF(H1139&gt;=p_ph2,"Phase 2","Phase 3")))</f>
        <v>Phase 3</v>
      </c>
      <c r="H1139" s="14" t="n">
        <f aca="false">IF(I1139&lt;p_local,0,IF(C1139="Aéroport → Aéroport",p_pts_plein,IF(Y1139&gt;0,IF(I1139&lt;=Y1139,p_pts_plein,IF(I1139&lt;=p_mult2*Y1139,p_pts_moyen,p_pts_r3)),IF(I1139&gt;=p_vv_min,p_pts_plein,IF(I1139&gt;=p_vv_moy,p_pts_moyen,p_pts_court))))+IF(INDEX(10_Lieux!$D:$D,U1139)=1,p_prio1,p_prio2)+IF(INDEX(10_Lieux!$D:$D,V1139)=1,p_prio1,p_prio2)+IF(K1139="Oui",p_tf,0)+p_hub*((INDEX(10_Lieux!$H:$H,U1139)="Hub")+(INDEX(10_Lieux!$H:$H,V1139)="Hub"))+IF(OR(INDEX(10_Lieux!$H:$H,U1139)="Premium",INDEX(10_Lieux!$H:$H,V1139)="Premium"),p_prem,0))</f>
        <v>40</v>
      </c>
      <c r="I1139" s="14" t="n">
        <f aca="false">ROUND(W1139*p_facteur,0)</f>
        <v>989</v>
      </c>
      <c r="J1139" s="14" t="str">
        <f aca="false">IF(X1139&lt;60,X1139&amp;" min",INT(X1139/60)&amp;" h"&amp;IF(MOD(X1139,60)=0,""," "&amp;TEXT(MOD(X1139,60),"00")))</f>
        <v>10 h 30</v>
      </c>
      <c r="K1139" s="14" t="str">
        <f aca="false">IF(S1139&lt;&gt;T1139,"Oui","Non")</f>
        <v>Non</v>
      </c>
      <c r="L1139" s="14" t="str">
        <f aca="false">IF(AND(INDEX(10_Lieux!$B:$B,U1139)="Ville",INDEX(10_Lieux!$B:$B,V1139)="Ville"),"/chauffeur-prive/"&amp;INDEX(10_Lieux!$E:$E,U1139)&amp;"-"&amp;INDEX(10_Lieux!$E:$E,V1139)&amp;"/","/chauffeur-prive/"&amp;INDEX(10_Lieux!$E:$E,U1139)&amp;"/"&amp;INDEX(10_Lieux!$E:$E,V1139)&amp;"/")</f>
        <v>/chauffeur-prive/marseille/aeroport-caen-carpiquet/</v>
      </c>
      <c r="M1139" s="14" t="str">
        <f aca="false">IFERROR(INDEX($L:$L,MATCH(B1139&amp;"|"&amp;A1139,$Z:$Z,0)),"—")</f>
        <v>/chauffeur-prive/aeroport-caen-carpiquet/marseille/</v>
      </c>
      <c r="N1139" s="14" t="str">
        <f aca="false">IF(LEN("Chauffeur privé "&amp;INDEX(10_Lieux!$J:$J,U1139)&amp;" → "&amp;INDEX(10_Lieux!$J:$J,V1139)&amp;" | 24h/24")&gt;60,"Chauffeur privé "&amp;INDEX(10_Lieux!$J:$J,U1139)&amp;" → "&amp;INDEX(10_Lieux!$J:$J,V1139),"Chauffeur privé "&amp;INDEX(10_Lieux!$J:$J,U1139)&amp;" → "&amp;INDEX(10_Lieux!$J:$J,V1139)&amp;" | 24h/24")</f>
        <v>Chauffeur privé Marseille → Aéroport Caen-Carpiquet | 24h/24</v>
      </c>
      <c r="O1139" s="14" t="n">
        <f aca="false">LEN(N1139)</f>
        <v>60</v>
      </c>
      <c r="P1139" s="14" t="str">
        <f aca="false">"Chauffeur privé "&amp;INDEX(10_Lieux!$K:$K,U1139)&amp;" vers "&amp;INDEX(10_Lieux!$L:$L,V1139)</f>
        <v>Chauffeur privé de Marseille vers l'aéroport Caen-Carpiquet</v>
      </c>
      <c r="Q1139" s="14" t="str">
        <f aca="false">"Chauffeur privé "&amp;INDEX(10_Lieux!$K:$K,U1139)&amp;" vers "&amp;INDEX(10_Lieux!$L:$L,V1139)&amp;" : env. "&amp;I1139&amp;" km, "&amp;J1139&amp;" de route. Devis personnalisé, standard 24h/24 et 7j/7."</f>
        <v>Chauffeur privé de Marseille vers l'aéroport Caen-Carpiquet : env. 989 km, 10 h 30 de route. Devis personnalisé, standard 24h/24 et 7j/7.</v>
      </c>
      <c r="R1139" s="14" t="n">
        <f aca="false">LEN(Q1139)</f>
        <v>137</v>
      </c>
      <c r="S1139" s="14" t="str">
        <f aca="false">INDEX(10_Lieux!$C:$C,U1139)</f>
        <v>France</v>
      </c>
      <c r="T1139" s="14" t="str">
        <f aca="false">INDEX(10_Lieux!$C:$C,V1139)</f>
        <v>France</v>
      </c>
      <c r="U1139" s="14" t="n">
        <f aca="false">MATCH(A1139,10_Lieux!$A:$A,0)</f>
        <v>79</v>
      </c>
      <c r="V1139" s="14" t="n">
        <f aca="false">MATCH(B1139,10_Lieux!$A:$A,0)</f>
        <v>151</v>
      </c>
      <c r="W1139" s="14" t="n">
        <f aca="false">ROUND(6371*2*ASIN(SQRT(SIN(RADIANS(INDEX(10_Lieux!$F:$F,V1139)-INDEX(10_Lieux!$F:$F,U1139))/2)^2+COS(RADIANS(INDEX(10_Lieux!$F:$F,U1139)))*COS(RADIANS(INDEX(10_Lieux!$F:$F,V1139)))*SIN(RADIANS(INDEX(10_Lieux!$G:$G,V1139)-INDEX(10_Lieux!$G:$G,U1139))/2)^2)),1)</f>
        <v>791.5</v>
      </c>
      <c r="X1139" s="14" t="n">
        <f aca="false">ROUND(I1139/IF(I1139&lt;p_seuil_vitesse,p_vit_lente,p_vit_rapide)*60/15,0)*15</f>
        <v>630</v>
      </c>
      <c r="Y1139" s="14" t="n">
        <f aca="false">MAX(IF(INDEX(10_Lieux!$B:$B,U1139)&lt;&gt;"Ville",INDEX(10_Lieux!$I:$I,U1139),0),IF(INDEX(10_Lieux!$B:$B,V1139)&lt;&gt;"Ville",INDEX(10_Lieux!$I:$I,V1139),0))</f>
        <v>250</v>
      </c>
      <c r="Z1139" s="14" t="str">
        <f aca="false">A1139&amp;"|"&amp;B1139</f>
        <v>Marseille|Caen-Carpiquet</v>
      </c>
      <c r="AA1139" s="14" t="str">
        <f aca="false">IF(I1139&lt;p_local,"Local",IF(I1139&lt;p_vv_min,"Courte distance",IF(I1139&lt;p_tres_long,"Longue distance","Très longue distance")))</f>
        <v>Très longue distance</v>
      </c>
    </row>
    <row r="1140" customFormat="false" ht="15" hidden="false" customHeight="true" outlineLevel="0" collapsed="false">
      <c r="A1140" s="1" t="s">
        <v>1291</v>
      </c>
      <c r="B1140" s="1" t="s">
        <v>130</v>
      </c>
      <c r="C1140" s="1" t="s">
        <v>34</v>
      </c>
      <c r="D1140" s="1" t="s">
        <v>653</v>
      </c>
      <c r="E1140" s="1" t="s">
        <v>1300</v>
      </c>
      <c r="F1140" s="14" t="s">
        <v>40</v>
      </c>
      <c r="G1140" s="14" t="str">
        <f aca="false">IF(I1140&lt;p_local,"Local → page infra",IF(H1140&gt;=p_ph1,"Phase 1",IF(H1140&gt;=p_ph2,"Phase 2","Phase 3")))</f>
        <v>Phase 3</v>
      </c>
      <c r="H1140" s="14" t="n">
        <f aca="false">IF(I1140&lt;p_local,0,IF(C1140="Aéroport → Aéroport",p_pts_plein,IF(Y1140&gt;0,IF(I1140&lt;=Y1140,p_pts_plein,IF(I1140&lt;=p_mult2*Y1140,p_pts_moyen,p_pts_r3)),IF(I1140&gt;=p_vv_min,p_pts_plein,IF(I1140&gt;=p_vv_moy,p_pts_moyen,p_pts_court))))+IF(INDEX(10_Lieux!$D:$D,U1140)=1,p_prio1,p_prio2)+IF(INDEX(10_Lieux!$D:$D,V1140)=1,p_prio1,p_prio2)+IF(K1140="Oui",p_tf,0)+p_hub*((INDEX(10_Lieux!$H:$H,U1140)="Hub")+(INDEX(10_Lieux!$H:$H,V1140)="Hub"))+IF(OR(INDEX(10_Lieux!$H:$H,U1140)="Premium",INDEX(10_Lieux!$H:$H,V1140)="Premium"),p_prem,0))</f>
        <v>30</v>
      </c>
      <c r="I1140" s="14" t="n">
        <f aca="false">ROUND(W1140*p_facteur,0)</f>
        <v>603</v>
      </c>
      <c r="J1140" s="14" t="str">
        <f aca="false">IF(X1140&lt;60,X1140&amp;" min",INT(X1140/60)&amp;" h"&amp;IF(MOD(X1140,60)=0,""," "&amp;TEXT(MOD(X1140,60),"00")))</f>
        <v>6 h 15</v>
      </c>
      <c r="K1140" s="14" t="str">
        <f aca="false">IF(S1140&lt;&gt;T1140,"Oui","Non")</f>
        <v>Non</v>
      </c>
      <c r="L1140" s="14" t="str">
        <f aca="false">IF(AND(INDEX(10_Lieux!$B:$B,U1140)="Ville",INDEX(10_Lieux!$B:$B,V1140)="Ville"),"/chauffeur-prive/"&amp;INDEX(10_Lieux!$E:$E,U1140)&amp;"-"&amp;INDEX(10_Lieux!$E:$E,V1140)&amp;"/","/chauffeur-prive/"&amp;INDEX(10_Lieux!$E:$E,U1140)&amp;"/"&amp;INDEX(10_Lieux!$E:$E,V1140)&amp;"/")</f>
        <v>/chauffeur-prive/aeroport-caen-carpiquet/bordeaux/</v>
      </c>
      <c r="M1140" s="14" t="str">
        <f aca="false">IFERROR(INDEX($L:$L,MATCH(B1140&amp;"|"&amp;A1140,$Z:$Z,0)),"—")</f>
        <v>/chauffeur-prive/bordeaux/aeroport-caen-carpiquet/</v>
      </c>
      <c r="N1140" s="14" t="str">
        <f aca="false">IF(LEN("Chauffeur privé "&amp;INDEX(10_Lieux!$J:$J,U1140)&amp;" → "&amp;INDEX(10_Lieux!$J:$J,V1140)&amp;" | 24h/24")&gt;60,"Chauffeur privé "&amp;INDEX(10_Lieux!$J:$J,U1140)&amp;" → "&amp;INDEX(10_Lieux!$J:$J,V1140),"Chauffeur privé "&amp;INDEX(10_Lieux!$J:$J,U1140)&amp;" → "&amp;INDEX(10_Lieux!$J:$J,V1140)&amp;" | 24h/24")</f>
        <v>Chauffeur privé Aéroport Caen-Carpiquet → Bordeaux | 24h/24</v>
      </c>
      <c r="O1140" s="14" t="n">
        <f aca="false">LEN(N1140)</f>
        <v>59</v>
      </c>
      <c r="P1140" s="14" t="str">
        <f aca="false">"Chauffeur privé "&amp;INDEX(10_Lieux!$K:$K,U1140)&amp;" vers "&amp;INDEX(10_Lieux!$L:$L,V1140)</f>
        <v>Chauffeur privé de l'aéroport Caen-Carpiquet vers Bordeaux</v>
      </c>
      <c r="Q1140" s="14" t="str">
        <f aca="false">"Chauffeur privé "&amp;INDEX(10_Lieux!$K:$K,U1140)&amp;" vers "&amp;INDEX(10_Lieux!$L:$L,V1140)&amp;" : env. "&amp;I1140&amp;" km, "&amp;J1140&amp;" de route. Devis personnalisé, standard 24h/24 et 7j/7."</f>
        <v>Chauffeur privé de l'aéroport Caen-Carpiquet vers Bordeaux : env. 603 km, 6 h 15 de route. Devis personnalisé, standard 24h/24 et 7j/7.</v>
      </c>
      <c r="R1140" s="14" t="n">
        <f aca="false">LEN(Q1140)</f>
        <v>135</v>
      </c>
      <c r="S1140" s="14" t="str">
        <f aca="false">INDEX(10_Lieux!$C:$C,U1140)</f>
        <v>France</v>
      </c>
      <c r="T1140" s="14" t="str">
        <f aca="false">INDEX(10_Lieux!$C:$C,V1140)</f>
        <v>France</v>
      </c>
      <c r="U1140" s="14" t="n">
        <f aca="false">MATCH(A1140,10_Lieux!$A:$A,0)</f>
        <v>151</v>
      </c>
      <c r="V1140" s="14" t="n">
        <f aca="false">MATCH(B1140,10_Lieux!$A:$A,0)</f>
        <v>61</v>
      </c>
      <c r="W1140" s="14" t="n">
        <f aca="false">ROUND(6371*2*ASIN(SQRT(SIN(RADIANS(INDEX(10_Lieux!$F:$F,V1140)-INDEX(10_Lieux!$F:$F,U1140))/2)^2+COS(RADIANS(INDEX(10_Lieux!$F:$F,U1140)))*COS(RADIANS(INDEX(10_Lieux!$F:$F,V1140)))*SIN(RADIANS(INDEX(10_Lieux!$G:$G,V1140)-INDEX(10_Lieux!$G:$G,U1140))/2)^2)),1)</f>
        <v>482.1</v>
      </c>
      <c r="X1140" s="14" t="n">
        <f aca="false">ROUND(I1140/IF(I1140&lt;p_seuil_vitesse,p_vit_lente,p_vit_rapide)*60/15,0)*15</f>
        <v>375</v>
      </c>
      <c r="Y1140" s="14" t="n">
        <f aca="false">MAX(IF(INDEX(10_Lieux!$B:$B,U1140)&lt;&gt;"Ville",INDEX(10_Lieux!$I:$I,U1140),0),IF(INDEX(10_Lieux!$B:$B,V1140)&lt;&gt;"Ville",INDEX(10_Lieux!$I:$I,V1140),0))</f>
        <v>250</v>
      </c>
      <c r="Z1140" s="14" t="str">
        <f aca="false">A1140&amp;"|"&amp;B1140</f>
        <v>Caen-Carpiquet|Bordeaux</v>
      </c>
      <c r="AA1140" s="14" t="str">
        <f aca="false">IF(I1140&lt;p_local,"Local",IF(I1140&lt;p_vv_min,"Courte distance",IF(I1140&lt;p_tres_long,"Longue distance","Très longue distance")))</f>
        <v>Longue distance</v>
      </c>
    </row>
    <row r="1141" customFormat="false" ht="15" hidden="false" customHeight="true" outlineLevel="0" collapsed="false">
      <c r="A1141" s="1" t="s">
        <v>130</v>
      </c>
      <c r="B1141" s="1" t="s">
        <v>1291</v>
      </c>
      <c r="C1141" s="1" t="s">
        <v>35</v>
      </c>
      <c r="D1141" s="1" t="s">
        <v>653</v>
      </c>
      <c r="E1141" s="1" t="s">
        <v>1301</v>
      </c>
      <c r="F1141" s="14" t="s">
        <v>40</v>
      </c>
      <c r="G1141" s="14" t="str">
        <f aca="false">IF(I1141&lt;p_local,"Local → page infra",IF(H1141&gt;=p_ph1,"Phase 1",IF(H1141&gt;=p_ph2,"Phase 2","Phase 3")))</f>
        <v>Phase 3</v>
      </c>
      <c r="H1141" s="14" t="n">
        <f aca="false">IF(I1141&lt;p_local,0,IF(C1141="Aéroport → Aéroport",p_pts_plein,IF(Y1141&gt;0,IF(I1141&lt;=Y1141,p_pts_plein,IF(I1141&lt;=p_mult2*Y1141,p_pts_moyen,p_pts_r3)),IF(I1141&gt;=p_vv_min,p_pts_plein,IF(I1141&gt;=p_vv_moy,p_pts_moyen,p_pts_court))))+IF(INDEX(10_Lieux!$D:$D,U1141)=1,p_prio1,p_prio2)+IF(INDEX(10_Lieux!$D:$D,V1141)=1,p_prio1,p_prio2)+IF(K1141="Oui",p_tf,0)+p_hub*((INDEX(10_Lieux!$H:$H,U1141)="Hub")+(INDEX(10_Lieux!$H:$H,V1141)="Hub"))+IF(OR(INDEX(10_Lieux!$H:$H,U1141)="Premium",INDEX(10_Lieux!$H:$H,V1141)="Premium"),p_prem,0))</f>
        <v>30</v>
      </c>
      <c r="I1141" s="14" t="n">
        <f aca="false">ROUND(W1141*p_facteur,0)</f>
        <v>603</v>
      </c>
      <c r="J1141" s="14" t="str">
        <f aca="false">IF(X1141&lt;60,X1141&amp;" min",INT(X1141/60)&amp;" h"&amp;IF(MOD(X1141,60)=0,""," "&amp;TEXT(MOD(X1141,60),"00")))</f>
        <v>6 h 15</v>
      </c>
      <c r="K1141" s="14" t="str">
        <f aca="false">IF(S1141&lt;&gt;T1141,"Oui","Non")</f>
        <v>Non</v>
      </c>
      <c r="L1141" s="14" t="str">
        <f aca="false">IF(AND(INDEX(10_Lieux!$B:$B,U1141)="Ville",INDEX(10_Lieux!$B:$B,V1141)="Ville"),"/chauffeur-prive/"&amp;INDEX(10_Lieux!$E:$E,U1141)&amp;"-"&amp;INDEX(10_Lieux!$E:$E,V1141)&amp;"/","/chauffeur-prive/"&amp;INDEX(10_Lieux!$E:$E,U1141)&amp;"/"&amp;INDEX(10_Lieux!$E:$E,V1141)&amp;"/")</f>
        <v>/chauffeur-prive/bordeaux/aeroport-caen-carpiquet/</v>
      </c>
      <c r="M1141" s="14" t="str">
        <f aca="false">IFERROR(INDEX($L:$L,MATCH(B1141&amp;"|"&amp;A1141,$Z:$Z,0)),"—")</f>
        <v>/chauffeur-prive/aeroport-caen-carpiquet/bordeaux/</v>
      </c>
      <c r="N1141" s="14" t="str">
        <f aca="false">IF(LEN("Chauffeur privé "&amp;INDEX(10_Lieux!$J:$J,U1141)&amp;" → "&amp;INDEX(10_Lieux!$J:$J,V1141)&amp;" | 24h/24")&gt;60,"Chauffeur privé "&amp;INDEX(10_Lieux!$J:$J,U1141)&amp;" → "&amp;INDEX(10_Lieux!$J:$J,V1141),"Chauffeur privé "&amp;INDEX(10_Lieux!$J:$J,U1141)&amp;" → "&amp;INDEX(10_Lieux!$J:$J,V1141)&amp;" | 24h/24")</f>
        <v>Chauffeur privé Bordeaux → Aéroport Caen-Carpiquet | 24h/24</v>
      </c>
      <c r="O1141" s="14" t="n">
        <f aca="false">LEN(N1141)</f>
        <v>59</v>
      </c>
      <c r="P1141" s="14" t="str">
        <f aca="false">"Chauffeur privé "&amp;INDEX(10_Lieux!$K:$K,U1141)&amp;" vers "&amp;INDEX(10_Lieux!$L:$L,V1141)</f>
        <v>Chauffeur privé de Bordeaux vers l'aéroport Caen-Carpiquet</v>
      </c>
      <c r="Q1141" s="14" t="str">
        <f aca="false">"Chauffeur privé "&amp;INDEX(10_Lieux!$K:$K,U1141)&amp;" vers "&amp;INDEX(10_Lieux!$L:$L,V1141)&amp;" : env. "&amp;I1141&amp;" km, "&amp;J1141&amp;" de route. Devis personnalisé, standard 24h/24 et 7j/7."</f>
        <v>Chauffeur privé de Bordeaux vers l'aéroport Caen-Carpiquet : env. 603 km, 6 h 15 de route. Devis personnalisé, standard 24h/24 et 7j/7.</v>
      </c>
      <c r="R1141" s="14" t="n">
        <f aca="false">LEN(Q1141)</f>
        <v>135</v>
      </c>
      <c r="S1141" s="14" t="str">
        <f aca="false">INDEX(10_Lieux!$C:$C,U1141)</f>
        <v>France</v>
      </c>
      <c r="T1141" s="14" t="str">
        <f aca="false">INDEX(10_Lieux!$C:$C,V1141)</f>
        <v>France</v>
      </c>
      <c r="U1141" s="14" t="n">
        <f aca="false">MATCH(A1141,10_Lieux!$A:$A,0)</f>
        <v>61</v>
      </c>
      <c r="V1141" s="14" t="n">
        <f aca="false">MATCH(B1141,10_Lieux!$A:$A,0)</f>
        <v>151</v>
      </c>
      <c r="W1141" s="14" t="n">
        <f aca="false">ROUND(6371*2*ASIN(SQRT(SIN(RADIANS(INDEX(10_Lieux!$F:$F,V1141)-INDEX(10_Lieux!$F:$F,U1141))/2)^2+COS(RADIANS(INDEX(10_Lieux!$F:$F,U1141)))*COS(RADIANS(INDEX(10_Lieux!$F:$F,V1141)))*SIN(RADIANS(INDEX(10_Lieux!$G:$G,V1141)-INDEX(10_Lieux!$G:$G,U1141))/2)^2)),1)</f>
        <v>482.1</v>
      </c>
      <c r="X1141" s="14" t="n">
        <f aca="false">ROUND(I1141/IF(I1141&lt;p_seuil_vitesse,p_vit_lente,p_vit_rapide)*60/15,0)*15</f>
        <v>375</v>
      </c>
      <c r="Y1141" s="14" t="n">
        <f aca="false">MAX(IF(INDEX(10_Lieux!$B:$B,U1141)&lt;&gt;"Ville",INDEX(10_Lieux!$I:$I,U1141),0),IF(INDEX(10_Lieux!$B:$B,V1141)&lt;&gt;"Ville",INDEX(10_Lieux!$I:$I,V1141),0))</f>
        <v>250</v>
      </c>
      <c r="Z1141" s="14" t="str">
        <f aca="false">A1141&amp;"|"&amp;B1141</f>
        <v>Bordeaux|Caen-Carpiquet</v>
      </c>
      <c r="AA1141" s="14" t="str">
        <f aca="false">IF(I1141&lt;p_local,"Local",IF(I1141&lt;p_vv_min,"Courte distance",IF(I1141&lt;p_tres_long,"Longue distance","Très longue distance")))</f>
        <v>Longue distance</v>
      </c>
    </row>
    <row r="1142" customFormat="false" ht="15" hidden="false" customHeight="true" outlineLevel="0" collapsed="false">
      <c r="A1142" s="1" t="s">
        <v>1291</v>
      </c>
      <c r="B1142" s="1" t="s">
        <v>132</v>
      </c>
      <c r="C1142" s="1" t="s">
        <v>34</v>
      </c>
      <c r="D1142" s="1" t="s">
        <v>653</v>
      </c>
      <c r="E1142" s="1" t="s">
        <v>1302</v>
      </c>
      <c r="F1142" s="14" t="s">
        <v>40</v>
      </c>
      <c r="G1142" s="14" t="str">
        <f aca="false">IF(I1142&lt;p_local,"Local → page infra",IF(H1142&gt;=p_ph1,"Phase 1",IF(H1142&gt;=p_ph2,"Phase 2","Phase 3")))</f>
        <v>Phase 3</v>
      </c>
      <c r="H1142" s="14" t="n">
        <f aca="false">IF(I1142&lt;p_local,0,IF(C1142="Aéroport → Aéroport",p_pts_plein,IF(Y1142&gt;0,IF(I1142&lt;=Y1142,p_pts_plein,IF(I1142&lt;=p_mult2*Y1142,p_pts_moyen,p_pts_r3)),IF(I1142&gt;=p_vv_min,p_pts_plein,IF(I1142&gt;=p_vv_moy,p_pts_moyen,p_pts_court))))+IF(INDEX(10_Lieux!$D:$D,U1142)=1,p_prio1,p_prio2)+IF(INDEX(10_Lieux!$D:$D,V1142)=1,p_prio1,p_prio2)+IF(K1142="Oui",p_tf,0)+p_hub*((INDEX(10_Lieux!$H:$H,U1142)="Hub")+(INDEX(10_Lieux!$H:$H,V1142)="Hub"))+IF(OR(INDEX(10_Lieux!$H:$H,U1142)="Premium",INDEX(10_Lieux!$H:$H,V1142)="Premium"),p_prem,0))</f>
        <v>30</v>
      </c>
      <c r="I1142" s="14" t="n">
        <f aca="false">ROUND(W1142*p_facteur,0)</f>
        <v>795</v>
      </c>
      <c r="J1142" s="14" t="str">
        <f aca="false">IF(X1142&lt;60,X1142&amp;" min",INT(X1142/60)&amp;" h"&amp;IF(MOD(X1142,60)=0,""," "&amp;TEXT(MOD(X1142,60),"00")))</f>
        <v>8 h 15</v>
      </c>
      <c r="K1142" s="14" t="str">
        <f aca="false">IF(S1142&lt;&gt;T1142,"Oui","Non")</f>
        <v>Non</v>
      </c>
      <c r="L1142" s="14" t="str">
        <f aca="false">IF(AND(INDEX(10_Lieux!$B:$B,U1142)="Ville",INDEX(10_Lieux!$B:$B,V1142)="Ville"),"/chauffeur-prive/"&amp;INDEX(10_Lieux!$E:$E,U1142)&amp;"-"&amp;INDEX(10_Lieux!$E:$E,V1142)&amp;"/","/chauffeur-prive/"&amp;INDEX(10_Lieux!$E:$E,U1142)&amp;"/"&amp;INDEX(10_Lieux!$E:$E,V1142)&amp;"/")</f>
        <v>/chauffeur-prive/aeroport-caen-carpiquet/toulouse/</v>
      </c>
      <c r="M1142" s="14" t="str">
        <f aca="false">IFERROR(INDEX($L:$L,MATCH(B1142&amp;"|"&amp;A1142,$Z:$Z,0)),"—")</f>
        <v>/chauffeur-prive/toulouse/aeroport-caen-carpiquet/</v>
      </c>
      <c r="N1142" s="14" t="str">
        <f aca="false">IF(LEN("Chauffeur privé "&amp;INDEX(10_Lieux!$J:$J,U1142)&amp;" → "&amp;INDEX(10_Lieux!$J:$J,V1142)&amp;" | 24h/24")&gt;60,"Chauffeur privé "&amp;INDEX(10_Lieux!$J:$J,U1142)&amp;" → "&amp;INDEX(10_Lieux!$J:$J,V1142),"Chauffeur privé "&amp;INDEX(10_Lieux!$J:$J,U1142)&amp;" → "&amp;INDEX(10_Lieux!$J:$J,V1142)&amp;" | 24h/24")</f>
        <v>Chauffeur privé Aéroport Caen-Carpiquet → Toulouse | 24h/24</v>
      </c>
      <c r="O1142" s="14" t="n">
        <f aca="false">LEN(N1142)</f>
        <v>59</v>
      </c>
      <c r="P1142" s="14" t="str">
        <f aca="false">"Chauffeur privé "&amp;INDEX(10_Lieux!$K:$K,U1142)&amp;" vers "&amp;INDEX(10_Lieux!$L:$L,V1142)</f>
        <v>Chauffeur privé de l'aéroport Caen-Carpiquet vers Toulouse</v>
      </c>
      <c r="Q1142" s="14" t="str">
        <f aca="false">"Chauffeur privé "&amp;INDEX(10_Lieux!$K:$K,U1142)&amp;" vers "&amp;INDEX(10_Lieux!$L:$L,V1142)&amp;" : env. "&amp;I1142&amp;" km, "&amp;J1142&amp;" de route. Devis personnalisé, standard 24h/24 et 7j/7."</f>
        <v>Chauffeur privé de l'aéroport Caen-Carpiquet vers Toulouse : env. 795 km, 8 h 15 de route. Devis personnalisé, standard 24h/24 et 7j/7.</v>
      </c>
      <c r="R1142" s="14" t="n">
        <f aca="false">LEN(Q1142)</f>
        <v>135</v>
      </c>
      <c r="S1142" s="14" t="str">
        <f aca="false">INDEX(10_Lieux!$C:$C,U1142)</f>
        <v>France</v>
      </c>
      <c r="T1142" s="14" t="str">
        <f aca="false">INDEX(10_Lieux!$C:$C,V1142)</f>
        <v>France</v>
      </c>
      <c r="U1142" s="14" t="n">
        <f aca="false">MATCH(A1142,10_Lieux!$A:$A,0)</f>
        <v>151</v>
      </c>
      <c r="V1142" s="14" t="n">
        <f aca="false">MATCH(B1142,10_Lieux!$A:$A,0)</f>
        <v>70</v>
      </c>
      <c r="W1142" s="14" t="n">
        <f aca="false">ROUND(6371*2*ASIN(SQRT(SIN(RADIANS(INDEX(10_Lieux!$F:$F,V1142)-INDEX(10_Lieux!$F:$F,U1142))/2)^2+COS(RADIANS(INDEX(10_Lieux!$F:$F,U1142)))*COS(RADIANS(INDEX(10_Lieux!$F:$F,V1142)))*SIN(RADIANS(INDEX(10_Lieux!$G:$G,V1142)-INDEX(10_Lieux!$G:$G,U1142))/2)^2)),1)</f>
        <v>635.9</v>
      </c>
      <c r="X1142" s="14" t="n">
        <f aca="false">ROUND(I1142/IF(I1142&lt;p_seuil_vitesse,p_vit_lente,p_vit_rapide)*60/15,0)*15</f>
        <v>495</v>
      </c>
      <c r="Y1142" s="14" t="n">
        <f aca="false">MAX(IF(INDEX(10_Lieux!$B:$B,U1142)&lt;&gt;"Ville",INDEX(10_Lieux!$I:$I,U1142),0),IF(INDEX(10_Lieux!$B:$B,V1142)&lt;&gt;"Ville",INDEX(10_Lieux!$I:$I,V1142),0))</f>
        <v>250</v>
      </c>
      <c r="Z1142" s="14" t="str">
        <f aca="false">A1142&amp;"|"&amp;B1142</f>
        <v>Caen-Carpiquet|Toulouse</v>
      </c>
      <c r="AA1142" s="14" t="str">
        <f aca="false">IF(I1142&lt;p_local,"Local",IF(I1142&lt;p_vv_min,"Courte distance",IF(I1142&lt;p_tres_long,"Longue distance","Très longue distance")))</f>
        <v>Très longue distance</v>
      </c>
    </row>
    <row r="1143" customFormat="false" ht="15" hidden="false" customHeight="true" outlineLevel="0" collapsed="false">
      <c r="A1143" s="1" t="s">
        <v>132</v>
      </c>
      <c r="B1143" s="1" t="s">
        <v>1291</v>
      </c>
      <c r="C1143" s="1" t="s">
        <v>35</v>
      </c>
      <c r="D1143" s="1" t="s">
        <v>653</v>
      </c>
      <c r="E1143" s="1" t="s">
        <v>1303</v>
      </c>
      <c r="F1143" s="14" t="s">
        <v>40</v>
      </c>
      <c r="G1143" s="14" t="str">
        <f aca="false">IF(I1143&lt;p_local,"Local → page infra",IF(H1143&gt;=p_ph1,"Phase 1",IF(H1143&gt;=p_ph2,"Phase 2","Phase 3")))</f>
        <v>Phase 3</v>
      </c>
      <c r="H1143" s="14" t="n">
        <f aca="false">IF(I1143&lt;p_local,0,IF(C1143="Aéroport → Aéroport",p_pts_plein,IF(Y1143&gt;0,IF(I1143&lt;=Y1143,p_pts_plein,IF(I1143&lt;=p_mult2*Y1143,p_pts_moyen,p_pts_r3)),IF(I1143&gt;=p_vv_min,p_pts_plein,IF(I1143&gt;=p_vv_moy,p_pts_moyen,p_pts_court))))+IF(INDEX(10_Lieux!$D:$D,U1143)=1,p_prio1,p_prio2)+IF(INDEX(10_Lieux!$D:$D,V1143)=1,p_prio1,p_prio2)+IF(K1143="Oui",p_tf,0)+p_hub*((INDEX(10_Lieux!$H:$H,U1143)="Hub")+(INDEX(10_Lieux!$H:$H,V1143)="Hub"))+IF(OR(INDEX(10_Lieux!$H:$H,U1143)="Premium",INDEX(10_Lieux!$H:$H,V1143)="Premium"),p_prem,0))</f>
        <v>30</v>
      </c>
      <c r="I1143" s="14" t="n">
        <f aca="false">ROUND(W1143*p_facteur,0)</f>
        <v>795</v>
      </c>
      <c r="J1143" s="14" t="str">
        <f aca="false">IF(X1143&lt;60,X1143&amp;" min",INT(X1143/60)&amp;" h"&amp;IF(MOD(X1143,60)=0,""," "&amp;TEXT(MOD(X1143,60),"00")))</f>
        <v>8 h 15</v>
      </c>
      <c r="K1143" s="14" t="str">
        <f aca="false">IF(S1143&lt;&gt;T1143,"Oui","Non")</f>
        <v>Non</v>
      </c>
      <c r="L1143" s="14" t="str">
        <f aca="false">IF(AND(INDEX(10_Lieux!$B:$B,U1143)="Ville",INDEX(10_Lieux!$B:$B,V1143)="Ville"),"/chauffeur-prive/"&amp;INDEX(10_Lieux!$E:$E,U1143)&amp;"-"&amp;INDEX(10_Lieux!$E:$E,V1143)&amp;"/","/chauffeur-prive/"&amp;INDEX(10_Lieux!$E:$E,U1143)&amp;"/"&amp;INDEX(10_Lieux!$E:$E,V1143)&amp;"/")</f>
        <v>/chauffeur-prive/toulouse/aeroport-caen-carpiquet/</v>
      </c>
      <c r="M1143" s="14" t="str">
        <f aca="false">IFERROR(INDEX($L:$L,MATCH(B1143&amp;"|"&amp;A1143,$Z:$Z,0)),"—")</f>
        <v>/chauffeur-prive/aeroport-caen-carpiquet/toulouse/</v>
      </c>
      <c r="N1143" s="14" t="str">
        <f aca="false">IF(LEN("Chauffeur privé "&amp;INDEX(10_Lieux!$J:$J,U1143)&amp;" → "&amp;INDEX(10_Lieux!$J:$J,V1143)&amp;" | 24h/24")&gt;60,"Chauffeur privé "&amp;INDEX(10_Lieux!$J:$J,U1143)&amp;" → "&amp;INDEX(10_Lieux!$J:$J,V1143),"Chauffeur privé "&amp;INDEX(10_Lieux!$J:$J,U1143)&amp;" → "&amp;INDEX(10_Lieux!$J:$J,V1143)&amp;" | 24h/24")</f>
        <v>Chauffeur privé Toulouse → Aéroport Caen-Carpiquet | 24h/24</v>
      </c>
      <c r="O1143" s="14" t="n">
        <f aca="false">LEN(N1143)</f>
        <v>59</v>
      </c>
      <c r="P1143" s="14" t="str">
        <f aca="false">"Chauffeur privé "&amp;INDEX(10_Lieux!$K:$K,U1143)&amp;" vers "&amp;INDEX(10_Lieux!$L:$L,V1143)</f>
        <v>Chauffeur privé de Toulouse vers l'aéroport Caen-Carpiquet</v>
      </c>
      <c r="Q1143" s="14" t="str">
        <f aca="false">"Chauffeur privé "&amp;INDEX(10_Lieux!$K:$K,U1143)&amp;" vers "&amp;INDEX(10_Lieux!$L:$L,V1143)&amp;" : env. "&amp;I1143&amp;" km, "&amp;J1143&amp;" de route. Devis personnalisé, standard 24h/24 et 7j/7."</f>
        <v>Chauffeur privé de Toulouse vers l'aéroport Caen-Carpiquet : env. 795 km, 8 h 15 de route. Devis personnalisé, standard 24h/24 et 7j/7.</v>
      </c>
      <c r="R1143" s="14" t="n">
        <f aca="false">LEN(Q1143)</f>
        <v>135</v>
      </c>
      <c r="S1143" s="14" t="str">
        <f aca="false">INDEX(10_Lieux!$C:$C,U1143)</f>
        <v>France</v>
      </c>
      <c r="T1143" s="14" t="str">
        <f aca="false">INDEX(10_Lieux!$C:$C,V1143)</f>
        <v>France</v>
      </c>
      <c r="U1143" s="14" t="n">
        <f aca="false">MATCH(A1143,10_Lieux!$A:$A,0)</f>
        <v>70</v>
      </c>
      <c r="V1143" s="14" t="n">
        <f aca="false">MATCH(B1143,10_Lieux!$A:$A,0)</f>
        <v>151</v>
      </c>
      <c r="W1143" s="14" t="n">
        <f aca="false">ROUND(6371*2*ASIN(SQRT(SIN(RADIANS(INDEX(10_Lieux!$F:$F,V1143)-INDEX(10_Lieux!$F:$F,U1143))/2)^2+COS(RADIANS(INDEX(10_Lieux!$F:$F,U1143)))*COS(RADIANS(INDEX(10_Lieux!$F:$F,V1143)))*SIN(RADIANS(INDEX(10_Lieux!$G:$G,V1143)-INDEX(10_Lieux!$G:$G,U1143))/2)^2)),1)</f>
        <v>635.9</v>
      </c>
      <c r="X1143" s="14" t="n">
        <f aca="false">ROUND(I1143/IF(I1143&lt;p_seuil_vitesse,p_vit_lente,p_vit_rapide)*60/15,0)*15</f>
        <v>495</v>
      </c>
      <c r="Y1143" s="14" t="n">
        <f aca="false">MAX(IF(INDEX(10_Lieux!$B:$B,U1143)&lt;&gt;"Ville",INDEX(10_Lieux!$I:$I,U1143),0),IF(INDEX(10_Lieux!$B:$B,V1143)&lt;&gt;"Ville",INDEX(10_Lieux!$I:$I,V1143),0))</f>
        <v>250</v>
      </c>
      <c r="Z1143" s="14" t="str">
        <f aca="false">A1143&amp;"|"&amp;B1143</f>
        <v>Toulouse|Caen-Carpiquet</v>
      </c>
      <c r="AA1143" s="14" t="str">
        <f aca="false">IF(I1143&lt;p_local,"Local",IF(I1143&lt;p_vv_min,"Courte distance",IF(I1143&lt;p_tres_long,"Longue distance","Très longue distance")))</f>
        <v>Très longue distance</v>
      </c>
    </row>
    <row r="1144" customFormat="false" ht="15" hidden="false" customHeight="true" outlineLevel="0" collapsed="false">
      <c r="A1144" s="1" t="s">
        <v>1291</v>
      </c>
      <c r="B1144" s="1" t="s">
        <v>134</v>
      </c>
      <c r="C1144" s="1" t="s">
        <v>34</v>
      </c>
      <c r="D1144" s="1" t="s">
        <v>653</v>
      </c>
      <c r="E1144" s="1" t="s">
        <v>1304</v>
      </c>
      <c r="F1144" s="14" t="s">
        <v>40</v>
      </c>
      <c r="G1144" s="14" t="str">
        <f aca="false">IF(I1144&lt;p_local,"Local → page infra",IF(H1144&gt;=p_ph1,"Phase 1",IF(H1144&gt;=p_ph2,"Phase 2","Phase 3")))</f>
        <v>Phase 3</v>
      </c>
      <c r="H1144" s="14" t="n">
        <f aca="false">IF(I1144&lt;p_local,0,IF(C1144="Aéroport → Aéroport",p_pts_plein,IF(Y1144&gt;0,IF(I1144&lt;=Y1144,p_pts_plein,IF(I1144&lt;=p_mult2*Y1144,p_pts_moyen,p_pts_r3)),IF(I1144&gt;=p_vv_min,p_pts_plein,IF(I1144&gt;=p_vv_moy,p_pts_moyen,p_pts_court))))+IF(INDEX(10_Lieux!$D:$D,U1144)=1,p_prio1,p_prio2)+IF(INDEX(10_Lieux!$D:$D,V1144)=1,p_prio1,p_prio2)+IF(K1144="Oui",p_tf,0)+p_hub*((INDEX(10_Lieux!$H:$H,U1144)="Hub")+(INDEX(10_Lieux!$H:$H,V1144)="Hub"))+IF(OR(INDEX(10_Lieux!$H:$H,U1144)="Premium",INDEX(10_Lieux!$H:$H,V1144)="Premium"),p_prem,0))</f>
        <v>45</v>
      </c>
      <c r="I1144" s="14" t="n">
        <f aca="false">ROUND(W1144*p_facteur,0)</f>
        <v>374</v>
      </c>
      <c r="J1144" s="14" t="str">
        <f aca="false">IF(X1144&lt;60,X1144&amp;" min",INT(X1144/60)&amp;" h"&amp;IF(MOD(X1144,60)=0,""," "&amp;TEXT(MOD(X1144,60),"00")))</f>
        <v>4 h</v>
      </c>
      <c r="K1144" s="14" t="str">
        <f aca="false">IF(S1144&lt;&gt;T1144,"Oui","Non")</f>
        <v>Non</v>
      </c>
      <c r="L1144" s="14" t="str">
        <f aca="false">IF(AND(INDEX(10_Lieux!$B:$B,U1144)="Ville",INDEX(10_Lieux!$B:$B,V1144)="Ville"),"/chauffeur-prive/"&amp;INDEX(10_Lieux!$E:$E,U1144)&amp;"-"&amp;INDEX(10_Lieux!$E:$E,V1144)&amp;"/","/chauffeur-prive/"&amp;INDEX(10_Lieux!$E:$E,U1144)&amp;"/"&amp;INDEX(10_Lieux!$E:$E,V1144)&amp;"/")</f>
        <v>/chauffeur-prive/aeroport-caen-carpiquet/lille/</v>
      </c>
      <c r="M1144" s="14" t="str">
        <f aca="false">IFERROR(INDEX($L:$L,MATCH(B1144&amp;"|"&amp;A1144,$Z:$Z,0)),"—")</f>
        <v>/chauffeur-prive/lille/aeroport-caen-carpiquet/</v>
      </c>
      <c r="N1144" s="14" t="str">
        <f aca="false">IF(LEN("Chauffeur privé "&amp;INDEX(10_Lieux!$J:$J,U1144)&amp;" → "&amp;INDEX(10_Lieux!$J:$J,V1144)&amp;" | 24h/24")&gt;60,"Chauffeur privé "&amp;INDEX(10_Lieux!$J:$J,U1144)&amp;" → "&amp;INDEX(10_Lieux!$J:$J,V1144),"Chauffeur privé "&amp;INDEX(10_Lieux!$J:$J,U1144)&amp;" → "&amp;INDEX(10_Lieux!$J:$J,V1144)&amp;" | 24h/24")</f>
        <v>Chauffeur privé Aéroport Caen-Carpiquet → Lille | 24h/24</v>
      </c>
      <c r="O1144" s="14" t="n">
        <f aca="false">LEN(N1144)</f>
        <v>56</v>
      </c>
      <c r="P1144" s="14" t="str">
        <f aca="false">"Chauffeur privé "&amp;INDEX(10_Lieux!$K:$K,U1144)&amp;" vers "&amp;INDEX(10_Lieux!$L:$L,V1144)</f>
        <v>Chauffeur privé de l'aéroport Caen-Carpiquet vers Lille</v>
      </c>
      <c r="Q1144" s="14" t="str">
        <f aca="false">"Chauffeur privé "&amp;INDEX(10_Lieux!$K:$K,U1144)&amp;" vers "&amp;INDEX(10_Lieux!$L:$L,V1144)&amp;" : env. "&amp;I1144&amp;" km, "&amp;J1144&amp;" de route. Devis personnalisé, standard 24h/24 et 7j/7."</f>
        <v>Chauffeur privé de l'aéroport Caen-Carpiquet vers Lille : env. 374 km, 4 h de route. Devis personnalisé, standard 24h/24 et 7j/7.</v>
      </c>
      <c r="R1144" s="14" t="n">
        <f aca="false">LEN(Q1144)</f>
        <v>129</v>
      </c>
      <c r="S1144" s="14" t="str">
        <f aca="false">INDEX(10_Lieux!$C:$C,U1144)</f>
        <v>France</v>
      </c>
      <c r="T1144" s="14" t="str">
        <f aca="false">INDEX(10_Lieux!$C:$C,V1144)</f>
        <v>France</v>
      </c>
      <c r="U1144" s="14" t="n">
        <f aca="false">MATCH(A1144,10_Lieux!$A:$A,0)</f>
        <v>151</v>
      </c>
      <c r="V1144" s="14" t="n">
        <f aca="false">MATCH(B1144,10_Lieux!$A:$A,0)</f>
        <v>37</v>
      </c>
      <c r="W1144" s="14" t="n">
        <f aca="false">ROUND(6371*2*ASIN(SQRT(SIN(RADIANS(INDEX(10_Lieux!$F:$F,V1144)-INDEX(10_Lieux!$F:$F,U1144))/2)^2+COS(RADIANS(INDEX(10_Lieux!$F:$F,U1144)))*COS(RADIANS(INDEX(10_Lieux!$F:$F,V1144)))*SIN(RADIANS(INDEX(10_Lieux!$G:$G,V1144)-INDEX(10_Lieux!$G:$G,U1144))/2)^2)),1)</f>
        <v>298.8</v>
      </c>
      <c r="X1144" s="14" t="n">
        <f aca="false">ROUND(I1144/IF(I1144&lt;p_seuil_vitesse,p_vit_lente,p_vit_rapide)*60/15,0)*15</f>
        <v>240</v>
      </c>
      <c r="Y1144" s="14" t="n">
        <f aca="false">MAX(IF(INDEX(10_Lieux!$B:$B,U1144)&lt;&gt;"Ville",INDEX(10_Lieux!$I:$I,U1144),0),IF(INDEX(10_Lieux!$B:$B,V1144)&lt;&gt;"Ville",INDEX(10_Lieux!$I:$I,V1144),0))</f>
        <v>250</v>
      </c>
      <c r="Z1144" s="14" t="str">
        <f aca="false">A1144&amp;"|"&amp;B1144</f>
        <v>Caen-Carpiquet|Lille</v>
      </c>
      <c r="AA1144" s="14" t="str">
        <f aca="false">IF(I1144&lt;p_local,"Local",IF(I1144&lt;p_vv_min,"Courte distance",IF(I1144&lt;p_tres_long,"Longue distance","Très longue distance")))</f>
        <v>Longue distance</v>
      </c>
    </row>
    <row r="1145" customFormat="false" ht="15" hidden="false" customHeight="true" outlineLevel="0" collapsed="false">
      <c r="A1145" s="1" t="s">
        <v>134</v>
      </c>
      <c r="B1145" s="1" t="s">
        <v>1291</v>
      </c>
      <c r="C1145" s="1" t="s">
        <v>35</v>
      </c>
      <c r="D1145" s="1" t="s">
        <v>653</v>
      </c>
      <c r="E1145" s="1" t="s">
        <v>1305</v>
      </c>
      <c r="F1145" s="14" t="s">
        <v>40</v>
      </c>
      <c r="G1145" s="14" t="str">
        <f aca="false">IF(I1145&lt;p_local,"Local → page infra",IF(H1145&gt;=p_ph1,"Phase 1",IF(H1145&gt;=p_ph2,"Phase 2","Phase 3")))</f>
        <v>Phase 3</v>
      </c>
      <c r="H1145" s="14" t="n">
        <f aca="false">IF(I1145&lt;p_local,0,IF(C1145="Aéroport → Aéroport",p_pts_plein,IF(Y1145&gt;0,IF(I1145&lt;=Y1145,p_pts_plein,IF(I1145&lt;=p_mult2*Y1145,p_pts_moyen,p_pts_r3)),IF(I1145&gt;=p_vv_min,p_pts_plein,IF(I1145&gt;=p_vv_moy,p_pts_moyen,p_pts_court))))+IF(INDEX(10_Lieux!$D:$D,U1145)=1,p_prio1,p_prio2)+IF(INDEX(10_Lieux!$D:$D,V1145)=1,p_prio1,p_prio2)+IF(K1145="Oui",p_tf,0)+p_hub*((INDEX(10_Lieux!$H:$H,U1145)="Hub")+(INDEX(10_Lieux!$H:$H,V1145)="Hub"))+IF(OR(INDEX(10_Lieux!$H:$H,U1145)="Premium",INDEX(10_Lieux!$H:$H,V1145)="Premium"),p_prem,0))</f>
        <v>45</v>
      </c>
      <c r="I1145" s="14" t="n">
        <f aca="false">ROUND(W1145*p_facteur,0)</f>
        <v>374</v>
      </c>
      <c r="J1145" s="14" t="str">
        <f aca="false">IF(X1145&lt;60,X1145&amp;" min",INT(X1145/60)&amp;" h"&amp;IF(MOD(X1145,60)=0,""," "&amp;TEXT(MOD(X1145,60),"00")))</f>
        <v>4 h</v>
      </c>
      <c r="K1145" s="14" t="str">
        <f aca="false">IF(S1145&lt;&gt;T1145,"Oui","Non")</f>
        <v>Non</v>
      </c>
      <c r="L1145" s="14" t="str">
        <f aca="false">IF(AND(INDEX(10_Lieux!$B:$B,U1145)="Ville",INDEX(10_Lieux!$B:$B,V1145)="Ville"),"/chauffeur-prive/"&amp;INDEX(10_Lieux!$E:$E,U1145)&amp;"-"&amp;INDEX(10_Lieux!$E:$E,V1145)&amp;"/","/chauffeur-prive/"&amp;INDEX(10_Lieux!$E:$E,U1145)&amp;"/"&amp;INDEX(10_Lieux!$E:$E,V1145)&amp;"/")</f>
        <v>/chauffeur-prive/lille/aeroport-caen-carpiquet/</v>
      </c>
      <c r="M1145" s="14" t="str">
        <f aca="false">IFERROR(INDEX($L:$L,MATCH(B1145&amp;"|"&amp;A1145,$Z:$Z,0)),"—")</f>
        <v>/chauffeur-prive/aeroport-caen-carpiquet/lille/</v>
      </c>
      <c r="N1145" s="14" t="str">
        <f aca="false">IF(LEN("Chauffeur privé "&amp;INDEX(10_Lieux!$J:$J,U1145)&amp;" → "&amp;INDEX(10_Lieux!$J:$J,V1145)&amp;" | 24h/24")&gt;60,"Chauffeur privé "&amp;INDEX(10_Lieux!$J:$J,U1145)&amp;" → "&amp;INDEX(10_Lieux!$J:$J,V1145),"Chauffeur privé "&amp;INDEX(10_Lieux!$J:$J,U1145)&amp;" → "&amp;INDEX(10_Lieux!$J:$J,V1145)&amp;" | 24h/24")</f>
        <v>Chauffeur privé Lille → Aéroport Caen-Carpiquet | 24h/24</v>
      </c>
      <c r="O1145" s="14" t="n">
        <f aca="false">LEN(N1145)</f>
        <v>56</v>
      </c>
      <c r="P1145" s="14" t="str">
        <f aca="false">"Chauffeur privé "&amp;INDEX(10_Lieux!$K:$K,U1145)&amp;" vers "&amp;INDEX(10_Lieux!$L:$L,V1145)</f>
        <v>Chauffeur privé de Lille vers l'aéroport Caen-Carpiquet</v>
      </c>
      <c r="Q1145" s="14" t="str">
        <f aca="false">"Chauffeur privé "&amp;INDEX(10_Lieux!$K:$K,U1145)&amp;" vers "&amp;INDEX(10_Lieux!$L:$L,V1145)&amp;" : env. "&amp;I1145&amp;" km, "&amp;J1145&amp;" de route. Devis personnalisé, standard 24h/24 et 7j/7."</f>
        <v>Chauffeur privé de Lille vers l'aéroport Caen-Carpiquet : env. 374 km, 4 h de route. Devis personnalisé, standard 24h/24 et 7j/7.</v>
      </c>
      <c r="R1145" s="14" t="n">
        <f aca="false">LEN(Q1145)</f>
        <v>129</v>
      </c>
      <c r="S1145" s="14" t="str">
        <f aca="false">INDEX(10_Lieux!$C:$C,U1145)</f>
        <v>France</v>
      </c>
      <c r="T1145" s="14" t="str">
        <f aca="false">INDEX(10_Lieux!$C:$C,V1145)</f>
        <v>France</v>
      </c>
      <c r="U1145" s="14" t="n">
        <f aca="false">MATCH(A1145,10_Lieux!$A:$A,0)</f>
        <v>37</v>
      </c>
      <c r="V1145" s="14" t="n">
        <f aca="false">MATCH(B1145,10_Lieux!$A:$A,0)</f>
        <v>151</v>
      </c>
      <c r="W1145" s="14" t="n">
        <f aca="false">ROUND(6371*2*ASIN(SQRT(SIN(RADIANS(INDEX(10_Lieux!$F:$F,V1145)-INDEX(10_Lieux!$F:$F,U1145))/2)^2+COS(RADIANS(INDEX(10_Lieux!$F:$F,U1145)))*COS(RADIANS(INDEX(10_Lieux!$F:$F,V1145)))*SIN(RADIANS(INDEX(10_Lieux!$G:$G,V1145)-INDEX(10_Lieux!$G:$G,U1145))/2)^2)),1)</f>
        <v>298.8</v>
      </c>
      <c r="X1145" s="14" t="n">
        <f aca="false">ROUND(I1145/IF(I1145&lt;p_seuil_vitesse,p_vit_lente,p_vit_rapide)*60/15,0)*15</f>
        <v>240</v>
      </c>
      <c r="Y1145" s="14" t="n">
        <f aca="false">MAX(IF(INDEX(10_Lieux!$B:$B,U1145)&lt;&gt;"Ville",INDEX(10_Lieux!$I:$I,U1145),0),IF(INDEX(10_Lieux!$B:$B,V1145)&lt;&gt;"Ville",INDEX(10_Lieux!$I:$I,V1145),0))</f>
        <v>250</v>
      </c>
      <c r="Z1145" s="14" t="str">
        <f aca="false">A1145&amp;"|"&amp;B1145</f>
        <v>Lille|Caen-Carpiquet</v>
      </c>
      <c r="AA1145" s="14" t="str">
        <f aca="false">IF(I1145&lt;p_local,"Local",IF(I1145&lt;p_vv_min,"Courte distance",IF(I1145&lt;p_tres_long,"Longue distance","Très longue distance")))</f>
        <v>Longue distance</v>
      </c>
    </row>
    <row r="1146" customFormat="false" ht="15" hidden="false" customHeight="true" outlineLevel="0" collapsed="false">
      <c r="A1146" s="1" t="s">
        <v>1291</v>
      </c>
      <c r="B1146" s="1" t="s">
        <v>136</v>
      </c>
      <c r="C1146" s="1" t="s">
        <v>34</v>
      </c>
      <c r="D1146" s="1" t="s">
        <v>653</v>
      </c>
      <c r="E1146" s="1" t="s">
        <v>1306</v>
      </c>
      <c r="F1146" s="14" t="s">
        <v>40</v>
      </c>
      <c r="G1146" s="14" t="str">
        <f aca="false">IF(I1146&lt;p_local,"Local → page infra",IF(H1146&gt;=p_ph1,"Phase 1",IF(H1146&gt;=p_ph2,"Phase 2","Phase 3")))</f>
        <v>Phase 3</v>
      </c>
      <c r="H1146" s="14" t="n">
        <f aca="false">IF(I1146&lt;p_local,0,IF(C1146="Aéroport → Aéroport",p_pts_plein,IF(Y1146&gt;0,IF(I1146&lt;=Y1146,p_pts_plein,IF(I1146&lt;=p_mult2*Y1146,p_pts_moyen,p_pts_r3)),IF(I1146&gt;=p_vv_min,p_pts_plein,IF(I1146&gt;=p_vv_moy,p_pts_moyen,p_pts_court))))+IF(INDEX(10_Lieux!$D:$D,U1146)=1,p_prio1,p_prio2)+IF(INDEX(10_Lieux!$D:$D,V1146)=1,p_prio1,p_prio2)+IF(K1146="Oui",p_tf,0)+p_hub*((INDEX(10_Lieux!$H:$H,U1146)="Hub")+(INDEX(10_Lieux!$H:$H,V1146)="Hub"))+IF(OR(INDEX(10_Lieux!$H:$H,U1146)="Premium",INDEX(10_Lieux!$H:$H,V1146)="Premium"),p_prem,0))</f>
        <v>30</v>
      </c>
      <c r="I1146" s="14" t="n">
        <f aca="false">ROUND(W1146*p_facteur,0)</f>
        <v>754</v>
      </c>
      <c r="J1146" s="14" t="str">
        <f aca="false">IF(X1146&lt;60,X1146&amp;" min",INT(X1146/60)&amp;" h"&amp;IF(MOD(X1146,60)=0,""," "&amp;TEXT(MOD(X1146,60),"00")))</f>
        <v>8 h</v>
      </c>
      <c r="K1146" s="14" t="str">
        <f aca="false">IF(S1146&lt;&gt;T1146,"Oui","Non")</f>
        <v>Non</v>
      </c>
      <c r="L1146" s="14" t="str">
        <f aca="false">IF(AND(INDEX(10_Lieux!$B:$B,U1146)="Ville",INDEX(10_Lieux!$B:$B,V1146)="Ville"),"/chauffeur-prive/"&amp;INDEX(10_Lieux!$E:$E,U1146)&amp;"-"&amp;INDEX(10_Lieux!$E:$E,V1146)&amp;"/","/chauffeur-prive/"&amp;INDEX(10_Lieux!$E:$E,U1146)&amp;"/"&amp;INDEX(10_Lieux!$E:$E,V1146)&amp;"/")</f>
        <v>/chauffeur-prive/aeroport-caen-carpiquet/strasbourg/</v>
      </c>
      <c r="M1146" s="14" t="str">
        <f aca="false">IFERROR(INDEX($L:$L,MATCH(B1146&amp;"|"&amp;A1146,$Z:$Z,0)),"—")</f>
        <v>/chauffeur-prive/strasbourg/aeroport-caen-carpiquet/</v>
      </c>
      <c r="N1146" s="14" t="str">
        <f aca="false">IF(LEN("Chauffeur privé "&amp;INDEX(10_Lieux!$J:$J,U1146)&amp;" → "&amp;INDEX(10_Lieux!$J:$J,V1146)&amp;" | 24h/24")&gt;60,"Chauffeur privé "&amp;INDEX(10_Lieux!$J:$J,U1146)&amp;" → "&amp;INDEX(10_Lieux!$J:$J,V1146),"Chauffeur privé "&amp;INDEX(10_Lieux!$J:$J,U1146)&amp;" → "&amp;INDEX(10_Lieux!$J:$J,V1146)&amp;" | 24h/24")</f>
        <v>Chauffeur privé Aéroport Caen-Carpiquet → Strasbourg</v>
      </c>
      <c r="O1146" s="14" t="n">
        <f aca="false">LEN(N1146)</f>
        <v>52</v>
      </c>
      <c r="P1146" s="14" t="str">
        <f aca="false">"Chauffeur privé "&amp;INDEX(10_Lieux!$K:$K,U1146)&amp;" vers "&amp;INDEX(10_Lieux!$L:$L,V1146)</f>
        <v>Chauffeur privé de l'aéroport Caen-Carpiquet vers Strasbourg</v>
      </c>
      <c r="Q1146" s="14" t="str">
        <f aca="false">"Chauffeur privé "&amp;INDEX(10_Lieux!$K:$K,U1146)&amp;" vers "&amp;INDEX(10_Lieux!$L:$L,V1146)&amp;" : env. "&amp;I1146&amp;" km, "&amp;J1146&amp;" de route. Devis personnalisé, standard 24h/24 et 7j/7."</f>
        <v>Chauffeur privé de l'aéroport Caen-Carpiquet vers Strasbourg : env. 754 km, 8 h de route. Devis personnalisé, standard 24h/24 et 7j/7.</v>
      </c>
      <c r="R1146" s="14" t="n">
        <f aca="false">LEN(Q1146)</f>
        <v>134</v>
      </c>
      <c r="S1146" s="14" t="str">
        <f aca="false">INDEX(10_Lieux!$C:$C,U1146)</f>
        <v>France</v>
      </c>
      <c r="T1146" s="14" t="str">
        <f aca="false">INDEX(10_Lieux!$C:$C,V1146)</f>
        <v>France</v>
      </c>
      <c r="U1146" s="14" t="n">
        <f aca="false">MATCH(A1146,10_Lieux!$A:$A,0)</f>
        <v>151</v>
      </c>
      <c r="V1146" s="14" t="n">
        <f aca="false">MATCH(B1146,10_Lieux!$A:$A,0)</f>
        <v>29</v>
      </c>
      <c r="W1146" s="14" t="n">
        <f aca="false">ROUND(6371*2*ASIN(SQRT(SIN(RADIANS(INDEX(10_Lieux!$F:$F,V1146)-INDEX(10_Lieux!$F:$F,U1146))/2)^2+COS(RADIANS(INDEX(10_Lieux!$F:$F,U1146)))*COS(RADIANS(INDEX(10_Lieux!$F:$F,V1146)))*SIN(RADIANS(INDEX(10_Lieux!$G:$G,V1146)-INDEX(10_Lieux!$G:$G,U1146))/2)^2)),1)</f>
        <v>603.3</v>
      </c>
      <c r="X1146" s="14" t="n">
        <f aca="false">ROUND(I1146/IF(I1146&lt;p_seuil_vitesse,p_vit_lente,p_vit_rapide)*60/15,0)*15</f>
        <v>480</v>
      </c>
      <c r="Y1146" s="14" t="n">
        <f aca="false">MAX(IF(INDEX(10_Lieux!$B:$B,U1146)&lt;&gt;"Ville",INDEX(10_Lieux!$I:$I,U1146),0),IF(INDEX(10_Lieux!$B:$B,V1146)&lt;&gt;"Ville",INDEX(10_Lieux!$I:$I,V1146),0))</f>
        <v>250</v>
      </c>
      <c r="Z1146" s="14" t="str">
        <f aca="false">A1146&amp;"|"&amp;B1146</f>
        <v>Caen-Carpiquet|Strasbourg</v>
      </c>
      <c r="AA1146" s="14" t="str">
        <f aca="false">IF(I1146&lt;p_local,"Local",IF(I1146&lt;p_vv_min,"Courte distance",IF(I1146&lt;p_tres_long,"Longue distance","Très longue distance")))</f>
        <v>Très longue distance</v>
      </c>
    </row>
    <row r="1147" customFormat="false" ht="15" hidden="false" customHeight="true" outlineLevel="0" collapsed="false">
      <c r="A1147" s="1" t="s">
        <v>136</v>
      </c>
      <c r="B1147" s="1" t="s">
        <v>1291</v>
      </c>
      <c r="C1147" s="1" t="s">
        <v>35</v>
      </c>
      <c r="D1147" s="1" t="s">
        <v>653</v>
      </c>
      <c r="E1147" s="1" t="s">
        <v>1307</v>
      </c>
      <c r="F1147" s="14" t="s">
        <v>40</v>
      </c>
      <c r="G1147" s="14" t="str">
        <f aca="false">IF(I1147&lt;p_local,"Local → page infra",IF(H1147&gt;=p_ph1,"Phase 1",IF(H1147&gt;=p_ph2,"Phase 2","Phase 3")))</f>
        <v>Phase 3</v>
      </c>
      <c r="H1147" s="14" t="n">
        <f aca="false">IF(I1147&lt;p_local,0,IF(C1147="Aéroport → Aéroport",p_pts_plein,IF(Y1147&gt;0,IF(I1147&lt;=Y1147,p_pts_plein,IF(I1147&lt;=p_mult2*Y1147,p_pts_moyen,p_pts_r3)),IF(I1147&gt;=p_vv_min,p_pts_plein,IF(I1147&gt;=p_vv_moy,p_pts_moyen,p_pts_court))))+IF(INDEX(10_Lieux!$D:$D,U1147)=1,p_prio1,p_prio2)+IF(INDEX(10_Lieux!$D:$D,V1147)=1,p_prio1,p_prio2)+IF(K1147="Oui",p_tf,0)+p_hub*((INDEX(10_Lieux!$H:$H,U1147)="Hub")+(INDEX(10_Lieux!$H:$H,V1147)="Hub"))+IF(OR(INDEX(10_Lieux!$H:$H,U1147)="Premium",INDEX(10_Lieux!$H:$H,V1147)="Premium"),p_prem,0))</f>
        <v>30</v>
      </c>
      <c r="I1147" s="14" t="n">
        <f aca="false">ROUND(W1147*p_facteur,0)</f>
        <v>754</v>
      </c>
      <c r="J1147" s="14" t="str">
        <f aca="false">IF(X1147&lt;60,X1147&amp;" min",INT(X1147/60)&amp;" h"&amp;IF(MOD(X1147,60)=0,""," "&amp;TEXT(MOD(X1147,60),"00")))</f>
        <v>8 h</v>
      </c>
      <c r="K1147" s="14" t="str">
        <f aca="false">IF(S1147&lt;&gt;T1147,"Oui","Non")</f>
        <v>Non</v>
      </c>
      <c r="L1147" s="14" t="str">
        <f aca="false">IF(AND(INDEX(10_Lieux!$B:$B,U1147)="Ville",INDEX(10_Lieux!$B:$B,V1147)="Ville"),"/chauffeur-prive/"&amp;INDEX(10_Lieux!$E:$E,U1147)&amp;"-"&amp;INDEX(10_Lieux!$E:$E,V1147)&amp;"/","/chauffeur-prive/"&amp;INDEX(10_Lieux!$E:$E,U1147)&amp;"/"&amp;INDEX(10_Lieux!$E:$E,V1147)&amp;"/")</f>
        <v>/chauffeur-prive/strasbourg/aeroport-caen-carpiquet/</v>
      </c>
      <c r="M1147" s="14" t="str">
        <f aca="false">IFERROR(INDEX($L:$L,MATCH(B1147&amp;"|"&amp;A1147,$Z:$Z,0)),"—")</f>
        <v>/chauffeur-prive/aeroport-caen-carpiquet/strasbourg/</v>
      </c>
      <c r="N1147" s="14" t="str">
        <f aca="false">IF(LEN("Chauffeur privé "&amp;INDEX(10_Lieux!$J:$J,U1147)&amp;" → "&amp;INDEX(10_Lieux!$J:$J,V1147)&amp;" | 24h/24")&gt;60,"Chauffeur privé "&amp;INDEX(10_Lieux!$J:$J,U1147)&amp;" → "&amp;INDEX(10_Lieux!$J:$J,V1147),"Chauffeur privé "&amp;INDEX(10_Lieux!$J:$J,U1147)&amp;" → "&amp;INDEX(10_Lieux!$J:$J,V1147)&amp;" | 24h/24")</f>
        <v>Chauffeur privé Strasbourg → Aéroport Caen-Carpiquet</v>
      </c>
      <c r="O1147" s="14" t="n">
        <f aca="false">LEN(N1147)</f>
        <v>52</v>
      </c>
      <c r="P1147" s="14" t="str">
        <f aca="false">"Chauffeur privé "&amp;INDEX(10_Lieux!$K:$K,U1147)&amp;" vers "&amp;INDEX(10_Lieux!$L:$L,V1147)</f>
        <v>Chauffeur privé de Strasbourg vers l'aéroport Caen-Carpiquet</v>
      </c>
      <c r="Q1147" s="14" t="str">
        <f aca="false">"Chauffeur privé "&amp;INDEX(10_Lieux!$K:$K,U1147)&amp;" vers "&amp;INDEX(10_Lieux!$L:$L,V1147)&amp;" : env. "&amp;I1147&amp;" km, "&amp;J1147&amp;" de route. Devis personnalisé, standard 24h/24 et 7j/7."</f>
        <v>Chauffeur privé de Strasbourg vers l'aéroport Caen-Carpiquet : env. 754 km, 8 h de route. Devis personnalisé, standard 24h/24 et 7j/7.</v>
      </c>
      <c r="R1147" s="14" t="n">
        <f aca="false">LEN(Q1147)</f>
        <v>134</v>
      </c>
      <c r="S1147" s="14" t="str">
        <f aca="false">INDEX(10_Lieux!$C:$C,U1147)</f>
        <v>France</v>
      </c>
      <c r="T1147" s="14" t="str">
        <f aca="false">INDEX(10_Lieux!$C:$C,V1147)</f>
        <v>France</v>
      </c>
      <c r="U1147" s="14" t="n">
        <f aca="false">MATCH(A1147,10_Lieux!$A:$A,0)</f>
        <v>29</v>
      </c>
      <c r="V1147" s="14" t="n">
        <f aca="false">MATCH(B1147,10_Lieux!$A:$A,0)</f>
        <v>151</v>
      </c>
      <c r="W1147" s="14" t="n">
        <f aca="false">ROUND(6371*2*ASIN(SQRT(SIN(RADIANS(INDEX(10_Lieux!$F:$F,V1147)-INDEX(10_Lieux!$F:$F,U1147))/2)^2+COS(RADIANS(INDEX(10_Lieux!$F:$F,U1147)))*COS(RADIANS(INDEX(10_Lieux!$F:$F,V1147)))*SIN(RADIANS(INDEX(10_Lieux!$G:$G,V1147)-INDEX(10_Lieux!$G:$G,U1147))/2)^2)),1)</f>
        <v>603.3</v>
      </c>
      <c r="X1147" s="14" t="n">
        <f aca="false">ROUND(I1147/IF(I1147&lt;p_seuil_vitesse,p_vit_lente,p_vit_rapide)*60/15,0)*15</f>
        <v>480</v>
      </c>
      <c r="Y1147" s="14" t="n">
        <f aca="false">MAX(IF(INDEX(10_Lieux!$B:$B,U1147)&lt;&gt;"Ville",INDEX(10_Lieux!$I:$I,U1147),0),IF(INDEX(10_Lieux!$B:$B,V1147)&lt;&gt;"Ville",INDEX(10_Lieux!$I:$I,V1147),0))</f>
        <v>250</v>
      </c>
      <c r="Z1147" s="14" t="str">
        <f aca="false">A1147&amp;"|"&amp;B1147</f>
        <v>Strasbourg|Caen-Carpiquet</v>
      </c>
      <c r="AA1147" s="14" t="str">
        <f aca="false">IF(I1147&lt;p_local,"Local",IF(I1147&lt;p_vv_min,"Courte distance",IF(I1147&lt;p_tres_long,"Longue distance","Très longue distance")))</f>
        <v>Très longue distance</v>
      </c>
    </row>
    <row r="1148" customFormat="false" ht="15" hidden="false" customHeight="true" outlineLevel="0" collapsed="false">
      <c r="A1148" s="1" t="s">
        <v>1291</v>
      </c>
      <c r="B1148" s="1" t="s">
        <v>138</v>
      </c>
      <c r="C1148" s="1" t="s">
        <v>34</v>
      </c>
      <c r="D1148" s="1" t="s">
        <v>653</v>
      </c>
      <c r="E1148" s="1" t="s">
        <v>1308</v>
      </c>
      <c r="F1148" s="14" t="s">
        <v>40</v>
      </c>
      <c r="G1148" s="14" t="str">
        <f aca="false">IF(I1148&lt;p_local,"Local → page infra",IF(H1148&gt;=p_ph1,"Phase 1",IF(H1148&gt;=p_ph2,"Phase 2","Phase 3")))</f>
        <v>Phase 3</v>
      </c>
      <c r="H1148" s="14" t="n">
        <f aca="false">IF(I1148&lt;p_local,0,IF(C1148="Aéroport → Aéroport",p_pts_plein,IF(Y1148&gt;0,IF(I1148&lt;=Y1148,p_pts_plein,IF(I1148&lt;=p_mult2*Y1148,p_pts_moyen,p_pts_r3)),IF(I1148&gt;=p_vv_min,p_pts_plein,IF(I1148&gt;=p_vv_moy,p_pts_moyen,p_pts_court))))+IF(INDEX(10_Lieux!$D:$D,U1148)=1,p_prio1,p_prio2)+IF(INDEX(10_Lieux!$D:$D,V1148)=1,p_prio1,p_prio2)+IF(K1148="Oui",p_tf,0)+p_hub*((INDEX(10_Lieux!$H:$H,U1148)="Hub")+(INDEX(10_Lieux!$H:$H,V1148)="Hub"))+IF(OR(INDEX(10_Lieux!$H:$H,U1148)="Premium",INDEX(10_Lieux!$H:$H,V1148)="Premium"),p_prem,0))</f>
        <v>25</v>
      </c>
      <c r="I1148" s="14" t="n">
        <f aca="false">ROUND(W1148*p_facteur,0)</f>
        <v>877</v>
      </c>
      <c r="J1148" s="14" t="str">
        <f aca="false">IF(X1148&lt;60,X1148&amp;" min",INT(X1148/60)&amp;" h"&amp;IF(MOD(X1148,60)=0,""," "&amp;TEXT(MOD(X1148,60),"00")))</f>
        <v>9 h 15</v>
      </c>
      <c r="K1148" s="14" t="str">
        <f aca="false">IF(S1148&lt;&gt;T1148,"Oui","Non")</f>
        <v>Non</v>
      </c>
      <c r="L1148" s="14" t="str">
        <f aca="false">IF(AND(INDEX(10_Lieux!$B:$B,U1148)="Ville",INDEX(10_Lieux!$B:$B,V1148)="Ville"),"/chauffeur-prive/"&amp;INDEX(10_Lieux!$E:$E,U1148)&amp;"-"&amp;INDEX(10_Lieux!$E:$E,V1148)&amp;"/","/chauffeur-prive/"&amp;INDEX(10_Lieux!$E:$E,U1148)&amp;"/"&amp;INDEX(10_Lieux!$E:$E,V1148)&amp;"/")</f>
        <v>/chauffeur-prive/aeroport-caen-carpiquet/montpellier/</v>
      </c>
      <c r="M1148" s="14" t="str">
        <f aca="false">IFERROR(INDEX($L:$L,MATCH(B1148&amp;"|"&amp;A1148,$Z:$Z,0)),"—")</f>
        <v>/chauffeur-prive/montpellier/aeroport-caen-carpiquet/</v>
      </c>
      <c r="N1148" s="14" t="str">
        <f aca="false">IF(LEN("Chauffeur privé "&amp;INDEX(10_Lieux!$J:$J,U1148)&amp;" → "&amp;INDEX(10_Lieux!$J:$J,V1148)&amp;" | 24h/24")&gt;60,"Chauffeur privé "&amp;INDEX(10_Lieux!$J:$J,U1148)&amp;" → "&amp;INDEX(10_Lieux!$J:$J,V1148),"Chauffeur privé "&amp;INDEX(10_Lieux!$J:$J,U1148)&amp;" → "&amp;INDEX(10_Lieux!$J:$J,V1148)&amp;" | 24h/24")</f>
        <v>Chauffeur privé Aéroport Caen-Carpiquet → Montpellier</v>
      </c>
      <c r="O1148" s="14" t="n">
        <f aca="false">LEN(N1148)</f>
        <v>53</v>
      </c>
      <c r="P1148" s="14" t="str">
        <f aca="false">"Chauffeur privé "&amp;INDEX(10_Lieux!$K:$K,U1148)&amp;" vers "&amp;INDEX(10_Lieux!$L:$L,V1148)</f>
        <v>Chauffeur privé de l'aéroport Caen-Carpiquet vers Montpellier</v>
      </c>
      <c r="Q1148" s="14" t="str">
        <f aca="false">"Chauffeur privé "&amp;INDEX(10_Lieux!$K:$K,U1148)&amp;" vers "&amp;INDEX(10_Lieux!$L:$L,V1148)&amp;" : env. "&amp;I1148&amp;" km, "&amp;J1148&amp;" de route. Devis personnalisé, standard 24h/24 et 7j/7."</f>
        <v>Chauffeur privé de l'aéroport Caen-Carpiquet vers Montpellier : env. 877 km, 9 h 15 de route. Devis personnalisé, standard 24h/24 et 7j/7.</v>
      </c>
      <c r="R1148" s="14" t="n">
        <f aca="false">LEN(Q1148)</f>
        <v>138</v>
      </c>
      <c r="S1148" s="14" t="str">
        <f aca="false">INDEX(10_Lieux!$C:$C,U1148)</f>
        <v>France</v>
      </c>
      <c r="T1148" s="14" t="str">
        <f aca="false">INDEX(10_Lieux!$C:$C,V1148)</f>
        <v>France</v>
      </c>
      <c r="U1148" s="14" t="n">
        <f aca="false">MATCH(A1148,10_Lieux!$A:$A,0)</f>
        <v>151</v>
      </c>
      <c r="V1148" s="14" t="n">
        <f aca="false">MATCH(B1148,10_Lieux!$A:$A,0)</f>
        <v>71</v>
      </c>
      <c r="W1148" s="14" t="n">
        <f aca="false">ROUND(6371*2*ASIN(SQRT(SIN(RADIANS(INDEX(10_Lieux!$F:$F,V1148)-INDEX(10_Lieux!$F:$F,U1148))/2)^2+COS(RADIANS(INDEX(10_Lieux!$F:$F,U1148)))*COS(RADIANS(INDEX(10_Lieux!$F:$F,V1148)))*SIN(RADIANS(INDEX(10_Lieux!$G:$G,V1148)-INDEX(10_Lieux!$G:$G,U1148))/2)^2)),1)</f>
        <v>701.6</v>
      </c>
      <c r="X1148" s="14" t="n">
        <f aca="false">ROUND(I1148/IF(I1148&lt;p_seuil_vitesse,p_vit_lente,p_vit_rapide)*60/15,0)*15</f>
        <v>555</v>
      </c>
      <c r="Y1148" s="14" t="n">
        <f aca="false">MAX(IF(INDEX(10_Lieux!$B:$B,U1148)&lt;&gt;"Ville",INDEX(10_Lieux!$I:$I,U1148),0),IF(INDEX(10_Lieux!$B:$B,V1148)&lt;&gt;"Ville",INDEX(10_Lieux!$I:$I,V1148),0))</f>
        <v>250</v>
      </c>
      <c r="Z1148" s="14" t="str">
        <f aca="false">A1148&amp;"|"&amp;B1148</f>
        <v>Caen-Carpiquet|Montpellier</v>
      </c>
      <c r="AA1148" s="14" t="str">
        <f aca="false">IF(I1148&lt;p_local,"Local",IF(I1148&lt;p_vv_min,"Courte distance",IF(I1148&lt;p_tres_long,"Longue distance","Très longue distance")))</f>
        <v>Très longue distance</v>
      </c>
    </row>
    <row r="1149" customFormat="false" ht="15" hidden="false" customHeight="true" outlineLevel="0" collapsed="false">
      <c r="A1149" s="1" t="s">
        <v>138</v>
      </c>
      <c r="B1149" s="1" t="s">
        <v>1291</v>
      </c>
      <c r="C1149" s="1" t="s">
        <v>35</v>
      </c>
      <c r="D1149" s="1" t="s">
        <v>653</v>
      </c>
      <c r="E1149" s="1" t="s">
        <v>1309</v>
      </c>
      <c r="F1149" s="14" t="s">
        <v>40</v>
      </c>
      <c r="G1149" s="14" t="str">
        <f aca="false">IF(I1149&lt;p_local,"Local → page infra",IF(H1149&gt;=p_ph1,"Phase 1",IF(H1149&gt;=p_ph2,"Phase 2","Phase 3")))</f>
        <v>Phase 3</v>
      </c>
      <c r="H1149" s="14" t="n">
        <f aca="false">IF(I1149&lt;p_local,0,IF(C1149="Aéroport → Aéroport",p_pts_plein,IF(Y1149&gt;0,IF(I1149&lt;=Y1149,p_pts_plein,IF(I1149&lt;=p_mult2*Y1149,p_pts_moyen,p_pts_r3)),IF(I1149&gt;=p_vv_min,p_pts_plein,IF(I1149&gt;=p_vv_moy,p_pts_moyen,p_pts_court))))+IF(INDEX(10_Lieux!$D:$D,U1149)=1,p_prio1,p_prio2)+IF(INDEX(10_Lieux!$D:$D,V1149)=1,p_prio1,p_prio2)+IF(K1149="Oui",p_tf,0)+p_hub*((INDEX(10_Lieux!$H:$H,U1149)="Hub")+(INDEX(10_Lieux!$H:$H,V1149)="Hub"))+IF(OR(INDEX(10_Lieux!$H:$H,U1149)="Premium",INDEX(10_Lieux!$H:$H,V1149)="Premium"),p_prem,0))</f>
        <v>25</v>
      </c>
      <c r="I1149" s="14" t="n">
        <f aca="false">ROUND(W1149*p_facteur,0)</f>
        <v>877</v>
      </c>
      <c r="J1149" s="14" t="str">
        <f aca="false">IF(X1149&lt;60,X1149&amp;" min",INT(X1149/60)&amp;" h"&amp;IF(MOD(X1149,60)=0,""," "&amp;TEXT(MOD(X1149,60),"00")))</f>
        <v>9 h 15</v>
      </c>
      <c r="K1149" s="14" t="str">
        <f aca="false">IF(S1149&lt;&gt;T1149,"Oui","Non")</f>
        <v>Non</v>
      </c>
      <c r="L1149" s="14" t="str">
        <f aca="false">IF(AND(INDEX(10_Lieux!$B:$B,U1149)="Ville",INDEX(10_Lieux!$B:$B,V1149)="Ville"),"/chauffeur-prive/"&amp;INDEX(10_Lieux!$E:$E,U1149)&amp;"-"&amp;INDEX(10_Lieux!$E:$E,V1149)&amp;"/","/chauffeur-prive/"&amp;INDEX(10_Lieux!$E:$E,U1149)&amp;"/"&amp;INDEX(10_Lieux!$E:$E,V1149)&amp;"/")</f>
        <v>/chauffeur-prive/montpellier/aeroport-caen-carpiquet/</v>
      </c>
      <c r="M1149" s="14" t="str">
        <f aca="false">IFERROR(INDEX($L:$L,MATCH(B1149&amp;"|"&amp;A1149,$Z:$Z,0)),"—")</f>
        <v>/chauffeur-prive/aeroport-caen-carpiquet/montpellier/</v>
      </c>
      <c r="N1149" s="14" t="str">
        <f aca="false">IF(LEN("Chauffeur privé "&amp;INDEX(10_Lieux!$J:$J,U1149)&amp;" → "&amp;INDEX(10_Lieux!$J:$J,V1149)&amp;" | 24h/24")&gt;60,"Chauffeur privé "&amp;INDEX(10_Lieux!$J:$J,U1149)&amp;" → "&amp;INDEX(10_Lieux!$J:$J,V1149),"Chauffeur privé "&amp;INDEX(10_Lieux!$J:$J,U1149)&amp;" → "&amp;INDEX(10_Lieux!$J:$J,V1149)&amp;" | 24h/24")</f>
        <v>Chauffeur privé Montpellier → Aéroport Caen-Carpiquet</v>
      </c>
      <c r="O1149" s="14" t="n">
        <f aca="false">LEN(N1149)</f>
        <v>53</v>
      </c>
      <c r="P1149" s="14" t="str">
        <f aca="false">"Chauffeur privé "&amp;INDEX(10_Lieux!$K:$K,U1149)&amp;" vers "&amp;INDEX(10_Lieux!$L:$L,V1149)</f>
        <v>Chauffeur privé de Montpellier vers l'aéroport Caen-Carpiquet</v>
      </c>
      <c r="Q1149" s="14" t="str">
        <f aca="false">"Chauffeur privé "&amp;INDEX(10_Lieux!$K:$K,U1149)&amp;" vers "&amp;INDEX(10_Lieux!$L:$L,V1149)&amp;" : env. "&amp;I1149&amp;" km, "&amp;J1149&amp;" de route. Devis personnalisé, standard 24h/24 et 7j/7."</f>
        <v>Chauffeur privé de Montpellier vers l'aéroport Caen-Carpiquet : env. 877 km, 9 h 15 de route. Devis personnalisé, standard 24h/24 et 7j/7.</v>
      </c>
      <c r="R1149" s="14" t="n">
        <f aca="false">LEN(Q1149)</f>
        <v>138</v>
      </c>
      <c r="S1149" s="14" t="str">
        <f aca="false">INDEX(10_Lieux!$C:$C,U1149)</f>
        <v>France</v>
      </c>
      <c r="T1149" s="14" t="str">
        <f aca="false">INDEX(10_Lieux!$C:$C,V1149)</f>
        <v>France</v>
      </c>
      <c r="U1149" s="14" t="n">
        <f aca="false">MATCH(A1149,10_Lieux!$A:$A,0)</f>
        <v>71</v>
      </c>
      <c r="V1149" s="14" t="n">
        <f aca="false">MATCH(B1149,10_Lieux!$A:$A,0)</f>
        <v>151</v>
      </c>
      <c r="W1149" s="14" t="n">
        <f aca="false">ROUND(6371*2*ASIN(SQRT(SIN(RADIANS(INDEX(10_Lieux!$F:$F,V1149)-INDEX(10_Lieux!$F:$F,U1149))/2)^2+COS(RADIANS(INDEX(10_Lieux!$F:$F,U1149)))*COS(RADIANS(INDEX(10_Lieux!$F:$F,V1149)))*SIN(RADIANS(INDEX(10_Lieux!$G:$G,V1149)-INDEX(10_Lieux!$G:$G,U1149))/2)^2)),1)</f>
        <v>701.6</v>
      </c>
      <c r="X1149" s="14" t="n">
        <f aca="false">ROUND(I1149/IF(I1149&lt;p_seuil_vitesse,p_vit_lente,p_vit_rapide)*60/15,0)*15</f>
        <v>555</v>
      </c>
      <c r="Y1149" s="14" t="n">
        <f aca="false">MAX(IF(INDEX(10_Lieux!$B:$B,U1149)&lt;&gt;"Ville",INDEX(10_Lieux!$I:$I,U1149),0),IF(INDEX(10_Lieux!$B:$B,V1149)&lt;&gt;"Ville",INDEX(10_Lieux!$I:$I,V1149),0))</f>
        <v>250</v>
      </c>
      <c r="Z1149" s="14" t="str">
        <f aca="false">A1149&amp;"|"&amp;B1149</f>
        <v>Montpellier|Caen-Carpiquet</v>
      </c>
      <c r="AA1149" s="14" t="str">
        <f aca="false">IF(I1149&lt;p_local,"Local",IF(I1149&lt;p_vv_min,"Courte distance",IF(I1149&lt;p_tres_long,"Longue distance","Très longue distance")))</f>
        <v>Très longue distance</v>
      </c>
    </row>
    <row r="1150" customFormat="false" ht="15" hidden="false" customHeight="true" outlineLevel="0" collapsed="false">
      <c r="A1150" s="1" t="s">
        <v>1291</v>
      </c>
      <c r="B1150" s="1" t="s">
        <v>140</v>
      </c>
      <c r="C1150" s="1" t="s">
        <v>34</v>
      </c>
      <c r="D1150" s="1" t="s">
        <v>653</v>
      </c>
      <c r="E1150" s="1" t="s">
        <v>1310</v>
      </c>
      <c r="F1150" s="14" t="s">
        <v>40</v>
      </c>
      <c r="G1150" s="14" t="str">
        <f aca="false">IF(I1150&lt;p_local,"Local → page infra",IF(H1150&gt;=p_ph1,"Phase 1",IF(H1150&gt;=p_ph2,"Phase 2","Phase 3")))</f>
        <v>Phase 3</v>
      </c>
      <c r="H1150" s="14" t="n">
        <f aca="false">IF(I1150&lt;p_local,0,IF(C1150="Aéroport → Aéroport",p_pts_plein,IF(Y1150&gt;0,IF(I1150&lt;=Y1150,p_pts_plein,IF(I1150&lt;=p_mult2*Y1150,p_pts_moyen,p_pts_r3)),IF(I1150&gt;=p_vv_min,p_pts_plein,IF(I1150&gt;=p_vv_moy,p_pts_moyen,p_pts_court))))+IF(INDEX(10_Lieux!$D:$D,U1150)=1,p_prio1,p_prio2)+IF(INDEX(10_Lieux!$D:$D,V1150)=1,p_prio1,p_prio2)+IF(K1150="Oui",p_tf,0)+p_hub*((INDEX(10_Lieux!$H:$H,U1150)="Hub")+(INDEX(10_Lieux!$H:$H,V1150)="Hub"))+IF(OR(INDEX(10_Lieux!$H:$H,U1150)="Premium",INDEX(10_Lieux!$H:$H,V1150)="Premium"),p_prem,0))</f>
        <v>40</v>
      </c>
      <c r="I1150" s="14" t="n">
        <f aca="false">ROUND(W1150*p_facteur,0)</f>
        <v>290</v>
      </c>
      <c r="J1150" s="14" t="str">
        <f aca="false">IF(X1150&lt;60,X1150&amp;" min",INT(X1150/60)&amp;" h"&amp;IF(MOD(X1150,60)=0,""," "&amp;TEXT(MOD(X1150,60),"00")))</f>
        <v>3 h</v>
      </c>
      <c r="K1150" s="14" t="str">
        <f aca="false">IF(S1150&lt;&gt;T1150,"Oui","Non")</f>
        <v>Non</v>
      </c>
      <c r="L1150" s="14" t="str">
        <f aca="false">IF(AND(INDEX(10_Lieux!$B:$B,U1150)="Ville",INDEX(10_Lieux!$B:$B,V1150)="Ville"),"/chauffeur-prive/"&amp;INDEX(10_Lieux!$E:$E,U1150)&amp;"-"&amp;INDEX(10_Lieux!$E:$E,V1150)&amp;"/","/chauffeur-prive/"&amp;INDEX(10_Lieux!$E:$E,U1150)&amp;"/"&amp;INDEX(10_Lieux!$E:$E,V1150)&amp;"/")</f>
        <v>/chauffeur-prive/aeroport-caen-carpiquet/nantes/</v>
      </c>
      <c r="M1150" s="14" t="str">
        <f aca="false">IFERROR(INDEX($L:$L,MATCH(B1150&amp;"|"&amp;A1150,$Z:$Z,0)),"—")</f>
        <v>/chauffeur-prive/nantes/aeroport-caen-carpiquet/</v>
      </c>
      <c r="N1150" s="14" t="str">
        <f aca="false">IF(LEN("Chauffeur privé "&amp;INDEX(10_Lieux!$J:$J,U1150)&amp;" → "&amp;INDEX(10_Lieux!$J:$J,V1150)&amp;" | 24h/24")&gt;60,"Chauffeur privé "&amp;INDEX(10_Lieux!$J:$J,U1150)&amp;" → "&amp;INDEX(10_Lieux!$J:$J,V1150),"Chauffeur privé "&amp;INDEX(10_Lieux!$J:$J,U1150)&amp;" → "&amp;INDEX(10_Lieux!$J:$J,V1150)&amp;" | 24h/24")</f>
        <v>Chauffeur privé Aéroport Caen-Carpiquet → Nantes | 24h/24</v>
      </c>
      <c r="O1150" s="14" t="n">
        <f aca="false">LEN(N1150)</f>
        <v>57</v>
      </c>
      <c r="P1150" s="14" t="str">
        <f aca="false">"Chauffeur privé "&amp;INDEX(10_Lieux!$K:$K,U1150)&amp;" vers "&amp;INDEX(10_Lieux!$L:$L,V1150)</f>
        <v>Chauffeur privé de l'aéroport Caen-Carpiquet vers Nantes</v>
      </c>
      <c r="Q1150" s="14" t="str">
        <f aca="false">"Chauffeur privé "&amp;INDEX(10_Lieux!$K:$K,U1150)&amp;" vers "&amp;INDEX(10_Lieux!$L:$L,V1150)&amp;" : env. "&amp;I1150&amp;" km, "&amp;J1150&amp;" de route. Devis personnalisé, standard 24h/24 et 7j/7."</f>
        <v>Chauffeur privé de l'aéroport Caen-Carpiquet vers Nantes : env. 290 km, 3 h de route. Devis personnalisé, standard 24h/24 et 7j/7.</v>
      </c>
      <c r="R1150" s="14" t="n">
        <f aca="false">LEN(Q1150)</f>
        <v>130</v>
      </c>
      <c r="S1150" s="14" t="str">
        <f aca="false">INDEX(10_Lieux!$C:$C,U1150)</f>
        <v>France</v>
      </c>
      <c r="T1150" s="14" t="str">
        <f aca="false">INDEX(10_Lieux!$C:$C,V1150)</f>
        <v>France</v>
      </c>
      <c r="U1150" s="14" t="n">
        <f aca="false">MATCH(A1150,10_Lieux!$A:$A,0)</f>
        <v>151</v>
      </c>
      <c r="V1150" s="14" t="n">
        <f aca="false">MATCH(B1150,10_Lieux!$A:$A,0)</f>
        <v>56</v>
      </c>
      <c r="W1150" s="14" t="n">
        <f aca="false">ROUND(6371*2*ASIN(SQRT(SIN(RADIANS(INDEX(10_Lieux!$F:$F,V1150)-INDEX(10_Lieux!$F:$F,U1150))/2)^2+COS(RADIANS(INDEX(10_Lieux!$F:$F,U1150)))*COS(RADIANS(INDEX(10_Lieux!$F:$F,V1150)))*SIN(RADIANS(INDEX(10_Lieux!$G:$G,V1150)-INDEX(10_Lieux!$G:$G,U1150))/2)^2)),1)</f>
        <v>232.3</v>
      </c>
      <c r="X1150" s="14" t="n">
        <f aca="false">ROUND(I1150/IF(I1150&lt;p_seuil_vitesse,p_vit_lente,p_vit_rapide)*60/15,0)*15</f>
        <v>180</v>
      </c>
      <c r="Y1150" s="14" t="n">
        <f aca="false">MAX(IF(INDEX(10_Lieux!$B:$B,U1150)&lt;&gt;"Ville",INDEX(10_Lieux!$I:$I,U1150),0),IF(INDEX(10_Lieux!$B:$B,V1150)&lt;&gt;"Ville",INDEX(10_Lieux!$I:$I,V1150),0))</f>
        <v>250</v>
      </c>
      <c r="Z1150" s="14" t="str">
        <f aca="false">A1150&amp;"|"&amp;B1150</f>
        <v>Caen-Carpiquet|Nantes</v>
      </c>
      <c r="AA1150" s="14" t="str">
        <f aca="false">IF(I1150&lt;p_local,"Local",IF(I1150&lt;p_vv_min,"Courte distance",IF(I1150&lt;p_tres_long,"Longue distance","Très longue distance")))</f>
        <v>Longue distance</v>
      </c>
    </row>
    <row r="1151" customFormat="false" ht="15" hidden="false" customHeight="true" outlineLevel="0" collapsed="false">
      <c r="A1151" s="1" t="s">
        <v>140</v>
      </c>
      <c r="B1151" s="1" t="s">
        <v>1291</v>
      </c>
      <c r="C1151" s="1" t="s">
        <v>35</v>
      </c>
      <c r="D1151" s="1" t="s">
        <v>653</v>
      </c>
      <c r="E1151" s="1" t="s">
        <v>1311</v>
      </c>
      <c r="F1151" s="14" t="s">
        <v>40</v>
      </c>
      <c r="G1151" s="14" t="str">
        <f aca="false">IF(I1151&lt;p_local,"Local → page infra",IF(H1151&gt;=p_ph1,"Phase 1",IF(H1151&gt;=p_ph2,"Phase 2","Phase 3")))</f>
        <v>Phase 3</v>
      </c>
      <c r="H1151" s="14" t="n">
        <f aca="false">IF(I1151&lt;p_local,0,IF(C1151="Aéroport → Aéroport",p_pts_plein,IF(Y1151&gt;0,IF(I1151&lt;=Y1151,p_pts_plein,IF(I1151&lt;=p_mult2*Y1151,p_pts_moyen,p_pts_r3)),IF(I1151&gt;=p_vv_min,p_pts_plein,IF(I1151&gt;=p_vv_moy,p_pts_moyen,p_pts_court))))+IF(INDEX(10_Lieux!$D:$D,U1151)=1,p_prio1,p_prio2)+IF(INDEX(10_Lieux!$D:$D,V1151)=1,p_prio1,p_prio2)+IF(K1151="Oui",p_tf,0)+p_hub*((INDEX(10_Lieux!$H:$H,U1151)="Hub")+(INDEX(10_Lieux!$H:$H,V1151)="Hub"))+IF(OR(INDEX(10_Lieux!$H:$H,U1151)="Premium",INDEX(10_Lieux!$H:$H,V1151)="Premium"),p_prem,0))</f>
        <v>40</v>
      </c>
      <c r="I1151" s="14" t="n">
        <f aca="false">ROUND(W1151*p_facteur,0)</f>
        <v>290</v>
      </c>
      <c r="J1151" s="14" t="str">
        <f aca="false">IF(X1151&lt;60,X1151&amp;" min",INT(X1151/60)&amp;" h"&amp;IF(MOD(X1151,60)=0,""," "&amp;TEXT(MOD(X1151,60),"00")))</f>
        <v>3 h</v>
      </c>
      <c r="K1151" s="14" t="str">
        <f aca="false">IF(S1151&lt;&gt;T1151,"Oui","Non")</f>
        <v>Non</v>
      </c>
      <c r="L1151" s="14" t="str">
        <f aca="false">IF(AND(INDEX(10_Lieux!$B:$B,U1151)="Ville",INDEX(10_Lieux!$B:$B,V1151)="Ville"),"/chauffeur-prive/"&amp;INDEX(10_Lieux!$E:$E,U1151)&amp;"-"&amp;INDEX(10_Lieux!$E:$E,V1151)&amp;"/","/chauffeur-prive/"&amp;INDEX(10_Lieux!$E:$E,U1151)&amp;"/"&amp;INDEX(10_Lieux!$E:$E,V1151)&amp;"/")</f>
        <v>/chauffeur-prive/nantes/aeroport-caen-carpiquet/</v>
      </c>
      <c r="M1151" s="14" t="str">
        <f aca="false">IFERROR(INDEX($L:$L,MATCH(B1151&amp;"|"&amp;A1151,$Z:$Z,0)),"—")</f>
        <v>/chauffeur-prive/aeroport-caen-carpiquet/nantes/</v>
      </c>
      <c r="N1151" s="14" t="str">
        <f aca="false">IF(LEN("Chauffeur privé "&amp;INDEX(10_Lieux!$J:$J,U1151)&amp;" → "&amp;INDEX(10_Lieux!$J:$J,V1151)&amp;" | 24h/24")&gt;60,"Chauffeur privé "&amp;INDEX(10_Lieux!$J:$J,U1151)&amp;" → "&amp;INDEX(10_Lieux!$J:$J,V1151),"Chauffeur privé "&amp;INDEX(10_Lieux!$J:$J,U1151)&amp;" → "&amp;INDEX(10_Lieux!$J:$J,V1151)&amp;" | 24h/24")</f>
        <v>Chauffeur privé Nantes → Aéroport Caen-Carpiquet | 24h/24</v>
      </c>
      <c r="O1151" s="14" t="n">
        <f aca="false">LEN(N1151)</f>
        <v>57</v>
      </c>
      <c r="P1151" s="14" t="str">
        <f aca="false">"Chauffeur privé "&amp;INDEX(10_Lieux!$K:$K,U1151)&amp;" vers "&amp;INDEX(10_Lieux!$L:$L,V1151)</f>
        <v>Chauffeur privé de Nantes vers l'aéroport Caen-Carpiquet</v>
      </c>
      <c r="Q1151" s="14" t="str">
        <f aca="false">"Chauffeur privé "&amp;INDEX(10_Lieux!$K:$K,U1151)&amp;" vers "&amp;INDEX(10_Lieux!$L:$L,V1151)&amp;" : env. "&amp;I1151&amp;" km, "&amp;J1151&amp;" de route. Devis personnalisé, standard 24h/24 et 7j/7."</f>
        <v>Chauffeur privé de Nantes vers l'aéroport Caen-Carpiquet : env. 290 km, 3 h de route. Devis personnalisé, standard 24h/24 et 7j/7.</v>
      </c>
      <c r="R1151" s="14" t="n">
        <f aca="false">LEN(Q1151)</f>
        <v>130</v>
      </c>
      <c r="S1151" s="14" t="str">
        <f aca="false">INDEX(10_Lieux!$C:$C,U1151)</f>
        <v>France</v>
      </c>
      <c r="T1151" s="14" t="str">
        <f aca="false">INDEX(10_Lieux!$C:$C,V1151)</f>
        <v>France</v>
      </c>
      <c r="U1151" s="14" t="n">
        <f aca="false">MATCH(A1151,10_Lieux!$A:$A,0)</f>
        <v>56</v>
      </c>
      <c r="V1151" s="14" t="n">
        <f aca="false">MATCH(B1151,10_Lieux!$A:$A,0)</f>
        <v>151</v>
      </c>
      <c r="W1151" s="14" t="n">
        <f aca="false">ROUND(6371*2*ASIN(SQRT(SIN(RADIANS(INDEX(10_Lieux!$F:$F,V1151)-INDEX(10_Lieux!$F:$F,U1151))/2)^2+COS(RADIANS(INDEX(10_Lieux!$F:$F,U1151)))*COS(RADIANS(INDEX(10_Lieux!$F:$F,V1151)))*SIN(RADIANS(INDEX(10_Lieux!$G:$G,V1151)-INDEX(10_Lieux!$G:$G,U1151))/2)^2)),1)</f>
        <v>232.3</v>
      </c>
      <c r="X1151" s="14" t="n">
        <f aca="false">ROUND(I1151/IF(I1151&lt;p_seuil_vitesse,p_vit_lente,p_vit_rapide)*60/15,0)*15</f>
        <v>180</v>
      </c>
      <c r="Y1151" s="14" t="n">
        <f aca="false">MAX(IF(INDEX(10_Lieux!$B:$B,U1151)&lt;&gt;"Ville",INDEX(10_Lieux!$I:$I,U1151),0),IF(INDEX(10_Lieux!$B:$B,V1151)&lt;&gt;"Ville",INDEX(10_Lieux!$I:$I,V1151),0))</f>
        <v>250</v>
      </c>
      <c r="Z1151" s="14" t="str">
        <f aca="false">A1151&amp;"|"&amp;B1151</f>
        <v>Nantes|Caen-Carpiquet</v>
      </c>
      <c r="AA1151" s="14" t="str">
        <f aca="false">IF(I1151&lt;p_local,"Local",IF(I1151&lt;p_vv_min,"Courte distance",IF(I1151&lt;p_tres_long,"Longue distance","Très longue distance")))</f>
        <v>Longue distance</v>
      </c>
    </row>
    <row r="1152" customFormat="false" ht="15" hidden="false" customHeight="true" outlineLevel="0" collapsed="false">
      <c r="A1152" s="1" t="s">
        <v>1291</v>
      </c>
      <c r="B1152" s="1" t="s">
        <v>142</v>
      </c>
      <c r="C1152" s="1" t="s">
        <v>34</v>
      </c>
      <c r="D1152" s="1" t="s">
        <v>653</v>
      </c>
      <c r="E1152" s="1" t="s">
        <v>1312</v>
      </c>
      <c r="F1152" s="14" t="s">
        <v>40</v>
      </c>
      <c r="G1152" s="14" t="str">
        <f aca="false">IF(I1152&lt;p_local,"Local → page infra",IF(H1152&gt;=p_ph1,"Phase 1",IF(H1152&gt;=p_ph2,"Phase 2","Phase 3")))</f>
        <v>Phase 3</v>
      </c>
      <c r="H1152" s="14" t="n">
        <f aca="false">IF(I1152&lt;p_local,0,IF(C1152="Aéroport → Aéroport",p_pts_plein,IF(Y1152&gt;0,IF(I1152&lt;=Y1152,p_pts_plein,IF(I1152&lt;=p_mult2*Y1152,p_pts_moyen,p_pts_r3)),IF(I1152&gt;=p_vv_min,p_pts_plein,IF(I1152&gt;=p_vv_moy,p_pts_moyen,p_pts_court))))+IF(INDEX(10_Lieux!$D:$D,U1152)=1,p_prio1,p_prio2)+IF(INDEX(10_Lieux!$D:$D,V1152)=1,p_prio1,p_prio2)+IF(K1152="Oui",p_tf,0)+p_hub*((INDEX(10_Lieux!$H:$H,U1152)="Hub")+(INDEX(10_Lieux!$H:$H,V1152)="Hub"))+IF(OR(INDEX(10_Lieux!$H:$H,U1152)="Premium",INDEX(10_Lieux!$H:$H,V1152)="Premium"),p_prem,0))</f>
        <v>55</v>
      </c>
      <c r="I1152" s="14" t="n">
        <f aca="false">ROUND(W1152*p_facteur,0)</f>
        <v>185</v>
      </c>
      <c r="J1152" s="14" t="str">
        <f aca="false">IF(X1152&lt;60,X1152&amp;" min",INT(X1152/60)&amp;" h"&amp;IF(MOD(X1152,60)=0,""," "&amp;TEXT(MOD(X1152,60),"00")))</f>
        <v>2 h</v>
      </c>
      <c r="K1152" s="14" t="str">
        <f aca="false">IF(S1152&lt;&gt;T1152,"Oui","Non")</f>
        <v>Non</v>
      </c>
      <c r="L1152" s="14" t="str">
        <f aca="false">IF(AND(INDEX(10_Lieux!$B:$B,U1152)="Ville",INDEX(10_Lieux!$B:$B,V1152)="Ville"),"/chauffeur-prive/"&amp;INDEX(10_Lieux!$E:$E,U1152)&amp;"-"&amp;INDEX(10_Lieux!$E:$E,V1152)&amp;"/","/chauffeur-prive/"&amp;INDEX(10_Lieux!$E:$E,U1152)&amp;"/"&amp;INDEX(10_Lieux!$E:$E,V1152)&amp;"/")</f>
        <v>/chauffeur-prive/aeroport-caen-carpiquet/rennes/</v>
      </c>
      <c r="M1152" s="14" t="str">
        <f aca="false">IFERROR(INDEX($L:$L,MATCH(B1152&amp;"|"&amp;A1152,$Z:$Z,0)),"—")</f>
        <v>/chauffeur-prive/rennes/aeroport-caen-carpiquet/</v>
      </c>
      <c r="N1152" s="14" t="str">
        <f aca="false">IF(LEN("Chauffeur privé "&amp;INDEX(10_Lieux!$J:$J,U1152)&amp;" → "&amp;INDEX(10_Lieux!$J:$J,V1152)&amp;" | 24h/24")&gt;60,"Chauffeur privé "&amp;INDEX(10_Lieux!$J:$J,U1152)&amp;" → "&amp;INDEX(10_Lieux!$J:$J,V1152),"Chauffeur privé "&amp;INDEX(10_Lieux!$J:$J,U1152)&amp;" → "&amp;INDEX(10_Lieux!$J:$J,V1152)&amp;" | 24h/24")</f>
        <v>Chauffeur privé Aéroport Caen-Carpiquet → Rennes | 24h/24</v>
      </c>
      <c r="O1152" s="14" t="n">
        <f aca="false">LEN(N1152)</f>
        <v>57</v>
      </c>
      <c r="P1152" s="14" t="str">
        <f aca="false">"Chauffeur privé "&amp;INDEX(10_Lieux!$K:$K,U1152)&amp;" vers "&amp;INDEX(10_Lieux!$L:$L,V1152)</f>
        <v>Chauffeur privé de l'aéroport Caen-Carpiquet vers Rennes</v>
      </c>
      <c r="Q1152" s="14" t="str">
        <f aca="false">"Chauffeur privé "&amp;INDEX(10_Lieux!$K:$K,U1152)&amp;" vers "&amp;INDEX(10_Lieux!$L:$L,V1152)&amp;" : env. "&amp;I1152&amp;" km, "&amp;J1152&amp;" de route. Devis personnalisé, standard 24h/24 et 7j/7."</f>
        <v>Chauffeur privé de l'aéroport Caen-Carpiquet vers Rennes : env. 185 km, 2 h de route. Devis personnalisé, standard 24h/24 et 7j/7.</v>
      </c>
      <c r="R1152" s="14" t="n">
        <f aca="false">LEN(Q1152)</f>
        <v>130</v>
      </c>
      <c r="S1152" s="14" t="str">
        <f aca="false">INDEX(10_Lieux!$C:$C,U1152)</f>
        <v>France</v>
      </c>
      <c r="T1152" s="14" t="str">
        <f aca="false">INDEX(10_Lieux!$C:$C,V1152)</f>
        <v>France</v>
      </c>
      <c r="U1152" s="14" t="n">
        <f aca="false">MATCH(A1152,10_Lieux!$A:$A,0)</f>
        <v>151</v>
      </c>
      <c r="V1152" s="14" t="n">
        <f aca="false">MATCH(B1152,10_Lieux!$A:$A,0)</f>
        <v>49</v>
      </c>
      <c r="W1152" s="14" t="n">
        <f aca="false">ROUND(6371*2*ASIN(SQRT(SIN(RADIANS(INDEX(10_Lieux!$F:$F,V1152)-INDEX(10_Lieux!$F:$F,U1152))/2)^2+COS(RADIANS(INDEX(10_Lieux!$F:$F,U1152)))*COS(RADIANS(INDEX(10_Lieux!$F:$F,V1152)))*SIN(RADIANS(INDEX(10_Lieux!$G:$G,V1152)-INDEX(10_Lieux!$G:$G,U1152))/2)^2)),1)</f>
        <v>148.1</v>
      </c>
      <c r="X1152" s="14" t="n">
        <f aca="false">ROUND(I1152/IF(I1152&lt;p_seuil_vitesse,p_vit_lente,p_vit_rapide)*60/15,0)*15</f>
        <v>120</v>
      </c>
      <c r="Y1152" s="14" t="n">
        <f aca="false">MAX(IF(INDEX(10_Lieux!$B:$B,U1152)&lt;&gt;"Ville",INDEX(10_Lieux!$I:$I,U1152),0),IF(INDEX(10_Lieux!$B:$B,V1152)&lt;&gt;"Ville",INDEX(10_Lieux!$I:$I,V1152),0))</f>
        <v>250</v>
      </c>
      <c r="Z1152" s="14" t="str">
        <f aca="false">A1152&amp;"|"&amp;B1152</f>
        <v>Caen-Carpiquet|Rennes</v>
      </c>
      <c r="AA1152" s="14" t="str">
        <f aca="false">IF(I1152&lt;p_local,"Local",IF(I1152&lt;p_vv_min,"Courte distance",IF(I1152&lt;p_tres_long,"Longue distance","Très longue distance")))</f>
        <v>Longue distance</v>
      </c>
    </row>
    <row r="1153" customFormat="false" ht="15" hidden="false" customHeight="true" outlineLevel="0" collapsed="false">
      <c r="A1153" s="1" t="s">
        <v>142</v>
      </c>
      <c r="B1153" s="1" t="s">
        <v>1291</v>
      </c>
      <c r="C1153" s="1" t="s">
        <v>35</v>
      </c>
      <c r="D1153" s="1" t="s">
        <v>653</v>
      </c>
      <c r="E1153" s="1" t="s">
        <v>1313</v>
      </c>
      <c r="F1153" s="14" t="s">
        <v>40</v>
      </c>
      <c r="G1153" s="14" t="str">
        <f aca="false">IF(I1153&lt;p_local,"Local → page infra",IF(H1153&gt;=p_ph1,"Phase 1",IF(H1153&gt;=p_ph2,"Phase 2","Phase 3")))</f>
        <v>Phase 3</v>
      </c>
      <c r="H1153" s="14" t="n">
        <f aca="false">IF(I1153&lt;p_local,0,IF(C1153="Aéroport → Aéroport",p_pts_plein,IF(Y1153&gt;0,IF(I1153&lt;=Y1153,p_pts_plein,IF(I1153&lt;=p_mult2*Y1153,p_pts_moyen,p_pts_r3)),IF(I1153&gt;=p_vv_min,p_pts_plein,IF(I1153&gt;=p_vv_moy,p_pts_moyen,p_pts_court))))+IF(INDEX(10_Lieux!$D:$D,U1153)=1,p_prio1,p_prio2)+IF(INDEX(10_Lieux!$D:$D,V1153)=1,p_prio1,p_prio2)+IF(K1153="Oui",p_tf,0)+p_hub*((INDEX(10_Lieux!$H:$H,U1153)="Hub")+(INDEX(10_Lieux!$H:$H,V1153)="Hub"))+IF(OR(INDEX(10_Lieux!$H:$H,U1153)="Premium",INDEX(10_Lieux!$H:$H,V1153)="Premium"),p_prem,0))</f>
        <v>55</v>
      </c>
      <c r="I1153" s="14" t="n">
        <f aca="false">ROUND(W1153*p_facteur,0)</f>
        <v>185</v>
      </c>
      <c r="J1153" s="14" t="str">
        <f aca="false">IF(X1153&lt;60,X1153&amp;" min",INT(X1153/60)&amp;" h"&amp;IF(MOD(X1153,60)=0,""," "&amp;TEXT(MOD(X1153,60),"00")))</f>
        <v>2 h</v>
      </c>
      <c r="K1153" s="14" t="str">
        <f aca="false">IF(S1153&lt;&gt;T1153,"Oui","Non")</f>
        <v>Non</v>
      </c>
      <c r="L1153" s="14" t="str">
        <f aca="false">IF(AND(INDEX(10_Lieux!$B:$B,U1153)="Ville",INDEX(10_Lieux!$B:$B,V1153)="Ville"),"/chauffeur-prive/"&amp;INDEX(10_Lieux!$E:$E,U1153)&amp;"-"&amp;INDEX(10_Lieux!$E:$E,V1153)&amp;"/","/chauffeur-prive/"&amp;INDEX(10_Lieux!$E:$E,U1153)&amp;"/"&amp;INDEX(10_Lieux!$E:$E,V1153)&amp;"/")</f>
        <v>/chauffeur-prive/rennes/aeroport-caen-carpiquet/</v>
      </c>
      <c r="M1153" s="14" t="str">
        <f aca="false">IFERROR(INDEX($L:$L,MATCH(B1153&amp;"|"&amp;A1153,$Z:$Z,0)),"—")</f>
        <v>/chauffeur-prive/aeroport-caen-carpiquet/rennes/</v>
      </c>
      <c r="N1153" s="14" t="str">
        <f aca="false">IF(LEN("Chauffeur privé "&amp;INDEX(10_Lieux!$J:$J,U1153)&amp;" → "&amp;INDEX(10_Lieux!$J:$J,V1153)&amp;" | 24h/24")&gt;60,"Chauffeur privé "&amp;INDEX(10_Lieux!$J:$J,U1153)&amp;" → "&amp;INDEX(10_Lieux!$J:$J,V1153),"Chauffeur privé "&amp;INDEX(10_Lieux!$J:$J,U1153)&amp;" → "&amp;INDEX(10_Lieux!$J:$J,V1153)&amp;" | 24h/24")</f>
        <v>Chauffeur privé Rennes → Aéroport Caen-Carpiquet | 24h/24</v>
      </c>
      <c r="O1153" s="14" t="n">
        <f aca="false">LEN(N1153)</f>
        <v>57</v>
      </c>
      <c r="P1153" s="14" t="str">
        <f aca="false">"Chauffeur privé "&amp;INDEX(10_Lieux!$K:$K,U1153)&amp;" vers "&amp;INDEX(10_Lieux!$L:$L,V1153)</f>
        <v>Chauffeur privé de Rennes vers l'aéroport Caen-Carpiquet</v>
      </c>
      <c r="Q1153" s="14" t="str">
        <f aca="false">"Chauffeur privé "&amp;INDEX(10_Lieux!$K:$K,U1153)&amp;" vers "&amp;INDEX(10_Lieux!$L:$L,V1153)&amp;" : env. "&amp;I1153&amp;" km, "&amp;J1153&amp;" de route. Devis personnalisé, standard 24h/24 et 7j/7."</f>
        <v>Chauffeur privé de Rennes vers l'aéroport Caen-Carpiquet : env. 185 km, 2 h de route. Devis personnalisé, standard 24h/24 et 7j/7.</v>
      </c>
      <c r="R1153" s="14" t="n">
        <f aca="false">LEN(Q1153)</f>
        <v>130</v>
      </c>
      <c r="S1153" s="14" t="str">
        <f aca="false">INDEX(10_Lieux!$C:$C,U1153)</f>
        <v>France</v>
      </c>
      <c r="T1153" s="14" t="str">
        <f aca="false">INDEX(10_Lieux!$C:$C,V1153)</f>
        <v>France</v>
      </c>
      <c r="U1153" s="14" t="n">
        <f aca="false">MATCH(A1153,10_Lieux!$A:$A,0)</f>
        <v>49</v>
      </c>
      <c r="V1153" s="14" t="n">
        <f aca="false">MATCH(B1153,10_Lieux!$A:$A,0)</f>
        <v>151</v>
      </c>
      <c r="W1153" s="14" t="n">
        <f aca="false">ROUND(6371*2*ASIN(SQRT(SIN(RADIANS(INDEX(10_Lieux!$F:$F,V1153)-INDEX(10_Lieux!$F:$F,U1153))/2)^2+COS(RADIANS(INDEX(10_Lieux!$F:$F,U1153)))*COS(RADIANS(INDEX(10_Lieux!$F:$F,V1153)))*SIN(RADIANS(INDEX(10_Lieux!$G:$G,V1153)-INDEX(10_Lieux!$G:$G,U1153))/2)^2)),1)</f>
        <v>148.1</v>
      </c>
      <c r="X1153" s="14" t="n">
        <f aca="false">ROUND(I1153/IF(I1153&lt;p_seuil_vitesse,p_vit_lente,p_vit_rapide)*60/15,0)*15</f>
        <v>120</v>
      </c>
      <c r="Y1153" s="14" t="n">
        <f aca="false">MAX(IF(INDEX(10_Lieux!$B:$B,U1153)&lt;&gt;"Ville",INDEX(10_Lieux!$I:$I,U1153),0),IF(INDEX(10_Lieux!$B:$B,V1153)&lt;&gt;"Ville",INDEX(10_Lieux!$I:$I,V1153),0))</f>
        <v>250</v>
      </c>
      <c r="Z1153" s="14" t="str">
        <f aca="false">A1153&amp;"|"&amp;B1153</f>
        <v>Rennes|Caen-Carpiquet</v>
      </c>
      <c r="AA1153" s="14" t="str">
        <f aca="false">IF(I1153&lt;p_local,"Local",IF(I1153&lt;p_vv_min,"Courte distance",IF(I1153&lt;p_tres_long,"Longue distance","Très longue distance")))</f>
        <v>Longue distance</v>
      </c>
    </row>
    <row r="1154" customFormat="false" ht="15" hidden="false" customHeight="true" outlineLevel="0" collapsed="false">
      <c r="A1154" s="1" t="s">
        <v>1291</v>
      </c>
      <c r="B1154" s="1" t="s">
        <v>144</v>
      </c>
      <c r="C1154" s="1" t="s">
        <v>34</v>
      </c>
      <c r="D1154" s="1" t="s">
        <v>653</v>
      </c>
      <c r="E1154" s="1" t="s">
        <v>1314</v>
      </c>
      <c r="F1154" s="14" t="s">
        <v>40</v>
      </c>
      <c r="G1154" s="14" t="str">
        <f aca="false">IF(I1154&lt;p_local,"Local → page infra",IF(H1154&gt;=p_ph1,"Phase 1",IF(H1154&gt;=p_ph2,"Phase 2","Phase 3")))</f>
        <v>Phase 3</v>
      </c>
      <c r="H1154" s="14" t="n">
        <f aca="false">IF(I1154&lt;p_local,0,IF(C1154="Aéroport → Aéroport",p_pts_plein,IF(Y1154&gt;0,IF(I1154&lt;=Y1154,p_pts_plein,IF(I1154&lt;=p_mult2*Y1154,p_pts_moyen,p_pts_r3)),IF(I1154&gt;=p_vv_min,p_pts_plein,IF(I1154&gt;=p_vv_moy,p_pts_moyen,p_pts_court))))+IF(INDEX(10_Lieux!$D:$D,U1154)=1,p_prio1,p_prio2)+IF(INDEX(10_Lieux!$D:$D,V1154)=1,p_prio1,p_prio2)+IF(K1154="Oui",p_tf,0)+p_hub*((INDEX(10_Lieux!$H:$H,U1154)="Hub")+(INDEX(10_Lieux!$H:$H,V1154)="Hub"))+IF(OR(INDEX(10_Lieux!$H:$H,U1154)="Premium",INDEX(10_Lieux!$H:$H,V1154)="Premium"),p_prem,0))</f>
        <v>30</v>
      </c>
      <c r="I1154" s="14" t="n">
        <f aca="false">ROUND(W1154*p_facteur,0)</f>
        <v>570</v>
      </c>
      <c r="J1154" s="14" t="str">
        <f aca="false">IF(X1154&lt;60,X1154&amp;" min",INT(X1154/60)&amp;" h"&amp;IF(MOD(X1154,60)=0,""," "&amp;TEXT(MOD(X1154,60),"00")))</f>
        <v>6 h</v>
      </c>
      <c r="K1154" s="14" t="str">
        <f aca="false">IF(S1154&lt;&gt;T1154,"Oui","Non")</f>
        <v>Non</v>
      </c>
      <c r="L1154" s="14" t="str">
        <f aca="false">IF(AND(INDEX(10_Lieux!$B:$B,U1154)="Ville",INDEX(10_Lieux!$B:$B,V1154)="Ville"),"/chauffeur-prive/"&amp;INDEX(10_Lieux!$E:$E,U1154)&amp;"-"&amp;INDEX(10_Lieux!$E:$E,V1154)&amp;"/","/chauffeur-prive/"&amp;INDEX(10_Lieux!$E:$E,U1154)&amp;"/"&amp;INDEX(10_Lieux!$E:$E,V1154)&amp;"/")</f>
        <v>/chauffeur-prive/aeroport-caen-carpiquet/dijon/</v>
      </c>
      <c r="M1154" s="14" t="str">
        <f aca="false">IFERROR(INDEX($L:$L,MATCH(B1154&amp;"|"&amp;A1154,$Z:$Z,0)),"—")</f>
        <v>/chauffeur-prive/dijon/aeroport-caen-carpiquet/</v>
      </c>
      <c r="N1154" s="14" t="str">
        <f aca="false">IF(LEN("Chauffeur privé "&amp;INDEX(10_Lieux!$J:$J,U1154)&amp;" → "&amp;INDEX(10_Lieux!$J:$J,V1154)&amp;" | 24h/24")&gt;60,"Chauffeur privé "&amp;INDEX(10_Lieux!$J:$J,U1154)&amp;" → "&amp;INDEX(10_Lieux!$J:$J,V1154),"Chauffeur privé "&amp;INDEX(10_Lieux!$J:$J,U1154)&amp;" → "&amp;INDEX(10_Lieux!$J:$J,V1154)&amp;" | 24h/24")</f>
        <v>Chauffeur privé Aéroport Caen-Carpiquet → Dijon | 24h/24</v>
      </c>
      <c r="O1154" s="14" t="n">
        <f aca="false">LEN(N1154)</f>
        <v>56</v>
      </c>
      <c r="P1154" s="14" t="str">
        <f aca="false">"Chauffeur privé "&amp;INDEX(10_Lieux!$K:$K,U1154)&amp;" vers "&amp;INDEX(10_Lieux!$L:$L,V1154)</f>
        <v>Chauffeur privé de l'aéroport Caen-Carpiquet vers Dijon</v>
      </c>
      <c r="Q1154" s="14" t="str">
        <f aca="false">"Chauffeur privé "&amp;INDEX(10_Lieux!$K:$K,U1154)&amp;" vers "&amp;INDEX(10_Lieux!$L:$L,V1154)&amp;" : env. "&amp;I1154&amp;" km, "&amp;J1154&amp;" de route. Devis personnalisé, standard 24h/24 et 7j/7."</f>
        <v>Chauffeur privé de l'aéroport Caen-Carpiquet vers Dijon : env. 570 km, 6 h de route. Devis personnalisé, standard 24h/24 et 7j/7.</v>
      </c>
      <c r="R1154" s="14" t="n">
        <f aca="false">LEN(Q1154)</f>
        <v>129</v>
      </c>
      <c r="S1154" s="14" t="str">
        <f aca="false">INDEX(10_Lieux!$C:$C,U1154)</f>
        <v>France</v>
      </c>
      <c r="T1154" s="14" t="str">
        <f aca="false">INDEX(10_Lieux!$C:$C,V1154)</f>
        <v>France</v>
      </c>
      <c r="U1154" s="14" t="n">
        <f aca="false">MATCH(A1154,10_Lieux!$A:$A,0)</f>
        <v>151</v>
      </c>
      <c r="V1154" s="14" t="n">
        <f aca="false">MATCH(B1154,10_Lieux!$A:$A,0)</f>
        <v>23</v>
      </c>
      <c r="W1154" s="14" t="n">
        <f aca="false">ROUND(6371*2*ASIN(SQRT(SIN(RADIANS(INDEX(10_Lieux!$F:$F,V1154)-INDEX(10_Lieux!$F:$F,U1154))/2)^2+COS(RADIANS(INDEX(10_Lieux!$F:$F,U1154)))*COS(RADIANS(INDEX(10_Lieux!$F:$F,V1154)))*SIN(RADIANS(INDEX(10_Lieux!$G:$G,V1154)-INDEX(10_Lieux!$G:$G,U1154))/2)^2)),1)</f>
        <v>455.6</v>
      </c>
      <c r="X1154" s="14" t="n">
        <f aca="false">ROUND(I1154/IF(I1154&lt;p_seuil_vitesse,p_vit_lente,p_vit_rapide)*60/15,0)*15</f>
        <v>360</v>
      </c>
      <c r="Y1154" s="14" t="n">
        <f aca="false">MAX(IF(INDEX(10_Lieux!$B:$B,U1154)&lt;&gt;"Ville",INDEX(10_Lieux!$I:$I,U1154),0),IF(INDEX(10_Lieux!$B:$B,V1154)&lt;&gt;"Ville",INDEX(10_Lieux!$I:$I,V1154),0))</f>
        <v>250</v>
      </c>
      <c r="Z1154" s="14" t="str">
        <f aca="false">A1154&amp;"|"&amp;B1154</f>
        <v>Caen-Carpiquet|Dijon</v>
      </c>
      <c r="AA1154" s="14" t="str">
        <f aca="false">IF(I1154&lt;p_local,"Local",IF(I1154&lt;p_vv_min,"Courte distance",IF(I1154&lt;p_tres_long,"Longue distance","Très longue distance")))</f>
        <v>Longue distance</v>
      </c>
    </row>
    <row r="1155" customFormat="false" ht="15" hidden="false" customHeight="true" outlineLevel="0" collapsed="false">
      <c r="A1155" s="1" t="s">
        <v>144</v>
      </c>
      <c r="B1155" s="1" t="s">
        <v>1291</v>
      </c>
      <c r="C1155" s="1" t="s">
        <v>35</v>
      </c>
      <c r="D1155" s="1" t="s">
        <v>653</v>
      </c>
      <c r="E1155" s="1" t="s">
        <v>1315</v>
      </c>
      <c r="F1155" s="14" t="s">
        <v>40</v>
      </c>
      <c r="G1155" s="14" t="str">
        <f aca="false">IF(I1155&lt;p_local,"Local → page infra",IF(H1155&gt;=p_ph1,"Phase 1",IF(H1155&gt;=p_ph2,"Phase 2","Phase 3")))</f>
        <v>Phase 3</v>
      </c>
      <c r="H1155" s="14" t="n">
        <f aca="false">IF(I1155&lt;p_local,0,IF(C1155="Aéroport → Aéroport",p_pts_plein,IF(Y1155&gt;0,IF(I1155&lt;=Y1155,p_pts_plein,IF(I1155&lt;=p_mult2*Y1155,p_pts_moyen,p_pts_r3)),IF(I1155&gt;=p_vv_min,p_pts_plein,IF(I1155&gt;=p_vv_moy,p_pts_moyen,p_pts_court))))+IF(INDEX(10_Lieux!$D:$D,U1155)=1,p_prio1,p_prio2)+IF(INDEX(10_Lieux!$D:$D,V1155)=1,p_prio1,p_prio2)+IF(K1155="Oui",p_tf,0)+p_hub*((INDEX(10_Lieux!$H:$H,U1155)="Hub")+(INDEX(10_Lieux!$H:$H,V1155)="Hub"))+IF(OR(INDEX(10_Lieux!$H:$H,U1155)="Premium",INDEX(10_Lieux!$H:$H,V1155)="Premium"),p_prem,0))</f>
        <v>30</v>
      </c>
      <c r="I1155" s="14" t="n">
        <f aca="false">ROUND(W1155*p_facteur,0)</f>
        <v>570</v>
      </c>
      <c r="J1155" s="14" t="str">
        <f aca="false">IF(X1155&lt;60,X1155&amp;" min",INT(X1155/60)&amp;" h"&amp;IF(MOD(X1155,60)=0,""," "&amp;TEXT(MOD(X1155,60),"00")))</f>
        <v>6 h</v>
      </c>
      <c r="K1155" s="14" t="str">
        <f aca="false">IF(S1155&lt;&gt;T1155,"Oui","Non")</f>
        <v>Non</v>
      </c>
      <c r="L1155" s="14" t="str">
        <f aca="false">IF(AND(INDEX(10_Lieux!$B:$B,U1155)="Ville",INDEX(10_Lieux!$B:$B,V1155)="Ville"),"/chauffeur-prive/"&amp;INDEX(10_Lieux!$E:$E,U1155)&amp;"-"&amp;INDEX(10_Lieux!$E:$E,V1155)&amp;"/","/chauffeur-prive/"&amp;INDEX(10_Lieux!$E:$E,U1155)&amp;"/"&amp;INDEX(10_Lieux!$E:$E,V1155)&amp;"/")</f>
        <v>/chauffeur-prive/dijon/aeroport-caen-carpiquet/</v>
      </c>
      <c r="M1155" s="14" t="str">
        <f aca="false">IFERROR(INDEX($L:$L,MATCH(B1155&amp;"|"&amp;A1155,$Z:$Z,0)),"—")</f>
        <v>/chauffeur-prive/aeroport-caen-carpiquet/dijon/</v>
      </c>
      <c r="N1155" s="14" t="str">
        <f aca="false">IF(LEN("Chauffeur privé "&amp;INDEX(10_Lieux!$J:$J,U1155)&amp;" → "&amp;INDEX(10_Lieux!$J:$J,V1155)&amp;" | 24h/24")&gt;60,"Chauffeur privé "&amp;INDEX(10_Lieux!$J:$J,U1155)&amp;" → "&amp;INDEX(10_Lieux!$J:$J,V1155),"Chauffeur privé "&amp;INDEX(10_Lieux!$J:$J,U1155)&amp;" → "&amp;INDEX(10_Lieux!$J:$J,V1155)&amp;" | 24h/24")</f>
        <v>Chauffeur privé Dijon → Aéroport Caen-Carpiquet | 24h/24</v>
      </c>
      <c r="O1155" s="14" t="n">
        <f aca="false">LEN(N1155)</f>
        <v>56</v>
      </c>
      <c r="P1155" s="14" t="str">
        <f aca="false">"Chauffeur privé "&amp;INDEX(10_Lieux!$K:$K,U1155)&amp;" vers "&amp;INDEX(10_Lieux!$L:$L,V1155)</f>
        <v>Chauffeur privé de Dijon vers l'aéroport Caen-Carpiquet</v>
      </c>
      <c r="Q1155" s="14" t="str">
        <f aca="false">"Chauffeur privé "&amp;INDEX(10_Lieux!$K:$K,U1155)&amp;" vers "&amp;INDEX(10_Lieux!$L:$L,V1155)&amp;" : env. "&amp;I1155&amp;" km, "&amp;J1155&amp;" de route. Devis personnalisé, standard 24h/24 et 7j/7."</f>
        <v>Chauffeur privé de Dijon vers l'aéroport Caen-Carpiquet : env. 570 km, 6 h de route. Devis personnalisé, standard 24h/24 et 7j/7.</v>
      </c>
      <c r="R1155" s="14" t="n">
        <f aca="false">LEN(Q1155)</f>
        <v>129</v>
      </c>
      <c r="S1155" s="14" t="str">
        <f aca="false">INDEX(10_Lieux!$C:$C,U1155)</f>
        <v>France</v>
      </c>
      <c r="T1155" s="14" t="str">
        <f aca="false">INDEX(10_Lieux!$C:$C,V1155)</f>
        <v>France</v>
      </c>
      <c r="U1155" s="14" t="n">
        <f aca="false">MATCH(A1155,10_Lieux!$A:$A,0)</f>
        <v>23</v>
      </c>
      <c r="V1155" s="14" t="n">
        <f aca="false">MATCH(B1155,10_Lieux!$A:$A,0)</f>
        <v>151</v>
      </c>
      <c r="W1155" s="14" t="n">
        <f aca="false">ROUND(6371*2*ASIN(SQRT(SIN(RADIANS(INDEX(10_Lieux!$F:$F,V1155)-INDEX(10_Lieux!$F:$F,U1155))/2)^2+COS(RADIANS(INDEX(10_Lieux!$F:$F,U1155)))*COS(RADIANS(INDEX(10_Lieux!$F:$F,V1155)))*SIN(RADIANS(INDEX(10_Lieux!$G:$G,V1155)-INDEX(10_Lieux!$G:$G,U1155))/2)^2)),1)</f>
        <v>455.6</v>
      </c>
      <c r="X1155" s="14" t="n">
        <f aca="false">ROUND(I1155/IF(I1155&lt;p_seuil_vitesse,p_vit_lente,p_vit_rapide)*60/15,0)*15</f>
        <v>360</v>
      </c>
      <c r="Y1155" s="14" t="n">
        <f aca="false">MAX(IF(INDEX(10_Lieux!$B:$B,U1155)&lt;&gt;"Ville",INDEX(10_Lieux!$I:$I,U1155),0),IF(INDEX(10_Lieux!$B:$B,V1155)&lt;&gt;"Ville",INDEX(10_Lieux!$I:$I,V1155),0))</f>
        <v>250</v>
      </c>
      <c r="Z1155" s="14" t="str">
        <f aca="false">A1155&amp;"|"&amp;B1155</f>
        <v>Dijon|Caen-Carpiquet</v>
      </c>
      <c r="AA1155" s="14" t="str">
        <f aca="false">IF(I1155&lt;p_local,"Local",IF(I1155&lt;p_vv_min,"Courte distance",IF(I1155&lt;p_tres_long,"Longue distance","Très longue distance")))</f>
        <v>Longue distance</v>
      </c>
    </row>
    <row r="1156" customFormat="false" ht="15" hidden="false" customHeight="true" outlineLevel="0" collapsed="false">
      <c r="A1156" s="1" t="s">
        <v>1291</v>
      </c>
      <c r="B1156" s="1" t="s">
        <v>146</v>
      </c>
      <c r="C1156" s="1" t="s">
        <v>34</v>
      </c>
      <c r="D1156" s="1" t="s">
        <v>653</v>
      </c>
      <c r="E1156" s="1" t="s">
        <v>1316</v>
      </c>
      <c r="F1156" s="14" t="s">
        <v>40</v>
      </c>
      <c r="G1156" s="14" t="str">
        <f aca="false">IF(I1156&lt;p_local,"Local → page infra",IF(H1156&gt;=p_ph1,"Phase 1",IF(H1156&gt;=p_ph2,"Phase 2","Phase 3")))</f>
        <v>Phase 3</v>
      </c>
      <c r="H1156" s="14" t="n">
        <f aca="false">IF(I1156&lt;p_local,0,IF(C1156="Aéroport → Aéroport",p_pts_plein,IF(Y1156&gt;0,IF(I1156&lt;=Y1156,p_pts_plein,IF(I1156&lt;=p_mult2*Y1156,p_pts_moyen,p_pts_r3)),IF(I1156&gt;=p_vv_min,p_pts_plein,IF(I1156&gt;=p_vv_moy,p_pts_moyen,p_pts_court))))+IF(INDEX(10_Lieux!$D:$D,U1156)=1,p_prio1,p_prio2)+IF(INDEX(10_Lieux!$D:$D,V1156)=1,p_prio1,p_prio2)+IF(K1156="Oui",p_tf,0)+p_hub*((INDEX(10_Lieux!$H:$H,U1156)="Hub")+(INDEX(10_Lieux!$H:$H,V1156)="Hub"))+IF(OR(INDEX(10_Lieux!$H:$H,U1156)="Premium",INDEX(10_Lieux!$H:$H,V1156)="Premium"),p_prem,0))</f>
        <v>30</v>
      </c>
      <c r="I1156" s="14" t="n">
        <f aca="false">ROUND(W1156*p_facteur,0)</f>
        <v>804</v>
      </c>
      <c r="J1156" s="14" t="str">
        <f aca="false">IF(X1156&lt;60,X1156&amp;" min",INT(X1156/60)&amp;" h"&amp;IF(MOD(X1156,60)=0,""," "&amp;TEXT(MOD(X1156,60),"00")))</f>
        <v>8 h 30</v>
      </c>
      <c r="K1156" s="14" t="str">
        <f aca="false">IF(S1156&lt;&gt;T1156,"Oui","Non")</f>
        <v>Non</v>
      </c>
      <c r="L1156" s="14" t="str">
        <f aca="false">IF(AND(INDEX(10_Lieux!$B:$B,U1156)="Ville",INDEX(10_Lieux!$B:$B,V1156)="Ville"),"/chauffeur-prive/"&amp;INDEX(10_Lieux!$E:$E,U1156)&amp;"-"&amp;INDEX(10_Lieux!$E:$E,V1156)&amp;"/","/chauffeur-prive/"&amp;INDEX(10_Lieux!$E:$E,U1156)&amp;"/"&amp;INDEX(10_Lieux!$E:$E,V1156)&amp;"/")</f>
        <v>/chauffeur-prive/aeroport-caen-carpiquet/grenoble/</v>
      </c>
      <c r="M1156" s="14" t="str">
        <f aca="false">IFERROR(INDEX($L:$L,MATCH(B1156&amp;"|"&amp;A1156,$Z:$Z,0)),"—")</f>
        <v>/chauffeur-prive/grenoble/aeroport-caen-carpiquet/</v>
      </c>
      <c r="N1156" s="14" t="str">
        <f aca="false">IF(LEN("Chauffeur privé "&amp;INDEX(10_Lieux!$J:$J,U1156)&amp;" → "&amp;INDEX(10_Lieux!$J:$J,V1156)&amp;" | 24h/24")&gt;60,"Chauffeur privé "&amp;INDEX(10_Lieux!$J:$J,U1156)&amp;" → "&amp;INDEX(10_Lieux!$J:$J,V1156),"Chauffeur privé "&amp;INDEX(10_Lieux!$J:$J,U1156)&amp;" → "&amp;INDEX(10_Lieux!$J:$J,V1156)&amp;" | 24h/24")</f>
        <v>Chauffeur privé Aéroport Caen-Carpiquet → Grenoble | 24h/24</v>
      </c>
      <c r="O1156" s="14" t="n">
        <f aca="false">LEN(N1156)</f>
        <v>59</v>
      </c>
      <c r="P1156" s="14" t="str">
        <f aca="false">"Chauffeur privé "&amp;INDEX(10_Lieux!$K:$K,U1156)&amp;" vers "&amp;INDEX(10_Lieux!$L:$L,V1156)</f>
        <v>Chauffeur privé de l'aéroport Caen-Carpiquet vers Grenoble</v>
      </c>
      <c r="Q1156" s="14" t="str">
        <f aca="false">"Chauffeur privé "&amp;INDEX(10_Lieux!$K:$K,U1156)&amp;" vers "&amp;INDEX(10_Lieux!$L:$L,V1156)&amp;" : env. "&amp;I1156&amp;" km, "&amp;J1156&amp;" de route. Devis personnalisé, standard 24h/24 et 7j/7."</f>
        <v>Chauffeur privé de l'aéroport Caen-Carpiquet vers Grenoble : env. 804 km, 8 h 30 de route. Devis personnalisé, standard 24h/24 et 7j/7.</v>
      </c>
      <c r="R1156" s="14" t="n">
        <f aca="false">LEN(Q1156)</f>
        <v>135</v>
      </c>
      <c r="S1156" s="14" t="str">
        <f aca="false">INDEX(10_Lieux!$C:$C,U1156)</f>
        <v>France</v>
      </c>
      <c r="T1156" s="14" t="str">
        <f aca="false">INDEX(10_Lieux!$C:$C,V1156)</f>
        <v>France</v>
      </c>
      <c r="U1156" s="14" t="n">
        <f aca="false">MATCH(A1156,10_Lieux!$A:$A,0)</f>
        <v>151</v>
      </c>
      <c r="V1156" s="14" t="n">
        <f aca="false">MATCH(B1156,10_Lieux!$A:$A,0)</f>
        <v>9</v>
      </c>
      <c r="W1156" s="14" t="n">
        <f aca="false">ROUND(6371*2*ASIN(SQRT(SIN(RADIANS(INDEX(10_Lieux!$F:$F,V1156)-INDEX(10_Lieux!$F:$F,U1156))/2)^2+COS(RADIANS(INDEX(10_Lieux!$F:$F,U1156)))*COS(RADIANS(INDEX(10_Lieux!$F:$F,V1156)))*SIN(RADIANS(INDEX(10_Lieux!$G:$G,V1156)-INDEX(10_Lieux!$G:$G,U1156))/2)^2)),1)</f>
        <v>643.1</v>
      </c>
      <c r="X1156" s="14" t="n">
        <f aca="false">ROUND(I1156/IF(I1156&lt;p_seuil_vitesse,p_vit_lente,p_vit_rapide)*60/15,0)*15</f>
        <v>510</v>
      </c>
      <c r="Y1156" s="14" t="n">
        <f aca="false">MAX(IF(INDEX(10_Lieux!$B:$B,U1156)&lt;&gt;"Ville",INDEX(10_Lieux!$I:$I,U1156),0),IF(INDEX(10_Lieux!$B:$B,V1156)&lt;&gt;"Ville",INDEX(10_Lieux!$I:$I,V1156),0))</f>
        <v>250</v>
      </c>
      <c r="Z1156" s="14" t="str">
        <f aca="false">A1156&amp;"|"&amp;B1156</f>
        <v>Caen-Carpiquet|Grenoble</v>
      </c>
      <c r="AA1156" s="14" t="str">
        <f aca="false">IF(I1156&lt;p_local,"Local",IF(I1156&lt;p_vv_min,"Courte distance",IF(I1156&lt;p_tres_long,"Longue distance","Très longue distance")))</f>
        <v>Très longue distance</v>
      </c>
    </row>
    <row r="1157" customFormat="false" ht="15" hidden="false" customHeight="true" outlineLevel="0" collapsed="false">
      <c r="A1157" s="1" t="s">
        <v>146</v>
      </c>
      <c r="B1157" s="1" t="s">
        <v>1291</v>
      </c>
      <c r="C1157" s="1" t="s">
        <v>35</v>
      </c>
      <c r="D1157" s="1" t="s">
        <v>653</v>
      </c>
      <c r="E1157" s="1" t="s">
        <v>1317</v>
      </c>
      <c r="F1157" s="14" t="s">
        <v>40</v>
      </c>
      <c r="G1157" s="14" t="str">
        <f aca="false">IF(I1157&lt;p_local,"Local → page infra",IF(H1157&gt;=p_ph1,"Phase 1",IF(H1157&gt;=p_ph2,"Phase 2","Phase 3")))</f>
        <v>Phase 3</v>
      </c>
      <c r="H1157" s="14" t="n">
        <f aca="false">IF(I1157&lt;p_local,0,IF(C1157="Aéroport → Aéroport",p_pts_plein,IF(Y1157&gt;0,IF(I1157&lt;=Y1157,p_pts_plein,IF(I1157&lt;=p_mult2*Y1157,p_pts_moyen,p_pts_r3)),IF(I1157&gt;=p_vv_min,p_pts_plein,IF(I1157&gt;=p_vv_moy,p_pts_moyen,p_pts_court))))+IF(INDEX(10_Lieux!$D:$D,U1157)=1,p_prio1,p_prio2)+IF(INDEX(10_Lieux!$D:$D,V1157)=1,p_prio1,p_prio2)+IF(K1157="Oui",p_tf,0)+p_hub*((INDEX(10_Lieux!$H:$H,U1157)="Hub")+(INDEX(10_Lieux!$H:$H,V1157)="Hub"))+IF(OR(INDEX(10_Lieux!$H:$H,U1157)="Premium",INDEX(10_Lieux!$H:$H,V1157)="Premium"),p_prem,0))</f>
        <v>30</v>
      </c>
      <c r="I1157" s="14" t="n">
        <f aca="false">ROUND(W1157*p_facteur,0)</f>
        <v>804</v>
      </c>
      <c r="J1157" s="14" t="str">
        <f aca="false">IF(X1157&lt;60,X1157&amp;" min",INT(X1157/60)&amp;" h"&amp;IF(MOD(X1157,60)=0,""," "&amp;TEXT(MOD(X1157,60),"00")))</f>
        <v>8 h 30</v>
      </c>
      <c r="K1157" s="14" t="str">
        <f aca="false">IF(S1157&lt;&gt;T1157,"Oui","Non")</f>
        <v>Non</v>
      </c>
      <c r="L1157" s="14" t="str">
        <f aca="false">IF(AND(INDEX(10_Lieux!$B:$B,U1157)="Ville",INDEX(10_Lieux!$B:$B,V1157)="Ville"),"/chauffeur-prive/"&amp;INDEX(10_Lieux!$E:$E,U1157)&amp;"-"&amp;INDEX(10_Lieux!$E:$E,V1157)&amp;"/","/chauffeur-prive/"&amp;INDEX(10_Lieux!$E:$E,U1157)&amp;"/"&amp;INDEX(10_Lieux!$E:$E,V1157)&amp;"/")</f>
        <v>/chauffeur-prive/grenoble/aeroport-caen-carpiquet/</v>
      </c>
      <c r="M1157" s="14" t="str">
        <f aca="false">IFERROR(INDEX($L:$L,MATCH(B1157&amp;"|"&amp;A1157,$Z:$Z,0)),"—")</f>
        <v>/chauffeur-prive/aeroport-caen-carpiquet/grenoble/</v>
      </c>
      <c r="N1157" s="14" t="str">
        <f aca="false">IF(LEN("Chauffeur privé "&amp;INDEX(10_Lieux!$J:$J,U1157)&amp;" → "&amp;INDEX(10_Lieux!$J:$J,V1157)&amp;" | 24h/24")&gt;60,"Chauffeur privé "&amp;INDEX(10_Lieux!$J:$J,U1157)&amp;" → "&amp;INDEX(10_Lieux!$J:$J,V1157),"Chauffeur privé "&amp;INDEX(10_Lieux!$J:$J,U1157)&amp;" → "&amp;INDEX(10_Lieux!$J:$J,V1157)&amp;" | 24h/24")</f>
        <v>Chauffeur privé Grenoble → Aéroport Caen-Carpiquet | 24h/24</v>
      </c>
      <c r="O1157" s="14" t="n">
        <f aca="false">LEN(N1157)</f>
        <v>59</v>
      </c>
      <c r="P1157" s="14" t="str">
        <f aca="false">"Chauffeur privé "&amp;INDEX(10_Lieux!$K:$K,U1157)&amp;" vers "&amp;INDEX(10_Lieux!$L:$L,V1157)</f>
        <v>Chauffeur privé de Grenoble vers l'aéroport Caen-Carpiquet</v>
      </c>
      <c r="Q1157" s="14" t="str">
        <f aca="false">"Chauffeur privé "&amp;INDEX(10_Lieux!$K:$K,U1157)&amp;" vers "&amp;INDEX(10_Lieux!$L:$L,V1157)&amp;" : env. "&amp;I1157&amp;" km, "&amp;J1157&amp;" de route. Devis personnalisé, standard 24h/24 et 7j/7."</f>
        <v>Chauffeur privé de Grenoble vers l'aéroport Caen-Carpiquet : env. 804 km, 8 h 30 de route. Devis personnalisé, standard 24h/24 et 7j/7.</v>
      </c>
      <c r="R1157" s="14" t="n">
        <f aca="false">LEN(Q1157)</f>
        <v>135</v>
      </c>
      <c r="S1157" s="14" t="str">
        <f aca="false">INDEX(10_Lieux!$C:$C,U1157)</f>
        <v>France</v>
      </c>
      <c r="T1157" s="14" t="str">
        <f aca="false">INDEX(10_Lieux!$C:$C,V1157)</f>
        <v>France</v>
      </c>
      <c r="U1157" s="14" t="n">
        <f aca="false">MATCH(A1157,10_Lieux!$A:$A,0)</f>
        <v>9</v>
      </c>
      <c r="V1157" s="14" t="n">
        <f aca="false">MATCH(B1157,10_Lieux!$A:$A,0)</f>
        <v>151</v>
      </c>
      <c r="W1157" s="14" t="n">
        <f aca="false">ROUND(6371*2*ASIN(SQRT(SIN(RADIANS(INDEX(10_Lieux!$F:$F,V1157)-INDEX(10_Lieux!$F:$F,U1157))/2)^2+COS(RADIANS(INDEX(10_Lieux!$F:$F,U1157)))*COS(RADIANS(INDEX(10_Lieux!$F:$F,V1157)))*SIN(RADIANS(INDEX(10_Lieux!$G:$G,V1157)-INDEX(10_Lieux!$G:$G,U1157))/2)^2)),1)</f>
        <v>643.1</v>
      </c>
      <c r="X1157" s="14" t="n">
        <f aca="false">ROUND(I1157/IF(I1157&lt;p_seuil_vitesse,p_vit_lente,p_vit_rapide)*60/15,0)*15</f>
        <v>510</v>
      </c>
      <c r="Y1157" s="14" t="n">
        <f aca="false">MAX(IF(INDEX(10_Lieux!$B:$B,U1157)&lt;&gt;"Ville",INDEX(10_Lieux!$I:$I,U1157),0),IF(INDEX(10_Lieux!$B:$B,V1157)&lt;&gt;"Ville",INDEX(10_Lieux!$I:$I,V1157),0))</f>
        <v>250</v>
      </c>
      <c r="Z1157" s="14" t="str">
        <f aca="false">A1157&amp;"|"&amp;B1157</f>
        <v>Grenoble|Caen-Carpiquet</v>
      </c>
      <c r="AA1157" s="14" t="str">
        <f aca="false">IF(I1157&lt;p_local,"Local",IF(I1157&lt;p_vv_min,"Courte distance",IF(I1157&lt;p_tres_long,"Longue distance","Très longue distance")))</f>
        <v>Très longue distance</v>
      </c>
    </row>
    <row r="1158" customFormat="false" ht="15" hidden="false" customHeight="true" outlineLevel="0" collapsed="false">
      <c r="A1158" s="1" t="s">
        <v>1291</v>
      </c>
      <c r="B1158" s="1" t="s">
        <v>148</v>
      </c>
      <c r="C1158" s="1" t="s">
        <v>34</v>
      </c>
      <c r="D1158" s="1" t="s">
        <v>653</v>
      </c>
      <c r="E1158" s="1" t="s">
        <v>1318</v>
      </c>
      <c r="F1158" s="14" t="s">
        <v>40</v>
      </c>
      <c r="G1158" s="14" t="str">
        <f aca="false">IF(I1158&lt;p_local,"Local → page infra",IF(H1158&gt;=p_ph1,"Phase 1",IF(H1158&gt;=p_ph2,"Phase 2","Phase 3")))</f>
        <v>Phase 3</v>
      </c>
      <c r="H1158" s="14" t="n">
        <f aca="false">IF(I1158&lt;p_local,0,IF(C1158="Aéroport → Aéroport",p_pts_plein,IF(Y1158&gt;0,IF(I1158&lt;=Y1158,p_pts_plein,IF(I1158&lt;=p_mult2*Y1158,p_pts_moyen,p_pts_r3)),IF(I1158&gt;=p_vv_min,p_pts_plein,IF(I1158&gt;=p_vv_moy,p_pts_moyen,p_pts_court))))+IF(INDEX(10_Lieux!$D:$D,U1158)=1,p_prio1,p_prio2)+IF(INDEX(10_Lieux!$D:$D,V1158)=1,p_prio1,p_prio2)+IF(K1158="Oui",p_tf,0)+p_hub*((INDEX(10_Lieux!$H:$H,U1158)="Hub")+(INDEX(10_Lieux!$H:$H,V1158)="Hub"))+IF(OR(INDEX(10_Lieux!$H:$H,U1158)="Premium",INDEX(10_Lieux!$H:$H,V1158)="Premium"),p_prem,0))</f>
        <v>30</v>
      </c>
      <c r="I1158" s="14" t="n">
        <f aca="false">ROUND(W1158*p_facteur,0)</f>
        <v>767</v>
      </c>
      <c r="J1158" s="14" t="str">
        <f aca="false">IF(X1158&lt;60,X1158&amp;" min",INT(X1158/60)&amp;" h"&amp;IF(MOD(X1158,60)=0,""," "&amp;TEXT(MOD(X1158,60),"00")))</f>
        <v>8 h</v>
      </c>
      <c r="K1158" s="14" t="str">
        <f aca="false">IF(S1158&lt;&gt;T1158,"Oui","Non")</f>
        <v>Non</v>
      </c>
      <c r="L1158" s="14" t="str">
        <f aca="false">IF(AND(INDEX(10_Lieux!$B:$B,U1158)="Ville",INDEX(10_Lieux!$B:$B,V1158)="Ville"),"/chauffeur-prive/"&amp;INDEX(10_Lieux!$E:$E,U1158)&amp;"-"&amp;INDEX(10_Lieux!$E:$E,V1158)&amp;"/","/chauffeur-prive/"&amp;INDEX(10_Lieux!$E:$E,U1158)&amp;"/"&amp;INDEX(10_Lieux!$E:$E,V1158)&amp;"/")</f>
        <v>/chauffeur-prive/aeroport-caen-carpiquet/annecy/</v>
      </c>
      <c r="M1158" s="14" t="str">
        <f aca="false">IFERROR(INDEX($L:$L,MATCH(B1158&amp;"|"&amp;A1158,$Z:$Z,0)),"—")</f>
        <v>/chauffeur-prive/annecy/aeroport-caen-carpiquet/</v>
      </c>
      <c r="N1158" s="14" t="str">
        <f aca="false">IF(LEN("Chauffeur privé "&amp;INDEX(10_Lieux!$J:$J,U1158)&amp;" → "&amp;INDEX(10_Lieux!$J:$J,V1158)&amp;" | 24h/24")&gt;60,"Chauffeur privé "&amp;INDEX(10_Lieux!$J:$J,U1158)&amp;" → "&amp;INDEX(10_Lieux!$J:$J,V1158),"Chauffeur privé "&amp;INDEX(10_Lieux!$J:$J,U1158)&amp;" → "&amp;INDEX(10_Lieux!$J:$J,V1158)&amp;" | 24h/24")</f>
        <v>Chauffeur privé Aéroport Caen-Carpiquet → Annecy | 24h/24</v>
      </c>
      <c r="O1158" s="14" t="n">
        <f aca="false">LEN(N1158)</f>
        <v>57</v>
      </c>
      <c r="P1158" s="14" t="str">
        <f aca="false">"Chauffeur privé "&amp;INDEX(10_Lieux!$K:$K,U1158)&amp;" vers "&amp;INDEX(10_Lieux!$L:$L,V1158)</f>
        <v>Chauffeur privé de l'aéroport Caen-Carpiquet vers Annecy</v>
      </c>
      <c r="Q1158" s="14" t="str">
        <f aca="false">"Chauffeur privé "&amp;INDEX(10_Lieux!$K:$K,U1158)&amp;" vers "&amp;INDEX(10_Lieux!$L:$L,V1158)&amp;" : env. "&amp;I1158&amp;" km, "&amp;J1158&amp;" de route. Devis personnalisé, standard 24h/24 et 7j/7."</f>
        <v>Chauffeur privé de l'aéroport Caen-Carpiquet vers Annecy : env. 767 km, 8 h de route. Devis personnalisé, standard 24h/24 et 7j/7.</v>
      </c>
      <c r="R1158" s="14" t="n">
        <f aca="false">LEN(Q1158)</f>
        <v>130</v>
      </c>
      <c r="S1158" s="14" t="str">
        <f aca="false">INDEX(10_Lieux!$C:$C,U1158)</f>
        <v>France</v>
      </c>
      <c r="T1158" s="14" t="str">
        <f aca="false">INDEX(10_Lieux!$C:$C,V1158)</f>
        <v>France</v>
      </c>
      <c r="U1158" s="14" t="n">
        <f aca="false">MATCH(A1158,10_Lieux!$A:$A,0)</f>
        <v>151</v>
      </c>
      <c r="V1158" s="14" t="n">
        <f aca="false">MATCH(B1158,10_Lieux!$A:$A,0)</f>
        <v>10</v>
      </c>
      <c r="W1158" s="14" t="n">
        <f aca="false">ROUND(6371*2*ASIN(SQRT(SIN(RADIANS(INDEX(10_Lieux!$F:$F,V1158)-INDEX(10_Lieux!$F:$F,U1158))/2)^2+COS(RADIANS(INDEX(10_Lieux!$F:$F,U1158)))*COS(RADIANS(INDEX(10_Lieux!$F:$F,V1158)))*SIN(RADIANS(INDEX(10_Lieux!$G:$G,V1158)-INDEX(10_Lieux!$G:$G,U1158))/2)^2)),1)</f>
        <v>613.2</v>
      </c>
      <c r="X1158" s="14" t="n">
        <f aca="false">ROUND(I1158/IF(I1158&lt;p_seuil_vitesse,p_vit_lente,p_vit_rapide)*60/15,0)*15</f>
        <v>480</v>
      </c>
      <c r="Y1158" s="14" t="n">
        <f aca="false">MAX(IF(INDEX(10_Lieux!$B:$B,U1158)&lt;&gt;"Ville",INDEX(10_Lieux!$I:$I,U1158),0),IF(INDEX(10_Lieux!$B:$B,V1158)&lt;&gt;"Ville",INDEX(10_Lieux!$I:$I,V1158),0))</f>
        <v>250</v>
      </c>
      <c r="Z1158" s="14" t="str">
        <f aca="false">A1158&amp;"|"&amp;B1158</f>
        <v>Caen-Carpiquet|Annecy</v>
      </c>
      <c r="AA1158" s="14" t="str">
        <f aca="false">IF(I1158&lt;p_local,"Local",IF(I1158&lt;p_vv_min,"Courte distance",IF(I1158&lt;p_tres_long,"Longue distance","Très longue distance")))</f>
        <v>Très longue distance</v>
      </c>
    </row>
    <row r="1159" customFormat="false" ht="15" hidden="false" customHeight="true" outlineLevel="0" collapsed="false">
      <c r="A1159" s="1" t="s">
        <v>148</v>
      </c>
      <c r="B1159" s="1" t="s">
        <v>1291</v>
      </c>
      <c r="C1159" s="1" t="s">
        <v>35</v>
      </c>
      <c r="D1159" s="1" t="s">
        <v>653</v>
      </c>
      <c r="E1159" s="1" t="s">
        <v>1319</v>
      </c>
      <c r="F1159" s="14" t="s">
        <v>40</v>
      </c>
      <c r="G1159" s="14" t="str">
        <f aca="false">IF(I1159&lt;p_local,"Local → page infra",IF(H1159&gt;=p_ph1,"Phase 1",IF(H1159&gt;=p_ph2,"Phase 2","Phase 3")))</f>
        <v>Phase 3</v>
      </c>
      <c r="H1159" s="14" t="n">
        <f aca="false">IF(I1159&lt;p_local,0,IF(C1159="Aéroport → Aéroport",p_pts_plein,IF(Y1159&gt;0,IF(I1159&lt;=Y1159,p_pts_plein,IF(I1159&lt;=p_mult2*Y1159,p_pts_moyen,p_pts_r3)),IF(I1159&gt;=p_vv_min,p_pts_plein,IF(I1159&gt;=p_vv_moy,p_pts_moyen,p_pts_court))))+IF(INDEX(10_Lieux!$D:$D,U1159)=1,p_prio1,p_prio2)+IF(INDEX(10_Lieux!$D:$D,V1159)=1,p_prio1,p_prio2)+IF(K1159="Oui",p_tf,0)+p_hub*((INDEX(10_Lieux!$H:$H,U1159)="Hub")+(INDEX(10_Lieux!$H:$H,V1159)="Hub"))+IF(OR(INDEX(10_Lieux!$H:$H,U1159)="Premium",INDEX(10_Lieux!$H:$H,V1159)="Premium"),p_prem,0))</f>
        <v>30</v>
      </c>
      <c r="I1159" s="14" t="n">
        <f aca="false">ROUND(W1159*p_facteur,0)</f>
        <v>767</v>
      </c>
      <c r="J1159" s="14" t="str">
        <f aca="false">IF(X1159&lt;60,X1159&amp;" min",INT(X1159/60)&amp;" h"&amp;IF(MOD(X1159,60)=0,""," "&amp;TEXT(MOD(X1159,60),"00")))</f>
        <v>8 h</v>
      </c>
      <c r="K1159" s="14" t="str">
        <f aca="false">IF(S1159&lt;&gt;T1159,"Oui","Non")</f>
        <v>Non</v>
      </c>
      <c r="L1159" s="14" t="str">
        <f aca="false">IF(AND(INDEX(10_Lieux!$B:$B,U1159)="Ville",INDEX(10_Lieux!$B:$B,V1159)="Ville"),"/chauffeur-prive/"&amp;INDEX(10_Lieux!$E:$E,U1159)&amp;"-"&amp;INDEX(10_Lieux!$E:$E,V1159)&amp;"/","/chauffeur-prive/"&amp;INDEX(10_Lieux!$E:$E,U1159)&amp;"/"&amp;INDEX(10_Lieux!$E:$E,V1159)&amp;"/")</f>
        <v>/chauffeur-prive/annecy/aeroport-caen-carpiquet/</v>
      </c>
      <c r="M1159" s="14" t="str">
        <f aca="false">IFERROR(INDEX($L:$L,MATCH(B1159&amp;"|"&amp;A1159,$Z:$Z,0)),"—")</f>
        <v>/chauffeur-prive/aeroport-caen-carpiquet/annecy/</v>
      </c>
      <c r="N1159" s="14" t="str">
        <f aca="false">IF(LEN("Chauffeur privé "&amp;INDEX(10_Lieux!$J:$J,U1159)&amp;" → "&amp;INDEX(10_Lieux!$J:$J,V1159)&amp;" | 24h/24")&gt;60,"Chauffeur privé "&amp;INDEX(10_Lieux!$J:$J,U1159)&amp;" → "&amp;INDEX(10_Lieux!$J:$J,V1159),"Chauffeur privé "&amp;INDEX(10_Lieux!$J:$J,U1159)&amp;" → "&amp;INDEX(10_Lieux!$J:$J,V1159)&amp;" | 24h/24")</f>
        <v>Chauffeur privé Annecy → Aéroport Caen-Carpiquet | 24h/24</v>
      </c>
      <c r="O1159" s="14" t="n">
        <f aca="false">LEN(N1159)</f>
        <v>57</v>
      </c>
      <c r="P1159" s="14" t="str">
        <f aca="false">"Chauffeur privé "&amp;INDEX(10_Lieux!$K:$K,U1159)&amp;" vers "&amp;INDEX(10_Lieux!$L:$L,V1159)</f>
        <v>Chauffeur privé d'Annecy vers l'aéroport Caen-Carpiquet</v>
      </c>
      <c r="Q1159" s="14" t="str">
        <f aca="false">"Chauffeur privé "&amp;INDEX(10_Lieux!$K:$K,U1159)&amp;" vers "&amp;INDEX(10_Lieux!$L:$L,V1159)&amp;" : env. "&amp;I1159&amp;" km, "&amp;J1159&amp;" de route. Devis personnalisé, standard 24h/24 et 7j/7."</f>
        <v>Chauffeur privé d'Annecy vers l'aéroport Caen-Carpiquet : env. 767 km, 8 h de route. Devis personnalisé, standard 24h/24 et 7j/7.</v>
      </c>
      <c r="R1159" s="14" t="n">
        <f aca="false">LEN(Q1159)</f>
        <v>129</v>
      </c>
      <c r="S1159" s="14" t="str">
        <f aca="false">INDEX(10_Lieux!$C:$C,U1159)</f>
        <v>France</v>
      </c>
      <c r="T1159" s="14" t="str">
        <f aca="false">INDEX(10_Lieux!$C:$C,V1159)</f>
        <v>France</v>
      </c>
      <c r="U1159" s="14" t="n">
        <f aca="false">MATCH(A1159,10_Lieux!$A:$A,0)</f>
        <v>10</v>
      </c>
      <c r="V1159" s="14" t="n">
        <f aca="false">MATCH(B1159,10_Lieux!$A:$A,0)</f>
        <v>151</v>
      </c>
      <c r="W1159" s="14" t="n">
        <f aca="false">ROUND(6371*2*ASIN(SQRT(SIN(RADIANS(INDEX(10_Lieux!$F:$F,V1159)-INDEX(10_Lieux!$F:$F,U1159))/2)^2+COS(RADIANS(INDEX(10_Lieux!$F:$F,U1159)))*COS(RADIANS(INDEX(10_Lieux!$F:$F,V1159)))*SIN(RADIANS(INDEX(10_Lieux!$G:$G,V1159)-INDEX(10_Lieux!$G:$G,U1159))/2)^2)),1)</f>
        <v>613.2</v>
      </c>
      <c r="X1159" s="14" t="n">
        <f aca="false">ROUND(I1159/IF(I1159&lt;p_seuil_vitesse,p_vit_lente,p_vit_rapide)*60/15,0)*15</f>
        <v>480</v>
      </c>
      <c r="Y1159" s="14" t="n">
        <f aca="false">MAX(IF(INDEX(10_Lieux!$B:$B,U1159)&lt;&gt;"Ville",INDEX(10_Lieux!$I:$I,U1159),0),IF(INDEX(10_Lieux!$B:$B,V1159)&lt;&gt;"Ville",INDEX(10_Lieux!$I:$I,V1159),0))</f>
        <v>250</v>
      </c>
      <c r="Z1159" s="14" t="str">
        <f aca="false">A1159&amp;"|"&amp;B1159</f>
        <v>Annecy|Caen-Carpiquet</v>
      </c>
      <c r="AA1159" s="14" t="str">
        <f aca="false">IF(I1159&lt;p_local,"Local",IF(I1159&lt;p_vv_min,"Courte distance",IF(I1159&lt;p_tres_long,"Longue distance","Très longue distance")))</f>
        <v>Très longue distance</v>
      </c>
    </row>
    <row r="1160" customFormat="false" ht="15" hidden="false" customHeight="true" outlineLevel="0" collapsed="false">
      <c r="A1160" s="1" t="s">
        <v>1291</v>
      </c>
      <c r="B1160" s="1" t="s">
        <v>150</v>
      </c>
      <c r="C1160" s="1" t="s">
        <v>34</v>
      </c>
      <c r="D1160" s="1" t="s">
        <v>653</v>
      </c>
      <c r="E1160" s="1" t="s">
        <v>1320</v>
      </c>
      <c r="F1160" s="14" t="s">
        <v>40</v>
      </c>
      <c r="G1160" s="14" t="str">
        <f aca="false">IF(I1160&lt;p_local,"Local → page infra",IF(H1160&gt;=p_ph1,"Phase 1",IF(H1160&gt;=p_ph2,"Phase 2","Phase 3")))</f>
        <v>Phase 3</v>
      </c>
      <c r="H1160" s="14" t="n">
        <f aca="false">IF(I1160&lt;p_local,0,IF(C1160="Aéroport → Aéroport",p_pts_plein,IF(Y1160&gt;0,IF(I1160&lt;=Y1160,p_pts_plein,IF(I1160&lt;=p_mult2*Y1160,p_pts_moyen,p_pts_r3)),IF(I1160&gt;=p_vv_min,p_pts_plein,IF(I1160&gt;=p_vv_moy,p_pts_moyen,p_pts_court))))+IF(INDEX(10_Lieux!$D:$D,U1160)=1,p_prio1,p_prio2)+IF(INDEX(10_Lieux!$D:$D,V1160)=1,p_prio1,p_prio2)+IF(K1160="Oui",p_tf,0)+p_hub*((INDEX(10_Lieux!$H:$H,U1160)="Hub")+(INDEX(10_Lieux!$H:$H,V1160)="Hub"))+IF(OR(INDEX(10_Lieux!$H:$H,U1160)="Premium",INDEX(10_Lieux!$H:$H,V1160)="Premium"),p_prem,0))</f>
        <v>25</v>
      </c>
      <c r="I1160" s="14" t="n">
        <f aca="false">ROUND(W1160*p_facteur,0)</f>
        <v>781</v>
      </c>
      <c r="J1160" s="14" t="str">
        <f aca="false">IF(X1160&lt;60,X1160&amp;" min",INT(X1160/60)&amp;" h"&amp;IF(MOD(X1160,60)=0,""," "&amp;TEXT(MOD(X1160,60),"00")))</f>
        <v>8 h 15</v>
      </c>
      <c r="K1160" s="14" t="str">
        <f aca="false">IF(S1160&lt;&gt;T1160,"Oui","Non")</f>
        <v>Non</v>
      </c>
      <c r="L1160" s="14" t="str">
        <f aca="false">IF(AND(INDEX(10_Lieux!$B:$B,U1160)="Ville",INDEX(10_Lieux!$B:$B,V1160)="Ville"),"/chauffeur-prive/"&amp;INDEX(10_Lieux!$E:$E,U1160)&amp;"-"&amp;INDEX(10_Lieux!$E:$E,V1160)&amp;"/","/chauffeur-prive/"&amp;INDEX(10_Lieux!$E:$E,U1160)&amp;"/"&amp;INDEX(10_Lieux!$E:$E,V1160)&amp;"/")</f>
        <v>/chauffeur-prive/aeroport-caen-carpiquet/chambery/</v>
      </c>
      <c r="M1160" s="14" t="str">
        <f aca="false">IFERROR(INDEX($L:$L,MATCH(B1160&amp;"|"&amp;A1160,$Z:$Z,0)),"—")</f>
        <v>/chauffeur-prive/chambery/aeroport-caen-carpiquet/</v>
      </c>
      <c r="N1160" s="14" t="str">
        <f aca="false">IF(LEN("Chauffeur privé "&amp;INDEX(10_Lieux!$J:$J,U1160)&amp;" → "&amp;INDEX(10_Lieux!$J:$J,V1160)&amp;" | 24h/24")&gt;60,"Chauffeur privé "&amp;INDEX(10_Lieux!$J:$J,U1160)&amp;" → "&amp;INDEX(10_Lieux!$J:$J,V1160),"Chauffeur privé "&amp;INDEX(10_Lieux!$J:$J,U1160)&amp;" → "&amp;INDEX(10_Lieux!$J:$J,V1160)&amp;" | 24h/24")</f>
        <v>Chauffeur privé Aéroport Caen-Carpiquet → Chambéry | 24h/24</v>
      </c>
      <c r="O1160" s="14" t="n">
        <f aca="false">LEN(N1160)</f>
        <v>59</v>
      </c>
      <c r="P1160" s="14" t="str">
        <f aca="false">"Chauffeur privé "&amp;INDEX(10_Lieux!$K:$K,U1160)&amp;" vers "&amp;INDEX(10_Lieux!$L:$L,V1160)</f>
        <v>Chauffeur privé de l'aéroport Caen-Carpiquet vers Chambéry</v>
      </c>
      <c r="Q1160" s="14" t="str">
        <f aca="false">"Chauffeur privé "&amp;INDEX(10_Lieux!$K:$K,U1160)&amp;" vers "&amp;INDEX(10_Lieux!$L:$L,V1160)&amp;" : env. "&amp;I1160&amp;" km, "&amp;J1160&amp;" de route. Devis personnalisé, standard 24h/24 et 7j/7."</f>
        <v>Chauffeur privé de l'aéroport Caen-Carpiquet vers Chambéry : env. 781 km, 8 h 15 de route. Devis personnalisé, standard 24h/24 et 7j/7.</v>
      </c>
      <c r="R1160" s="14" t="n">
        <f aca="false">LEN(Q1160)</f>
        <v>135</v>
      </c>
      <c r="S1160" s="14" t="str">
        <f aca="false">INDEX(10_Lieux!$C:$C,U1160)</f>
        <v>France</v>
      </c>
      <c r="T1160" s="14" t="str">
        <f aca="false">INDEX(10_Lieux!$C:$C,V1160)</f>
        <v>France</v>
      </c>
      <c r="U1160" s="14" t="n">
        <f aca="false">MATCH(A1160,10_Lieux!$A:$A,0)</f>
        <v>151</v>
      </c>
      <c r="V1160" s="14" t="n">
        <f aca="false">MATCH(B1160,10_Lieux!$A:$A,0)</f>
        <v>11</v>
      </c>
      <c r="W1160" s="14" t="n">
        <f aca="false">ROUND(6371*2*ASIN(SQRT(SIN(RADIANS(INDEX(10_Lieux!$F:$F,V1160)-INDEX(10_Lieux!$F:$F,U1160))/2)^2+COS(RADIANS(INDEX(10_Lieux!$F:$F,U1160)))*COS(RADIANS(INDEX(10_Lieux!$F:$F,V1160)))*SIN(RADIANS(INDEX(10_Lieux!$G:$G,V1160)-INDEX(10_Lieux!$G:$G,U1160))/2)^2)),1)</f>
        <v>624.9</v>
      </c>
      <c r="X1160" s="14" t="n">
        <f aca="false">ROUND(I1160/IF(I1160&lt;p_seuil_vitesse,p_vit_lente,p_vit_rapide)*60/15,0)*15</f>
        <v>495</v>
      </c>
      <c r="Y1160" s="14" t="n">
        <f aca="false">MAX(IF(INDEX(10_Lieux!$B:$B,U1160)&lt;&gt;"Ville",INDEX(10_Lieux!$I:$I,U1160),0),IF(INDEX(10_Lieux!$B:$B,V1160)&lt;&gt;"Ville",INDEX(10_Lieux!$I:$I,V1160),0))</f>
        <v>250</v>
      </c>
      <c r="Z1160" s="14" t="str">
        <f aca="false">A1160&amp;"|"&amp;B1160</f>
        <v>Caen-Carpiquet|Chambéry</v>
      </c>
      <c r="AA1160" s="14" t="str">
        <f aca="false">IF(I1160&lt;p_local,"Local",IF(I1160&lt;p_vv_min,"Courte distance",IF(I1160&lt;p_tres_long,"Longue distance","Très longue distance")))</f>
        <v>Très longue distance</v>
      </c>
    </row>
    <row r="1161" customFormat="false" ht="15" hidden="false" customHeight="true" outlineLevel="0" collapsed="false">
      <c r="A1161" s="1" t="s">
        <v>150</v>
      </c>
      <c r="B1161" s="1" t="s">
        <v>1291</v>
      </c>
      <c r="C1161" s="1" t="s">
        <v>35</v>
      </c>
      <c r="D1161" s="1" t="s">
        <v>653</v>
      </c>
      <c r="E1161" s="1" t="s">
        <v>1321</v>
      </c>
      <c r="F1161" s="14" t="s">
        <v>40</v>
      </c>
      <c r="G1161" s="14" t="str">
        <f aca="false">IF(I1161&lt;p_local,"Local → page infra",IF(H1161&gt;=p_ph1,"Phase 1",IF(H1161&gt;=p_ph2,"Phase 2","Phase 3")))</f>
        <v>Phase 3</v>
      </c>
      <c r="H1161" s="14" t="n">
        <f aca="false">IF(I1161&lt;p_local,0,IF(C1161="Aéroport → Aéroport",p_pts_plein,IF(Y1161&gt;0,IF(I1161&lt;=Y1161,p_pts_plein,IF(I1161&lt;=p_mult2*Y1161,p_pts_moyen,p_pts_r3)),IF(I1161&gt;=p_vv_min,p_pts_plein,IF(I1161&gt;=p_vv_moy,p_pts_moyen,p_pts_court))))+IF(INDEX(10_Lieux!$D:$D,U1161)=1,p_prio1,p_prio2)+IF(INDEX(10_Lieux!$D:$D,V1161)=1,p_prio1,p_prio2)+IF(K1161="Oui",p_tf,0)+p_hub*((INDEX(10_Lieux!$H:$H,U1161)="Hub")+(INDEX(10_Lieux!$H:$H,V1161)="Hub"))+IF(OR(INDEX(10_Lieux!$H:$H,U1161)="Premium",INDEX(10_Lieux!$H:$H,V1161)="Premium"),p_prem,0))</f>
        <v>25</v>
      </c>
      <c r="I1161" s="14" t="n">
        <f aca="false">ROUND(W1161*p_facteur,0)</f>
        <v>781</v>
      </c>
      <c r="J1161" s="14" t="str">
        <f aca="false">IF(X1161&lt;60,X1161&amp;" min",INT(X1161/60)&amp;" h"&amp;IF(MOD(X1161,60)=0,""," "&amp;TEXT(MOD(X1161,60),"00")))</f>
        <v>8 h 15</v>
      </c>
      <c r="K1161" s="14" t="str">
        <f aca="false">IF(S1161&lt;&gt;T1161,"Oui","Non")</f>
        <v>Non</v>
      </c>
      <c r="L1161" s="14" t="str">
        <f aca="false">IF(AND(INDEX(10_Lieux!$B:$B,U1161)="Ville",INDEX(10_Lieux!$B:$B,V1161)="Ville"),"/chauffeur-prive/"&amp;INDEX(10_Lieux!$E:$E,U1161)&amp;"-"&amp;INDEX(10_Lieux!$E:$E,V1161)&amp;"/","/chauffeur-prive/"&amp;INDEX(10_Lieux!$E:$E,U1161)&amp;"/"&amp;INDEX(10_Lieux!$E:$E,V1161)&amp;"/")</f>
        <v>/chauffeur-prive/chambery/aeroport-caen-carpiquet/</v>
      </c>
      <c r="M1161" s="14" t="str">
        <f aca="false">IFERROR(INDEX($L:$L,MATCH(B1161&amp;"|"&amp;A1161,$Z:$Z,0)),"—")</f>
        <v>/chauffeur-prive/aeroport-caen-carpiquet/chambery/</v>
      </c>
      <c r="N1161" s="14" t="str">
        <f aca="false">IF(LEN("Chauffeur privé "&amp;INDEX(10_Lieux!$J:$J,U1161)&amp;" → "&amp;INDEX(10_Lieux!$J:$J,V1161)&amp;" | 24h/24")&gt;60,"Chauffeur privé "&amp;INDEX(10_Lieux!$J:$J,U1161)&amp;" → "&amp;INDEX(10_Lieux!$J:$J,V1161),"Chauffeur privé "&amp;INDEX(10_Lieux!$J:$J,U1161)&amp;" → "&amp;INDEX(10_Lieux!$J:$J,V1161)&amp;" | 24h/24")</f>
        <v>Chauffeur privé Chambéry → Aéroport Caen-Carpiquet | 24h/24</v>
      </c>
      <c r="O1161" s="14" t="n">
        <f aca="false">LEN(N1161)</f>
        <v>59</v>
      </c>
      <c r="P1161" s="14" t="str">
        <f aca="false">"Chauffeur privé "&amp;INDEX(10_Lieux!$K:$K,U1161)&amp;" vers "&amp;INDEX(10_Lieux!$L:$L,V1161)</f>
        <v>Chauffeur privé de Chambéry vers l'aéroport Caen-Carpiquet</v>
      </c>
      <c r="Q1161" s="14" t="str">
        <f aca="false">"Chauffeur privé "&amp;INDEX(10_Lieux!$K:$K,U1161)&amp;" vers "&amp;INDEX(10_Lieux!$L:$L,V1161)&amp;" : env. "&amp;I1161&amp;" km, "&amp;J1161&amp;" de route. Devis personnalisé, standard 24h/24 et 7j/7."</f>
        <v>Chauffeur privé de Chambéry vers l'aéroport Caen-Carpiquet : env. 781 km, 8 h 15 de route. Devis personnalisé, standard 24h/24 et 7j/7.</v>
      </c>
      <c r="R1161" s="14" t="n">
        <f aca="false">LEN(Q1161)</f>
        <v>135</v>
      </c>
      <c r="S1161" s="14" t="str">
        <f aca="false">INDEX(10_Lieux!$C:$C,U1161)</f>
        <v>France</v>
      </c>
      <c r="T1161" s="14" t="str">
        <f aca="false">INDEX(10_Lieux!$C:$C,V1161)</f>
        <v>France</v>
      </c>
      <c r="U1161" s="14" t="n">
        <f aca="false">MATCH(A1161,10_Lieux!$A:$A,0)</f>
        <v>11</v>
      </c>
      <c r="V1161" s="14" t="n">
        <f aca="false">MATCH(B1161,10_Lieux!$A:$A,0)</f>
        <v>151</v>
      </c>
      <c r="W1161" s="14" t="n">
        <f aca="false">ROUND(6371*2*ASIN(SQRT(SIN(RADIANS(INDEX(10_Lieux!$F:$F,V1161)-INDEX(10_Lieux!$F:$F,U1161))/2)^2+COS(RADIANS(INDEX(10_Lieux!$F:$F,U1161)))*COS(RADIANS(INDEX(10_Lieux!$F:$F,V1161)))*SIN(RADIANS(INDEX(10_Lieux!$G:$G,V1161)-INDEX(10_Lieux!$G:$G,U1161))/2)^2)),1)</f>
        <v>624.9</v>
      </c>
      <c r="X1161" s="14" t="n">
        <f aca="false">ROUND(I1161/IF(I1161&lt;p_seuil_vitesse,p_vit_lente,p_vit_rapide)*60/15,0)*15</f>
        <v>495</v>
      </c>
      <c r="Y1161" s="14" t="n">
        <f aca="false">MAX(IF(INDEX(10_Lieux!$B:$B,U1161)&lt;&gt;"Ville",INDEX(10_Lieux!$I:$I,U1161),0),IF(INDEX(10_Lieux!$B:$B,V1161)&lt;&gt;"Ville",INDEX(10_Lieux!$I:$I,V1161),0))</f>
        <v>250</v>
      </c>
      <c r="Z1161" s="14" t="str">
        <f aca="false">A1161&amp;"|"&amp;B1161</f>
        <v>Chambéry|Caen-Carpiquet</v>
      </c>
      <c r="AA1161" s="14" t="str">
        <f aca="false">IF(I1161&lt;p_local,"Local",IF(I1161&lt;p_vv_min,"Courte distance",IF(I1161&lt;p_tres_long,"Longue distance","Très longue distance")))</f>
        <v>Très longue distance</v>
      </c>
    </row>
    <row r="1162" customFormat="false" ht="15" hidden="false" customHeight="true" outlineLevel="0" collapsed="false">
      <c r="A1162" s="1" t="s">
        <v>1291</v>
      </c>
      <c r="B1162" s="1" t="s">
        <v>152</v>
      </c>
      <c r="C1162" s="1" t="s">
        <v>34</v>
      </c>
      <c r="D1162" s="1" t="s">
        <v>653</v>
      </c>
      <c r="E1162" s="1" t="s">
        <v>1322</v>
      </c>
      <c r="F1162" s="14" t="s">
        <v>40</v>
      </c>
      <c r="G1162" s="14" t="str">
        <f aca="false">IF(I1162&lt;p_local,"Local → page infra",IF(H1162&gt;=p_ph1,"Phase 1",IF(H1162&gt;=p_ph2,"Phase 2","Phase 3")))</f>
        <v>Phase 3</v>
      </c>
      <c r="H1162" s="14" t="n">
        <f aca="false">IF(I1162&lt;p_local,0,IF(C1162="Aéroport → Aéroport",p_pts_plein,IF(Y1162&gt;0,IF(I1162&lt;=Y1162,p_pts_plein,IF(I1162&lt;=p_mult2*Y1162,p_pts_moyen,p_pts_r3)),IF(I1162&gt;=p_vv_min,p_pts_plein,IF(I1162&gt;=p_vv_moy,p_pts_moyen,p_pts_court))))+IF(INDEX(10_Lieux!$D:$D,U1162)=1,p_prio1,p_prio2)+IF(INDEX(10_Lieux!$D:$D,V1162)=1,p_prio1,p_prio2)+IF(K1162="Oui",p_tf,0)+p_hub*((INDEX(10_Lieux!$H:$H,U1162)="Hub")+(INDEX(10_Lieux!$H:$H,V1162)="Hub"))+IF(OR(INDEX(10_Lieux!$H:$H,U1162)="Premium",INDEX(10_Lieux!$H:$H,V1162)="Premium"),p_prem,0))</f>
        <v>50</v>
      </c>
      <c r="I1162" s="14" t="n">
        <f aca="false">ROUND(W1162*p_facteur,0)</f>
        <v>742</v>
      </c>
      <c r="J1162" s="14" t="str">
        <f aca="false">IF(X1162&lt;60,X1162&amp;" min",INT(X1162/60)&amp;" h"&amp;IF(MOD(X1162,60)=0,""," "&amp;TEXT(MOD(X1162,60),"00")))</f>
        <v>7 h 45</v>
      </c>
      <c r="K1162" s="14" t="str">
        <f aca="false">IF(S1162&lt;&gt;T1162,"Oui","Non")</f>
        <v>Oui</v>
      </c>
      <c r="L1162" s="14" t="str">
        <f aca="false">IF(AND(INDEX(10_Lieux!$B:$B,U1162)="Ville",INDEX(10_Lieux!$B:$B,V1162)="Ville"),"/chauffeur-prive/"&amp;INDEX(10_Lieux!$E:$E,U1162)&amp;"-"&amp;INDEX(10_Lieux!$E:$E,V1162)&amp;"/","/chauffeur-prive/"&amp;INDEX(10_Lieux!$E:$E,U1162)&amp;"/"&amp;INDEX(10_Lieux!$E:$E,V1162)&amp;"/")</f>
        <v>/chauffeur-prive/aeroport-caen-carpiquet/geneve/</v>
      </c>
      <c r="M1162" s="14" t="str">
        <f aca="false">IFERROR(INDEX($L:$L,MATCH(B1162&amp;"|"&amp;A1162,$Z:$Z,0)),"—")</f>
        <v>/chauffeur-prive/geneve/aeroport-caen-carpiquet/</v>
      </c>
      <c r="N1162" s="14" t="str">
        <f aca="false">IF(LEN("Chauffeur privé "&amp;INDEX(10_Lieux!$J:$J,U1162)&amp;" → "&amp;INDEX(10_Lieux!$J:$J,V1162)&amp;" | 24h/24")&gt;60,"Chauffeur privé "&amp;INDEX(10_Lieux!$J:$J,U1162)&amp;" → "&amp;INDEX(10_Lieux!$J:$J,V1162),"Chauffeur privé "&amp;INDEX(10_Lieux!$J:$J,U1162)&amp;" → "&amp;INDEX(10_Lieux!$J:$J,V1162)&amp;" | 24h/24")</f>
        <v>Chauffeur privé Aéroport Caen-Carpiquet → Genève | 24h/24</v>
      </c>
      <c r="O1162" s="14" t="n">
        <f aca="false">LEN(N1162)</f>
        <v>57</v>
      </c>
      <c r="P1162" s="14" t="str">
        <f aca="false">"Chauffeur privé "&amp;INDEX(10_Lieux!$K:$K,U1162)&amp;" vers "&amp;INDEX(10_Lieux!$L:$L,V1162)</f>
        <v>Chauffeur privé de l'aéroport Caen-Carpiquet vers Genève</v>
      </c>
      <c r="Q1162" s="14" t="str">
        <f aca="false">"Chauffeur privé "&amp;INDEX(10_Lieux!$K:$K,U1162)&amp;" vers "&amp;INDEX(10_Lieux!$L:$L,V1162)&amp;" : env. "&amp;I1162&amp;" km, "&amp;J1162&amp;" de route. Devis personnalisé, standard 24h/24 et 7j/7."</f>
        <v>Chauffeur privé de l'aéroport Caen-Carpiquet vers Genève : env. 742 km, 7 h 45 de route. Devis personnalisé, standard 24h/24 et 7j/7.</v>
      </c>
      <c r="R1162" s="14" t="n">
        <f aca="false">LEN(Q1162)</f>
        <v>133</v>
      </c>
      <c r="S1162" s="14" t="str">
        <f aca="false">INDEX(10_Lieux!$C:$C,U1162)</f>
        <v>France</v>
      </c>
      <c r="T1162" s="14" t="str">
        <f aca="false">INDEX(10_Lieux!$C:$C,V1162)</f>
        <v>Suisse</v>
      </c>
      <c r="U1162" s="14" t="n">
        <f aca="false">MATCH(A1162,10_Lieux!$A:$A,0)</f>
        <v>151</v>
      </c>
      <c r="V1162" s="14" t="n">
        <f aca="false">MATCH(B1162,10_Lieux!$A:$A,0)</f>
        <v>111</v>
      </c>
      <c r="W1162" s="14" t="n">
        <f aca="false">ROUND(6371*2*ASIN(SQRT(SIN(RADIANS(INDEX(10_Lieux!$F:$F,V1162)-INDEX(10_Lieux!$F:$F,U1162))/2)^2+COS(RADIANS(INDEX(10_Lieux!$F:$F,U1162)))*COS(RADIANS(INDEX(10_Lieux!$F:$F,V1162)))*SIN(RADIANS(INDEX(10_Lieux!$G:$G,V1162)-INDEX(10_Lieux!$G:$G,U1162))/2)^2)),1)</f>
        <v>593.4</v>
      </c>
      <c r="X1162" s="14" t="n">
        <f aca="false">ROUND(I1162/IF(I1162&lt;p_seuil_vitesse,p_vit_lente,p_vit_rapide)*60/15,0)*15</f>
        <v>465</v>
      </c>
      <c r="Y1162" s="14" t="n">
        <f aca="false">MAX(IF(INDEX(10_Lieux!$B:$B,U1162)&lt;&gt;"Ville",INDEX(10_Lieux!$I:$I,U1162),0),IF(INDEX(10_Lieux!$B:$B,V1162)&lt;&gt;"Ville",INDEX(10_Lieux!$I:$I,V1162),0))</f>
        <v>250</v>
      </c>
      <c r="Z1162" s="14" t="str">
        <f aca="false">A1162&amp;"|"&amp;B1162</f>
        <v>Caen-Carpiquet|Genève</v>
      </c>
      <c r="AA1162" s="14" t="str">
        <f aca="false">IF(I1162&lt;p_local,"Local",IF(I1162&lt;p_vv_min,"Courte distance",IF(I1162&lt;p_tres_long,"Longue distance","Très longue distance")))</f>
        <v>Très longue distance</v>
      </c>
    </row>
    <row r="1163" customFormat="false" ht="15" hidden="false" customHeight="true" outlineLevel="0" collapsed="false">
      <c r="A1163" s="1" t="s">
        <v>152</v>
      </c>
      <c r="B1163" s="1" t="s">
        <v>1291</v>
      </c>
      <c r="C1163" s="1" t="s">
        <v>35</v>
      </c>
      <c r="D1163" s="1" t="s">
        <v>653</v>
      </c>
      <c r="E1163" s="1" t="s">
        <v>1323</v>
      </c>
      <c r="F1163" s="14" t="s">
        <v>40</v>
      </c>
      <c r="G1163" s="14" t="str">
        <f aca="false">IF(I1163&lt;p_local,"Local → page infra",IF(H1163&gt;=p_ph1,"Phase 1",IF(H1163&gt;=p_ph2,"Phase 2","Phase 3")))</f>
        <v>Phase 3</v>
      </c>
      <c r="H1163" s="14" t="n">
        <f aca="false">IF(I1163&lt;p_local,0,IF(C1163="Aéroport → Aéroport",p_pts_plein,IF(Y1163&gt;0,IF(I1163&lt;=Y1163,p_pts_plein,IF(I1163&lt;=p_mult2*Y1163,p_pts_moyen,p_pts_r3)),IF(I1163&gt;=p_vv_min,p_pts_plein,IF(I1163&gt;=p_vv_moy,p_pts_moyen,p_pts_court))))+IF(INDEX(10_Lieux!$D:$D,U1163)=1,p_prio1,p_prio2)+IF(INDEX(10_Lieux!$D:$D,V1163)=1,p_prio1,p_prio2)+IF(K1163="Oui",p_tf,0)+p_hub*((INDEX(10_Lieux!$H:$H,U1163)="Hub")+(INDEX(10_Lieux!$H:$H,V1163)="Hub"))+IF(OR(INDEX(10_Lieux!$H:$H,U1163)="Premium",INDEX(10_Lieux!$H:$H,V1163)="Premium"),p_prem,0))</f>
        <v>50</v>
      </c>
      <c r="I1163" s="14" t="n">
        <f aca="false">ROUND(W1163*p_facteur,0)</f>
        <v>742</v>
      </c>
      <c r="J1163" s="14" t="str">
        <f aca="false">IF(X1163&lt;60,X1163&amp;" min",INT(X1163/60)&amp;" h"&amp;IF(MOD(X1163,60)=0,""," "&amp;TEXT(MOD(X1163,60),"00")))</f>
        <v>7 h 45</v>
      </c>
      <c r="K1163" s="14" t="str">
        <f aca="false">IF(S1163&lt;&gt;T1163,"Oui","Non")</f>
        <v>Oui</v>
      </c>
      <c r="L1163" s="14" t="str">
        <f aca="false">IF(AND(INDEX(10_Lieux!$B:$B,U1163)="Ville",INDEX(10_Lieux!$B:$B,V1163)="Ville"),"/chauffeur-prive/"&amp;INDEX(10_Lieux!$E:$E,U1163)&amp;"-"&amp;INDEX(10_Lieux!$E:$E,V1163)&amp;"/","/chauffeur-prive/"&amp;INDEX(10_Lieux!$E:$E,U1163)&amp;"/"&amp;INDEX(10_Lieux!$E:$E,V1163)&amp;"/")</f>
        <v>/chauffeur-prive/geneve/aeroport-caen-carpiquet/</v>
      </c>
      <c r="M1163" s="14" t="str">
        <f aca="false">IFERROR(INDEX($L:$L,MATCH(B1163&amp;"|"&amp;A1163,$Z:$Z,0)),"—")</f>
        <v>/chauffeur-prive/aeroport-caen-carpiquet/geneve/</v>
      </c>
      <c r="N1163" s="14" t="str">
        <f aca="false">IF(LEN("Chauffeur privé "&amp;INDEX(10_Lieux!$J:$J,U1163)&amp;" → "&amp;INDEX(10_Lieux!$J:$J,V1163)&amp;" | 24h/24")&gt;60,"Chauffeur privé "&amp;INDEX(10_Lieux!$J:$J,U1163)&amp;" → "&amp;INDEX(10_Lieux!$J:$J,V1163),"Chauffeur privé "&amp;INDEX(10_Lieux!$J:$J,U1163)&amp;" → "&amp;INDEX(10_Lieux!$J:$J,V1163)&amp;" | 24h/24")</f>
        <v>Chauffeur privé Genève → Aéroport Caen-Carpiquet | 24h/24</v>
      </c>
      <c r="O1163" s="14" t="n">
        <f aca="false">LEN(N1163)</f>
        <v>57</v>
      </c>
      <c r="P1163" s="14" t="str">
        <f aca="false">"Chauffeur privé "&amp;INDEX(10_Lieux!$K:$K,U1163)&amp;" vers "&amp;INDEX(10_Lieux!$L:$L,V1163)</f>
        <v>Chauffeur privé de Genève vers l'aéroport Caen-Carpiquet</v>
      </c>
      <c r="Q1163" s="14" t="str">
        <f aca="false">"Chauffeur privé "&amp;INDEX(10_Lieux!$K:$K,U1163)&amp;" vers "&amp;INDEX(10_Lieux!$L:$L,V1163)&amp;" : env. "&amp;I1163&amp;" km, "&amp;J1163&amp;" de route. Devis personnalisé, standard 24h/24 et 7j/7."</f>
        <v>Chauffeur privé de Genève vers l'aéroport Caen-Carpiquet : env. 742 km, 7 h 45 de route. Devis personnalisé, standard 24h/24 et 7j/7.</v>
      </c>
      <c r="R1163" s="14" t="n">
        <f aca="false">LEN(Q1163)</f>
        <v>133</v>
      </c>
      <c r="S1163" s="14" t="str">
        <f aca="false">INDEX(10_Lieux!$C:$C,U1163)</f>
        <v>Suisse</v>
      </c>
      <c r="T1163" s="14" t="str">
        <f aca="false">INDEX(10_Lieux!$C:$C,V1163)</f>
        <v>France</v>
      </c>
      <c r="U1163" s="14" t="n">
        <f aca="false">MATCH(A1163,10_Lieux!$A:$A,0)</f>
        <v>111</v>
      </c>
      <c r="V1163" s="14" t="n">
        <f aca="false">MATCH(B1163,10_Lieux!$A:$A,0)</f>
        <v>151</v>
      </c>
      <c r="W1163" s="14" t="n">
        <f aca="false">ROUND(6371*2*ASIN(SQRT(SIN(RADIANS(INDEX(10_Lieux!$F:$F,V1163)-INDEX(10_Lieux!$F:$F,U1163))/2)^2+COS(RADIANS(INDEX(10_Lieux!$F:$F,U1163)))*COS(RADIANS(INDEX(10_Lieux!$F:$F,V1163)))*SIN(RADIANS(INDEX(10_Lieux!$G:$G,V1163)-INDEX(10_Lieux!$G:$G,U1163))/2)^2)),1)</f>
        <v>593.4</v>
      </c>
      <c r="X1163" s="14" t="n">
        <f aca="false">ROUND(I1163/IF(I1163&lt;p_seuil_vitesse,p_vit_lente,p_vit_rapide)*60/15,0)*15</f>
        <v>465</v>
      </c>
      <c r="Y1163" s="14" t="n">
        <f aca="false">MAX(IF(INDEX(10_Lieux!$B:$B,U1163)&lt;&gt;"Ville",INDEX(10_Lieux!$I:$I,U1163),0),IF(INDEX(10_Lieux!$B:$B,V1163)&lt;&gt;"Ville",INDEX(10_Lieux!$I:$I,V1163),0))</f>
        <v>250</v>
      </c>
      <c r="Z1163" s="14" t="str">
        <f aca="false">A1163&amp;"|"&amp;B1163</f>
        <v>Genève|Caen-Carpiquet</v>
      </c>
      <c r="AA1163" s="14" t="str">
        <f aca="false">IF(I1163&lt;p_local,"Local",IF(I1163&lt;p_vv_min,"Courte distance",IF(I1163&lt;p_tres_long,"Longue distance","Très longue distance")))</f>
        <v>Très longue distance</v>
      </c>
    </row>
    <row r="1164" customFormat="false" ht="15" hidden="false" customHeight="true" outlineLevel="0" collapsed="false">
      <c r="A1164" s="1" t="s">
        <v>1291</v>
      </c>
      <c r="B1164" s="1" t="s">
        <v>154</v>
      </c>
      <c r="C1164" s="1" t="s">
        <v>34</v>
      </c>
      <c r="D1164" s="1" t="s">
        <v>653</v>
      </c>
      <c r="E1164" s="1" t="s">
        <v>1324</v>
      </c>
      <c r="F1164" s="14" t="s">
        <v>40</v>
      </c>
      <c r="G1164" s="14" t="str">
        <f aca="false">IF(I1164&lt;p_local,"Local → page infra",IF(H1164&gt;=p_ph1,"Phase 1",IF(H1164&gt;=p_ph2,"Phase 2","Phase 3")))</f>
        <v>Phase 3</v>
      </c>
      <c r="H1164" s="14" t="n">
        <f aca="false">IF(I1164&lt;p_local,0,IF(C1164="Aéroport → Aéroport",p_pts_plein,IF(Y1164&gt;0,IF(I1164&lt;=Y1164,p_pts_plein,IF(I1164&lt;=p_mult2*Y1164,p_pts_moyen,p_pts_r3)),IF(I1164&gt;=p_vv_min,p_pts_plein,IF(I1164&gt;=p_vv_moy,p_pts_moyen,p_pts_court))))+IF(INDEX(10_Lieux!$D:$D,U1164)=1,p_prio1,p_prio2)+IF(INDEX(10_Lieux!$D:$D,V1164)=1,p_prio1,p_prio2)+IF(K1164="Oui",p_tf,0)+p_hub*((INDEX(10_Lieux!$H:$H,U1164)="Hub")+(INDEX(10_Lieux!$H:$H,V1164)="Hub"))+IF(OR(INDEX(10_Lieux!$H:$H,U1164)="Premium",INDEX(10_Lieux!$H:$H,V1164)="Premium"),p_prem,0))</f>
        <v>40</v>
      </c>
      <c r="I1164" s="14" t="n">
        <f aca="false">ROUND(W1164*p_facteur,0)</f>
        <v>756</v>
      </c>
      <c r="J1164" s="14" t="str">
        <f aca="false">IF(X1164&lt;60,X1164&amp;" min",INT(X1164/60)&amp;" h"&amp;IF(MOD(X1164,60)=0,""," "&amp;TEXT(MOD(X1164,60),"00")))</f>
        <v>8 h</v>
      </c>
      <c r="K1164" s="14" t="str">
        <f aca="false">IF(S1164&lt;&gt;T1164,"Oui","Non")</f>
        <v>Oui</v>
      </c>
      <c r="L1164" s="14" t="str">
        <f aca="false">IF(AND(INDEX(10_Lieux!$B:$B,U1164)="Ville",INDEX(10_Lieux!$B:$B,V1164)="Ville"),"/chauffeur-prive/"&amp;INDEX(10_Lieux!$E:$E,U1164)&amp;"-"&amp;INDEX(10_Lieux!$E:$E,V1164)&amp;"/","/chauffeur-prive/"&amp;INDEX(10_Lieux!$E:$E,U1164)&amp;"/"&amp;INDEX(10_Lieux!$E:$E,V1164)&amp;"/")</f>
        <v>/chauffeur-prive/aeroport-caen-carpiquet/lausanne/</v>
      </c>
      <c r="M1164" s="14" t="str">
        <f aca="false">IFERROR(INDEX($L:$L,MATCH(B1164&amp;"|"&amp;A1164,$Z:$Z,0)),"—")</f>
        <v>/chauffeur-prive/lausanne/aeroport-caen-carpiquet/</v>
      </c>
      <c r="N1164" s="14" t="str">
        <f aca="false">IF(LEN("Chauffeur privé "&amp;INDEX(10_Lieux!$J:$J,U1164)&amp;" → "&amp;INDEX(10_Lieux!$J:$J,V1164)&amp;" | 24h/24")&gt;60,"Chauffeur privé "&amp;INDEX(10_Lieux!$J:$J,U1164)&amp;" → "&amp;INDEX(10_Lieux!$J:$J,V1164),"Chauffeur privé "&amp;INDEX(10_Lieux!$J:$J,U1164)&amp;" → "&amp;INDEX(10_Lieux!$J:$J,V1164)&amp;" | 24h/24")</f>
        <v>Chauffeur privé Aéroport Caen-Carpiquet → Lausanne | 24h/24</v>
      </c>
      <c r="O1164" s="14" t="n">
        <f aca="false">LEN(N1164)</f>
        <v>59</v>
      </c>
      <c r="P1164" s="14" t="str">
        <f aca="false">"Chauffeur privé "&amp;INDEX(10_Lieux!$K:$K,U1164)&amp;" vers "&amp;INDEX(10_Lieux!$L:$L,V1164)</f>
        <v>Chauffeur privé de l'aéroport Caen-Carpiquet vers Lausanne</v>
      </c>
      <c r="Q1164" s="14" t="str">
        <f aca="false">"Chauffeur privé "&amp;INDEX(10_Lieux!$K:$K,U1164)&amp;" vers "&amp;INDEX(10_Lieux!$L:$L,V1164)&amp;" : env. "&amp;I1164&amp;" km, "&amp;J1164&amp;" de route. Devis personnalisé, standard 24h/24 et 7j/7."</f>
        <v>Chauffeur privé de l'aéroport Caen-Carpiquet vers Lausanne : env. 756 km, 8 h de route. Devis personnalisé, standard 24h/24 et 7j/7.</v>
      </c>
      <c r="R1164" s="14" t="n">
        <f aca="false">LEN(Q1164)</f>
        <v>132</v>
      </c>
      <c r="S1164" s="14" t="str">
        <f aca="false">INDEX(10_Lieux!$C:$C,U1164)</f>
        <v>France</v>
      </c>
      <c r="T1164" s="14" t="str">
        <f aca="false">INDEX(10_Lieux!$C:$C,V1164)</f>
        <v>Suisse</v>
      </c>
      <c r="U1164" s="14" t="n">
        <f aca="false">MATCH(A1164,10_Lieux!$A:$A,0)</f>
        <v>151</v>
      </c>
      <c r="V1164" s="14" t="n">
        <f aca="false">MATCH(B1164,10_Lieux!$A:$A,0)</f>
        <v>112</v>
      </c>
      <c r="W1164" s="14" t="n">
        <f aca="false">ROUND(6371*2*ASIN(SQRT(SIN(RADIANS(INDEX(10_Lieux!$F:$F,V1164)-INDEX(10_Lieux!$F:$F,U1164))/2)^2+COS(RADIANS(INDEX(10_Lieux!$F:$F,U1164)))*COS(RADIANS(INDEX(10_Lieux!$F:$F,V1164)))*SIN(RADIANS(INDEX(10_Lieux!$G:$G,V1164)-INDEX(10_Lieux!$G:$G,U1164))/2)^2)),1)</f>
        <v>605</v>
      </c>
      <c r="X1164" s="14" t="n">
        <f aca="false">ROUND(I1164/IF(I1164&lt;p_seuil_vitesse,p_vit_lente,p_vit_rapide)*60/15,0)*15</f>
        <v>480</v>
      </c>
      <c r="Y1164" s="14" t="n">
        <f aca="false">MAX(IF(INDEX(10_Lieux!$B:$B,U1164)&lt;&gt;"Ville",INDEX(10_Lieux!$I:$I,U1164),0),IF(INDEX(10_Lieux!$B:$B,V1164)&lt;&gt;"Ville",INDEX(10_Lieux!$I:$I,V1164),0))</f>
        <v>250</v>
      </c>
      <c r="Z1164" s="14" t="str">
        <f aca="false">A1164&amp;"|"&amp;B1164</f>
        <v>Caen-Carpiquet|Lausanne</v>
      </c>
      <c r="AA1164" s="14" t="str">
        <f aca="false">IF(I1164&lt;p_local,"Local",IF(I1164&lt;p_vv_min,"Courte distance",IF(I1164&lt;p_tres_long,"Longue distance","Très longue distance")))</f>
        <v>Très longue distance</v>
      </c>
    </row>
    <row r="1165" customFormat="false" ht="15" hidden="false" customHeight="true" outlineLevel="0" collapsed="false">
      <c r="A1165" s="1" t="s">
        <v>154</v>
      </c>
      <c r="B1165" s="1" t="s">
        <v>1291</v>
      </c>
      <c r="C1165" s="1" t="s">
        <v>35</v>
      </c>
      <c r="D1165" s="1" t="s">
        <v>653</v>
      </c>
      <c r="E1165" s="1" t="s">
        <v>1325</v>
      </c>
      <c r="F1165" s="14" t="s">
        <v>40</v>
      </c>
      <c r="G1165" s="14" t="str">
        <f aca="false">IF(I1165&lt;p_local,"Local → page infra",IF(H1165&gt;=p_ph1,"Phase 1",IF(H1165&gt;=p_ph2,"Phase 2","Phase 3")))</f>
        <v>Phase 3</v>
      </c>
      <c r="H1165" s="14" t="n">
        <f aca="false">IF(I1165&lt;p_local,0,IF(C1165="Aéroport → Aéroport",p_pts_plein,IF(Y1165&gt;0,IF(I1165&lt;=Y1165,p_pts_plein,IF(I1165&lt;=p_mult2*Y1165,p_pts_moyen,p_pts_r3)),IF(I1165&gt;=p_vv_min,p_pts_plein,IF(I1165&gt;=p_vv_moy,p_pts_moyen,p_pts_court))))+IF(INDEX(10_Lieux!$D:$D,U1165)=1,p_prio1,p_prio2)+IF(INDEX(10_Lieux!$D:$D,V1165)=1,p_prio1,p_prio2)+IF(K1165="Oui",p_tf,0)+p_hub*((INDEX(10_Lieux!$H:$H,U1165)="Hub")+(INDEX(10_Lieux!$H:$H,V1165)="Hub"))+IF(OR(INDEX(10_Lieux!$H:$H,U1165)="Premium",INDEX(10_Lieux!$H:$H,V1165)="Premium"),p_prem,0))</f>
        <v>40</v>
      </c>
      <c r="I1165" s="14" t="n">
        <f aca="false">ROUND(W1165*p_facteur,0)</f>
        <v>756</v>
      </c>
      <c r="J1165" s="14" t="str">
        <f aca="false">IF(X1165&lt;60,X1165&amp;" min",INT(X1165/60)&amp;" h"&amp;IF(MOD(X1165,60)=0,""," "&amp;TEXT(MOD(X1165,60),"00")))</f>
        <v>8 h</v>
      </c>
      <c r="K1165" s="14" t="str">
        <f aca="false">IF(S1165&lt;&gt;T1165,"Oui","Non")</f>
        <v>Oui</v>
      </c>
      <c r="L1165" s="14" t="str">
        <f aca="false">IF(AND(INDEX(10_Lieux!$B:$B,U1165)="Ville",INDEX(10_Lieux!$B:$B,V1165)="Ville"),"/chauffeur-prive/"&amp;INDEX(10_Lieux!$E:$E,U1165)&amp;"-"&amp;INDEX(10_Lieux!$E:$E,V1165)&amp;"/","/chauffeur-prive/"&amp;INDEX(10_Lieux!$E:$E,U1165)&amp;"/"&amp;INDEX(10_Lieux!$E:$E,V1165)&amp;"/")</f>
        <v>/chauffeur-prive/lausanne/aeroport-caen-carpiquet/</v>
      </c>
      <c r="M1165" s="14" t="str">
        <f aca="false">IFERROR(INDEX($L:$L,MATCH(B1165&amp;"|"&amp;A1165,$Z:$Z,0)),"—")</f>
        <v>/chauffeur-prive/aeroport-caen-carpiquet/lausanne/</v>
      </c>
      <c r="N1165" s="14" t="str">
        <f aca="false">IF(LEN("Chauffeur privé "&amp;INDEX(10_Lieux!$J:$J,U1165)&amp;" → "&amp;INDEX(10_Lieux!$J:$J,V1165)&amp;" | 24h/24")&gt;60,"Chauffeur privé "&amp;INDEX(10_Lieux!$J:$J,U1165)&amp;" → "&amp;INDEX(10_Lieux!$J:$J,V1165),"Chauffeur privé "&amp;INDEX(10_Lieux!$J:$J,U1165)&amp;" → "&amp;INDEX(10_Lieux!$J:$J,V1165)&amp;" | 24h/24")</f>
        <v>Chauffeur privé Lausanne → Aéroport Caen-Carpiquet | 24h/24</v>
      </c>
      <c r="O1165" s="14" t="n">
        <f aca="false">LEN(N1165)</f>
        <v>59</v>
      </c>
      <c r="P1165" s="14" t="str">
        <f aca="false">"Chauffeur privé "&amp;INDEX(10_Lieux!$K:$K,U1165)&amp;" vers "&amp;INDEX(10_Lieux!$L:$L,V1165)</f>
        <v>Chauffeur privé de Lausanne vers l'aéroport Caen-Carpiquet</v>
      </c>
      <c r="Q1165" s="14" t="str">
        <f aca="false">"Chauffeur privé "&amp;INDEX(10_Lieux!$K:$K,U1165)&amp;" vers "&amp;INDEX(10_Lieux!$L:$L,V1165)&amp;" : env. "&amp;I1165&amp;" km, "&amp;J1165&amp;" de route. Devis personnalisé, standard 24h/24 et 7j/7."</f>
        <v>Chauffeur privé de Lausanne vers l'aéroport Caen-Carpiquet : env. 756 km, 8 h de route. Devis personnalisé, standard 24h/24 et 7j/7.</v>
      </c>
      <c r="R1165" s="14" t="n">
        <f aca="false">LEN(Q1165)</f>
        <v>132</v>
      </c>
      <c r="S1165" s="14" t="str">
        <f aca="false">INDEX(10_Lieux!$C:$C,U1165)</f>
        <v>Suisse</v>
      </c>
      <c r="T1165" s="14" t="str">
        <f aca="false">INDEX(10_Lieux!$C:$C,V1165)</f>
        <v>France</v>
      </c>
      <c r="U1165" s="14" t="n">
        <f aca="false">MATCH(A1165,10_Lieux!$A:$A,0)</f>
        <v>112</v>
      </c>
      <c r="V1165" s="14" t="n">
        <f aca="false">MATCH(B1165,10_Lieux!$A:$A,0)</f>
        <v>151</v>
      </c>
      <c r="W1165" s="14" t="n">
        <f aca="false">ROUND(6371*2*ASIN(SQRT(SIN(RADIANS(INDEX(10_Lieux!$F:$F,V1165)-INDEX(10_Lieux!$F:$F,U1165))/2)^2+COS(RADIANS(INDEX(10_Lieux!$F:$F,U1165)))*COS(RADIANS(INDEX(10_Lieux!$F:$F,V1165)))*SIN(RADIANS(INDEX(10_Lieux!$G:$G,V1165)-INDEX(10_Lieux!$G:$G,U1165))/2)^2)),1)</f>
        <v>605</v>
      </c>
      <c r="X1165" s="14" t="n">
        <f aca="false">ROUND(I1165/IF(I1165&lt;p_seuil_vitesse,p_vit_lente,p_vit_rapide)*60/15,0)*15</f>
        <v>480</v>
      </c>
      <c r="Y1165" s="14" t="n">
        <f aca="false">MAX(IF(INDEX(10_Lieux!$B:$B,U1165)&lt;&gt;"Ville",INDEX(10_Lieux!$I:$I,U1165),0),IF(INDEX(10_Lieux!$B:$B,V1165)&lt;&gt;"Ville",INDEX(10_Lieux!$I:$I,V1165),0))</f>
        <v>250</v>
      </c>
      <c r="Z1165" s="14" t="str">
        <f aca="false">A1165&amp;"|"&amp;B1165</f>
        <v>Lausanne|Caen-Carpiquet</v>
      </c>
      <c r="AA1165" s="14" t="str">
        <f aca="false">IF(I1165&lt;p_local,"Local",IF(I1165&lt;p_vv_min,"Courte distance",IF(I1165&lt;p_tres_long,"Longue distance","Très longue distance")))</f>
        <v>Très longue distance</v>
      </c>
    </row>
    <row r="1166" customFormat="false" ht="15" hidden="false" customHeight="true" outlineLevel="0" collapsed="false">
      <c r="A1166" s="1" t="s">
        <v>1291</v>
      </c>
      <c r="B1166" s="1" t="s">
        <v>156</v>
      </c>
      <c r="C1166" s="1" t="s">
        <v>34</v>
      </c>
      <c r="D1166" s="1" t="s">
        <v>653</v>
      </c>
      <c r="E1166" s="1" t="s">
        <v>1326</v>
      </c>
      <c r="F1166" s="14" t="s">
        <v>40</v>
      </c>
      <c r="G1166" s="14" t="str">
        <f aca="false">IF(I1166&lt;p_local,"Local → page infra",IF(H1166&gt;=p_ph1,"Phase 1",IF(H1166&gt;=p_ph2,"Phase 2","Phase 3")))</f>
        <v>Phase 3</v>
      </c>
      <c r="H1166" s="14" t="n">
        <f aca="false">IF(I1166&lt;p_local,0,IF(C1166="Aéroport → Aéroport",p_pts_plein,IF(Y1166&gt;0,IF(I1166&lt;=Y1166,p_pts_plein,IF(I1166&lt;=p_mult2*Y1166,p_pts_moyen,p_pts_r3)),IF(I1166&gt;=p_vv_min,p_pts_plein,IF(I1166&gt;=p_vv_moy,p_pts_moyen,p_pts_court))))+IF(INDEX(10_Lieux!$D:$D,U1166)=1,p_prio1,p_prio2)+IF(INDEX(10_Lieux!$D:$D,V1166)=1,p_prio1,p_prio2)+IF(K1166="Oui",p_tf,0)+p_hub*((INDEX(10_Lieux!$H:$H,U1166)="Hub")+(INDEX(10_Lieux!$H:$H,V1166)="Hub"))+IF(OR(INDEX(10_Lieux!$H:$H,U1166)="Premium",INDEX(10_Lieux!$H:$H,V1166)="Premium"),p_prem,0))</f>
        <v>50</v>
      </c>
      <c r="I1166" s="14" t="n">
        <f aca="false">ROUND(W1166*p_facteur,0)</f>
        <v>488</v>
      </c>
      <c r="J1166" s="14" t="str">
        <f aca="false">IF(X1166&lt;60,X1166&amp;" min",INT(X1166/60)&amp;" h"&amp;IF(MOD(X1166,60)=0,""," "&amp;TEXT(MOD(X1166,60),"00")))</f>
        <v>5 h 15</v>
      </c>
      <c r="K1166" s="14" t="str">
        <f aca="false">IF(S1166&lt;&gt;T1166,"Oui","Non")</f>
        <v>Oui</v>
      </c>
      <c r="L1166" s="14" t="str">
        <f aca="false">IF(AND(INDEX(10_Lieux!$B:$B,U1166)="Ville",INDEX(10_Lieux!$B:$B,V1166)="Ville"),"/chauffeur-prive/"&amp;INDEX(10_Lieux!$E:$E,U1166)&amp;"-"&amp;INDEX(10_Lieux!$E:$E,V1166)&amp;"/","/chauffeur-prive/"&amp;INDEX(10_Lieux!$E:$E,U1166)&amp;"/"&amp;INDEX(10_Lieux!$E:$E,V1166)&amp;"/")</f>
        <v>/chauffeur-prive/aeroport-caen-carpiquet/bruxelles/</v>
      </c>
      <c r="M1166" s="14" t="str">
        <f aca="false">IFERROR(INDEX($L:$L,MATCH(B1166&amp;"|"&amp;A1166,$Z:$Z,0)),"—")</f>
        <v>/chauffeur-prive/bruxelles/aeroport-caen-carpiquet/</v>
      </c>
      <c r="N1166" s="14" t="str">
        <f aca="false">IF(LEN("Chauffeur privé "&amp;INDEX(10_Lieux!$J:$J,U1166)&amp;" → "&amp;INDEX(10_Lieux!$J:$J,V1166)&amp;" | 24h/24")&gt;60,"Chauffeur privé "&amp;INDEX(10_Lieux!$J:$J,U1166)&amp;" → "&amp;INDEX(10_Lieux!$J:$J,V1166),"Chauffeur privé "&amp;INDEX(10_Lieux!$J:$J,U1166)&amp;" → "&amp;INDEX(10_Lieux!$J:$J,V1166)&amp;" | 24h/24")</f>
        <v>Chauffeur privé Aéroport Caen-Carpiquet → Bruxelles | 24h/24</v>
      </c>
      <c r="O1166" s="14" t="n">
        <f aca="false">LEN(N1166)</f>
        <v>60</v>
      </c>
      <c r="P1166" s="14" t="str">
        <f aca="false">"Chauffeur privé "&amp;INDEX(10_Lieux!$K:$K,U1166)&amp;" vers "&amp;INDEX(10_Lieux!$L:$L,V1166)</f>
        <v>Chauffeur privé de l'aéroport Caen-Carpiquet vers Bruxelles</v>
      </c>
      <c r="Q1166" s="14" t="str">
        <f aca="false">"Chauffeur privé "&amp;INDEX(10_Lieux!$K:$K,U1166)&amp;" vers "&amp;INDEX(10_Lieux!$L:$L,V1166)&amp;" : env. "&amp;I1166&amp;" km, "&amp;J1166&amp;" de route. Devis personnalisé, standard 24h/24 et 7j/7."</f>
        <v>Chauffeur privé de l'aéroport Caen-Carpiquet vers Bruxelles : env. 488 km, 5 h 15 de route. Devis personnalisé, standard 24h/24 et 7j/7.</v>
      </c>
      <c r="R1166" s="14" t="n">
        <f aca="false">LEN(Q1166)</f>
        <v>136</v>
      </c>
      <c r="S1166" s="14" t="str">
        <f aca="false">INDEX(10_Lieux!$C:$C,U1166)</f>
        <v>France</v>
      </c>
      <c r="T1166" s="14" t="str">
        <f aca="false">INDEX(10_Lieux!$C:$C,V1166)</f>
        <v>Belgique</v>
      </c>
      <c r="U1166" s="14" t="n">
        <f aca="false">MATCH(A1166,10_Lieux!$A:$A,0)</f>
        <v>151</v>
      </c>
      <c r="V1166" s="14" t="n">
        <f aca="false">MATCH(B1166,10_Lieux!$A:$A,0)</f>
        <v>93</v>
      </c>
      <c r="W1166" s="14" t="n">
        <f aca="false">ROUND(6371*2*ASIN(SQRT(SIN(RADIANS(INDEX(10_Lieux!$F:$F,V1166)-INDEX(10_Lieux!$F:$F,U1166))/2)^2+COS(RADIANS(INDEX(10_Lieux!$F:$F,U1166)))*COS(RADIANS(INDEX(10_Lieux!$F:$F,V1166)))*SIN(RADIANS(INDEX(10_Lieux!$G:$G,V1166)-INDEX(10_Lieux!$G:$G,U1166))/2)^2)),1)</f>
        <v>390.6</v>
      </c>
      <c r="X1166" s="14" t="n">
        <f aca="false">ROUND(I1166/IF(I1166&lt;p_seuil_vitesse,p_vit_lente,p_vit_rapide)*60/15,0)*15</f>
        <v>315</v>
      </c>
      <c r="Y1166" s="14" t="n">
        <f aca="false">MAX(IF(INDEX(10_Lieux!$B:$B,U1166)&lt;&gt;"Ville",INDEX(10_Lieux!$I:$I,U1166),0),IF(INDEX(10_Lieux!$B:$B,V1166)&lt;&gt;"Ville",INDEX(10_Lieux!$I:$I,V1166),0))</f>
        <v>250</v>
      </c>
      <c r="Z1166" s="14" t="str">
        <f aca="false">A1166&amp;"|"&amp;B1166</f>
        <v>Caen-Carpiquet|Bruxelles</v>
      </c>
      <c r="AA1166" s="14" t="str">
        <f aca="false">IF(I1166&lt;p_local,"Local",IF(I1166&lt;p_vv_min,"Courte distance",IF(I1166&lt;p_tres_long,"Longue distance","Très longue distance")))</f>
        <v>Longue distance</v>
      </c>
    </row>
    <row r="1167" customFormat="false" ht="15" hidden="false" customHeight="true" outlineLevel="0" collapsed="false">
      <c r="A1167" s="1" t="s">
        <v>156</v>
      </c>
      <c r="B1167" s="1" t="s">
        <v>1291</v>
      </c>
      <c r="C1167" s="1" t="s">
        <v>35</v>
      </c>
      <c r="D1167" s="1" t="s">
        <v>653</v>
      </c>
      <c r="E1167" s="1" t="s">
        <v>1327</v>
      </c>
      <c r="F1167" s="14" t="s">
        <v>40</v>
      </c>
      <c r="G1167" s="14" t="str">
        <f aca="false">IF(I1167&lt;p_local,"Local → page infra",IF(H1167&gt;=p_ph1,"Phase 1",IF(H1167&gt;=p_ph2,"Phase 2","Phase 3")))</f>
        <v>Phase 3</v>
      </c>
      <c r="H1167" s="14" t="n">
        <f aca="false">IF(I1167&lt;p_local,0,IF(C1167="Aéroport → Aéroport",p_pts_plein,IF(Y1167&gt;0,IF(I1167&lt;=Y1167,p_pts_plein,IF(I1167&lt;=p_mult2*Y1167,p_pts_moyen,p_pts_r3)),IF(I1167&gt;=p_vv_min,p_pts_plein,IF(I1167&gt;=p_vv_moy,p_pts_moyen,p_pts_court))))+IF(INDEX(10_Lieux!$D:$D,U1167)=1,p_prio1,p_prio2)+IF(INDEX(10_Lieux!$D:$D,V1167)=1,p_prio1,p_prio2)+IF(K1167="Oui",p_tf,0)+p_hub*((INDEX(10_Lieux!$H:$H,U1167)="Hub")+(INDEX(10_Lieux!$H:$H,V1167)="Hub"))+IF(OR(INDEX(10_Lieux!$H:$H,U1167)="Premium",INDEX(10_Lieux!$H:$H,V1167)="Premium"),p_prem,0))</f>
        <v>50</v>
      </c>
      <c r="I1167" s="14" t="n">
        <f aca="false">ROUND(W1167*p_facteur,0)</f>
        <v>488</v>
      </c>
      <c r="J1167" s="14" t="str">
        <f aca="false">IF(X1167&lt;60,X1167&amp;" min",INT(X1167/60)&amp;" h"&amp;IF(MOD(X1167,60)=0,""," "&amp;TEXT(MOD(X1167,60),"00")))</f>
        <v>5 h 15</v>
      </c>
      <c r="K1167" s="14" t="str">
        <f aca="false">IF(S1167&lt;&gt;T1167,"Oui","Non")</f>
        <v>Oui</v>
      </c>
      <c r="L1167" s="14" t="str">
        <f aca="false">IF(AND(INDEX(10_Lieux!$B:$B,U1167)="Ville",INDEX(10_Lieux!$B:$B,V1167)="Ville"),"/chauffeur-prive/"&amp;INDEX(10_Lieux!$E:$E,U1167)&amp;"-"&amp;INDEX(10_Lieux!$E:$E,V1167)&amp;"/","/chauffeur-prive/"&amp;INDEX(10_Lieux!$E:$E,U1167)&amp;"/"&amp;INDEX(10_Lieux!$E:$E,V1167)&amp;"/")</f>
        <v>/chauffeur-prive/bruxelles/aeroport-caen-carpiquet/</v>
      </c>
      <c r="M1167" s="14" t="str">
        <f aca="false">IFERROR(INDEX($L:$L,MATCH(B1167&amp;"|"&amp;A1167,$Z:$Z,0)),"—")</f>
        <v>/chauffeur-prive/aeroport-caen-carpiquet/bruxelles/</v>
      </c>
      <c r="N1167" s="14" t="str">
        <f aca="false">IF(LEN("Chauffeur privé "&amp;INDEX(10_Lieux!$J:$J,U1167)&amp;" → "&amp;INDEX(10_Lieux!$J:$J,V1167)&amp;" | 24h/24")&gt;60,"Chauffeur privé "&amp;INDEX(10_Lieux!$J:$J,U1167)&amp;" → "&amp;INDEX(10_Lieux!$J:$J,V1167),"Chauffeur privé "&amp;INDEX(10_Lieux!$J:$J,U1167)&amp;" → "&amp;INDEX(10_Lieux!$J:$J,V1167)&amp;" | 24h/24")</f>
        <v>Chauffeur privé Bruxelles → Aéroport Caen-Carpiquet | 24h/24</v>
      </c>
      <c r="O1167" s="14" t="n">
        <f aca="false">LEN(N1167)</f>
        <v>60</v>
      </c>
      <c r="P1167" s="14" t="str">
        <f aca="false">"Chauffeur privé "&amp;INDEX(10_Lieux!$K:$K,U1167)&amp;" vers "&amp;INDEX(10_Lieux!$L:$L,V1167)</f>
        <v>Chauffeur privé de Bruxelles vers l'aéroport Caen-Carpiquet</v>
      </c>
      <c r="Q1167" s="14" t="str">
        <f aca="false">"Chauffeur privé "&amp;INDEX(10_Lieux!$K:$K,U1167)&amp;" vers "&amp;INDEX(10_Lieux!$L:$L,V1167)&amp;" : env. "&amp;I1167&amp;" km, "&amp;J1167&amp;" de route. Devis personnalisé, standard 24h/24 et 7j/7."</f>
        <v>Chauffeur privé de Bruxelles vers l'aéroport Caen-Carpiquet : env. 488 km, 5 h 15 de route. Devis personnalisé, standard 24h/24 et 7j/7.</v>
      </c>
      <c r="R1167" s="14" t="n">
        <f aca="false">LEN(Q1167)</f>
        <v>136</v>
      </c>
      <c r="S1167" s="14" t="str">
        <f aca="false">INDEX(10_Lieux!$C:$C,U1167)</f>
        <v>Belgique</v>
      </c>
      <c r="T1167" s="14" t="str">
        <f aca="false">INDEX(10_Lieux!$C:$C,V1167)</f>
        <v>France</v>
      </c>
      <c r="U1167" s="14" t="n">
        <f aca="false">MATCH(A1167,10_Lieux!$A:$A,0)</f>
        <v>93</v>
      </c>
      <c r="V1167" s="14" t="n">
        <f aca="false">MATCH(B1167,10_Lieux!$A:$A,0)</f>
        <v>151</v>
      </c>
      <c r="W1167" s="14" t="n">
        <f aca="false">ROUND(6371*2*ASIN(SQRT(SIN(RADIANS(INDEX(10_Lieux!$F:$F,V1167)-INDEX(10_Lieux!$F:$F,U1167))/2)^2+COS(RADIANS(INDEX(10_Lieux!$F:$F,U1167)))*COS(RADIANS(INDEX(10_Lieux!$F:$F,V1167)))*SIN(RADIANS(INDEX(10_Lieux!$G:$G,V1167)-INDEX(10_Lieux!$G:$G,U1167))/2)^2)),1)</f>
        <v>390.6</v>
      </c>
      <c r="X1167" s="14" t="n">
        <f aca="false">ROUND(I1167/IF(I1167&lt;p_seuil_vitesse,p_vit_lente,p_vit_rapide)*60/15,0)*15</f>
        <v>315</v>
      </c>
      <c r="Y1167" s="14" t="n">
        <f aca="false">MAX(IF(INDEX(10_Lieux!$B:$B,U1167)&lt;&gt;"Ville",INDEX(10_Lieux!$I:$I,U1167),0),IF(INDEX(10_Lieux!$B:$B,V1167)&lt;&gt;"Ville",INDEX(10_Lieux!$I:$I,V1167),0))</f>
        <v>250</v>
      </c>
      <c r="Z1167" s="14" t="str">
        <f aca="false">A1167&amp;"|"&amp;B1167</f>
        <v>Bruxelles|Caen-Carpiquet</v>
      </c>
      <c r="AA1167" s="14" t="str">
        <f aca="false">IF(I1167&lt;p_local,"Local",IF(I1167&lt;p_vv_min,"Courte distance",IF(I1167&lt;p_tres_long,"Longue distance","Très longue distance")))</f>
        <v>Longue distance</v>
      </c>
    </row>
    <row r="1168" customFormat="false" ht="15" hidden="false" customHeight="true" outlineLevel="0" collapsed="false">
      <c r="A1168" s="1" t="s">
        <v>1291</v>
      </c>
      <c r="B1168" s="1" t="s">
        <v>158</v>
      </c>
      <c r="C1168" s="1" t="s">
        <v>34</v>
      </c>
      <c r="D1168" s="1" t="s">
        <v>653</v>
      </c>
      <c r="E1168" s="1" t="s">
        <v>1328</v>
      </c>
      <c r="F1168" s="14" t="s">
        <v>40</v>
      </c>
      <c r="G1168" s="14" t="str">
        <f aca="false">IF(I1168&lt;p_local,"Local → page infra",IF(H1168&gt;=p_ph1,"Phase 1",IF(H1168&gt;=p_ph2,"Phase 2","Phase 3")))</f>
        <v>Phase 3</v>
      </c>
      <c r="H1168" s="14" t="n">
        <f aca="false">IF(I1168&lt;p_local,0,IF(C1168="Aéroport → Aéroport",p_pts_plein,IF(Y1168&gt;0,IF(I1168&lt;=Y1168,p_pts_plein,IF(I1168&lt;=p_mult2*Y1168,p_pts_moyen,p_pts_r3)),IF(I1168&gt;=p_vv_min,p_pts_plein,IF(I1168&gt;=p_vv_moy,p_pts_moyen,p_pts_court))))+IF(INDEX(10_Lieux!$D:$D,U1168)=1,p_prio1,p_prio2)+IF(INDEX(10_Lieux!$D:$D,V1168)=1,p_prio1,p_prio2)+IF(K1168="Oui",p_tf,0)+p_hub*((INDEX(10_Lieux!$H:$H,U1168)="Hub")+(INDEX(10_Lieux!$H:$H,V1168)="Hub"))+IF(OR(INDEX(10_Lieux!$H:$H,U1168)="Premium",INDEX(10_Lieux!$H:$H,V1168)="Premium"),p_prem,0))</f>
        <v>40</v>
      </c>
      <c r="I1168" s="14" t="n">
        <f aca="false">ROUND(W1168*p_facteur,0)</f>
        <v>575</v>
      </c>
      <c r="J1168" s="14" t="str">
        <f aca="false">IF(X1168&lt;60,X1168&amp;" min",INT(X1168/60)&amp;" h"&amp;IF(MOD(X1168,60)=0,""," "&amp;TEXT(MOD(X1168,60),"00")))</f>
        <v>6 h</v>
      </c>
      <c r="K1168" s="14" t="str">
        <f aca="false">IF(S1168&lt;&gt;T1168,"Oui","Non")</f>
        <v>Oui</v>
      </c>
      <c r="L1168" s="14" t="str">
        <f aca="false">IF(AND(INDEX(10_Lieux!$B:$B,U1168)="Ville",INDEX(10_Lieux!$B:$B,V1168)="Ville"),"/chauffeur-prive/"&amp;INDEX(10_Lieux!$E:$E,U1168)&amp;"-"&amp;INDEX(10_Lieux!$E:$E,V1168)&amp;"/","/chauffeur-prive/"&amp;INDEX(10_Lieux!$E:$E,U1168)&amp;"/"&amp;INDEX(10_Lieux!$E:$E,V1168)&amp;"/")</f>
        <v>/chauffeur-prive/aeroport-caen-carpiquet/liege/</v>
      </c>
      <c r="M1168" s="14" t="str">
        <f aca="false">IFERROR(INDEX($L:$L,MATCH(B1168&amp;"|"&amp;A1168,$Z:$Z,0)),"—")</f>
        <v>/chauffeur-prive/liege/aeroport-caen-carpiquet/</v>
      </c>
      <c r="N1168" s="14" t="str">
        <f aca="false">IF(LEN("Chauffeur privé "&amp;INDEX(10_Lieux!$J:$J,U1168)&amp;" → "&amp;INDEX(10_Lieux!$J:$J,V1168)&amp;" | 24h/24")&gt;60,"Chauffeur privé "&amp;INDEX(10_Lieux!$J:$J,U1168)&amp;" → "&amp;INDEX(10_Lieux!$J:$J,V1168),"Chauffeur privé "&amp;INDEX(10_Lieux!$J:$J,U1168)&amp;" → "&amp;INDEX(10_Lieux!$J:$J,V1168)&amp;" | 24h/24")</f>
        <v>Chauffeur privé Aéroport Caen-Carpiquet → Liège | 24h/24</v>
      </c>
      <c r="O1168" s="14" t="n">
        <f aca="false">LEN(N1168)</f>
        <v>56</v>
      </c>
      <c r="P1168" s="14" t="str">
        <f aca="false">"Chauffeur privé "&amp;INDEX(10_Lieux!$K:$K,U1168)&amp;" vers "&amp;INDEX(10_Lieux!$L:$L,V1168)</f>
        <v>Chauffeur privé de l'aéroport Caen-Carpiquet vers Liège</v>
      </c>
      <c r="Q1168" s="14" t="str">
        <f aca="false">"Chauffeur privé "&amp;INDEX(10_Lieux!$K:$K,U1168)&amp;" vers "&amp;INDEX(10_Lieux!$L:$L,V1168)&amp;" : env. "&amp;I1168&amp;" km, "&amp;J1168&amp;" de route. Devis personnalisé, standard 24h/24 et 7j/7."</f>
        <v>Chauffeur privé de l'aéroport Caen-Carpiquet vers Liège : env. 575 km, 6 h de route. Devis personnalisé, standard 24h/24 et 7j/7.</v>
      </c>
      <c r="R1168" s="14" t="n">
        <f aca="false">LEN(Q1168)</f>
        <v>129</v>
      </c>
      <c r="S1168" s="14" t="str">
        <f aca="false">INDEX(10_Lieux!$C:$C,U1168)</f>
        <v>France</v>
      </c>
      <c r="T1168" s="14" t="str">
        <f aca="false">INDEX(10_Lieux!$C:$C,V1168)</f>
        <v>Belgique</v>
      </c>
      <c r="U1168" s="14" t="n">
        <f aca="false">MATCH(A1168,10_Lieux!$A:$A,0)</f>
        <v>151</v>
      </c>
      <c r="V1168" s="14" t="n">
        <f aca="false">MATCH(B1168,10_Lieux!$A:$A,0)</f>
        <v>94</v>
      </c>
      <c r="W1168" s="14" t="n">
        <f aca="false">ROUND(6371*2*ASIN(SQRT(SIN(RADIANS(INDEX(10_Lieux!$F:$F,V1168)-INDEX(10_Lieux!$F:$F,U1168))/2)^2+COS(RADIANS(INDEX(10_Lieux!$F:$F,U1168)))*COS(RADIANS(INDEX(10_Lieux!$F:$F,V1168)))*SIN(RADIANS(INDEX(10_Lieux!$G:$G,V1168)-INDEX(10_Lieux!$G:$G,U1168))/2)^2)),1)</f>
        <v>460.3</v>
      </c>
      <c r="X1168" s="14" t="n">
        <f aca="false">ROUND(I1168/IF(I1168&lt;p_seuil_vitesse,p_vit_lente,p_vit_rapide)*60/15,0)*15</f>
        <v>360</v>
      </c>
      <c r="Y1168" s="14" t="n">
        <f aca="false">MAX(IF(INDEX(10_Lieux!$B:$B,U1168)&lt;&gt;"Ville",INDEX(10_Lieux!$I:$I,U1168),0),IF(INDEX(10_Lieux!$B:$B,V1168)&lt;&gt;"Ville",INDEX(10_Lieux!$I:$I,V1168),0))</f>
        <v>250</v>
      </c>
      <c r="Z1168" s="14" t="str">
        <f aca="false">A1168&amp;"|"&amp;B1168</f>
        <v>Caen-Carpiquet|Liège</v>
      </c>
      <c r="AA1168" s="14" t="str">
        <f aca="false">IF(I1168&lt;p_local,"Local",IF(I1168&lt;p_vv_min,"Courte distance",IF(I1168&lt;p_tres_long,"Longue distance","Très longue distance")))</f>
        <v>Longue distance</v>
      </c>
    </row>
    <row r="1169" customFormat="false" ht="15" hidden="false" customHeight="true" outlineLevel="0" collapsed="false">
      <c r="A1169" s="1" t="s">
        <v>158</v>
      </c>
      <c r="B1169" s="1" t="s">
        <v>1291</v>
      </c>
      <c r="C1169" s="1" t="s">
        <v>35</v>
      </c>
      <c r="D1169" s="1" t="s">
        <v>653</v>
      </c>
      <c r="E1169" s="1" t="s">
        <v>1329</v>
      </c>
      <c r="F1169" s="14" t="s">
        <v>40</v>
      </c>
      <c r="G1169" s="14" t="str">
        <f aca="false">IF(I1169&lt;p_local,"Local → page infra",IF(H1169&gt;=p_ph1,"Phase 1",IF(H1169&gt;=p_ph2,"Phase 2","Phase 3")))</f>
        <v>Phase 3</v>
      </c>
      <c r="H1169" s="14" t="n">
        <f aca="false">IF(I1169&lt;p_local,0,IF(C1169="Aéroport → Aéroport",p_pts_plein,IF(Y1169&gt;0,IF(I1169&lt;=Y1169,p_pts_plein,IF(I1169&lt;=p_mult2*Y1169,p_pts_moyen,p_pts_r3)),IF(I1169&gt;=p_vv_min,p_pts_plein,IF(I1169&gt;=p_vv_moy,p_pts_moyen,p_pts_court))))+IF(INDEX(10_Lieux!$D:$D,U1169)=1,p_prio1,p_prio2)+IF(INDEX(10_Lieux!$D:$D,V1169)=1,p_prio1,p_prio2)+IF(K1169="Oui",p_tf,0)+p_hub*((INDEX(10_Lieux!$H:$H,U1169)="Hub")+(INDEX(10_Lieux!$H:$H,V1169)="Hub"))+IF(OR(INDEX(10_Lieux!$H:$H,U1169)="Premium",INDEX(10_Lieux!$H:$H,V1169)="Premium"),p_prem,0))</f>
        <v>40</v>
      </c>
      <c r="I1169" s="14" t="n">
        <f aca="false">ROUND(W1169*p_facteur,0)</f>
        <v>575</v>
      </c>
      <c r="J1169" s="14" t="str">
        <f aca="false">IF(X1169&lt;60,X1169&amp;" min",INT(X1169/60)&amp;" h"&amp;IF(MOD(X1169,60)=0,""," "&amp;TEXT(MOD(X1169,60),"00")))</f>
        <v>6 h</v>
      </c>
      <c r="K1169" s="14" t="str">
        <f aca="false">IF(S1169&lt;&gt;T1169,"Oui","Non")</f>
        <v>Oui</v>
      </c>
      <c r="L1169" s="14" t="str">
        <f aca="false">IF(AND(INDEX(10_Lieux!$B:$B,U1169)="Ville",INDEX(10_Lieux!$B:$B,V1169)="Ville"),"/chauffeur-prive/"&amp;INDEX(10_Lieux!$E:$E,U1169)&amp;"-"&amp;INDEX(10_Lieux!$E:$E,V1169)&amp;"/","/chauffeur-prive/"&amp;INDEX(10_Lieux!$E:$E,U1169)&amp;"/"&amp;INDEX(10_Lieux!$E:$E,V1169)&amp;"/")</f>
        <v>/chauffeur-prive/liege/aeroport-caen-carpiquet/</v>
      </c>
      <c r="M1169" s="14" t="str">
        <f aca="false">IFERROR(INDEX($L:$L,MATCH(B1169&amp;"|"&amp;A1169,$Z:$Z,0)),"—")</f>
        <v>/chauffeur-prive/aeroport-caen-carpiquet/liege/</v>
      </c>
      <c r="N1169" s="14" t="str">
        <f aca="false">IF(LEN("Chauffeur privé "&amp;INDEX(10_Lieux!$J:$J,U1169)&amp;" → "&amp;INDEX(10_Lieux!$J:$J,V1169)&amp;" | 24h/24")&gt;60,"Chauffeur privé "&amp;INDEX(10_Lieux!$J:$J,U1169)&amp;" → "&amp;INDEX(10_Lieux!$J:$J,V1169),"Chauffeur privé "&amp;INDEX(10_Lieux!$J:$J,U1169)&amp;" → "&amp;INDEX(10_Lieux!$J:$J,V1169)&amp;" | 24h/24")</f>
        <v>Chauffeur privé Liège → Aéroport Caen-Carpiquet | 24h/24</v>
      </c>
      <c r="O1169" s="14" t="n">
        <f aca="false">LEN(N1169)</f>
        <v>56</v>
      </c>
      <c r="P1169" s="14" t="str">
        <f aca="false">"Chauffeur privé "&amp;INDEX(10_Lieux!$K:$K,U1169)&amp;" vers "&amp;INDEX(10_Lieux!$L:$L,V1169)</f>
        <v>Chauffeur privé de Liège vers l'aéroport Caen-Carpiquet</v>
      </c>
      <c r="Q1169" s="14" t="str">
        <f aca="false">"Chauffeur privé "&amp;INDEX(10_Lieux!$K:$K,U1169)&amp;" vers "&amp;INDEX(10_Lieux!$L:$L,V1169)&amp;" : env. "&amp;I1169&amp;" km, "&amp;J1169&amp;" de route. Devis personnalisé, standard 24h/24 et 7j/7."</f>
        <v>Chauffeur privé de Liège vers l'aéroport Caen-Carpiquet : env. 575 km, 6 h de route. Devis personnalisé, standard 24h/24 et 7j/7.</v>
      </c>
      <c r="R1169" s="14" t="n">
        <f aca="false">LEN(Q1169)</f>
        <v>129</v>
      </c>
      <c r="S1169" s="14" t="str">
        <f aca="false">INDEX(10_Lieux!$C:$C,U1169)</f>
        <v>Belgique</v>
      </c>
      <c r="T1169" s="14" t="str">
        <f aca="false">INDEX(10_Lieux!$C:$C,V1169)</f>
        <v>France</v>
      </c>
      <c r="U1169" s="14" t="n">
        <f aca="false">MATCH(A1169,10_Lieux!$A:$A,0)</f>
        <v>94</v>
      </c>
      <c r="V1169" s="14" t="n">
        <f aca="false">MATCH(B1169,10_Lieux!$A:$A,0)</f>
        <v>151</v>
      </c>
      <c r="W1169" s="14" t="n">
        <f aca="false">ROUND(6371*2*ASIN(SQRT(SIN(RADIANS(INDEX(10_Lieux!$F:$F,V1169)-INDEX(10_Lieux!$F:$F,U1169))/2)^2+COS(RADIANS(INDEX(10_Lieux!$F:$F,U1169)))*COS(RADIANS(INDEX(10_Lieux!$F:$F,V1169)))*SIN(RADIANS(INDEX(10_Lieux!$G:$G,V1169)-INDEX(10_Lieux!$G:$G,U1169))/2)^2)),1)</f>
        <v>460.3</v>
      </c>
      <c r="X1169" s="14" t="n">
        <f aca="false">ROUND(I1169/IF(I1169&lt;p_seuil_vitesse,p_vit_lente,p_vit_rapide)*60/15,0)*15</f>
        <v>360</v>
      </c>
      <c r="Y1169" s="14" t="n">
        <f aca="false">MAX(IF(INDEX(10_Lieux!$B:$B,U1169)&lt;&gt;"Ville",INDEX(10_Lieux!$I:$I,U1169),0),IF(INDEX(10_Lieux!$B:$B,V1169)&lt;&gt;"Ville",INDEX(10_Lieux!$I:$I,V1169),0))</f>
        <v>250</v>
      </c>
      <c r="Z1169" s="14" t="str">
        <f aca="false">A1169&amp;"|"&amp;B1169</f>
        <v>Liège|Caen-Carpiquet</v>
      </c>
      <c r="AA1169" s="14" t="str">
        <f aca="false">IF(I1169&lt;p_local,"Local",IF(I1169&lt;p_vv_min,"Courte distance",IF(I1169&lt;p_tres_long,"Longue distance","Très longue distance")))</f>
        <v>Longue distance</v>
      </c>
    </row>
    <row r="1170" customFormat="false" ht="15" hidden="false" customHeight="true" outlineLevel="0" collapsed="false">
      <c r="A1170" s="1" t="s">
        <v>1291</v>
      </c>
      <c r="B1170" s="1" t="s">
        <v>160</v>
      </c>
      <c r="C1170" s="1" t="s">
        <v>34</v>
      </c>
      <c r="D1170" s="1" t="s">
        <v>653</v>
      </c>
      <c r="E1170" s="1" t="s">
        <v>1330</v>
      </c>
      <c r="F1170" s="14" t="s">
        <v>40</v>
      </c>
      <c r="G1170" s="14" t="str">
        <f aca="false">IF(I1170&lt;p_local,"Local → page infra",IF(H1170&gt;=p_ph1,"Phase 1",IF(H1170&gt;=p_ph2,"Phase 2","Phase 3")))</f>
        <v>Phase 3</v>
      </c>
      <c r="H1170" s="14" t="n">
        <f aca="false">IF(I1170&lt;p_local,0,IF(C1170="Aéroport → Aéroport",p_pts_plein,IF(Y1170&gt;0,IF(I1170&lt;=Y1170,p_pts_plein,IF(I1170&lt;=p_mult2*Y1170,p_pts_moyen,p_pts_r3)),IF(I1170&gt;=p_vv_min,p_pts_plein,IF(I1170&gt;=p_vv_moy,p_pts_moyen,p_pts_court))))+IF(INDEX(10_Lieux!$D:$D,U1170)=1,p_prio1,p_prio2)+IF(INDEX(10_Lieux!$D:$D,V1170)=1,p_prio1,p_prio2)+IF(K1170="Oui",p_tf,0)+p_hub*((INDEX(10_Lieux!$H:$H,U1170)="Hub")+(INDEX(10_Lieux!$H:$H,V1170)="Hub"))+IF(OR(INDEX(10_Lieux!$H:$H,U1170)="Premium",INDEX(10_Lieux!$H:$H,V1170)="Premium"),p_prem,0))</f>
        <v>40</v>
      </c>
      <c r="I1170" s="14" t="n">
        <f aca="false">ROUND(W1170*p_facteur,0)</f>
        <v>472</v>
      </c>
      <c r="J1170" s="14" t="str">
        <f aca="false">IF(X1170&lt;60,X1170&amp;" min",INT(X1170/60)&amp;" h"&amp;IF(MOD(X1170,60)=0,""," "&amp;TEXT(MOD(X1170,60),"00")))</f>
        <v>5 h</v>
      </c>
      <c r="K1170" s="14" t="str">
        <f aca="false">IF(S1170&lt;&gt;T1170,"Oui","Non")</f>
        <v>Oui</v>
      </c>
      <c r="L1170" s="14" t="str">
        <f aca="false">IF(AND(INDEX(10_Lieux!$B:$B,U1170)="Ville",INDEX(10_Lieux!$B:$B,V1170)="Ville"),"/chauffeur-prive/"&amp;INDEX(10_Lieux!$E:$E,U1170)&amp;"-"&amp;INDEX(10_Lieux!$E:$E,V1170)&amp;"/","/chauffeur-prive/"&amp;INDEX(10_Lieux!$E:$E,U1170)&amp;"/"&amp;INDEX(10_Lieux!$E:$E,V1170)&amp;"/")</f>
        <v>/chauffeur-prive/aeroport-caen-carpiquet/charleroi/</v>
      </c>
      <c r="M1170" s="14" t="str">
        <f aca="false">IFERROR(INDEX($L:$L,MATCH(B1170&amp;"|"&amp;A1170,$Z:$Z,0)),"—")</f>
        <v>/chauffeur-prive/charleroi/aeroport-caen-carpiquet/</v>
      </c>
      <c r="N1170" s="14" t="str">
        <f aca="false">IF(LEN("Chauffeur privé "&amp;INDEX(10_Lieux!$J:$J,U1170)&amp;" → "&amp;INDEX(10_Lieux!$J:$J,V1170)&amp;" | 24h/24")&gt;60,"Chauffeur privé "&amp;INDEX(10_Lieux!$J:$J,U1170)&amp;" → "&amp;INDEX(10_Lieux!$J:$J,V1170),"Chauffeur privé "&amp;INDEX(10_Lieux!$J:$J,U1170)&amp;" → "&amp;INDEX(10_Lieux!$J:$J,V1170)&amp;" | 24h/24")</f>
        <v>Chauffeur privé Aéroport Caen-Carpiquet → Charleroi | 24h/24</v>
      </c>
      <c r="O1170" s="14" t="n">
        <f aca="false">LEN(N1170)</f>
        <v>60</v>
      </c>
      <c r="P1170" s="14" t="str">
        <f aca="false">"Chauffeur privé "&amp;INDEX(10_Lieux!$K:$K,U1170)&amp;" vers "&amp;INDEX(10_Lieux!$L:$L,V1170)</f>
        <v>Chauffeur privé de l'aéroport Caen-Carpiquet vers Charleroi</v>
      </c>
      <c r="Q1170" s="14" t="str">
        <f aca="false">"Chauffeur privé "&amp;INDEX(10_Lieux!$K:$K,U1170)&amp;" vers "&amp;INDEX(10_Lieux!$L:$L,V1170)&amp;" : env. "&amp;I1170&amp;" km, "&amp;J1170&amp;" de route. Devis personnalisé, standard 24h/24 et 7j/7."</f>
        <v>Chauffeur privé de l'aéroport Caen-Carpiquet vers Charleroi : env. 472 km, 5 h de route. Devis personnalisé, standard 24h/24 et 7j/7.</v>
      </c>
      <c r="R1170" s="14" t="n">
        <f aca="false">LEN(Q1170)</f>
        <v>133</v>
      </c>
      <c r="S1170" s="14" t="str">
        <f aca="false">INDEX(10_Lieux!$C:$C,U1170)</f>
        <v>France</v>
      </c>
      <c r="T1170" s="14" t="str">
        <f aca="false">INDEX(10_Lieux!$C:$C,V1170)</f>
        <v>Belgique</v>
      </c>
      <c r="U1170" s="14" t="n">
        <f aca="false">MATCH(A1170,10_Lieux!$A:$A,0)</f>
        <v>151</v>
      </c>
      <c r="V1170" s="14" t="n">
        <f aca="false">MATCH(B1170,10_Lieux!$A:$A,0)</f>
        <v>96</v>
      </c>
      <c r="W1170" s="14" t="n">
        <f aca="false">ROUND(6371*2*ASIN(SQRT(SIN(RADIANS(INDEX(10_Lieux!$F:$F,V1170)-INDEX(10_Lieux!$F:$F,U1170))/2)^2+COS(RADIANS(INDEX(10_Lieux!$F:$F,U1170)))*COS(RADIANS(INDEX(10_Lieux!$F:$F,V1170)))*SIN(RADIANS(INDEX(10_Lieux!$G:$G,V1170)-INDEX(10_Lieux!$G:$G,U1170))/2)^2)),1)</f>
        <v>377.2</v>
      </c>
      <c r="X1170" s="14" t="n">
        <f aca="false">ROUND(I1170/IF(I1170&lt;p_seuil_vitesse,p_vit_lente,p_vit_rapide)*60/15,0)*15</f>
        <v>300</v>
      </c>
      <c r="Y1170" s="14" t="n">
        <f aca="false">MAX(IF(INDEX(10_Lieux!$B:$B,U1170)&lt;&gt;"Ville",INDEX(10_Lieux!$I:$I,U1170),0),IF(INDEX(10_Lieux!$B:$B,V1170)&lt;&gt;"Ville",INDEX(10_Lieux!$I:$I,V1170),0))</f>
        <v>250</v>
      </c>
      <c r="Z1170" s="14" t="str">
        <f aca="false">A1170&amp;"|"&amp;B1170</f>
        <v>Caen-Carpiquet|Charleroi</v>
      </c>
      <c r="AA1170" s="14" t="str">
        <f aca="false">IF(I1170&lt;p_local,"Local",IF(I1170&lt;p_vv_min,"Courte distance",IF(I1170&lt;p_tres_long,"Longue distance","Très longue distance")))</f>
        <v>Longue distance</v>
      </c>
    </row>
    <row r="1171" customFormat="false" ht="15" hidden="false" customHeight="true" outlineLevel="0" collapsed="false">
      <c r="A1171" s="1" t="s">
        <v>160</v>
      </c>
      <c r="B1171" s="1" t="s">
        <v>1291</v>
      </c>
      <c r="C1171" s="1" t="s">
        <v>35</v>
      </c>
      <c r="D1171" s="1" t="s">
        <v>653</v>
      </c>
      <c r="E1171" s="1" t="s">
        <v>1331</v>
      </c>
      <c r="F1171" s="14" t="s">
        <v>40</v>
      </c>
      <c r="G1171" s="14" t="str">
        <f aca="false">IF(I1171&lt;p_local,"Local → page infra",IF(H1171&gt;=p_ph1,"Phase 1",IF(H1171&gt;=p_ph2,"Phase 2","Phase 3")))</f>
        <v>Phase 3</v>
      </c>
      <c r="H1171" s="14" t="n">
        <f aca="false">IF(I1171&lt;p_local,0,IF(C1171="Aéroport → Aéroport",p_pts_plein,IF(Y1171&gt;0,IF(I1171&lt;=Y1171,p_pts_plein,IF(I1171&lt;=p_mult2*Y1171,p_pts_moyen,p_pts_r3)),IF(I1171&gt;=p_vv_min,p_pts_plein,IF(I1171&gt;=p_vv_moy,p_pts_moyen,p_pts_court))))+IF(INDEX(10_Lieux!$D:$D,U1171)=1,p_prio1,p_prio2)+IF(INDEX(10_Lieux!$D:$D,V1171)=1,p_prio1,p_prio2)+IF(K1171="Oui",p_tf,0)+p_hub*((INDEX(10_Lieux!$H:$H,U1171)="Hub")+(INDEX(10_Lieux!$H:$H,V1171)="Hub"))+IF(OR(INDEX(10_Lieux!$H:$H,U1171)="Premium",INDEX(10_Lieux!$H:$H,V1171)="Premium"),p_prem,0))</f>
        <v>40</v>
      </c>
      <c r="I1171" s="14" t="n">
        <f aca="false">ROUND(W1171*p_facteur,0)</f>
        <v>472</v>
      </c>
      <c r="J1171" s="14" t="str">
        <f aca="false">IF(X1171&lt;60,X1171&amp;" min",INT(X1171/60)&amp;" h"&amp;IF(MOD(X1171,60)=0,""," "&amp;TEXT(MOD(X1171,60),"00")))</f>
        <v>5 h</v>
      </c>
      <c r="K1171" s="14" t="str">
        <f aca="false">IF(S1171&lt;&gt;T1171,"Oui","Non")</f>
        <v>Oui</v>
      </c>
      <c r="L1171" s="14" t="str">
        <f aca="false">IF(AND(INDEX(10_Lieux!$B:$B,U1171)="Ville",INDEX(10_Lieux!$B:$B,V1171)="Ville"),"/chauffeur-prive/"&amp;INDEX(10_Lieux!$E:$E,U1171)&amp;"-"&amp;INDEX(10_Lieux!$E:$E,V1171)&amp;"/","/chauffeur-prive/"&amp;INDEX(10_Lieux!$E:$E,U1171)&amp;"/"&amp;INDEX(10_Lieux!$E:$E,V1171)&amp;"/")</f>
        <v>/chauffeur-prive/charleroi/aeroport-caen-carpiquet/</v>
      </c>
      <c r="M1171" s="14" t="str">
        <f aca="false">IFERROR(INDEX($L:$L,MATCH(B1171&amp;"|"&amp;A1171,$Z:$Z,0)),"—")</f>
        <v>/chauffeur-prive/aeroport-caen-carpiquet/charleroi/</v>
      </c>
      <c r="N1171" s="14" t="str">
        <f aca="false">IF(LEN("Chauffeur privé "&amp;INDEX(10_Lieux!$J:$J,U1171)&amp;" → "&amp;INDEX(10_Lieux!$J:$J,V1171)&amp;" | 24h/24")&gt;60,"Chauffeur privé "&amp;INDEX(10_Lieux!$J:$J,U1171)&amp;" → "&amp;INDEX(10_Lieux!$J:$J,V1171),"Chauffeur privé "&amp;INDEX(10_Lieux!$J:$J,U1171)&amp;" → "&amp;INDEX(10_Lieux!$J:$J,V1171)&amp;" | 24h/24")</f>
        <v>Chauffeur privé Charleroi → Aéroport Caen-Carpiquet | 24h/24</v>
      </c>
      <c r="O1171" s="14" t="n">
        <f aca="false">LEN(N1171)</f>
        <v>60</v>
      </c>
      <c r="P1171" s="14" t="str">
        <f aca="false">"Chauffeur privé "&amp;INDEX(10_Lieux!$K:$K,U1171)&amp;" vers "&amp;INDEX(10_Lieux!$L:$L,V1171)</f>
        <v>Chauffeur privé de Charleroi vers l'aéroport Caen-Carpiquet</v>
      </c>
      <c r="Q1171" s="14" t="str">
        <f aca="false">"Chauffeur privé "&amp;INDEX(10_Lieux!$K:$K,U1171)&amp;" vers "&amp;INDEX(10_Lieux!$L:$L,V1171)&amp;" : env. "&amp;I1171&amp;" km, "&amp;J1171&amp;" de route. Devis personnalisé, standard 24h/24 et 7j/7."</f>
        <v>Chauffeur privé de Charleroi vers l'aéroport Caen-Carpiquet : env. 472 km, 5 h de route. Devis personnalisé, standard 24h/24 et 7j/7.</v>
      </c>
      <c r="R1171" s="14" t="n">
        <f aca="false">LEN(Q1171)</f>
        <v>133</v>
      </c>
      <c r="S1171" s="14" t="str">
        <f aca="false">INDEX(10_Lieux!$C:$C,U1171)</f>
        <v>Belgique</v>
      </c>
      <c r="T1171" s="14" t="str">
        <f aca="false">INDEX(10_Lieux!$C:$C,V1171)</f>
        <v>France</v>
      </c>
      <c r="U1171" s="14" t="n">
        <f aca="false">MATCH(A1171,10_Lieux!$A:$A,0)</f>
        <v>96</v>
      </c>
      <c r="V1171" s="14" t="n">
        <f aca="false">MATCH(B1171,10_Lieux!$A:$A,0)</f>
        <v>151</v>
      </c>
      <c r="W1171" s="14" t="n">
        <f aca="false">ROUND(6371*2*ASIN(SQRT(SIN(RADIANS(INDEX(10_Lieux!$F:$F,V1171)-INDEX(10_Lieux!$F:$F,U1171))/2)^2+COS(RADIANS(INDEX(10_Lieux!$F:$F,U1171)))*COS(RADIANS(INDEX(10_Lieux!$F:$F,V1171)))*SIN(RADIANS(INDEX(10_Lieux!$G:$G,V1171)-INDEX(10_Lieux!$G:$G,U1171))/2)^2)),1)</f>
        <v>377.2</v>
      </c>
      <c r="X1171" s="14" t="n">
        <f aca="false">ROUND(I1171/IF(I1171&lt;p_seuil_vitesse,p_vit_lente,p_vit_rapide)*60/15,0)*15</f>
        <v>300</v>
      </c>
      <c r="Y1171" s="14" t="n">
        <f aca="false">MAX(IF(INDEX(10_Lieux!$B:$B,U1171)&lt;&gt;"Ville",INDEX(10_Lieux!$I:$I,U1171),0),IF(INDEX(10_Lieux!$B:$B,V1171)&lt;&gt;"Ville",INDEX(10_Lieux!$I:$I,V1171),0))</f>
        <v>250</v>
      </c>
      <c r="Z1171" s="14" t="str">
        <f aca="false">A1171&amp;"|"&amp;B1171</f>
        <v>Charleroi|Caen-Carpiquet</v>
      </c>
      <c r="AA1171" s="14" t="str">
        <f aca="false">IF(I1171&lt;p_local,"Local",IF(I1171&lt;p_vv_min,"Courte distance",IF(I1171&lt;p_tres_long,"Longue distance","Très longue distance")))</f>
        <v>Longue distance</v>
      </c>
    </row>
    <row r="1172" customFormat="false" ht="15" hidden="false" customHeight="true" outlineLevel="0" collapsed="false">
      <c r="A1172" s="1" t="s">
        <v>1291</v>
      </c>
      <c r="B1172" s="1" t="s">
        <v>162</v>
      </c>
      <c r="C1172" s="1" t="s">
        <v>34</v>
      </c>
      <c r="D1172" s="1" t="s">
        <v>653</v>
      </c>
      <c r="E1172" s="1" t="s">
        <v>1332</v>
      </c>
      <c r="F1172" s="14" t="s">
        <v>40</v>
      </c>
      <c r="G1172" s="14" t="str">
        <f aca="false">IF(I1172&lt;p_local,"Local → page infra",IF(H1172&gt;=p_ph1,"Phase 1",IF(H1172&gt;=p_ph2,"Phase 2","Phase 3")))</f>
        <v>Phase 3</v>
      </c>
      <c r="H1172" s="14" t="n">
        <f aca="false">IF(I1172&lt;p_local,0,IF(C1172="Aéroport → Aéroport",p_pts_plein,IF(Y1172&gt;0,IF(I1172&lt;=Y1172,p_pts_plein,IF(I1172&lt;=p_mult2*Y1172,p_pts_moyen,p_pts_r3)),IF(I1172&gt;=p_vv_min,p_pts_plein,IF(I1172&gt;=p_vv_moy,p_pts_moyen,p_pts_court))))+IF(INDEX(10_Lieux!$D:$D,U1172)=1,p_prio1,p_prio2)+IF(INDEX(10_Lieux!$D:$D,V1172)=1,p_prio1,p_prio2)+IF(K1172="Oui",p_tf,0)+p_hub*((INDEX(10_Lieux!$H:$H,U1172)="Hub")+(INDEX(10_Lieux!$H:$H,V1172)="Hub"))+IF(OR(INDEX(10_Lieux!$H:$H,U1172)="Premium",INDEX(10_Lieux!$H:$H,V1172)="Premium"),p_prem,0))</f>
        <v>40</v>
      </c>
      <c r="I1172" s="14" t="n">
        <f aca="false">ROUND(W1172*p_facteur,0)</f>
        <v>775</v>
      </c>
      <c r="J1172" s="14" t="str">
        <f aca="false">IF(X1172&lt;60,X1172&amp;" min",INT(X1172/60)&amp;" h"&amp;IF(MOD(X1172,60)=0,""," "&amp;TEXT(MOD(X1172,60),"00")))</f>
        <v>8 h 15</v>
      </c>
      <c r="K1172" s="14" t="str">
        <f aca="false">IF(S1172&lt;&gt;T1172,"Oui","Non")</f>
        <v>Oui</v>
      </c>
      <c r="L1172" s="14" t="str">
        <f aca="false">IF(AND(INDEX(10_Lieux!$B:$B,U1172)="Ville",INDEX(10_Lieux!$B:$B,V1172)="Ville"),"/chauffeur-prive/"&amp;INDEX(10_Lieux!$E:$E,U1172)&amp;"-"&amp;INDEX(10_Lieux!$E:$E,V1172)&amp;"/","/chauffeur-prive/"&amp;INDEX(10_Lieux!$E:$E,U1172)&amp;"/"&amp;INDEX(10_Lieux!$E:$E,V1172)&amp;"/")</f>
        <v>/chauffeur-prive/aeroport-caen-carpiquet/bale/</v>
      </c>
      <c r="M1172" s="14" t="str">
        <f aca="false">IFERROR(INDEX($L:$L,MATCH(B1172&amp;"|"&amp;A1172,$Z:$Z,0)),"—")</f>
        <v>/chauffeur-prive/bale/aeroport-caen-carpiquet/</v>
      </c>
      <c r="N1172" s="14" t="str">
        <f aca="false">IF(LEN("Chauffeur privé "&amp;INDEX(10_Lieux!$J:$J,U1172)&amp;" → "&amp;INDEX(10_Lieux!$J:$J,V1172)&amp;" | 24h/24")&gt;60,"Chauffeur privé "&amp;INDEX(10_Lieux!$J:$J,U1172)&amp;" → "&amp;INDEX(10_Lieux!$J:$J,V1172),"Chauffeur privé "&amp;INDEX(10_Lieux!$J:$J,U1172)&amp;" → "&amp;INDEX(10_Lieux!$J:$J,V1172)&amp;" | 24h/24")</f>
        <v>Chauffeur privé Aéroport Caen-Carpiquet → Bâle | 24h/24</v>
      </c>
      <c r="O1172" s="14" t="n">
        <f aca="false">LEN(N1172)</f>
        <v>55</v>
      </c>
      <c r="P1172" s="14" t="str">
        <f aca="false">"Chauffeur privé "&amp;INDEX(10_Lieux!$K:$K,U1172)&amp;" vers "&amp;INDEX(10_Lieux!$L:$L,V1172)</f>
        <v>Chauffeur privé de l'aéroport Caen-Carpiquet vers Bâle</v>
      </c>
      <c r="Q1172" s="14" t="str">
        <f aca="false">"Chauffeur privé "&amp;INDEX(10_Lieux!$K:$K,U1172)&amp;" vers "&amp;INDEX(10_Lieux!$L:$L,V1172)&amp;" : env. "&amp;I1172&amp;" km, "&amp;J1172&amp;" de route. Devis personnalisé, standard 24h/24 et 7j/7."</f>
        <v>Chauffeur privé de l'aéroport Caen-Carpiquet vers Bâle : env. 775 km, 8 h 15 de route. Devis personnalisé, standard 24h/24 et 7j/7.</v>
      </c>
      <c r="R1172" s="14" t="n">
        <f aca="false">LEN(Q1172)</f>
        <v>131</v>
      </c>
      <c r="S1172" s="14" t="str">
        <f aca="false">INDEX(10_Lieux!$C:$C,U1172)</f>
        <v>France</v>
      </c>
      <c r="T1172" s="14" t="str">
        <f aca="false">INDEX(10_Lieux!$C:$C,V1172)</f>
        <v>Suisse</v>
      </c>
      <c r="U1172" s="14" t="n">
        <f aca="false">MATCH(A1172,10_Lieux!$A:$A,0)</f>
        <v>151</v>
      </c>
      <c r="V1172" s="14" t="n">
        <f aca="false">MATCH(B1172,10_Lieux!$A:$A,0)</f>
        <v>121</v>
      </c>
      <c r="W1172" s="14" t="n">
        <f aca="false">ROUND(6371*2*ASIN(SQRT(SIN(RADIANS(INDEX(10_Lieux!$F:$F,V1172)-INDEX(10_Lieux!$F:$F,U1172))/2)^2+COS(RADIANS(INDEX(10_Lieux!$F:$F,U1172)))*COS(RADIANS(INDEX(10_Lieux!$F:$F,V1172)))*SIN(RADIANS(INDEX(10_Lieux!$G:$G,V1172)-INDEX(10_Lieux!$G:$G,U1172))/2)^2)),1)</f>
        <v>620</v>
      </c>
      <c r="X1172" s="14" t="n">
        <f aca="false">ROUND(I1172/IF(I1172&lt;p_seuil_vitesse,p_vit_lente,p_vit_rapide)*60/15,0)*15</f>
        <v>495</v>
      </c>
      <c r="Y1172" s="14" t="n">
        <f aca="false">MAX(IF(INDEX(10_Lieux!$B:$B,U1172)&lt;&gt;"Ville",INDEX(10_Lieux!$I:$I,U1172),0),IF(INDEX(10_Lieux!$B:$B,V1172)&lt;&gt;"Ville",INDEX(10_Lieux!$I:$I,V1172),0))</f>
        <v>250</v>
      </c>
      <c r="Z1172" s="14" t="str">
        <f aca="false">A1172&amp;"|"&amp;B1172</f>
        <v>Caen-Carpiquet|Bâle</v>
      </c>
      <c r="AA1172" s="14" t="str">
        <f aca="false">IF(I1172&lt;p_local,"Local",IF(I1172&lt;p_vv_min,"Courte distance",IF(I1172&lt;p_tres_long,"Longue distance","Très longue distance")))</f>
        <v>Très longue distance</v>
      </c>
    </row>
    <row r="1173" customFormat="false" ht="15" hidden="false" customHeight="true" outlineLevel="0" collapsed="false">
      <c r="A1173" s="1" t="s">
        <v>162</v>
      </c>
      <c r="B1173" s="1" t="s">
        <v>1291</v>
      </c>
      <c r="C1173" s="1" t="s">
        <v>35</v>
      </c>
      <c r="D1173" s="1" t="s">
        <v>653</v>
      </c>
      <c r="E1173" s="1" t="s">
        <v>1333</v>
      </c>
      <c r="F1173" s="14" t="s">
        <v>40</v>
      </c>
      <c r="G1173" s="14" t="str">
        <f aca="false">IF(I1173&lt;p_local,"Local → page infra",IF(H1173&gt;=p_ph1,"Phase 1",IF(H1173&gt;=p_ph2,"Phase 2","Phase 3")))</f>
        <v>Phase 3</v>
      </c>
      <c r="H1173" s="14" t="n">
        <f aca="false">IF(I1173&lt;p_local,0,IF(C1173="Aéroport → Aéroport",p_pts_plein,IF(Y1173&gt;0,IF(I1173&lt;=Y1173,p_pts_plein,IF(I1173&lt;=p_mult2*Y1173,p_pts_moyen,p_pts_r3)),IF(I1173&gt;=p_vv_min,p_pts_plein,IF(I1173&gt;=p_vv_moy,p_pts_moyen,p_pts_court))))+IF(INDEX(10_Lieux!$D:$D,U1173)=1,p_prio1,p_prio2)+IF(INDEX(10_Lieux!$D:$D,V1173)=1,p_prio1,p_prio2)+IF(K1173="Oui",p_tf,0)+p_hub*((INDEX(10_Lieux!$H:$H,U1173)="Hub")+(INDEX(10_Lieux!$H:$H,V1173)="Hub"))+IF(OR(INDEX(10_Lieux!$H:$H,U1173)="Premium",INDEX(10_Lieux!$H:$H,V1173)="Premium"),p_prem,0))</f>
        <v>40</v>
      </c>
      <c r="I1173" s="14" t="n">
        <f aca="false">ROUND(W1173*p_facteur,0)</f>
        <v>775</v>
      </c>
      <c r="J1173" s="14" t="str">
        <f aca="false">IF(X1173&lt;60,X1173&amp;" min",INT(X1173/60)&amp;" h"&amp;IF(MOD(X1173,60)=0,""," "&amp;TEXT(MOD(X1173,60),"00")))</f>
        <v>8 h 15</v>
      </c>
      <c r="K1173" s="14" t="str">
        <f aca="false">IF(S1173&lt;&gt;T1173,"Oui","Non")</f>
        <v>Oui</v>
      </c>
      <c r="L1173" s="14" t="str">
        <f aca="false">IF(AND(INDEX(10_Lieux!$B:$B,U1173)="Ville",INDEX(10_Lieux!$B:$B,V1173)="Ville"),"/chauffeur-prive/"&amp;INDEX(10_Lieux!$E:$E,U1173)&amp;"-"&amp;INDEX(10_Lieux!$E:$E,V1173)&amp;"/","/chauffeur-prive/"&amp;INDEX(10_Lieux!$E:$E,U1173)&amp;"/"&amp;INDEX(10_Lieux!$E:$E,V1173)&amp;"/")</f>
        <v>/chauffeur-prive/bale/aeroport-caen-carpiquet/</v>
      </c>
      <c r="M1173" s="14" t="str">
        <f aca="false">IFERROR(INDEX($L:$L,MATCH(B1173&amp;"|"&amp;A1173,$Z:$Z,0)),"—")</f>
        <v>/chauffeur-prive/aeroport-caen-carpiquet/bale/</v>
      </c>
      <c r="N1173" s="14" t="str">
        <f aca="false">IF(LEN("Chauffeur privé "&amp;INDEX(10_Lieux!$J:$J,U1173)&amp;" → "&amp;INDEX(10_Lieux!$J:$J,V1173)&amp;" | 24h/24")&gt;60,"Chauffeur privé "&amp;INDEX(10_Lieux!$J:$J,U1173)&amp;" → "&amp;INDEX(10_Lieux!$J:$J,V1173),"Chauffeur privé "&amp;INDEX(10_Lieux!$J:$J,U1173)&amp;" → "&amp;INDEX(10_Lieux!$J:$J,V1173)&amp;" | 24h/24")</f>
        <v>Chauffeur privé Bâle → Aéroport Caen-Carpiquet | 24h/24</v>
      </c>
      <c r="O1173" s="14" t="n">
        <f aca="false">LEN(N1173)</f>
        <v>55</v>
      </c>
      <c r="P1173" s="14" t="str">
        <f aca="false">"Chauffeur privé "&amp;INDEX(10_Lieux!$K:$K,U1173)&amp;" vers "&amp;INDEX(10_Lieux!$L:$L,V1173)</f>
        <v>Chauffeur privé de Bâle vers l'aéroport Caen-Carpiquet</v>
      </c>
      <c r="Q1173" s="14" t="str">
        <f aca="false">"Chauffeur privé "&amp;INDEX(10_Lieux!$K:$K,U1173)&amp;" vers "&amp;INDEX(10_Lieux!$L:$L,V1173)&amp;" : env. "&amp;I1173&amp;" km, "&amp;J1173&amp;" de route. Devis personnalisé, standard 24h/24 et 7j/7."</f>
        <v>Chauffeur privé de Bâle vers l'aéroport Caen-Carpiquet : env. 775 km, 8 h 15 de route. Devis personnalisé, standard 24h/24 et 7j/7.</v>
      </c>
      <c r="R1173" s="14" t="n">
        <f aca="false">LEN(Q1173)</f>
        <v>131</v>
      </c>
      <c r="S1173" s="14" t="str">
        <f aca="false">INDEX(10_Lieux!$C:$C,U1173)</f>
        <v>Suisse</v>
      </c>
      <c r="T1173" s="14" t="str">
        <f aca="false">INDEX(10_Lieux!$C:$C,V1173)</f>
        <v>France</v>
      </c>
      <c r="U1173" s="14" t="n">
        <f aca="false">MATCH(A1173,10_Lieux!$A:$A,0)</f>
        <v>121</v>
      </c>
      <c r="V1173" s="14" t="n">
        <f aca="false">MATCH(B1173,10_Lieux!$A:$A,0)</f>
        <v>151</v>
      </c>
      <c r="W1173" s="14" t="n">
        <f aca="false">ROUND(6371*2*ASIN(SQRT(SIN(RADIANS(INDEX(10_Lieux!$F:$F,V1173)-INDEX(10_Lieux!$F:$F,U1173))/2)^2+COS(RADIANS(INDEX(10_Lieux!$F:$F,U1173)))*COS(RADIANS(INDEX(10_Lieux!$F:$F,V1173)))*SIN(RADIANS(INDEX(10_Lieux!$G:$G,V1173)-INDEX(10_Lieux!$G:$G,U1173))/2)^2)),1)</f>
        <v>620</v>
      </c>
      <c r="X1173" s="14" t="n">
        <f aca="false">ROUND(I1173/IF(I1173&lt;p_seuil_vitesse,p_vit_lente,p_vit_rapide)*60/15,0)*15</f>
        <v>495</v>
      </c>
      <c r="Y1173" s="14" t="n">
        <f aca="false">MAX(IF(INDEX(10_Lieux!$B:$B,U1173)&lt;&gt;"Ville",INDEX(10_Lieux!$I:$I,U1173),0),IF(INDEX(10_Lieux!$B:$B,V1173)&lt;&gt;"Ville",INDEX(10_Lieux!$I:$I,V1173),0))</f>
        <v>250</v>
      </c>
      <c r="Z1173" s="14" t="str">
        <f aca="false">A1173&amp;"|"&amp;B1173</f>
        <v>Bâle|Caen-Carpiquet</v>
      </c>
      <c r="AA1173" s="14" t="str">
        <f aca="false">IF(I1173&lt;p_local,"Local",IF(I1173&lt;p_vv_min,"Courte distance",IF(I1173&lt;p_tres_long,"Longue distance","Très longue distance")))</f>
        <v>Très longue distance</v>
      </c>
    </row>
    <row r="1174" customFormat="false" ht="15" hidden="false" customHeight="true" outlineLevel="0" collapsed="false">
      <c r="A1174" s="1" t="s">
        <v>1291</v>
      </c>
      <c r="B1174" s="1" t="s">
        <v>164</v>
      </c>
      <c r="C1174" s="1" t="s">
        <v>34</v>
      </c>
      <c r="D1174" s="1" t="s">
        <v>653</v>
      </c>
      <c r="E1174" s="1" t="s">
        <v>1334</v>
      </c>
      <c r="F1174" s="14" t="s">
        <v>40</v>
      </c>
      <c r="G1174" s="14" t="str">
        <f aca="false">IF(I1174&lt;p_local,"Local → page infra",IF(H1174&gt;=p_ph1,"Phase 1",IF(H1174&gt;=p_ph2,"Phase 2","Phase 3")))</f>
        <v>Phase 3</v>
      </c>
      <c r="H1174" s="14" t="n">
        <f aca="false">IF(I1174&lt;p_local,0,IF(C1174="Aéroport → Aéroport",p_pts_plein,IF(Y1174&gt;0,IF(I1174&lt;=Y1174,p_pts_plein,IF(I1174&lt;=p_mult2*Y1174,p_pts_moyen,p_pts_r3)),IF(I1174&gt;=p_vv_min,p_pts_plein,IF(I1174&gt;=p_vv_moy,p_pts_moyen,p_pts_court))))+IF(INDEX(10_Lieux!$D:$D,U1174)=1,p_prio1,p_prio2)+IF(INDEX(10_Lieux!$D:$D,V1174)=1,p_prio1,p_prio2)+IF(K1174="Oui",p_tf,0)+p_hub*((INDEX(10_Lieux!$H:$H,U1174)="Hub")+(INDEX(10_Lieux!$H:$H,V1174)="Hub"))+IF(OR(INDEX(10_Lieux!$H:$H,U1174)="Premium",INDEX(10_Lieux!$H:$H,V1174)="Premium"),p_prem,0))</f>
        <v>50</v>
      </c>
      <c r="I1174" s="14" t="n">
        <f aca="false">ROUND(W1174*p_facteur,0)</f>
        <v>868</v>
      </c>
      <c r="J1174" s="14" t="str">
        <f aca="false">IF(X1174&lt;60,X1174&amp;" min",INT(X1174/60)&amp;" h"&amp;IF(MOD(X1174,60)=0,""," "&amp;TEXT(MOD(X1174,60),"00")))</f>
        <v>9 h 15</v>
      </c>
      <c r="K1174" s="14" t="str">
        <f aca="false">IF(S1174&lt;&gt;T1174,"Oui","Non")</f>
        <v>Oui</v>
      </c>
      <c r="L1174" s="14" t="str">
        <f aca="false">IF(AND(INDEX(10_Lieux!$B:$B,U1174)="Ville",INDEX(10_Lieux!$B:$B,V1174)="Ville"),"/chauffeur-prive/"&amp;INDEX(10_Lieux!$E:$E,U1174)&amp;"-"&amp;INDEX(10_Lieux!$E:$E,V1174)&amp;"/","/chauffeur-prive/"&amp;INDEX(10_Lieux!$E:$E,U1174)&amp;"/"&amp;INDEX(10_Lieux!$E:$E,V1174)&amp;"/")</f>
        <v>/chauffeur-prive/aeroport-caen-carpiquet/zurich/</v>
      </c>
      <c r="M1174" s="14" t="str">
        <f aca="false">IFERROR(INDEX($L:$L,MATCH(B1174&amp;"|"&amp;A1174,$Z:$Z,0)),"—")</f>
        <v>/chauffeur-prive/zurich/aeroport-caen-carpiquet/</v>
      </c>
      <c r="N1174" s="14" t="str">
        <f aca="false">IF(LEN("Chauffeur privé "&amp;INDEX(10_Lieux!$J:$J,U1174)&amp;" → "&amp;INDEX(10_Lieux!$J:$J,V1174)&amp;" | 24h/24")&gt;60,"Chauffeur privé "&amp;INDEX(10_Lieux!$J:$J,U1174)&amp;" → "&amp;INDEX(10_Lieux!$J:$J,V1174),"Chauffeur privé "&amp;INDEX(10_Lieux!$J:$J,U1174)&amp;" → "&amp;INDEX(10_Lieux!$J:$J,V1174)&amp;" | 24h/24")</f>
        <v>Chauffeur privé Aéroport Caen-Carpiquet → Zurich | 24h/24</v>
      </c>
      <c r="O1174" s="14" t="n">
        <f aca="false">LEN(N1174)</f>
        <v>57</v>
      </c>
      <c r="P1174" s="14" t="str">
        <f aca="false">"Chauffeur privé "&amp;INDEX(10_Lieux!$K:$K,U1174)&amp;" vers "&amp;INDEX(10_Lieux!$L:$L,V1174)</f>
        <v>Chauffeur privé de l'aéroport Caen-Carpiquet vers Zurich</v>
      </c>
      <c r="Q1174" s="14" t="str">
        <f aca="false">"Chauffeur privé "&amp;INDEX(10_Lieux!$K:$K,U1174)&amp;" vers "&amp;INDEX(10_Lieux!$L:$L,V1174)&amp;" : env. "&amp;I1174&amp;" km, "&amp;J1174&amp;" de route. Devis personnalisé, standard 24h/24 et 7j/7."</f>
        <v>Chauffeur privé de l'aéroport Caen-Carpiquet vers Zurich : env. 868 km, 9 h 15 de route. Devis personnalisé, standard 24h/24 et 7j/7.</v>
      </c>
      <c r="R1174" s="14" t="n">
        <f aca="false">LEN(Q1174)</f>
        <v>133</v>
      </c>
      <c r="S1174" s="14" t="str">
        <f aca="false">INDEX(10_Lieux!$C:$C,U1174)</f>
        <v>France</v>
      </c>
      <c r="T1174" s="14" t="str">
        <f aca="false">INDEX(10_Lieux!$C:$C,V1174)</f>
        <v>Suisse</v>
      </c>
      <c r="U1174" s="14" t="n">
        <f aca="false">MATCH(A1174,10_Lieux!$A:$A,0)</f>
        <v>151</v>
      </c>
      <c r="V1174" s="14" t="n">
        <f aca="false">MATCH(B1174,10_Lieux!$A:$A,0)</f>
        <v>122</v>
      </c>
      <c r="W1174" s="14" t="n">
        <f aca="false">ROUND(6371*2*ASIN(SQRT(SIN(RADIANS(INDEX(10_Lieux!$F:$F,V1174)-INDEX(10_Lieux!$F:$F,U1174))/2)^2+COS(RADIANS(INDEX(10_Lieux!$F:$F,U1174)))*COS(RADIANS(INDEX(10_Lieux!$F:$F,V1174)))*SIN(RADIANS(INDEX(10_Lieux!$G:$G,V1174)-INDEX(10_Lieux!$G:$G,U1174))/2)^2)),1)</f>
        <v>694.2</v>
      </c>
      <c r="X1174" s="14" t="n">
        <f aca="false">ROUND(I1174/IF(I1174&lt;p_seuil_vitesse,p_vit_lente,p_vit_rapide)*60/15,0)*15</f>
        <v>555</v>
      </c>
      <c r="Y1174" s="14" t="n">
        <f aca="false">MAX(IF(INDEX(10_Lieux!$B:$B,U1174)&lt;&gt;"Ville",INDEX(10_Lieux!$I:$I,U1174),0),IF(INDEX(10_Lieux!$B:$B,V1174)&lt;&gt;"Ville",INDEX(10_Lieux!$I:$I,V1174),0))</f>
        <v>250</v>
      </c>
      <c r="Z1174" s="14" t="str">
        <f aca="false">A1174&amp;"|"&amp;B1174</f>
        <v>Caen-Carpiquet|Zurich</v>
      </c>
      <c r="AA1174" s="14" t="str">
        <f aca="false">IF(I1174&lt;p_local,"Local",IF(I1174&lt;p_vv_min,"Courte distance",IF(I1174&lt;p_tres_long,"Longue distance","Très longue distance")))</f>
        <v>Très longue distance</v>
      </c>
    </row>
    <row r="1175" customFormat="false" ht="15" hidden="false" customHeight="true" outlineLevel="0" collapsed="false">
      <c r="A1175" s="1" t="s">
        <v>164</v>
      </c>
      <c r="B1175" s="1" t="s">
        <v>1291</v>
      </c>
      <c r="C1175" s="1" t="s">
        <v>35</v>
      </c>
      <c r="D1175" s="1" t="s">
        <v>653</v>
      </c>
      <c r="E1175" s="1" t="s">
        <v>1335</v>
      </c>
      <c r="F1175" s="14" t="s">
        <v>40</v>
      </c>
      <c r="G1175" s="14" t="str">
        <f aca="false">IF(I1175&lt;p_local,"Local → page infra",IF(H1175&gt;=p_ph1,"Phase 1",IF(H1175&gt;=p_ph2,"Phase 2","Phase 3")))</f>
        <v>Phase 3</v>
      </c>
      <c r="H1175" s="14" t="n">
        <f aca="false">IF(I1175&lt;p_local,0,IF(C1175="Aéroport → Aéroport",p_pts_plein,IF(Y1175&gt;0,IF(I1175&lt;=Y1175,p_pts_plein,IF(I1175&lt;=p_mult2*Y1175,p_pts_moyen,p_pts_r3)),IF(I1175&gt;=p_vv_min,p_pts_plein,IF(I1175&gt;=p_vv_moy,p_pts_moyen,p_pts_court))))+IF(INDEX(10_Lieux!$D:$D,U1175)=1,p_prio1,p_prio2)+IF(INDEX(10_Lieux!$D:$D,V1175)=1,p_prio1,p_prio2)+IF(K1175="Oui",p_tf,0)+p_hub*((INDEX(10_Lieux!$H:$H,U1175)="Hub")+(INDEX(10_Lieux!$H:$H,V1175)="Hub"))+IF(OR(INDEX(10_Lieux!$H:$H,U1175)="Premium",INDEX(10_Lieux!$H:$H,V1175)="Premium"),p_prem,0))</f>
        <v>50</v>
      </c>
      <c r="I1175" s="14" t="n">
        <f aca="false">ROUND(W1175*p_facteur,0)</f>
        <v>868</v>
      </c>
      <c r="J1175" s="14" t="str">
        <f aca="false">IF(X1175&lt;60,X1175&amp;" min",INT(X1175/60)&amp;" h"&amp;IF(MOD(X1175,60)=0,""," "&amp;TEXT(MOD(X1175,60),"00")))</f>
        <v>9 h 15</v>
      </c>
      <c r="K1175" s="14" t="str">
        <f aca="false">IF(S1175&lt;&gt;T1175,"Oui","Non")</f>
        <v>Oui</v>
      </c>
      <c r="L1175" s="14" t="str">
        <f aca="false">IF(AND(INDEX(10_Lieux!$B:$B,U1175)="Ville",INDEX(10_Lieux!$B:$B,V1175)="Ville"),"/chauffeur-prive/"&amp;INDEX(10_Lieux!$E:$E,U1175)&amp;"-"&amp;INDEX(10_Lieux!$E:$E,V1175)&amp;"/","/chauffeur-prive/"&amp;INDEX(10_Lieux!$E:$E,U1175)&amp;"/"&amp;INDEX(10_Lieux!$E:$E,V1175)&amp;"/")</f>
        <v>/chauffeur-prive/zurich/aeroport-caen-carpiquet/</v>
      </c>
      <c r="M1175" s="14" t="str">
        <f aca="false">IFERROR(INDEX($L:$L,MATCH(B1175&amp;"|"&amp;A1175,$Z:$Z,0)),"—")</f>
        <v>/chauffeur-prive/aeroport-caen-carpiquet/zurich/</v>
      </c>
      <c r="N1175" s="14" t="str">
        <f aca="false">IF(LEN("Chauffeur privé "&amp;INDEX(10_Lieux!$J:$J,U1175)&amp;" → "&amp;INDEX(10_Lieux!$J:$J,V1175)&amp;" | 24h/24")&gt;60,"Chauffeur privé "&amp;INDEX(10_Lieux!$J:$J,U1175)&amp;" → "&amp;INDEX(10_Lieux!$J:$J,V1175),"Chauffeur privé "&amp;INDEX(10_Lieux!$J:$J,U1175)&amp;" → "&amp;INDEX(10_Lieux!$J:$J,V1175)&amp;" | 24h/24")</f>
        <v>Chauffeur privé Zurich → Aéroport Caen-Carpiquet | 24h/24</v>
      </c>
      <c r="O1175" s="14" t="n">
        <f aca="false">LEN(N1175)</f>
        <v>57</v>
      </c>
      <c r="P1175" s="14" t="str">
        <f aca="false">"Chauffeur privé "&amp;INDEX(10_Lieux!$K:$K,U1175)&amp;" vers "&amp;INDEX(10_Lieux!$L:$L,V1175)</f>
        <v>Chauffeur privé de Zurich vers l'aéroport Caen-Carpiquet</v>
      </c>
      <c r="Q1175" s="14" t="str">
        <f aca="false">"Chauffeur privé "&amp;INDEX(10_Lieux!$K:$K,U1175)&amp;" vers "&amp;INDEX(10_Lieux!$L:$L,V1175)&amp;" : env. "&amp;I1175&amp;" km, "&amp;J1175&amp;" de route. Devis personnalisé, standard 24h/24 et 7j/7."</f>
        <v>Chauffeur privé de Zurich vers l'aéroport Caen-Carpiquet : env. 868 km, 9 h 15 de route. Devis personnalisé, standard 24h/24 et 7j/7.</v>
      </c>
      <c r="R1175" s="14" t="n">
        <f aca="false">LEN(Q1175)</f>
        <v>133</v>
      </c>
      <c r="S1175" s="14" t="str">
        <f aca="false">INDEX(10_Lieux!$C:$C,U1175)</f>
        <v>Suisse</v>
      </c>
      <c r="T1175" s="14" t="str">
        <f aca="false">INDEX(10_Lieux!$C:$C,V1175)</f>
        <v>France</v>
      </c>
      <c r="U1175" s="14" t="n">
        <f aca="false">MATCH(A1175,10_Lieux!$A:$A,0)</f>
        <v>122</v>
      </c>
      <c r="V1175" s="14" t="n">
        <f aca="false">MATCH(B1175,10_Lieux!$A:$A,0)</f>
        <v>151</v>
      </c>
      <c r="W1175" s="14" t="n">
        <f aca="false">ROUND(6371*2*ASIN(SQRT(SIN(RADIANS(INDEX(10_Lieux!$F:$F,V1175)-INDEX(10_Lieux!$F:$F,U1175))/2)^2+COS(RADIANS(INDEX(10_Lieux!$F:$F,U1175)))*COS(RADIANS(INDEX(10_Lieux!$F:$F,V1175)))*SIN(RADIANS(INDEX(10_Lieux!$G:$G,V1175)-INDEX(10_Lieux!$G:$G,U1175))/2)^2)),1)</f>
        <v>694.2</v>
      </c>
      <c r="X1175" s="14" t="n">
        <f aca="false">ROUND(I1175/IF(I1175&lt;p_seuil_vitesse,p_vit_lente,p_vit_rapide)*60/15,0)*15</f>
        <v>555</v>
      </c>
      <c r="Y1175" s="14" t="n">
        <f aca="false">MAX(IF(INDEX(10_Lieux!$B:$B,U1175)&lt;&gt;"Ville",INDEX(10_Lieux!$I:$I,U1175),0),IF(INDEX(10_Lieux!$B:$B,V1175)&lt;&gt;"Ville",INDEX(10_Lieux!$I:$I,V1175),0))</f>
        <v>250</v>
      </c>
      <c r="Z1175" s="14" t="str">
        <f aca="false">A1175&amp;"|"&amp;B1175</f>
        <v>Zurich|Caen-Carpiquet</v>
      </c>
      <c r="AA1175" s="14" t="str">
        <f aca="false">IF(I1175&lt;p_local,"Local",IF(I1175&lt;p_vv_min,"Courte distance",IF(I1175&lt;p_tres_long,"Longue distance","Très longue distance")))</f>
        <v>Très longue distance</v>
      </c>
    </row>
    <row r="1176" customFormat="false" ht="15" hidden="false" customHeight="true" outlineLevel="0" collapsed="false">
      <c r="A1176" s="1" t="s">
        <v>1291</v>
      </c>
      <c r="B1176" s="1" t="s">
        <v>166</v>
      </c>
      <c r="C1176" s="1" t="s">
        <v>34</v>
      </c>
      <c r="D1176" s="1" t="s">
        <v>653</v>
      </c>
      <c r="E1176" s="1" t="s">
        <v>1336</v>
      </c>
      <c r="F1176" s="14" t="s">
        <v>40</v>
      </c>
      <c r="G1176" s="14" t="str">
        <f aca="false">IF(I1176&lt;p_local,"Local → page infra",IF(H1176&gt;=p_ph1,"Phase 1",IF(H1176&gt;=p_ph2,"Phase 2","Phase 3")))</f>
        <v>Phase 3</v>
      </c>
      <c r="H1176" s="14" t="n">
        <f aca="false">IF(I1176&lt;p_local,0,IF(C1176="Aéroport → Aéroport",p_pts_plein,IF(Y1176&gt;0,IF(I1176&lt;=Y1176,p_pts_plein,IF(I1176&lt;=p_mult2*Y1176,p_pts_moyen,p_pts_r3)),IF(I1176&gt;=p_vv_min,p_pts_plein,IF(I1176&gt;=p_vv_moy,p_pts_moyen,p_pts_court))))+IF(INDEX(10_Lieux!$D:$D,U1176)=1,p_prio1,p_prio2)+IF(INDEX(10_Lieux!$D:$D,V1176)=1,p_prio1,p_prio2)+IF(K1176="Oui",p_tf,0)+p_hub*((INDEX(10_Lieux!$H:$H,U1176)="Hub")+(INDEX(10_Lieux!$H:$H,V1176)="Hub"))+IF(OR(INDEX(10_Lieux!$H:$H,U1176)="Premium",INDEX(10_Lieux!$H:$H,V1176)="Premium"),p_prem,0))</f>
        <v>40</v>
      </c>
      <c r="I1176" s="14" t="n">
        <f aca="false">ROUND(W1176*p_facteur,0)</f>
        <v>796</v>
      </c>
      <c r="J1176" s="14" t="str">
        <f aca="false">IF(X1176&lt;60,X1176&amp;" min",INT(X1176/60)&amp;" h"&amp;IF(MOD(X1176,60)=0,""," "&amp;TEXT(MOD(X1176,60),"00")))</f>
        <v>8 h 30</v>
      </c>
      <c r="K1176" s="14" t="str">
        <f aca="false">IF(S1176&lt;&gt;T1176,"Oui","Non")</f>
        <v>Oui</v>
      </c>
      <c r="L1176" s="14" t="str">
        <f aca="false">IF(AND(INDEX(10_Lieux!$B:$B,U1176)="Ville",INDEX(10_Lieux!$B:$B,V1176)="Ville"),"/chauffeur-prive/"&amp;INDEX(10_Lieux!$E:$E,U1176)&amp;"-"&amp;INDEX(10_Lieux!$E:$E,V1176)&amp;"/","/chauffeur-prive/"&amp;INDEX(10_Lieux!$E:$E,U1176)&amp;"/"&amp;INDEX(10_Lieux!$E:$E,V1176)&amp;"/")</f>
        <v>/chauffeur-prive/aeroport-caen-carpiquet/berne/</v>
      </c>
      <c r="M1176" s="14" t="str">
        <f aca="false">IFERROR(INDEX($L:$L,MATCH(B1176&amp;"|"&amp;A1176,$Z:$Z,0)),"—")</f>
        <v>/chauffeur-prive/berne/aeroport-caen-carpiquet/</v>
      </c>
      <c r="N1176" s="14" t="str">
        <f aca="false">IF(LEN("Chauffeur privé "&amp;INDEX(10_Lieux!$J:$J,U1176)&amp;" → "&amp;INDEX(10_Lieux!$J:$J,V1176)&amp;" | 24h/24")&gt;60,"Chauffeur privé "&amp;INDEX(10_Lieux!$J:$J,U1176)&amp;" → "&amp;INDEX(10_Lieux!$J:$J,V1176),"Chauffeur privé "&amp;INDEX(10_Lieux!$J:$J,U1176)&amp;" → "&amp;INDEX(10_Lieux!$J:$J,V1176)&amp;" | 24h/24")</f>
        <v>Chauffeur privé Aéroport Caen-Carpiquet → Berne | 24h/24</v>
      </c>
      <c r="O1176" s="14" t="n">
        <f aca="false">LEN(N1176)</f>
        <v>56</v>
      </c>
      <c r="P1176" s="14" t="str">
        <f aca="false">"Chauffeur privé "&amp;INDEX(10_Lieux!$K:$K,U1176)&amp;" vers "&amp;INDEX(10_Lieux!$L:$L,V1176)</f>
        <v>Chauffeur privé de l'aéroport Caen-Carpiquet vers Berne</v>
      </c>
      <c r="Q1176" s="14" t="str">
        <f aca="false">"Chauffeur privé "&amp;INDEX(10_Lieux!$K:$K,U1176)&amp;" vers "&amp;INDEX(10_Lieux!$L:$L,V1176)&amp;" : env. "&amp;I1176&amp;" km, "&amp;J1176&amp;" de route. Devis personnalisé, standard 24h/24 et 7j/7."</f>
        <v>Chauffeur privé de l'aéroport Caen-Carpiquet vers Berne : env. 796 km, 8 h 30 de route. Devis personnalisé, standard 24h/24 et 7j/7.</v>
      </c>
      <c r="R1176" s="14" t="n">
        <f aca="false">LEN(Q1176)</f>
        <v>132</v>
      </c>
      <c r="S1176" s="14" t="str">
        <f aca="false">INDEX(10_Lieux!$C:$C,U1176)</f>
        <v>France</v>
      </c>
      <c r="T1176" s="14" t="str">
        <f aca="false">INDEX(10_Lieux!$C:$C,V1176)</f>
        <v>Suisse</v>
      </c>
      <c r="U1176" s="14" t="n">
        <f aca="false">MATCH(A1176,10_Lieux!$A:$A,0)</f>
        <v>151</v>
      </c>
      <c r="V1176" s="14" t="n">
        <f aca="false">MATCH(B1176,10_Lieux!$A:$A,0)</f>
        <v>123</v>
      </c>
      <c r="W1176" s="14" t="n">
        <f aca="false">ROUND(6371*2*ASIN(SQRT(SIN(RADIANS(INDEX(10_Lieux!$F:$F,V1176)-INDEX(10_Lieux!$F:$F,U1176))/2)^2+COS(RADIANS(INDEX(10_Lieux!$F:$F,U1176)))*COS(RADIANS(INDEX(10_Lieux!$F:$F,V1176)))*SIN(RADIANS(INDEX(10_Lieux!$G:$G,V1176)-INDEX(10_Lieux!$G:$G,U1176))/2)^2)),1)</f>
        <v>636.5</v>
      </c>
      <c r="X1176" s="14" t="n">
        <f aca="false">ROUND(I1176/IF(I1176&lt;p_seuil_vitesse,p_vit_lente,p_vit_rapide)*60/15,0)*15</f>
        <v>510</v>
      </c>
      <c r="Y1176" s="14" t="n">
        <f aca="false">MAX(IF(INDEX(10_Lieux!$B:$B,U1176)&lt;&gt;"Ville",INDEX(10_Lieux!$I:$I,U1176),0),IF(INDEX(10_Lieux!$B:$B,V1176)&lt;&gt;"Ville",INDEX(10_Lieux!$I:$I,V1176),0))</f>
        <v>250</v>
      </c>
      <c r="Z1176" s="14" t="str">
        <f aca="false">A1176&amp;"|"&amp;B1176</f>
        <v>Caen-Carpiquet|Berne</v>
      </c>
      <c r="AA1176" s="14" t="str">
        <f aca="false">IF(I1176&lt;p_local,"Local",IF(I1176&lt;p_vv_min,"Courte distance",IF(I1176&lt;p_tres_long,"Longue distance","Très longue distance")))</f>
        <v>Très longue distance</v>
      </c>
    </row>
    <row r="1177" customFormat="false" ht="15" hidden="false" customHeight="true" outlineLevel="0" collapsed="false">
      <c r="A1177" s="1" t="s">
        <v>166</v>
      </c>
      <c r="B1177" s="1" t="s">
        <v>1291</v>
      </c>
      <c r="C1177" s="1" t="s">
        <v>35</v>
      </c>
      <c r="D1177" s="1" t="s">
        <v>653</v>
      </c>
      <c r="E1177" s="1" t="s">
        <v>1337</v>
      </c>
      <c r="F1177" s="14" t="s">
        <v>40</v>
      </c>
      <c r="G1177" s="14" t="str">
        <f aca="false">IF(I1177&lt;p_local,"Local → page infra",IF(H1177&gt;=p_ph1,"Phase 1",IF(H1177&gt;=p_ph2,"Phase 2","Phase 3")))</f>
        <v>Phase 3</v>
      </c>
      <c r="H1177" s="14" t="n">
        <f aca="false">IF(I1177&lt;p_local,0,IF(C1177="Aéroport → Aéroport",p_pts_plein,IF(Y1177&gt;0,IF(I1177&lt;=Y1177,p_pts_plein,IF(I1177&lt;=p_mult2*Y1177,p_pts_moyen,p_pts_r3)),IF(I1177&gt;=p_vv_min,p_pts_plein,IF(I1177&gt;=p_vv_moy,p_pts_moyen,p_pts_court))))+IF(INDEX(10_Lieux!$D:$D,U1177)=1,p_prio1,p_prio2)+IF(INDEX(10_Lieux!$D:$D,V1177)=1,p_prio1,p_prio2)+IF(K1177="Oui",p_tf,0)+p_hub*((INDEX(10_Lieux!$H:$H,U1177)="Hub")+(INDEX(10_Lieux!$H:$H,V1177)="Hub"))+IF(OR(INDEX(10_Lieux!$H:$H,U1177)="Premium",INDEX(10_Lieux!$H:$H,V1177)="Premium"),p_prem,0))</f>
        <v>40</v>
      </c>
      <c r="I1177" s="14" t="n">
        <f aca="false">ROUND(W1177*p_facteur,0)</f>
        <v>796</v>
      </c>
      <c r="J1177" s="14" t="str">
        <f aca="false">IF(X1177&lt;60,X1177&amp;" min",INT(X1177/60)&amp;" h"&amp;IF(MOD(X1177,60)=0,""," "&amp;TEXT(MOD(X1177,60),"00")))</f>
        <v>8 h 30</v>
      </c>
      <c r="K1177" s="14" t="str">
        <f aca="false">IF(S1177&lt;&gt;T1177,"Oui","Non")</f>
        <v>Oui</v>
      </c>
      <c r="L1177" s="14" t="str">
        <f aca="false">IF(AND(INDEX(10_Lieux!$B:$B,U1177)="Ville",INDEX(10_Lieux!$B:$B,V1177)="Ville"),"/chauffeur-prive/"&amp;INDEX(10_Lieux!$E:$E,U1177)&amp;"-"&amp;INDEX(10_Lieux!$E:$E,V1177)&amp;"/","/chauffeur-prive/"&amp;INDEX(10_Lieux!$E:$E,U1177)&amp;"/"&amp;INDEX(10_Lieux!$E:$E,V1177)&amp;"/")</f>
        <v>/chauffeur-prive/berne/aeroport-caen-carpiquet/</v>
      </c>
      <c r="M1177" s="14" t="str">
        <f aca="false">IFERROR(INDEX($L:$L,MATCH(B1177&amp;"|"&amp;A1177,$Z:$Z,0)),"—")</f>
        <v>/chauffeur-prive/aeroport-caen-carpiquet/berne/</v>
      </c>
      <c r="N1177" s="14" t="str">
        <f aca="false">IF(LEN("Chauffeur privé "&amp;INDEX(10_Lieux!$J:$J,U1177)&amp;" → "&amp;INDEX(10_Lieux!$J:$J,V1177)&amp;" | 24h/24")&gt;60,"Chauffeur privé "&amp;INDEX(10_Lieux!$J:$J,U1177)&amp;" → "&amp;INDEX(10_Lieux!$J:$J,V1177),"Chauffeur privé "&amp;INDEX(10_Lieux!$J:$J,U1177)&amp;" → "&amp;INDEX(10_Lieux!$J:$J,V1177)&amp;" | 24h/24")</f>
        <v>Chauffeur privé Berne → Aéroport Caen-Carpiquet | 24h/24</v>
      </c>
      <c r="O1177" s="14" t="n">
        <f aca="false">LEN(N1177)</f>
        <v>56</v>
      </c>
      <c r="P1177" s="14" t="str">
        <f aca="false">"Chauffeur privé "&amp;INDEX(10_Lieux!$K:$K,U1177)&amp;" vers "&amp;INDEX(10_Lieux!$L:$L,V1177)</f>
        <v>Chauffeur privé de Berne vers l'aéroport Caen-Carpiquet</v>
      </c>
      <c r="Q1177" s="14" t="str">
        <f aca="false">"Chauffeur privé "&amp;INDEX(10_Lieux!$K:$K,U1177)&amp;" vers "&amp;INDEX(10_Lieux!$L:$L,V1177)&amp;" : env. "&amp;I1177&amp;" km, "&amp;J1177&amp;" de route. Devis personnalisé, standard 24h/24 et 7j/7."</f>
        <v>Chauffeur privé de Berne vers l'aéroport Caen-Carpiquet : env. 796 km, 8 h 30 de route. Devis personnalisé, standard 24h/24 et 7j/7.</v>
      </c>
      <c r="R1177" s="14" t="n">
        <f aca="false">LEN(Q1177)</f>
        <v>132</v>
      </c>
      <c r="S1177" s="14" t="str">
        <f aca="false">INDEX(10_Lieux!$C:$C,U1177)</f>
        <v>Suisse</v>
      </c>
      <c r="T1177" s="14" t="str">
        <f aca="false">INDEX(10_Lieux!$C:$C,V1177)</f>
        <v>France</v>
      </c>
      <c r="U1177" s="14" t="n">
        <f aca="false">MATCH(A1177,10_Lieux!$A:$A,0)</f>
        <v>123</v>
      </c>
      <c r="V1177" s="14" t="n">
        <f aca="false">MATCH(B1177,10_Lieux!$A:$A,0)</f>
        <v>151</v>
      </c>
      <c r="W1177" s="14" t="n">
        <f aca="false">ROUND(6371*2*ASIN(SQRT(SIN(RADIANS(INDEX(10_Lieux!$F:$F,V1177)-INDEX(10_Lieux!$F:$F,U1177))/2)^2+COS(RADIANS(INDEX(10_Lieux!$F:$F,U1177)))*COS(RADIANS(INDEX(10_Lieux!$F:$F,V1177)))*SIN(RADIANS(INDEX(10_Lieux!$G:$G,V1177)-INDEX(10_Lieux!$G:$G,U1177))/2)^2)),1)</f>
        <v>636.5</v>
      </c>
      <c r="X1177" s="14" t="n">
        <f aca="false">ROUND(I1177/IF(I1177&lt;p_seuil_vitesse,p_vit_lente,p_vit_rapide)*60/15,0)*15</f>
        <v>510</v>
      </c>
      <c r="Y1177" s="14" t="n">
        <f aca="false">MAX(IF(INDEX(10_Lieux!$B:$B,U1177)&lt;&gt;"Ville",INDEX(10_Lieux!$I:$I,U1177),0),IF(INDEX(10_Lieux!$B:$B,V1177)&lt;&gt;"Ville",INDEX(10_Lieux!$I:$I,V1177),0))</f>
        <v>250</v>
      </c>
      <c r="Z1177" s="14" t="str">
        <f aca="false">A1177&amp;"|"&amp;B1177</f>
        <v>Berne|Caen-Carpiquet</v>
      </c>
      <c r="AA1177" s="14" t="str">
        <f aca="false">IF(I1177&lt;p_local,"Local",IF(I1177&lt;p_vv_min,"Courte distance",IF(I1177&lt;p_tres_long,"Longue distance","Très longue distance")))</f>
        <v>Très longue distance</v>
      </c>
    </row>
    <row r="1178" customFormat="false" ht="15" hidden="false" customHeight="true" outlineLevel="0" collapsed="false">
      <c r="A1178" s="1" t="s">
        <v>1338</v>
      </c>
      <c r="B1178" s="1" t="s">
        <v>122</v>
      </c>
      <c r="C1178" s="1" t="s">
        <v>34</v>
      </c>
      <c r="D1178" s="1" t="s">
        <v>653</v>
      </c>
      <c r="E1178" s="1" t="s">
        <v>1339</v>
      </c>
      <c r="F1178" s="14" t="s">
        <v>40</v>
      </c>
      <c r="G1178" s="14" t="str">
        <f aca="false">IF(I1178&lt;p_local,"Local → page infra",IF(H1178&gt;=p_ph1,"Phase 1",IF(H1178&gt;=p_ph2,"Phase 2","Phase 3")))</f>
        <v>Phase 3</v>
      </c>
      <c r="H1178" s="14" t="n">
        <f aca="false">IF(I1178&lt;p_local,0,IF(C1178="Aéroport → Aéroport",p_pts_plein,IF(Y1178&gt;0,IF(I1178&lt;=Y1178,p_pts_plein,IF(I1178&lt;=p_mult2*Y1178,p_pts_moyen,p_pts_r3)),IF(I1178&gt;=p_vv_min,p_pts_plein,IF(I1178&gt;=p_vv_moy,p_pts_moyen,p_pts_court))))+IF(INDEX(10_Lieux!$D:$D,U1178)=1,p_prio1,p_prio2)+IF(INDEX(10_Lieux!$D:$D,V1178)=1,p_prio1,p_prio2)+IF(K1178="Oui",p_tf,0)+p_hub*((INDEX(10_Lieux!$H:$H,U1178)="Hub")+(INDEX(10_Lieux!$H:$H,V1178)="Hub"))+IF(OR(INDEX(10_Lieux!$H:$H,U1178)="Premium",INDEX(10_Lieux!$H:$H,V1178)="Premium"),p_prem,0))</f>
        <v>55</v>
      </c>
      <c r="I1178" s="14" t="n">
        <f aca="false">ROUND(W1178*p_facteur,0)</f>
        <v>392</v>
      </c>
      <c r="J1178" s="14" t="str">
        <f aca="false">IF(X1178&lt;60,X1178&amp;" min",INT(X1178/60)&amp;" h"&amp;IF(MOD(X1178,60)=0,""," "&amp;TEXT(MOD(X1178,60),"00")))</f>
        <v>4 h 15</v>
      </c>
      <c r="K1178" s="14" t="str">
        <f aca="false">IF(S1178&lt;&gt;T1178,"Oui","Non")</f>
        <v>Non</v>
      </c>
      <c r="L1178" s="14" t="str">
        <f aca="false">IF(AND(INDEX(10_Lieux!$B:$B,U1178)="Ville",INDEX(10_Lieux!$B:$B,V1178)="Ville"),"/chauffeur-prive/"&amp;INDEX(10_Lieux!$E:$E,U1178)&amp;"-"&amp;INDEX(10_Lieux!$E:$E,V1178)&amp;"/","/chauffeur-prive/"&amp;INDEX(10_Lieux!$E:$E,U1178)&amp;"/"&amp;INDEX(10_Lieux!$E:$E,V1178)&amp;"/")</f>
        <v>/chauffeur-prive/aeroport-rennes-bretagne/paris/</v>
      </c>
      <c r="M1178" s="14" t="str">
        <f aca="false">IFERROR(INDEX($L:$L,MATCH(B1178&amp;"|"&amp;A1178,$Z:$Z,0)),"—")</f>
        <v>/chauffeur-prive/paris/aeroport-rennes-bretagne/</v>
      </c>
      <c r="N1178" s="14" t="str">
        <f aca="false">IF(LEN("Chauffeur privé "&amp;INDEX(10_Lieux!$J:$J,U1178)&amp;" → "&amp;INDEX(10_Lieux!$J:$J,V1178)&amp;" | 24h/24")&gt;60,"Chauffeur privé "&amp;INDEX(10_Lieux!$J:$J,U1178)&amp;" → "&amp;INDEX(10_Lieux!$J:$J,V1178),"Chauffeur privé "&amp;INDEX(10_Lieux!$J:$J,U1178)&amp;" → "&amp;INDEX(10_Lieux!$J:$J,V1178)&amp;" | 24h/24")</f>
        <v>Chauffeur privé Aéroport Rennes-Bretagne → Paris | 24h/24</v>
      </c>
      <c r="O1178" s="14" t="n">
        <f aca="false">LEN(N1178)</f>
        <v>57</v>
      </c>
      <c r="P1178" s="14" t="str">
        <f aca="false">"Chauffeur privé "&amp;INDEX(10_Lieux!$K:$K,U1178)&amp;" vers "&amp;INDEX(10_Lieux!$L:$L,V1178)</f>
        <v>Chauffeur privé de l'aéroport Rennes-Bretagne vers Paris</v>
      </c>
      <c r="Q1178" s="14" t="str">
        <f aca="false">"Chauffeur privé "&amp;INDEX(10_Lieux!$K:$K,U1178)&amp;" vers "&amp;INDEX(10_Lieux!$L:$L,V1178)&amp;" : env. "&amp;I1178&amp;" km, "&amp;J1178&amp;" de route. Devis personnalisé, standard 24h/24 et 7j/7."</f>
        <v>Chauffeur privé de l'aéroport Rennes-Bretagne vers Paris : env. 392 km, 4 h 15 de route. Devis personnalisé, standard 24h/24 et 7j/7.</v>
      </c>
      <c r="R1178" s="14" t="n">
        <f aca="false">LEN(Q1178)</f>
        <v>133</v>
      </c>
      <c r="S1178" s="14" t="str">
        <f aca="false">INDEX(10_Lieux!$C:$C,U1178)</f>
        <v>France</v>
      </c>
      <c r="T1178" s="14" t="str">
        <f aca="false">INDEX(10_Lieux!$C:$C,V1178)</f>
        <v>France</v>
      </c>
      <c r="U1178" s="14" t="n">
        <f aca="false">MATCH(A1178,10_Lieux!$A:$A,0)</f>
        <v>153</v>
      </c>
      <c r="V1178" s="14" t="n">
        <f aca="false">MATCH(B1178,10_Lieux!$A:$A,0)</f>
        <v>2</v>
      </c>
      <c r="W1178" s="14" t="n">
        <f aca="false">ROUND(6371*2*ASIN(SQRT(SIN(RADIANS(INDEX(10_Lieux!$F:$F,V1178)-INDEX(10_Lieux!$F:$F,U1178))/2)^2+COS(RADIANS(INDEX(10_Lieux!$F:$F,U1178)))*COS(RADIANS(INDEX(10_Lieux!$F:$F,V1178)))*SIN(RADIANS(INDEX(10_Lieux!$G:$G,V1178)-INDEX(10_Lieux!$G:$G,U1178))/2)^2)),1)</f>
        <v>313.8</v>
      </c>
      <c r="X1178" s="14" t="n">
        <f aca="false">ROUND(I1178/IF(I1178&lt;p_seuil_vitesse,p_vit_lente,p_vit_rapide)*60/15,0)*15</f>
        <v>255</v>
      </c>
      <c r="Y1178" s="14" t="n">
        <f aca="false">MAX(IF(INDEX(10_Lieux!$B:$B,U1178)&lt;&gt;"Ville",INDEX(10_Lieux!$I:$I,U1178),0),IF(INDEX(10_Lieux!$B:$B,V1178)&lt;&gt;"Ville",INDEX(10_Lieux!$I:$I,V1178),0))</f>
        <v>250</v>
      </c>
      <c r="Z1178" s="14" t="str">
        <f aca="false">A1178&amp;"|"&amp;B1178</f>
        <v>Rennes-Bretagne|Paris</v>
      </c>
      <c r="AA1178" s="14" t="str">
        <f aca="false">IF(I1178&lt;p_local,"Local",IF(I1178&lt;p_vv_min,"Courte distance",IF(I1178&lt;p_tres_long,"Longue distance","Très longue distance")))</f>
        <v>Longue distance</v>
      </c>
    </row>
    <row r="1179" customFormat="false" ht="15" hidden="false" customHeight="true" outlineLevel="0" collapsed="false">
      <c r="A1179" s="1" t="s">
        <v>122</v>
      </c>
      <c r="B1179" s="1" t="s">
        <v>1338</v>
      </c>
      <c r="C1179" s="1" t="s">
        <v>35</v>
      </c>
      <c r="D1179" s="1" t="s">
        <v>653</v>
      </c>
      <c r="E1179" s="1" t="s">
        <v>1340</v>
      </c>
      <c r="F1179" s="14" t="s">
        <v>40</v>
      </c>
      <c r="G1179" s="14" t="str">
        <f aca="false">IF(I1179&lt;p_local,"Local → page infra",IF(H1179&gt;=p_ph1,"Phase 1",IF(H1179&gt;=p_ph2,"Phase 2","Phase 3")))</f>
        <v>Phase 3</v>
      </c>
      <c r="H1179" s="14" t="n">
        <f aca="false">IF(I1179&lt;p_local,0,IF(C1179="Aéroport → Aéroport",p_pts_plein,IF(Y1179&gt;0,IF(I1179&lt;=Y1179,p_pts_plein,IF(I1179&lt;=p_mult2*Y1179,p_pts_moyen,p_pts_r3)),IF(I1179&gt;=p_vv_min,p_pts_plein,IF(I1179&gt;=p_vv_moy,p_pts_moyen,p_pts_court))))+IF(INDEX(10_Lieux!$D:$D,U1179)=1,p_prio1,p_prio2)+IF(INDEX(10_Lieux!$D:$D,V1179)=1,p_prio1,p_prio2)+IF(K1179="Oui",p_tf,0)+p_hub*((INDEX(10_Lieux!$H:$H,U1179)="Hub")+(INDEX(10_Lieux!$H:$H,V1179)="Hub"))+IF(OR(INDEX(10_Lieux!$H:$H,U1179)="Premium",INDEX(10_Lieux!$H:$H,V1179)="Premium"),p_prem,0))</f>
        <v>55</v>
      </c>
      <c r="I1179" s="14" t="n">
        <f aca="false">ROUND(W1179*p_facteur,0)</f>
        <v>392</v>
      </c>
      <c r="J1179" s="14" t="str">
        <f aca="false">IF(X1179&lt;60,X1179&amp;" min",INT(X1179/60)&amp;" h"&amp;IF(MOD(X1179,60)=0,""," "&amp;TEXT(MOD(X1179,60),"00")))</f>
        <v>4 h 15</v>
      </c>
      <c r="K1179" s="14" t="str">
        <f aca="false">IF(S1179&lt;&gt;T1179,"Oui","Non")</f>
        <v>Non</v>
      </c>
      <c r="L1179" s="14" t="str">
        <f aca="false">IF(AND(INDEX(10_Lieux!$B:$B,U1179)="Ville",INDEX(10_Lieux!$B:$B,V1179)="Ville"),"/chauffeur-prive/"&amp;INDEX(10_Lieux!$E:$E,U1179)&amp;"-"&amp;INDEX(10_Lieux!$E:$E,V1179)&amp;"/","/chauffeur-prive/"&amp;INDEX(10_Lieux!$E:$E,U1179)&amp;"/"&amp;INDEX(10_Lieux!$E:$E,V1179)&amp;"/")</f>
        <v>/chauffeur-prive/paris/aeroport-rennes-bretagne/</v>
      </c>
      <c r="M1179" s="14" t="str">
        <f aca="false">IFERROR(INDEX($L:$L,MATCH(B1179&amp;"|"&amp;A1179,$Z:$Z,0)),"—")</f>
        <v>/chauffeur-prive/aeroport-rennes-bretagne/paris/</v>
      </c>
      <c r="N1179" s="14" t="str">
        <f aca="false">IF(LEN("Chauffeur privé "&amp;INDEX(10_Lieux!$J:$J,U1179)&amp;" → "&amp;INDEX(10_Lieux!$J:$J,V1179)&amp;" | 24h/24")&gt;60,"Chauffeur privé "&amp;INDEX(10_Lieux!$J:$J,U1179)&amp;" → "&amp;INDEX(10_Lieux!$J:$J,V1179),"Chauffeur privé "&amp;INDEX(10_Lieux!$J:$J,U1179)&amp;" → "&amp;INDEX(10_Lieux!$J:$J,V1179)&amp;" | 24h/24")</f>
        <v>Chauffeur privé Paris → Aéroport Rennes-Bretagne | 24h/24</v>
      </c>
      <c r="O1179" s="14" t="n">
        <f aca="false">LEN(N1179)</f>
        <v>57</v>
      </c>
      <c r="P1179" s="14" t="str">
        <f aca="false">"Chauffeur privé "&amp;INDEX(10_Lieux!$K:$K,U1179)&amp;" vers "&amp;INDEX(10_Lieux!$L:$L,V1179)</f>
        <v>Chauffeur privé de Paris vers l'aéroport Rennes-Bretagne</v>
      </c>
      <c r="Q1179" s="14" t="str">
        <f aca="false">"Chauffeur privé "&amp;INDEX(10_Lieux!$K:$K,U1179)&amp;" vers "&amp;INDEX(10_Lieux!$L:$L,V1179)&amp;" : env. "&amp;I1179&amp;" km, "&amp;J1179&amp;" de route. Devis personnalisé, standard 24h/24 et 7j/7."</f>
        <v>Chauffeur privé de Paris vers l'aéroport Rennes-Bretagne : env. 392 km, 4 h 15 de route. Devis personnalisé, standard 24h/24 et 7j/7.</v>
      </c>
      <c r="R1179" s="14" t="n">
        <f aca="false">LEN(Q1179)</f>
        <v>133</v>
      </c>
      <c r="S1179" s="14" t="str">
        <f aca="false">INDEX(10_Lieux!$C:$C,U1179)</f>
        <v>France</v>
      </c>
      <c r="T1179" s="14" t="str">
        <f aca="false">INDEX(10_Lieux!$C:$C,V1179)</f>
        <v>France</v>
      </c>
      <c r="U1179" s="14" t="n">
        <f aca="false">MATCH(A1179,10_Lieux!$A:$A,0)</f>
        <v>2</v>
      </c>
      <c r="V1179" s="14" t="n">
        <f aca="false">MATCH(B1179,10_Lieux!$A:$A,0)</f>
        <v>153</v>
      </c>
      <c r="W1179" s="14" t="n">
        <f aca="false">ROUND(6371*2*ASIN(SQRT(SIN(RADIANS(INDEX(10_Lieux!$F:$F,V1179)-INDEX(10_Lieux!$F:$F,U1179))/2)^2+COS(RADIANS(INDEX(10_Lieux!$F:$F,U1179)))*COS(RADIANS(INDEX(10_Lieux!$F:$F,V1179)))*SIN(RADIANS(INDEX(10_Lieux!$G:$G,V1179)-INDEX(10_Lieux!$G:$G,U1179))/2)^2)),1)</f>
        <v>313.8</v>
      </c>
      <c r="X1179" s="14" t="n">
        <f aca="false">ROUND(I1179/IF(I1179&lt;p_seuil_vitesse,p_vit_lente,p_vit_rapide)*60/15,0)*15</f>
        <v>255</v>
      </c>
      <c r="Y1179" s="14" t="n">
        <f aca="false">MAX(IF(INDEX(10_Lieux!$B:$B,U1179)&lt;&gt;"Ville",INDEX(10_Lieux!$I:$I,U1179),0),IF(INDEX(10_Lieux!$B:$B,V1179)&lt;&gt;"Ville",INDEX(10_Lieux!$I:$I,V1179),0))</f>
        <v>250</v>
      </c>
      <c r="Z1179" s="14" t="str">
        <f aca="false">A1179&amp;"|"&amp;B1179</f>
        <v>Paris|Rennes-Bretagne</v>
      </c>
      <c r="AA1179" s="14" t="str">
        <f aca="false">IF(I1179&lt;p_local,"Local",IF(I1179&lt;p_vv_min,"Courte distance",IF(I1179&lt;p_tres_long,"Longue distance","Très longue distance")))</f>
        <v>Longue distance</v>
      </c>
    </row>
    <row r="1180" customFormat="false" ht="15" hidden="false" customHeight="true" outlineLevel="0" collapsed="false">
      <c r="A1180" s="1" t="s">
        <v>1338</v>
      </c>
      <c r="B1180" s="1" t="s">
        <v>123</v>
      </c>
      <c r="C1180" s="1" t="s">
        <v>34</v>
      </c>
      <c r="D1180" s="1" t="s">
        <v>653</v>
      </c>
      <c r="E1180" s="1" t="s">
        <v>1341</v>
      </c>
      <c r="F1180" s="14" t="s">
        <v>40</v>
      </c>
      <c r="G1180" s="14" t="str">
        <f aca="false">IF(I1180&lt;p_local,"Local → page infra",IF(H1180&gt;=p_ph1,"Phase 1",IF(H1180&gt;=p_ph2,"Phase 2","Phase 3")))</f>
        <v>Phase 3</v>
      </c>
      <c r="H1180" s="14" t="n">
        <f aca="false">IF(I1180&lt;p_local,0,IF(C1180="Aéroport → Aéroport",p_pts_plein,IF(Y1180&gt;0,IF(I1180&lt;=Y1180,p_pts_plein,IF(I1180&lt;=p_mult2*Y1180,p_pts_moyen,p_pts_r3)),IF(I1180&gt;=p_vv_min,p_pts_plein,IF(I1180&gt;=p_vv_moy,p_pts_moyen,p_pts_court))))+IF(INDEX(10_Lieux!$D:$D,U1180)=1,p_prio1,p_prio2)+IF(INDEX(10_Lieux!$D:$D,V1180)=1,p_prio1,p_prio2)+IF(K1180="Oui",p_tf,0)+p_hub*((INDEX(10_Lieux!$H:$H,U1180)="Hub")+(INDEX(10_Lieux!$H:$H,V1180)="Hub"))+IF(OR(INDEX(10_Lieux!$H:$H,U1180)="Premium",INDEX(10_Lieux!$H:$H,V1180)="Premium"),p_prem,0))</f>
        <v>40</v>
      </c>
      <c r="I1180" s="14" t="n">
        <f aca="false">ROUND(W1180*p_facteur,0)</f>
        <v>701</v>
      </c>
      <c r="J1180" s="14" t="str">
        <f aca="false">IF(X1180&lt;60,X1180&amp;" min",INT(X1180/60)&amp;" h"&amp;IF(MOD(X1180,60)=0,""," "&amp;TEXT(MOD(X1180,60),"00")))</f>
        <v>7 h 30</v>
      </c>
      <c r="K1180" s="14" t="str">
        <f aca="false">IF(S1180&lt;&gt;T1180,"Oui","Non")</f>
        <v>Non</v>
      </c>
      <c r="L1180" s="14" t="str">
        <f aca="false">IF(AND(INDEX(10_Lieux!$B:$B,U1180)="Ville",INDEX(10_Lieux!$B:$B,V1180)="Ville"),"/chauffeur-prive/"&amp;INDEX(10_Lieux!$E:$E,U1180)&amp;"-"&amp;INDEX(10_Lieux!$E:$E,V1180)&amp;"/","/chauffeur-prive/"&amp;INDEX(10_Lieux!$E:$E,U1180)&amp;"/"&amp;INDEX(10_Lieux!$E:$E,V1180)&amp;"/")</f>
        <v>/chauffeur-prive/aeroport-rennes-bretagne/lyon/</v>
      </c>
      <c r="M1180" s="14" t="str">
        <f aca="false">IFERROR(INDEX($L:$L,MATCH(B1180&amp;"|"&amp;A1180,$Z:$Z,0)),"—")</f>
        <v>/chauffeur-prive/lyon/aeroport-rennes-bretagne/</v>
      </c>
      <c r="N1180" s="14" t="str">
        <f aca="false">IF(LEN("Chauffeur privé "&amp;INDEX(10_Lieux!$J:$J,U1180)&amp;" → "&amp;INDEX(10_Lieux!$J:$J,V1180)&amp;" | 24h/24")&gt;60,"Chauffeur privé "&amp;INDEX(10_Lieux!$J:$J,U1180)&amp;" → "&amp;INDEX(10_Lieux!$J:$J,V1180),"Chauffeur privé "&amp;INDEX(10_Lieux!$J:$J,U1180)&amp;" → "&amp;INDEX(10_Lieux!$J:$J,V1180)&amp;" | 24h/24")</f>
        <v>Chauffeur privé Aéroport Rennes-Bretagne → Lyon | 24h/24</v>
      </c>
      <c r="O1180" s="14" t="n">
        <f aca="false">LEN(N1180)</f>
        <v>56</v>
      </c>
      <c r="P1180" s="14" t="str">
        <f aca="false">"Chauffeur privé "&amp;INDEX(10_Lieux!$K:$K,U1180)&amp;" vers "&amp;INDEX(10_Lieux!$L:$L,V1180)</f>
        <v>Chauffeur privé de l'aéroport Rennes-Bretagne vers Lyon</v>
      </c>
      <c r="Q1180" s="14" t="str">
        <f aca="false">"Chauffeur privé "&amp;INDEX(10_Lieux!$K:$K,U1180)&amp;" vers "&amp;INDEX(10_Lieux!$L:$L,V1180)&amp;" : env. "&amp;I1180&amp;" km, "&amp;J1180&amp;" de route. Devis personnalisé, standard 24h/24 et 7j/7."</f>
        <v>Chauffeur privé de l'aéroport Rennes-Bretagne vers Lyon : env. 701 km, 7 h 30 de route. Devis personnalisé, standard 24h/24 et 7j/7.</v>
      </c>
      <c r="R1180" s="14" t="n">
        <f aca="false">LEN(Q1180)</f>
        <v>132</v>
      </c>
      <c r="S1180" s="14" t="str">
        <f aca="false">INDEX(10_Lieux!$C:$C,U1180)</f>
        <v>France</v>
      </c>
      <c r="T1180" s="14" t="str">
        <f aca="false">INDEX(10_Lieux!$C:$C,V1180)</f>
        <v>France</v>
      </c>
      <c r="U1180" s="14" t="n">
        <f aca="false">MATCH(A1180,10_Lieux!$A:$A,0)</f>
        <v>153</v>
      </c>
      <c r="V1180" s="14" t="n">
        <f aca="false">MATCH(B1180,10_Lieux!$A:$A,0)</f>
        <v>8</v>
      </c>
      <c r="W1180" s="14" t="n">
        <f aca="false">ROUND(6371*2*ASIN(SQRT(SIN(RADIANS(INDEX(10_Lieux!$F:$F,V1180)-INDEX(10_Lieux!$F:$F,U1180))/2)^2+COS(RADIANS(INDEX(10_Lieux!$F:$F,U1180)))*COS(RADIANS(INDEX(10_Lieux!$F:$F,V1180)))*SIN(RADIANS(INDEX(10_Lieux!$G:$G,V1180)-INDEX(10_Lieux!$G:$G,U1180))/2)^2)),1)</f>
        <v>560.8</v>
      </c>
      <c r="X1180" s="14" t="n">
        <f aca="false">ROUND(I1180/IF(I1180&lt;p_seuil_vitesse,p_vit_lente,p_vit_rapide)*60/15,0)*15</f>
        <v>450</v>
      </c>
      <c r="Y1180" s="14" t="n">
        <f aca="false">MAX(IF(INDEX(10_Lieux!$B:$B,U1180)&lt;&gt;"Ville",INDEX(10_Lieux!$I:$I,U1180),0),IF(INDEX(10_Lieux!$B:$B,V1180)&lt;&gt;"Ville",INDEX(10_Lieux!$I:$I,V1180),0))</f>
        <v>250</v>
      </c>
      <c r="Z1180" s="14" t="str">
        <f aca="false">A1180&amp;"|"&amp;B1180</f>
        <v>Rennes-Bretagne|Lyon</v>
      </c>
      <c r="AA1180" s="14" t="str">
        <f aca="false">IF(I1180&lt;p_local,"Local",IF(I1180&lt;p_vv_min,"Courte distance",IF(I1180&lt;p_tres_long,"Longue distance","Très longue distance")))</f>
        <v>Très longue distance</v>
      </c>
    </row>
    <row r="1181" customFormat="false" ht="15" hidden="false" customHeight="true" outlineLevel="0" collapsed="false">
      <c r="A1181" s="1" t="s">
        <v>123</v>
      </c>
      <c r="B1181" s="1" t="s">
        <v>1338</v>
      </c>
      <c r="C1181" s="1" t="s">
        <v>35</v>
      </c>
      <c r="D1181" s="1" t="s">
        <v>653</v>
      </c>
      <c r="E1181" s="1" t="s">
        <v>1342</v>
      </c>
      <c r="F1181" s="14" t="s">
        <v>40</v>
      </c>
      <c r="G1181" s="14" t="str">
        <f aca="false">IF(I1181&lt;p_local,"Local → page infra",IF(H1181&gt;=p_ph1,"Phase 1",IF(H1181&gt;=p_ph2,"Phase 2","Phase 3")))</f>
        <v>Phase 3</v>
      </c>
      <c r="H1181" s="14" t="n">
        <f aca="false">IF(I1181&lt;p_local,0,IF(C1181="Aéroport → Aéroport",p_pts_plein,IF(Y1181&gt;0,IF(I1181&lt;=Y1181,p_pts_plein,IF(I1181&lt;=p_mult2*Y1181,p_pts_moyen,p_pts_r3)),IF(I1181&gt;=p_vv_min,p_pts_plein,IF(I1181&gt;=p_vv_moy,p_pts_moyen,p_pts_court))))+IF(INDEX(10_Lieux!$D:$D,U1181)=1,p_prio1,p_prio2)+IF(INDEX(10_Lieux!$D:$D,V1181)=1,p_prio1,p_prio2)+IF(K1181="Oui",p_tf,0)+p_hub*((INDEX(10_Lieux!$H:$H,U1181)="Hub")+(INDEX(10_Lieux!$H:$H,V1181)="Hub"))+IF(OR(INDEX(10_Lieux!$H:$H,U1181)="Premium",INDEX(10_Lieux!$H:$H,V1181)="Premium"),p_prem,0))</f>
        <v>40</v>
      </c>
      <c r="I1181" s="14" t="n">
        <f aca="false">ROUND(W1181*p_facteur,0)</f>
        <v>701</v>
      </c>
      <c r="J1181" s="14" t="str">
        <f aca="false">IF(X1181&lt;60,X1181&amp;" min",INT(X1181/60)&amp;" h"&amp;IF(MOD(X1181,60)=0,""," "&amp;TEXT(MOD(X1181,60),"00")))</f>
        <v>7 h 30</v>
      </c>
      <c r="K1181" s="14" t="str">
        <f aca="false">IF(S1181&lt;&gt;T1181,"Oui","Non")</f>
        <v>Non</v>
      </c>
      <c r="L1181" s="14" t="str">
        <f aca="false">IF(AND(INDEX(10_Lieux!$B:$B,U1181)="Ville",INDEX(10_Lieux!$B:$B,V1181)="Ville"),"/chauffeur-prive/"&amp;INDEX(10_Lieux!$E:$E,U1181)&amp;"-"&amp;INDEX(10_Lieux!$E:$E,V1181)&amp;"/","/chauffeur-prive/"&amp;INDEX(10_Lieux!$E:$E,U1181)&amp;"/"&amp;INDEX(10_Lieux!$E:$E,V1181)&amp;"/")</f>
        <v>/chauffeur-prive/lyon/aeroport-rennes-bretagne/</v>
      </c>
      <c r="M1181" s="14" t="str">
        <f aca="false">IFERROR(INDEX($L:$L,MATCH(B1181&amp;"|"&amp;A1181,$Z:$Z,0)),"—")</f>
        <v>/chauffeur-prive/aeroport-rennes-bretagne/lyon/</v>
      </c>
      <c r="N1181" s="14" t="str">
        <f aca="false">IF(LEN("Chauffeur privé "&amp;INDEX(10_Lieux!$J:$J,U1181)&amp;" → "&amp;INDEX(10_Lieux!$J:$J,V1181)&amp;" | 24h/24")&gt;60,"Chauffeur privé "&amp;INDEX(10_Lieux!$J:$J,U1181)&amp;" → "&amp;INDEX(10_Lieux!$J:$J,V1181),"Chauffeur privé "&amp;INDEX(10_Lieux!$J:$J,U1181)&amp;" → "&amp;INDEX(10_Lieux!$J:$J,V1181)&amp;" | 24h/24")</f>
        <v>Chauffeur privé Lyon → Aéroport Rennes-Bretagne | 24h/24</v>
      </c>
      <c r="O1181" s="14" t="n">
        <f aca="false">LEN(N1181)</f>
        <v>56</v>
      </c>
      <c r="P1181" s="14" t="str">
        <f aca="false">"Chauffeur privé "&amp;INDEX(10_Lieux!$K:$K,U1181)&amp;" vers "&amp;INDEX(10_Lieux!$L:$L,V1181)</f>
        <v>Chauffeur privé de Lyon vers l'aéroport Rennes-Bretagne</v>
      </c>
      <c r="Q1181" s="14" t="str">
        <f aca="false">"Chauffeur privé "&amp;INDEX(10_Lieux!$K:$K,U1181)&amp;" vers "&amp;INDEX(10_Lieux!$L:$L,V1181)&amp;" : env. "&amp;I1181&amp;" km, "&amp;J1181&amp;" de route. Devis personnalisé, standard 24h/24 et 7j/7."</f>
        <v>Chauffeur privé de Lyon vers l'aéroport Rennes-Bretagne : env. 701 km, 7 h 30 de route. Devis personnalisé, standard 24h/24 et 7j/7.</v>
      </c>
      <c r="R1181" s="14" t="n">
        <f aca="false">LEN(Q1181)</f>
        <v>132</v>
      </c>
      <c r="S1181" s="14" t="str">
        <f aca="false">INDEX(10_Lieux!$C:$C,U1181)</f>
        <v>France</v>
      </c>
      <c r="T1181" s="14" t="str">
        <f aca="false">INDEX(10_Lieux!$C:$C,V1181)</f>
        <v>France</v>
      </c>
      <c r="U1181" s="14" t="n">
        <f aca="false">MATCH(A1181,10_Lieux!$A:$A,0)</f>
        <v>8</v>
      </c>
      <c r="V1181" s="14" t="n">
        <f aca="false">MATCH(B1181,10_Lieux!$A:$A,0)</f>
        <v>153</v>
      </c>
      <c r="W1181" s="14" t="n">
        <f aca="false">ROUND(6371*2*ASIN(SQRT(SIN(RADIANS(INDEX(10_Lieux!$F:$F,V1181)-INDEX(10_Lieux!$F:$F,U1181))/2)^2+COS(RADIANS(INDEX(10_Lieux!$F:$F,U1181)))*COS(RADIANS(INDEX(10_Lieux!$F:$F,V1181)))*SIN(RADIANS(INDEX(10_Lieux!$G:$G,V1181)-INDEX(10_Lieux!$G:$G,U1181))/2)^2)),1)</f>
        <v>560.8</v>
      </c>
      <c r="X1181" s="14" t="n">
        <f aca="false">ROUND(I1181/IF(I1181&lt;p_seuil_vitesse,p_vit_lente,p_vit_rapide)*60/15,0)*15</f>
        <v>450</v>
      </c>
      <c r="Y1181" s="14" t="n">
        <f aca="false">MAX(IF(INDEX(10_Lieux!$B:$B,U1181)&lt;&gt;"Ville",INDEX(10_Lieux!$I:$I,U1181),0),IF(INDEX(10_Lieux!$B:$B,V1181)&lt;&gt;"Ville",INDEX(10_Lieux!$I:$I,V1181),0))</f>
        <v>250</v>
      </c>
      <c r="Z1181" s="14" t="str">
        <f aca="false">A1181&amp;"|"&amp;B1181</f>
        <v>Lyon|Rennes-Bretagne</v>
      </c>
      <c r="AA1181" s="14" t="str">
        <f aca="false">IF(I1181&lt;p_local,"Local",IF(I1181&lt;p_vv_min,"Courte distance",IF(I1181&lt;p_tres_long,"Longue distance","Très longue distance")))</f>
        <v>Très longue distance</v>
      </c>
    </row>
    <row r="1182" customFormat="false" ht="15" hidden="false" customHeight="true" outlineLevel="0" collapsed="false">
      <c r="A1182" s="1" t="s">
        <v>1338</v>
      </c>
      <c r="B1182" s="1" t="s">
        <v>126</v>
      </c>
      <c r="C1182" s="1" t="s">
        <v>34</v>
      </c>
      <c r="D1182" s="1" t="s">
        <v>653</v>
      </c>
      <c r="E1182" s="1" t="s">
        <v>1343</v>
      </c>
      <c r="F1182" s="14" t="s">
        <v>40</v>
      </c>
      <c r="G1182" s="14" t="str">
        <f aca="false">IF(I1182&lt;p_local,"Local → page infra",IF(H1182&gt;=p_ph1,"Phase 1",IF(H1182&gt;=p_ph2,"Phase 2","Phase 3")))</f>
        <v>Phase 3</v>
      </c>
      <c r="H1182" s="14" t="n">
        <f aca="false">IF(I1182&lt;p_local,0,IF(C1182="Aéroport → Aéroport",p_pts_plein,IF(Y1182&gt;0,IF(I1182&lt;=Y1182,p_pts_plein,IF(I1182&lt;=p_mult2*Y1182,p_pts_moyen,p_pts_r3)),IF(I1182&gt;=p_vv_min,p_pts_plein,IF(I1182&gt;=p_vv_moy,p_pts_moyen,p_pts_court))))+IF(INDEX(10_Lieux!$D:$D,U1182)=1,p_prio1,p_prio2)+IF(INDEX(10_Lieux!$D:$D,V1182)=1,p_prio1,p_prio2)+IF(K1182="Oui",p_tf,0)+p_hub*((INDEX(10_Lieux!$H:$H,U1182)="Hub")+(INDEX(10_Lieux!$H:$H,V1182)="Hub"))+IF(OR(INDEX(10_Lieux!$H:$H,U1182)="Premium",INDEX(10_Lieux!$H:$H,V1182)="Premium"),p_prem,0))</f>
        <v>40</v>
      </c>
      <c r="I1182" s="14" t="n">
        <f aca="false">ROUND(W1182*p_facteur,0)</f>
        <v>1060</v>
      </c>
      <c r="J1182" s="14" t="str">
        <f aca="false">IF(X1182&lt;60,X1182&amp;" min",INT(X1182/60)&amp;" h"&amp;IF(MOD(X1182,60)=0,""," "&amp;TEXT(MOD(X1182,60),"00")))</f>
        <v>11 h 15</v>
      </c>
      <c r="K1182" s="14" t="str">
        <f aca="false">IF(S1182&lt;&gt;T1182,"Oui","Non")</f>
        <v>Non</v>
      </c>
      <c r="L1182" s="14" t="str">
        <f aca="false">IF(AND(INDEX(10_Lieux!$B:$B,U1182)="Ville",INDEX(10_Lieux!$B:$B,V1182)="Ville"),"/chauffeur-prive/"&amp;INDEX(10_Lieux!$E:$E,U1182)&amp;"-"&amp;INDEX(10_Lieux!$E:$E,V1182)&amp;"/","/chauffeur-prive/"&amp;INDEX(10_Lieux!$E:$E,U1182)&amp;"/"&amp;INDEX(10_Lieux!$E:$E,V1182)&amp;"/")</f>
        <v>/chauffeur-prive/aeroport-rennes-bretagne/nice/</v>
      </c>
      <c r="M1182" s="14" t="str">
        <f aca="false">IFERROR(INDEX($L:$L,MATCH(B1182&amp;"|"&amp;A1182,$Z:$Z,0)),"—")</f>
        <v>/chauffeur-prive/nice/aeroport-rennes-bretagne/</v>
      </c>
      <c r="N1182" s="14" t="str">
        <f aca="false">IF(LEN("Chauffeur privé "&amp;INDEX(10_Lieux!$J:$J,U1182)&amp;" → "&amp;INDEX(10_Lieux!$J:$J,V1182)&amp;" | 24h/24")&gt;60,"Chauffeur privé "&amp;INDEX(10_Lieux!$J:$J,U1182)&amp;" → "&amp;INDEX(10_Lieux!$J:$J,V1182),"Chauffeur privé "&amp;INDEX(10_Lieux!$J:$J,U1182)&amp;" → "&amp;INDEX(10_Lieux!$J:$J,V1182)&amp;" | 24h/24")</f>
        <v>Chauffeur privé Aéroport Rennes-Bretagne → Nice | 24h/24</v>
      </c>
      <c r="O1182" s="14" t="n">
        <f aca="false">LEN(N1182)</f>
        <v>56</v>
      </c>
      <c r="P1182" s="14" t="str">
        <f aca="false">"Chauffeur privé "&amp;INDEX(10_Lieux!$K:$K,U1182)&amp;" vers "&amp;INDEX(10_Lieux!$L:$L,V1182)</f>
        <v>Chauffeur privé de l'aéroport Rennes-Bretagne vers Nice</v>
      </c>
      <c r="Q1182" s="14" t="str">
        <f aca="false">"Chauffeur privé "&amp;INDEX(10_Lieux!$K:$K,U1182)&amp;" vers "&amp;INDEX(10_Lieux!$L:$L,V1182)&amp;" : env. "&amp;I1182&amp;" km, "&amp;J1182&amp;" de route. Devis personnalisé, standard 24h/24 et 7j/7."</f>
        <v>Chauffeur privé de l'aéroport Rennes-Bretagne vers Nice : env. 1060 km, 11 h 15 de route. Devis personnalisé, standard 24h/24 et 7j/7.</v>
      </c>
      <c r="R1182" s="14" t="n">
        <f aca="false">LEN(Q1182)</f>
        <v>134</v>
      </c>
      <c r="S1182" s="14" t="str">
        <f aca="false">INDEX(10_Lieux!$C:$C,U1182)</f>
        <v>France</v>
      </c>
      <c r="T1182" s="14" t="str">
        <f aca="false">INDEX(10_Lieux!$C:$C,V1182)</f>
        <v>France</v>
      </c>
      <c r="U1182" s="14" t="n">
        <f aca="false">MATCH(A1182,10_Lieux!$A:$A,0)</f>
        <v>153</v>
      </c>
      <c r="V1182" s="14" t="n">
        <f aca="false">MATCH(B1182,10_Lieux!$A:$A,0)</f>
        <v>80</v>
      </c>
      <c r="W1182" s="14" t="n">
        <f aca="false">ROUND(6371*2*ASIN(SQRT(SIN(RADIANS(INDEX(10_Lieux!$F:$F,V1182)-INDEX(10_Lieux!$F:$F,U1182))/2)^2+COS(RADIANS(INDEX(10_Lieux!$F:$F,U1182)))*COS(RADIANS(INDEX(10_Lieux!$F:$F,V1182)))*SIN(RADIANS(INDEX(10_Lieux!$G:$G,V1182)-INDEX(10_Lieux!$G:$G,U1182))/2)^2)),1)</f>
        <v>847.6</v>
      </c>
      <c r="X1182" s="14" t="n">
        <f aca="false">ROUND(I1182/IF(I1182&lt;p_seuil_vitesse,p_vit_lente,p_vit_rapide)*60/15,0)*15</f>
        <v>675</v>
      </c>
      <c r="Y1182" s="14" t="n">
        <f aca="false">MAX(IF(INDEX(10_Lieux!$B:$B,U1182)&lt;&gt;"Ville",INDEX(10_Lieux!$I:$I,U1182),0),IF(INDEX(10_Lieux!$B:$B,V1182)&lt;&gt;"Ville",INDEX(10_Lieux!$I:$I,V1182),0))</f>
        <v>250</v>
      </c>
      <c r="Z1182" s="14" t="str">
        <f aca="false">A1182&amp;"|"&amp;B1182</f>
        <v>Rennes-Bretagne|Nice</v>
      </c>
      <c r="AA1182" s="14" t="str">
        <f aca="false">IF(I1182&lt;p_local,"Local",IF(I1182&lt;p_vv_min,"Courte distance",IF(I1182&lt;p_tres_long,"Longue distance","Très longue distance")))</f>
        <v>Très longue distance</v>
      </c>
    </row>
    <row r="1183" customFormat="false" ht="15" hidden="false" customHeight="true" outlineLevel="0" collapsed="false">
      <c r="A1183" s="1" t="s">
        <v>126</v>
      </c>
      <c r="B1183" s="1" t="s">
        <v>1338</v>
      </c>
      <c r="C1183" s="1" t="s">
        <v>35</v>
      </c>
      <c r="D1183" s="1" t="s">
        <v>653</v>
      </c>
      <c r="E1183" s="1" t="s">
        <v>1344</v>
      </c>
      <c r="F1183" s="14" t="s">
        <v>40</v>
      </c>
      <c r="G1183" s="14" t="str">
        <f aca="false">IF(I1183&lt;p_local,"Local → page infra",IF(H1183&gt;=p_ph1,"Phase 1",IF(H1183&gt;=p_ph2,"Phase 2","Phase 3")))</f>
        <v>Phase 3</v>
      </c>
      <c r="H1183" s="14" t="n">
        <f aca="false">IF(I1183&lt;p_local,0,IF(C1183="Aéroport → Aéroport",p_pts_plein,IF(Y1183&gt;0,IF(I1183&lt;=Y1183,p_pts_plein,IF(I1183&lt;=p_mult2*Y1183,p_pts_moyen,p_pts_r3)),IF(I1183&gt;=p_vv_min,p_pts_plein,IF(I1183&gt;=p_vv_moy,p_pts_moyen,p_pts_court))))+IF(INDEX(10_Lieux!$D:$D,U1183)=1,p_prio1,p_prio2)+IF(INDEX(10_Lieux!$D:$D,V1183)=1,p_prio1,p_prio2)+IF(K1183="Oui",p_tf,0)+p_hub*((INDEX(10_Lieux!$H:$H,U1183)="Hub")+(INDEX(10_Lieux!$H:$H,V1183)="Hub"))+IF(OR(INDEX(10_Lieux!$H:$H,U1183)="Premium",INDEX(10_Lieux!$H:$H,V1183)="Premium"),p_prem,0))</f>
        <v>40</v>
      </c>
      <c r="I1183" s="14" t="n">
        <f aca="false">ROUND(W1183*p_facteur,0)</f>
        <v>1060</v>
      </c>
      <c r="J1183" s="14" t="str">
        <f aca="false">IF(X1183&lt;60,X1183&amp;" min",INT(X1183/60)&amp;" h"&amp;IF(MOD(X1183,60)=0,""," "&amp;TEXT(MOD(X1183,60),"00")))</f>
        <v>11 h 15</v>
      </c>
      <c r="K1183" s="14" t="str">
        <f aca="false">IF(S1183&lt;&gt;T1183,"Oui","Non")</f>
        <v>Non</v>
      </c>
      <c r="L1183" s="14" t="str">
        <f aca="false">IF(AND(INDEX(10_Lieux!$B:$B,U1183)="Ville",INDEX(10_Lieux!$B:$B,V1183)="Ville"),"/chauffeur-prive/"&amp;INDEX(10_Lieux!$E:$E,U1183)&amp;"-"&amp;INDEX(10_Lieux!$E:$E,V1183)&amp;"/","/chauffeur-prive/"&amp;INDEX(10_Lieux!$E:$E,U1183)&amp;"/"&amp;INDEX(10_Lieux!$E:$E,V1183)&amp;"/")</f>
        <v>/chauffeur-prive/nice/aeroport-rennes-bretagne/</v>
      </c>
      <c r="M1183" s="14" t="str">
        <f aca="false">IFERROR(INDEX($L:$L,MATCH(B1183&amp;"|"&amp;A1183,$Z:$Z,0)),"—")</f>
        <v>/chauffeur-prive/aeroport-rennes-bretagne/nice/</v>
      </c>
      <c r="N1183" s="14" t="str">
        <f aca="false">IF(LEN("Chauffeur privé "&amp;INDEX(10_Lieux!$J:$J,U1183)&amp;" → "&amp;INDEX(10_Lieux!$J:$J,V1183)&amp;" | 24h/24")&gt;60,"Chauffeur privé "&amp;INDEX(10_Lieux!$J:$J,U1183)&amp;" → "&amp;INDEX(10_Lieux!$J:$J,V1183),"Chauffeur privé "&amp;INDEX(10_Lieux!$J:$J,U1183)&amp;" → "&amp;INDEX(10_Lieux!$J:$J,V1183)&amp;" | 24h/24")</f>
        <v>Chauffeur privé Nice → Aéroport Rennes-Bretagne | 24h/24</v>
      </c>
      <c r="O1183" s="14" t="n">
        <f aca="false">LEN(N1183)</f>
        <v>56</v>
      </c>
      <c r="P1183" s="14" t="str">
        <f aca="false">"Chauffeur privé "&amp;INDEX(10_Lieux!$K:$K,U1183)&amp;" vers "&amp;INDEX(10_Lieux!$L:$L,V1183)</f>
        <v>Chauffeur privé de Nice vers l'aéroport Rennes-Bretagne</v>
      </c>
      <c r="Q1183" s="14" t="str">
        <f aca="false">"Chauffeur privé "&amp;INDEX(10_Lieux!$K:$K,U1183)&amp;" vers "&amp;INDEX(10_Lieux!$L:$L,V1183)&amp;" : env. "&amp;I1183&amp;" km, "&amp;J1183&amp;" de route. Devis personnalisé, standard 24h/24 et 7j/7."</f>
        <v>Chauffeur privé de Nice vers l'aéroport Rennes-Bretagne : env. 1060 km, 11 h 15 de route. Devis personnalisé, standard 24h/24 et 7j/7.</v>
      </c>
      <c r="R1183" s="14" t="n">
        <f aca="false">LEN(Q1183)</f>
        <v>134</v>
      </c>
      <c r="S1183" s="14" t="str">
        <f aca="false">INDEX(10_Lieux!$C:$C,U1183)</f>
        <v>France</v>
      </c>
      <c r="T1183" s="14" t="str">
        <f aca="false">INDEX(10_Lieux!$C:$C,V1183)</f>
        <v>France</v>
      </c>
      <c r="U1183" s="14" t="n">
        <f aca="false">MATCH(A1183,10_Lieux!$A:$A,0)</f>
        <v>80</v>
      </c>
      <c r="V1183" s="14" t="n">
        <f aca="false">MATCH(B1183,10_Lieux!$A:$A,0)</f>
        <v>153</v>
      </c>
      <c r="W1183" s="14" t="n">
        <f aca="false">ROUND(6371*2*ASIN(SQRT(SIN(RADIANS(INDEX(10_Lieux!$F:$F,V1183)-INDEX(10_Lieux!$F:$F,U1183))/2)^2+COS(RADIANS(INDEX(10_Lieux!$F:$F,U1183)))*COS(RADIANS(INDEX(10_Lieux!$F:$F,V1183)))*SIN(RADIANS(INDEX(10_Lieux!$G:$G,V1183)-INDEX(10_Lieux!$G:$G,U1183))/2)^2)),1)</f>
        <v>847.6</v>
      </c>
      <c r="X1183" s="14" t="n">
        <f aca="false">ROUND(I1183/IF(I1183&lt;p_seuil_vitesse,p_vit_lente,p_vit_rapide)*60/15,0)*15</f>
        <v>675</v>
      </c>
      <c r="Y1183" s="14" t="n">
        <f aca="false">MAX(IF(INDEX(10_Lieux!$B:$B,U1183)&lt;&gt;"Ville",INDEX(10_Lieux!$I:$I,U1183),0),IF(INDEX(10_Lieux!$B:$B,V1183)&lt;&gt;"Ville",INDEX(10_Lieux!$I:$I,V1183),0))</f>
        <v>250</v>
      </c>
      <c r="Z1183" s="14" t="str">
        <f aca="false">A1183&amp;"|"&amp;B1183</f>
        <v>Nice|Rennes-Bretagne</v>
      </c>
      <c r="AA1183" s="14" t="str">
        <f aca="false">IF(I1183&lt;p_local,"Local",IF(I1183&lt;p_vv_min,"Courte distance",IF(I1183&lt;p_tres_long,"Longue distance","Très longue distance")))</f>
        <v>Très longue distance</v>
      </c>
    </row>
    <row r="1184" customFormat="false" ht="15" hidden="false" customHeight="true" outlineLevel="0" collapsed="false">
      <c r="A1184" s="1" t="s">
        <v>1338</v>
      </c>
      <c r="B1184" s="1" t="s">
        <v>128</v>
      </c>
      <c r="C1184" s="1" t="s">
        <v>34</v>
      </c>
      <c r="D1184" s="1" t="s">
        <v>653</v>
      </c>
      <c r="E1184" s="1" t="s">
        <v>1345</v>
      </c>
      <c r="F1184" s="14" t="s">
        <v>40</v>
      </c>
      <c r="G1184" s="14" t="str">
        <f aca="false">IF(I1184&lt;p_local,"Local → page infra",IF(H1184&gt;=p_ph1,"Phase 1",IF(H1184&gt;=p_ph2,"Phase 2","Phase 3")))</f>
        <v>Phase 3</v>
      </c>
      <c r="H1184" s="14" t="n">
        <f aca="false">IF(I1184&lt;p_local,0,IF(C1184="Aéroport → Aéroport",p_pts_plein,IF(Y1184&gt;0,IF(I1184&lt;=Y1184,p_pts_plein,IF(I1184&lt;=p_mult2*Y1184,p_pts_moyen,p_pts_r3)),IF(I1184&gt;=p_vv_min,p_pts_plein,IF(I1184&gt;=p_vv_moy,p_pts_moyen,p_pts_court))))+IF(INDEX(10_Lieux!$D:$D,U1184)=1,p_prio1,p_prio2)+IF(INDEX(10_Lieux!$D:$D,V1184)=1,p_prio1,p_prio2)+IF(K1184="Oui",p_tf,0)+p_hub*((INDEX(10_Lieux!$H:$H,U1184)="Hub")+(INDEX(10_Lieux!$H:$H,V1184)="Hub"))+IF(OR(INDEX(10_Lieux!$H:$H,U1184)="Premium",INDEX(10_Lieux!$H:$H,V1184)="Premium"),p_prem,0))</f>
        <v>40</v>
      </c>
      <c r="I1184" s="14" t="n">
        <f aca="false">ROUND(W1184*p_facteur,0)</f>
        <v>956</v>
      </c>
      <c r="J1184" s="14" t="str">
        <f aca="false">IF(X1184&lt;60,X1184&amp;" min",INT(X1184/60)&amp;" h"&amp;IF(MOD(X1184,60)=0,""," "&amp;TEXT(MOD(X1184,60),"00")))</f>
        <v>10 h</v>
      </c>
      <c r="K1184" s="14" t="str">
        <f aca="false">IF(S1184&lt;&gt;T1184,"Oui","Non")</f>
        <v>Non</v>
      </c>
      <c r="L1184" s="14" t="str">
        <f aca="false">IF(AND(INDEX(10_Lieux!$B:$B,U1184)="Ville",INDEX(10_Lieux!$B:$B,V1184)="Ville"),"/chauffeur-prive/"&amp;INDEX(10_Lieux!$E:$E,U1184)&amp;"-"&amp;INDEX(10_Lieux!$E:$E,V1184)&amp;"/","/chauffeur-prive/"&amp;INDEX(10_Lieux!$E:$E,U1184)&amp;"/"&amp;INDEX(10_Lieux!$E:$E,V1184)&amp;"/")</f>
        <v>/chauffeur-prive/aeroport-rennes-bretagne/marseille/</v>
      </c>
      <c r="M1184" s="14" t="str">
        <f aca="false">IFERROR(INDEX($L:$L,MATCH(B1184&amp;"|"&amp;A1184,$Z:$Z,0)),"—")</f>
        <v>/chauffeur-prive/marseille/aeroport-rennes-bretagne/</v>
      </c>
      <c r="N1184" s="14" t="str">
        <f aca="false">IF(LEN("Chauffeur privé "&amp;INDEX(10_Lieux!$J:$J,U1184)&amp;" → "&amp;INDEX(10_Lieux!$J:$J,V1184)&amp;" | 24h/24")&gt;60,"Chauffeur privé "&amp;INDEX(10_Lieux!$J:$J,U1184)&amp;" → "&amp;INDEX(10_Lieux!$J:$J,V1184),"Chauffeur privé "&amp;INDEX(10_Lieux!$J:$J,U1184)&amp;" → "&amp;INDEX(10_Lieux!$J:$J,V1184)&amp;" | 24h/24")</f>
        <v>Chauffeur privé Aéroport Rennes-Bretagne → Marseille</v>
      </c>
      <c r="O1184" s="14" t="n">
        <f aca="false">LEN(N1184)</f>
        <v>52</v>
      </c>
      <c r="P1184" s="14" t="str">
        <f aca="false">"Chauffeur privé "&amp;INDEX(10_Lieux!$K:$K,U1184)&amp;" vers "&amp;INDEX(10_Lieux!$L:$L,V1184)</f>
        <v>Chauffeur privé de l'aéroport Rennes-Bretagne vers Marseille</v>
      </c>
      <c r="Q1184" s="14" t="str">
        <f aca="false">"Chauffeur privé "&amp;INDEX(10_Lieux!$K:$K,U1184)&amp;" vers "&amp;INDEX(10_Lieux!$L:$L,V1184)&amp;" : env. "&amp;I1184&amp;" km, "&amp;J1184&amp;" de route. Devis personnalisé, standard 24h/24 et 7j/7."</f>
        <v>Chauffeur privé de l'aéroport Rennes-Bretagne vers Marseille : env. 956 km, 10 h de route. Devis personnalisé, standard 24h/24 et 7j/7.</v>
      </c>
      <c r="R1184" s="14" t="n">
        <f aca="false">LEN(Q1184)</f>
        <v>135</v>
      </c>
      <c r="S1184" s="14" t="str">
        <f aca="false">INDEX(10_Lieux!$C:$C,U1184)</f>
        <v>France</v>
      </c>
      <c r="T1184" s="14" t="str">
        <f aca="false">INDEX(10_Lieux!$C:$C,V1184)</f>
        <v>France</v>
      </c>
      <c r="U1184" s="14" t="n">
        <f aca="false">MATCH(A1184,10_Lieux!$A:$A,0)</f>
        <v>153</v>
      </c>
      <c r="V1184" s="14" t="n">
        <f aca="false">MATCH(B1184,10_Lieux!$A:$A,0)</f>
        <v>79</v>
      </c>
      <c r="W1184" s="14" t="n">
        <f aca="false">ROUND(6371*2*ASIN(SQRT(SIN(RADIANS(INDEX(10_Lieux!$F:$F,V1184)-INDEX(10_Lieux!$F:$F,U1184))/2)^2+COS(RADIANS(INDEX(10_Lieux!$F:$F,U1184)))*COS(RADIANS(INDEX(10_Lieux!$F:$F,V1184)))*SIN(RADIANS(INDEX(10_Lieux!$G:$G,V1184)-INDEX(10_Lieux!$G:$G,U1184))/2)^2)),1)</f>
        <v>765.1</v>
      </c>
      <c r="X1184" s="14" t="n">
        <f aca="false">ROUND(I1184/IF(I1184&lt;p_seuil_vitesse,p_vit_lente,p_vit_rapide)*60/15,0)*15</f>
        <v>600</v>
      </c>
      <c r="Y1184" s="14" t="n">
        <f aca="false">MAX(IF(INDEX(10_Lieux!$B:$B,U1184)&lt;&gt;"Ville",INDEX(10_Lieux!$I:$I,U1184),0),IF(INDEX(10_Lieux!$B:$B,V1184)&lt;&gt;"Ville",INDEX(10_Lieux!$I:$I,V1184),0))</f>
        <v>250</v>
      </c>
      <c r="Z1184" s="14" t="str">
        <f aca="false">A1184&amp;"|"&amp;B1184</f>
        <v>Rennes-Bretagne|Marseille</v>
      </c>
      <c r="AA1184" s="14" t="str">
        <f aca="false">IF(I1184&lt;p_local,"Local",IF(I1184&lt;p_vv_min,"Courte distance",IF(I1184&lt;p_tres_long,"Longue distance","Très longue distance")))</f>
        <v>Très longue distance</v>
      </c>
    </row>
    <row r="1185" customFormat="false" ht="15" hidden="false" customHeight="true" outlineLevel="0" collapsed="false">
      <c r="A1185" s="1" t="s">
        <v>128</v>
      </c>
      <c r="B1185" s="1" t="s">
        <v>1338</v>
      </c>
      <c r="C1185" s="1" t="s">
        <v>35</v>
      </c>
      <c r="D1185" s="1" t="s">
        <v>653</v>
      </c>
      <c r="E1185" s="1" t="s">
        <v>1346</v>
      </c>
      <c r="F1185" s="14" t="s">
        <v>40</v>
      </c>
      <c r="G1185" s="14" t="str">
        <f aca="false">IF(I1185&lt;p_local,"Local → page infra",IF(H1185&gt;=p_ph1,"Phase 1",IF(H1185&gt;=p_ph2,"Phase 2","Phase 3")))</f>
        <v>Phase 3</v>
      </c>
      <c r="H1185" s="14" t="n">
        <f aca="false">IF(I1185&lt;p_local,0,IF(C1185="Aéroport → Aéroport",p_pts_plein,IF(Y1185&gt;0,IF(I1185&lt;=Y1185,p_pts_plein,IF(I1185&lt;=p_mult2*Y1185,p_pts_moyen,p_pts_r3)),IF(I1185&gt;=p_vv_min,p_pts_plein,IF(I1185&gt;=p_vv_moy,p_pts_moyen,p_pts_court))))+IF(INDEX(10_Lieux!$D:$D,U1185)=1,p_prio1,p_prio2)+IF(INDEX(10_Lieux!$D:$D,V1185)=1,p_prio1,p_prio2)+IF(K1185="Oui",p_tf,0)+p_hub*((INDEX(10_Lieux!$H:$H,U1185)="Hub")+(INDEX(10_Lieux!$H:$H,V1185)="Hub"))+IF(OR(INDEX(10_Lieux!$H:$H,U1185)="Premium",INDEX(10_Lieux!$H:$H,V1185)="Premium"),p_prem,0))</f>
        <v>40</v>
      </c>
      <c r="I1185" s="14" t="n">
        <f aca="false">ROUND(W1185*p_facteur,0)</f>
        <v>956</v>
      </c>
      <c r="J1185" s="14" t="str">
        <f aca="false">IF(X1185&lt;60,X1185&amp;" min",INT(X1185/60)&amp;" h"&amp;IF(MOD(X1185,60)=0,""," "&amp;TEXT(MOD(X1185,60),"00")))</f>
        <v>10 h</v>
      </c>
      <c r="K1185" s="14" t="str">
        <f aca="false">IF(S1185&lt;&gt;T1185,"Oui","Non")</f>
        <v>Non</v>
      </c>
      <c r="L1185" s="14" t="str">
        <f aca="false">IF(AND(INDEX(10_Lieux!$B:$B,U1185)="Ville",INDEX(10_Lieux!$B:$B,V1185)="Ville"),"/chauffeur-prive/"&amp;INDEX(10_Lieux!$E:$E,U1185)&amp;"-"&amp;INDEX(10_Lieux!$E:$E,V1185)&amp;"/","/chauffeur-prive/"&amp;INDEX(10_Lieux!$E:$E,U1185)&amp;"/"&amp;INDEX(10_Lieux!$E:$E,V1185)&amp;"/")</f>
        <v>/chauffeur-prive/marseille/aeroport-rennes-bretagne/</v>
      </c>
      <c r="M1185" s="14" t="str">
        <f aca="false">IFERROR(INDEX($L:$L,MATCH(B1185&amp;"|"&amp;A1185,$Z:$Z,0)),"—")</f>
        <v>/chauffeur-prive/aeroport-rennes-bretagne/marseille/</v>
      </c>
      <c r="N1185" s="14" t="str">
        <f aca="false">IF(LEN("Chauffeur privé "&amp;INDEX(10_Lieux!$J:$J,U1185)&amp;" → "&amp;INDEX(10_Lieux!$J:$J,V1185)&amp;" | 24h/24")&gt;60,"Chauffeur privé "&amp;INDEX(10_Lieux!$J:$J,U1185)&amp;" → "&amp;INDEX(10_Lieux!$J:$J,V1185),"Chauffeur privé "&amp;INDEX(10_Lieux!$J:$J,U1185)&amp;" → "&amp;INDEX(10_Lieux!$J:$J,V1185)&amp;" | 24h/24")</f>
        <v>Chauffeur privé Marseille → Aéroport Rennes-Bretagne</v>
      </c>
      <c r="O1185" s="14" t="n">
        <f aca="false">LEN(N1185)</f>
        <v>52</v>
      </c>
      <c r="P1185" s="14" t="str">
        <f aca="false">"Chauffeur privé "&amp;INDEX(10_Lieux!$K:$K,U1185)&amp;" vers "&amp;INDEX(10_Lieux!$L:$L,V1185)</f>
        <v>Chauffeur privé de Marseille vers l'aéroport Rennes-Bretagne</v>
      </c>
      <c r="Q1185" s="14" t="str">
        <f aca="false">"Chauffeur privé "&amp;INDEX(10_Lieux!$K:$K,U1185)&amp;" vers "&amp;INDEX(10_Lieux!$L:$L,V1185)&amp;" : env. "&amp;I1185&amp;" km, "&amp;J1185&amp;" de route. Devis personnalisé, standard 24h/24 et 7j/7."</f>
        <v>Chauffeur privé de Marseille vers l'aéroport Rennes-Bretagne : env. 956 km, 10 h de route. Devis personnalisé, standard 24h/24 et 7j/7.</v>
      </c>
      <c r="R1185" s="14" t="n">
        <f aca="false">LEN(Q1185)</f>
        <v>135</v>
      </c>
      <c r="S1185" s="14" t="str">
        <f aca="false">INDEX(10_Lieux!$C:$C,U1185)</f>
        <v>France</v>
      </c>
      <c r="T1185" s="14" t="str">
        <f aca="false">INDEX(10_Lieux!$C:$C,V1185)</f>
        <v>France</v>
      </c>
      <c r="U1185" s="14" t="n">
        <f aca="false">MATCH(A1185,10_Lieux!$A:$A,0)</f>
        <v>79</v>
      </c>
      <c r="V1185" s="14" t="n">
        <f aca="false">MATCH(B1185,10_Lieux!$A:$A,0)</f>
        <v>153</v>
      </c>
      <c r="W1185" s="14" t="n">
        <f aca="false">ROUND(6371*2*ASIN(SQRT(SIN(RADIANS(INDEX(10_Lieux!$F:$F,V1185)-INDEX(10_Lieux!$F:$F,U1185))/2)^2+COS(RADIANS(INDEX(10_Lieux!$F:$F,U1185)))*COS(RADIANS(INDEX(10_Lieux!$F:$F,V1185)))*SIN(RADIANS(INDEX(10_Lieux!$G:$G,V1185)-INDEX(10_Lieux!$G:$G,U1185))/2)^2)),1)</f>
        <v>765.1</v>
      </c>
      <c r="X1185" s="14" t="n">
        <f aca="false">ROUND(I1185/IF(I1185&lt;p_seuil_vitesse,p_vit_lente,p_vit_rapide)*60/15,0)*15</f>
        <v>600</v>
      </c>
      <c r="Y1185" s="14" t="n">
        <f aca="false">MAX(IF(INDEX(10_Lieux!$B:$B,U1185)&lt;&gt;"Ville",INDEX(10_Lieux!$I:$I,U1185),0),IF(INDEX(10_Lieux!$B:$B,V1185)&lt;&gt;"Ville",INDEX(10_Lieux!$I:$I,V1185),0))</f>
        <v>250</v>
      </c>
      <c r="Z1185" s="14" t="str">
        <f aca="false">A1185&amp;"|"&amp;B1185</f>
        <v>Marseille|Rennes-Bretagne</v>
      </c>
      <c r="AA1185" s="14" t="str">
        <f aca="false">IF(I1185&lt;p_local,"Local",IF(I1185&lt;p_vv_min,"Courte distance",IF(I1185&lt;p_tres_long,"Longue distance","Très longue distance")))</f>
        <v>Très longue distance</v>
      </c>
    </row>
    <row r="1186" customFormat="false" ht="15" hidden="false" customHeight="true" outlineLevel="0" collapsed="false">
      <c r="A1186" s="1" t="s">
        <v>1338</v>
      </c>
      <c r="B1186" s="1" t="s">
        <v>130</v>
      </c>
      <c r="C1186" s="1" t="s">
        <v>34</v>
      </c>
      <c r="D1186" s="1" t="s">
        <v>653</v>
      </c>
      <c r="E1186" s="1" t="s">
        <v>1347</v>
      </c>
      <c r="F1186" s="14" t="s">
        <v>40</v>
      </c>
      <c r="G1186" s="14" t="str">
        <f aca="false">IF(I1186&lt;p_local,"Local → page infra",IF(H1186&gt;=p_ph1,"Phase 1",IF(H1186&gt;=p_ph2,"Phase 2","Phase 3")))</f>
        <v>Phase 3</v>
      </c>
      <c r="H1186" s="14" t="n">
        <f aca="false">IF(I1186&lt;p_local,0,IF(C1186="Aéroport → Aéroport",p_pts_plein,IF(Y1186&gt;0,IF(I1186&lt;=Y1186,p_pts_plein,IF(I1186&lt;=p_mult2*Y1186,p_pts_moyen,p_pts_r3)),IF(I1186&gt;=p_vv_min,p_pts_plein,IF(I1186&gt;=p_vv_moy,p_pts_moyen,p_pts_court))))+IF(INDEX(10_Lieux!$D:$D,U1186)=1,p_prio1,p_prio2)+IF(INDEX(10_Lieux!$D:$D,V1186)=1,p_prio1,p_prio2)+IF(K1186="Oui",p_tf,0)+p_hub*((INDEX(10_Lieux!$H:$H,U1186)="Hub")+(INDEX(10_Lieux!$H:$H,V1186)="Hub"))+IF(OR(INDEX(10_Lieux!$H:$H,U1186)="Premium",INDEX(10_Lieux!$H:$H,V1186)="Premium"),p_prem,0))</f>
        <v>30</v>
      </c>
      <c r="I1186" s="14" t="n">
        <f aca="false">ROUND(W1186*p_facteur,0)</f>
        <v>463</v>
      </c>
      <c r="J1186" s="14" t="str">
        <f aca="false">IF(X1186&lt;60,X1186&amp;" min",INT(X1186/60)&amp;" h"&amp;IF(MOD(X1186,60)=0,""," "&amp;TEXT(MOD(X1186,60),"00")))</f>
        <v>4 h 45</v>
      </c>
      <c r="K1186" s="14" t="str">
        <f aca="false">IF(S1186&lt;&gt;T1186,"Oui","Non")</f>
        <v>Non</v>
      </c>
      <c r="L1186" s="14" t="str">
        <f aca="false">IF(AND(INDEX(10_Lieux!$B:$B,U1186)="Ville",INDEX(10_Lieux!$B:$B,V1186)="Ville"),"/chauffeur-prive/"&amp;INDEX(10_Lieux!$E:$E,U1186)&amp;"-"&amp;INDEX(10_Lieux!$E:$E,V1186)&amp;"/","/chauffeur-prive/"&amp;INDEX(10_Lieux!$E:$E,U1186)&amp;"/"&amp;INDEX(10_Lieux!$E:$E,V1186)&amp;"/")</f>
        <v>/chauffeur-prive/aeroport-rennes-bretagne/bordeaux/</v>
      </c>
      <c r="M1186" s="14" t="str">
        <f aca="false">IFERROR(INDEX($L:$L,MATCH(B1186&amp;"|"&amp;A1186,$Z:$Z,0)),"—")</f>
        <v>/chauffeur-prive/bordeaux/aeroport-rennes-bretagne/</v>
      </c>
      <c r="N1186" s="14" t="str">
        <f aca="false">IF(LEN("Chauffeur privé "&amp;INDEX(10_Lieux!$J:$J,U1186)&amp;" → "&amp;INDEX(10_Lieux!$J:$J,V1186)&amp;" | 24h/24")&gt;60,"Chauffeur privé "&amp;INDEX(10_Lieux!$J:$J,U1186)&amp;" → "&amp;INDEX(10_Lieux!$J:$J,V1186),"Chauffeur privé "&amp;INDEX(10_Lieux!$J:$J,U1186)&amp;" → "&amp;INDEX(10_Lieux!$J:$J,V1186)&amp;" | 24h/24")</f>
        <v>Chauffeur privé Aéroport Rennes-Bretagne → Bordeaux | 24h/24</v>
      </c>
      <c r="O1186" s="14" t="n">
        <f aca="false">LEN(N1186)</f>
        <v>60</v>
      </c>
      <c r="P1186" s="14" t="str">
        <f aca="false">"Chauffeur privé "&amp;INDEX(10_Lieux!$K:$K,U1186)&amp;" vers "&amp;INDEX(10_Lieux!$L:$L,V1186)</f>
        <v>Chauffeur privé de l'aéroport Rennes-Bretagne vers Bordeaux</v>
      </c>
      <c r="Q1186" s="14" t="str">
        <f aca="false">"Chauffeur privé "&amp;INDEX(10_Lieux!$K:$K,U1186)&amp;" vers "&amp;INDEX(10_Lieux!$L:$L,V1186)&amp;" : env. "&amp;I1186&amp;" km, "&amp;J1186&amp;" de route. Devis personnalisé, standard 24h/24 et 7j/7."</f>
        <v>Chauffeur privé de l'aéroport Rennes-Bretagne vers Bordeaux : env. 463 km, 4 h 45 de route. Devis personnalisé, standard 24h/24 et 7j/7.</v>
      </c>
      <c r="R1186" s="14" t="n">
        <f aca="false">LEN(Q1186)</f>
        <v>136</v>
      </c>
      <c r="S1186" s="14" t="str">
        <f aca="false">INDEX(10_Lieux!$C:$C,U1186)</f>
        <v>France</v>
      </c>
      <c r="T1186" s="14" t="str">
        <f aca="false">INDEX(10_Lieux!$C:$C,V1186)</f>
        <v>France</v>
      </c>
      <c r="U1186" s="14" t="n">
        <f aca="false">MATCH(A1186,10_Lieux!$A:$A,0)</f>
        <v>153</v>
      </c>
      <c r="V1186" s="14" t="n">
        <f aca="false">MATCH(B1186,10_Lieux!$A:$A,0)</f>
        <v>61</v>
      </c>
      <c r="W1186" s="14" t="n">
        <f aca="false">ROUND(6371*2*ASIN(SQRT(SIN(RADIANS(INDEX(10_Lieux!$F:$F,V1186)-INDEX(10_Lieux!$F:$F,U1186))/2)^2+COS(RADIANS(INDEX(10_Lieux!$F:$F,U1186)))*COS(RADIANS(INDEX(10_Lieux!$F:$F,V1186)))*SIN(RADIANS(INDEX(10_Lieux!$G:$G,V1186)-INDEX(10_Lieux!$G:$G,U1186))/2)^2)),1)</f>
        <v>370.1</v>
      </c>
      <c r="X1186" s="14" t="n">
        <f aca="false">ROUND(I1186/IF(I1186&lt;p_seuil_vitesse,p_vit_lente,p_vit_rapide)*60/15,0)*15</f>
        <v>285</v>
      </c>
      <c r="Y1186" s="14" t="n">
        <f aca="false">MAX(IF(INDEX(10_Lieux!$B:$B,U1186)&lt;&gt;"Ville",INDEX(10_Lieux!$I:$I,U1186),0),IF(INDEX(10_Lieux!$B:$B,V1186)&lt;&gt;"Ville",INDEX(10_Lieux!$I:$I,V1186),0))</f>
        <v>250</v>
      </c>
      <c r="Z1186" s="14" t="str">
        <f aca="false">A1186&amp;"|"&amp;B1186</f>
        <v>Rennes-Bretagne|Bordeaux</v>
      </c>
      <c r="AA1186" s="14" t="str">
        <f aca="false">IF(I1186&lt;p_local,"Local",IF(I1186&lt;p_vv_min,"Courte distance",IF(I1186&lt;p_tres_long,"Longue distance","Très longue distance")))</f>
        <v>Longue distance</v>
      </c>
    </row>
    <row r="1187" customFormat="false" ht="15" hidden="false" customHeight="true" outlineLevel="0" collapsed="false">
      <c r="A1187" s="1" t="s">
        <v>130</v>
      </c>
      <c r="B1187" s="1" t="s">
        <v>1338</v>
      </c>
      <c r="C1187" s="1" t="s">
        <v>35</v>
      </c>
      <c r="D1187" s="1" t="s">
        <v>653</v>
      </c>
      <c r="E1187" s="1" t="s">
        <v>1348</v>
      </c>
      <c r="F1187" s="14" t="s">
        <v>40</v>
      </c>
      <c r="G1187" s="14" t="str">
        <f aca="false">IF(I1187&lt;p_local,"Local → page infra",IF(H1187&gt;=p_ph1,"Phase 1",IF(H1187&gt;=p_ph2,"Phase 2","Phase 3")))</f>
        <v>Phase 3</v>
      </c>
      <c r="H1187" s="14" t="n">
        <f aca="false">IF(I1187&lt;p_local,0,IF(C1187="Aéroport → Aéroport",p_pts_plein,IF(Y1187&gt;0,IF(I1187&lt;=Y1187,p_pts_plein,IF(I1187&lt;=p_mult2*Y1187,p_pts_moyen,p_pts_r3)),IF(I1187&gt;=p_vv_min,p_pts_plein,IF(I1187&gt;=p_vv_moy,p_pts_moyen,p_pts_court))))+IF(INDEX(10_Lieux!$D:$D,U1187)=1,p_prio1,p_prio2)+IF(INDEX(10_Lieux!$D:$D,V1187)=1,p_prio1,p_prio2)+IF(K1187="Oui",p_tf,0)+p_hub*((INDEX(10_Lieux!$H:$H,U1187)="Hub")+(INDEX(10_Lieux!$H:$H,V1187)="Hub"))+IF(OR(INDEX(10_Lieux!$H:$H,U1187)="Premium",INDEX(10_Lieux!$H:$H,V1187)="Premium"),p_prem,0))</f>
        <v>30</v>
      </c>
      <c r="I1187" s="14" t="n">
        <f aca="false">ROUND(W1187*p_facteur,0)</f>
        <v>463</v>
      </c>
      <c r="J1187" s="14" t="str">
        <f aca="false">IF(X1187&lt;60,X1187&amp;" min",INT(X1187/60)&amp;" h"&amp;IF(MOD(X1187,60)=0,""," "&amp;TEXT(MOD(X1187,60),"00")))</f>
        <v>4 h 45</v>
      </c>
      <c r="K1187" s="14" t="str">
        <f aca="false">IF(S1187&lt;&gt;T1187,"Oui","Non")</f>
        <v>Non</v>
      </c>
      <c r="L1187" s="14" t="str">
        <f aca="false">IF(AND(INDEX(10_Lieux!$B:$B,U1187)="Ville",INDEX(10_Lieux!$B:$B,V1187)="Ville"),"/chauffeur-prive/"&amp;INDEX(10_Lieux!$E:$E,U1187)&amp;"-"&amp;INDEX(10_Lieux!$E:$E,V1187)&amp;"/","/chauffeur-prive/"&amp;INDEX(10_Lieux!$E:$E,U1187)&amp;"/"&amp;INDEX(10_Lieux!$E:$E,V1187)&amp;"/")</f>
        <v>/chauffeur-prive/bordeaux/aeroport-rennes-bretagne/</v>
      </c>
      <c r="M1187" s="14" t="str">
        <f aca="false">IFERROR(INDEX($L:$L,MATCH(B1187&amp;"|"&amp;A1187,$Z:$Z,0)),"—")</f>
        <v>/chauffeur-prive/aeroport-rennes-bretagne/bordeaux/</v>
      </c>
      <c r="N1187" s="14" t="str">
        <f aca="false">IF(LEN("Chauffeur privé "&amp;INDEX(10_Lieux!$J:$J,U1187)&amp;" → "&amp;INDEX(10_Lieux!$J:$J,V1187)&amp;" | 24h/24")&gt;60,"Chauffeur privé "&amp;INDEX(10_Lieux!$J:$J,U1187)&amp;" → "&amp;INDEX(10_Lieux!$J:$J,V1187),"Chauffeur privé "&amp;INDEX(10_Lieux!$J:$J,U1187)&amp;" → "&amp;INDEX(10_Lieux!$J:$J,V1187)&amp;" | 24h/24")</f>
        <v>Chauffeur privé Bordeaux → Aéroport Rennes-Bretagne | 24h/24</v>
      </c>
      <c r="O1187" s="14" t="n">
        <f aca="false">LEN(N1187)</f>
        <v>60</v>
      </c>
      <c r="P1187" s="14" t="str">
        <f aca="false">"Chauffeur privé "&amp;INDEX(10_Lieux!$K:$K,U1187)&amp;" vers "&amp;INDEX(10_Lieux!$L:$L,V1187)</f>
        <v>Chauffeur privé de Bordeaux vers l'aéroport Rennes-Bretagne</v>
      </c>
      <c r="Q1187" s="14" t="str">
        <f aca="false">"Chauffeur privé "&amp;INDEX(10_Lieux!$K:$K,U1187)&amp;" vers "&amp;INDEX(10_Lieux!$L:$L,V1187)&amp;" : env. "&amp;I1187&amp;" km, "&amp;J1187&amp;" de route. Devis personnalisé, standard 24h/24 et 7j/7."</f>
        <v>Chauffeur privé de Bordeaux vers l'aéroport Rennes-Bretagne : env. 463 km, 4 h 45 de route. Devis personnalisé, standard 24h/24 et 7j/7.</v>
      </c>
      <c r="R1187" s="14" t="n">
        <f aca="false">LEN(Q1187)</f>
        <v>136</v>
      </c>
      <c r="S1187" s="14" t="str">
        <f aca="false">INDEX(10_Lieux!$C:$C,U1187)</f>
        <v>France</v>
      </c>
      <c r="T1187" s="14" t="str">
        <f aca="false">INDEX(10_Lieux!$C:$C,V1187)</f>
        <v>France</v>
      </c>
      <c r="U1187" s="14" t="n">
        <f aca="false">MATCH(A1187,10_Lieux!$A:$A,0)</f>
        <v>61</v>
      </c>
      <c r="V1187" s="14" t="n">
        <f aca="false">MATCH(B1187,10_Lieux!$A:$A,0)</f>
        <v>153</v>
      </c>
      <c r="W1187" s="14" t="n">
        <f aca="false">ROUND(6371*2*ASIN(SQRT(SIN(RADIANS(INDEX(10_Lieux!$F:$F,V1187)-INDEX(10_Lieux!$F:$F,U1187))/2)^2+COS(RADIANS(INDEX(10_Lieux!$F:$F,U1187)))*COS(RADIANS(INDEX(10_Lieux!$F:$F,V1187)))*SIN(RADIANS(INDEX(10_Lieux!$G:$G,V1187)-INDEX(10_Lieux!$G:$G,U1187))/2)^2)),1)</f>
        <v>370.1</v>
      </c>
      <c r="X1187" s="14" t="n">
        <f aca="false">ROUND(I1187/IF(I1187&lt;p_seuil_vitesse,p_vit_lente,p_vit_rapide)*60/15,0)*15</f>
        <v>285</v>
      </c>
      <c r="Y1187" s="14" t="n">
        <f aca="false">MAX(IF(INDEX(10_Lieux!$B:$B,U1187)&lt;&gt;"Ville",INDEX(10_Lieux!$I:$I,U1187),0),IF(INDEX(10_Lieux!$B:$B,V1187)&lt;&gt;"Ville",INDEX(10_Lieux!$I:$I,V1187),0))</f>
        <v>250</v>
      </c>
      <c r="Z1187" s="14" t="str">
        <f aca="false">A1187&amp;"|"&amp;B1187</f>
        <v>Bordeaux|Rennes-Bretagne</v>
      </c>
      <c r="AA1187" s="14" t="str">
        <f aca="false">IF(I1187&lt;p_local,"Local",IF(I1187&lt;p_vv_min,"Courte distance",IF(I1187&lt;p_tres_long,"Longue distance","Très longue distance")))</f>
        <v>Longue distance</v>
      </c>
    </row>
    <row r="1188" customFormat="false" ht="15" hidden="false" customHeight="true" outlineLevel="0" collapsed="false">
      <c r="A1188" s="1" t="s">
        <v>1338</v>
      </c>
      <c r="B1188" s="1" t="s">
        <v>132</v>
      </c>
      <c r="C1188" s="1" t="s">
        <v>34</v>
      </c>
      <c r="D1188" s="1" t="s">
        <v>653</v>
      </c>
      <c r="E1188" s="1" t="s">
        <v>1349</v>
      </c>
      <c r="F1188" s="14" t="s">
        <v>40</v>
      </c>
      <c r="G1188" s="14" t="str">
        <f aca="false">IF(I1188&lt;p_local,"Local → page infra",IF(H1188&gt;=p_ph1,"Phase 1",IF(H1188&gt;=p_ph2,"Phase 2","Phase 3")))</f>
        <v>Phase 3</v>
      </c>
      <c r="H1188" s="14" t="n">
        <f aca="false">IF(I1188&lt;p_local,0,IF(C1188="Aéroport → Aéroport",p_pts_plein,IF(Y1188&gt;0,IF(I1188&lt;=Y1188,p_pts_plein,IF(I1188&lt;=p_mult2*Y1188,p_pts_moyen,p_pts_r3)),IF(I1188&gt;=p_vv_min,p_pts_plein,IF(I1188&gt;=p_vv_moy,p_pts_moyen,p_pts_court))))+IF(INDEX(10_Lieux!$D:$D,U1188)=1,p_prio1,p_prio2)+IF(INDEX(10_Lieux!$D:$D,V1188)=1,p_prio1,p_prio2)+IF(K1188="Oui",p_tf,0)+p_hub*((INDEX(10_Lieux!$H:$H,U1188)="Hub")+(INDEX(10_Lieux!$H:$H,V1188)="Hub"))+IF(OR(INDEX(10_Lieux!$H:$H,U1188)="Premium",INDEX(10_Lieux!$H:$H,V1188)="Premium"),p_prem,0))</f>
        <v>30</v>
      </c>
      <c r="I1188" s="14" t="n">
        <f aca="false">ROUND(W1188*p_facteur,0)</f>
        <v>693</v>
      </c>
      <c r="J1188" s="14" t="str">
        <f aca="false">IF(X1188&lt;60,X1188&amp;" min",INT(X1188/60)&amp;" h"&amp;IF(MOD(X1188,60)=0,""," "&amp;TEXT(MOD(X1188,60),"00")))</f>
        <v>7 h 15</v>
      </c>
      <c r="K1188" s="14" t="str">
        <f aca="false">IF(S1188&lt;&gt;T1188,"Oui","Non")</f>
        <v>Non</v>
      </c>
      <c r="L1188" s="14" t="str">
        <f aca="false">IF(AND(INDEX(10_Lieux!$B:$B,U1188)="Ville",INDEX(10_Lieux!$B:$B,V1188)="Ville"),"/chauffeur-prive/"&amp;INDEX(10_Lieux!$E:$E,U1188)&amp;"-"&amp;INDEX(10_Lieux!$E:$E,V1188)&amp;"/","/chauffeur-prive/"&amp;INDEX(10_Lieux!$E:$E,U1188)&amp;"/"&amp;INDEX(10_Lieux!$E:$E,V1188)&amp;"/")</f>
        <v>/chauffeur-prive/aeroport-rennes-bretagne/toulouse/</v>
      </c>
      <c r="M1188" s="14" t="str">
        <f aca="false">IFERROR(INDEX($L:$L,MATCH(B1188&amp;"|"&amp;A1188,$Z:$Z,0)),"—")</f>
        <v>/chauffeur-prive/toulouse/aeroport-rennes-bretagne/</v>
      </c>
      <c r="N1188" s="14" t="str">
        <f aca="false">IF(LEN("Chauffeur privé "&amp;INDEX(10_Lieux!$J:$J,U1188)&amp;" → "&amp;INDEX(10_Lieux!$J:$J,V1188)&amp;" | 24h/24")&gt;60,"Chauffeur privé "&amp;INDEX(10_Lieux!$J:$J,U1188)&amp;" → "&amp;INDEX(10_Lieux!$J:$J,V1188),"Chauffeur privé "&amp;INDEX(10_Lieux!$J:$J,U1188)&amp;" → "&amp;INDEX(10_Lieux!$J:$J,V1188)&amp;" | 24h/24")</f>
        <v>Chauffeur privé Aéroport Rennes-Bretagne → Toulouse | 24h/24</v>
      </c>
      <c r="O1188" s="14" t="n">
        <f aca="false">LEN(N1188)</f>
        <v>60</v>
      </c>
      <c r="P1188" s="14" t="str">
        <f aca="false">"Chauffeur privé "&amp;INDEX(10_Lieux!$K:$K,U1188)&amp;" vers "&amp;INDEX(10_Lieux!$L:$L,V1188)</f>
        <v>Chauffeur privé de l'aéroport Rennes-Bretagne vers Toulouse</v>
      </c>
      <c r="Q1188" s="14" t="str">
        <f aca="false">"Chauffeur privé "&amp;INDEX(10_Lieux!$K:$K,U1188)&amp;" vers "&amp;INDEX(10_Lieux!$L:$L,V1188)&amp;" : env. "&amp;I1188&amp;" km, "&amp;J1188&amp;" de route. Devis personnalisé, standard 24h/24 et 7j/7."</f>
        <v>Chauffeur privé de l'aéroport Rennes-Bretagne vers Toulouse : env. 693 km, 7 h 15 de route. Devis personnalisé, standard 24h/24 et 7j/7.</v>
      </c>
      <c r="R1188" s="14" t="n">
        <f aca="false">LEN(Q1188)</f>
        <v>136</v>
      </c>
      <c r="S1188" s="14" t="str">
        <f aca="false">INDEX(10_Lieux!$C:$C,U1188)</f>
        <v>France</v>
      </c>
      <c r="T1188" s="14" t="str">
        <f aca="false">INDEX(10_Lieux!$C:$C,V1188)</f>
        <v>France</v>
      </c>
      <c r="U1188" s="14" t="n">
        <f aca="false">MATCH(A1188,10_Lieux!$A:$A,0)</f>
        <v>153</v>
      </c>
      <c r="V1188" s="14" t="n">
        <f aca="false">MATCH(B1188,10_Lieux!$A:$A,0)</f>
        <v>70</v>
      </c>
      <c r="W1188" s="14" t="n">
        <f aca="false">ROUND(6371*2*ASIN(SQRT(SIN(RADIANS(INDEX(10_Lieux!$F:$F,V1188)-INDEX(10_Lieux!$F:$F,U1188))/2)^2+COS(RADIANS(INDEX(10_Lieux!$F:$F,U1188)))*COS(RADIANS(INDEX(10_Lieux!$F:$F,V1188)))*SIN(RADIANS(INDEX(10_Lieux!$G:$G,V1188)-INDEX(10_Lieux!$G:$G,U1188))/2)^2)),1)</f>
        <v>554.1</v>
      </c>
      <c r="X1188" s="14" t="n">
        <f aca="false">ROUND(I1188/IF(I1188&lt;p_seuil_vitesse,p_vit_lente,p_vit_rapide)*60/15,0)*15</f>
        <v>435</v>
      </c>
      <c r="Y1188" s="14" t="n">
        <f aca="false">MAX(IF(INDEX(10_Lieux!$B:$B,U1188)&lt;&gt;"Ville",INDEX(10_Lieux!$I:$I,U1188),0),IF(INDEX(10_Lieux!$B:$B,V1188)&lt;&gt;"Ville",INDEX(10_Lieux!$I:$I,V1188),0))</f>
        <v>250</v>
      </c>
      <c r="Z1188" s="14" t="str">
        <f aca="false">A1188&amp;"|"&amp;B1188</f>
        <v>Rennes-Bretagne|Toulouse</v>
      </c>
      <c r="AA1188" s="14" t="str">
        <f aca="false">IF(I1188&lt;p_local,"Local",IF(I1188&lt;p_vv_min,"Courte distance",IF(I1188&lt;p_tres_long,"Longue distance","Très longue distance")))</f>
        <v>Longue distance</v>
      </c>
    </row>
    <row r="1189" customFormat="false" ht="15" hidden="false" customHeight="true" outlineLevel="0" collapsed="false">
      <c r="A1189" s="1" t="s">
        <v>132</v>
      </c>
      <c r="B1189" s="1" t="s">
        <v>1338</v>
      </c>
      <c r="C1189" s="1" t="s">
        <v>35</v>
      </c>
      <c r="D1189" s="1" t="s">
        <v>653</v>
      </c>
      <c r="E1189" s="1" t="s">
        <v>1350</v>
      </c>
      <c r="F1189" s="14" t="s">
        <v>40</v>
      </c>
      <c r="G1189" s="14" t="str">
        <f aca="false">IF(I1189&lt;p_local,"Local → page infra",IF(H1189&gt;=p_ph1,"Phase 1",IF(H1189&gt;=p_ph2,"Phase 2","Phase 3")))</f>
        <v>Phase 3</v>
      </c>
      <c r="H1189" s="14" t="n">
        <f aca="false">IF(I1189&lt;p_local,0,IF(C1189="Aéroport → Aéroport",p_pts_plein,IF(Y1189&gt;0,IF(I1189&lt;=Y1189,p_pts_plein,IF(I1189&lt;=p_mult2*Y1189,p_pts_moyen,p_pts_r3)),IF(I1189&gt;=p_vv_min,p_pts_plein,IF(I1189&gt;=p_vv_moy,p_pts_moyen,p_pts_court))))+IF(INDEX(10_Lieux!$D:$D,U1189)=1,p_prio1,p_prio2)+IF(INDEX(10_Lieux!$D:$D,V1189)=1,p_prio1,p_prio2)+IF(K1189="Oui",p_tf,0)+p_hub*((INDEX(10_Lieux!$H:$H,U1189)="Hub")+(INDEX(10_Lieux!$H:$H,V1189)="Hub"))+IF(OR(INDEX(10_Lieux!$H:$H,U1189)="Premium",INDEX(10_Lieux!$H:$H,V1189)="Premium"),p_prem,0))</f>
        <v>30</v>
      </c>
      <c r="I1189" s="14" t="n">
        <f aca="false">ROUND(W1189*p_facteur,0)</f>
        <v>693</v>
      </c>
      <c r="J1189" s="14" t="str">
        <f aca="false">IF(X1189&lt;60,X1189&amp;" min",INT(X1189/60)&amp;" h"&amp;IF(MOD(X1189,60)=0,""," "&amp;TEXT(MOD(X1189,60),"00")))</f>
        <v>7 h 15</v>
      </c>
      <c r="K1189" s="14" t="str">
        <f aca="false">IF(S1189&lt;&gt;T1189,"Oui","Non")</f>
        <v>Non</v>
      </c>
      <c r="L1189" s="14" t="str">
        <f aca="false">IF(AND(INDEX(10_Lieux!$B:$B,U1189)="Ville",INDEX(10_Lieux!$B:$B,V1189)="Ville"),"/chauffeur-prive/"&amp;INDEX(10_Lieux!$E:$E,U1189)&amp;"-"&amp;INDEX(10_Lieux!$E:$E,V1189)&amp;"/","/chauffeur-prive/"&amp;INDEX(10_Lieux!$E:$E,U1189)&amp;"/"&amp;INDEX(10_Lieux!$E:$E,V1189)&amp;"/")</f>
        <v>/chauffeur-prive/toulouse/aeroport-rennes-bretagne/</v>
      </c>
      <c r="M1189" s="14" t="str">
        <f aca="false">IFERROR(INDEX($L:$L,MATCH(B1189&amp;"|"&amp;A1189,$Z:$Z,0)),"—")</f>
        <v>/chauffeur-prive/aeroport-rennes-bretagne/toulouse/</v>
      </c>
      <c r="N1189" s="14" t="str">
        <f aca="false">IF(LEN("Chauffeur privé "&amp;INDEX(10_Lieux!$J:$J,U1189)&amp;" → "&amp;INDEX(10_Lieux!$J:$J,V1189)&amp;" | 24h/24")&gt;60,"Chauffeur privé "&amp;INDEX(10_Lieux!$J:$J,U1189)&amp;" → "&amp;INDEX(10_Lieux!$J:$J,V1189),"Chauffeur privé "&amp;INDEX(10_Lieux!$J:$J,U1189)&amp;" → "&amp;INDEX(10_Lieux!$J:$J,V1189)&amp;" | 24h/24")</f>
        <v>Chauffeur privé Toulouse → Aéroport Rennes-Bretagne | 24h/24</v>
      </c>
      <c r="O1189" s="14" t="n">
        <f aca="false">LEN(N1189)</f>
        <v>60</v>
      </c>
      <c r="P1189" s="14" t="str">
        <f aca="false">"Chauffeur privé "&amp;INDEX(10_Lieux!$K:$K,U1189)&amp;" vers "&amp;INDEX(10_Lieux!$L:$L,V1189)</f>
        <v>Chauffeur privé de Toulouse vers l'aéroport Rennes-Bretagne</v>
      </c>
      <c r="Q1189" s="14" t="str">
        <f aca="false">"Chauffeur privé "&amp;INDEX(10_Lieux!$K:$K,U1189)&amp;" vers "&amp;INDEX(10_Lieux!$L:$L,V1189)&amp;" : env. "&amp;I1189&amp;" km, "&amp;J1189&amp;" de route. Devis personnalisé, standard 24h/24 et 7j/7."</f>
        <v>Chauffeur privé de Toulouse vers l'aéroport Rennes-Bretagne : env. 693 km, 7 h 15 de route. Devis personnalisé, standard 24h/24 et 7j/7.</v>
      </c>
      <c r="R1189" s="14" t="n">
        <f aca="false">LEN(Q1189)</f>
        <v>136</v>
      </c>
      <c r="S1189" s="14" t="str">
        <f aca="false">INDEX(10_Lieux!$C:$C,U1189)</f>
        <v>France</v>
      </c>
      <c r="T1189" s="14" t="str">
        <f aca="false">INDEX(10_Lieux!$C:$C,V1189)</f>
        <v>France</v>
      </c>
      <c r="U1189" s="14" t="n">
        <f aca="false">MATCH(A1189,10_Lieux!$A:$A,0)</f>
        <v>70</v>
      </c>
      <c r="V1189" s="14" t="n">
        <f aca="false">MATCH(B1189,10_Lieux!$A:$A,0)</f>
        <v>153</v>
      </c>
      <c r="W1189" s="14" t="n">
        <f aca="false">ROUND(6371*2*ASIN(SQRT(SIN(RADIANS(INDEX(10_Lieux!$F:$F,V1189)-INDEX(10_Lieux!$F:$F,U1189))/2)^2+COS(RADIANS(INDEX(10_Lieux!$F:$F,U1189)))*COS(RADIANS(INDEX(10_Lieux!$F:$F,V1189)))*SIN(RADIANS(INDEX(10_Lieux!$G:$G,V1189)-INDEX(10_Lieux!$G:$G,U1189))/2)^2)),1)</f>
        <v>554.1</v>
      </c>
      <c r="X1189" s="14" t="n">
        <f aca="false">ROUND(I1189/IF(I1189&lt;p_seuil_vitesse,p_vit_lente,p_vit_rapide)*60/15,0)*15</f>
        <v>435</v>
      </c>
      <c r="Y1189" s="14" t="n">
        <f aca="false">MAX(IF(INDEX(10_Lieux!$B:$B,U1189)&lt;&gt;"Ville",INDEX(10_Lieux!$I:$I,U1189),0),IF(INDEX(10_Lieux!$B:$B,V1189)&lt;&gt;"Ville",INDEX(10_Lieux!$I:$I,V1189),0))</f>
        <v>250</v>
      </c>
      <c r="Z1189" s="14" t="str">
        <f aca="false">A1189&amp;"|"&amp;B1189</f>
        <v>Toulouse|Rennes-Bretagne</v>
      </c>
      <c r="AA1189" s="14" t="str">
        <f aca="false">IF(I1189&lt;p_local,"Local",IF(I1189&lt;p_vv_min,"Courte distance",IF(I1189&lt;p_tres_long,"Longue distance","Très longue distance")))</f>
        <v>Longue distance</v>
      </c>
    </row>
    <row r="1190" customFormat="false" ht="15" hidden="false" customHeight="true" outlineLevel="0" collapsed="false">
      <c r="A1190" s="1" t="s">
        <v>1338</v>
      </c>
      <c r="B1190" s="1" t="s">
        <v>134</v>
      </c>
      <c r="C1190" s="1" t="s">
        <v>34</v>
      </c>
      <c r="D1190" s="1" t="s">
        <v>653</v>
      </c>
      <c r="E1190" s="1" t="s">
        <v>1351</v>
      </c>
      <c r="F1190" s="14" t="s">
        <v>40</v>
      </c>
      <c r="G1190" s="14" t="str">
        <f aca="false">IF(I1190&lt;p_local,"Local → page infra",IF(H1190&gt;=p_ph1,"Phase 1",IF(H1190&gt;=p_ph2,"Phase 2","Phase 3")))</f>
        <v>Phase 3</v>
      </c>
      <c r="H1190" s="14" t="n">
        <f aca="false">IF(I1190&lt;p_local,0,IF(C1190="Aéroport → Aéroport",p_pts_plein,IF(Y1190&gt;0,IF(I1190&lt;=Y1190,p_pts_plein,IF(I1190&lt;=p_mult2*Y1190,p_pts_moyen,p_pts_r3)),IF(I1190&gt;=p_vv_min,p_pts_plein,IF(I1190&gt;=p_vv_moy,p_pts_moyen,p_pts_court))))+IF(INDEX(10_Lieux!$D:$D,U1190)=1,p_prio1,p_prio2)+IF(INDEX(10_Lieux!$D:$D,V1190)=1,p_prio1,p_prio2)+IF(K1190="Oui",p_tf,0)+p_hub*((INDEX(10_Lieux!$H:$H,U1190)="Hub")+(INDEX(10_Lieux!$H:$H,V1190)="Hub"))+IF(OR(INDEX(10_Lieux!$H:$H,U1190)="Premium",INDEX(10_Lieux!$H:$H,V1190)="Premium"),p_prem,0))</f>
        <v>30</v>
      </c>
      <c r="I1190" s="14" t="n">
        <f aca="false">ROUND(W1190*p_facteur,0)</f>
        <v>561</v>
      </c>
      <c r="J1190" s="14" t="str">
        <f aca="false">IF(X1190&lt;60,X1190&amp;" min",INT(X1190/60)&amp;" h"&amp;IF(MOD(X1190,60)=0,""," "&amp;TEXT(MOD(X1190,60),"00")))</f>
        <v>6 h</v>
      </c>
      <c r="K1190" s="14" t="str">
        <f aca="false">IF(S1190&lt;&gt;T1190,"Oui","Non")</f>
        <v>Non</v>
      </c>
      <c r="L1190" s="14" t="str">
        <f aca="false">IF(AND(INDEX(10_Lieux!$B:$B,U1190)="Ville",INDEX(10_Lieux!$B:$B,V1190)="Ville"),"/chauffeur-prive/"&amp;INDEX(10_Lieux!$E:$E,U1190)&amp;"-"&amp;INDEX(10_Lieux!$E:$E,V1190)&amp;"/","/chauffeur-prive/"&amp;INDEX(10_Lieux!$E:$E,U1190)&amp;"/"&amp;INDEX(10_Lieux!$E:$E,V1190)&amp;"/")</f>
        <v>/chauffeur-prive/aeroport-rennes-bretagne/lille/</v>
      </c>
      <c r="M1190" s="14" t="str">
        <f aca="false">IFERROR(INDEX($L:$L,MATCH(B1190&amp;"|"&amp;A1190,$Z:$Z,0)),"—")</f>
        <v>/chauffeur-prive/lille/aeroport-rennes-bretagne/</v>
      </c>
      <c r="N1190" s="14" t="str">
        <f aca="false">IF(LEN("Chauffeur privé "&amp;INDEX(10_Lieux!$J:$J,U1190)&amp;" → "&amp;INDEX(10_Lieux!$J:$J,V1190)&amp;" | 24h/24")&gt;60,"Chauffeur privé "&amp;INDEX(10_Lieux!$J:$J,U1190)&amp;" → "&amp;INDEX(10_Lieux!$J:$J,V1190),"Chauffeur privé "&amp;INDEX(10_Lieux!$J:$J,U1190)&amp;" → "&amp;INDEX(10_Lieux!$J:$J,V1190)&amp;" | 24h/24")</f>
        <v>Chauffeur privé Aéroport Rennes-Bretagne → Lille | 24h/24</v>
      </c>
      <c r="O1190" s="14" t="n">
        <f aca="false">LEN(N1190)</f>
        <v>57</v>
      </c>
      <c r="P1190" s="14" t="str">
        <f aca="false">"Chauffeur privé "&amp;INDEX(10_Lieux!$K:$K,U1190)&amp;" vers "&amp;INDEX(10_Lieux!$L:$L,V1190)</f>
        <v>Chauffeur privé de l'aéroport Rennes-Bretagne vers Lille</v>
      </c>
      <c r="Q1190" s="14" t="str">
        <f aca="false">"Chauffeur privé "&amp;INDEX(10_Lieux!$K:$K,U1190)&amp;" vers "&amp;INDEX(10_Lieux!$L:$L,V1190)&amp;" : env. "&amp;I1190&amp;" km, "&amp;J1190&amp;" de route. Devis personnalisé, standard 24h/24 et 7j/7."</f>
        <v>Chauffeur privé de l'aéroport Rennes-Bretagne vers Lille : env. 561 km, 6 h de route. Devis personnalisé, standard 24h/24 et 7j/7.</v>
      </c>
      <c r="R1190" s="14" t="n">
        <f aca="false">LEN(Q1190)</f>
        <v>130</v>
      </c>
      <c r="S1190" s="14" t="str">
        <f aca="false">INDEX(10_Lieux!$C:$C,U1190)</f>
        <v>France</v>
      </c>
      <c r="T1190" s="14" t="str">
        <f aca="false">INDEX(10_Lieux!$C:$C,V1190)</f>
        <v>France</v>
      </c>
      <c r="U1190" s="14" t="n">
        <f aca="false">MATCH(A1190,10_Lieux!$A:$A,0)</f>
        <v>153</v>
      </c>
      <c r="V1190" s="14" t="n">
        <f aca="false">MATCH(B1190,10_Lieux!$A:$A,0)</f>
        <v>37</v>
      </c>
      <c r="W1190" s="14" t="n">
        <f aca="false">ROUND(6371*2*ASIN(SQRT(SIN(RADIANS(INDEX(10_Lieux!$F:$F,V1190)-INDEX(10_Lieux!$F:$F,U1190))/2)^2+COS(RADIANS(INDEX(10_Lieux!$F:$F,U1190)))*COS(RADIANS(INDEX(10_Lieux!$F:$F,V1190)))*SIN(RADIANS(INDEX(10_Lieux!$G:$G,V1190)-INDEX(10_Lieux!$G:$G,U1190))/2)^2)),1)</f>
        <v>448.7</v>
      </c>
      <c r="X1190" s="14" t="n">
        <f aca="false">ROUND(I1190/IF(I1190&lt;p_seuil_vitesse,p_vit_lente,p_vit_rapide)*60/15,0)*15</f>
        <v>360</v>
      </c>
      <c r="Y1190" s="14" t="n">
        <f aca="false">MAX(IF(INDEX(10_Lieux!$B:$B,U1190)&lt;&gt;"Ville",INDEX(10_Lieux!$I:$I,U1190),0),IF(INDEX(10_Lieux!$B:$B,V1190)&lt;&gt;"Ville",INDEX(10_Lieux!$I:$I,V1190),0))</f>
        <v>250</v>
      </c>
      <c r="Z1190" s="14" t="str">
        <f aca="false">A1190&amp;"|"&amp;B1190</f>
        <v>Rennes-Bretagne|Lille</v>
      </c>
      <c r="AA1190" s="14" t="str">
        <f aca="false">IF(I1190&lt;p_local,"Local",IF(I1190&lt;p_vv_min,"Courte distance",IF(I1190&lt;p_tres_long,"Longue distance","Très longue distance")))</f>
        <v>Longue distance</v>
      </c>
    </row>
    <row r="1191" customFormat="false" ht="15" hidden="false" customHeight="true" outlineLevel="0" collapsed="false">
      <c r="A1191" s="1" t="s">
        <v>134</v>
      </c>
      <c r="B1191" s="1" t="s">
        <v>1338</v>
      </c>
      <c r="C1191" s="1" t="s">
        <v>35</v>
      </c>
      <c r="D1191" s="1" t="s">
        <v>653</v>
      </c>
      <c r="E1191" s="1" t="s">
        <v>1352</v>
      </c>
      <c r="F1191" s="14" t="s">
        <v>40</v>
      </c>
      <c r="G1191" s="14" t="str">
        <f aca="false">IF(I1191&lt;p_local,"Local → page infra",IF(H1191&gt;=p_ph1,"Phase 1",IF(H1191&gt;=p_ph2,"Phase 2","Phase 3")))</f>
        <v>Phase 3</v>
      </c>
      <c r="H1191" s="14" t="n">
        <f aca="false">IF(I1191&lt;p_local,0,IF(C1191="Aéroport → Aéroport",p_pts_plein,IF(Y1191&gt;0,IF(I1191&lt;=Y1191,p_pts_plein,IF(I1191&lt;=p_mult2*Y1191,p_pts_moyen,p_pts_r3)),IF(I1191&gt;=p_vv_min,p_pts_plein,IF(I1191&gt;=p_vv_moy,p_pts_moyen,p_pts_court))))+IF(INDEX(10_Lieux!$D:$D,U1191)=1,p_prio1,p_prio2)+IF(INDEX(10_Lieux!$D:$D,V1191)=1,p_prio1,p_prio2)+IF(K1191="Oui",p_tf,0)+p_hub*((INDEX(10_Lieux!$H:$H,U1191)="Hub")+(INDEX(10_Lieux!$H:$H,V1191)="Hub"))+IF(OR(INDEX(10_Lieux!$H:$H,U1191)="Premium",INDEX(10_Lieux!$H:$H,V1191)="Premium"),p_prem,0))</f>
        <v>30</v>
      </c>
      <c r="I1191" s="14" t="n">
        <f aca="false">ROUND(W1191*p_facteur,0)</f>
        <v>561</v>
      </c>
      <c r="J1191" s="14" t="str">
        <f aca="false">IF(X1191&lt;60,X1191&amp;" min",INT(X1191/60)&amp;" h"&amp;IF(MOD(X1191,60)=0,""," "&amp;TEXT(MOD(X1191,60),"00")))</f>
        <v>6 h</v>
      </c>
      <c r="K1191" s="14" t="str">
        <f aca="false">IF(S1191&lt;&gt;T1191,"Oui","Non")</f>
        <v>Non</v>
      </c>
      <c r="L1191" s="14" t="str">
        <f aca="false">IF(AND(INDEX(10_Lieux!$B:$B,U1191)="Ville",INDEX(10_Lieux!$B:$B,V1191)="Ville"),"/chauffeur-prive/"&amp;INDEX(10_Lieux!$E:$E,U1191)&amp;"-"&amp;INDEX(10_Lieux!$E:$E,V1191)&amp;"/","/chauffeur-prive/"&amp;INDEX(10_Lieux!$E:$E,U1191)&amp;"/"&amp;INDEX(10_Lieux!$E:$E,V1191)&amp;"/")</f>
        <v>/chauffeur-prive/lille/aeroport-rennes-bretagne/</v>
      </c>
      <c r="M1191" s="14" t="str">
        <f aca="false">IFERROR(INDEX($L:$L,MATCH(B1191&amp;"|"&amp;A1191,$Z:$Z,0)),"—")</f>
        <v>/chauffeur-prive/aeroport-rennes-bretagne/lille/</v>
      </c>
      <c r="N1191" s="14" t="str">
        <f aca="false">IF(LEN("Chauffeur privé "&amp;INDEX(10_Lieux!$J:$J,U1191)&amp;" → "&amp;INDEX(10_Lieux!$J:$J,V1191)&amp;" | 24h/24")&gt;60,"Chauffeur privé "&amp;INDEX(10_Lieux!$J:$J,U1191)&amp;" → "&amp;INDEX(10_Lieux!$J:$J,V1191),"Chauffeur privé "&amp;INDEX(10_Lieux!$J:$J,U1191)&amp;" → "&amp;INDEX(10_Lieux!$J:$J,V1191)&amp;" | 24h/24")</f>
        <v>Chauffeur privé Lille → Aéroport Rennes-Bretagne | 24h/24</v>
      </c>
      <c r="O1191" s="14" t="n">
        <f aca="false">LEN(N1191)</f>
        <v>57</v>
      </c>
      <c r="P1191" s="14" t="str">
        <f aca="false">"Chauffeur privé "&amp;INDEX(10_Lieux!$K:$K,U1191)&amp;" vers "&amp;INDEX(10_Lieux!$L:$L,V1191)</f>
        <v>Chauffeur privé de Lille vers l'aéroport Rennes-Bretagne</v>
      </c>
      <c r="Q1191" s="14" t="str">
        <f aca="false">"Chauffeur privé "&amp;INDEX(10_Lieux!$K:$K,U1191)&amp;" vers "&amp;INDEX(10_Lieux!$L:$L,V1191)&amp;" : env. "&amp;I1191&amp;" km, "&amp;J1191&amp;" de route. Devis personnalisé, standard 24h/24 et 7j/7."</f>
        <v>Chauffeur privé de Lille vers l'aéroport Rennes-Bretagne : env. 561 km, 6 h de route. Devis personnalisé, standard 24h/24 et 7j/7.</v>
      </c>
      <c r="R1191" s="14" t="n">
        <f aca="false">LEN(Q1191)</f>
        <v>130</v>
      </c>
      <c r="S1191" s="14" t="str">
        <f aca="false">INDEX(10_Lieux!$C:$C,U1191)</f>
        <v>France</v>
      </c>
      <c r="T1191" s="14" t="str">
        <f aca="false">INDEX(10_Lieux!$C:$C,V1191)</f>
        <v>France</v>
      </c>
      <c r="U1191" s="14" t="n">
        <f aca="false">MATCH(A1191,10_Lieux!$A:$A,0)</f>
        <v>37</v>
      </c>
      <c r="V1191" s="14" t="n">
        <f aca="false">MATCH(B1191,10_Lieux!$A:$A,0)</f>
        <v>153</v>
      </c>
      <c r="W1191" s="14" t="n">
        <f aca="false">ROUND(6371*2*ASIN(SQRT(SIN(RADIANS(INDEX(10_Lieux!$F:$F,V1191)-INDEX(10_Lieux!$F:$F,U1191))/2)^2+COS(RADIANS(INDEX(10_Lieux!$F:$F,U1191)))*COS(RADIANS(INDEX(10_Lieux!$F:$F,V1191)))*SIN(RADIANS(INDEX(10_Lieux!$G:$G,V1191)-INDEX(10_Lieux!$G:$G,U1191))/2)^2)),1)</f>
        <v>448.7</v>
      </c>
      <c r="X1191" s="14" t="n">
        <f aca="false">ROUND(I1191/IF(I1191&lt;p_seuil_vitesse,p_vit_lente,p_vit_rapide)*60/15,0)*15</f>
        <v>360</v>
      </c>
      <c r="Y1191" s="14" t="n">
        <f aca="false">MAX(IF(INDEX(10_Lieux!$B:$B,U1191)&lt;&gt;"Ville",INDEX(10_Lieux!$I:$I,U1191),0),IF(INDEX(10_Lieux!$B:$B,V1191)&lt;&gt;"Ville",INDEX(10_Lieux!$I:$I,V1191),0))</f>
        <v>250</v>
      </c>
      <c r="Z1191" s="14" t="str">
        <f aca="false">A1191&amp;"|"&amp;B1191</f>
        <v>Lille|Rennes-Bretagne</v>
      </c>
      <c r="AA1191" s="14" t="str">
        <f aca="false">IF(I1191&lt;p_local,"Local",IF(I1191&lt;p_vv_min,"Courte distance",IF(I1191&lt;p_tres_long,"Longue distance","Très longue distance")))</f>
        <v>Longue distance</v>
      </c>
    </row>
    <row r="1192" customFormat="false" ht="15" hidden="false" customHeight="true" outlineLevel="0" collapsed="false">
      <c r="A1192" s="1" t="s">
        <v>1338</v>
      </c>
      <c r="B1192" s="1" t="s">
        <v>136</v>
      </c>
      <c r="C1192" s="1" t="s">
        <v>34</v>
      </c>
      <c r="D1192" s="1" t="s">
        <v>653</v>
      </c>
      <c r="E1192" s="1" t="s">
        <v>1353</v>
      </c>
      <c r="F1192" s="14" t="s">
        <v>40</v>
      </c>
      <c r="G1192" s="14" t="str">
        <f aca="false">IF(I1192&lt;p_local,"Local → page infra",IF(H1192&gt;=p_ph1,"Phase 1",IF(H1192&gt;=p_ph2,"Phase 2","Phase 3")))</f>
        <v>Phase 3</v>
      </c>
      <c r="H1192" s="14" t="n">
        <f aca="false">IF(I1192&lt;p_local,0,IF(C1192="Aéroport → Aéroport",p_pts_plein,IF(Y1192&gt;0,IF(I1192&lt;=Y1192,p_pts_plein,IF(I1192&lt;=p_mult2*Y1192,p_pts_moyen,p_pts_r3)),IF(I1192&gt;=p_vv_min,p_pts_plein,IF(I1192&gt;=p_vv_moy,p_pts_moyen,p_pts_court))))+IF(INDEX(10_Lieux!$D:$D,U1192)=1,p_prio1,p_prio2)+IF(INDEX(10_Lieux!$D:$D,V1192)=1,p_prio1,p_prio2)+IF(K1192="Oui",p_tf,0)+p_hub*((INDEX(10_Lieux!$H:$H,U1192)="Hub")+(INDEX(10_Lieux!$H:$H,V1192)="Hub"))+IF(OR(INDEX(10_Lieux!$H:$H,U1192)="Premium",INDEX(10_Lieux!$H:$H,V1192)="Premium"),p_prem,0))</f>
        <v>30</v>
      </c>
      <c r="I1192" s="14" t="n">
        <f aca="false">ROUND(W1192*p_facteur,0)</f>
        <v>879</v>
      </c>
      <c r="J1192" s="14" t="str">
        <f aca="false">IF(X1192&lt;60,X1192&amp;" min",INT(X1192/60)&amp;" h"&amp;IF(MOD(X1192,60)=0,""," "&amp;TEXT(MOD(X1192,60),"00")))</f>
        <v>9 h 15</v>
      </c>
      <c r="K1192" s="14" t="str">
        <f aca="false">IF(S1192&lt;&gt;T1192,"Oui","Non")</f>
        <v>Non</v>
      </c>
      <c r="L1192" s="14" t="str">
        <f aca="false">IF(AND(INDEX(10_Lieux!$B:$B,U1192)="Ville",INDEX(10_Lieux!$B:$B,V1192)="Ville"),"/chauffeur-prive/"&amp;INDEX(10_Lieux!$E:$E,U1192)&amp;"-"&amp;INDEX(10_Lieux!$E:$E,V1192)&amp;"/","/chauffeur-prive/"&amp;INDEX(10_Lieux!$E:$E,U1192)&amp;"/"&amp;INDEX(10_Lieux!$E:$E,V1192)&amp;"/")</f>
        <v>/chauffeur-prive/aeroport-rennes-bretagne/strasbourg/</v>
      </c>
      <c r="M1192" s="14" t="str">
        <f aca="false">IFERROR(INDEX($L:$L,MATCH(B1192&amp;"|"&amp;A1192,$Z:$Z,0)),"—")</f>
        <v>/chauffeur-prive/strasbourg/aeroport-rennes-bretagne/</v>
      </c>
      <c r="N1192" s="14" t="str">
        <f aca="false">IF(LEN("Chauffeur privé "&amp;INDEX(10_Lieux!$J:$J,U1192)&amp;" → "&amp;INDEX(10_Lieux!$J:$J,V1192)&amp;" | 24h/24")&gt;60,"Chauffeur privé "&amp;INDEX(10_Lieux!$J:$J,U1192)&amp;" → "&amp;INDEX(10_Lieux!$J:$J,V1192),"Chauffeur privé "&amp;INDEX(10_Lieux!$J:$J,U1192)&amp;" → "&amp;INDEX(10_Lieux!$J:$J,V1192)&amp;" | 24h/24")</f>
        <v>Chauffeur privé Aéroport Rennes-Bretagne → Strasbourg</v>
      </c>
      <c r="O1192" s="14" t="n">
        <f aca="false">LEN(N1192)</f>
        <v>53</v>
      </c>
      <c r="P1192" s="14" t="str">
        <f aca="false">"Chauffeur privé "&amp;INDEX(10_Lieux!$K:$K,U1192)&amp;" vers "&amp;INDEX(10_Lieux!$L:$L,V1192)</f>
        <v>Chauffeur privé de l'aéroport Rennes-Bretagne vers Strasbourg</v>
      </c>
      <c r="Q1192" s="14" t="str">
        <f aca="false">"Chauffeur privé "&amp;INDEX(10_Lieux!$K:$K,U1192)&amp;" vers "&amp;INDEX(10_Lieux!$L:$L,V1192)&amp;" : env. "&amp;I1192&amp;" km, "&amp;J1192&amp;" de route. Devis personnalisé, standard 24h/24 et 7j/7."</f>
        <v>Chauffeur privé de l'aéroport Rennes-Bretagne vers Strasbourg : env. 879 km, 9 h 15 de route. Devis personnalisé, standard 24h/24 et 7j/7.</v>
      </c>
      <c r="R1192" s="14" t="n">
        <f aca="false">LEN(Q1192)</f>
        <v>138</v>
      </c>
      <c r="S1192" s="14" t="str">
        <f aca="false">INDEX(10_Lieux!$C:$C,U1192)</f>
        <v>France</v>
      </c>
      <c r="T1192" s="14" t="str">
        <f aca="false">INDEX(10_Lieux!$C:$C,V1192)</f>
        <v>France</v>
      </c>
      <c r="U1192" s="14" t="n">
        <f aca="false">MATCH(A1192,10_Lieux!$A:$A,0)</f>
        <v>153</v>
      </c>
      <c r="V1192" s="14" t="n">
        <f aca="false">MATCH(B1192,10_Lieux!$A:$A,0)</f>
        <v>29</v>
      </c>
      <c r="W1192" s="14" t="n">
        <f aca="false">ROUND(6371*2*ASIN(SQRT(SIN(RADIANS(INDEX(10_Lieux!$F:$F,V1192)-INDEX(10_Lieux!$F:$F,U1192))/2)^2+COS(RADIANS(INDEX(10_Lieux!$F:$F,U1192)))*COS(RADIANS(INDEX(10_Lieux!$F:$F,V1192)))*SIN(RADIANS(INDEX(10_Lieux!$G:$G,V1192)-INDEX(10_Lieux!$G:$G,U1192))/2)^2)),1)</f>
        <v>703.2</v>
      </c>
      <c r="X1192" s="14" t="n">
        <f aca="false">ROUND(I1192/IF(I1192&lt;p_seuil_vitesse,p_vit_lente,p_vit_rapide)*60/15,0)*15</f>
        <v>555</v>
      </c>
      <c r="Y1192" s="14" t="n">
        <f aca="false">MAX(IF(INDEX(10_Lieux!$B:$B,U1192)&lt;&gt;"Ville",INDEX(10_Lieux!$I:$I,U1192),0),IF(INDEX(10_Lieux!$B:$B,V1192)&lt;&gt;"Ville",INDEX(10_Lieux!$I:$I,V1192),0))</f>
        <v>250</v>
      </c>
      <c r="Z1192" s="14" t="str">
        <f aca="false">A1192&amp;"|"&amp;B1192</f>
        <v>Rennes-Bretagne|Strasbourg</v>
      </c>
      <c r="AA1192" s="14" t="str">
        <f aca="false">IF(I1192&lt;p_local,"Local",IF(I1192&lt;p_vv_min,"Courte distance",IF(I1192&lt;p_tres_long,"Longue distance","Très longue distance")))</f>
        <v>Très longue distance</v>
      </c>
    </row>
    <row r="1193" customFormat="false" ht="15" hidden="false" customHeight="true" outlineLevel="0" collapsed="false">
      <c r="A1193" s="1" t="s">
        <v>136</v>
      </c>
      <c r="B1193" s="1" t="s">
        <v>1338</v>
      </c>
      <c r="C1193" s="1" t="s">
        <v>35</v>
      </c>
      <c r="D1193" s="1" t="s">
        <v>653</v>
      </c>
      <c r="E1193" s="1" t="s">
        <v>1354</v>
      </c>
      <c r="F1193" s="14" t="s">
        <v>40</v>
      </c>
      <c r="G1193" s="14" t="str">
        <f aca="false">IF(I1193&lt;p_local,"Local → page infra",IF(H1193&gt;=p_ph1,"Phase 1",IF(H1193&gt;=p_ph2,"Phase 2","Phase 3")))</f>
        <v>Phase 3</v>
      </c>
      <c r="H1193" s="14" t="n">
        <f aca="false">IF(I1193&lt;p_local,0,IF(C1193="Aéroport → Aéroport",p_pts_plein,IF(Y1193&gt;0,IF(I1193&lt;=Y1193,p_pts_plein,IF(I1193&lt;=p_mult2*Y1193,p_pts_moyen,p_pts_r3)),IF(I1193&gt;=p_vv_min,p_pts_plein,IF(I1193&gt;=p_vv_moy,p_pts_moyen,p_pts_court))))+IF(INDEX(10_Lieux!$D:$D,U1193)=1,p_prio1,p_prio2)+IF(INDEX(10_Lieux!$D:$D,V1193)=1,p_prio1,p_prio2)+IF(K1193="Oui",p_tf,0)+p_hub*((INDEX(10_Lieux!$H:$H,U1193)="Hub")+(INDEX(10_Lieux!$H:$H,V1193)="Hub"))+IF(OR(INDEX(10_Lieux!$H:$H,U1193)="Premium",INDEX(10_Lieux!$H:$H,V1193)="Premium"),p_prem,0))</f>
        <v>30</v>
      </c>
      <c r="I1193" s="14" t="n">
        <f aca="false">ROUND(W1193*p_facteur,0)</f>
        <v>879</v>
      </c>
      <c r="J1193" s="14" t="str">
        <f aca="false">IF(X1193&lt;60,X1193&amp;" min",INT(X1193/60)&amp;" h"&amp;IF(MOD(X1193,60)=0,""," "&amp;TEXT(MOD(X1193,60),"00")))</f>
        <v>9 h 15</v>
      </c>
      <c r="K1193" s="14" t="str">
        <f aca="false">IF(S1193&lt;&gt;T1193,"Oui","Non")</f>
        <v>Non</v>
      </c>
      <c r="L1193" s="14" t="str">
        <f aca="false">IF(AND(INDEX(10_Lieux!$B:$B,U1193)="Ville",INDEX(10_Lieux!$B:$B,V1193)="Ville"),"/chauffeur-prive/"&amp;INDEX(10_Lieux!$E:$E,U1193)&amp;"-"&amp;INDEX(10_Lieux!$E:$E,V1193)&amp;"/","/chauffeur-prive/"&amp;INDEX(10_Lieux!$E:$E,U1193)&amp;"/"&amp;INDEX(10_Lieux!$E:$E,V1193)&amp;"/")</f>
        <v>/chauffeur-prive/strasbourg/aeroport-rennes-bretagne/</v>
      </c>
      <c r="M1193" s="14" t="str">
        <f aca="false">IFERROR(INDEX($L:$L,MATCH(B1193&amp;"|"&amp;A1193,$Z:$Z,0)),"—")</f>
        <v>/chauffeur-prive/aeroport-rennes-bretagne/strasbourg/</v>
      </c>
      <c r="N1193" s="14" t="str">
        <f aca="false">IF(LEN("Chauffeur privé "&amp;INDEX(10_Lieux!$J:$J,U1193)&amp;" → "&amp;INDEX(10_Lieux!$J:$J,V1193)&amp;" | 24h/24")&gt;60,"Chauffeur privé "&amp;INDEX(10_Lieux!$J:$J,U1193)&amp;" → "&amp;INDEX(10_Lieux!$J:$J,V1193),"Chauffeur privé "&amp;INDEX(10_Lieux!$J:$J,U1193)&amp;" → "&amp;INDEX(10_Lieux!$J:$J,V1193)&amp;" | 24h/24")</f>
        <v>Chauffeur privé Strasbourg → Aéroport Rennes-Bretagne</v>
      </c>
      <c r="O1193" s="14" t="n">
        <f aca="false">LEN(N1193)</f>
        <v>53</v>
      </c>
      <c r="P1193" s="14" t="str">
        <f aca="false">"Chauffeur privé "&amp;INDEX(10_Lieux!$K:$K,U1193)&amp;" vers "&amp;INDEX(10_Lieux!$L:$L,V1193)</f>
        <v>Chauffeur privé de Strasbourg vers l'aéroport Rennes-Bretagne</v>
      </c>
      <c r="Q1193" s="14" t="str">
        <f aca="false">"Chauffeur privé "&amp;INDEX(10_Lieux!$K:$K,U1193)&amp;" vers "&amp;INDEX(10_Lieux!$L:$L,V1193)&amp;" : env. "&amp;I1193&amp;" km, "&amp;J1193&amp;" de route. Devis personnalisé, standard 24h/24 et 7j/7."</f>
        <v>Chauffeur privé de Strasbourg vers l'aéroport Rennes-Bretagne : env. 879 km, 9 h 15 de route. Devis personnalisé, standard 24h/24 et 7j/7.</v>
      </c>
      <c r="R1193" s="14" t="n">
        <f aca="false">LEN(Q1193)</f>
        <v>138</v>
      </c>
      <c r="S1193" s="14" t="str">
        <f aca="false">INDEX(10_Lieux!$C:$C,U1193)</f>
        <v>France</v>
      </c>
      <c r="T1193" s="14" t="str">
        <f aca="false">INDEX(10_Lieux!$C:$C,V1193)</f>
        <v>France</v>
      </c>
      <c r="U1193" s="14" t="n">
        <f aca="false">MATCH(A1193,10_Lieux!$A:$A,0)</f>
        <v>29</v>
      </c>
      <c r="V1193" s="14" t="n">
        <f aca="false">MATCH(B1193,10_Lieux!$A:$A,0)</f>
        <v>153</v>
      </c>
      <c r="W1193" s="14" t="n">
        <f aca="false">ROUND(6371*2*ASIN(SQRT(SIN(RADIANS(INDEX(10_Lieux!$F:$F,V1193)-INDEX(10_Lieux!$F:$F,U1193))/2)^2+COS(RADIANS(INDEX(10_Lieux!$F:$F,U1193)))*COS(RADIANS(INDEX(10_Lieux!$F:$F,V1193)))*SIN(RADIANS(INDEX(10_Lieux!$G:$G,V1193)-INDEX(10_Lieux!$G:$G,U1193))/2)^2)),1)</f>
        <v>703.2</v>
      </c>
      <c r="X1193" s="14" t="n">
        <f aca="false">ROUND(I1193/IF(I1193&lt;p_seuil_vitesse,p_vit_lente,p_vit_rapide)*60/15,0)*15</f>
        <v>555</v>
      </c>
      <c r="Y1193" s="14" t="n">
        <f aca="false">MAX(IF(INDEX(10_Lieux!$B:$B,U1193)&lt;&gt;"Ville",INDEX(10_Lieux!$I:$I,U1193),0),IF(INDEX(10_Lieux!$B:$B,V1193)&lt;&gt;"Ville",INDEX(10_Lieux!$I:$I,V1193),0))</f>
        <v>250</v>
      </c>
      <c r="Z1193" s="14" t="str">
        <f aca="false">A1193&amp;"|"&amp;B1193</f>
        <v>Strasbourg|Rennes-Bretagne</v>
      </c>
      <c r="AA1193" s="14" t="str">
        <f aca="false">IF(I1193&lt;p_local,"Local",IF(I1193&lt;p_vv_min,"Courte distance",IF(I1193&lt;p_tres_long,"Longue distance","Très longue distance")))</f>
        <v>Très longue distance</v>
      </c>
    </row>
    <row r="1194" customFormat="false" ht="15" hidden="false" customHeight="true" outlineLevel="0" collapsed="false">
      <c r="A1194" s="1" t="s">
        <v>1338</v>
      </c>
      <c r="B1194" s="1" t="s">
        <v>138</v>
      </c>
      <c r="C1194" s="1" t="s">
        <v>34</v>
      </c>
      <c r="D1194" s="1" t="s">
        <v>653</v>
      </c>
      <c r="E1194" s="1" t="s">
        <v>1355</v>
      </c>
      <c r="F1194" s="14" t="s">
        <v>40</v>
      </c>
      <c r="G1194" s="14" t="str">
        <f aca="false">IF(I1194&lt;p_local,"Local → page infra",IF(H1194&gt;=p_ph1,"Phase 1",IF(H1194&gt;=p_ph2,"Phase 2","Phase 3")))</f>
        <v>Phase 3</v>
      </c>
      <c r="H1194" s="14" t="n">
        <f aca="false">IF(I1194&lt;p_local,0,IF(C1194="Aéroport → Aéroport",p_pts_plein,IF(Y1194&gt;0,IF(I1194&lt;=Y1194,p_pts_plein,IF(I1194&lt;=p_mult2*Y1194,p_pts_moyen,p_pts_r3)),IF(I1194&gt;=p_vv_min,p_pts_plein,IF(I1194&gt;=p_vv_moy,p_pts_moyen,p_pts_court))))+IF(INDEX(10_Lieux!$D:$D,U1194)=1,p_prio1,p_prio2)+IF(INDEX(10_Lieux!$D:$D,V1194)=1,p_prio1,p_prio2)+IF(K1194="Oui",p_tf,0)+p_hub*((INDEX(10_Lieux!$H:$H,U1194)="Hub")+(INDEX(10_Lieux!$H:$H,V1194)="Hub"))+IF(OR(INDEX(10_Lieux!$H:$H,U1194)="Premium",INDEX(10_Lieux!$H:$H,V1194)="Premium"),p_prem,0))</f>
        <v>25</v>
      </c>
      <c r="I1194" s="14" t="n">
        <f aca="false">ROUND(W1194*p_facteur,0)</f>
        <v>824</v>
      </c>
      <c r="J1194" s="14" t="str">
        <f aca="false">IF(X1194&lt;60,X1194&amp;" min",INT(X1194/60)&amp;" h"&amp;IF(MOD(X1194,60)=0,""," "&amp;TEXT(MOD(X1194,60),"00")))</f>
        <v>8 h 45</v>
      </c>
      <c r="K1194" s="14" t="str">
        <f aca="false">IF(S1194&lt;&gt;T1194,"Oui","Non")</f>
        <v>Non</v>
      </c>
      <c r="L1194" s="14" t="str">
        <f aca="false">IF(AND(INDEX(10_Lieux!$B:$B,U1194)="Ville",INDEX(10_Lieux!$B:$B,V1194)="Ville"),"/chauffeur-prive/"&amp;INDEX(10_Lieux!$E:$E,U1194)&amp;"-"&amp;INDEX(10_Lieux!$E:$E,V1194)&amp;"/","/chauffeur-prive/"&amp;INDEX(10_Lieux!$E:$E,U1194)&amp;"/"&amp;INDEX(10_Lieux!$E:$E,V1194)&amp;"/")</f>
        <v>/chauffeur-prive/aeroport-rennes-bretagne/montpellier/</v>
      </c>
      <c r="M1194" s="14" t="str">
        <f aca="false">IFERROR(INDEX($L:$L,MATCH(B1194&amp;"|"&amp;A1194,$Z:$Z,0)),"—")</f>
        <v>/chauffeur-prive/montpellier/aeroport-rennes-bretagne/</v>
      </c>
      <c r="N1194" s="14" t="str">
        <f aca="false">IF(LEN("Chauffeur privé "&amp;INDEX(10_Lieux!$J:$J,U1194)&amp;" → "&amp;INDEX(10_Lieux!$J:$J,V1194)&amp;" | 24h/24")&gt;60,"Chauffeur privé "&amp;INDEX(10_Lieux!$J:$J,U1194)&amp;" → "&amp;INDEX(10_Lieux!$J:$J,V1194),"Chauffeur privé "&amp;INDEX(10_Lieux!$J:$J,U1194)&amp;" → "&amp;INDEX(10_Lieux!$J:$J,V1194)&amp;" | 24h/24")</f>
        <v>Chauffeur privé Aéroport Rennes-Bretagne → Montpellier</v>
      </c>
      <c r="O1194" s="14" t="n">
        <f aca="false">LEN(N1194)</f>
        <v>54</v>
      </c>
      <c r="P1194" s="14" t="str">
        <f aca="false">"Chauffeur privé "&amp;INDEX(10_Lieux!$K:$K,U1194)&amp;" vers "&amp;INDEX(10_Lieux!$L:$L,V1194)</f>
        <v>Chauffeur privé de l'aéroport Rennes-Bretagne vers Montpellier</v>
      </c>
      <c r="Q1194" s="14" t="str">
        <f aca="false">"Chauffeur privé "&amp;INDEX(10_Lieux!$K:$K,U1194)&amp;" vers "&amp;INDEX(10_Lieux!$L:$L,V1194)&amp;" : env. "&amp;I1194&amp;" km, "&amp;J1194&amp;" de route. Devis personnalisé, standard 24h/24 et 7j/7."</f>
        <v>Chauffeur privé de l'aéroport Rennes-Bretagne vers Montpellier : env. 824 km, 8 h 45 de route. Devis personnalisé, standard 24h/24 et 7j/7.</v>
      </c>
      <c r="R1194" s="14" t="n">
        <f aca="false">LEN(Q1194)</f>
        <v>139</v>
      </c>
      <c r="S1194" s="14" t="str">
        <f aca="false">INDEX(10_Lieux!$C:$C,U1194)</f>
        <v>France</v>
      </c>
      <c r="T1194" s="14" t="str">
        <f aca="false">INDEX(10_Lieux!$C:$C,V1194)</f>
        <v>France</v>
      </c>
      <c r="U1194" s="14" t="n">
        <f aca="false">MATCH(A1194,10_Lieux!$A:$A,0)</f>
        <v>153</v>
      </c>
      <c r="V1194" s="14" t="n">
        <f aca="false">MATCH(B1194,10_Lieux!$A:$A,0)</f>
        <v>71</v>
      </c>
      <c r="W1194" s="14" t="n">
        <f aca="false">ROUND(6371*2*ASIN(SQRT(SIN(RADIANS(INDEX(10_Lieux!$F:$F,V1194)-INDEX(10_Lieux!$F:$F,U1194))/2)^2+COS(RADIANS(INDEX(10_Lieux!$F:$F,U1194)))*COS(RADIANS(INDEX(10_Lieux!$F:$F,V1194)))*SIN(RADIANS(INDEX(10_Lieux!$G:$G,V1194)-INDEX(10_Lieux!$G:$G,U1194))/2)^2)),1)</f>
        <v>659.1</v>
      </c>
      <c r="X1194" s="14" t="n">
        <f aca="false">ROUND(I1194/IF(I1194&lt;p_seuil_vitesse,p_vit_lente,p_vit_rapide)*60/15,0)*15</f>
        <v>525</v>
      </c>
      <c r="Y1194" s="14" t="n">
        <f aca="false">MAX(IF(INDEX(10_Lieux!$B:$B,U1194)&lt;&gt;"Ville",INDEX(10_Lieux!$I:$I,U1194),0),IF(INDEX(10_Lieux!$B:$B,V1194)&lt;&gt;"Ville",INDEX(10_Lieux!$I:$I,V1194),0))</f>
        <v>250</v>
      </c>
      <c r="Z1194" s="14" t="str">
        <f aca="false">A1194&amp;"|"&amp;B1194</f>
        <v>Rennes-Bretagne|Montpellier</v>
      </c>
      <c r="AA1194" s="14" t="str">
        <f aca="false">IF(I1194&lt;p_local,"Local",IF(I1194&lt;p_vv_min,"Courte distance",IF(I1194&lt;p_tres_long,"Longue distance","Très longue distance")))</f>
        <v>Très longue distance</v>
      </c>
    </row>
    <row r="1195" customFormat="false" ht="15" hidden="false" customHeight="true" outlineLevel="0" collapsed="false">
      <c r="A1195" s="1" t="s">
        <v>138</v>
      </c>
      <c r="B1195" s="1" t="s">
        <v>1338</v>
      </c>
      <c r="C1195" s="1" t="s">
        <v>35</v>
      </c>
      <c r="D1195" s="1" t="s">
        <v>653</v>
      </c>
      <c r="E1195" s="1" t="s">
        <v>1356</v>
      </c>
      <c r="F1195" s="14" t="s">
        <v>40</v>
      </c>
      <c r="G1195" s="14" t="str">
        <f aca="false">IF(I1195&lt;p_local,"Local → page infra",IF(H1195&gt;=p_ph1,"Phase 1",IF(H1195&gt;=p_ph2,"Phase 2","Phase 3")))</f>
        <v>Phase 3</v>
      </c>
      <c r="H1195" s="14" t="n">
        <f aca="false">IF(I1195&lt;p_local,0,IF(C1195="Aéroport → Aéroport",p_pts_plein,IF(Y1195&gt;0,IF(I1195&lt;=Y1195,p_pts_plein,IF(I1195&lt;=p_mult2*Y1195,p_pts_moyen,p_pts_r3)),IF(I1195&gt;=p_vv_min,p_pts_plein,IF(I1195&gt;=p_vv_moy,p_pts_moyen,p_pts_court))))+IF(INDEX(10_Lieux!$D:$D,U1195)=1,p_prio1,p_prio2)+IF(INDEX(10_Lieux!$D:$D,V1195)=1,p_prio1,p_prio2)+IF(K1195="Oui",p_tf,0)+p_hub*((INDEX(10_Lieux!$H:$H,U1195)="Hub")+(INDEX(10_Lieux!$H:$H,V1195)="Hub"))+IF(OR(INDEX(10_Lieux!$H:$H,U1195)="Premium",INDEX(10_Lieux!$H:$H,V1195)="Premium"),p_prem,0))</f>
        <v>25</v>
      </c>
      <c r="I1195" s="14" t="n">
        <f aca="false">ROUND(W1195*p_facteur,0)</f>
        <v>824</v>
      </c>
      <c r="J1195" s="14" t="str">
        <f aca="false">IF(X1195&lt;60,X1195&amp;" min",INT(X1195/60)&amp;" h"&amp;IF(MOD(X1195,60)=0,""," "&amp;TEXT(MOD(X1195,60),"00")))</f>
        <v>8 h 45</v>
      </c>
      <c r="K1195" s="14" t="str">
        <f aca="false">IF(S1195&lt;&gt;T1195,"Oui","Non")</f>
        <v>Non</v>
      </c>
      <c r="L1195" s="14" t="str">
        <f aca="false">IF(AND(INDEX(10_Lieux!$B:$B,U1195)="Ville",INDEX(10_Lieux!$B:$B,V1195)="Ville"),"/chauffeur-prive/"&amp;INDEX(10_Lieux!$E:$E,U1195)&amp;"-"&amp;INDEX(10_Lieux!$E:$E,V1195)&amp;"/","/chauffeur-prive/"&amp;INDEX(10_Lieux!$E:$E,U1195)&amp;"/"&amp;INDEX(10_Lieux!$E:$E,V1195)&amp;"/")</f>
        <v>/chauffeur-prive/montpellier/aeroport-rennes-bretagne/</v>
      </c>
      <c r="M1195" s="14" t="str">
        <f aca="false">IFERROR(INDEX($L:$L,MATCH(B1195&amp;"|"&amp;A1195,$Z:$Z,0)),"—")</f>
        <v>/chauffeur-prive/aeroport-rennes-bretagne/montpellier/</v>
      </c>
      <c r="N1195" s="14" t="str">
        <f aca="false">IF(LEN("Chauffeur privé "&amp;INDEX(10_Lieux!$J:$J,U1195)&amp;" → "&amp;INDEX(10_Lieux!$J:$J,V1195)&amp;" | 24h/24")&gt;60,"Chauffeur privé "&amp;INDEX(10_Lieux!$J:$J,U1195)&amp;" → "&amp;INDEX(10_Lieux!$J:$J,V1195),"Chauffeur privé "&amp;INDEX(10_Lieux!$J:$J,U1195)&amp;" → "&amp;INDEX(10_Lieux!$J:$J,V1195)&amp;" | 24h/24")</f>
        <v>Chauffeur privé Montpellier → Aéroport Rennes-Bretagne</v>
      </c>
      <c r="O1195" s="14" t="n">
        <f aca="false">LEN(N1195)</f>
        <v>54</v>
      </c>
      <c r="P1195" s="14" t="str">
        <f aca="false">"Chauffeur privé "&amp;INDEX(10_Lieux!$K:$K,U1195)&amp;" vers "&amp;INDEX(10_Lieux!$L:$L,V1195)</f>
        <v>Chauffeur privé de Montpellier vers l'aéroport Rennes-Bretagne</v>
      </c>
      <c r="Q1195" s="14" t="str">
        <f aca="false">"Chauffeur privé "&amp;INDEX(10_Lieux!$K:$K,U1195)&amp;" vers "&amp;INDEX(10_Lieux!$L:$L,V1195)&amp;" : env. "&amp;I1195&amp;" km, "&amp;J1195&amp;" de route. Devis personnalisé, standard 24h/24 et 7j/7."</f>
        <v>Chauffeur privé de Montpellier vers l'aéroport Rennes-Bretagne : env. 824 km, 8 h 45 de route. Devis personnalisé, standard 24h/24 et 7j/7.</v>
      </c>
      <c r="R1195" s="14" t="n">
        <f aca="false">LEN(Q1195)</f>
        <v>139</v>
      </c>
      <c r="S1195" s="14" t="str">
        <f aca="false">INDEX(10_Lieux!$C:$C,U1195)</f>
        <v>France</v>
      </c>
      <c r="T1195" s="14" t="str">
        <f aca="false">INDEX(10_Lieux!$C:$C,V1195)</f>
        <v>France</v>
      </c>
      <c r="U1195" s="14" t="n">
        <f aca="false">MATCH(A1195,10_Lieux!$A:$A,0)</f>
        <v>71</v>
      </c>
      <c r="V1195" s="14" t="n">
        <f aca="false">MATCH(B1195,10_Lieux!$A:$A,0)</f>
        <v>153</v>
      </c>
      <c r="W1195" s="14" t="n">
        <f aca="false">ROUND(6371*2*ASIN(SQRT(SIN(RADIANS(INDEX(10_Lieux!$F:$F,V1195)-INDEX(10_Lieux!$F:$F,U1195))/2)^2+COS(RADIANS(INDEX(10_Lieux!$F:$F,U1195)))*COS(RADIANS(INDEX(10_Lieux!$F:$F,V1195)))*SIN(RADIANS(INDEX(10_Lieux!$G:$G,V1195)-INDEX(10_Lieux!$G:$G,U1195))/2)^2)),1)</f>
        <v>659.1</v>
      </c>
      <c r="X1195" s="14" t="n">
        <f aca="false">ROUND(I1195/IF(I1195&lt;p_seuil_vitesse,p_vit_lente,p_vit_rapide)*60/15,0)*15</f>
        <v>525</v>
      </c>
      <c r="Y1195" s="14" t="n">
        <f aca="false">MAX(IF(INDEX(10_Lieux!$B:$B,U1195)&lt;&gt;"Ville",INDEX(10_Lieux!$I:$I,U1195),0),IF(INDEX(10_Lieux!$B:$B,V1195)&lt;&gt;"Ville",INDEX(10_Lieux!$I:$I,V1195),0))</f>
        <v>250</v>
      </c>
      <c r="Z1195" s="14" t="str">
        <f aca="false">A1195&amp;"|"&amp;B1195</f>
        <v>Montpellier|Rennes-Bretagne</v>
      </c>
      <c r="AA1195" s="14" t="str">
        <f aca="false">IF(I1195&lt;p_local,"Local",IF(I1195&lt;p_vv_min,"Courte distance",IF(I1195&lt;p_tres_long,"Longue distance","Très longue distance")))</f>
        <v>Très longue distance</v>
      </c>
    </row>
    <row r="1196" customFormat="false" ht="15" hidden="false" customHeight="true" outlineLevel="0" collapsed="false">
      <c r="A1196" s="1" t="s">
        <v>1338</v>
      </c>
      <c r="B1196" s="1" t="s">
        <v>140</v>
      </c>
      <c r="C1196" s="1" t="s">
        <v>34</v>
      </c>
      <c r="D1196" s="1" t="s">
        <v>653</v>
      </c>
      <c r="E1196" s="1" t="s">
        <v>1357</v>
      </c>
      <c r="F1196" s="14" t="s">
        <v>40</v>
      </c>
      <c r="G1196" s="14" t="str">
        <f aca="false">IF(I1196&lt;p_local,"Local → page infra",IF(H1196&gt;=p_ph1,"Phase 1",IF(H1196&gt;=p_ph2,"Phase 2","Phase 3")))</f>
        <v>Phase 3</v>
      </c>
      <c r="H1196" s="14" t="n">
        <f aca="false">IF(I1196&lt;p_local,0,IF(C1196="Aéroport → Aéroport",p_pts_plein,IF(Y1196&gt;0,IF(I1196&lt;=Y1196,p_pts_plein,IF(I1196&lt;=p_mult2*Y1196,p_pts_moyen,p_pts_r3)),IF(I1196&gt;=p_vv_min,p_pts_plein,IF(I1196&gt;=p_vv_moy,p_pts_moyen,p_pts_court))))+IF(INDEX(10_Lieux!$D:$D,U1196)=1,p_prio1,p_prio2)+IF(INDEX(10_Lieux!$D:$D,V1196)=1,p_prio1,p_prio2)+IF(K1196="Oui",p_tf,0)+p_hub*((INDEX(10_Lieux!$H:$H,U1196)="Hub")+(INDEX(10_Lieux!$H:$H,V1196)="Hub"))+IF(OR(INDEX(10_Lieux!$H:$H,U1196)="Premium",INDEX(10_Lieux!$H:$H,V1196)="Premium"),p_prem,0))</f>
        <v>55</v>
      </c>
      <c r="I1196" s="14" t="n">
        <f aca="false">ROUND(W1196*p_facteur,0)</f>
        <v>120</v>
      </c>
      <c r="J1196" s="14" t="str">
        <f aca="false">IF(X1196&lt;60,X1196&amp;" min",INT(X1196/60)&amp;" h"&amp;IF(MOD(X1196,60)=0,""," "&amp;TEXT(MOD(X1196,60),"00")))</f>
        <v>1 h 15</v>
      </c>
      <c r="K1196" s="14" t="str">
        <f aca="false">IF(S1196&lt;&gt;T1196,"Oui","Non")</f>
        <v>Non</v>
      </c>
      <c r="L1196" s="14" t="str">
        <f aca="false">IF(AND(INDEX(10_Lieux!$B:$B,U1196)="Ville",INDEX(10_Lieux!$B:$B,V1196)="Ville"),"/chauffeur-prive/"&amp;INDEX(10_Lieux!$E:$E,U1196)&amp;"-"&amp;INDEX(10_Lieux!$E:$E,V1196)&amp;"/","/chauffeur-prive/"&amp;INDEX(10_Lieux!$E:$E,U1196)&amp;"/"&amp;INDEX(10_Lieux!$E:$E,V1196)&amp;"/")</f>
        <v>/chauffeur-prive/aeroport-rennes-bretagne/nantes/</v>
      </c>
      <c r="M1196" s="14" t="str">
        <f aca="false">IFERROR(INDEX($L:$L,MATCH(B1196&amp;"|"&amp;A1196,$Z:$Z,0)),"—")</f>
        <v>/chauffeur-prive/nantes/aeroport-rennes-bretagne/</v>
      </c>
      <c r="N1196" s="14" t="str">
        <f aca="false">IF(LEN("Chauffeur privé "&amp;INDEX(10_Lieux!$J:$J,U1196)&amp;" → "&amp;INDEX(10_Lieux!$J:$J,V1196)&amp;" | 24h/24")&gt;60,"Chauffeur privé "&amp;INDEX(10_Lieux!$J:$J,U1196)&amp;" → "&amp;INDEX(10_Lieux!$J:$J,V1196),"Chauffeur privé "&amp;INDEX(10_Lieux!$J:$J,U1196)&amp;" → "&amp;INDEX(10_Lieux!$J:$J,V1196)&amp;" | 24h/24")</f>
        <v>Chauffeur privé Aéroport Rennes-Bretagne → Nantes | 24h/24</v>
      </c>
      <c r="O1196" s="14" t="n">
        <f aca="false">LEN(N1196)</f>
        <v>58</v>
      </c>
      <c r="P1196" s="14" t="str">
        <f aca="false">"Chauffeur privé "&amp;INDEX(10_Lieux!$K:$K,U1196)&amp;" vers "&amp;INDEX(10_Lieux!$L:$L,V1196)</f>
        <v>Chauffeur privé de l'aéroport Rennes-Bretagne vers Nantes</v>
      </c>
      <c r="Q1196" s="14" t="str">
        <f aca="false">"Chauffeur privé "&amp;INDEX(10_Lieux!$K:$K,U1196)&amp;" vers "&amp;INDEX(10_Lieux!$L:$L,V1196)&amp;" : env. "&amp;I1196&amp;" km, "&amp;J1196&amp;" de route. Devis personnalisé, standard 24h/24 et 7j/7."</f>
        <v>Chauffeur privé de l'aéroport Rennes-Bretagne vers Nantes : env. 120 km, 1 h 15 de route. Devis personnalisé, standard 24h/24 et 7j/7.</v>
      </c>
      <c r="R1196" s="14" t="n">
        <f aca="false">LEN(Q1196)</f>
        <v>134</v>
      </c>
      <c r="S1196" s="14" t="str">
        <f aca="false">INDEX(10_Lieux!$C:$C,U1196)</f>
        <v>France</v>
      </c>
      <c r="T1196" s="14" t="str">
        <f aca="false">INDEX(10_Lieux!$C:$C,V1196)</f>
        <v>France</v>
      </c>
      <c r="U1196" s="14" t="n">
        <f aca="false">MATCH(A1196,10_Lieux!$A:$A,0)</f>
        <v>153</v>
      </c>
      <c r="V1196" s="14" t="n">
        <f aca="false">MATCH(B1196,10_Lieux!$A:$A,0)</f>
        <v>56</v>
      </c>
      <c r="W1196" s="14" t="n">
        <f aca="false">ROUND(6371*2*ASIN(SQRT(SIN(RADIANS(INDEX(10_Lieux!$F:$F,V1196)-INDEX(10_Lieux!$F:$F,U1196))/2)^2+COS(RADIANS(INDEX(10_Lieux!$F:$F,U1196)))*COS(RADIANS(INDEX(10_Lieux!$F:$F,V1196)))*SIN(RADIANS(INDEX(10_Lieux!$G:$G,V1196)-INDEX(10_Lieux!$G:$G,U1196))/2)^2)),1)</f>
        <v>95.7</v>
      </c>
      <c r="X1196" s="14" t="n">
        <f aca="false">ROUND(I1196/IF(I1196&lt;p_seuil_vitesse,p_vit_lente,p_vit_rapide)*60/15,0)*15</f>
        <v>75</v>
      </c>
      <c r="Y1196" s="14" t="n">
        <f aca="false">MAX(IF(INDEX(10_Lieux!$B:$B,U1196)&lt;&gt;"Ville",INDEX(10_Lieux!$I:$I,U1196),0),IF(INDEX(10_Lieux!$B:$B,V1196)&lt;&gt;"Ville",INDEX(10_Lieux!$I:$I,V1196),0))</f>
        <v>250</v>
      </c>
      <c r="Z1196" s="14" t="str">
        <f aca="false">A1196&amp;"|"&amp;B1196</f>
        <v>Rennes-Bretagne|Nantes</v>
      </c>
      <c r="AA1196" s="14" t="str">
        <f aca="false">IF(I1196&lt;p_local,"Local",IF(I1196&lt;p_vv_min,"Courte distance",IF(I1196&lt;p_tres_long,"Longue distance","Très longue distance")))</f>
        <v>Longue distance</v>
      </c>
    </row>
    <row r="1197" customFormat="false" ht="15" hidden="false" customHeight="true" outlineLevel="0" collapsed="false">
      <c r="A1197" s="1" t="s">
        <v>140</v>
      </c>
      <c r="B1197" s="1" t="s">
        <v>1338</v>
      </c>
      <c r="C1197" s="1" t="s">
        <v>35</v>
      </c>
      <c r="D1197" s="1" t="s">
        <v>653</v>
      </c>
      <c r="E1197" s="1" t="s">
        <v>1358</v>
      </c>
      <c r="F1197" s="14" t="s">
        <v>40</v>
      </c>
      <c r="G1197" s="14" t="str">
        <f aca="false">IF(I1197&lt;p_local,"Local → page infra",IF(H1197&gt;=p_ph1,"Phase 1",IF(H1197&gt;=p_ph2,"Phase 2","Phase 3")))</f>
        <v>Phase 3</v>
      </c>
      <c r="H1197" s="14" t="n">
        <f aca="false">IF(I1197&lt;p_local,0,IF(C1197="Aéroport → Aéroport",p_pts_plein,IF(Y1197&gt;0,IF(I1197&lt;=Y1197,p_pts_plein,IF(I1197&lt;=p_mult2*Y1197,p_pts_moyen,p_pts_r3)),IF(I1197&gt;=p_vv_min,p_pts_plein,IF(I1197&gt;=p_vv_moy,p_pts_moyen,p_pts_court))))+IF(INDEX(10_Lieux!$D:$D,U1197)=1,p_prio1,p_prio2)+IF(INDEX(10_Lieux!$D:$D,V1197)=1,p_prio1,p_prio2)+IF(K1197="Oui",p_tf,0)+p_hub*((INDEX(10_Lieux!$H:$H,U1197)="Hub")+(INDEX(10_Lieux!$H:$H,V1197)="Hub"))+IF(OR(INDEX(10_Lieux!$H:$H,U1197)="Premium",INDEX(10_Lieux!$H:$H,V1197)="Premium"),p_prem,0))</f>
        <v>55</v>
      </c>
      <c r="I1197" s="14" t="n">
        <f aca="false">ROUND(W1197*p_facteur,0)</f>
        <v>120</v>
      </c>
      <c r="J1197" s="14" t="str">
        <f aca="false">IF(X1197&lt;60,X1197&amp;" min",INT(X1197/60)&amp;" h"&amp;IF(MOD(X1197,60)=0,""," "&amp;TEXT(MOD(X1197,60),"00")))</f>
        <v>1 h 15</v>
      </c>
      <c r="K1197" s="14" t="str">
        <f aca="false">IF(S1197&lt;&gt;T1197,"Oui","Non")</f>
        <v>Non</v>
      </c>
      <c r="L1197" s="14" t="str">
        <f aca="false">IF(AND(INDEX(10_Lieux!$B:$B,U1197)="Ville",INDEX(10_Lieux!$B:$B,V1197)="Ville"),"/chauffeur-prive/"&amp;INDEX(10_Lieux!$E:$E,U1197)&amp;"-"&amp;INDEX(10_Lieux!$E:$E,V1197)&amp;"/","/chauffeur-prive/"&amp;INDEX(10_Lieux!$E:$E,U1197)&amp;"/"&amp;INDEX(10_Lieux!$E:$E,V1197)&amp;"/")</f>
        <v>/chauffeur-prive/nantes/aeroport-rennes-bretagne/</v>
      </c>
      <c r="M1197" s="14" t="str">
        <f aca="false">IFERROR(INDEX($L:$L,MATCH(B1197&amp;"|"&amp;A1197,$Z:$Z,0)),"—")</f>
        <v>/chauffeur-prive/aeroport-rennes-bretagne/nantes/</v>
      </c>
      <c r="N1197" s="14" t="str">
        <f aca="false">IF(LEN("Chauffeur privé "&amp;INDEX(10_Lieux!$J:$J,U1197)&amp;" → "&amp;INDEX(10_Lieux!$J:$J,V1197)&amp;" | 24h/24")&gt;60,"Chauffeur privé "&amp;INDEX(10_Lieux!$J:$J,U1197)&amp;" → "&amp;INDEX(10_Lieux!$J:$J,V1197),"Chauffeur privé "&amp;INDEX(10_Lieux!$J:$J,U1197)&amp;" → "&amp;INDEX(10_Lieux!$J:$J,V1197)&amp;" | 24h/24")</f>
        <v>Chauffeur privé Nantes → Aéroport Rennes-Bretagne | 24h/24</v>
      </c>
      <c r="O1197" s="14" t="n">
        <f aca="false">LEN(N1197)</f>
        <v>58</v>
      </c>
      <c r="P1197" s="14" t="str">
        <f aca="false">"Chauffeur privé "&amp;INDEX(10_Lieux!$K:$K,U1197)&amp;" vers "&amp;INDEX(10_Lieux!$L:$L,V1197)</f>
        <v>Chauffeur privé de Nantes vers l'aéroport Rennes-Bretagne</v>
      </c>
      <c r="Q1197" s="14" t="str">
        <f aca="false">"Chauffeur privé "&amp;INDEX(10_Lieux!$K:$K,U1197)&amp;" vers "&amp;INDEX(10_Lieux!$L:$L,V1197)&amp;" : env. "&amp;I1197&amp;" km, "&amp;J1197&amp;" de route. Devis personnalisé, standard 24h/24 et 7j/7."</f>
        <v>Chauffeur privé de Nantes vers l'aéroport Rennes-Bretagne : env. 120 km, 1 h 15 de route. Devis personnalisé, standard 24h/24 et 7j/7.</v>
      </c>
      <c r="R1197" s="14" t="n">
        <f aca="false">LEN(Q1197)</f>
        <v>134</v>
      </c>
      <c r="S1197" s="14" t="str">
        <f aca="false">INDEX(10_Lieux!$C:$C,U1197)</f>
        <v>France</v>
      </c>
      <c r="T1197" s="14" t="str">
        <f aca="false">INDEX(10_Lieux!$C:$C,V1197)</f>
        <v>France</v>
      </c>
      <c r="U1197" s="14" t="n">
        <f aca="false">MATCH(A1197,10_Lieux!$A:$A,0)</f>
        <v>56</v>
      </c>
      <c r="V1197" s="14" t="n">
        <f aca="false">MATCH(B1197,10_Lieux!$A:$A,0)</f>
        <v>153</v>
      </c>
      <c r="W1197" s="14" t="n">
        <f aca="false">ROUND(6371*2*ASIN(SQRT(SIN(RADIANS(INDEX(10_Lieux!$F:$F,V1197)-INDEX(10_Lieux!$F:$F,U1197))/2)^2+COS(RADIANS(INDEX(10_Lieux!$F:$F,U1197)))*COS(RADIANS(INDEX(10_Lieux!$F:$F,V1197)))*SIN(RADIANS(INDEX(10_Lieux!$G:$G,V1197)-INDEX(10_Lieux!$G:$G,U1197))/2)^2)),1)</f>
        <v>95.7</v>
      </c>
      <c r="X1197" s="14" t="n">
        <f aca="false">ROUND(I1197/IF(I1197&lt;p_seuil_vitesse,p_vit_lente,p_vit_rapide)*60/15,0)*15</f>
        <v>75</v>
      </c>
      <c r="Y1197" s="14" t="n">
        <f aca="false">MAX(IF(INDEX(10_Lieux!$B:$B,U1197)&lt;&gt;"Ville",INDEX(10_Lieux!$I:$I,U1197),0),IF(INDEX(10_Lieux!$B:$B,V1197)&lt;&gt;"Ville",INDEX(10_Lieux!$I:$I,V1197),0))</f>
        <v>250</v>
      </c>
      <c r="Z1197" s="14" t="str">
        <f aca="false">A1197&amp;"|"&amp;B1197</f>
        <v>Nantes|Rennes-Bretagne</v>
      </c>
      <c r="AA1197" s="14" t="str">
        <f aca="false">IF(I1197&lt;p_local,"Local",IF(I1197&lt;p_vv_min,"Courte distance",IF(I1197&lt;p_tres_long,"Longue distance","Très longue distance")))</f>
        <v>Longue distance</v>
      </c>
    </row>
    <row r="1198" customFormat="false" ht="15" hidden="false" customHeight="true" outlineLevel="0" collapsed="false">
      <c r="A1198" s="1" t="s">
        <v>1338</v>
      </c>
      <c r="B1198" s="1" t="s">
        <v>144</v>
      </c>
      <c r="C1198" s="1" t="s">
        <v>34</v>
      </c>
      <c r="D1198" s="1" t="s">
        <v>653</v>
      </c>
      <c r="E1198" s="1" t="s">
        <v>1359</v>
      </c>
      <c r="F1198" s="14" t="s">
        <v>40</v>
      </c>
      <c r="G1198" s="14" t="str">
        <f aca="false">IF(I1198&lt;p_local,"Local → page infra",IF(H1198&gt;=p_ph1,"Phase 1",IF(H1198&gt;=p_ph2,"Phase 2","Phase 3")))</f>
        <v>Phase 3</v>
      </c>
      <c r="H1198" s="14" t="n">
        <f aca="false">IF(I1198&lt;p_local,0,IF(C1198="Aéroport → Aéroport",p_pts_plein,IF(Y1198&gt;0,IF(I1198&lt;=Y1198,p_pts_plein,IF(I1198&lt;=p_mult2*Y1198,p_pts_moyen,p_pts_r3)),IF(I1198&gt;=p_vv_min,p_pts_plein,IF(I1198&gt;=p_vv_moy,p_pts_moyen,p_pts_court))))+IF(INDEX(10_Lieux!$D:$D,U1198)=1,p_prio1,p_prio2)+IF(INDEX(10_Lieux!$D:$D,V1198)=1,p_prio1,p_prio2)+IF(K1198="Oui",p_tf,0)+p_hub*((INDEX(10_Lieux!$H:$H,U1198)="Hub")+(INDEX(10_Lieux!$H:$H,V1198)="Hub"))+IF(OR(INDEX(10_Lieux!$H:$H,U1198)="Premium",INDEX(10_Lieux!$H:$H,V1198)="Premium"),p_prem,0))</f>
        <v>30</v>
      </c>
      <c r="I1198" s="14" t="n">
        <f aca="false">ROUND(W1198*p_facteur,0)</f>
        <v>642</v>
      </c>
      <c r="J1198" s="14" t="str">
        <f aca="false">IF(X1198&lt;60,X1198&amp;" min",INT(X1198/60)&amp;" h"&amp;IF(MOD(X1198,60)=0,""," "&amp;TEXT(MOD(X1198,60),"00")))</f>
        <v>6 h 45</v>
      </c>
      <c r="K1198" s="14" t="str">
        <f aca="false">IF(S1198&lt;&gt;T1198,"Oui","Non")</f>
        <v>Non</v>
      </c>
      <c r="L1198" s="14" t="str">
        <f aca="false">IF(AND(INDEX(10_Lieux!$B:$B,U1198)="Ville",INDEX(10_Lieux!$B:$B,V1198)="Ville"),"/chauffeur-prive/"&amp;INDEX(10_Lieux!$E:$E,U1198)&amp;"-"&amp;INDEX(10_Lieux!$E:$E,V1198)&amp;"/","/chauffeur-prive/"&amp;INDEX(10_Lieux!$E:$E,U1198)&amp;"/"&amp;INDEX(10_Lieux!$E:$E,V1198)&amp;"/")</f>
        <v>/chauffeur-prive/aeroport-rennes-bretagne/dijon/</v>
      </c>
      <c r="M1198" s="14" t="str">
        <f aca="false">IFERROR(INDEX($L:$L,MATCH(B1198&amp;"|"&amp;A1198,$Z:$Z,0)),"—")</f>
        <v>/chauffeur-prive/dijon/aeroport-rennes-bretagne/</v>
      </c>
      <c r="N1198" s="14" t="str">
        <f aca="false">IF(LEN("Chauffeur privé "&amp;INDEX(10_Lieux!$J:$J,U1198)&amp;" → "&amp;INDEX(10_Lieux!$J:$J,V1198)&amp;" | 24h/24")&gt;60,"Chauffeur privé "&amp;INDEX(10_Lieux!$J:$J,U1198)&amp;" → "&amp;INDEX(10_Lieux!$J:$J,V1198),"Chauffeur privé "&amp;INDEX(10_Lieux!$J:$J,U1198)&amp;" → "&amp;INDEX(10_Lieux!$J:$J,V1198)&amp;" | 24h/24")</f>
        <v>Chauffeur privé Aéroport Rennes-Bretagne → Dijon | 24h/24</v>
      </c>
      <c r="O1198" s="14" t="n">
        <f aca="false">LEN(N1198)</f>
        <v>57</v>
      </c>
      <c r="P1198" s="14" t="str">
        <f aca="false">"Chauffeur privé "&amp;INDEX(10_Lieux!$K:$K,U1198)&amp;" vers "&amp;INDEX(10_Lieux!$L:$L,V1198)</f>
        <v>Chauffeur privé de l'aéroport Rennes-Bretagne vers Dijon</v>
      </c>
      <c r="Q1198" s="14" t="str">
        <f aca="false">"Chauffeur privé "&amp;INDEX(10_Lieux!$K:$K,U1198)&amp;" vers "&amp;INDEX(10_Lieux!$L:$L,V1198)&amp;" : env. "&amp;I1198&amp;" km, "&amp;J1198&amp;" de route. Devis personnalisé, standard 24h/24 et 7j/7."</f>
        <v>Chauffeur privé de l'aéroport Rennes-Bretagne vers Dijon : env. 642 km, 6 h 45 de route. Devis personnalisé, standard 24h/24 et 7j/7.</v>
      </c>
      <c r="R1198" s="14" t="n">
        <f aca="false">LEN(Q1198)</f>
        <v>133</v>
      </c>
      <c r="S1198" s="14" t="str">
        <f aca="false">INDEX(10_Lieux!$C:$C,U1198)</f>
        <v>France</v>
      </c>
      <c r="T1198" s="14" t="str">
        <f aca="false">INDEX(10_Lieux!$C:$C,V1198)</f>
        <v>France</v>
      </c>
      <c r="U1198" s="14" t="n">
        <f aca="false">MATCH(A1198,10_Lieux!$A:$A,0)</f>
        <v>153</v>
      </c>
      <c r="V1198" s="14" t="n">
        <f aca="false">MATCH(B1198,10_Lieux!$A:$A,0)</f>
        <v>23</v>
      </c>
      <c r="W1198" s="14" t="n">
        <f aca="false">ROUND(6371*2*ASIN(SQRT(SIN(RADIANS(INDEX(10_Lieux!$F:$F,V1198)-INDEX(10_Lieux!$F:$F,U1198))/2)^2+COS(RADIANS(INDEX(10_Lieux!$F:$F,U1198)))*COS(RADIANS(INDEX(10_Lieux!$F:$F,V1198)))*SIN(RADIANS(INDEX(10_Lieux!$G:$G,V1198)-INDEX(10_Lieux!$G:$G,U1198))/2)^2)),1)</f>
        <v>513.7</v>
      </c>
      <c r="X1198" s="14" t="n">
        <f aca="false">ROUND(I1198/IF(I1198&lt;p_seuil_vitesse,p_vit_lente,p_vit_rapide)*60/15,0)*15</f>
        <v>405</v>
      </c>
      <c r="Y1198" s="14" t="n">
        <f aca="false">MAX(IF(INDEX(10_Lieux!$B:$B,U1198)&lt;&gt;"Ville",INDEX(10_Lieux!$I:$I,U1198),0),IF(INDEX(10_Lieux!$B:$B,V1198)&lt;&gt;"Ville",INDEX(10_Lieux!$I:$I,V1198),0))</f>
        <v>250</v>
      </c>
      <c r="Z1198" s="14" t="str">
        <f aca="false">A1198&amp;"|"&amp;B1198</f>
        <v>Rennes-Bretagne|Dijon</v>
      </c>
      <c r="AA1198" s="14" t="str">
        <f aca="false">IF(I1198&lt;p_local,"Local",IF(I1198&lt;p_vv_min,"Courte distance",IF(I1198&lt;p_tres_long,"Longue distance","Très longue distance")))</f>
        <v>Longue distance</v>
      </c>
    </row>
    <row r="1199" customFormat="false" ht="15" hidden="false" customHeight="true" outlineLevel="0" collapsed="false">
      <c r="A1199" s="1" t="s">
        <v>144</v>
      </c>
      <c r="B1199" s="1" t="s">
        <v>1338</v>
      </c>
      <c r="C1199" s="1" t="s">
        <v>35</v>
      </c>
      <c r="D1199" s="1" t="s">
        <v>653</v>
      </c>
      <c r="E1199" s="1" t="s">
        <v>1360</v>
      </c>
      <c r="F1199" s="14" t="s">
        <v>40</v>
      </c>
      <c r="G1199" s="14" t="str">
        <f aca="false">IF(I1199&lt;p_local,"Local → page infra",IF(H1199&gt;=p_ph1,"Phase 1",IF(H1199&gt;=p_ph2,"Phase 2","Phase 3")))</f>
        <v>Phase 3</v>
      </c>
      <c r="H1199" s="14" t="n">
        <f aca="false">IF(I1199&lt;p_local,0,IF(C1199="Aéroport → Aéroport",p_pts_plein,IF(Y1199&gt;0,IF(I1199&lt;=Y1199,p_pts_plein,IF(I1199&lt;=p_mult2*Y1199,p_pts_moyen,p_pts_r3)),IF(I1199&gt;=p_vv_min,p_pts_plein,IF(I1199&gt;=p_vv_moy,p_pts_moyen,p_pts_court))))+IF(INDEX(10_Lieux!$D:$D,U1199)=1,p_prio1,p_prio2)+IF(INDEX(10_Lieux!$D:$D,V1199)=1,p_prio1,p_prio2)+IF(K1199="Oui",p_tf,0)+p_hub*((INDEX(10_Lieux!$H:$H,U1199)="Hub")+(INDEX(10_Lieux!$H:$H,V1199)="Hub"))+IF(OR(INDEX(10_Lieux!$H:$H,U1199)="Premium",INDEX(10_Lieux!$H:$H,V1199)="Premium"),p_prem,0))</f>
        <v>30</v>
      </c>
      <c r="I1199" s="14" t="n">
        <f aca="false">ROUND(W1199*p_facteur,0)</f>
        <v>642</v>
      </c>
      <c r="J1199" s="14" t="str">
        <f aca="false">IF(X1199&lt;60,X1199&amp;" min",INT(X1199/60)&amp;" h"&amp;IF(MOD(X1199,60)=0,""," "&amp;TEXT(MOD(X1199,60),"00")))</f>
        <v>6 h 45</v>
      </c>
      <c r="K1199" s="14" t="str">
        <f aca="false">IF(S1199&lt;&gt;T1199,"Oui","Non")</f>
        <v>Non</v>
      </c>
      <c r="L1199" s="14" t="str">
        <f aca="false">IF(AND(INDEX(10_Lieux!$B:$B,U1199)="Ville",INDEX(10_Lieux!$B:$B,V1199)="Ville"),"/chauffeur-prive/"&amp;INDEX(10_Lieux!$E:$E,U1199)&amp;"-"&amp;INDEX(10_Lieux!$E:$E,V1199)&amp;"/","/chauffeur-prive/"&amp;INDEX(10_Lieux!$E:$E,U1199)&amp;"/"&amp;INDEX(10_Lieux!$E:$E,V1199)&amp;"/")</f>
        <v>/chauffeur-prive/dijon/aeroport-rennes-bretagne/</v>
      </c>
      <c r="M1199" s="14" t="str">
        <f aca="false">IFERROR(INDEX($L:$L,MATCH(B1199&amp;"|"&amp;A1199,$Z:$Z,0)),"—")</f>
        <v>/chauffeur-prive/aeroport-rennes-bretagne/dijon/</v>
      </c>
      <c r="N1199" s="14" t="str">
        <f aca="false">IF(LEN("Chauffeur privé "&amp;INDEX(10_Lieux!$J:$J,U1199)&amp;" → "&amp;INDEX(10_Lieux!$J:$J,V1199)&amp;" | 24h/24")&gt;60,"Chauffeur privé "&amp;INDEX(10_Lieux!$J:$J,U1199)&amp;" → "&amp;INDEX(10_Lieux!$J:$J,V1199),"Chauffeur privé "&amp;INDEX(10_Lieux!$J:$J,U1199)&amp;" → "&amp;INDEX(10_Lieux!$J:$J,V1199)&amp;" | 24h/24")</f>
        <v>Chauffeur privé Dijon → Aéroport Rennes-Bretagne | 24h/24</v>
      </c>
      <c r="O1199" s="14" t="n">
        <f aca="false">LEN(N1199)</f>
        <v>57</v>
      </c>
      <c r="P1199" s="14" t="str">
        <f aca="false">"Chauffeur privé "&amp;INDEX(10_Lieux!$K:$K,U1199)&amp;" vers "&amp;INDEX(10_Lieux!$L:$L,V1199)</f>
        <v>Chauffeur privé de Dijon vers l'aéroport Rennes-Bretagne</v>
      </c>
      <c r="Q1199" s="14" t="str">
        <f aca="false">"Chauffeur privé "&amp;INDEX(10_Lieux!$K:$K,U1199)&amp;" vers "&amp;INDEX(10_Lieux!$L:$L,V1199)&amp;" : env. "&amp;I1199&amp;" km, "&amp;J1199&amp;" de route. Devis personnalisé, standard 24h/24 et 7j/7."</f>
        <v>Chauffeur privé de Dijon vers l'aéroport Rennes-Bretagne : env. 642 km, 6 h 45 de route. Devis personnalisé, standard 24h/24 et 7j/7.</v>
      </c>
      <c r="R1199" s="14" t="n">
        <f aca="false">LEN(Q1199)</f>
        <v>133</v>
      </c>
      <c r="S1199" s="14" t="str">
        <f aca="false">INDEX(10_Lieux!$C:$C,U1199)</f>
        <v>France</v>
      </c>
      <c r="T1199" s="14" t="str">
        <f aca="false">INDEX(10_Lieux!$C:$C,V1199)</f>
        <v>France</v>
      </c>
      <c r="U1199" s="14" t="n">
        <f aca="false">MATCH(A1199,10_Lieux!$A:$A,0)</f>
        <v>23</v>
      </c>
      <c r="V1199" s="14" t="n">
        <f aca="false">MATCH(B1199,10_Lieux!$A:$A,0)</f>
        <v>153</v>
      </c>
      <c r="W1199" s="14" t="n">
        <f aca="false">ROUND(6371*2*ASIN(SQRT(SIN(RADIANS(INDEX(10_Lieux!$F:$F,V1199)-INDEX(10_Lieux!$F:$F,U1199))/2)^2+COS(RADIANS(INDEX(10_Lieux!$F:$F,U1199)))*COS(RADIANS(INDEX(10_Lieux!$F:$F,V1199)))*SIN(RADIANS(INDEX(10_Lieux!$G:$G,V1199)-INDEX(10_Lieux!$G:$G,U1199))/2)^2)),1)</f>
        <v>513.7</v>
      </c>
      <c r="X1199" s="14" t="n">
        <f aca="false">ROUND(I1199/IF(I1199&lt;p_seuil_vitesse,p_vit_lente,p_vit_rapide)*60/15,0)*15</f>
        <v>405</v>
      </c>
      <c r="Y1199" s="14" t="n">
        <f aca="false">MAX(IF(INDEX(10_Lieux!$B:$B,U1199)&lt;&gt;"Ville",INDEX(10_Lieux!$I:$I,U1199),0),IF(INDEX(10_Lieux!$B:$B,V1199)&lt;&gt;"Ville",INDEX(10_Lieux!$I:$I,V1199),0))</f>
        <v>250</v>
      </c>
      <c r="Z1199" s="14" t="str">
        <f aca="false">A1199&amp;"|"&amp;B1199</f>
        <v>Dijon|Rennes-Bretagne</v>
      </c>
      <c r="AA1199" s="14" t="str">
        <f aca="false">IF(I1199&lt;p_local,"Local",IF(I1199&lt;p_vv_min,"Courte distance",IF(I1199&lt;p_tres_long,"Longue distance","Très longue distance")))</f>
        <v>Longue distance</v>
      </c>
    </row>
    <row r="1200" customFormat="false" ht="15" hidden="false" customHeight="true" outlineLevel="0" collapsed="false">
      <c r="A1200" s="1" t="s">
        <v>1338</v>
      </c>
      <c r="B1200" s="1" t="s">
        <v>146</v>
      </c>
      <c r="C1200" s="1" t="s">
        <v>34</v>
      </c>
      <c r="D1200" s="1" t="s">
        <v>653</v>
      </c>
      <c r="E1200" s="1" t="s">
        <v>1361</v>
      </c>
      <c r="F1200" s="14" t="s">
        <v>40</v>
      </c>
      <c r="G1200" s="14" t="str">
        <f aca="false">IF(I1200&lt;p_local,"Local → page infra",IF(H1200&gt;=p_ph1,"Phase 1",IF(H1200&gt;=p_ph2,"Phase 2","Phase 3")))</f>
        <v>Phase 3</v>
      </c>
      <c r="H1200" s="14" t="n">
        <f aca="false">IF(I1200&lt;p_local,0,IF(C1200="Aéroport → Aéroport",p_pts_plein,IF(Y1200&gt;0,IF(I1200&lt;=Y1200,p_pts_plein,IF(I1200&lt;=p_mult2*Y1200,p_pts_moyen,p_pts_r3)),IF(I1200&gt;=p_vv_min,p_pts_plein,IF(I1200&gt;=p_vv_moy,p_pts_moyen,p_pts_court))))+IF(INDEX(10_Lieux!$D:$D,U1200)=1,p_prio1,p_prio2)+IF(INDEX(10_Lieux!$D:$D,V1200)=1,p_prio1,p_prio2)+IF(K1200="Oui",p_tf,0)+p_hub*((INDEX(10_Lieux!$H:$H,U1200)="Hub")+(INDEX(10_Lieux!$H:$H,V1200)="Hub"))+IF(OR(INDEX(10_Lieux!$H:$H,U1200)="Premium",INDEX(10_Lieux!$H:$H,V1200)="Premium"),p_prem,0))</f>
        <v>30</v>
      </c>
      <c r="I1200" s="14" t="n">
        <f aca="false">ROUND(W1200*p_facteur,0)</f>
        <v>816</v>
      </c>
      <c r="J1200" s="14" t="str">
        <f aca="false">IF(X1200&lt;60,X1200&amp;" min",INT(X1200/60)&amp;" h"&amp;IF(MOD(X1200,60)=0,""," "&amp;TEXT(MOD(X1200,60),"00")))</f>
        <v>8 h 30</v>
      </c>
      <c r="K1200" s="14" t="str">
        <f aca="false">IF(S1200&lt;&gt;T1200,"Oui","Non")</f>
        <v>Non</v>
      </c>
      <c r="L1200" s="14" t="str">
        <f aca="false">IF(AND(INDEX(10_Lieux!$B:$B,U1200)="Ville",INDEX(10_Lieux!$B:$B,V1200)="Ville"),"/chauffeur-prive/"&amp;INDEX(10_Lieux!$E:$E,U1200)&amp;"-"&amp;INDEX(10_Lieux!$E:$E,V1200)&amp;"/","/chauffeur-prive/"&amp;INDEX(10_Lieux!$E:$E,U1200)&amp;"/"&amp;INDEX(10_Lieux!$E:$E,V1200)&amp;"/")</f>
        <v>/chauffeur-prive/aeroport-rennes-bretagne/grenoble/</v>
      </c>
      <c r="M1200" s="14" t="str">
        <f aca="false">IFERROR(INDEX($L:$L,MATCH(B1200&amp;"|"&amp;A1200,$Z:$Z,0)),"—")</f>
        <v>/chauffeur-prive/grenoble/aeroport-rennes-bretagne/</v>
      </c>
      <c r="N1200" s="14" t="str">
        <f aca="false">IF(LEN("Chauffeur privé "&amp;INDEX(10_Lieux!$J:$J,U1200)&amp;" → "&amp;INDEX(10_Lieux!$J:$J,V1200)&amp;" | 24h/24")&gt;60,"Chauffeur privé "&amp;INDEX(10_Lieux!$J:$J,U1200)&amp;" → "&amp;INDEX(10_Lieux!$J:$J,V1200),"Chauffeur privé "&amp;INDEX(10_Lieux!$J:$J,U1200)&amp;" → "&amp;INDEX(10_Lieux!$J:$J,V1200)&amp;" | 24h/24")</f>
        <v>Chauffeur privé Aéroport Rennes-Bretagne → Grenoble | 24h/24</v>
      </c>
      <c r="O1200" s="14" t="n">
        <f aca="false">LEN(N1200)</f>
        <v>60</v>
      </c>
      <c r="P1200" s="14" t="str">
        <f aca="false">"Chauffeur privé "&amp;INDEX(10_Lieux!$K:$K,U1200)&amp;" vers "&amp;INDEX(10_Lieux!$L:$L,V1200)</f>
        <v>Chauffeur privé de l'aéroport Rennes-Bretagne vers Grenoble</v>
      </c>
      <c r="Q1200" s="14" t="str">
        <f aca="false">"Chauffeur privé "&amp;INDEX(10_Lieux!$K:$K,U1200)&amp;" vers "&amp;INDEX(10_Lieux!$L:$L,V1200)&amp;" : env. "&amp;I1200&amp;" km, "&amp;J1200&amp;" de route. Devis personnalisé, standard 24h/24 et 7j/7."</f>
        <v>Chauffeur privé de l'aéroport Rennes-Bretagne vers Grenoble : env. 816 km, 8 h 30 de route. Devis personnalisé, standard 24h/24 et 7j/7.</v>
      </c>
      <c r="R1200" s="14" t="n">
        <f aca="false">LEN(Q1200)</f>
        <v>136</v>
      </c>
      <c r="S1200" s="14" t="str">
        <f aca="false">INDEX(10_Lieux!$C:$C,U1200)</f>
        <v>France</v>
      </c>
      <c r="T1200" s="14" t="str">
        <f aca="false">INDEX(10_Lieux!$C:$C,V1200)</f>
        <v>France</v>
      </c>
      <c r="U1200" s="14" t="n">
        <f aca="false">MATCH(A1200,10_Lieux!$A:$A,0)</f>
        <v>153</v>
      </c>
      <c r="V1200" s="14" t="n">
        <f aca="false">MATCH(B1200,10_Lieux!$A:$A,0)</f>
        <v>9</v>
      </c>
      <c r="W1200" s="14" t="n">
        <f aca="false">ROUND(6371*2*ASIN(SQRT(SIN(RADIANS(INDEX(10_Lieux!$F:$F,V1200)-INDEX(10_Lieux!$F:$F,U1200))/2)^2+COS(RADIANS(INDEX(10_Lieux!$F:$F,U1200)))*COS(RADIANS(INDEX(10_Lieux!$F:$F,V1200)))*SIN(RADIANS(INDEX(10_Lieux!$G:$G,V1200)-INDEX(10_Lieux!$G:$G,U1200))/2)^2)),1)</f>
        <v>653.1</v>
      </c>
      <c r="X1200" s="14" t="n">
        <f aca="false">ROUND(I1200/IF(I1200&lt;p_seuil_vitesse,p_vit_lente,p_vit_rapide)*60/15,0)*15</f>
        <v>510</v>
      </c>
      <c r="Y1200" s="14" t="n">
        <f aca="false">MAX(IF(INDEX(10_Lieux!$B:$B,U1200)&lt;&gt;"Ville",INDEX(10_Lieux!$I:$I,U1200),0),IF(INDEX(10_Lieux!$B:$B,V1200)&lt;&gt;"Ville",INDEX(10_Lieux!$I:$I,V1200),0))</f>
        <v>250</v>
      </c>
      <c r="Z1200" s="14" t="str">
        <f aca="false">A1200&amp;"|"&amp;B1200</f>
        <v>Rennes-Bretagne|Grenoble</v>
      </c>
      <c r="AA1200" s="14" t="str">
        <f aca="false">IF(I1200&lt;p_local,"Local",IF(I1200&lt;p_vv_min,"Courte distance",IF(I1200&lt;p_tres_long,"Longue distance","Très longue distance")))</f>
        <v>Très longue distance</v>
      </c>
    </row>
    <row r="1201" customFormat="false" ht="15" hidden="false" customHeight="true" outlineLevel="0" collapsed="false">
      <c r="A1201" s="1" t="s">
        <v>146</v>
      </c>
      <c r="B1201" s="1" t="s">
        <v>1338</v>
      </c>
      <c r="C1201" s="1" t="s">
        <v>35</v>
      </c>
      <c r="D1201" s="1" t="s">
        <v>653</v>
      </c>
      <c r="E1201" s="1" t="s">
        <v>1362</v>
      </c>
      <c r="F1201" s="14" t="s">
        <v>40</v>
      </c>
      <c r="G1201" s="14" t="str">
        <f aca="false">IF(I1201&lt;p_local,"Local → page infra",IF(H1201&gt;=p_ph1,"Phase 1",IF(H1201&gt;=p_ph2,"Phase 2","Phase 3")))</f>
        <v>Phase 3</v>
      </c>
      <c r="H1201" s="14" t="n">
        <f aca="false">IF(I1201&lt;p_local,0,IF(C1201="Aéroport → Aéroport",p_pts_plein,IF(Y1201&gt;0,IF(I1201&lt;=Y1201,p_pts_plein,IF(I1201&lt;=p_mult2*Y1201,p_pts_moyen,p_pts_r3)),IF(I1201&gt;=p_vv_min,p_pts_plein,IF(I1201&gt;=p_vv_moy,p_pts_moyen,p_pts_court))))+IF(INDEX(10_Lieux!$D:$D,U1201)=1,p_prio1,p_prio2)+IF(INDEX(10_Lieux!$D:$D,V1201)=1,p_prio1,p_prio2)+IF(K1201="Oui",p_tf,0)+p_hub*((INDEX(10_Lieux!$H:$H,U1201)="Hub")+(INDEX(10_Lieux!$H:$H,V1201)="Hub"))+IF(OR(INDEX(10_Lieux!$H:$H,U1201)="Premium",INDEX(10_Lieux!$H:$H,V1201)="Premium"),p_prem,0))</f>
        <v>30</v>
      </c>
      <c r="I1201" s="14" t="n">
        <f aca="false">ROUND(W1201*p_facteur,0)</f>
        <v>816</v>
      </c>
      <c r="J1201" s="14" t="str">
        <f aca="false">IF(X1201&lt;60,X1201&amp;" min",INT(X1201/60)&amp;" h"&amp;IF(MOD(X1201,60)=0,""," "&amp;TEXT(MOD(X1201,60),"00")))</f>
        <v>8 h 30</v>
      </c>
      <c r="K1201" s="14" t="str">
        <f aca="false">IF(S1201&lt;&gt;T1201,"Oui","Non")</f>
        <v>Non</v>
      </c>
      <c r="L1201" s="14" t="str">
        <f aca="false">IF(AND(INDEX(10_Lieux!$B:$B,U1201)="Ville",INDEX(10_Lieux!$B:$B,V1201)="Ville"),"/chauffeur-prive/"&amp;INDEX(10_Lieux!$E:$E,U1201)&amp;"-"&amp;INDEX(10_Lieux!$E:$E,V1201)&amp;"/","/chauffeur-prive/"&amp;INDEX(10_Lieux!$E:$E,U1201)&amp;"/"&amp;INDEX(10_Lieux!$E:$E,V1201)&amp;"/")</f>
        <v>/chauffeur-prive/grenoble/aeroport-rennes-bretagne/</v>
      </c>
      <c r="M1201" s="14" t="str">
        <f aca="false">IFERROR(INDEX($L:$L,MATCH(B1201&amp;"|"&amp;A1201,$Z:$Z,0)),"—")</f>
        <v>/chauffeur-prive/aeroport-rennes-bretagne/grenoble/</v>
      </c>
      <c r="N1201" s="14" t="str">
        <f aca="false">IF(LEN("Chauffeur privé "&amp;INDEX(10_Lieux!$J:$J,U1201)&amp;" → "&amp;INDEX(10_Lieux!$J:$J,V1201)&amp;" | 24h/24")&gt;60,"Chauffeur privé "&amp;INDEX(10_Lieux!$J:$J,U1201)&amp;" → "&amp;INDEX(10_Lieux!$J:$J,V1201),"Chauffeur privé "&amp;INDEX(10_Lieux!$J:$J,U1201)&amp;" → "&amp;INDEX(10_Lieux!$J:$J,V1201)&amp;" | 24h/24")</f>
        <v>Chauffeur privé Grenoble → Aéroport Rennes-Bretagne | 24h/24</v>
      </c>
      <c r="O1201" s="14" t="n">
        <f aca="false">LEN(N1201)</f>
        <v>60</v>
      </c>
      <c r="P1201" s="14" t="str">
        <f aca="false">"Chauffeur privé "&amp;INDEX(10_Lieux!$K:$K,U1201)&amp;" vers "&amp;INDEX(10_Lieux!$L:$L,V1201)</f>
        <v>Chauffeur privé de Grenoble vers l'aéroport Rennes-Bretagne</v>
      </c>
      <c r="Q1201" s="14" t="str">
        <f aca="false">"Chauffeur privé "&amp;INDEX(10_Lieux!$K:$K,U1201)&amp;" vers "&amp;INDEX(10_Lieux!$L:$L,V1201)&amp;" : env. "&amp;I1201&amp;" km, "&amp;J1201&amp;" de route. Devis personnalisé, standard 24h/24 et 7j/7."</f>
        <v>Chauffeur privé de Grenoble vers l'aéroport Rennes-Bretagne : env. 816 km, 8 h 30 de route. Devis personnalisé, standard 24h/24 et 7j/7.</v>
      </c>
      <c r="R1201" s="14" t="n">
        <f aca="false">LEN(Q1201)</f>
        <v>136</v>
      </c>
      <c r="S1201" s="14" t="str">
        <f aca="false">INDEX(10_Lieux!$C:$C,U1201)</f>
        <v>France</v>
      </c>
      <c r="T1201" s="14" t="str">
        <f aca="false">INDEX(10_Lieux!$C:$C,V1201)</f>
        <v>France</v>
      </c>
      <c r="U1201" s="14" t="n">
        <f aca="false">MATCH(A1201,10_Lieux!$A:$A,0)</f>
        <v>9</v>
      </c>
      <c r="V1201" s="14" t="n">
        <f aca="false">MATCH(B1201,10_Lieux!$A:$A,0)</f>
        <v>153</v>
      </c>
      <c r="W1201" s="14" t="n">
        <f aca="false">ROUND(6371*2*ASIN(SQRT(SIN(RADIANS(INDEX(10_Lieux!$F:$F,V1201)-INDEX(10_Lieux!$F:$F,U1201))/2)^2+COS(RADIANS(INDEX(10_Lieux!$F:$F,U1201)))*COS(RADIANS(INDEX(10_Lieux!$F:$F,V1201)))*SIN(RADIANS(INDEX(10_Lieux!$G:$G,V1201)-INDEX(10_Lieux!$G:$G,U1201))/2)^2)),1)</f>
        <v>653.1</v>
      </c>
      <c r="X1201" s="14" t="n">
        <f aca="false">ROUND(I1201/IF(I1201&lt;p_seuil_vitesse,p_vit_lente,p_vit_rapide)*60/15,0)*15</f>
        <v>510</v>
      </c>
      <c r="Y1201" s="14" t="n">
        <f aca="false">MAX(IF(INDEX(10_Lieux!$B:$B,U1201)&lt;&gt;"Ville",INDEX(10_Lieux!$I:$I,U1201),0),IF(INDEX(10_Lieux!$B:$B,V1201)&lt;&gt;"Ville",INDEX(10_Lieux!$I:$I,V1201),0))</f>
        <v>250</v>
      </c>
      <c r="Z1201" s="14" t="str">
        <f aca="false">A1201&amp;"|"&amp;B1201</f>
        <v>Grenoble|Rennes-Bretagne</v>
      </c>
      <c r="AA1201" s="14" t="str">
        <f aca="false">IF(I1201&lt;p_local,"Local",IF(I1201&lt;p_vv_min,"Courte distance",IF(I1201&lt;p_tres_long,"Longue distance","Très longue distance")))</f>
        <v>Très longue distance</v>
      </c>
    </row>
    <row r="1202" customFormat="false" ht="15" hidden="false" customHeight="true" outlineLevel="0" collapsed="false">
      <c r="A1202" s="1" t="s">
        <v>1338</v>
      </c>
      <c r="B1202" s="1" t="s">
        <v>148</v>
      </c>
      <c r="C1202" s="1" t="s">
        <v>34</v>
      </c>
      <c r="D1202" s="1" t="s">
        <v>653</v>
      </c>
      <c r="E1202" s="1" t="s">
        <v>1363</v>
      </c>
      <c r="F1202" s="14" t="s">
        <v>40</v>
      </c>
      <c r="G1202" s="14" t="str">
        <f aca="false">IF(I1202&lt;p_local,"Local → page infra",IF(H1202&gt;=p_ph1,"Phase 1",IF(H1202&gt;=p_ph2,"Phase 2","Phase 3")))</f>
        <v>Phase 3</v>
      </c>
      <c r="H1202" s="14" t="n">
        <f aca="false">IF(I1202&lt;p_local,0,IF(C1202="Aéroport → Aéroport",p_pts_plein,IF(Y1202&gt;0,IF(I1202&lt;=Y1202,p_pts_plein,IF(I1202&lt;=p_mult2*Y1202,p_pts_moyen,p_pts_r3)),IF(I1202&gt;=p_vv_min,p_pts_plein,IF(I1202&gt;=p_vv_moy,p_pts_moyen,p_pts_court))))+IF(INDEX(10_Lieux!$D:$D,U1202)=1,p_prio1,p_prio2)+IF(INDEX(10_Lieux!$D:$D,V1202)=1,p_prio1,p_prio2)+IF(K1202="Oui",p_tf,0)+p_hub*((INDEX(10_Lieux!$H:$H,U1202)="Hub")+(INDEX(10_Lieux!$H:$H,V1202)="Hub"))+IF(OR(INDEX(10_Lieux!$H:$H,U1202)="Premium",INDEX(10_Lieux!$H:$H,V1202)="Premium"),p_prem,0))</f>
        <v>30</v>
      </c>
      <c r="I1202" s="14" t="n">
        <f aca="false">ROUND(W1202*p_facteur,0)</f>
        <v>804</v>
      </c>
      <c r="J1202" s="14" t="str">
        <f aca="false">IF(X1202&lt;60,X1202&amp;" min",INT(X1202/60)&amp;" h"&amp;IF(MOD(X1202,60)=0,""," "&amp;TEXT(MOD(X1202,60),"00")))</f>
        <v>8 h 30</v>
      </c>
      <c r="K1202" s="14" t="str">
        <f aca="false">IF(S1202&lt;&gt;T1202,"Oui","Non")</f>
        <v>Non</v>
      </c>
      <c r="L1202" s="14" t="str">
        <f aca="false">IF(AND(INDEX(10_Lieux!$B:$B,U1202)="Ville",INDEX(10_Lieux!$B:$B,V1202)="Ville"),"/chauffeur-prive/"&amp;INDEX(10_Lieux!$E:$E,U1202)&amp;"-"&amp;INDEX(10_Lieux!$E:$E,V1202)&amp;"/","/chauffeur-prive/"&amp;INDEX(10_Lieux!$E:$E,U1202)&amp;"/"&amp;INDEX(10_Lieux!$E:$E,V1202)&amp;"/")</f>
        <v>/chauffeur-prive/aeroport-rennes-bretagne/annecy/</v>
      </c>
      <c r="M1202" s="14" t="str">
        <f aca="false">IFERROR(INDEX($L:$L,MATCH(B1202&amp;"|"&amp;A1202,$Z:$Z,0)),"—")</f>
        <v>/chauffeur-prive/annecy/aeroport-rennes-bretagne/</v>
      </c>
      <c r="N1202" s="14" t="str">
        <f aca="false">IF(LEN("Chauffeur privé "&amp;INDEX(10_Lieux!$J:$J,U1202)&amp;" → "&amp;INDEX(10_Lieux!$J:$J,V1202)&amp;" | 24h/24")&gt;60,"Chauffeur privé "&amp;INDEX(10_Lieux!$J:$J,U1202)&amp;" → "&amp;INDEX(10_Lieux!$J:$J,V1202),"Chauffeur privé "&amp;INDEX(10_Lieux!$J:$J,U1202)&amp;" → "&amp;INDEX(10_Lieux!$J:$J,V1202)&amp;" | 24h/24")</f>
        <v>Chauffeur privé Aéroport Rennes-Bretagne → Annecy | 24h/24</v>
      </c>
      <c r="O1202" s="14" t="n">
        <f aca="false">LEN(N1202)</f>
        <v>58</v>
      </c>
      <c r="P1202" s="14" t="str">
        <f aca="false">"Chauffeur privé "&amp;INDEX(10_Lieux!$K:$K,U1202)&amp;" vers "&amp;INDEX(10_Lieux!$L:$L,V1202)</f>
        <v>Chauffeur privé de l'aéroport Rennes-Bretagne vers Annecy</v>
      </c>
      <c r="Q1202" s="14" t="str">
        <f aca="false">"Chauffeur privé "&amp;INDEX(10_Lieux!$K:$K,U1202)&amp;" vers "&amp;INDEX(10_Lieux!$L:$L,V1202)&amp;" : env. "&amp;I1202&amp;" km, "&amp;J1202&amp;" de route. Devis personnalisé, standard 24h/24 et 7j/7."</f>
        <v>Chauffeur privé de l'aéroport Rennes-Bretagne vers Annecy : env. 804 km, 8 h 30 de route. Devis personnalisé, standard 24h/24 et 7j/7.</v>
      </c>
      <c r="R1202" s="14" t="n">
        <f aca="false">LEN(Q1202)</f>
        <v>134</v>
      </c>
      <c r="S1202" s="14" t="str">
        <f aca="false">INDEX(10_Lieux!$C:$C,U1202)</f>
        <v>France</v>
      </c>
      <c r="T1202" s="14" t="str">
        <f aca="false">INDEX(10_Lieux!$C:$C,V1202)</f>
        <v>France</v>
      </c>
      <c r="U1202" s="14" t="n">
        <f aca="false">MATCH(A1202,10_Lieux!$A:$A,0)</f>
        <v>153</v>
      </c>
      <c r="V1202" s="14" t="n">
        <f aca="false">MATCH(B1202,10_Lieux!$A:$A,0)</f>
        <v>10</v>
      </c>
      <c r="W1202" s="14" t="n">
        <f aca="false">ROUND(6371*2*ASIN(SQRT(SIN(RADIANS(INDEX(10_Lieux!$F:$F,V1202)-INDEX(10_Lieux!$F:$F,U1202))/2)^2+COS(RADIANS(INDEX(10_Lieux!$F:$F,U1202)))*COS(RADIANS(INDEX(10_Lieux!$F:$F,V1202)))*SIN(RADIANS(INDEX(10_Lieux!$G:$G,V1202)-INDEX(10_Lieux!$G:$G,U1202))/2)^2)),1)</f>
        <v>643.2</v>
      </c>
      <c r="X1202" s="14" t="n">
        <f aca="false">ROUND(I1202/IF(I1202&lt;p_seuil_vitesse,p_vit_lente,p_vit_rapide)*60/15,0)*15</f>
        <v>510</v>
      </c>
      <c r="Y1202" s="14" t="n">
        <f aca="false">MAX(IF(INDEX(10_Lieux!$B:$B,U1202)&lt;&gt;"Ville",INDEX(10_Lieux!$I:$I,U1202),0),IF(INDEX(10_Lieux!$B:$B,V1202)&lt;&gt;"Ville",INDEX(10_Lieux!$I:$I,V1202),0))</f>
        <v>250</v>
      </c>
      <c r="Z1202" s="14" t="str">
        <f aca="false">A1202&amp;"|"&amp;B1202</f>
        <v>Rennes-Bretagne|Annecy</v>
      </c>
      <c r="AA1202" s="14" t="str">
        <f aca="false">IF(I1202&lt;p_local,"Local",IF(I1202&lt;p_vv_min,"Courte distance",IF(I1202&lt;p_tres_long,"Longue distance","Très longue distance")))</f>
        <v>Très longue distance</v>
      </c>
    </row>
    <row r="1203" customFormat="false" ht="15" hidden="false" customHeight="true" outlineLevel="0" collapsed="false">
      <c r="A1203" s="1" t="s">
        <v>148</v>
      </c>
      <c r="B1203" s="1" t="s">
        <v>1338</v>
      </c>
      <c r="C1203" s="1" t="s">
        <v>35</v>
      </c>
      <c r="D1203" s="1" t="s">
        <v>653</v>
      </c>
      <c r="E1203" s="1" t="s">
        <v>1364</v>
      </c>
      <c r="F1203" s="14" t="s">
        <v>40</v>
      </c>
      <c r="G1203" s="14" t="str">
        <f aca="false">IF(I1203&lt;p_local,"Local → page infra",IF(H1203&gt;=p_ph1,"Phase 1",IF(H1203&gt;=p_ph2,"Phase 2","Phase 3")))</f>
        <v>Phase 3</v>
      </c>
      <c r="H1203" s="14" t="n">
        <f aca="false">IF(I1203&lt;p_local,0,IF(C1203="Aéroport → Aéroport",p_pts_plein,IF(Y1203&gt;0,IF(I1203&lt;=Y1203,p_pts_plein,IF(I1203&lt;=p_mult2*Y1203,p_pts_moyen,p_pts_r3)),IF(I1203&gt;=p_vv_min,p_pts_plein,IF(I1203&gt;=p_vv_moy,p_pts_moyen,p_pts_court))))+IF(INDEX(10_Lieux!$D:$D,U1203)=1,p_prio1,p_prio2)+IF(INDEX(10_Lieux!$D:$D,V1203)=1,p_prio1,p_prio2)+IF(K1203="Oui",p_tf,0)+p_hub*((INDEX(10_Lieux!$H:$H,U1203)="Hub")+(INDEX(10_Lieux!$H:$H,V1203)="Hub"))+IF(OR(INDEX(10_Lieux!$H:$H,U1203)="Premium",INDEX(10_Lieux!$H:$H,V1203)="Premium"),p_prem,0))</f>
        <v>30</v>
      </c>
      <c r="I1203" s="14" t="n">
        <f aca="false">ROUND(W1203*p_facteur,0)</f>
        <v>804</v>
      </c>
      <c r="J1203" s="14" t="str">
        <f aca="false">IF(X1203&lt;60,X1203&amp;" min",INT(X1203/60)&amp;" h"&amp;IF(MOD(X1203,60)=0,""," "&amp;TEXT(MOD(X1203,60),"00")))</f>
        <v>8 h 30</v>
      </c>
      <c r="K1203" s="14" t="str">
        <f aca="false">IF(S1203&lt;&gt;T1203,"Oui","Non")</f>
        <v>Non</v>
      </c>
      <c r="L1203" s="14" t="str">
        <f aca="false">IF(AND(INDEX(10_Lieux!$B:$B,U1203)="Ville",INDEX(10_Lieux!$B:$B,V1203)="Ville"),"/chauffeur-prive/"&amp;INDEX(10_Lieux!$E:$E,U1203)&amp;"-"&amp;INDEX(10_Lieux!$E:$E,V1203)&amp;"/","/chauffeur-prive/"&amp;INDEX(10_Lieux!$E:$E,U1203)&amp;"/"&amp;INDEX(10_Lieux!$E:$E,V1203)&amp;"/")</f>
        <v>/chauffeur-prive/annecy/aeroport-rennes-bretagne/</v>
      </c>
      <c r="M1203" s="14" t="str">
        <f aca="false">IFERROR(INDEX($L:$L,MATCH(B1203&amp;"|"&amp;A1203,$Z:$Z,0)),"—")</f>
        <v>/chauffeur-prive/aeroport-rennes-bretagne/annecy/</v>
      </c>
      <c r="N1203" s="14" t="str">
        <f aca="false">IF(LEN("Chauffeur privé "&amp;INDEX(10_Lieux!$J:$J,U1203)&amp;" → "&amp;INDEX(10_Lieux!$J:$J,V1203)&amp;" | 24h/24")&gt;60,"Chauffeur privé "&amp;INDEX(10_Lieux!$J:$J,U1203)&amp;" → "&amp;INDEX(10_Lieux!$J:$J,V1203),"Chauffeur privé "&amp;INDEX(10_Lieux!$J:$J,U1203)&amp;" → "&amp;INDEX(10_Lieux!$J:$J,V1203)&amp;" | 24h/24")</f>
        <v>Chauffeur privé Annecy → Aéroport Rennes-Bretagne | 24h/24</v>
      </c>
      <c r="O1203" s="14" t="n">
        <f aca="false">LEN(N1203)</f>
        <v>58</v>
      </c>
      <c r="P1203" s="14" t="str">
        <f aca="false">"Chauffeur privé "&amp;INDEX(10_Lieux!$K:$K,U1203)&amp;" vers "&amp;INDEX(10_Lieux!$L:$L,V1203)</f>
        <v>Chauffeur privé d'Annecy vers l'aéroport Rennes-Bretagne</v>
      </c>
      <c r="Q1203" s="14" t="str">
        <f aca="false">"Chauffeur privé "&amp;INDEX(10_Lieux!$K:$K,U1203)&amp;" vers "&amp;INDEX(10_Lieux!$L:$L,V1203)&amp;" : env. "&amp;I1203&amp;" km, "&amp;J1203&amp;" de route. Devis personnalisé, standard 24h/24 et 7j/7."</f>
        <v>Chauffeur privé d'Annecy vers l'aéroport Rennes-Bretagne : env. 804 km, 8 h 30 de route. Devis personnalisé, standard 24h/24 et 7j/7.</v>
      </c>
      <c r="R1203" s="14" t="n">
        <f aca="false">LEN(Q1203)</f>
        <v>133</v>
      </c>
      <c r="S1203" s="14" t="str">
        <f aca="false">INDEX(10_Lieux!$C:$C,U1203)</f>
        <v>France</v>
      </c>
      <c r="T1203" s="14" t="str">
        <f aca="false">INDEX(10_Lieux!$C:$C,V1203)</f>
        <v>France</v>
      </c>
      <c r="U1203" s="14" t="n">
        <f aca="false">MATCH(A1203,10_Lieux!$A:$A,0)</f>
        <v>10</v>
      </c>
      <c r="V1203" s="14" t="n">
        <f aca="false">MATCH(B1203,10_Lieux!$A:$A,0)</f>
        <v>153</v>
      </c>
      <c r="W1203" s="14" t="n">
        <f aca="false">ROUND(6371*2*ASIN(SQRT(SIN(RADIANS(INDEX(10_Lieux!$F:$F,V1203)-INDEX(10_Lieux!$F:$F,U1203))/2)^2+COS(RADIANS(INDEX(10_Lieux!$F:$F,U1203)))*COS(RADIANS(INDEX(10_Lieux!$F:$F,V1203)))*SIN(RADIANS(INDEX(10_Lieux!$G:$G,V1203)-INDEX(10_Lieux!$G:$G,U1203))/2)^2)),1)</f>
        <v>643.2</v>
      </c>
      <c r="X1203" s="14" t="n">
        <f aca="false">ROUND(I1203/IF(I1203&lt;p_seuil_vitesse,p_vit_lente,p_vit_rapide)*60/15,0)*15</f>
        <v>510</v>
      </c>
      <c r="Y1203" s="14" t="n">
        <f aca="false">MAX(IF(INDEX(10_Lieux!$B:$B,U1203)&lt;&gt;"Ville",INDEX(10_Lieux!$I:$I,U1203),0),IF(INDEX(10_Lieux!$B:$B,V1203)&lt;&gt;"Ville",INDEX(10_Lieux!$I:$I,V1203),0))</f>
        <v>250</v>
      </c>
      <c r="Z1203" s="14" t="str">
        <f aca="false">A1203&amp;"|"&amp;B1203</f>
        <v>Annecy|Rennes-Bretagne</v>
      </c>
      <c r="AA1203" s="14" t="str">
        <f aca="false">IF(I1203&lt;p_local,"Local",IF(I1203&lt;p_vv_min,"Courte distance",IF(I1203&lt;p_tres_long,"Longue distance","Très longue distance")))</f>
        <v>Très longue distance</v>
      </c>
    </row>
    <row r="1204" customFormat="false" ht="15" hidden="false" customHeight="true" outlineLevel="0" collapsed="false">
      <c r="A1204" s="1" t="s">
        <v>1338</v>
      </c>
      <c r="B1204" s="1" t="s">
        <v>150</v>
      </c>
      <c r="C1204" s="1" t="s">
        <v>34</v>
      </c>
      <c r="D1204" s="1" t="s">
        <v>653</v>
      </c>
      <c r="E1204" s="1" t="s">
        <v>1365</v>
      </c>
      <c r="F1204" s="14" t="s">
        <v>40</v>
      </c>
      <c r="G1204" s="14" t="str">
        <f aca="false">IF(I1204&lt;p_local,"Local → page infra",IF(H1204&gt;=p_ph1,"Phase 1",IF(H1204&gt;=p_ph2,"Phase 2","Phase 3")))</f>
        <v>Phase 3</v>
      </c>
      <c r="H1204" s="14" t="n">
        <f aca="false">IF(I1204&lt;p_local,0,IF(C1204="Aéroport → Aéroport",p_pts_plein,IF(Y1204&gt;0,IF(I1204&lt;=Y1204,p_pts_plein,IF(I1204&lt;=p_mult2*Y1204,p_pts_moyen,p_pts_r3)),IF(I1204&gt;=p_vv_min,p_pts_plein,IF(I1204&gt;=p_vv_moy,p_pts_moyen,p_pts_court))))+IF(INDEX(10_Lieux!$D:$D,U1204)=1,p_prio1,p_prio2)+IF(INDEX(10_Lieux!$D:$D,V1204)=1,p_prio1,p_prio2)+IF(K1204="Oui",p_tf,0)+p_hub*((INDEX(10_Lieux!$H:$H,U1204)="Hub")+(INDEX(10_Lieux!$H:$H,V1204)="Hub"))+IF(OR(INDEX(10_Lieux!$H:$H,U1204)="Premium",INDEX(10_Lieux!$H:$H,V1204)="Premium"),p_prem,0))</f>
        <v>25</v>
      </c>
      <c r="I1204" s="14" t="n">
        <f aca="false">ROUND(W1204*p_facteur,0)</f>
        <v>807</v>
      </c>
      <c r="J1204" s="14" t="str">
        <f aca="false">IF(X1204&lt;60,X1204&amp;" min",INT(X1204/60)&amp;" h"&amp;IF(MOD(X1204,60)=0,""," "&amp;TEXT(MOD(X1204,60),"00")))</f>
        <v>8 h 30</v>
      </c>
      <c r="K1204" s="14" t="str">
        <f aca="false">IF(S1204&lt;&gt;T1204,"Oui","Non")</f>
        <v>Non</v>
      </c>
      <c r="L1204" s="14" t="str">
        <f aca="false">IF(AND(INDEX(10_Lieux!$B:$B,U1204)="Ville",INDEX(10_Lieux!$B:$B,V1204)="Ville"),"/chauffeur-prive/"&amp;INDEX(10_Lieux!$E:$E,U1204)&amp;"-"&amp;INDEX(10_Lieux!$E:$E,V1204)&amp;"/","/chauffeur-prive/"&amp;INDEX(10_Lieux!$E:$E,U1204)&amp;"/"&amp;INDEX(10_Lieux!$E:$E,V1204)&amp;"/")</f>
        <v>/chauffeur-prive/aeroport-rennes-bretagne/chambery/</v>
      </c>
      <c r="M1204" s="14" t="str">
        <f aca="false">IFERROR(INDEX($L:$L,MATCH(B1204&amp;"|"&amp;A1204,$Z:$Z,0)),"—")</f>
        <v>/chauffeur-prive/chambery/aeroport-rennes-bretagne/</v>
      </c>
      <c r="N1204" s="14" t="str">
        <f aca="false">IF(LEN("Chauffeur privé "&amp;INDEX(10_Lieux!$J:$J,U1204)&amp;" → "&amp;INDEX(10_Lieux!$J:$J,V1204)&amp;" | 24h/24")&gt;60,"Chauffeur privé "&amp;INDEX(10_Lieux!$J:$J,U1204)&amp;" → "&amp;INDEX(10_Lieux!$J:$J,V1204),"Chauffeur privé "&amp;INDEX(10_Lieux!$J:$J,U1204)&amp;" → "&amp;INDEX(10_Lieux!$J:$J,V1204)&amp;" | 24h/24")</f>
        <v>Chauffeur privé Aéroport Rennes-Bretagne → Chambéry | 24h/24</v>
      </c>
      <c r="O1204" s="14" t="n">
        <f aca="false">LEN(N1204)</f>
        <v>60</v>
      </c>
      <c r="P1204" s="14" t="str">
        <f aca="false">"Chauffeur privé "&amp;INDEX(10_Lieux!$K:$K,U1204)&amp;" vers "&amp;INDEX(10_Lieux!$L:$L,V1204)</f>
        <v>Chauffeur privé de l'aéroport Rennes-Bretagne vers Chambéry</v>
      </c>
      <c r="Q1204" s="14" t="str">
        <f aca="false">"Chauffeur privé "&amp;INDEX(10_Lieux!$K:$K,U1204)&amp;" vers "&amp;INDEX(10_Lieux!$L:$L,V1204)&amp;" : env. "&amp;I1204&amp;" km, "&amp;J1204&amp;" de route. Devis personnalisé, standard 24h/24 et 7j/7."</f>
        <v>Chauffeur privé de l'aéroport Rennes-Bretagne vers Chambéry : env. 807 km, 8 h 30 de route. Devis personnalisé, standard 24h/24 et 7j/7.</v>
      </c>
      <c r="R1204" s="14" t="n">
        <f aca="false">LEN(Q1204)</f>
        <v>136</v>
      </c>
      <c r="S1204" s="14" t="str">
        <f aca="false">INDEX(10_Lieux!$C:$C,U1204)</f>
        <v>France</v>
      </c>
      <c r="T1204" s="14" t="str">
        <f aca="false">INDEX(10_Lieux!$C:$C,V1204)</f>
        <v>France</v>
      </c>
      <c r="U1204" s="14" t="n">
        <f aca="false">MATCH(A1204,10_Lieux!$A:$A,0)</f>
        <v>153</v>
      </c>
      <c r="V1204" s="14" t="n">
        <f aca="false">MATCH(B1204,10_Lieux!$A:$A,0)</f>
        <v>11</v>
      </c>
      <c r="W1204" s="14" t="n">
        <f aca="false">ROUND(6371*2*ASIN(SQRT(SIN(RADIANS(INDEX(10_Lieux!$F:$F,V1204)-INDEX(10_Lieux!$F:$F,U1204))/2)^2+COS(RADIANS(INDEX(10_Lieux!$F:$F,U1204)))*COS(RADIANS(INDEX(10_Lieux!$F:$F,V1204)))*SIN(RADIANS(INDEX(10_Lieux!$G:$G,V1204)-INDEX(10_Lieux!$G:$G,U1204))/2)^2)),1)</f>
        <v>645.2</v>
      </c>
      <c r="X1204" s="14" t="n">
        <f aca="false">ROUND(I1204/IF(I1204&lt;p_seuil_vitesse,p_vit_lente,p_vit_rapide)*60/15,0)*15</f>
        <v>510</v>
      </c>
      <c r="Y1204" s="14" t="n">
        <f aca="false">MAX(IF(INDEX(10_Lieux!$B:$B,U1204)&lt;&gt;"Ville",INDEX(10_Lieux!$I:$I,U1204),0),IF(INDEX(10_Lieux!$B:$B,V1204)&lt;&gt;"Ville",INDEX(10_Lieux!$I:$I,V1204),0))</f>
        <v>250</v>
      </c>
      <c r="Z1204" s="14" t="str">
        <f aca="false">A1204&amp;"|"&amp;B1204</f>
        <v>Rennes-Bretagne|Chambéry</v>
      </c>
      <c r="AA1204" s="14" t="str">
        <f aca="false">IF(I1204&lt;p_local,"Local",IF(I1204&lt;p_vv_min,"Courte distance",IF(I1204&lt;p_tres_long,"Longue distance","Très longue distance")))</f>
        <v>Très longue distance</v>
      </c>
    </row>
    <row r="1205" customFormat="false" ht="15" hidden="false" customHeight="true" outlineLevel="0" collapsed="false">
      <c r="A1205" s="1" t="s">
        <v>150</v>
      </c>
      <c r="B1205" s="1" t="s">
        <v>1338</v>
      </c>
      <c r="C1205" s="1" t="s">
        <v>35</v>
      </c>
      <c r="D1205" s="1" t="s">
        <v>653</v>
      </c>
      <c r="E1205" s="1" t="s">
        <v>1366</v>
      </c>
      <c r="F1205" s="14" t="s">
        <v>40</v>
      </c>
      <c r="G1205" s="14" t="str">
        <f aca="false">IF(I1205&lt;p_local,"Local → page infra",IF(H1205&gt;=p_ph1,"Phase 1",IF(H1205&gt;=p_ph2,"Phase 2","Phase 3")))</f>
        <v>Phase 3</v>
      </c>
      <c r="H1205" s="14" t="n">
        <f aca="false">IF(I1205&lt;p_local,0,IF(C1205="Aéroport → Aéroport",p_pts_plein,IF(Y1205&gt;0,IF(I1205&lt;=Y1205,p_pts_plein,IF(I1205&lt;=p_mult2*Y1205,p_pts_moyen,p_pts_r3)),IF(I1205&gt;=p_vv_min,p_pts_plein,IF(I1205&gt;=p_vv_moy,p_pts_moyen,p_pts_court))))+IF(INDEX(10_Lieux!$D:$D,U1205)=1,p_prio1,p_prio2)+IF(INDEX(10_Lieux!$D:$D,V1205)=1,p_prio1,p_prio2)+IF(K1205="Oui",p_tf,0)+p_hub*((INDEX(10_Lieux!$H:$H,U1205)="Hub")+(INDEX(10_Lieux!$H:$H,V1205)="Hub"))+IF(OR(INDEX(10_Lieux!$H:$H,U1205)="Premium",INDEX(10_Lieux!$H:$H,V1205)="Premium"),p_prem,0))</f>
        <v>25</v>
      </c>
      <c r="I1205" s="14" t="n">
        <f aca="false">ROUND(W1205*p_facteur,0)</f>
        <v>807</v>
      </c>
      <c r="J1205" s="14" t="str">
        <f aca="false">IF(X1205&lt;60,X1205&amp;" min",INT(X1205/60)&amp;" h"&amp;IF(MOD(X1205,60)=0,""," "&amp;TEXT(MOD(X1205,60),"00")))</f>
        <v>8 h 30</v>
      </c>
      <c r="K1205" s="14" t="str">
        <f aca="false">IF(S1205&lt;&gt;T1205,"Oui","Non")</f>
        <v>Non</v>
      </c>
      <c r="L1205" s="14" t="str">
        <f aca="false">IF(AND(INDEX(10_Lieux!$B:$B,U1205)="Ville",INDEX(10_Lieux!$B:$B,V1205)="Ville"),"/chauffeur-prive/"&amp;INDEX(10_Lieux!$E:$E,U1205)&amp;"-"&amp;INDEX(10_Lieux!$E:$E,V1205)&amp;"/","/chauffeur-prive/"&amp;INDEX(10_Lieux!$E:$E,U1205)&amp;"/"&amp;INDEX(10_Lieux!$E:$E,V1205)&amp;"/")</f>
        <v>/chauffeur-prive/chambery/aeroport-rennes-bretagne/</v>
      </c>
      <c r="M1205" s="14" t="str">
        <f aca="false">IFERROR(INDEX($L:$L,MATCH(B1205&amp;"|"&amp;A1205,$Z:$Z,0)),"—")</f>
        <v>/chauffeur-prive/aeroport-rennes-bretagne/chambery/</v>
      </c>
      <c r="N1205" s="14" t="str">
        <f aca="false">IF(LEN("Chauffeur privé "&amp;INDEX(10_Lieux!$J:$J,U1205)&amp;" → "&amp;INDEX(10_Lieux!$J:$J,V1205)&amp;" | 24h/24")&gt;60,"Chauffeur privé "&amp;INDEX(10_Lieux!$J:$J,U1205)&amp;" → "&amp;INDEX(10_Lieux!$J:$J,V1205),"Chauffeur privé "&amp;INDEX(10_Lieux!$J:$J,U1205)&amp;" → "&amp;INDEX(10_Lieux!$J:$J,V1205)&amp;" | 24h/24")</f>
        <v>Chauffeur privé Chambéry → Aéroport Rennes-Bretagne | 24h/24</v>
      </c>
      <c r="O1205" s="14" t="n">
        <f aca="false">LEN(N1205)</f>
        <v>60</v>
      </c>
      <c r="P1205" s="14" t="str">
        <f aca="false">"Chauffeur privé "&amp;INDEX(10_Lieux!$K:$K,U1205)&amp;" vers "&amp;INDEX(10_Lieux!$L:$L,V1205)</f>
        <v>Chauffeur privé de Chambéry vers l'aéroport Rennes-Bretagne</v>
      </c>
      <c r="Q1205" s="14" t="str">
        <f aca="false">"Chauffeur privé "&amp;INDEX(10_Lieux!$K:$K,U1205)&amp;" vers "&amp;INDEX(10_Lieux!$L:$L,V1205)&amp;" : env. "&amp;I1205&amp;" km, "&amp;J1205&amp;" de route. Devis personnalisé, standard 24h/24 et 7j/7."</f>
        <v>Chauffeur privé de Chambéry vers l'aéroport Rennes-Bretagne : env. 807 km, 8 h 30 de route. Devis personnalisé, standard 24h/24 et 7j/7.</v>
      </c>
      <c r="R1205" s="14" t="n">
        <f aca="false">LEN(Q1205)</f>
        <v>136</v>
      </c>
      <c r="S1205" s="14" t="str">
        <f aca="false">INDEX(10_Lieux!$C:$C,U1205)</f>
        <v>France</v>
      </c>
      <c r="T1205" s="14" t="str">
        <f aca="false">INDEX(10_Lieux!$C:$C,V1205)</f>
        <v>France</v>
      </c>
      <c r="U1205" s="14" t="n">
        <f aca="false">MATCH(A1205,10_Lieux!$A:$A,0)</f>
        <v>11</v>
      </c>
      <c r="V1205" s="14" t="n">
        <f aca="false">MATCH(B1205,10_Lieux!$A:$A,0)</f>
        <v>153</v>
      </c>
      <c r="W1205" s="14" t="n">
        <f aca="false">ROUND(6371*2*ASIN(SQRT(SIN(RADIANS(INDEX(10_Lieux!$F:$F,V1205)-INDEX(10_Lieux!$F:$F,U1205))/2)^2+COS(RADIANS(INDEX(10_Lieux!$F:$F,U1205)))*COS(RADIANS(INDEX(10_Lieux!$F:$F,V1205)))*SIN(RADIANS(INDEX(10_Lieux!$G:$G,V1205)-INDEX(10_Lieux!$G:$G,U1205))/2)^2)),1)</f>
        <v>645.2</v>
      </c>
      <c r="X1205" s="14" t="n">
        <f aca="false">ROUND(I1205/IF(I1205&lt;p_seuil_vitesse,p_vit_lente,p_vit_rapide)*60/15,0)*15</f>
        <v>510</v>
      </c>
      <c r="Y1205" s="14" t="n">
        <f aca="false">MAX(IF(INDEX(10_Lieux!$B:$B,U1205)&lt;&gt;"Ville",INDEX(10_Lieux!$I:$I,U1205),0),IF(INDEX(10_Lieux!$B:$B,V1205)&lt;&gt;"Ville",INDEX(10_Lieux!$I:$I,V1205),0))</f>
        <v>250</v>
      </c>
      <c r="Z1205" s="14" t="str">
        <f aca="false">A1205&amp;"|"&amp;B1205</f>
        <v>Chambéry|Rennes-Bretagne</v>
      </c>
      <c r="AA1205" s="14" t="str">
        <f aca="false">IF(I1205&lt;p_local,"Local",IF(I1205&lt;p_vv_min,"Courte distance",IF(I1205&lt;p_tres_long,"Longue distance","Très longue distance")))</f>
        <v>Très longue distance</v>
      </c>
    </row>
    <row r="1206" customFormat="false" ht="15" hidden="false" customHeight="true" outlineLevel="0" collapsed="false">
      <c r="A1206" s="1" t="s">
        <v>1338</v>
      </c>
      <c r="B1206" s="1" t="s">
        <v>152</v>
      </c>
      <c r="C1206" s="1" t="s">
        <v>34</v>
      </c>
      <c r="D1206" s="1" t="s">
        <v>653</v>
      </c>
      <c r="E1206" s="1" t="s">
        <v>1367</v>
      </c>
      <c r="F1206" s="14" t="s">
        <v>40</v>
      </c>
      <c r="G1206" s="14" t="str">
        <f aca="false">IF(I1206&lt;p_local,"Local → page infra",IF(H1206&gt;=p_ph1,"Phase 1",IF(H1206&gt;=p_ph2,"Phase 2","Phase 3")))</f>
        <v>Phase 3</v>
      </c>
      <c r="H1206" s="14" t="n">
        <f aca="false">IF(I1206&lt;p_local,0,IF(C1206="Aéroport → Aéroport",p_pts_plein,IF(Y1206&gt;0,IF(I1206&lt;=Y1206,p_pts_plein,IF(I1206&lt;=p_mult2*Y1206,p_pts_moyen,p_pts_r3)),IF(I1206&gt;=p_vv_min,p_pts_plein,IF(I1206&gt;=p_vv_moy,p_pts_moyen,p_pts_court))))+IF(INDEX(10_Lieux!$D:$D,U1206)=1,p_prio1,p_prio2)+IF(INDEX(10_Lieux!$D:$D,V1206)=1,p_prio1,p_prio2)+IF(K1206="Oui",p_tf,0)+p_hub*((INDEX(10_Lieux!$H:$H,U1206)="Hub")+(INDEX(10_Lieux!$H:$H,V1206)="Hub"))+IF(OR(INDEX(10_Lieux!$H:$H,U1206)="Premium",INDEX(10_Lieux!$H:$H,V1206)="Premium"),p_prem,0))</f>
        <v>50</v>
      </c>
      <c r="I1206" s="14" t="n">
        <f aca="false">ROUND(W1206*p_facteur,0)</f>
        <v>788</v>
      </c>
      <c r="J1206" s="14" t="str">
        <f aca="false">IF(X1206&lt;60,X1206&amp;" min",INT(X1206/60)&amp;" h"&amp;IF(MOD(X1206,60)=0,""," "&amp;TEXT(MOD(X1206,60),"00")))</f>
        <v>8 h 15</v>
      </c>
      <c r="K1206" s="14" t="str">
        <f aca="false">IF(S1206&lt;&gt;T1206,"Oui","Non")</f>
        <v>Oui</v>
      </c>
      <c r="L1206" s="14" t="str">
        <f aca="false">IF(AND(INDEX(10_Lieux!$B:$B,U1206)="Ville",INDEX(10_Lieux!$B:$B,V1206)="Ville"),"/chauffeur-prive/"&amp;INDEX(10_Lieux!$E:$E,U1206)&amp;"-"&amp;INDEX(10_Lieux!$E:$E,V1206)&amp;"/","/chauffeur-prive/"&amp;INDEX(10_Lieux!$E:$E,U1206)&amp;"/"&amp;INDEX(10_Lieux!$E:$E,V1206)&amp;"/")</f>
        <v>/chauffeur-prive/aeroport-rennes-bretagne/geneve/</v>
      </c>
      <c r="M1206" s="14" t="str">
        <f aca="false">IFERROR(INDEX($L:$L,MATCH(B1206&amp;"|"&amp;A1206,$Z:$Z,0)),"—")</f>
        <v>/chauffeur-prive/geneve/aeroport-rennes-bretagne/</v>
      </c>
      <c r="N1206" s="14" t="str">
        <f aca="false">IF(LEN("Chauffeur privé "&amp;INDEX(10_Lieux!$J:$J,U1206)&amp;" → "&amp;INDEX(10_Lieux!$J:$J,V1206)&amp;" | 24h/24")&gt;60,"Chauffeur privé "&amp;INDEX(10_Lieux!$J:$J,U1206)&amp;" → "&amp;INDEX(10_Lieux!$J:$J,V1206),"Chauffeur privé "&amp;INDEX(10_Lieux!$J:$J,U1206)&amp;" → "&amp;INDEX(10_Lieux!$J:$J,V1206)&amp;" | 24h/24")</f>
        <v>Chauffeur privé Aéroport Rennes-Bretagne → Genève | 24h/24</v>
      </c>
      <c r="O1206" s="14" t="n">
        <f aca="false">LEN(N1206)</f>
        <v>58</v>
      </c>
      <c r="P1206" s="14" t="str">
        <f aca="false">"Chauffeur privé "&amp;INDEX(10_Lieux!$K:$K,U1206)&amp;" vers "&amp;INDEX(10_Lieux!$L:$L,V1206)</f>
        <v>Chauffeur privé de l'aéroport Rennes-Bretagne vers Genève</v>
      </c>
      <c r="Q1206" s="14" t="str">
        <f aca="false">"Chauffeur privé "&amp;INDEX(10_Lieux!$K:$K,U1206)&amp;" vers "&amp;INDEX(10_Lieux!$L:$L,V1206)&amp;" : env. "&amp;I1206&amp;" km, "&amp;J1206&amp;" de route. Devis personnalisé, standard 24h/24 et 7j/7."</f>
        <v>Chauffeur privé de l'aéroport Rennes-Bretagne vers Genève : env. 788 km, 8 h 15 de route. Devis personnalisé, standard 24h/24 et 7j/7.</v>
      </c>
      <c r="R1206" s="14" t="n">
        <f aca="false">LEN(Q1206)</f>
        <v>134</v>
      </c>
      <c r="S1206" s="14" t="str">
        <f aca="false">INDEX(10_Lieux!$C:$C,U1206)</f>
        <v>France</v>
      </c>
      <c r="T1206" s="14" t="str">
        <f aca="false">INDEX(10_Lieux!$C:$C,V1206)</f>
        <v>Suisse</v>
      </c>
      <c r="U1206" s="14" t="n">
        <f aca="false">MATCH(A1206,10_Lieux!$A:$A,0)</f>
        <v>153</v>
      </c>
      <c r="V1206" s="14" t="n">
        <f aca="false">MATCH(B1206,10_Lieux!$A:$A,0)</f>
        <v>111</v>
      </c>
      <c r="W1206" s="14" t="n">
        <f aca="false">ROUND(6371*2*ASIN(SQRT(SIN(RADIANS(INDEX(10_Lieux!$F:$F,V1206)-INDEX(10_Lieux!$F:$F,U1206))/2)^2+COS(RADIANS(INDEX(10_Lieux!$F:$F,U1206)))*COS(RADIANS(INDEX(10_Lieux!$F:$F,V1206)))*SIN(RADIANS(INDEX(10_Lieux!$G:$G,V1206)-INDEX(10_Lieux!$G:$G,U1206))/2)^2)),1)</f>
        <v>630.6</v>
      </c>
      <c r="X1206" s="14" t="n">
        <f aca="false">ROUND(I1206/IF(I1206&lt;p_seuil_vitesse,p_vit_lente,p_vit_rapide)*60/15,0)*15</f>
        <v>495</v>
      </c>
      <c r="Y1206" s="14" t="n">
        <f aca="false">MAX(IF(INDEX(10_Lieux!$B:$B,U1206)&lt;&gt;"Ville",INDEX(10_Lieux!$I:$I,U1206),0),IF(INDEX(10_Lieux!$B:$B,V1206)&lt;&gt;"Ville",INDEX(10_Lieux!$I:$I,V1206),0))</f>
        <v>250</v>
      </c>
      <c r="Z1206" s="14" t="str">
        <f aca="false">A1206&amp;"|"&amp;B1206</f>
        <v>Rennes-Bretagne|Genève</v>
      </c>
      <c r="AA1206" s="14" t="str">
        <f aca="false">IF(I1206&lt;p_local,"Local",IF(I1206&lt;p_vv_min,"Courte distance",IF(I1206&lt;p_tres_long,"Longue distance","Très longue distance")))</f>
        <v>Très longue distance</v>
      </c>
    </row>
    <row r="1207" customFormat="false" ht="15" hidden="false" customHeight="true" outlineLevel="0" collapsed="false">
      <c r="A1207" s="1" t="s">
        <v>152</v>
      </c>
      <c r="B1207" s="1" t="s">
        <v>1338</v>
      </c>
      <c r="C1207" s="1" t="s">
        <v>35</v>
      </c>
      <c r="D1207" s="1" t="s">
        <v>653</v>
      </c>
      <c r="E1207" s="1" t="s">
        <v>1368</v>
      </c>
      <c r="F1207" s="14" t="s">
        <v>40</v>
      </c>
      <c r="G1207" s="14" t="str">
        <f aca="false">IF(I1207&lt;p_local,"Local → page infra",IF(H1207&gt;=p_ph1,"Phase 1",IF(H1207&gt;=p_ph2,"Phase 2","Phase 3")))</f>
        <v>Phase 3</v>
      </c>
      <c r="H1207" s="14" t="n">
        <f aca="false">IF(I1207&lt;p_local,0,IF(C1207="Aéroport → Aéroport",p_pts_plein,IF(Y1207&gt;0,IF(I1207&lt;=Y1207,p_pts_plein,IF(I1207&lt;=p_mult2*Y1207,p_pts_moyen,p_pts_r3)),IF(I1207&gt;=p_vv_min,p_pts_plein,IF(I1207&gt;=p_vv_moy,p_pts_moyen,p_pts_court))))+IF(INDEX(10_Lieux!$D:$D,U1207)=1,p_prio1,p_prio2)+IF(INDEX(10_Lieux!$D:$D,V1207)=1,p_prio1,p_prio2)+IF(K1207="Oui",p_tf,0)+p_hub*((INDEX(10_Lieux!$H:$H,U1207)="Hub")+(INDEX(10_Lieux!$H:$H,V1207)="Hub"))+IF(OR(INDEX(10_Lieux!$H:$H,U1207)="Premium",INDEX(10_Lieux!$H:$H,V1207)="Premium"),p_prem,0))</f>
        <v>50</v>
      </c>
      <c r="I1207" s="14" t="n">
        <f aca="false">ROUND(W1207*p_facteur,0)</f>
        <v>788</v>
      </c>
      <c r="J1207" s="14" t="str">
        <f aca="false">IF(X1207&lt;60,X1207&amp;" min",INT(X1207/60)&amp;" h"&amp;IF(MOD(X1207,60)=0,""," "&amp;TEXT(MOD(X1207,60),"00")))</f>
        <v>8 h 15</v>
      </c>
      <c r="K1207" s="14" t="str">
        <f aca="false">IF(S1207&lt;&gt;T1207,"Oui","Non")</f>
        <v>Oui</v>
      </c>
      <c r="L1207" s="14" t="str">
        <f aca="false">IF(AND(INDEX(10_Lieux!$B:$B,U1207)="Ville",INDEX(10_Lieux!$B:$B,V1207)="Ville"),"/chauffeur-prive/"&amp;INDEX(10_Lieux!$E:$E,U1207)&amp;"-"&amp;INDEX(10_Lieux!$E:$E,V1207)&amp;"/","/chauffeur-prive/"&amp;INDEX(10_Lieux!$E:$E,U1207)&amp;"/"&amp;INDEX(10_Lieux!$E:$E,V1207)&amp;"/")</f>
        <v>/chauffeur-prive/geneve/aeroport-rennes-bretagne/</v>
      </c>
      <c r="M1207" s="14" t="str">
        <f aca="false">IFERROR(INDEX($L:$L,MATCH(B1207&amp;"|"&amp;A1207,$Z:$Z,0)),"—")</f>
        <v>/chauffeur-prive/aeroport-rennes-bretagne/geneve/</v>
      </c>
      <c r="N1207" s="14" t="str">
        <f aca="false">IF(LEN("Chauffeur privé "&amp;INDEX(10_Lieux!$J:$J,U1207)&amp;" → "&amp;INDEX(10_Lieux!$J:$J,V1207)&amp;" | 24h/24")&gt;60,"Chauffeur privé "&amp;INDEX(10_Lieux!$J:$J,U1207)&amp;" → "&amp;INDEX(10_Lieux!$J:$J,V1207),"Chauffeur privé "&amp;INDEX(10_Lieux!$J:$J,U1207)&amp;" → "&amp;INDEX(10_Lieux!$J:$J,V1207)&amp;" | 24h/24")</f>
        <v>Chauffeur privé Genève → Aéroport Rennes-Bretagne | 24h/24</v>
      </c>
      <c r="O1207" s="14" t="n">
        <f aca="false">LEN(N1207)</f>
        <v>58</v>
      </c>
      <c r="P1207" s="14" t="str">
        <f aca="false">"Chauffeur privé "&amp;INDEX(10_Lieux!$K:$K,U1207)&amp;" vers "&amp;INDEX(10_Lieux!$L:$L,V1207)</f>
        <v>Chauffeur privé de Genève vers l'aéroport Rennes-Bretagne</v>
      </c>
      <c r="Q1207" s="14" t="str">
        <f aca="false">"Chauffeur privé "&amp;INDEX(10_Lieux!$K:$K,U1207)&amp;" vers "&amp;INDEX(10_Lieux!$L:$L,V1207)&amp;" : env. "&amp;I1207&amp;" km, "&amp;J1207&amp;" de route. Devis personnalisé, standard 24h/24 et 7j/7."</f>
        <v>Chauffeur privé de Genève vers l'aéroport Rennes-Bretagne : env. 788 km, 8 h 15 de route. Devis personnalisé, standard 24h/24 et 7j/7.</v>
      </c>
      <c r="R1207" s="14" t="n">
        <f aca="false">LEN(Q1207)</f>
        <v>134</v>
      </c>
      <c r="S1207" s="14" t="str">
        <f aca="false">INDEX(10_Lieux!$C:$C,U1207)</f>
        <v>Suisse</v>
      </c>
      <c r="T1207" s="14" t="str">
        <f aca="false">INDEX(10_Lieux!$C:$C,V1207)</f>
        <v>France</v>
      </c>
      <c r="U1207" s="14" t="n">
        <f aca="false">MATCH(A1207,10_Lieux!$A:$A,0)</f>
        <v>111</v>
      </c>
      <c r="V1207" s="14" t="n">
        <f aca="false">MATCH(B1207,10_Lieux!$A:$A,0)</f>
        <v>153</v>
      </c>
      <c r="W1207" s="14" t="n">
        <f aca="false">ROUND(6371*2*ASIN(SQRT(SIN(RADIANS(INDEX(10_Lieux!$F:$F,V1207)-INDEX(10_Lieux!$F:$F,U1207))/2)^2+COS(RADIANS(INDEX(10_Lieux!$F:$F,U1207)))*COS(RADIANS(INDEX(10_Lieux!$F:$F,V1207)))*SIN(RADIANS(INDEX(10_Lieux!$G:$G,V1207)-INDEX(10_Lieux!$G:$G,U1207))/2)^2)),1)</f>
        <v>630.6</v>
      </c>
      <c r="X1207" s="14" t="n">
        <f aca="false">ROUND(I1207/IF(I1207&lt;p_seuil_vitesse,p_vit_lente,p_vit_rapide)*60/15,0)*15</f>
        <v>495</v>
      </c>
      <c r="Y1207" s="14" t="n">
        <f aca="false">MAX(IF(INDEX(10_Lieux!$B:$B,U1207)&lt;&gt;"Ville",INDEX(10_Lieux!$I:$I,U1207),0),IF(INDEX(10_Lieux!$B:$B,V1207)&lt;&gt;"Ville",INDEX(10_Lieux!$I:$I,V1207),0))</f>
        <v>250</v>
      </c>
      <c r="Z1207" s="14" t="str">
        <f aca="false">A1207&amp;"|"&amp;B1207</f>
        <v>Genève|Rennes-Bretagne</v>
      </c>
      <c r="AA1207" s="14" t="str">
        <f aca="false">IF(I1207&lt;p_local,"Local",IF(I1207&lt;p_vv_min,"Courte distance",IF(I1207&lt;p_tres_long,"Longue distance","Très longue distance")))</f>
        <v>Très longue distance</v>
      </c>
    </row>
    <row r="1208" customFormat="false" ht="15" hidden="false" customHeight="true" outlineLevel="0" collapsed="false">
      <c r="A1208" s="1" t="s">
        <v>1338</v>
      </c>
      <c r="B1208" s="1" t="s">
        <v>154</v>
      </c>
      <c r="C1208" s="1" t="s">
        <v>34</v>
      </c>
      <c r="D1208" s="1" t="s">
        <v>653</v>
      </c>
      <c r="E1208" s="1" t="s">
        <v>1369</v>
      </c>
      <c r="F1208" s="14" t="s">
        <v>40</v>
      </c>
      <c r="G1208" s="14" t="str">
        <f aca="false">IF(I1208&lt;p_local,"Local → page infra",IF(H1208&gt;=p_ph1,"Phase 1",IF(H1208&gt;=p_ph2,"Phase 2","Phase 3")))</f>
        <v>Phase 3</v>
      </c>
      <c r="H1208" s="14" t="n">
        <f aca="false">IF(I1208&lt;p_local,0,IF(C1208="Aéroport → Aéroport",p_pts_plein,IF(Y1208&gt;0,IF(I1208&lt;=Y1208,p_pts_plein,IF(I1208&lt;=p_mult2*Y1208,p_pts_moyen,p_pts_r3)),IF(I1208&gt;=p_vv_min,p_pts_plein,IF(I1208&gt;=p_vv_moy,p_pts_moyen,p_pts_court))))+IF(INDEX(10_Lieux!$D:$D,U1208)=1,p_prio1,p_prio2)+IF(INDEX(10_Lieux!$D:$D,V1208)=1,p_prio1,p_prio2)+IF(K1208="Oui",p_tf,0)+p_hub*((INDEX(10_Lieux!$H:$H,U1208)="Hub")+(INDEX(10_Lieux!$H:$H,V1208)="Hub"))+IF(OR(INDEX(10_Lieux!$H:$H,U1208)="Premium",INDEX(10_Lieux!$H:$H,V1208)="Premium"),p_prem,0))</f>
        <v>40</v>
      </c>
      <c r="I1208" s="14" t="n">
        <f aca="false">ROUND(W1208*p_facteur,0)</f>
        <v>817</v>
      </c>
      <c r="J1208" s="14" t="str">
        <f aca="false">IF(X1208&lt;60,X1208&amp;" min",INT(X1208/60)&amp;" h"&amp;IF(MOD(X1208,60)=0,""," "&amp;TEXT(MOD(X1208,60),"00")))</f>
        <v>8 h 30</v>
      </c>
      <c r="K1208" s="14" t="str">
        <f aca="false">IF(S1208&lt;&gt;T1208,"Oui","Non")</f>
        <v>Oui</v>
      </c>
      <c r="L1208" s="14" t="str">
        <f aca="false">IF(AND(INDEX(10_Lieux!$B:$B,U1208)="Ville",INDEX(10_Lieux!$B:$B,V1208)="Ville"),"/chauffeur-prive/"&amp;INDEX(10_Lieux!$E:$E,U1208)&amp;"-"&amp;INDEX(10_Lieux!$E:$E,V1208)&amp;"/","/chauffeur-prive/"&amp;INDEX(10_Lieux!$E:$E,U1208)&amp;"/"&amp;INDEX(10_Lieux!$E:$E,V1208)&amp;"/")</f>
        <v>/chauffeur-prive/aeroport-rennes-bretagne/lausanne/</v>
      </c>
      <c r="M1208" s="14" t="str">
        <f aca="false">IFERROR(INDEX($L:$L,MATCH(B1208&amp;"|"&amp;A1208,$Z:$Z,0)),"—")</f>
        <v>/chauffeur-prive/lausanne/aeroport-rennes-bretagne/</v>
      </c>
      <c r="N1208" s="14" t="str">
        <f aca="false">IF(LEN("Chauffeur privé "&amp;INDEX(10_Lieux!$J:$J,U1208)&amp;" → "&amp;INDEX(10_Lieux!$J:$J,V1208)&amp;" | 24h/24")&gt;60,"Chauffeur privé "&amp;INDEX(10_Lieux!$J:$J,U1208)&amp;" → "&amp;INDEX(10_Lieux!$J:$J,V1208),"Chauffeur privé "&amp;INDEX(10_Lieux!$J:$J,U1208)&amp;" → "&amp;INDEX(10_Lieux!$J:$J,V1208)&amp;" | 24h/24")</f>
        <v>Chauffeur privé Aéroport Rennes-Bretagne → Lausanne | 24h/24</v>
      </c>
      <c r="O1208" s="14" t="n">
        <f aca="false">LEN(N1208)</f>
        <v>60</v>
      </c>
      <c r="P1208" s="14" t="str">
        <f aca="false">"Chauffeur privé "&amp;INDEX(10_Lieux!$K:$K,U1208)&amp;" vers "&amp;INDEX(10_Lieux!$L:$L,V1208)</f>
        <v>Chauffeur privé de l'aéroport Rennes-Bretagne vers Lausanne</v>
      </c>
      <c r="Q1208" s="14" t="str">
        <f aca="false">"Chauffeur privé "&amp;INDEX(10_Lieux!$K:$K,U1208)&amp;" vers "&amp;INDEX(10_Lieux!$L:$L,V1208)&amp;" : env. "&amp;I1208&amp;" km, "&amp;J1208&amp;" de route. Devis personnalisé, standard 24h/24 et 7j/7."</f>
        <v>Chauffeur privé de l'aéroport Rennes-Bretagne vers Lausanne : env. 817 km, 8 h 30 de route. Devis personnalisé, standard 24h/24 et 7j/7.</v>
      </c>
      <c r="R1208" s="14" t="n">
        <f aca="false">LEN(Q1208)</f>
        <v>136</v>
      </c>
      <c r="S1208" s="14" t="str">
        <f aca="false">INDEX(10_Lieux!$C:$C,U1208)</f>
        <v>France</v>
      </c>
      <c r="T1208" s="14" t="str">
        <f aca="false">INDEX(10_Lieux!$C:$C,V1208)</f>
        <v>Suisse</v>
      </c>
      <c r="U1208" s="14" t="n">
        <f aca="false">MATCH(A1208,10_Lieux!$A:$A,0)</f>
        <v>153</v>
      </c>
      <c r="V1208" s="14" t="n">
        <f aca="false">MATCH(B1208,10_Lieux!$A:$A,0)</f>
        <v>112</v>
      </c>
      <c r="W1208" s="14" t="n">
        <f aca="false">ROUND(6371*2*ASIN(SQRT(SIN(RADIANS(INDEX(10_Lieux!$F:$F,V1208)-INDEX(10_Lieux!$F:$F,U1208))/2)^2+COS(RADIANS(INDEX(10_Lieux!$F:$F,U1208)))*COS(RADIANS(INDEX(10_Lieux!$F:$F,V1208)))*SIN(RADIANS(INDEX(10_Lieux!$G:$G,V1208)-INDEX(10_Lieux!$G:$G,U1208))/2)^2)),1)</f>
        <v>653.8</v>
      </c>
      <c r="X1208" s="14" t="n">
        <f aca="false">ROUND(I1208/IF(I1208&lt;p_seuil_vitesse,p_vit_lente,p_vit_rapide)*60/15,0)*15</f>
        <v>510</v>
      </c>
      <c r="Y1208" s="14" t="n">
        <f aca="false">MAX(IF(INDEX(10_Lieux!$B:$B,U1208)&lt;&gt;"Ville",INDEX(10_Lieux!$I:$I,U1208),0),IF(INDEX(10_Lieux!$B:$B,V1208)&lt;&gt;"Ville",INDEX(10_Lieux!$I:$I,V1208),0))</f>
        <v>250</v>
      </c>
      <c r="Z1208" s="14" t="str">
        <f aca="false">A1208&amp;"|"&amp;B1208</f>
        <v>Rennes-Bretagne|Lausanne</v>
      </c>
      <c r="AA1208" s="14" t="str">
        <f aca="false">IF(I1208&lt;p_local,"Local",IF(I1208&lt;p_vv_min,"Courte distance",IF(I1208&lt;p_tres_long,"Longue distance","Très longue distance")))</f>
        <v>Très longue distance</v>
      </c>
    </row>
    <row r="1209" customFormat="false" ht="15" hidden="false" customHeight="true" outlineLevel="0" collapsed="false">
      <c r="A1209" s="1" t="s">
        <v>154</v>
      </c>
      <c r="B1209" s="1" t="s">
        <v>1338</v>
      </c>
      <c r="C1209" s="1" t="s">
        <v>35</v>
      </c>
      <c r="D1209" s="1" t="s">
        <v>653</v>
      </c>
      <c r="E1209" s="1" t="s">
        <v>1370</v>
      </c>
      <c r="F1209" s="14" t="s">
        <v>40</v>
      </c>
      <c r="G1209" s="14" t="str">
        <f aca="false">IF(I1209&lt;p_local,"Local → page infra",IF(H1209&gt;=p_ph1,"Phase 1",IF(H1209&gt;=p_ph2,"Phase 2","Phase 3")))</f>
        <v>Phase 3</v>
      </c>
      <c r="H1209" s="14" t="n">
        <f aca="false">IF(I1209&lt;p_local,0,IF(C1209="Aéroport → Aéroport",p_pts_plein,IF(Y1209&gt;0,IF(I1209&lt;=Y1209,p_pts_plein,IF(I1209&lt;=p_mult2*Y1209,p_pts_moyen,p_pts_r3)),IF(I1209&gt;=p_vv_min,p_pts_plein,IF(I1209&gt;=p_vv_moy,p_pts_moyen,p_pts_court))))+IF(INDEX(10_Lieux!$D:$D,U1209)=1,p_prio1,p_prio2)+IF(INDEX(10_Lieux!$D:$D,V1209)=1,p_prio1,p_prio2)+IF(K1209="Oui",p_tf,0)+p_hub*((INDEX(10_Lieux!$H:$H,U1209)="Hub")+(INDEX(10_Lieux!$H:$H,V1209)="Hub"))+IF(OR(INDEX(10_Lieux!$H:$H,U1209)="Premium",INDEX(10_Lieux!$H:$H,V1209)="Premium"),p_prem,0))</f>
        <v>40</v>
      </c>
      <c r="I1209" s="14" t="n">
        <f aca="false">ROUND(W1209*p_facteur,0)</f>
        <v>817</v>
      </c>
      <c r="J1209" s="14" t="str">
        <f aca="false">IF(X1209&lt;60,X1209&amp;" min",INT(X1209/60)&amp;" h"&amp;IF(MOD(X1209,60)=0,""," "&amp;TEXT(MOD(X1209,60),"00")))</f>
        <v>8 h 30</v>
      </c>
      <c r="K1209" s="14" t="str">
        <f aca="false">IF(S1209&lt;&gt;T1209,"Oui","Non")</f>
        <v>Oui</v>
      </c>
      <c r="L1209" s="14" t="str">
        <f aca="false">IF(AND(INDEX(10_Lieux!$B:$B,U1209)="Ville",INDEX(10_Lieux!$B:$B,V1209)="Ville"),"/chauffeur-prive/"&amp;INDEX(10_Lieux!$E:$E,U1209)&amp;"-"&amp;INDEX(10_Lieux!$E:$E,V1209)&amp;"/","/chauffeur-prive/"&amp;INDEX(10_Lieux!$E:$E,U1209)&amp;"/"&amp;INDEX(10_Lieux!$E:$E,V1209)&amp;"/")</f>
        <v>/chauffeur-prive/lausanne/aeroport-rennes-bretagne/</v>
      </c>
      <c r="M1209" s="14" t="str">
        <f aca="false">IFERROR(INDEX($L:$L,MATCH(B1209&amp;"|"&amp;A1209,$Z:$Z,0)),"—")</f>
        <v>/chauffeur-prive/aeroport-rennes-bretagne/lausanne/</v>
      </c>
      <c r="N1209" s="14" t="str">
        <f aca="false">IF(LEN("Chauffeur privé "&amp;INDEX(10_Lieux!$J:$J,U1209)&amp;" → "&amp;INDEX(10_Lieux!$J:$J,V1209)&amp;" | 24h/24")&gt;60,"Chauffeur privé "&amp;INDEX(10_Lieux!$J:$J,U1209)&amp;" → "&amp;INDEX(10_Lieux!$J:$J,V1209),"Chauffeur privé "&amp;INDEX(10_Lieux!$J:$J,U1209)&amp;" → "&amp;INDEX(10_Lieux!$J:$J,V1209)&amp;" | 24h/24")</f>
        <v>Chauffeur privé Lausanne → Aéroport Rennes-Bretagne | 24h/24</v>
      </c>
      <c r="O1209" s="14" t="n">
        <f aca="false">LEN(N1209)</f>
        <v>60</v>
      </c>
      <c r="P1209" s="14" t="str">
        <f aca="false">"Chauffeur privé "&amp;INDEX(10_Lieux!$K:$K,U1209)&amp;" vers "&amp;INDEX(10_Lieux!$L:$L,V1209)</f>
        <v>Chauffeur privé de Lausanne vers l'aéroport Rennes-Bretagne</v>
      </c>
      <c r="Q1209" s="14" t="str">
        <f aca="false">"Chauffeur privé "&amp;INDEX(10_Lieux!$K:$K,U1209)&amp;" vers "&amp;INDEX(10_Lieux!$L:$L,V1209)&amp;" : env. "&amp;I1209&amp;" km, "&amp;J1209&amp;" de route. Devis personnalisé, standard 24h/24 et 7j/7."</f>
        <v>Chauffeur privé de Lausanne vers l'aéroport Rennes-Bretagne : env. 817 km, 8 h 30 de route. Devis personnalisé, standard 24h/24 et 7j/7.</v>
      </c>
      <c r="R1209" s="14" t="n">
        <f aca="false">LEN(Q1209)</f>
        <v>136</v>
      </c>
      <c r="S1209" s="14" t="str">
        <f aca="false">INDEX(10_Lieux!$C:$C,U1209)</f>
        <v>Suisse</v>
      </c>
      <c r="T1209" s="14" t="str">
        <f aca="false">INDEX(10_Lieux!$C:$C,V1209)</f>
        <v>France</v>
      </c>
      <c r="U1209" s="14" t="n">
        <f aca="false">MATCH(A1209,10_Lieux!$A:$A,0)</f>
        <v>112</v>
      </c>
      <c r="V1209" s="14" t="n">
        <f aca="false">MATCH(B1209,10_Lieux!$A:$A,0)</f>
        <v>153</v>
      </c>
      <c r="W1209" s="14" t="n">
        <f aca="false">ROUND(6371*2*ASIN(SQRT(SIN(RADIANS(INDEX(10_Lieux!$F:$F,V1209)-INDEX(10_Lieux!$F:$F,U1209))/2)^2+COS(RADIANS(INDEX(10_Lieux!$F:$F,U1209)))*COS(RADIANS(INDEX(10_Lieux!$F:$F,V1209)))*SIN(RADIANS(INDEX(10_Lieux!$G:$G,V1209)-INDEX(10_Lieux!$G:$G,U1209))/2)^2)),1)</f>
        <v>653.8</v>
      </c>
      <c r="X1209" s="14" t="n">
        <f aca="false">ROUND(I1209/IF(I1209&lt;p_seuil_vitesse,p_vit_lente,p_vit_rapide)*60/15,0)*15</f>
        <v>510</v>
      </c>
      <c r="Y1209" s="14" t="n">
        <f aca="false">MAX(IF(INDEX(10_Lieux!$B:$B,U1209)&lt;&gt;"Ville",INDEX(10_Lieux!$I:$I,U1209),0),IF(INDEX(10_Lieux!$B:$B,V1209)&lt;&gt;"Ville",INDEX(10_Lieux!$I:$I,V1209),0))</f>
        <v>250</v>
      </c>
      <c r="Z1209" s="14" t="str">
        <f aca="false">A1209&amp;"|"&amp;B1209</f>
        <v>Lausanne|Rennes-Bretagne</v>
      </c>
      <c r="AA1209" s="14" t="str">
        <f aca="false">IF(I1209&lt;p_local,"Local",IF(I1209&lt;p_vv_min,"Courte distance",IF(I1209&lt;p_tres_long,"Longue distance","Très longue distance")))</f>
        <v>Très longue distance</v>
      </c>
    </row>
    <row r="1210" customFormat="false" ht="15" hidden="false" customHeight="true" outlineLevel="0" collapsed="false">
      <c r="A1210" s="1" t="s">
        <v>1338</v>
      </c>
      <c r="B1210" s="1" t="s">
        <v>156</v>
      </c>
      <c r="C1210" s="1" t="s">
        <v>34</v>
      </c>
      <c r="D1210" s="1" t="s">
        <v>653</v>
      </c>
      <c r="E1210" s="1" t="s">
        <v>1371</v>
      </c>
      <c r="F1210" s="14" t="s">
        <v>40</v>
      </c>
      <c r="G1210" s="14" t="str">
        <f aca="false">IF(I1210&lt;p_local,"Local → page infra",IF(H1210&gt;=p_ph1,"Phase 1",IF(H1210&gt;=p_ph2,"Phase 2","Phase 3")))</f>
        <v>Phase 3</v>
      </c>
      <c r="H1210" s="14" t="n">
        <f aca="false">IF(I1210&lt;p_local,0,IF(C1210="Aéroport → Aéroport",p_pts_plein,IF(Y1210&gt;0,IF(I1210&lt;=Y1210,p_pts_plein,IF(I1210&lt;=p_mult2*Y1210,p_pts_moyen,p_pts_r3)),IF(I1210&gt;=p_vv_min,p_pts_plein,IF(I1210&gt;=p_vv_moy,p_pts_moyen,p_pts_court))))+IF(INDEX(10_Lieux!$D:$D,U1210)=1,p_prio1,p_prio2)+IF(INDEX(10_Lieux!$D:$D,V1210)=1,p_prio1,p_prio2)+IF(K1210="Oui",p_tf,0)+p_hub*((INDEX(10_Lieux!$H:$H,U1210)="Hub")+(INDEX(10_Lieux!$H:$H,V1210)="Hub"))+IF(OR(INDEX(10_Lieux!$H:$H,U1210)="Premium",INDEX(10_Lieux!$H:$H,V1210)="Premium"),p_prem,0))</f>
        <v>50</v>
      </c>
      <c r="I1210" s="14" t="n">
        <f aca="false">ROUND(W1210*p_facteur,0)</f>
        <v>672</v>
      </c>
      <c r="J1210" s="14" t="str">
        <f aca="false">IF(X1210&lt;60,X1210&amp;" min",INT(X1210/60)&amp;" h"&amp;IF(MOD(X1210,60)=0,""," "&amp;TEXT(MOD(X1210,60),"00")))</f>
        <v>7 h</v>
      </c>
      <c r="K1210" s="14" t="str">
        <f aca="false">IF(S1210&lt;&gt;T1210,"Oui","Non")</f>
        <v>Oui</v>
      </c>
      <c r="L1210" s="14" t="str">
        <f aca="false">IF(AND(INDEX(10_Lieux!$B:$B,U1210)="Ville",INDEX(10_Lieux!$B:$B,V1210)="Ville"),"/chauffeur-prive/"&amp;INDEX(10_Lieux!$E:$E,U1210)&amp;"-"&amp;INDEX(10_Lieux!$E:$E,V1210)&amp;"/","/chauffeur-prive/"&amp;INDEX(10_Lieux!$E:$E,U1210)&amp;"/"&amp;INDEX(10_Lieux!$E:$E,V1210)&amp;"/")</f>
        <v>/chauffeur-prive/aeroport-rennes-bretagne/bruxelles/</v>
      </c>
      <c r="M1210" s="14" t="str">
        <f aca="false">IFERROR(INDEX($L:$L,MATCH(B1210&amp;"|"&amp;A1210,$Z:$Z,0)),"—")</f>
        <v>/chauffeur-prive/bruxelles/aeroport-rennes-bretagne/</v>
      </c>
      <c r="N1210" s="14" t="str">
        <f aca="false">IF(LEN("Chauffeur privé "&amp;INDEX(10_Lieux!$J:$J,U1210)&amp;" → "&amp;INDEX(10_Lieux!$J:$J,V1210)&amp;" | 24h/24")&gt;60,"Chauffeur privé "&amp;INDEX(10_Lieux!$J:$J,U1210)&amp;" → "&amp;INDEX(10_Lieux!$J:$J,V1210),"Chauffeur privé "&amp;INDEX(10_Lieux!$J:$J,U1210)&amp;" → "&amp;INDEX(10_Lieux!$J:$J,V1210)&amp;" | 24h/24")</f>
        <v>Chauffeur privé Aéroport Rennes-Bretagne → Bruxelles</v>
      </c>
      <c r="O1210" s="14" t="n">
        <f aca="false">LEN(N1210)</f>
        <v>52</v>
      </c>
      <c r="P1210" s="14" t="str">
        <f aca="false">"Chauffeur privé "&amp;INDEX(10_Lieux!$K:$K,U1210)&amp;" vers "&amp;INDEX(10_Lieux!$L:$L,V1210)</f>
        <v>Chauffeur privé de l'aéroport Rennes-Bretagne vers Bruxelles</v>
      </c>
      <c r="Q1210" s="14" t="str">
        <f aca="false">"Chauffeur privé "&amp;INDEX(10_Lieux!$K:$K,U1210)&amp;" vers "&amp;INDEX(10_Lieux!$L:$L,V1210)&amp;" : env. "&amp;I1210&amp;" km, "&amp;J1210&amp;" de route. Devis personnalisé, standard 24h/24 et 7j/7."</f>
        <v>Chauffeur privé de l'aéroport Rennes-Bretagne vers Bruxelles : env. 672 km, 7 h de route. Devis personnalisé, standard 24h/24 et 7j/7.</v>
      </c>
      <c r="R1210" s="14" t="n">
        <f aca="false">LEN(Q1210)</f>
        <v>134</v>
      </c>
      <c r="S1210" s="14" t="str">
        <f aca="false">INDEX(10_Lieux!$C:$C,U1210)</f>
        <v>France</v>
      </c>
      <c r="T1210" s="14" t="str">
        <f aca="false">INDEX(10_Lieux!$C:$C,V1210)</f>
        <v>Belgique</v>
      </c>
      <c r="U1210" s="14" t="n">
        <f aca="false">MATCH(A1210,10_Lieux!$A:$A,0)</f>
        <v>153</v>
      </c>
      <c r="V1210" s="14" t="n">
        <f aca="false">MATCH(B1210,10_Lieux!$A:$A,0)</f>
        <v>93</v>
      </c>
      <c r="W1210" s="14" t="n">
        <f aca="false">ROUND(6371*2*ASIN(SQRT(SIN(RADIANS(INDEX(10_Lieux!$F:$F,V1210)-INDEX(10_Lieux!$F:$F,U1210))/2)^2+COS(RADIANS(INDEX(10_Lieux!$F:$F,U1210)))*COS(RADIANS(INDEX(10_Lieux!$F:$F,V1210)))*SIN(RADIANS(INDEX(10_Lieux!$G:$G,V1210)-INDEX(10_Lieux!$G:$G,U1210))/2)^2)),1)</f>
        <v>537.5</v>
      </c>
      <c r="X1210" s="14" t="n">
        <f aca="false">ROUND(I1210/IF(I1210&lt;p_seuil_vitesse,p_vit_lente,p_vit_rapide)*60/15,0)*15</f>
        <v>420</v>
      </c>
      <c r="Y1210" s="14" t="n">
        <f aca="false">MAX(IF(INDEX(10_Lieux!$B:$B,U1210)&lt;&gt;"Ville",INDEX(10_Lieux!$I:$I,U1210),0),IF(INDEX(10_Lieux!$B:$B,V1210)&lt;&gt;"Ville",INDEX(10_Lieux!$I:$I,V1210),0))</f>
        <v>250</v>
      </c>
      <c r="Z1210" s="14" t="str">
        <f aca="false">A1210&amp;"|"&amp;B1210</f>
        <v>Rennes-Bretagne|Bruxelles</v>
      </c>
      <c r="AA1210" s="14" t="str">
        <f aca="false">IF(I1210&lt;p_local,"Local",IF(I1210&lt;p_vv_min,"Courte distance",IF(I1210&lt;p_tres_long,"Longue distance","Très longue distance")))</f>
        <v>Longue distance</v>
      </c>
    </row>
    <row r="1211" customFormat="false" ht="15" hidden="false" customHeight="true" outlineLevel="0" collapsed="false">
      <c r="A1211" s="1" t="s">
        <v>156</v>
      </c>
      <c r="B1211" s="1" t="s">
        <v>1338</v>
      </c>
      <c r="C1211" s="1" t="s">
        <v>35</v>
      </c>
      <c r="D1211" s="1" t="s">
        <v>653</v>
      </c>
      <c r="E1211" s="1" t="s">
        <v>1372</v>
      </c>
      <c r="F1211" s="14" t="s">
        <v>40</v>
      </c>
      <c r="G1211" s="14" t="str">
        <f aca="false">IF(I1211&lt;p_local,"Local → page infra",IF(H1211&gt;=p_ph1,"Phase 1",IF(H1211&gt;=p_ph2,"Phase 2","Phase 3")))</f>
        <v>Phase 3</v>
      </c>
      <c r="H1211" s="14" t="n">
        <f aca="false">IF(I1211&lt;p_local,0,IF(C1211="Aéroport → Aéroport",p_pts_plein,IF(Y1211&gt;0,IF(I1211&lt;=Y1211,p_pts_plein,IF(I1211&lt;=p_mult2*Y1211,p_pts_moyen,p_pts_r3)),IF(I1211&gt;=p_vv_min,p_pts_plein,IF(I1211&gt;=p_vv_moy,p_pts_moyen,p_pts_court))))+IF(INDEX(10_Lieux!$D:$D,U1211)=1,p_prio1,p_prio2)+IF(INDEX(10_Lieux!$D:$D,V1211)=1,p_prio1,p_prio2)+IF(K1211="Oui",p_tf,0)+p_hub*((INDEX(10_Lieux!$H:$H,U1211)="Hub")+(INDEX(10_Lieux!$H:$H,V1211)="Hub"))+IF(OR(INDEX(10_Lieux!$H:$H,U1211)="Premium",INDEX(10_Lieux!$H:$H,V1211)="Premium"),p_prem,0))</f>
        <v>50</v>
      </c>
      <c r="I1211" s="14" t="n">
        <f aca="false">ROUND(W1211*p_facteur,0)</f>
        <v>672</v>
      </c>
      <c r="J1211" s="14" t="str">
        <f aca="false">IF(X1211&lt;60,X1211&amp;" min",INT(X1211/60)&amp;" h"&amp;IF(MOD(X1211,60)=0,""," "&amp;TEXT(MOD(X1211,60),"00")))</f>
        <v>7 h</v>
      </c>
      <c r="K1211" s="14" t="str">
        <f aca="false">IF(S1211&lt;&gt;T1211,"Oui","Non")</f>
        <v>Oui</v>
      </c>
      <c r="L1211" s="14" t="str">
        <f aca="false">IF(AND(INDEX(10_Lieux!$B:$B,U1211)="Ville",INDEX(10_Lieux!$B:$B,V1211)="Ville"),"/chauffeur-prive/"&amp;INDEX(10_Lieux!$E:$E,U1211)&amp;"-"&amp;INDEX(10_Lieux!$E:$E,V1211)&amp;"/","/chauffeur-prive/"&amp;INDEX(10_Lieux!$E:$E,U1211)&amp;"/"&amp;INDEX(10_Lieux!$E:$E,V1211)&amp;"/")</f>
        <v>/chauffeur-prive/bruxelles/aeroport-rennes-bretagne/</v>
      </c>
      <c r="M1211" s="14" t="str">
        <f aca="false">IFERROR(INDEX($L:$L,MATCH(B1211&amp;"|"&amp;A1211,$Z:$Z,0)),"—")</f>
        <v>/chauffeur-prive/aeroport-rennes-bretagne/bruxelles/</v>
      </c>
      <c r="N1211" s="14" t="str">
        <f aca="false">IF(LEN("Chauffeur privé "&amp;INDEX(10_Lieux!$J:$J,U1211)&amp;" → "&amp;INDEX(10_Lieux!$J:$J,V1211)&amp;" | 24h/24")&gt;60,"Chauffeur privé "&amp;INDEX(10_Lieux!$J:$J,U1211)&amp;" → "&amp;INDEX(10_Lieux!$J:$J,V1211),"Chauffeur privé "&amp;INDEX(10_Lieux!$J:$J,U1211)&amp;" → "&amp;INDEX(10_Lieux!$J:$J,V1211)&amp;" | 24h/24")</f>
        <v>Chauffeur privé Bruxelles → Aéroport Rennes-Bretagne</v>
      </c>
      <c r="O1211" s="14" t="n">
        <f aca="false">LEN(N1211)</f>
        <v>52</v>
      </c>
      <c r="P1211" s="14" t="str">
        <f aca="false">"Chauffeur privé "&amp;INDEX(10_Lieux!$K:$K,U1211)&amp;" vers "&amp;INDEX(10_Lieux!$L:$L,V1211)</f>
        <v>Chauffeur privé de Bruxelles vers l'aéroport Rennes-Bretagne</v>
      </c>
      <c r="Q1211" s="14" t="str">
        <f aca="false">"Chauffeur privé "&amp;INDEX(10_Lieux!$K:$K,U1211)&amp;" vers "&amp;INDEX(10_Lieux!$L:$L,V1211)&amp;" : env. "&amp;I1211&amp;" km, "&amp;J1211&amp;" de route. Devis personnalisé, standard 24h/24 et 7j/7."</f>
        <v>Chauffeur privé de Bruxelles vers l'aéroport Rennes-Bretagne : env. 672 km, 7 h de route. Devis personnalisé, standard 24h/24 et 7j/7.</v>
      </c>
      <c r="R1211" s="14" t="n">
        <f aca="false">LEN(Q1211)</f>
        <v>134</v>
      </c>
      <c r="S1211" s="14" t="str">
        <f aca="false">INDEX(10_Lieux!$C:$C,U1211)</f>
        <v>Belgique</v>
      </c>
      <c r="T1211" s="14" t="str">
        <f aca="false">INDEX(10_Lieux!$C:$C,V1211)</f>
        <v>France</v>
      </c>
      <c r="U1211" s="14" t="n">
        <f aca="false">MATCH(A1211,10_Lieux!$A:$A,0)</f>
        <v>93</v>
      </c>
      <c r="V1211" s="14" t="n">
        <f aca="false">MATCH(B1211,10_Lieux!$A:$A,0)</f>
        <v>153</v>
      </c>
      <c r="W1211" s="14" t="n">
        <f aca="false">ROUND(6371*2*ASIN(SQRT(SIN(RADIANS(INDEX(10_Lieux!$F:$F,V1211)-INDEX(10_Lieux!$F:$F,U1211))/2)^2+COS(RADIANS(INDEX(10_Lieux!$F:$F,U1211)))*COS(RADIANS(INDEX(10_Lieux!$F:$F,V1211)))*SIN(RADIANS(INDEX(10_Lieux!$G:$G,V1211)-INDEX(10_Lieux!$G:$G,U1211))/2)^2)),1)</f>
        <v>537.5</v>
      </c>
      <c r="X1211" s="14" t="n">
        <f aca="false">ROUND(I1211/IF(I1211&lt;p_seuil_vitesse,p_vit_lente,p_vit_rapide)*60/15,0)*15</f>
        <v>420</v>
      </c>
      <c r="Y1211" s="14" t="n">
        <f aca="false">MAX(IF(INDEX(10_Lieux!$B:$B,U1211)&lt;&gt;"Ville",INDEX(10_Lieux!$I:$I,U1211),0),IF(INDEX(10_Lieux!$B:$B,V1211)&lt;&gt;"Ville",INDEX(10_Lieux!$I:$I,V1211),0))</f>
        <v>250</v>
      </c>
      <c r="Z1211" s="14" t="str">
        <f aca="false">A1211&amp;"|"&amp;B1211</f>
        <v>Bruxelles|Rennes-Bretagne</v>
      </c>
      <c r="AA1211" s="14" t="str">
        <f aca="false">IF(I1211&lt;p_local,"Local",IF(I1211&lt;p_vv_min,"Courte distance",IF(I1211&lt;p_tres_long,"Longue distance","Très longue distance")))</f>
        <v>Longue distance</v>
      </c>
    </row>
    <row r="1212" customFormat="false" ht="15" hidden="false" customHeight="true" outlineLevel="0" collapsed="false">
      <c r="A1212" s="1" t="s">
        <v>1338</v>
      </c>
      <c r="B1212" s="1" t="s">
        <v>158</v>
      </c>
      <c r="C1212" s="1" t="s">
        <v>34</v>
      </c>
      <c r="D1212" s="1" t="s">
        <v>653</v>
      </c>
      <c r="E1212" s="1" t="s">
        <v>1373</v>
      </c>
      <c r="F1212" s="14" t="s">
        <v>40</v>
      </c>
      <c r="G1212" s="14" t="str">
        <f aca="false">IF(I1212&lt;p_local,"Local → page infra",IF(H1212&gt;=p_ph1,"Phase 1",IF(H1212&gt;=p_ph2,"Phase 2","Phase 3")))</f>
        <v>Phase 3</v>
      </c>
      <c r="H1212" s="14" t="n">
        <f aca="false">IF(I1212&lt;p_local,0,IF(C1212="Aéroport → Aéroport",p_pts_plein,IF(Y1212&gt;0,IF(I1212&lt;=Y1212,p_pts_plein,IF(I1212&lt;=p_mult2*Y1212,p_pts_moyen,p_pts_r3)),IF(I1212&gt;=p_vv_min,p_pts_plein,IF(I1212&gt;=p_vv_moy,p_pts_moyen,p_pts_court))))+IF(INDEX(10_Lieux!$D:$D,U1212)=1,p_prio1,p_prio2)+IF(INDEX(10_Lieux!$D:$D,V1212)=1,p_prio1,p_prio2)+IF(K1212="Oui",p_tf,0)+p_hub*((INDEX(10_Lieux!$H:$H,U1212)="Hub")+(INDEX(10_Lieux!$H:$H,V1212)="Hub"))+IF(OR(INDEX(10_Lieux!$H:$H,U1212)="Premium",INDEX(10_Lieux!$H:$H,V1212)="Premium"),p_prem,0))</f>
        <v>40</v>
      </c>
      <c r="I1212" s="14" t="n">
        <f aca="false">ROUND(W1212*p_facteur,0)</f>
        <v>751</v>
      </c>
      <c r="J1212" s="14" t="str">
        <f aca="false">IF(X1212&lt;60,X1212&amp;" min",INT(X1212/60)&amp;" h"&amp;IF(MOD(X1212,60)=0,""," "&amp;TEXT(MOD(X1212,60),"00")))</f>
        <v>8 h</v>
      </c>
      <c r="K1212" s="14" t="str">
        <f aca="false">IF(S1212&lt;&gt;T1212,"Oui","Non")</f>
        <v>Oui</v>
      </c>
      <c r="L1212" s="14" t="str">
        <f aca="false">IF(AND(INDEX(10_Lieux!$B:$B,U1212)="Ville",INDEX(10_Lieux!$B:$B,V1212)="Ville"),"/chauffeur-prive/"&amp;INDEX(10_Lieux!$E:$E,U1212)&amp;"-"&amp;INDEX(10_Lieux!$E:$E,V1212)&amp;"/","/chauffeur-prive/"&amp;INDEX(10_Lieux!$E:$E,U1212)&amp;"/"&amp;INDEX(10_Lieux!$E:$E,V1212)&amp;"/")</f>
        <v>/chauffeur-prive/aeroport-rennes-bretagne/liege/</v>
      </c>
      <c r="M1212" s="14" t="str">
        <f aca="false">IFERROR(INDEX($L:$L,MATCH(B1212&amp;"|"&amp;A1212,$Z:$Z,0)),"—")</f>
        <v>/chauffeur-prive/liege/aeroport-rennes-bretagne/</v>
      </c>
      <c r="N1212" s="14" t="str">
        <f aca="false">IF(LEN("Chauffeur privé "&amp;INDEX(10_Lieux!$J:$J,U1212)&amp;" → "&amp;INDEX(10_Lieux!$J:$J,V1212)&amp;" | 24h/24")&gt;60,"Chauffeur privé "&amp;INDEX(10_Lieux!$J:$J,U1212)&amp;" → "&amp;INDEX(10_Lieux!$J:$J,V1212),"Chauffeur privé "&amp;INDEX(10_Lieux!$J:$J,U1212)&amp;" → "&amp;INDEX(10_Lieux!$J:$J,V1212)&amp;" | 24h/24")</f>
        <v>Chauffeur privé Aéroport Rennes-Bretagne → Liège | 24h/24</v>
      </c>
      <c r="O1212" s="14" t="n">
        <f aca="false">LEN(N1212)</f>
        <v>57</v>
      </c>
      <c r="P1212" s="14" t="str">
        <f aca="false">"Chauffeur privé "&amp;INDEX(10_Lieux!$K:$K,U1212)&amp;" vers "&amp;INDEX(10_Lieux!$L:$L,V1212)</f>
        <v>Chauffeur privé de l'aéroport Rennes-Bretagne vers Liège</v>
      </c>
      <c r="Q1212" s="14" t="str">
        <f aca="false">"Chauffeur privé "&amp;INDEX(10_Lieux!$K:$K,U1212)&amp;" vers "&amp;INDEX(10_Lieux!$L:$L,V1212)&amp;" : env. "&amp;I1212&amp;" km, "&amp;J1212&amp;" de route. Devis personnalisé, standard 24h/24 et 7j/7."</f>
        <v>Chauffeur privé de l'aéroport Rennes-Bretagne vers Liège : env. 751 km, 8 h de route. Devis personnalisé, standard 24h/24 et 7j/7.</v>
      </c>
      <c r="R1212" s="14" t="n">
        <f aca="false">LEN(Q1212)</f>
        <v>130</v>
      </c>
      <c r="S1212" s="14" t="str">
        <f aca="false">INDEX(10_Lieux!$C:$C,U1212)</f>
        <v>France</v>
      </c>
      <c r="T1212" s="14" t="str">
        <f aca="false">INDEX(10_Lieux!$C:$C,V1212)</f>
        <v>Belgique</v>
      </c>
      <c r="U1212" s="14" t="n">
        <f aca="false">MATCH(A1212,10_Lieux!$A:$A,0)</f>
        <v>153</v>
      </c>
      <c r="V1212" s="14" t="n">
        <f aca="false">MATCH(B1212,10_Lieux!$A:$A,0)</f>
        <v>94</v>
      </c>
      <c r="W1212" s="14" t="n">
        <f aca="false">ROUND(6371*2*ASIN(SQRT(SIN(RADIANS(INDEX(10_Lieux!$F:$F,V1212)-INDEX(10_Lieux!$F:$F,U1212))/2)^2+COS(RADIANS(INDEX(10_Lieux!$F:$F,U1212)))*COS(RADIANS(INDEX(10_Lieux!$F:$F,V1212)))*SIN(RADIANS(INDEX(10_Lieux!$G:$G,V1212)-INDEX(10_Lieux!$G:$G,U1212))/2)^2)),1)</f>
        <v>600.4</v>
      </c>
      <c r="X1212" s="14" t="n">
        <f aca="false">ROUND(I1212/IF(I1212&lt;p_seuil_vitesse,p_vit_lente,p_vit_rapide)*60/15,0)*15</f>
        <v>480</v>
      </c>
      <c r="Y1212" s="14" t="n">
        <f aca="false">MAX(IF(INDEX(10_Lieux!$B:$B,U1212)&lt;&gt;"Ville",INDEX(10_Lieux!$I:$I,U1212),0),IF(INDEX(10_Lieux!$B:$B,V1212)&lt;&gt;"Ville",INDEX(10_Lieux!$I:$I,V1212),0))</f>
        <v>250</v>
      </c>
      <c r="Z1212" s="14" t="str">
        <f aca="false">A1212&amp;"|"&amp;B1212</f>
        <v>Rennes-Bretagne|Liège</v>
      </c>
      <c r="AA1212" s="14" t="str">
        <f aca="false">IF(I1212&lt;p_local,"Local",IF(I1212&lt;p_vv_min,"Courte distance",IF(I1212&lt;p_tres_long,"Longue distance","Très longue distance")))</f>
        <v>Très longue distance</v>
      </c>
    </row>
    <row r="1213" customFormat="false" ht="15" hidden="false" customHeight="true" outlineLevel="0" collapsed="false">
      <c r="A1213" s="1" t="s">
        <v>158</v>
      </c>
      <c r="B1213" s="1" t="s">
        <v>1338</v>
      </c>
      <c r="C1213" s="1" t="s">
        <v>35</v>
      </c>
      <c r="D1213" s="1" t="s">
        <v>653</v>
      </c>
      <c r="E1213" s="1" t="s">
        <v>1374</v>
      </c>
      <c r="F1213" s="14" t="s">
        <v>40</v>
      </c>
      <c r="G1213" s="14" t="str">
        <f aca="false">IF(I1213&lt;p_local,"Local → page infra",IF(H1213&gt;=p_ph1,"Phase 1",IF(H1213&gt;=p_ph2,"Phase 2","Phase 3")))</f>
        <v>Phase 3</v>
      </c>
      <c r="H1213" s="14" t="n">
        <f aca="false">IF(I1213&lt;p_local,0,IF(C1213="Aéroport → Aéroport",p_pts_plein,IF(Y1213&gt;0,IF(I1213&lt;=Y1213,p_pts_plein,IF(I1213&lt;=p_mult2*Y1213,p_pts_moyen,p_pts_r3)),IF(I1213&gt;=p_vv_min,p_pts_plein,IF(I1213&gt;=p_vv_moy,p_pts_moyen,p_pts_court))))+IF(INDEX(10_Lieux!$D:$D,U1213)=1,p_prio1,p_prio2)+IF(INDEX(10_Lieux!$D:$D,V1213)=1,p_prio1,p_prio2)+IF(K1213="Oui",p_tf,0)+p_hub*((INDEX(10_Lieux!$H:$H,U1213)="Hub")+(INDEX(10_Lieux!$H:$H,V1213)="Hub"))+IF(OR(INDEX(10_Lieux!$H:$H,U1213)="Premium",INDEX(10_Lieux!$H:$H,V1213)="Premium"),p_prem,0))</f>
        <v>40</v>
      </c>
      <c r="I1213" s="14" t="n">
        <f aca="false">ROUND(W1213*p_facteur,0)</f>
        <v>751</v>
      </c>
      <c r="J1213" s="14" t="str">
        <f aca="false">IF(X1213&lt;60,X1213&amp;" min",INT(X1213/60)&amp;" h"&amp;IF(MOD(X1213,60)=0,""," "&amp;TEXT(MOD(X1213,60),"00")))</f>
        <v>8 h</v>
      </c>
      <c r="K1213" s="14" t="str">
        <f aca="false">IF(S1213&lt;&gt;T1213,"Oui","Non")</f>
        <v>Oui</v>
      </c>
      <c r="L1213" s="14" t="str">
        <f aca="false">IF(AND(INDEX(10_Lieux!$B:$B,U1213)="Ville",INDEX(10_Lieux!$B:$B,V1213)="Ville"),"/chauffeur-prive/"&amp;INDEX(10_Lieux!$E:$E,U1213)&amp;"-"&amp;INDEX(10_Lieux!$E:$E,V1213)&amp;"/","/chauffeur-prive/"&amp;INDEX(10_Lieux!$E:$E,U1213)&amp;"/"&amp;INDEX(10_Lieux!$E:$E,V1213)&amp;"/")</f>
        <v>/chauffeur-prive/liege/aeroport-rennes-bretagne/</v>
      </c>
      <c r="M1213" s="14" t="str">
        <f aca="false">IFERROR(INDEX($L:$L,MATCH(B1213&amp;"|"&amp;A1213,$Z:$Z,0)),"—")</f>
        <v>/chauffeur-prive/aeroport-rennes-bretagne/liege/</v>
      </c>
      <c r="N1213" s="14" t="str">
        <f aca="false">IF(LEN("Chauffeur privé "&amp;INDEX(10_Lieux!$J:$J,U1213)&amp;" → "&amp;INDEX(10_Lieux!$J:$J,V1213)&amp;" | 24h/24")&gt;60,"Chauffeur privé "&amp;INDEX(10_Lieux!$J:$J,U1213)&amp;" → "&amp;INDEX(10_Lieux!$J:$J,V1213),"Chauffeur privé "&amp;INDEX(10_Lieux!$J:$J,U1213)&amp;" → "&amp;INDEX(10_Lieux!$J:$J,V1213)&amp;" | 24h/24")</f>
        <v>Chauffeur privé Liège → Aéroport Rennes-Bretagne | 24h/24</v>
      </c>
      <c r="O1213" s="14" t="n">
        <f aca="false">LEN(N1213)</f>
        <v>57</v>
      </c>
      <c r="P1213" s="14" t="str">
        <f aca="false">"Chauffeur privé "&amp;INDEX(10_Lieux!$K:$K,U1213)&amp;" vers "&amp;INDEX(10_Lieux!$L:$L,V1213)</f>
        <v>Chauffeur privé de Liège vers l'aéroport Rennes-Bretagne</v>
      </c>
      <c r="Q1213" s="14" t="str">
        <f aca="false">"Chauffeur privé "&amp;INDEX(10_Lieux!$K:$K,U1213)&amp;" vers "&amp;INDEX(10_Lieux!$L:$L,V1213)&amp;" : env. "&amp;I1213&amp;" km, "&amp;J1213&amp;" de route. Devis personnalisé, standard 24h/24 et 7j/7."</f>
        <v>Chauffeur privé de Liège vers l'aéroport Rennes-Bretagne : env. 751 km, 8 h de route. Devis personnalisé, standard 24h/24 et 7j/7.</v>
      </c>
      <c r="R1213" s="14" t="n">
        <f aca="false">LEN(Q1213)</f>
        <v>130</v>
      </c>
      <c r="S1213" s="14" t="str">
        <f aca="false">INDEX(10_Lieux!$C:$C,U1213)</f>
        <v>Belgique</v>
      </c>
      <c r="T1213" s="14" t="str">
        <f aca="false">INDEX(10_Lieux!$C:$C,V1213)</f>
        <v>France</v>
      </c>
      <c r="U1213" s="14" t="n">
        <f aca="false">MATCH(A1213,10_Lieux!$A:$A,0)</f>
        <v>94</v>
      </c>
      <c r="V1213" s="14" t="n">
        <f aca="false">MATCH(B1213,10_Lieux!$A:$A,0)</f>
        <v>153</v>
      </c>
      <c r="W1213" s="14" t="n">
        <f aca="false">ROUND(6371*2*ASIN(SQRT(SIN(RADIANS(INDEX(10_Lieux!$F:$F,V1213)-INDEX(10_Lieux!$F:$F,U1213))/2)^2+COS(RADIANS(INDEX(10_Lieux!$F:$F,U1213)))*COS(RADIANS(INDEX(10_Lieux!$F:$F,V1213)))*SIN(RADIANS(INDEX(10_Lieux!$G:$G,V1213)-INDEX(10_Lieux!$G:$G,U1213))/2)^2)),1)</f>
        <v>600.4</v>
      </c>
      <c r="X1213" s="14" t="n">
        <f aca="false">ROUND(I1213/IF(I1213&lt;p_seuil_vitesse,p_vit_lente,p_vit_rapide)*60/15,0)*15</f>
        <v>480</v>
      </c>
      <c r="Y1213" s="14" t="n">
        <f aca="false">MAX(IF(INDEX(10_Lieux!$B:$B,U1213)&lt;&gt;"Ville",INDEX(10_Lieux!$I:$I,U1213),0),IF(INDEX(10_Lieux!$B:$B,V1213)&lt;&gt;"Ville",INDEX(10_Lieux!$I:$I,V1213),0))</f>
        <v>250</v>
      </c>
      <c r="Z1213" s="14" t="str">
        <f aca="false">A1213&amp;"|"&amp;B1213</f>
        <v>Liège|Rennes-Bretagne</v>
      </c>
      <c r="AA1213" s="14" t="str">
        <f aca="false">IF(I1213&lt;p_local,"Local",IF(I1213&lt;p_vv_min,"Courte distance",IF(I1213&lt;p_tres_long,"Longue distance","Très longue distance")))</f>
        <v>Très longue distance</v>
      </c>
    </row>
    <row r="1214" customFormat="false" ht="15" hidden="false" customHeight="true" outlineLevel="0" collapsed="false">
      <c r="A1214" s="1" t="s">
        <v>1338</v>
      </c>
      <c r="B1214" s="1" t="s">
        <v>160</v>
      </c>
      <c r="C1214" s="1" t="s">
        <v>34</v>
      </c>
      <c r="D1214" s="1" t="s">
        <v>653</v>
      </c>
      <c r="E1214" s="1" t="s">
        <v>1375</v>
      </c>
      <c r="F1214" s="14" t="s">
        <v>40</v>
      </c>
      <c r="G1214" s="14" t="str">
        <f aca="false">IF(I1214&lt;p_local,"Local → page infra",IF(H1214&gt;=p_ph1,"Phase 1",IF(H1214&gt;=p_ph2,"Phase 2","Phase 3")))</f>
        <v>Phase 3</v>
      </c>
      <c r="H1214" s="14" t="n">
        <f aca="false">IF(I1214&lt;p_local,0,IF(C1214="Aéroport → Aéroport",p_pts_plein,IF(Y1214&gt;0,IF(I1214&lt;=Y1214,p_pts_plein,IF(I1214&lt;=p_mult2*Y1214,p_pts_moyen,p_pts_r3)),IF(I1214&gt;=p_vv_min,p_pts_plein,IF(I1214&gt;=p_vv_moy,p_pts_moyen,p_pts_court))))+IF(INDEX(10_Lieux!$D:$D,U1214)=1,p_prio1,p_prio2)+IF(INDEX(10_Lieux!$D:$D,V1214)=1,p_prio1,p_prio2)+IF(K1214="Oui",p_tf,0)+p_hub*((INDEX(10_Lieux!$H:$H,U1214)="Hub")+(INDEX(10_Lieux!$H:$H,V1214)="Hub"))+IF(OR(INDEX(10_Lieux!$H:$H,U1214)="Premium",INDEX(10_Lieux!$H:$H,V1214)="Premium"),p_prem,0))</f>
        <v>40</v>
      </c>
      <c r="I1214" s="14" t="n">
        <f aca="false">ROUND(W1214*p_facteur,0)</f>
        <v>648</v>
      </c>
      <c r="J1214" s="14" t="str">
        <f aca="false">IF(X1214&lt;60,X1214&amp;" min",INT(X1214/60)&amp;" h"&amp;IF(MOD(X1214,60)=0,""," "&amp;TEXT(MOD(X1214,60),"00")))</f>
        <v>6 h 45</v>
      </c>
      <c r="K1214" s="14" t="str">
        <f aca="false">IF(S1214&lt;&gt;T1214,"Oui","Non")</f>
        <v>Oui</v>
      </c>
      <c r="L1214" s="14" t="str">
        <f aca="false">IF(AND(INDEX(10_Lieux!$B:$B,U1214)="Ville",INDEX(10_Lieux!$B:$B,V1214)="Ville"),"/chauffeur-prive/"&amp;INDEX(10_Lieux!$E:$E,U1214)&amp;"-"&amp;INDEX(10_Lieux!$E:$E,V1214)&amp;"/","/chauffeur-prive/"&amp;INDEX(10_Lieux!$E:$E,U1214)&amp;"/"&amp;INDEX(10_Lieux!$E:$E,V1214)&amp;"/")</f>
        <v>/chauffeur-prive/aeroport-rennes-bretagne/charleroi/</v>
      </c>
      <c r="M1214" s="14" t="str">
        <f aca="false">IFERROR(INDEX($L:$L,MATCH(B1214&amp;"|"&amp;A1214,$Z:$Z,0)),"—")</f>
        <v>/chauffeur-prive/charleroi/aeroport-rennes-bretagne/</v>
      </c>
      <c r="N1214" s="14" t="str">
        <f aca="false">IF(LEN("Chauffeur privé "&amp;INDEX(10_Lieux!$J:$J,U1214)&amp;" → "&amp;INDEX(10_Lieux!$J:$J,V1214)&amp;" | 24h/24")&gt;60,"Chauffeur privé "&amp;INDEX(10_Lieux!$J:$J,U1214)&amp;" → "&amp;INDEX(10_Lieux!$J:$J,V1214),"Chauffeur privé "&amp;INDEX(10_Lieux!$J:$J,U1214)&amp;" → "&amp;INDEX(10_Lieux!$J:$J,V1214)&amp;" | 24h/24")</f>
        <v>Chauffeur privé Aéroport Rennes-Bretagne → Charleroi</v>
      </c>
      <c r="O1214" s="14" t="n">
        <f aca="false">LEN(N1214)</f>
        <v>52</v>
      </c>
      <c r="P1214" s="14" t="str">
        <f aca="false">"Chauffeur privé "&amp;INDEX(10_Lieux!$K:$K,U1214)&amp;" vers "&amp;INDEX(10_Lieux!$L:$L,V1214)</f>
        <v>Chauffeur privé de l'aéroport Rennes-Bretagne vers Charleroi</v>
      </c>
      <c r="Q1214" s="14" t="str">
        <f aca="false">"Chauffeur privé "&amp;INDEX(10_Lieux!$K:$K,U1214)&amp;" vers "&amp;INDEX(10_Lieux!$L:$L,V1214)&amp;" : env. "&amp;I1214&amp;" km, "&amp;J1214&amp;" de route. Devis personnalisé, standard 24h/24 et 7j/7."</f>
        <v>Chauffeur privé de l'aéroport Rennes-Bretagne vers Charleroi : env. 648 km, 6 h 45 de route. Devis personnalisé, standard 24h/24 et 7j/7.</v>
      </c>
      <c r="R1214" s="14" t="n">
        <f aca="false">LEN(Q1214)</f>
        <v>137</v>
      </c>
      <c r="S1214" s="14" t="str">
        <f aca="false">INDEX(10_Lieux!$C:$C,U1214)</f>
        <v>France</v>
      </c>
      <c r="T1214" s="14" t="str">
        <f aca="false">INDEX(10_Lieux!$C:$C,V1214)</f>
        <v>Belgique</v>
      </c>
      <c r="U1214" s="14" t="n">
        <f aca="false">MATCH(A1214,10_Lieux!$A:$A,0)</f>
        <v>153</v>
      </c>
      <c r="V1214" s="14" t="n">
        <f aca="false">MATCH(B1214,10_Lieux!$A:$A,0)</f>
        <v>96</v>
      </c>
      <c r="W1214" s="14" t="n">
        <f aca="false">ROUND(6371*2*ASIN(SQRT(SIN(RADIANS(INDEX(10_Lieux!$F:$F,V1214)-INDEX(10_Lieux!$F:$F,U1214))/2)^2+COS(RADIANS(INDEX(10_Lieux!$F:$F,U1214)))*COS(RADIANS(INDEX(10_Lieux!$F:$F,V1214)))*SIN(RADIANS(INDEX(10_Lieux!$G:$G,V1214)-INDEX(10_Lieux!$G:$G,U1214))/2)^2)),1)</f>
        <v>518.4</v>
      </c>
      <c r="X1214" s="14" t="n">
        <f aca="false">ROUND(I1214/IF(I1214&lt;p_seuil_vitesse,p_vit_lente,p_vit_rapide)*60/15,0)*15</f>
        <v>405</v>
      </c>
      <c r="Y1214" s="14" t="n">
        <f aca="false">MAX(IF(INDEX(10_Lieux!$B:$B,U1214)&lt;&gt;"Ville",INDEX(10_Lieux!$I:$I,U1214),0),IF(INDEX(10_Lieux!$B:$B,V1214)&lt;&gt;"Ville",INDEX(10_Lieux!$I:$I,V1214),0))</f>
        <v>250</v>
      </c>
      <c r="Z1214" s="14" t="str">
        <f aca="false">A1214&amp;"|"&amp;B1214</f>
        <v>Rennes-Bretagne|Charleroi</v>
      </c>
      <c r="AA1214" s="14" t="str">
        <f aca="false">IF(I1214&lt;p_local,"Local",IF(I1214&lt;p_vv_min,"Courte distance",IF(I1214&lt;p_tres_long,"Longue distance","Très longue distance")))</f>
        <v>Longue distance</v>
      </c>
    </row>
    <row r="1215" customFormat="false" ht="15" hidden="false" customHeight="true" outlineLevel="0" collapsed="false">
      <c r="A1215" s="1" t="s">
        <v>160</v>
      </c>
      <c r="B1215" s="1" t="s">
        <v>1338</v>
      </c>
      <c r="C1215" s="1" t="s">
        <v>35</v>
      </c>
      <c r="D1215" s="1" t="s">
        <v>653</v>
      </c>
      <c r="E1215" s="1" t="s">
        <v>1376</v>
      </c>
      <c r="F1215" s="14" t="s">
        <v>40</v>
      </c>
      <c r="G1215" s="14" t="str">
        <f aca="false">IF(I1215&lt;p_local,"Local → page infra",IF(H1215&gt;=p_ph1,"Phase 1",IF(H1215&gt;=p_ph2,"Phase 2","Phase 3")))</f>
        <v>Phase 3</v>
      </c>
      <c r="H1215" s="14" t="n">
        <f aca="false">IF(I1215&lt;p_local,0,IF(C1215="Aéroport → Aéroport",p_pts_plein,IF(Y1215&gt;0,IF(I1215&lt;=Y1215,p_pts_plein,IF(I1215&lt;=p_mult2*Y1215,p_pts_moyen,p_pts_r3)),IF(I1215&gt;=p_vv_min,p_pts_plein,IF(I1215&gt;=p_vv_moy,p_pts_moyen,p_pts_court))))+IF(INDEX(10_Lieux!$D:$D,U1215)=1,p_prio1,p_prio2)+IF(INDEX(10_Lieux!$D:$D,V1215)=1,p_prio1,p_prio2)+IF(K1215="Oui",p_tf,0)+p_hub*((INDEX(10_Lieux!$H:$H,U1215)="Hub")+(INDEX(10_Lieux!$H:$H,V1215)="Hub"))+IF(OR(INDEX(10_Lieux!$H:$H,U1215)="Premium",INDEX(10_Lieux!$H:$H,V1215)="Premium"),p_prem,0))</f>
        <v>40</v>
      </c>
      <c r="I1215" s="14" t="n">
        <f aca="false">ROUND(W1215*p_facteur,0)</f>
        <v>648</v>
      </c>
      <c r="J1215" s="14" t="str">
        <f aca="false">IF(X1215&lt;60,X1215&amp;" min",INT(X1215/60)&amp;" h"&amp;IF(MOD(X1215,60)=0,""," "&amp;TEXT(MOD(X1215,60),"00")))</f>
        <v>6 h 45</v>
      </c>
      <c r="K1215" s="14" t="str">
        <f aca="false">IF(S1215&lt;&gt;T1215,"Oui","Non")</f>
        <v>Oui</v>
      </c>
      <c r="L1215" s="14" t="str">
        <f aca="false">IF(AND(INDEX(10_Lieux!$B:$B,U1215)="Ville",INDEX(10_Lieux!$B:$B,V1215)="Ville"),"/chauffeur-prive/"&amp;INDEX(10_Lieux!$E:$E,U1215)&amp;"-"&amp;INDEX(10_Lieux!$E:$E,V1215)&amp;"/","/chauffeur-prive/"&amp;INDEX(10_Lieux!$E:$E,U1215)&amp;"/"&amp;INDEX(10_Lieux!$E:$E,V1215)&amp;"/")</f>
        <v>/chauffeur-prive/charleroi/aeroport-rennes-bretagne/</v>
      </c>
      <c r="M1215" s="14" t="str">
        <f aca="false">IFERROR(INDEX($L:$L,MATCH(B1215&amp;"|"&amp;A1215,$Z:$Z,0)),"—")</f>
        <v>/chauffeur-prive/aeroport-rennes-bretagne/charleroi/</v>
      </c>
      <c r="N1215" s="14" t="str">
        <f aca="false">IF(LEN("Chauffeur privé "&amp;INDEX(10_Lieux!$J:$J,U1215)&amp;" → "&amp;INDEX(10_Lieux!$J:$J,V1215)&amp;" | 24h/24")&gt;60,"Chauffeur privé "&amp;INDEX(10_Lieux!$J:$J,U1215)&amp;" → "&amp;INDEX(10_Lieux!$J:$J,V1215),"Chauffeur privé "&amp;INDEX(10_Lieux!$J:$J,U1215)&amp;" → "&amp;INDEX(10_Lieux!$J:$J,V1215)&amp;" | 24h/24")</f>
        <v>Chauffeur privé Charleroi → Aéroport Rennes-Bretagne</v>
      </c>
      <c r="O1215" s="14" t="n">
        <f aca="false">LEN(N1215)</f>
        <v>52</v>
      </c>
      <c r="P1215" s="14" t="str">
        <f aca="false">"Chauffeur privé "&amp;INDEX(10_Lieux!$K:$K,U1215)&amp;" vers "&amp;INDEX(10_Lieux!$L:$L,V1215)</f>
        <v>Chauffeur privé de Charleroi vers l'aéroport Rennes-Bretagne</v>
      </c>
      <c r="Q1215" s="14" t="str">
        <f aca="false">"Chauffeur privé "&amp;INDEX(10_Lieux!$K:$K,U1215)&amp;" vers "&amp;INDEX(10_Lieux!$L:$L,V1215)&amp;" : env. "&amp;I1215&amp;" km, "&amp;J1215&amp;" de route. Devis personnalisé, standard 24h/24 et 7j/7."</f>
        <v>Chauffeur privé de Charleroi vers l'aéroport Rennes-Bretagne : env. 648 km, 6 h 45 de route. Devis personnalisé, standard 24h/24 et 7j/7.</v>
      </c>
      <c r="R1215" s="14" t="n">
        <f aca="false">LEN(Q1215)</f>
        <v>137</v>
      </c>
      <c r="S1215" s="14" t="str">
        <f aca="false">INDEX(10_Lieux!$C:$C,U1215)</f>
        <v>Belgique</v>
      </c>
      <c r="T1215" s="14" t="str">
        <f aca="false">INDEX(10_Lieux!$C:$C,V1215)</f>
        <v>France</v>
      </c>
      <c r="U1215" s="14" t="n">
        <f aca="false">MATCH(A1215,10_Lieux!$A:$A,0)</f>
        <v>96</v>
      </c>
      <c r="V1215" s="14" t="n">
        <f aca="false">MATCH(B1215,10_Lieux!$A:$A,0)</f>
        <v>153</v>
      </c>
      <c r="W1215" s="14" t="n">
        <f aca="false">ROUND(6371*2*ASIN(SQRT(SIN(RADIANS(INDEX(10_Lieux!$F:$F,V1215)-INDEX(10_Lieux!$F:$F,U1215))/2)^2+COS(RADIANS(INDEX(10_Lieux!$F:$F,U1215)))*COS(RADIANS(INDEX(10_Lieux!$F:$F,V1215)))*SIN(RADIANS(INDEX(10_Lieux!$G:$G,V1215)-INDEX(10_Lieux!$G:$G,U1215))/2)^2)),1)</f>
        <v>518.4</v>
      </c>
      <c r="X1215" s="14" t="n">
        <f aca="false">ROUND(I1215/IF(I1215&lt;p_seuil_vitesse,p_vit_lente,p_vit_rapide)*60/15,0)*15</f>
        <v>405</v>
      </c>
      <c r="Y1215" s="14" t="n">
        <f aca="false">MAX(IF(INDEX(10_Lieux!$B:$B,U1215)&lt;&gt;"Ville",INDEX(10_Lieux!$I:$I,U1215),0),IF(INDEX(10_Lieux!$B:$B,V1215)&lt;&gt;"Ville",INDEX(10_Lieux!$I:$I,V1215),0))</f>
        <v>250</v>
      </c>
      <c r="Z1215" s="14" t="str">
        <f aca="false">A1215&amp;"|"&amp;B1215</f>
        <v>Charleroi|Rennes-Bretagne</v>
      </c>
      <c r="AA1215" s="14" t="str">
        <f aca="false">IF(I1215&lt;p_local,"Local",IF(I1215&lt;p_vv_min,"Courte distance",IF(I1215&lt;p_tres_long,"Longue distance","Très longue distance")))</f>
        <v>Longue distance</v>
      </c>
    </row>
    <row r="1216" customFormat="false" ht="15" hidden="false" customHeight="true" outlineLevel="0" collapsed="false">
      <c r="A1216" s="1" t="s">
        <v>1338</v>
      </c>
      <c r="B1216" s="1" t="s">
        <v>162</v>
      </c>
      <c r="C1216" s="1" t="s">
        <v>34</v>
      </c>
      <c r="D1216" s="1" t="s">
        <v>653</v>
      </c>
      <c r="E1216" s="1" t="s">
        <v>1377</v>
      </c>
      <c r="F1216" s="14" t="s">
        <v>40</v>
      </c>
      <c r="G1216" s="14" t="str">
        <f aca="false">IF(I1216&lt;p_local,"Local → page infra",IF(H1216&gt;=p_ph1,"Phase 1",IF(H1216&gt;=p_ph2,"Phase 2","Phase 3")))</f>
        <v>Phase 3</v>
      </c>
      <c r="H1216" s="14" t="n">
        <f aca="false">IF(I1216&lt;p_local,0,IF(C1216="Aéroport → Aéroport",p_pts_plein,IF(Y1216&gt;0,IF(I1216&lt;=Y1216,p_pts_plein,IF(I1216&lt;=p_mult2*Y1216,p_pts_moyen,p_pts_r3)),IF(I1216&gt;=p_vv_min,p_pts_plein,IF(I1216&gt;=p_vv_moy,p_pts_moyen,p_pts_court))))+IF(INDEX(10_Lieux!$D:$D,U1216)=1,p_prio1,p_prio2)+IF(INDEX(10_Lieux!$D:$D,V1216)=1,p_prio1,p_prio2)+IF(K1216="Oui",p_tf,0)+p_hub*((INDEX(10_Lieux!$H:$H,U1216)="Hub")+(INDEX(10_Lieux!$H:$H,V1216)="Hub"))+IF(OR(INDEX(10_Lieux!$H:$H,U1216)="Premium",INDEX(10_Lieux!$H:$H,V1216)="Premium"),p_prem,0))</f>
        <v>40</v>
      </c>
      <c r="I1216" s="14" t="n">
        <f aca="false">ROUND(W1216*p_facteur,0)</f>
        <v>873</v>
      </c>
      <c r="J1216" s="14" t="str">
        <f aca="false">IF(X1216&lt;60,X1216&amp;" min",INT(X1216/60)&amp;" h"&amp;IF(MOD(X1216,60)=0,""," "&amp;TEXT(MOD(X1216,60),"00")))</f>
        <v>9 h 15</v>
      </c>
      <c r="K1216" s="14" t="str">
        <f aca="false">IF(S1216&lt;&gt;T1216,"Oui","Non")</f>
        <v>Oui</v>
      </c>
      <c r="L1216" s="14" t="str">
        <f aca="false">IF(AND(INDEX(10_Lieux!$B:$B,U1216)="Ville",INDEX(10_Lieux!$B:$B,V1216)="Ville"),"/chauffeur-prive/"&amp;INDEX(10_Lieux!$E:$E,U1216)&amp;"-"&amp;INDEX(10_Lieux!$E:$E,V1216)&amp;"/","/chauffeur-prive/"&amp;INDEX(10_Lieux!$E:$E,U1216)&amp;"/"&amp;INDEX(10_Lieux!$E:$E,V1216)&amp;"/")</f>
        <v>/chauffeur-prive/aeroport-rennes-bretagne/bale/</v>
      </c>
      <c r="M1216" s="14" t="str">
        <f aca="false">IFERROR(INDEX($L:$L,MATCH(B1216&amp;"|"&amp;A1216,$Z:$Z,0)),"—")</f>
        <v>/chauffeur-prive/bale/aeroport-rennes-bretagne/</v>
      </c>
      <c r="N1216" s="14" t="str">
        <f aca="false">IF(LEN("Chauffeur privé "&amp;INDEX(10_Lieux!$J:$J,U1216)&amp;" → "&amp;INDEX(10_Lieux!$J:$J,V1216)&amp;" | 24h/24")&gt;60,"Chauffeur privé "&amp;INDEX(10_Lieux!$J:$J,U1216)&amp;" → "&amp;INDEX(10_Lieux!$J:$J,V1216),"Chauffeur privé "&amp;INDEX(10_Lieux!$J:$J,U1216)&amp;" → "&amp;INDEX(10_Lieux!$J:$J,V1216)&amp;" | 24h/24")</f>
        <v>Chauffeur privé Aéroport Rennes-Bretagne → Bâle | 24h/24</v>
      </c>
      <c r="O1216" s="14" t="n">
        <f aca="false">LEN(N1216)</f>
        <v>56</v>
      </c>
      <c r="P1216" s="14" t="str">
        <f aca="false">"Chauffeur privé "&amp;INDEX(10_Lieux!$K:$K,U1216)&amp;" vers "&amp;INDEX(10_Lieux!$L:$L,V1216)</f>
        <v>Chauffeur privé de l'aéroport Rennes-Bretagne vers Bâle</v>
      </c>
      <c r="Q1216" s="14" t="str">
        <f aca="false">"Chauffeur privé "&amp;INDEX(10_Lieux!$K:$K,U1216)&amp;" vers "&amp;INDEX(10_Lieux!$L:$L,V1216)&amp;" : env. "&amp;I1216&amp;" km, "&amp;J1216&amp;" de route. Devis personnalisé, standard 24h/24 et 7j/7."</f>
        <v>Chauffeur privé de l'aéroport Rennes-Bretagne vers Bâle : env. 873 km, 9 h 15 de route. Devis personnalisé, standard 24h/24 et 7j/7.</v>
      </c>
      <c r="R1216" s="14" t="n">
        <f aca="false">LEN(Q1216)</f>
        <v>132</v>
      </c>
      <c r="S1216" s="14" t="str">
        <f aca="false">INDEX(10_Lieux!$C:$C,U1216)</f>
        <v>France</v>
      </c>
      <c r="T1216" s="14" t="str">
        <f aca="false">INDEX(10_Lieux!$C:$C,V1216)</f>
        <v>Suisse</v>
      </c>
      <c r="U1216" s="14" t="n">
        <f aca="false">MATCH(A1216,10_Lieux!$A:$A,0)</f>
        <v>153</v>
      </c>
      <c r="V1216" s="14" t="n">
        <f aca="false">MATCH(B1216,10_Lieux!$A:$A,0)</f>
        <v>121</v>
      </c>
      <c r="W1216" s="14" t="n">
        <f aca="false">ROUND(6371*2*ASIN(SQRT(SIN(RADIANS(INDEX(10_Lieux!$F:$F,V1216)-INDEX(10_Lieux!$F:$F,U1216))/2)^2+COS(RADIANS(INDEX(10_Lieux!$F:$F,U1216)))*COS(RADIANS(INDEX(10_Lieux!$F:$F,V1216)))*SIN(RADIANS(INDEX(10_Lieux!$G:$G,V1216)-INDEX(10_Lieux!$G:$G,U1216))/2)^2)),1)</f>
        <v>698.1</v>
      </c>
      <c r="X1216" s="14" t="n">
        <f aca="false">ROUND(I1216/IF(I1216&lt;p_seuil_vitesse,p_vit_lente,p_vit_rapide)*60/15,0)*15</f>
        <v>555</v>
      </c>
      <c r="Y1216" s="14" t="n">
        <f aca="false">MAX(IF(INDEX(10_Lieux!$B:$B,U1216)&lt;&gt;"Ville",INDEX(10_Lieux!$I:$I,U1216),0),IF(INDEX(10_Lieux!$B:$B,V1216)&lt;&gt;"Ville",INDEX(10_Lieux!$I:$I,V1216),0))</f>
        <v>250</v>
      </c>
      <c r="Z1216" s="14" t="str">
        <f aca="false">A1216&amp;"|"&amp;B1216</f>
        <v>Rennes-Bretagne|Bâle</v>
      </c>
      <c r="AA1216" s="14" t="str">
        <f aca="false">IF(I1216&lt;p_local,"Local",IF(I1216&lt;p_vv_min,"Courte distance",IF(I1216&lt;p_tres_long,"Longue distance","Très longue distance")))</f>
        <v>Très longue distance</v>
      </c>
    </row>
    <row r="1217" customFormat="false" ht="15" hidden="false" customHeight="true" outlineLevel="0" collapsed="false">
      <c r="A1217" s="1" t="s">
        <v>162</v>
      </c>
      <c r="B1217" s="1" t="s">
        <v>1338</v>
      </c>
      <c r="C1217" s="1" t="s">
        <v>35</v>
      </c>
      <c r="D1217" s="1" t="s">
        <v>653</v>
      </c>
      <c r="E1217" s="1" t="s">
        <v>1378</v>
      </c>
      <c r="F1217" s="14" t="s">
        <v>40</v>
      </c>
      <c r="G1217" s="14" t="str">
        <f aca="false">IF(I1217&lt;p_local,"Local → page infra",IF(H1217&gt;=p_ph1,"Phase 1",IF(H1217&gt;=p_ph2,"Phase 2","Phase 3")))</f>
        <v>Phase 3</v>
      </c>
      <c r="H1217" s="14" t="n">
        <f aca="false">IF(I1217&lt;p_local,0,IF(C1217="Aéroport → Aéroport",p_pts_plein,IF(Y1217&gt;0,IF(I1217&lt;=Y1217,p_pts_plein,IF(I1217&lt;=p_mult2*Y1217,p_pts_moyen,p_pts_r3)),IF(I1217&gt;=p_vv_min,p_pts_plein,IF(I1217&gt;=p_vv_moy,p_pts_moyen,p_pts_court))))+IF(INDEX(10_Lieux!$D:$D,U1217)=1,p_prio1,p_prio2)+IF(INDEX(10_Lieux!$D:$D,V1217)=1,p_prio1,p_prio2)+IF(K1217="Oui",p_tf,0)+p_hub*((INDEX(10_Lieux!$H:$H,U1217)="Hub")+(INDEX(10_Lieux!$H:$H,V1217)="Hub"))+IF(OR(INDEX(10_Lieux!$H:$H,U1217)="Premium",INDEX(10_Lieux!$H:$H,V1217)="Premium"),p_prem,0))</f>
        <v>40</v>
      </c>
      <c r="I1217" s="14" t="n">
        <f aca="false">ROUND(W1217*p_facteur,0)</f>
        <v>873</v>
      </c>
      <c r="J1217" s="14" t="str">
        <f aca="false">IF(X1217&lt;60,X1217&amp;" min",INT(X1217/60)&amp;" h"&amp;IF(MOD(X1217,60)=0,""," "&amp;TEXT(MOD(X1217,60),"00")))</f>
        <v>9 h 15</v>
      </c>
      <c r="K1217" s="14" t="str">
        <f aca="false">IF(S1217&lt;&gt;T1217,"Oui","Non")</f>
        <v>Oui</v>
      </c>
      <c r="L1217" s="14" t="str">
        <f aca="false">IF(AND(INDEX(10_Lieux!$B:$B,U1217)="Ville",INDEX(10_Lieux!$B:$B,V1217)="Ville"),"/chauffeur-prive/"&amp;INDEX(10_Lieux!$E:$E,U1217)&amp;"-"&amp;INDEX(10_Lieux!$E:$E,V1217)&amp;"/","/chauffeur-prive/"&amp;INDEX(10_Lieux!$E:$E,U1217)&amp;"/"&amp;INDEX(10_Lieux!$E:$E,V1217)&amp;"/")</f>
        <v>/chauffeur-prive/bale/aeroport-rennes-bretagne/</v>
      </c>
      <c r="M1217" s="14" t="str">
        <f aca="false">IFERROR(INDEX($L:$L,MATCH(B1217&amp;"|"&amp;A1217,$Z:$Z,0)),"—")</f>
        <v>/chauffeur-prive/aeroport-rennes-bretagne/bale/</v>
      </c>
      <c r="N1217" s="14" t="str">
        <f aca="false">IF(LEN("Chauffeur privé "&amp;INDEX(10_Lieux!$J:$J,U1217)&amp;" → "&amp;INDEX(10_Lieux!$J:$J,V1217)&amp;" | 24h/24")&gt;60,"Chauffeur privé "&amp;INDEX(10_Lieux!$J:$J,U1217)&amp;" → "&amp;INDEX(10_Lieux!$J:$J,V1217),"Chauffeur privé "&amp;INDEX(10_Lieux!$J:$J,U1217)&amp;" → "&amp;INDEX(10_Lieux!$J:$J,V1217)&amp;" | 24h/24")</f>
        <v>Chauffeur privé Bâle → Aéroport Rennes-Bretagne | 24h/24</v>
      </c>
      <c r="O1217" s="14" t="n">
        <f aca="false">LEN(N1217)</f>
        <v>56</v>
      </c>
      <c r="P1217" s="14" t="str">
        <f aca="false">"Chauffeur privé "&amp;INDEX(10_Lieux!$K:$K,U1217)&amp;" vers "&amp;INDEX(10_Lieux!$L:$L,V1217)</f>
        <v>Chauffeur privé de Bâle vers l'aéroport Rennes-Bretagne</v>
      </c>
      <c r="Q1217" s="14" t="str">
        <f aca="false">"Chauffeur privé "&amp;INDEX(10_Lieux!$K:$K,U1217)&amp;" vers "&amp;INDEX(10_Lieux!$L:$L,V1217)&amp;" : env. "&amp;I1217&amp;" km, "&amp;J1217&amp;" de route. Devis personnalisé, standard 24h/24 et 7j/7."</f>
        <v>Chauffeur privé de Bâle vers l'aéroport Rennes-Bretagne : env. 873 km, 9 h 15 de route. Devis personnalisé, standard 24h/24 et 7j/7.</v>
      </c>
      <c r="R1217" s="14" t="n">
        <f aca="false">LEN(Q1217)</f>
        <v>132</v>
      </c>
      <c r="S1217" s="14" t="str">
        <f aca="false">INDEX(10_Lieux!$C:$C,U1217)</f>
        <v>Suisse</v>
      </c>
      <c r="T1217" s="14" t="str">
        <f aca="false">INDEX(10_Lieux!$C:$C,V1217)</f>
        <v>France</v>
      </c>
      <c r="U1217" s="14" t="n">
        <f aca="false">MATCH(A1217,10_Lieux!$A:$A,0)</f>
        <v>121</v>
      </c>
      <c r="V1217" s="14" t="n">
        <f aca="false">MATCH(B1217,10_Lieux!$A:$A,0)</f>
        <v>153</v>
      </c>
      <c r="W1217" s="14" t="n">
        <f aca="false">ROUND(6371*2*ASIN(SQRT(SIN(RADIANS(INDEX(10_Lieux!$F:$F,V1217)-INDEX(10_Lieux!$F:$F,U1217))/2)^2+COS(RADIANS(INDEX(10_Lieux!$F:$F,U1217)))*COS(RADIANS(INDEX(10_Lieux!$F:$F,V1217)))*SIN(RADIANS(INDEX(10_Lieux!$G:$G,V1217)-INDEX(10_Lieux!$G:$G,U1217))/2)^2)),1)</f>
        <v>698.1</v>
      </c>
      <c r="X1217" s="14" t="n">
        <f aca="false">ROUND(I1217/IF(I1217&lt;p_seuil_vitesse,p_vit_lente,p_vit_rapide)*60/15,0)*15</f>
        <v>555</v>
      </c>
      <c r="Y1217" s="14" t="n">
        <f aca="false">MAX(IF(INDEX(10_Lieux!$B:$B,U1217)&lt;&gt;"Ville",INDEX(10_Lieux!$I:$I,U1217),0),IF(INDEX(10_Lieux!$B:$B,V1217)&lt;&gt;"Ville",INDEX(10_Lieux!$I:$I,V1217),0))</f>
        <v>250</v>
      </c>
      <c r="Z1217" s="14" t="str">
        <f aca="false">A1217&amp;"|"&amp;B1217</f>
        <v>Bâle|Rennes-Bretagne</v>
      </c>
      <c r="AA1217" s="14" t="str">
        <f aca="false">IF(I1217&lt;p_local,"Local",IF(I1217&lt;p_vv_min,"Courte distance",IF(I1217&lt;p_tres_long,"Longue distance","Très longue distance")))</f>
        <v>Très longue distance</v>
      </c>
    </row>
    <row r="1218" customFormat="false" ht="15" hidden="false" customHeight="true" outlineLevel="0" collapsed="false">
      <c r="A1218" s="1" t="s">
        <v>1338</v>
      </c>
      <c r="B1218" s="1" t="s">
        <v>164</v>
      </c>
      <c r="C1218" s="1" t="s">
        <v>34</v>
      </c>
      <c r="D1218" s="1" t="s">
        <v>653</v>
      </c>
      <c r="E1218" s="1" t="s">
        <v>1379</v>
      </c>
      <c r="F1218" s="14" t="s">
        <v>40</v>
      </c>
      <c r="G1218" s="14" t="str">
        <f aca="false">IF(I1218&lt;p_local,"Local → page infra",IF(H1218&gt;=p_ph1,"Phase 1",IF(H1218&gt;=p_ph2,"Phase 2","Phase 3")))</f>
        <v>Phase 3</v>
      </c>
      <c r="H1218" s="14" t="n">
        <f aca="false">IF(I1218&lt;p_local,0,IF(C1218="Aéroport → Aéroport",p_pts_plein,IF(Y1218&gt;0,IF(I1218&lt;=Y1218,p_pts_plein,IF(I1218&lt;=p_mult2*Y1218,p_pts_moyen,p_pts_r3)),IF(I1218&gt;=p_vv_min,p_pts_plein,IF(I1218&gt;=p_vv_moy,p_pts_moyen,p_pts_court))))+IF(INDEX(10_Lieux!$D:$D,U1218)=1,p_prio1,p_prio2)+IF(INDEX(10_Lieux!$D:$D,V1218)=1,p_prio1,p_prio2)+IF(K1218="Oui",p_tf,0)+p_hub*((INDEX(10_Lieux!$H:$H,U1218)="Hub")+(INDEX(10_Lieux!$H:$H,V1218)="Hub"))+IF(OR(INDEX(10_Lieux!$H:$H,U1218)="Premium",INDEX(10_Lieux!$H:$H,V1218)="Premium"),p_prem,0))</f>
        <v>50</v>
      </c>
      <c r="I1218" s="14" t="n">
        <f aca="false">ROUND(W1218*p_facteur,0)</f>
        <v>965</v>
      </c>
      <c r="J1218" s="14" t="str">
        <f aca="false">IF(X1218&lt;60,X1218&amp;" min",INT(X1218/60)&amp;" h"&amp;IF(MOD(X1218,60)=0,""," "&amp;TEXT(MOD(X1218,60),"00")))</f>
        <v>10 h 15</v>
      </c>
      <c r="K1218" s="14" t="str">
        <f aca="false">IF(S1218&lt;&gt;T1218,"Oui","Non")</f>
        <v>Oui</v>
      </c>
      <c r="L1218" s="14" t="str">
        <f aca="false">IF(AND(INDEX(10_Lieux!$B:$B,U1218)="Ville",INDEX(10_Lieux!$B:$B,V1218)="Ville"),"/chauffeur-prive/"&amp;INDEX(10_Lieux!$E:$E,U1218)&amp;"-"&amp;INDEX(10_Lieux!$E:$E,V1218)&amp;"/","/chauffeur-prive/"&amp;INDEX(10_Lieux!$E:$E,U1218)&amp;"/"&amp;INDEX(10_Lieux!$E:$E,V1218)&amp;"/")</f>
        <v>/chauffeur-prive/aeroport-rennes-bretagne/zurich/</v>
      </c>
      <c r="M1218" s="14" t="str">
        <f aca="false">IFERROR(INDEX($L:$L,MATCH(B1218&amp;"|"&amp;A1218,$Z:$Z,0)),"—")</f>
        <v>/chauffeur-prive/zurich/aeroport-rennes-bretagne/</v>
      </c>
      <c r="N1218" s="14" t="str">
        <f aca="false">IF(LEN("Chauffeur privé "&amp;INDEX(10_Lieux!$J:$J,U1218)&amp;" → "&amp;INDEX(10_Lieux!$J:$J,V1218)&amp;" | 24h/24")&gt;60,"Chauffeur privé "&amp;INDEX(10_Lieux!$J:$J,U1218)&amp;" → "&amp;INDEX(10_Lieux!$J:$J,V1218),"Chauffeur privé "&amp;INDEX(10_Lieux!$J:$J,U1218)&amp;" → "&amp;INDEX(10_Lieux!$J:$J,V1218)&amp;" | 24h/24")</f>
        <v>Chauffeur privé Aéroport Rennes-Bretagne → Zurich | 24h/24</v>
      </c>
      <c r="O1218" s="14" t="n">
        <f aca="false">LEN(N1218)</f>
        <v>58</v>
      </c>
      <c r="P1218" s="14" t="str">
        <f aca="false">"Chauffeur privé "&amp;INDEX(10_Lieux!$K:$K,U1218)&amp;" vers "&amp;INDEX(10_Lieux!$L:$L,V1218)</f>
        <v>Chauffeur privé de l'aéroport Rennes-Bretagne vers Zurich</v>
      </c>
      <c r="Q1218" s="14" t="str">
        <f aca="false">"Chauffeur privé "&amp;INDEX(10_Lieux!$K:$K,U1218)&amp;" vers "&amp;INDEX(10_Lieux!$L:$L,V1218)&amp;" : env. "&amp;I1218&amp;" km, "&amp;J1218&amp;" de route. Devis personnalisé, standard 24h/24 et 7j/7."</f>
        <v>Chauffeur privé de l'aéroport Rennes-Bretagne vers Zurich : env. 965 km, 10 h 15 de route. Devis personnalisé, standard 24h/24 et 7j/7.</v>
      </c>
      <c r="R1218" s="14" t="n">
        <f aca="false">LEN(Q1218)</f>
        <v>135</v>
      </c>
      <c r="S1218" s="14" t="str">
        <f aca="false">INDEX(10_Lieux!$C:$C,U1218)</f>
        <v>France</v>
      </c>
      <c r="T1218" s="14" t="str">
        <f aca="false">INDEX(10_Lieux!$C:$C,V1218)</f>
        <v>Suisse</v>
      </c>
      <c r="U1218" s="14" t="n">
        <f aca="false">MATCH(A1218,10_Lieux!$A:$A,0)</f>
        <v>153</v>
      </c>
      <c r="V1218" s="14" t="n">
        <f aca="false">MATCH(B1218,10_Lieux!$A:$A,0)</f>
        <v>122</v>
      </c>
      <c r="W1218" s="14" t="n">
        <f aca="false">ROUND(6371*2*ASIN(SQRT(SIN(RADIANS(INDEX(10_Lieux!$F:$F,V1218)-INDEX(10_Lieux!$F:$F,U1218))/2)^2+COS(RADIANS(INDEX(10_Lieux!$F:$F,U1218)))*COS(RADIANS(INDEX(10_Lieux!$F:$F,V1218)))*SIN(RADIANS(INDEX(10_Lieux!$G:$G,V1218)-INDEX(10_Lieux!$G:$G,U1218))/2)^2)),1)</f>
        <v>771.9</v>
      </c>
      <c r="X1218" s="14" t="n">
        <f aca="false">ROUND(I1218/IF(I1218&lt;p_seuil_vitesse,p_vit_lente,p_vit_rapide)*60/15,0)*15</f>
        <v>615</v>
      </c>
      <c r="Y1218" s="14" t="n">
        <f aca="false">MAX(IF(INDEX(10_Lieux!$B:$B,U1218)&lt;&gt;"Ville",INDEX(10_Lieux!$I:$I,U1218),0),IF(INDEX(10_Lieux!$B:$B,V1218)&lt;&gt;"Ville",INDEX(10_Lieux!$I:$I,V1218),0))</f>
        <v>250</v>
      </c>
      <c r="Z1218" s="14" t="str">
        <f aca="false">A1218&amp;"|"&amp;B1218</f>
        <v>Rennes-Bretagne|Zurich</v>
      </c>
      <c r="AA1218" s="14" t="str">
        <f aca="false">IF(I1218&lt;p_local,"Local",IF(I1218&lt;p_vv_min,"Courte distance",IF(I1218&lt;p_tres_long,"Longue distance","Très longue distance")))</f>
        <v>Très longue distance</v>
      </c>
    </row>
    <row r="1219" customFormat="false" ht="15" hidden="false" customHeight="true" outlineLevel="0" collapsed="false">
      <c r="A1219" s="1" t="s">
        <v>164</v>
      </c>
      <c r="B1219" s="1" t="s">
        <v>1338</v>
      </c>
      <c r="C1219" s="1" t="s">
        <v>35</v>
      </c>
      <c r="D1219" s="1" t="s">
        <v>653</v>
      </c>
      <c r="E1219" s="1" t="s">
        <v>1380</v>
      </c>
      <c r="F1219" s="14" t="s">
        <v>40</v>
      </c>
      <c r="G1219" s="14" t="str">
        <f aca="false">IF(I1219&lt;p_local,"Local → page infra",IF(H1219&gt;=p_ph1,"Phase 1",IF(H1219&gt;=p_ph2,"Phase 2","Phase 3")))</f>
        <v>Phase 3</v>
      </c>
      <c r="H1219" s="14" t="n">
        <f aca="false">IF(I1219&lt;p_local,0,IF(C1219="Aéroport → Aéroport",p_pts_plein,IF(Y1219&gt;0,IF(I1219&lt;=Y1219,p_pts_plein,IF(I1219&lt;=p_mult2*Y1219,p_pts_moyen,p_pts_r3)),IF(I1219&gt;=p_vv_min,p_pts_plein,IF(I1219&gt;=p_vv_moy,p_pts_moyen,p_pts_court))))+IF(INDEX(10_Lieux!$D:$D,U1219)=1,p_prio1,p_prio2)+IF(INDEX(10_Lieux!$D:$D,V1219)=1,p_prio1,p_prio2)+IF(K1219="Oui",p_tf,0)+p_hub*((INDEX(10_Lieux!$H:$H,U1219)="Hub")+(INDEX(10_Lieux!$H:$H,V1219)="Hub"))+IF(OR(INDEX(10_Lieux!$H:$H,U1219)="Premium",INDEX(10_Lieux!$H:$H,V1219)="Premium"),p_prem,0))</f>
        <v>50</v>
      </c>
      <c r="I1219" s="14" t="n">
        <f aca="false">ROUND(W1219*p_facteur,0)</f>
        <v>965</v>
      </c>
      <c r="J1219" s="14" t="str">
        <f aca="false">IF(X1219&lt;60,X1219&amp;" min",INT(X1219/60)&amp;" h"&amp;IF(MOD(X1219,60)=0,""," "&amp;TEXT(MOD(X1219,60),"00")))</f>
        <v>10 h 15</v>
      </c>
      <c r="K1219" s="14" t="str">
        <f aca="false">IF(S1219&lt;&gt;T1219,"Oui","Non")</f>
        <v>Oui</v>
      </c>
      <c r="L1219" s="14" t="str">
        <f aca="false">IF(AND(INDEX(10_Lieux!$B:$B,U1219)="Ville",INDEX(10_Lieux!$B:$B,V1219)="Ville"),"/chauffeur-prive/"&amp;INDEX(10_Lieux!$E:$E,U1219)&amp;"-"&amp;INDEX(10_Lieux!$E:$E,V1219)&amp;"/","/chauffeur-prive/"&amp;INDEX(10_Lieux!$E:$E,U1219)&amp;"/"&amp;INDEX(10_Lieux!$E:$E,V1219)&amp;"/")</f>
        <v>/chauffeur-prive/zurich/aeroport-rennes-bretagne/</v>
      </c>
      <c r="M1219" s="14" t="str">
        <f aca="false">IFERROR(INDEX($L:$L,MATCH(B1219&amp;"|"&amp;A1219,$Z:$Z,0)),"—")</f>
        <v>/chauffeur-prive/aeroport-rennes-bretagne/zurich/</v>
      </c>
      <c r="N1219" s="14" t="str">
        <f aca="false">IF(LEN("Chauffeur privé "&amp;INDEX(10_Lieux!$J:$J,U1219)&amp;" → "&amp;INDEX(10_Lieux!$J:$J,V1219)&amp;" | 24h/24")&gt;60,"Chauffeur privé "&amp;INDEX(10_Lieux!$J:$J,U1219)&amp;" → "&amp;INDEX(10_Lieux!$J:$J,V1219),"Chauffeur privé "&amp;INDEX(10_Lieux!$J:$J,U1219)&amp;" → "&amp;INDEX(10_Lieux!$J:$J,V1219)&amp;" | 24h/24")</f>
        <v>Chauffeur privé Zurich → Aéroport Rennes-Bretagne | 24h/24</v>
      </c>
      <c r="O1219" s="14" t="n">
        <f aca="false">LEN(N1219)</f>
        <v>58</v>
      </c>
      <c r="P1219" s="14" t="str">
        <f aca="false">"Chauffeur privé "&amp;INDEX(10_Lieux!$K:$K,U1219)&amp;" vers "&amp;INDEX(10_Lieux!$L:$L,V1219)</f>
        <v>Chauffeur privé de Zurich vers l'aéroport Rennes-Bretagne</v>
      </c>
      <c r="Q1219" s="14" t="str">
        <f aca="false">"Chauffeur privé "&amp;INDEX(10_Lieux!$K:$K,U1219)&amp;" vers "&amp;INDEX(10_Lieux!$L:$L,V1219)&amp;" : env. "&amp;I1219&amp;" km, "&amp;J1219&amp;" de route. Devis personnalisé, standard 24h/24 et 7j/7."</f>
        <v>Chauffeur privé de Zurich vers l'aéroport Rennes-Bretagne : env. 965 km, 10 h 15 de route. Devis personnalisé, standard 24h/24 et 7j/7.</v>
      </c>
      <c r="R1219" s="14" t="n">
        <f aca="false">LEN(Q1219)</f>
        <v>135</v>
      </c>
      <c r="S1219" s="14" t="str">
        <f aca="false">INDEX(10_Lieux!$C:$C,U1219)</f>
        <v>Suisse</v>
      </c>
      <c r="T1219" s="14" t="str">
        <f aca="false">INDEX(10_Lieux!$C:$C,V1219)</f>
        <v>France</v>
      </c>
      <c r="U1219" s="14" t="n">
        <f aca="false">MATCH(A1219,10_Lieux!$A:$A,0)</f>
        <v>122</v>
      </c>
      <c r="V1219" s="14" t="n">
        <f aca="false">MATCH(B1219,10_Lieux!$A:$A,0)</f>
        <v>153</v>
      </c>
      <c r="W1219" s="14" t="n">
        <f aca="false">ROUND(6371*2*ASIN(SQRT(SIN(RADIANS(INDEX(10_Lieux!$F:$F,V1219)-INDEX(10_Lieux!$F:$F,U1219))/2)^2+COS(RADIANS(INDEX(10_Lieux!$F:$F,U1219)))*COS(RADIANS(INDEX(10_Lieux!$F:$F,V1219)))*SIN(RADIANS(INDEX(10_Lieux!$G:$G,V1219)-INDEX(10_Lieux!$G:$G,U1219))/2)^2)),1)</f>
        <v>771.9</v>
      </c>
      <c r="X1219" s="14" t="n">
        <f aca="false">ROUND(I1219/IF(I1219&lt;p_seuil_vitesse,p_vit_lente,p_vit_rapide)*60/15,0)*15</f>
        <v>615</v>
      </c>
      <c r="Y1219" s="14" t="n">
        <f aca="false">MAX(IF(INDEX(10_Lieux!$B:$B,U1219)&lt;&gt;"Ville",INDEX(10_Lieux!$I:$I,U1219),0),IF(INDEX(10_Lieux!$B:$B,V1219)&lt;&gt;"Ville",INDEX(10_Lieux!$I:$I,V1219),0))</f>
        <v>250</v>
      </c>
      <c r="Z1219" s="14" t="str">
        <f aca="false">A1219&amp;"|"&amp;B1219</f>
        <v>Zurich|Rennes-Bretagne</v>
      </c>
      <c r="AA1219" s="14" t="str">
        <f aca="false">IF(I1219&lt;p_local,"Local",IF(I1219&lt;p_vv_min,"Courte distance",IF(I1219&lt;p_tres_long,"Longue distance","Très longue distance")))</f>
        <v>Très longue distance</v>
      </c>
    </row>
    <row r="1220" customFormat="false" ht="15" hidden="false" customHeight="true" outlineLevel="0" collapsed="false">
      <c r="A1220" s="1" t="s">
        <v>1338</v>
      </c>
      <c r="B1220" s="1" t="s">
        <v>166</v>
      </c>
      <c r="C1220" s="1" t="s">
        <v>34</v>
      </c>
      <c r="D1220" s="1" t="s">
        <v>653</v>
      </c>
      <c r="E1220" s="1" t="s">
        <v>1381</v>
      </c>
      <c r="F1220" s="14" t="s">
        <v>40</v>
      </c>
      <c r="G1220" s="14" t="str">
        <f aca="false">IF(I1220&lt;p_local,"Local → page infra",IF(H1220&gt;=p_ph1,"Phase 1",IF(H1220&gt;=p_ph2,"Phase 2","Phase 3")))</f>
        <v>Phase 3</v>
      </c>
      <c r="H1220" s="14" t="n">
        <f aca="false">IF(I1220&lt;p_local,0,IF(C1220="Aéroport → Aéroport",p_pts_plein,IF(Y1220&gt;0,IF(I1220&lt;=Y1220,p_pts_plein,IF(I1220&lt;=p_mult2*Y1220,p_pts_moyen,p_pts_r3)),IF(I1220&gt;=p_vv_min,p_pts_plein,IF(I1220&gt;=p_vv_moy,p_pts_moyen,p_pts_court))))+IF(INDEX(10_Lieux!$D:$D,U1220)=1,p_prio1,p_prio2)+IF(INDEX(10_Lieux!$D:$D,V1220)=1,p_prio1,p_prio2)+IF(K1220="Oui",p_tf,0)+p_hub*((INDEX(10_Lieux!$H:$H,U1220)="Hub")+(INDEX(10_Lieux!$H:$H,V1220)="Hub"))+IF(OR(INDEX(10_Lieux!$H:$H,U1220)="Premium",INDEX(10_Lieux!$H:$H,V1220)="Premium"),p_prem,0))</f>
        <v>40</v>
      </c>
      <c r="I1220" s="14" t="n">
        <f aca="false">ROUND(W1220*p_facteur,0)</f>
        <v>876</v>
      </c>
      <c r="J1220" s="14" t="str">
        <f aca="false">IF(X1220&lt;60,X1220&amp;" min",INT(X1220/60)&amp;" h"&amp;IF(MOD(X1220,60)=0,""," "&amp;TEXT(MOD(X1220,60),"00")))</f>
        <v>9 h 15</v>
      </c>
      <c r="K1220" s="14" t="str">
        <f aca="false">IF(S1220&lt;&gt;T1220,"Oui","Non")</f>
        <v>Oui</v>
      </c>
      <c r="L1220" s="14" t="str">
        <f aca="false">IF(AND(INDEX(10_Lieux!$B:$B,U1220)="Ville",INDEX(10_Lieux!$B:$B,V1220)="Ville"),"/chauffeur-prive/"&amp;INDEX(10_Lieux!$E:$E,U1220)&amp;"-"&amp;INDEX(10_Lieux!$E:$E,V1220)&amp;"/","/chauffeur-prive/"&amp;INDEX(10_Lieux!$E:$E,U1220)&amp;"/"&amp;INDEX(10_Lieux!$E:$E,V1220)&amp;"/")</f>
        <v>/chauffeur-prive/aeroport-rennes-bretagne/berne/</v>
      </c>
      <c r="M1220" s="14" t="str">
        <f aca="false">IFERROR(INDEX($L:$L,MATCH(B1220&amp;"|"&amp;A1220,$Z:$Z,0)),"—")</f>
        <v>/chauffeur-prive/berne/aeroport-rennes-bretagne/</v>
      </c>
      <c r="N1220" s="14" t="str">
        <f aca="false">IF(LEN("Chauffeur privé "&amp;INDEX(10_Lieux!$J:$J,U1220)&amp;" → "&amp;INDEX(10_Lieux!$J:$J,V1220)&amp;" | 24h/24")&gt;60,"Chauffeur privé "&amp;INDEX(10_Lieux!$J:$J,U1220)&amp;" → "&amp;INDEX(10_Lieux!$J:$J,V1220),"Chauffeur privé "&amp;INDEX(10_Lieux!$J:$J,U1220)&amp;" → "&amp;INDEX(10_Lieux!$J:$J,V1220)&amp;" | 24h/24")</f>
        <v>Chauffeur privé Aéroport Rennes-Bretagne → Berne | 24h/24</v>
      </c>
      <c r="O1220" s="14" t="n">
        <f aca="false">LEN(N1220)</f>
        <v>57</v>
      </c>
      <c r="P1220" s="14" t="str">
        <f aca="false">"Chauffeur privé "&amp;INDEX(10_Lieux!$K:$K,U1220)&amp;" vers "&amp;INDEX(10_Lieux!$L:$L,V1220)</f>
        <v>Chauffeur privé de l'aéroport Rennes-Bretagne vers Berne</v>
      </c>
      <c r="Q1220" s="14" t="str">
        <f aca="false">"Chauffeur privé "&amp;INDEX(10_Lieux!$K:$K,U1220)&amp;" vers "&amp;INDEX(10_Lieux!$L:$L,V1220)&amp;" : env. "&amp;I1220&amp;" km, "&amp;J1220&amp;" de route. Devis personnalisé, standard 24h/24 et 7j/7."</f>
        <v>Chauffeur privé de l'aéroport Rennes-Bretagne vers Berne : env. 876 km, 9 h 15 de route. Devis personnalisé, standard 24h/24 et 7j/7.</v>
      </c>
      <c r="R1220" s="14" t="n">
        <f aca="false">LEN(Q1220)</f>
        <v>133</v>
      </c>
      <c r="S1220" s="14" t="str">
        <f aca="false">INDEX(10_Lieux!$C:$C,U1220)</f>
        <v>France</v>
      </c>
      <c r="T1220" s="14" t="str">
        <f aca="false">INDEX(10_Lieux!$C:$C,V1220)</f>
        <v>Suisse</v>
      </c>
      <c r="U1220" s="14" t="n">
        <f aca="false">MATCH(A1220,10_Lieux!$A:$A,0)</f>
        <v>153</v>
      </c>
      <c r="V1220" s="14" t="n">
        <f aca="false">MATCH(B1220,10_Lieux!$A:$A,0)</f>
        <v>123</v>
      </c>
      <c r="W1220" s="14" t="n">
        <f aca="false">ROUND(6371*2*ASIN(SQRT(SIN(RADIANS(INDEX(10_Lieux!$F:$F,V1220)-INDEX(10_Lieux!$F:$F,U1220))/2)^2+COS(RADIANS(INDEX(10_Lieux!$F:$F,U1220)))*COS(RADIANS(INDEX(10_Lieux!$F:$F,V1220)))*SIN(RADIANS(INDEX(10_Lieux!$G:$G,V1220)-INDEX(10_Lieux!$G:$G,U1220))/2)^2)),1)</f>
        <v>700.4</v>
      </c>
      <c r="X1220" s="14" t="n">
        <f aca="false">ROUND(I1220/IF(I1220&lt;p_seuil_vitesse,p_vit_lente,p_vit_rapide)*60/15,0)*15</f>
        <v>555</v>
      </c>
      <c r="Y1220" s="14" t="n">
        <f aca="false">MAX(IF(INDEX(10_Lieux!$B:$B,U1220)&lt;&gt;"Ville",INDEX(10_Lieux!$I:$I,U1220),0),IF(INDEX(10_Lieux!$B:$B,V1220)&lt;&gt;"Ville",INDEX(10_Lieux!$I:$I,V1220),0))</f>
        <v>250</v>
      </c>
      <c r="Z1220" s="14" t="str">
        <f aca="false">A1220&amp;"|"&amp;B1220</f>
        <v>Rennes-Bretagne|Berne</v>
      </c>
      <c r="AA1220" s="14" t="str">
        <f aca="false">IF(I1220&lt;p_local,"Local",IF(I1220&lt;p_vv_min,"Courte distance",IF(I1220&lt;p_tres_long,"Longue distance","Très longue distance")))</f>
        <v>Très longue distance</v>
      </c>
    </row>
    <row r="1221" customFormat="false" ht="15" hidden="false" customHeight="true" outlineLevel="0" collapsed="false">
      <c r="A1221" s="1" t="s">
        <v>166</v>
      </c>
      <c r="B1221" s="1" t="s">
        <v>1338</v>
      </c>
      <c r="C1221" s="1" t="s">
        <v>35</v>
      </c>
      <c r="D1221" s="1" t="s">
        <v>653</v>
      </c>
      <c r="E1221" s="1" t="s">
        <v>1382</v>
      </c>
      <c r="F1221" s="14" t="s">
        <v>40</v>
      </c>
      <c r="G1221" s="14" t="str">
        <f aca="false">IF(I1221&lt;p_local,"Local → page infra",IF(H1221&gt;=p_ph1,"Phase 1",IF(H1221&gt;=p_ph2,"Phase 2","Phase 3")))</f>
        <v>Phase 3</v>
      </c>
      <c r="H1221" s="14" t="n">
        <f aca="false">IF(I1221&lt;p_local,0,IF(C1221="Aéroport → Aéroport",p_pts_plein,IF(Y1221&gt;0,IF(I1221&lt;=Y1221,p_pts_plein,IF(I1221&lt;=p_mult2*Y1221,p_pts_moyen,p_pts_r3)),IF(I1221&gt;=p_vv_min,p_pts_plein,IF(I1221&gt;=p_vv_moy,p_pts_moyen,p_pts_court))))+IF(INDEX(10_Lieux!$D:$D,U1221)=1,p_prio1,p_prio2)+IF(INDEX(10_Lieux!$D:$D,V1221)=1,p_prio1,p_prio2)+IF(K1221="Oui",p_tf,0)+p_hub*((INDEX(10_Lieux!$H:$H,U1221)="Hub")+(INDEX(10_Lieux!$H:$H,V1221)="Hub"))+IF(OR(INDEX(10_Lieux!$H:$H,U1221)="Premium",INDEX(10_Lieux!$H:$H,V1221)="Premium"),p_prem,0))</f>
        <v>40</v>
      </c>
      <c r="I1221" s="14" t="n">
        <f aca="false">ROUND(W1221*p_facteur,0)</f>
        <v>876</v>
      </c>
      <c r="J1221" s="14" t="str">
        <f aca="false">IF(X1221&lt;60,X1221&amp;" min",INT(X1221/60)&amp;" h"&amp;IF(MOD(X1221,60)=0,""," "&amp;TEXT(MOD(X1221,60),"00")))</f>
        <v>9 h 15</v>
      </c>
      <c r="K1221" s="14" t="str">
        <f aca="false">IF(S1221&lt;&gt;T1221,"Oui","Non")</f>
        <v>Oui</v>
      </c>
      <c r="L1221" s="14" t="str">
        <f aca="false">IF(AND(INDEX(10_Lieux!$B:$B,U1221)="Ville",INDEX(10_Lieux!$B:$B,V1221)="Ville"),"/chauffeur-prive/"&amp;INDEX(10_Lieux!$E:$E,U1221)&amp;"-"&amp;INDEX(10_Lieux!$E:$E,V1221)&amp;"/","/chauffeur-prive/"&amp;INDEX(10_Lieux!$E:$E,U1221)&amp;"/"&amp;INDEX(10_Lieux!$E:$E,V1221)&amp;"/")</f>
        <v>/chauffeur-prive/berne/aeroport-rennes-bretagne/</v>
      </c>
      <c r="M1221" s="14" t="str">
        <f aca="false">IFERROR(INDEX($L:$L,MATCH(B1221&amp;"|"&amp;A1221,$Z:$Z,0)),"—")</f>
        <v>/chauffeur-prive/aeroport-rennes-bretagne/berne/</v>
      </c>
      <c r="N1221" s="14" t="str">
        <f aca="false">IF(LEN("Chauffeur privé "&amp;INDEX(10_Lieux!$J:$J,U1221)&amp;" → "&amp;INDEX(10_Lieux!$J:$J,V1221)&amp;" | 24h/24")&gt;60,"Chauffeur privé "&amp;INDEX(10_Lieux!$J:$J,U1221)&amp;" → "&amp;INDEX(10_Lieux!$J:$J,V1221),"Chauffeur privé "&amp;INDEX(10_Lieux!$J:$J,U1221)&amp;" → "&amp;INDEX(10_Lieux!$J:$J,V1221)&amp;" | 24h/24")</f>
        <v>Chauffeur privé Berne → Aéroport Rennes-Bretagne | 24h/24</v>
      </c>
      <c r="O1221" s="14" t="n">
        <f aca="false">LEN(N1221)</f>
        <v>57</v>
      </c>
      <c r="P1221" s="14" t="str">
        <f aca="false">"Chauffeur privé "&amp;INDEX(10_Lieux!$K:$K,U1221)&amp;" vers "&amp;INDEX(10_Lieux!$L:$L,V1221)</f>
        <v>Chauffeur privé de Berne vers l'aéroport Rennes-Bretagne</v>
      </c>
      <c r="Q1221" s="14" t="str">
        <f aca="false">"Chauffeur privé "&amp;INDEX(10_Lieux!$K:$K,U1221)&amp;" vers "&amp;INDEX(10_Lieux!$L:$L,V1221)&amp;" : env. "&amp;I1221&amp;" km, "&amp;J1221&amp;" de route. Devis personnalisé, standard 24h/24 et 7j/7."</f>
        <v>Chauffeur privé de Berne vers l'aéroport Rennes-Bretagne : env. 876 km, 9 h 15 de route. Devis personnalisé, standard 24h/24 et 7j/7.</v>
      </c>
      <c r="R1221" s="14" t="n">
        <f aca="false">LEN(Q1221)</f>
        <v>133</v>
      </c>
      <c r="S1221" s="14" t="str">
        <f aca="false">INDEX(10_Lieux!$C:$C,U1221)</f>
        <v>Suisse</v>
      </c>
      <c r="T1221" s="14" t="str">
        <f aca="false">INDEX(10_Lieux!$C:$C,V1221)</f>
        <v>France</v>
      </c>
      <c r="U1221" s="14" t="n">
        <f aca="false">MATCH(A1221,10_Lieux!$A:$A,0)</f>
        <v>123</v>
      </c>
      <c r="V1221" s="14" t="n">
        <f aca="false">MATCH(B1221,10_Lieux!$A:$A,0)</f>
        <v>153</v>
      </c>
      <c r="W1221" s="14" t="n">
        <f aca="false">ROUND(6371*2*ASIN(SQRT(SIN(RADIANS(INDEX(10_Lieux!$F:$F,V1221)-INDEX(10_Lieux!$F:$F,U1221))/2)^2+COS(RADIANS(INDEX(10_Lieux!$F:$F,U1221)))*COS(RADIANS(INDEX(10_Lieux!$F:$F,V1221)))*SIN(RADIANS(INDEX(10_Lieux!$G:$G,V1221)-INDEX(10_Lieux!$G:$G,U1221))/2)^2)),1)</f>
        <v>700.4</v>
      </c>
      <c r="X1221" s="14" t="n">
        <f aca="false">ROUND(I1221/IF(I1221&lt;p_seuil_vitesse,p_vit_lente,p_vit_rapide)*60/15,0)*15</f>
        <v>555</v>
      </c>
      <c r="Y1221" s="14" t="n">
        <f aca="false">MAX(IF(INDEX(10_Lieux!$B:$B,U1221)&lt;&gt;"Ville",INDEX(10_Lieux!$I:$I,U1221),0),IF(INDEX(10_Lieux!$B:$B,V1221)&lt;&gt;"Ville",INDEX(10_Lieux!$I:$I,V1221),0))</f>
        <v>250</v>
      </c>
      <c r="Z1221" s="14" t="str">
        <f aca="false">A1221&amp;"|"&amp;B1221</f>
        <v>Berne|Rennes-Bretagne</v>
      </c>
      <c r="AA1221" s="14" t="str">
        <f aca="false">IF(I1221&lt;p_local,"Local",IF(I1221&lt;p_vv_min,"Courte distance",IF(I1221&lt;p_tres_long,"Longue distance","Très longue distance")))</f>
        <v>Très longue distance</v>
      </c>
    </row>
    <row r="1222" customFormat="false" ht="15" hidden="false" customHeight="true" outlineLevel="0" collapsed="false">
      <c r="A1222" s="1" t="s">
        <v>1383</v>
      </c>
      <c r="B1222" s="1" t="s">
        <v>122</v>
      </c>
      <c r="C1222" s="1" t="s">
        <v>34</v>
      </c>
      <c r="D1222" s="1" t="s">
        <v>653</v>
      </c>
      <c r="E1222" s="1" t="s">
        <v>1384</v>
      </c>
      <c r="F1222" s="14" t="s">
        <v>40</v>
      </c>
      <c r="G1222" s="14" t="str">
        <f aca="false">IF(I1222&lt;p_local,"Local → page infra",IF(H1222&gt;=p_ph1,"Phase 1",IF(H1222&gt;=p_ph2,"Phase 2","Phase 3")))</f>
        <v>Phase 3</v>
      </c>
      <c r="H1222" s="14" t="n">
        <f aca="false">IF(I1222&lt;p_local,0,IF(C1222="Aéroport → Aéroport",p_pts_plein,IF(Y1222&gt;0,IF(I1222&lt;=Y1222,p_pts_plein,IF(I1222&lt;=p_mult2*Y1222,p_pts_moyen,p_pts_r3)),IF(I1222&gt;=p_vv_min,p_pts_plein,IF(I1222&gt;=p_vv_moy,p_pts_moyen,p_pts_court))))+IF(INDEX(10_Lieux!$D:$D,U1222)=1,p_prio1,p_prio2)+IF(INDEX(10_Lieux!$D:$D,V1222)=1,p_prio1,p_prio2)+IF(K1222="Oui",p_tf,0)+p_hub*((INDEX(10_Lieux!$H:$H,U1222)="Hub")+(INDEX(10_Lieux!$H:$H,V1222)="Hub"))+IF(OR(INDEX(10_Lieux!$H:$H,U1222)="Premium",INDEX(10_Lieux!$H:$H,V1222)="Premium"),p_prem,0))</f>
        <v>40</v>
      </c>
      <c r="I1222" s="14" t="n">
        <f aca="false">ROUND(W1222*p_facteur,0)</f>
        <v>624</v>
      </c>
      <c r="J1222" s="14" t="str">
        <f aca="false">IF(X1222&lt;60,X1222&amp;" min",INT(X1222/60)&amp;" h"&amp;IF(MOD(X1222,60)=0,""," "&amp;TEXT(MOD(X1222,60),"00")))</f>
        <v>6 h 30</v>
      </c>
      <c r="K1222" s="14" t="str">
        <f aca="false">IF(S1222&lt;&gt;T1222,"Oui","Non")</f>
        <v>Non</v>
      </c>
      <c r="L1222" s="14" t="str">
        <f aca="false">IF(AND(INDEX(10_Lieux!$B:$B,U1222)="Ville",INDEX(10_Lieux!$B:$B,V1222)="Ville"),"/chauffeur-prive/"&amp;INDEX(10_Lieux!$E:$E,U1222)&amp;"-"&amp;INDEX(10_Lieux!$E:$E,V1222)&amp;"/","/chauffeur-prive/"&amp;INDEX(10_Lieux!$E:$E,U1222)&amp;"/"&amp;INDEX(10_Lieux!$E:$E,V1222)&amp;"/")</f>
        <v>/chauffeur-prive/aeroport-brest-bretagne/paris/</v>
      </c>
      <c r="M1222" s="14" t="str">
        <f aca="false">IFERROR(INDEX($L:$L,MATCH(B1222&amp;"|"&amp;A1222,$Z:$Z,0)),"—")</f>
        <v>/chauffeur-prive/paris/aeroport-brest-bretagne/</v>
      </c>
      <c r="N1222" s="14" t="str">
        <f aca="false">IF(LEN("Chauffeur privé "&amp;INDEX(10_Lieux!$J:$J,U1222)&amp;" → "&amp;INDEX(10_Lieux!$J:$J,V1222)&amp;" | 24h/24")&gt;60,"Chauffeur privé "&amp;INDEX(10_Lieux!$J:$J,U1222)&amp;" → "&amp;INDEX(10_Lieux!$J:$J,V1222),"Chauffeur privé "&amp;INDEX(10_Lieux!$J:$J,U1222)&amp;" → "&amp;INDEX(10_Lieux!$J:$J,V1222)&amp;" | 24h/24")</f>
        <v>Chauffeur privé Aéroport Brest-Bretagne → Paris | 24h/24</v>
      </c>
      <c r="O1222" s="14" t="n">
        <f aca="false">LEN(N1222)</f>
        <v>56</v>
      </c>
      <c r="P1222" s="14" t="str">
        <f aca="false">"Chauffeur privé "&amp;INDEX(10_Lieux!$K:$K,U1222)&amp;" vers "&amp;INDEX(10_Lieux!$L:$L,V1222)</f>
        <v>Chauffeur privé de l'aéroport Brest-Bretagne vers Paris</v>
      </c>
      <c r="Q1222" s="14" t="str">
        <f aca="false">"Chauffeur privé "&amp;INDEX(10_Lieux!$K:$K,U1222)&amp;" vers "&amp;INDEX(10_Lieux!$L:$L,V1222)&amp;" : env. "&amp;I1222&amp;" km, "&amp;J1222&amp;" de route. Devis personnalisé, standard 24h/24 et 7j/7."</f>
        <v>Chauffeur privé de l'aéroport Brest-Bretagne vers Paris : env. 624 km, 6 h 30 de route. Devis personnalisé, standard 24h/24 et 7j/7.</v>
      </c>
      <c r="R1222" s="14" t="n">
        <f aca="false">LEN(Q1222)</f>
        <v>132</v>
      </c>
      <c r="S1222" s="14" t="str">
        <f aca="false">INDEX(10_Lieux!$C:$C,U1222)</f>
        <v>France</v>
      </c>
      <c r="T1222" s="14" t="str">
        <f aca="false">INDEX(10_Lieux!$C:$C,V1222)</f>
        <v>France</v>
      </c>
      <c r="U1222" s="14" t="n">
        <f aca="false">MATCH(A1222,10_Lieux!$A:$A,0)</f>
        <v>154</v>
      </c>
      <c r="V1222" s="14" t="n">
        <f aca="false">MATCH(B1222,10_Lieux!$A:$A,0)</f>
        <v>2</v>
      </c>
      <c r="W1222" s="14" t="n">
        <f aca="false">ROUND(6371*2*ASIN(SQRT(SIN(RADIANS(INDEX(10_Lieux!$F:$F,V1222)-INDEX(10_Lieux!$F:$F,U1222))/2)^2+COS(RADIANS(INDEX(10_Lieux!$F:$F,U1222)))*COS(RADIANS(INDEX(10_Lieux!$F:$F,V1222)))*SIN(RADIANS(INDEX(10_Lieux!$G:$G,V1222)-INDEX(10_Lieux!$G:$G,U1222))/2)^2)),1)</f>
        <v>499.2</v>
      </c>
      <c r="X1222" s="14" t="n">
        <f aca="false">ROUND(I1222/IF(I1222&lt;p_seuil_vitesse,p_vit_lente,p_vit_rapide)*60/15,0)*15</f>
        <v>390</v>
      </c>
      <c r="Y1222" s="14" t="n">
        <f aca="false">MAX(IF(INDEX(10_Lieux!$B:$B,U1222)&lt;&gt;"Ville",INDEX(10_Lieux!$I:$I,U1222),0),IF(INDEX(10_Lieux!$B:$B,V1222)&lt;&gt;"Ville",INDEX(10_Lieux!$I:$I,V1222),0))</f>
        <v>250</v>
      </c>
      <c r="Z1222" s="14" t="str">
        <f aca="false">A1222&amp;"|"&amp;B1222</f>
        <v>Brest-Bretagne|Paris</v>
      </c>
      <c r="AA1222" s="14" t="str">
        <f aca="false">IF(I1222&lt;p_local,"Local",IF(I1222&lt;p_vv_min,"Courte distance",IF(I1222&lt;p_tres_long,"Longue distance","Très longue distance")))</f>
        <v>Longue distance</v>
      </c>
    </row>
    <row r="1223" customFormat="false" ht="15" hidden="false" customHeight="true" outlineLevel="0" collapsed="false">
      <c r="A1223" s="1" t="s">
        <v>122</v>
      </c>
      <c r="B1223" s="1" t="s">
        <v>1383</v>
      </c>
      <c r="C1223" s="1" t="s">
        <v>35</v>
      </c>
      <c r="D1223" s="1" t="s">
        <v>653</v>
      </c>
      <c r="E1223" s="1" t="s">
        <v>1385</v>
      </c>
      <c r="F1223" s="14" t="s">
        <v>40</v>
      </c>
      <c r="G1223" s="14" t="str">
        <f aca="false">IF(I1223&lt;p_local,"Local → page infra",IF(H1223&gt;=p_ph1,"Phase 1",IF(H1223&gt;=p_ph2,"Phase 2","Phase 3")))</f>
        <v>Phase 3</v>
      </c>
      <c r="H1223" s="14" t="n">
        <f aca="false">IF(I1223&lt;p_local,0,IF(C1223="Aéroport → Aéroport",p_pts_plein,IF(Y1223&gt;0,IF(I1223&lt;=Y1223,p_pts_plein,IF(I1223&lt;=p_mult2*Y1223,p_pts_moyen,p_pts_r3)),IF(I1223&gt;=p_vv_min,p_pts_plein,IF(I1223&gt;=p_vv_moy,p_pts_moyen,p_pts_court))))+IF(INDEX(10_Lieux!$D:$D,U1223)=1,p_prio1,p_prio2)+IF(INDEX(10_Lieux!$D:$D,V1223)=1,p_prio1,p_prio2)+IF(K1223="Oui",p_tf,0)+p_hub*((INDEX(10_Lieux!$H:$H,U1223)="Hub")+(INDEX(10_Lieux!$H:$H,V1223)="Hub"))+IF(OR(INDEX(10_Lieux!$H:$H,U1223)="Premium",INDEX(10_Lieux!$H:$H,V1223)="Premium"),p_prem,0))</f>
        <v>40</v>
      </c>
      <c r="I1223" s="14" t="n">
        <f aca="false">ROUND(W1223*p_facteur,0)</f>
        <v>624</v>
      </c>
      <c r="J1223" s="14" t="str">
        <f aca="false">IF(X1223&lt;60,X1223&amp;" min",INT(X1223/60)&amp;" h"&amp;IF(MOD(X1223,60)=0,""," "&amp;TEXT(MOD(X1223,60),"00")))</f>
        <v>6 h 30</v>
      </c>
      <c r="K1223" s="14" t="str">
        <f aca="false">IF(S1223&lt;&gt;T1223,"Oui","Non")</f>
        <v>Non</v>
      </c>
      <c r="L1223" s="14" t="str">
        <f aca="false">IF(AND(INDEX(10_Lieux!$B:$B,U1223)="Ville",INDEX(10_Lieux!$B:$B,V1223)="Ville"),"/chauffeur-prive/"&amp;INDEX(10_Lieux!$E:$E,U1223)&amp;"-"&amp;INDEX(10_Lieux!$E:$E,V1223)&amp;"/","/chauffeur-prive/"&amp;INDEX(10_Lieux!$E:$E,U1223)&amp;"/"&amp;INDEX(10_Lieux!$E:$E,V1223)&amp;"/")</f>
        <v>/chauffeur-prive/paris/aeroport-brest-bretagne/</v>
      </c>
      <c r="M1223" s="14" t="str">
        <f aca="false">IFERROR(INDEX($L:$L,MATCH(B1223&amp;"|"&amp;A1223,$Z:$Z,0)),"—")</f>
        <v>/chauffeur-prive/aeroport-brest-bretagne/paris/</v>
      </c>
      <c r="N1223" s="14" t="str">
        <f aca="false">IF(LEN("Chauffeur privé "&amp;INDEX(10_Lieux!$J:$J,U1223)&amp;" → "&amp;INDEX(10_Lieux!$J:$J,V1223)&amp;" | 24h/24")&gt;60,"Chauffeur privé "&amp;INDEX(10_Lieux!$J:$J,U1223)&amp;" → "&amp;INDEX(10_Lieux!$J:$J,V1223),"Chauffeur privé "&amp;INDEX(10_Lieux!$J:$J,U1223)&amp;" → "&amp;INDEX(10_Lieux!$J:$J,V1223)&amp;" | 24h/24")</f>
        <v>Chauffeur privé Paris → Aéroport Brest-Bretagne | 24h/24</v>
      </c>
      <c r="O1223" s="14" t="n">
        <f aca="false">LEN(N1223)</f>
        <v>56</v>
      </c>
      <c r="P1223" s="14" t="str">
        <f aca="false">"Chauffeur privé "&amp;INDEX(10_Lieux!$K:$K,U1223)&amp;" vers "&amp;INDEX(10_Lieux!$L:$L,V1223)</f>
        <v>Chauffeur privé de Paris vers l'aéroport Brest-Bretagne</v>
      </c>
      <c r="Q1223" s="14" t="str">
        <f aca="false">"Chauffeur privé "&amp;INDEX(10_Lieux!$K:$K,U1223)&amp;" vers "&amp;INDEX(10_Lieux!$L:$L,V1223)&amp;" : env. "&amp;I1223&amp;" km, "&amp;J1223&amp;" de route. Devis personnalisé, standard 24h/24 et 7j/7."</f>
        <v>Chauffeur privé de Paris vers l'aéroport Brest-Bretagne : env. 624 km, 6 h 30 de route. Devis personnalisé, standard 24h/24 et 7j/7.</v>
      </c>
      <c r="R1223" s="14" t="n">
        <f aca="false">LEN(Q1223)</f>
        <v>132</v>
      </c>
      <c r="S1223" s="14" t="str">
        <f aca="false">INDEX(10_Lieux!$C:$C,U1223)</f>
        <v>France</v>
      </c>
      <c r="T1223" s="14" t="str">
        <f aca="false">INDEX(10_Lieux!$C:$C,V1223)</f>
        <v>France</v>
      </c>
      <c r="U1223" s="14" t="n">
        <f aca="false">MATCH(A1223,10_Lieux!$A:$A,0)</f>
        <v>2</v>
      </c>
      <c r="V1223" s="14" t="n">
        <f aca="false">MATCH(B1223,10_Lieux!$A:$A,0)</f>
        <v>154</v>
      </c>
      <c r="W1223" s="14" t="n">
        <f aca="false">ROUND(6371*2*ASIN(SQRT(SIN(RADIANS(INDEX(10_Lieux!$F:$F,V1223)-INDEX(10_Lieux!$F:$F,U1223))/2)^2+COS(RADIANS(INDEX(10_Lieux!$F:$F,U1223)))*COS(RADIANS(INDEX(10_Lieux!$F:$F,V1223)))*SIN(RADIANS(INDEX(10_Lieux!$G:$G,V1223)-INDEX(10_Lieux!$G:$G,U1223))/2)^2)),1)</f>
        <v>499.2</v>
      </c>
      <c r="X1223" s="14" t="n">
        <f aca="false">ROUND(I1223/IF(I1223&lt;p_seuil_vitesse,p_vit_lente,p_vit_rapide)*60/15,0)*15</f>
        <v>390</v>
      </c>
      <c r="Y1223" s="14" t="n">
        <f aca="false">MAX(IF(INDEX(10_Lieux!$B:$B,U1223)&lt;&gt;"Ville",INDEX(10_Lieux!$I:$I,U1223),0),IF(INDEX(10_Lieux!$B:$B,V1223)&lt;&gt;"Ville",INDEX(10_Lieux!$I:$I,V1223),0))</f>
        <v>250</v>
      </c>
      <c r="Z1223" s="14" t="str">
        <f aca="false">A1223&amp;"|"&amp;B1223</f>
        <v>Paris|Brest-Bretagne</v>
      </c>
      <c r="AA1223" s="14" t="str">
        <f aca="false">IF(I1223&lt;p_local,"Local",IF(I1223&lt;p_vv_min,"Courte distance",IF(I1223&lt;p_tres_long,"Longue distance","Très longue distance")))</f>
        <v>Longue distance</v>
      </c>
    </row>
    <row r="1224" customFormat="false" ht="15" hidden="false" customHeight="true" outlineLevel="0" collapsed="false">
      <c r="A1224" s="1" t="s">
        <v>1383</v>
      </c>
      <c r="B1224" s="1" t="s">
        <v>123</v>
      </c>
      <c r="C1224" s="1" t="s">
        <v>34</v>
      </c>
      <c r="D1224" s="1" t="s">
        <v>653</v>
      </c>
      <c r="E1224" s="1" t="s">
        <v>1386</v>
      </c>
      <c r="F1224" s="14" t="s">
        <v>40</v>
      </c>
      <c r="G1224" s="14" t="str">
        <f aca="false">IF(I1224&lt;p_local,"Local → page infra",IF(H1224&gt;=p_ph1,"Phase 1",IF(H1224&gt;=p_ph2,"Phase 2","Phase 3")))</f>
        <v>Phase 3</v>
      </c>
      <c r="H1224" s="14" t="n">
        <f aca="false">IF(I1224&lt;p_local,0,IF(C1224="Aéroport → Aéroport",p_pts_plein,IF(Y1224&gt;0,IF(I1224&lt;=Y1224,p_pts_plein,IF(I1224&lt;=p_mult2*Y1224,p_pts_moyen,p_pts_r3)),IF(I1224&gt;=p_vv_min,p_pts_plein,IF(I1224&gt;=p_vv_moy,p_pts_moyen,p_pts_court))))+IF(INDEX(10_Lieux!$D:$D,U1224)=1,p_prio1,p_prio2)+IF(INDEX(10_Lieux!$D:$D,V1224)=1,p_prio1,p_prio2)+IF(K1224="Oui",p_tf,0)+p_hub*((INDEX(10_Lieux!$H:$H,U1224)="Hub")+(INDEX(10_Lieux!$H:$H,V1224)="Hub"))+IF(OR(INDEX(10_Lieux!$H:$H,U1224)="Premium",INDEX(10_Lieux!$H:$H,V1224)="Premium"),p_prem,0))</f>
        <v>40</v>
      </c>
      <c r="I1224" s="14" t="n">
        <f aca="false">ROUND(W1224*p_facteur,0)</f>
        <v>951</v>
      </c>
      <c r="J1224" s="14" t="str">
        <f aca="false">IF(X1224&lt;60,X1224&amp;" min",INT(X1224/60)&amp;" h"&amp;IF(MOD(X1224,60)=0,""," "&amp;TEXT(MOD(X1224,60),"00")))</f>
        <v>10 h</v>
      </c>
      <c r="K1224" s="14" t="str">
        <f aca="false">IF(S1224&lt;&gt;T1224,"Oui","Non")</f>
        <v>Non</v>
      </c>
      <c r="L1224" s="14" t="str">
        <f aca="false">IF(AND(INDEX(10_Lieux!$B:$B,U1224)="Ville",INDEX(10_Lieux!$B:$B,V1224)="Ville"),"/chauffeur-prive/"&amp;INDEX(10_Lieux!$E:$E,U1224)&amp;"-"&amp;INDEX(10_Lieux!$E:$E,V1224)&amp;"/","/chauffeur-prive/"&amp;INDEX(10_Lieux!$E:$E,U1224)&amp;"/"&amp;INDEX(10_Lieux!$E:$E,V1224)&amp;"/")</f>
        <v>/chauffeur-prive/aeroport-brest-bretagne/lyon/</v>
      </c>
      <c r="M1224" s="14" t="str">
        <f aca="false">IFERROR(INDEX($L:$L,MATCH(B1224&amp;"|"&amp;A1224,$Z:$Z,0)),"—")</f>
        <v>/chauffeur-prive/lyon/aeroport-brest-bretagne/</v>
      </c>
      <c r="N1224" s="14" t="str">
        <f aca="false">IF(LEN("Chauffeur privé "&amp;INDEX(10_Lieux!$J:$J,U1224)&amp;" → "&amp;INDEX(10_Lieux!$J:$J,V1224)&amp;" | 24h/24")&gt;60,"Chauffeur privé "&amp;INDEX(10_Lieux!$J:$J,U1224)&amp;" → "&amp;INDEX(10_Lieux!$J:$J,V1224),"Chauffeur privé "&amp;INDEX(10_Lieux!$J:$J,U1224)&amp;" → "&amp;INDEX(10_Lieux!$J:$J,V1224)&amp;" | 24h/24")</f>
        <v>Chauffeur privé Aéroport Brest-Bretagne → Lyon | 24h/24</v>
      </c>
      <c r="O1224" s="14" t="n">
        <f aca="false">LEN(N1224)</f>
        <v>55</v>
      </c>
      <c r="P1224" s="14" t="str">
        <f aca="false">"Chauffeur privé "&amp;INDEX(10_Lieux!$K:$K,U1224)&amp;" vers "&amp;INDEX(10_Lieux!$L:$L,V1224)</f>
        <v>Chauffeur privé de l'aéroport Brest-Bretagne vers Lyon</v>
      </c>
      <c r="Q1224" s="14" t="str">
        <f aca="false">"Chauffeur privé "&amp;INDEX(10_Lieux!$K:$K,U1224)&amp;" vers "&amp;INDEX(10_Lieux!$L:$L,V1224)&amp;" : env. "&amp;I1224&amp;" km, "&amp;J1224&amp;" de route. Devis personnalisé, standard 24h/24 et 7j/7."</f>
        <v>Chauffeur privé de l'aéroport Brest-Bretagne vers Lyon : env. 951 km, 10 h de route. Devis personnalisé, standard 24h/24 et 7j/7.</v>
      </c>
      <c r="R1224" s="14" t="n">
        <f aca="false">LEN(Q1224)</f>
        <v>129</v>
      </c>
      <c r="S1224" s="14" t="str">
        <f aca="false">INDEX(10_Lieux!$C:$C,U1224)</f>
        <v>France</v>
      </c>
      <c r="T1224" s="14" t="str">
        <f aca="false">INDEX(10_Lieux!$C:$C,V1224)</f>
        <v>France</v>
      </c>
      <c r="U1224" s="14" t="n">
        <f aca="false">MATCH(A1224,10_Lieux!$A:$A,0)</f>
        <v>154</v>
      </c>
      <c r="V1224" s="14" t="n">
        <f aca="false">MATCH(B1224,10_Lieux!$A:$A,0)</f>
        <v>8</v>
      </c>
      <c r="W1224" s="14" t="n">
        <f aca="false">ROUND(6371*2*ASIN(SQRT(SIN(RADIANS(INDEX(10_Lieux!$F:$F,V1224)-INDEX(10_Lieux!$F:$F,U1224))/2)^2+COS(RADIANS(INDEX(10_Lieux!$F:$F,U1224)))*COS(RADIANS(INDEX(10_Lieux!$F:$F,V1224)))*SIN(RADIANS(INDEX(10_Lieux!$G:$G,V1224)-INDEX(10_Lieux!$G:$G,U1224))/2)^2)),1)</f>
        <v>760.7</v>
      </c>
      <c r="X1224" s="14" t="n">
        <f aca="false">ROUND(I1224/IF(I1224&lt;p_seuil_vitesse,p_vit_lente,p_vit_rapide)*60/15,0)*15</f>
        <v>600</v>
      </c>
      <c r="Y1224" s="14" t="n">
        <f aca="false">MAX(IF(INDEX(10_Lieux!$B:$B,U1224)&lt;&gt;"Ville",INDEX(10_Lieux!$I:$I,U1224),0),IF(INDEX(10_Lieux!$B:$B,V1224)&lt;&gt;"Ville",INDEX(10_Lieux!$I:$I,V1224),0))</f>
        <v>250</v>
      </c>
      <c r="Z1224" s="14" t="str">
        <f aca="false">A1224&amp;"|"&amp;B1224</f>
        <v>Brest-Bretagne|Lyon</v>
      </c>
      <c r="AA1224" s="14" t="str">
        <f aca="false">IF(I1224&lt;p_local,"Local",IF(I1224&lt;p_vv_min,"Courte distance",IF(I1224&lt;p_tres_long,"Longue distance","Très longue distance")))</f>
        <v>Très longue distance</v>
      </c>
    </row>
    <row r="1225" customFormat="false" ht="15" hidden="false" customHeight="true" outlineLevel="0" collapsed="false">
      <c r="A1225" s="1" t="s">
        <v>123</v>
      </c>
      <c r="B1225" s="1" t="s">
        <v>1383</v>
      </c>
      <c r="C1225" s="1" t="s">
        <v>35</v>
      </c>
      <c r="D1225" s="1" t="s">
        <v>653</v>
      </c>
      <c r="E1225" s="1" t="s">
        <v>1387</v>
      </c>
      <c r="F1225" s="14" t="s">
        <v>40</v>
      </c>
      <c r="G1225" s="14" t="str">
        <f aca="false">IF(I1225&lt;p_local,"Local → page infra",IF(H1225&gt;=p_ph1,"Phase 1",IF(H1225&gt;=p_ph2,"Phase 2","Phase 3")))</f>
        <v>Phase 3</v>
      </c>
      <c r="H1225" s="14" t="n">
        <f aca="false">IF(I1225&lt;p_local,0,IF(C1225="Aéroport → Aéroport",p_pts_plein,IF(Y1225&gt;0,IF(I1225&lt;=Y1225,p_pts_plein,IF(I1225&lt;=p_mult2*Y1225,p_pts_moyen,p_pts_r3)),IF(I1225&gt;=p_vv_min,p_pts_plein,IF(I1225&gt;=p_vv_moy,p_pts_moyen,p_pts_court))))+IF(INDEX(10_Lieux!$D:$D,U1225)=1,p_prio1,p_prio2)+IF(INDEX(10_Lieux!$D:$D,V1225)=1,p_prio1,p_prio2)+IF(K1225="Oui",p_tf,0)+p_hub*((INDEX(10_Lieux!$H:$H,U1225)="Hub")+(INDEX(10_Lieux!$H:$H,V1225)="Hub"))+IF(OR(INDEX(10_Lieux!$H:$H,U1225)="Premium",INDEX(10_Lieux!$H:$H,V1225)="Premium"),p_prem,0))</f>
        <v>40</v>
      </c>
      <c r="I1225" s="14" t="n">
        <f aca="false">ROUND(W1225*p_facteur,0)</f>
        <v>951</v>
      </c>
      <c r="J1225" s="14" t="str">
        <f aca="false">IF(X1225&lt;60,X1225&amp;" min",INT(X1225/60)&amp;" h"&amp;IF(MOD(X1225,60)=0,""," "&amp;TEXT(MOD(X1225,60),"00")))</f>
        <v>10 h</v>
      </c>
      <c r="K1225" s="14" t="str">
        <f aca="false">IF(S1225&lt;&gt;T1225,"Oui","Non")</f>
        <v>Non</v>
      </c>
      <c r="L1225" s="14" t="str">
        <f aca="false">IF(AND(INDEX(10_Lieux!$B:$B,U1225)="Ville",INDEX(10_Lieux!$B:$B,V1225)="Ville"),"/chauffeur-prive/"&amp;INDEX(10_Lieux!$E:$E,U1225)&amp;"-"&amp;INDEX(10_Lieux!$E:$E,V1225)&amp;"/","/chauffeur-prive/"&amp;INDEX(10_Lieux!$E:$E,U1225)&amp;"/"&amp;INDEX(10_Lieux!$E:$E,V1225)&amp;"/")</f>
        <v>/chauffeur-prive/lyon/aeroport-brest-bretagne/</v>
      </c>
      <c r="M1225" s="14" t="str">
        <f aca="false">IFERROR(INDEX($L:$L,MATCH(B1225&amp;"|"&amp;A1225,$Z:$Z,0)),"—")</f>
        <v>/chauffeur-prive/aeroport-brest-bretagne/lyon/</v>
      </c>
      <c r="N1225" s="14" t="str">
        <f aca="false">IF(LEN("Chauffeur privé "&amp;INDEX(10_Lieux!$J:$J,U1225)&amp;" → "&amp;INDEX(10_Lieux!$J:$J,V1225)&amp;" | 24h/24")&gt;60,"Chauffeur privé "&amp;INDEX(10_Lieux!$J:$J,U1225)&amp;" → "&amp;INDEX(10_Lieux!$J:$J,V1225),"Chauffeur privé "&amp;INDEX(10_Lieux!$J:$J,U1225)&amp;" → "&amp;INDEX(10_Lieux!$J:$J,V1225)&amp;" | 24h/24")</f>
        <v>Chauffeur privé Lyon → Aéroport Brest-Bretagne | 24h/24</v>
      </c>
      <c r="O1225" s="14" t="n">
        <f aca="false">LEN(N1225)</f>
        <v>55</v>
      </c>
      <c r="P1225" s="14" t="str">
        <f aca="false">"Chauffeur privé "&amp;INDEX(10_Lieux!$K:$K,U1225)&amp;" vers "&amp;INDEX(10_Lieux!$L:$L,V1225)</f>
        <v>Chauffeur privé de Lyon vers l'aéroport Brest-Bretagne</v>
      </c>
      <c r="Q1225" s="14" t="str">
        <f aca="false">"Chauffeur privé "&amp;INDEX(10_Lieux!$K:$K,U1225)&amp;" vers "&amp;INDEX(10_Lieux!$L:$L,V1225)&amp;" : env. "&amp;I1225&amp;" km, "&amp;J1225&amp;" de route. Devis personnalisé, standard 24h/24 et 7j/7."</f>
        <v>Chauffeur privé de Lyon vers l'aéroport Brest-Bretagne : env. 951 km, 10 h de route. Devis personnalisé, standard 24h/24 et 7j/7.</v>
      </c>
      <c r="R1225" s="14" t="n">
        <f aca="false">LEN(Q1225)</f>
        <v>129</v>
      </c>
      <c r="S1225" s="14" t="str">
        <f aca="false">INDEX(10_Lieux!$C:$C,U1225)</f>
        <v>France</v>
      </c>
      <c r="T1225" s="14" t="str">
        <f aca="false">INDEX(10_Lieux!$C:$C,V1225)</f>
        <v>France</v>
      </c>
      <c r="U1225" s="14" t="n">
        <f aca="false">MATCH(A1225,10_Lieux!$A:$A,0)</f>
        <v>8</v>
      </c>
      <c r="V1225" s="14" t="n">
        <f aca="false">MATCH(B1225,10_Lieux!$A:$A,0)</f>
        <v>154</v>
      </c>
      <c r="W1225" s="14" t="n">
        <f aca="false">ROUND(6371*2*ASIN(SQRT(SIN(RADIANS(INDEX(10_Lieux!$F:$F,V1225)-INDEX(10_Lieux!$F:$F,U1225))/2)^2+COS(RADIANS(INDEX(10_Lieux!$F:$F,U1225)))*COS(RADIANS(INDEX(10_Lieux!$F:$F,V1225)))*SIN(RADIANS(INDEX(10_Lieux!$G:$G,V1225)-INDEX(10_Lieux!$G:$G,U1225))/2)^2)),1)</f>
        <v>760.7</v>
      </c>
      <c r="X1225" s="14" t="n">
        <f aca="false">ROUND(I1225/IF(I1225&lt;p_seuil_vitesse,p_vit_lente,p_vit_rapide)*60/15,0)*15</f>
        <v>600</v>
      </c>
      <c r="Y1225" s="14" t="n">
        <f aca="false">MAX(IF(INDEX(10_Lieux!$B:$B,U1225)&lt;&gt;"Ville",INDEX(10_Lieux!$I:$I,U1225),0),IF(INDEX(10_Lieux!$B:$B,V1225)&lt;&gt;"Ville",INDEX(10_Lieux!$I:$I,V1225),0))</f>
        <v>250</v>
      </c>
      <c r="Z1225" s="14" t="str">
        <f aca="false">A1225&amp;"|"&amp;B1225</f>
        <v>Lyon|Brest-Bretagne</v>
      </c>
      <c r="AA1225" s="14" t="str">
        <f aca="false">IF(I1225&lt;p_local,"Local",IF(I1225&lt;p_vv_min,"Courte distance",IF(I1225&lt;p_tres_long,"Longue distance","Très longue distance")))</f>
        <v>Très longue distance</v>
      </c>
    </row>
    <row r="1226" customFormat="false" ht="15" hidden="false" customHeight="true" outlineLevel="0" collapsed="false">
      <c r="A1226" s="1" t="s">
        <v>1383</v>
      </c>
      <c r="B1226" s="1" t="s">
        <v>126</v>
      </c>
      <c r="C1226" s="1" t="s">
        <v>34</v>
      </c>
      <c r="D1226" s="1" t="s">
        <v>653</v>
      </c>
      <c r="E1226" s="1" t="s">
        <v>1388</v>
      </c>
      <c r="F1226" s="14" t="s">
        <v>40</v>
      </c>
      <c r="G1226" s="14" t="str">
        <f aca="false">IF(I1226&lt;p_local,"Local → page infra",IF(H1226&gt;=p_ph1,"Phase 1",IF(H1226&gt;=p_ph2,"Phase 2","Phase 3")))</f>
        <v>Phase 3</v>
      </c>
      <c r="H1226" s="14" t="n">
        <f aca="false">IF(I1226&lt;p_local,0,IF(C1226="Aéroport → Aéroport",p_pts_plein,IF(Y1226&gt;0,IF(I1226&lt;=Y1226,p_pts_plein,IF(I1226&lt;=p_mult2*Y1226,p_pts_moyen,p_pts_r3)),IF(I1226&gt;=p_vv_min,p_pts_plein,IF(I1226&gt;=p_vv_moy,p_pts_moyen,p_pts_court))))+IF(INDEX(10_Lieux!$D:$D,U1226)=1,p_prio1,p_prio2)+IF(INDEX(10_Lieux!$D:$D,V1226)=1,p_prio1,p_prio2)+IF(K1226="Oui",p_tf,0)+p_hub*((INDEX(10_Lieux!$H:$H,U1226)="Hub")+(INDEX(10_Lieux!$H:$H,V1226)="Hub"))+IF(OR(INDEX(10_Lieux!$H:$H,U1226)="Premium",INDEX(10_Lieux!$H:$H,V1226)="Premium"),p_prem,0))</f>
        <v>40</v>
      </c>
      <c r="I1226" s="14" t="n">
        <f aca="false">ROUND(W1226*p_facteur,0)</f>
        <v>1303</v>
      </c>
      <c r="J1226" s="14" t="str">
        <f aca="false">IF(X1226&lt;60,X1226&amp;" min",INT(X1226/60)&amp;" h"&amp;IF(MOD(X1226,60)=0,""," "&amp;TEXT(MOD(X1226,60),"00")))</f>
        <v>13 h 45</v>
      </c>
      <c r="K1226" s="14" t="str">
        <f aca="false">IF(S1226&lt;&gt;T1226,"Oui","Non")</f>
        <v>Non</v>
      </c>
      <c r="L1226" s="14" t="str">
        <f aca="false">IF(AND(INDEX(10_Lieux!$B:$B,U1226)="Ville",INDEX(10_Lieux!$B:$B,V1226)="Ville"),"/chauffeur-prive/"&amp;INDEX(10_Lieux!$E:$E,U1226)&amp;"-"&amp;INDEX(10_Lieux!$E:$E,V1226)&amp;"/","/chauffeur-prive/"&amp;INDEX(10_Lieux!$E:$E,U1226)&amp;"/"&amp;INDEX(10_Lieux!$E:$E,V1226)&amp;"/")</f>
        <v>/chauffeur-prive/aeroport-brest-bretagne/nice/</v>
      </c>
      <c r="M1226" s="14" t="str">
        <f aca="false">IFERROR(INDEX($L:$L,MATCH(B1226&amp;"|"&amp;A1226,$Z:$Z,0)),"—")</f>
        <v>/chauffeur-prive/nice/aeroport-brest-bretagne/</v>
      </c>
      <c r="N1226" s="14" t="str">
        <f aca="false">IF(LEN("Chauffeur privé "&amp;INDEX(10_Lieux!$J:$J,U1226)&amp;" → "&amp;INDEX(10_Lieux!$J:$J,V1226)&amp;" | 24h/24")&gt;60,"Chauffeur privé "&amp;INDEX(10_Lieux!$J:$J,U1226)&amp;" → "&amp;INDEX(10_Lieux!$J:$J,V1226),"Chauffeur privé "&amp;INDEX(10_Lieux!$J:$J,U1226)&amp;" → "&amp;INDEX(10_Lieux!$J:$J,V1226)&amp;" | 24h/24")</f>
        <v>Chauffeur privé Aéroport Brest-Bretagne → Nice | 24h/24</v>
      </c>
      <c r="O1226" s="14" t="n">
        <f aca="false">LEN(N1226)</f>
        <v>55</v>
      </c>
      <c r="P1226" s="14" t="str">
        <f aca="false">"Chauffeur privé "&amp;INDEX(10_Lieux!$K:$K,U1226)&amp;" vers "&amp;INDEX(10_Lieux!$L:$L,V1226)</f>
        <v>Chauffeur privé de l'aéroport Brest-Bretagne vers Nice</v>
      </c>
      <c r="Q1226" s="14" t="str">
        <f aca="false">"Chauffeur privé "&amp;INDEX(10_Lieux!$K:$K,U1226)&amp;" vers "&amp;INDEX(10_Lieux!$L:$L,V1226)&amp;" : env. "&amp;I1226&amp;" km, "&amp;J1226&amp;" de route. Devis personnalisé, standard 24h/24 et 7j/7."</f>
        <v>Chauffeur privé de l'aéroport Brest-Bretagne vers Nice : env. 1303 km, 13 h 45 de route. Devis personnalisé, standard 24h/24 et 7j/7.</v>
      </c>
      <c r="R1226" s="14" t="n">
        <f aca="false">LEN(Q1226)</f>
        <v>133</v>
      </c>
      <c r="S1226" s="14" t="str">
        <f aca="false">INDEX(10_Lieux!$C:$C,U1226)</f>
        <v>France</v>
      </c>
      <c r="T1226" s="14" t="str">
        <f aca="false">INDEX(10_Lieux!$C:$C,V1226)</f>
        <v>France</v>
      </c>
      <c r="U1226" s="14" t="n">
        <f aca="false">MATCH(A1226,10_Lieux!$A:$A,0)</f>
        <v>154</v>
      </c>
      <c r="V1226" s="14" t="n">
        <f aca="false">MATCH(B1226,10_Lieux!$A:$A,0)</f>
        <v>80</v>
      </c>
      <c r="W1226" s="14" t="n">
        <f aca="false">ROUND(6371*2*ASIN(SQRT(SIN(RADIANS(INDEX(10_Lieux!$F:$F,V1226)-INDEX(10_Lieux!$F:$F,U1226))/2)^2+COS(RADIANS(INDEX(10_Lieux!$F:$F,U1226)))*COS(RADIANS(INDEX(10_Lieux!$F:$F,V1226)))*SIN(RADIANS(INDEX(10_Lieux!$G:$G,V1226)-INDEX(10_Lieux!$G:$G,U1226))/2)^2)),1)</f>
        <v>1042</v>
      </c>
      <c r="X1226" s="14" t="n">
        <f aca="false">ROUND(I1226/IF(I1226&lt;p_seuil_vitesse,p_vit_lente,p_vit_rapide)*60/15,0)*15</f>
        <v>825</v>
      </c>
      <c r="Y1226" s="14" t="n">
        <f aca="false">MAX(IF(INDEX(10_Lieux!$B:$B,U1226)&lt;&gt;"Ville",INDEX(10_Lieux!$I:$I,U1226),0),IF(INDEX(10_Lieux!$B:$B,V1226)&lt;&gt;"Ville",INDEX(10_Lieux!$I:$I,V1226),0))</f>
        <v>250</v>
      </c>
      <c r="Z1226" s="14" t="str">
        <f aca="false">A1226&amp;"|"&amp;B1226</f>
        <v>Brest-Bretagne|Nice</v>
      </c>
      <c r="AA1226" s="14" t="str">
        <f aca="false">IF(I1226&lt;p_local,"Local",IF(I1226&lt;p_vv_min,"Courte distance",IF(I1226&lt;p_tres_long,"Longue distance","Très longue distance")))</f>
        <v>Très longue distance</v>
      </c>
    </row>
    <row r="1227" customFormat="false" ht="15" hidden="false" customHeight="true" outlineLevel="0" collapsed="false">
      <c r="A1227" s="1" t="s">
        <v>126</v>
      </c>
      <c r="B1227" s="1" t="s">
        <v>1383</v>
      </c>
      <c r="C1227" s="1" t="s">
        <v>35</v>
      </c>
      <c r="D1227" s="1" t="s">
        <v>653</v>
      </c>
      <c r="E1227" s="1" t="s">
        <v>1389</v>
      </c>
      <c r="F1227" s="14" t="s">
        <v>40</v>
      </c>
      <c r="G1227" s="14" t="str">
        <f aca="false">IF(I1227&lt;p_local,"Local → page infra",IF(H1227&gt;=p_ph1,"Phase 1",IF(H1227&gt;=p_ph2,"Phase 2","Phase 3")))</f>
        <v>Phase 3</v>
      </c>
      <c r="H1227" s="14" t="n">
        <f aca="false">IF(I1227&lt;p_local,0,IF(C1227="Aéroport → Aéroport",p_pts_plein,IF(Y1227&gt;0,IF(I1227&lt;=Y1227,p_pts_plein,IF(I1227&lt;=p_mult2*Y1227,p_pts_moyen,p_pts_r3)),IF(I1227&gt;=p_vv_min,p_pts_plein,IF(I1227&gt;=p_vv_moy,p_pts_moyen,p_pts_court))))+IF(INDEX(10_Lieux!$D:$D,U1227)=1,p_prio1,p_prio2)+IF(INDEX(10_Lieux!$D:$D,V1227)=1,p_prio1,p_prio2)+IF(K1227="Oui",p_tf,0)+p_hub*((INDEX(10_Lieux!$H:$H,U1227)="Hub")+(INDEX(10_Lieux!$H:$H,V1227)="Hub"))+IF(OR(INDEX(10_Lieux!$H:$H,U1227)="Premium",INDEX(10_Lieux!$H:$H,V1227)="Premium"),p_prem,0))</f>
        <v>40</v>
      </c>
      <c r="I1227" s="14" t="n">
        <f aca="false">ROUND(W1227*p_facteur,0)</f>
        <v>1303</v>
      </c>
      <c r="J1227" s="14" t="str">
        <f aca="false">IF(X1227&lt;60,X1227&amp;" min",INT(X1227/60)&amp;" h"&amp;IF(MOD(X1227,60)=0,""," "&amp;TEXT(MOD(X1227,60),"00")))</f>
        <v>13 h 45</v>
      </c>
      <c r="K1227" s="14" t="str">
        <f aca="false">IF(S1227&lt;&gt;T1227,"Oui","Non")</f>
        <v>Non</v>
      </c>
      <c r="L1227" s="14" t="str">
        <f aca="false">IF(AND(INDEX(10_Lieux!$B:$B,U1227)="Ville",INDEX(10_Lieux!$B:$B,V1227)="Ville"),"/chauffeur-prive/"&amp;INDEX(10_Lieux!$E:$E,U1227)&amp;"-"&amp;INDEX(10_Lieux!$E:$E,V1227)&amp;"/","/chauffeur-prive/"&amp;INDEX(10_Lieux!$E:$E,U1227)&amp;"/"&amp;INDEX(10_Lieux!$E:$E,V1227)&amp;"/")</f>
        <v>/chauffeur-prive/nice/aeroport-brest-bretagne/</v>
      </c>
      <c r="M1227" s="14" t="str">
        <f aca="false">IFERROR(INDEX($L:$L,MATCH(B1227&amp;"|"&amp;A1227,$Z:$Z,0)),"—")</f>
        <v>/chauffeur-prive/aeroport-brest-bretagne/nice/</v>
      </c>
      <c r="N1227" s="14" t="str">
        <f aca="false">IF(LEN("Chauffeur privé "&amp;INDEX(10_Lieux!$J:$J,U1227)&amp;" → "&amp;INDEX(10_Lieux!$J:$J,V1227)&amp;" | 24h/24")&gt;60,"Chauffeur privé "&amp;INDEX(10_Lieux!$J:$J,U1227)&amp;" → "&amp;INDEX(10_Lieux!$J:$J,V1227),"Chauffeur privé "&amp;INDEX(10_Lieux!$J:$J,U1227)&amp;" → "&amp;INDEX(10_Lieux!$J:$J,V1227)&amp;" | 24h/24")</f>
        <v>Chauffeur privé Nice → Aéroport Brest-Bretagne | 24h/24</v>
      </c>
      <c r="O1227" s="14" t="n">
        <f aca="false">LEN(N1227)</f>
        <v>55</v>
      </c>
      <c r="P1227" s="14" t="str">
        <f aca="false">"Chauffeur privé "&amp;INDEX(10_Lieux!$K:$K,U1227)&amp;" vers "&amp;INDEX(10_Lieux!$L:$L,V1227)</f>
        <v>Chauffeur privé de Nice vers l'aéroport Brest-Bretagne</v>
      </c>
      <c r="Q1227" s="14" t="str">
        <f aca="false">"Chauffeur privé "&amp;INDEX(10_Lieux!$K:$K,U1227)&amp;" vers "&amp;INDEX(10_Lieux!$L:$L,V1227)&amp;" : env. "&amp;I1227&amp;" km, "&amp;J1227&amp;" de route. Devis personnalisé, standard 24h/24 et 7j/7."</f>
        <v>Chauffeur privé de Nice vers l'aéroport Brest-Bretagne : env. 1303 km, 13 h 45 de route. Devis personnalisé, standard 24h/24 et 7j/7.</v>
      </c>
      <c r="R1227" s="14" t="n">
        <f aca="false">LEN(Q1227)</f>
        <v>133</v>
      </c>
      <c r="S1227" s="14" t="str">
        <f aca="false">INDEX(10_Lieux!$C:$C,U1227)</f>
        <v>France</v>
      </c>
      <c r="T1227" s="14" t="str">
        <f aca="false">INDEX(10_Lieux!$C:$C,V1227)</f>
        <v>France</v>
      </c>
      <c r="U1227" s="14" t="n">
        <f aca="false">MATCH(A1227,10_Lieux!$A:$A,0)</f>
        <v>80</v>
      </c>
      <c r="V1227" s="14" t="n">
        <f aca="false">MATCH(B1227,10_Lieux!$A:$A,0)</f>
        <v>154</v>
      </c>
      <c r="W1227" s="14" t="n">
        <f aca="false">ROUND(6371*2*ASIN(SQRT(SIN(RADIANS(INDEX(10_Lieux!$F:$F,V1227)-INDEX(10_Lieux!$F:$F,U1227))/2)^2+COS(RADIANS(INDEX(10_Lieux!$F:$F,U1227)))*COS(RADIANS(INDEX(10_Lieux!$F:$F,V1227)))*SIN(RADIANS(INDEX(10_Lieux!$G:$G,V1227)-INDEX(10_Lieux!$G:$G,U1227))/2)^2)),1)</f>
        <v>1042</v>
      </c>
      <c r="X1227" s="14" t="n">
        <f aca="false">ROUND(I1227/IF(I1227&lt;p_seuil_vitesse,p_vit_lente,p_vit_rapide)*60/15,0)*15</f>
        <v>825</v>
      </c>
      <c r="Y1227" s="14" t="n">
        <f aca="false">MAX(IF(INDEX(10_Lieux!$B:$B,U1227)&lt;&gt;"Ville",INDEX(10_Lieux!$I:$I,U1227),0),IF(INDEX(10_Lieux!$B:$B,V1227)&lt;&gt;"Ville",INDEX(10_Lieux!$I:$I,V1227),0))</f>
        <v>250</v>
      </c>
      <c r="Z1227" s="14" t="str">
        <f aca="false">A1227&amp;"|"&amp;B1227</f>
        <v>Nice|Brest-Bretagne</v>
      </c>
      <c r="AA1227" s="14" t="str">
        <f aca="false">IF(I1227&lt;p_local,"Local",IF(I1227&lt;p_vv_min,"Courte distance",IF(I1227&lt;p_tres_long,"Longue distance","Très longue distance")))</f>
        <v>Très longue distance</v>
      </c>
    </row>
    <row r="1228" customFormat="false" ht="15" hidden="false" customHeight="true" outlineLevel="0" collapsed="false">
      <c r="A1228" s="1" t="s">
        <v>1383</v>
      </c>
      <c r="B1228" s="1" t="s">
        <v>128</v>
      </c>
      <c r="C1228" s="1" t="s">
        <v>34</v>
      </c>
      <c r="D1228" s="1" t="s">
        <v>653</v>
      </c>
      <c r="E1228" s="1" t="s">
        <v>1390</v>
      </c>
      <c r="F1228" s="14" t="s">
        <v>40</v>
      </c>
      <c r="G1228" s="14" t="str">
        <f aca="false">IF(I1228&lt;p_local,"Local → page infra",IF(H1228&gt;=p_ph1,"Phase 1",IF(H1228&gt;=p_ph2,"Phase 2","Phase 3")))</f>
        <v>Phase 3</v>
      </c>
      <c r="H1228" s="14" t="n">
        <f aca="false">IF(I1228&lt;p_local,0,IF(C1228="Aéroport → Aéroport",p_pts_plein,IF(Y1228&gt;0,IF(I1228&lt;=Y1228,p_pts_plein,IF(I1228&lt;=p_mult2*Y1228,p_pts_moyen,p_pts_r3)),IF(I1228&gt;=p_vv_min,p_pts_plein,IF(I1228&gt;=p_vv_moy,p_pts_moyen,p_pts_court))))+IF(INDEX(10_Lieux!$D:$D,U1228)=1,p_prio1,p_prio2)+IF(INDEX(10_Lieux!$D:$D,V1228)=1,p_prio1,p_prio2)+IF(K1228="Oui",p_tf,0)+p_hub*((INDEX(10_Lieux!$H:$H,U1228)="Hub")+(INDEX(10_Lieux!$H:$H,V1228)="Hub"))+IF(OR(INDEX(10_Lieux!$H:$H,U1228)="Premium",INDEX(10_Lieux!$H:$H,V1228)="Premium"),p_prem,0))</f>
        <v>40</v>
      </c>
      <c r="I1228" s="14" t="n">
        <f aca="false">ROUND(W1228*p_facteur,0)</f>
        <v>1186</v>
      </c>
      <c r="J1228" s="14" t="str">
        <f aca="false">IF(X1228&lt;60,X1228&amp;" min",INT(X1228/60)&amp;" h"&amp;IF(MOD(X1228,60)=0,""," "&amp;TEXT(MOD(X1228,60),"00")))</f>
        <v>12 h 30</v>
      </c>
      <c r="K1228" s="14" t="str">
        <f aca="false">IF(S1228&lt;&gt;T1228,"Oui","Non")</f>
        <v>Non</v>
      </c>
      <c r="L1228" s="14" t="str">
        <f aca="false">IF(AND(INDEX(10_Lieux!$B:$B,U1228)="Ville",INDEX(10_Lieux!$B:$B,V1228)="Ville"),"/chauffeur-prive/"&amp;INDEX(10_Lieux!$E:$E,U1228)&amp;"-"&amp;INDEX(10_Lieux!$E:$E,V1228)&amp;"/","/chauffeur-prive/"&amp;INDEX(10_Lieux!$E:$E,U1228)&amp;"/"&amp;INDEX(10_Lieux!$E:$E,V1228)&amp;"/")</f>
        <v>/chauffeur-prive/aeroport-brest-bretagne/marseille/</v>
      </c>
      <c r="M1228" s="14" t="str">
        <f aca="false">IFERROR(INDEX($L:$L,MATCH(B1228&amp;"|"&amp;A1228,$Z:$Z,0)),"—")</f>
        <v>/chauffeur-prive/marseille/aeroport-brest-bretagne/</v>
      </c>
      <c r="N1228" s="14" t="str">
        <f aca="false">IF(LEN("Chauffeur privé "&amp;INDEX(10_Lieux!$J:$J,U1228)&amp;" → "&amp;INDEX(10_Lieux!$J:$J,V1228)&amp;" | 24h/24")&gt;60,"Chauffeur privé "&amp;INDEX(10_Lieux!$J:$J,U1228)&amp;" → "&amp;INDEX(10_Lieux!$J:$J,V1228),"Chauffeur privé "&amp;INDEX(10_Lieux!$J:$J,U1228)&amp;" → "&amp;INDEX(10_Lieux!$J:$J,V1228)&amp;" | 24h/24")</f>
        <v>Chauffeur privé Aéroport Brest-Bretagne → Marseille | 24h/24</v>
      </c>
      <c r="O1228" s="14" t="n">
        <f aca="false">LEN(N1228)</f>
        <v>60</v>
      </c>
      <c r="P1228" s="14" t="str">
        <f aca="false">"Chauffeur privé "&amp;INDEX(10_Lieux!$K:$K,U1228)&amp;" vers "&amp;INDEX(10_Lieux!$L:$L,V1228)</f>
        <v>Chauffeur privé de l'aéroport Brest-Bretagne vers Marseille</v>
      </c>
      <c r="Q1228" s="14" t="str">
        <f aca="false">"Chauffeur privé "&amp;INDEX(10_Lieux!$K:$K,U1228)&amp;" vers "&amp;INDEX(10_Lieux!$L:$L,V1228)&amp;" : env. "&amp;I1228&amp;" km, "&amp;J1228&amp;" de route. Devis personnalisé, standard 24h/24 et 7j/7."</f>
        <v>Chauffeur privé de l'aéroport Brest-Bretagne vers Marseille : env. 1186 km, 12 h 30 de route. Devis personnalisé, standard 24h/24 et 7j/7.</v>
      </c>
      <c r="R1228" s="14" t="n">
        <f aca="false">LEN(Q1228)</f>
        <v>138</v>
      </c>
      <c r="S1228" s="14" t="str">
        <f aca="false">INDEX(10_Lieux!$C:$C,U1228)</f>
        <v>France</v>
      </c>
      <c r="T1228" s="14" t="str">
        <f aca="false">INDEX(10_Lieux!$C:$C,V1228)</f>
        <v>France</v>
      </c>
      <c r="U1228" s="14" t="n">
        <f aca="false">MATCH(A1228,10_Lieux!$A:$A,0)</f>
        <v>154</v>
      </c>
      <c r="V1228" s="14" t="n">
        <f aca="false">MATCH(B1228,10_Lieux!$A:$A,0)</f>
        <v>79</v>
      </c>
      <c r="W1228" s="14" t="n">
        <f aca="false">ROUND(6371*2*ASIN(SQRT(SIN(RADIANS(INDEX(10_Lieux!$F:$F,V1228)-INDEX(10_Lieux!$F:$F,U1228))/2)^2+COS(RADIANS(INDEX(10_Lieux!$F:$F,U1228)))*COS(RADIANS(INDEX(10_Lieux!$F:$F,V1228)))*SIN(RADIANS(INDEX(10_Lieux!$G:$G,V1228)-INDEX(10_Lieux!$G:$G,U1228))/2)^2)),1)</f>
        <v>948.7</v>
      </c>
      <c r="X1228" s="14" t="n">
        <f aca="false">ROUND(I1228/IF(I1228&lt;p_seuil_vitesse,p_vit_lente,p_vit_rapide)*60/15,0)*15</f>
        <v>750</v>
      </c>
      <c r="Y1228" s="14" t="n">
        <f aca="false">MAX(IF(INDEX(10_Lieux!$B:$B,U1228)&lt;&gt;"Ville",INDEX(10_Lieux!$I:$I,U1228),0),IF(INDEX(10_Lieux!$B:$B,V1228)&lt;&gt;"Ville",INDEX(10_Lieux!$I:$I,V1228),0))</f>
        <v>250</v>
      </c>
      <c r="Z1228" s="14" t="str">
        <f aca="false">A1228&amp;"|"&amp;B1228</f>
        <v>Brest-Bretagne|Marseille</v>
      </c>
      <c r="AA1228" s="14" t="str">
        <f aca="false">IF(I1228&lt;p_local,"Local",IF(I1228&lt;p_vv_min,"Courte distance",IF(I1228&lt;p_tres_long,"Longue distance","Très longue distance")))</f>
        <v>Très longue distance</v>
      </c>
    </row>
    <row r="1229" customFormat="false" ht="15" hidden="false" customHeight="true" outlineLevel="0" collapsed="false">
      <c r="A1229" s="1" t="s">
        <v>128</v>
      </c>
      <c r="B1229" s="1" t="s">
        <v>1383</v>
      </c>
      <c r="C1229" s="1" t="s">
        <v>35</v>
      </c>
      <c r="D1229" s="1" t="s">
        <v>653</v>
      </c>
      <c r="E1229" s="1" t="s">
        <v>1391</v>
      </c>
      <c r="F1229" s="14" t="s">
        <v>40</v>
      </c>
      <c r="G1229" s="14" t="str">
        <f aca="false">IF(I1229&lt;p_local,"Local → page infra",IF(H1229&gt;=p_ph1,"Phase 1",IF(H1229&gt;=p_ph2,"Phase 2","Phase 3")))</f>
        <v>Phase 3</v>
      </c>
      <c r="H1229" s="14" t="n">
        <f aca="false">IF(I1229&lt;p_local,0,IF(C1229="Aéroport → Aéroport",p_pts_plein,IF(Y1229&gt;0,IF(I1229&lt;=Y1229,p_pts_plein,IF(I1229&lt;=p_mult2*Y1229,p_pts_moyen,p_pts_r3)),IF(I1229&gt;=p_vv_min,p_pts_plein,IF(I1229&gt;=p_vv_moy,p_pts_moyen,p_pts_court))))+IF(INDEX(10_Lieux!$D:$D,U1229)=1,p_prio1,p_prio2)+IF(INDEX(10_Lieux!$D:$D,V1229)=1,p_prio1,p_prio2)+IF(K1229="Oui",p_tf,0)+p_hub*((INDEX(10_Lieux!$H:$H,U1229)="Hub")+(INDEX(10_Lieux!$H:$H,V1229)="Hub"))+IF(OR(INDEX(10_Lieux!$H:$H,U1229)="Premium",INDEX(10_Lieux!$H:$H,V1229)="Premium"),p_prem,0))</f>
        <v>40</v>
      </c>
      <c r="I1229" s="14" t="n">
        <f aca="false">ROUND(W1229*p_facteur,0)</f>
        <v>1186</v>
      </c>
      <c r="J1229" s="14" t="str">
        <f aca="false">IF(X1229&lt;60,X1229&amp;" min",INT(X1229/60)&amp;" h"&amp;IF(MOD(X1229,60)=0,""," "&amp;TEXT(MOD(X1229,60),"00")))</f>
        <v>12 h 30</v>
      </c>
      <c r="K1229" s="14" t="str">
        <f aca="false">IF(S1229&lt;&gt;T1229,"Oui","Non")</f>
        <v>Non</v>
      </c>
      <c r="L1229" s="14" t="str">
        <f aca="false">IF(AND(INDEX(10_Lieux!$B:$B,U1229)="Ville",INDEX(10_Lieux!$B:$B,V1229)="Ville"),"/chauffeur-prive/"&amp;INDEX(10_Lieux!$E:$E,U1229)&amp;"-"&amp;INDEX(10_Lieux!$E:$E,V1229)&amp;"/","/chauffeur-prive/"&amp;INDEX(10_Lieux!$E:$E,U1229)&amp;"/"&amp;INDEX(10_Lieux!$E:$E,V1229)&amp;"/")</f>
        <v>/chauffeur-prive/marseille/aeroport-brest-bretagne/</v>
      </c>
      <c r="M1229" s="14" t="str">
        <f aca="false">IFERROR(INDEX($L:$L,MATCH(B1229&amp;"|"&amp;A1229,$Z:$Z,0)),"—")</f>
        <v>/chauffeur-prive/aeroport-brest-bretagne/marseille/</v>
      </c>
      <c r="N1229" s="14" t="str">
        <f aca="false">IF(LEN("Chauffeur privé "&amp;INDEX(10_Lieux!$J:$J,U1229)&amp;" → "&amp;INDEX(10_Lieux!$J:$J,V1229)&amp;" | 24h/24")&gt;60,"Chauffeur privé "&amp;INDEX(10_Lieux!$J:$J,U1229)&amp;" → "&amp;INDEX(10_Lieux!$J:$J,V1229),"Chauffeur privé "&amp;INDEX(10_Lieux!$J:$J,U1229)&amp;" → "&amp;INDEX(10_Lieux!$J:$J,V1229)&amp;" | 24h/24")</f>
        <v>Chauffeur privé Marseille → Aéroport Brest-Bretagne | 24h/24</v>
      </c>
      <c r="O1229" s="14" t="n">
        <f aca="false">LEN(N1229)</f>
        <v>60</v>
      </c>
      <c r="P1229" s="14" t="str">
        <f aca="false">"Chauffeur privé "&amp;INDEX(10_Lieux!$K:$K,U1229)&amp;" vers "&amp;INDEX(10_Lieux!$L:$L,V1229)</f>
        <v>Chauffeur privé de Marseille vers l'aéroport Brest-Bretagne</v>
      </c>
      <c r="Q1229" s="14" t="str">
        <f aca="false">"Chauffeur privé "&amp;INDEX(10_Lieux!$K:$K,U1229)&amp;" vers "&amp;INDEX(10_Lieux!$L:$L,V1229)&amp;" : env. "&amp;I1229&amp;" km, "&amp;J1229&amp;" de route. Devis personnalisé, standard 24h/24 et 7j/7."</f>
        <v>Chauffeur privé de Marseille vers l'aéroport Brest-Bretagne : env. 1186 km, 12 h 30 de route. Devis personnalisé, standard 24h/24 et 7j/7.</v>
      </c>
      <c r="R1229" s="14" t="n">
        <f aca="false">LEN(Q1229)</f>
        <v>138</v>
      </c>
      <c r="S1229" s="14" t="str">
        <f aca="false">INDEX(10_Lieux!$C:$C,U1229)</f>
        <v>France</v>
      </c>
      <c r="T1229" s="14" t="str">
        <f aca="false">INDEX(10_Lieux!$C:$C,V1229)</f>
        <v>France</v>
      </c>
      <c r="U1229" s="14" t="n">
        <f aca="false">MATCH(A1229,10_Lieux!$A:$A,0)</f>
        <v>79</v>
      </c>
      <c r="V1229" s="14" t="n">
        <f aca="false">MATCH(B1229,10_Lieux!$A:$A,0)</f>
        <v>154</v>
      </c>
      <c r="W1229" s="14" t="n">
        <f aca="false">ROUND(6371*2*ASIN(SQRT(SIN(RADIANS(INDEX(10_Lieux!$F:$F,V1229)-INDEX(10_Lieux!$F:$F,U1229))/2)^2+COS(RADIANS(INDEX(10_Lieux!$F:$F,U1229)))*COS(RADIANS(INDEX(10_Lieux!$F:$F,V1229)))*SIN(RADIANS(INDEX(10_Lieux!$G:$G,V1229)-INDEX(10_Lieux!$G:$G,U1229))/2)^2)),1)</f>
        <v>948.7</v>
      </c>
      <c r="X1229" s="14" t="n">
        <f aca="false">ROUND(I1229/IF(I1229&lt;p_seuil_vitesse,p_vit_lente,p_vit_rapide)*60/15,0)*15</f>
        <v>750</v>
      </c>
      <c r="Y1229" s="14" t="n">
        <f aca="false">MAX(IF(INDEX(10_Lieux!$B:$B,U1229)&lt;&gt;"Ville",INDEX(10_Lieux!$I:$I,U1229),0),IF(INDEX(10_Lieux!$B:$B,V1229)&lt;&gt;"Ville",INDEX(10_Lieux!$I:$I,V1229),0))</f>
        <v>250</v>
      </c>
      <c r="Z1229" s="14" t="str">
        <f aca="false">A1229&amp;"|"&amp;B1229</f>
        <v>Marseille|Brest-Bretagne</v>
      </c>
      <c r="AA1229" s="14" t="str">
        <f aca="false">IF(I1229&lt;p_local,"Local",IF(I1229&lt;p_vv_min,"Courte distance",IF(I1229&lt;p_tres_long,"Longue distance","Très longue distance")))</f>
        <v>Très longue distance</v>
      </c>
    </row>
    <row r="1230" customFormat="false" ht="15" hidden="false" customHeight="true" outlineLevel="0" collapsed="false">
      <c r="A1230" s="1" t="s">
        <v>1383</v>
      </c>
      <c r="B1230" s="1" t="s">
        <v>130</v>
      </c>
      <c r="C1230" s="1" t="s">
        <v>34</v>
      </c>
      <c r="D1230" s="1" t="s">
        <v>653</v>
      </c>
      <c r="E1230" s="1" t="s">
        <v>1392</v>
      </c>
      <c r="F1230" s="14" t="s">
        <v>40</v>
      </c>
      <c r="G1230" s="14" t="str">
        <f aca="false">IF(I1230&lt;p_local,"Local → page infra",IF(H1230&gt;=p_ph1,"Phase 1",IF(H1230&gt;=p_ph2,"Phase 2","Phase 3")))</f>
        <v>Phase 3</v>
      </c>
      <c r="H1230" s="14" t="n">
        <f aca="false">IF(I1230&lt;p_local,0,IF(C1230="Aéroport → Aéroport",p_pts_plein,IF(Y1230&gt;0,IF(I1230&lt;=Y1230,p_pts_plein,IF(I1230&lt;=p_mult2*Y1230,p_pts_moyen,p_pts_r3)),IF(I1230&gt;=p_vv_min,p_pts_plein,IF(I1230&gt;=p_vv_moy,p_pts_moyen,p_pts_court))))+IF(INDEX(10_Lieux!$D:$D,U1230)=1,p_prio1,p_prio2)+IF(INDEX(10_Lieux!$D:$D,V1230)=1,p_prio1,p_prio2)+IF(K1230="Oui",p_tf,0)+p_hub*((INDEX(10_Lieux!$H:$H,U1230)="Hub")+(INDEX(10_Lieux!$H:$H,V1230)="Hub"))+IF(OR(INDEX(10_Lieux!$H:$H,U1230)="Premium",INDEX(10_Lieux!$H:$H,V1230)="Premium"),p_prem,0))</f>
        <v>30</v>
      </c>
      <c r="I1230" s="14" t="n">
        <f aca="false">ROUND(W1230*p_facteur,0)</f>
        <v>621</v>
      </c>
      <c r="J1230" s="14" t="str">
        <f aca="false">IF(X1230&lt;60,X1230&amp;" min",INT(X1230/60)&amp;" h"&amp;IF(MOD(X1230,60)=0,""," "&amp;TEXT(MOD(X1230,60),"00")))</f>
        <v>6 h 30</v>
      </c>
      <c r="K1230" s="14" t="str">
        <f aca="false">IF(S1230&lt;&gt;T1230,"Oui","Non")</f>
        <v>Non</v>
      </c>
      <c r="L1230" s="14" t="str">
        <f aca="false">IF(AND(INDEX(10_Lieux!$B:$B,U1230)="Ville",INDEX(10_Lieux!$B:$B,V1230)="Ville"),"/chauffeur-prive/"&amp;INDEX(10_Lieux!$E:$E,U1230)&amp;"-"&amp;INDEX(10_Lieux!$E:$E,V1230)&amp;"/","/chauffeur-prive/"&amp;INDEX(10_Lieux!$E:$E,U1230)&amp;"/"&amp;INDEX(10_Lieux!$E:$E,V1230)&amp;"/")</f>
        <v>/chauffeur-prive/aeroport-brest-bretagne/bordeaux/</v>
      </c>
      <c r="M1230" s="14" t="str">
        <f aca="false">IFERROR(INDEX($L:$L,MATCH(B1230&amp;"|"&amp;A1230,$Z:$Z,0)),"—")</f>
        <v>/chauffeur-prive/bordeaux/aeroport-brest-bretagne/</v>
      </c>
      <c r="N1230" s="14" t="str">
        <f aca="false">IF(LEN("Chauffeur privé "&amp;INDEX(10_Lieux!$J:$J,U1230)&amp;" → "&amp;INDEX(10_Lieux!$J:$J,V1230)&amp;" | 24h/24")&gt;60,"Chauffeur privé "&amp;INDEX(10_Lieux!$J:$J,U1230)&amp;" → "&amp;INDEX(10_Lieux!$J:$J,V1230),"Chauffeur privé "&amp;INDEX(10_Lieux!$J:$J,U1230)&amp;" → "&amp;INDEX(10_Lieux!$J:$J,V1230)&amp;" | 24h/24")</f>
        <v>Chauffeur privé Aéroport Brest-Bretagne → Bordeaux | 24h/24</v>
      </c>
      <c r="O1230" s="14" t="n">
        <f aca="false">LEN(N1230)</f>
        <v>59</v>
      </c>
      <c r="P1230" s="14" t="str">
        <f aca="false">"Chauffeur privé "&amp;INDEX(10_Lieux!$K:$K,U1230)&amp;" vers "&amp;INDEX(10_Lieux!$L:$L,V1230)</f>
        <v>Chauffeur privé de l'aéroport Brest-Bretagne vers Bordeaux</v>
      </c>
      <c r="Q1230" s="14" t="str">
        <f aca="false">"Chauffeur privé "&amp;INDEX(10_Lieux!$K:$K,U1230)&amp;" vers "&amp;INDEX(10_Lieux!$L:$L,V1230)&amp;" : env. "&amp;I1230&amp;" km, "&amp;J1230&amp;" de route. Devis personnalisé, standard 24h/24 et 7j/7."</f>
        <v>Chauffeur privé de l'aéroport Brest-Bretagne vers Bordeaux : env. 621 km, 6 h 30 de route. Devis personnalisé, standard 24h/24 et 7j/7.</v>
      </c>
      <c r="R1230" s="14" t="n">
        <f aca="false">LEN(Q1230)</f>
        <v>135</v>
      </c>
      <c r="S1230" s="14" t="str">
        <f aca="false">INDEX(10_Lieux!$C:$C,U1230)</f>
        <v>France</v>
      </c>
      <c r="T1230" s="14" t="str">
        <f aca="false">INDEX(10_Lieux!$C:$C,V1230)</f>
        <v>France</v>
      </c>
      <c r="U1230" s="14" t="n">
        <f aca="false">MATCH(A1230,10_Lieux!$A:$A,0)</f>
        <v>154</v>
      </c>
      <c r="V1230" s="14" t="n">
        <f aca="false">MATCH(B1230,10_Lieux!$A:$A,0)</f>
        <v>61</v>
      </c>
      <c r="W1230" s="14" t="n">
        <f aca="false">ROUND(6371*2*ASIN(SQRT(SIN(RADIANS(INDEX(10_Lieux!$F:$F,V1230)-INDEX(10_Lieux!$F:$F,U1230))/2)^2+COS(RADIANS(INDEX(10_Lieux!$F:$F,U1230)))*COS(RADIANS(INDEX(10_Lieux!$F:$F,V1230)))*SIN(RADIANS(INDEX(10_Lieux!$G:$G,V1230)-INDEX(10_Lieux!$G:$G,U1230))/2)^2)),1)</f>
        <v>496.9</v>
      </c>
      <c r="X1230" s="14" t="n">
        <f aca="false">ROUND(I1230/IF(I1230&lt;p_seuil_vitesse,p_vit_lente,p_vit_rapide)*60/15,0)*15</f>
        <v>390</v>
      </c>
      <c r="Y1230" s="14" t="n">
        <f aca="false">MAX(IF(INDEX(10_Lieux!$B:$B,U1230)&lt;&gt;"Ville",INDEX(10_Lieux!$I:$I,U1230),0),IF(INDEX(10_Lieux!$B:$B,V1230)&lt;&gt;"Ville",INDEX(10_Lieux!$I:$I,V1230),0))</f>
        <v>250</v>
      </c>
      <c r="Z1230" s="14" t="str">
        <f aca="false">A1230&amp;"|"&amp;B1230</f>
        <v>Brest-Bretagne|Bordeaux</v>
      </c>
      <c r="AA1230" s="14" t="str">
        <f aca="false">IF(I1230&lt;p_local,"Local",IF(I1230&lt;p_vv_min,"Courte distance",IF(I1230&lt;p_tres_long,"Longue distance","Très longue distance")))</f>
        <v>Longue distance</v>
      </c>
    </row>
    <row r="1231" customFormat="false" ht="15" hidden="false" customHeight="true" outlineLevel="0" collapsed="false">
      <c r="A1231" s="1" t="s">
        <v>130</v>
      </c>
      <c r="B1231" s="1" t="s">
        <v>1383</v>
      </c>
      <c r="C1231" s="1" t="s">
        <v>35</v>
      </c>
      <c r="D1231" s="1" t="s">
        <v>653</v>
      </c>
      <c r="E1231" s="1" t="s">
        <v>1393</v>
      </c>
      <c r="F1231" s="14" t="s">
        <v>40</v>
      </c>
      <c r="G1231" s="14" t="str">
        <f aca="false">IF(I1231&lt;p_local,"Local → page infra",IF(H1231&gt;=p_ph1,"Phase 1",IF(H1231&gt;=p_ph2,"Phase 2","Phase 3")))</f>
        <v>Phase 3</v>
      </c>
      <c r="H1231" s="14" t="n">
        <f aca="false">IF(I1231&lt;p_local,0,IF(C1231="Aéroport → Aéroport",p_pts_plein,IF(Y1231&gt;0,IF(I1231&lt;=Y1231,p_pts_plein,IF(I1231&lt;=p_mult2*Y1231,p_pts_moyen,p_pts_r3)),IF(I1231&gt;=p_vv_min,p_pts_plein,IF(I1231&gt;=p_vv_moy,p_pts_moyen,p_pts_court))))+IF(INDEX(10_Lieux!$D:$D,U1231)=1,p_prio1,p_prio2)+IF(INDEX(10_Lieux!$D:$D,V1231)=1,p_prio1,p_prio2)+IF(K1231="Oui",p_tf,0)+p_hub*((INDEX(10_Lieux!$H:$H,U1231)="Hub")+(INDEX(10_Lieux!$H:$H,V1231)="Hub"))+IF(OR(INDEX(10_Lieux!$H:$H,U1231)="Premium",INDEX(10_Lieux!$H:$H,V1231)="Premium"),p_prem,0))</f>
        <v>30</v>
      </c>
      <c r="I1231" s="14" t="n">
        <f aca="false">ROUND(W1231*p_facteur,0)</f>
        <v>621</v>
      </c>
      <c r="J1231" s="14" t="str">
        <f aca="false">IF(X1231&lt;60,X1231&amp;" min",INT(X1231/60)&amp;" h"&amp;IF(MOD(X1231,60)=0,""," "&amp;TEXT(MOD(X1231,60),"00")))</f>
        <v>6 h 30</v>
      </c>
      <c r="K1231" s="14" t="str">
        <f aca="false">IF(S1231&lt;&gt;T1231,"Oui","Non")</f>
        <v>Non</v>
      </c>
      <c r="L1231" s="14" t="str">
        <f aca="false">IF(AND(INDEX(10_Lieux!$B:$B,U1231)="Ville",INDEX(10_Lieux!$B:$B,V1231)="Ville"),"/chauffeur-prive/"&amp;INDEX(10_Lieux!$E:$E,U1231)&amp;"-"&amp;INDEX(10_Lieux!$E:$E,V1231)&amp;"/","/chauffeur-prive/"&amp;INDEX(10_Lieux!$E:$E,U1231)&amp;"/"&amp;INDEX(10_Lieux!$E:$E,V1231)&amp;"/")</f>
        <v>/chauffeur-prive/bordeaux/aeroport-brest-bretagne/</v>
      </c>
      <c r="M1231" s="14" t="str">
        <f aca="false">IFERROR(INDEX($L:$L,MATCH(B1231&amp;"|"&amp;A1231,$Z:$Z,0)),"—")</f>
        <v>/chauffeur-prive/aeroport-brest-bretagne/bordeaux/</v>
      </c>
      <c r="N1231" s="14" t="str">
        <f aca="false">IF(LEN("Chauffeur privé "&amp;INDEX(10_Lieux!$J:$J,U1231)&amp;" → "&amp;INDEX(10_Lieux!$J:$J,V1231)&amp;" | 24h/24")&gt;60,"Chauffeur privé "&amp;INDEX(10_Lieux!$J:$J,U1231)&amp;" → "&amp;INDEX(10_Lieux!$J:$J,V1231),"Chauffeur privé "&amp;INDEX(10_Lieux!$J:$J,U1231)&amp;" → "&amp;INDEX(10_Lieux!$J:$J,V1231)&amp;" | 24h/24")</f>
        <v>Chauffeur privé Bordeaux → Aéroport Brest-Bretagne | 24h/24</v>
      </c>
      <c r="O1231" s="14" t="n">
        <f aca="false">LEN(N1231)</f>
        <v>59</v>
      </c>
      <c r="P1231" s="14" t="str">
        <f aca="false">"Chauffeur privé "&amp;INDEX(10_Lieux!$K:$K,U1231)&amp;" vers "&amp;INDEX(10_Lieux!$L:$L,V1231)</f>
        <v>Chauffeur privé de Bordeaux vers l'aéroport Brest-Bretagne</v>
      </c>
      <c r="Q1231" s="14" t="str">
        <f aca="false">"Chauffeur privé "&amp;INDEX(10_Lieux!$K:$K,U1231)&amp;" vers "&amp;INDEX(10_Lieux!$L:$L,V1231)&amp;" : env. "&amp;I1231&amp;" km, "&amp;J1231&amp;" de route. Devis personnalisé, standard 24h/24 et 7j/7."</f>
        <v>Chauffeur privé de Bordeaux vers l'aéroport Brest-Bretagne : env. 621 km, 6 h 30 de route. Devis personnalisé, standard 24h/24 et 7j/7.</v>
      </c>
      <c r="R1231" s="14" t="n">
        <f aca="false">LEN(Q1231)</f>
        <v>135</v>
      </c>
      <c r="S1231" s="14" t="str">
        <f aca="false">INDEX(10_Lieux!$C:$C,U1231)</f>
        <v>France</v>
      </c>
      <c r="T1231" s="14" t="str">
        <f aca="false">INDEX(10_Lieux!$C:$C,V1231)</f>
        <v>France</v>
      </c>
      <c r="U1231" s="14" t="n">
        <f aca="false">MATCH(A1231,10_Lieux!$A:$A,0)</f>
        <v>61</v>
      </c>
      <c r="V1231" s="14" t="n">
        <f aca="false">MATCH(B1231,10_Lieux!$A:$A,0)</f>
        <v>154</v>
      </c>
      <c r="W1231" s="14" t="n">
        <f aca="false">ROUND(6371*2*ASIN(SQRT(SIN(RADIANS(INDEX(10_Lieux!$F:$F,V1231)-INDEX(10_Lieux!$F:$F,U1231))/2)^2+COS(RADIANS(INDEX(10_Lieux!$F:$F,U1231)))*COS(RADIANS(INDEX(10_Lieux!$F:$F,V1231)))*SIN(RADIANS(INDEX(10_Lieux!$G:$G,V1231)-INDEX(10_Lieux!$G:$G,U1231))/2)^2)),1)</f>
        <v>496.9</v>
      </c>
      <c r="X1231" s="14" t="n">
        <f aca="false">ROUND(I1231/IF(I1231&lt;p_seuil_vitesse,p_vit_lente,p_vit_rapide)*60/15,0)*15</f>
        <v>390</v>
      </c>
      <c r="Y1231" s="14" t="n">
        <f aca="false">MAX(IF(INDEX(10_Lieux!$B:$B,U1231)&lt;&gt;"Ville",INDEX(10_Lieux!$I:$I,U1231),0),IF(INDEX(10_Lieux!$B:$B,V1231)&lt;&gt;"Ville",INDEX(10_Lieux!$I:$I,V1231),0))</f>
        <v>250</v>
      </c>
      <c r="Z1231" s="14" t="str">
        <f aca="false">A1231&amp;"|"&amp;B1231</f>
        <v>Bordeaux|Brest-Bretagne</v>
      </c>
      <c r="AA1231" s="14" t="str">
        <f aca="false">IF(I1231&lt;p_local,"Local",IF(I1231&lt;p_vv_min,"Courte distance",IF(I1231&lt;p_tres_long,"Longue distance","Très longue distance")))</f>
        <v>Longue distance</v>
      </c>
    </row>
    <row r="1232" customFormat="false" ht="15" hidden="false" customHeight="true" outlineLevel="0" collapsed="false">
      <c r="A1232" s="1" t="s">
        <v>1383</v>
      </c>
      <c r="B1232" s="1" t="s">
        <v>132</v>
      </c>
      <c r="C1232" s="1" t="s">
        <v>34</v>
      </c>
      <c r="D1232" s="1" t="s">
        <v>653</v>
      </c>
      <c r="E1232" s="1" t="s">
        <v>1394</v>
      </c>
      <c r="F1232" s="14" t="s">
        <v>40</v>
      </c>
      <c r="G1232" s="14" t="str">
        <f aca="false">IF(I1232&lt;p_local,"Local → page infra",IF(H1232&gt;=p_ph1,"Phase 1",IF(H1232&gt;=p_ph2,"Phase 2","Phase 3")))</f>
        <v>Phase 3</v>
      </c>
      <c r="H1232" s="14" t="n">
        <f aca="false">IF(I1232&lt;p_local,0,IF(C1232="Aéroport → Aéroport",p_pts_plein,IF(Y1232&gt;0,IF(I1232&lt;=Y1232,p_pts_plein,IF(I1232&lt;=p_mult2*Y1232,p_pts_moyen,p_pts_r3)),IF(I1232&gt;=p_vv_min,p_pts_plein,IF(I1232&gt;=p_vv_moy,p_pts_moyen,p_pts_court))))+IF(INDEX(10_Lieux!$D:$D,U1232)=1,p_prio1,p_prio2)+IF(INDEX(10_Lieux!$D:$D,V1232)=1,p_prio1,p_prio2)+IF(K1232="Oui",p_tf,0)+p_hub*((INDEX(10_Lieux!$H:$H,U1232)="Hub")+(INDEX(10_Lieux!$H:$H,V1232)="Hub"))+IF(OR(INDEX(10_Lieux!$H:$H,U1232)="Premium",INDEX(10_Lieux!$H:$H,V1232)="Premium"),p_prem,0))</f>
        <v>30</v>
      </c>
      <c r="I1232" s="14" t="n">
        <f aca="false">ROUND(W1232*p_facteur,0)</f>
        <v>879</v>
      </c>
      <c r="J1232" s="14" t="str">
        <f aca="false">IF(X1232&lt;60,X1232&amp;" min",INT(X1232/60)&amp;" h"&amp;IF(MOD(X1232,60)=0,""," "&amp;TEXT(MOD(X1232,60),"00")))</f>
        <v>9 h 15</v>
      </c>
      <c r="K1232" s="14" t="str">
        <f aca="false">IF(S1232&lt;&gt;T1232,"Oui","Non")</f>
        <v>Non</v>
      </c>
      <c r="L1232" s="14" t="str">
        <f aca="false">IF(AND(INDEX(10_Lieux!$B:$B,U1232)="Ville",INDEX(10_Lieux!$B:$B,V1232)="Ville"),"/chauffeur-prive/"&amp;INDEX(10_Lieux!$E:$E,U1232)&amp;"-"&amp;INDEX(10_Lieux!$E:$E,V1232)&amp;"/","/chauffeur-prive/"&amp;INDEX(10_Lieux!$E:$E,U1232)&amp;"/"&amp;INDEX(10_Lieux!$E:$E,V1232)&amp;"/")</f>
        <v>/chauffeur-prive/aeroport-brest-bretagne/toulouse/</v>
      </c>
      <c r="M1232" s="14" t="str">
        <f aca="false">IFERROR(INDEX($L:$L,MATCH(B1232&amp;"|"&amp;A1232,$Z:$Z,0)),"—")</f>
        <v>/chauffeur-prive/toulouse/aeroport-brest-bretagne/</v>
      </c>
      <c r="N1232" s="14" t="str">
        <f aca="false">IF(LEN("Chauffeur privé "&amp;INDEX(10_Lieux!$J:$J,U1232)&amp;" → "&amp;INDEX(10_Lieux!$J:$J,V1232)&amp;" | 24h/24")&gt;60,"Chauffeur privé "&amp;INDEX(10_Lieux!$J:$J,U1232)&amp;" → "&amp;INDEX(10_Lieux!$J:$J,V1232),"Chauffeur privé "&amp;INDEX(10_Lieux!$J:$J,U1232)&amp;" → "&amp;INDEX(10_Lieux!$J:$J,V1232)&amp;" | 24h/24")</f>
        <v>Chauffeur privé Aéroport Brest-Bretagne → Toulouse | 24h/24</v>
      </c>
      <c r="O1232" s="14" t="n">
        <f aca="false">LEN(N1232)</f>
        <v>59</v>
      </c>
      <c r="P1232" s="14" t="str">
        <f aca="false">"Chauffeur privé "&amp;INDEX(10_Lieux!$K:$K,U1232)&amp;" vers "&amp;INDEX(10_Lieux!$L:$L,V1232)</f>
        <v>Chauffeur privé de l'aéroport Brest-Bretagne vers Toulouse</v>
      </c>
      <c r="Q1232" s="14" t="str">
        <f aca="false">"Chauffeur privé "&amp;INDEX(10_Lieux!$K:$K,U1232)&amp;" vers "&amp;INDEX(10_Lieux!$L:$L,V1232)&amp;" : env. "&amp;I1232&amp;" km, "&amp;J1232&amp;" de route. Devis personnalisé, standard 24h/24 et 7j/7."</f>
        <v>Chauffeur privé de l'aéroport Brest-Bretagne vers Toulouse : env. 879 km, 9 h 15 de route. Devis personnalisé, standard 24h/24 et 7j/7.</v>
      </c>
      <c r="R1232" s="14" t="n">
        <f aca="false">LEN(Q1232)</f>
        <v>135</v>
      </c>
      <c r="S1232" s="14" t="str">
        <f aca="false">INDEX(10_Lieux!$C:$C,U1232)</f>
        <v>France</v>
      </c>
      <c r="T1232" s="14" t="str">
        <f aca="false">INDEX(10_Lieux!$C:$C,V1232)</f>
        <v>France</v>
      </c>
      <c r="U1232" s="14" t="n">
        <f aca="false">MATCH(A1232,10_Lieux!$A:$A,0)</f>
        <v>154</v>
      </c>
      <c r="V1232" s="14" t="n">
        <f aca="false">MATCH(B1232,10_Lieux!$A:$A,0)</f>
        <v>70</v>
      </c>
      <c r="W1232" s="14" t="n">
        <f aca="false">ROUND(6371*2*ASIN(SQRT(SIN(RADIANS(INDEX(10_Lieux!$F:$F,V1232)-INDEX(10_Lieux!$F:$F,U1232))/2)^2+COS(RADIANS(INDEX(10_Lieux!$F:$F,U1232)))*COS(RADIANS(INDEX(10_Lieux!$F:$F,V1232)))*SIN(RADIANS(INDEX(10_Lieux!$G:$G,V1232)-INDEX(10_Lieux!$G:$G,U1232))/2)^2)),1)</f>
        <v>703</v>
      </c>
      <c r="X1232" s="14" t="n">
        <f aca="false">ROUND(I1232/IF(I1232&lt;p_seuil_vitesse,p_vit_lente,p_vit_rapide)*60/15,0)*15</f>
        <v>555</v>
      </c>
      <c r="Y1232" s="14" t="n">
        <f aca="false">MAX(IF(INDEX(10_Lieux!$B:$B,U1232)&lt;&gt;"Ville",INDEX(10_Lieux!$I:$I,U1232),0),IF(INDEX(10_Lieux!$B:$B,V1232)&lt;&gt;"Ville",INDEX(10_Lieux!$I:$I,V1232),0))</f>
        <v>250</v>
      </c>
      <c r="Z1232" s="14" t="str">
        <f aca="false">A1232&amp;"|"&amp;B1232</f>
        <v>Brest-Bretagne|Toulouse</v>
      </c>
      <c r="AA1232" s="14" t="str">
        <f aca="false">IF(I1232&lt;p_local,"Local",IF(I1232&lt;p_vv_min,"Courte distance",IF(I1232&lt;p_tres_long,"Longue distance","Très longue distance")))</f>
        <v>Très longue distance</v>
      </c>
    </row>
    <row r="1233" customFormat="false" ht="15" hidden="false" customHeight="true" outlineLevel="0" collapsed="false">
      <c r="A1233" s="1" t="s">
        <v>132</v>
      </c>
      <c r="B1233" s="1" t="s">
        <v>1383</v>
      </c>
      <c r="C1233" s="1" t="s">
        <v>35</v>
      </c>
      <c r="D1233" s="1" t="s">
        <v>653</v>
      </c>
      <c r="E1233" s="1" t="s">
        <v>1395</v>
      </c>
      <c r="F1233" s="14" t="s">
        <v>40</v>
      </c>
      <c r="G1233" s="14" t="str">
        <f aca="false">IF(I1233&lt;p_local,"Local → page infra",IF(H1233&gt;=p_ph1,"Phase 1",IF(H1233&gt;=p_ph2,"Phase 2","Phase 3")))</f>
        <v>Phase 3</v>
      </c>
      <c r="H1233" s="14" t="n">
        <f aca="false">IF(I1233&lt;p_local,0,IF(C1233="Aéroport → Aéroport",p_pts_plein,IF(Y1233&gt;0,IF(I1233&lt;=Y1233,p_pts_plein,IF(I1233&lt;=p_mult2*Y1233,p_pts_moyen,p_pts_r3)),IF(I1233&gt;=p_vv_min,p_pts_plein,IF(I1233&gt;=p_vv_moy,p_pts_moyen,p_pts_court))))+IF(INDEX(10_Lieux!$D:$D,U1233)=1,p_prio1,p_prio2)+IF(INDEX(10_Lieux!$D:$D,V1233)=1,p_prio1,p_prio2)+IF(K1233="Oui",p_tf,0)+p_hub*((INDEX(10_Lieux!$H:$H,U1233)="Hub")+(INDEX(10_Lieux!$H:$H,V1233)="Hub"))+IF(OR(INDEX(10_Lieux!$H:$H,U1233)="Premium",INDEX(10_Lieux!$H:$H,V1233)="Premium"),p_prem,0))</f>
        <v>30</v>
      </c>
      <c r="I1233" s="14" t="n">
        <f aca="false">ROUND(W1233*p_facteur,0)</f>
        <v>879</v>
      </c>
      <c r="J1233" s="14" t="str">
        <f aca="false">IF(X1233&lt;60,X1233&amp;" min",INT(X1233/60)&amp;" h"&amp;IF(MOD(X1233,60)=0,""," "&amp;TEXT(MOD(X1233,60),"00")))</f>
        <v>9 h 15</v>
      </c>
      <c r="K1233" s="14" t="str">
        <f aca="false">IF(S1233&lt;&gt;T1233,"Oui","Non")</f>
        <v>Non</v>
      </c>
      <c r="L1233" s="14" t="str">
        <f aca="false">IF(AND(INDEX(10_Lieux!$B:$B,U1233)="Ville",INDEX(10_Lieux!$B:$B,V1233)="Ville"),"/chauffeur-prive/"&amp;INDEX(10_Lieux!$E:$E,U1233)&amp;"-"&amp;INDEX(10_Lieux!$E:$E,V1233)&amp;"/","/chauffeur-prive/"&amp;INDEX(10_Lieux!$E:$E,U1233)&amp;"/"&amp;INDEX(10_Lieux!$E:$E,V1233)&amp;"/")</f>
        <v>/chauffeur-prive/toulouse/aeroport-brest-bretagne/</v>
      </c>
      <c r="M1233" s="14" t="str">
        <f aca="false">IFERROR(INDEX($L:$L,MATCH(B1233&amp;"|"&amp;A1233,$Z:$Z,0)),"—")</f>
        <v>/chauffeur-prive/aeroport-brest-bretagne/toulouse/</v>
      </c>
      <c r="N1233" s="14" t="str">
        <f aca="false">IF(LEN("Chauffeur privé "&amp;INDEX(10_Lieux!$J:$J,U1233)&amp;" → "&amp;INDEX(10_Lieux!$J:$J,V1233)&amp;" | 24h/24")&gt;60,"Chauffeur privé "&amp;INDEX(10_Lieux!$J:$J,U1233)&amp;" → "&amp;INDEX(10_Lieux!$J:$J,V1233),"Chauffeur privé "&amp;INDEX(10_Lieux!$J:$J,U1233)&amp;" → "&amp;INDEX(10_Lieux!$J:$J,V1233)&amp;" | 24h/24")</f>
        <v>Chauffeur privé Toulouse → Aéroport Brest-Bretagne | 24h/24</v>
      </c>
      <c r="O1233" s="14" t="n">
        <f aca="false">LEN(N1233)</f>
        <v>59</v>
      </c>
      <c r="P1233" s="14" t="str">
        <f aca="false">"Chauffeur privé "&amp;INDEX(10_Lieux!$K:$K,U1233)&amp;" vers "&amp;INDEX(10_Lieux!$L:$L,V1233)</f>
        <v>Chauffeur privé de Toulouse vers l'aéroport Brest-Bretagne</v>
      </c>
      <c r="Q1233" s="14" t="str">
        <f aca="false">"Chauffeur privé "&amp;INDEX(10_Lieux!$K:$K,U1233)&amp;" vers "&amp;INDEX(10_Lieux!$L:$L,V1233)&amp;" : env. "&amp;I1233&amp;" km, "&amp;J1233&amp;" de route. Devis personnalisé, standard 24h/24 et 7j/7."</f>
        <v>Chauffeur privé de Toulouse vers l'aéroport Brest-Bretagne : env. 879 km, 9 h 15 de route. Devis personnalisé, standard 24h/24 et 7j/7.</v>
      </c>
      <c r="R1233" s="14" t="n">
        <f aca="false">LEN(Q1233)</f>
        <v>135</v>
      </c>
      <c r="S1233" s="14" t="str">
        <f aca="false">INDEX(10_Lieux!$C:$C,U1233)</f>
        <v>France</v>
      </c>
      <c r="T1233" s="14" t="str">
        <f aca="false">INDEX(10_Lieux!$C:$C,V1233)</f>
        <v>France</v>
      </c>
      <c r="U1233" s="14" t="n">
        <f aca="false">MATCH(A1233,10_Lieux!$A:$A,0)</f>
        <v>70</v>
      </c>
      <c r="V1233" s="14" t="n">
        <f aca="false">MATCH(B1233,10_Lieux!$A:$A,0)</f>
        <v>154</v>
      </c>
      <c r="W1233" s="14" t="n">
        <f aca="false">ROUND(6371*2*ASIN(SQRT(SIN(RADIANS(INDEX(10_Lieux!$F:$F,V1233)-INDEX(10_Lieux!$F:$F,U1233))/2)^2+COS(RADIANS(INDEX(10_Lieux!$F:$F,U1233)))*COS(RADIANS(INDEX(10_Lieux!$F:$F,V1233)))*SIN(RADIANS(INDEX(10_Lieux!$G:$G,V1233)-INDEX(10_Lieux!$G:$G,U1233))/2)^2)),1)</f>
        <v>703</v>
      </c>
      <c r="X1233" s="14" t="n">
        <f aca="false">ROUND(I1233/IF(I1233&lt;p_seuil_vitesse,p_vit_lente,p_vit_rapide)*60/15,0)*15</f>
        <v>555</v>
      </c>
      <c r="Y1233" s="14" t="n">
        <f aca="false">MAX(IF(INDEX(10_Lieux!$B:$B,U1233)&lt;&gt;"Ville",INDEX(10_Lieux!$I:$I,U1233),0),IF(INDEX(10_Lieux!$B:$B,V1233)&lt;&gt;"Ville",INDEX(10_Lieux!$I:$I,V1233),0))</f>
        <v>250</v>
      </c>
      <c r="Z1233" s="14" t="str">
        <f aca="false">A1233&amp;"|"&amp;B1233</f>
        <v>Toulouse|Brest-Bretagne</v>
      </c>
      <c r="AA1233" s="14" t="str">
        <f aca="false">IF(I1233&lt;p_local,"Local",IF(I1233&lt;p_vv_min,"Courte distance",IF(I1233&lt;p_tres_long,"Longue distance","Très longue distance")))</f>
        <v>Très longue distance</v>
      </c>
    </row>
    <row r="1234" customFormat="false" ht="15" hidden="false" customHeight="true" outlineLevel="0" collapsed="false">
      <c r="A1234" s="1" t="s">
        <v>1383</v>
      </c>
      <c r="B1234" s="1" t="s">
        <v>134</v>
      </c>
      <c r="C1234" s="1" t="s">
        <v>34</v>
      </c>
      <c r="D1234" s="1" t="s">
        <v>653</v>
      </c>
      <c r="E1234" s="1" t="s">
        <v>1396</v>
      </c>
      <c r="F1234" s="14" t="s">
        <v>40</v>
      </c>
      <c r="G1234" s="14" t="str">
        <f aca="false">IF(I1234&lt;p_local,"Local → page infra",IF(H1234&gt;=p_ph1,"Phase 1",IF(H1234&gt;=p_ph2,"Phase 2","Phase 3")))</f>
        <v>Phase 3</v>
      </c>
      <c r="H1234" s="14" t="n">
        <f aca="false">IF(I1234&lt;p_local,0,IF(C1234="Aéroport → Aéroport",p_pts_plein,IF(Y1234&gt;0,IF(I1234&lt;=Y1234,p_pts_plein,IF(I1234&lt;=p_mult2*Y1234,p_pts_moyen,p_pts_r3)),IF(I1234&gt;=p_vv_min,p_pts_plein,IF(I1234&gt;=p_vv_moy,p_pts_moyen,p_pts_court))))+IF(INDEX(10_Lieux!$D:$D,U1234)=1,p_prio1,p_prio2)+IF(INDEX(10_Lieux!$D:$D,V1234)=1,p_prio1,p_prio2)+IF(K1234="Oui",p_tf,0)+p_hub*((INDEX(10_Lieux!$H:$H,U1234)="Hub")+(INDEX(10_Lieux!$H:$H,V1234)="Hub"))+IF(OR(INDEX(10_Lieux!$H:$H,U1234)="Premium",INDEX(10_Lieux!$H:$H,V1234)="Premium"),p_prem,0))</f>
        <v>30</v>
      </c>
      <c r="I1234" s="14" t="n">
        <f aca="false">ROUND(W1234*p_facteur,0)</f>
        <v>739</v>
      </c>
      <c r="J1234" s="14" t="str">
        <f aca="false">IF(X1234&lt;60,X1234&amp;" min",INT(X1234/60)&amp;" h"&amp;IF(MOD(X1234,60)=0,""," "&amp;TEXT(MOD(X1234,60),"00")))</f>
        <v>7 h 45</v>
      </c>
      <c r="K1234" s="14" t="str">
        <f aca="false">IF(S1234&lt;&gt;T1234,"Oui","Non")</f>
        <v>Non</v>
      </c>
      <c r="L1234" s="14" t="str">
        <f aca="false">IF(AND(INDEX(10_Lieux!$B:$B,U1234)="Ville",INDEX(10_Lieux!$B:$B,V1234)="Ville"),"/chauffeur-prive/"&amp;INDEX(10_Lieux!$E:$E,U1234)&amp;"-"&amp;INDEX(10_Lieux!$E:$E,V1234)&amp;"/","/chauffeur-prive/"&amp;INDEX(10_Lieux!$E:$E,U1234)&amp;"/"&amp;INDEX(10_Lieux!$E:$E,V1234)&amp;"/")</f>
        <v>/chauffeur-prive/aeroport-brest-bretagne/lille/</v>
      </c>
      <c r="M1234" s="14" t="str">
        <f aca="false">IFERROR(INDEX($L:$L,MATCH(B1234&amp;"|"&amp;A1234,$Z:$Z,0)),"—")</f>
        <v>/chauffeur-prive/lille/aeroport-brest-bretagne/</v>
      </c>
      <c r="N1234" s="14" t="str">
        <f aca="false">IF(LEN("Chauffeur privé "&amp;INDEX(10_Lieux!$J:$J,U1234)&amp;" → "&amp;INDEX(10_Lieux!$J:$J,V1234)&amp;" | 24h/24")&gt;60,"Chauffeur privé "&amp;INDEX(10_Lieux!$J:$J,U1234)&amp;" → "&amp;INDEX(10_Lieux!$J:$J,V1234),"Chauffeur privé "&amp;INDEX(10_Lieux!$J:$J,U1234)&amp;" → "&amp;INDEX(10_Lieux!$J:$J,V1234)&amp;" | 24h/24")</f>
        <v>Chauffeur privé Aéroport Brest-Bretagne → Lille | 24h/24</v>
      </c>
      <c r="O1234" s="14" t="n">
        <f aca="false">LEN(N1234)</f>
        <v>56</v>
      </c>
      <c r="P1234" s="14" t="str">
        <f aca="false">"Chauffeur privé "&amp;INDEX(10_Lieux!$K:$K,U1234)&amp;" vers "&amp;INDEX(10_Lieux!$L:$L,V1234)</f>
        <v>Chauffeur privé de l'aéroport Brest-Bretagne vers Lille</v>
      </c>
      <c r="Q1234" s="14" t="str">
        <f aca="false">"Chauffeur privé "&amp;INDEX(10_Lieux!$K:$K,U1234)&amp;" vers "&amp;INDEX(10_Lieux!$L:$L,V1234)&amp;" : env. "&amp;I1234&amp;" km, "&amp;J1234&amp;" de route. Devis personnalisé, standard 24h/24 et 7j/7."</f>
        <v>Chauffeur privé de l'aéroport Brest-Bretagne vers Lille : env. 739 km, 7 h 45 de route. Devis personnalisé, standard 24h/24 et 7j/7.</v>
      </c>
      <c r="R1234" s="14" t="n">
        <f aca="false">LEN(Q1234)</f>
        <v>132</v>
      </c>
      <c r="S1234" s="14" t="str">
        <f aca="false">INDEX(10_Lieux!$C:$C,U1234)</f>
        <v>France</v>
      </c>
      <c r="T1234" s="14" t="str">
        <f aca="false">INDEX(10_Lieux!$C:$C,V1234)</f>
        <v>France</v>
      </c>
      <c r="U1234" s="14" t="n">
        <f aca="false">MATCH(A1234,10_Lieux!$A:$A,0)</f>
        <v>154</v>
      </c>
      <c r="V1234" s="14" t="n">
        <f aca="false">MATCH(B1234,10_Lieux!$A:$A,0)</f>
        <v>37</v>
      </c>
      <c r="W1234" s="14" t="n">
        <f aca="false">ROUND(6371*2*ASIN(SQRT(SIN(RADIANS(INDEX(10_Lieux!$F:$F,V1234)-INDEX(10_Lieux!$F:$F,U1234))/2)^2+COS(RADIANS(INDEX(10_Lieux!$F:$F,U1234)))*COS(RADIANS(INDEX(10_Lieux!$F:$F,V1234)))*SIN(RADIANS(INDEX(10_Lieux!$G:$G,V1234)-INDEX(10_Lieux!$G:$G,U1234))/2)^2)),1)</f>
        <v>591</v>
      </c>
      <c r="X1234" s="14" t="n">
        <f aca="false">ROUND(I1234/IF(I1234&lt;p_seuil_vitesse,p_vit_lente,p_vit_rapide)*60/15,0)*15</f>
        <v>465</v>
      </c>
      <c r="Y1234" s="14" t="n">
        <f aca="false">MAX(IF(INDEX(10_Lieux!$B:$B,U1234)&lt;&gt;"Ville",INDEX(10_Lieux!$I:$I,U1234),0),IF(INDEX(10_Lieux!$B:$B,V1234)&lt;&gt;"Ville",INDEX(10_Lieux!$I:$I,V1234),0))</f>
        <v>250</v>
      </c>
      <c r="Z1234" s="14" t="str">
        <f aca="false">A1234&amp;"|"&amp;B1234</f>
        <v>Brest-Bretagne|Lille</v>
      </c>
      <c r="AA1234" s="14" t="str">
        <f aca="false">IF(I1234&lt;p_local,"Local",IF(I1234&lt;p_vv_min,"Courte distance",IF(I1234&lt;p_tres_long,"Longue distance","Très longue distance")))</f>
        <v>Très longue distance</v>
      </c>
    </row>
    <row r="1235" customFormat="false" ht="15" hidden="false" customHeight="true" outlineLevel="0" collapsed="false">
      <c r="A1235" s="1" t="s">
        <v>134</v>
      </c>
      <c r="B1235" s="1" t="s">
        <v>1383</v>
      </c>
      <c r="C1235" s="1" t="s">
        <v>35</v>
      </c>
      <c r="D1235" s="1" t="s">
        <v>653</v>
      </c>
      <c r="E1235" s="1" t="s">
        <v>1397</v>
      </c>
      <c r="F1235" s="14" t="s">
        <v>40</v>
      </c>
      <c r="G1235" s="14" t="str">
        <f aca="false">IF(I1235&lt;p_local,"Local → page infra",IF(H1235&gt;=p_ph1,"Phase 1",IF(H1235&gt;=p_ph2,"Phase 2","Phase 3")))</f>
        <v>Phase 3</v>
      </c>
      <c r="H1235" s="14" t="n">
        <f aca="false">IF(I1235&lt;p_local,0,IF(C1235="Aéroport → Aéroport",p_pts_plein,IF(Y1235&gt;0,IF(I1235&lt;=Y1235,p_pts_plein,IF(I1235&lt;=p_mult2*Y1235,p_pts_moyen,p_pts_r3)),IF(I1235&gt;=p_vv_min,p_pts_plein,IF(I1235&gt;=p_vv_moy,p_pts_moyen,p_pts_court))))+IF(INDEX(10_Lieux!$D:$D,U1235)=1,p_prio1,p_prio2)+IF(INDEX(10_Lieux!$D:$D,V1235)=1,p_prio1,p_prio2)+IF(K1235="Oui",p_tf,0)+p_hub*((INDEX(10_Lieux!$H:$H,U1235)="Hub")+(INDEX(10_Lieux!$H:$H,V1235)="Hub"))+IF(OR(INDEX(10_Lieux!$H:$H,U1235)="Premium",INDEX(10_Lieux!$H:$H,V1235)="Premium"),p_prem,0))</f>
        <v>30</v>
      </c>
      <c r="I1235" s="14" t="n">
        <f aca="false">ROUND(W1235*p_facteur,0)</f>
        <v>739</v>
      </c>
      <c r="J1235" s="14" t="str">
        <f aca="false">IF(X1235&lt;60,X1235&amp;" min",INT(X1235/60)&amp;" h"&amp;IF(MOD(X1235,60)=0,""," "&amp;TEXT(MOD(X1235,60),"00")))</f>
        <v>7 h 45</v>
      </c>
      <c r="K1235" s="14" t="str">
        <f aca="false">IF(S1235&lt;&gt;T1235,"Oui","Non")</f>
        <v>Non</v>
      </c>
      <c r="L1235" s="14" t="str">
        <f aca="false">IF(AND(INDEX(10_Lieux!$B:$B,U1235)="Ville",INDEX(10_Lieux!$B:$B,V1235)="Ville"),"/chauffeur-prive/"&amp;INDEX(10_Lieux!$E:$E,U1235)&amp;"-"&amp;INDEX(10_Lieux!$E:$E,V1235)&amp;"/","/chauffeur-prive/"&amp;INDEX(10_Lieux!$E:$E,U1235)&amp;"/"&amp;INDEX(10_Lieux!$E:$E,V1235)&amp;"/")</f>
        <v>/chauffeur-prive/lille/aeroport-brest-bretagne/</v>
      </c>
      <c r="M1235" s="14" t="str">
        <f aca="false">IFERROR(INDEX($L:$L,MATCH(B1235&amp;"|"&amp;A1235,$Z:$Z,0)),"—")</f>
        <v>/chauffeur-prive/aeroport-brest-bretagne/lille/</v>
      </c>
      <c r="N1235" s="14" t="str">
        <f aca="false">IF(LEN("Chauffeur privé "&amp;INDEX(10_Lieux!$J:$J,U1235)&amp;" → "&amp;INDEX(10_Lieux!$J:$J,V1235)&amp;" | 24h/24")&gt;60,"Chauffeur privé "&amp;INDEX(10_Lieux!$J:$J,U1235)&amp;" → "&amp;INDEX(10_Lieux!$J:$J,V1235),"Chauffeur privé "&amp;INDEX(10_Lieux!$J:$J,U1235)&amp;" → "&amp;INDEX(10_Lieux!$J:$J,V1235)&amp;" | 24h/24")</f>
        <v>Chauffeur privé Lille → Aéroport Brest-Bretagne | 24h/24</v>
      </c>
      <c r="O1235" s="14" t="n">
        <f aca="false">LEN(N1235)</f>
        <v>56</v>
      </c>
      <c r="P1235" s="14" t="str">
        <f aca="false">"Chauffeur privé "&amp;INDEX(10_Lieux!$K:$K,U1235)&amp;" vers "&amp;INDEX(10_Lieux!$L:$L,V1235)</f>
        <v>Chauffeur privé de Lille vers l'aéroport Brest-Bretagne</v>
      </c>
      <c r="Q1235" s="14" t="str">
        <f aca="false">"Chauffeur privé "&amp;INDEX(10_Lieux!$K:$K,U1235)&amp;" vers "&amp;INDEX(10_Lieux!$L:$L,V1235)&amp;" : env. "&amp;I1235&amp;" km, "&amp;J1235&amp;" de route. Devis personnalisé, standard 24h/24 et 7j/7."</f>
        <v>Chauffeur privé de Lille vers l'aéroport Brest-Bretagne : env. 739 km, 7 h 45 de route. Devis personnalisé, standard 24h/24 et 7j/7.</v>
      </c>
      <c r="R1235" s="14" t="n">
        <f aca="false">LEN(Q1235)</f>
        <v>132</v>
      </c>
      <c r="S1235" s="14" t="str">
        <f aca="false">INDEX(10_Lieux!$C:$C,U1235)</f>
        <v>France</v>
      </c>
      <c r="T1235" s="14" t="str">
        <f aca="false">INDEX(10_Lieux!$C:$C,V1235)</f>
        <v>France</v>
      </c>
      <c r="U1235" s="14" t="n">
        <f aca="false">MATCH(A1235,10_Lieux!$A:$A,0)</f>
        <v>37</v>
      </c>
      <c r="V1235" s="14" t="n">
        <f aca="false">MATCH(B1235,10_Lieux!$A:$A,0)</f>
        <v>154</v>
      </c>
      <c r="W1235" s="14" t="n">
        <f aca="false">ROUND(6371*2*ASIN(SQRT(SIN(RADIANS(INDEX(10_Lieux!$F:$F,V1235)-INDEX(10_Lieux!$F:$F,U1235))/2)^2+COS(RADIANS(INDEX(10_Lieux!$F:$F,U1235)))*COS(RADIANS(INDEX(10_Lieux!$F:$F,V1235)))*SIN(RADIANS(INDEX(10_Lieux!$G:$G,V1235)-INDEX(10_Lieux!$G:$G,U1235))/2)^2)),1)</f>
        <v>591</v>
      </c>
      <c r="X1235" s="14" t="n">
        <f aca="false">ROUND(I1235/IF(I1235&lt;p_seuil_vitesse,p_vit_lente,p_vit_rapide)*60/15,0)*15</f>
        <v>465</v>
      </c>
      <c r="Y1235" s="14" t="n">
        <f aca="false">MAX(IF(INDEX(10_Lieux!$B:$B,U1235)&lt;&gt;"Ville",INDEX(10_Lieux!$I:$I,U1235),0),IF(INDEX(10_Lieux!$B:$B,V1235)&lt;&gt;"Ville",INDEX(10_Lieux!$I:$I,V1235),0))</f>
        <v>250</v>
      </c>
      <c r="Z1235" s="14" t="str">
        <f aca="false">A1235&amp;"|"&amp;B1235</f>
        <v>Lille|Brest-Bretagne</v>
      </c>
      <c r="AA1235" s="14" t="str">
        <f aca="false">IF(I1235&lt;p_local,"Local",IF(I1235&lt;p_vv_min,"Courte distance",IF(I1235&lt;p_tres_long,"Longue distance","Très longue distance")))</f>
        <v>Très longue distance</v>
      </c>
    </row>
    <row r="1236" customFormat="false" ht="15" hidden="false" customHeight="true" outlineLevel="0" collapsed="false">
      <c r="A1236" s="1" t="s">
        <v>1383</v>
      </c>
      <c r="B1236" s="1" t="s">
        <v>136</v>
      </c>
      <c r="C1236" s="1" t="s">
        <v>34</v>
      </c>
      <c r="D1236" s="1" t="s">
        <v>653</v>
      </c>
      <c r="E1236" s="1" t="s">
        <v>1398</v>
      </c>
      <c r="F1236" s="14" t="s">
        <v>40</v>
      </c>
      <c r="G1236" s="14" t="str">
        <f aca="false">IF(I1236&lt;p_local,"Local → page infra",IF(H1236&gt;=p_ph1,"Phase 1",IF(H1236&gt;=p_ph2,"Phase 2","Phase 3")))</f>
        <v>Phase 3</v>
      </c>
      <c r="H1236" s="14" t="n">
        <f aca="false">IF(I1236&lt;p_local,0,IF(C1236="Aéroport → Aéroport",p_pts_plein,IF(Y1236&gt;0,IF(I1236&lt;=Y1236,p_pts_plein,IF(I1236&lt;=p_mult2*Y1236,p_pts_moyen,p_pts_r3)),IF(I1236&gt;=p_vv_min,p_pts_plein,IF(I1236&gt;=p_vv_moy,p_pts_moyen,p_pts_court))))+IF(INDEX(10_Lieux!$D:$D,U1236)=1,p_prio1,p_prio2)+IF(INDEX(10_Lieux!$D:$D,V1236)=1,p_prio1,p_prio2)+IF(K1236="Oui",p_tf,0)+p_hub*((INDEX(10_Lieux!$H:$H,U1236)="Hub")+(INDEX(10_Lieux!$H:$H,V1236)="Hub"))+IF(OR(INDEX(10_Lieux!$H:$H,U1236)="Premium",INDEX(10_Lieux!$H:$H,V1236)="Premium"),p_prem,0))</f>
        <v>30</v>
      </c>
      <c r="I1236" s="14" t="n">
        <f aca="false">ROUND(W1236*p_facteur,0)</f>
        <v>1120</v>
      </c>
      <c r="J1236" s="14" t="str">
        <f aca="false">IF(X1236&lt;60,X1236&amp;" min",INT(X1236/60)&amp;" h"&amp;IF(MOD(X1236,60)=0,""," "&amp;TEXT(MOD(X1236,60),"00")))</f>
        <v>11 h 45</v>
      </c>
      <c r="K1236" s="14" t="str">
        <f aca="false">IF(S1236&lt;&gt;T1236,"Oui","Non")</f>
        <v>Non</v>
      </c>
      <c r="L1236" s="14" t="str">
        <f aca="false">IF(AND(INDEX(10_Lieux!$B:$B,U1236)="Ville",INDEX(10_Lieux!$B:$B,V1236)="Ville"),"/chauffeur-prive/"&amp;INDEX(10_Lieux!$E:$E,U1236)&amp;"-"&amp;INDEX(10_Lieux!$E:$E,V1236)&amp;"/","/chauffeur-prive/"&amp;INDEX(10_Lieux!$E:$E,U1236)&amp;"/"&amp;INDEX(10_Lieux!$E:$E,V1236)&amp;"/")</f>
        <v>/chauffeur-prive/aeroport-brest-bretagne/strasbourg/</v>
      </c>
      <c r="M1236" s="14" t="str">
        <f aca="false">IFERROR(INDEX($L:$L,MATCH(B1236&amp;"|"&amp;A1236,$Z:$Z,0)),"—")</f>
        <v>/chauffeur-prive/strasbourg/aeroport-brest-bretagne/</v>
      </c>
      <c r="N1236" s="14" t="str">
        <f aca="false">IF(LEN("Chauffeur privé "&amp;INDEX(10_Lieux!$J:$J,U1236)&amp;" → "&amp;INDEX(10_Lieux!$J:$J,V1236)&amp;" | 24h/24")&gt;60,"Chauffeur privé "&amp;INDEX(10_Lieux!$J:$J,U1236)&amp;" → "&amp;INDEX(10_Lieux!$J:$J,V1236),"Chauffeur privé "&amp;INDEX(10_Lieux!$J:$J,U1236)&amp;" → "&amp;INDEX(10_Lieux!$J:$J,V1236)&amp;" | 24h/24")</f>
        <v>Chauffeur privé Aéroport Brest-Bretagne → Strasbourg</v>
      </c>
      <c r="O1236" s="14" t="n">
        <f aca="false">LEN(N1236)</f>
        <v>52</v>
      </c>
      <c r="P1236" s="14" t="str">
        <f aca="false">"Chauffeur privé "&amp;INDEX(10_Lieux!$K:$K,U1236)&amp;" vers "&amp;INDEX(10_Lieux!$L:$L,V1236)</f>
        <v>Chauffeur privé de l'aéroport Brest-Bretagne vers Strasbourg</v>
      </c>
      <c r="Q1236" s="14" t="str">
        <f aca="false">"Chauffeur privé "&amp;INDEX(10_Lieux!$K:$K,U1236)&amp;" vers "&amp;INDEX(10_Lieux!$L:$L,V1236)&amp;" : env. "&amp;I1236&amp;" km, "&amp;J1236&amp;" de route. Devis personnalisé, standard 24h/24 et 7j/7."</f>
        <v>Chauffeur privé de l'aéroport Brest-Bretagne vers Strasbourg : env. 1120 km, 11 h 45 de route. Devis personnalisé, standard 24h/24 et 7j/7.</v>
      </c>
      <c r="R1236" s="14" t="n">
        <f aca="false">LEN(Q1236)</f>
        <v>139</v>
      </c>
      <c r="S1236" s="14" t="str">
        <f aca="false">INDEX(10_Lieux!$C:$C,U1236)</f>
        <v>France</v>
      </c>
      <c r="T1236" s="14" t="str">
        <f aca="false">INDEX(10_Lieux!$C:$C,V1236)</f>
        <v>France</v>
      </c>
      <c r="U1236" s="14" t="n">
        <f aca="false">MATCH(A1236,10_Lieux!$A:$A,0)</f>
        <v>154</v>
      </c>
      <c r="V1236" s="14" t="n">
        <f aca="false">MATCH(B1236,10_Lieux!$A:$A,0)</f>
        <v>29</v>
      </c>
      <c r="W1236" s="14" t="n">
        <f aca="false">ROUND(6371*2*ASIN(SQRT(SIN(RADIANS(INDEX(10_Lieux!$F:$F,V1236)-INDEX(10_Lieux!$F:$F,U1236))/2)^2+COS(RADIANS(INDEX(10_Lieux!$F:$F,U1236)))*COS(RADIANS(INDEX(10_Lieux!$F:$F,V1236)))*SIN(RADIANS(INDEX(10_Lieux!$G:$G,V1236)-INDEX(10_Lieux!$G:$G,U1236))/2)^2)),1)</f>
        <v>895.7</v>
      </c>
      <c r="X1236" s="14" t="n">
        <f aca="false">ROUND(I1236/IF(I1236&lt;p_seuil_vitesse,p_vit_lente,p_vit_rapide)*60/15,0)*15</f>
        <v>705</v>
      </c>
      <c r="Y1236" s="14" t="n">
        <f aca="false">MAX(IF(INDEX(10_Lieux!$B:$B,U1236)&lt;&gt;"Ville",INDEX(10_Lieux!$I:$I,U1236),0),IF(INDEX(10_Lieux!$B:$B,V1236)&lt;&gt;"Ville",INDEX(10_Lieux!$I:$I,V1236),0))</f>
        <v>250</v>
      </c>
      <c r="Z1236" s="14" t="str">
        <f aca="false">A1236&amp;"|"&amp;B1236</f>
        <v>Brest-Bretagne|Strasbourg</v>
      </c>
      <c r="AA1236" s="14" t="str">
        <f aca="false">IF(I1236&lt;p_local,"Local",IF(I1236&lt;p_vv_min,"Courte distance",IF(I1236&lt;p_tres_long,"Longue distance","Très longue distance")))</f>
        <v>Très longue distance</v>
      </c>
    </row>
    <row r="1237" customFormat="false" ht="15" hidden="false" customHeight="true" outlineLevel="0" collapsed="false">
      <c r="A1237" s="1" t="s">
        <v>136</v>
      </c>
      <c r="B1237" s="1" t="s">
        <v>1383</v>
      </c>
      <c r="C1237" s="1" t="s">
        <v>35</v>
      </c>
      <c r="D1237" s="1" t="s">
        <v>653</v>
      </c>
      <c r="E1237" s="1" t="s">
        <v>1399</v>
      </c>
      <c r="F1237" s="14" t="s">
        <v>40</v>
      </c>
      <c r="G1237" s="14" t="str">
        <f aca="false">IF(I1237&lt;p_local,"Local → page infra",IF(H1237&gt;=p_ph1,"Phase 1",IF(H1237&gt;=p_ph2,"Phase 2","Phase 3")))</f>
        <v>Phase 3</v>
      </c>
      <c r="H1237" s="14" t="n">
        <f aca="false">IF(I1237&lt;p_local,0,IF(C1237="Aéroport → Aéroport",p_pts_plein,IF(Y1237&gt;0,IF(I1237&lt;=Y1237,p_pts_plein,IF(I1237&lt;=p_mult2*Y1237,p_pts_moyen,p_pts_r3)),IF(I1237&gt;=p_vv_min,p_pts_plein,IF(I1237&gt;=p_vv_moy,p_pts_moyen,p_pts_court))))+IF(INDEX(10_Lieux!$D:$D,U1237)=1,p_prio1,p_prio2)+IF(INDEX(10_Lieux!$D:$D,V1237)=1,p_prio1,p_prio2)+IF(K1237="Oui",p_tf,0)+p_hub*((INDEX(10_Lieux!$H:$H,U1237)="Hub")+(INDEX(10_Lieux!$H:$H,V1237)="Hub"))+IF(OR(INDEX(10_Lieux!$H:$H,U1237)="Premium",INDEX(10_Lieux!$H:$H,V1237)="Premium"),p_prem,0))</f>
        <v>30</v>
      </c>
      <c r="I1237" s="14" t="n">
        <f aca="false">ROUND(W1237*p_facteur,0)</f>
        <v>1120</v>
      </c>
      <c r="J1237" s="14" t="str">
        <f aca="false">IF(X1237&lt;60,X1237&amp;" min",INT(X1237/60)&amp;" h"&amp;IF(MOD(X1237,60)=0,""," "&amp;TEXT(MOD(X1237,60),"00")))</f>
        <v>11 h 45</v>
      </c>
      <c r="K1237" s="14" t="str">
        <f aca="false">IF(S1237&lt;&gt;T1237,"Oui","Non")</f>
        <v>Non</v>
      </c>
      <c r="L1237" s="14" t="str">
        <f aca="false">IF(AND(INDEX(10_Lieux!$B:$B,U1237)="Ville",INDEX(10_Lieux!$B:$B,V1237)="Ville"),"/chauffeur-prive/"&amp;INDEX(10_Lieux!$E:$E,U1237)&amp;"-"&amp;INDEX(10_Lieux!$E:$E,V1237)&amp;"/","/chauffeur-prive/"&amp;INDEX(10_Lieux!$E:$E,U1237)&amp;"/"&amp;INDEX(10_Lieux!$E:$E,V1237)&amp;"/")</f>
        <v>/chauffeur-prive/strasbourg/aeroport-brest-bretagne/</v>
      </c>
      <c r="M1237" s="14" t="str">
        <f aca="false">IFERROR(INDEX($L:$L,MATCH(B1237&amp;"|"&amp;A1237,$Z:$Z,0)),"—")</f>
        <v>/chauffeur-prive/aeroport-brest-bretagne/strasbourg/</v>
      </c>
      <c r="N1237" s="14" t="str">
        <f aca="false">IF(LEN("Chauffeur privé "&amp;INDEX(10_Lieux!$J:$J,U1237)&amp;" → "&amp;INDEX(10_Lieux!$J:$J,V1237)&amp;" | 24h/24")&gt;60,"Chauffeur privé "&amp;INDEX(10_Lieux!$J:$J,U1237)&amp;" → "&amp;INDEX(10_Lieux!$J:$J,V1237),"Chauffeur privé "&amp;INDEX(10_Lieux!$J:$J,U1237)&amp;" → "&amp;INDEX(10_Lieux!$J:$J,V1237)&amp;" | 24h/24")</f>
        <v>Chauffeur privé Strasbourg → Aéroport Brest-Bretagne</v>
      </c>
      <c r="O1237" s="14" t="n">
        <f aca="false">LEN(N1237)</f>
        <v>52</v>
      </c>
      <c r="P1237" s="14" t="str">
        <f aca="false">"Chauffeur privé "&amp;INDEX(10_Lieux!$K:$K,U1237)&amp;" vers "&amp;INDEX(10_Lieux!$L:$L,V1237)</f>
        <v>Chauffeur privé de Strasbourg vers l'aéroport Brest-Bretagne</v>
      </c>
      <c r="Q1237" s="14" t="str">
        <f aca="false">"Chauffeur privé "&amp;INDEX(10_Lieux!$K:$K,U1237)&amp;" vers "&amp;INDEX(10_Lieux!$L:$L,V1237)&amp;" : env. "&amp;I1237&amp;" km, "&amp;J1237&amp;" de route. Devis personnalisé, standard 24h/24 et 7j/7."</f>
        <v>Chauffeur privé de Strasbourg vers l'aéroport Brest-Bretagne : env. 1120 km, 11 h 45 de route. Devis personnalisé, standard 24h/24 et 7j/7.</v>
      </c>
      <c r="R1237" s="14" t="n">
        <f aca="false">LEN(Q1237)</f>
        <v>139</v>
      </c>
      <c r="S1237" s="14" t="str">
        <f aca="false">INDEX(10_Lieux!$C:$C,U1237)</f>
        <v>France</v>
      </c>
      <c r="T1237" s="14" t="str">
        <f aca="false">INDEX(10_Lieux!$C:$C,V1237)</f>
        <v>France</v>
      </c>
      <c r="U1237" s="14" t="n">
        <f aca="false">MATCH(A1237,10_Lieux!$A:$A,0)</f>
        <v>29</v>
      </c>
      <c r="V1237" s="14" t="n">
        <f aca="false">MATCH(B1237,10_Lieux!$A:$A,0)</f>
        <v>154</v>
      </c>
      <c r="W1237" s="14" t="n">
        <f aca="false">ROUND(6371*2*ASIN(SQRT(SIN(RADIANS(INDEX(10_Lieux!$F:$F,V1237)-INDEX(10_Lieux!$F:$F,U1237))/2)^2+COS(RADIANS(INDEX(10_Lieux!$F:$F,U1237)))*COS(RADIANS(INDEX(10_Lieux!$F:$F,V1237)))*SIN(RADIANS(INDEX(10_Lieux!$G:$G,V1237)-INDEX(10_Lieux!$G:$G,U1237))/2)^2)),1)</f>
        <v>895.7</v>
      </c>
      <c r="X1237" s="14" t="n">
        <f aca="false">ROUND(I1237/IF(I1237&lt;p_seuil_vitesse,p_vit_lente,p_vit_rapide)*60/15,0)*15</f>
        <v>705</v>
      </c>
      <c r="Y1237" s="14" t="n">
        <f aca="false">MAX(IF(INDEX(10_Lieux!$B:$B,U1237)&lt;&gt;"Ville",INDEX(10_Lieux!$I:$I,U1237),0),IF(INDEX(10_Lieux!$B:$B,V1237)&lt;&gt;"Ville",INDEX(10_Lieux!$I:$I,V1237),0))</f>
        <v>250</v>
      </c>
      <c r="Z1237" s="14" t="str">
        <f aca="false">A1237&amp;"|"&amp;B1237</f>
        <v>Strasbourg|Brest-Bretagne</v>
      </c>
      <c r="AA1237" s="14" t="str">
        <f aca="false">IF(I1237&lt;p_local,"Local",IF(I1237&lt;p_vv_min,"Courte distance",IF(I1237&lt;p_tres_long,"Longue distance","Très longue distance")))</f>
        <v>Très longue distance</v>
      </c>
    </row>
    <row r="1238" customFormat="false" ht="15" hidden="false" customHeight="true" outlineLevel="0" collapsed="false">
      <c r="A1238" s="1" t="s">
        <v>1383</v>
      </c>
      <c r="B1238" s="1" t="s">
        <v>138</v>
      </c>
      <c r="C1238" s="1" t="s">
        <v>34</v>
      </c>
      <c r="D1238" s="1" t="s">
        <v>653</v>
      </c>
      <c r="E1238" s="1" t="s">
        <v>1400</v>
      </c>
      <c r="F1238" s="14" t="s">
        <v>40</v>
      </c>
      <c r="G1238" s="14" t="str">
        <f aca="false">IF(I1238&lt;p_local,"Local → page infra",IF(H1238&gt;=p_ph1,"Phase 1",IF(H1238&gt;=p_ph2,"Phase 2","Phase 3")))</f>
        <v>Phase 3</v>
      </c>
      <c r="H1238" s="14" t="n">
        <f aca="false">IF(I1238&lt;p_local,0,IF(C1238="Aéroport → Aéroport",p_pts_plein,IF(Y1238&gt;0,IF(I1238&lt;=Y1238,p_pts_plein,IF(I1238&lt;=p_mult2*Y1238,p_pts_moyen,p_pts_r3)),IF(I1238&gt;=p_vv_min,p_pts_plein,IF(I1238&gt;=p_vv_moy,p_pts_moyen,p_pts_court))))+IF(INDEX(10_Lieux!$D:$D,U1238)=1,p_prio1,p_prio2)+IF(INDEX(10_Lieux!$D:$D,V1238)=1,p_prio1,p_prio2)+IF(K1238="Oui",p_tf,0)+p_hub*((INDEX(10_Lieux!$H:$H,U1238)="Hub")+(INDEX(10_Lieux!$H:$H,V1238)="Hub"))+IF(OR(INDEX(10_Lieux!$H:$H,U1238)="Premium",INDEX(10_Lieux!$H:$H,V1238)="Premium"),p_prem,0))</f>
        <v>25</v>
      </c>
      <c r="I1238" s="14" t="n">
        <f aca="false">ROUND(W1238*p_facteur,0)</f>
        <v>1044</v>
      </c>
      <c r="J1238" s="14" t="str">
        <f aca="false">IF(X1238&lt;60,X1238&amp;" min",INT(X1238/60)&amp;" h"&amp;IF(MOD(X1238,60)=0,""," "&amp;TEXT(MOD(X1238,60),"00")))</f>
        <v>11 h</v>
      </c>
      <c r="K1238" s="14" t="str">
        <f aca="false">IF(S1238&lt;&gt;T1238,"Oui","Non")</f>
        <v>Non</v>
      </c>
      <c r="L1238" s="14" t="str">
        <f aca="false">IF(AND(INDEX(10_Lieux!$B:$B,U1238)="Ville",INDEX(10_Lieux!$B:$B,V1238)="Ville"),"/chauffeur-prive/"&amp;INDEX(10_Lieux!$E:$E,U1238)&amp;"-"&amp;INDEX(10_Lieux!$E:$E,V1238)&amp;"/","/chauffeur-prive/"&amp;INDEX(10_Lieux!$E:$E,U1238)&amp;"/"&amp;INDEX(10_Lieux!$E:$E,V1238)&amp;"/")</f>
        <v>/chauffeur-prive/aeroport-brest-bretagne/montpellier/</v>
      </c>
      <c r="M1238" s="14" t="str">
        <f aca="false">IFERROR(INDEX($L:$L,MATCH(B1238&amp;"|"&amp;A1238,$Z:$Z,0)),"—")</f>
        <v>/chauffeur-prive/montpellier/aeroport-brest-bretagne/</v>
      </c>
      <c r="N1238" s="14" t="str">
        <f aca="false">IF(LEN("Chauffeur privé "&amp;INDEX(10_Lieux!$J:$J,U1238)&amp;" → "&amp;INDEX(10_Lieux!$J:$J,V1238)&amp;" | 24h/24")&gt;60,"Chauffeur privé "&amp;INDEX(10_Lieux!$J:$J,U1238)&amp;" → "&amp;INDEX(10_Lieux!$J:$J,V1238),"Chauffeur privé "&amp;INDEX(10_Lieux!$J:$J,U1238)&amp;" → "&amp;INDEX(10_Lieux!$J:$J,V1238)&amp;" | 24h/24")</f>
        <v>Chauffeur privé Aéroport Brest-Bretagne → Montpellier</v>
      </c>
      <c r="O1238" s="14" t="n">
        <f aca="false">LEN(N1238)</f>
        <v>53</v>
      </c>
      <c r="P1238" s="14" t="str">
        <f aca="false">"Chauffeur privé "&amp;INDEX(10_Lieux!$K:$K,U1238)&amp;" vers "&amp;INDEX(10_Lieux!$L:$L,V1238)</f>
        <v>Chauffeur privé de l'aéroport Brest-Bretagne vers Montpellier</v>
      </c>
      <c r="Q1238" s="14" t="str">
        <f aca="false">"Chauffeur privé "&amp;INDEX(10_Lieux!$K:$K,U1238)&amp;" vers "&amp;INDEX(10_Lieux!$L:$L,V1238)&amp;" : env. "&amp;I1238&amp;" km, "&amp;J1238&amp;" de route. Devis personnalisé, standard 24h/24 et 7j/7."</f>
        <v>Chauffeur privé de l'aéroport Brest-Bretagne vers Montpellier : env. 1044 km, 11 h de route. Devis personnalisé, standard 24h/24 et 7j/7.</v>
      </c>
      <c r="R1238" s="14" t="n">
        <f aca="false">LEN(Q1238)</f>
        <v>137</v>
      </c>
      <c r="S1238" s="14" t="str">
        <f aca="false">INDEX(10_Lieux!$C:$C,U1238)</f>
        <v>France</v>
      </c>
      <c r="T1238" s="14" t="str">
        <f aca="false">INDEX(10_Lieux!$C:$C,V1238)</f>
        <v>France</v>
      </c>
      <c r="U1238" s="14" t="n">
        <f aca="false">MATCH(A1238,10_Lieux!$A:$A,0)</f>
        <v>154</v>
      </c>
      <c r="V1238" s="14" t="n">
        <f aca="false">MATCH(B1238,10_Lieux!$A:$A,0)</f>
        <v>71</v>
      </c>
      <c r="W1238" s="14" t="n">
        <f aca="false">ROUND(6371*2*ASIN(SQRT(SIN(RADIANS(INDEX(10_Lieux!$F:$F,V1238)-INDEX(10_Lieux!$F:$F,U1238))/2)^2+COS(RADIANS(INDEX(10_Lieux!$F:$F,U1238)))*COS(RADIANS(INDEX(10_Lieux!$F:$F,V1238)))*SIN(RADIANS(INDEX(10_Lieux!$G:$G,V1238)-INDEX(10_Lieux!$G:$G,U1238))/2)^2)),1)</f>
        <v>835.4</v>
      </c>
      <c r="X1238" s="14" t="n">
        <f aca="false">ROUND(I1238/IF(I1238&lt;p_seuil_vitesse,p_vit_lente,p_vit_rapide)*60/15,0)*15</f>
        <v>660</v>
      </c>
      <c r="Y1238" s="14" t="n">
        <f aca="false">MAX(IF(INDEX(10_Lieux!$B:$B,U1238)&lt;&gt;"Ville",INDEX(10_Lieux!$I:$I,U1238),0),IF(INDEX(10_Lieux!$B:$B,V1238)&lt;&gt;"Ville",INDEX(10_Lieux!$I:$I,V1238),0))</f>
        <v>250</v>
      </c>
      <c r="Z1238" s="14" t="str">
        <f aca="false">A1238&amp;"|"&amp;B1238</f>
        <v>Brest-Bretagne|Montpellier</v>
      </c>
      <c r="AA1238" s="14" t="str">
        <f aca="false">IF(I1238&lt;p_local,"Local",IF(I1238&lt;p_vv_min,"Courte distance",IF(I1238&lt;p_tres_long,"Longue distance","Très longue distance")))</f>
        <v>Très longue distance</v>
      </c>
    </row>
    <row r="1239" customFormat="false" ht="15" hidden="false" customHeight="true" outlineLevel="0" collapsed="false">
      <c r="A1239" s="1" t="s">
        <v>138</v>
      </c>
      <c r="B1239" s="1" t="s">
        <v>1383</v>
      </c>
      <c r="C1239" s="1" t="s">
        <v>35</v>
      </c>
      <c r="D1239" s="1" t="s">
        <v>653</v>
      </c>
      <c r="E1239" s="1" t="s">
        <v>1401</v>
      </c>
      <c r="F1239" s="14" t="s">
        <v>40</v>
      </c>
      <c r="G1239" s="14" t="str">
        <f aca="false">IF(I1239&lt;p_local,"Local → page infra",IF(H1239&gt;=p_ph1,"Phase 1",IF(H1239&gt;=p_ph2,"Phase 2","Phase 3")))</f>
        <v>Phase 3</v>
      </c>
      <c r="H1239" s="14" t="n">
        <f aca="false">IF(I1239&lt;p_local,0,IF(C1239="Aéroport → Aéroport",p_pts_plein,IF(Y1239&gt;0,IF(I1239&lt;=Y1239,p_pts_plein,IF(I1239&lt;=p_mult2*Y1239,p_pts_moyen,p_pts_r3)),IF(I1239&gt;=p_vv_min,p_pts_plein,IF(I1239&gt;=p_vv_moy,p_pts_moyen,p_pts_court))))+IF(INDEX(10_Lieux!$D:$D,U1239)=1,p_prio1,p_prio2)+IF(INDEX(10_Lieux!$D:$D,V1239)=1,p_prio1,p_prio2)+IF(K1239="Oui",p_tf,0)+p_hub*((INDEX(10_Lieux!$H:$H,U1239)="Hub")+(INDEX(10_Lieux!$H:$H,V1239)="Hub"))+IF(OR(INDEX(10_Lieux!$H:$H,U1239)="Premium",INDEX(10_Lieux!$H:$H,V1239)="Premium"),p_prem,0))</f>
        <v>25</v>
      </c>
      <c r="I1239" s="14" t="n">
        <f aca="false">ROUND(W1239*p_facteur,0)</f>
        <v>1044</v>
      </c>
      <c r="J1239" s="14" t="str">
        <f aca="false">IF(X1239&lt;60,X1239&amp;" min",INT(X1239/60)&amp;" h"&amp;IF(MOD(X1239,60)=0,""," "&amp;TEXT(MOD(X1239,60),"00")))</f>
        <v>11 h</v>
      </c>
      <c r="K1239" s="14" t="str">
        <f aca="false">IF(S1239&lt;&gt;T1239,"Oui","Non")</f>
        <v>Non</v>
      </c>
      <c r="L1239" s="14" t="str">
        <f aca="false">IF(AND(INDEX(10_Lieux!$B:$B,U1239)="Ville",INDEX(10_Lieux!$B:$B,V1239)="Ville"),"/chauffeur-prive/"&amp;INDEX(10_Lieux!$E:$E,U1239)&amp;"-"&amp;INDEX(10_Lieux!$E:$E,V1239)&amp;"/","/chauffeur-prive/"&amp;INDEX(10_Lieux!$E:$E,U1239)&amp;"/"&amp;INDEX(10_Lieux!$E:$E,V1239)&amp;"/")</f>
        <v>/chauffeur-prive/montpellier/aeroport-brest-bretagne/</v>
      </c>
      <c r="M1239" s="14" t="str">
        <f aca="false">IFERROR(INDEX($L:$L,MATCH(B1239&amp;"|"&amp;A1239,$Z:$Z,0)),"—")</f>
        <v>/chauffeur-prive/aeroport-brest-bretagne/montpellier/</v>
      </c>
      <c r="N1239" s="14" t="str">
        <f aca="false">IF(LEN("Chauffeur privé "&amp;INDEX(10_Lieux!$J:$J,U1239)&amp;" → "&amp;INDEX(10_Lieux!$J:$J,V1239)&amp;" | 24h/24")&gt;60,"Chauffeur privé "&amp;INDEX(10_Lieux!$J:$J,U1239)&amp;" → "&amp;INDEX(10_Lieux!$J:$J,V1239),"Chauffeur privé "&amp;INDEX(10_Lieux!$J:$J,U1239)&amp;" → "&amp;INDEX(10_Lieux!$J:$J,V1239)&amp;" | 24h/24")</f>
        <v>Chauffeur privé Montpellier → Aéroport Brest-Bretagne</v>
      </c>
      <c r="O1239" s="14" t="n">
        <f aca="false">LEN(N1239)</f>
        <v>53</v>
      </c>
      <c r="P1239" s="14" t="str">
        <f aca="false">"Chauffeur privé "&amp;INDEX(10_Lieux!$K:$K,U1239)&amp;" vers "&amp;INDEX(10_Lieux!$L:$L,V1239)</f>
        <v>Chauffeur privé de Montpellier vers l'aéroport Brest-Bretagne</v>
      </c>
      <c r="Q1239" s="14" t="str">
        <f aca="false">"Chauffeur privé "&amp;INDEX(10_Lieux!$K:$K,U1239)&amp;" vers "&amp;INDEX(10_Lieux!$L:$L,V1239)&amp;" : env. "&amp;I1239&amp;" km, "&amp;J1239&amp;" de route. Devis personnalisé, standard 24h/24 et 7j/7."</f>
        <v>Chauffeur privé de Montpellier vers l'aéroport Brest-Bretagne : env. 1044 km, 11 h de route. Devis personnalisé, standard 24h/24 et 7j/7.</v>
      </c>
      <c r="R1239" s="14" t="n">
        <f aca="false">LEN(Q1239)</f>
        <v>137</v>
      </c>
      <c r="S1239" s="14" t="str">
        <f aca="false">INDEX(10_Lieux!$C:$C,U1239)</f>
        <v>France</v>
      </c>
      <c r="T1239" s="14" t="str">
        <f aca="false">INDEX(10_Lieux!$C:$C,V1239)</f>
        <v>France</v>
      </c>
      <c r="U1239" s="14" t="n">
        <f aca="false">MATCH(A1239,10_Lieux!$A:$A,0)</f>
        <v>71</v>
      </c>
      <c r="V1239" s="14" t="n">
        <f aca="false">MATCH(B1239,10_Lieux!$A:$A,0)</f>
        <v>154</v>
      </c>
      <c r="W1239" s="14" t="n">
        <f aca="false">ROUND(6371*2*ASIN(SQRT(SIN(RADIANS(INDEX(10_Lieux!$F:$F,V1239)-INDEX(10_Lieux!$F:$F,U1239))/2)^2+COS(RADIANS(INDEX(10_Lieux!$F:$F,U1239)))*COS(RADIANS(INDEX(10_Lieux!$F:$F,V1239)))*SIN(RADIANS(INDEX(10_Lieux!$G:$G,V1239)-INDEX(10_Lieux!$G:$G,U1239))/2)^2)),1)</f>
        <v>835.4</v>
      </c>
      <c r="X1239" s="14" t="n">
        <f aca="false">ROUND(I1239/IF(I1239&lt;p_seuil_vitesse,p_vit_lente,p_vit_rapide)*60/15,0)*15</f>
        <v>660</v>
      </c>
      <c r="Y1239" s="14" t="n">
        <f aca="false">MAX(IF(INDEX(10_Lieux!$B:$B,U1239)&lt;&gt;"Ville",INDEX(10_Lieux!$I:$I,U1239),0),IF(INDEX(10_Lieux!$B:$B,V1239)&lt;&gt;"Ville",INDEX(10_Lieux!$I:$I,V1239),0))</f>
        <v>250</v>
      </c>
      <c r="Z1239" s="14" t="str">
        <f aca="false">A1239&amp;"|"&amp;B1239</f>
        <v>Montpellier|Brest-Bretagne</v>
      </c>
      <c r="AA1239" s="14" t="str">
        <f aca="false">IF(I1239&lt;p_local,"Local",IF(I1239&lt;p_vv_min,"Courte distance",IF(I1239&lt;p_tres_long,"Longue distance","Très longue distance")))</f>
        <v>Très longue distance</v>
      </c>
    </row>
    <row r="1240" customFormat="false" ht="15" hidden="false" customHeight="true" outlineLevel="0" collapsed="false">
      <c r="A1240" s="1" t="s">
        <v>1383</v>
      </c>
      <c r="B1240" s="1" t="s">
        <v>140</v>
      </c>
      <c r="C1240" s="1" t="s">
        <v>34</v>
      </c>
      <c r="D1240" s="1" t="s">
        <v>653</v>
      </c>
      <c r="E1240" s="1" t="s">
        <v>1402</v>
      </c>
      <c r="F1240" s="14" t="s">
        <v>40</v>
      </c>
      <c r="G1240" s="14" t="str">
        <f aca="false">IF(I1240&lt;p_local,"Local → page infra",IF(H1240&gt;=p_ph1,"Phase 1",IF(H1240&gt;=p_ph2,"Phase 2","Phase 3")))</f>
        <v>Phase 3</v>
      </c>
      <c r="H1240" s="14" t="n">
        <f aca="false">IF(I1240&lt;p_local,0,IF(C1240="Aéroport → Aéroport",p_pts_plein,IF(Y1240&gt;0,IF(I1240&lt;=Y1240,p_pts_plein,IF(I1240&lt;=p_mult2*Y1240,p_pts_moyen,p_pts_r3)),IF(I1240&gt;=p_vv_min,p_pts_plein,IF(I1240&gt;=p_vv_moy,p_pts_moyen,p_pts_court))))+IF(INDEX(10_Lieux!$D:$D,U1240)=1,p_prio1,p_prio2)+IF(INDEX(10_Lieux!$D:$D,V1240)=1,p_prio1,p_prio2)+IF(K1240="Oui",p_tf,0)+p_hub*((INDEX(10_Lieux!$H:$H,U1240)="Hub")+(INDEX(10_Lieux!$H:$H,V1240)="Hub"))+IF(OR(INDEX(10_Lieux!$H:$H,U1240)="Premium",INDEX(10_Lieux!$H:$H,V1240)="Premium"),p_prem,0))</f>
        <v>40</v>
      </c>
      <c r="I1240" s="14" t="n">
        <f aca="false">ROUND(W1240*p_facteur,0)</f>
        <v>317</v>
      </c>
      <c r="J1240" s="14" t="str">
        <f aca="false">IF(X1240&lt;60,X1240&amp;" min",INT(X1240/60)&amp;" h"&amp;IF(MOD(X1240,60)=0,""," "&amp;TEXT(MOD(X1240,60),"00")))</f>
        <v>3 h 15</v>
      </c>
      <c r="K1240" s="14" t="str">
        <f aca="false">IF(S1240&lt;&gt;T1240,"Oui","Non")</f>
        <v>Non</v>
      </c>
      <c r="L1240" s="14" t="str">
        <f aca="false">IF(AND(INDEX(10_Lieux!$B:$B,U1240)="Ville",INDEX(10_Lieux!$B:$B,V1240)="Ville"),"/chauffeur-prive/"&amp;INDEX(10_Lieux!$E:$E,U1240)&amp;"-"&amp;INDEX(10_Lieux!$E:$E,V1240)&amp;"/","/chauffeur-prive/"&amp;INDEX(10_Lieux!$E:$E,U1240)&amp;"/"&amp;INDEX(10_Lieux!$E:$E,V1240)&amp;"/")</f>
        <v>/chauffeur-prive/aeroport-brest-bretagne/nantes/</v>
      </c>
      <c r="M1240" s="14" t="str">
        <f aca="false">IFERROR(INDEX($L:$L,MATCH(B1240&amp;"|"&amp;A1240,$Z:$Z,0)),"—")</f>
        <v>/chauffeur-prive/nantes/aeroport-brest-bretagne/</v>
      </c>
      <c r="N1240" s="14" t="str">
        <f aca="false">IF(LEN("Chauffeur privé "&amp;INDEX(10_Lieux!$J:$J,U1240)&amp;" → "&amp;INDEX(10_Lieux!$J:$J,V1240)&amp;" | 24h/24")&gt;60,"Chauffeur privé "&amp;INDEX(10_Lieux!$J:$J,U1240)&amp;" → "&amp;INDEX(10_Lieux!$J:$J,V1240),"Chauffeur privé "&amp;INDEX(10_Lieux!$J:$J,U1240)&amp;" → "&amp;INDEX(10_Lieux!$J:$J,V1240)&amp;" | 24h/24")</f>
        <v>Chauffeur privé Aéroport Brest-Bretagne → Nantes | 24h/24</v>
      </c>
      <c r="O1240" s="14" t="n">
        <f aca="false">LEN(N1240)</f>
        <v>57</v>
      </c>
      <c r="P1240" s="14" t="str">
        <f aca="false">"Chauffeur privé "&amp;INDEX(10_Lieux!$K:$K,U1240)&amp;" vers "&amp;INDEX(10_Lieux!$L:$L,V1240)</f>
        <v>Chauffeur privé de l'aéroport Brest-Bretagne vers Nantes</v>
      </c>
      <c r="Q1240" s="14" t="str">
        <f aca="false">"Chauffeur privé "&amp;INDEX(10_Lieux!$K:$K,U1240)&amp;" vers "&amp;INDEX(10_Lieux!$L:$L,V1240)&amp;" : env. "&amp;I1240&amp;" km, "&amp;J1240&amp;" de route. Devis personnalisé, standard 24h/24 et 7j/7."</f>
        <v>Chauffeur privé de l'aéroport Brest-Bretagne vers Nantes : env. 317 km, 3 h 15 de route. Devis personnalisé, standard 24h/24 et 7j/7.</v>
      </c>
      <c r="R1240" s="14" t="n">
        <f aca="false">LEN(Q1240)</f>
        <v>133</v>
      </c>
      <c r="S1240" s="14" t="str">
        <f aca="false">INDEX(10_Lieux!$C:$C,U1240)</f>
        <v>France</v>
      </c>
      <c r="T1240" s="14" t="str">
        <f aca="false">INDEX(10_Lieux!$C:$C,V1240)</f>
        <v>France</v>
      </c>
      <c r="U1240" s="14" t="n">
        <f aca="false">MATCH(A1240,10_Lieux!$A:$A,0)</f>
        <v>154</v>
      </c>
      <c r="V1240" s="14" t="n">
        <f aca="false">MATCH(B1240,10_Lieux!$A:$A,0)</f>
        <v>56</v>
      </c>
      <c r="W1240" s="14" t="n">
        <f aca="false">ROUND(6371*2*ASIN(SQRT(SIN(RADIANS(INDEX(10_Lieux!$F:$F,V1240)-INDEX(10_Lieux!$F:$F,U1240))/2)^2+COS(RADIANS(INDEX(10_Lieux!$F:$F,U1240)))*COS(RADIANS(INDEX(10_Lieux!$F:$F,V1240)))*SIN(RADIANS(INDEX(10_Lieux!$G:$G,V1240)-INDEX(10_Lieux!$G:$G,U1240))/2)^2)),1)</f>
        <v>253.8</v>
      </c>
      <c r="X1240" s="14" t="n">
        <f aca="false">ROUND(I1240/IF(I1240&lt;p_seuil_vitesse,p_vit_lente,p_vit_rapide)*60/15,0)*15</f>
        <v>195</v>
      </c>
      <c r="Y1240" s="14" t="n">
        <f aca="false">MAX(IF(INDEX(10_Lieux!$B:$B,U1240)&lt;&gt;"Ville",INDEX(10_Lieux!$I:$I,U1240),0),IF(INDEX(10_Lieux!$B:$B,V1240)&lt;&gt;"Ville",INDEX(10_Lieux!$I:$I,V1240),0))</f>
        <v>250</v>
      </c>
      <c r="Z1240" s="14" t="str">
        <f aca="false">A1240&amp;"|"&amp;B1240</f>
        <v>Brest-Bretagne|Nantes</v>
      </c>
      <c r="AA1240" s="14" t="str">
        <f aca="false">IF(I1240&lt;p_local,"Local",IF(I1240&lt;p_vv_min,"Courte distance",IF(I1240&lt;p_tres_long,"Longue distance","Très longue distance")))</f>
        <v>Longue distance</v>
      </c>
    </row>
    <row r="1241" customFormat="false" ht="15" hidden="false" customHeight="true" outlineLevel="0" collapsed="false">
      <c r="A1241" s="1" t="s">
        <v>140</v>
      </c>
      <c r="B1241" s="1" t="s">
        <v>1383</v>
      </c>
      <c r="C1241" s="1" t="s">
        <v>35</v>
      </c>
      <c r="D1241" s="1" t="s">
        <v>653</v>
      </c>
      <c r="E1241" s="1" t="s">
        <v>1403</v>
      </c>
      <c r="F1241" s="14" t="s">
        <v>40</v>
      </c>
      <c r="G1241" s="14" t="str">
        <f aca="false">IF(I1241&lt;p_local,"Local → page infra",IF(H1241&gt;=p_ph1,"Phase 1",IF(H1241&gt;=p_ph2,"Phase 2","Phase 3")))</f>
        <v>Phase 3</v>
      </c>
      <c r="H1241" s="14" t="n">
        <f aca="false">IF(I1241&lt;p_local,0,IF(C1241="Aéroport → Aéroport",p_pts_plein,IF(Y1241&gt;0,IF(I1241&lt;=Y1241,p_pts_plein,IF(I1241&lt;=p_mult2*Y1241,p_pts_moyen,p_pts_r3)),IF(I1241&gt;=p_vv_min,p_pts_plein,IF(I1241&gt;=p_vv_moy,p_pts_moyen,p_pts_court))))+IF(INDEX(10_Lieux!$D:$D,U1241)=1,p_prio1,p_prio2)+IF(INDEX(10_Lieux!$D:$D,V1241)=1,p_prio1,p_prio2)+IF(K1241="Oui",p_tf,0)+p_hub*((INDEX(10_Lieux!$H:$H,U1241)="Hub")+(INDEX(10_Lieux!$H:$H,V1241)="Hub"))+IF(OR(INDEX(10_Lieux!$H:$H,U1241)="Premium",INDEX(10_Lieux!$H:$H,V1241)="Premium"),p_prem,0))</f>
        <v>40</v>
      </c>
      <c r="I1241" s="14" t="n">
        <f aca="false">ROUND(W1241*p_facteur,0)</f>
        <v>317</v>
      </c>
      <c r="J1241" s="14" t="str">
        <f aca="false">IF(X1241&lt;60,X1241&amp;" min",INT(X1241/60)&amp;" h"&amp;IF(MOD(X1241,60)=0,""," "&amp;TEXT(MOD(X1241,60),"00")))</f>
        <v>3 h 15</v>
      </c>
      <c r="K1241" s="14" t="str">
        <f aca="false">IF(S1241&lt;&gt;T1241,"Oui","Non")</f>
        <v>Non</v>
      </c>
      <c r="L1241" s="14" t="str">
        <f aca="false">IF(AND(INDEX(10_Lieux!$B:$B,U1241)="Ville",INDEX(10_Lieux!$B:$B,V1241)="Ville"),"/chauffeur-prive/"&amp;INDEX(10_Lieux!$E:$E,U1241)&amp;"-"&amp;INDEX(10_Lieux!$E:$E,V1241)&amp;"/","/chauffeur-prive/"&amp;INDEX(10_Lieux!$E:$E,U1241)&amp;"/"&amp;INDEX(10_Lieux!$E:$E,V1241)&amp;"/")</f>
        <v>/chauffeur-prive/nantes/aeroport-brest-bretagne/</v>
      </c>
      <c r="M1241" s="14" t="str">
        <f aca="false">IFERROR(INDEX($L:$L,MATCH(B1241&amp;"|"&amp;A1241,$Z:$Z,0)),"—")</f>
        <v>/chauffeur-prive/aeroport-brest-bretagne/nantes/</v>
      </c>
      <c r="N1241" s="14" t="str">
        <f aca="false">IF(LEN("Chauffeur privé "&amp;INDEX(10_Lieux!$J:$J,U1241)&amp;" → "&amp;INDEX(10_Lieux!$J:$J,V1241)&amp;" | 24h/24")&gt;60,"Chauffeur privé "&amp;INDEX(10_Lieux!$J:$J,U1241)&amp;" → "&amp;INDEX(10_Lieux!$J:$J,V1241),"Chauffeur privé "&amp;INDEX(10_Lieux!$J:$J,U1241)&amp;" → "&amp;INDEX(10_Lieux!$J:$J,V1241)&amp;" | 24h/24")</f>
        <v>Chauffeur privé Nantes → Aéroport Brest-Bretagne | 24h/24</v>
      </c>
      <c r="O1241" s="14" t="n">
        <f aca="false">LEN(N1241)</f>
        <v>57</v>
      </c>
      <c r="P1241" s="14" t="str">
        <f aca="false">"Chauffeur privé "&amp;INDEX(10_Lieux!$K:$K,U1241)&amp;" vers "&amp;INDEX(10_Lieux!$L:$L,V1241)</f>
        <v>Chauffeur privé de Nantes vers l'aéroport Brest-Bretagne</v>
      </c>
      <c r="Q1241" s="14" t="str">
        <f aca="false">"Chauffeur privé "&amp;INDEX(10_Lieux!$K:$K,U1241)&amp;" vers "&amp;INDEX(10_Lieux!$L:$L,V1241)&amp;" : env. "&amp;I1241&amp;" km, "&amp;J1241&amp;" de route. Devis personnalisé, standard 24h/24 et 7j/7."</f>
        <v>Chauffeur privé de Nantes vers l'aéroport Brest-Bretagne : env. 317 km, 3 h 15 de route. Devis personnalisé, standard 24h/24 et 7j/7.</v>
      </c>
      <c r="R1241" s="14" t="n">
        <f aca="false">LEN(Q1241)</f>
        <v>133</v>
      </c>
      <c r="S1241" s="14" t="str">
        <f aca="false">INDEX(10_Lieux!$C:$C,U1241)</f>
        <v>France</v>
      </c>
      <c r="T1241" s="14" t="str">
        <f aca="false">INDEX(10_Lieux!$C:$C,V1241)</f>
        <v>France</v>
      </c>
      <c r="U1241" s="14" t="n">
        <f aca="false">MATCH(A1241,10_Lieux!$A:$A,0)</f>
        <v>56</v>
      </c>
      <c r="V1241" s="14" t="n">
        <f aca="false">MATCH(B1241,10_Lieux!$A:$A,0)</f>
        <v>154</v>
      </c>
      <c r="W1241" s="14" t="n">
        <f aca="false">ROUND(6371*2*ASIN(SQRT(SIN(RADIANS(INDEX(10_Lieux!$F:$F,V1241)-INDEX(10_Lieux!$F:$F,U1241))/2)^2+COS(RADIANS(INDEX(10_Lieux!$F:$F,U1241)))*COS(RADIANS(INDEX(10_Lieux!$F:$F,V1241)))*SIN(RADIANS(INDEX(10_Lieux!$G:$G,V1241)-INDEX(10_Lieux!$G:$G,U1241))/2)^2)),1)</f>
        <v>253.8</v>
      </c>
      <c r="X1241" s="14" t="n">
        <f aca="false">ROUND(I1241/IF(I1241&lt;p_seuil_vitesse,p_vit_lente,p_vit_rapide)*60/15,0)*15</f>
        <v>195</v>
      </c>
      <c r="Y1241" s="14" t="n">
        <f aca="false">MAX(IF(INDEX(10_Lieux!$B:$B,U1241)&lt;&gt;"Ville",INDEX(10_Lieux!$I:$I,U1241),0),IF(INDEX(10_Lieux!$B:$B,V1241)&lt;&gt;"Ville",INDEX(10_Lieux!$I:$I,V1241),0))</f>
        <v>250</v>
      </c>
      <c r="Z1241" s="14" t="str">
        <f aca="false">A1241&amp;"|"&amp;B1241</f>
        <v>Nantes|Brest-Bretagne</v>
      </c>
      <c r="AA1241" s="14" t="str">
        <f aca="false">IF(I1241&lt;p_local,"Local",IF(I1241&lt;p_vv_min,"Courte distance",IF(I1241&lt;p_tres_long,"Longue distance","Très longue distance")))</f>
        <v>Longue distance</v>
      </c>
    </row>
    <row r="1242" customFormat="false" ht="15" hidden="false" customHeight="true" outlineLevel="0" collapsed="false">
      <c r="A1242" s="1" t="s">
        <v>1383</v>
      </c>
      <c r="B1242" s="1" t="s">
        <v>142</v>
      </c>
      <c r="C1242" s="1" t="s">
        <v>34</v>
      </c>
      <c r="D1242" s="1" t="s">
        <v>653</v>
      </c>
      <c r="E1242" s="1" t="s">
        <v>1404</v>
      </c>
      <c r="F1242" s="14" t="s">
        <v>40</v>
      </c>
      <c r="G1242" s="14" t="str">
        <f aca="false">IF(I1242&lt;p_local,"Local → page infra",IF(H1242&gt;=p_ph1,"Phase 1",IF(H1242&gt;=p_ph2,"Phase 2","Phase 3")))</f>
        <v>Phase 3</v>
      </c>
      <c r="H1242" s="14" t="n">
        <f aca="false">IF(I1242&lt;p_local,0,IF(C1242="Aéroport → Aéroport",p_pts_plein,IF(Y1242&gt;0,IF(I1242&lt;=Y1242,p_pts_plein,IF(I1242&lt;=p_mult2*Y1242,p_pts_moyen,p_pts_r3)),IF(I1242&gt;=p_vv_min,p_pts_plein,IF(I1242&gt;=p_vv_moy,p_pts_moyen,p_pts_court))))+IF(INDEX(10_Lieux!$D:$D,U1242)=1,p_prio1,p_prio2)+IF(INDEX(10_Lieux!$D:$D,V1242)=1,p_prio1,p_prio2)+IF(K1242="Oui",p_tf,0)+p_hub*((INDEX(10_Lieux!$H:$H,U1242)="Hub")+(INDEX(10_Lieux!$H:$H,V1242)="Hub"))+IF(OR(INDEX(10_Lieux!$H:$H,U1242)="Premium",INDEX(10_Lieux!$H:$H,V1242)="Premium"),p_prem,0))</f>
        <v>40</v>
      </c>
      <c r="I1242" s="14" t="n">
        <f aca="false">ROUND(W1242*p_facteur,0)</f>
        <v>258</v>
      </c>
      <c r="J1242" s="14" t="str">
        <f aca="false">IF(X1242&lt;60,X1242&amp;" min",INT(X1242/60)&amp;" h"&amp;IF(MOD(X1242,60)=0,""," "&amp;TEXT(MOD(X1242,60),"00")))</f>
        <v>2 h 45</v>
      </c>
      <c r="K1242" s="14" t="str">
        <f aca="false">IF(S1242&lt;&gt;T1242,"Oui","Non")</f>
        <v>Non</v>
      </c>
      <c r="L1242" s="14" t="str">
        <f aca="false">IF(AND(INDEX(10_Lieux!$B:$B,U1242)="Ville",INDEX(10_Lieux!$B:$B,V1242)="Ville"),"/chauffeur-prive/"&amp;INDEX(10_Lieux!$E:$E,U1242)&amp;"-"&amp;INDEX(10_Lieux!$E:$E,V1242)&amp;"/","/chauffeur-prive/"&amp;INDEX(10_Lieux!$E:$E,U1242)&amp;"/"&amp;INDEX(10_Lieux!$E:$E,V1242)&amp;"/")</f>
        <v>/chauffeur-prive/aeroport-brest-bretagne/rennes/</v>
      </c>
      <c r="M1242" s="14" t="str">
        <f aca="false">IFERROR(INDEX($L:$L,MATCH(B1242&amp;"|"&amp;A1242,$Z:$Z,0)),"—")</f>
        <v>/chauffeur-prive/rennes/aeroport-brest-bretagne/</v>
      </c>
      <c r="N1242" s="14" t="str">
        <f aca="false">IF(LEN("Chauffeur privé "&amp;INDEX(10_Lieux!$J:$J,U1242)&amp;" → "&amp;INDEX(10_Lieux!$J:$J,V1242)&amp;" | 24h/24")&gt;60,"Chauffeur privé "&amp;INDEX(10_Lieux!$J:$J,U1242)&amp;" → "&amp;INDEX(10_Lieux!$J:$J,V1242),"Chauffeur privé "&amp;INDEX(10_Lieux!$J:$J,U1242)&amp;" → "&amp;INDEX(10_Lieux!$J:$J,V1242)&amp;" | 24h/24")</f>
        <v>Chauffeur privé Aéroport Brest-Bretagne → Rennes | 24h/24</v>
      </c>
      <c r="O1242" s="14" t="n">
        <f aca="false">LEN(N1242)</f>
        <v>57</v>
      </c>
      <c r="P1242" s="14" t="str">
        <f aca="false">"Chauffeur privé "&amp;INDEX(10_Lieux!$K:$K,U1242)&amp;" vers "&amp;INDEX(10_Lieux!$L:$L,V1242)</f>
        <v>Chauffeur privé de l'aéroport Brest-Bretagne vers Rennes</v>
      </c>
      <c r="Q1242" s="14" t="str">
        <f aca="false">"Chauffeur privé "&amp;INDEX(10_Lieux!$K:$K,U1242)&amp;" vers "&amp;INDEX(10_Lieux!$L:$L,V1242)&amp;" : env. "&amp;I1242&amp;" km, "&amp;J1242&amp;" de route. Devis personnalisé, standard 24h/24 et 7j/7."</f>
        <v>Chauffeur privé de l'aéroport Brest-Bretagne vers Rennes : env. 258 km, 2 h 45 de route. Devis personnalisé, standard 24h/24 et 7j/7.</v>
      </c>
      <c r="R1242" s="14" t="n">
        <f aca="false">LEN(Q1242)</f>
        <v>133</v>
      </c>
      <c r="S1242" s="14" t="str">
        <f aca="false">INDEX(10_Lieux!$C:$C,U1242)</f>
        <v>France</v>
      </c>
      <c r="T1242" s="14" t="str">
        <f aca="false">INDEX(10_Lieux!$C:$C,V1242)</f>
        <v>France</v>
      </c>
      <c r="U1242" s="14" t="n">
        <f aca="false">MATCH(A1242,10_Lieux!$A:$A,0)</f>
        <v>154</v>
      </c>
      <c r="V1242" s="14" t="n">
        <f aca="false">MATCH(B1242,10_Lieux!$A:$A,0)</f>
        <v>49</v>
      </c>
      <c r="W1242" s="14" t="n">
        <f aca="false">ROUND(6371*2*ASIN(SQRT(SIN(RADIANS(INDEX(10_Lieux!$F:$F,V1242)-INDEX(10_Lieux!$F:$F,U1242))/2)^2+COS(RADIANS(INDEX(10_Lieux!$F:$F,U1242)))*COS(RADIANS(INDEX(10_Lieux!$F:$F,V1242)))*SIN(RADIANS(INDEX(10_Lieux!$G:$G,V1242)-INDEX(10_Lieux!$G:$G,U1242))/2)^2)),1)</f>
        <v>206</v>
      </c>
      <c r="X1242" s="14" t="n">
        <f aca="false">ROUND(I1242/IF(I1242&lt;p_seuil_vitesse,p_vit_lente,p_vit_rapide)*60/15,0)*15</f>
        <v>165</v>
      </c>
      <c r="Y1242" s="14" t="n">
        <f aca="false">MAX(IF(INDEX(10_Lieux!$B:$B,U1242)&lt;&gt;"Ville",INDEX(10_Lieux!$I:$I,U1242),0),IF(INDEX(10_Lieux!$B:$B,V1242)&lt;&gt;"Ville",INDEX(10_Lieux!$I:$I,V1242),0))</f>
        <v>250</v>
      </c>
      <c r="Z1242" s="14" t="str">
        <f aca="false">A1242&amp;"|"&amp;B1242</f>
        <v>Brest-Bretagne|Rennes</v>
      </c>
      <c r="AA1242" s="14" t="str">
        <f aca="false">IF(I1242&lt;p_local,"Local",IF(I1242&lt;p_vv_min,"Courte distance",IF(I1242&lt;p_tres_long,"Longue distance","Très longue distance")))</f>
        <v>Longue distance</v>
      </c>
    </row>
    <row r="1243" customFormat="false" ht="15" hidden="false" customHeight="true" outlineLevel="0" collapsed="false">
      <c r="A1243" s="1" t="s">
        <v>142</v>
      </c>
      <c r="B1243" s="1" t="s">
        <v>1383</v>
      </c>
      <c r="C1243" s="1" t="s">
        <v>35</v>
      </c>
      <c r="D1243" s="1" t="s">
        <v>653</v>
      </c>
      <c r="E1243" s="1" t="s">
        <v>1405</v>
      </c>
      <c r="F1243" s="14" t="s">
        <v>40</v>
      </c>
      <c r="G1243" s="14" t="str">
        <f aca="false">IF(I1243&lt;p_local,"Local → page infra",IF(H1243&gt;=p_ph1,"Phase 1",IF(H1243&gt;=p_ph2,"Phase 2","Phase 3")))</f>
        <v>Phase 3</v>
      </c>
      <c r="H1243" s="14" t="n">
        <f aca="false">IF(I1243&lt;p_local,0,IF(C1243="Aéroport → Aéroport",p_pts_plein,IF(Y1243&gt;0,IF(I1243&lt;=Y1243,p_pts_plein,IF(I1243&lt;=p_mult2*Y1243,p_pts_moyen,p_pts_r3)),IF(I1243&gt;=p_vv_min,p_pts_plein,IF(I1243&gt;=p_vv_moy,p_pts_moyen,p_pts_court))))+IF(INDEX(10_Lieux!$D:$D,U1243)=1,p_prio1,p_prio2)+IF(INDEX(10_Lieux!$D:$D,V1243)=1,p_prio1,p_prio2)+IF(K1243="Oui",p_tf,0)+p_hub*((INDEX(10_Lieux!$H:$H,U1243)="Hub")+(INDEX(10_Lieux!$H:$H,V1243)="Hub"))+IF(OR(INDEX(10_Lieux!$H:$H,U1243)="Premium",INDEX(10_Lieux!$H:$H,V1243)="Premium"),p_prem,0))</f>
        <v>40</v>
      </c>
      <c r="I1243" s="14" t="n">
        <f aca="false">ROUND(W1243*p_facteur,0)</f>
        <v>258</v>
      </c>
      <c r="J1243" s="14" t="str">
        <f aca="false">IF(X1243&lt;60,X1243&amp;" min",INT(X1243/60)&amp;" h"&amp;IF(MOD(X1243,60)=0,""," "&amp;TEXT(MOD(X1243,60),"00")))</f>
        <v>2 h 45</v>
      </c>
      <c r="K1243" s="14" t="str">
        <f aca="false">IF(S1243&lt;&gt;T1243,"Oui","Non")</f>
        <v>Non</v>
      </c>
      <c r="L1243" s="14" t="str">
        <f aca="false">IF(AND(INDEX(10_Lieux!$B:$B,U1243)="Ville",INDEX(10_Lieux!$B:$B,V1243)="Ville"),"/chauffeur-prive/"&amp;INDEX(10_Lieux!$E:$E,U1243)&amp;"-"&amp;INDEX(10_Lieux!$E:$E,V1243)&amp;"/","/chauffeur-prive/"&amp;INDEX(10_Lieux!$E:$E,U1243)&amp;"/"&amp;INDEX(10_Lieux!$E:$E,V1243)&amp;"/")</f>
        <v>/chauffeur-prive/rennes/aeroport-brest-bretagne/</v>
      </c>
      <c r="M1243" s="14" t="str">
        <f aca="false">IFERROR(INDEX($L:$L,MATCH(B1243&amp;"|"&amp;A1243,$Z:$Z,0)),"—")</f>
        <v>/chauffeur-prive/aeroport-brest-bretagne/rennes/</v>
      </c>
      <c r="N1243" s="14" t="str">
        <f aca="false">IF(LEN("Chauffeur privé "&amp;INDEX(10_Lieux!$J:$J,U1243)&amp;" → "&amp;INDEX(10_Lieux!$J:$J,V1243)&amp;" | 24h/24")&gt;60,"Chauffeur privé "&amp;INDEX(10_Lieux!$J:$J,U1243)&amp;" → "&amp;INDEX(10_Lieux!$J:$J,V1243),"Chauffeur privé "&amp;INDEX(10_Lieux!$J:$J,U1243)&amp;" → "&amp;INDEX(10_Lieux!$J:$J,V1243)&amp;" | 24h/24")</f>
        <v>Chauffeur privé Rennes → Aéroport Brest-Bretagne | 24h/24</v>
      </c>
      <c r="O1243" s="14" t="n">
        <f aca="false">LEN(N1243)</f>
        <v>57</v>
      </c>
      <c r="P1243" s="14" t="str">
        <f aca="false">"Chauffeur privé "&amp;INDEX(10_Lieux!$K:$K,U1243)&amp;" vers "&amp;INDEX(10_Lieux!$L:$L,V1243)</f>
        <v>Chauffeur privé de Rennes vers l'aéroport Brest-Bretagne</v>
      </c>
      <c r="Q1243" s="14" t="str">
        <f aca="false">"Chauffeur privé "&amp;INDEX(10_Lieux!$K:$K,U1243)&amp;" vers "&amp;INDEX(10_Lieux!$L:$L,V1243)&amp;" : env. "&amp;I1243&amp;" km, "&amp;J1243&amp;" de route. Devis personnalisé, standard 24h/24 et 7j/7."</f>
        <v>Chauffeur privé de Rennes vers l'aéroport Brest-Bretagne : env. 258 km, 2 h 45 de route. Devis personnalisé, standard 24h/24 et 7j/7.</v>
      </c>
      <c r="R1243" s="14" t="n">
        <f aca="false">LEN(Q1243)</f>
        <v>133</v>
      </c>
      <c r="S1243" s="14" t="str">
        <f aca="false">INDEX(10_Lieux!$C:$C,U1243)</f>
        <v>France</v>
      </c>
      <c r="T1243" s="14" t="str">
        <f aca="false">INDEX(10_Lieux!$C:$C,V1243)</f>
        <v>France</v>
      </c>
      <c r="U1243" s="14" t="n">
        <f aca="false">MATCH(A1243,10_Lieux!$A:$A,0)</f>
        <v>49</v>
      </c>
      <c r="V1243" s="14" t="n">
        <f aca="false">MATCH(B1243,10_Lieux!$A:$A,0)</f>
        <v>154</v>
      </c>
      <c r="W1243" s="14" t="n">
        <f aca="false">ROUND(6371*2*ASIN(SQRT(SIN(RADIANS(INDEX(10_Lieux!$F:$F,V1243)-INDEX(10_Lieux!$F:$F,U1243))/2)^2+COS(RADIANS(INDEX(10_Lieux!$F:$F,U1243)))*COS(RADIANS(INDEX(10_Lieux!$F:$F,V1243)))*SIN(RADIANS(INDEX(10_Lieux!$G:$G,V1243)-INDEX(10_Lieux!$G:$G,U1243))/2)^2)),1)</f>
        <v>206</v>
      </c>
      <c r="X1243" s="14" t="n">
        <f aca="false">ROUND(I1243/IF(I1243&lt;p_seuil_vitesse,p_vit_lente,p_vit_rapide)*60/15,0)*15</f>
        <v>165</v>
      </c>
      <c r="Y1243" s="14" t="n">
        <f aca="false">MAX(IF(INDEX(10_Lieux!$B:$B,U1243)&lt;&gt;"Ville",INDEX(10_Lieux!$I:$I,U1243),0),IF(INDEX(10_Lieux!$B:$B,V1243)&lt;&gt;"Ville",INDEX(10_Lieux!$I:$I,V1243),0))</f>
        <v>250</v>
      </c>
      <c r="Z1243" s="14" t="str">
        <f aca="false">A1243&amp;"|"&amp;B1243</f>
        <v>Rennes|Brest-Bretagne</v>
      </c>
      <c r="AA1243" s="14" t="str">
        <f aca="false">IF(I1243&lt;p_local,"Local",IF(I1243&lt;p_vv_min,"Courte distance",IF(I1243&lt;p_tres_long,"Longue distance","Très longue distance")))</f>
        <v>Longue distance</v>
      </c>
    </row>
    <row r="1244" customFormat="false" ht="15" hidden="false" customHeight="true" outlineLevel="0" collapsed="false">
      <c r="A1244" s="1" t="s">
        <v>1383</v>
      </c>
      <c r="B1244" s="1" t="s">
        <v>144</v>
      </c>
      <c r="C1244" s="1" t="s">
        <v>34</v>
      </c>
      <c r="D1244" s="1" t="s">
        <v>653</v>
      </c>
      <c r="E1244" s="1" t="s">
        <v>1406</v>
      </c>
      <c r="F1244" s="14" t="s">
        <v>40</v>
      </c>
      <c r="G1244" s="14" t="str">
        <f aca="false">IF(I1244&lt;p_local,"Local → page infra",IF(H1244&gt;=p_ph1,"Phase 1",IF(H1244&gt;=p_ph2,"Phase 2","Phase 3")))</f>
        <v>Phase 3</v>
      </c>
      <c r="H1244" s="14" t="n">
        <f aca="false">IF(I1244&lt;p_local,0,IF(C1244="Aéroport → Aéroport",p_pts_plein,IF(Y1244&gt;0,IF(I1244&lt;=Y1244,p_pts_plein,IF(I1244&lt;=p_mult2*Y1244,p_pts_moyen,p_pts_r3)),IF(I1244&gt;=p_vv_min,p_pts_plein,IF(I1244&gt;=p_vv_moy,p_pts_moyen,p_pts_court))))+IF(INDEX(10_Lieux!$D:$D,U1244)=1,p_prio1,p_prio2)+IF(INDEX(10_Lieux!$D:$D,V1244)=1,p_prio1,p_prio2)+IF(K1244="Oui",p_tf,0)+p_hub*((INDEX(10_Lieux!$H:$H,U1244)="Hub")+(INDEX(10_Lieux!$H:$H,V1244)="Hub"))+IF(OR(INDEX(10_Lieux!$H:$H,U1244)="Premium",INDEX(10_Lieux!$H:$H,V1244)="Premium"),p_prem,0))</f>
        <v>30</v>
      </c>
      <c r="I1244" s="14" t="n">
        <f aca="false">ROUND(W1244*p_facteur,0)</f>
        <v>895</v>
      </c>
      <c r="J1244" s="14" t="str">
        <f aca="false">IF(X1244&lt;60,X1244&amp;" min",INT(X1244/60)&amp;" h"&amp;IF(MOD(X1244,60)=0,""," "&amp;TEXT(MOD(X1244,60),"00")))</f>
        <v>9 h 30</v>
      </c>
      <c r="K1244" s="14" t="str">
        <f aca="false">IF(S1244&lt;&gt;T1244,"Oui","Non")</f>
        <v>Non</v>
      </c>
      <c r="L1244" s="14" t="str">
        <f aca="false">IF(AND(INDEX(10_Lieux!$B:$B,U1244)="Ville",INDEX(10_Lieux!$B:$B,V1244)="Ville"),"/chauffeur-prive/"&amp;INDEX(10_Lieux!$E:$E,U1244)&amp;"-"&amp;INDEX(10_Lieux!$E:$E,V1244)&amp;"/","/chauffeur-prive/"&amp;INDEX(10_Lieux!$E:$E,U1244)&amp;"/"&amp;INDEX(10_Lieux!$E:$E,V1244)&amp;"/")</f>
        <v>/chauffeur-prive/aeroport-brest-bretagne/dijon/</v>
      </c>
      <c r="M1244" s="14" t="str">
        <f aca="false">IFERROR(INDEX($L:$L,MATCH(B1244&amp;"|"&amp;A1244,$Z:$Z,0)),"—")</f>
        <v>/chauffeur-prive/dijon/aeroport-brest-bretagne/</v>
      </c>
      <c r="N1244" s="14" t="str">
        <f aca="false">IF(LEN("Chauffeur privé "&amp;INDEX(10_Lieux!$J:$J,U1244)&amp;" → "&amp;INDEX(10_Lieux!$J:$J,V1244)&amp;" | 24h/24")&gt;60,"Chauffeur privé "&amp;INDEX(10_Lieux!$J:$J,U1244)&amp;" → "&amp;INDEX(10_Lieux!$J:$J,V1244),"Chauffeur privé "&amp;INDEX(10_Lieux!$J:$J,U1244)&amp;" → "&amp;INDEX(10_Lieux!$J:$J,V1244)&amp;" | 24h/24")</f>
        <v>Chauffeur privé Aéroport Brest-Bretagne → Dijon | 24h/24</v>
      </c>
      <c r="O1244" s="14" t="n">
        <f aca="false">LEN(N1244)</f>
        <v>56</v>
      </c>
      <c r="P1244" s="14" t="str">
        <f aca="false">"Chauffeur privé "&amp;INDEX(10_Lieux!$K:$K,U1244)&amp;" vers "&amp;INDEX(10_Lieux!$L:$L,V1244)</f>
        <v>Chauffeur privé de l'aéroport Brest-Bretagne vers Dijon</v>
      </c>
      <c r="Q1244" s="14" t="str">
        <f aca="false">"Chauffeur privé "&amp;INDEX(10_Lieux!$K:$K,U1244)&amp;" vers "&amp;INDEX(10_Lieux!$L:$L,V1244)&amp;" : env. "&amp;I1244&amp;" km, "&amp;J1244&amp;" de route. Devis personnalisé, standard 24h/24 et 7j/7."</f>
        <v>Chauffeur privé de l'aéroport Brest-Bretagne vers Dijon : env. 895 km, 9 h 30 de route. Devis personnalisé, standard 24h/24 et 7j/7.</v>
      </c>
      <c r="R1244" s="14" t="n">
        <f aca="false">LEN(Q1244)</f>
        <v>132</v>
      </c>
      <c r="S1244" s="14" t="str">
        <f aca="false">INDEX(10_Lieux!$C:$C,U1244)</f>
        <v>France</v>
      </c>
      <c r="T1244" s="14" t="str">
        <f aca="false">INDEX(10_Lieux!$C:$C,V1244)</f>
        <v>France</v>
      </c>
      <c r="U1244" s="14" t="n">
        <f aca="false">MATCH(A1244,10_Lieux!$A:$A,0)</f>
        <v>154</v>
      </c>
      <c r="V1244" s="14" t="n">
        <f aca="false">MATCH(B1244,10_Lieux!$A:$A,0)</f>
        <v>23</v>
      </c>
      <c r="W1244" s="14" t="n">
        <f aca="false">ROUND(6371*2*ASIN(SQRT(SIN(RADIANS(INDEX(10_Lieux!$F:$F,V1244)-INDEX(10_Lieux!$F:$F,U1244))/2)^2+COS(RADIANS(INDEX(10_Lieux!$F:$F,U1244)))*COS(RADIANS(INDEX(10_Lieux!$F:$F,V1244)))*SIN(RADIANS(INDEX(10_Lieux!$G:$G,V1244)-INDEX(10_Lieux!$G:$G,U1244))/2)^2)),1)</f>
        <v>715.9</v>
      </c>
      <c r="X1244" s="14" t="n">
        <f aca="false">ROUND(I1244/IF(I1244&lt;p_seuil_vitesse,p_vit_lente,p_vit_rapide)*60/15,0)*15</f>
        <v>570</v>
      </c>
      <c r="Y1244" s="14" t="n">
        <f aca="false">MAX(IF(INDEX(10_Lieux!$B:$B,U1244)&lt;&gt;"Ville",INDEX(10_Lieux!$I:$I,U1244),0),IF(INDEX(10_Lieux!$B:$B,V1244)&lt;&gt;"Ville",INDEX(10_Lieux!$I:$I,V1244),0))</f>
        <v>250</v>
      </c>
      <c r="Z1244" s="14" t="str">
        <f aca="false">A1244&amp;"|"&amp;B1244</f>
        <v>Brest-Bretagne|Dijon</v>
      </c>
      <c r="AA1244" s="14" t="str">
        <f aca="false">IF(I1244&lt;p_local,"Local",IF(I1244&lt;p_vv_min,"Courte distance",IF(I1244&lt;p_tres_long,"Longue distance","Très longue distance")))</f>
        <v>Très longue distance</v>
      </c>
    </row>
    <row r="1245" customFormat="false" ht="15" hidden="false" customHeight="true" outlineLevel="0" collapsed="false">
      <c r="A1245" s="1" t="s">
        <v>144</v>
      </c>
      <c r="B1245" s="1" t="s">
        <v>1383</v>
      </c>
      <c r="C1245" s="1" t="s">
        <v>35</v>
      </c>
      <c r="D1245" s="1" t="s">
        <v>653</v>
      </c>
      <c r="E1245" s="1" t="s">
        <v>1407</v>
      </c>
      <c r="F1245" s="14" t="s">
        <v>40</v>
      </c>
      <c r="G1245" s="14" t="str">
        <f aca="false">IF(I1245&lt;p_local,"Local → page infra",IF(H1245&gt;=p_ph1,"Phase 1",IF(H1245&gt;=p_ph2,"Phase 2","Phase 3")))</f>
        <v>Phase 3</v>
      </c>
      <c r="H1245" s="14" t="n">
        <f aca="false">IF(I1245&lt;p_local,0,IF(C1245="Aéroport → Aéroport",p_pts_plein,IF(Y1245&gt;0,IF(I1245&lt;=Y1245,p_pts_plein,IF(I1245&lt;=p_mult2*Y1245,p_pts_moyen,p_pts_r3)),IF(I1245&gt;=p_vv_min,p_pts_plein,IF(I1245&gt;=p_vv_moy,p_pts_moyen,p_pts_court))))+IF(INDEX(10_Lieux!$D:$D,U1245)=1,p_prio1,p_prio2)+IF(INDEX(10_Lieux!$D:$D,V1245)=1,p_prio1,p_prio2)+IF(K1245="Oui",p_tf,0)+p_hub*((INDEX(10_Lieux!$H:$H,U1245)="Hub")+(INDEX(10_Lieux!$H:$H,V1245)="Hub"))+IF(OR(INDEX(10_Lieux!$H:$H,U1245)="Premium",INDEX(10_Lieux!$H:$H,V1245)="Premium"),p_prem,0))</f>
        <v>30</v>
      </c>
      <c r="I1245" s="14" t="n">
        <f aca="false">ROUND(W1245*p_facteur,0)</f>
        <v>895</v>
      </c>
      <c r="J1245" s="14" t="str">
        <f aca="false">IF(X1245&lt;60,X1245&amp;" min",INT(X1245/60)&amp;" h"&amp;IF(MOD(X1245,60)=0,""," "&amp;TEXT(MOD(X1245,60),"00")))</f>
        <v>9 h 30</v>
      </c>
      <c r="K1245" s="14" t="str">
        <f aca="false">IF(S1245&lt;&gt;T1245,"Oui","Non")</f>
        <v>Non</v>
      </c>
      <c r="L1245" s="14" t="str">
        <f aca="false">IF(AND(INDEX(10_Lieux!$B:$B,U1245)="Ville",INDEX(10_Lieux!$B:$B,V1245)="Ville"),"/chauffeur-prive/"&amp;INDEX(10_Lieux!$E:$E,U1245)&amp;"-"&amp;INDEX(10_Lieux!$E:$E,V1245)&amp;"/","/chauffeur-prive/"&amp;INDEX(10_Lieux!$E:$E,U1245)&amp;"/"&amp;INDEX(10_Lieux!$E:$E,V1245)&amp;"/")</f>
        <v>/chauffeur-prive/dijon/aeroport-brest-bretagne/</v>
      </c>
      <c r="M1245" s="14" t="str">
        <f aca="false">IFERROR(INDEX($L:$L,MATCH(B1245&amp;"|"&amp;A1245,$Z:$Z,0)),"—")</f>
        <v>/chauffeur-prive/aeroport-brest-bretagne/dijon/</v>
      </c>
      <c r="N1245" s="14" t="str">
        <f aca="false">IF(LEN("Chauffeur privé "&amp;INDEX(10_Lieux!$J:$J,U1245)&amp;" → "&amp;INDEX(10_Lieux!$J:$J,V1245)&amp;" | 24h/24")&gt;60,"Chauffeur privé "&amp;INDEX(10_Lieux!$J:$J,U1245)&amp;" → "&amp;INDEX(10_Lieux!$J:$J,V1245),"Chauffeur privé "&amp;INDEX(10_Lieux!$J:$J,U1245)&amp;" → "&amp;INDEX(10_Lieux!$J:$J,V1245)&amp;" | 24h/24")</f>
        <v>Chauffeur privé Dijon → Aéroport Brest-Bretagne | 24h/24</v>
      </c>
      <c r="O1245" s="14" t="n">
        <f aca="false">LEN(N1245)</f>
        <v>56</v>
      </c>
      <c r="P1245" s="14" t="str">
        <f aca="false">"Chauffeur privé "&amp;INDEX(10_Lieux!$K:$K,U1245)&amp;" vers "&amp;INDEX(10_Lieux!$L:$L,V1245)</f>
        <v>Chauffeur privé de Dijon vers l'aéroport Brest-Bretagne</v>
      </c>
      <c r="Q1245" s="14" t="str">
        <f aca="false">"Chauffeur privé "&amp;INDEX(10_Lieux!$K:$K,U1245)&amp;" vers "&amp;INDEX(10_Lieux!$L:$L,V1245)&amp;" : env. "&amp;I1245&amp;" km, "&amp;J1245&amp;" de route. Devis personnalisé, standard 24h/24 et 7j/7."</f>
        <v>Chauffeur privé de Dijon vers l'aéroport Brest-Bretagne : env. 895 km, 9 h 30 de route. Devis personnalisé, standard 24h/24 et 7j/7.</v>
      </c>
      <c r="R1245" s="14" t="n">
        <f aca="false">LEN(Q1245)</f>
        <v>132</v>
      </c>
      <c r="S1245" s="14" t="str">
        <f aca="false">INDEX(10_Lieux!$C:$C,U1245)</f>
        <v>France</v>
      </c>
      <c r="T1245" s="14" t="str">
        <f aca="false">INDEX(10_Lieux!$C:$C,V1245)</f>
        <v>France</v>
      </c>
      <c r="U1245" s="14" t="n">
        <f aca="false">MATCH(A1245,10_Lieux!$A:$A,0)</f>
        <v>23</v>
      </c>
      <c r="V1245" s="14" t="n">
        <f aca="false">MATCH(B1245,10_Lieux!$A:$A,0)</f>
        <v>154</v>
      </c>
      <c r="W1245" s="14" t="n">
        <f aca="false">ROUND(6371*2*ASIN(SQRT(SIN(RADIANS(INDEX(10_Lieux!$F:$F,V1245)-INDEX(10_Lieux!$F:$F,U1245))/2)^2+COS(RADIANS(INDEX(10_Lieux!$F:$F,U1245)))*COS(RADIANS(INDEX(10_Lieux!$F:$F,V1245)))*SIN(RADIANS(INDEX(10_Lieux!$G:$G,V1245)-INDEX(10_Lieux!$G:$G,U1245))/2)^2)),1)</f>
        <v>715.9</v>
      </c>
      <c r="X1245" s="14" t="n">
        <f aca="false">ROUND(I1245/IF(I1245&lt;p_seuil_vitesse,p_vit_lente,p_vit_rapide)*60/15,0)*15</f>
        <v>570</v>
      </c>
      <c r="Y1245" s="14" t="n">
        <f aca="false">MAX(IF(INDEX(10_Lieux!$B:$B,U1245)&lt;&gt;"Ville",INDEX(10_Lieux!$I:$I,U1245),0),IF(INDEX(10_Lieux!$B:$B,V1245)&lt;&gt;"Ville",INDEX(10_Lieux!$I:$I,V1245),0))</f>
        <v>250</v>
      </c>
      <c r="Z1245" s="14" t="str">
        <f aca="false">A1245&amp;"|"&amp;B1245</f>
        <v>Dijon|Brest-Bretagne</v>
      </c>
      <c r="AA1245" s="14" t="str">
        <f aca="false">IF(I1245&lt;p_local,"Local",IF(I1245&lt;p_vv_min,"Courte distance",IF(I1245&lt;p_tres_long,"Longue distance","Très longue distance")))</f>
        <v>Très longue distance</v>
      </c>
    </row>
    <row r="1246" customFormat="false" ht="15" hidden="false" customHeight="true" outlineLevel="0" collapsed="false">
      <c r="A1246" s="1" t="s">
        <v>1383</v>
      </c>
      <c r="B1246" s="1" t="s">
        <v>146</v>
      </c>
      <c r="C1246" s="1" t="s">
        <v>34</v>
      </c>
      <c r="D1246" s="1" t="s">
        <v>653</v>
      </c>
      <c r="E1246" s="1" t="s">
        <v>1408</v>
      </c>
      <c r="F1246" s="14" t="s">
        <v>40</v>
      </c>
      <c r="G1246" s="14" t="str">
        <f aca="false">IF(I1246&lt;p_local,"Local → page infra",IF(H1246&gt;=p_ph1,"Phase 1",IF(H1246&gt;=p_ph2,"Phase 2","Phase 3")))</f>
        <v>Phase 3</v>
      </c>
      <c r="H1246" s="14" t="n">
        <f aca="false">IF(I1246&lt;p_local,0,IF(C1246="Aéroport → Aéroport",p_pts_plein,IF(Y1246&gt;0,IF(I1246&lt;=Y1246,p_pts_plein,IF(I1246&lt;=p_mult2*Y1246,p_pts_moyen,p_pts_r3)),IF(I1246&gt;=p_vv_min,p_pts_plein,IF(I1246&gt;=p_vv_moy,p_pts_moyen,p_pts_court))))+IF(INDEX(10_Lieux!$D:$D,U1246)=1,p_prio1,p_prio2)+IF(INDEX(10_Lieux!$D:$D,V1246)=1,p_prio1,p_prio2)+IF(K1246="Oui",p_tf,0)+p_hub*((INDEX(10_Lieux!$H:$H,U1246)="Hub")+(INDEX(10_Lieux!$H:$H,V1246)="Hub"))+IF(OR(INDEX(10_Lieux!$H:$H,U1246)="Premium",INDEX(10_Lieux!$H:$H,V1246)="Premium"),p_prem,0))</f>
        <v>30</v>
      </c>
      <c r="I1246" s="14" t="n">
        <f aca="false">ROUND(W1246*p_facteur,0)</f>
        <v>1065</v>
      </c>
      <c r="J1246" s="14" t="str">
        <f aca="false">IF(X1246&lt;60,X1246&amp;" min",INT(X1246/60)&amp;" h"&amp;IF(MOD(X1246,60)=0,""," "&amp;TEXT(MOD(X1246,60),"00")))</f>
        <v>11 h 15</v>
      </c>
      <c r="K1246" s="14" t="str">
        <f aca="false">IF(S1246&lt;&gt;T1246,"Oui","Non")</f>
        <v>Non</v>
      </c>
      <c r="L1246" s="14" t="str">
        <f aca="false">IF(AND(INDEX(10_Lieux!$B:$B,U1246)="Ville",INDEX(10_Lieux!$B:$B,V1246)="Ville"),"/chauffeur-prive/"&amp;INDEX(10_Lieux!$E:$E,U1246)&amp;"-"&amp;INDEX(10_Lieux!$E:$E,V1246)&amp;"/","/chauffeur-prive/"&amp;INDEX(10_Lieux!$E:$E,U1246)&amp;"/"&amp;INDEX(10_Lieux!$E:$E,V1246)&amp;"/")</f>
        <v>/chauffeur-prive/aeroport-brest-bretagne/grenoble/</v>
      </c>
      <c r="M1246" s="14" t="str">
        <f aca="false">IFERROR(INDEX($L:$L,MATCH(B1246&amp;"|"&amp;A1246,$Z:$Z,0)),"—")</f>
        <v>/chauffeur-prive/grenoble/aeroport-brest-bretagne/</v>
      </c>
      <c r="N1246" s="14" t="str">
        <f aca="false">IF(LEN("Chauffeur privé "&amp;INDEX(10_Lieux!$J:$J,U1246)&amp;" → "&amp;INDEX(10_Lieux!$J:$J,V1246)&amp;" | 24h/24")&gt;60,"Chauffeur privé "&amp;INDEX(10_Lieux!$J:$J,U1246)&amp;" → "&amp;INDEX(10_Lieux!$J:$J,V1246),"Chauffeur privé "&amp;INDEX(10_Lieux!$J:$J,U1246)&amp;" → "&amp;INDEX(10_Lieux!$J:$J,V1246)&amp;" | 24h/24")</f>
        <v>Chauffeur privé Aéroport Brest-Bretagne → Grenoble | 24h/24</v>
      </c>
      <c r="O1246" s="14" t="n">
        <f aca="false">LEN(N1246)</f>
        <v>59</v>
      </c>
      <c r="P1246" s="14" t="str">
        <f aca="false">"Chauffeur privé "&amp;INDEX(10_Lieux!$K:$K,U1246)&amp;" vers "&amp;INDEX(10_Lieux!$L:$L,V1246)</f>
        <v>Chauffeur privé de l'aéroport Brest-Bretagne vers Grenoble</v>
      </c>
      <c r="Q1246" s="14" t="str">
        <f aca="false">"Chauffeur privé "&amp;INDEX(10_Lieux!$K:$K,U1246)&amp;" vers "&amp;INDEX(10_Lieux!$L:$L,V1246)&amp;" : env. "&amp;I1246&amp;" km, "&amp;J1246&amp;" de route. Devis personnalisé, standard 24h/24 et 7j/7."</f>
        <v>Chauffeur privé de l'aéroport Brest-Bretagne vers Grenoble : env. 1065 km, 11 h 15 de route. Devis personnalisé, standard 24h/24 et 7j/7.</v>
      </c>
      <c r="R1246" s="14" t="n">
        <f aca="false">LEN(Q1246)</f>
        <v>137</v>
      </c>
      <c r="S1246" s="14" t="str">
        <f aca="false">INDEX(10_Lieux!$C:$C,U1246)</f>
        <v>France</v>
      </c>
      <c r="T1246" s="14" t="str">
        <f aca="false">INDEX(10_Lieux!$C:$C,V1246)</f>
        <v>France</v>
      </c>
      <c r="U1246" s="14" t="n">
        <f aca="false">MATCH(A1246,10_Lieux!$A:$A,0)</f>
        <v>154</v>
      </c>
      <c r="V1246" s="14" t="n">
        <f aca="false">MATCH(B1246,10_Lieux!$A:$A,0)</f>
        <v>9</v>
      </c>
      <c r="W1246" s="14" t="n">
        <f aca="false">ROUND(6371*2*ASIN(SQRT(SIN(RADIANS(INDEX(10_Lieux!$F:$F,V1246)-INDEX(10_Lieux!$F:$F,U1246))/2)^2+COS(RADIANS(INDEX(10_Lieux!$F:$F,U1246)))*COS(RADIANS(INDEX(10_Lieux!$F:$F,V1246)))*SIN(RADIANS(INDEX(10_Lieux!$G:$G,V1246)-INDEX(10_Lieux!$G:$G,U1246))/2)^2)),1)</f>
        <v>851.7</v>
      </c>
      <c r="X1246" s="14" t="n">
        <f aca="false">ROUND(I1246/IF(I1246&lt;p_seuil_vitesse,p_vit_lente,p_vit_rapide)*60/15,0)*15</f>
        <v>675</v>
      </c>
      <c r="Y1246" s="14" t="n">
        <f aca="false">MAX(IF(INDEX(10_Lieux!$B:$B,U1246)&lt;&gt;"Ville",INDEX(10_Lieux!$I:$I,U1246),0),IF(INDEX(10_Lieux!$B:$B,V1246)&lt;&gt;"Ville",INDEX(10_Lieux!$I:$I,V1246),0))</f>
        <v>250</v>
      </c>
      <c r="Z1246" s="14" t="str">
        <f aca="false">A1246&amp;"|"&amp;B1246</f>
        <v>Brest-Bretagne|Grenoble</v>
      </c>
      <c r="AA1246" s="14" t="str">
        <f aca="false">IF(I1246&lt;p_local,"Local",IF(I1246&lt;p_vv_min,"Courte distance",IF(I1246&lt;p_tres_long,"Longue distance","Très longue distance")))</f>
        <v>Très longue distance</v>
      </c>
    </row>
    <row r="1247" customFormat="false" ht="15" hidden="false" customHeight="true" outlineLevel="0" collapsed="false">
      <c r="A1247" s="1" t="s">
        <v>146</v>
      </c>
      <c r="B1247" s="1" t="s">
        <v>1383</v>
      </c>
      <c r="C1247" s="1" t="s">
        <v>35</v>
      </c>
      <c r="D1247" s="1" t="s">
        <v>653</v>
      </c>
      <c r="E1247" s="1" t="s">
        <v>1409</v>
      </c>
      <c r="F1247" s="14" t="s">
        <v>40</v>
      </c>
      <c r="G1247" s="14" t="str">
        <f aca="false">IF(I1247&lt;p_local,"Local → page infra",IF(H1247&gt;=p_ph1,"Phase 1",IF(H1247&gt;=p_ph2,"Phase 2","Phase 3")))</f>
        <v>Phase 3</v>
      </c>
      <c r="H1247" s="14" t="n">
        <f aca="false">IF(I1247&lt;p_local,0,IF(C1247="Aéroport → Aéroport",p_pts_plein,IF(Y1247&gt;0,IF(I1247&lt;=Y1247,p_pts_plein,IF(I1247&lt;=p_mult2*Y1247,p_pts_moyen,p_pts_r3)),IF(I1247&gt;=p_vv_min,p_pts_plein,IF(I1247&gt;=p_vv_moy,p_pts_moyen,p_pts_court))))+IF(INDEX(10_Lieux!$D:$D,U1247)=1,p_prio1,p_prio2)+IF(INDEX(10_Lieux!$D:$D,V1247)=1,p_prio1,p_prio2)+IF(K1247="Oui",p_tf,0)+p_hub*((INDEX(10_Lieux!$H:$H,U1247)="Hub")+(INDEX(10_Lieux!$H:$H,V1247)="Hub"))+IF(OR(INDEX(10_Lieux!$H:$H,U1247)="Premium",INDEX(10_Lieux!$H:$H,V1247)="Premium"),p_prem,0))</f>
        <v>30</v>
      </c>
      <c r="I1247" s="14" t="n">
        <f aca="false">ROUND(W1247*p_facteur,0)</f>
        <v>1065</v>
      </c>
      <c r="J1247" s="14" t="str">
        <f aca="false">IF(X1247&lt;60,X1247&amp;" min",INT(X1247/60)&amp;" h"&amp;IF(MOD(X1247,60)=0,""," "&amp;TEXT(MOD(X1247,60),"00")))</f>
        <v>11 h 15</v>
      </c>
      <c r="K1247" s="14" t="str">
        <f aca="false">IF(S1247&lt;&gt;T1247,"Oui","Non")</f>
        <v>Non</v>
      </c>
      <c r="L1247" s="14" t="str">
        <f aca="false">IF(AND(INDEX(10_Lieux!$B:$B,U1247)="Ville",INDEX(10_Lieux!$B:$B,V1247)="Ville"),"/chauffeur-prive/"&amp;INDEX(10_Lieux!$E:$E,U1247)&amp;"-"&amp;INDEX(10_Lieux!$E:$E,V1247)&amp;"/","/chauffeur-prive/"&amp;INDEX(10_Lieux!$E:$E,U1247)&amp;"/"&amp;INDEX(10_Lieux!$E:$E,V1247)&amp;"/")</f>
        <v>/chauffeur-prive/grenoble/aeroport-brest-bretagne/</v>
      </c>
      <c r="M1247" s="14" t="str">
        <f aca="false">IFERROR(INDEX($L:$L,MATCH(B1247&amp;"|"&amp;A1247,$Z:$Z,0)),"—")</f>
        <v>/chauffeur-prive/aeroport-brest-bretagne/grenoble/</v>
      </c>
      <c r="N1247" s="14" t="str">
        <f aca="false">IF(LEN("Chauffeur privé "&amp;INDEX(10_Lieux!$J:$J,U1247)&amp;" → "&amp;INDEX(10_Lieux!$J:$J,V1247)&amp;" | 24h/24")&gt;60,"Chauffeur privé "&amp;INDEX(10_Lieux!$J:$J,U1247)&amp;" → "&amp;INDEX(10_Lieux!$J:$J,V1247),"Chauffeur privé "&amp;INDEX(10_Lieux!$J:$J,U1247)&amp;" → "&amp;INDEX(10_Lieux!$J:$J,V1247)&amp;" | 24h/24")</f>
        <v>Chauffeur privé Grenoble → Aéroport Brest-Bretagne | 24h/24</v>
      </c>
      <c r="O1247" s="14" t="n">
        <f aca="false">LEN(N1247)</f>
        <v>59</v>
      </c>
      <c r="P1247" s="14" t="str">
        <f aca="false">"Chauffeur privé "&amp;INDEX(10_Lieux!$K:$K,U1247)&amp;" vers "&amp;INDEX(10_Lieux!$L:$L,V1247)</f>
        <v>Chauffeur privé de Grenoble vers l'aéroport Brest-Bretagne</v>
      </c>
      <c r="Q1247" s="14" t="str">
        <f aca="false">"Chauffeur privé "&amp;INDEX(10_Lieux!$K:$K,U1247)&amp;" vers "&amp;INDEX(10_Lieux!$L:$L,V1247)&amp;" : env. "&amp;I1247&amp;" km, "&amp;J1247&amp;" de route. Devis personnalisé, standard 24h/24 et 7j/7."</f>
        <v>Chauffeur privé de Grenoble vers l'aéroport Brest-Bretagne : env. 1065 km, 11 h 15 de route. Devis personnalisé, standard 24h/24 et 7j/7.</v>
      </c>
      <c r="R1247" s="14" t="n">
        <f aca="false">LEN(Q1247)</f>
        <v>137</v>
      </c>
      <c r="S1247" s="14" t="str">
        <f aca="false">INDEX(10_Lieux!$C:$C,U1247)</f>
        <v>France</v>
      </c>
      <c r="T1247" s="14" t="str">
        <f aca="false">INDEX(10_Lieux!$C:$C,V1247)</f>
        <v>France</v>
      </c>
      <c r="U1247" s="14" t="n">
        <f aca="false">MATCH(A1247,10_Lieux!$A:$A,0)</f>
        <v>9</v>
      </c>
      <c r="V1247" s="14" t="n">
        <f aca="false">MATCH(B1247,10_Lieux!$A:$A,0)</f>
        <v>154</v>
      </c>
      <c r="W1247" s="14" t="n">
        <f aca="false">ROUND(6371*2*ASIN(SQRT(SIN(RADIANS(INDEX(10_Lieux!$F:$F,V1247)-INDEX(10_Lieux!$F:$F,U1247))/2)^2+COS(RADIANS(INDEX(10_Lieux!$F:$F,U1247)))*COS(RADIANS(INDEX(10_Lieux!$F:$F,V1247)))*SIN(RADIANS(INDEX(10_Lieux!$G:$G,V1247)-INDEX(10_Lieux!$G:$G,U1247))/2)^2)),1)</f>
        <v>851.7</v>
      </c>
      <c r="X1247" s="14" t="n">
        <f aca="false">ROUND(I1247/IF(I1247&lt;p_seuil_vitesse,p_vit_lente,p_vit_rapide)*60/15,0)*15</f>
        <v>675</v>
      </c>
      <c r="Y1247" s="14" t="n">
        <f aca="false">MAX(IF(INDEX(10_Lieux!$B:$B,U1247)&lt;&gt;"Ville",INDEX(10_Lieux!$I:$I,U1247),0),IF(INDEX(10_Lieux!$B:$B,V1247)&lt;&gt;"Ville",INDEX(10_Lieux!$I:$I,V1247),0))</f>
        <v>250</v>
      </c>
      <c r="Z1247" s="14" t="str">
        <f aca="false">A1247&amp;"|"&amp;B1247</f>
        <v>Grenoble|Brest-Bretagne</v>
      </c>
      <c r="AA1247" s="14" t="str">
        <f aca="false">IF(I1247&lt;p_local,"Local",IF(I1247&lt;p_vv_min,"Courte distance",IF(I1247&lt;p_tres_long,"Longue distance","Très longue distance")))</f>
        <v>Très longue distance</v>
      </c>
    </row>
    <row r="1248" customFormat="false" ht="15" hidden="false" customHeight="true" outlineLevel="0" collapsed="false">
      <c r="A1248" s="1" t="s">
        <v>1383</v>
      </c>
      <c r="B1248" s="1" t="s">
        <v>148</v>
      </c>
      <c r="C1248" s="1" t="s">
        <v>34</v>
      </c>
      <c r="D1248" s="1" t="s">
        <v>653</v>
      </c>
      <c r="E1248" s="1" t="s">
        <v>1410</v>
      </c>
      <c r="F1248" s="14" t="s">
        <v>40</v>
      </c>
      <c r="G1248" s="14" t="str">
        <f aca="false">IF(I1248&lt;p_local,"Local → page infra",IF(H1248&gt;=p_ph1,"Phase 1",IF(H1248&gt;=p_ph2,"Phase 2","Phase 3")))</f>
        <v>Phase 3</v>
      </c>
      <c r="H1248" s="14" t="n">
        <f aca="false">IF(I1248&lt;p_local,0,IF(C1248="Aéroport → Aéroport",p_pts_plein,IF(Y1248&gt;0,IF(I1248&lt;=Y1248,p_pts_plein,IF(I1248&lt;=p_mult2*Y1248,p_pts_moyen,p_pts_r3)),IF(I1248&gt;=p_vv_min,p_pts_plein,IF(I1248&gt;=p_vv_moy,p_pts_moyen,p_pts_court))))+IF(INDEX(10_Lieux!$D:$D,U1248)=1,p_prio1,p_prio2)+IF(INDEX(10_Lieux!$D:$D,V1248)=1,p_prio1,p_prio2)+IF(K1248="Oui",p_tf,0)+p_hub*((INDEX(10_Lieux!$H:$H,U1248)="Hub")+(INDEX(10_Lieux!$H:$H,V1248)="Hub"))+IF(OR(INDEX(10_Lieux!$H:$H,U1248)="Premium",INDEX(10_Lieux!$H:$H,V1248)="Premium"),p_prem,0))</f>
        <v>30</v>
      </c>
      <c r="I1248" s="14" t="n">
        <f aca="false">ROUND(W1248*p_facteur,0)</f>
        <v>1057</v>
      </c>
      <c r="J1248" s="14" t="str">
        <f aca="false">IF(X1248&lt;60,X1248&amp;" min",INT(X1248/60)&amp;" h"&amp;IF(MOD(X1248,60)=0,""," "&amp;TEXT(MOD(X1248,60),"00")))</f>
        <v>11 h 15</v>
      </c>
      <c r="K1248" s="14" t="str">
        <f aca="false">IF(S1248&lt;&gt;T1248,"Oui","Non")</f>
        <v>Non</v>
      </c>
      <c r="L1248" s="14" t="str">
        <f aca="false">IF(AND(INDEX(10_Lieux!$B:$B,U1248)="Ville",INDEX(10_Lieux!$B:$B,V1248)="Ville"),"/chauffeur-prive/"&amp;INDEX(10_Lieux!$E:$E,U1248)&amp;"-"&amp;INDEX(10_Lieux!$E:$E,V1248)&amp;"/","/chauffeur-prive/"&amp;INDEX(10_Lieux!$E:$E,U1248)&amp;"/"&amp;INDEX(10_Lieux!$E:$E,V1248)&amp;"/")</f>
        <v>/chauffeur-prive/aeroport-brest-bretagne/annecy/</v>
      </c>
      <c r="M1248" s="14" t="str">
        <f aca="false">IFERROR(INDEX($L:$L,MATCH(B1248&amp;"|"&amp;A1248,$Z:$Z,0)),"—")</f>
        <v>/chauffeur-prive/annecy/aeroport-brest-bretagne/</v>
      </c>
      <c r="N1248" s="14" t="str">
        <f aca="false">IF(LEN("Chauffeur privé "&amp;INDEX(10_Lieux!$J:$J,U1248)&amp;" → "&amp;INDEX(10_Lieux!$J:$J,V1248)&amp;" | 24h/24")&gt;60,"Chauffeur privé "&amp;INDEX(10_Lieux!$J:$J,U1248)&amp;" → "&amp;INDEX(10_Lieux!$J:$J,V1248),"Chauffeur privé "&amp;INDEX(10_Lieux!$J:$J,U1248)&amp;" → "&amp;INDEX(10_Lieux!$J:$J,V1248)&amp;" | 24h/24")</f>
        <v>Chauffeur privé Aéroport Brest-Bretagne → Annecy | 24h/24</v>
      </c>
      <c r="O1248" s="14" t="n">
        <f aca="false">LEN(N1248)</f>
        <v>57</v>
      </c>
      <c r="P1248" s="14" t="str">
        <f aca="false">"Chauffeur privé "&amp;INDEX(10_Lieux!$K:$K,U1248)&amp;" vers "&amp;INDEX(10_Lieux!$L:$L,V1248)</f>
        <v>Chauffeur privé de l'aéroport Brest-Bretagne vers Annecy</v>
      </c>
      <c r="Q1248" s="14" t="str">
        <f aca="false">"Chauffeur privé "&amp;INDEX(10_Lieux!$K:$K,U1248)&amp;" vers "&amp;INDEX(10_Lieux!$L:$L,V1248)&amp;" : env. "&amp;I1248&amp;" km, "&amp;J1248&amp;" de route. Devis personnalisé, standard 24h/24 et 7j/7."</f>
        <v>Chauffeur privé de l'aéroport Brest-Bretagne vers Annecy : env. 1057 km, 11 h 15 de route. Devis personnalisé, standard 24h/24 et 7j/7.</v>
      </c>
      <c r="R1248" s="14" t="n">
        <f aca="false">LEN(Q1248)</f>
        <v>135</v>
      </c>
      <c r="S1248" s="14" t="str">
        <f aca="false">INDEX(10_Lieux!$C:$C,U1248)</f>
        <v>France</v>
      </c>
      <c r="T1248" s="14" t="str">
        <f aca="false">INDEX(10_Lieux!$C:$C,V1248)</f>
        <v>France</v>
      </c>
      <c r="U1248" s="14" t="n">
        <f aca="false">MATCH(A1248,10_Lieux!$A:$A,0)</f>
        <v>154</v>
      </c>
      <c r="V1248" s="14" t="n">
        <f aca="false">MATCH(B1248,10_Lieux!$A:$A,0)</f>
        <v>10</v>
      </c>
      <c r="W1248" s="14" t="n">
        <f aca="false">ROUND(6371*2*ASIN(SQRT(SIN(RADIANS(INDEX(10_Lieux!$F:$F,V1248)-INDEX(10_Lieux!$F:$F,U1248))/2)^2+COS(RADIANS(INDEX(10_Lieux!$F:$F,U1248)))*COS(RADIANS(INDEX(10_Lieux!$F:$F,V1248)))*SIN(RADIANS(INDEX(10_Lieux!$G:$G,V1248)-INDEX(10_Lieux!$G:$G,U1248))/2)^2)),1)</f>
        <v>845.3</v>
      </c>
      <c r="X1248" s="14" t="n">
        <f aca="false">ROUND(I1248/IF(I1248&lt;p_seuil_vitesse,p_vit_lente,p_vit_rapide)*60/15,0)*15</f>
        <v>675</v>
      </c>
      <c r="Y1248" s="14" t="n">
        <f aca="false">MAX(IF(INDEX(10_Lieux!$B:$B,U1248)&lt;&gt;"Ville",INDEX(10_Lieux!$I:$I,U1248),0),IF(INDEX(10_Lieux!$B:$B,V1248)&lt;&gt;"Ville",INDEX(10_Lieux!$I:$I,V1248),0))</f>
        <v>250</v>
      </c>
      <c r="Z1248" s="14" t="str">
        <f aca="false">A1248&amp;"|"&amp;B1248</f>
        <v>Brest-Bretagne|Annecy</v>
      </c>
      <c r="AA1248" s="14" t="str">
        <f aca="false">IF(I1248&lt;p_local,"Local",IF(I1248&lt;p_vv_min,"Courte distance",IF(I1248&lt;p_tres_long,"Longue distance","Très longue distance")))</f>
        <v>Très longue distance</v>
      </c>
    </row>
    <row r="1249" customFormat="false" ht="15" hidden="false" customHeight="true" outlineLevel="0" collapsed="false">
      <c r="A1249" s="1" t="s">
        <v>148</v>
      </c>
      <c r="B1249" s="1" t="s">
        <v>1383</v>
      </c>
      <c r="C1249" s="1" t="s">
        <v>35</v>
      </c>
      <c r="D1249" s="1" t="s">
        <v>653</v>
      </c>
      <c r="E1249" s="1" t="s">
        <v>1411</v>
      </c>
      <c r="F1249" s="14" t="s">
        <v>40</v>
      </c>
      <c r="G1249" s="14" t="str">
        <f aca="false">IF(I1249&lt;p_local,"Local → page infra",IF(H1249&gt;=p_ph1,"Phase 1",IF(H1249&gt;=p_ph2,"Phase 2","Phase 3")))</f>
        <v>Phase 3</v>
      </c>
      <c r="H1249" s="14" t="n">
        <f aca="false">IF(I1249&lt;p_local,0,IF(C1249="Aéroport → Aéroport",p_pts_plein,IF(Y1249&gt;0,IF(I1249&lt;=Y1249,p_pts_plein,IF(I1249&lt;=p_mult2*Y1249,p_pts_moyen,p_pts_r3)),IF(I1249&gt;=p_vv_min,p_pts_plein,IF(I1249&gt;=p_vv_moy,p_pts_moyen,p_pts_court))))+IF(INDEX(10_Lieux!$D:$D,U1249)=1,p_prio1,p_prio2)+IF(INDEX(10_Lieux!$D:$D,V1249)=1,p_prio1,p_prio2)+IF(K1249="Oui",p_tf,0)+p_hub*((INDEX(10_Lieux!$H:$H,U1249)="Hub")+(INDEX(10_Lieux!$H:$H,V1249)="Hub"))+IF(OR(INDEX(10_Lieux!$H:$H,U1249)="Premium",INDEX(10_Lieux!$H:$H,V1249)="Premium"),p_prem,0))</f>
        <v>30</v>
      </c>
      <c r="I1249" s="14" t="n">
        <f aca="false">ROUND(W1249*p_facteur,0)</f>
        <v>1057</v>
      </c>
      <c r="J1249" s="14" t="str">
        <f aca="false">IF(X1249&lt;60,X1249&amp;" min",INT(X1249/60)&amp;" h"&amp;IF(MOD(X1249,60)=0,""," "&amp;TEXT(MOD(X1249,60),"00")))</f>
        <v>11 h 15</v>
      </c>
      <c r="K1249" s="14" t="str">
        <f aca="false">IF(S1249&lt;&gt;T1249,"Oui","Non")</f>
        <v>Non</v>
      </c>
      <c r="L1249" s="14" t="str">
        <f aca="false">IF(AND(INDEX(10_Lieux!$B:$B,U1249)="Ville",INDEX(10_Lieux!$B:$B,V1249)="Ville"),"/chauffeur-prive/"&amp;INDEX(10_Lieux!$E:$E,U1249)&amp;"-"&amp;INDEX(10_Lieux!$E:$E,V1249)&amp;"/","/chauffeur-prive/"&amp;INDEX(10_Lieux!$E:$E,U1249)&amp;"/"&amp;INDEX(10_Lieux!$E:$E,V1249)&amp;"/")</f>
        <v>/chauffeur-prive/annecy/aeroport-brest-bretagne/</v>
      </c>
      <c r="M1249" s="14" t="str">
        <f aca="false">IFERROR(INDEX($L:$L,MATCH(B1249&amp;"|"&amp;A1249,$Z:$Z,0)),"—")</f>
        <v>/chauffeur-prive/aeroport-brest-bretagne/annecy/</v>
      </c>
      <c r="N1249" s="14" t="str">
        <f aca="false">IF(LEN("Chauffeur privé "&amp;INDEX(10_Lieux!$J:$J,U1249)&amp;" → "&amp;INDEX(10_Lieux!$J:$J,V1249)&amp;" | 24h/24")&gt;60,"Chauffeur privé "&amp;INDEX(10_Lieux!$J:$J,U1249)&amp;" → "&amp;INDEX(10_Lieux!$J:$J,V1249),"Chauffeur privé "&amp;INDEX(10_Lieux!$J:$J,U1249)&amp;" → "&amp;INDEX(10_Lieux!$J:$J,V1249)&amp;" | 24h/24")</f>
        <v>Chauffeur privé Annecy → Aéroport Brest-Bretagne | 24h/24</v>
      </c>
      <c r="O1249" s="14" t="n">
        <f aca="false">LEN(N1249)</f>
        <v>57</v>
      </c>
      <c r="P1249" s="14" t="str">
        <f aca="false">"Chauffeur privé "&amp;INDEX(10_Lieux!$K:$K,U1249)&amp;" vers "&amp;INDEX(10_Lieux!$L:$L,V1249)</f>
        <v>Chauffeur privé d'Annecy vers l'aéroport Brest-Bretagne</v>
      </c>
      <c r="Q1249" s="14" t="str">
        <f aca="false">"Chauffeur privé "&amp;INDEX(10_Lieux!$K:$K,U1249)&amp;" vers "&amp;INDEX(10_Lieux!$L:$L,V1249)&amp;" : env. "&amp;I1249&amp;" km, "&amp;J1249&amp;" de route. Devis personnalisé, standard 24h/24 et 7j/7."</f>
        <v>Chauffeur privé d'Annecy vers l'aéroport Brest-Bretagne : env. 1057 km, 11 h 15 de route. Devis personnalisé, standard 24h/24 et 7j/7.</v>
      </c>
      <c r="R1249" s="14" t="n">
        <f aca="false">LEN(Q1249)</f>
        <v>134</v>
      </c>
      <c r="S1249" s="14" t="str">
        <f aca="false">INDEX(10_Lieux!$C:$C,U1249)</f>
        <v>France</v>
      </c>
      <c r="T1249" s="14" t="str">
        <f aca="false">INDEX(10_Lieux!$C:$C,V1249)</f>
        <v>France</v>
      </c>
      <c r="U1249" s="14" t="n">
        <f aca="false">MATCH(A1249,10_Lieux!$A:$A,0)</f>
        <v>10</v>
      </c>
      <c r="V1249" s="14" t="n">
        <f aca="false">MATCH(B1249,10_Lieux!$A:$A,0)</f>
        <v>154</v>
      </c>
      <c r="W1249" s="14" t="n">
        <f aca="false">ROUND(6371*2*ASIN(SQRT(SIN(RADIANS(INDEX(10_Lieux!$F:$F,V1249)-INDEX(10_Lieux!$F:$F,U1249))/2)^2+COS(RADIANS(INDEX(10_Lieux!$F:$F,U1249)))*COS(RADIANS(INDEX(10_Lieux!$F:$F,V1249)))*SIN(RADIANS(INDEX(10_Lieux!$G:$G,V1249)-INDEX(10_Lieux!$G:$G,U1249))/2)^2)),1)</f>
        <v>845.3</v>
      </c>
      <c r="X1249" s="14" t="n">
        <f aca="false">ROUND(I1249/IF(I1249&lt;p_seuil_vitesse,p_vit_lente,p_vit_rapide)*60/15,0)*15</f>
        <v>675</v>
      </c>
      <c r="Y1249" s="14" t="n">
        <f aca="false">MAX(IF(INDEX(10_Lieux!$B:$B,U1249)&lt;&gt;"Ville",INDEX(10_Lieux!$I:$I,U1249),0),IF(INDEX(10_Lieux!$B:$B,V1249)&lt;&gt;"Ville",INDEX(10_Lieux!$I:$I,V1249),0))</f>
        <v>250</v>
      </c>
      <c r="Z1249" s="14" t="str">
        <f aca="false">A1249&amp;"|"&amp;B1249</f>
        <v>Annecy|Brest-Bretagne</v>
      </c>
      <c r="AA1249" s="14" t="str">
        <f aca="false">IF(I1249&lt;p_local,"Local",IF(I1249&lt;p_vv_min,"Courte distance",IF(I1249&lt;p_tres_long,"Longue distance","Très longue distance")))</f>
        <v>Très longue distance</v>
      </c>
    </row>
    <row r="1250" customFormat="false" ht="15" hidden="false" customHeight="true" outlineLevel="0" collapsed="false">
      <c r="A1250" s="1" t="s">
        <v>1383</v>
      </c>
      <c r="B1250" s="1" t="s">
        <v>150</v>
      </c>
      <c r="C1250" s="1" t="s">
        <v>34</v>
      </c>
      <c r="D1250" s="1" t="s">
        <v>653</v>
      </c>
      <c r="E1250" s="1" t="s">
        <v>1412</v>
      </c>
      <c r="F1250" s="14" t="s">
        <v>40</v>
      </c>
      <c r="G1250" s="14" t="str">
        <f aca="false">IF(I1250&lt;p_local,"Local → page infra",IF(H1250&gt;=p_ph1,"Phase 1",IF(H1250&gt;=p_ph2,"Phase 2","Phase 3")))</f>
        <v>Phase 3</v>
      </c>
      <c r="H1250" s="14" t="n">
        <f aca="false">IF(I1250&lt;p_local,0,IF(C1250="Aéroport → Aéroport",p_pts_plein,IF(Y1250&gt;0,IF(I1250&lt;=Y1250,p_pts_plein,IF(I1250&lt;=p_mult2*Y1250,p_pts_moyen,p_pts_r3)),IF(I1250&gt;=p_vv_min,p_pts_plein,IF(I1250&gt;=p_vv_moy,p_pts_moyen,p_pts_court))))+IF(INDEX(10_Lieux!$D:$D,U1250)=1,p_prio1,p_prio2)+IF(INDEX(10_Lieux!$D:$D,V1250)=1,p_prio1,p_prio2)+IF(K1250="Oui",p_tf,0)+p_hub*((INDEX(10_Lieux!$H:$H,U1250)="Hub")+(INDEX(10_Lieux!$H:$H,V1250)="Hub"))+IF(OR(INDEX(10_Lieux!$H:$H,U1250)="Premium",INDEX(10_Lieux!$H:$H,V1250)="Premium"),p_prem,0))</f>
        <v>25</v>
      </c>
      <c r="I1250" s="14" t="n">
        <f aca="false">ROUND(W1250*p_facteur,0)</f>
        <v>1057</v>
      </c>
      <c r="J1250" s="14" t="str">
        <f aca="false">IF(X1250&lt;60,X1250&amp;" min",INT(X1250/60)&amp;" h"&amp;IF(MOD(X1250,60)=0,""," "&amp;TEXT(MOD(X1250,60),"00")))</f>
        <v>11 h 15</v>
      </c>
      <c r="K1250" s="14" t="str">
        <f aca="false">IF(S1250&lt;&gt;T1250,"Oui","Non")</f>
        <v>Non</v>
      </c>
      <c r="L1250" s="14" t="str">
        <f aca="false">IF(AND(INDEX(10_Lieux!$B:$B,U1250)="Ville",INDEX(10_Lieux!$B:$B,V1250)="Ville"),"/chauffeur-prive/"&amp;INDEX(10_Lieux!$E:$E,U1250)&amp;"-"&amp;INDEX(10_Lieux!$E:$E,V1250)&amp;"/","/chauffeur-prive/"&amp;INDEX(10_Lieux!$E:$E,U1250)&amp;"/"&amp;INDEX(10_Lieux!$E:$E,V1250)&amp;"/")</f>
        <v>/chauffeur-prive/aeroport-brest-bretagne/chambery/</v>
      </c>
      <c r="M1250" s="14" t="str">
        <f aca="false">IFERROR(INDEX($L:$L,MATCH(B1250&amp;"|"&amp;A1250,$Z:$Z,0)),"—")</f>
        <v>/chauffeur-prive/chambery/aeroport-brest-bretagne/</v>
      </c>
      <c r="N1250" s="14" t="str">
        <f aca="false">IF(LEN("Chauffeur privé "&amp;INDEX(10_Lieux!$J:$J,U1250)&amp;" → "&amp;INDEX(10_Lieux!$J:$J,V1250)&amp;" | 24h/24")&gt;60,"Chauffeur privé "&amp;INDEX(10_Lieux!$J:$J,U1250)&amp;" → "&amp;INDEX(10_Lieux!$J:$J,V1250),"Chauffeur privé "&amp;INDEX(10_Lieux!$J:$J,U1250)&amp;" → "&amp;INDEX(10_Lieux!$J:$J,V1250)&amp;" | 24h/24")</f>
        <v>Chauffeur privé Aéroport Brest-Bretagne → Chambéry | 24h/24</v>
      </c>
      <c r="O1250" s="14" t="n">
        <f aca="false">LEN(N1250)</f>
        <v>59</v>
      </c>
      <c r="P1250" s="14" t="str">
        <f aca="false">"Chauffeur privé "&amp;INDEX(10_Lieux!$K:$K,U1250)&amp;" vers "&amp;INDEX(10_Lieux!$L:$L,V1250)</f>
        <v>Chauffeur privé de l'aéroport Brest-Bretagne vers Chambéry</v>
      </c>
      <c r="Q1250" s="14" t="str">
        <f aca="false">"Chauffeur privé "&amp;INDEX(10_Lieux!$K:$K,U1250)&amp;" vers "&amp;INDEX(10_Lieux!$L:$L,V1250)&amp;" : env. "&amp;I1250&amp;" km, "&amp;J1250&amp;" de route. Devis personnalisé, standard 24h/24 et 7j/7."</f>
        <v>Chauffeur privé de l'aéroport Brest-Bretagne vers Chambéry : env. 1057 km, 11 h 15 de route. Devis personnalisé, standard 24h/24 et 7j/7.</v>
      </c>
      <c r="R1250" s="14" t="n">
        <f aca="false">LEN(Q1250)</f>
        <v>137</v>
      </c>
      <c r="S1250" s="14" t="str">
        <f aca="false">INDEX(10_Lieux!$C:$C,U1250)</f>
        <v>France</v>
      </c>
      <c r="T1250" s="14" t="str">
        <f aca="false">INDEX(10_Lieux!$C:$C,V1250)</f>
        <v>France</v>
      </c>
      <c r="U1250" s="14" t="n">
        <f aca="false">MATCH(A1250,10_Lieux!$A:$A,0)</f>
        <v>154</v>
      </c>
      <c r="V1250" s="14" t="n">
        <f aca="false">MATCH(B1250,10_Lieux!$A:$A,0)</f>
        <v>11</v>
      </c>
      <c r="W1250" s="14" t="n">
        <f aca="false">ROUND(6371*2*ASIN(SQRT(SIN(RADIANS(INDEX(10_Lieux!$F:$F,V1250)-INDEX(10_Lieux!$F:$F,U1250))/2)^2+COS(RADIANS(INDEX(10_Lieux!$F:$F,U1250)))*COS(RADIANS(INDEX(10_Lieux!$F:$F,V1250)))*SIN(RADIANS(INDEX(10_Lieux!$G:$G,V1250)-INDEX(10_Lieux!$G:$G,U1250))/2)^2)),1)</f>
        <v>845.9</v>
      </c>
      <c r="X1250" s="14" t="n">
        <f aca="false">ROUND(I1250/IF(I1250&lt;p_seuil_vitesse,p_vit_lente,p_vit_rapide)*60/15,0)*15</f>
        <v>675</v>
      </c>
      <c r="Y1250" s="14" t="n">
        <f aca="false">MAX(IF(INDEX(10_Lieux!$B:$B,U1250)&lt;&gt;"Ville",INDEX(10_Lieux!$I:$I,U1250),0),IF(INDEX(10_Lieux!$B:$B,V1250)&lt;&gt;"Ville",INDEX(10_Lieux!$I:$I,V1250),0))</f>
        <v>250</v>
      </c>
      <c r="Z1250" s="14" t="str">
        <f aca="false">A1250&amp;"|"&amp;B1250</f>
        <v>Brest-Bretagne|Chambéry</v>
      </c>
      <c r="AA1250" s="14" t="str">
        <f aca="false">IF(I1250&lt;p_local,"Local",IF(I1250&lt;p_vv_min,"Courte distance",IF(I1250&lt;p_tres_long,"Longue distance","Très longue distance")))</f>
        <v>Très longue distance</v>
      </c>
    </row>
    <row r="1251" customFormat="false" ht="15" hidden="false" customHeight="true" outlineLevel="0" collapsed="false">
      <c r="A1251" s="1" t="s">
        <v>150</v>
      </c>
      <c r="B1251" s="1" t="s">
        <v>1383</v>
      </c>
      <c r="C1251" s="1" t="s">
        <v>35</v>
      </c>
      <c r="D1251" s="1" t="s">
        <v>653</v>
      </c>
      <c r="E1251" s="1" t="s">
        <v>1413</v>
      </c>
      <c r="F1251" s="14" t="s">
        <v>40</v>
      </c>
      <c r="G1251" s="14" t="str">
        <f aca="false">IF(I1251&lt;p_local,"Local → page infra",IF(H1251&gt;=p_ph1,"Phase 1",IF(H1251&gt;=p_ph2,"Phase 2","Phase 3")))</f>
        <v>Phase 3</v>
      </c>
      <c r="H1251" s="14" t="n">
        <f aca="false">IF(I1251&lt;p_local,0,IF(C1251="Aéroport → Aéroport",p_pts_plein,IF(Y1251&gt;0,IF(I1251&lt;=Y1251,p_pts_plein,IF(I1251&lt;=p_mult2*Y1251,p_pts_moyen,p_pts_r3)),IF(I1251&gt;=p_vv_min,p_pts_plein,IF(I1251&gt;=p_vv_moy,p_pts_moyen,p_pts_court))))+IF(INDEX(10_Lieux!$D:$D,U1251)=1,p_prio1,p_prio2)+IF(INDEX(10_Lieux!$D:$D,V1251)=1,p_prio1,p_prio2)+IF(K1251="Oui",p_tf,0)+p_hub*((INDEX(10_Lieux!$H:$H,U1251)="Hub")+(INDEX(10_Lieux!$H:$H,V1251)="Hub"))+IF(OR(INDEX(10_Lieux!$H:$H,U1251)="Premium",INDEX(10_Lieux!$H:$H,V1251)="Premium"),p_prem,0))</f>
        <v>25</v>
      </c>
      <c r="I1251" s="14" t="n">
        <f aca="false">ROUND(W1251*p_facteur,0)</f>
        <v>1057</v>
      </c>
      <c r="J1251" s="14" t="str">
        <f aca="false">IF(X1251&lt;60,X1251&amp;" min",INT(X1251/60)&amp;" h"&amp;IF(MOD(X1251,60)=0,""," "&amp;TEXT(MOD(X1251,60),"00")))</f>
        <v>11 h 15</v>
      </c>
      <c r="K1251" s="14" t="str">
        <f aca="false">IF(S1251&lt;&gt;T1251,"Oui","Non")</f>
        <v>Non</v>
      </c>
      <c r="L1251" s="14" t="str">
        <f aca="false">IF(AND(INDEX(10_Lieux!$B:$B,U1251)="Ville",INDEX(10_Lieux!$B:$B,V1251)="Ville"),"/chauffeur-prive/"&amp;INDEX(10_Lieux!$E:$E,U1251)&amp;"-"&amp;INDEX(10_Lieux!$E:$E,V1251)&amp;"/","/chauffeur-prive/"&amp;INDEX(10_Lieux!$E:$E,U1251)&amp;"/"&amp;INDEX(10_Lieux!$E:$E,V1251)&amp;"/")</f>
        <v>/chauffeur-prive/chambery/aeroport-brest-bretagne/</v>
      </c>
      <c r="M1251" s="14" t="str">
        <f aca="false">IFERROR(INDEX($L:$L,MATCH(B1251&amp;"|"&amp;A1251,$Z:$Z,0)),"—")</f>
        <v>/chauffeur-prive/aeroport-brest-bretagne/chambery/</v>
      </c>
      <c r="N1251" s="14" t="str">
        <f aca="false">IF(LEN("Chauffeur privé "&amp;INDEX(10_Lieux!$J:$J,U1251)&amp;" → "&amp;INDEX(10_Lieux!$J:$J,V1251)&amp;" | 24h/24")&gt;60,"Chauffeur privé "&amp;INDEX(10_Lieux!$J:$J,U1251)&amp;" → "&amp;INDEX(10_Lieux!$J:$J,V1251),"Chauffeur privé "&amp;INDEX(10_Lieux!$J:$J,U1251)&amp;" → "&amp;INDEX(10_Lieux!$J:$J,V1251)&amp;" | 24h/24")</f>
        <v>Chauffeur privé Chambéry → Aéroport Brest-Bretagne | 24h/24</v>
      </c>
      <c r="O1251" s="14" t="n">
        <f aca="false">LEN(N1251)</f>
        <v>59</v>
      </c>
      <c r="P1251" s="14" t="str">
        <f aca="false">"Chauffeur privé "&amp;INDEX(10_Lieux!$K:$K,U1251)&amp;" vers "&amp;INDEX(10_Lieux!$L:$L,V1251)</f>
        <v>Chauffeur privé de Chambéry vers l'aéroport Brest-Bretagne</v>
      </c>
      <c r="Q1251" s="14" t="str">
        <f aca="false">"Chauffeur privé "&amp;INDEX(10_Lieux!$K:$K,U1251)&amp;" vers "&amp;INDEX(10_Lieux!$L:$L,V1251)&amp;" : env. "&amp;I1251&amp;" km, "&amp;J1251&amp;" de route. Devis personnalisé, standard 24h/24 et 7j/7."</f>
        <v>Chauffeur privé de Chambéry vers l'aéroport Brest-Bretagne : env. 1057 km, 11 h 15 de route. Devis personnalisé, standard 24h/24 et 7j/7.</v>
      </c>
      <c r="R1251" s="14" t="n">
        <f aca="false">LEN(Q1251)</f>
        <v>137</v>
      </c>
      <c r="S1251" s="14" t="str">
        <f aca="false">INDEX(10_Lieux!$C:$C,U1251)</f>
        <v>France</v>
      </c>
      <c r="T1251" s="14" t="str">
        <f aca="false">INDEX(10_Lieux!$C:$C,V1251)</f>
        <v>France</v>
      </c>
      <c r="U1251" s="14" t="n">
        <f aca="false">MATCH(A1251,10_Lieux!$A:$A,0)</f>
        <v>11</v>
      </c>
      <c r="V1251" s="14" t="n">
        <f aca="false">MATCH(B1251,10_Lieux!$A:$A,0)</f>
        <v>154</v>
      </c>
      <c r="W1251" s="14" t="n">
        <f aca="false">ROUND(6371*2*ASIN(SQRT(SIN(RADIANS(INDEX(10_Lieux!$F:$F,V1251)-INDEX(10_Lieux!$F:$F,U1251))/2)^2+COS(RADIANS(INDEX(10_Lieux!$F:$F,U1251)))*COS(RADIANS(INDEX(10_Lieux!$F:$F,V1251)))*SIN(RADIANS(INDEX(10_Lieux!$G:$G,V1251)-INDEX(10_Lieux!$G:$G,U1251))/2)^2)),1)</f>
        <v>845.9</v>
      </c>
      <c r="X1251" s="14" t="n">
        <f aca="false">ROUND(I1251/IF(I1251&lt;p_seuil_vitesse,p_vit_lente,p_vit_rapide)*60/15,0)*15</f>
        <v>675</v>
      </c>
      <c r="Y1251" s="14" t="n">
        <f aca="false">MAX(IF(INDEX(10_Lieux!$B:$B,U1251)&lt;&gt;"Ville",INDEX(10_Lieux!$I:$I,U1251),0),IF(INDEX(10_Lieux!$B:$B,V1251)&lt;&gt;"Ville",INDEX(10_Lieux!$I:$I,V1251),0))</f>
        <v>250</v>
      </c>
      <c r="Z1251" s="14" t="str">
        <f aca="false">A1251&amp;"|"&amp;B1251</f>
        <v>Chambéry|Brest-Bretagne</v>
      </c>
      <c r="AA1251" s="14" t="str">
        <f aca="false">IF(I1251&lt;p_local,"Local",IF(I1251&lt;p_vv_min,"Courte distance",IF(I1251&lt;p_tres_long,"Longue distance","Très longue distance")))</f>
        <v>Très longue distance</v>
      </c>
    </row>
    <row r="1252" customFormat="false" ht="15" hidden="false" customHeight="true" outlineLevel="0" collapsed="false">
      <c r="A1252" s="1" t="s">
        <v>1383</v>
      </c>
      <c r="B1252" s="1" t="s">
        <v>152</v>
      </c>
      <c r="C1252" s="1" t="s">
        <v>34</v>
      </c>
      <c r="D1252" s="1" t="s">
        <v>653</v>
      </c>
      <c r="E1252" s="1" t="s">
        <v>1414</v>
      </c>
      <c r="F1252" s="14" t="s">
        <v>40</v>
      </c>
      <c r="G1252" s="14" t="str">
        <f aca="false">IF(I1252&lt;p_local,"Local → page infra",IF(H1252&gt;=p_ph1,"Phase 1",IF(H1252&gt;=p_ph2,"Phase 2","Phase 3")))</f>
        <v>Phase 3</v>
      </c>
      <c r="H1252" s="14" t="n">
        <f aca="false">IF(I1252&lt;p_local,0,IF(C1252="Aéroport → Aéroport",p_pts_plein,IF(Y1252&gt;0,IF(I1252&lt;=Y1252,p_pts_plein,IF(I1252&lt;=p_mult2*Y1252,p_pts_moyen,p_pts_r3)),IF(I1252&gt;=p_vv_min,p_pts_plein,IF(I1252&gt;=p_vv_moy,p_pts_moyen,p_pts_court))))+IF(INDEX(10_Lieux!$D:$D,U1252)=1,p_prio1,p_prio2)+IF(INDEX(10_Lieux!$D:$D,V1252)=1,p_prio1,p_prio2)+IF(K1252="Oui",p_tf,0)+p_hub*((INDEX(10_Lieux!$H:$H,U1252)="Hub")+(INDEX(10_Lieux!$H:$H,V1252)="Hub"))+IF(OR(INDEX(10_Lieux!$H:$H,U1252)="Premium",INDEX(10_Lieux!$H:$H,V1252)="Premium"),p_prem,0))</f>
        <v>50</v>
      </c>
      <c r="I1252" s="14" t="n">
        <f aca="false">ROUND(W1252*p_facteur,0)</f>
        <v>1042</v>
      </c>
      <c r="J1252" s="14" t="str">
        <f aca="false">IF(X1252&lt;60,X1252&amp;" min",INT(X1252/60)&amp;" h"&amp;IF(MOD(X1252,60)=0,""," "&amp;TEXT(MOD(X1252,60),"00")))</f>
        <v>11 h</v>
      </c>
      <c r="K1252" s="14" t="str">
        <f aca="false">IF(S1252&lt;&gt;T1252,"Oui","Non")</f>
        <v>Oui</v>
      </c>
      <c r="L1252" s="14" t="str">
        <f aca="false">IF(AND(INDEX(10_Lieux!$B:$B,U1252)="Ville",INDEX(10_Lieux!$B:$B,V1252)="Ville"),"/chauffeur-prive/"&amp;INDEX(10_Lieux!$E:$E,U1252)&amp;"-"&amp;INDEX(10_Lieux!$E:$E,V1252)&amp;"/","/chauffeur-prive/"&amp;INDEX(10_Lieux!$E:$E,U1252)&amp;"/"&amp;INDEX(10_Lieux!$E:$E,V1252)&amp;"/")</f>
        <v>/chauffeur-prive/aeroport-brest-bretagne/geneve/</v>
      </c>
      <c r="M1252" s="14" t="str">
        <f aca="false">IFERROR(INDEX($L:$L,MATCH(B1252&amp;"|"&amp;A1252,$Z:$Z,0)),"—")</f>
        <v>/chauffeur-prive/geneve/aeroport-brest-bretagne/</v>
      </c>
      <c r="N1252" s="14" t="str">
        <f aca="false">IF(LEN("Chauffeur privé "&amp;INDEX(10_Lieux!$J:$J,U1252)&amp;" → "&amp;INDEX(10_Lieux!$J:$J,V1252)&amp;" | 24h/24")&gt;60,"Chauffeur privé "&amp;INDEX(10_Lieux!$J:$J,U1252)&amp;" → "&amp;INDEX(10_Lieux!$J:$J,V1252),"Chauffeur privé "&amp;INDEX(10_Lieux!$J:$J,U1252)&amp;" → "&amp;INDEX(10_Lieux!$J:$J,V1252)&amp;" | 24h/24")</f>
        <v>Chauffeur privé Aéroport Brest-Bretagne → Genève | 24h/24</v>
      </c>
      <c r="O1252" s="14" t="n">
        <f aca="false">LEN(N1252)</f>
        <v>57</v>
      </c>
      <c r="P1252" s="14" t="str">
        <f aca="false">"Chauffeur privé "&amp;INDEX(10_Lieux!$K:$K,U1252)&amp;" vers "&amp;INDEX(10_Lieux!$L:$L,V1252)</f>
        <v>Chauffeur privé de l'aéroport Brest-Bretagne vers Genève</v>
      </c>
      <c r="Q1252" s="14" t="str">
        <f aca="false">"Chauffeur privé "&amp;INDEX(10_Lieux!$K:$K,U1252)&amp;" vers "&amp;INDEX(10_Lieux!$L:$L,V1252)&amp;" : env. "&amp;I1252&amp;" km, "&amp;J1252&amp;" de route. Devis personnalisé, standard 24h/24 et 7j/7."</f>
        <v>Chauffeur privé de l'aéroport Brest-Bretagne vers Genève : env. 1042 km, 11 h de route. Devis personnalisé, standard 24h/24 et 7j/7.</v>
      </c>
      <c r="R1252" s="14" t="n">
        <f aca="false">LEN(Q1252)</f>
        <v>132</v>
      </c>
      <c r="S1252" s="14" t="str">
        <f aca="false">INDEX(10_Lieux!$C:$C,U1252)</f>
        <v>France</v>
      </c>
      <c r="T1252" s="14" t="str">
        <f aca="false">INDEX(10_Lieux!$C:$C,V1252)</f>
        <v>Suisse</v>
      </c>
      <c r="U1252" s="14" t="n">
        <f aca="false">MATCH(A1252,10_Lieux!$A:$A,0)</f>
        <v>154</v>
      </c>
      <c r="V1252" s="14" t="n">
        <f aca="false">MATCH(B1252,10_Lieux!$A:$A,0)</f>
        <v>111</v>
      </c>
      <c r="W1252" s="14" t="n">
        <f aca="false">ROUND(6371*2*ASIN(SQRT(SIN(RADIANS(INDEX(10_Lieux!$F:$F,V1252)-INDEX(10_Lieux!$F:$F,U1252))/2)^2+COS(RADIANS(INDEX(10_Lieux!$F:$F,U1252)))*COS(RADIANS(INDEX(10_Lieux!$F:$F,V1252)))*SIN(RADIANS(INDEX(10_Lieux!$G:$G,V1252)-INDEX(10_Lieux!$G:$G,U1252))/2)^2)),1)</f>
        <v>833.4</v>
      </c>
      <c r="X1252" s="14" t="n">
        <f aca="false">ROUND(I1252/IF(I1252&lt;p_seuil_vitesse,p_vit_lente,p_vit_rapide)*60/15,0)*15</f>
        <v>660</v>
      </c>
      <c r="Y1252" s="14" t="n">
        <f aca="false">MAX(IF(INDEX(10_Lieux!$B:$B,U1252)&lt;&gt;"Ville",INDEX(10_Lieux!$I:$I,U1252),0),IF(INDEX(10_Lieux!$B:$B,V1252)&lt;&gt;"Ville",INDEX(10_Lieux!$I:$I,V1252),0))</f>
        <v>250</v>
      </c>
      <c r="Z1252" s="14" t="str">
        <f aca="false">A1252&amp;"|"&amp;B1252</f>
        <v>Brest-Bretagne|Genève</v>
      </c>
      <c r="AA1252" s="14" t="str">
        <f aca="false">IF(I1252&lt;p_local,"Local",IF(I1252&lt;p_vv_min,"Courte distance",IF(I1252&lt;p_tres_long,"Longue distance","Très longue distance")))</f>
        <v>Très longue distance</v>
      </c>
    </row>
    <row r="1253" customFormat="false" ht="15" hidden="false" customHeight="true" outlineLevel="0" collapsed="false">
      <c r="A1253" s="1" t="s">
        <v>152</v>
      </c>
      <c r="B1253" s="1" t="s">
        <v>1383</v>
      </c>
      <c r="C1253" s="1" t="s">
        <v>35</v>
      </c>
      <c r="D1253" s="1" t="s">
        <v>653</v>
      </c>
      <c r="E1253" s="1" t="s">
        <v>1415</v>
      </c>
      <c r="F1253" s="14" t="s">
        <v>40</v>
      </c>
      <c r="G1253" s="14" t="str">
        <f aca="false">IF(I1253&lt;p_local,"Local → page infra",IF(H1253&gt;=p_ph1,"Phase 1",IF(H1253&gt;=p_ph2,"Phase 2","Phase 3")))</f>
        <v>Phase 3</v>
      </c>
      <c r="H1253" s="14" t="n">
        <f aca="false">IF(I1253&lt;p_local,0,IF(C1253="Aéroport → Aéroport",p_pts_plein,IF(Y1253&gt;0,IF(I1253&lt;=Y1253,p_pts_plein,IF(I1253&lt;=p_mult2*Y1253,p_pts_moyen,p_pts_r3)),IF(I1253&gt;=p_vv_min,p_pts_plein,IF(I1253&gt;=p_vv_moy,p_pts_moyen,p_pts_court))))+IF(INDEX(10_Lieux!$D:$D,U1253)=1,p_prio1,p_prio2)+IF(INDEX(10_Lieux!$D:$D,V1253)=1,p_prio1,p_prio2)+IF(K1253="Oui",p_tf,0)+p_hub*((INDEX(10_Lieux!$H:$H,U1253)="Hub")+(INDEX(10_Lieux!$H:$H,V1253)="Hub"))+IF(OR(INDEX(10_Lieux!$H:$H,U1253)="Premium",INDEX(10_Lieux!$H:$H,V1253)="Premium"),p_prem,0))</f>
        <v>50</v>
      </c>
      <c r="I1253" s="14" t="n">
        <f aca="false">ROUND(W1253*p_facteur,0)</f>
        <v>1042</v>
      </c>
      <c r="J1253" s="14" t="str">
        <f aca="false">IF(X1253&lt;60,X1253&amp;" min",INT(X1253/60)&amp;" h"&amp;IF(MOD(X1253,60)=0,""," "&amp;TEXT(MOD(X1253,60),"00")))</f>
        <v>11 h</v>
      </c>
      <c r="K1253" s="14" t="str">
        <f aca="false">IF(S1253&lt;&gt;T1253,"Oui","Non")</f>
        <v>Oui</v>
      </c>
      <c r="L1253" s="14" t="str">
        <f aca="false">IF(AND(INDEX(10_Lieux!$B:$B,U1253)="Ville",INDEX(10_Lieux!$B:$B,V1253)="Ville"),"/chauffeur-prive/"&amp;INDEX(10_Lieux!$E:$E,U1253)&amp;"-"&amp;INDEX(10_Lieux!$E:$E,V1253)&amp;"/","/chauffeur-prive/"&amp;INDEX(10_Lieux!$E:$E,U1253)&amp;"/"&amp;INDEX(10_Lieux!$E:$E,V1253)&amp;"/")</f>
        <v>/chauffeur-prive/geneve/aeroport-brest-bretagne/</v>
      </c>
      <c r="M1253" s="14" t="str">
        <f aca="false">IFERROR(INDEX($L:$L,MATCH(B1253&amp;"|"&amp;A1253,$Z:$Z,0)),"—")</f>
        <v>/chauffeur-prive/aeroport-brest-bretagne/geneve/</v>
      </c>
      <c r="N1253" s="14" t="str">
        <f aca="false">IF(LEN("Chauffeur privé "&amp;INDEX(10_Lieux!$J:$J,U1253)&amp;" → "&amp;INDEX(10_Lieux!$J:$J,V1253)&amp;" | 24h/24")&gt;60,"Chauffeur privé "&amp;INDEX(10_Lieux!$J:$J,U1253)&amp;" → "&amp;INDEX(10_Lieux!$J:$J,V1253),"Chauffeur privé "&amp;INDEX(10_Lieux!$J:$J,U1253)&amp;" → "&amp;INDEX(10_Lieux!$J:$J,V1253)&amp;" | 24h/24")</f>
        <v>Chauffeur privé Genève → Aéroport Brest-Bretagne | 24h/24</v>
      </c>
      <c r="O1253" s="14" t="n">
        <f aca="false">LEN(N1253)</f>
        <v>57</v>
      </c>
      <c r="P1253" s="14" t="str">
        <f aca="false">"Chauffeur privé "&amp;INDEX(10_Lieux!$K:$K,U1253)&amp;" vers "&amp;INDEX(10_Lieux!$L:$L,V1253)</f>
        <v>Chauffeur privé de Genève vers l'aéroport Brest-Bretagne</v>
      </c>
      <c r="Q1253" s="14" t="str">
        <f aca="false">"Chauffeur privé "&amp;INDEX(10_Lieux!$K:$K,U1253)&amp;" vers "&amp;INDEX(10_Lieux!$L:$L,V1253)&amp;" : env. "&amp;I1253&amp;" km, "&amp;J1253&amp;" de route. Devis personnalisé, standard 24h/24 et 7j/7."</f>
        <v>Chauffeur privé de Genève vers l'aéroport Brest-Bretagne : env. 1042 km, 11 h de route. Devis personnalisé, standard 24h/24 et 7j/7.</v>
      </c>
      <c r="R1253" s="14" t="n">
        <f aca="false">LEN(Q1253)</f>
        <v>132</v>
      </c>
      <c r="S1253" s="14" t="str">
        <f aca="false">INDEX(10_Lieux!$C:$C,U1253)</f>
        <v>Suisse</v>
      </c>
      <c r="T1253" s="14" t="str">
        <f aca="false">INDEX(10_Lieux!$C:$C,V1253)</f>
        <v>France</v>
      </c>
      <c r="U1253" s="14" t="n">
        <f aca="false">MATCH(A1253,10_Lieux!$A:$A,0)</f>
        <v>111</v>
      </c>
      <c r="V1253" s="14" t="n">
        <f aca="false">MATCH(B1253,10_Lieux!$A:$A,0)</f>
        <v>154</v>
      </c>
      <c r="W1253" s="14" t="n">
        <f aca="false">ROUND(6371*2*ASIN(SQRT(SIN(RADIANS(INDEX(10_Lieux!$F:$F,V1253)-INDEX(10_Lieux!$F:$F,U1253))/2)^2+COS(RADIANS(INDEX(10_Lieux!$F:$F,U1253)))*COS(RADIANS(INDEX(10_Lieux!$F:$F,V1253)))*SIN(RADIANS(INDEX(10_Lieux!$G:$G,V1253)-INDEX(10_Lieux!$G:$G,U1253))/2)^2)),1)</f>
        <v>833.4</v>
      </c>
      <c r="X1253" s="14" t="n">
        <f aca="false">ROUND(I1253/IF(I1253&lt;p_seuil_vitesse,p_vit_lente,p_vit_rapide)*60/15,0)*15</f>
        <v>660</v>
      </c>
      <c r="Y1253" s="14" t="n">
        <f aca="false">MAX(IF(INDEX(10_Lieux!$B:$B,U1253)&lt;&gt;"Ville",INDEX(10_Lieux!$I:$I,U1253),0),IF(INDEX(10_Lieux!$B:$B,V1253)&lt;&gt;"Ville",INDEX(10_Lieux!$I:$I,V1253),0))</f>
        <v>250</v>
      </c>
      <c r="Z1253" s="14" t="str">
        <f aca="false">A1253&amp;"|"&amp;B1253</f>
        <v>Genève|Brest-Bretagne</v>
      </c>
      <c r="AA1253" s="14" t="str">
        <f aca="false">IF(I1253&lt;p_local,"Local",IF(I1253&lt;p_vv_min,"Courte distance",IF(I1253&lt;p_tres_long,"Longue distance","Très longue distance")))</f>
        <v>Très longue distance</v>
      </c>
    </row>
    <row r="1254" customFormat="false" ht="15" hidden="false" customHeight="true" outlineLevel="0" collapsed="false">
      <c r="A1254" s="1" t="s">
        <v>1383</v>
      </c>
      <c r="B1254" s="1" t="s">
        <v>154</v>
      </c>
      <c r="C1254" s="1" t="s">
        <v>34</v>
      </c>
      <c r="D1254" s="1" t="s">
        <v>653</v>
      </c>
      <c r="E1254" s="1" t="s">
        <v>1416</v>
      </c>
      <c r="F1254" s="14" t="s">
        <v>40</v>
      </c>
      <c r="G1254" s="14" t="str">
        <f aca="false">IF(I1254&lt;p_local,"Local → page infra",IF(H1254&gt;=p_ph1,"Phase 1",IF(H1254&gt;=p_ph2,"Phase 2","Phase 3")))</f>
        <v>Phase 3</v>
      </c>
      <c r="H1254" s="14" t="n">
        <f aca="false">IF(I1254&lt;p_local,0,IF(C1254="Aéroport → Aéroport",p_pts_plein,IF(Y1254&gt;0,IF(I1254&lt;=Y1254,p_pts_plein,IF(I1254&lt;=p_mult2*Y1254,p_pts_moyen,p_pts_r3)),IF(I1254&gt;=p_vv_min,p_pts_plein,IF(I1254&gt;=p_vv_moy,p_pts_moyen,p_pts_court))))+IF(INDEX(10_Lieux!$D:$D,U1254)=1,p_prio1,p_prio2)+IF(INDEX(10_Lieux!$D:$D,V1254)=1,p_prio1,p_prio2)+IF(K1254="Oui",p_tf,0)+p_hub*((INDEX(10_Lieux!$H:$H,U1254)="Hub")+(INDEX(10_Lieux!$H:$H,V1254)="Hub"))+IF(OR(INDEX(10_Lieux!$H:$H,U1254)="Premium",INDEX(10_Lieux!$H:$H,V1254)="Premium"),p_prem,0))</f>
        <v>40</v>
      </c>
      <c r="I1254" s="14" t="n">
        <f aca="false">ROUND(W1254*p_facteur,0)</f>
        <v>1071</v>
      </c>
      <c r="J1254" s="14" t="str">
        <f aca="false">IF(X1254&lt;60,X1254&amp;" min",INT(X1254/60)&amp;" h"&amp;IF(MOD(X1254,60)=0,""," "&amp;TEXT(MOD(X1254,60),"00")))</f>
        <v>11 h 15</v>
      </c>
      <c r="K1254" s="14" t="str">
        <f aca="false">IF(S1254&lt;&gt;T1254,"Oui","Non")</f>
        <v>Oui</v>
      </c>
      <c r="L1254" s="14" t="str">
        <f aca="false">IF(AND(INDEX(10_Lieux!$B:$B,U1254)="Ville",INDEX(10_Lieux!$B:$B,V1254)="Ville"),"/chauffeur-prive/"&amp;INDEX(10_Lieux!$E:$E,U1254)&amp;"-"&amp;INDEX(10_Lieux!$E:$E,V1254)&amp;"/","/chauffeur-prive/"&amp;INDEX(10_Lieux!$E:$E,U1254)&amp;"/"&amp;INDEX(10_Lieux!$E:$E,V1254)&amp;"/")</f>
        <v>/chauffeur-prive/aeroport-brest-bretagne/lausanne/</v>
      </c>
      <c r="M1254" s="14" t="str">
        <f aca="false">IFERROR(INDEX($L:$L,MATCH(B1254&amp;"|"&amp;A1254,$Z:$Z,0)),"—")</f>
        <v>/chauffeur-prive/lausanne/aeroport-brest-bretagne/</v>
      </c>
      <c r="N1254" s="14" t="str">
        <f aca="false">IF(LEN("Chauffeur privé "&amp;INDEX(10_Lieux!$J:$J,U1254)&amp;" → "&amp;INDEX(10_Lieux!$J:$J,V1254)&amp;" | 24h/24")&gt;60,"Chauffeur privé "&amp;INDEX(10_Lieux!$J:$J,U1254)&amp;" → "&amp;INDEX(10_Lieux!$J:$J,V1254),"Chauffeur privé "&amp;INDEX(10_Lieux!$J:$J,U1254)&amp;" → "&amp;INDEX(10_Lieux!$J:$J,V1254)&amp;" | 24h/24")</f>
        <v>Chauffeur privé Aéroport Brest-Bretagne → Lausanne | 24h/24</v>
      </c>
      <c r="O1254" s="14" t="n">
        <f aca="false">LEN(N1254)</f>
        <v>59</v>
      </c>
      <c r="P1254" s="14" t="str">
        <f aca="false">"Chauffeur privé "&amp;INDEX(10_Lieux!$K:$K,U1254)&amp;" vers "&amp;INDEX(10_Lieux!$L:$L,V1254)</f>
        <v>Chauffeur privé de l'aéroport Brest-Bretagne vers Lausanne</v>
      </c>
      <c r="Q1254" s="14" t="str">
        <f aca="false">"Chauffeur privé "&amp;INDEX(10_Lieux!$K:$K,U1254)&amp;" vers "&amp;INDEX(10_Lieux!$L:$L,V1254)&amp;" : env. "&amp;I1254&amp;" km, "&amp;J1254&amp;" de route. Devis personnalisé, standard 24h/24 et 7j/7."</f>
        <v>Chauffeur privé de l'aéroport Brest-Bretagne vers Lausanne : env. 1071 km, 11 h 15 de route. Devis personnalisé, standard 24h/24 et 7j/7.</v>
      </c>
      <c r="R1254" s="14" t="n">
        <f aca="false">LEN(Q1254)</f>
        <v>137</v>
      </c>
      <c r="S1254" s="14" t="str">
        <f aca="false">INDEX(10_Lieux!$C:$C,U1254)</f>
        <v>France</v>
      </c>
      <c r="T1254" s="14" t="str">
        <f aca="false">INDEX(10_Lieux!$C:$C,V1254)</f>
        <v>Suisse</v>
      </c>
      <c r="U1254" s="14" t="n">
        <f aca="false">MATCH(A1254,10_Lieux!$A:$A,0)</f>
        <v>154</v>
      </c>
      <c r="V1254" s="14" t="n">
        <f aca="false">MATCH(B1254,10_Lieux!$A:$A,0)</f>
        <v>112</v>
      </c>
      <c r="W1254" s="14" t="n">
        <f aca="false">ROUND(6371*2*ASIN(SQRT(SIN(RADIANS(INDEX(10_Lieux!$F:$F,V1254)-INDEX(10_Lieux!$F:$F,U1254))/2)^2+COS(RADIANS(INDEX(10_Lieux!$F:$F,U1254)))*COS(RADIANS(INDEX(10_Lieux!$F:$F,V1254)))*SIN(RADIANS(INDEX(10_Lieux!$G:$G,V1254)-INDEX(10_Lieux!$G:$G,U1254))/2)^2)),1)</f>
        <v>856.8</v>
      </c>
      <c r="X1254" s="14" t="n">
        <f aca="false">ROUND(I1254/IF(I1254&lt;p_seuil_vitesse,p_vit_lente,p_vit_rapide)*60/15,0)*15</f>
        <v>675</v>
      </c>
      <c r="Y1254" s="14" t="n">
        <f aca="false">MAX(IF(INDEX(10_Lieux!$B:$B,U1254)&lt;&gt;"Ville",INDEX(10_Lieux!$I:$I,U1254),0),IF(INDEX(10_Lieux!$B:$B,V1254)&lt;&gt;"Ville",INDEX(10_Lieux!$I:$I,V1254),0))</f>
        <v>250</v>
      </c>
      <c r="Z1254" s="14" t="str">
        <f aca="false">A1254&amp;"|"&amp;B1254</f>
        <v>Brest-Bretagne|Lausanne</v>
      </c>
      <c r="AA1254" s="14" t="str">
        <f aca="false">IF(I1254&lt;p_local,"Local",IF(I1254&lt;p_vv_min,"Courte distance",IF(I1254&lt;p_tres_long,"Longue distance","Très longue distance")))</f>
        <v>Très longue distance</v>
      </c>
    </row>
    <row r="1255" customFormat="false" ht="15" hidden="false" customHeight="true" outlineLevel="0" collapsed="false">
      <c r="A1255" s="1" t="s">
        <v>154</v>
      </c>
      <c r="B1255" s="1" t="s">
        <v>1383</v>
      </c>
      <c r="C1255" s="1" t="s">
        <v>35</v>
      </c>
      <c r="D1255" s="1" t="s">
        <v>653</v>
      </c>
      <c r="E1255" s="1" t="s">
        <v>1417</v>
      </c>
      <c r="F1255" s="14" t="s">
        <v>40</v>
      </c>
      <c r="G1255" s="14" t="str">
        <f aca="false">IF(I1255&lt;p_local,"Local → page infra",IF(H1255&gt;=p_ph1,"Phase 1",IF(H1255&gt;=p_ph2,"Phase 2","Phase 3")))</f>
        <v>Phase 3</v>
      </c>
      <c r="H1255" s="14" t="n">
        <f aca="false">IF(I1255&lt;p_local,0,IF(C1255="Aéroport → Aéroport",p_pts_plein,IF(Y1255&gt;0,IF(I1255&lt;=Y1255,p_pts_plein,IF(I1255&lt;=p_mult2*Y1255,p_pts_moyen,p_pts_r3)),IF(I1255&gt;=p_vv_min,p_pts_plein,IF(I1255&gt;=p_vv_moy,p_pts_moyen,p_pts_court))))+IF(INDEX(10_Lieux!$D:$D,U1255)=1,p_prio1,p_prio2)+IF(INDEX(10_Lieux!$D:$D,V1255)=1,p_prio1,p_prio2)+IF(K1255="Oui",p_tf,0)+p_hub*((INDEX(10_Lieux!$H:$H,U1255)="Hub")+(INDEX(10_Lieux!$H:$H,V1255)="Hub"))+IF(OR(INDEX(10_Lieux!$H:$H,U1255)="Premium",INDEX(10_Lieux!$H:$H,V1255)="Premium"),p_prem,0))</f>
        <v>40</v>
      </c>
      <c r="I1255" s="14" t="n">
        <f aca="false">ROUND(W1255*p_facteur,0)</f>
        <v>1071</v>
      </c>
      <c r="J1255" s="14" t="str">
        <f aca="false">IF(X1255&lt;60,X1255&amp;" min",INT(X1255/60)&amp;" h"&amp;IF(MOD(X1255,60)=0,""," "&amp;TEXT(MOD(X1255,60),"00")))</f>
        <v>11 h 15</v>
      </c>
      <c r="K1255" s="14" t="str">
        <f aca="false">IF(S1255&lt;&gt;T1255,"Oui","Non")</f>
        <v>Oui</v>
      </c>
      <c r="L1255" s="14" t="str">
        <f aca="false">IF(AND(INDEX(10_Lieux!$B:$B,U1255)="Ville",INDEX(10_Lieux!$B:$B,V1255)="Ville"),"/chauffeur-prive/"&amp;INDEX(10_Lieux!$E:$E,U1255)&amp;"-"&amp;INDEX(10_Lieux!$E:$E,V1255)&amp;"/","/chauffeur-prive/"&amp;INDEX(10_Lieux!$E:$E,U1255)&amp;"/"&amp;INDEX(10_Lieux!$E:$E,V1255)&amp;"/")</f>
        <v>/chauffeur-prive/lausanne/aeroport-brest-bretagne/</v>
      </c>
      <c r="M1255" s="14" t="str">
        <f aca="false">IFERROR(INDEX($L:$L,MATCH(B1255&amp;"|"&amp;A1255,$Z:$Z,0)),"—")</f>
        <v>/chauffeur-prive/aeroport-brest-bretagne/lausanne/</v>
      </c>
      <c r="N1255" s="14" t="str">
        <f aca="false">IF(LEN("Chauffeur privé "&amp;INDEX(10_Lieux!$J:$J,U1255)&amp;" → "&amp;INDEX(10_Lieux!$J:$J,V1255)&amp;" | 24h/24")&gt;60,"Chauffeur privé "&amp;INDEX(10_Lieux!$J:$J,U1255)&amp;" → "&amp;INDEX(10_Lieux!$J:$J,V1255),"Chauffeur privé "&amp;INDEX(10_Lieux!$J:$J,U1255)&amp;" → "&amp;INDEX(10_Lieux!$J:$J,V1255)&amp;" | 24h/24")</f>
        <v>Chauffeur privé Lausanne → Aéroport Brest-Bretagne | 24h/24</v>
      </c>
      <c r="O1255" s="14" t="n">
        <f aca="false">LEN(N1255)</f>
        <v>59</v>
      </c>
      <c r="P1255" s="14" t="str">
        <f aca="false">"Chauffeur privé "&amp;INDEX(10_Lieux!$K:$K,U1255)&amp;" vers "&amp;INDEX(10_Lieux!$L:$L,V1255)</f>
        <v>Chauffeur privé de Lausanne vers l'aéroport Brest-Bretagne</v>
      </c>
      <c r="Q1255" s="14" t="str">
        <f aca="false">"Chauffeur privé "&amp;INDEX(10_Lieux!$K:$K,U1255)&amp;" vers "&amp;INDEX(10_Lieux!$L:$L,V1255)&amp;" : env. "&amp;I1255&amp;" km, "&amp;J1255&amp;" de route. Devis personnalisé, standard 24h/24 et 7j/7."</f>
        <v>Chauffeur privé de Lausanne vers l'aéroport Brest-Bretagne : env. 1071 km, 11 h 15 de route. Devis personnalisé, standard 24h/24 et 7j/7.</v>
      </c>
      <c r="R1255" s="14" t="n">
        <f aca="false">LEN(Q1255)</f>
        <v>137</v>
      </c>
      <c r="S1255" s="14" t="str">
        <f aca="false">INDEX(10_Lieux!$C:$C,U1255)</f>
        <v>Suisse</v>
      </c>
      <c r="T1255" s="14" t="str">
        <f aca="false">INDEX(10_Lieux!$C:$C,V1255)</f>
        <v>France</v>
      </c>
      <c r="U1255" s="14" t="n">
        <f aca="false">MATCH(A1255,10_Lieux!$A:$A,0)</f>
        <v>112</v>
      </c>
      <c r="V1255" s="14" t="n">
        <f aca="false">MATCH(B1255,10_Lieux!$A:$A,0)</f>
        <v>154</v>
      </c>
      <c r="W1255" s="14" t="n">
        <f aca="false">ROUND(6371*2*ASIN(SQRT(SIN(RADIANS(INDEX(10_Lieux!$F:$F,V1255)-INDEX(10_Lieux!$F:$F,U1255))/2)^2+COS(RADIANS(INDEX(10_Lieux!$F:$F,U1255)))*COS(RADIANS(INDEX(10_Lieux!$F:$F,V1255)))*SIN(RADIANS(INDEX(10_Lieux!$G:$G,V1255)-INDEX(10_Lieux!$G:$G,U1255))/2)^2)),1)</f>
        <v>856.8</v>
      </c>
      <c r="X1255" s="14" t="n">
        <f aca="false">ROUND(I1255/IF(I1255&lt;p_seuil_vitesse,p_vit_lente,p_vit_rapide)*60/15,0)*15</f>
        <v>675</v>
      </c>
      <c r="Y1255" s="14" t="n">
        <f aca="false">MAX(IF(INDEX(10_Lieux!$B:$B,U1255)&lt;&gt;"Ville",INDEX(10_Lieux!$I:$I,U1255),0),IF(INDEX(10_Lieux!$B:$B,V1255)&lt;&gt;"Ville",INDEX(10_Lieux!$I:$I,V1255),0))</f>
        <v>250</v>
      </c>
      <c r="Z1255" s="14" t="str">
        <f aca="false">A1255&amp;"|"&amp;B1255</f>
        <v>Lausanne|Brest-Bretagne</v>
      </c>
      <c r="AA1255" s="14" t="str">
        <f aca="false">IF(I1255&lt;p_local,"Local",IF(I1255&lt;p_vv_min,"Courte distance",IF(I1255&lt;p_tres_long,"Longue distance","Très longue distance")))</f>
        <v>Très longue distance</v>
      </c>
    </row>
    <row r="1256" customFormat="false" ht="15" hidden="false" customHeight="true" outlineLevel="0" collapsed="false">
      <c r="A1256" s="1" t="s">
        <v>1383</v>
      </c>
      <c r="B1256" s="1" t="s">
        <v>156</v>
      </c>
      <c r="C1256" s="1" t="s">
        <v>34</v>
      </c>
      <c r="D1256" s="1" t="s">
        <v>653</v>
      </c>
      <c r="E1256" s="1" t="s">
        <v>1418</v>
      </c>
      <c r="F1256" s="14" t="s">
        <v>40</v>
      </c>
      <c r="G1256" s="14" t="str">
        <f aca="false">IF(I1256&lt;p_local,"Local → page infra",IF(H1256&gt;=p_ph1,"Phase 1",IF(H1256&gt;=p_ph2,"Phase 2","Phase 3")))</f>
        <v>Phase 3</v>
      </c>
      <c r="H1256" s="14" t="n">
        <f aca="false">IF(I1256&lt;p_local,0,IF(C1256="Aéroport → Aéroport",p_pts_plein,IF(Y1256&gt;0,IF(I1256&lt;=Y1256,p_pts_plein,IF(I1256&lt;=p_mult2*Y1256,p_pts_moyen,p_pts_r3)),IF(I1256&gt;=p_vv_min,p_pts_plein,IF(I1256&gt;=p_vv_moy,p_pts_moyen,p_pts_court))))+IF(INDEX(10_Lieux!$D:$D,U1256)=1,p_prio1,p_prio2)+IF(INDEX(10_Lieux!$D:$D,V1256)=1,p_prio1,p_prio2)+IF(K1256="Oui",p_tf,0)+p_hub*((INDEX(10_Lieux!$H:$H,U1256)="Hub")+(INDEX(10_Lieux!$H:$H,V1256)="Hub"))+IF(OR(INDEX(10_Lieux!$H:$H,U1256)="Premium",INDEX(10_Lieux!$H:$H,V1256)="Premium"),p_prem,0))</f>
        <v>50</v>
      </c>
      <c r="I1256" s="14" t="n">
        <f aca="false">ROUND(W1256*p_facteur,0)</f>
        <v>857</v>
      </c>
      <c r="J1256" s="14" t="str">
        <f aca="false">IF(X1256&lt;60,X1256&amp;" min",INT(X1256/60)&amp;" h"&amp;IF(MOD(X1256,60)=0,""," "&amp;TEXT(MOD(X1256,60),"00")))</f>
        <v>9 h</v>
      </c>
      <c r="K1256" s="14" t="str">
        <f aca="false">IF(S1256&lt;&gt;T1256,"Oui","Non")</f>
        <v>Oui</v>
      </c>
      <c r="L1256" s="14" t="str">
        <f aca="false">IF(AND(INDEX(10_Lieux!$B:$B,U1256)="Ville",INDEX(10_Lieux!$B:$B,V1256)="Ville"),"/chauffeur-prive/"&amp;INDEX(10_Lieux!$E:$E,U1256)&amp;"-"&amp;INDEX(10_Lieux!$E:$E,V1256)&amp;"/","/chauffeur-prive/"&amp;INDEX(10_Lieux!$E:$E,U1256)&amp;"/"&amp;INDEX(10_Lieux!$E:$E,V1256)&amp;"/")</f>
        <v>/chauffeur-prive/aeroport-brest-bretagne/bruxelles/</v>
      </c>
      <c r="M1256" s="14" t="str">
        <f aca="false">IFERROR(INDEX($L:$L,MATCH(B1256&amp;"|"&amp;A1256,$Z:$Z,0)),"—")</f>
        <v>/chauffeur-prive/bruxelles/aeroport-brest-bretagne/</v>
      </c>
      <c r="N1256" s="14" t="str">
        <f aca="false">IF(LEN("Chauffeur privé "&amp;INDEX(10_Lieux!$J:$J,U1256)&amp;" → "&amp;INDEX(10_Lieux!$J:$J,V1256)&amp;" | 24h/24")&gt;60,"Chauffeur privé "&amp;INDEX(10_Lieux!$J:$J,U1256)&amp;" → "&amp;INDEX(10_Lieux!$J:$J,V1256),"Chauffeur privé "&amp;INDEX(10_Lieux!$J:$J,U1256)&amp;" → "&amp;INDEX(10_Lieux!$J:$J,V1256)&amp;" | 24h/24")</f>
        <v>Chauffeur privé Aéroport Brest-Bretagne → Bruxelles | 24h/24</v>
      </c>
      <c r="O1256" s="14" t="n">
        <f aca="false">LEN(N1256)</f>
        <v>60</v>
      </c>
      <c r="P1256" s="14" t="str">
        <f aca="false">"Chauffeur privé "&amp;INDEX(10_Lieux!$K:$K,U1256)&amp;" vers "&amp;INDEX(10_Lieux!$L:$L,V1256)</f>
        <v>Chauffeur privé de l'aéroport Brest-Bretagne vers Bruxelles</v>
      </c>
      <c r="Q1256" s="14" t="str">
        <f aca="false">"Chauffeur privé "&amp;INDEX(10_Lieux!$K:$K,U1256)&amp;" vers "&amp;INDEX(10_Lieux!$L:$L,V1256)&amp;" : env. "&amp;I1256&amp;" km, "&amp;J1256&amp;" de route. Devis personnalisé, standard 24h/24 et 7j/7."</f>
        <v>Chauffeur privé de l'aéroport Brest-Bretagne vers Bruxelles : env. 857 km, 9 h de route. Devis personnalisé, standard 24h/24 et 7j/7.</v>
      </c>
      <c r="R1256" s="14" t="n">
        <f aca="false">LEN(Q1256)</f>
        <v>133</v>
      </c>
      <c r="S1256" s="14" t="str">
        <f aca="false">INDEX(10_Lieux!$C:$C,U1256)</f>
        <v>France</v>
      </c>
      <c r="T1256" s="14" t="str">
        <f aca="false">INDEX(10_Lieux!$C:$C,V1256)</f>
        <v>Belgique</v>
      </c>
      <c r="U1256" s="14" t="n">
        <f aca="false">MATCH(A1256,10_Lieux!$A:$A,0)</f>
        <v>154</v>
      </c>
      <c r="V1256" s="14" t="n">
        <f aca="false">MATCH(B1256,10_Lieux!$A:$A,0)</f>
        <v>93</v>
      </c>
      <c r="W1256" s="14" t="n">
        <f aca="false">ROUND(6371*2*ASIN(SQRT(SIN(RADIANS(INDEX(10_Lieux!$F:$F,V1256)-INDEX(10_Lieux!$F:$F,U1256))/2)^2+COS(RADIANS(INDEX(10_Lieux!$F:$F,U1256)))*COS(RADIANS(INDEX(10_Lieux!$F:$F,V1256)))*SIN(RADIANS(INDEX(10_Lieux!$G:$G,V1256)-INDEX(10_Lieux!$G:$G,U1256))/2)^2)),1)</f>
        <v>685.2</v>
      </c>
      <c r="X1256" s="14" t="n">
        <f aca="false">ROUND(I1256/IF(I1256&lt;p_seuil_vitesse,p_vit_lente,p_vit_rapide)*60/15,0)*15</f>
        <v>540</v>
      </c>
      <c r="Y1256" s="14" t="n">
        <f aca="false">MAX(IF(INDEX(10_Lieux!$B:$B,U1256)&lt;&gt;"Ville",INDEX(10_Lieux!$I:$I,U1256),0),IF(INDEX(10_Lieux!$B:$B,V1256)&lt;&gt;"Ville",INDEX(10_Lieux!$I:$I,V1256),0))</f>
        <v>250</v>
      </c>
      <c r="Z1256" s="14" t="str">
        <f aca="false">A1256&amp;"|"&amp;B1256</f>
        <v>Brest-Bretagne|Bruxelles</v>
      </c>
      <c r="AA1256" s="14" t="str">
        <f aca="false">IF(I1256&lt;p_local,"Local",IF(I1256&lt;p_vv_min,"Courte distance",IF(I1256&lt;p_tres_long,"Longue distance","Très longue distance")))</f>
        <v>Très longue distance</v>
      </c>
    </row>
    <row r="1257" customFormat="false" ht="15" hidden="false" customHeight="true" outlineLevel="0" collapsed="false">
      <c r="A1257" s="1" t="s">
        <v>156</v>
      </c>
      <c r="B1257" s="1" t="s">
        <v>1383</v>
      </c>
      <c r="C1257" s="1" t="s">
        <v>35</v>
      </c>
      <c r="D1257" s="1" t="s">
        <v>653</v>
      </c>
      <c r="E1257" s="1" t="s">
        <v>1419</v>
      </c>
      <c r="F1257" s="14" t="s">
        <v>40</v>
      </c>
      <c r="G1257" s="14" t="str">
        <f aca="false">IF(I1257&lt;p_local,"Local → page infra",IF(H1257&gt;=p_ph1,"Phase 1",IF(H1257&gt;=p_ph2,"Phase 2","Phase 3")))</f>
        <v>Phase 3</v>
      </c>
      <c r="H1257" s="14" t="n">
        <f aca="false">IF(I1257&lt;p_local,0,IF(C1257="Aéroport → Aéroport",p_pts_plein,IF(Y1257&gt;0,IF(I1257&lt;=Y1257,p_pts_plein,IF(I1257&lt;=p_mult2*Y1257,p_pts_moyen,p_pts_r3)),IF(I1257&gt;=p_vv_min,p_pts_plein,IF(I1257&gt;=p_vv_moy,p_pts_moyen,p_pts_court))))+IF(INDEX(10_Lieux!$D:$D,U1257)=1,p_prio1,p_prio2)+IF(INDEX(10_Lieux!$D:$D,V1257)=1,p_prio1,p_prio2)+IF(K1257="Oui",p_tf,0)+p_hub*((INDEX(10_Lieux!$H:$H,U1257)="Hub")+(INDEX(10_Lieux!$H:$H,V1257)="Hub"))+IF(OR(INDEX(10_Lieux!$H:$H,U1257)="Premium",INDEX(10_Lieux!$H:$H,V1257)="Premium"),p_prem,0))</f>
        <v>50</v>
      </c>
      <c r="I1257" s="14" t="n">
        <f aca="false">ROUND(W1257*p_facteur,0)</f>
        <v>857</v>
      </c>
      <c r="J1257" s="14" t="str">
        <f aca="false">IF(X1257&lt;60,X1257&amp;" min",INT(X1257/60)&amp;" h"&amp;IF(MOD(X1257,60)=0,""," "&amp;TEXT(MOD(X1257,60),"00")))</f>
        <v>9 h</v>
      </c>
      <c r="K1257" s="14" t="str">
        <f aca="false">IF(S1257&lt;&gt;T1257,"Oui","Non")</f>
        <v>Oui</v>
      </c>
      <c r="L1257" s="14" t="str">
        <f aca="false">IF(AND(INDEX(10_Lieux!$B:$B,U1257)="Ville",INDEX(10_Lieux!$B:$B,V1257)="Ville"),"/chauffeur-prive/"&amp;INDEX(10_Lieux!$E:$E,U1257)&amp;"-"&amp;INDEX(10_Lieux!$E:$E,V1257)&amp;"/","/chauffeur-prive/"&amp;INDEX(10_Lieux!$E:$E,U1257)&amp;"/"&amp;INDEX(10_Lieux!$E:$E,V1257)&amp;"/")</f>
        <v>/chauffeur-prive/bruxelles/aeroport-brest-bretagne/</v>
      </c>
      <c r="M1257" s="14" t="str">
        <f aca="false">IFERROR(INDEX($L:$L,MATCH(B1257&amp;"|"&amp;A1257,$Z:$Z,0)),"—")</f>
        <v>/chauffeur-prive/aeroport-brest-bretagne/bruxelles/</v>
      </c>
      <c r="N1257" s="14" t="str">
        <f aca="false">IF(LEN("Chauffeur privé "&amp;INDEX(10_Lieux!$J:$J,U1257)&amp;" → "&amp;INDEX(10_Lieux!$J:$J,V1257)&amp;" | 24h/24")&gt;60,"Chauffeur privé "&amp;INDEX(10_Lieux!$J:$J,U1257)&amp;" → "&amp;INDEX(10_Lieux!$J:$J,V1257),"Chauffeur privé "&amp;INDEX(10_Lieux!$J:$J,U1257)&amp;" → "&amp;INDEX(10_Lieux!$J:$J,V1257)&amp;" | 24h/24")</f>
        <v>Chauffeur privé Bruxelles → Aéroport Brest-Bretagne | 24h/24</v>
      </c>
      <c r="O1257" s="14" t="n">
        <f aca="false">LEN(N1257)</f>
        <v>60</v>
      </c>
      <c r="P1257" s="14" t="str">
        <f aca="false">"Chauffeur privé "&amp;INDEX(10_Lieux!$K:$K,U1257)&amp;" vers "&amp;INDEX(10_Lieux!$L:$L,V1257)</f>
        <v>Chauffeur privé de Bruxelles vers l'aéroport Brest-Bretagne</v>
      </c>
      <c r="Q1257" s="14" t="str">
        <f aca="false">"Chauffeur privé "&amp;INDEX(10_Lieux!$K:$K,U1257)&amp;" vers "&amp;INDEX(10_Lieux!$L:$L,V1257)&amp;" : env. "&amp;I1257&amp;" km, "&amp;J1257&amp;" de route. Devis personnalisé, standard 24h/24 et 7j/7."</f>
        <v>Chauffeur privé de Bruxelles vers l'aéroport Brest-Bretagne : env. 857 km, 9 h de route. Devis personnalisé, standard 24h/24 et 7j/7.</v>
      </c>
      <c r="R1257" s="14" t="n">
        <f aca="false">LEN(Q1257)</f>
        <v>133</v>
      </c>
      <c r="S1257" s="14" t="str">
        <f aca="false">INDEX(10_Lieux!$C:$C,U1257)</f>
        <v>Belgique</v>
      </c>
      <c r="T1257" s="14" t="str">
        <f aca="false">INDEX(10_Lieux!$C:$C,V1257)</f>
        <v>France</v>
      </c>
      <c r="U1257" s="14" t="n">
        <f aca="false">MATCH(A1257,10_Lieux!$A:$A,0)</f>
        <v>93</v>
      </c>
      <c r="V1257" s="14" t="n">
        <f aca="false">MATCH(B1257,10_Lieux!$A:$A,0)</f>
        <v>154</v>
      </c>
      <c r="W1257" s="14" t="n">
        <f aca="false">ROUND(6371*2*ASIN(SQRT(SIN(RADIANS(INDEX(10_Lieux!$F:$F,V1257)-INDEX(10_Lieux!$F:$F,U1257))/2)^2+COS(RADIANS(INDEX(10_Lieux!$F:$F,U1257)))*COS(RADIANS(INDEX(10_Lieux!$F:$F,V1257)))*SIN(RADIANS(INDEX(10_Lieux!$G:$G,V1257)-INDEX(10_Lieux!$G:$G,U1257))/2)^2)),1)</f>
        <v>685.2</v>
      </c>
      <c r="X1257" s="14" t="n">
        <f aca="false">ROUND(I1257/IF(I1257&lt;p_seuil_vitesse,p_vit_lente,p_vit_rapide)*60/15,0)*15</f>
        <v>540</v>
      </c>
      <c r="Y1257" s="14" t="n">
        <f aca="false">MAX(IF(INDEX(10_Lieux!$B:$B,U1257)&lt;&gt;"Ville",INDEX(10_Lieux!$I:$I,U1257),0),IF(INDEX(10_Lieux!$B:$B,V1257)&lt;&gt;"Ville",INDEX(10_Lieux!$I:$I,V1257),0))</f>
        <v>250</v>
      </c>
      <c r="Z1257" s="14" t="str">
        <f aca="false">A1257&amp;"|"&amp;B1257</f>
        <v>Bruxelles|Brest-Bretagne</v>
      </c>
      <c r="AA1257" s="14" t="str">
        <f aca="false">IF(I1257&lt;p_local,"Local",IF(I1257&lt;p_vv_min,"Courte distance",IF(I1257&lt;p_tres_long,"Longue distance","Très longue distance")))</f>
        <v>Très longue distance</v>
      </c>
    </row>
    <row r="1258" customFormat="false" ht="15" hidden="false" customHeight="true" outlineLevel="0" collapsed="false">
      <c r="A1258" s="1" t="s">
        <v>1383</v>
      </c>
      <c r="B1258" s="1" t="s">
        <v>158</v>
      </c>
      <c r="C1258" s="1" t="s">
        <v>34</v>
      </c>
      <c r="D1258" s="1" t="s">
        <v>653</v>
      </c>
      <c r="E1258" s="1" t="s">
        <v>1420</v>
      </c>
      <c r="F1258" s="14" t="s">
        <v>40</v>
      </c>
      <c r="G1258" s="14" t="str">
        <f aca="false">IF(I1258&lt;p_local,"Local → page infra",IF(H1258&gt;=p_ph1,"Phase 1",IF(H1258&gt;=p_ph2,"Phase 2","Phase 3")))</f>
        <v>Phase 3</v>
      </c>
      <c r="H1258" s="14" t="n">
        <f aca="false">IF(I1258&lt;p_local,0,IF(C1258="Aéroport → Aéroport",p_pts_plein,IF(Y1258&gt;0,IF(I1258&lt;=Y1258,p_pts_plein,IF(I1258&lt;=p_mult2*Y1258,p_pts_moyen,p_pts_r3)),IF(I1258&gt;=p_vv_min,p_pts_plein,IF(I1258&gt;=p_vv_moy,p_pts_moyen,p_pts_court))))+IF(INDEX(10_Lieux!$D:$D,U1258)=1,p_prio1,p_prio2)+IF(INDEX(10_Lieux!$D:$D,V1258)=1,p_prio1,p_prio2)+IF(K1258="Oui",p_tf,0)+p_hub*((INDEX(10_Lieux!$H:$H,U1258)="Hub")+(INDEX(10_Lieux!$H:$H,V1258)="Hub"))+IF(OR(INDEX(10_Lieux!$H:$H,U1258)="Premium",INDEX(10_Lieux!$H:$H,V1258)="Premium"),p_prem,0))</f>
        <v>40</v>
      </c>
      <c r="I1258" s="14" t="n">
        <f aca="false">ROUND(W1258*p_facteur,0)</f>
        <v>950</v>
      </c>
      <c r="J1258" s="14" t="str">
        <f aca="false">IF(X1258&lt;60,X1258&amp;" min",INT(X1258/60)&amp;" h"&amp;IF(MOD(X1258,60)=0,""," "&amp;TEXT(MOD(X1258,60),"00")))</f>
        <v>10 h</v>
      </c>
      <c r="K1258" s="14" t="str">
        <f aca="false">IF(S1258&lt;&gt;T1258,"Oui","Non")</f>
        <v>Oui</v>
      </c>
      <c r="L1258" s="14" t="str">
        <f aca="false">IF(AND(INDEX(10_Lieux!$B:$B,U1258)="Ville",INDEX(10_Lieux!$B:$B,V1258)="Ville"),"/chauffeur-prive/"&amp;INDEX(10_Lieux!$E:$E,U1258)&amp;"-"&amp;INDEX(10_Lieux!$E:$E,V1258)&amp;"/","/chauffeur-prive/"&amp;INDEX(10_Lieux!$E:$E,U1258)&amp;"/"&amp;INDEX(10_Lieux!$E:$E,V1258)&amp;"/")</f>
        <v>/chauffeur-prive/aeroport-brest-bretagne/liege/</v>
      </c>
      <c r="M1258" s="14" t="str">
        <f aca="false">IFERROR(INDEX($L:$L,MATCH(B1258&amp;"|"&amp;A1258,$Z:$Z,0)),"—")</f>
        <v>/chauffeur-prive/liege/aeroport-brest-bretagne/</v>
      </c>
      <c r="N1258" s="14" t="str">
        <f aca="false">IF(LEN("Chauffeur privé "&amp;INDEX(10_Lieux!$J:$J,U1258)&amp;" → "&amp;INDEX(10_Lieux!$J:$J,V1258)&amp;" | 24h/24")&gt;60,"Chauffeur privé "&amp;INDEX(10_Lieux!$J:$J,U1258)&amp;" → "&amp;INDEX(10_Lieux!$J:$J,V1258),"Chauffeur privé "&amp;INDEX(10_Lieux!$J:$J,U1258)&amp;" → "&amp;INDEX(10_Lieux!$J:$J,V1258)&amp;" | 24h/24")</f>
        <v>Chauffeur privé Aéroport Brest-Bretagne → Liège | 24h/24</v>
      </c>
      <c r="O1258" s="14" t="n">
        <f aca="false">LEN(N1258)</f>
        <v>56</v>
      </c>
      <c r="P1258" s="14" t="str">
        <f aca="false">"Chauffeur privé "&amp;INDEX(10_Lieux!$K:$K,U1258)&amp;" vers "&amp;INDEX(10_Lieux!$L:$L,V1258)</f>
        <v>Chauffeur privé de l'aéroport Brest-Bretagne vers Liège</v>
      </c>
      <c r="Q1258" s="14" t="str">
        <f aca="false">"Chauffeur privé "&amp;INDEX(10_Lieux!$K:$K,U1258)&amp;" vers "&amp;INDEX(10_Lieux!$L:$L,V1258)&amp;" : env. "&amp;I1258&amp;" km, "&amp;J1258&amp;" de route. Devis personnalisé, standard 24h/24 et 7j/7."</f>
        <v>Chauffeur privé de l'aéroport Brest-Bretagne vers Liège : env. 950 km, 10 h de route. Devis personnalisé, standard 24h/24 et 7j/7.</v>
      </c>
      <c r="R1258" s="14" t="n">
        <f aca="false">LEN(Q1258)</f>
        <v>130</v>
      </c>
      <c r="S1258" s="14" t="str">
        <f aca="false">INDEX(10_Lieux!$C:$C,U1258)</f>
        <v>France</v>
      </c>
      <c r="T1258" s="14" t="str">
        <f aca="false">INDEX(10_Lieux!$C:$C,V1258)</f>
        <v>Belgique</v>
      </c>
      <c r="U1258" s="14" t="n">
        <f aca="false">MATCH(A1258,10_Lieux!$A:$A,0)</f>
        <v>154</v>
      </c>
      <c r="V1258" s="14" t="n">
        <f aca="false">MATCH(B1258,10_Lieux!$A:$A,0)</f>
        <v>94</v>
      </c>
      <c r="W1258" s="14" t="n">
        <f aca="false">ROUND(6371*2*ASIN(SQRT(SIN(RADIANS(INDEX(10_Lieux!$F:$F,V1258)-INDEX(10_Lieux!$F:$F,U1258))/2)^2+COS(RADIANS(INDEX(10_Lieux!$F:$F,U1258)))*COS(RADIANS(INDEX(10_Lieux!$F:$F,V1258)))*SIN(RADIANS(INDEX(10_Lieux!$G:$G,V1258)-INDEX(10_Lieux!$G:$G,U1258))/2)^2)),1)</f>
        <v>759.6</v>
      </c>
      <c r="X1258" s="14" t="n">
        <f aca="false">ROUND(I1258/IF(I1258&lt;p_seuil_vitesse,p_vit_lente,p_vit_rapide)*60/15,0)*15</f>
        <v>600</v>
      </c>
      <c r="Y1258" s="14" t="n">
        <f aca="false">MAX(IF(INDEX(10_Lieux!$B:$B,U1258)&lt;&gt;"Ville",INDEX(10_Lieux!$I:$I,U1258),0),IF(INDEX(10_Lieux!$B:$B,V1258)&lt;&gt;"Ville",INDEX(10_Lieux!$I:$I,V1258),0))</f>
        <v>250</v>
      </c>
      <c r="Z1258" s="14" t="str">
        <f aca="false">A1258&amp;"|"&amp;B1258</f>
        <v>Brest-Bretagne|Liège</v>
      </c>
      <c r="AA1258" s="14" t="str">
        <f aca="false">IF(I1258&lt;p_local,"Local",IF(I1258&lt;p_vv_min,"Courte distance",IF(I1258&lt;p_tres_long,"Longue distance","Très longue distance")))</f>
        <v>Très longue distance</v>
      </c>
    </row>
    <row r="1259" customFormat="false" ht="15" hidden="false" customHeight="true" outlineLevel="0" collapsed="false">
      <c r="A1259" s="1" t="s">
        <v>158</v>
      </c>
      <c r="B1259" s="1" t="s">
        <v>1383</v>
      </c>
      <c r="C1259" s="1" t="s">
        <v>35</v>
      </c>
      <c r="D1259" s="1" t="s">
        <v>653</v>
      </c>
      <c r="E1259" s="1" t="s">
        <v>1421</v>
      </c>
      <c r="F1259" s="14" t="s">
        <v>40</v>
      </c>
      <c r="G1259" s="14" t="str">
        <f aca="false">IF(I1259&lt;p_local,"Local → page infra",IF(H1259&gt;=p_ph1,"Phase 1",IF(H1259&gt;=p_ph2,"Phase 2","Phase 3")))</f>
        <v>Phase 3</v>
      </c>
      <c r="H1259" s="14" t="n">
        <f aca="false">IF(I1259&lt;p_local,0,IF(C1259="Aéroport → Aéroport",p_pts_plein,IF(Y1259&gt;0,IF(I1259&lt;=Y1259,p_pts_plein,IF(I1259&lt;=p_mult2*Y1259,p_pts_moyen,p_pts_r3)),IF(I1259&gt;=p_vv_min,p_pts_plein,IF(I1259&gt;=p_vv_moy,p_pts_moyen,p_pts_court))))+IF(INDEX(10_Lieux!$D:$D,U1259)=1,p_prio1,p_prio2)+IF(INDEX(10_Lieux!$D:$D,V1259)=1,p_prio1,p_prio2)+IF(K1259="Oui",p_tf,0)+p_hub*((INDEX(10_Lieux!$H:$H,U1259)="Hub")+(INDEX(10_Lieux!$H:$H,V1259)="Hub"))+IF(OR(INDEX(10_Lieux!$H:$H,U1259)="Premium",INDEX(10_Lieux!$H:$H,V1259)="Premium"),p_prem,0))</f>
        <v>40</v>
      </c>
      <c r="I1259" s="14" t="n">
        <f aca="false">ROUND(W1259*p_facteur,0)</f>
        <v>950</v>
      </c>
      <c r="J1259" s="14" t="str">
        <f aca="false">IF(X1259&lt;60,X1259&amp;" min",INT(X1259/60)&amp;" h"&amp;IF(MOD(X1259,60)=0,""," "&amp;TEXT(MOD(X1259,60),"00")))</f>
        <v>10 h</v>
      </c>
      <c r="K1259" s="14" t="str">
        <f aca="false">IF(S1259&lt;&gt;T1259,"Oui","Non")</f>
        <v>Oui</v>
      </c>
      <c r="L1259" s="14" t="str">
        <f aca="false">IF(AND(INDEX(10_Lieux!$B:$B,U1259)="Ville",INDEX(10_Lieux!$B:$B,V1259)="Ville"),"/chauffeur-prive/"&amp;INDEX(10_Lieux!$E:$E,U1259)&amp;"-"&amp;INDEX(10_Lieux!$E:$E,V1259)&amp;"/","/chauffeur-prive/"&amp;INDEX(10_Lieux!$E:$E,U1259)&amp;"/"&amp;INDEX(10_Lieux!$E:$E,V1259)&amp;"/")</f>
        <v>/chauffeur-prive/liege/aeroport-brest-bretagne/</v>
      </c>
      <c r="M1259" s="14" t="str">
        <f aca="false">IFERROR(INDEX($L:$L,MATCH(B1259&amp;"|"&amp;A1259,$Z:$Z,0)),"—")</f>
        <v>/chauffeur-prive/aeroport-brest-bretagne/liege/</v>
      </c>
      <c r="N1259" s="14" t="str">
        <f aca="false">IF(LEN("Chauffeur privé "&amp;INDEX(10_Lieux!$J:$J,U1259)&amp;" → "&amp;INDEX(10_Lieux!$J:$J,V1259)&amp;" | 24h/24")&gt;60,"Chauffeur privé "&amp;INDEX(10_Lieux!$J:$J,U1259)&amp;" → "&amp;INDEX(10_Lieux!$J:$J,V1259),"Chauffeur privé "&amp;INDEX(10_Lieux!$J:$J,U1259)&amp;" → "&amp;INDEX(10_Lieux!$J:$J,V1259)&amp;" | 24h/24")</f>
        <v>Chauffeur privé Liège → Aéroport Brest-Bretagne | 24h/24</v>
      </c>
      <c r="O1259" s="14" t="n">
        <f aca="false">LEN(N1259)</f>
        <v>56</v>
      </c>
      <c r="P1259" s="14" t="str">
        <f aca="false">"Chauffeur privé "&amp;INDEX(10_Lieux!$K:$K,U1259)&amp;" vers "&amp;INDEX(10_Lieux!$L:$L,V1259)</f>
        <v>Chauffeur privé de Liège vers l'aéroport Brest-Bretagne</v>
      </c>
      <c r="Q1259" s="14" t="str">
        <f aca="false">"Chauffeur privé "&amp;INDEX(10_Lieux!$K:$K,U1259)&amp;" vers "&amp;INDEX(10_Lieux!$L:$L,V1259)&amp;" : env. "&amp;I1259&amp;" km, "&amp;J1259&amp;" de route. Devis personnalisé, standard 24h/24 et 7j/7."</f>
        <v>Chauffeur privé de Liège vers l'aéroport Brest-Bretagne : env. 950 km, 10 h de route. Devis personnalisé, standard 24h/24 et 7j/7.</v>
      </c>
      <c r="R1259" s="14" t="n">
        <f aca="false">LEN(Q1259)</f>
        <v>130</v>
      </c>
      <c r="S1259" s="14" t="str">
        <f aca="false">INDEX(10_Lieux!$C:$C,U1259)</f>
        <v>Belgique</v>
      </c>
      <c r="T1259" s="14" t="str">
        <f aca="false">INDEX(10_Lieux!$C:$C,V1259)</f>
        <v>France</v>
      </c>
      <c r="U1259" s="14" t="n">
        <f aca="false">MATCH(A1259,10_Lieux!$A:$A,0)</f>
        <v>94</v>
      </c>
      <c r="V1259" s="14" t="n">
        <f aca="false">MATCH(B1259,10_Lieux!$A:$A,0)</f>
        <v>154</v>
      </c>
      <c r="W1259" s="14" t="n">
        <f aca="false">ROUND(6371*2*ASIN(SQRT(SIN(RADIANS(INDEX(10_Lieux!$F:$F,V1259)-INDEX(10_Lieux!$F:$F,U1259))/2)^2+COS(RADIANS(INDEX(10_Lieux!$F:$F,U1259)))*COS(RADIANS(INDEX(10_Lieux!$F:$F,V1259)))*SIN(RADIANS(INDEX(10_Lieux!$G:$G,V1259)-INDEX(10_Lieux!$G:$G,U1259))/2)^2)),1)</f>
        <v>759.6</v>
      </c>
      <c r="X1259" s="14" t="n">
        <f aca="false">ROUND(I1259/IF(I1259&lt;p_seuil_vitesse,p_vit_lente,p_vit_rapide)*60/15,0)*15</f>
        <v>600</v>
      </c>
      <c r="Y1259" s="14" t="n">
        <f aca="false">MAX(IF(INDEX(10_Lieux!$B:$B,U1259)&lt;&gt;"Ville",INDEX(10_Lieux!$I:$I,U1259),0),IF(INDEX(10_Lieux!$B:$B,V1259)&lt;&gt;"Ville",INDEX(10_Lieux!$I:$I,V1259),0))</f>
        <v>250</v>
      </c>
      <c r="Z1259" s="14" t="str">
        <f aca="false">A1259&amp;"|"&amp;B1259</f>
        <v>Liège|Brest-Bretagne</v>
      </c>
      <c r="AA1259" s="14" t="str">
        <f aca="false">IF(I1259&lt;p_local,"Local",IF(I1259&lt;p_vv_min,"Courte distance",IF(I1259&lt;p_tres_long,"Longue distance","Très longue distance")))</f>
        <v>Très longue distance</v>
      </c>
    </row>
    <row r="1260" customFormat="false" ht="15" hidden="false" customHeight="true" outlineLevel="0" collapsed="false">
      <c r="A1260" s="1" t="s">
        <v>1383</v>
      </c>
      <c r="B1260" s="1" t="s">
        <v>160</v>
      </c>
      <c r="C1260" s="1" t="s">
        <v>34</v>
      </c>
      <c r="D1260" s="1" t="s">
        <v>653</v>
      </c>
      <c r="E1260" s="1" t="s">
        <v>1422</v>
      </c>
      <c r="F1260" s="14" t="s">
        <v>40</v>
      </c>
      <c r="G1260" s="14" t="str">
        <f aca="false">IF(I1260&lt;p_local,"Local → page infra",IF(H1260&gt;=p_ph1,"Phase 1",IF(H1260&gt;=p_ph2,"Phase 2","Phase 3")))</f>
        <v>Phase 3</v>
      </c>
      <c r="H1260" s="14" t="n">
        <f aca="false">IF(I1260&lt;p_local,0,IF(C1260="Aéroport → Aéroport",p_pts_plein,IF(Y1260&gt;0,IF(I1260&lt;=Y1260,p_pts_plein,IF(I1260&lt;=p_mult2*Y1260,p_pts_moyen,p_pts_r3)),IF(I1260&gt;=p_vv_min,p_pts_plein,IF(I1260&gt;=p_vv_moy,p_pts_moyen,p_pts_court))))+IF(INDEX(10_Lieux!$D:$D,U1260)=1,p_prio1,p_prio2)+IF(INDEX(10_Lieux!$D:$D,V1260)=1,p_prio1,p_prio2)+IF(K1260="Oui",p_tf,0)+p_hub*((INDEX(10_Lieux!$H:$H,U1260)="Hub")+(INDEX(10_Lieux!$H:$H,V1260)="Hub"))+IF(OR(INDEX(10_Lieux!$H:$H,U1260)="Premium",INDEX(10_Lieux!$H:$H,V1260)="Premium"),p_prem,0))</f>
        <v>40</v>
      </c>
      <c r="I1260" s="14" t="n">
        <f aca="false">ROUND(W1260*p_facteur,0)</f>
        <v>846</v>
      </c>
      <c r="J1260" s="14" t="str">
        <f aca="false">IF(X1260&lt;60,X1260&amp;" min",INT(X1260/60)&amp;" h"&amp;IF(MOD(X1260,60)=0,""," "&amp;TEXT(MOD(X1260,60),"00")))</f>
        <v>9 h</v>
      </c>
      <c r="K1260" s="14" t="str">
        <f aca="false">IF(S1260&lt;&gt;T1260,"Oui","Non")</f>
        <v>Oui</v>
      </c>
      <c r="L1260" s="14" t="str">
        <f aca="false">IF(AND(INDEX(10_Lieux!$B:$B,U1260)="Ville",INDEX(10_Lieux!$B:$B,V1260)="Ville"),"/chauffeur-prive/"&amp;INDEX(10_Lieux!$E:$E,U1260)&amp;"-"&amp;INDEX(10_Lieux!$E:$E,V1260)&amp;"/","/chauffeur-prive/"&amp;INDEX(10_Lieux!$E:$E,U1260)&amp;"/"&amp;INDEX(10_Lieux!$E:$E,V1260)&amp;"/")</f>
        <v>/chauffeur-prive/aeroport-brest-bretagne/charleroi/</v>
      </c>
      <c r="M1260" s="14" t="str">
        <f aca="false">IFERROR(INDEX($L:$L,MATCH(B1260&amp;"|"&amp;A1260,$Z:$Z,0)),"—")</f>
        <v>/chauffeur-prive/charleroi/aeroport-brest-bretagne/</v>
      </c>
      <c r="N1260" s="14" t="str">
        <f aca="false">IF(LEN("Chauffeur privé "&amp;INDEX(10_Lieux!$J:$J,U1260)&amp;" → "&amp;INDEX(10_Lieux!$J:$J,V1260)&amp;" | 24h/24")&gt;60,"Chauffeur privé "&amp;INDEX(10_Lieux!$J:$J,U1260)&amp;" → "&amp;INDEX(10_Lieux!$J:$J,V1260),"Chauffeur privé "&amp;INDEX(10_Lieux!$J:$J,U1260)&amp;" → "&amp;INDEX(10_Lieux!$J:$J,V1260)&amp;" | 24h/24")</f>
        <v>Chauffeur privé Aéroport Brest-Bretagne → Charleroi | 24h/24</v>
      </c>
      <c r="O1260" s="14" t="n">
        <f aca="false">LEN(N1260)</f>
        <v>60</v>
      </c>
      <c r="P1260" s="14" t="str">
        <f aca="false">"Chauffeur privé "&amp;INDEX(10_Lieux!$K:$K,U1260)&amp;" vers "&amp;INDEX(10_Lieux!$L:$L,V1260)</f>
        <v>Chauffeur privé de l'aéroport Brest-Bretagne vers Charleroi</v>
      </c>
      <c r="Q1260" s="14" t="str">
        <f aca="false">"Chauffeur privé "&amp;INDEX(10_Lieux!$K:$K,U1260)&amp;" vers "&amp;INDEX(10_Lieux!$L:$L,V1260)&amp;" : env. "&amp;I1260&amp;" km, "&amp;J1260&amp;" de route. Devis personnalisé, standard 24h/24 et 7j/7."</f>
        <v>Chauffeur privé de l'aéroport Brest-Bretagne vers Charleroi : env. 846 km, 9 h de route. Devis personnalisé, standard 24h/24 et 7j/7.</v>
      </c>
      <c r="R1260" s="14" t="n">
        <f aca="false">LEN(Q1260)</f>
        <v>133</v>
      </c>
      <c r="S1260" s="14" t="str">
        <f aca="false">INDEX(10_Lieux!$C:$C,U1260)</f>
        <v>France</v>
      </c>
      <c r="T1260" s="14" t="str">
        <f aca="false">INDEX(10_Lieux!$C:$C,V1260)</f>
        <v>Belgique</v>
      </c>
      <c r="U1260" s="14" t="n">
        <f aca="false">MATCH(A1260,10_Lieux!$A:$A,0)</f>
        <v>154</v>
      </c>
      <c r="V1260" s="14" t="n">
        <f aca="false">MATCH(B1260,10_Lieux!$A:$A,0)</f>
        <v>96</v>
      </c>
      <c r="W1260" s="14" t="n">
        <f aca="false">ROUND(6371*2*ASIN(SQRT(SIN(RADIANS(INDEX(10_Lieux!$F:$F,V1260)-INDEX(10_Lieux!$F:$F,U1260))/2)^2+COS(RADIANS(INDEX(10_Lieux!$F:$F,U1260)))*COS(RADIANS(INDEX(10_Lieux!$F:$F,V1260)))*SIN(RADIANS(INDEX(10_Lieux!$G:$G,V1260)-INDEX(10_Lieux!$G:$G,U1260))/2)^2)),1)</f>
        <v>676.5</v>
      </c>
      <c r="X1260" s="14" t="n">
        <f aca="false">ROUND(I1260/IF(I1260&lt;p_seuil_vitesse,p_vit_lente,p_vit_rapide)*60/15,0)*15</f>
        <v>540</v>
      </c>
      <c r="Y1260" s="14" t="n">
        <f aca="false">MAX(IF(INDEX(10_Lieux!$B:$B,U1260)&lt;&gt;"Ville",INDEX(10_Lieux!$I:$I,U1260),0),IF(INDEX(10_Lieux!$B:$B,V1260)&lt;&gt;"Ville",INDEX(10_Lieux!$I:$I,V1260),0))</f>
        <v>250</v>
      </c>
      <c r="Z1260" s="14" t="str">
        <f aca="false">A1260&amp;"|"&amp;B1260</f>
        <v>Brest-Bretagne|Charleroi</v>
      </c>
      <c r="AA1260" s="14" t="str">
        <f aca="false">IF(I1260&lt;p_local,"Local",IF(I1260&lt;p_vv_min,"Courte distance",IF(I1260&lt;p_tres_long,"Longue distance","Très longue distance")))</f>
        <v>Très longue distance</v>
      </c>
    </row>
    <row r="1261" customFormat="false" ht="15" hidden="false" customHeight="true" outlineLevel="0" collapsed="false">
      <c r="A1261" s="1" t="s">
        <v>160</v>
      </c>
      <c r="B1261" s="1" t="s">
        <v>1383</v>
      </c>
      <c r="C1261" s="1" t="s">
        <v>35</v>
      </c>
      <c r="D1261" s="1" t="s">
        <v>653</v>
      </c>
      <c r="E1261" s="1" t="s">
        <v>1423</v>
      </c>
      <c r="F1261" s="14" t="s">
        <v>40</v>
      </c>
      <c r="G1261" s="14" t="str">
        <f aca="false">IF(I1261&lt;p_local,"Local → page infra",IF(H1261&gt;=p_ph1,"Phase 1",IF(H1261&gt;=p_ph2,"Phase 2","Phase 3")))</f>
        <v>Phase 3</v>
      </c>
      <c r="H1261" s="14" t="n">
        <f aca="false">IF(I1261&lt;p_local,0,IF(C1261="Aéroport → Aéroport",p_pts_plein,IF(Y1261&gt;0,IF(I1261&lt;=Y1261,p_pts_plein,IF(I1261&lt;=p_mult2*Y1261,p_pts_moyen,p_pts_r3)),IF(I1261&gt;=p_vv_min,p_pts_plein,IF(I1261&gt;=p_vv_moy,p_pts_moyen,p_pts_court))))+IF(INDEX(10_Lieux!$D:$D,U1261)=1,p_prio1,p_prio2)+IF(INDEX(10_Lieux!$D:$D,V1261)=1,p_prio1,p_prio2)+IF(K1261="Oui",p_tf,0)+p_hub*((INDEX(10_Lieux!$H:$H,U1261)="Hub")+(INDEX(10_Lieux!$H:$H,V1261)="Hub"))+IF(OR(INDEX(10_Lieux!$H:$H,U1261)="Premium",INDEX(10_Lieux!$H:$H,V1261)="Premium"),p_prem,0))</f>
        <v>40</v>
      </c>
      <c r="I1261" s="14" t="n">
        <f aca="false">ROUND(W1261*p_facteur,0)</f>
        <v>846</v>
      </c>
      <c r="J1261" s="14" t="str">
        <f aca="false">IF(X1261&lt;60,X1261&amp;" min",INT(X1261/60)&amp;" h"&amp;IF(MOD(X1261,60)=0,""," "&amp;TEXT(MOD(X1261,60),"00")))</f>
        <v>9 h</v>
      </c>
      <c r="K1261" s="14" t="str">
        <f aca="false">IF(S1261&lt;&gt;T1261,"Oui","Non")</f>
        <v>Oui</v>
      </c>
      <c r="L1261" s="14" t="str">
        <f aca="false">IF(AND(INDEX(10_Lieux!$B:$B,U1261)="Ville",INDEX(10_Lieux!$B:$B,V1261)="Ville"),"/chauffeur-prive/"&amp;INDEX(10_Lieux!$E:$E,U1261)&amp;"-"&amp;INDEX(10_Lieux!$E:$E,V1261)&amp;"/","/chauffeur-prive/"&amp;INDEX(10_Lieux!$E:$E,U1261)&amp;"/"&amp;INDEX(10_Lieux!$E:$E,V1261)&amp;"/")</f>
        <v>/chauffeur-prive/charleroi/aeroport-brest-bretagne/</v>
      </c>
      <c r="M1261" s="14" t="str">
        <f aca="false">IFERROR(INDEX($L:$L,MATCH(B1261&amp;"|"&amp;A1261,$Z:$Z,0)),"—")</f>
        <v>/chauffeur-prive/aeroport-brest-bretagne/charleroi/</v>
      </c>
      <c r="N1261" s="14" t="str">
        <f aca="false">IF(LEN("Chauffeur privé "&amp;INDEX(10_Lieux!$J:$J,U1261)&amp;" → "&amp;INDEX(10_Lieux!$J:$J,V1261)&amp;" | 24h/24")&gt;60,"Chauffeur privé "&amp;INDEX(10_Lieux!$J:$J,U1261)&amp;" → "&amp;INDEX(10_Lieux!$J:$J,V1261),"Chauffeur privé "&amp;INDEX(10_Lieux!$J:$J,U1261)&amp;" → "&amp;INDEX(10_Lieux!$J:$J,V1261)&amp;" | 24h/24")</f>
        <v>Chauffeur privé Charleroi → Aéroport Brest-Bretagne | 24h/24</v>
      </c>
      <c r="O1261" s="14" t="n">
        <f aca="false">LEN(N1261)</f>
        <v>60</v>
      </c>
      <c r="P1261" s="14" t="str">
        <f aca="false">"Chauffeur privé "&amp;INDEX(10_Lieux!$K:$K,U1261)&amp;" vers "&amp;INDEX(10_Lieux!$L:$L,V1261)</f>
        <v>Chauffeur privé de Charleroi vers l'aéroport Brest-Bretagne</v>
      </c>
      <c r="Q1261" s="14" t="str">
        <f aca="false">"Chauffeur privé "&amp;INDEX(10_Lieux!$K:$K,U1261)&amp;" vers "&amp;INDEX(10_Lieux!$L:$L,V1261)&amp;" : env. "&amp;I1261&amp;" km, "&amp;J1261&amp;" de route. Devis personnalisé, standard 24h/24 et 7j/7."</f>
        <v>Chauffeur privé de Charleroi vers l'aéroport Brest-Bretagne : env. 846 km, 9 h de route. Devis personnalisé, standard 24h/24 et 7j/7.</v>
      </c>
      <c r="R1261" s="14" t="n">
        <f aca="false">LEN(Q1261)</f>
        <v>133</v>
      </c>
      <c r="S1261" s="14" t="str">
        <f aca="false">INDEX(10_Lieux!$C:$C,U1261)</f>
        <v>Belgique</v>
      </c>
      <c r="T1261" s="14" t="str">
        <f aca="false">INDEX(10_Lieux!$C:$C,V1261)</f>
        <v>France</v>
      </c>
      <c r="U1261" s="14" t="n">
        <f aca="false">MATCH(A1261,10_Lieux!$A:$A,0)</f>
        <v>96</v>
      </c>
      <c r="V1261" s="14" t="n">
        <f aca="false">MATCH(B1261,10_Lieux!$A:$A,0)</f>
        <v>154</v>
      </c>
      <c r="W1261" s="14" t="n">
        <f aca="false">ROUND(6371*2*ASIN(SQRT(SIN(RADIANS(INDEX(10_Lieux!$F:$F,V1261)-INDEX(10_Lieux!$F:$F,U1261))/2)^2+COS(RADIANS(INDEX(10_Lieux!$F:$F,U1261)))*COS(RADIANS(INDEX(10_Lieux!$F:$F,V1261)))*SIN(RADIANS(INDEX(10_Lieux!$G:$G,V1261)-INDEX(10_Lieux!$G:$G,U1261))/2)^2)),1)</f>
        <v>676.5</v>
      </c>
      <c r="X1261" s="14" t="n">
        <f aca="false">ROUND(I1261/IF(I1261&lt;p_seuil_vitesse,p_vit_lente,p_vit_rapide)*60/15,0)*15</f>
        <v>540</v>
      </c>
      <c r="Y1261" s="14" t="n">
        <f aca="false">MAX(IF(INDEX(10_Lieux!$B:$B,U1261)&lt;&gt;"Ville",INDEX(10_Lieux!$I:$I,U1261),0),IF(INDEX(10_Lieux!$B:$B,V1261)&lt;&gt;"Ville",INDEX(10_Lieux!$I:$I,V1261),0))</f>
        <v>250</v>
      </c>
      <c r="Z1261" s="14" t="str">
        <f aca="false">A1261&amp;"|"&amp;B1261</f>
        <v>Charleroi|Brest-Bretagne</v>
      </c>
      <c r="AA1261" s="14" t="str">
        <f aca="false">IF(I1261&lt;p_local,"Local",IF(I1261&lt;p_vv_min,"Courte distance",IF(I1261&lt;p_tres_long,"Longue distance","Très longue distance")))</f>
        <v>Très longue distance</v>
      </c>
    </row>
    <row r="1262" customFormat="false" ht="15" hidden="false" customHeight="true" outlineLevel="0" collapsed="false">
      <c r="A1262" s="1" t="s">
        <v>1383</v>
      </c>
      <c r="B1262" s="1" t="s">
        <v>162</v>
      </c>
      <c r="C1262" s="1" t="s">
        <v>34</v>
      </c>
      <c r="D1262" s="1" t="s">
        <v>653</v>
      </c>
      <c r="E1262" s="1" t="s">
        <v>1424</v>
      </c>
      <c r="F1262" s="14" t="s">
        <v>40</v>
      </c>
      <c r="G1262" s="14" t="str">
        <f aca="false">IF(I1262&lt;p_local,"Local → page infra",IF(H1262&gt;=p_ph1,"Phase 1",IF(H1262&gt;=p_ph2,"Phase 2","Phase 3")))</f>
        <v>Phase 3</v>
      </c>
      <c r="H1262" s="14" t="n">
        <f aca="false">IF(I1262&lt;p_local,0,IF(C1262="Aéroport → Aéroport",p_pts_plein,IF(Y1262&gt;0,IF(I1262&lt;=Y1262,p_pts_plein,IF(I1262&lt;=p_mult2*Y1262,p_pts_moyen,p_pts_r3)),IF(I1262&gt;=p_vv_min,p_pts_plein,IF(I1262&gt;=p_vv_moy,p_pts_moyen,p_pts_court))))+IF(INDEX(10_Lieux!$D:$D,U1262)=1,p_prio1,p_prio2)+IF(INDEX(10_Lieux!$D:$D,V1262)=1,p_prio1,p_prio2)+IF(K1262="Oui",p_tf,0)+p_hub*((INDEX(10_Lieux!$H:$H,U1262)="Hub")+(INDEX(10_Lieux!$H:$H,V1262)="Hub"))+IF(OR(INDEX(10_Lieux!$H:$H,U1262)="Premium",INDEX(10_Lieux!$H:$H,V1262)="Premium"),p_prem,0))</f>
        <v>40</v>
      </c>
      <c r="I1262" s="14" t="n">
        <f aca="false">ROUND(W1262*p_facteur,0)</f>
        <v>1122</v>
      </c>
      <c r="J1262" s="14" t="str">
        <f aca="false">IF(X1262&lt;60,X1262&amp;" min",INT(X1262/60)&amp;" h"&amp;IF(MOD(X1262,60)=0,""," "&amp;TEXT(MOD(X1262,60),"00")))</f>
        <v>11 h 45</v>
      </c>
      <c r="K1262" s="14" t="str">
        <f aca="false">IF(S1262&lt;&gt;T1262,"Oui","Non")</f>
        <v>Oui</v>
      </c>
      <c r="L1262" s="14" t="str">
        <f aca="false">IF(AND(INDEX(10_Lieux!$B:$B,U1262)="Ville",INDEX(10_Lieux!$B:$B,V1262)="Ville"),"/chauffeur-prive/"&amp;INDEX(10_Lieux!$E:$E,U1262)&amp;"-"&amp;INDEX(10_Lieux!$E:$E,V1262)&amp;"/","/chauffeur-prive/"&amp;INDEX(10_Lieux!$E:$E,U1262)&amp;"/"&amp;INDEX(10_Lieux!$E:$E,V1262)&amp;"/")</f>
        <v>/chauffeur-prive/aeroport-brest-bretagne/bale/</v>
      </c>
      <c r="M1262" s="14" t="str">
        <f aca="false">IFERROR(INDEX($L:$L,MATCH(B1262&amp;"|"&amp;A1262,$Z:$Z,0)),"—")</f>
        <v>/chauffeur-prive/bale/aeroport-brest-bretagne/</v>
      </c>
      <c r="N1262" s="14" t="str">
        <f aca="false">IF(LEN("Chauffeur privé "&amp;INDEX(10_Lieux!$J:$J,U1262)&amp;" → "&amp;INDEX(10_Lieux!$J:$J,V1262)&amp;" | 24h/24")&gt;60,"Chauffeur privé "&amp;INDEX(10_Lieux!$J:$J,U1262)&amp;" → "&amp;INDEX(10_Lieux!$J:$J,V1262),"Chauffeur privé "&amp;INDEX(10_Lieux!$J:$J,U1262)&amp;" → "&amp;INDEX(10_Lieux!$J:$J,V1262)&amp;" | 24h/24")</f>
        <v>Chauffeur privé Aéroport Brest-Bretagne → Bâle | 24h/24</v>
      </c>
      <c r="O1262" s="14" t="n">
        <f aca="false">LEN(N1262)</f>
        <v>55</v>
      </c>
      <c r="P1262" s="14" t="str">
        <f aca="false">"Chauffeur privé "&amp;INDEX(10_Lieux!$K:$K,U1262)&amp;" vers "&amp;INDEX(10_Lieux!$L:$L,V1262)</f>
        <v>Chauffeur privé de l'aéroport Brest-Bretagne vers Bâle</v>
      </c>
      <c r="Q1262" s="14" t="str">
        <f aca="false">"Chauffeur privé "&amp;INDEX(10_Lieux!$K:$K,U1262)&amp;" vers "&amp;INDEX(10_Lieux!$L:$L,V1262)&amp;" : env. "&amp;I1262&amp;" km, "&amp;J1262&amp;" de route. Devis personnalisé, standard 24h/24 et 7j/7."</f>
        <v>Chauffeur privé de l'aéroport Brest-Bretagne vers Bâle : env. 1122 km, 11 h 45 de route. Devis personnalisé, standard 24h/24 et 7j/7.</v>
      </c>
      <c r="R1262" s="14" t="n">
        <f aca="false">LEN(Q1262)</f>
        <v>133</v>
      </c>
      <c r="S1262" s="14" t="str">
        <f aca="false">INDEX(10_Lieux!$C:$C,U1262)</f>
        <v>France</v>
      </c>
      <c r="T1262" s="14" t="str">
        <f aca="false">INDEX(10_Lieux!$C:$C,V1262)</f>
        <v>Suisse</v>
      </c>
      <c r="U1262" s="14" t="n">
        <f aca="false">MATCH(A1262,10_Lieux!$A:$A,0)</f>
        <v>154</v>
      </c>
      <c r="V1262" s="14" t="n">
        <f aca="false">MATCH(B1262,10_Lieux!$A:$A,0)</f>
        <v>121</v>
      </c>
      <c r="W1262" s="14" t="n">
        <f aca="false">ROUND(6371*2*ASIN(SQRT(SIN(RADIANS(INDEX(10_Lieux!$F:$F,V1262)-INDEX(10_Lieux!$F:$F,U1262))/2)^2+COS(RADIANS(INDEX(10_Lieux!$F:$F,U1262)))*COS(RADIANS(INDEX(10_Lieux!$F:$F,V1262)))*SIN(RADIANS(INDEX(10_Lieux!$G:$G,V1262)-INDEX(10_Lieux!$G:$G,U1262))/2)^2)),1)</f>
        <v>897.8</v>
      </c>
      <c r="X1262" s="14" t="n">
        <f aca="false">ROUND(I1262/IF(I1262&lt;p_seuil_vitesse,p_vit_lente,p_vit_rapide)*60/15,0)*15</f>
        <v>705</v>
      </c>
      <c r="Y1262" s="14" t="n">
        <f aca="false">MAX(IF(INDEX(10_Lieux!$B:$B,U1262)&lt;&gt;"Ville",INDEX(10_Lieux!$I:$I,U1262),0),IF(INDEX(10_Lieux!$B:$B,V1262)&lt;&gt;"Ville",INDEX(10_Lieux!$I:$I,V1262),0))</f>
        <v>250</v>
      </c>
      <c r="Z1262" s="14" t="str">
        <f aca="false">A1262&amp;"|"&amp;B1262</f>
        <v>Brest-Bretagne|Bâle</v>
      </c>
      <c r="AA1262" s="14" t="str">
        <f aca="false">IF(I1262&lt;p_local,"Local",IF(I1262&lt;p_vv_min,"Courte distance",IF(I1262&lt;p_tres_long,"Longue distance","Très longue distance")))</f>
        <v>Très longue distance</v>
      </c>
    </row>
    <row r="1263" customFormat="false" ht="15" hidden="false" customHeight="true" outlineLevel="0" collapsed="false">
      <c r="A1263" s="1" t="s">
        <v>162</v>
      </c>
      <c r="B1263" s="1" t="s">
        <v>1383</v>
      </c>
      <c r="C1263" s="1" t="s">
        <v>35</v>
      </c>
      <c r="D1263" s="1" t="s">
        <v>653</v>
      </c>
      <c r="E1263" s="1" t="s">
        <v>1425</v>
      </c>
      <c r="F1263" s="14" t="s">
        <v>40</v>
      </c>
      <c r="G1263" s="14" t="str">
        <f aca="false">IF(I1263&lt;p_local,"Local → page infra",IF(H1263&gt;=p_ph1,"Phase 1",IF(H1263&gt;=p_ph2,"Phase 2","Phase 3")))</f>
        <v>Phase 3</v>
      </c>
      <c r="H1263" s="14" t="n">
        <f aca="false">IF(I1263&lt;p_local,0,IF(C1263="Aéroport → Aéroport",p_pts_plein,IF(Y1263&gt;0,IF(I1263&lt;=Y1263,p_pts_plein,IF(I1263&lt;=p_mult2*Y1263,p_pts_moyen,p_pts_r3)),IF(I1263&gt;=p_vv_min,p_pts_plein,IF(I1263&gt;=p_vv_moy,p_pts_moyen,p_pts_court))))+IF(INDEX(10_Lieux!$D:$D,U1263)=1,p_prio1,p_prio2)+IF(INDEX(10_Lieux!$D:$D,V1263)=1,p_prio1,p_prio2)+IF(K1263="Oui",p_tf,0)+p_hub*((INDEX(10_Lieux!$H:$H,U1263)="Hub")+(INDEX(10_Lieux!$H:$H,V1263)="Hub"))+IF(OR(INDEX(10_Lieux!$H:$H,U1263)="Premium",INDEX(10_Lieux!$H:$H,V1263)="Premium"),p_prem,0))</f>
        <v>40</v>
      </c>
      <c r="I1263" s="14" t="n">
        <f aca="false">ROUND(W1263*p_facteur,0)</f>
        <v>1122</v>
      </c>
      <c r="J1263" s="14" t="str">
        <f aca="false">IF(X1263&lt;60,X1263&amp;" min",INT(X1263/60)&amp;" h"&amp;IF(MOD(X1263,60)=0,""," "&amp;TEXT(MOD(X1263,60),"00")))</f>
        <v>11 h 45</v>
      </c>
      <c r="K1263" s="14" t="str">
        <f aca="false">IF(S1263&lt;&gt;T1263,"Oui","Non")</f>
        <v>Oui</v>
      </c>
      <c r="L1263" s="14" t="str">
        <f aca="false">IF(AND(INDEX(10_Lieux!$B:$B,U1263)="Ville",INDEX(10_Lieux!$B:$B,V1263)="Ville"),"/chauffeur-prive/"&amp;INDEX(10_Lieux!$E:$E,U1263)&amp;"-"&amp;INDEX(10_Lieux!$E:$E,V1263)&amp;"/","/chauffeur-prive/"&amp;INDEX(10_Lieux!$E:$E,U1263)&amp;"/"&amp;INDEX(10_Lieux!$E:$E,V1263)&amp;"/")</f>
        <v>/chauffeur-prive/bale/aeroport-brest-bretagne/</v>
      </c>
      <c r="M1263" s="14" t="str">
        <f aca="false">IFERROR(INDEX($L:$L,MATCH(B1263&amp;"|"&amp;A1263,$Z:$Z,0)),"—")</f>
        <v>/chauffeur-prive/aeroport-brest-bretagne/bale/</v>
      </c>
      <c r="N1263" s="14" t="str">
        <f aca="false">IF(LEN("Chauffeur privé "&amp;INDEX(10_Lieux!$J:$J,U1263)&amp;" → "&amp;INDEX(10_Lieux!$J:$J,V1263)&amp;" | 24h/24")&gt;60,"Chauffeur privé "&amp;INDEX(10_Lieux!$J:$J,U1263)&amp;" → "&amp;INDEX(10_Lieux!$J:$J,V1263),"Chauffeur privé "&amp;INDEX(10_Lieux!$J:$J,U1263)&amp;" → "&amp;INDEX(10_Lieux!$J:$J,V1263)&amp;" | 24h/24")</f>
        <v>Chauffeur privé Bâle → Aéroport Brest-Bretagne | 24h/24</v>
      </c>
      <c r="O1263" s="14" t="n">
        <f aca="false">LEN(N1263)</f>
        <v>55</v>
      </c>
      <c r="P1263" s="14" t="str">
        <f aca="false">"Chauffeur privé "&amp;INDEX(10_Lieux!$K:$K,U1263)&amp;" vers "&amp;INDEX(10_Lieux!$L:$L,V1263)</f>
        <v>Chauffeur privé de Bâle vers l'aéroport Brest-Bretagne</v>
      </c>
      <c r="Q1263" s="14" t="str">
        <f aca="false">"Chauffeur privé "&amp;INDEX(10_Lieux!$K:$K,U1263)&amp;" vers "&amp;INDEX(10_Lieux!$L:$L,V1263)&amp;" : env. "&amp;I1263&amp;" km, "&amp;J1263&amp;" de route. Devis personnalisé, standard 24h/24 et 7j/7."</f>
        <v>Chauffeur privé de Bâle vers l'aéroport Brest-Bretagne : env. 1122 km, 11 h 45 de route. Devis personnalisé, standard 24h/24 et 7j/7.</v>
      </c>
      <c r="R1263" s="14" t="n">
        <f aca="false">LEN(Q1263)</f>
        <v>133</v>
      </c>
      <c r="S1263" s="14" t="str">
        <f aca="false">INDEX(10_Lieux!$C:$C,U1263)</f>
        <v>Suisse</v>
      </c>
      <c r="T1263" s="14" t="str">
        <f aca="false">INDEX(10_Lieux!$C:$C,V1263)</f>
        <v>France</v>
      </c>
      <c r="U1263" s="14" t="n">
        <f aca="false">MATCH(A1263,10_Lieux!$A:$A,0)</f>
        <v>121</v>
      </c>
      <c r="V1263" s="14" t="n">
        <f aca="false">MATCH(B1263,10_Lieux!$A:$A,0)</f>
        <v>154</v>
      </c>
      <c r="W1263" s="14" t="n">
        <f aca="false">ROUND(6371*2*ASIN(SQRT(SIN(RADIANS(INDEX(10_Lieux!$F:$F,V1263)-INDEX(10_Lieux!$F:$F,U1263))/2)^2+COS(RADIANS(INDEX(10_Lieux!$F:$F,U1263)))*COS(RADIANS(INDEX(10_Lieux!$F:$F,V1263)))*SIN(RADIANS(INDEX(10_Lieux!$G:$G,V1263)-INDEX(10_Lieux!$G:$G,U1263))/2)^2)),1)</f>
        <v>897.8</v>
      </c>
      <c r="X1263" s="14" t="n">
        <f aca="false">ROUND(I1263/IF(I1263&lt;p_seuil_vitesse,p_vit_lente,p_vit_rapide)*60/15,0)*15</f>
        <v>705</v>
      </c>
      <c r="Y1263" s="14" t="n">
        <f aca="false">MAX(IF(INDEX(10_Lieux!$B:$B,U1263)&lt;&gt;"Ville",INDEX(10_Lieux!$I:$I,U1263),0),IF(INDEX(10_Lieux!$B:$B,V1263)&lt;&gt;"Ville",INDEX(10_Lieux!$I:$I,V1263),0))</f>
        <v>250</v>
      </c>
      <c r="Z1263" s="14" t="str">
        <f aca="false">A1263&amp;"|"&amp;B1263</f>
        <v>Bâle|Brest-Bretagne</v>
      </c>
      <c r="AA1263" s="14" t="str">
        <f aca="false">IF(I1263&lt;p_local,"Local",IF(I1263&lt;p_vv_min,"Courte distance",IF(I1263&lt;p_tres_long,"Longue distance","Très longue distance")))</f>
        <v>Très longue distance</v>
      </c>
    </row>
    <row r="1264" customFormat="false" ht="15" hidden="false" customHeight="true" outlineLevel="0" collapsed="false">
      <c r="A1264" s="1" t="s">
        <v>1383</v>
      </c>
      <c r="B1264" s="1" t="s">
        <v>164</v>
      </c>
      <c r="C1264" s="1" t="s">
        <v>34</v>
      </c>
      <c r="D1264" s="1" t="s">
        <v>653</v>
      </c>
      <c r="E1264" s="1" t="s">
        <v>1426</v>
      </c>
      <c r="F1264" s="14" t="s">
        <v>40</v>
      </c>
      <c r="G1264" s="14" t="str">
        <f aca="false">IF(I1264&lt;p_local,"Local → page infra",IF(H1264&gt;=p_ph1,"Phase 1",IF(H1264&gt;=p_ph2,"Phase 2","Phase 3")))</f>
        <v>Phase 3</v>
      </c>
      <c r="H1264" s="14" t="n">
        <f aca="false">IF(I1264&lt;p_local,0,IF(C1264="Aéroport → Aéroport",p_pts_plein,IF(Y1264&gt;0,IF(I1264&lt;=Y1264,p_pts_plein,IF(I1264&lt;=p_mult2*Y1264,p_pts_moyen,p_pts_r3)),IF(I1264&gt;=p_vv_min,p_pts_plein,IF(I1264&gt;=p_vv_moy,p_pts_moyen,p_pts_court))))+IF(INDEX(10_Lieux!$D:$D,U1264)=1,p_prio1,p_prio2)+IF(INDEX(10_Lieux!$D:$D,V1264)=1,p_prio1,p_prio2)+IF(K1264="Oui",p_tf,0)+p_hub*((INDEX(10_Lieux!$H:$H,U1264)="Hub")+(INDEX(10_Lieux!$H:$H,V1264)="Hub"))+IF(OR(INDEX(10_Lieux!$H:$H,U1264)="Premium",INDEX(10_Lieux!$H:$H,V1264)="Premium"),p_prem,0))</f>
        <v>50</v>
      </c>
      <c r="I1264" s="14" t="n">
        <f aca="false">ROUND(W1264*p_facteur,0)</f>
        <v>1215</v>
      </c>
      <c r="J1264" s="14" t="str">
        <f aca="false">IF(X1264&lt;60,X1264&amp;" min",INT(X1264/60)&amp;" h"&amp;IF(MOD(X1264,60)=0,""," "&amp;TEXT(MOD(X1264,60),"00")))</f>
        <v>12 h 45</v>
      </c>
      <c r="K1264" s="14" t="str">
        <f aca="false">IF(S1264&lt;&gt;T1264,"Oui","Non")</f>
        <v>Oui</v>
      </c>
      <c r="L1264" s="14" t="str">
        <f aca="false">IF(AND(INDEX(10_Lieux!$B:$B,U1264)="Ville",INDEX(10_Lieux!$B:$B,V1264)="Ville"),"/chauffeur-prive/"&amp;INDEX(10_Lieux!$E:$E,U1264)&amp;"-"&amp;INDEX(10_Lieux!$E:$E,V1264)&amp;"/","/chauffeur-prive/"&amp;INDEX(10_Lieux!$E:$E,U1264)&amp;"/"&amp;INDEX(10_Lieux!$E:$E,V1264)&amp;"/")</f>
        <v>/chauffeur-prive/aeroport-brest-bretagne/zurich/</v>
      </c>
      <c r="M1264" s="14" t="str">
        <f aca="false">IFERROR(INDEX($L:$L,MATCH(B1264&amp;"|"&amp;A1264,$Z:$Z,0)),"—")</f>
        <v>/chauffeur-prive/zurich/aeroport-brest-bretagne/</v>
      </c>
      <c r="N1264" s="14" t="str">
        <f aca="false">IF(LEN("Chauffeur privé "&amp;INDEX(10_Lieux!$J:$J,U1264)&amp;" → "&amp;INDEX(10_Lieux!$J:$J,V1264)&amp;" | 24h/24")&gt;60,"Chauffeur privé "&amp;INDEX(10_Lieux!$J:$J,U1264)&amp;" → "&amp;INDEX(10_Lieux!$J:$J,V1264),"Chauffeur privé "&amp;INDEX(10_Lieux!$J:$J,U1264)&amp;" → "&amp;INDEX(10_Lieux!$J:$J,V1264)&amp;" | 24h/24")</f>
        <v>Chauffeur privé Aéroport Brest-Bretagne → Zurich | 24h/24</v>
      </c>
      <c r="O1264" s="14" t="n">
        <f aca="false">LEN(N1264)</f>
        <v>57</v>
      </c>
      <c r="P1264" s="14" t="str">
        <f aca="false">"Chauffeur privé "&amp;INDEX(10_Lieux!$K:$K,U1264)&amp;" vers "&amp;INDEX(10_Lieux!$L:$L,V1264)</f>
        <v>Chauffeur privé de l'aéroport Brest-Bretagne vers Zurich</v>
      </c>
      <c r="Q1264" s="14" t="str">
        <f aca="false">"Chauffeur privé "&amp;INDEX(10_Lieux!$K:$K,U1264)&amp;" vers "&amp;INDEX(10_Lieux!$L:$L,V1264)&amp;" : env. "&amp;I1264&amp;" km, "&amp;J1264&amp;" de route. Devis personnalisé, standard 24h/24 et 7j/7."</f>
        <v>Chauffeur privé de l'aéroport Brest-Bretagne vers Zurich : env. 1215 km, 12 h 45 de route. Devis personnalisé, standard 24h/24 et 7j/7.</v>
      </c>
      <c r="R1264" s="14" t="n">
        <f aca="false">LEN(Q1264)</f>
        <v>135</v>
      </c>
      <c r="S1264" s="14" t="str">
        <f aca="false">INDEX(10_Lieux!$C:$C,U1264)</f>
        <v>France</v>
      </c>
      <c r="T1264" s="14" t="str">
        <f aca="false">INDEX(10_Lieux!$C:$C,V1264)</f>
        <v>Suisse</v>
      </c>
      <c r="U1264" s="14" t="n">
        <f aca="false">MATCH(A1264,10_Lieux!$A:$A,0)</f>
        <v>154</v>
      </c>
      <c r="V1264" s="14" t="n">
        <f aca="false">MATCH(B1264,10_Lieux!$A:$A,0)</f>
        <v>122</v>
      </c>
      <c r="W1264" s="14" t="n">
        <f aca="false">ROUND(6371*2*ASIN(SQRT(SIN(RADIANS(INDEX(10_Lieux!$F:$F,V1264)-INDEX(10_Lieux!$F:$F,U1264))/2)^2+COS(RADIANS(INDEX(10_Lieux!$F:$F,U1264)))*COS(RADIANS(INDEX(10_Lieux!$F:$F,V1264)))*SIN(RADIANS(INDEX(10_Lieux!$G:$G,V1264)-INDEX(10_Lieux!$G:$G,U1264))/2)^2)),1)</f>
        <v>971.9</v>
      </c>
      <c r="X1264" s="14" t="n">
        <f aca="false">ROUND(I1264/IF(I1264&lt;p_seuil_vitesse,p_vit_lente,p_vit_rapide)*60/15,0)*15</f>
        <v>765</v>
      </c>
      <c r="Y1264" s="14" t="n">
        <f aca="false">MAX(IF(INDEX(10_Lieux!$B:$B,U1264)&lt;&gt;"Ville",INDEX(10_Lieux!$I:$I,U1264),0),IF(INDEX(10_Lieux!$B:$B,V1264)&lt;&gt;"Ville",INDEX(10_Lieux!$I:$I,V1264),0))</f>
        <v>250</v>
      </c>
      <c r="Z1264" s="14" t="str">
        <f aca="false">A1264&amp;"|"&amp;B1264</f>
        <v>Brest-Bretagne|Zurich</v>
      </c>
      <c r="AA1264" s="14" t="str">
        <f aca="false">IF(I1264&lt;p_local,"Local",IF(I1264&lt;p_vv_min,"Courte distance",IF(I1264&lt;p_tres_long,"Longue distance","Très longue distance")))</f>
        <v>Très longue distance</v>
      </c>
    </row>
    <row r="1265" customFormat="false" ht="15" hidden="false" customHeight="true" outlineLevel="0" collapsed="false">
      <c r="A1265" s="1" t="s">
        <v>164</v>
      </c>
      <c r="B1265" s="1" t="s">
        <v>1383</v>
      </c>
      <c r="C1265" s="1" t="s">
        <v>35</v>
      </c>
      <c r="D1265" s="1" t="s">
        <v>653</v>
      </c>
      <c r="E1265" s="1" t="s">
        <v>1427</v>
      </c>
      <c r="F1265" s="14" t="s">
        <v>40</v>
      </c>
      <c r="G1265" s="14" t="str">
        <f aca="false">IF(I1265&lt;p_local,"Local → page infra",IF(H1265&gt;=p_ph1,"Phase 1",IF(H1265&gt;=p_ph2,"Phase 2","Phase 3")))</f>
        <v>Phase 3</v>
      </c>
      <c r="H1265" s="14" t="n">
        <f aca="false">IF(I1265&lt;p_local,0,IF(C1265="Aéroport → Aéroport",p_pts_plein,IF(Y1265&gt;0,IF(I1265&lt;=Y1265,p_pts_plein,IF(I1265&lt;=p_mult2*Y1265,p_pts_moyen,p_pts_r3)),IF(I1265&gt;=p_vv_min,p_pts_plein,IF(I1265&gt;=p_vv_moy,p_pts_moyen,p_pts_court))))+IF(INDEX(10_Lieux!$D:$D,U1265)=1,p_prio1,p_prio2)+IF(INDEX(10_Lieux!$D:$D,V1265)=1,p_prio1,p_prio2)+IF(K1265="Oui",p_tf,0)+p_hub*((INDEX(10_Lieux!$H:$H,U1265)="Hub")+(INDEX(10_Lieux!$H:$H,V1265)="Hub"))+IF(OR(INDEX(10_Lieux!$H:$H,U1265)="Premium",INDEX(10_Lieux!$H:$H,V1265)="Premium"),p_prem,0))</f>
        <v>50</v>
      </c>
      <c r="I1265" s="14" t="n">
        <f aca="false">ROUND(W1265*p_facteur,0)</f>
        <v>1215</v>
      </c>
      <c r="J1265" s="14" t="str">
        <f aca="false">IF(X1265&lt;60,X1265&amp;" min",INT(X1265/60)&amp;" h"&amp;IF(MOD(X1265,60)=0,""," "&amp;TEXT(MOD(X1265,60),"00")))</f>
        <v>12 h 45</v>
      </c>
      <c r="K1265" s="14" t="str">
        <f aca="false">IF(S1265&lt;&gt;T1265,"Oui","Non")</f>
        <v>Oui</v>
      </c>
      <c r="L1265" s="14" t="str">
        <f aca="false">IF(AND(INDEX(10_Lieux!$B:$B,U1265)="Ville",INDEX(10_Lieux!$B:$B,V1265)="Ville"),"/chauffeur-prive/"&amp;INDEX(10_Lieux!$E:$E,U1265)&amp;"-"&amp;INDEX(10_Lieux!$E:$E,V1265)&amp;"/","/chauffeur-prive/"&amp;INDEX(10_Lieux!$E:$E,U1265)&amp;"/"&amp;INDEX(10_Lieux!$E:$E,V1265)&amp;"/")</f>
        <v>/chauffeur-prive/zurich/aeroport-brest-bretagne/</v>
      </c>
      <c r="M1265" s="14" t="str">
        <f aca="false">IFERROR(INDEX($L:$L,MATCH(B1265&amp;"|"&amp;A1265,$Z:$Z,0)),"—")</f>
        <v>/chauffeur-prive/aeroport-brest-bretagne/zurich/</v>
      </c>
      <c r="N1265" s="14" t="str">
        <f aca="false">IF(LEN("Chauffeur privé "&amp;INDEX(10_Lieux!$J:$J,U1265)&amp;" → "&amp;INDEX(10_Lieux!$J:$J,V1265)&amp;" | 24h/24")&gt;60,"Chauffeur privé "&amp;INDEX(10_Lieux!$J:$J,U1265)&amp;" → "&amp;INDEX(10_Lieux!$J:$J,V1265),"Chauffeur privé "&amp;INDEX(10_Lieux!$J:$J,U1265)&amp;" → "&amp;INDEX(10_Lieux!$J:$J,V1265)&amp;" | 24h/24")</f>
        <v>Chauffeur privé Zurich → Aéroport Brest-Bretagne | 24h/24</v>
      </c>
      <c r="O1265" s="14" t="n">
        <f aca="false">LEN(N1265)</f>
        <v>57</v>
      </c>
      <c r="P1265" s="14" t="str">
        <f aca="false">"Chauffeur privé "&amp;INDEX(10_Lieux!$K:$K,U1265)&amp;" vers "&amp;INDEX(10_Lieux!$L:$L,V1265)</f>
        <v>Chauffeur privé de Zurich vers l'aéroport Brest-Bretagne</v>
      </c>
      <c r="Q1265" s="14" t="str">
        <f aca="false">"Chauffeur privé "&amp;INDEX(10_Lieux!$K:$K,U1265)&amp;" vers "&amp;INDEX(10_Lieux!$L:$L,V1265)&amp;" : env. "&amp;I1265&amp;" km, "&amp;J1265&amp;" de route. Devis personnalisé, standard 24h/24 et 7j/7."</f>
        <v>Chauffeur privé de Zurich vers l'aéroport Brest-Bretagne : env. 1215 km, 12 h 45 de route. Devis personnalisé, standard 24h/24 et 7j/7.</v>
      </c>
      <c r="R1265" s="14" t="n">
        <f aca="false">LEN(Q1265)</f>
        <v>135</v>
      </c>
      <c r="S1265" s="14" t="str">
        <f aca="false">INDEX(10_Lieux!$C:$C,U1265)</f>
        <v>Suisse</v>
      </c>
      <c r="T1265" s="14" t="str">
        <f aca="false">INDEX(10_Lieux!$C:$C,V1265)</f>
        <v>France</v>
      </c>
      <c r="U1265" s="14" t="n">
        <f aca="false">MATCH(A1265,10_Lieux!$A:$A,0)</f>
        <v>122</v>
      </c>
      <c r="V1265" s="14" t="n">
        <f aca="false">MATCH(B1265,10_Lieux!$A:$A,0)</f>
        <v>154</v>
      </c>
      <c r="W1265" s="14" t="n">
        <f aca="false">ROUND(6371*2*ASIN(SQRT(SIN(RADIANS(INDEX(10_Lieux!$F:$F,V1265)-INDEX(10_Lieux!$F:$F,U1265))/2)^2+COS(RADIANS(INDEX(10_Lieux!$F:$F,U1265)))*COS(RADIANS(INDEX(10_Lieux!$F:$F,V1265)))*SIN(RADIANS(INDEX(10_Lieux!$G:$G,V1265)-INDEX(10_Lieux!$G:$G,U1265))/2)^2)),1)</f>
        <v>971.9</v>
      </c>
      <c r="X1265" s="14" t="n">
        <f aca="false">ROUND(I1265/IF(I1265&lt;p_seuil_vitesse,p_vit_lente,p_vit_rapide)*60/15,0)*15</f>
        <v>765</v>
      </c>
      <c r="Y1265" s="14" t="n">
        <f aca="false">MAX(IF(INDEX(10_Lieux!$B:$B,U1265)&lt;&gt;"Ville",INDEX(10_Lieux!$I:$I,U1265),0),IF(INDEX(10_Lieux!$B:$B,V1265)&lt;&gt;"Ville",INDEX(10_Lieux!$I:$I,V1265),0))</f>
        <v>250</v>
      </c>
      <c r="Z1265" s="14" t="str">
        <f aca="false">A1265&amp;"|"&amp;B1265</f>
        <v>Zurich|Brest-Bretagne</v>
      </c>
      <c r="AA1265" s="14" t="str">
        <f aca="false">IF(I1265&lt;p_local,"Local",IF(I1265&lt;p_vv_min,"Courte distance",IF(I1265&lt;p_tres_long,"Longue distance","Très longue distance")))</f>
        <v>Très longue distance</v>
      </c>
    </row>
    <row r="1266" customFormat="false" ht="15" hidden="false" customHeight="true" outlineLevel="0" collapsed="false">
      <c r="A1266" s="1" t="s">
        <v>1383</v>
      </c>
      <c r="B1266" s="1" t="s">
        <v>166</v>
      </c>
      <c r="C1266" s="1" t="s">
        <v>34</v>
      </c>
      <c r="D1266" s="1" t="s">
        <v>653</v>
      </c>
      <c r="E1266" s="1" t="s">
        <v>1428</v>
      </c>
      <c r="F1266" s="14" t="s">
        <v>40</v>
      </c>
      <c r="G1266" s="14" t="str">
        <f aca="false">IF(I1266&lt;p_local,"Local → page infra",IF(H1266&gt;=p_ph1,"Phase 1",IF(H1266&gt;=p_ph2,"Phase 2","Phase 3")))</f>
        <v>Phase 3</v>
      </c>
      <c r="H1266" s="14" t="n">
        <f aca="false">IF(I1266&lt;p_local,0,IF(C1266="Aéroport → Aéroport",p_pts_plein,IF(Y1266&gt;0,IF(I1266&lt;=Y1266,p_pts_plein,IF(I1266&lt;=p_mult2*Y1266,p_pts_moyen,p_pts_r3)),IF(I1266&gt;=p_vv_min,p_pts_plein,IF(I1266&gt;=p_vv_moy,p_pts_moyen,p_pts_court))))+IF(INDEX(10_Lieux!$D:$D,U1266)=1,p_prio1,p_prio2)+IF(INDEX(10_Lieux!$D:$D,V1266)=1,p_prio1,p_prio2)+IF(K1266="Oui",p_tf,0)+p_hub*((INDEX(10_Lieux!$H:$H,U1266)="Hub")+(INDEX(10_Lieux!$H:$H,V1266)="Hub"))+IF(OR(INDEX(10_Lieux!$H:$H,U1266)="Premium",INDEX(10_Lieux!$H:$H,V1266)="Premium"),p_prem,0))</f>
        <v>40</v>
      </c>
      <c r="I1266" s="14" t="n">
        <f aca="false">ROUND(W1266*p_facteur,0)</f>
        <v>1128</v>
      </c>
      <c r="J1266" s="14" t="str">
        <f aca="false">IF(X1266&lt;60,X1266&amp;" min",INT(X1266/60)&amp;" h"&amp;IF(MOD(X1266,60)=0,""," "&amp;TEXT(MOD(X1266,60),"00")))</f>
        <v>11 h 45</v>
      </c>
      <c r="K1266" s="14" t="str">
        <f aca="false">IF(S1266&lt;&gt;T1266,"Oui","Non")</f>
        <v>Oui</v>
      </c>
      <c r="L1266" s="14" t="str">
        <f aca="false">IF(AND(INDEX(10_Lieux!$B:$B,U1266)="Ville",INDEX(10_Lieux!$B:$B,V1266)="Ville"),"/chauffeur-prive/"&amp;INDEX(10_Lieux!$E:$E,U1266)&amp;"-"&amp;INDEX(10_Lieux!$E:$E,V1266)&amp;"/","/chauffeur-prive/"&amp;INDEX(10_Lieux!$E:$E,U1266)&amp;"/"&amp;INDEX(10_Lieux!$E:$E,V1266)&amp;"/")</f>
        <v>/chauffeur-prive/aeroport-brest-bretagne/berne/</v>
      </c>
      <c r="M1266" s="14" t="str">
        <f aca="false">IFERROR(INDEX($L:$L,MATCH(B1266&amp;"|"&amp;A1266,$Z:$Z,0)),"—")</f>
        <v>/chauffeur-prive/berne/aeroport-brest-bretagne/</v>
      </c>
      <c r="N1266" s="14" t="str">
        <f aca="false">IF(LEN("Chauffeur privé "&amp;INDEX(10_Lieux!$J:$J,U1266)&amp;" → "&amp;INDEX(10_Lieux!$J:$J,V1266)&amp;" | 24h/24")&gt;60,"Chauffeur privé "&amp;INDEX(10_Lieux!$J:$J,U1266)&amp;" → "&amp;INDEX(10_Lieux!$J:$J,V1266),"Chauffeur privé "&amp;INDEX(10_Lieux!$J:$J,U1266)&amp;" → "&amp;INDEX(10_Lieux!$J:$J,V1266)&amp;" | 24h/24")</f>
        <v>Chauffeur privé Aéroport Brest-Bretagne → Berne | 24h/24</v>
      </c>
      <c r="O1266" s="14" t="n">
        <f aca="false">LEN(N1266)</f>
        <v>56</v>
      </c>
      <c r="P1266" s="14" t="str">
        <f aca="false">"Chauffeur privé "&amp;INDEX(10_Lieux!$K:$K,U1266)&amp;" vers "&amp;INDEX(10_Lieux!$L:$L,V1266)</f>
        <v>Chauffeur privé de l'aéroport Brest-Bretagne vers Berne</v>
      </c>
      <c r="Q1266" s="14" t="str">
        <f aca="false">"Chauffeur privé "&amp;INDEX(10_Lieux!$K:$K,U1266)&amp;" vers "&amp;INDEX(10_Lieux!$L:$L,V1266)&amp;" : env. "&amp;I1266&amp;" km, "&amp;J1266&amp;" de route. Devis personnalisé, standard 24h/24 et 7j/7."</f>
        <v>Chauffeur privé de l'aéroport Brest-Bretagne vers Berne : env. 1128 km, 11 h 45 de route. Devis personnalisé, standard 24h/24 et 7j/7.</v>
      </c>
      <c r="R1266" s="14" t="n">
        <f aca="false">LEN(Q1266)</f>
        <v>134</v>
      </c>
      <c r="S1266" s="14" t="str">
        <f aca="false">INDEX(10_Lieux!$C:$C,U1266)</f>
        <v>France</v>
      </c>
      <c r="T1266" s="14" t="str">
        <f aca="false">INDEX(10_Lieux!$C:$C,V1266)</f>
        <v>Suisse</v>
      </c>
      <c r="U1266" s="14" t="n">
        <f aca="false">MATCH(A1266,10_Lieux!$A:$A,0)</f>
        <v>154</v>
      </c>
      <c r="V1266" s="14" t="n">
        <f aca="false">MATCH(B1266,10_Lieux!$A:$A,0)</f>
        <v>123</v>
      </c>
      <c r="W1266" s="14" t="n">
        <f aca="false">ROUND(6371*2*ASIN(SQRT(SIN(RADIANS(INDEX(10_Lieux!$F:$F,V1266)-INDEX(10_Lieux!$F:$F,U1266))/2)^2+COS(RADIANS(INDEX(10_Lieux!$F:$F,U1266)))*COS(RADIANS(INDEX(10_Lieux!$F:$F,V1266)))*SIN(RADIANS(INDEX(10_Lieux!$G:$G,V1266)-INDEX(10_Lieux!$G:$G,U1266))/2)^2)),1)</f>
        <v>902.5</v>
      </c>
      <c r="X1266" s="14" t="n">
        <f aca="false">ROUND(I1266/IF(I1266&lt;p_seuil_vitesse,p_vit_lente,p_vit_rapide)*60/15,0)*15</f>
        <v>705</v>
      </c>
      <c r="Y1266" s="14" t="n">
        <f aca="false">MAX(IF(INDEX(10_Lieux!$B:$B,U1266)&lt;&gt;"Ville",INDEX(10_Lieux!$I:$I,U1266),0),IF(INDEX(10_Lieux!$B:$B,V1266)&lt;&gt;"Ville",INDEX(10_Lieux!$I:$I,V1266),0))</f>
        <v>250</v>
      </c>
      <c r="Z1266" s="14" t="str">
        <f aca="false">A1266&amp;"|"&amp;B1266</f>
        <v>Brest-Bretagne|Berne</v>
      </c>
      <c r="AA1266" s="14" t="str">
        <f aca="false">IF(I1266&lt;p_local,"Local",IF(I1266&lt;p_vv_min,"Courte distance",IF(I1266&lt;p_tres_long,"Longue distance","Très longue distance")))</f>
        <v>Très longue distance</v>
      </c>
    </row>
    <row r="1267" customFormat="false" ht="15" hidden="false" customHeight="true" outlineLevel="0" collapsed="false">
      <c r="A1267" s="1" t="s">
        <v>166</v>
      </c>
      <c r="B1267" s="1" t="s">
        <v>1383</v>
      </c>
      <c r="C1267" s="1" t="s">
        <v>35</v>
      </c>
      <c r="D1267" s="1" t="s">
        <v>653</v>
      </c>
      <c r="E1267" s="1" t="s">
        <v>1429</v>
      </c>
      <c r="F1267" s="14" t="s">
        <v>40</v>
      </c>
      <c r="G1267" s="14" t="str">
        <f aca="false">IF(I1267&lt;p_local,"Local → page infra",IF(H1267&gt;=p_ph1,"Phase 1",IF(H1267&gt;=p_ph2,"Phase 2","Phase 3")))</f>
        <v>Phase 3</v>
      </c>
      <c r="H1267" s="14" t="n">
        <f aca="false">IF(I1267&lt;p_local,0,IF(C1267="Aéroport → Aéroport",p_pts_plein,IF(Y1267&gt;0,IF(I1267&lt;=Y1267,p_pts_plein,IF(I1267&lt;=p_mult2*Y1267,p_pts_moyen,p_pts_r3)),IF(I1267&gt;=p_vv_min,p_pts_plein,IF(I1267&gt;=p_vv_moy,p_pts_moyen,p_pts_court))))+IF(INDEX(10_Lieux!$D:$D,U1267)=1,p_prio1,p_prio2)+IF(INDEX(10_Lieux!$D:$D,V1267)=1,p_prio1,p_prio2)+IF(K1267="Oui",p_tf,0)+p_hub*((INDEX(10_Lieux!$H:$H,U1267)="Hub")+(INDEX(10_Lieux!$H:$H,V1267)="Hub"))+IF(OR(INDEX(10_Lieux!$H:$H,U1267)="Premium",INDEX(10_Lieux!$H:$H,V1267)="Premium"),p_prem,0))</f>
        <v>40</v>
      </c>
      <c r="I1267" s="14" t="n">
        <f aca="false">ROUND(W1267*p_facteur,0)</f>
        <v>1128</v>
      </c>
      <c r="J1267" s="14" t="str">
        <f aca="false">IF(X1267&lt;60,X1267&amp;" min",INT(X1267/60)&amp;" h"&amp;IF(MOD(X1267,60)=0,""," "&amp;TEXT(MOD(X1267,60),"00")))</f>
        <v>11 h 45</v>
      </c>
      <c r="K1267" s="14" t="str">
        <f aca="false">IF(S1267&lt;&gt;T1267,"Oui","Non")</f>
        <v>Oui</v>
      </c>
      <c r="L1267" s="14" t="str">
        <f aca="false">IF(AND(INDEX(10_Lieux!$B:$B,U1267)="Ville",INDEX(10_Lieux!$B:$B,V1267)="Ville"),"/chauffeur-prive/"&amp;INDEX(10_Lieux!$E:$E,U1267)&amp;"-"&amp;INDEX(10_Lieux!$E:$E,V1267)&amp;"/","/chauffeur-prive/"&amp;INDEX(10_Lieux!$E:$E,U1267)&amp;"/"&amp;INDEX(10_Lieux!$E:$E,V1267)&amp;"/")</f>
        <v>/chauffeur-prive/berne/aeroport-brest-bretagne/</v>
      </c>
      <c r="M1267" s="14" t="str">
        <f aca="false">IFERROR(INDEX($L:$L,MATCH(B1267&amp;"|"&amp;A1267,$Z:$Z,0)),"—")</f>
        <v>/chauffeur-prive/aeroport-brest-bretagne/berne/</v>
      </c>
      <c r="N1267" s="14" t="str">
        <f aca="false">IF(LEN("Chauffeur privé "&amp;INDEX(10_Lieux!$J:$J,U1267)&amp;" → "&amp;INDEX(10_Lieux!$J:$J,V1267)&amp;" | 24h/24")&gt;60,"Chauffeur privé "&amp;INDEX(10_Lieux!$J:$J,U1267)&amp;" → "&amp;INDEX(10_Lieux!$J:$J,V1267),"Chauffeur privé "&amp;INDEX(10_Lieux!$J:$J,U1267)&amp;" → "&amp;INDEX(10_Lieux!$J:$J,V1267)&amp;" | 24h/24")</f>
        <v>Chauffeur privé Berne → Aéroport Brest-Bretagne | 24h/24</v>
      </c>
      <c r="O1267" s="14" t="n">
        <f aca="false">LEN(N1267)</f>
        <v>56</v>
      </c>
      <c r="P1267" s="14" t="str">
        <f aca="false">"Chauffeur privé "&amp;INDEX(10_Lieux!$K:$K,U1267)&amp;" vers "&amp;INDEX(10_Lieux!$L:$L,V1267)</f>
        <v>Chauffeur privé de Berne vers l'aéroport Brest-Bretagne</v>
      </c>
      <c r="Q1267" s="14" t="str">
        <f aca="false">"Chauffeur privé "&amp;INDEX(10_Lieux!$K:$K,U1267)&amp;" vers "&amp;INDEX(10_Lieux!$L:$L,V1267)&amp;" : env. "&amp;I1267&amp;" km, "&amp;J1267&amp;" de route. Devis personnalisé, standard 24h/24 et 7j/7."</f>
        <v>Chauffeur privé de Berne vers l'aéroport Brest-Bretagne : env. 1128 km, 11 h 45 de route. Devis personnalisé, standard 24h/24 et 7j/7.</v>
      </c>
      <c r="R1267" s="14" t="n">
        <f aca="false">LEN(Q1267)</f>
        <v>134</v>
      </c>
      <c r="S1267" s="14" t="str">
        <f aca="false">INDEX(10_Lieux!$C:$C,U1267)</f>
        <v>Suisse</v>
      </c>
      <c r="T1267" s="14" t="str">
        <f aca="false">INDEX(10_Lieux!$C:$C,V1267)</f>
        <v>France</v>
      </c>
      <c r="U1267" s="14" t="n">
        <f aca="false">MATCH(A1267,10_Lieux!$A:$A,0)</f>
        <v>123</v>
      </c>
      <c r="V1267" s="14" t="n">
        <f aca="false">MATCH(B1267,10_Lieux!$A:$A,0)</f>
        <v>154</v>
      </c>
      <c r="W1267" s="14" t="n">
        <f aca="false">ROUND(6371*2*ASIN(SQRT(SIN(RADIANS(INDEX(10_Lieux!$F:$F,V1267)-INDEX(10_Lieux!$F:$F,U1267))/2)^2+COS(RADIANS(INDEX(10_Lieux!$F:$F,U1267)))*COS(RADIANS(INDEX(10_Lieux!$F:$F,V1267)))*SIN(RADIANS(INDEX(10_Lieux!$G:$G,V1267)-INDEX(10_Lieux!$G:$G,U1267))/2)^2)),1)</f>
        <v>902.5</v>
      </c>
      <c r="X1267" s="14" t="n">
        <f aca="false">ROUND(I1267/IF(I1267&lt;p_seuil_vitesse,p_vit_lente,p_vit_rapide)*60/15,0)*15</f>
        <v>705</v>
      </c>
      <c r="Y1267" s="14" t="n">
        <f aca="false">MAX(IF(INDEX(10_Lieux!$B:$B,U1267)&lt;&gt;"Ville",INDEX(10_Lieux!$I:$I,U1267),0),IF(INDEX(10_Lieux!$B:$B,V1267)&lt;&gt;"Ville",INDEX(10_Lieux!$I:$I,V1267),0))</f>
        <v>250</v>
      </c>
      <c r="Z1267" s="14" t="str">
        <f aca="false">A1267&amp;"|"&amp;B1267</f>
        <v>Berne|Brest-Bretagne</v>
      </c>
      <c r="AA1267" s="14" t="str">
        <f aca="false">IF(I1267&lt;p_local,"Local",IF(I1267&lt;p_vv_min,"Courte distance",IF(I1267&lt;p_tres_long,"Longue distance","Très longue distance")))</f>
        <v>Très longue distance</v>
      </c>
    </row>
    <row r="1268" customFormat="false" ht="15" hidden="false" customHeight="true" outlineLevel="0" collapsed="false">
      <c r="A1268" s="1" t="s">
        <v>1430</v>
      </c>
      <c r="B1268" s="1" t="s">
        <v>122</v>
      </c>
      <c r="C1268" s="1" t="s">
        <v>34</v>
      </c>
      <c r="D1268" s="1" t="s">
        <v>653</v>
      </c>
      <c r="E1268" s="1" t="s">
        <v>1431</v>
      </c>
      <c r="F1268" s="14" t="s">
        <v>40</v>
      </c>
      <c r="G1268" s="14" t="str">
        <f aca="false">IF(I1268&lt;p_local,"Local → page infra",IF(H1268&gt;=p_ph1,"Phase 1",IF(H1268&gt;=p_ph2,"Phase 2","Phase 3")))</f>
        <v>Phase 3</v>
      </c>
      <c r="H1268" s="14" t="n">
        <f aca="false">IF(I1268&lt;p_local,0,IF(C1268="Aéroport → Aéroport",p_pts_plein,IF(Y1268&gt;0,IF(I1268&lt;=Y1268,p_pts_plein,IF(I1268&lt;=p_mult2*Y1268,p_pts_moyen,p_pts_r3)),IF(I1268&gt;=p_vv_min,p_pts_plein,IF(I1268&gt;=p_vv_moy,p_pts_moyen,p_pts_court))))+IF(INDEX(10_Lieux!$D:$D,U1268)=1,p_prio1,p_prio2)+IF(INDEX(10_Lieux!$D:$D,V1268)=1,p_prio1,p_prio2)+IF(K1268="Oui",p_tf,0)+p_hub*((INDEX(10_Lieux!$H:$H,U1268)="Hub")+(INDEX(10_Lieux!$H:$H,V1268)="Hub"))+IF(OR(INDEX(10_Lieux!$H:$H,U1268)="Premium",INDEX(10_Lieux!$H:$H,V1268)="Premium"),p_prem,0))</f>
        <v>55</v>
      </c>
      <c r="I1268" s="14" t="n">
        <f aca="false">ROUND(W1268*p_facteur,0)</f>
        <v>438</v>
      </c>
      <c r="J1268" s="14" t="str">
        <f aca="false">IF(X1268&lt;60,X1268&amp;" min",INT(X1268/60)&amp;" h"&amp;IF(MOD(X1268,60)=0,""," "&amp;TEXT(MOD(X1268,60),"00")))</f>
        <v>4 h 30</v>
      </c>
      <c r="K1268" s="14" t="str">
        <f aca="false">IF(S1268&lt;&gt;T1268,"Oui","Non")</f>
        <v>Non</v>
      </c>
      <c r="L1268" s="14" t="str">
        <f aca="false">IF(AND(INDEX(10_Lieux!$B:$B,U1268)="Ville",INDEX(10_Lieux!$B:$B,V1268)="Ville"),"/chauffeur-prive/"&amp;INDEX(10_Lieux!$E:$E,U1268)&amp;"-"&amp;INDEX(10_Lieux!$E:$E,V1268)&amp;"/","/chauffeur-prive/"&amp;INDEX(10_Lieux!$E:$E,U1268)&amp;"/"&amp;INDEX(10_Lieux!$E:$E,V1268)&amp;"/")</f>
        <v>/chauffeur-prive/aeroport-nantes-atlantique/paris/</v>
      </c>
      <c r="M1268" s="14" t="str">
        <f aca="false">IFERROR(INDEX($L:$L,MATCH(B1268&amp;"|"&amp;A1268,$Z:$Z,0)),"—")</f>
        <v>/chauffeur-prive/paris/aeroport-nantes-atlantique/</v>
      </c>
      <c r="N1268" s="14" t="str">
        <f aca="false">IF(LEN("Chauffeur privé "&amp;INDEX(10_Lieux!$J:$J,U1268)&amp;" → "&amp;INDEX(10_Lieux!$J:$J,V1268)&amp;" | 24h/24")&gt;60,"Chauffeur privé "&amp;INDEX(10_Lieux!$J:$J,U1268)&amp;" → "&amp;INDEX(10_Lieux!$J:$J,V1268),"Chauffeur privé "&amp;INDEX(10_Lieux!$J:$J,U1268)&amp;" → "&amp;INDEX(10_Lieux!$J:$J,V1268)&amp;" | 24h/24")</f>
        <v>Chauffeur privé Aéroport Nantes-Atlantique → Paris | 24h/24</v>
      </c>
      <c r="O1268" s="14" t="n">
        <f aca="false">LEN(N1268)</f>
        <v>59</v>
      </c>
      <c r="P1268" s="14" t="str">
        <f aca="false">"Chauffeur privé "&amp;INDEX(10_Lieux!$K:$K,U1268)&amp;" vers "&amp;INDEX(10_Lieux!$L:$L,V1268)</f>
        <v>Chauffeur privé de l'aéroport Nantes-Atlantique vers Paris</v>
      </c>
      <c r="Q1268" s="14" t="str">
        <f aca="false">"Chauffeur privé "&amp;INDEX(10_Lieux!$K:$K,U1268)&amp;" vers "&amp;INDEX(10_Lieux!$L:$L,V1268)&amp;" : env. "&amp;I1268&amp;" km, "&amp;J1268&amp;" de route. Devis personnalisé, standard 24h/24 et 7j/7."</f>
        <v>Chauffeur privé de l'aéroport Nantes-Atlantique vers Paris : env. 438 km, 4 h 30 de route. Devis personnalisé, standard 24h/24 et 7j/7.</v>
      </c>
      <c r="R1268" s="14" t="n">
        <f aca="false">LEN(Q1268)</f>
        <v>135</v>
      </c>
      <c r="S1268" s="14" t="str">
        <f aca="false">INDEX(10_Lieux!$C:$C,U1268)</f>
        <v>France</v>
      </c>
      <c r="T1268" s="14" t="str">
        <f aca="false">INDEX(10_Lieux!$C:$C,V1268)</f>
        <v>France</v>
      </c>
      <c r="U1268" s="14" t="n">
        <f aca="false">MATCH(A1268,10_Lieux!$A:$A,0)</f>
        <v>157</v>
      </c>
      <c r="V1268" s="14" t="n">
        <f aca="false">MATCH(B1268,10_Lieux!$A:$A,0)</f>
        <v>2</v>
      </c>
      <c r="W1268" s="14" t="n">
        <f aca="false">ROUND(6371*2*ASIN(SQRT(SIN(RADIANS(INDEX(10_Lieux!$F:$F,V1268)-INDEX(10_Lieux!$F:$F,U1268))/2)^2+COS(RADIANS(INDEX(10_Lieux!$F:$F,U1268)))*COS(RADIANS(INDEX(10_Lieux!$F:$F,V1268)))*SIN(RADIANS(INDEX(10_Lieux!$G:$G,V1268)-INDEX(10_Lieux!$G:$G,U1268))/2)^2)),1)</f>
        <v>350.4</v>
      </c>
      <c r="X1268" s="14" t="n">
        <f aca="false">ROUND(I1268/IF(I1268&lt;p_seuil_vitesse,p_vit_lente,p_vit_rapide)*60/15,0)*15</f>
        <v>270</v>
      </c>
      <c r="Y1268" s="14" t="n">
        <f aca="false">MAX(IF(INDEX(10_Lieux!$B:$B,U1268)&lt;&gt;"Ville",INDEX(10_Lieux!$I:$I,U1268),0),IF(INDEX(10_Lieux!$B:$B,V1268)&lt;&gt;"Ville",INDEX(10_Lieux!$I:$I,V1268),0))</f>
        <v>250</v>
      </c>
      <c r="Z1268" s="14" t="str">
        <f aca="false">A1268&amp;"|"&amp;B1268</f>
        <v>Nantes-Atlantique|Paris</v>
      </c>
      <c r="AA1268" s="14" t="str">
        <f aca="false">IF(I1268&lt;p_local,"Local",IF(I1268&lt;p_vv_min,"Courte distance",IF(I1268&lt;p_tres_long,"Longue distance","Très longue distance")))</f>
        <v>Longue distance</v>
      </c>
    </row>
    <row r="1269" customFormat="false" ht="15" hidden="false" customHeight="true" outlineLevel="0" collapsed="false">
      <c r="A1269" s="1" t="s">
        <v>122</v>
      </c>
      <c r="B1269" s="1" t="s">
        <v>1430</v>
      </c>
      <c r="C1269" s="1" t="s">
        <v>35</v>
      </c>
      <c r="D1269" s="1" t="s">
        <v>653</v>
      </c>
      <c r="E1269" s="1" t="s">
        <v>1432</v>
      </c>
      <c r="F1269" s="14" t="s">
        <v>40</v>
      </c>
      <c r="G1269" s="14" t="str">
        <f aca="false">IF(I1269&lt;p_local,"Local → page infra",IF(H1269&gt;=p_ph1,"Phase 1",IF(H1269&gt;=p_ph2,"Phase 2","Phase 3")))</f>
        <v>Phase 3</v>
      </c>
      <c r="H1269" s="14" t="n">
        <f aca="false">IF(I1269&lt;p_local,0,IF(C1269="Aéroport → Aéroport",p_pts_plein,IF(Y1269&gt;0,IF(I1269&lt;=Y1269,p_pts_plein,IF(I1269&lt;=p_mult2*Y1269,p_pts_moyen,p_pts_r3)),IF(I1269&gt;=p_vv_min,p_pts_plein,IF(I1269&gt;=p_vv_moy,p_pts_moyen,p_pts_court))))+IF(INDEX(10_Lieux!$D:$D,U1269)=1,p_prio1,p_prio2)+IF(INDEX(10_Lieux!$D:$D,V1269)=1,p_prio1,p_prio2)+IF(K1269="Oui",p_tf,0)+p_hub*((INDEX(10_Lieux!$H:$H,U1269)="Hub")+(INDEX(10_Lieux!$H:$H,V1269)="Hub"))+IF(OR(INDEX(10_Lieux!$H:$H,U1269)="Premium",INDEX(10_Lieux!$H:$H,V1269)="Premium"),p_prem,0))</f>
        <v>55</v>
      </c>
      <c r="I1269" s="14" t="n">
        <f aca="false">ROUND(W1269*p_facteur,0)</f>
        <v>438</v>
      </c>
      <c r="J1269" s="14" t="str">
        <f aca="false">IF(X1269&lt;60,X1269&amp;" min",INT(X1269/60)&amp;" h"&amp;IF(MOD(X1269,60)=0,""," "&amp;TEXT(MOD(X1269,60),"00")))</f>
        <v>4 h 30</v>
      </c>
      <c r="K1269" s="14" t="str">
        <f aca="false">IF(S1269&lt;&gt;T1269,"Oui","Non")</f>
        <v>Non</v>
      </c>
      <c r="L1269" s="14" t="str">
        <f aca="false">IF(AND(INDEX(10_Lieux!$B:$B,U1269)="Ville",INDEX(10_Lieux!$B:$B,V1269)="Ville"),"/chauffeur-prive/"&amp;INDEX(10_Lieux!$E:$E,U1269)&amp;"-"&amp;INDEX(10_Lieux!$E:$E,V1269)&amp;"/","/chauffeur-prive/"&amp;INDEX(10_Lieux!$E:$E,U1269)&amp;"/"&amp;INDEX(10_Lieux!$E:$E,V1269)&amp;"/")</f>
        <v>/chauffeur-prive/paris/aeroport-nantes-atlantique/</v>
      </c>
      <c r="M1269" s="14" t="str">
        <f aca="false">IFERROR(INDEX($L:$L,MATCH(B1269&amp;"|"&amp;A1269,$Z:$Z,0)),"—")</f>
        <v>/chauffeur-prive/aeroport-nantes-atlantique/paris/</v>
      </c>
      <c r="N1269" s="14" t="str">
        <f aca="false">IF(LEN("Chauffeur privé "&amp;INDEX(10_Lieux!$J:$J,U1269)&amp;" → "&amp;INDEX(10_Lieux!$J:$J,V1269)&amp;" | 24h/24")&gt;60,"Chauffeur privé "&amp;INDEX(10_Lieux!$J:$J,U1269)&amp;" → "&amp;INDEX(10_Lieux!$J:$J,V1269),"Chauffeur privé "&amp;INDEX(10_Lieux!$J:$J,U1269)&amp;" → "&amp;INDEX(10_Lieux!$J:$J,V1269)&amp;" | 24h/24")</f>
        <v>Chauffeur privé Paris → Aéroport Nantes-Atlantique | 24h/24</v>
      </c>
      <c r="O1269" s="14" t="n">
        <f aca="false">LEN(N1269)</f>
        <v>59</v>
      </c>
      <c r="P1269" s="14" t="str">
        <f aca="false">"Chauffeur privé "&amp;INDEX(10_Lieux!$K:$K,U1269)&amp;" vers "&amp;INDEX(10_Lieux!$L:$L,V1269)</f>
        <v>Chauffeur privé de Paris vers l'aéroport Nantes-Atlantique</v>
      </c>
      <c r="Q1269" s="14" t="str">
        <f aca="false">"Chauffeur privé "&amp;INDEX(10_Lieux!$K:$K,U1269)&amp;" vers "&amp;INDEX(10_Lieux!$L:$L,V1269)&amp;" : env. "&amp;I1269&amp;" km, "&amp;J1269&amp;" de route. Devis personnalisé, standard 24h/24 et 7j/7."</f>
        <v>Chauffeur privé de Paris vers l'aéroport Nantes-Atlantique : env. 438 km, 4 h 30 de route. Devis personnalisé, standard 24h/24 et 7j/7.</v>
      </c>
      <c r="R1269" s="14" t="n">
        <f aca="false">LEN(Q1269)</f>
        <v>135</v>
      </c>
      <c r="S1269" s="14" t="str">
        <f aca="false">INDEX(10_Lieux!$C:$C,U1269)</f>
        <v>France</v>
      </c>
      <c r="T1269" s="14" t="str">
        <f aca="false">INDEX(10_Lieux!$C:$C,V1269)</f>
        <v>France</v>
      </c>
      <c r="U1269" s="14" t="n">
        <f aca="false">MATCH(A1269,10_Lieux!$A:$A,0)</f>
        <v>2</v>
      </c>
      <c r="V1269" s="14" t="n">
        <f aca="false">MATCH(B1269,10_Lieux!$A:$A,0)</f>
        <v>157</v>
      </c>
      <c r="W1269" s="14" t="n">
        <f aca="false">ROUND(6371*2*ASIN(SQRT(SIN(RADIANS(INDEX(10_Lieux!$F:$F,V1269)-INDEX(10_Lieux!$F:$F,U1269))/2)^2+COS(RADIANS(INDEX(10_Lieux!$F:$F,U1269)))*COS(RADIANS(INDEX(10_Lieux!$F:$F,V1269)))*SIN(RADIANS(INDEX(10_Lieux!$G:$G,V1269)-INDEX(10_Lieux!$G:$G,U1269))/2)^2)),1)</f>
        <v>350.4</v>
      </c>
      <c r="X1269" s="14" t="n">
        <f aca="false">ROUND(I1269/IF(I1269&lt;p_seuil_vitesse,p_vit_lente,p_vit_rapide)*60/15,0)*15</f>
        <v>270</v>
      </c>
      <c r="Y1269" s="14" t="n">
        <f aca="false">MAX(IF(INDEX(10_Lieux!$B:$B,U1269)&lt;&gt;"Ville",INDEX(10_Lieux!$I:$I,U1269),0),IF(INDEX(10_Lieux!$B:$B,V1269)&lt;&gt;"Ville",INDEX(10_Lieux!$I:$I,V1269),0))</f>
        <v>250</v>
      </c>
      <c r="Z1269" s="14" t="str">
        <f aca="false">A1269&amp;"|"&amp;B1269</f>
        <v>Paris|Nantes-Atlantique</v>
      </c>
      <c r="AA1269" s="14" t="str">
        <f aca="false">IF(I1269&lt;p_local,"Local",IF(I1269&lt;p_vv_min,"Courte distance",IF(I1269&lt;p_tres_long,"Longue distance","Très longue distance")))</f>
        <v>Longue distance</v>
      </c>
    </row>
    <row r="1270" customFormat="false" ht="15" hidden="false" customHeight="true" outlineLevel="0" collapsed="false">
      <c r="A1270" s="1" t="s">
        <v>1430</v>
      </c>
      <c r="B1270" s="1" t="s">
        <v>123</v>
      </c>
      <c r="C1270" s="1" t="s">
        <v>34</v>
      </c>
      <c r="D1270" s="1" t="s">
        <v>653</v>
      </c>
      <c r="E1270" s="1" t="s">
        <v>1433</v>
      </c>
      <c r="F1270" s="14" t="s">
        <v>40</v>
      </c>
      <c r="G1270" s="14" t="str">
        <f aca="false">IF(I1270&lt;p_local,"Local → page infra",IF(H1270&gt;=p_ph1,"Phase 1",IF(H1270&gt;=p_ph2,"Phase 2","Phase 3")))</f>
        <v>Phase 3</v>
      </c>
      <c r="H1270" s="14" t="n">
        <f aca="false">IF(I1270&lt;p_local,0,IF(C1270="Aéroport → Aéroport",p_pts_plein,IF(Y1270&gt;0,IF(I1270&lt;=Y1270,p_pts_plein,IF(I1270&lt;=p_mult2*Y1270,p_pts_moyen,p_pts_r3)),IF(I1270&gt;=p_vv_min,p_pts_plein,IF(I1270&gt;=p_vv_moy,p_pts_moyen,p_pts_court))))+IF(INDEX(10_Lieux!$D:$D,U1270)=1,p_prio1,p_prio2)+IF(INDEX(10_Lieux!$D:$D,V1270)=1,p_prio1,p_prio2)+IF(K1270="Oui",p_tf,0)+p_hub*((INDEX(10_Lieux!$H:$H,U1270)="Hub")+(INDEX(10_Lieux!$H:$H,V1270)="Hub"))+IF(OR(INDEX(10_Lieux!$H:$H,U1270)="Premium",INDEX(10_Lieux!$H:$H,V1270)="Premium"),p_prem,0))</f>
        <v>40</v>
      </c>
      <c r="I1270" s="14" t="n">
        <f aca="false">ROUND(W1270*p_facteur,0)</f>
        <v>647</v>
      </c>
      <c r="J1270" s="14" t="str">
        <f aca="false">IF(X1270&lt;60,X1270&amp;" min",INT(X1270/60)&amp;" h"&amp;IF(MOD(X1270,60)=0,""," "&amp;TEXT(MOD(X1270,60),"00")))</f>
        <v>6 h 45</v>
      </c>
      <c r="K1270" s="14" t="str">
        <f aca="false">IF(S1270&lt;&gt;T1270,"Oui","Non")</f>
        <v>Non</v>
      </c>
      <c r="L1270" s="14" t="str">
        <f aca="false">IF(AND(INDEX(10_Lieux!$B:$B,U1270)="Ville",INDEX(10_Lieux!$B:$B,V1270)="Ville"),"/chauffeur-prive/"&amp;INDEX(10_Lieux!$E:$E,U1270)&amp;"-"&amp;INDEX(10_Lieux!$E:$E,V1270)&amp;"/","/chauffeur-prive/"&amp;INDEX(10_Lieux!$E:$E,U1270)&amp;"/"&amp;INDEX(10_Lieux!$E:$E,V1270)&amp;"/")</f>
        <v>/chauffeur-prive/aeroport-nantes-atlantique/lyon/</v>
      </c>
      <c r="M1270" s="14" t="str">
        <f aca="false">IFERROR(INDEX($L:$L,MATCH(B1270&amp;"|"&amp;A1270,$Z:$Z,0)),"—")</f>
        <v>/chauffeur-prive/lyon/aeroport-nantes-atlantique/</v>
      </c>
      <c r="N1270" s="14" t="str">
        <f aca="false">IF(LEN("Chauffeur privé "&amp;INDEX(10_Lieux!$J:$J,U1270)&amp;" → "&amp;INDEX(10_Lieux!$J:$J,V1270)&amp;" | 24h/24")&gt;60,"Chauffeur privé "&amp;INDEX(10_Lieux!$J:$J,U1270)&amp;" → "&amp;INDEX(10_Lieux!$J:$J,V1270),"Chauffeur privé "&amp;INDEX(10_Lieux!$J:$J,U1270)&amp;" → "&amp;INDEX(10_Lieux!$J:$J,V1270)&amp;" | 24h/24")</f>
        <v>Chauffeur privé Aéroport Nantes-Atlantique → Lyon | 24h/24</v>
      </c>
      <c r="O1270" s="14" t="n">
        <f aca="false">LEN(N1270)</f>
        <v>58</v>
      </c>
      <c r="P1270" s="14" t="str">
        <f aca="false">"Chauffeur privé "&amp;INDEX(10_Lieux!$K:$K,U1270)&amp;" vers "&amp;INDEX(10_Lieux!$L:$L,V1270)</f>
        <v>Chauffeur privé de l'aéroport Nantes-Atlantique vers Lyon</v>
      </c>
      <c r="Q1270" s="14" t="str">
        <f aca="false">"Chauffeur privé "&amp;INDEX(10_Lieux!$K:$K,U1270)&amp;" vers "&amp;INDEX(10_Lieux!$L:$L,V1270)&amp;" : env. "&amp;I1270&amp;" km, "&amp;J1270&amp;" de route. Devis personnalisé, standard 24h/24 et 7j/7."</f>
        <v>Chauffeur privé de l'aéroport Nantes-Atlantique vers Lyon : env. 647 km, 6 h 45 de route. Devis personnalisé, standard 24h/24 et 7j/7.</v>
      </c>
      <c r="R1270" s="14" t="n">
        <f aca="false">LEN(Q1270)</f>
        <v>134</v>
      </c>
      <c r="S1270" s="14" t="str">
        <f aca="false">INDEX(10_Lieux!$C:$C,U1270)</f>
        <v>France</v>
      </c>
      <c r="T1270" s="14" t="str">
        <f aca="false">INDEX(10_Lieux!$C:$C,V1270)</f>
        <v>France</v>
      </c>
      <c r="U1270" s="14" t="n">
        <f aca="false">MATCH(A1270,10_Lieux!$A:$A,0)</f>
        <v>157</v>
      </c>
      <c r="V1270" s="14" t="n">
        <f aca="false">MATCH(B1270,10_Lieux!$A:$A,0)</f>
        <v>8</v>
      </c>
      <c r="W1270" s="14" t="n">
        <f aca="false">ROUND(6371*2*ASIN(SQRT(SIN(RADIANS(INDEX(10_Lieux!$F:$F,V1270)-INDEX(10_Lieux!$F:$F,U1270))/2)^2+COS(RADIANS(INDEX(10_Lieux!$F:$F,U1270)))*COS(RADIANS(INDEX(10_Lieux!$F:$F,V1270)))*SIN(RADIANS(INDEX(10_Lieux!$G:$G,V1270)-INDEX(10_Lieux!$G:$G,U1270))/2)^2)),1)</f>
        <v>517.2</v>
      </c>
      <c r="X1270" s="14" t="n">
        <f aca="false">ROUND(I1270/IF(I1270&lt;p_seuil_vitesse,p_vit_lente,p_vit_rapide)*60/15,0)*15</f>
        <v>405</v>
      </c>
      <c r="Y1270" s="14" t="n">
        <f aca="false">MAX(IF(INDEX(10_Lieux!$B:$B,U1270)&lt;&gt;"Ville",INDEX(10_Lieux!$I:$I,U1270),0),IF(INDEX(10_Lieux!$B:$B,V1270)&lt;&gt;"Ville",INDEX(10_Lieux!$I:$I,V1270),0))</f>
        <v>250</v>
      </c>
      <c r="Z1270" s="14" t="str">
        <f aca="false">A1270&amp;"|"&amp;B1270</f>
        <v>Nantes-Atlantique|Lyon</v>
      </c>
      <c r="AA1270" s="14" t="str">
        <f aca="false">IF(I1270&lt;p_local,"Local",IF(I1270&lt;p_vv_min,"Courte distance",IF(I1270&lt;p_tres_long,"Longue distance","Très longue distance")))</f>
        <v>Longue distance</v>
      </c>
    </row>
    <row r="1271" customFormat="false" ht="15" hidden="false" customHeight="true" outlineLevel="0" collapsed="false">
      <c r="A1271" s="1" t="s">
        <v>123</v>
      </c>
      <c r="B1271" s="1" t="s">
        <v>1430</v>
      </c>
      <c r="C1271" s="1" t="s">
        <v>35</v>
      </c>
      <c r="D1271" s="1" t="s">
        <v>653</v>
      </c>
      <c r="E1271" s="1" t="s">
        <v>1434</v>
      </c>
      <c r="F1271" s="14" t="s">
        <v>40</v>
      </c>
      <c r="G1271" s="14" t="str">
        <f aca="false">IF(I1271&lt;p_local,"Local → page infra",IF(H1271&gt;=p_ph1,"Phase 1",IF(H1271&gt;=p_ph2,"Phase 2","Phase 3")))</f>
        <v>Phase 3</v>
      </c>
      <c r="H1271" s="14" t="n">
        <f aca="false">IF(I1271&lt;p_local,0,IF(C1271="Aéroport → Aéroport",p_pts_plein,IF(Y1271&gt;0,IF(I1271&lt;=Y1271,p_pts_plein,IF(I1271&lt;=p_mult2*Y1271,p_pts_moyen,p_pts_r3)),IF(I1271&gt;=p_vv_min,p_pts_plein,IF(I1271&gt;=p_vv_moy,p_pts_moyen,p_pts_court))))+IF(INDEX(10_Lieux!$D:$D,U1271)=1,p_prio1,p_prio2)+IF(INDEX(10_Lieux!$D:$D,V1271)=1,p_prio1,p_prio2)+IF(K1271="Oui",p_tf,0)+p_hub*((INDEX(10_Lieux!$H:$H,U1271)="Hub")+(INDEX(10_Lieux!$H:$H,V1271)="Hub"))+IF(OR(INDEX(10_Lieux!$H:$H,U1271)="Premium",INDEX(10_Lieux!$H:$H,V1271)="Premium"),p_prem,0))</f>
        <v>40</v>
      </c>
      <c r="I1271" s="14" t="n">
        <f aca="false">ROUND(W1271*p_facteur,0)</f>
        <v>647</v>
      </c>
      <c r="J1271" s="14" t="str">
        <f aca="false">IF(X1271&lt;60,X1271&amp;" min",INT(X1271/60)&amp;" h"&amp;IF(MOD(X1271,60)=0,""," "&amp;TEXT(MOD(X1271,60),"00")))</f>
        <v>6 h 45</v>
      </c>
      <c r="K1271" s="14" t="str">
        <f aca="false">IF(S1271&lt;&gt;T1271,"Oui","Non")</f>
        <v>Non</v>
      </c>
      <c r="L1271" s="14" t="str">
        <f aca="false">IF(AND(INDEX(10_Lieux!$B:$B,U1271)="Ville",INDEX(10_Lieux!$B:$B,V1271)="Ville"),"/chauffeur-prive/"&amp;INDEX(10_Lieux!$E:$E,U1271)&amp;"-"&amp;INDEX(10_Lieux!$E:$E,V1271)&amp;"/","/chauffeur-prive/"&amp;INDEX(10_Lieux!$E:$E,U1271)&amp;"/"&amp;INDEX(10_Lieux!$E:$E,V1271)&amp;"/")</f>
        <v>/chauffeur-prive/lyon/aeroport-nantes-atlantique/</v>
      </c>
      <c r="M1271" s="14" t="str">
        <f aca="false">IFERROR(INDEX($L:$L,MATCH(B1271&amp;"|"&amp;A1271,$Z:$Z,0)),"—")</f>
        <v>/chauffeur-prive/aeroport-nantes-atlantique/lyon/</v>
      </c>
      <c r="N1271" s="14" t="str">
        <f aca="false">IF(LEN("Chauffeur privé "&amp;INDEX(10_Lieux!$J:$J,U1271)&amp;" → "&amp;INDEX(10_Lieux!$J:$J,V1271)&amp;" | 24h/24")&gt;60,"Chauffeur privé "&amp;INDEX(10_Lieux!$J:$J,U1271)&amp;" → "&amp;INDEX(10_Lieux!$J:$J,V1271),"Chauffeur privé "&amp;INDEX(10_Lieux!$J:$J,U1271)&amp;" → "&amp;INDEX(10_Lieux!$J:$J,V1271)&amp;" | 24h/24")</f>
        <v>Chauffeur privé Lyon → Aéroport Nantes-Atlantique | 24h/24</v>
      </c>
      <c r="O1271" s="14" t="n">
        <f aca="false">LEN(N1271)</f>
        <v>58</v>
      </c>
      <c r="P1271" s="14" t="str">
        <f aca="false">"Chauffeur privé "&amp;INDEX(10_Lieux!$K:$K,U1271)&amp;" vers "&amp;INDEX(10_Lieux!$L:$L,V1271)</f>
        <v>Chauffeur privé de Lyon vers l'aéroport Nantes-Atlantique</v>
      </c>
      <c r="Q1271" s="14" t="str">
        <f aca="false">"Chauffeur privé "&amp;INDEX(10_Lieux!$K:$K,U1271)&amp;" vers "&amp;INDEX(10_Lieux!$L:$L,V1271)&amp;" : env. "&amp;I1271&amp;" km, "&amp;J1271&amp;" de route. Devis personnalisé, standard 24h/24 et 7j/7."</f>
        <v>Chauffeur privé de Lyon vers l'aéroport Nantes-Atlantique : env. 647 km, 6 h 45 de route. Devis personnalisé, standard 24h/24 et 7j/7.</v>
      </c>
      <c r="R1271" s="14" t="n">
        <f aca="false">LEN(Q1271)</f>
        <v>134</v>
      </c>
      <c r="S1271" s="14" t="str">
        <f aca="false">INDEX(10_Lieux!$C:$C,U1271)</f>
        <v>France</v>
      </c>
      <c r="T1271" s="14" t="str">
        <f aca="false">INDEX(10_Lieux!$C:$C,V1271)</f>
        <v>France</v>
      </c>
      <c r="U1271" s="14" t="n">
        <f aca="false">MATCH(A1271,10_Lieux!$A:$A,0)</f>
        <v>8</v>
      </c>
      <c r="V1271" s="14" t="n">
        <f aca="false">MATCH(B1271,10_Lieux!$A:$A,0)</f>
        <v>157</v>
      </c>
      <c r="W1271" s="14" t="n">
        <f aca="false">ROUND(6371*2*ASIN(SQRT(SIN(RADIANS(INDEX(10_Lieux!$F:$F,V1271)-INDEX(10_Lieux!$F:$F,U1271))/2)^2+COS(RADIANS(INDEX(10_Lieux!$F:$F,U1271)))*COS(RADIANS(INDEX(10_Lieux!$F:$F,V1271)))*SIN(RADIANS(INDEX(10_Lieux!$G:$G,V1271)-INDEX(10_Lieux!$G:$G,U1271))/2)^2)),1)</f>
        <v>517.2</v>
      </c>
      <c r="X1271" s="14" t="n">
        <f aca="false">ROUND(I1271/IF(I1271&lt;p_seuil_vitesse,p_vit_lente,p_vit_rapide)*60/15,0)*15</f>
        <v>405</v>
      </c>
      <c r="Y1271" s="14" t="n">
        <f aca="false">MAX(IF(INDEX(10_Lieux!$B:$B,U1271)&lt;&gt;"Ville",INDEX(10_Lieux!$I:$I,U1271),0),IF(INDEX(10_Lieux!$B:$B,V1271)&lt;&gt;"Ville",INDEX(10_Lieux!$I:$I,V1271),0))</f>
        <v>250</v>
      </c>
      <c r="Z1271" s="14" t="str">
        <f aca="false">A1271&amp;"|"&amp;B1271</f>
        <v>Lyon|Nantes-Atlantique</v>
      </c>
      <c r="AA1271" s="14" t="str">
        <f aca="false">IF(I1271&lt;p_local,"Local",IF(I1271&lt;p_vv_min,"Courte distance",IF(I1271&lt;p_tres_long,"Longue distance","Très longue distance")))</f>
        <v>Longue distance</v>
      </c>
    </row>
    <row r="1272" customFormat="false" ht="15" hidden="false" customHeight="true" outlineLevel="0" collapsed="false">
      <c r="A1272" s="1" t="s">
        <v>1430</v>
      </c>
      <c r="B1272" s="1" t="s">
        <v>126</v>
      </c>
      <c r="C1272" s="1" t="s">
        <v>34</v>
      </c>
      <c r="D1272" s="1" t="s">
        <v>653</v>
      </c>
      <c r="E1272" s="1" t="s">
        <v>1435</v>
      </c>
      <c r="F1272" s="14" t="s">
        <v>40</v>
      </c>
      <c r="G1272" s="14" t="str">
        <f aca="false">IF(I1272&lt;p_local,"Local → page infra",IF(H1272&gt;=p_ph1,"Phase 1",IF(H1272&gt;=p_ph2,"Phase 2","Phase 3")))</f>
        <v>Phase 3</v>
      </c>
      <c r="H1272" s="14" t="n">
        <f aca="false">IF(I1272&lt;p_local,0,IF(C1272="Aéroport → Aéroport",p_pts_plein,IF(Y1272&gt;0,IF(I1272&lt;=Y1272,p_pts_plein,IF(I1272&lt;=p_mult2*Y1272,p_pts_moyen,p_pts_r3)),IF(I1272&gt;=p_vv_min,p_pts_plein,IF(I1272&gt;=p_vv_moy,p_pts_moyen,p_pts_court))))+IF(INDEX(10_Lieux!$D:$D,U1272)=1,p_prio1,p_prio2)+IF(INDEX(10_Lieux!$D:$D,V1272)=1,p_prio1,p_prio2)+IF(K1272="Oui",p_tf,0)+p_hub*((INDEX(10_Lieux!$H:$H,U1272)="Hub")+(INDEX(10_Lieux!$H:$H,V1272)="Hub"))+IF(OR(INDEX(10_Lieux!$H:$H,U1272)="Premium",INDEX(10_Lieux!$H:$H,V1272)="Premium"),p_prem,0))</f>
        <v>40</v>
      </c>
      <c r="I1272" s="14" t="n">
        <f aca="false">ROUND(W1272*p_facteur,0)</f>
        <v>988</v>
      </c>
      <c r="J1272" s="14" t="str">
        <f aca="false">IF(X1272&lt;60,X1272&amp;" min",INT(X1272/60)&amp;" h"&amp;IF(MOD(X1272,60)=0,""," "&amp;TEXT(MOD(X1272,60),"00")))</f>
        <v>10 h 30</v>
      </c>
      <c r="K1272" s="14" t="str">
        <f aca="false">IF(S1272&lt;&gt;T1272,"Oui","Non")</f>
        <v>Non</v>
      </c>
      <c r="L1272" s="14" t="str">
        <f aca="false">IF(AND(INDEX(10_Lieux!$B:$B,U1272)="Ville",INDEX(10_Lieux!$B:$B,V1272)="Ville"),"/chauffeur-prive/"&amp;INDEX(10_Lieux!$E:$E,U1272)&amp;"-"&amp;INDEX(10_Lieux!$E:$E,V1272)&amp;"/","/chauffeur-prive/"&amp;INDEX(10_Lieux!$E:$E,U1272)&amp;"/"&amp;INDEX(10_Lieux!$E:$E,V1272)&amp;"/")</f>
        <v>/chauffeur-prive/aeroport-nantes-atlantique/nice/</v>
      </c>
      <c r="M1272" s="14" t="str">
        <f aca="false">IFERROR(INDEX($L:$L,MATCH(B1272&amp;"|"&amp;A1272,$Z:$Z,0)),"—")</f>
        <v>/chauffeur-prive/nice/aeroport-nantes-atlantique/</v>
      </c>
      <c r="N1272" s="14" t="str">
        <f aca="false">IF(LEN("Chauffeur privé "&amp;INDEX(10_Lieux!$J:$J,U1272)&amp;" → "&amp;INDEX(10_Lieux!$J:$J,V1272)&amp;" | 24h/24")&gt;60,"Chauffeur privé "&amp;INDEX(10_Lieux!$J:$J,U1272)&amp;" → "&amp;INDEX(10_Lieux!$J:$J,V1272),"Chauffeur privé "&amp;INDEX(10_Lieux!$J:$J,U1272)&amp;" → "&amp;INDEX(10_Lieux!$J:$J,V1272)&amp;" | 24h/24")</f>
        <v>Chauffeur privé Aéroport Nantes-Atlantique → Nice | 24h/24</v>
      </c>
      <c r="O1272" s="14" t="n">
        <f aca="false">LEN(N1272)</f>
        <v>58</v>
      </c>
      <c r="P1272" s="14" t="str">
        <f aca="false">"Chauffeur privé "&amp;INDEX(10_Lieux!$K:$K,U1272)&amp;" vers "&amp;INDEX(10_Lieux!$L:$L,V1272)</f>
        <v>Chauffeur privé de l'aéroport Nantes-Atlantique vers Nice</v>
      </c>
      <c r="Q1272" s="14" t="str">
        <f aca="false">"Chauffeur privé "&amp;INDEX(10_Lieux!$K:$K,U1272)&amp;" vers "&amp;INDEX(10_Lieux!$L:$L,V1272)&amp;" : env. "&amp;I1272&amp;" km, "&amp;J1272&amp;" de route. Devis personnalisé, standard 24h/24 et 7j/7."</f>
        <v>Chauffeur privé de l'aéroport Nantes-Atlantique vers Nice : env. 988 km, 10 h 30 de route. Devis personnalisé, standard 24h/24 et 7j/7.</v>
      </c>
      <c r="R1272" s="14" t="n">
        <f aca="false">LEN(Q1272)</f>
        <v>135</v>
      </c>
      <c r="S1272" s="14" t="str">
        <f aca="false">INDEX(10_Lieux!$C:$C,U1272)</f>
        <v>France</v>
      </c>
      <c r="T1272" s="14" t="str">
        <f aca="false">INDEX(10_Lieux!$C:$C,V1272)</f>
        <v>France</v>
      </c>
      <c r="U1272" s="14" t="n">
        <f aca="false">MATCH(A1272,10_Lieux!$A:$A,0)</f>
        <v>157</v>
      </c>
      <c r="V1272" s="14" t="n">
        <f aca="false">MATCH(B1272,10_Lieux!$A:$A,0)</f>
        <v>80</v>
      </c>
      <c r="W1272" s="14" t="n">
        <f aca="false">ROUND(6371*2*ASIN(SQRT(SIN(RADIANS(INDEX(10_Lieux!$F:$F,V1272)-INDEX(10_Lieux!$F:$F,U1272))/2)^2+COS(RADIANS(INDEX(10_Lieux!$F:$F,U1272)))*COS(RADIANS(INDEX(10_Lieux!$F:$F,V1272)))*SIN(RADIANS(INDEX(10_Lieux!$G:$G,V1272)-INDEX(10_Lieux!$G:$G,U1272))/2)^2)),1)</f>
        <v>790.5</v>
      </c>
      <c r="X1272" s="14" t="n">
        <f aca="false">ROUND(I1272/IF(I1272&lt;p_seuil_vitesse,p_vit_lente,p_vit_rapide)*60/15,0)*15</f>
        <v>630</v>
      </c>
      <c r="Y1272" s="14" t="n">
        <f aca="false">MAX(IF(INDEX(10_Lieux!$B:$B,U1272)&lt;&gt;"Ville",INDEX(10_Lieux!$I:$I,U1272),0),IF(INDEX(10_Lieux!$B:$B,V1272)&lt;&gt;"Ville",INDEX(10_Lieux!$I:$I,V1272),0))</f>
        <v>250</v>
      </c>
      <c r="Z1272" s="14" t="str">
        <f aca="false">A1272&amp;"|"&amp;B1272</f>
        <v>Nantes-Atlantique|Nice</v>
      </c>
      <c r="AA1272" s="14" t="str">
        <f aca="false">IF(I1272&lt;p_local,"Local",IF(I1272&lt;p_vv_min,"Courte distance",IF(I1272&lt;p_tres_long,"Longue distance","Très longue distance")))</f>
        <v>Très longue distance</v>
      </c>
    </row>
    <row r="1273" customFormat="false" ht="15" hidden="false" customHeight="true" outlineLevel="0" collapsed="false">
      <c r="A1273" s="1" t="s">
        <v>126</v>
      </c>
      <c r="B1273" s="1" t="s">
        <v>1430</v>
      </c>
      <c r="C1273" s="1" t="s">
        <v>35</v>
      </c>
      <c r="D1273" s="1" t="s">
        <v>653</v>
      </c>
      <c r="E1273" s="1" t="s">
        <v>1436</v>
      </c>
      <c r="F1273" s="14" t="s">
        <v>40</v>
      </c>
      <c r="G1273" s="14" t="str">
        <f aca="false">IF(I1273&lt;p_local,"Local → page infra",IF(H1273&gt;=p_ph1,"Phase 1",IF(H1273&gt;=p_ph2,"Phase 2","Phase 3")))</f>
        <v>Phase 3</v>
      </c>
      <c r="H1273" s="14" t="n">
        <f aca="false">IF(I1273&lt;p_local,0,IF(C1273="Aéroport → Aéroport",p_pts_plein,IF(Y1273&gt;0,IF(I1273&lt;=Y1273,p_pts_plein,IF(I1273&lt;=p_mult2*Y1273,p_pts_moyen,p_pts_r3)),IF(I1273&gt;=p_vv_min,p_pts_plein,IF(I1273&gt;=p_vv_moy,p_pts_moyen,p_pts_court))))+IF(INDEX(10_Lieux!$D:$D,U1273)=1,p_prio1,p_prio2)+IF(INDEX(10_Lieux!$D:$D,V1273)=1,p_prio1,p_prio2)+IF(K1273="Oui",p_tf,0)+p_hub*((INDEX(10_Lieux!$H:$H,U1273)="Hub")+(INDEX(10_Lieux!$H:$H,V1273)="Hub"))+IF(OR(INDEX(10_Lieux!$H:$H,U1273)="Premium",INDEX(10_Lieux!$H:$H,V1273)="Premium"),p_prem,0))</f>
        <v>40</v>
      </c>
      <c r="I1273" s="14" t="n">
        <f aca="false">ROUND(W1273*p_facteur,0)</f>
        <v>988</v>
      </c>
      <c r="J1273" s="14" t="str">
        <f aca="false">IF(X1273&lt;60,X1273&amp;" min",INT(X1273/60)&amp;" h"&amp;IF(MOD(X1273,60)=0,""," "&amp;TEXT(MOD(X1273,60),"00")))</f>
        <v>10 h 30</v>
      </c>
      <c r="K1273" s="14" t="str">
        <f aca="false">IF(S1273&lt;&gt;T1273,"Oui","Non")</f>
        <v>Non</v>
      </c>
      <c r="L1273" s="14" t="str">
        <f aca="false">IF(AND(INDEX(10_Lieux!$B:$B,U1273)="Ville",INDEX(10_Lieux!$B:$B,V1273)="Ville"),"/chauffeur-prive/"&amp;INDEX(10_Lieux!$E:$E,U1273)&amp;"-"&amp;INDEX(10_Lieux!$E:$E,V1273)&amp;"/","/chauffeur-prive/"&amp;INDEX(10_Lieux!$E:$E,U1273)&amp;"/"&amp;INDEX(10_Lieux!$E:$E,V1273)&amp;"/")</f>
        <v>/chauffeur-prive/nice/aeroport-nantes-atlantique/</v>
      </c>
      <c r="M1273" s="14" t="str">
        <f aca="false">IFERROR(INDEX($L:$L,MATCH(B1273&amp;"|"&amp;A1273,$Z:$Z,0)),"—")</f>
        <v>/chauffeur-prive/aeroport-nantes-atlantique/nice/</v>
      </c>
      <c r="N1273" s="14" t="str">
        <f aca="false">IF(LEN("Chauffeur privé "&amp;INDEX(10_Lieux!$J:$J,U1273)&amp;" → "&amp;INDEX(10_Lieux!$J:$J,V1273)&amp;" | 24h/24")&gt;60,"Chauffeur privé "&amp;INDEX(10_Lieux!$J:$J,U1273)&amp;" → "&amp;INDEX(10_Lieux!$J:$J,V1273),"Chauffeur privé "&amp;INDEX(10_Lieux!$J:$J,U1273)&amp;" → "&amp;INDEX(10_Lieux!$J:$J,V1273)&amp;" | 24h/24")</f>
        <v>Chauffeur privé Nice → Aéroport Nantes-Atlantique | 24h/24</v>
      </c>
      <c r="O1273" s="14" t="n">
        <f aca="false">LEN(N1273)</f>
        <v>58</v>
      </c>
      <c r="P1273" s="14" t="str">
        <f aca="false">"Chauffeur privé "&amp;INDEX(10_Lieux!$K:$K,U1273)&amp;" vers "&amp;INDEX(10_Lieux!$L:$L,V1273)</f>
        <v>Chauffeur privé de Nice vers l'aéroport Nantes-Atlantique</v>
      </c>
      <c r="Q1273" s="14" t="str">
        <f aca="false">"Chauffeur privé "&amp;INDEX(10_Lieux!$K:$K,U1273)&amp;" vers "&amp;INDEX(10_Lieux!$L:$L,V1273)&amp;" : env. "&amp;I1273&amp;" km, "&amp;J1273&amp;" de route. Devis personnalisé, standard 24h/24 et 7j/7."</f>
        <v>Chauffeur privé de Nice vers l'aéroport Nantes-Atlantique : env. 988 km, 10 h 30 de route. Devis personnalisé, standard 24h/24 et 7j/7.</v>
      </c>
      <c r="R1273" s="14" t="n">
        <f aca="false">LEN(Q1273)</f>
        <v>135</v>
      </c>
      <c r="S1273" s="14" t="str">
        <f aca="false">INDEX(10_Lieux!$C:$C,U1273)</f>
        <v>France</v>
      </c>
      <c r="T1273" s="14" t="str">
        <f aca="false">INDEX(10_Lieux!$C:$C,V1273)</f>
        <v>France</v>
      </c>
      <c r="U1273" s="14" t="n">
        <f aca="false">MATCH(A1273,10_Lieux!$A:$A,0)</f>
        <v>80</v>
      </c>
      <c r="V1273" s="14" t="n">
        <f aca="false">MATCH(B1273,10_Lieux!$A:$A,0)</f>
        <v>157</v>
      </c>
      <c r="W1273" s="14" t="n">
        <f aca="false">ROUND(6371*2*ASIN(SQRT(SIN(RADIANS(INDEX(10_Lieux!$F:$F,V1273)-INDEX(10_Lieux!$F:$F,U1273))/2)^2+COS(RADIANS(INDEX(10_Lieux!$F:$F,U1273)))*COS(RADIANS(INDEX(10_Lieux!$F:$F,V1273)))*SIN(RADIANS(INDEX(10_Lieux!$G:$G,V1273)-INDEX(10_Lieux!$G:$G,U1273))/2)^2)),1)</f>
        <v>790.5</v>
      </c>
      <c r="X1273" s="14" t="n">
        <f aca="false">ROUND(I1273/IF(I1273&lt;p_seuil_vitesse,p_vit_lente,p_vit_rapide)*60/15,0)*15</f>
        <v>630</v>
      </c>
      <c r="Y1273" s="14" t="n">
        <f aca="false">MAX(IF(INDEX(10_Lieux!$B:$B,U1273)&lt;&gt;"Ville",INDEX(10_Lieux!$I:$I,U1273),0),IF(INDEX(10_Lieux!$B:$B,V1273)&lt;&gt;"Ville",INDEX(10_Lieux!$I:$I,V1273),0))</f>
        <v>250</v>
      </c>
      <c r="Z1273" s="14" t="str">
        <f aca="false">A1273&amp;"|"&amp;B1273</f>
        <v>Nice|Nantes-Atlantique</v>
      </c>
      <c r="AA1273" s="14" t="str">
        <f aca="false">IF(I1273&lt;p_local,"Local",IF(I1273&lt;p_vv_min,"Courte distance",IF(I1273&lt;p_tres_long,"Longue distance","Très longue distance")))</f>
        <v>Très longue distance</v>
      </c>
    </row>
    <row r="1274" customFormat="false" ht="15" hidden="false" customHeight="true" outlineLevel="0" collapsed="false">
      <c r="A1274" s="1" t="s">
        <v>1430</v>
      </c>
      <c r="B1274" s="1" t="s">
        <v>128</v>
      </c>
      <c r="C1274" s="1" t="s">
        <v>34</v>
      </c>
      <c r="D1274" s="1" t="s">
        <v>653</v>
      </c>
      <c r="E1274" s="1" t="s">
        <v>1437</v>
      </c>
      <c r="F1274" s="14" t="s">
        <v>40</v>
      </c>
      <c r="G1274" s="14" t="str">
        <f aca="false">IF(I1274&lt;p_local,"Local → page infra",IF(H1274&gt;=p_ph1,"Phase 1",IF(H1274&gt;=p_ph2,"Phase 2","Phase 3")))</f>
        <v>Phase 3</v>
      </c>
      <c r="H1274" s="14" t="n">
        <f aca="false">IF(I1274&lt;p_local,0,IF(C1274="Aéroport → Aéroport",p_pts_plein,IF(Y1274&gt;0,IF(I1274&lt;=Y1274,p_pts_plein,IF(I1274&lt;=p_mult2*Y1274,p_pts_moyen,p_pts_r3)),IF(I1274&gt;=p_vv_min,p_pts_plein,IF(I1274&gt;=p_vv_moy,p_pts_moyen,p_pts_court))))+IF(INDEX(10_Lieux!$D:$D,U1274)=1,p_prio1,p_prio2)+IF(INDEX(10_Lieux!$D:$D,V1274)=1,p_prio1,p_prio2)+IF(K1274="Oui",p_tf,0)+p_hub*((INDEX(10_Lieux!$H:$H,U1274)="Hub")+(INDEX(10_Lieux!$H:$H,V1274)="Hub"))+IF(OR(INDEX(10_Lieux!$H:$H,U1274)="Premium",INDEX(10_Lieux!$H:$H,V1274)="Premium"),p_prem,0))</f>
        <v>40</v>
      </c>
      <c r="I1274" s="14" t="n">
        <f aca="false">ROUND(W1274*p_facteur,0)</f>
        <v>868</v>
      </c>
      <c r="J1274" s="14" t="str">
        <f aca="false">IF(X1274&lt;60,X1274&amp;" min",INT(X1274/60)&amp;" h"&amp;IF(MOD(X1274,60)=0,""," "&amp;TEXT(MOD(X1274,60),"00")))</f>
        <v>9 h 15</v>
      </c>
      <c r="K1274" s="14" t="str">
        <f aca="false">IF(S1274&lt;&gt;T1274,"Oui","Non")</f>
        <v>Non</v>
      </c>
      <c r="L1274" s="14" t="str">
        <f aca="false">IF(AND(INDEX(10_Lieux!$B:$B,U1274)="Ville",INDEX(10_Lieux!$B:$B,V1274)="Ville"),"/chauffeur-prive/"&amp;INDEX(10_Lieux!$E:$E,U1274)&amp;"-"&amp;INDEX(10_Lieux!$E:$E,V1274)&amp;"/","/chauffeur-prive/"&amp;INDEX(10_Lieux!$E:$E,U1274)&amp;"/"&amp;INDEX(10_Lieux!$E:$E,V1274)&amp;"/")</f>
        <v>/chauffeur-prive/aeroport-nantes-atlantique/marseille/</v>
      </c>
      <c r="M1274" s="14" t="str">
        <f aca="false">IFERROR(INDEX($L:$L,MATCH(B1274&amp;"|"&amp;A1274,$Z:$Z,0)),"—")</f>
        <v>/chauffeur-prive/marseille/aeroport-nantes-atlantique/</v>
      </c>
      <c r="N1274" s="14" t="str">
        <f aca="false">IF(LEN("Chauffeur privé "&amp;INDEX(10_Lieux!$J:$J,U1274)&amp;" → "&amp;INDEX(10_Lieux!$J:$J,V1274)&amp;" | 24h/24")&gt;60,"Chauffeur privé "&amp;INDEX(10_Lieux!$J:$J,U1274)&amp;" → "&amp;INDEX(10_Lieux!$J:$J,V1274),"Chauffeur privé "&amp;INDEX(10_Lieux!$J:$J,U1274)&amp;" → "&amp;INDEX(10_Lieux!$J:$J,V1274)&amp;" | 24h/24")</f>
        <v>Chauffeur privé Aéroport Nantes-Atlantique → Marseille</v>
      </c>
      <c r="O1274" s="14" t="n">
        <f aca="false">LEN(N1274)</f>
        <v>54</v>
      </c>
      <c r="P1274" s="14" t="str">
        <f aca="false">"Chauffeur privé "&amp;INDEX(10_Lieux!$K:$K,U1274)&amp;" vers "&amp;INDEX(10_Lieux!$L:$L,V1274)</f>
        <v>Chauffeur privé de l'aéroport Nantes-Atlantique vers Marseille</v>
      </c>
      <c r="Q1274" s="14" t="str">
        <f aca="false">"Chauffeur privé "&amp;INDEX(10_Lieux!$K:$K,U1274)&amp;" vers "&amp;INDEX(10_Lieux!$L:$L,V1274)&amp;" : env. "&amp;I1274&amp;" km, "&amp;J1274&amp;" de route. Devis personnalisé, standard 24h/24 et 7j/7."</f>
        <v>Chauffeur privé de l'aéroport Nantes-Atlantique vers Marseille : env. 868 km, 9 h 15 de route. Devis personnalisé, standard 24h/24 et 7j/7.</v>
      </c>
      <c r="R1274" s="14" t="n">
        <f aca="false">LEN(Q1274)</f>
        <v>139</v>
      </c>
      <c r="S1274" s="14" t="str">
        <f aca="false">INDEX(10_Lieux!$C:$C,U1274)</f>
        <v>France</v>
      </c>
      <c r="T1274" s="14" t="str">
        <f aca="false">INDEX(10_Lieux!$C:$C,V1274)</f>
        <v>France</v>
      </c>
      <c r="U1274" s="14" t="n">
        <f aca="false">MATCH(A1274,10_Lieux!$A:$A,0)</f>
        <v>157</v>
      </c>
      <c r="V1274" s="14" t="n">
        <f aca="false">MATCH(B1274,10_Lieux!$A:$A,0)</f>
        <v>79</v>
      </c>
      <c r="W1274" s="14" t="n">
        <f aca="false">ROUND(6371*2*ASIN(SQRT(SIN(RADIANS(INDEX(10_Lieux!$F:$F,V1274)-INDEX(10_Lieux!$F:$F,U1274))/2)^2+COS(RADIANS(INDEX(10_Lieux!$F:$F,U1274)))*COS(RADIANS(INDEX(10_Lieux!$F:$F,V1274)))*SIN(RADIANS(INDEX(10_Lieux!$G:$G,V1274)-INDEX(10_Lieux!$G:$G,U1274))/2)^2)),1)</f>
        <v>694.3</v>
      </c>
      <c r="X1274" s="14" t="n">
        <f aca="false">ROUND(I1274/IF(I1274&lt;p_seuil_vitesse,p_vit_lente,p_vit_rapide)*60/15,0)*15</f>
        <v>555</v>
      </c>
      <c r="Y1274" s="14" t="n">
        <f aca="false">MAX(IF(INDEX(10_Lieux!$B:$B,U1274)&lt;&gt;"Ville",INDEX(10_Lieux!$I:$I,U1274),0),IF(INDEX(10_Lieux!$B:$B,V1274)&lt;&gt;"Ville",INDEX(10_Lieux!$I:$I,V1274),0))</f>
        <v>250</v>
      </c>
      <c r="Z1274" s="14" t="str">
        <f aca="false">A1274&amp;"|"&amp;B1274</f>
        <v>Nantes-Atlantique|Marseille</v>
      </c>
      <c r="AA1274" s="14" t="str">
        <f aca="false">IF(I1274&lt;p_local,"Local",IF(I1274&lt;p_vv_min,"Courte distance",IF(I1274&lt;p_tres_long,"Longue distance","Très longue distance")))</f>
        <v>Très longue distance</v>
      </c>
    </row>
    <row r="1275" customFormat="false" ht="15" hidden="false" customHeight="true" outlineLevel="0" collapsed="false">
      <c r="A1275" s="1" t="s">
        <v>128</v>
      </c>
      <c r="B1275" s="1" t="s">
        <v>1430</v>
      </c>
      <c r="C1275" s="1" t="s">
        <v>35</v>
      </c>
      <c r="D1275" s="1" t="s">
        <v>653</v>
      </c>
      <c r="E1275" s="1" t="s">
        <v>1438</v>
      </c>
      <c r="F1275" s="14" t="s">
        <v>40</v>
      </c>
      <c r="G1275" s="14" t="str">
        <f aca="false">IF(I1275&lt;p_local,"Local → page infra",IF(H1275&gt;=p_ph1,"Phase 1",IF(H1275&gt;=p_ph2,"Phase 2","Phase 3")))</f>
        <v>Phase 3</v>
      </c>
      <c r="H1275" s="14" t="n">
        <f aca="false">IF(I1275&lt;p_local,0,IF(C1275="Aéroport → Aéroport",p_pts_plein,IF(Y1275&gt;0,IF(I1275&lt;=Y1275,p_pts_plein,IF(I1275&lt;=p_mult2*Y1275,p_pts_moyen,p_pts_r3)),IF(I1275&gt;=p_vv_min,p_pts_plein,IF(I1275&gt;=p_vv_moy,p_pts_moyen,p_pts_court))))+IF(INDEX(10_Lieux!$D:$D,U1275)=1,p_prio1,p_prio2)+IF(INDEX(10_Lieux!$D:$D,V1275)=1,p_prio1,p_prio2)+IF(K1275="Oui",p_tf,0)+p_hub*((INDEX(10_Lieux!$H:$H,U1275)="Hub")+(INDEX(10_Lieux!$H:$H,V1275)="Hub"))+IF(OR(INDEX(10_Lieux!$H:$H,U1275)="Premium",INDEX(10_Lieux!$H:$H,V1275)="Premium"),p_prem,0))</f>
        <v>40</v>
      </c>
      <c r="I1275" s="14" t="n">
        <f aca="false">ROUND(W1275*p_facteur,0)</f>
        <v>868</v>
      </c>
      <c r="J1275" s="14" t="str">
        <f aca="false">IF(X1275&lt;60,X1275&amp;" min",INT(X1275/60)&amp;" h"&amp;IF(MOD(X1275,60)=0,""," "&amp;TEXT(MOD(X1275,60),"00")))</f>
        <v>9 h 15</v>
      </c>
      <c r="K1275" s="14" t="str">
        <f aca="false">IF(S1275&lt;&gt;T1275,"Oui","Non")</f>
        <v>Non</v>
      </c>
      <c r="L1275" s="14" t="str">
        <f aca="false">IF(AND(INDEX(10_Lieux!$B:$B,U1275)="Ville",INDEX(10_Lieux!$B:$B,V1275)="Ville"),"/chauffeur-prive/"&amp;INDEX(10_Lieux!$E:$E,U1275)&amp;"-"&amp;INDEX(10_Lieux!$E:$E,V1275)&amp;"/","/chauffeur-prive/"&amp;INDEX(10_Lieux!$E:$E,U1275)&amp;"/"&amp;INDEX(10_Lieux!$E:$E,V1275)&amp;"/")</f>
        <v>/chauffeur-prive/marseille/aeroport-nantes-atlantique/</v>
      </c>
      <c r="M1275" s="14" t="str">
        <f aca="false">IFERROR(INDEX($L:$L,MATCH(B1275&amp;"|"&amp;A1275,$Z:$Z,0)),"—")</f>
        <v>/chauffeur-prive/aeroport-nantes-atlantique/marseille/</v>
      </c>
      <c r="N1275" s="14" t="str">
        <f aca="false">IF(LEN("Chauffeur privé "&amp;INDEX(10_Lieux!$J:$J,U1275)&amp;" → "&amp;INDEX(10_Lieux!$J:$J,V1275)&amp;" | 24h/24")&gt;60,"Chauffeur privé "&amp;INDEX(10_Lieux!$J:$J,U1275)&amp;" → "&amp;INDEX(10_Lieux!$J:$J,V1275),"Chauffeur privé "&amp;INDEX(10_Lieux!$J:$J,U1275)&amp;" → "&amp;INDEX(10_Lieux!$J:$J,V1275)&amp;" | 24h/24")</f>
        <v>Chauffeur privé Marseille → Aéroport Nantes-Atlantique</v>
      </c>
      <c r="O1275" s="14" t="n">
        <f aca="false">LEN(N1275)</f>
        <v>54</v>
      </c>
      <c r="P1275" s="14" t="str">
        <f aca="false">"Chauffeur privé "&amp;INDEX(10_Lieux!$K:$K,U1275)&amp;" vers "&amp;INDEX(10_Lieux!$L:$L,V1275)</f>
        <v>Chauffeur privé de Marseille vers l'aéroport Nantes-Atlantique</v>
      </c>
      <c r="Q1275" s="14" t="str">
        <f aca="false">"Chauffeur privé "&amp;INDEX(10_Lieux!$K:$K,U1275)&amp;" vers "&amp;INDEX(10_Lieux!$L:$L,V1275)&amp;" : env. "&amp;I1275&amp;" km, "&amp;J1275&amp;" de route. Devis personnalisé, standard 24h/24 et 7j/7."</f>
        <v>Chauffeur privé de Marseille vers l'aéroport Nantes-Atlantique : env. 868 km, 9 h 15 de route. Devis personnalisé, standard 24h/24 et 7j/7.</v>
      </c>
      <c r="R1275" s="14" t="n">
        <f aca="false">LEN(Q1275)</f>
        <v>139</v>
      </c>
      <c r="S1275" s="14" t="str">
        <f aca="false">INDEX(10_Lieux!$C:$C,U1275)</f>
        <v>France</v>
      </c>
      <c r="T1275" s="14" t="str">
        <f aca="false">INDEX(10_Lieux!$C:$C,V1275)</f>
        <v>France</v>
      </c>
      <c r="U1275" s="14" t="n">
        <f aca="false">MATCH(A1275,10_Lieux!$A:$A,0)</f>
        <v>79</v>
      </c>
      <c r="V1275" s="14" t="n">
        <f aca="false">MATCH(B1275,10_Lieux!$A:$A,0)</f>
        <v>157</v>
      </c>
      <c r="W1275" s="14" t="n">
        <f aca="false">ROUND(6371*2*ASIN(SQRT(SIN(RADIANS(INDEX(10_Lieux!$F:$F,V1275)-INDEX(10_Lieux!$F:$F,U1275))/2)^2+COS(RADIANS(INDEX(10_Lieux!$F:$F,U1275)))*COS(RADIANS(INDEX(10_Lieux!$F:$F,V1275)))*SIN(RADIANS(INDEX(10_Lieux!$G:$G,V1275)-INDEX(10_Lieux!$G:$G,U1275))/2)^2)),1)</f>
        <v>694.3</v>
      </c>
      <c r="X1275" s="14" t="n">
        <f aca="false">ROUND(I1275/IF(I1275&lt;p_seuil_vitesse,p_vit_lente,p_vit_rapide)*60/15,0)*15</f>
        <v>555</v>
      </c>
      <c r="Y1275" s="14" t="n">
        <f aca="false">MAX(IF(INDEX(10_Lieux!$B:$B,U1275)&lt;&gt;"Ville",INDEX(10_Lieux!$I:$I,U1275),0),IF(INDEX(10_Lieux!$B:$B,V1275)&lt;&gt;"Ville",INDEX(10_Lieux!$I:$I,V1275),0))</f>
        <v>250</v>
      </c>
      <c r="Z1275" s="14" t="str">
        <f aca="false">A1275&amp;"|"&amp;B1275</f>
        <v>Marseille|Nantes-Atlantique</v>
      </c>
      <c r="AA1275" s="14" t="str">
        <f aca="false">IF(I1275&lt;p_local,"Local",IF(I1275&lt;p_vv_min,"Courte distance",IF(I1275&lt;p_tres_long,"Longue distance","Très longue distance")))</f>
        <v>Très longue distance</v>
      </c>
    </row>
    <row r="1276" customFormat="false" ht="15" hidden="false" customHeight="true" outlineLevel="0" collapsed="false">
      <c r="A1276" s="1" t="s">
        <v>1430</v>
      </c>
      <c r="B1276" s="1" t="s">
        <v>130</v>
      </c>
      <c r="C1276" s="1" t="s">
        <v>34</v>
      </c>
      <c r="D1276" s="1" t="s">
        <v>653</v>
      </c>
      <c r="E1276" s="1" t="s">
        <v>1439</v>
      </c>
      <c r="F1276" s="14" t="s">
        <v>40</v>
      </c>
      <c r="G1276" s="14" t="str">
        <f aca="false">IF(I1276&lt;p_local,"Local → page infra",IF(H1276&gt;=p_ph1,"Phase 1",IF(H1276&gt;=p_ph2,"Phase 2","Phase 3")))</f>
        <v>Phase 3</v>
      </c>
      <c r="H1276" s="14" t="n">
        <f aca="false">IF(I1276&lt;p_local,0,IF(C1276="Aéroport → Aéroport",p_pts_plein,IF(Y1276&gt;0,IF(I1276&lt;=Y1276,p_pts_plein,IF(I1276&lt;=p_mult2*Y1276,p_pts_moyen,p_pts_r3)),IF(I1276&gt;=p_vv_min,p_pts_plein,IF(I1276&gt;=p_vv_moy,p_pts_moyen,p_pts_court))))+IF(INDEX(10_Lieux!$D:$D,U1276)=1,p_prio1,p_prio2)+IF(INDEX(10_Lieux!$D:$D,V1276)=1,p_prio1,p_prio2)+IF(K1276="Oui",p_tf,0)+p_hub*((INDEX(10_Lieux!$H:$H,U1276)="Hub")+(INDEX(10_Lieux!$H:$H,V1276)="Hub"))+IF(OR(INDEX(10_Lieux!$H:$H,U1276)="Premium",INDEX(10_Lieux!$H:$H,V1276)="Premium"),p_prem,0))</f>
        <v>45</v>
      </c>
      <c r="I1276" s="14" t="n">
        <f aca="false">ROUND(W1276*p_facteur,0)</f>
        <v>337</v>
      </c>
      <c r="J1276" s="14" t="str">
        <f aca="false">IF(X1276&lt;60,X1276&amp;" min",INT(X1276/60)&amp;" h"&amp;IF(MOD(X1276,60)=0,""," "&amp;TEXT(MOD(X1276,60),"00")))</f>
        <v>3 h 30</v>
      </c>
      <c r="K1276" s="14" t="str">
        <f aca="false">IF(S1276&lt;&gt;T1276,"Oui","Non")</f>
        <v>Non</v>
      </c>
      <c r="L1276" s="14" t="str">
        <f aca="false">IF(AND(INDEX(10_Lieux!$B:$B,U1276)="Ville",INDEX(10_Lieux!$B:$B,V1276)="Ville"),"/chauffeur-prive/"&amp;INDEX(10_Lieux!$E:$E,U1276)&amp;"-"&amp;INDEX(10_Lieux!$E:$E,V1276)&amp;"/","/chauffeur-prive/"&amp;INDEX(10_Lieux!$E:$E,U1276)&amp;"/"&amp;INDEX(10_Lieux!$E:$E,V1276)&amp;"/")</f>
        <v>/chauffeur-prive/aeroport-nantes-atlantique/bordeaux/</v>
      </c>
      <c r="M1276" s="14" t="str">
        <f aca="false">IFERROR(INDEX($L:$L,MATCH(B1276&amp;"|"&amp;A1276,$Z:$Z,0)),"—")</f>
        <v>/chauffeur-prive/bordeaux/aeroport-nantes-atlantique/</v>
      </c>
      <c r="N1276" s="14" t="str">
        <f aca="false">IF(LEN("Chauffeur privé "&amp;INDEX(10_Lieux!$J:$J,U1276)&amp;" → "&amp;INDEX(10_Lieux!$J:$J,V1276)&amp;" | 24h/24")&gt;60,"Chauffeur privé "&amp;INDEX(10_Lieux!$J:$J,U1276)&amp;" → "&amp;INDEX(10_Lieux!$J:$J,V1276),"Chauffeur privé "&amp;INDEX(10_Lieux!$J:$J,U1276)&amp;" → "&amp;INDEX(10_Lieux!$J:$J,V1276)&amp;" | 24h/24")</f>
        <v>Chauffeur privé Aéroport Nantes-Atlantique → Bordeaux</v>
      </c>
      <c r="O1276" s="14" t="n">
        <f aca="false">LEN(N1276)</f>
        <v>53</v>
      </c>
      <c r="P1276" s="14" t="str">
        <f aca="false">"Chauffeur privé "&amp;INDEX(10_Lieux!$K:$K,U1276)&amp;" vers "&amp;INDEX(10_Lieux!$L:$L,V1276)</f>
        <v>Chauffeur privé de l'aéroport Nantes-Atlantique vers Bordeaux</v>
      </c>
      <c r="Q1276" s="14" t="str">
        <f aca="false">"Chauffeur privé "&amp;INDEX(10_Lieux!$K:$K,U1276)&amp;" vers "&amp;INDEX(10_Lieux!$L:$L,V1276)&amp;" : env. "&amp;I1276&amp;" km, "&amp;J1276&amp;" de route. Devis personnalisé, standard 24h/24 et 7j/7."</f>
        <v>Chauffeur privé de l'aéroport Nantes-Atlantique vers Bordeaux : env. 337 km, 3 h 30 de route. Devis personnalisé, standard 24h/24 et 7j/7.</v>
      </c>
      <c r="R1276" s="14" t="n">
        <f aca="false">LEN(Q1276)</f>
        <v>138</v>
      </c>
      <c r="S1276" s="14" t="str">
        <f aca="false">INDEX(10_Lieux!$C:$C,U1276)</f>
        <v>France</v>
      </c>
      <c r="T1276" s="14" t="str">
        <f aca="false">INDEX(10_Lieux!$C:$C,V1276)</f>
        <v>France</v>
      </c>
      <c r="U1276" s="14" t="n">
        <f aca="false">MATCH(A1276,10_Lieux!$A:$A,0)</f>
        <v>157</v>
      </c>
      <c r="V1276" s="14" t="n">
        <f aca="false">MATCH(B1276,10_Lieux!$A:$A,0)</f>
        <v>61</v>
      </c>
      <c r="W1276" s="14" t="n">
        <f aca="false">ROUND(6371*2*ASIN(SQRT(SIN(RADIANS(INDEX(10_Lieux!$F:$F,V1276)-INDEX(10_Lieux!$F:$F,U1276))/2)^2+COS(RADIANS(INDEX(10_Lieux!$F:$F,U1276)))*COS(RADIANS(INDEX(10_Lieux!$F:$F,V1276)))*SIN(RADIANS(INDEX(10_Lieux!$G:$G,V1276)-INDEX(10_Lieux!$G:$G,U1276))/2)^2)),1)</f>
        <v>269.5</v>
      </c>
      <c r="X1276" s="14" t="n">
        <f aca="false">ROUND(I1276/IF(I1276&lt;p_seuil_vitesse,p_vit_lente,p_vit_rapide)*60/15,0)*15</f>
        <v>210</v>
      </c>
      <c r="Y1276" s="14" t="n">
        <f aca="false">MAX(IF(INDEX(10_Lieux!$B:$B,U1276)&lt;&gt;"Ville",INDEX(10_Lieux!$I:$I,U1276),0),IF(INDEX(10_Lieux!$B:$B,V1276)&lt;&gt;"Ville",INDEX(10_Lieux!$I:$I,V1276),0))</f>
        <v>250</v>
      </c>
      <c r="Z1276" s="14" t="str">
        <f aca="false">A1276&amp;"|"&amp;B1276</f>
        <v>Nantes-Atlantique|Bordeaux</v>
      </c>
      <c r="AA1276" s="14" t="str">
        <f aca="false">IF(I1276&lt;p_local,"Local",IF(I1276&lt;p_vv_min,"Courte distance",IF(I1276&lt;p_tres_long,"Longue distance","Très longue distance")))</f>
        <v>Longue distance</v>
      </c>
    </row>
    <row r="1277" customFormat="false" ht="15" hidden="false" customHeight="true" outlineLevel="0" collapsed="false">
      <c r="A1277" s="1" t="s">
        <v>130</v>
      </c>
      <c r="B1277" s="1" t="s">
        <v>1430</v>
      </c>
      <c r="C1277" s="1" t="s">
        <v>35</v>
      </c>
      <c r="D1277" s="1" t="s">
        <v>653</v>
      </c>
      <c r="E1277" s="1" t="s">
        <v>1440</v>
      </c>
      <c r="F1277" s="14" t="s">
        <v>40</v>
      </c>
      <c r="G1277" s="14" t="str">
        <f aca="false">IF(I1277&lt;p_local,"Local → page infra",IF(H1277&gt;=p_ph1,"Phase 1",IF(H1277&gt;=p_ph2,"Phase 2","Phase 3")))</f>
        <v>Phase 3</v>
      </c>
      <c r="H1277" s="14" t="n">
        <f aca="false">IF(I1277&lt;p_local,0,IF(C1277="Aéroport → Aéroport",p_pts_plein,IF(Y1277&gt;0,IF(I1277&lt;=Y1277,p_pts_plein,IF(I1277&lt;=p_mult2*Y1277,p_pts_moyen,p_pts_r3)),IF(I1277&gt;=p_vv_min,p_pts_plein,IF(I1277&gt;=p_vv_moy,p_pts_moyen,p_pts_court))))+IF(INDEX(10_Lieux!$D:$D,U1277)=1,p_prio1,p_prio2)+IF(INDEX(10_Lieux!$D:$D,V1277)=1,p_prio1,p_prio2)+IF(K1277="Oui",p_tf,0)+p_hub*((INDEX(10_Lieux!$H:$H,U1277)="Hub")+(INDEX(10_Lieux!$H:$H,V1277)="Hub"))+IF(OR(INDEX(10_Lieux!$H:$H,U1277)="Premium",INDEX(10_Lieux!$H:$H,V1277)="Premium"),p_prem,0))</f>
        <v>45</v>
      </c>
      <c r="I1277" s="14" t="n">
        <f aca="false">ROUND(W1277*p_facteur,0)</f>
        <v>337</v>
      </c>
      <c r="J1277" s="14" t="str">
        <f aca="false">IF(X1277&lt;60,X1277&amp;" min",INT(X1277/60)&amp;" h"&amp;IF(MOD(X1277,60)=0,""," "&amp;TEXT(MOD(X1277,60),"00")))</f>
        <v>3 h 30</v>
      </c>
      <c r="K1277" s="14" t="str">
        <f aca="false">IF(S1277&lt;&gt;T1277,"Oui","Non")</f>
        <v>Non</v>
      </c>
      <c r="L1277" s="14" t="str">
        <f aca="false">IF(AND(INDEX(10_Lieux!$B:$B,U1277)="Ville",INDEX(10_Lieux!$B:$B,V1277)="Ville"),"/chauffeur-prive/"&amp;INDEX(10_Lieux!$E:$E,U1277)&amp;"-"&amp;INDEX(10_Lieux!$E:$E,V1277)&amp;"/","/chauffeur-prive/"&amp;INDEX(10_Lieux!$E:$E,U1277)&amp;"/"&amp;INDEX(10_Lieux!$E:$E,V1277)&amp;"/")</f>
        <v>/chauffeur-prive/bordeaux/aeroport-nantes-atlantique/</v>
      </c>
      <c r="M1277" s="14" t="str">
        <f aca="false">IFERROR(INDEX($L:$L,MATCH(B1277&amp;"|"&amp;A1277,$Z:$Z,0)),"—")</f>
        <v>/chauffeur-prive/aeroport-nantes-atlantique/bordeaux/</v>
      </c>
      <c r="N1277" s="14" t="str">
        <f aca="false">IF(LEN("Chauffeur privé "&amp;INDEX(10_Lieux!$J:$J,U1277)&amp;" → "&amp;INDEX(10_Lieux!$J:$J,V1277)&amp;" | 24h/24")&gt;60,"Chauffeur privé "&amp;INDEX(10_Lieux!$J:$J,U1277)&amp;" → "&amp;INDEX(10_Lieux!$J:$J,V1277),"Chauffeur privé "&amp;INDEX(10_Lieux!$J:$J,U1277)&amp;" → "&amp;INDEX(10_Lieux!$J:$J,V1277)&amp;" | 24h/24")</f>
        <v>Chauffeur privé Bordeaux → Aéroport Nantes-Atlantique</v>
      </c>
      <c r="O1277" s="14" t="n">
        <f aca="false">LEN(N1277)</f>
        <v>53</v>
      </c>
      <c r="P1277" s="14" t="str">
        <f aca="false">"Chauffeur privé "&amp;INDEX(10_Lieux!$K:$K,U1277)&amp;" vers "&amp;INDEX(10_Lieux!$L:$L,V1277)</f>
        <v>Chauffeur privé de Bordeaux vers l'aéroport Nantes-Atlantique</v>
      </c>
      <c r="Q1277" s="14" t="str">
        <f aca="false">"Chauffeur privé "&amp;INDEX(10_Lieux!$K:$K,U1277)&amp;" vers "&amp;INDEX(10_Lieux!$L:$L,V1277)&amp;" : env. "&amp;I1277&amp;" km, "&amp;J1277&amp;" de route. Devis personnalisé, standard 24h/24 et 7j/7."</f>
        <v>Chauffeur privé de Bordeaux vers l'aéroport Nantes-Atlantique : env. 337 km, 3 h 30 de route. Devis personnalisé, standard 24h/24 et 7j/7.</v>
      </c>
      <c r="R1277" s="14" t="n">
        <f aca="false">LEN(Q1277)</f>
        <v>138</v>
      </c>
      <c r="S1277" s="14" t="str">
        <f aca="false">INDEX(10_Lieux!$C:$C,U1277)</f>
        <v>France</v>
      </c>
      <c r="T1277" s="14" t="str">
        <f aca="false">INDEX(10_Lieux!$C:$C,V1277)</f>
        <v>France</v>
      </c>
      <c r="U1277" s="14" t="n">
        <f aca="false">MATCH(A1277,10_Lieux!$A:$A,0)</f>
        <v>61</v>
      </c>
      <c r="V1277" s="14" t="n">
        <f aca="false">MATCH(B1277,10_Lieux!$A:$A,0)</f>
        <v>157</v>
      </c>
      <c r="W1277" s="14" t="n">
        <f aca="false">ROUND(6371*2*ASIN(SQRT(SIN(RADIANS(INDEX(10_Lieux!$F:$F,V1277)-INDEX(10_Lieux!$F:$F,U1277))/2)^2+COS(RADIANS(INDEX(10_Lieux!$F:$F,U1277)))*COS(RADIANS(INDEX(10_Lieux!$F:$F,V1277)))*SIN(RADIANS(INDEX(10_Lieux!$G:$G,V1277)-INDEX(10_Lieux!$G:$G,U1277))/2)^2)),1)</f>
        <v>269.5</v>
      </c>
      <c r="X1277" s="14" t="n">
        <f aca="false">ROUND(I1277/IF(I1277&lt;p_seuil_vitesse,p_vit_lente,p_vit_rapide)*60/15,0)*15</f>
        <v>210</v>
      </c>
      <c r="Y1277" s="14" t="n">
        <f aca="false">MAX(IF(INDEX(10_Lieux!$B:$B,U1277)&lt;&gt;"Ville",INDEX(10_Lieux!$I:$I,U1277),0),IF(INDEX(10_Lieux!$B:$B,V1277)&lt;&gt;"Ville",INDEX(10_Lieux!$I:$I,V1277),0))</f>
        <v>250</v>
      </c>
      <c r="Z1277" s="14" t="str">
        <f aca="false">A1277&amp;"|"&amp;B1277</f>
        <v>Bordeaux|Nantes-Atlantique</v>
      </c>
      <c r="AA1277" s="14" t="str">
        <f aca="false">IF(I1277&lt;p_local,"Local",IF(I1277&lt;p_vv_min,"Courte distance",IF(I1277&lt;p_tres_long,"Longue distance","Très longue distance")))</f>
        <v>Longue distance</v>
      </c>
    </row>
    <row r="1278" customFormat="false" ht="15" hidden="false" customHeight="true" outlineLevel="0" collapsed="false">
      <c r="A1278" s="1" t="s">
        <v>1430</v>
      </c>
      <c r="B1278" s="1" t="s">
        <v>132</v>
      </c>
      <c r="C1278" s="1" t="s">
        <v>34</v>
      </c>
      <c r="D1278" s="1" t="s">
        <v>653</v>
      </c>
      <c r="E1278" s="1" t="s">
        <v>1441</v>
      </c>
      <c r="F1278" s="14" t="s">
        <v>40</v>
      </c>
      <c r="G1278" s="14" t="str">
        <f aca="false">IF(I1278&lt;p_local,"Local → page infra",IF(H1278&gt;=p_ph1,"Phase 1",IF(H1278&gt;=p_ph2,"Phase 2","Phase 3")))</f>
        <v>Phase 3</v>
      </c>
      <c r="H1278" s="14" t="n">
        <f aca="false">IF(I1278&lt;p_local,0,IF(C1278="Aéroport → Aéroport",p_pts_plein,IF(Y1278&gt;0,IF(I1278&lt;=Y1278,p_pts_plein,IF(I1278&lt;=p_mult2*Y1278,p_pts_moyen,p_pts_r3)),IF(I1278&gt;=p_vv_min,p_pts_plein,IF(I1278&gt;=p_vv_moy,p_pts_moyen,p_pts_court))))+IF(INDEX(10_Lieux!$D:$D,U1278)=1,p_prio1,p_prio2)+IF(INDEX(10_Lieux!$D:$D,V1278)=1,p_prio1,p_prio2)+IF(K1278="Oui",p_tf,0)+p_hub*((INDEX(10_Lieux!$H:$H,U1278)="Hub")+(INDEX(10_Lieux!$H:$H,V1278)="Hub"))+IF(OR(INDEX(10_Lieux!$H:$H,U1278)="Premium",INDEX(10_Lieux!$H:$H,V1278)="Premium"),p_prem,0))</f>
        <v>30</v>
      </c>
      <c r="I1278" s="14" t="n">
        <f aca="false">ROUND(W1278*p_facteur,0)</f>
        <v>576</v>
      </c>
      <c r="J1278" s="14" t="str">
        <f aca="false">IF(X1278&lt;60,X1278&amp;" min",INT(X1278/60)&amp;" h"&amp;IF(MOD(X1278,60)=0,""," "&amp;TEXT(MOD(X1278,60),"00")))</f>
        <v>6 h</v>
      </c>
      <c r="K1278" s="14" t="str">
        <f aca="false">IF(S1278&lt;&gt;T1278,"Oui","Non")</f>
        <v>Non</v>
      </c>
      <c r="L1278" s="14" t="str">
        <f aca="false">IF(AND(INDEX(10_Lieux!$B:$B,U1278)="Ville",INDEX(10_Lieux!$B:$B,V1278)="Ville"),"/chauffeur-prive/"&amp;INDEX(10_Lieux!$E:$E,U1278)&amp;"-"&amp;INDEX(10_Lieux!$E:$E,V1278)&amp;"/","/chauffeur-prive/"&amp;INDEX(10_Lieux!$E:$E,U1278)&amp;"/"&amp;INDEX(10_Lieux!$E:$E,V1278)&amp;"/")</f>
        <v>/chauffeur-prive/aeroport-nantes-atlantique/toulouse/</v>
      </c>
      <c r="M1278" s="14" t="str">
        <f aca="false">IFERROR(INDEX($L:$L,MATCH(B1278&amp;"|"&amp;A1278,$Z:$Z,0)),"—")</f>
        <v>/chauffeur-prive/toulouse/aeroport-nantes-atlantique/</v>
      </c>
      <c r="N1278" s="14" t="str">
        <f aca="false">IF(LEN("Chauffeur privé "&amp;INDEX(10_Lieux!$J:$J,U1278)&amp;" → "&amp;INDEX(10_Lieux!$J:$J,V1278)&amp;" | 24h/24")&gt;60,"Chauffeur privé "&amp;INDEX(10_Lieux!$J:$J,U1278)&amp;" → "&amp;INDEX(10_Lieux!$J:$J,V1278),"Chauffeur privé "&amp;INDEX(10_Lieux!$J:$J,U1278)&amp;" → "&amp;INDEX(10_Lieux!$J:$J,V1278)&amp;" | 24h/24")</f>
        <v>Chauffeur privé Aéroport Nantes-Atlantique → Toulouse</v>
      </c>
      <c r="O1278" s="14" t="n">
        <f aca="false">LEN(N1278)</f>
        <v>53</v>
      </c>
      <c r="P1278" s="14" t="str">
        <f aca="false">"Chauffeur privé "&amp;INDEX(10_Lieux!$K:$K,U1278)&amp;" vers "&amp;INDEX(10_Lieux!$L:$L,V1278)</f>
        <v>Chauffeur privé de l'aéroport Nantes-Atlantique vers Toulouse</v>
      </c>
      <c r="Q1278" s="14" t="str">
        <f aca="false">"Chauffeur privé "&amp;INDEX(10_Lieux!$K:$K,U1278)&amp;" vers "&amp;INDEX(10_Lieux!$L:$L,V1278)&amp;" : env. "&amp;I1278&amp;" km, "&amp;J1278&amp;" de route. Devis personnalisé, standard 24h/24 et 7j/7."</f>
        <v>Chauffeur privé de l'aéroport Nantes-Atlantique vers Toulouse : env. 576 km, 6 h de route. Devis personnalisé, standard 24h/24 et 7j/7.</v>
      </c>
      <c r="R1278" s="14" t="n">
        <f aca="false">LEN(Q1278)</f>
        <v>135</v>
      </c>
      <c r="S1278" s="14" t="str">
        <f aca="false">INDEX(10_Lieux!$C:$C,U1278)</f>
        <v>France</v>
      </c>
      <c r="T1278" s="14" t="str">
        <f aca="false">INDEX(10_Lieux!$C:$C,V1278)</f>
        <v>France</v>
      </c>
      <c r="U1278" s="14" t="n">
        <f aca="false">MATCH(A1278,10_Lieux!$A:$A,0)</f>
        <v>157</v>
      </c>
      <c r="V1278" s="14" t="n">
        <f aca="false">MATCH(B1278,10_Lieux!$A:$A,0)</f>
        <v>70</v>
      </c>
      <c r="W1278" s="14" t="n">
        <f aca="false">ROUND(6371*2*ASIN(SQRT(SIN(RADIANS(INDEX(10_Lieux!$F:$F,V1278)-INDEX(10_Lieux!$F:$F,U1278))/2)^2+COS(RADIANS(INDEX(10_Lieux!$F:$F,U1278)))*COS(RADIANS(INDEX(10_Lieux!$F:$F,V1278)))*SIN(RADIANS(INDEX(10_Lieux!$G:$G,V1278)-INDEX(10_Lieux!$G:$G,U1278))/2)^2)),1)</f>
        <v>461</v>
      </c>
      <c r="X1278" s="14" t="n">
        <f aca="false">ROUND(I1278/IF(I1278&lt;p_seuil_vitesse,p_vit_lente,p_vit_rapide)*60/15,0)*15</f>
        <v>360</v>
      </c>
      <c r="Y1278" s="14" t="n">
        <f aca="false">MAX(IF(INDEX(10_Lieux!$B:$B,U1278)&lt;&gt;"Ville",INDEX(10_Lieux!$I:$I,U1278),0),IF(INDEX(10_Lieux!$B:$B,V1278)&lt;&gt;"Ville",INDEX(10_Lieux!$I:$I,V1278),0))</f>
        <v>250</v>
      </c>
      <c r="Z1278" s="14" t="str">
        <f aca="false">A1278&amp;"|"&amp;B1278</f>
        <v>Nantes-Atlantique|Toulouse</v>
      </c>
      <c r="AA1278" s="14" t="str">
        <f aca="false">IF(I1278&lt;p_local,"Local",IF(I1278&lt;p_vv_min,"Courte distance",IF(I1278&lt;p_tres_long,"Longue distance","Très longue distance")))</f>
        <v>Longue distance</v>
      </c>
    </row>
    <row r="1279" customFormat="false" ht="15" hidden="false" customHeight="true" outlineLevel="0" collapsed="false">
      <c r="A1279" s="1" t="s">
        <v>132</v>
      </c>
      <c r="B1279" s="1" t="s">
        <v>1430</v>
      </c>
      <c r="C1279" s="1" t="s">
        <v>35</v>
      </c>
      <c r="D1279" s="1" t="s">
        <v>653</v>
      </c>
      <c r="E1279" s="1" t="s">
        <v>1442</v>
      </c>
      <c r="F1279" s="14" t="s">
        <v>40</v>
      </c>
      <c r="G1279" s="14" t="str">
        <f aca="false">IF(I1279&lt;p_local,"Local → page infra",IF(H1279&gt;=p_ph1,"Phase 1",IF(H1279&gt;=p_ph2,"Phase 2","Phase 3")))</f>
        <v>Phase 3</v>
      </c>
      <c r="H1279" s="14" t="n">
        <f aca="false">IF(I1279&lt;p_local,0,IF(C1279="Aéroport → Aéroport",p_pts_plein,IF(Y1279&gt;0,IF(I1279&lt;=Y1279,p_pts_plein,IF(I1279&lt;=p_mult2*Y1279,p_pts_moyen,p_pts_r3)),IF(I1279&gt;=p_vv_min,p_pts_plein,IF(I1279&gt;=p_vv_moy,p_pts_moyen,p_pts_court))))+IF(INDEX(10_Lieux!$D:$D,U1279)=1,p_prio1,p_prio2)+IF(INDEX(10_Lieux!$D:$D,V1279)=1,p_prio1,p_prio2)+IF(K1279="Oui",p_tf,0)+p_hub*((INDEX(10_Lieux!$H:$H,U1279)="Hub")+(INDEX(10_Lieux!$H:$H,V1279)="Hub"))+IF(OR(INDEX(10_Lieux!$H:$H,U1279)="Premium",INDEX(10_Lieux!$H:$H,V1279)="Premium"),p_prem,0))</f>
        <v>30</v>
      </c>
      <c r="I1279" s="14" t="n">
        <f aca="false">ROUND(W1279*p_facteur,0)</f>
        <v>576</v>
      </c>
      <c r="J1279" s="14" t="str">
        <f aca="false">IF(X1279&lt;60,X1279&amp;" min",INT(X1279/60)&amp;" h"&amp;IF(MOD(X1279,60)=0,""," "&amp;TEXT(MOD(X1279,60),"00")))</f>
        <v>6 h</v>
      </c>
      <c r="K1279" s="14" t="str">
        <f aca="false">IF(S1279&lt;&gt;T1279,"Oui","Non")</f>
        <v>Non</v>
      </c>
      <c r="L1279" s="14" t="str">
        <f aca="false">IF(AND(INDEX(10_Lieux!$B:$B,U1279)="Ville",INDEX(10_Lieux!$B:$B,V1279)="Ville"),"/chauffeur-prive/"&amp;INDEX(10_Lieux!$E:$E,U1279)&amp;"-"&amp;INDEX(10_Lieux!$E:$E,V1279)&amp;"/","/chauffeur-prive/"&amp;INDEX(10_Lieux!$E:$E,U1279)&amp;"/"&amp;INDEX(10_Lieux!$E:$E,V1279)&amp;"/")</f>
        <v>/chauffeur-prive/toulouse/aeroport-nantes-atlantique/</v>
      </c>
      <c r="M1279" s="14" t="str">
        <f aca="false">IFERROR(INDEX($L:$L,MATCH(B1279&amp;"|"&amp;A1279,$Z:$Z,0)),"—")</f>
        <v>/chauffeur-prive/aeroport-nantes-atlantique/toulouse/</v>
      </c>
      <c r="N1279" s="14" t="str">
        <f aca="false">IF(LEN("Chauffeur privé "&amp;INDEX(10_Lieux!$J:$J,U1279)&amp;" → "&amp;INDEX(10_Lieux!$J:$J,V1279)&amp;" | 24h/24")&gt;60,"Chauffeur privé "&amp;INDEX(10_Lieux!$J:$J,U1279)&amp;" → "&amp;INDEX(10_Lieux!$J:$J,V1279),"Chauffeur privé "&amp;INDEX(10_Lieux!$J:$J,U1279)&amp;" → "&amp;INDEX(10_Lieux!$J:$J,V1279)&amp;" | 24h/24")</f>
        <v>Chauffeur privé Toulouse → Aéroport Nantes-Atlantique</v>
      </c>
      <c r="O1279" s="14" t="n">
        <f aca="false">LEN(N1279)</f>
        <v>53</v>
      </c>
      <c r="P1279" s="14" t="str">
        <f aca="false">"Chauffeur privé "&amp;INDEX(10_Lieux!$K:$K,U1279)&amp;" vers "&amp;INDEX(10_Lieux!$L:$L,V1279)</f>
        <v>Chauffeur privé de Toulouse vers l'aéroport Nantes-Atlantique</v>
      </c>
      <c r="Q1279" s="14" t="str">
        <f aca="false">"Chauffeur privé "&amp;INDEX(10_Lieux!$K:$K,U1279)&amp;" vers "&amp;INDEX(10_Lieux!$L:$L,V1279)&amp;" : env. "&amp;I1279&amp;" km, "&amp;J1279&amp;" de route. Devis personnalisé, standard 24h/24 et 7j/7."</f>
        <v>Chauffeur privé de Toulouse vers l'aéroport Nantes-Atlantique : env. 576 km, 6 h de route. Devis personnalisé, standard 24h/24 et 7j/7.</v>
      </c>
      <c r="R1279" s="14" t="n">
        <f aca="false">LEN(Q1279)</f>
        <v>135</v>
      </c>
      <c r="S1279" s="14" t="str">
        <f aca="false">INDEX(10_Lieux!$C:$C,U1279)</f>
        <v>France</v>
      </c>
      <c r="T1279" s="14" t="str">
        <f aca="false">INDEX(10_Lieux!$C:$C,V1279)</f>
        <v>France</v>
      </c>
      <c r="U1279" s="14" t="n">
        <f aca="false">MATCH(A1279,10_Lieux!$A:$A,0)</f>
        <v>70</v>
      </c>
      <c r="V1279" s="14" t="n">
        <f aca="false">MATCH(B1279,10_Lieux!$A:$A,0)</f>
        <v>157</v>
      </c>
      <c r="W1279" s="14" t="n">
        <f aca="false">ROUND(6371*2*ASIN(SQRT(SIN(RADIANS(INDEX(10_Lieux!$F:$F,V1279)-INDEX(10_Lieux!$F:$F,U1279))/2)^2+COS(RADIANS(INDEX(10_Lieux!$F:$F,U1279)))*COS(RADIANS(INDEX(10_Lieux!$F:$F,V1279)))*SIN(RADIANS(INDEX(10_Lieux!$G:$G,V1279)-INDEX(10_Lieux!$G:$G,U1279))/2)^2)),1)</f>
        <v>461</v>
      </c>
      <c r="X1279" s="14" t="n">
        <f aca="false">ROUND(I1279/IF(I1279&lt;p_seuil_vitesse,p_vit_lente,p_vit_rapide)*60/15,0)*15</f>
        <v>360</v>
      </c>
      <c r="Y1279" s="14" t="n">
        <f aca="false">MAX(IF(INDEX(10_Lieux!$B:$B,U1279)&lt;&gt;"Ville",INDEX(10_Lieux!$I:$I,U1279),0),IF(INDEX(10_Lieux!$B:$B,V1279)&lt;&gt;"Ville",INDEX(10_Lieux!$I:$I,V1279),0))</f>
        <v>250</v>
      </c>
      <c r="Z1279" s="14" t="str">
        <f aca="false">A1279&amp;"|"&amp;B1279</f>
        <v>Toulouse|Nantes-Atlantique</v>
      </c>
      <c r="AA1279" s="14" t="str">
        <f aca="false">IF(I1279&lt;p_local,"Local",IF(I1279&lt;p_vv_min,"Courte distance",IF(I1279&lt;p_tres_long,"Longue distance","Très longue distance")))</f>
        <v>Longue distance</v>
      </c>
    </row>
    <row r="1280" customFormat="false" ht="15" hidden="false" customHeight="true" outlineLevel="0" collapsed="false">
      <c r="A1280" s="1" t="s">
        <v>1430</v>
      </c>
      <c r="B1280" s="1" t="s">
        <v>134</v>
      </c>
      <c r="C1280" s="1" t="s">
        <v>34</v>
      </c>
      <c r="D1280" s="1" t="s">
        <v>653</v>
      </c>
      <c r="E1280" s="1" t="s">
        <v>1443</v>
      </c>
      <c r="F1280" s="14" t="s">
        <v>40</v>
      </c>
      <c r="G1280" s="14" t="str">
        <f aca="false">IF(I1280&lt;p_local,"Local → page infra",IF(H1280&gt;=p_ph1,"Phase 1",IF(H1280&gt;=p_ph2,"Phase 2","Phase 3")))</f>
        <v>Phase 3</v>
      </c>
      <c r="H1280" s="14" t="n">
        <f aca="false">IF(I1280&lt;p_local,0,IF(C1280="Aéroport → Aéroport",p_pts_plein,IF(Y1280&gt;0,IF(I1280&lt;=Y1280,p_pts_plein,IF(I1280&lt;=p_mult2*Y1280,p_pts_moyen,p_pts_r3)),IF(I1280&gt;=p_vv_min,p_pts_plein,IF(I1280&gt;=p_vv_moy,p_pts_moyen,p_pts_court))))+IF(INDEX(10_Lieux!$D:$D,U1280)=1,p_prio1,p_prio2)+IF(INDEX(10_Lieux!$D:$D,V1280)=1,p_prio1,p_prio2)+IF(K1280="Oui",p_tf,0)+p_hub*((INDEX(10_Lieux!$H:$H,U1280)="Hub")+(INDEX(10_Lieux!$H:$H,V1280)="Hub"))+IF(OR(INDEX(10_Lieux!$H:$H,U1280)="Premium",INDEX(10_Lieux!$H:$H,V1280)="Premium"),p_prem,0))</f>
        <v>30</v>
      </c>
      <c r="I1280" s="14" t="n">
        <f aca="false">ROUND(W1280*p_facteur,0)</f>
        <v>644</v>
      </c>
      <c r="J1280" s="14" t="str">
        <f aca="false">IF(X1280&lt;60,X1280&amp;" min",INT(X1280/60)&amp;" h"&amp;IF(MOD(X1280,60)=0,""," "&amp;TEXT(MOD(X1280,60),"00")))</f>
        <v>6 h 45</v>
      </c>
      <c r="K1280" s="14" t="str">
        <f aca="false">IF(S1280&lt;&gt;T1280,"Oui","Non")</f>
        <v>Non</v>
      </c>
      <c r="L1280" s="14" t="str">
        <f aca="false">IF(AND(INDEX(10_Lieux!$B:$B,U1280)="Ville",INDEX(10_Lieux!$B:$B,V1280)="Ville"),"/chauffeur-prive/"&amp;INDEX(10_Lieux!$E:$E,U1280)&amp;"-"&amp;INDEX(10_Lieux!$E:$E,V1280)&amp;"/","/chauffeur-prive/"&amp;INDEX(10_Lieux!$E:$E,U1280)&amp;"/"&amp;INDEX(10_Lieux!$E:$E,V1280)&amp;"/")</f>
        <v>/chauffeur-prive/aeroport-nantes-atlantique/lille/</v>
      </c>
      <c r="M1280" s="14" t="str">
        <f aca="false">IFERROR(INDEX($L:$L,MATCH(B1280&amp;"|"&amp;A1280,$Z:$Z,0)),"—")</f>
        <v>/chauffeur-prive/lille/aeroport-nantes-atlantique/</v>
      </c>
      <c r="N1280" s="14" t="str">
        <f aca="false">IF(LEN("Chauffeur privé "&amp;INDEX(10_Lieux!$J:$J,U1280)&amp;" → "&amp;INDEX(10_Lieux!$J:$J,V1280)&amp;" | 24h/24")&gt;60,"Chauffeur privé "&amp;INDEX(10_Lieux!$J:$J,U1280)&amp;" → "&amp;INDEX(10_Lieux!$J:$J,V1280),"Chauffeur privé "&amp;INDEX(10_Lieux!$J:$J,U1280)&amp;" → "&amp;INDEX(10_Lieux!$J:$J,V1280)&amp;" | 24h/24")</f>
        <v>Chauffeur privé Aéroport Nantes-Atlantique → Lille | 24h/24</v>
      </c>
      <c r="O1280" s="14" t="n">
        <f aca="false">LEN(N1280)</f>
        <v>59</v>
      </c>
      <c r="P1280" s="14" t="str">
        <f aca="false">"Chauffeur privé "&amp;INDEX(10_Lieux!$K:$K,U1280)&amp;" vers "&amp;INDEX(10_Lieux!$L:$L,V1280)</f>
        <v>Chauffeur privé de l'aéroport Nantes-Atlantique vers Lille</v>
      </c>
      <c r="Q1280" s="14" t="str">
        <f aca="false">"Chauffeur privé "&amp;INDEX(10_Lieux!$K:$K,U1280)&amp;" vers "&amp;INDEX(10_Lieux!$L:$L,V1280)&amp;" : env. "&amp;I1280&amp;" km, "&amp;J1280&amp;" de route. Devis personnalisé, standard 24h/24 et 7j/7."</f>
        <v>Chauffeur privé de l'aéroport Nantes-Atlantique vers Lille : env. 644 km, 6 h 45 de route. Devis personnalisé, standard 24h/24 et 7j/7.</v>
      </c>
      <c r="R1280" s="14" t="n">
        <f aca="false">LEN(Q1280)</f>
        <v>135</v>
      </c>
      <c r="S1280" s="14" t="str">
        <f aca="false">INDEX(10_Lieux!$C:$C,U1280)</f>
        <v>France</v>
      </c>
      <c r="T1280" s="14" t="str">
        <f aca="false">INDEX(10_Lieux!$C:$C,V1280)</f>
        <v>France</v>
      </c>
      <c r="U1280" s="14" t="n">
        <f aca="false">MATCH(A1280,10_Lieux!$A:$A,0)</f>
        <v>157</v>
      </c>
      <c r="V1280" s="14" t="n">
        <f aca="false">MATCH(B1280,10_Lieux!$A:$A,0)</f>
        <v>37</v>
      </c>
      <c r="W1280" s="14" t="n">
        <f aca="false">ROUND(6371*2*ASIN(SQRT(SIN(RADIANS(INDEX(10_Lieux!$F:$F,V1280)-INDEX(10_Lieux!$F:$F,U1280))/2)^2+COS(RADIANS(INDEX(10_Lieux!$F:$F,U1280)))*COS(RADIANS(INDEX(10_Lieux!$F:$F,V1280)))*SIN(RADIANS(INDEX(10_Lieux!$G:$G,V1280)-INDEX(10_Lieux!$G:$G,U1280))/2)^2)),1)</f>
        <v>515.4</v>
      </c>
      <c r="X1280" s="14" t="n">
        <f aca="false">ROUND(I1280/IF(I1280&lt;p_seuil_vitesse,p_vit_lente,p_vit_rapide)*60/15,0)*15</f>
        <v>405</v>
      </c>
      <c r="Y1280" s="14" t="n">
        <f aca="false">MAX(IF(INDEX(10_Lieux!$B:$B,U1280)&lt;&gt;"Ville",INDEX(10_Lieux!$I:$I,U1280),0),IF(INDEX(10_Lieux!$B:$B,V1280)&lt;&gt;"Ville",INDEX(10_Lieux!$I:$I,V1280),0))</f>
        <v>250</v>
      </c>
      <c r="Z1280" s="14" t="str">
        <f aca="false">A1280&amp;"|"&amp;B1280</f>
        <v>Nantes-Atlantique|Lille</v>
      </c>
      <c r="AA1280" s="14" t="str">
        <f aca="false">IF(I1280&lt;p_local,"Local",IF(I1280&lt;p_vv_min,"Courte distance",IF(I1280&lt;p_tres_long,"Longue distance","Très longue distance")))</f>
        <v>Longue distance</v>
      </c>
    </row>
    <row r="1281" customFormat="false" ht="15" hidden="false" customHeight="true" outlineLevel="0" collapsed="false">
      <c r="A1281" s="1" t="s">
        <v>134</v>
      </c>
      <c r="B1281" s="1" t="s">
        <v>1430</v>
      </c>
      <c r="C1281" s="1" t="s">
        <v>35</v>
      </c>
      <c r="D1281" s="1" t="s">
        <v>653</v>
      </c>
      <c r="E1281" s="1" t="s">
        <v>1444</v>
      </c>
      <c r="F1281" s="14" t="s">
        <v>40</v>
      </c>
      <c r="G1281" s="14" t="str">
        <f aca="false">IF(I1281&lt;p_local,"Local → page infra",IF(H1281&gt;=p_ph1,"Phase 1",IF(H1281&gt;=p_ph2,"Phase 2","Phase 3")))</f>
        <v>Phase 3</v>
      </c>
      <c r="H1281" s="14" t="n">
        <f aca="false">IF(I1281&lt;p_local,0,IF(C1281="Aéroport → Aéroport",p_pts_plein,IF(Y1281&gt;0,IF(I1281&lt;=Y1281,p_pts_plein,IF(I1281&lt;=p_mult2*Y1281,p_pts_moyen,p_pts_r3)),IF(I1281&gt;=p_vv_min,p_pts_plein,IF(I1281&gt;=p_vv_moy,p_pts_moyen,p_pts_court))))+IF(INDEX(10_Lieux!$D:$D,U1281)=1,p_prio1,p_prio2)+IF(INDEX(10_Lieux!$D:$D,V1281)=1,p_prio1,p_prio2)+IF(K1281="Oui",p_tf,0)+p_hub*((INDEX(10_Lieux!$H:$H,U1281)="Hub")+(INDEX(10_Lieux!$H:$H,V1281)="Hub"))+IF(OR(INDEX(10_Lieux!$H:$H,U1281)="Premium",INDEX(10_Lieux!$H:$H,V1281)="Premium"),p_prem,0))</f>
        <v>30</v>
      </c>
      <c r="I1281" s="14" t="n">
        <f aca="false">ROUND(W1281*p_facteur,0)</f>
        <v>644</v>
      </c>
      <c r="J1281" s="14" t="str">
        <f aca="false">IF(X1281&lt;60,X1281&amp;" min",INT(X1281/60)&amp;" h"&amp;IF(MOD(X1281,60)=0,""," "&amp;TEXT(MOD(X1281,60),"00")))</f>
        <v>6 h 45</v>
      </c>
      <c r="K1281" s="14" t="str">
        <f aca="false">IF(S1281&lt;&gt;T1281,"Oui","Non")</f>
        <v>Non</v>
      </c>
      <c r="L1281" s="14" t="str">
        <f aca="false">IF(AND(INDEX(10_Lieux!$B:$B,U1281)="Ville",INDEX(10_Lieux!$B:$B,V1281)="Ville"),"/chauffeur-prive/"&amp;INDEX(10_Lieux!$E:$E,U1281)&amp;"-"&amp;INDEX(10_Lieux!$E:$E,V1281)&amp;"/","/chauffeur-prive/"&amp;INDEX(10_Lieux!$E:$E,U1281)&amp;"/"&amp;INDEX(10_Lieux!$E:$E,V1281)&amp;"/")</f>
        <v>/chauffeur-prive/lille/aeroport-nantes-atlantique/</v>
      </c>
      <c r="M1281" s="14" t="str">
        <f aca="false">IFERROR(INDEX($L:$L,MATCH(B1281&amp;"|"&amp;A1281,$Z:$Z,0)),"—")</f>
        <v>/chauffeur-prive/aeroport-nantes-atlantique/lille/</v>
      </c>
      <c r="N1281" s="14" t="str">
        <f aca="false">IF(LEN("Chauffeur privé "&amp;INDEX(10_Lieux!$J:$J,U1281)&amp;" → "&amp;INDEX(10_Lieux!$J:$J,V1281)&amp;" | 24h/24")&gt;60,"Chauffeur privé "&amp;INDEX(10_Lieux!$J:$J,U1281)&amp;" → "&amp;INDEX(10_Lieux!$J:$J,V1281),"Chauffeur privé "&amp;INDEX(10_Lieux!$J:$J,U1281)&amp;" → "&amp;INDEX(10_Lieux!$J:$J,V1281)&amp;" | 24h/24")</f>
        <v>Chauffeur privé Lille → Aéroport Nantes-Atlantique | 24h/24</v>
      </c>
      <c r="O1281" s="14" t="n">
        <f aca="false">LEN(N1281)</f>
        <v>59</v>
      </c>
      <c r="P1281" s="14" t="str">
        <f aca="false">"Chauffeur privé "&amp;INDEX(10_Lieux!$K:$K,U1281)&amp;" vers "&amp;INDEX(10_Lieux!$L:$L,V1281)</f>
        <v>Chauffeur privé de Lille vers l'aéroport Nantes-Atlantique</v>
      </c>
      <c r="Q1281" s="14" t="str">
        <f aca="false">"Chauffeur privé "&amp;INDEX(10_Lieux!$K:$K,U1281)&amp;" vers "&amp;INDEX(10_Lieux!$L:$L,V1281)&amp;" : env. "&amp;I1281&amp;" km, "&amp;J1281&amp;" de route. Devis personnalisé, standard 24h/24 et 7j/7."</f>
        <v>Chauffeur privé de Lille vers l'aéroport Nantes-Atlantique : env. 644 km, 6 h 45 de route. Devis personnalisé, standard 24h/24 et 7j/7.</v>
      </c>
      <c r="R1281" s="14" t="n">
        <f aca="false">LEN(Q1281)</f>
        <v>135</v>
      </c>
      <c r="S1281" s="14" t="str">
        <f aca="false">INDEX(10_Lieux!$C:$C,U1281)</f>
        <v>France</v>
      </c>
      <c r="T1281" s="14" t="str">
        <f aca="false">INDEX(10_Lieux!$C:$C,V1281)</f>
        <v>France</v>
      </c>
      <c r="U1281" s="14" t="n">
        <f aca="false">MATCH(A1281,10_Lieux!$A:$A,0)</f>
        <v>37</v>
      </c>
      <c r="V1281" s="14" t="n">
        <f aca="false">MATCH(B1281,10_Lieux!$A:$A,0)</f>
        <v>157</v>
      </c>
      <c r="W1281" s="14" t="n">
        <f aca="false">ROUND(6371*2*ASIN(SQRT(SIN(RADIANS(INDEX(10_Lieux!$F:$F,V1281)-INDEX(10_Lieux!$F:$F,U1281))/2)^2+COS(RADIANS(INDEX(10_Lieux!$F:$F,U1281)))*COS(RADIANS(INDEX(10_Lieux!$F:$F,V1281)))*SIN(RADIANS(INDEX(10_Lieux!$G:$G,V1281)-INDEX(10_Lieux!$G:$G,U1281))/2)^2)),1)</f>
        <v>515.4</v>
      </c>
      <c r="X1281" s="14" t="n">
        <f aca="false">ROUND(I1281/IF(I1281&lt;p_seuil_vitesse,p_vit_lente,p_vit_rapide)*60/15,0)*15</f>
        <v>405</v>
      </c>
      <c r="Y1281" s="14" t="n">
        <f aca="false">MAX(IF(INDEX(10_Lieux!$B:$B,U1281)&lt;&gt;"Ville",INDEX(10_Lieux!$I:$I,U1281),0),IF(INDEX(10_Lieux!$B:$B,V1281)&lt;&gt;"Ville",INDEX(10_Lieux!$I:$I,V1281),0))</f>
        <v>250</v>
      </c>
      <c r="Z1281" s="14" t="str">
        <f aca="false">A1281&amp;"|"&amp;B1281</f>
        <v>Lille|Nantes-Atlantique</v>
      </c>
      <c r="AA1281" s="14" t="str">
        <f aca="false">IF(I1281&lt;p_local,"Local",IF(I1281&lt;p_vv_min,"Courte distance",IF(I1281&lt;p_tres_long,"Longue distance","Très longue distance")))</f>
        <v>Longue distance</v>
      </c>
    </row>
    <row r="1282" customFormat="false" ht="15" hidden="false" customHeight="true" outlineLevel="0" collapsed="false">
      <c r="A1282" s="1" t="s">
        <v>1430</v>
      </c>
      <c r="B1282" s="1" t="s">
        <v>136</v>
      </c>
      <c r="C1282" s="1" t="s">
        <v>34</v>
      </c>
      <c r="D1282" s="1" t="s">
        <v>653</v>
      </c>
      <c r="E1282" s="1" t="s">
        <v>1445</v>
      </c>
      <c r="F1282" s="14" t="s">
        <v>40</v>
      </c>
      <c r="G1282" s="14" t="str">
        <f aca="false">IF(I1282&lt;p_local,"Local → page infra",IF(H1282&gt;=p_ph1,"Phase 1",IF(H1282&gt;=p_ph2,"Phase 2","Phase 3")))</f>
        <v>Phase 3</v>
      </c>
      <c r="H1282" s="14" t="n">
        <f aca="false">IF(I1282&lt;p_local,0,IF(C1282="Aéroport → Aéroport",p_pts_plein,IF(Y1282&gt;0,IF(I1282&lt;=Y1282,p_pts_plein,IF(I1282&lt;=p_mult2*Y1282,p_pts_moyen,p_pts_r3)),IF(I1282&gt;=p_vv_min,p_pts_plein,IF(I1282&gt;=p_vv_moy,p_pts_moyen,p_pts_court))))+IF(INDEX(10_Lieux!$D:$D,U1282)=1,p_prio1,p_prio2)+IF(INDEX(10_Lieux!$D:$D,V1282)=1,p_prio1,p_prio2)+IF(K1282="Oui",p_tf,0)+p_hub*((INDEX(10_Lieux!$H:$H,U1282)="Hub")+(INDEX(10_Lieux!$H:$H,V1282)="Hub"))+IF(OR(INDEX(10_Lieux!$H:$H,U1282)="Premium",INDEX(10_Lieux!$H:$H,V1282)="Premium"),p_prem,0))</f>
        <v>30</v>
      </c>
      <c r="I1282" s="14" t="n">
        <f aca="false">ROUND(W1282*p_facteur,0)</f>
        <v>895</v>
      </c>
      <c r="J1282" s="14" t="str">
        <f aca="false">IF(X1282&lt;60,X1282&amp;" min",INT(X1282/60)&amp;" h"&amp;IF(MOD(X1282,60)=0,""," "&amp;TEXT(MOD(X1282,60),"00")))</f>
        <v>9 h 30</v>
      </c>
      <c r="K1282" s="14" t="str">
        <f aca="false">IF(S1282&lt;&gt;T1282,"Oui","Non")</f>
        <v>Non</v>
      </c>
      <c r="L1282" s="14" t="str">
        <f aca="false">IF(AND(INDEX(10_Lieux!$B:$B,U1282)="Ville",INDEX(10_Lieux!$B:$B,V1282)="Ville"),"/chauffeur-prive/"&amp;INDEX(10_Lieux!$E:$E,U1282)&amp;"-"&amp;INDEX(10_Lieux!$E:$E,V1282)&amp;"/","/chauffeur-prive/"&amp;INDEX(10_Lieux!$E:$E,U1282)&amp;"/"&amp;INDEX(10_Lieux!$E:$E,V1282)&amp;"/")</f>
        <v>/chauffeur-prive/aeroport-nantes-atlantique/strasbourg/</v>
      </c>
      <c r="M1282" s="14" t="str">
        <f aca="false">IFERROR(INDEX($L:$L,MATCH(B1282&amp;"|"&amp;A1282,$Z:$Z,0)),"—")</f>
        <v>/chauffeur-prive/strasbourg/aeroport-nantes-atlantique/</v>
      </c>
      <c r="N1282" s="14" t="str">
        <f aca="false">IF(LEN("Chauffeur privé "&amp;INDEX(10_Lieux!$J:$J,U1282)&amp;" → "&amp;INDEX(10_Lieux!$J:$J,V1282)&amp;" | 24h/24")&gt;60,"Chauffeur privé "&amp;INDEX(10_Lieux!$J:$J,U1282)&amp;" → "&amp;INDEX(10_Lieux!$J:$J,V1282),"Chauffeur privé "&amp;INDEX(10_Lieux!$J:$J,U1282)&amp;" → "&amp;INDEX(10_Lieux!$J:$J,V1282)&amp;" | 24h/24")</f>
        <v>Chauffeur privé Aéroport Nantes-Atlantique → Strasbourg</v>
      </c>
      <c r="O1282" s="14" t="n">
        <f aca="false">LEN(N1282)</f>
        <v>55</v>
      </c>
      <c r="P1282" s="14" t="str">
        <f aca="false">"Chauffeur privé "&amp;INDEX(10_Lieux!$K:$K,U1282)&amp;" vers "&amp;INDEX(10_Lieux!$L:$L,V1282)</f>
        <v>Chauffeur privé de l'aéroport Nantes-Atlantique vers Strasbourg</v>
      </c>
      <c r="Q1282" s="14" t="str">
        <f aca="false">"Chauffeur privé "&amp;INDEX(10_Lieux!$K:$K,U1282)&amp;" vers "&amp;INDEX(10_Lieux!$L:$L,V1282)&amp;" : env. "&amp;I1282&amp;" km, "&amp;J1282&amp;" de route. Devis personnalisé, standard 24h/24 et 7j/7."</f>
        <v>Chauffeur privé de l'aéroport Nantes-Atlantique vers Strasbourg : env. 895 km, 9 h 30 de route. Devis personnalisé, standard 24h/24 et 7j/7.</v>
      </c>
      <c r="R1282" s="14" t="n">
        <f aca="false">LEN(Q1282)</f>
        <v>140</v>
      </c>
      <c r="S1282" s="14" t="str">
        <f aca="false">INDEX(10_Lieux!$C:$C,U1282)</f>
        <v>France</v>
      </c>
      <c r="T1282" s="14" t="str">
        <f aca="false">INDEX(10_Lieux!$C:$C,V1282)</f>
        <v>France</v>
      </c>
      <c r="U1282" s="14" t="n">
        <f aca="false">MATCH(A1282,10_Lieux!$A:$A,0)</f>
        <v>157</v>
      </c>
      <c r="V1282" s="14" t="n">
        <f aca="false">MATCH(B1282,10_Lieux!$A:$A,0)</f>
        <v>29</v>
      </c>
      <c r="W1282" s="14" t="n">
        <f aca="false">ROUND(6371*2*ASIN(SQRT(SIN(RADIANS(INDEX(10_Lieux!$F:$F,V1282)-INDEX(10_Lieux!$F:$F,U1282))/2)^2+COS(RADIANS(INDEX(10_Lieux!$F:$F,U1282)))*COS(RADIANS(INDEX(10_Lieux!$F:$F,V1282)))*SIN(RADIANS(INDEX(10_Lieux!$G:$G,V1282)-INDEX(10_Lieux!$G:$G,U1282))/2)^2)),1)</f>
        <v>715.6</v>
      </c>
      <c r="X1282" s="14" t="n">
        <f aca="false">ROUND(I1282/IF(I1282&lt;p_seuil_vitesse,p_vit_lente,p_vit_rapide)*60/15,0)*15</f>
        <v>570</v>
      </c>
      <c r="Y1282" s="14" t="n">
        <f aca="false">MAX(IF(INDEX(10_Lieux!$B:$B,U1282)&lt;&gt;"Ville",INDEX(10_Lieux!$I:$I,U1282),0),IF(INDEX(10_Lieux!$B:$B,V1282)&lt;&gt;"Ville",INDEX(10_Lieux!$I:$I,V1282),0))</f>
        <v>250</v>
      </c>
      <c r="Z1282" s="14" t="str">
        <f aca="false">A1282&amp;"|"&amp;B1282</f>
        <v>Nantes-Atlantique|Strasbourg</v>
      </c>
      <c r="AA1282" s="14" t="str">
        <f aca="false">IF(I1282&lt;p_local,"Local",IF(I1282&lt;p_vv_min,"Courte distance",IF(I1282&lt;p_tres_long,"Longue distance","Très longue distance")))</f>
        <v>Très longue distance</v>
      </c>
    </row>
    <row r="1283" customFormat="false" ht="15" hidden="false" customHeight="true" outlineLevel="0" collapsed="false">
      <c r="A1283" s="1" t="s">
        <v>136</v>
      </c>
      <c r="B1283" s="1" t="s">
        <v>1430</v>
      </c>
      <c r="C1283" s="1" t="s">
        <v>35</v>
      </c>
      <c r="D1283" s="1" t="s">
        <v>653</v>
      </c>
      <c r="E1283" s="1" t="s">
        <v>1446</v>
      </c>
      <c r="F1283" s="14" t="s">
        <v>40</v>
      </c>
      <c r="G1283" s="14" t="str">
        <f aca="false">IF(I1283&lt;p_local,"Local → page infra",IF(H1283&gt;=p_ph1,"Phase 1",IF(H1283&gt;=p_ph2,"Phase 2","Phase 3")))</f>
        <v>Phase 3</v>
      </c>
      <c r="H1283" s="14" t="n">
        <f aca="false">IF(I1283&lt;p_local,0,IF(C1283="Aéroport → Aéroport",p_pts_plein,IF(Y1283&gt;0,IF(I1283&lt;=Y1283,p_pts_plein,IF(I1283&lt;=p_mult2*Y1283,p_pts_moyen,p_pts_r3)),IF(I1283&gt;=p_vv_min,p_pts_plein,IF(I1283&gt;=p_vv_moy,p_pts_moyen,p_pts_court))))+IF(INDEX(10_Lieux!$D:$D,U1283)=1,p_prio1,p_prio2)+IF(INDEX(10_Lieux!$D:$D,V1283)=1,p_prio1,p_prio2)+IF(K1283="Oui",p_tf,0)+p_hub*((INDEX(10_Lieux!$H:$H,U1283)="Hub")+(INDEX(10_Lieux!$H:$H,V1283)="Hub"))+IF(OR(INDEX(10_Lieux!$H:$H,U1283)="Premium",INDEX(10_Lieux!$H:$H,V1283)="Premium"),p_prem,0))</f>
        <v>30</v>
      </c>
      <c r="I1283" s="14" t="n">
        <f aca="false">ROUND(W1283*p_facteur,0)</f>
        <v>895</v>
      </c>
      <c r="J1283" s="14" t="str">
        <f aca="false">IF(X1283&lt;60,X1283&amp;" min",INT(X1283/60)&amp;" h"&amp;IF(MOD(X1283,60)=0,""," "&amp;TEXT(MOD(X1283,60),"00")))</f>
        <v>9 h 30</v>
      </c>
      <c r="K1283" s="14" t="str">
        <f aca="false">IF(S1283&lt;&gt;T1283,"Oui","Non")</f>
        <v>Non</v>
      </c>
      <c r="L1283" s="14" t="str">
        <f aca="false">IF(AND(INDEX(10_Lieux!$B:$B,U1283)="Ville",INDEX(10_Lieux!$B:$B,V1283)="Ville"),"/chauffeur-prive/"&amp;INDEX(10_Lieux!$E:$E,U1283)&amp;"-"&amp;INDEX(10_Lieux!$E:$E,V1283)&amp;"/","/chauffeur-prive/"&amp;INDEX(10_Lieux!$E:$E,U1283)&amp;"/"&amp;INDEX(10_Lieux!$E:$E,V1283)&amp;"/")</f>
        <v>/chauffeur-prive/strasbourg/aeroport-nantes-atlantique/</v>
      </c>
      <c r="M1283" s="14" t="str">
        <f aca="false">IFERROR(INDEX($L:$L,MATCH(B1283&amp;"|"&amp;A1283,$Z:$Z,0)),"—")</f>
        <v>/chauffeur-prive/aeroport-nantes-atlantique/strasbourg/</v>
      </c>
      <c r="N1283" s="14" t="str">
        <f aca="false">IF(LEN("Chauffeur privé "&amp;INDEX(10_Lieux!$J:$J,U1283)&amp;" → "&amp;INDEX(10_Lieux!$J:$J,V1283)&amp;" | 24h/24")&gt;60,"Chauffeur privé "&amp;INDEX(10_Lieux!$J:$J,U1283)&amp;" → "&amp;INDEX(10_Lieux!$J:$J,V1283),"Chauffeur privé "&amp;INDEX(10_Lieux!$J:$J,U1283)&amp;" → "&amp;INDEX(10_Lieux!$J:$J,V1283)&amp;" | 24h/24")</f>
        <v>Chauffeur privé Strasbourg → Aéroport Nantes-Atlantique</v>
      </c>
      <c r="O1283" s="14" t="n">
        <f aca="false">LEN(N1283)</f>
        <v>55</v>
      </c>
      <c r="P1283" s="14" t="str">
        <f aca="false">"Chauffeur privé "&amp;INDEX(10_Lieux!$K:$K,U1283)&amp;" vers "&amp;INDEX(10_Lieux!$L:$L,V1283)</f>
        <v>Chauffeur privé de Strasbourg vers l'aéroport Nantes-Atlantique</v>
      </c>
      <c r="Q1283" s="14" t="str">
        <f aca="false">"Chauffeur privé "&amp;INDEX(10_Lieux!$K:$K,U1283)&amp;" vers "&amp;INDEX(10_Lieux!$L:$L,V1283)&amp;" : env. "&amp;I1283&amp;" km, "&amp;J1283&amp;" de route. Devis personnalisé, standard 24h/24 et 7j/7."</f>
        <v>Chauffeur privé de Strasbourg vers l'aéroport Nantes-Atlantique : env. 895 km, 9 h 30 de route. Devis personnalisé, standard 24h/24 et 7j/7.</v>
      </c>
      <c r="R1283" s="14" t="n">
        <f aca="false">LEN(Q1283)</f>
        <v>140</v>
      </c>
      <c r="S1283" s="14" t="str">
        <f aca="false">INDEX(10_Lieux!$C:$C,U1283)</f>
        <v>France</v>
      </c>
      <c r="T1283" s="14" t="str">
        <f aca="false">INDEX(10_Lieux!$C:$C,V1283)</f>
        <v>France</v>
      </c>
      <c r="U1283" s="14" t="n">
        <f aca="false">MATCH(A1283,10_Lieux!$A:$A,0)</f>
        <v>29</v>
      </c>
      <c r="V1283" s="14" t="n">
        <f aca="false">MATCH(B1283,10_Lieux!$A:$A,0)</f>
        <v>157</v>
      </c>
      <c r="W1283" s="14" t="n">
        <f aca="false">ROUND(6371*2*ASIN(SQRT(SIN(RADIANS(INDEX(10_Lieux!$F:$F,V1283)-INDEX(10_Lieux!$F:$F,U1283))/2)^2+COS(RADIANS(INDEX(10_Lieux!$F:$F,U1283)))*COS(RADIANS(INDEX(10_Lieux!$F:$F,V1283)))*SIN(RADIANS(INDEX(10_Lieux!$G:$G,V1283)-INDEX(10_Lieux!$G:$G,U1283))/2)^2)),1)</f>
        <v>715.6</v>
      </c>
      <c r="X1283" s="14" t="n">
        <f aca="false">ROUND(I1283/IF(I1283&lt;p_seuil_vitesse,p_vit_lente,p_vit_rapide)*60/15,0)*15</f>
        <v>570</v>
      </c>
      <c r="Y1283" s="14" t="n">
        <f aca="false">MAX(IF(INDEX(10_Lieux!$B:$B,U1283)&lt;&gt;"Ville",INDEX(10_Lieux!$I:$I,U1283),0),IF(INDEX(10_Lieux!$B:$B,V1283)&lt;&gt;"Ville",INDEX(10_Lieux!$I:$I,V1283),0))</f>
        <v>250</v>
      </c>
      <c r="Z1283" s="14" t="str">
        <f aca="false">A1283&amp;"|"&amp;B1283</f>
        <v>Strasbourg|Nantes-Atlantique</v>
      </c>
      <c r="AA1283" s="14" t="str">
        <f aca="false">IF(I1283&lt;p_local,"Local",IF(I1283&lt;p_vv_min,"Courte distance",IF(I1283&lt;p_tres_long,"Longue distance","Très longue distance")))</f>
        <v>Très longue distance</v>
      </c>
    </row>
    <row r="1284" customFormat="false" ht="15" hidden="false" customHeight="true" outlineLevel="0" collapsed="false">
      <c r="A1284" s="1" t="s">
        <v>1430</v>
      </c>
      <c r="B1284" s="1" t="s">
        <v>138</v>
      </c>
      <c r="C1284" s="1" t="s">
        <v>34</v>
      </c>
      <c r="D1284" s="1" t="s">
        <v>653</v>
      </c>
      <c r="E1284" s="1" t="s">
        <v>1447</v>
      </c>
      <c r="F1284" s="14" t="s">
        <v>40</v>
      </c>
      <c r="G1284" s="14" t="str">
        <f aca="false">IF(I1284&lt;p_local,"Local → page infra",IF(H1284&gt;=p_ph1,"Phase 1",IF(H1284&gt;=p_ph2,"Phase 2","Phase 3")))</f>
        <v>Phase 3</v>
      </c>
      <c r="H1284" s="14" t="n">
        <f aca="false">IF(I1284&lt;p_local,0,IF(C1284="Aéroport → Aéroport",p_pts_plein,IF(Y1284&gt;0,IF(I1284&lt;=Y1284,p_pts_plein,IF(I1284&lt;=p_mult2*Y1284,p_pts_moyen,p_pts_r3)),IF(I1284&gt;=p_vv_min,p_pts_plein,IF(I1284&gt;=p_vv_moy,p_pts_moyen,p_pts_court))))+IF(INDEX(10_Lieux!$D:$D,U1284)=1,p_prio1,p_prio2)+IF(INDEX(10_Lieux!$D:$D,V1284)=1,p_prio1,p_prio2)+IF(K1284="Oui",p_tf,0)+p_hub*((INDEX(10_Lieux!$H:$H,U1284)="Hub")+(INDEX(10_Lieux!$H:$H,V1284)="Hub"))+IF(OR(INDEX(10_Lieux!$H:$H,U1284)="Premium",INDEX(10_Lieux!$H:$H,V1284)="Premium"),p_prem,0))</f>
        <v>25</v>
      </c>
      <c r="I1284" s="14" t="n">
        <f aca="false">ROUND(W1284*p_facteur,0)</f>
        <v>727</v>
      </c>
      <c r="J1284" s="14" t="str">
        <f aca="false">IF(X1284&lt;60,X1284&amp;" min",INT(X1284/60)&amp;" h"&amp;IF(MOD(X1284,60)=0,""," "&amp;TEXT(MOD(X1284,60),"00")))</f>
        <v>7 h 45</v>
      </c>
      <c r="K1284" s="14" t="str">
        <f aca="false">IF(S1284&lt;&gt;T1284,"Oui","Non")</f>
        <v>Non</v>
      </c>
      <c r="L1284" s="14" t="str">
        <f aca="false">IF(AND(INDEX(10_Lieux!$B:$B,U1284)="Ville",INDEX(10_Lieux!$B:$B,V1284)="Ville"),"/chauffeur-prive/"&amp;INDEX(10_Lieux!$E:$E,U1284)&amp;"-"&amp;INDEX(10_Lieux!$E:$E,V1284)&amp;"/","/chauffeur-prive/"&amp;INDEX(10_Lieux!$E:$E,U1284)&amp;"/"&amp;INDEX(10_Lieux!$E:$E,V1284)&amp;"/")</f>
        <v>/chauffeur-prive/aeroport-nantes-atlantique/montpellier/</v>
      </c>
      <c r="M1284" s="14" t="str">
        <f aca="false">IFERROR(INDEX($L:$L,MATCH(B1284&amp;"|"&amp;A1284,$Z:$Z,0)),"—")</f>
        <v>/chauffeur-prive/montpellier/aeroport-nantes-atlantique/</v>
      </c>
      <c r="N1284" s="14" t="str">
        <f aca="false">IF(LEN("Chauffeur privé "&amp;INDEX(10_Lieux!$J:$J,U1284)&amp;" → "&amp;INDEX(10_Lieux!$J:$J,V1284)&amp;" | 24h/24")&gt;60,"Chauffeur privé "&amp;INDEX(10_Lieux!$J:$J,U1284)&amp;" → "&amp;INDEX(10_Lieux!$J:$J,V1284),"Chauffeur privé "&amp;INDEX(10_Lieux!$J:$J,U1284)&amp;" → "&amp;INDEX(10_Lieux!$J:$J,V1284)&amp;" | 24h/24")</f>
        <v>Chauffeur privé Aéroport Nantes-Atlantique → Montpellier</v>
      </c>
      <c r="O1284" s="14" t="n">
        <f aca="false">LEN(N1284)</f>
        <v>56</v>
      </c>
      <c r="P1284" s="14" t="str">
        <f aca="false">"Chauffeur privé "&amp;INDEX(10_Lieux!$K:$K,U1284)&amp;" vers "&amp;INDEX(10_Lieux!$L:$L,V1284)</f>
        <v>Chauffeur privé de l'aéroport Nantes-Atlantique vers Montpellier</v>
      </c>
      <c r="Q1284" s="14" t="str">
        <f aca="false">"Chauffeur privé "&amp;INDEX(10_Lieux!$K:$K,U1284)&amp;" vers "&amp;INDEX(10_Lieux!$L:$L,V1284)&amp;" : env. "&amp;I1284&amp;" km, "&amp;J1284&amp;" de route. Devis personnalisé, standard 24h/24 et 7j/7."</f>
        <v>Chauffeur privé de l'aéroport Nantes-Atlantique vers Montpellier : env. 727 km, 7 h 45 de route. Devis personnalisé, standard 24h/24 et 7j/7.</v>
      </c>
      <c r="R1284" s="14" t="n">
        <f aca="false">LEN(Q1284)</f>
        <v>141</v>
      </c>
      <c r="S1284" s="14" t="str">
        <f aca="false">INDEX(10_Lieux!$C:$C,U1284)</f>
        <v>France</v>
      </c>
      <c r="T1284" s="14" t="str">
        <f aca="false">INDEX(10_Lieux!$C:$C,V1284)</f>
        <v>France</v>
      </c>
      <c r="U1284" s="14" t="n">
        <f aca="false">MATCH(A1284,10_Lieux!$A:$A,0)</f>
        <v>157</v>
      </c>
      <c r="V1284" s="14" t="n">
        <f aca="false">MATCH(B1284,10_Lieux!$A:$A,0)</f>
        <v>71</v>
      </c>
      <c r="W1284" s="14" t="n">
        <f aca="false">ROUND(6371*2*ASIN(SQRT(SIN(RADIANS(INDEX(10_Lieux!$F:$F,V1284)-INDEX(10_Lieux!$F:$F,U1284))/2)^2+COS(RADIANS(INDEX(10_Lieux!$F:$F,U1284)))*COS(RADIANS(INDEX(10_Lieux!$F:$F,V1284)))*SIN(RADIANS(INDEX(10_Lieux!$G:$G,V1284)-INDEX(10_Lieux!$G:$G,U1284))/2)^2)),1)</f>
        <v>581.8</v>
      </c>
      <c r="X1284" s="14" t="n">
        <f aca="false">ROUND(I1284/IF(I1284&lt;p_seuil_vitesse,p_vit_lente,p_vit_rapide)*60/15,0)*15</f>
        <v>465</v>
      </c>
      <c r="Y1284" s="14" t="n">
        <f aca="false">MAX(IF(INDEX(10_Lieux!$B:$B,U1284)&lt;&gt;"Ville",INDEX(10_Lieux!$I:$I,U1284),0),IF(INDEX(10_Lieux!$B:$B,V1284)&lt;&gt;"Ville",INDEX(10_Lieux!$I:$I,V1284),0))</f>
        <v>250</v>
      </c>
      <c r="Z1284" s="14" t="str">
        <f aca="false">A1284&amp;"|"&amp;B1284</f>
        <v>Nantes-Atlantique|Montpellier</v>
      </c>
      <c r="AA1284" s="14" t="str">
        <f aca="false">IF(I1284&lt;p_local,"Local",IF(I1284&lt;p_vv_min,"Courte distance",IF(I1284&lt;p_tres_long,"Longue distance","Très longue distance")))</f>
        <v>Très longue distance</v>
      </c>
    </row>
    <row r="1285" customFormat="false" ht="15" hidden="false" customHeight="true" outlineLevel="0" collapsed="false">
      <c r="A1285" s="1" t="s">
        <v>138</v>
      </c>
      <c r="B1285" s="1" t="s">
        <v>1430</v>
      </c>
      <c r="C1285" s="1" t="s">
        <v>35</v>
      </c>
      <c r="D1285" s="1" t="s">
        <v>653</v>
      </c>
      <c r="E1285" s="1" t="s">
        <v>1448</v>
      </c>
      <c r="F1285" s="14" t="s">
        <v>40</v>
      </c>
      <c r="G1285" s="14" t="str">
        <f aca="false">IF(I1285&lt;p_local,"Local → page infra",IF(H1285&gt;=p_ph1,"Phase 1",IF(H1285&gt;=p_ph2,"Phase 2","Phase 3")))</f>
        <v>Phase 3</v>
      </c>
      <c r="H1285" s="14" t="n">
        <f aca="false">IF(I1285&lt;p_local,0,IF(C1285="Aéroport → Aéroport",p_pts_plein,IF(Y1285&gt;0,IF(I1285&lt;=Y1285,p_pts_plein,IF(I1285&lt;=p_mult2*Y1285,p_pts_moyen,p_pts_r3)),IF(I1285&gt;=p_vv_min,p_pts_plein,IF(I1285&gt;=p_vv_moy,p_pts_moyen,p_pts_court))))+IF(INDEX(10_Lieux!$D:$D,U1285)=1,p_prio1,p_prio2)+IF(INDEX(10_Lieux!$D:$D,V1285)=1,p_prio1,p_prio2)+IF(K1285="Oui",p_tf,0)+p_hub*((INDEX(10_Lieux!$H:$H,U1285)="Hub")+(INDEX(10_Lieux!$H:$H,V1285)="Hub"))+IF(OR(INDEX(10_Lieux!$H:$H,U1285)="Premium",INDEX(10_Lieux!$H:$H,V1285)="Premium"),p_prem,0))</f>
        <v>25</v>
      </c>
      <c r="I1285" s="14" t="n">
        <f aca="false">ROUND(W1285*p_facteur,0)</f>
        <v>727</v>
      </c>
      <c r="J1285" s="14" t="str">
        <f aca="false">IF(X1285&lt;60,X1285&amp;" min",INT(X1285/60)&amp;" h"&amp;IF(MOD(X1285,60)=0,""," "&amp;TEXT(MOD(X1285,60),"00")))</f>
        <v>7 h 45</v>
      </c>
      <c r="K1285" s="14" t="str">
        <f aca="false">IF(S1285&lt;&gt;T1285,"Oui","Non")</f>
        <v>Non</v>
      </c>
      <c r="L1285" s="14" t="str">
        <f aca="false">IF(AND(INDEX(10_Lieux!$B:$B,U1285)="Ville",INDEX(10_Lieux!$B:$B,V1285)="Ville"),"/chauffeur-prive/"&amp;INDEX(10_Lieux!$E:$E,U1285)&amp;"-"&amp;INDEX(10_Lieux!$E:$E,V1285)&amp;"/","/chauffeur-prive/"&amp;INDEX(10_Lieux!$E:$E,U1285)&amp;"/"&amp;INDEX(10_Lieux!$E:$E,V1285)&amp;"/")</f>
        <v>/chauffeur-prive/montpellier/aeroport-nantes-atlantique/</v>
      </c>
      <c r="M1285" s="14" t="str">
        <f aca="false">IFERROR(INDEX($L:$L,MATCH(B1285&amp;"|"&amp;A1285,$Z:$Z,0)),"—")</f>
        <v>/chauffeur-prive/aeroport-nantes-atlantique/montpellier/</v>
      </c>
      <c r="N1285" s="14" t="str">
        <f aca="false">IF(LEN("Chauffeur privé "&amp;INDEX(10_Lieux!$J:$J,U1285)&amp;" → "&amp;INDEX(10_Lieux!$J:$J,V1285)&amp;" | 24h/24")&gt;60,"Chauffeur privé "&amp;INDEX(10_Lieux!$J:$J,U1285)&amp;" → "&amp;INDEX(10_Lieux!$J:$J,V1285),"Chauffeur privé "&amp;INDEX(10_Lieux!$J:$J,U1285)&amp;" → "&amp;INDEX(10_Lieux!$J:$J,V1285)&amp;" | 24h/24")</f>
        <v>Chauffeur privé Montpellier → Aéroport Nantes-Atlantique</v>
      </c>
      <c r="O1285" s="14" t="n">
        <f aca="false">LEN(N1285)</f>
        <v>56</v>
      </c>
      <c r="P1285" s="14" t="str">
        <f aca="false">"Chauffeur privé "&amp;INDEX(10_Lieux!$K:$K,U1285)&amp;" vers "&amp;INDEX(10_Lieux!$L:$L,V1285)</f>
        <v>Chauffeur privé de Montpellier vers l'aéroport Nantes-Atlantique</v>
      </c>
      <c r="Q1285" s="14" t="str">
        <f aca="false">"Chauffeur privé "&amp;INDEX(10_Lieux!$K:$K,U1285)&amp;" vers "&amp;INDEX(10_Lieux!$L:$L,V1285)&amp;" : env. "&amp;I1285&amp;" km, "&amp;J1285&amp;" de route. Devis personnalisé, standard 24h/24 et 7j/7."</f>
        <v>Chauffeur privé de Montpellier vers l'aéroport Nantes-Atlantique : env. 727 km, 7 h 45 de route. Devis personnalisé, standard 24h/24 et 7j/7.</v>
      </c>
      <c r="R1285" s="14" t="n">
        <f aca="false">LEN(Q1285)</f>
        <v>141</v>
      </c>
      <c r="S1285" s="14" t="str">
        <f aca="false">INDEX(10_Lieux!$C:$C,U1285)</f>
        <v>France</v>
      </c>
      <c r="T1285" s="14" t="str">
        <f aca="false">INDEX(10_Lieux!$C:$C,V1285)</f>
        <v>France</v>
      </c>
      <c r="U1285" s="14" t="n">
        <f aca="false">MATCH(A1285,10_Lieux!$A:$A,0)</f>
        <v>71</v>
      </c>
      <c r="V1285" s="14" t="n">
        <f aca="false">MATCH(B1285,10_Lieux!$A:$A,0)</f>
        <v>157</v>
      </c>
      <c r="W1285" s="14" t="n">
        <f aca="false">ROUND(6371*2*ASIN(SQRT(SIN(RADIANS(INDEX(10_Lieux!$F:$F,V1285)-INDEX(10_Lieux!$F:$F,U1285))/2)^2+COS(RADIANS(INDEX(10_Lieux!$F:$F,U1285)))*COS(RADIANS(INDEX(10_Lieux!$F:$F,V1285)))*SIN(RADIANS(INDEX(10_Lieux!$G:$G,V1285)-INDEX(10_Lieux!$G:$G,U1285))/2)^2)),1)</f>
        <v>581.8</v>
      </c>
      <c r="X1285" s="14" t="n">
        <f aca="false">ROUND(I1285/IF(I1285&lt;p_seuil_vitesse,p_vit_lente,p_vit_rapide)*60/15,0)*15</f>
        <v>465</v>
      </c>
      <c r="Y1285" s="14" t="n">
        <f aca="false">MAX(IF(INDEX(10_Lieux!$B:$B,U1285)&lt;&gt;"Ville",INDEX(10_Lieux!$I:$I,U1285),0),IF(INDEX(10_Lieux!$B:$B,V1285)&lt;&gt;"Ville",INDEX(10_Lieux!$I:$I,V1285),0))</f>
        <v>250</v>
      </c>
      <c r="Z1285" s="14" t="str">
        <f aca="false">A1285&amp;"|"&amp;B1285</f>
        <v>Montpellier|Nantes-Atlantique</v>
      </c>
      <c r="AA1285" s="14" t="str">
        <f aca="false">IF(I1285&lt;p_local,"Local",IF(I1285&lt;p_vv_min,"Courte distance",IF(I1285&lt;p_tres_long,"Longue distance","Très longue distance")))</f>
        <v>Très longue distance</v>
      </c>
    </row>
    <row r="1286" customFormat="false" ht="15" hidden="false" customHeight="true" outlineLevel="0" collapsed="false">
      <c r="A1286" s="1" t="s">
        <v>1430</v>
      </c>
      <c r="B1286" s="1" t="s">
        <v>142</v>
      </c>
      <c r="C1286" s="1" t="s">
        <v>34</v>
      </c>
      <c r="D1286" s="1" t="s">
        <v>653</v>
      </c>
      <c r="E1286" s="1" t="s">
        <v>1449</v>
      </c>
      <c r="F1286" s="14" t="s">
        <v>40</v>
      </c>
      <c r="G1286" s="14" t="str">
        <f aca="false">IF(I1286&lt;p_local,"Local → page infra",IF(H1286&gt;=p_ph1,"Phase 1",IF(H1286&gt;=p_ph2,"Phase 2","Phase 3")))</f>
        <v>Phase 3</v>
      </c>
      <c r="H1286" s="14" t="n">
        <f aca="false">IF(I1286&lt;p_local,0,IF(C1286="Aéroport → Aéroport",p_pts_plein,IF(Y1286&gt;0,IF(I1286&lt;=Y1286,p_pts_plein,IF(I1286&lt;=p_mult2*Y1286,p_pts_moyen,p_pts_r3)),IF(I1286&gt;=p_vv_min,p_pts_plein,IF(I1286&gt;=p_vv_moy,p_pts_moyen,p_pts_court))))+IF(INDEX(10_Lieux!$D:$D,U1286)=1,p_prio1,p_prio2)+IF(INDEX(10_Lieux!$D:$D,V1286)=1,p_prio1,p_prio2)+IF(K1286="Oui",p_tf,0)+p_hub*((INDEX(10_Lieux!$H:$H,U1286)="Hub")+(INDEX(10_Lieux!$H:$H,V1286)="Hub"))+IF(OR(INDEX(10_Lieux!$H:$H,U1286)="Premium",INDEX(10_Lieux!$H:$H,V1286)="Premium"),p_prem,0))</f>
        <v>55</v>
      </c>
      <c r="I1286" s="14" t="n">
        <f aca="false">ROUND(W1286*p_facteur,0)</f>
        <v>134</v>
      </c>
      <c r="J1286" s="14" t="str">
        <f aca="false">IF(X1286&lt;60,X1286&amp;" min",INT(X1286/60)&amp;" h"&amp;IF(MOD(X1286,60)=0,""," "&amp;TEXT(MOD(X1286,60),"00")))</f>
        <v>1 h 30</v>
      </c>
      <c r="K1286" s="14" t="str">
        <f aca="false">IF(S1286&lt;&gt;T1286,"Oui","Non")</f>
        <v>Non</v>
      </c>
      <c r="L1286" s="14" t="str">
        <f aca="false">IF(AND(INDEX(10_Lieux!$B:$B,U1286)="Ville",INDEX(10_Lieux!$B:$B,V1286)="Ville"),"/chauffeur-prive/"&amp;INDEX(10_Lieux!$E:$E,U1286)&amp;"-"&amp;INDEX(10_Lieux!$E:$E,V1286)&amp;"/","/chauffeur-prive/"&amp;INDEX(10_Lieux!$E:$E,U1286)&amp;"/"&amp;INDEX(10_Lieux!$E:$E,V1286)&amp;"/")</f>
        <v>/chauffeur-prive/aeroport-nantes-atlantique/rennes/</v>
      </c>
      <c r="M1286" s="14" t="str">
        <f aca="false">IFERROR(INDEX($L:$L,MATCH(B1286&amp;"|"&amp;A1286,$Z:$Z,0)),"—")</f>
        <v>/chauffeur-prive/rennes/aeroport-nantes-atlantique/</v>
      </c>
      <c r="N1286" s="14" t="str">
        <f aca="false">IF(LEN("Chauffeur privé "&amp;INDEX(10_Lieux!$J:$J,U1286)&amp;" → "&amp;INDEX(10_Lieux!$J:$J,V1286)&amp;" | 24h/24")&gt;60,"Chauffeur privé "&amp;INDEX(10_Lieux!$J:$J,U1286)&amp;" → "&amp;INDEX(10_Lieux!$J:$J,V1286),"Chauffeur privé "&amp;INDEX(10_Lieux!$J:$J,U1286)&amp;" → "&amp;INDEX(10_Lieux!$J:$J,V1286)&amp;" | 24h/24")</f>
        <v>Chauffeur privé Aéroport Nantes-Atlantique → Rennes | 24h/24</v>
      </c>
      <c r="O1286" s="14" t="n">
        <f aca="false">LEN(N1286)</f>
        <v>60</v>
      </c>
      <c r="P1286" s="14" t="str">
        <f aca="false">"Chauffeur privé "&amp;INDEX(10_Lieux!$K:$K,U1286)&amp;" vers "&amp;INDEX(10_Lieux!$L:$L,V1286)</f>
        <v>Chauffeur privé de l'aéroport Nantes-Atlantique vers Rennes</v>
      </c>
      <c r="Q1286" s="14" t="str">
        <f aca="false">"Chauffeur privé "&amp;INDEX(10_Lieux!$K:$K,U1286)&amp;" vers "&amp;INDEX(10_Lieux!$L:$L,V1286)&amp;" : env. "&amp;I1286&amp;" km, "&amp;J1286&amp;" de route. Devis personnalisé, standard 24h/24 et 7j/7."</f>
        <v>Chauffeur privé de l'aéroport Nantes-Atlantique vers Rennes : env. 134 km, 1 h 30 de route. Devis personnalisé, standard 24h/24 et 7j/7.</v>
      </c>
      <c r="R1286" s="14" t="n">
        <f aca="false">LEN(Q1286)</f>
        <v>136</v>
      </c>
      <c r="S1286" s="14" t="str">
        <f aca="false">INDEX(10_Lieux!$C:$C,U1286)</f>
        <v>France</v>
      </c>
      <c r="T1286" s="14" t="str">
        <f aca="false">INDEX(10_Lieux!$C:$C,V1286)</f>
        <v>France</v>
      </c>
      <c r="U1286" s="14" t="n">
        <f aca="false">MATCH(A1286,10_Lieux!$A:$A,0)</f>
        <v>157</v>
      </c>
      <c r="V1286" s="14" t="n">
        <f aca="false">MATCH(B1286,10_Lieux!$A:$A,0)</f>
        <v>49</v>
      </c>
      <c r="W1286" s="14" t="n">
        <f aca="false">ROUND(6371*2*ASIN(SQRT(SIN(RADIANS(INDEX(10_Lieux!$F:$F,V1286)-INDEX(10_Lieux!$F:$F,U1286))/2)^2+COS(RADIANS(INDEX(10_Lieux!$F:$F,U1286)))*COS(RADIANS(INDEX(10_Lieux!$F:$F,V1286)))*SIN(RADIANS(INDEX(10_Lieux!$G:$G,V1286)-INDEX(10_Lieux!$G:$G,U1286))/2)^2)),1)</f>
        <v>107.3</v>
      </c>
      <c r="X1286" s="14" t="n">
        <f aca="false">ROUND(I1286/IF(I1286&lt;p_seuil_vitesse,p_vit_lente,p_vit_rapide)*60/15,0)*15</f>
        <v>90</v>
      </c>
      <c r="Y1286" s="14" t="n">
        <f aca="false">MAX(IF(INDEX(10_Lieux!$B:$B,U1286)&lt;&gt;"Ville",INDEX(10_Lieux!$I:$I,U1286),0),IF(INDEX(10_Lieux!$B:$B,V1286)&lt;&gt;"Ville",INDEX(10_Lieux!$I:$I,V1286),0))</f>
        <v>250</v>
      </c>
      <c r="Z1286" s="14" t="str">
        <f aca="false">A1286&amp;"|"&amp;B1286</f>
        <v>Nantes-Atlantique|Rennes</v>
      </c>
      <c r="AA1286" s="14" t="str">
        <f aca="false">IF(I1286&lt;p_local,"Local",IF(I1286&lt;p_vv_min,"Courte distance",IF(I1286&lt;p_tres_long,"Longue distance","Très longue distance")))</f>
        <v>Longue distance</v>
      </c>
    </row>
    <row r="1287" customFormat="false" ht="15" hidden="false" customHeight="true" outlineLevel="0" collapsed="false">
      <c r="A1287" s="1" t="s">
        <v>142</v>
      </c>
      <c r="B1287" s="1" t="s">
        <v>1430</v>
      </c>
      <c r="C1287" s="1" t="s">
        <v>35</v>
      </c>
      <c r="D1287" s="1" t="s">
        <v>653</v>
      </c>
      <c r="E1287" s="1" t="s">
        <v>1450</v>
      </c>
      <c r="F1287" s="14" t="s">
        <v>40</v>
      </c>
      <c r="G1287" s="14" t="str">
        <f aca="false">IF(I1287&lt;p_local,"Local → page infra",IF(H1287&gt;=p_ph1,"Phase 1",IF(H1287&gt;=p_ph2,"Phase 2","Phase 3")))</f>
        <v>Phase 3</v>
      </c>
      <c r="H1287" s="14" t="n">
        <f aca="false">IF(I1287&lt;p_local,0,IF(C1287="Aéroport → Aéroport",p_pts_plein,IF(Y1287&gt;0,IF(I1287&lt;=Y1287,p_pts_plein,IF(I1287&lt;=p_mult2*Y1287,p_pts_moyen,p_pts_r3)),IF(I1287&gt;=p_vv_min,p_pts_plein,IF(I1287&gt;=p_vv_moy,p_pts_moyen,p_pts_court))))+IF(INDEX(10_Lieux!$D:$D,U1287)=1,p_prio1,p_prio2)+IF(INDEX(10_Lieux!$D:$D,V1287)=1,p_prio1,p_prio2)+IF(K1287="Oui",p_tf,0)+p_hub*((INDEX(10_Lieux!$H:$H,U1287)="Hub")+(INDEX(10_Lieux!$H:$H,V1287)="Hub"))+IF(OR(INDEX(10_Lieux!$H:$H,U1287)="Premium",INDEX(10_Lieux!$H:$H,V1287)="Premium"),p_prem,0))</f>
        <v>55</v>
      </c>
      <c r="I1287" s="14" t="n">
        <f aca="false">ROUND(W1287*p_facteur,0)</f>
        <v>134</v>
      </c>
      <c r="J1287" s="14" t="str">
        <f aca="false">IF(X1287&lt;60,X1287&amp;" min",INT(X1287/60)&amp;" h"&amp;IF(MOD(X1287,60)=0,""," "&amp;TEXT(MOD(X1287,60),"00")))</f>
        <v>1 h 30</v>
      </c>
      <c r="K1287" s="14" t="str">
        <f aca="false">IF(S1287&lt;&gt;T1287,"Oui","Non")</f>
        <v>Non</v>
      </c>
      <c r="L1287" s="14" t="str">
        <f aca="false">IF(AND(INDEX(10_Lieux!$B:$B,U1287)="Ville",INDEX(10_Lieux!$B:$B,V1287)="Ville"),"/chauffeur-prive/"&amp;INDEX(10_Lieux!$E:$E,U1287)&amp;"-"&amp;INDEX(10_Lieux!$E:$E,V1287)&amp;"/","/chauffeur-prive/"&amp;INDEX(10_Lieux!$E:$E,U1287)&amp;"/"&amp;INDEX(10_Lieux!$E:$E,V1287)&amp;"/")</f>
        <v>/chauffeur-prive/rennes/aeroport-nantes-atlantique/</v>
      </c>
      <c r="M1287" s="14" t="str">
        <f aca="false">IFERROR(INDEX($L:$L,MATCH(B1287&amp;"|"&amp;A1287,$Z:$Z,0)),"—")</f>
        <v>/chauffeur-prive/aeroport-nantes-atlantique/rennes/</v>
      </c>
      <c r="N1287" s="14" t="str">
        <f aca="false">IF(LEN("Chauffeur privé "&amp;INDEX(10_Lieux!$J:$J,U1287)&amp;" → "&amp;INDEX(10_Lieux!$J:$J,V1287)&amp;" | 24h/24")&gt;60,"Chauffeur privé "&amp;INDEX(10_Lieux!$J:$J,U1287)&amp;" → "&amp;INDEX(10_Lieux!$J:$J,V1287),"Chauffeur privé "&amp;INDEX(10_Lieux!$J:$J,U1287)&amp;" → "&amp;INDEX(10_Lieux!$J:$J,V1287)&amp;" | 24h/24")</f>
        <v>Chauffeur privé Rennes → Aéroport Nantes-Atlantique | 24h/24</v>
      </c>
      <c r="O1287" s="14" t="n">
        <f aca="false">LEN(N1287)</f>
        <v>60</v>
      </c>
      <c r="P1287" s="14" t="str">
        <f aca="false">"Chauffeur privé "&amp;INDEX(10_Lieux!$K:$K,U1287)&amp;" vers "&amp;INDEX(10_Lieux!$L:$L,V1287)</f>
        <v>Chauffeur privé de Rennes vers l'aéroport Nantes-Atlantique</v>
      </c>
      <c r="Q1287" s="14" t="str">
        <f aca="false">"Chauffeur privé "&amp;INDEX(10_Lieux!$K:$K,U1287)&amp;" vers "&amp;INDEX(10_Lieux!$L:$L,V1287)&amp;" : env. "&amp;I1287&amp;" km, "&amp;J1287&amp;" de route. Devis personnalisé, standard 24h/24 et 7j/7."</f>
        <v>Chauffeur privé de Rennes vers l'aéroport Nantes-Atlantique : env. 134 km, 1 h 30 de route. Devis personnalisé, standard 24h/24 et 7j/7.</v>
      </c>
      <c r="R1287" s="14" t="n">
        <f aca="false">LEN(Q1287)</f>
        <v>136</v>
      </c>
      <c r="S1287" s="14" t="str">
        <f aca="false">INDEX(10_Lieux!$C:$C,U1287)</f>
        <v>France</v>
      </c>
      <c r="T1287" s="14" t="str">
        <f aca="false">INDEX(10_Lieux!$C:$C,V1287)</f>
        <v>France</v>
      </c>
      <c r="U1287" s="14" t="n">
        <f aca="false">MATCH(A1287,10_Lieux!$A:$A,0)</f>
        <v>49</v>
      </c>
      <c r="V1287" s="14" t="n">
        <f aca="false">MATCH(B1287,10_Lieux!$A:$A,0)</f>
        <v>157</v>
      </c>
      <c r="W1287" s="14" t="n">
        <f aca="false">ROUND(6371*2*ASIN(SQRT(SIN(RADIANS(INDEX(10_Lieux!$F:$F,V1287)-INDEX(10_Lieux!$F:$F,U1287))/2)^2+COS(RADIANS(INDEX(10_Lieux!$F:$F,U1287)))*COS(RADIANS(INDEX(10_Lieux!$F:$F,V1287)))*SIN(RADIANS(INDEX(10_Lieux!$G:$G,V1287)-INDEX(10_Lieux!$G:$G,U1287))/2)^2)),1)</f>
        <v>107.3</v>
      </c>
      <c r="X1287" s="14" t="n">
        <f aca="false">ROUND(I1287/IF(I1287&lt;p_seuil_vitesse,p_vit_lente,p_vit_rapide)*60/15,0)*15</f>
        <v>90</v>
      </c>
      <c r="Y1287" s="14" t="n">
        <f aca="false">MAX(IF(INDEX(10_Lieux!$B:$B,U1287)&lt;&gt;"Ville",INDEX(10_Lieux!$I:$I,U1287),0),IF(INDEX(10_Lieux!$B:$B,V1287)&lt;&gt;"Ville",INDEX(10_Lieux!$I:$I,V1287),0))</f>
        <v>250</v>
      </c>
      <c r="Z1287" s="14" t="str">
        <f aca="false">A1287&amp;"|"&amp;B1287</f>
        <v>Rennes|Nantes-Atlantique</v>
      </c>
      <c r="AA1287" s="14" t="str">
        <f aca="false">IF(I1287&lt;p_local,"Local",IF(I1287&lt;p_vv_min,"Courte distance",IF(I1287&lt;p_tres_long,"Longue distance","Très longue distance")))</f>
        <v>Longue distance</v>
      </c>
    </row>
    <row r="1288" customFormat="false" ht="15" hidden="false" customHeight="true" outlineLevel="0" collapsed="false">
      <c r="A1288" s="1" t="s">
        <v>1430</v>
      </c>
      <c r="B1288" s="1" t="s">
        <v>144</v>
      </c>
      <c r="C1288" s="1" t="s">
        <v>34</v>
      </c>
      <c r="D1288" s="1" t="s">
        <v>653</v>
      </c>
      <c r="E1288" s="1" t="s">
        <v>1451</v>
      </c>
      <c r="F1288" s="14" t="s">
        <v>40</v>
      </c>
      <c r="G1288" s="14" t="str">
        <f aca="false">IF(I1288&lt;p_local,"Local → page infra",IF(H1288&gt;=p_ph1,"Phase 1",IF(H1288&gt;=p_ph2,"Phase 2","Phase 3")))</f>
        <v>Phase 3</v>
      </c>
      <c r="H1288" s="14" t="n">
        <f aca="false">IF(I1288&lt;p_local,0,IF(C1288="Aéroport → Aéroport",p_pts_plein,IF(Y1288&gt;0,IF(I1288&lt;=Y1288,p_pts_plein,IF(I1288&lt;=p_mult2*Y1288,p_pts_moyen,p_pts_r3)),IF(I1288&gt;=p_vv_min,p_pts_plein,IF(I1288&gt;=p_vv_moy,p_pts_moyen,p_pts_court))))+IF(INDEX(10_Lieux!$D:$D,U1288)=1,p_prio1,p_prio2)+IF(INDEX(10_Lieux!$D:$D,V1288)=1,p_prio1,p_prio2)+IF(K1288="Oui",p_tf,0)+p_hub*((INDEX(10_Lieux!$H:$H,U1288)="Hub")+(INDEX(10_Lieux!$H:$H,V1288)="Hub"))+IF(OR(INDEX(10_Lieux!$H:$H,U1288)="Premium",INDEX(10_Lieux!$H:$H,V1288)="Premium"),p_prem,0))</f>
        <v>30</v>
      </c>
      <c r="I1288" s="14" t="n">
        <f aca="false">ROUND(W1288*p_facteur,0)</f>
        <v>628</v>
      </c>
      <c r="J1288" s="14" t="str">
        <f aca="false">IF(X1288&lt;60,X1288&amp;" min",INT(X1288/60)&amp;" h"&amp;IF(MOD(X1288,60)=0,""," "&amp;TEXT(MOD(X1288,60),"00")))</f>
        <v>6 h 30</v>
      </c>
      <c r="K1288" s="14" t="str">
        <f aca="false">IF(S1288&lt;&gt;T1288,"Oui","Non")</f>
        <v>Non</v>
      </c>
      <c r="L1288" s="14" t="str">
        <f aca="false">IF(AND(INDEX(10_Lieux!$B:$B,U1288)="Ville",INDEX(10_Lieux!$B:$B,V1288)="Ville"),"/chauffeur-prive/"&amp;INDEX(10_Lieux!$E:$E,U1288)&amp;"-"&amp;INDEX(10_Lieux!$E:$E,V1288)&amp;"/","/chauffeur-prive/"&amp;INDEX(10_Lieux!$E:$E,U1288)&amp;"/"&amp;INDEX(10_Lieux!$E:$E,V1288)&amp;"/")</f>
        <v>/chauffeur-prive/aeroport-nantes-atlantique/dijon/</v>
      </c>
      <c r="M1288" s="14" t="str">
        <f aca="false">IFERROR(INDEX($L:$L,MATCH(B1288&amp;"|"&amp;A1288,$Z:$Z,0)),"—")</f>
        <v>/chauffeur-prive/dijon/aeroport-nantes-atlantique/</v>
      </c>
      <c r="N1288" s="14" t="str">
        <f aca="false">IF(LEN("Chauffeur privé "&amp;INDEX(10_Lieux!$J:$J,U1288)&amp;" → "&amp;INDEX(10_Lieux!$J:$J,V1288)&amp;" | 24h/24")&gt;60,"Chauffeur privé "&amp;INDEX(10_Lieux!$J:$J,U1288)&amp;" → "&amp;INDEX(10_Lieux!$J:$J,V1288),"Chauffeur privé "&amp;INDEX(10_Lieux!$J:$J,U1288)&amp;" → "&amp;INDEX(10_Lieux!$J:$J,V1288)&amp;" | 24h/24")</f>
        <v>Chauffeur privé Aéroport Nantes-Atlantique → Dijon | 24h/24</v>
      </c>
      <c r="O1288" s="14" t="n">
        <f aca="false">LEN(N1288)</f>
        <v>59</v>
      </c>
      <c r="P1288" s="14" t="str">
        <f aca="false">"Chauffeur privé "&amp;INDEX(10_Lieux!$K:$K,U1288)&amp;" vers "&amp;INDEX(10_Lieux!$L:$L,V1288)</f>
        <v>Chauffeur privé de l'aéroport Nantes-Atlantique vers Dijon</v>
      </c>
      <c r="Q1288" s="14" t="str">
        <f aca="false">"Chauffeur privé "&amp;INDEX(10_Lieux!$K:$K,U1288)&amp;" vers "&amp;INDEX(10_Lieux!$L:$L,V1288)&amp;" : env. "&amp;I1288&amp;" km, "&amp;J1288&amp;" de route. Devis personnalisé, standard 24h/24 et 7j/7."</f>
        <v>Chauffeur privé de l'aéroport Nantes-Atlantique vers Dijon : env. 628 km, 6 h 30 de route. Devis personnalisé, standard 24h/24 et 7j/7.</v>
      </c>
      <c r="R1288" s="14" t="n">
        <f aca="false">LEN(Q1288)</f>
        <v>135</v>
      </c>
      <c r="S1288" s="14" t="str">
        <f aca="false">INDEX(10_Lieux!$C:$C,U1288)</f>
        <v>France</v>
      </c>
      <c r="T1288" s="14" t="str">
        <f aca="false">INDEX(10_Lieux!$C:$C,V1288)</f>
        <v>France</v>
      </c>
      <c r="U1288" s="14" t="n">
        <f aca="false">MATCH(A1288,10_Lieux!$A:$A,0)</f>
        <v>157</v>
      </c>
      <c r="V1288" s="14" t="n">
        <f aca="false">MATCH(B1288,10_Lieux!$A:$A,0)</f>
        <v>23</v>
      </c>
      <c r="W1288" s="14" t="n">
        <f aca="false">ROUND(6371*2*ASIN(SQRT(SIN(RADIANS(INDEX(10_Lieux!$F:$F,V1288)-INDEX(10_Lieux!$F:$F,U1288))/2)^2+COS(RADIANS(INDEX(10_Lieux!$F:$F,U1288)))*COS(RADIANS(INDEX(10_Lieux!$F:$F,V1288)))*SIN(RADIANS(INDEX(10_Lieux!$G:$G,V1288)-INDEX(10_Lieux!$G:$G,U1288))/2)^2)),1)</f>
        <v>502.4</v>
      </c>
      <c r="X1288" s="14" t="n">
        <f aca="false">ROUND(I1288/IF(I1288&lt;p_seuil_vitesse,p_vit_lente,p_vit_rapide)*60/15,0)*15</f>
        <v>390</v>
      </c>
      <c r="Y1288" s="14" t="n">
        <f aca="false">MAX(IF(INDEX(10_Lieux!$B:$B,U1288)&lt;&gt;"Ville",INDEX(10_Lieux!$I:$I,U1288),0),IF(INDEX(10_Lieux!$B:$B,V1288)&lt;&gt;"Ville",INDEX(10_Lieux!$I:$I,V1288),0))</f>
        <v>250</v>
      </c>
      <c r="Z1288" s="14" t="str">
        <f aca="false">A1288&amp;"|"&amp;B1288</f>
        <v>Nantes-Atlantique|Dijon</v>
      </c>
      <c r="AA1288" s="14" t="str">
        <f aca="false">IF(I1288&lt;p_local,"Local",IF(I1288&lt;p_vv_min,"Courte distance",IF(I1288&lt;p_tres_long,"Longue distance","Très longue distance")))</f>
        <v>Longue distance</v>
      </c>
    </row>
    <row r="1289" customFormat="false" ht="15" hidden="false" customHeight="true" outlineLevel="0" collapsed="false">
      <c r="A1289" s="1" t="s">
        <v>144</v>
      </c>
      <c r="B1289" s="1" t="s">
        <v>1430</v>
      </c>
      <c r="C1289" s="1" t="s">
        <v>35</v>
      </c>
      <c r="D1289" s="1" t="s">
        <v>653</v>
      </c>
      <c r="E1289" s="1" t="s">
        <v>1452</v>
      </c>
      <c r="F1289" s="14" t="s">
        <v>40</v>
      </c>
      <c r="G1289" s="14" t="str">
        <f aca="false">IF(I1289&lt;p_local,"Local → page infra",IF(H1289&gt;=p_ph1,"Phase 1",IF(H1289&gt;=p_ph2,"Phase 2","Phase 3")))</f>
        <v>Phase 3</v>
      </c>
      <c r="H1289" s="14" t="n">
        <f aca="false">IF(I1289&lt;p_local,0,IF(C1289="Aéroport → Aéroport",p_pts_plein,IF(Y1289&gt;0,IF(I1289&lt;=Y1289,p_pts_plein,IF(I1289&lt;=p_mult2*Y1289,p_pts_moyen,p_pts_r3)),IF(I1289&gt;=p_vv_min,p_pts_plein,IF(I1289&gt;=p_vv_moy,p_pts_moyen,p_pts_court))))+IF(INDEX(10_Lieux!$D:$D,U1289)=1,p_prio1,p_prio2)+IF(INDEX(10_Lieux!$D:$D,V1289)=1,p_prio1,p_prio2)+IF(K1289="Oui",p_tf,0)+p_hub*((INDEX(10_Lieux!$H:$H,U1289)="Hub")+(INDEX(10_Lieux!$H:$H,V1289)="Hub"))+IF(OR(INDEX(10_Lieux!$H:$H,U1289)="Premium",INDEX(10_Lieux!$H:$H,V1289)="Premium"),p_prem,0))</f>
        <v>30</v>
      </c>
      <c r="I1289" s="14" t="n">
        <f aca="false">ROUND(W1289*p_facteur,0)</f>
        <v>628</v>
      </c>
      <c r="J1289" s="14" t="str">
        <f aca="false">IF(X1289&lt;60,X1289&amp;" min",INT(X1289/60)&amp;" h"&amp;IF(MOD(X1289,60)=0,""," "&amp;TEXT(MOD(X1289,60),"00")))</f>
        <v>6 h 30</v>
      </c>
      <c r="K1289" s="14" t="str">
        <f aca="false">IF(S1289&lt;&gt;T1289,"Oui","Non")</f>
        <v>Non</v>
      </c>
      <c r="L1289" s="14" t="str">
        <f aca="false">IF(AND(INDEX(10_Lieux!$B:$B,U1289)="Ville",INDEX(10_Lieux!$B:$B,V1289)="Ville"),"/chauffeur-prive/"&amp;INDEX(10_Lieux!$E:$E,U1289)&amp;"-"&amp;INDEX(10_Lieux!$E:$E,V1289)&amp;"/","/chauffeur-prive/"&amp;INDEX(10_Lieux!$E:$E,U1289)&amp;"/"&amp;INDEX(10_Lieux!$E:$E,V1289)&amp;"/")</f>
        <v>/chauffeur-prive/dijon/aeroport-nantes-atlantique/</v>
      </c>
      <c r="M1289" s="14" t="str">
        <f aca="false">IFERROR(INDEX($L:$L,MATCH(B1289&amp;"|"&amp;A1289,$Z:$Z,0)),"—")</f>
        <v>/chauffeur-prive/aeroport-nantes-atlantique/dijon/</v>
      </c>
      <c r="N1289" s="14" t="str">
        <f aca="false">IF(LEN("Chauffeur privé "&amp;INDEX(10_Lieux!$J:$J,U1289)&amp;" → "&amp;INDEX(10_Lieux!$J:$J,V1289)&amp;" | 24h/24")&gt;60,"Chauffeur privé "&amp;INDEX(10_Lieux!$J:$J,U1289)&amp;" → "&amp;INDEX(10_Lieux!$J:$J,V1289),"Chauffeur privé "&amp;INDEX(10_Lieux!$J:$J,U1289)&amp;" → "&amp;INDEX(10_Lieux!$J:$J,V1289)&amp;" | 24h/24")</f>
        <v>Chauffeur privé Dijon → Aéroport Nantes-Atlantique | 24h/24</v>
      </c>
      <c r="O1289" s="14" t="n">
        <f aca="false">LEN(N1289)</f>
        <v>59</v>
      </c>
      <c r="P1289" s="14" t="str">
        <f aca="false">"Chauffeur privé "&amp;INDEX(10_Lieux!$K:$K,U1289)&amp;" vers "&amp;INDEX(10_Lieux!$L:$L,V1289)</f>
        <v>Chauffeur privé de Dijon vers l'aéroport Nantes-Atlantique</v>
      </c>
      <c r="Q1289" s="14" t="str">
        <f aca="false">"Chauffeur privé "&amp;INDEX(10_Lieux!$K:$K,U1289)&amp;" vers "&amp;INDEX(10_Lieux!$L:$L,V1289)&amp;" : env. "&amp;I1289&amp;" km, "&amp;J1289&amp;" de route. Devis personnalisé, standard 24h/24 et 7j/7."</f>
        <v>Chauffeur privé de Dijon vers l'aéroport Nantes-Atlantique : env. 628 km, 6 h 30 de route. Devis personnalisé, standard 24h/24 et 7j/7.</v>
      </c>
      <c r="R1289" s="14" t="n">
        <f aca="false">LEN(Q1289)</f>
        <v>135</v>
      </c>
      <c r="S1289" s="14" t="str">
        <f aca="false">INDEX(10_Lieux!$C:$C,U1289)</f>
        <v>France</v>
      </c>
      <c r="T1289" s="14" t="str">
        <f aca="false">INDEX(10_Lieux!$C:$C,V1289)</f>
        <v>France</v>
      </c>
      <c r="U1289" s="14" t="n">
        <f aca="false">MATCH(A1289,10_Lieux!$A:$A,0)</f>
        <v>23</v>
      </c>
      <c r="V1289" s="14" t="n">
        <f aca="false">MATCH(B1289,10_Lieux!$A:$A,0)</f>
        <v>157</v>
      </c>
      <c r="W1289" s="14" t="n">
        <f aca="false">ROUND(6371*2*ASIN(SQRT(SIN(RADIANS(INDEX(10_Lieux!$F:$F,V1289)-INDEX(10_Lieux!$F:$F,U1289))/2)^2+COS(RADIANS(INDEX(10_Lieux!$F:$F,U1289)))*COS(RADIANS(INDEX(10_Lieux!$F:$F,V1289)))*SIN(RADIANS(INDEX(10_Lieux!$G:$G,V1289)-INDEX(10_Lieux!$G:$G,U1289))/2)^2)),1)</f>
        <v>502.4</v>
      </c>
      <c r="X1289" s="14" t="n">
        <f aca="false">ROUND(I1289/IF(I1289&lt;p_seuil_vitesse,p_vit_lente,p_vit_rapide)*60/15,0)*15</f>
        <v>390</v>
      </c>
      <c r="Y1289" s="14" t="n">
        <f aca="false">MAX(IF(INDEX(10_Lieux!$B:$B,U1289)&lt;&gt;"Ville",INDEX(10_Lieux!$I:$I,U1289),0),IF(INDEX(10_Lieux!$B:$B,V1289)&lt;&gt;"Ville",INDEX(10_Lieux!$I:$I,V1289),0))</f>
        <v>250</v>
      </c>
      <c r="Z1289" s="14" t="str">
        <f aca="false">A1289&amp;"|"&amp;B1289</f>
        <v>Dijon|Nantes-Atlantique</v>
      </c>
      <c r="AA1289" s="14" t="str">
        <f aca="false">IF(I1289&lt;p_local,"Local",IF(I1289&lt;p_vv_min,"Courte distance",IF(I1289&lt;p_tres_long,"Longue distance","Très longue distance")))</f>
        <v>Longue distance</v>
      </c>
    </row>
    <row r="1290" customFormat="false" ht="15" hidden="false" customHeight="true" outlineLevel="0" collapsed="false">
      <c r="A1290" s="1" t="s">
        <v>1430</v>
      </c>
      <c r="B1290" s="1" t="s">
        <v>146</v>
      </c>
      <c r="C1290" s="1" t="s">
        <v>34</v>
      </c>
      <c r="D1290" s="1" t="s">
        <v>653</v>
      </c>
      <c r="E1290" s="1" t="s">
        <v>1453</v>
      </c>
      <c r="F1290" s="14" t="s">
        <v>40</v>
      </c>
      <c r="G1290" s="14" t="str">
        <f aca="false">IF(I1290&lt;p_local,"Local → page infra",IF(H1290&gt;=p_ph1,"Phase 1",IF(H1290&gt;=p_ph2,"Phase 2","Phase 3")))</f>
        <v>Phase 3</v>
      </c>
      <c r="H1290" s="14" t="n">
        <f aca="false">IF(I1290&lt;p_local,0,IF(C1290="Aéroport → Aéroport",p_pts_plein,IF(Y1290&gt;0,IF(I1290&lt;=Y1290,p_pts_plein,IF(I1290&lt;=p_mult2*Y1290,p_pts_moyen,p_pts_r3)),IF(I1290&gt;=p_vv_min,p_pts_plein,IF(I1290&gt;=p_vv_moy,p_pts_moyen,p_pts_court))))+IF(INDEX(10_Lieux!$D:$D,U1290)=1,p_prio1,p_prio2)+IF(INDEX(10_Lieux!$D:$D,V1290)=1,p_prio1,p_prio2)+IF(K1290="Oui",p_tf,0)+p_hub*((INDEX(10_Lieux!$H:$H,U1290)="Hub")+(INDEX(10_Lieux!$H:$H,V1290)="Hub"))+IF(OR(INDEX(10_Lieux!$H:$H,U1290)="Premium",INDEX(10_Lieux!$H:$H,V1290)="Premium"),p_prem,0))</f>
        <v>30</v>
      </c>
      <c r="I1290" s="14" t="n">
        <f aca="false">ROUND(W1290*p_facteur,0)</f>
        <v>757</v>
      </c>
      <c r="J1290" s="14" t="str">
        <f aca="false">IF(X1290&lt;60,X1290&amp;" min",INT(X1290/60)&amp;" h"&amp;IF(MOD(X1290,60)=0,""," "&amp;TEXT(MOD(X1290,60),"00")))</f>
        <v>8 h</v>
      </c>
      <c r="K1290" s="14" t="str">
        <f aca="false">IF(S1290&lt;&gt;T1290,"Oui","Non")</f>
        <v>Non</v>
      </c>
      <c r="L1290" s="14" t="str">
        <f aca="false">IF(AND(INDEX(10_Lieux!$B:$B,U1290)="Ville",INDEX(10_Lieux!$B:$B,V1290)="Ville"),"/chauffeur-prive/"&amp;INDEX(10_Lieux!$E:$E,U1290)&amp;"-"&amp;INDEX(10_Lieux!$E:$E,V1290)&amp;"/","/chauffeur-prive/"&amp;INDEX(10_Lieux!$E:$E,U1290)&amp;"/"&amp;INDEX(10_Lieux!$E:$E,V1290)&amp;"/")</f>
        <v>/chauffeur-prive/aeroport-nantes-atlantique/grenoble/</v>
      </c>
      <c r="M1290" s="14" t="str">
        <f aca="false">IFERROR(INDEX($L:$L,MATCH(B1290&amp;"|"&amp;A1290,$Z:$Z,0)),"—")</f>
        <v>/chauffeur-prive/grenoble/aeroport-nantes-atlantique/</v>
      </c>
      <c r="N1290" s="14" t="str">
        <f aca="false">IF(LEN("Chauffeur privé "&amp;INDEX(10_Lieux!$J:$J,U1290)&amp;" → "&amp;INDEX(10_Lieux!$J:$J,V1290)&amp;" | 24h/24")&gt;60,"Chauffeur privé "&amp;INDEX(10_Lieux!$J:$J,U1290)&amp;" → "&amp;INDEX(10_Lieux!$J:$J,V1290),"Chauffeur privé "&amp;INDEX(10_Lieux!$J:$J,U1290)&amp;" → "&amp;INDEX(10_Lieux!$J:$J,V1290)&amp;" | 24h/24")</f>
        <v>Chauffeur privé Aéroport Nantes-Atlantique → Grenoble</v>
      </c>
      <c r="O1290" s="14" t="n">
        <f aca="false">LEN(N1290)</f>
        <v>53</v>
      </c>
      <c r="P1290" s="14" t="str">
        <f aca="false">"Chauffeur privé "&amp;INDEX(10_Lieux!$K:$K,U1290)&amp;" vers "&amp;INDEX(10_Lieux!$L:$L,V1290)</f>
        <v>Chauffeur privé de l'aéroport Nantes-Atlantique vers Grenoble</v>
      </c>
      <c r="Q1290" s="14" t="str">
        <f aca="false">"Chauffeur privé "&amp;INDEX(10_Lieux!$K:$K,U1290)&amp;" vers "&amp;INDEX(10_Lieux!$L:$L,V1290)&amp;" : env. "&amp;I1290&amp;" km, "&amp;J1290&amp;" de route. Devis personnalisé, standard 24h/24 et 7j/7."</f>
        <v>Chauffeur privé de l'aéroport Nantes-Atlantique vers Grenoble : env. 757 km, 8 h de route. Devis personnalisé, standard 24h/24 et 7j/7.</v>
      </c>
      <c r="R1290" s="14" t="n">
        <f aca="false">LEN(Q1290)</f>
        <v>135</v>
      </c>
      <c r="S1290" s="14" t="str">
        <f aca="false">INDEX(10_Lieux!$C:$C,U1290)</f>
        <v>France</v>
      </c>
      <c r="T1290" s="14" t="str">
        <f aca="false">INDEX(10_Lieux!$C:$C,V1290)</f>
        <v>France</v>
      </c>
      <c r="U1290" s="14" t="n">
        <f aca="false">MATCH(A1290,10_Lieux!$A:$A,0)</f>
        <v>157</v>
      </c>
      <c r="V1290" s="14" t="n">
        <f aca="false">MATCH(B1290,10_Lieux!$A:$A,0)</f>
        <v>9</v>
      </c>
      <c r="W1290" s="14" t="n">
        <f aca="false">ROUND(6371*2*ASIN(SQRT(SIN(RADIANS(INDEX(10_Lieux!$F:$F,V1290)-INDEX(10_Lieux!$F:$F,U1290))/2)^2+COS(RADIANS(INDEX(10_Lieux!$F:$F,U1290)))*COS(RADIANS(INDEX(10_Lieux!$F:$F,V1290)))*SIN(RADIANS(INDEX(10_Lieux!$G:$G,V1290)-INDEX(10_Lieux!$G:$G,U1290))/2)^2)),1)</f>
        <v>605.3</v>
      </c>
      <c r="X1290" s="14" t="n">
        <f aca="false">ROUND(I1290/IF(I1290&lt;p_seuil_vitesse,p_vit_lente,p_vit_rapide)*60/15,0)*15</f>
        <v>480</v>
      </c>
      <c r="Y1290" s="14" t="n">
        <f aca="false">MAX(IF(INDEX(10_Lieux!$B:$B,U1290)&lt;&gt;"Ville",INDEX(10_Lieux!$I:$I,U1290),0),IF(INDEX(10_Lieux!$B:$B,V1290)&lt;&gt;"Ville",INDEX(10_Lieux!$I:$I,V1290),0))</f>
        <v>250</v>
      </c>
      <c r="Z1290" s="14" t="str">
        <f aca="false">A1290&amp;"|"&amp;B1290</f>
        <v>Nantes-Atlantique|Grenoble</v>
      </c>
      <c r="AA1290" s="14" t="str">
        <f aca="false">IF(I1290&lt;p_local,"Local",IF(I1290&lt;p_vv_min,"Courte distance",IF(I1290&lt;p_tres_long,"Longue distance","Très longue distance")))</f>
        <v>Très longue distance</v>
      </c>
    </row>
    <row r="1291" customFormat="false" ht="15" hidden="false" customHeight="true" outlineLevel="0" collapsed="false">
      <c r="A1291" s="1" t="s">
        <v>146</v>
      </c>
      <c r="B1291" s="1" t="s">
        <v>1430</v>
      </c>
      <c r="C1291" s="1" t="s">
        <v>35</v>
      </c>
      <c r="D1291" s="1" t="s">
        <v>653</v>
      </c>
      <c r="E1291" s="1" t="s">
        <v>1454</v>
      </c>
      <c r="F1291" s="14" t="s">
        <v>40</v>
      </c>
      <c r="G1291" s="14" t="str">
        <f aca="false">IF(I1291&lt;p_local,"Local → page infra",IF(H1291&gt;=p_ph1,"Phase 1",IF(H1291&gt;=p_ph2,"Phase 2","Phase 3")))</f>
        <v>Phase 3</v>
      </c>
      <c r="H1291" s="14" t="n">
        <f aca="false">IF(I1291&lt;p_local,0,IF(C1291="Aéroport → Aéroport",p_pts_plein,IF(Y1291&gt;0,IF(I1291&lt;=Y1291,p_pts_plein,IF(I1291&lt;=p_mult2*Y1291,p_pts_moyen,p_pts_r3)),IF(I1291&gt;=p_vv_min,p_pts_plein,IF(I1291&gt;=p_vv_moy,p_pts_moyen,p_pts_court))))+IF(INDEX(10_Lieux!$D:$D,U1291)=1,p_prio1,p_prio2)+IF(INDEX(10_Lieux!$D:$D,V1291)=1,p_prio1,p_prio2)+IF(K1291="Oui",p_tf,0)+p_hub*((INDEX(10_Lieux!$H:$H,U1291)="Hub")+(INDEX(10_Lieux!$H:$H,V1291)="Hub"))+IF(OR(INDEX(10_Lieux!$H:$H,U1291)="Premium",INDEX(10_Lieux!$H:$H,V1291)="Premium"),p_prem,0))</f>
        <v>30</v>
      </c>
      <c r="I1291" s="14" t="n">
        <f aca="false">ROUND(W1291*p_facteur,0)</f>
        <v>757</v>
      </c>
      <c r="J1291" s="14" t="str">
        <f aca="false">IF(X1291&lt;60,X1291&amp;" min",INT(X1291/60)&amp;" h"&amp;IF(MOD(X1291,60)=0,""," "&amp;TEXT(MOD(X1291,60),"00")))</f>
        <v>8 h</v>
      </c>
      <c r="K1291" s="14" t="str">
        <f aca="false">IF(S1291&lt;&gt;T1291,"Oui","Non")</f>
        <v>Non</v>
      </c>
      <c r="L1291" s="14" t="str">
        <f aca="false">IF(AND(INDEX(10_Lieux!$B:$B,U1291)="Ville",INDEX(10_Lieux!$B:$B,V1291)="Ville"),"/chauffeur-prive/"&amp;INDEX(10_Lieux!$E:$E,U1291)&amp;"-"&amp;INDEX(10_Lieux!$E:$E,V1291)&amp;"/","/chauffeur-prive/"&amp;INDEX(10_Lieux!$E:$E,U1291)&amp;"/"&amp;INDEX(10_Lieux!$E:$E,V1291)&amp;"/")</f>
        <v>/chauffeur-prive/grenoble/aeroport-nantes-atlantique/</v>
      </c>
      <c r="M1291" s="14" t="str">
        <f aca="false">IFERROR(INDEX($L:$L,MATCH(B1291&amp;"|"&amp;A1291,$Z:$Z,0)),"—")</f>
        <v>/chauffeur-prive/aeroport-nantes-atlantique/grenoble/</v>
      </c>
      <c r="N1291" s="14" t="str">
        <f aca="false">IF(LEN("Chauffeur privé "&amp;INDEX(10_Lieux!$J:$J,U1291)&amp;" → "&amp;INDEX(10_Lieux!$J:$J,V1291)&amp;" | 24h/24")&gt;60,"Chauffeur privé "&amp;INDEX(10_Lieux!$J:$J,U1291)&amp;" → "&amp;INDEX(10_Lieux!$J:$J,V1291),"Chauffeur privé "&amp;INDEX(10_Lieux!$J:$J,U1291)&amp;" → "&amp;INDEX(10_Lieux!$J:$J,V1291)&amp;" | 24h/24")</f>
        <v>Chauffeur privé Grenoble → Aéroport Nantes-Atlantique</v>
      </c>
      <c r="O1291" s="14" t="n">
        <f aca="false">LEN(N1291)</f>
        <v>53</v>
      </c>
      <c r="P1291" s="14" t="str">
        <f aca="false">"Chauffeur privé "&amp;INDEX(10_Lieux!$K:$K,U1291)&amp;" vers "&amp;INDEX(10_Lieux!$L:$L,V1291)</f>
        <v>Chauffeur privé de Grenoble vers l'aéroport Nantes-Atlantique</v>
      </c>
      <c r="Q1291" s="14" t="str">
        <f aca="false">"Chauffeur privé "&amp;INDEX(10_Lieux!$K:$K,U1291)&amp;" vers "&amp;INDEX(10_Lieux!$L:$L,V1291)&amp;" : env. "&amp;I1291&amp;" km, "&amp;J1291&amp;" de route. Devis personnalisé, standard 24h/24 et 7j/7."</f>
        <v>Chauffeur privé de Grenoble vers l'aéroport Nantes-Atlantique : env. 757 km, 8 h de route. Devis personnalisé, standard 24h/24 et 7j/7.</v>
      </c>
      <c r="R1291" s="14" t="n">
        <f aca="false">LEN(Q1291)</f>
        <v>135</v>
      </c>
      <c r="S1291" s="14" t="str">
        <f aca="false">INDEX(10_Lieux!$C:$C,U1291)</f>
        <v>France</v>
      </c>
      <c r="T1291" s="14" t="str">
        <f aca="false">INDEX(10_Lieux!$C:$C,V1291)</f>
        <v>France</v>
      </c>
      <c r="U1291" s="14" t="n">
        <f aca="false">MATCH(A1291,10_Lieux!$A:$A,0)</f>
        <v>9</v>
      </c>
      <c r="V1291" s="14" t="n">
        <f aca="false">MATCH(B1291,10_Lieux!$A:$A,0)</f>
        <v>157</v>
      </c>
      <c r="W1291" s="14" t="n">
        <f aca="false">ROUND(6371*2*ASIN(SQRT(SIN(RADIANS(INDEX(10_Lieux!$F:$F,V1291)-INDEX(10_Lieux!$F:$F,U1291))/2)^2+COS(RADIANS(INDEX(10_Lieux!$F:$F,U1291)))*COS(RADIANS(INDEX(10_Lieux!$F:$F,V1291)))*SIN(RADIANS(INDEX(10_Lieux!$G:$G,V1291)-INDEX(10_Lieux!$G:$G,U1291))/2)^2)),1)</f>
        <v>605.3</v>
      </c>
      <c r="X1291" s="14" t="n">
        <f aca="false">ROUND(I1291/IF(I1291&lt;p_seuil_vitesse,p_vit_lente,p_vit_rapide)*60/15,0)*15</f>
        <v>480</v>
      </c>
      <c r="Y1291" s="14" t="n">
        <f aca="false">MAX(IF(INDEX(10_Lieux!$B:$B,U1291)&lt;&gt;"Ville",INDEX(10_Lieux!$I:$I,U1291),0),IF(INDEX(10_Lieux!$B:$B,V1291)&lt;&gt;"Ville",INDEX(10_Lieux!$I:$I,V1291),0))</f>
        <v>250</v>
      </c>
      <c r="Z1291" s="14" t="str">
        <f aca="false">A1291&amp;"|"&amp;B1291</f>
        <v>Grenoble|Nantes-Atlantique</v>
      </c>
      <c r="AA1291" s="14" t="str">
        <f aca="false">IF(I1291&lt;p_local,"Local",IF(I1291&lt;p_vv_min,"Courte distance",IF(I1291&lt;p_tres_long,"Longue distance","Très longue distance")))</f>
        <v>Très longue distance</v>
      </c>
    </row>
    <row r="1292" customFormat="false" ht="15" hidden="false" customHeight="true" outlineLevel="0" collapsed="false">
      <c r="A1292" s="1" t="s">
        <v>1430</v>
      </c>
      <c r="B1292" s="1" t="s">
        <v>148</v>
      </c>
      <c r="C1292" s="1" t="s">
        <v>34</v>
      </c>
      <c r="D1292" s="1" t="s">
        <v>653</v>
      </c>
      <c r="E1292" s="1" t="s">
        <v>1455</v>
      </c>
      <c r="F1292" s="14" t="s">
        <v>40</v>
      </c>
      <c r="G1292" s="14" t="str">
        <f aca="false">IF(I1292&lt;p_local,"Local → page infra",IF(H1292&gt;=p_ph1,"Phase 1",IF(H1292&gt;=p_ph2,"Phase 2","Phase 3")))</f>
        <v>Phase 3</v>
      </c>
      <c r="H1292" s="14" t="n">
        <f aca="false">IF(I1292&lt;p_local,0,IF(C1292="Aéroport → Aéroport",p_pts_plein,IF(Y1292&gt;0,IF(I1292&lt;=Y1292,p_pts_plein,IF(I1292&lt;=p_mult2*Y1292,p_pts_moyen,p_pts_r3)),IF(I1292&gt;=p_vv_min,p_pts_plein,IF(I1292&gt;=p_vv_moy,p_pts_moyen,p_pts_court))))+IF(INDEX(10_Lieux!$D:$D,U1292)=1,p_prio1,p_prio2)+IF(INDEX(10_Lieux!$D:$D,V1292)=1,p_prio1,p_prio2)+IF(K1292="Oui",p_tf,0)+p_hub*((INDEX(10_Lieux!$H:$H,U1292)="Hub")+(INDEX(10_Lieux!$H:$H,V1292)="Hub"))+IF(OR(INDEX(10_Lieux!$H:$H,U1292)="Premium",INDEX(10_Lieux!$H:$H,V1292)="Premium"),p_prem,0))</f>
        <v>30</v>
      </c>
      <c r="I1292" s="14" t="n">
        <f aca="false">ROUND(W1292*p_facteur,0)</f>
        <v>760</v>
      </c>
      <c r="J1292" s="14" t="str">
        <f aca="false">IF(X1292&lt;60,X1292&amp;" min",INT(X1292/60)&amp;" h"&amp;IF(MOD(X1292,60)=0,""," "&amp;TEXT(MOD(X1292,60),"00")))</f>
        <v>8 h</v>
      </c>
      <c r="K1292" s="14" t="str">
        <f aca="false">IF(S1292&lt;&gt;T1292,"Oui","Non")</f>
        <v>Non</v>
      </c>
      <c r="L1292" s="14" t="str">
        <f aca="false">IF(AND(INDEX(10_Lieux!$B:$B,U1292)="Ville",INDEX(10_Lieux!$B:$B,V1292)="Ville"),"/chauffeur-prive/"&amp;INDEX(10_Lieux!$E:$E,U1292)&amp;"-"&amp;INDEX(10_Lieux!$E:$E,V1292)&amp;"/","/chauffeur-prive/"&amp;INDEX(10_Lieux!$E:$E,U1292)&amp;"/"&amp;INDEX(10_Lieux!$E:$E,V1292)&amp;"/")</f>
        <v>/chauffeur-prive/aeroport-nantes-atlantique/annecy/</v>
      </c>
      <c r="M1292" s="14" t="str">
        <f aca="false">IFERROR(INDEX($L:$L,MATCH(B1292&amp;"|"&amp;A1292,$Z:$Z,0)),"—")</f>
        <v>/chauffeur-prive/annecy/aeroport-nantes-atlantique/</v>
      </c>
      <c r="N1292" s="14" t="str">
        <f aca="false">IF(LEN("Chauffeur privé "&amp;INDEX(10_Lieux!$J:$J,U1292)&amp;" → "&amp;INDEX(10_Lieux!$J:$J,V1292)&amp;" | 24h/24")&gt;60,"Chauffeur privé "&amp;INDEX(10_Lieux!$J:$J,U1292)&amp;" → "&amp;INDEX(10_Lieux!$J:$J,V1292),"Chauffeur privé "&amp;INDEX(10_Lieux!$J:$J,U1292)&amp;" → "&amp;INDEX(10_Lieux!$J:$J,V1292)&amp;" | 24h/24")</f>
        <v>Chauffeur privé Aéroport Nantes-Atlantique → Annecy | 24h/24</v>
      </c>
      <c r="O1292" s="14" t="n">
        <f aca="false">LEN(N1292)</f>
        <v>60</v>
      </c>
      <c r="P1292" s="14" t="str">
        <f aca="false">"Chauffeur privé "&amp;INDEX(10_Lieux!$K:$K,U1292)&amp;" vers "&amp;INDEX(10_Lieux!$L:$L,V1292)</f>
        <v>Chauffeur privé de l'aéroport Nantes-Atlantique vers Annecy</v>
      </c>
      <c r="Q1292" s="14" t="str">
        <f aca="false">"Chauffeur privé "&amp;INDEX(10_Lieux!$K:$K,U1292)&amp;" vers "&amp;INDEX(10_Lieux!$L:$L,V1292)&amp;" : env. "&amp;I1292&amp;" km, "&amp;J1292&amp;" de route. Devis personnalisé, standard 24h/24 et 7j/7."</f>
        <v>Chauffeur privé de l'aéroport Nantes-Atlantique vers Annecy : env. 760 km, 8 h de route. Devis personnalisé, standard 24h/24 et 7j/7.</v>
      </c>
      <c r="R1292" s="14" t="n">
        <f aca="false">LEN(Q1292)</f>
        <v>133</v>
      </c>
      <c r="S1292" s="14" t="str">
        <f aca="false">INDEX(10_Lieux!$C:$C,U1292)</f>
        <v>France</v>
      </c>
      <c r="T1292" s="14" t="str">
        <f aca="false">INDEX(10_Lieux!$C:$C,V1292)</f>
        <v>France</v>
      </c>
      <c r="U1292" s="14" t="n">
        <f aca="false">MATCH(A1292,10_Lieux!$A:$A,0)</f>
        <v>157</v>
      </c>
      <c r="V1292" s="14" t="n">
        <f aca="false">MATCH(B1292,10_Lieux!$A:$A,0)</f>
        <v>10</v>
      </c>
      <c r="W1292" s="14" t="n">
        <f aca="false">ROUND(6371*2*ASIN(SQRT(SIN(RADIANS(INDEX(10_Lieux!$F:$F,V1292)-INDEX(10_Lieux!$F:$F,U1292))/2)^2+COS(RADIANS(INDEX(10_Lieux!$F:$F,U1292)))*COS(RADIANS(INDEX(10_Lieux!$F:$F,V1292)))*SIN(RADIANS(INDEX(10_Lieux!$G:$G,V1292)-INDEX(10_Lieux!$G:$G,U1292))/2)^2)),1)</f>
        <v>608.1</v>
      </c>
      <c r="X1292" s="14" t="n">
        <f aca="false">ROUND(I1292/IF(I1292&lt;p_seuil_vitesse,p_vit_lente,p_vit_rapide)*60/15,0)*15</f>
        <v>480</v>
      </c>
      <c r="Y1292" s="14" t="n">
        <f aca="false">MAX(IF(INDEX(10_Lieux!$B:$B,U1292)&lt;&gt;"Ville",INDEX(10_Lieux!$I:$I,U1292),0),IF(INDEX(10_Lieux!$B:$B,V1292)&lt;&gt;"Ville",INDEX(10_Lieux!$I:$I,V1292),0))</f>
        <v>250</v>
      </c>
      <c r="Z1292" s="14" t="str">
        <f aca="false">A1292&amp;"|"&amp;B1292</f>
        <v>Nantes-Atlantique|Annecy</v>
      </c>
      <c r="AA1292" s="14" t="str">
        <f aca="false">IF(I1292&lt;p_local,"Local",IF(I1292&lt;p_vv_min,"Courte distance",IF(I1292&lt;p_tres_long,"Longue distance","Très longue distance")))</f>
        <v>Très longue distance</v>
      </c>
    </row>
    <row r="1293" customFormat="false" ht="15" hidden="false" customHeight="true" outlineLevel="0" collapsed="false">
      <c r="A1293" s="1" t="s">
        <v>148</v>
      </c>
      <c r="B1293" s="1" t="s">
        <v>1430</v>
      </c>
      <c r="C1293" s="1" t="s">
        <v>35</v>
      </c>
      <c r="D1293" s="1" t="s">
        <v>653</v>
      </c>
      <c r="E1293" s="1" t="s">
        <v>1456</v>
      </c>
      <c r="F1293" s="14" t="s">
        <v>40</v>
      </c>
      <c r="G1293" s="14" t="str">
        <f aca="false">IF(I1293&lt;p_local,"Local → page infra",IF(H1293&gt;=p_ph1,"Phase 1",IF(H1293&gt;=p_ph2,"Phase 2","Phase 3")))</f>
        <v>Phase 3</v>
      </c>
      <c r="H1293" s="14" t="n">
        <f aca="false">IF(I1293&lt;p_local,0,IF(C1293="Aéroport → Aéroport",p_pts_plein,IF(Y1293&gt;0,IF(I1293&lt;=Y1293,p_pts_plein,IF(I1293&lt;=p_mult2*Y1293,p_pts_moyen,p_pts_r3)),IF(I1293&gt;=p_vv_min,p_pts_plein,IF(I1293&gt;=p_vv_moy,p_pts_moyen,p_pts_court))))+IF(INDEX(10_Lieux!$D:$D,U1293)=1,p_prio1,p_prio2)+IF(INDEX(10_Lieux!$D:$D,V1293)=1,p_prio1,p_prio2)+IF(K1293="Oui",p_tf,0)+p_hub*((INDEX(10_Lieux!$H:$H,U1293)="Hub")+(INDEX(10_Lieux!$H:$H,V1293)="Hub"))+IF(OR(INDEX(10_Lieux!$H:$H,U1293)="Premium",INDEX(10_Lieux!$H:$H,V1293)="Premium"),p_prem,0))</f>
        <v>30</v>
      </c>
      <c r="I1293" s="14" t="n">
        <f aca="false">ROUND(W1293*p_facteur,0)</f>
        <v>760</v>
      </c>
      <c r="J1293" s="14" t="str">
        <f aca="false">IF(X1293&lt;60,X1293&amp;" min",INT(X1293/60)&amp;" h"&amp;IF(MOD(X1293,60)=0,""," "&amp;TEXT(MOD(X1293,60),"00")))</f>
        <v>8 h</v>
      </c>
      <c r="K1293" s="14" t="str">
        <f aca="false">IF(S1293&lt;&gt;T1293,"Oui","Non")</f>
        <v>Non</v>
      </c>
      <c r="L1293" s="14" t="str">
        <f aca="false">IF(AND(INDEX(10_Lieux!$B:$B,U1293)="Ville",INDEX(10_Lieux!$B:$B,V1293)="Ville"),"/chauffeur-prive/"&amp;INDEX(10_Lieux!$E:$E,U1293)&amp;"-"&amp;INDEX(10_Lieux!$E:$E,V1293)&amp;"/","/chauffeur-prive/"&amp;INDEX(10_Lieux!$E:$E,U1293)&amp;"/"&amp;INDEX(10_Lieux!$E:$E,V1293)&amp;"/")</f>
        <v>/chauffeur-prive/annecy/aeroport-nantes-atlantique/</v>
      </c>
      <c r="M1293" s="14" t="str">
        <f aca="false">IFERROR(INDEX($L:$L,MATCH(B1293&amp;"|"&amp;A1293,$Z:$Z,0)),"—")</f>
        <v>/chauffeur-prive/aeroport-nantes-atlantique/annecy/</v>
      </c>
      <c r="N1293" s="14" t="str">
        <f aca="false">IF(LEN("Chauffeur privé "&amp;INDEX(10_Lieux!$J:$J,U1293)&amp;" → "&amp;INDEX(10_Lieux!$J:$J,V1293)&amp;" | 24h/24")&gt;60,"Chauffeur privé "&amp;INDEX(10_Lieux!$J:$J,U1293)&amp;" → "&amp;INDEX(10_Lieux!$J:$J,V1293),"Chauffeur privé "&amp;INDEX(10_Lieux!$J:$J,U1293)&amp;" → "&amp;INDEX(10_Lieux!$J:$J,V1293)&amp;" | 24h/24")</f>
        <v>Chauffeur privé Annecy → Aéroport Nantes-Atlantique | 24h/24</v>
      </c>
      <c r="O1293" s="14" t="n">
        <f aca="false">LEN(N1293)</f>
        <v>60</v>
      </c>
      <c r="P1293" s="14" t="str">
        <f aca="false">"Chauffeur privé "&amp;INDEX(10_Lieux!$K:$K,U1293)&amp;" vers "&amp;INDEX(10_Lieux!$L:$L,V1293)</f>
        <v>Chauffeur privé d'Annecy vers l'aéroport Nantes-Atlantique</v>
      </c>
      <c r="Q1293" s="14" t="str">
        <f aca="false">"Chauffeur privé "&amp;INDEX(10_Lieux!$K:$K,U1293)&amp;" vers "&amp;INDEX(10_Lieux!$L:$L,V1293)&amp;" : env. "&amp;I1293&amp;" km, "&amp;J1293&amp;" de route. Devis personnalisé, standard 24h/24 et 7j/7."</f>
        <v>Chauffeur privé d'Annecy vers l'aéroport Nantes-Atlantique : env. 760 km, 8 h de route. Devis personnalisé, standard 24h/24 et 7j/7.</v>
      </c>
      <c r="R1293" s="14" t="n">
        <f aca="false">LEN(Q1293)</f>
        <v>132</v>
      </c>
      <c r="S1293" s="14" t="str">
        <f aca="false">INDEX(10_Lieux!$C:$C,U1293)</f>
        <v>France</v>
      </c>
      <c r="T1293" s="14" t="str">
        <f aca="false">INDEX(10_Lieux!$C:$C,V1293)</f>
        <v>France</v>
      </c>
      <c r="U1293" s="14" t="n">
        <f aca="false">MATCH(A1293,10_Lieux!$A:$A,0)</f>
        <v>10</v>
      </c>
      <c r="V1293" s="14" t="n">
        <f aca="false">MATCH(B1293,10_Lieux!$A:$A,0)</f>
        <v>157</v>
      </c>
      <c r="W1293" s="14" t="n">
        <f aca="false">ROUND(6371*2*ASIN(SQRT(SIN(RADIANS(INDEX(10_Lieux!$F:$F,V1293)-INDEX(10_Lieux!$F:$F,U1293))/2)^2+COS(RADIANS(INDEX(10_Lieux!$F:$F,U1293)))*COS(RADIANS(INDEX(10_Lieux!$F:$F,V1293)))*SIN(RADIANS(INDEX(10_Lieux!$G:$G,V1293)-INDEX(10_Lieux!$G:$G,U1293))/2)^2)),1)</f>
        <v>608.1</v>
      </c>
      <c r="X1293" s="14" t="n">
        <f aca="false">ROUND(I1293/IF(I1293&lt;p_seuil_vitesse,p_vit_lente,p_vit_rapide)*60/15,0)*15</f>
        <v>480</v>
      </c>
      <c r="Y1293" s="14" t="n">
        <f aca="false">MAX(IF(INDEX(10_Lieux!$B:$B,U1293)&lt;&gt;"Ville",INDEX(10_Lieux!$I:$I,U1293),0),IF(INDEX(10_Lieux!$B:$B,V1293)&lt;&gt;"Ville",INDEX(10_Lieux!$I:$I,V1293),0))</f>
        <v>250</v>
      </c>
      <c r="Z1293" s="14" t="str">
        <f aca="false">A1293&amp;"|"&amp;B1293</f>
        <v>Annecy|Nantes-Atlantique</v>
      </c>
      <c r="AA1293" s="14" t="str">
        <f aca="false">IF(I1293&lt;p_local,"Local",IF(I1293&lt;p_vv_min,"Courte distance",IF(I1293&lt;p_tres_long,"Longue distance","Très longue distance")))</f>
        <v>Très longue distance</v>
      </c>
    </row>
    <row r="1294" customFormat="false" ht="15" hidden="false" customHeight="true" outlineLevel="0" collapsed="false">
      <c r="A1294" s="1" t="s">
        <v>1430</v>
      </c>
      <c r="B1294" s="1" t="s">
        <v>150</v>
      </c>
      <c r="C1294" s="1" t="s">
        <v>34</v>
      </c>
      <c r="D1294" s="1" t="s">
        <v>653</v>
      </c>
      <c r="E1294" s="1" t="s">
        <v>1457</v>
      </c>
      <c r="F1294" s="14" t="s">
        <v>40</v>
      </c>
      <c r="G1294" s="14" t="str">
        <f aca="false">IF(I1294&lt;p_local,"Local → page infra",IF(H1294&gt;=p_ph1,"Phase 1",IF(H1294&gt;=p_ph2,"Phase 2","Phase 3")))</f>
        <v>Phase 3</v>
      </c>
      <c r="H1294" s="14" t="n">
        <f aca="false">IF(I1294&lt;p_local,0,IF(C1294="Aéroport → Aéroport",p_pts_plein,IF(Y1294&gt;0,IF(I1294&lt;=Y1294,p_pts_plein,IF(I1294&lt;=p_mult2*Y1294,p_pts_moyen,p_pts_r3)),IF(I1294&gt;=p_vv_min,p_pts_plein,IF(I1294&gt;=p_vv_moy,p_pts_moyen,p_pts_court))))+IF(INDEX(10_Lieux!$D:$D,U1294)=1,p_prio1,p_prio2)+IF(INDEX(10_Lieux!$D:$D,V1294)=1,p_prio1,p_prio2)+IF(K1294="Oui",p_tf,0)+p_hub*((INDEX(10_Lieux!$H:$H,U1294)="Hub")+(INDEX(10_Lieux!$H:$H,V1294)="Hub"))+IF(OR(INDEX(10_Lieux!$H:$H,U1294)="Premium",INDEX(10_Lieux!$H:$H,V1294)="Premium"),p_prem,0))</f>
        <v>25</v>
      </c>
      <c r="I1294" s="14" t="n">
        <f aca="false">ROUND(W1294*p_facteur,0)</f>
        <v>755</v>
      </c>
      <c r="J1294" s="14" t="str">
        <f aca="false">IF(X1294&lt;60,X1294&amp;" min",INT(X1294/60)&amp;" h"&amp;IF(MOD(X1294,60)=0,""," "&amp;TEXT(MOD(X1294,60),"00")))</f>
        <v>8 h</v>
      </c>
      <c r="K1294" s="14" t="str">
        <f aca="false">IF(S1294&lt;&gt;T1294,"Oui","Non")</f>
        <v>Non</v>
      </c>
      <c r="L1294" s="14" t="str">
        <f aca="false">IF(AND(INDEX(10_Lieux!$B:$B,U1294)="Ville",INDEX(10_Lieux!$B:$B,V1294)="Ville"),"/chauffeur-prive/"&amp;INDEX(10_Lieux!$E:$E,U1294)&amp;"-"&amp;INDEX(10_Lieux!$E:$E,V1294)&amp;"/","/chauffeur-prive/"&amp;INDEX(10_Lieux!$E:$E,U1294)&amp;"/"&amp;INDEX(10_Lieux!$E:$E,V1294)&amp;"/")</f>
        <v>/chauffeur-prive/aeroport-nantes-atlantique/chambery/</v>
      </c>
      <c r="M1294" s="14" t="str">
        <f aca="false">IFERROR(INDEX($L:$L,MATCH(B1294&amp;"|"&amp;A1294,$Z:$Z,0)),"—")</f>
        <v>/chauffeur-prive/chambery/aeroport-nantes-atlantique/</v>
      </c>
      <c r="N1294" s="14" t="str">
        <f aca="false">IF(LEN("Chauffeur privé "&amp;INDEX(10_Lieux!$J:$J,U1294)&amp;" → "&amp;INDEX(10_Lieux!$J:$J,V1294)&amp;" | 24h/24")&gt;60,"Chauffeur privé "&amp;INDEX(10_Lieux!$J:$J,U1294)&amp;" → "&amp;INDEX(10_Lieux!$J:$J,V1294),"Chauffeur privé "&amp;INDEX(10_Lieux!$J:$J,U1294)&amp;" → "&amp;INDEX(10_Lieux!$J:$J,V1294)&amp;" | 24h/24")</f>
        <v>Chauffeur privé Aéroport Nantes-Atlantique → Chambéry</v>
      </c>
      <c r="O1294" s="14" t="n">
        <f aca="false">LEN(N1294)</f>
        <v>53</v>
      </c>
      <c r="P1294" s="14" t="str">
        <f aca="false">"Chauffeur privé "&amp;INDEX(10_Lieux!$K:$K,U1294)&amp;" vers "&amp;INDEX(10_Lieux!$L:$L,V1294)</f>
        <v>Chauffeur privé de l'aéroport Nantes-Atlantique vers Chambéry</v>
      </c>
      <c r="Q1294" s="14" t="str">
        <f aca="false">"Chauffeur privé "&amp;INDEX(10_Lieux!$K:$K,U1294)&amp;" vers "&amp;INDEX(10_Lieux!$L:$L,V1294)&amp;" : env. "&amp;I1294&amp;" km, "&amp;J1294&amp;" de route. Devis personnalisé, standard 24h/24 et 7j/7."</f>
        <v>Chauffeur privé de l'aéroport Nantes-Atlantique vers Chambéry : env. 755 km, 8 h de route. Devis personnalisé, standard 24h/24 et 7j/7.</v>
      </c>
      <c r="R1294" s="14" t="n">
        <f aca="false">LEN(Q1294)</f>
        <v>135</v>
      </c>
      <c r="S1294" s="14" t="str">
        <f aca="false">INDEX(10_Lieux!$C:$C,U1294)</f>
        <v>France</v>
      </c>
      <c r="T1294" s="14" t="str">
        <f aca="false">INDEX(10_Lieux!$C:$C,V1294)</f>
        <v>France</v>
      </c>
      <c r="U1294" s="14" t="n">
        <f aca="false">MATCH(A1294,10_Lieux!$A:$A,0)</f>
        <v>157</v>
      </c>
      <c r="V1294" s="14" t="n">
        <f aca="false">MATCH(B1294,10_Lieux!$A:$A,0)</f>
        <v>11</v>
      </c>
      <c r="W1294" s="14" t="n">
        <f aca="false">ROUND(6371*2*ASIN(SQRT(SIN(RADIANS(INDEX(10_Lieux!$F:$F,V1294)-INDEX(10_Lieux!$F:$F,U1294))/2)^2+COS(RADIANS(INDEX(10_Lieux!$F:$F,U1294)))*COS(RADIANS(INDEX(10_Lieux!$F:$F,V1294)))*SIN(RADIANS(INDEX(10_Lieux!$G:$G,V1294)-INDEX(10_Lieux!$G:$G,U1294))/2)^2)),1)</f>
        <v>603.9</v>
      </c>
      <c r="X1294" s="14" t="n">
        <f aca="false">ROUND(I1294/IF(I1294&lt;p_seuil_vitesse,p_vit_lente,p_vit_rapide)*60/15,0)*15</f>
        <v>480</v>
      </c>
      <c r="Y1294" s="14" t="n">
        <f aca="false">MAX(IF(INDEX(10_Lieux!$B:$B,U1294)&lt;&gt;"Ville",INDEX(10_Lieux!$I:$I,U1294),0),IF(INDEX(10_Lieux!$B:$B,V1294)&lt;&gt;"Ville",INDEX(10_Lieux!$I:$I,V1294),0))</f>
        <v>250</v>
      </c>
      <c r="Z1294" s="14" t="str">
        <f aca="false">A1294&amp;"|"&amp;B1294</f>
        <v>Nantes-Atlantique|Chambéry</v>
      </c>
      <c r="AA1294" s="14" t="str">
        <f aca="false">IF(I1294&lt;p_local,"Local",IF(I1294&lt;p_vv_min,"Courte distance",IF(I1294&lt;p_tres_long,"Longue distance","Très longue distance")))</f>
        <v>Très longue distance</v>
      </c>
    </row>
    <row r="1295" customFormat="false" ht="15" hidden="false" customHeight="true" outlineLevel="0" collapsed="false">
      <c r="A1295" s="1" t="s">
        <v>150</v>
      </c>
      <c r="B1295" s="1" t="s">
        <v>1430</v>
      </c>
      <c r="C1295" s="1" t="s">
        <v>35</v>
      </c>
      <c r="D1295" s="1" t="s">
        <v>653</v>
      </c>
      <c r="E1295" s="1" t="s">
        <v>1458</v>
      </c>
      <c r="F1295" s="14" t="s">
        <v>40</v>
      </c>
      <c r="G1295" s="14" t="str">
        <f aca="false">IF(I1295&lt;p_local,"Local → page infra",IF(H1295&gt;=p_ph1,"Phase 1",IF(H1295&gt;=p_ph2,"Phase 2","Phase 3")))</f>
        <v>Phase 3</v>
      </c>
      <c r="H1295" s="14" t="n">
        <f aca="false">IF(I1295&lt;p_local,0,IF(C1295="Aéroport → Aéroport",p_pts_plein,IF(Y1295&gt;0,IF(I1295&lt;=Y1295,p_pts_plein,IF(I1295&lt;=p_mult2*Y1295,p_pts_moyen,p_pts_r3)),IF(I1295&gt;=p_vv_min,p_pts_plein,IF(I1295&gt;=p_vv_moy,p_pts_moyen,p_pts_court))))+IF(INDEX(10_Lieux!$D:$D,U1295)=1,p_prio1,p_prio2)+IF(INDEX(10_Lieux!$D:$D,V1295)=1,p_prio1,p_prio2)+IF(K1295="Oui",p_tf,0)+p_hub*((INDEX(10_Lieux!$H:$H,U1295)="Hub")+(INDEX(10_Lieux!$H:$H,V1295)="Hub"))+IF(OR(INDEX(10_Lieux!$H:$H,U1295)="Premium",INDEX(10_Lieux!$H:$H,V1295)="Premium"),p_prem,0))</f>
        <v>25</v>
      </c>
      <c r="I1295" s="14" t="n">
        <f aca="false">ROUND(W1295*p_facteur,0)</f>
        <v>755</v>
      </c>
      <c r="J1295" s="14" t="str">
        <f aca="false">IF(X1295&lt;60,X1295&amp;" min",INT(X1295/60)&amp;" h"&amp;IF(MOD(X1295,60)=0,""," "&amp;TEXT(MOD(X1295,60),"00")))</f>
        <v>8 h</v>
      </c>
      <c r="K1295" s="14" t="str">
        <f aca="false">IF(S1295&lt;&gt;T1295,"Oui","Non")</f>
        <v>Non</v>
      </c>
      <c r="L1295" s="14" t="str">
        <f aca="false">IF(AND(INDEX(10_Lieux!$B:$B,U1295)="Ville",INDEX(10_Lieux!$B:$B,V1295)="Ville"),"/chauffeur-prive/"&amp;INDEX(10_Lieux!$E:$E,U1295)&amp;"-"&amp;INDEX(10_Lieux!$E:$E,V1295)&amp;"/","/chauffeur-prive/"&amp;INDEX(10_Lieux!$E:$E,U1295)&amp;"/"&amp;INDEX(10_Lieux!$E:$E,V1295)&amp;"/")</f>
        <v>/chauffeur-prive/chambery/aeroport-nantes-atlantique/</v>
      </c>
      <c r="M1295" s="14" t="str">
        <f aca="false">IFERROR(INDEX($L:$L,MATCH(B1295&amp;"|"&amp;A1295,$Z:$Z,0)),"—")</f>
        <v>/chauffeur-prive/aeroport-nantes-atlantique/chambery/</v>
      </c>
      <c r="N1295" s="14" t="str">
        <f aca="false">IF(LEN("Chauffeur privé "&amp;INDEX(10_Lieux!$J:$J,U1295)&amp;" → "&amp;INDEX(10_Lieux!$J:$J,V1295)&amp;" | 24h/24")&gt;60,"Chauffeur privé "&amp;INDEX(10_Lieux!$J:$J,U1295)&amp;" → "&amp;INDEX(10_Lieux!$J:$J,V1295),"Chauffeur privé "&amp;INDEX(10_Lieux!$J:$J,U1295)&amp;" → "&amp;INDEX(10_Lieux!$J:$J,V1295)&amp;" | 24h/24")</f>
        <v>Chauffeur privé Chambéry → Aéroport Nantes-Atlantique</v>
      </c>
      <c r="O1295" s="14" t="n">
        <f aca="false">LEN(N1295)</f>
        <v>53</v>
      </c>
      <c r="P1295" s="14" t="str">
        <f aca="false">"Chauffeur privé "&amp;INDEX(10_Lieux!$K:$K,U1295)&amp;" vers "&amp;INDEX(10_Lieux!$L:$L,V1295)</f>
        <v>Chauffeur privé de Chambéry vers l'aéroport Nantes-Atlantique</v>
      </c>
      <c r="Q1295" s="14" t="str">
        <f aca="false">"Chauffeur privé "&amp;INDEX(10_Lieux!$K:$K,U1295)&amp;" vers "&amp;INDEX(10_Lieux!$L:$L,V1295)&amp;" : env. "&amp;I1295&amp;" km, "&amp;J1295&amp;" de route. Devis personnalisé, standard 24h/24 et 7j/7."</f>
        <v>Chauffeur privé de Chambéry vers l'aéroport Nantes-Atlantique : env. 755 km, 8 h de route. Devis personnalisé, standard 24h/24 et 7j/7.</v>
      </c>
      <c r="R1295" s="14" t="n">
        <f aca="false">LEN(Q1295)</f>
        <v>135</v>
      </c>
      <c r="S1295" s="14" t="str">
        <f aca="false">INDEX(10_Lieux!$C:$C,U1295)</f>
        <v>France</v>
      </c>
      <c r="T1295" s="14" t="str">
        <f aca="false">INDEX(10_Lieux!$C:$C,V1295)</f>
        <v>France</v>
      </c>
      <c r="U1295" s="14" t="n">
        <f aca="false">MATCH(A1295,10_Lieux!$A:$A,0)</f>
        <v>11</v>
      </c>
      <c r="V1295" s="14" t="n">
        <f aca="false">MATCH(B1295,10_Lieux!$A:$A,0)</f>
        <v>157</v>
      </c>
      <c r="W1295" s="14" t="n">
        <f aca="false">ROUND(6371*2*ASIN(SQRT(SIN(RADIANS(INDEX(10_Lieux!$F:$F,V1295)-INDEX(10_Lieux!$F:$F,U1295))/2)^2+COS(RADIANS(INDEX(10_Lieux!$F:$F,U1295)))*COS(RADIANS(INDEX(10_Lieux!$F:$F,V1295)))*SIN(RADIANS(INDEX(10_Lieux!$G:$G,V1295)-INDEX(10_Lieux!$G:$G,U1295))/2)^2)),1)</f>
        <v>603.9</v>
      </c>
      <c r="X1295" s="14" t="n">
        <f aca="false">ROUND(I1295/IF(I1295&lt;p_seuil_vitesse,p_vit_lente,p_vit_rapide)*60/15,0)*15</f>
        <v>480</v>
      </c>
      <c r="Y1295" s="14" t="n">
        <f aca="false">MAX(IF(INDEX(10_Lieux!$B:$B,U1295)&lt;&gt;"Ville",INDEX(10_Lieux!$I:$I,U1295),0),IF(INDEX(10_Lieux!$B:$B,V1295)&lt;&gt;"Ville",INDEX(10_Lieux!$I:$I,V1295),0))</f>
        <v>250</v>
      </c>
      <c r="Z1295" s="14" t="str">
        <f aca="false">A1295&amp;"|"&amp;B1295</f>
        <v>Chambéry|Nantes-Atlantique</v>
      </c>
      <c r="AA1295" s="14" t="str">
        <f aca="false">IF(I1295&lt;p_local,"Local",IF(I1295&lt;p_vv_min,"Courte distance",IF(I1295&lt;p_tres_long,"Longue distance","Très longue distance")))</f>
        <v>Très longue distance</v>
      </c>
    </row>
    <row r="1296" customFormat="false" ht="15" hidden="false" customHeight="true" outlineLevel="0" collapsed="false">
      <c r="A1296" s="1" t="s">
        <v>1430</v>
      </c>
      <c r="B1296" s="1" t="s">
        <v>152</v>
      </c>
      <c r="C1296" s="1" t="s">
        <v>34</v>
      </c>
      <c r="D1296" s="1" t="s">
        <v>653</v>
      </c>
      <c r="E1296" s="1" t="s">
        <v>1459</v>
      </c>
      <c r="F1296" s="14" t="s">
        <v>40</v>
      </c>
      <c r="G1296" s="14" t="str">
        <f aca="false">IF(I1296&lt;p_local,"Local → page infra",IF(H1296&gt;=p_ph1,"Phase 1",IF(H1296&gt;=p_ph2,"Phase 2","Phase 3")))</f>
        <v>Phase 3</v>
      </c>
      <c r="H1296" s="14" t="n">
        <f aca="false">IF(I1296&lt;p_local,0,IF(C1296="Aéroport → Aéroport",p_pts_plein,IF(Y1296&gt;0,IF(I1296&lt;=Y1296,p_pts_plein,IF(I1296&lt;=p_mult2*Y1296,p_pts_moyen,p_pts_r3)),IF(I1296&gt;=p_vv_min,p_pts_plein,IF(I1296&gt;=p_vv_moy,p_pts_moyen,p_pts_court))))+IF(INDEX(10_Lieux!$D:$D,U1296)=1,p_prio1,p_prio2)+IF(INDEX(10_Lieux!$D:$D,V1296)=1,p_prio1,p_prio2)+IF(K1296="Oui",p_tf,0)+p_hub*((INDEX(10_Lieux!$H:$H,U1296)="Hub")+(INDEX(10_Lieux!$H:$H,V1296)="Hub"))+IF(OR(INDEX(10_Lieux!$H:$H,U1296)="Premium",INDEX(10_Lieux!$H:$H,V1296)="Premium"),p_prem,0))</f>
        <v>50</v>
      </c>
      <c r="I1296" s="14" t="n">
        <f aca="false">ROUND(W1296*p_facteur,0)</f>
        <v>751</v>
      </c>
      <c r="J1296" s="14" t="str">
        <f aca="false">IF(X1296&lt;60,X1296&amp;" min",INT(X1296/60)&amp;" h"&amp;IF(MOD(X1296,60)=0,""," "&amp;TEXT(MOD(X1296,60),"00")))</f>
        <v>8 h</v>
      </c>
      <c r="K1296" s="14" t="str">
        <f aca="false">IF(S1296&lt;&gt;T1296,"Oui","Non")</f>
        <v>Oui</v>
      </c>
      <c r="L1296" s="14" t="str">
        <f aca="false">IF(AND(INDEX(10_Lieux!$B:$B,U1296)="Ville",INDEX(10_Lieux!$B:$B,V1296)="Ville"),"/chauffeur-prive/"&amp;INDEX(10_Lieux!$E:$E,U1296)&amp;"-"&amp;INDEX(10_Lieux!$E:$E,V1296)&amp;"/","/chauffeur-prive/"&amp;INDEX(10_Lieux!$E:$E,U1296)&amp;"/"&amp;INDEX(10_Lieux!$E:$E,V1296)&amp;"/")</f>
        <v>/chauffeur-prive/aeroport-nantes-atlantique/geneve/</v>
      </c>
      <c r="M1296" s="14" t="str">
        <f aca="false">IFERROR(INDEX($L:$L,MATCH(B1296&amp;"|"&amp;A1296,$Z:$Z,0)),"—")</f>
        <v>/chauffeur-prive/geneve/aeroport-nantes-atlantique/</v>
      </c>
      <c r="N1296" s="14" t="str">
        <f aca="false">IF(LEN("Chauffeur privé "&amp;INDEX(10_Lieux!$J:$J,U1296)&amp;" → "&amp;INDEX(10_Lieux!$J:$J,V1296)&amp;" | 24h/24")&gt;60,"Chauffeur privé "&amp;INDEX(10_Lieux!$J:$J,U1296)&amp;" → "&amp;INDEX(10_Lieux!$J:$J,V1296),"Chauffeur privé "&amp;INDEX(10_Lieux!$J:$J,U1296)&amp;" → "&amp;INDEX(10_Lieux!$J:$J,V1296)&amp;" | 24h/24")</f>
        <v>Chauffeur privé Aéroport Nantes-Atlantique → Genève | 24h/24</v>
      </c>
      <c r="O1296" s="14" t="n">
        <f aca="false">LEN(N1296)</f>
        <v>60</v>
      </c>
      <c r="P1296" s="14" t="str">
        <f aca="false">"Chauffeur privé "&amp;INDEX(10_Lieux!$K:$K,U1296)&amp;" vers "&amp;INDEX(10_Lieux!$L:$L,V1296)</f>
        <v>Chauffeur privé de l'aéroport Nantes-Atlantique vers Genève</v>
      </c>
      <c r="Q1296" s="14" t="str">
        <f aca="false">"Chauffeur privé "&amp;INDEX(10_Lieux!$K:$K,U1296)&amp;" vers "&amp;INDEX(10_Lieux!$L:$L,V1296)&amp;" : env. "&amp;I1296&amp;" km, "&amp;J1296&amp;" de route. Devis personnalisé, standard 24h/24 et 7j/7."</f>
        <v>Chauffeur privé de l'aéroport Nantes-Atlantique vers Genève : env. 751 km, 8 h de route. Devis personnalisé, standard 24h/24 et 7j/7.</v>
      </c>
      <c r="R1296" s="14" t="n">
        <f aca="false">LEN(Q1296)</f>
        <v>133</v>
      </c>
      <c r="S1296" s="14" t="str">
        <f aca="false">INDEX(10_Lieux!$C:$C,U1296)</f>
        <v>France</v>
      </c>
      <c r="T1296" s="14" t="str">
        <f aca="false">INDEX(10_Lieux!$C:$C,V1296)</f>
        <v>Suisse</v>
      </c>
      <c r="U1296" s="14" t="n">
        <f aca="false">MATCH(A1296,10_Lieux!$A:$A,0)</f>
        <v>157</v>
      </c>
      <c r="V1296" s="14" t="n">
        <f aca="false">MATCH(B1296,10_Lieux!$A:$A,0)</f>
        <v>111</v>
      </c>
      <c r="W1296" s="14" t="n">
        <f aca="false">ROUND(6371*2*ASIN(SQRT(SIN(RADIANS(INDEX(10_Lieux!$F:$F,V1296)-INDEX(10_Lieux!$F:$F,U1296))/2)^2+COS(RADIANS(INDEX(10_Lieux!$F:$F,U1296)))*COS(RADIANS(INDEX(10_Lieux!$F:$F,V1296)))*SIN(RADIANS(INDEX(10_Lieux!$G:$G,V1296)-INDEX(10_Lieux!$G:$G,U1296))/2)^2)),1)</f>
        <v>600.6</v>
      </c>
      <c r="X1296" s="14" t="n">
        <f aca="false">ROUND(I1296/IF(I1296&lt;p_seuil_vitesse,p_vit_lente,p_vit_rapide)*60/15,0)*15</f>
        <v>480</v>
      </c>
      <c r="Y1296" s="14" t="n">
        <f aca="false">MAX(IF(INDEX(10_Lieux!$B:$B,U1296)&lt;&gt;"Ville",INDEX(10_Lieux!$I:$I,U1296),0),IF(INDEX(10_Lieux!$B:$B,V1296)&lt;&gt;"Ville",INDEX(10_Lieux!$I:$I,V1296),0))</f>
        <v>250</v>
      </c>
      <c r="Z1296" s="14" t="str">
        <f aca="false">A1296&amp;"|"&amp;B1296</f>
        <v>Nantes-Atlantique|Genève</v>
      </c>
      <c r="AA1296" s="14" t="str">
        <f aca="false">IF(I1296&lt;p_local,"Local",IF(I1296&lt;p_vv_min,"Courte distance",IF(I1296&lt;p_tres_long,"Longue distance","Très longue distance")))</f>
        <v>Très longue distance</v>
      </c>
    </row>
    <row r="1297" customFormat="false" ht="15" hidden="false" customHeight="true" outlineLevel="0" collapsed="false">
      <c r="A1297" s="1" t="s">
        <v>152</v>
      </c>
      <c r="B1297" s="1" t="s">
        <v>1430</v>
      </c>
      <c r="C1297" s="1" t="s">
        <v>35</v>
      </c>
      <c r="D1297" s="1" t="s">
        <v>653</v>
      </c>
      <c r="E1297" s="1" t="s">
        <v>1460</v>
      </c>
      <c r="F1297" s="14" t="s">
        <v>40</v>
      </c>
      <c r="G1297" s="14" t="str">
        <f aca="false">IF(I1297&lt;p_local,"Local → page infra",IF(H1297&gt;=p_ph1,"Phase 1",IF(H1297&gt;=p_ph2,"Phase 2","Phase 3")))</f>
        <v>Phase 3</v>
      </c>
      <c r="H1297" s="14" t="n">
        <f aca="false">IF(I1297&lt;p_local,0,IF(C1297="Aéroport → Aéroport",p_pts_plein,IF(Y1297&gt;0,IF(I1297&lt;=Y1297,p_pts_plein,IF(I1297&lt;=p_mult2*Y1297,p_pts_moyen,p_pts_r3)),IF(I1297&gt;=p_vv_min,p_pts_plein,IF(I1297&gt;=p_vv_moy,p_pts_moyen,p_pts_court))))+IF(INDEX(10_Lieux!$D:$D,U1297)=1,p_prio1,p_prio2)+IF(INDEX(10_Lieux!$D:$D,V1297)=1,p_prio1,p_prio2)+IF(K1297="Oui",p_tf,0)+p_hub*((INDEX(10_Lieux!$H:$H,U1297)="Hub")+(INDEX(10_Lieux!$H:$H,V1297)="Hub"))+IF(OR(INDEX(10_Lieux!$H:$H,U1297)="Premium",INDEX(10_Lieux!$H:$H,V1297)="Premium"),p_prem,0))</f>
        <v>50</v>
      </c>
      <c r="I1297" s="14" t="n">
        <f aca="false">ROUND(W1297*p_facteur,0)</f>
        <v>751</v>
      </c>
      <c r="J1297" s="14" t="str">
        <f aca="false">IF(X1297&lt;60,X1297&amp;" min",INT(X1297/60)&amp;" h"&amp;IF(MOD(X1297,60)=0,""," "&amp;TEXT(MOD(X1297,60),"00")))</f>
        <v>8 h</v>
      </c>
      <c r="K1297" s="14" t="str">
        <f aca="false">IF(S1297&lt;&gt;T1297,"Oui","Non")</f>
        <v>Oui</v>
      </c>
      <c r="L1297" s="14" t="str">
        <f aca="false">IF(AND(INDEX(10_Lieux!$B:$B,U1297)="Ville",INDEX(10_Lieux!$B:$B,V1297)="Ville"),"/chauffeur-prive/"&amp;INDEX(10_Lieux!$E:$E,U1297)&amp;"-"&amp;INDEX(10_Lieux!$E:$E,V1297)&amp;"/","/chauffeur-prive/"&amp;INDEX(10_Lieux!$E:$E,U1297)&amp;"/"&amp;INDEX(10_Lieux!$E:$E,V1297)&amp;"/")</f>
        <v>/chauffeur-prive/geneve/aeroport-nantes-atlantique/</v>
      </c>
      <c r="M1297" s="14" t="str">
        <f aca="false">IFERROR(INDEX($L:$L,MATCH(B1297&amp;"|"&amp;A1297,$Z:$Z,0)),"—")</f>
        <v>/chauffeur-prive/aeroport-nantes-atlantique/geneve/</v>
      </c>
      <c r="N1297" s="14" t="str">
        <f aca="false">IF(LEN("Chauffeur privé "&amp;INDEX(10_Lieux!$J:$J,U1297)&amp;" → "&amp;INDEX(10_Lieux!$J:$J,V1297)&amp;" | 24h/24")&gt;60,"Chauffeur privé "&amp;INDEX(10_Lieux!$J:$J,U1297)&amp;" → "&amp;INDEX(10_Lieux!$J:$J,V1297),"Chauffeur privé "&amp;INDEX(10_Lieux!$J:$J,U1297)&amp;" → "&amp;INDEX(10_Lieux!$J:$J,V1297)&amp;" | 24h/24")</f>
        <v>Chauffeur privé Genève → Aéroport Nantes-Atlantique | 24h/24</v>
      </c>
      <c r="O1297" s="14" t="n">
        <f aca="false">LEN(N1297)</f>
        <v>60</v>
      </c>
      <c r="P1297" s="14" t="str">
        <f aca="false">"Chauffeur privé "&amp;INDEX(10_Lieux!$K:$K,U1297)&amp;" vers "&amp;INDEX(10_Lieux!$L:$L,V1297)</f>
        <v>Chauffeur privé de Genève vers l'aéroport Nantes-Atlantique</v>
      </c>
      <c r="Q1297" s="14" t="str">
        <f aca="false">"Chauffeur privé "&amp;INDEX(10_Lieux!$K:$K,U1297)&amp;" vers "&amp;INDEX(10_Lieux!$L:$L,V1297)&amp;" : env. "&amp;I1297&amp;" km, "&amp;J1297&amp;" de route. Devis personnalisé, standard 24h/24 et 7j/7."</f>
        <v>Chauffeur privé de Genève vers l'aéroport Nantes-Atlantique : env. 751 km, 8 h de route. Devis personnalisé, standard 24h/24 et 7j/7.</v>
      </c>
      <c r="R1297" s="14" t="n">
        <f aca="false">LEN(Q1297)</f>
        <v>133</v>
      </c>
      <c r="S1297" s="14" t="str">
        <f aca="false">INDEX(10_Lieux!$C:$C,U1297)</f>
        <v>Suisse</v>
      </c>
      <c r="T1297" s="14" t="str">
        <f aca="false">INDEX(10_Lieux!$C:$C,V1297)</f>
        <v>France</v>
      </c>
      <c r="U1297" s="14" t="n">
        <f aca="false">MATCH(A1297,10_Lieux!$A:$A,0)</f>
        <v>111</v>
      </c>
      <c r="V1297" s="14" t="n">
        <f aca="false">MATCH(B1297,10_Lieux!$A:$A,0)</f>
        <v>157</v>
      </c>
      <c r="W1297" s="14" t="n">
        <f aca="false">ROUND(6371*2*ASIN(SQRT(SIN(RADIANS(INDEX(10_Lieux!$F:$F,V1297)-INDEX(10_Lieux!$F:$F,U1297))/2)^2+COS(RADIANS(INDEX(10_Lieux!$F:$F,U1297)))*COS(RADIANS(INDEX(10_Lieux!$F:$F,V1297)))*SIN(RADIANS(INDEX(10_Lieux!$G:$G,V1297)-INDEX(10_Lieux!$G:$G,U1297))/2)^2)),1)</f>
        <v>600.6</v>
      </c>
      <c r="X1297" s="14" t="n">
        <f aca="false">ROUND(I1297/IF(I1297&lt;p_seuil_vitesse,p_vit_lente,p_vit_rapide)*60/15,0)*15</f>
        <v>480</v>
      </c>
      <c r="Y1297" s="14" t="n">
        <f aca="false">MAX(IF(INDEX(10_Lieux!$B:$B,U1297)&lt;&gt;"Ville",INDEX(10_Lieux!$I:$I,U1297),0),IF(INDEX(10_Lieux!$B:$B,V1297)&lt;&gt;"Ville",INDEX(10_Lieux!$I:$I,V1297),0))</f>
        <v>250</v>
      </c>
      <c r="Z1297" s="14" t="str">
        <f aca="false">A1297&amp;"|"&amp;B1297</f>
        <v>Genève|Nantes-Atlantique</v>
      </c>
      <c r="AA1297" s="14" t="str">
        <f aca="false">IF(I1297&lt;p_local,"Local",IF(I1297&lt;p_vv_min,"Courte distance",IF(I1297&lt;p_tres_long,"Longue distance","Très longue distance")))</f>
        <v>Très longue distance</v>
      </c>
    </row>
    <row r="1298" customFormat="false" ht="15" hidden="false" customHeight="true" outlineLevel="0" collapsed="false">
      <c r="A1298" s="1" t="s">
        <v>1430</v>
      </c>
      <c r="B1298" s="1" t="s">
        <v>154</v>
      </c>
      <c r="C1298" s="1" t="s">
        <v>34</v>
      </c>
      <c r="D1298" s="1" t="s">
        <v>653</v>
      </c>
      <c r="E1298" s="1" t="s">
        <v>1461</v>
      </c>
      <c r="F1298" s="14" t="s">
        <v>40</v>
      </c>
      <c r="G1298" s="14" t="str">
        <f aca="false">IF(I1298&lt;p_local,"Local → page infra",IF(H1298&gt;=p_ph1,"Phase 1",IF(H1298&gt;=p_ph2,"Phase 2","Phase 3")))</f>
        <v>Phase 3</v>
      </c>
      <c r="H1298" s="14" t="n">
        <f aca="false">IF(I1298&lt;p_local,0,IF(C1298="Aéroport → Aéroport",p_pts_plein,IF(Y1298&gt;0,IF(I1298&lt;=Y1298,p_pts_plein,IF(I1298&lt;=p_mult2*Y1298,p_pts_moyen,p_pts_r3)),IF(I1298&gt;=p_vv_min,p_pts_plein,IF(I1298&gt;=p_vv_moy,p_pts_moyen,p_pts_court))))+IF(INDEX(10_Lieux!$D:$D,U1298)=1,p_prio1,p_prio2)+IF(INDEX(10_Lieux!$D:$D,V1298)=1,p_prio1,p_prio2)+IF(K1298="Oui",p_tf,0)+p_hub*((INDEX(10_Lieux!$H:$H,U1298)="Hub")+(INDEX(10_Lieux!$H:$H,V1298)="Hub"))+IF(OR(INDEX(10_Lieux!$H:$H,U1298)="Premium",INDEX(10_Lieux!$H:$H,V1298)="Premium"),p_prem,0))</f>
        <v>40</v>
      </c>
      <c r="I1298" s="14" t="n">
        <f aca="false">ROUND(W1298*p_facteur,0)</f>
        <v>788</v>
      </c>
      <c r="J1298" s="14" t="str">
        <f aca="false">IF(X1298&lt;60,X1298&amp;" min",INT(X1298/60)&amp;" h"&amp;IF(MOD(X1298,60)=0,""," "&amp;TEXT(MOD(X1298,60),"00")))</f>
        <v>8 h 15</v>
      </c>
      <c r="K1298" s="14" t="str">
        <f aca="false">IF(S1298&lt;&gt;T1298,"Oui","Non")</f>
        <v>Oui</v>
      </c>
      <c r="L1298" s="14" t="str">
        <f aca="false">IF(AND(INDEX(10_Lieux!$B:$B,U1298)="Ville",INDEX(10_Lieux!$B:$B,V1298)="Ville"),"/chauffeur-prive/"&amp;INDEX(10_Lieux!$E:$E,U1298)&amp;"-"&amp;INDEX(10_Lieux!$E:$E,V1298)&amp;"/","/chauffeur-prive/"&amp;INDEX(10_Lieux!$E:$E,U1298)&amp;"/"&amp;INDEX(10_Lieux!$E:$E,V1298)&amp;"/")</f>
        <v>/chauffeur-prive/aeroport-nantes-atlantique/lausanne/</v>
      </c>
      <c r="M1298" s="14" t="str">
        <f aca="false">IFERROR(INDEX($L:$L,MATCH(B1298&amp;"|"&amp;A1298,$Z:$Z,0)),"—")</f>
        <v>/chauffeur-prive/lausanne/aeroport-nantes-atlantique/</v>
      </c>
      <c r="N1298" s="14" t="str">
        <f aca="false">IF(LEN("Chauffeur privé "&amp;INDEX(10_Lieux!$J:$J,U1298)&amp;" → "&amp;INDEX(10_Lieux!$J:$J,V1298)&amp;" | 24h/24")&gt;60,"Chauffeur privé "&amp;INDEX(10_Lieux!$J:$J,U1298)&amp;" → "&amp;INDEX(10_Lieux!$J:$J,V1298),"Chauffeur privé "&amp;INDEX(10_Lieux!$J:$J,U1298)&amp;" → "&amp;INDEX(10_Lieux!$J:$J,V1298)&amp;" | 24h/24")</f>
        <v>Chauffeur privé Aéroport Nantes-Atlantique → Lausanne</v>
      </c>
      <c r="O1298" s="14" t="n">
        <f aca="false">LEN(N1298)</f>
        <v>53</v>
      </c>
      <c r="P1298" s="14" t="str">
        <f aca="false">"Chauffeur privé "&amp;INDEX(10_Lieux!$K:$K,U1298)&amp;" vers "&amp;INDEX(10_Lieux!$L:$L,V1298)</f>
        <v>Chauffeur privé de l'aéroport Nantes-Atlantique vers Lausanne</v>
      </c>
      <c r="Q1298" s="14" t="str">
        <f aca="false">"Chauffeur privé "&amp;INDEX(10_Lieux!$K:$K,U1298)&amp;" vers "&amp;INDEX(10_Lieux!$L:$L,V1298)&amp;" : env. "&amp;I1298&amp;" km, "&amp;J1298&amp;" de route. Devis personnalisé, standard 24h/24 et 7j/7."</f>
        <v>Chauffeur privé de l'aéroport Nantes-Atlantique vers Lausanne : env. 788 km, 8 h 15 de route. Devis personnalisé, standard 24h/24 et 7j/7.</v>
      </c>
      <c r="R1298" s="14" t="n">
        <f aca="false">LEN(Q1298)</f>
        <v>138</v>
      </c>
      <c r="S1298" s="14" t="str">
        <f aca="false">INDEX(10_Lieux!$C:$C,U1298)</f>
        <v>France</v>
      </c>
      <c r="T1298" s="14" t="str">
        <f aca="false">INDEX(10_Lieux!$C:$C,V1298)</f>
        <v>Suisse</v>
      </c>
      <c r="U1298" s="14" t="n">
        <f aca="false">MATCH(A1298,10_Lieux!$A:$A,0)</f>
        <v>157</v>
      </c>
      <c r="V1298" s="14" t="n">
        <f aca="false">MATCH(B1298,10_Lieux!$A:$A,0)</f>
        <v>112</v>
      </c>
      <c r="W1298" s="14" t="n">
        <f aca="false">ROUND(6371*2*ASIN(SQRT(SIN(RADIANS(INDEX(10_Lieux!$F:$F,V1298)-INDEX(10_Lieux!$F:$F,U1298))/2)^2+COS(RADIANS(INDEX(10_Lieux!$F:$F,U1298)))*COS(RADIANS(INDEX(10_Lieux!$F:$F,V1298)))*SIN(RADIANS(INDEX(10_Lieux!$G:$G,V1298)-INDEX(10_Lieux!$G:$G,U1298))/2)^2)),1)</f>
        <v>630.7</v>
      </c>
      <c r="X1298" s="14" t="n">
        <f aca="false">ROUND(I1298/IF(I1298&lt;p_seuil_vitesse,p_vit_lente,p_vit_rapide)*60/15,0)*15</f>
        <v>495</v>
      </c>
      <c r="Y1298" s="14" t="n">
        <f aca="false">MAX(IF(INDEX(10_Lieux!$B:$B,U1298)&lt;&gt;"Ville",INDEX(10_Lieux!$I:$I,U1298),0),IF(INDEX(10_Lieux!$B:$B,V1298)&lt;&gt;"Ville",INDEX(10_Lieux!$I:$I,V1298),0))</f>
        <v>250</v>
      </c>
      <c r="Z1298" s="14" t="str">
        <f aca="false">A1298&amp;"|"&amp;B1298</f>
        <v>Nantes-Atlantique|Lausanne</v>
      </c>
      <c r="AA1298" s="14" t="str">
        <f aca="false">IF(I1298&lt;p_local,"Local",IF(I1298&lt;p_vv_min,"Courte distance",IF(I1298&lt;p_tres_long,"Longue distance","Très longue distance")))</f>
        <v>Très longue distance</v>
      </c>
    </row>
    <row r="1299" customFormat="false" ht="15" hidden="false" customHeight="true" outlineLevel="0" collapsed="false">
      <c r="A1299" s="1" t="s">
        <v>154</v>
      </c>
      <c r="B1299" s="1" t="s">
        <v>1430</v>
      </c>
      <c r="C1299" s="1" t="s">
        <v>35</v>
      </c>
      <c r="D1299" s="1" t="s">
        <v>653</v>
      </c>
      <c r="E1299" s="1" t="s">
        <v>1462</v>
      </c>
      <c r="F1299" s="14" t="s">
        <v>40</v>
      </c>
      <c r="G1299" s="14" t="str">
        <f aca="false">IF(I1299&lt;p_local,"Local → page infra",IF(H1299&gt;=p_ph1,"Phase 1",IF(H1299&gt;=p_ph2,"Phase 2","Phase 3")))</f>
        <v>Phase 3</v>
      </c>
      <c r="H1299" s="14" t="n">
        <f aca="false">IF(I1299&lt;p_local,0,IF(C1299="Aéroport → Aéroport",p_pts_plein,IF(Y1299&gt;0,IF(I1299&lt;=Y1299,p_pts_plein,IF(I1299&lt;=p_mult2*Y1299,p_pts_moyen,p_pts_r3)),IF(I1299&gt;=p_vv_min,p_pts_plein,IF(I1299&gt;=p_vv_moy,p_pts_moyen,p_pts_court))))+IF(INDEX(10_Lieux!$D:$D,U1299)=1,p_prio1,p_prio2)+IF(INDEX(10_Lieux!$D:$D,V1299)=1,p_prio1,p_prio2)+IF(K1299="Oui",p_tf,0)+p_hub*((INDEX(10_Lieux!$H:$H,U1299)="Hub")+(INDEX(10_Lieux!$H:$H,V1299)="Hub"))+IF(OR(INDEX(10_Lieux!$H:$H,U1299)="Premium",INDEX(10_Lieux!$H:$H,V1299)="Premium"),p_prem,0))</f>
        <v>40</v>
      </c>
      <c r="I1299" s="14" t="n">
        <f aca="false">ROUND(W1299*p_facteur,0)</f>
        <v>788</v>
      </c>
      <c r="J1299" s="14" t="str">
        <f aca="false">IF(X1299&lt;60,X1299&amp;" min",INT(X1299/60)&amp;" h"&amp;IF(MOD(X1299,60)=0,""," "&amp;TEXT(MOD(X1299,60),"00")))</f>
        <v>8 h 15</v>
      </c>
      <c r="K1299" s="14" t="str">
        <f aca="false">IF(S1299&lt;&gt;T1299,"Oui","Non")</f>
        <v>Oui</v>
      </c>
      <c r="L1299" s="14" t="str">
        <f aca="false">IF(AND(INDEX(10_Lieux!$B:$B,U1299)="Ville",INDEX(10_Lieux!$B:$B,V1299)="Ville"),"/chauffeur-prive/"&amp;INDEX(10_Lieux!$E:$E,U1299)&amp;"-"&amp;INDEX(10_Lieux!$E:$E,V1299)&amp;"/","/chauffeur-prive/"&amp;INDEX(10_Lieux!$E:$E,U1299)&amp;"/"&amp;INDEX(10_Lieux!$E:$E,V1299)&amp;"/")</f>
        <v>/chauffeur-prive/lausanne/aeroport-nantes-atlantique/</v>
      </c>
      <c r="M1299" s="14" t="str">
        <f aca="false">IFERROR(INDEX($L:$L,MATCH(B1299&amp;"|"&amp;A1299,$Z:$Z,0)),"—")</f>
        <v>/chauffeur-prive/aeroport-nantes-atlantique/lausanne/</v>
      </c>
      <c r="N1299" s="14" t="str">
        <f aca="false">IF(LEN("Chauffeur privé "&amp;INDEX(10_Lieux!$J:$J,U1299)&amp;" → "&amp;INDEX(10_Lieux!$J:$J,V1299)&amp;" | 24h/24")&gt;60,"Chauffeur privé "&amp;INDEX(10_Lieux!$J:$J,U1299)&amp;" → "&amp;INDEX(10_Lieux!$J:$J,V1299),"Chauffeur privé "&amp;INDEX(10_Lieux!$J:$J,U1299)&amp;" → "&amp;INDEX(10_Lieux!$J:$J,V1299)&amp;" | 24h/24")</f>
        <v>Chauffeur privé Lausanne → Aéroport Nantes-Atlantique</v>
      </c>
      <c r="O1299" s="14" t="n">
        <f aca="false">LEN(N1299)</f>
        <v>53</v>
      </c>
      <c r="P1299" s="14" t="str">
        <f aca="false">"Chauffeur privé "&amp;INDEX(10_Lieux!$K:$K,U1299)&amp;" vers "&amp;INDEX(10_Lieux!$L:$L,V1299)</f>
        <v>Chauffeur privé de Lausanne vers l'aéroport Nantes-Atlantique</v>
      </c>
      <c r="Q1299" s="14" t="str">
        <f aca="false">"Chauffeur privé "&amp;INDEX(10_Lieux!$K:$K,U1299)&amp;" vers "&amp;INDEX(10_Lieux!$L:$L,V1299)&amp;" : env. "&amp;I1299&amp;" km, "&amp;J1299&amp;" de route. Devis personnalisé, standard 24h/24 et 7j/7."</f>
        <v>Chauffeur privé de Lausanne vers l'aéroport Nantes-Atlantique : env. 788 km, 8 h 15 de route. Devis personnalisé, standard 24h/24 et 7j/7.</v>
      </c>
      <c r="R1299" s="14" t="n">
        <f aca="false">LEN(Q1299)</f>
        <v>138</v>
      </c>
      <c r="S1299" s="14" t="str">
        <f aca="false">INDEX(10_Lieux!$C:$C,U1299)</f>
        <v>Suisse</v>
      </c>
      <c r="T1299" s="14" t="str">
        <f aca="false">INDEX(10_Lieux!$C:$C,V1299)</f>
        <v>France</v>
      </c>
      <c r="U1299" s="14" t="n">
        <f aca="false">MATCH(A1299,10_Lieux!$A:$A,0)</f>
        <v>112</v>
      </c>
      <c r="V1299" s="14" t="n">
        <f aca="false">MATCH(B1299,10_Lieux!$A:$A,0)</f>
        <v>157</v>
      </c>
      <c r="W1299" s="14" t="n">
        <f aca="false">ROUND(6371*2*ASIN(SQRT(SIN(RADIANS(INDEX(10_Lieux!$F:$F,V1299)-INDEX(10_Lieux!$F:$F,U1299))/2)^2+COS(RADIANS(INDEX(10_Lieux!$F:$F,U1299)))*COS(RADIANS(INDEX(10_Lieux!$F:$F,V1299)))*SIN(RADIANS(INDEX(10_Lieux!$G:$G,V1299)-INDEX(10_Lieux!$G:$G,U1299))/2)^2)),1)</f>
        <v>630.7</v>
      </c>
      <c r="X1299" s="14" t="n">
        <f aca="false">ROUND(I1299/IF(I1299&lt;p_seuil_vitesse,p_vit_lente,p_vit_rapide)*60/15,0)*15</f>
        <v>495</v>
      </c>
      <c r="Y1299" s="14" t="n">
        <f aca="false">MAX(IF(INDEX(10_Lieux!$B:$B,U1299)&lt;&gt;"Ville",INDEX(10_Lieux!$I:$I,U1299),0),IF(INDEX(10_Lieux!$B:$B,V1299)&lt;&gt;"Ville",INDEX(10_Lieux!$I:$I,V1299),0))</f>
        <v>250</v>
      </c>
      <c r="Z1299" s="14" t="str">
        <f aca="false">A1299&amp;"|"&amp;B1299</f>
        <v>Lausanne|Nantes-Atlantique</v>
      </c>
      <c r="AA1299" s="14" t="str">
        <f aca="false">IF(I1299&lt;p_local,"Local",IF(I1299&lt;p_vv_min,"Courte distance",IF(I1299&lt;p_tres_long,"Longue distance","Très longue distance")))</f>
        <v>Très longue distance</v>
      </c>
    </row>
    <row r="1300" customFormat="false" ht="15" hidden="false" customHeight="true" outlineLevel="0" collapsed="false">
      <c r="A1300" s="1" t="s">
        <v>1430</v>
      </c>
      <c r="B1300" s="1" t="s">
        <v>156</v>
      </c>
      <c r="C1300" s="1" t="s">
        <v>34</v>
      </c>
      <c r="D1300" s="1" t="s">
        <v>653</v>
      </c>
      <c r="E1300" s="1" t="s">
        <v>1463</v>
      </c>
      <c r="F1300" s="14" t="s">
        <v>40</v>
      </c>
      <c r="G1300" s="14" t="str">
        <f aca="false">IF(I1300&lt;p_local,"Local → page infra",IF(H1300&gt;=p_ph1,"Phase 1",IF(H1300&gt;=p_ph2,"Phase 2","Phase 3")))</f>
        <v>Phase 3</v>
      </c>
      <c r="H1300" s="14" t="n">
        <f aca="false">IF(I1300&lt;p_local,0,IF(C1300="Aéroport → Aéroport",p_pts_plein,IF(Y1300&gt;0,IF(I1300&lt;=Y1300,p_pts_plein,IF(I1300&lt;=p_mult2*Y1300,p_pts_moyen,p_pts_r3)),IF(I1300&gt;=p_vv_min,p_pts_plein,IF(I1300&gt;=p_vv_moy,p_pts_moyen,p_pts_court))))+IF(INDEX(10_Lieux!$D:$D,U1300)=1,p_prio1,p_prio2)+IF(INDEX(10_Lieux!$D:$D,V1300)=1,p_prio1,p_prio2)+IF(K1300="Oui",p_tf,0)+p_hub*((INDEX(10_Lieux!$H:$H,U1300)="Hub")+(INDEX(10_Lieux!$H:$H,V1300)="Hub"))+IF(OR(INDEX(10_Lieux!$H:$H,U1300)="Premium",INDEX(10_Lieux!$H:$H,V1300)="Premium"),p_prem,0))</f>
        <v>50</v>
      </c>
      <c r="I1300" s="14" t="n">
        <f aca="false">ROUND(W1300*p_facteur,0)</f>
        <v>748</v>
      </c>
      <c r="J1300" s="14" t="str">
        <f aca="false">IF(X1300&lt;60,X1300&amp;" min",INT(X1300/60)&amp;" h"&amp;IF(MOD(X1300,60)=0,""," "&amp;TEXT(MOD(X1300,60),"00")))</f>
        <v>7 h 45</v>
      </c>
      <c r="K1300" s="14" t="str">
        <f aca="false">IF(S1300&lt;&gt;T1300,"Oui","Non")</f>
        <v>Oui</v>
      </c>
      <c r="L1300" s="14" t="str">
        <f aca="false">IF(AND(INDEX(10_Lieux!$B:$B,U1300)="Ville",INDEX(10_Lieux!$B:$B,V1300)="Ville"),"/chauffeur-prive/"&amp;INDEX(10_Lieux!$E:$E,U1300)&amp;"-"&amp;INDEX(10_Lieux!$E:$E,V1300)&amp;"/","/chauffeur-prive/"&amp;INDEX(10_Lieux!$E:$E,U1300)&amp;"/"&amp;INDEX(10_Lieux!$E:$E,V1300)&amp;"/")</f>
        <v>/chauffeur-prive/aeroport-nantes-atlantique/bruxelles/</v>
      </c>
      <c r="M1300" s="14" t="str">
        <f aca="false">IFERROR(INDEX($L:$L,MATCH(B1300&amp;"|"&amp;A1300,$Z:$Z,0)),"—")</f>
        <v>/chauffeur-prive/bruxelles/aeroport-nantes-atlantique/</v>
      </c>
      <c r="N1300" s="14" t="str">
        <f aca="false">IF(LEN("Chauffeur privé "&amp;INDEX(10_Lieux!$J:$J,U1300)&amp;" → "&amp;INDEX(10_Lieux!$J:$J,V1300)&amp;" | 24h/24")&gt;60,"Chauffeur privé "&amp;INDEX(10_Lieux!$J:$J,U1300)&amp;" → "&amp;INDEX(10_Lieux!$J:$J,V1300),"Chauffeur privé "&amp;INDEX(10_Lieux!$J:$J,U1300)&amp;" → "&amp;INDEX(10_Lieux!$J:$J,V1300)&amp;" | 24h/24")</f>
        <v>Chauffeur privé Aéroport Nantes-Atlantique → Bruxelles</v>
      </c>
      <c r="O1300" s="14" t="n">
        <f aca="false">LEN(N1300)</f>
        <v>54</v>
      </c>
      <c r="P1300" s="14" t="str">
        <f aca="false">"Chauffeur privé "&amp;INDEX(10_Lieux!$K:$K,U1300)&amp;" vers "&amp;INDEX(10_Lieux!$L:$L,V1300)</f>
        <v>Chauffeur privé de l'aéroport Nantes-Atlantique vers Bruxelles</v>
      </c>
      <c r="Q1300" s="14" t="str">
        <f aca="false">"Chauffeur privé "&amp;INDEX(10_Lieux!$K:$K,U1300)&amp;" vers "&amp;INDEX(10_Lieux!$L:$L,V1300)&amp;" : env. "&amp;I1300&amp;" km, "&amp;J1300&amp;" de route. Devis personnalisé, standard 24h/24 et 7j/7."</f>
        <v>Chauffeur privé de l'aéroport Nantes-Atlantique vers Bruxelles : env. 748 km, 7 h 45 de route. Devis personnalisé, standard 24h/24 et 7j/7.</v>
      </c>
      <c r="R1300" s="14" t="n">
        <f aca="false">LEN(Q1300)</f>
        <v>139</v>
      </c>
      <c r="S1300" s="14" t="str">
        <f aca="false">INDEX(10_Lieux!$C:$C,U1300)</f>
        <v>France</v>
      </c>
      <c r="T1300" s="14" t="str">
        <f aca="false">INDEX(10_Lieux!$C:$C,V1300)</f>
        <v>Belgique</v>
      </c>
      <c r="U1300" s="14" t="n">
        <f aca="false">MATCH(A1300,10_Lieux!$A:$A,0)</f>
        <v>157</v>
      </c>
      <c r="V1300" s="14" t="n">
        <f aca="false">MATCH(B1300,10_Lieux!$A:$A,0)</f>
        <v>93</v>
      </c>
      <c r="W1300" s="14" t="n">
        <f aca="false">ROUND(6371*2*ASIN(SQRT(SIN(RADIANS(INDEX(10_Lieux!$F:$F,V1300)-INDEX(10_Lieux!$F:$F,U1300))/2)^2+COS(RADIANS(INDEX(10_Lieux!$F:$F,U1300)))*COS(RADIANS(INDEX(10_Lieux!$F:$F,V1300)))*SIN(RADIANS(INDEX(10_Lieux!$G:$G,V1300)-INDEX(10_Lieux!$G:$G,U1300))/2)^2)),1)</f>
        <v>598.2</v>
      </c>
      <c r="X1300" s="14" t="n">
        <f aca="false">ROUND(I1300/IF(I1300&lt;p_seuil_vitesse,p_vit_lente,p_vit_rapide)*60/15,0)*15</f>
        <v>465</v>
      </c>
      <c r="Y1300" s="14" t="n">
        <f aca="false">MAX(IF(INDEX(10_Lieux!$B:$B,U1300)&lt;&gt;"Ville",INDEX(10_Lieux!$I:$I,U1300),0),IF(INDEX(10_Lieux!$B:$B,V1300)&lt;&gt;"Ville",INDEX(10_Lieux!$I:$I,V1300),0))</f>
        <v>250</v>
      </c>
      <c r="Z1300" s="14" t="str">
        <f aca="false">A1300&amp;"|"&amp;B1300</f>
        <v>Nantes-Atlantique|Bruxelles</v>
      </c>
      <c r="AA1300" s="14" t="str">
        <f aca="false">IF(I1300&lt;p_local,"Local",IF(I1300&lt;p_vv_min,"Courte distance",IF(I1300&lt;p_tres_long,"Longue distance","Très longue distance")))</f>
        <v>Très longue distance</v>
      </c>
    </row>
    <row r="1301" customFormat="false" ht="15" hidden="false" customHeight="true" outlineLevel="0" collapsed="false">
      <c r="A1301" s="1" t="s">
        <v>156</v>
      </c>
      <c r="B1301" s="1" t="s">
        <v>1430</v>
      </c>
      <c r="C1301" s="1" t="s">
        <v>35</v>
      </c>
      <c r="D1301" s="1" t="s">
        <v>653</v>
      </c>
      <c r="E1301" s="1" t="s">
        <v>1464</v>
      </c>
      <c r="F1301" s="14" t="s">
        <v>40</v>
      </c>
      <c r="G1301" s="14" t="str">
        <f aca="false">IF(I1301&lt;p_local,"Local → page infra",IF(H1301&gt;=p_ph1,"Phase 1",IF(H1301&gt;=p_ph2,"Phase 2","Phase 3")))</f>
        <v>Phase 3</v>
      </c>
      <c r="H1301" s="14" t="n">
        <f aca="false">IF(I1301&lt;p_local,0,IF(C1301="Aéroport → Aéroport",p_pts_plein,IF(Y1301&gt;0,IF(I1301&lt;=Y1301,p_pts_plein,IF(I1301&lt;=p_mult2*Y1301,p_pts_moyen,p_pts_r3)),IF(I1301&gt;=p_vv_min,p_pts_plein,IF(I1301&gt;=p_vv_moy,p_pts_moyen,p_pts_court))))+IF(INDEX(10_Lieux!$D:$D,U1301)=1,p_prio1,p_prio2)+IF(INDEX(10_Lieux!$D:$D,V1301)=1,p_prio1,p_prio2)+IF(K1301="Oui",p_tf,0)+p_hub*((INDEX(10_Lieux!$H:$H,U1301)="Hub")+(INDEX(10_Lieux!$H:$H,V1301)="Hub"))+IF(OR(INDEX(10_Lieux!$H:$H,U1301)="Premium",INDEX(10_Lieux!$H:$H,V1301)="Premium"),p_prem,0))</f>
        <v>50</v>
      </c>
      <c r="I1301" s="14" t="n">
        <f aca="false">ROUND(W1301*p_facteur,0)</f>
        <v>748</v>
      </c>
      <c r="J1301" s="14" t="str">
        <f aca="false">IF(X1301&lt;60,X1301&amp;" min",INT(X1301/60)&amp;" h"&amp;IF(MOD(X1301,60)=0,""," "&amp;TEXT(MOD(X1301,60),"00")))</f>
        <v>7 h 45</v>
      </c>
      <c r="K1301" s="14" t="str">
        <f aca="false">IF(S1301&lt;&gt;T1301,"Oui","Non")</f>
        <v>Oui</v>
      </c>
      <c r="L1301" s="14" t="str">
        <f aca="false">IF(AND(INDEX(10_Lieux!$B:$B,U1301)="Ville",INDEX(10_Lieux!$B:$B,V1301)="Ville"),"/chauffeur-prive/"&amp;INDEX(10_Lieux!$E:$E,U1301)&amp;"-"&amp;INDEX(10_Lieux!$E:$E,V1301)&amp;"/","/chauffeur-prive/"&amp;INDEX(10_Lieux!$E:$E,U1301)&amp;"/"&amp;INDEX(10_Lieux!$E:$E,V1301)&amp;"/")</f>
        <v>/chauffeur-prive/bruxelles/aeroport-nantes-atlantique/</v>
      </c>
      <c r="M1301" s="14" t="str">
        <f aca="false">IFERROR(INDEX($L:$L,MATCH(B1301&amp;"|"&amp;A1301,$Z:$Z,0)),"—")</f>
        <v>/chauffeur-prive/aeroport-nantes-atlantique/bruxelles/</v>
      </c>
      <c r="N1301" s="14" t="str">
        <f aca="false">IF(LEN("Chauffeur privé "&amp;INDEX(10_Lieux!$J:$J,U1301)&amp;" → "&amp;INDEX(10_Lieux!$J:$J,V1301)&amp;" | 24h/24")&gt;60,"Chauffeur privé "&amp;INDEX(10_Lieux!$J:$J,U1301)&amp;" → "&amp;INDEX(10_Lieux!$J:$J,V1301),"Chauffeur privé "&amp;INDEX(10_Lieux!$J:$J,U1301)&amp;" → "&amp;INDEX(10_Lieux!$J:$J,V1301)&amp;" | 24h/24")</f>
        <v>Chauffeur privé Bruxelles → Aéroport Nantes-Atlantique</v>
      </c>
      <c r="O1301" s="14" t="n">
        <f aca="false">LEN(N1301)</f>
        <v>54</v>
      </c>
      <c r="P1301" s="14" t="str">
        <f aca="false">"Chauffeur privé "&amp;INDEX(10_Lieux!$K:$K,U1301)&amp;" vers "&amp;INDEX(10_Lieux!$L:$L,V1301)</f>
        <v>Chauffeur privé de Bruxelles vers l'aéroport Nantes-Atlantique</v>
      </c>
      <c r="Q1301" s="14" t="str">
        <f aca="false">"Chauffeur privé "&amp;INDEX(10_Lieux!$K:$K,U1301)&amp;" vers "&amp;INDEX(10_Lieux!$L:$L,V1301)&amp;" : env. "&amp;I1301&amp;" km, "&amp;J1301&amp;" de route. Devis personnalisé, standard 24h/24 et 7j/7."</f>
        <v>Chauffeur privé de Bruxelles vers l'aéroport Nantes-Atlantique : env. 748 km, 7 h 45 de route. Devis personnalisé, standard 24h/24 et 7j/7.</v>
      </c>
      <c r="R1301" s="14" t="n">
        <f aca="false">LEN(Q1301)</f>
        <v>139</v>
      </c>
      <c r="S1301" s="14" t="str">
        <f aca="false">INDEX(10_Lieux!$C:$C,U1301)</f>
        <v>Belgique</v>
      </c>
      <c r="T1301" s="14" t="str">
        <f aca="false">INDEX(10_Lieux!$C:$C,V1301)</f>
        <v>France</v>
      </c>
      <c r="U1301" s="14" t="n">
        <f aca="false">MATCH(A1301,10_Lieux!$A:$A,0)</f>
        <v>93</v>
      </c>
      <c r="V1301" s="14" t="n">
        <f aca="false">MATCH(B1301,10_Lieux!$A:$A,0)</f>
        <v>157</v>
      </c>
      <c r="W1301" s="14" t="n">
        <f aca="false">ROUND(6371*2*ASIN(SQRT(SIN(RADIANS(INDEX(10_Lieux!$F:$F,V1301)-INDEX(10_Lieux!$F:$F,U1301))/2)^2+COS(RADIANS(INDEX(10_Lieux!$F:$F,U1301)))*COS(RADIANS(INDEX(10_Lieux!$F:$F,V1301)))*SIN(RADIANS(INDEX(10_Lieux!$G:$G,V1301)-INDEX(10_Lieux!$G:$G,U1301))/2)^2)),1)</f>
        <v>598.2</v>
      </c>
      <c r="X1301" s="14" t="n">
        <f aca="false">ROUND(I1301/IF(I1301&lt;p_seuil_vitesse,p_vit_lente,p_vit_rapide)*60/15,0)*15</f>
        <v>465</v>
      </c>
      <c r="Y1301" s="14" t="n">
        <f aca="false">MAX(IF(INDEX(10_Lieux!$B:$B,U1301)&lt;&gt;"Ville",INDEX(10_Lieux!$I:$I,U1301),0),IF(INDEX(10_Lieux!$B:$B,V1301)&lt;&gt;"Ville",INDEX(10_Lieux!$I:$I,V1301),0))</f>
        <v>250</v>
      </c>
      <c r="Z1301" s="14" t="str">
        <f aca="false">A1301&amp;"|"&amp;B1301</f>
        <v>Bruxelles|Nantes-Atlantique</v>
      </c>
      <c r="AA1301" s="14" t="str">
        <f aca="false">IF(I1301&lt;p_local,"Local",IF(I1301&lt;p_vv_min,"Courte distance",IF(I1301&lt;p_tres_long,"Longue distance","Très longue distance")))</f>
        <v>Très longue distance</v>
      </c>
    </row>
    <row r="1302" customFormat="false" ht="15" hidden="false" customHeight="true" outlineLevel="0" collapsed="false">
      <c r="A1302" s="1" t="s">
        <v>1430</v>
      </c>
      <c r="B1302" s="1" t="s">
        <v>158</v>
      </c>
      <c r="C1302" s="1" t="s">
        <v>34</v>
      </c>
      <c r="D1302" s="1" t="s">
        <v>653</v>
      </c>
      <c r="E1302" s="1" t="s">
        <v>1465</v>
      </c>
      <c r="F1302" s="14" t="s">
        <v>40</v>
      </c>
      <c r="G1302" s="14" t="str">
        <f aca="false">IF(I1302&lt;p_local,"Local → page infra",IF(H1302&gt;=p_ph1,"Phase 1",IF(H1302&gt;=p_ph2,"Phase 2","Phase 3")))</f>
        <v>Phase 3</v>
      </c>
      <c r="H1302" s="14" t="n">
        <f aca="false">IF(I1302&lt;p_local,0,IF(C1302="Aéroport → Aéroport",p_pts_plein,IF(Y1302&gt;0,IF(I1302&lt;=Y1302,p_pts_plein,IF(I1302&lt;=p_mult2*Y1302,p_pts_moyen,p_pts_r3)),IF(I1302&gt;=p_vv_min,p_pts_plein,IF(I1302&gt;=p_vv_moy,p_pts_moyen,p_pts_court))))+IF(INDEX(10_Lieux!$D:$D,U1302)=1,p_prio1,p_prio2)+IF(INDEX(10_Lieux!$D:$D,V1302)=1,p_prio1,p_prio2)+IF(K1302="Oui",p_tf,0)+p_hub*((INDEX(10_Lieux!$H:$H,U1302)="Hub")+(INDEX(10_Lieux!$H:$H,V1302)="Hub"))+IF(OR(INDEX(10_Lieux!$H:$H,U1302)="Premium",INDEX(10_Lieux!$H:$H,V1302)="Premium"),p_prem,0))</f>
        <v>40</v>
      </c>
      <c r="I1302" s="14" t="n">
        <f aca="false">ROUND(W1302*p_facteur,0)</f>
        <v>814</v>
      </c>
      <c r="J1302" s="14" t="str">
        <f aca="false">IF(X1302&lt;60,X1302&amp;" min",INT(X1302/60)&amp;" h"&amp;IF(MOD(X1302,60)=0,""," "&amp;TEXT(MOD(X1302,60),"00")))</f>
        <v>8 h 30</v>
      </c>
      <c r="K1302" s="14" t="str">
        <f aca="false">IF(S1302&lt;&gt;T1302,"Oui","Non")</f>
        <v>Oui</v>
      </c>
      <c r="L1302" s="14" t="str">
        <f aca="false">IF(AND(INDEX(10_Lieux!$B:$B,U1302)="Ville",INDEX(10_Lieux!$B:$B,V1302)="Ville"),"/chauffeur-prive/"&amp;INDEX(10_Lieux!$E:$E,U1302)&amp;"-"&amp;INDEX(10_Lieux!$E:$E,V1302)&amp;"/","/chauffeur-prive/"&amp;INDEX(10_Lieux!$E:$E,U1302)&amp;"/"&amp;INDEX(10_Lieux!$E:$E,V1302)&amp;"/")</f>
        <v>/chauffeur-prive/aeroport-nantes-atlantique/liege/</v>
      </c>
      <c r="M1302" s="14" t="str">
        <f aca="false">IFERROR(INDEX($L:$L,MATCH(B1302&amp;"|"&amp;A1302,$Z:$Z,0)),"—")</f>
        <v>/chauffeur-prive/liege/aeroport-nantes-atlantique/</v>
      </c>
      <c r="N1302" s="14" t="str">
        <f aca="false">IF(LEN("Chauffeur privé "&amp;INDEX(10_Lieux!$J:$J,U1302)&amp;" → "&amp;INDEX(10_Lieux!$J:$J,V1302)&amp;" | 24h/24")&gt;60,"Chauffeur privé "&amp;INDEX(10_Lieux!$J:$J,U1302)&amp;" → "&amp;INDEX(10_Lieux!$J:$J,V1302),"Chauffeur privé "&amp;INDEX(10_Lieux!$J:$J,U1302)&amp;" → "&amp;INDEX(10_Lieux!$J:$J,V1302)&amp;" | 24h/24")</f>
        <v>Chauffeur privé Aéroport Nantes-Atlantique → Liège | 24h/24</v>
      </c>
      <c r="O1302" s="14" t="n">
        <f aca="false">LEN(N1302)</f>
        <v>59</v>
      </c>
      <c r="P1302" s="14" t="str">
        <f aca="false">"Chauffeur privé "&amp;INDEX(10_Lieux!$K:$K,U1302)&amp;" vers "&amp;INDEX(10_Lieux!$L:$L,V1302)</f>
        <v>Chauffeur privé de l'aéroport Nantes-Atlantique vers Liège</v>
      </c>
      <c r="Q1302" s="14" t="str">
        <f aca="false">"Chauffeur privé "&amp;INDEX(10_Lieux!$K:$K,U1302)&amp;" vers "&amp;INDEX(10_Lieux!$L:$L,V1302)&amp;" : env. "&amp;I1302&amp;" km, "&amp;J1302&amp;" de route. Devis personnalisé, standard 24h/24 et 7j/7."</f>
        <v>Chauffeur privé de l'aéroport Nantes-Atlantique vers Liège : env. 814 km, 8 h 30 de route. Devis personnalisé, standard 24h/24 et 7j/7.</v>
      </c>
      <c r="R1302" s="14" t="n">
        <f aca="false">LEN(Q1302)</f>
        <v>135</v>
      </c>
      <c r="S1302" s="14" t="str">
        <f aca="false">INDEX(10_Lieux!$C:$C,U1302)</f>
        <v>France</v>
      </c>
      <c r="T1302" s="14" t="str">
        <f aca="false">INDEX(10_Lieux!$C:$C,V1302)</f>
        <v>Belgique</v>
      </c>
      <c r="U1302" s="14" t="n">
        <f aca="false">MATCH(A1302,10_Lieux!$A:$A,0)</f>
        <v>157</v>
      </c>
      <c r="V1302" s="14" t="n">
        <f aca="false">MATCH(B1302,10_Lieux!$A:$A,0)</f>
        <v>94</v>
      </c>
      <c r="W1302" s="14" t="n">
        <f aca="false">ROUND(6371*2*ASIN(SQRT(SIN(RADIANS(INDEX(10_Lieux!$F:$F,V1302)-INDEX(10_Lieux!$F:$F,U1302))/2)^2+COS(RADIANS(INDEX(10_Lieux!$F:$F,U1302)))*COS(RADIANS(INDEX(10_Lieux!$F:$F,V1302)))*SIN(RADIANS(INDEX(10_Lieux!$G:$G,V1302)-INDEX(10_Lieux!$G:$G,U1302))/2)^2)),1)</f>
        <v>651.5</v>
      </c>
      <c r="X1302" s="14" t="n">
        <f aca="false">ROUND(I1302/IF(I1302&lt;p_seuil_vitesse,p_vit_lente,p_vit_rapide)*60/15,0)*15</f>
        <v>510</v>
      </c>
      <c r="Y1302" s="14" t="n">
        <f aca="false">MAX(IF(INDEX(10_Lieux!$B:$B,U1302)&lt;&gt;"Ville",INDEX(10_Lieux!$I:$I,U1302),0),IF(INDEX(10_Lieux!$B:$B,V1302)&lt;&gt;"Ville",INDEX(10_Lieux!$I:$I,V1302),0))</f>
        <v>250</v>
      </c>
      <c r="Z1302" s="14" t="str">
        <f aca="false">A1302&amp;"|"&amp;B1302</f>
        <v>Nantes-Atlantique|Liège</v>
      </c>
      <c r="AA1302" s="14" t="str">
        <f aca="false">IF(I1302&lt;p_local,"Local",IF(I1302&lt;p_vv_min,"Courte distance",IF(I1302&lt;p_tres_long,"Longue distance","Très longue distance")))</f>
        <v>Très longue distance</v>
      </c>
    </row>
    <row r="1303" customFormat="false" ht="15" hidden="false" customHeight="true" outlineLevel="0" collapsed="false">
      <c r="A1303" s="1" t="s">
        <v>158</v>
      </c>
      <c r="B1303" s="1" t="s">
        <v>1430</v>
      </c>
      <c r="C1303" s="1" t="s">
        <v>35</v>
      </c>
      <c r="D1303" s="1" t="s">
        <v>653</v>
      </c>
      <c r="E1303" s="1" t="s">
        <v>1466</v>
      </c>
      <c r="F1303" s="14" t="s">
        <v>40</v>
      </c>
      <c r="G1303" s="14" t="str">
        <f aca="false">IF(I1303&lt;p_local,"Local → page infra",IF(H1303&gt;=p_ph1,"Phase 1",IF(H1303&gt;=p_ph2,"Phase 2","Phase 3")))</f>
        <v>Phase 3</v>
      </c>
      <c r="H1303" s="14" t="n">
        <f aca="false">IF(I1303&lt;p_local,0,IF(C1303="Aéroport → Aéroport",p_pts_plein,IF(Y1303&gt;0,IF(I1303&lt;=Y1303,p_pts_plein,IF(I1303&lt;=p_mult2*Y1303,p_pts_moyen,p_pts_r3)),IF(I1303&gt;=p_vv_min,p_pts_plein,IF(I1303&gt;=p_vv_moy,p_pts_moyen,p_pts_court))))+IF(INDEX(10_Lieux!$D:$D,U1303)=1,p_prio1,p_prio2)+IF(INDEX(10_Lieux!$D:$D,V1303)=1,p_prio1,p_prio2)+IF(K1303="Oui",p_tf,0)+p_hub*((INDEX(10_Lieux!$H:$H,U1303)="Hub")+(INDEX(10_Lieux!$H:$H,V1303)="Hub"))+IF(OR(INDEX(10_Lieux!$H:$H,U1303)="Premium",INDEX(10_Lieux!$H:$H,V1303)="Premium"),p_prem,0))</f>
        <v>40</v>
      </c>
      <c r="I1303" s="14" t="n">
        <f aca="false">ROUND(W1303*p_facteur,0)</f>
        <v>814</v>
      </c>
      <c r="J1303" s="14" t="str">
        <f aca="false">IF(X1303&lt;60,X1303&amp;" min",INT(X1303/60)&amp;" h"&amp;IF(MOD(X1303,60)=0,""," "&amp;TEXT(MOD(X1303,60),"00")))</f>
        <v>8 h 30</v>
      </c>
      <c r="K1303" s="14" t="str">
        <f aca="false">IF(S1303&lt;&gt;T1303,"Oui","Non")</f>
        <v>Oui</v>
      </c>
      <c r="L1303" s="14" t="str">
        <f aca="false">IF(AND(INDEX(10_Lieux!$B:$B,U1303)="Ville",INDEX(10_Lieux!$B:$B,V1303)="Ville"),"/chauffeur-prive/"&amp;INDEX(10_Lieux!$E:$E,U1303)&amp;"-"&amp;INDEX(10_Lieux!$E:$E,V1303)&amp;"/","/chauffeur-prive/"&amp;INDEX(10_Lieux!$E:$E,U1303)&amp;"/"&amp;INDEX(10_Lieux!$E:$E,V1303)&amp;"/")</f>
        <v>/chauffeur-prive/liege/aeroport-nantes-atlantique/</v>
      </c>
      <c r="M1303" s="14" t="str">
        <f aca="false">IFERROR(INDEX($L:$L,MATCH(B1303&amp;"|"&amp;A1303,$Z:$Z,0)),"—")</f>
        <v>/chauffeur-prive/aeroport-nantes-atlantique/liege/</v>
      </c>
      <c r="N1303" s="14" t="str">
        <f aca="false">IF(LEN("Chauffeur privé "&amp;INDEX(10_Lieux!$J:$J,U1303)&amp;" → "&amp;INDEX(10_Lieux!$J:$J,V1303)&amp;" | 24h/24")&gt;60,"Chauffeur privé "&amp;INDEX(10_Lieux!$J:$J,U1303)&amp;" → "&amp;INDEX(10_Lieux!$J:$J,V1303),"Chauffeur privé "&amp;INDEX(10_Lieux!$J:$J,U1303)&amp;" → "&amp;INDEX(10_Lieux!$J:$J,V1303)&amp;" | 24h/24")</f>
        <v>Chauffeur privé Liège → Aéroport Nantes-Atlantique | 24h/24</v>
      </c>
      <c r="O1303" s="14" t="n">
        <f aca="false">LEN(N1303)</f>
        <v>59</v>
      </c>
      <c r="P1303" s="14" t="str">
        <f aca="false">"Chauffeur privé "&amp;INDEX(10_Lieux!$K:$K,U1303)&amp;" vers "&amp;INDEX(10_Lieux!$L:$L,V1303)</f>
        <v>Chauffeur privé de Liège vers l'aéroport Nantes-Atlantique</v>
      </c>
      <c r="Q1303" s="14" t="str">
        <f aca="false">"Chauffeur privé "&amp;INDEX(10_Lieux!$K:$K,U1303)&amp;" vers "&amp;INDEX(10_Lieux!$L:$L,V1303)&amp;" : env. "&amp;I1303&amp;" km, "&amp;J1303&amp;" de route. Devis personnalisé, standard 24h/24 et 7j/7."</f>
        <v>Chauffeur privé de Liège vers l'aéroport Nantes-Atlantique : env. 814 km, 8 h 30 de route. Devis personnalisé, standard 24h/24 et 7j/7.</v>
      </c>
      <c r="R1303" s="14" t="n">
        <f aca="false">LEN(Q1303)</f>
        <v>135</v>
      </c>
      <c r="S1303" s="14" t="str">
        <f aca="false">INDEX(10_Lieux!$C:$C,U1303)</f>
        <v>Belgique</v>
      </c>
      <c r="T1303" s="14" t="str">
        <f aca="false">INDEX(10_Lieux!$C:$C,V1303)</f>
        <v>France</v>
      </c>
      <c r="U1303" s="14" t="n">
        <f aca="false">MATCH(A1303,10_Lieux!$A:$A,0)</f>
        <v>94</v>
      </c>
      <c r="V1303" s="14" t="n">
        <f aca="false">MATCH(B1303,10_Lieux!$A:$A,0)</f>
        <v>157</v>
      </c>
      <c r="W1303" s="14" t="n">
        <f aca="false">ROUND(6371*2*ASIN(SQRT(SIN(RADIANS(INDEX(10_Lieux!$F:$F,V1303)-INDEX(10_Lieux!$F:$F,U1303))/2)^2+COS(RADIANS(INDEX(10_Lieux!$F:$F,U1303)))*COS(RADIANS(INDEX(10_Lieux!$F:$F,V1303)))*SIN(RADIANS(INDEX(10_Lieux!$G:$G,V1303)-INDEX(10_Lieux!$G:$G,U1303))/2)^2)),1)</f>
        <v>651.5</v>
      </c>
      <c r="X1303" s="14" t="n">
        <f aca="false">ROUND(I1303/IF(I1303&lt;p_seuil_vitesse,p_vit_lente,p_vit_rapide)*60/15,0)*15</f>
        <v>510</v>
      </c>
      <c r="Y1303" s="14" t="n">
        <f aca="false">MAX(IF(INDEX(10_Lieux!$B:$B,U1303)&lt;&gt;"Ville",INDEX(10_Lieux!$I:$I,U1303),0),IF(INDEX(10_Lieux!$B:$B,V1303)&lt;&gt;"Ville",INDEX(10_Lieux!$I:$I,V1303),0))</f>
        <v>250</v>
      </c>
      <c r="Z1303" s="14" t="str">
        <f aca="false">A1303&amp;"|"&amp;B1303</f>
        <v>Liège|Nantes-Atlantique</v>
      </c>
      <c r="AA1303" s="14" t="str">
        <f aca="false">IF(I1303&lt;p_local,"Local",IF(I1303&lt;p_vv_min,"Courte distance",IF(I1303&lt;p_tres_long,"Longue distance","Très longue distance")))</f>
        <v>Très longue distance</v>
      </c>
    </row>
    <row r="1304" customFormat="false" ht="15" hidden="false" customHeight="true" outlineLevel="0" collapsed="false">
      <c r="A1304" s="1" t="s">
        <v>1430</v>
      </c>
      <c r="B1304" s="1" t="s">
        <v>160</v>
      </c>
      <c r="C1304" s="1" t="s">
        <v>34</v>
      </c>
      <c r="D1304" s="1" t="s">
        <v>653</v>
      </c>
      <c r="E1304" s="1" t="s">
        <v>1467</v>
      </c>
      <c r="F1304" s="14" t="s">
        <v>40</v>
      </c>
      <c r="G1304" s="14" t="str">
        <f aca="false">IF(I1304&lt;p_local,"Local → page infra",IF(H1304&gt;=p_ph1,"Phase 1",IF(H1304&gt;=p_ph2,"Phase 2","Phase 3")))</f>
        <v>Phase 3</v>
      </c>
      <c r="H1304" s="14" t="n">
        <f aca="false">IF(I1304&lt;p_local,0,IF(C1304="Aéroport → Aéroport",p_pts_plein,IF(Y1304&gt;0,IF(I1304&lt;=Y1304,p_pts_plein,IF(I1304&lt;=p_mult2*Y1304,p_pts_moyen,p_pts_r3)),IF(I1304&gt;=p_vv_min,p_pts_plein,IF(I1304&gt;=p_vv_moy,p_pts_moyen,p_pts_court))))+IF(INDEX(10_Lieux!$D:$D,U1304)=1,p_prio1,p_prio2)+IF(INDEX(10_Lieux!$D:$D,V1304)=1,p_prio1,p_prio2)+IF(K1304="Oui",p_tf,0)+p_hub*((INDEX(10_Lieux!$H:$H,U1304)="Hub")+(INDEX(10_Lieux!$H:$H,V1304)="Hub"))+IF(OR(INDEX(10_Lieux!$H:$H,U1304)="Premium",INDEX(10_Lieux!$H:$H,V1304)="Premium"),p_prem,0))</f>
        <v>40</v>
      </c>
      <c r="I1304" s="14" t="n">
        <f aca="false">ROUND(W1304*p_facteur,0)</f>
        <v>716</v>
      </c>
      <c r="J1304" s="14" t="str">
        <f aca="false">IF(X1304&lt;60,X1304&amp;" min",INT(X1304/60)&amp;" h"&amp;IF(MOD(X1304,60)=0,""," "&amp;TEXT(MOD(X1304,60),"00")))</f>
        <v>7 h 30</v>
      </c>
      <c r="K1304" s="14" t="str">
        <f aca="false">IF(S1304&lt;&gt;T1304,"Oui","Non")</f>
        <v>Oui</v>
      </c>
      <c r="L1304" s="14" t="str">
        <f aca="false">IF(AND(INDEX(10_Lieux!$B:$B,U1304)="Ville",INDEX(10_Lieux!$B:$B,V1304)="Ville"),"/chauffeur-prive/"&amp;INDEX(10_Lieux!$E:$E,U1304)&amp;"-"&amp;INDEX(10_Lieux!$E:$E,V1304)&amp;"/","/chauffeur-prive/"&amp;INDEX(10_Lieux!$E:$E,U1304)&amp;"/"&amp;INDEX(10_Lieux!$E:$E,V1304)&amp;"/")</f>
        <v>/chauffeur-prive/aeroport-nantes-atlantique/charleroi/</v>
      </c>
      <c r="M1304" s="14" t="str">
        <f aca="false">IFERROR(INDEX($L:$L,MATCH(B1304&amp;"|"&amp;A1304,$Z:$Z,0)),"—")</f>
        <v>/chauffeur-prive/charleroi/aeroport-nantes-atlantique/</v>
      </c>
      <c r="N1304" s="14" t="str">
        <f aca="false">IF(LEN("Chauffeur privé "&amp;INDEX(10_Lieux!$J:$J,U1304)&amp;" → "&amp;INDEX(10_Lieux!$J:$J,V1304)&amp;" | 24h/24")&gt;60,"Chauffeur privé "&amp;INDEX(10_Lieux!$J:$J,U1304)&amp;" → "&amp;INDEX(10_Lieux!$J:$J,V1304),"Chauffeur privé "&amp;INDEX(10_Lieux!$J:$J,U1304)&amp;" → "&amp;INDEX(10_Lieux!$J:$J,V1304)&amp;" | 24h/24")</f>
        <v>Chauffeur privé Aéroport Nantes-Atlantique → Charleroi</v>
      </c>
      <c r="O1304" s="14" t="n">
        <f aca="false">LEN(N1304)</f>
        <v>54</v>
      </c>
      <c r="P1304" s="14" t="str">
        <f aca="false">"Chauffeur privé "&amp;INDEX(10_Lieux!$K:$K,U1304)&amp;" vers "&amp;INDEX(10_Lieux!$L:$L,V1304)</f>
        <v>Chauffeur privé de l'aéroport Nantes-Atlantique vers Charleroi</v>
      </c>
      <c r="Q1304" s="14" t="str">
        <f aca="false">"Chauffeur privé "&amp;INDEX(10_Lieux!$K:$K,U1304)&amp;" vers "&amp;INDEX(10_Lieux!$L:$L,V1304)&amp;" : env. "&amp;I1304&amp;" km, "&amp;J1304&amp;" de route. Devis personnalisé, standard 24h/24 et 7j/7."</f>
        <v>Chauffeur privé de l'aéroport Nantes-Atlantique vers Charleroi : env. 716 km, 7 h 30 de route. Devis personnalisé, standard 24h/24 et 7j/7.</v>
      </c>
      <c r="R1304" s="14" t="n">
        <f aca="false">LEN(Q1304)</f>
        <v>139</v>
      </c>
      <c r="S1304" s="14" t="str">
        <f aca="false">INDEX(10_Lieux!$C:$C,U1304)</f>
        <v>France</v>
      </c>
      <c r="T1304" s="14" t="str">
        <f aca="false">INDEX(10_Lieux!$C:$C,V1304)</f>
        <v>Belgique</v>
      </c>
      <c r="U1304" s="14" t="n">
        <f aca="false">MATCH(A1304,10_Lieux!$A:$A,0)</f>
        <v>157</v>
      </c>
      <c r="V1304" s="14" t="n">
        <f aca="false">MATCH(B1304,10_Lieux!$A:$A,0)</f>
        <v>96</v>
      </c>
      <c r="W1304" s="14" t="n">
        <f aca="false">ROUND(6371*2*ASIN(SQRT(SIN(RADIANS(INDEX(10_Lieux!$F:$F,V1304)-INDEX(10_Lieux!$F:$F,U1304))/2)^2+COS(RADIANS(INDEX(10_Lieux!$F:$F,U1304)))*COS(RADIANS(INDEX(10_Lieux!$F:$F,V1304)))*SIN(RADIANS(INDEX(10_Lieux!$G:$G,V1304)-INDEX(10_Lieux!$G:$G,U1304))/2)^2)),1)</f>
        <v>572.4</v>
      </c>
      <c r="X1304" s="14" t="n">
        <f aca="false">ROUND(I1304/IF(I1304&lt;p_seuil_vitesse,p_vit_lente,p_vit_rapide)*60/15,0)*15</f>
        <v>450</v>
      </c>
      <c r="Y1304" s="14" t="n">
        <f aca="false">MAX(IF(INDEX(10_Lieux!$B:$B,U1304)&lt;&gt;"Ville",INDEX(10_Lieux!$I:$I,U1304),0),IF(INDEX(10_Lieux!$B:$B,V1304)&lt;&gt;"Ville",INDEX(10_Lieux!$I:$I,V1304),0))</f>
        <v>250</v>
      </c>
      <c r="Z1304" s="14" t="str">
        <f aca="false">A1304&amp;"|"&amp;B1304</f>
        <v>Nantes-Atlantique|Charleroi</v>
      </c>
      <c r="AA1304" s="14" t="str">
        <f aca="false">IF(I1304&lt;p_local,"Local",IF(I1304&lt;p_vv_min,"Courte distance",IF(I1304&lt;p_tres_long,"Longue distance","Très longue distance")))</f>
        <v>Très longue distance</v>
      </c>
    </row>
    <row r="1305" customFormat="false" ht="15" hidden="false" customHeight="true" outlineLevel="0" collapsed="false">
      <c r="A1305" s="1" t="s">
        <v>160</v>
      </c>
      <c r="B1305" s="1" t="s">
        <v>1430</v>
      </c>
      <c r="C1305" s="1" t="s">
        <v>35</v>
      </c>
      <c r="D1305" s="1" t="s">
        <v>653</v>
      </c>
      <c r="E1305" s="1" t="s">
        <v>1468</v>
      </c>
      <c r="F1305" s="14" t="s">
        <v>40</v>
      </c>
      <c r="G1305" s="14" t="str">
        <f aca="false">IF(I1305&lt;p_local,"Local → page infra",IF(H1305&gt;=p_ph1,"Phase 1",IF(H1305&gt;=p_ph2,"Phase 2","Phase 3")))</f>
        <v>Phase 3</v>
      </c>
      <c r="H1305" s="14" t="n">
        <f aca="false">IF(I1305&lt;p_local,0,IF(C1305="Aéroport → Aéroport",p_pts_plein,IF(Y1305&gt;0,IF(I1305&lt;=Y1305,p_pts_plein,IF(I1305&lt;=p_mult2*Y1305,p_pts_moyen,p_pts_r3)),IF(I1305&gt;=p_vv_min,p_pts_plein,IF(I1305&gt;=p_vv_moy,p_pts_moyen,p_pts_court))))+IF(INDEX(10_Lieux!$D:$D,U1305)=1,p_prio1,p_prio2)+IF(INDEX(10_Lieux!$D:$D,V1305)=1,p_prio1,p_prio2)+IF(K1305="Oui",p_tf,0)+p_hub*((INDEX(10_Lieux!$H:$H,U1305)="Hub")+(INDEX(10_Lieux!$H:$H,V1305)="Hub"))+IF(OR(INDEX(10_Lieux!$H:$H,U1305)="Premium",INDEX(10_Lieux!$H:$H,V1305)="Premium"),p_prem,0))</f>
        <v>40</v>
      </c>
      <c r="I1305" s="14" t="n">
        <f aca="false">ROUND(W1305*p_facteur,0)</f>
        <v>716</v>
      </c>
      <c r="J1305" s="14" t="str">
        <f aca="false">IF(X1305&lt;60,X1305&amp;" min",INT(X1305/60)&amp;" h"&amp;IF(MOD(X1305,60)=0,""," "&amp;TEXT(MOD(X1305,60),"00")))</f>
        <v>7 h 30</v>
      </c>
      <c r="K1305" s="14" t="str">
        <f aca="false">IF(S1305&lt;&gt;T1305,"Oui","Non")</f>
        <v>Oui</v>
      </c>
      <c r="L1305" s="14" t="str">
        <f aca="false">IF(AND(INDEX(10_Lieux!$B:$B,U1305)="Ville",INDEX(10_Lieux!$B:$B,V1305)="Ville"),"/chauffeur-prive/"&amp;INDEX(10_Lieux!$E:$E,U1305)&amp;"-"&amp;INDEX(10_Lieux!$E:$E,V1305)&amp;"/","/chauffeur-prive/"&amp;INDEX(10_Lieux!$E:$E,U1305)&amp;"/"&amp;INDEX(10_Lieux!$E:$E,V1305)&amp;"/")</f>
        <v>/chauffeur-prive/charleroi/aeroport-nantes-atlantique/</v>
      </c>
      <c r="M1305" s="14" t="str">
        <f aca="false">IFERROR(INDEX($L:$L,MATCH(B1305&amp;"|"&amp;A1305,$Z:$Z,0)),"—")</f>
        <v>/chauffeur-prive/aeroport-nantes-atlantique/charleroi/</v>
      </c>
      <c r="N1305" s="14" t="str">
        <f aca="false">IF(LEN("Chauffeur privé "&amp;INDEX(10_Lieux!$J:$J,U1305)&amp;" → "&amp;INDEX(10_Lieux!$J:$J,V1305)&amp;" | 24h/24")&gt;60,"Chauffeur privé "&amp;INDEX(10_Lieux!$J:$J,U1305)&amp;" → "&amp;INDEX(10_Lieux!$J:$J,V1305),"Chauffeur privé "&amp;INDEX(10_Lieux!$J:$J,U1305)&amp;" → "&amp;INDEX(10_Lieux!$J:$J,V1305)&amp;" | 24h/24")</f>
        <v>Chauffeur privé Charleroi → Aéroport Nantes-Atlantique</v>
      </c>
      <c r="O1305" s="14" t="n">
        <f aca="false">LEN(N1305)</f>
        <v>54</v>
      </c>
      <c r="P1305" s="14" t="str">
        <f aca="false">"Chauffeur privé "&amp;INDEX(10_Lieux!$K:$K,U1305)&amp;" vers "&amp;INDEX(10_Lieux!$L:$L,V1305)</f>
        <v>Chauffeur privé de Charleroi vers l'aéroport Nantes-Atlantique</v>
      </c>
      <c r="Q1305" s="14" t="str">
        <f aca="false">"Chauffeur privé "&amp;INDEX(10_Lieux!$K:$K,U1305)&amp;" vers "&amp;INDEX(10_Lieux!$L:$L,V1305)&amp;" : env. "&amp;I1305&amp;" km, "&amp;J1305&amp;" de route. Devis personnalisé, standard 24h/24 et 7j/7."</f>
        <v>Chauffeur privé de Charleroi vers l'aéroport Nantes-Atlantique : env. 716 km, 7 h 30 de route. Devis personnalisé, standard 24h/24 et 7j/7.</v>
      </c>
      <c r="R1305" s="14" t="n">
        <f aca="false">LEN(Q1305)</f>
        <v>139</v>
      </c>
      <c r="S1305" s="14" t="str">
        <f aca="false">INDEX(10_Lieux!$C:$C,U1305)</f>
        <v>Belgique</v>
      </c>
      <c r="T1305" s="14" t="str">
        <f aca="false">INDEX(10_Lieux!$C:$C,V1305)</f>
        <v>France</v>
      </c>
      <c r="U1305" s="14" t="n">
        <f aca="false">MATCH(A1305,10_Lieux!$A:$A,0)</f>
        <v>96</v>
      </c>
      <c r="V1305" s="14" t="n">
        <f aca="false">MATCH(B1305,10_Lieux!$A:$A,0)</f>
        <v>157</v>
      </c>
      <c r="W1305" s="14" t="n">
        <f aca="false">ROUND(6371*2*ASIN(SQRT(SIN(RADIANS(INDEX(10_Lieux!$F:$F,V1305)-INDEX(10_Lieux!$F:$F,U1305))/2)^2+COS(RADIANS(INDEX(10_Lieux!$F:$F,U1305)))*COS(RADIANS(INDEX(10_Lieux!$F:$F,V1305)))*SIN(RADIANS(INDEX(10_Lieux!$G:$G,V1305)-INDEX(10_Lieux!$G:$G,U1305))/2)^2)),1)</f>
        <v>572.4</v>
      </c>
      <c r="X1305" s="14" t="n">
        <f aca="false">ROUND(I1305/IF(I1305&lt;p_seuil_vitesse,p_vit_lente,p_vit_rapide)*60/15,0)*15</f>
        <v>450</v>
      </c>
      <c r="Y1305" s="14" t="n">
        <f aca="false">MAX(IF(INDEX(10_Lieux!$B:$B,U1305)&lt;&gt;"Ville",INDEX(10_Lieux!$I:$I,U1305),0),IF(INDEX(10_Lieux!$B:$B,V1305)&lt;&gt;"Ville",INDEX(10_Lieux!$I:$I,V1305),0))</f>
        <v>250</v>
      </c>
      <c r="Z1305" s="14" t="str">
        <f aca="false">A1305&amp;"|"&amp;B1305</f>
        <v>Charleroi|Nantes-Atlantique</v>
      </c>
      <c r="AA1305" s="14" t="str">
        <f aca="false">IF(I1305&lt;p_local,"Local",IF(I1305&lt;p_vv_min,"Courte distance",IF(I1305&lt;p_tres_long,"Longue distance","Très longue distance")))</f>
        <v>Très longue distance</v>
      </c>
    </row>
    <row r="1306" customFormat="false" ht="15" hidden="false" customHeight="true" outlineLevel="0" collapsed="false">
      <c r="A1306" s="1" t="s">
        <v>1430</v>
      </c>
      <c r="B1306" s="1" t="s">
        <v>162</v>
      </c>
      <c r="C1306" s="1" t="s">
        <v>34</v>
      </c>
      <c r="D1306" s="1" t="s">
        <v>653</v>
      </c>
      <c r="E1306" s="1" t="s">
        <v>1469</v>
      </c>
      <c r="F1306" s="14" t="s">
        <v>40</v>
      </c>
      <c r="G1306" s="14" t="str">
        <f aca="false">IF(I1306&lt;p_local,"Local → page infra",IF(H1306&gt;=p_ph1,"Phase 1",IF(H1306&gt;=p_ph2,"Phase 2","Phase 3")))</f>
        <v>Phase 3</v>
      </c>
      <c r="H1306" s="14" t="n">
        <f aca="false">IF(I1306&lt;p_local,0,IF(C1306="Aéroport → Aéroport",p_pts_plein,IF(Y1306&gt;0,IF(I1306&lt;=Y1306,p_pts_plein,IF(I1306&lt;=p_mult2*Y1306,p_pts_moyen,p_pts_r3)),IF(I1306&gt;=p_vv_min,p_pts_plein,IF(I1306&gt;=p_vv_moy,p_pts_moyen,p_pts_court))))+IF(INDEX(10_Lieux!$D:$D,U1306)=1,p_prio1,p_prio2)+IF(INDEX(10_Lieux!$D:$D,V1306)=1,p_prio1,p_prio2)+IF(K1306="Oui",p_tf,0)+p_hub*((INDEX(10_Lieux!$H:$H,U1306)="Hub")+(INDEX(10_Lieux!$H:$H,V1306)="Hub"))+IF(OR(INDEX(10_Lieux!$H:$H,U1306)="Premium",INDEX(10_Lieux!$H:$H,V1306)="Premium"),p_prem,0))</f>
        <v>40</v>
      </c>
      <c r="I1306" s="14" t="n">
        <f aca="false">ROUND(W1306*p_facteur,0)</f>
        <v>868</v>
      </c>
      <c r="J1306" s="14" t="str">
        <f aca="false">IF(X1306&lt;60,X1306&amp;" min",INT(X1306/60)&amp;" h"&amp;IF(MOD(X1306,60)=0,""," "&amp;TEXT(MOD(X1306,60),"00")))</f>
        <v>9 h 15</v>
      </c>
      <c r="K1306" s="14" t="str">
        <f aca="false">IF(S1306&lt;&gt;T1306,"Oui","Non")</f>
        <v>Oui</v>
      </c>
      <c r="L1306" s="14" t="str">
        <f aca="false">IF(AND(INDEX(10_Lieux!$B:$B,U1306)="Ville",INDEX(10_Lieux!$B:$B,V1306)="Ville"),"/chauffeur-prive/"&amp;INDEX(10_Lieux!$E:$E,U1306)&amp;"-"&amp;INDEX(10_Lieux!$E:$E,V1306)&amp;"/","/chauffeur-prive/"&amp;INDEX(10_Lieux!$E:$E,U1306)&amp;"/"&amp;INDEX(10_Lieux!$E:$E,V1306)&amp;"/")</f>
        <v>/chauffeur-prive/aeroport-nantes-atlantique/bale/</v>
      </c>
      <c r="M1306" s="14" t="str">
        <f aca="false">IFERROR(INDEX($L:$L,MATCH(B1306&amp;"|"&amp;A1306,$Z:$Z,0)),"—")</f>
        <v>/chauffeur-prive/bale/aeroport-nantes-atlantique/</v>
      </c>
      <c r="N1306" s="14" t="str">
        <f aca="false">IF(LEN("Chauffeur privé "&amp;INDEX(10_Lieux!$J:$J,U1306)&amp;" → "&amp;INDEX(10_Lieux!$J:$J,V1306)&amp;" | 24h/24")&gt;60,"Chauffeur privé "&amp;INDEX(10_Lieux!$J:$J,U1306)&amp;" → "&amp;INDEX(10_Lieux!$J:$J,V1306),"Chauffeur privé "&amp;INDEX(10_Lieux!$J:$J,U1306)&amp;" → "&amp;INDEX(10_Lieux!$J:$J,V1306)&amp;" | 24h/24")</f>
        <v>Chauffeur privé Aéroport Nantes-Atlantique → Bâle | 24h/24</v>
      </c>
      <c r="O1306" s="14" t="n">
        <f aca="false">LEN(N1306)</f>
        <v>58</v>
      </c>
      <c r="P1306" s="14" t="str">
        <f aca="false">"Chauffeur privé "&amp;INDEX(10_Lieux!$K:$K,U1306)&amp;" vers "&amp;INDEX(10_Lieux!$L:$L,V1306)</f>
        <v>Chauffeur privé de l'aéroport Nantes-Atlantique vers Bâle</v>
      </c>
      <c r="Q1306" s="14" t="str">
        <f aca="false">"Chauffeur privé "&amp;INDEX(10_Lieux!$K:$K,U1306)&amp;" vers "&amp;INDEX(10_Lieux!$L:$L,V1306)&amp;" : env. "&amp;I1306&amp;" km, "&amp;J1306&amp;" de route. Devis personnalisé, standard 24h/24 et 7j/7."</f>
        <v>Chauffeur privé de l'aéroport Nantes-Atlantique vers Bâle : env. 868 km, 9 h 15 de route. Devis personnalisé, standard 24h/24 et 7j/7.</v>
      </c>
      <c r="R1306" s="14" t="n">
        <f aca="false">LEN(Q1306)</f>
        <v>134</v>
      </c>
      <c r="S1306" s="14" t="str">
        <f aca="false">INDEX(10_Lieux!$C:$C,U1306)</f>
        <v>France</v>
      </c>
      <c r="T1306" s="14" t="str">
        <f aca="false">INDEX(10_Lieux!$C:$C,V1306)</f>
        <v>Suisse</v>
      </c>
      <c r="U1306" s="14" t="n">
        <f aca="false">MATCH(A1306,10_Lieux!$A:$A,0)</f>
        <v>157</v>
      </c>
      <c r="V1306" s="14" t="n">
        <f aca="false">MATCH(B1306,10_Lieux!$A:$A,0)</f>
        <v>121</v>
      </c>
      <c r="W1306" s="14" t="n">
        <f aca="false">ROUND(6371*2*ASIN(SQRT(SIN(RADIANS(INDEX(10_Lieux!$F:$F,V1306)-INDEX(10_Lieux!$F:$F,U1306))/2)^2+COS(RADIANS(INDEX(10_Lieux!$F:$F,U1306)))*COS(RADIANS(INDEX(10_Lieux!$F:$F,V1306)))*SIN(RADIANS(INDEX(10_Lieux!$G:$G,V1306)-INDEX(10_Lieux!$G:$G,U1306))/2)^2)),1)</f>
        <v>694.1</v>
      </c>
      <c r="X1306" s="14" t="n">
        <f aca="false">ROUND(I1306/IF(I1306&lt;p_seuil_vitesse,p_vit_lente,p_vit_rapide)*60/15,0)*15</f>
        <v>555</v>
      </c>
      <c r="Y1306" s="14" t="n">
        <f aca="false">MAX(IF(INDEX(10_Lieux!$B:$B,U1306)&lt;&gt;"Ville",INDEX(10_Lieux!$I:$I,U1306),0),IF(INDEX(10_Lieux!$B:$B,V1306)&lt;&gt;"Ville",INDEX(10_Lieux!$I:$I,V1306),0))</f>
        <v>250</v>
      </c>
      <c r="Z1306" s="14" t="str">
        <f aca="false">A1306&amp;"|"&amp;B1306</f>
        <v>Nantes-Atlantique|Bâle</v>
      </c>
      <c r="AA1306" s="14" t="str">
        <f aca="false">IF(I1306&lt;p_local,"Local",IF(I1306&lt;p_vv_min,"Courte distance",IF(I1306&lt;p_tres_long,"Longue distance","Très longue distance")))</f>
        <v>Très longue distance</v>
      </c>
    </row>
    <row r="1307" customFormat="false" ht="15" hidden="false" customHeight="true" outlineLevel="0" collapsed="false">
      <c r="A1307" s="1" t="s">
        <v>162</v>
      </c>
      <c r="B1307" s="1" t="s">
        <v>1430</v>
      </c>
      <c r="C1307" s="1" t="s">
        <v>35</v>
      </c>
      <c r="D1307" s="1" t="s">
        <v>653</v>
      </c>
      <c r="E1307" s="1" t="s">
        <v>1470</v>
      </c>
      <c r="F1307" s="14" t="s">
        <v>40</v>
      </c>
      <c r="G1307" s="14" t="str">
        <f aca="false">IF(I1307&lt;p_local,"Local → page infra",IF(H1307&gt;=p_ph1,"Phase 1",IF(H1307&gt;=p_ph2,"Phase 2","Phase 3")))</f>
        <v>Phase 3</v>
      </c>
      <c r="H1307" s="14" t="n">
        <f aca="false">IF(I1307&lt;p_local,0,IF(C1307="Aéroport → Aéroport",p_pts_plein,IF(Y1307&gt;0,IF(I1307&lt;=Y1307,p_pts_plein,IF(I1307&lt;=p_mult2*Y1307,p_pts_moyen,p_pts_r3)),IF(I1307&gt;=p_vv_min,p_pts_plein,IF(I1307&gt;=p_vv_moy,p_pts_moyen,p_pts_court))))+IF(INDEX(10_Lieux!$D:$D,U1307)=1,p_prio1,p_prio2)+IF(INDEX(10_Lieux!$D:$D,V1307)=1,p_prio1,p_prio2)+IF(K1307="Oui",p_tf,0)+p_hub*((INDEX(10_Lieux!$H:$H,U1307)="Hub")+(INDEX(10_Lieux!$H:$H,V1307)="Hub"))+IF(OR(INDEX(10_Lieux!$H:$H,U1307)="Premium",INDEX(10_Lieux!$H:$H,V1307)="Premium"),p_prem,0))</f>
        <v>40</v>
      </c>
      <c r="I1307" s="14" t="n">
        <f aca="false">ROUND(W1307*p_facteur,0)</f>
        <v>868</v>
      </c>
      <c r="J1307" s="14" t="str">
        <f aca="false">IF(X1307&lt;60,X1307&amp;" min",INT(X1307/60)&amp;" h"&amp;IF(MOD(X1307,60)=0,""," "&amp;TEXT(MOD(X1307,60),"00")))</f>
        <v>9 h 15</v>
      </c>
      <c r="K1307" s="14" t="str">
        <f aca="false">IF(S1307&lt;&gt;T1307,"Oui","Non")</f>
        <v>Oui</v>
      </c>
      <c r="L1307" s="14" t="str">
        <f aca="false">IF(AND(INDEX(10_Lieux!$B:$B,U1307)="Ville",INDEX(10_Lieux!$B:$B,V1307)="Ville"),"/chauffeur-prive/"&amp;INDEX(10_Lieux!$E:$E,U1307)&amp;"-"&amp;INDEX(10_Lieux!$E:$E,V1307)&amp;"/","/chauffeur-prive/"&amp;INDEX(10_Lieux!$E:$E,U1307)&amp;"/"&amp;INDEX(10_Lieux!$E:$E,V1307)&amp;"/")</f>
        <v>/chauffeur-prive/bale/aeroport-nantes-atlantique/</v>
      </c>
      <c r="M1307" s="14" t="str">
        <f aca="false">IFERROR(INDEX($L:$L,MATCH(B1307&amp;"|"&amp;A1307,$Z:$Z,0)),"—")</f>
        <v>/chauffeur-prive/aeroport-nantes-atlantique/bale/</v>
      </c>
      <c r="N1307" s="14" t="str">
        <f aca="false">IF(LEN("Chauffeur privé "&amp;INDEX(10_Lieux!$J:$J,U1307)&amp;" → "&amp;INDEX(10_Lieux!$J:$J,V1307)&amp;" | 24h/24")&gt;60,"Chauffeur privé "&amp;INDEX(10_Lieux!$J:$J,U1307)&amp;" → "&amp;INDEX(10_Lieux!$J:$J,V1307),"Chauffeur privé "&amp;INDEX(10_Lieux!$J:$J,U1307)&amp;" → "&amp;INDEX(10_Lieux!$J:$J,V1307)&amp;" | 24h/24")</f>
        <v>Chauffeur privé Bâle → Aéroport Nantes-Atlantique | 24h/24</v>
      </c>
      <c r="O1307" s="14" t="n">
        <f aca="false">LEN(N1307)</f>
        <v>58</v>
      </c>
      <c r="P1307" s="14" t="str">
        <f aca="false">"Chauffeur privé "&amp;INDEX(10_Lieux!$K:$K,U1307)&amp;" vers "&amp;INDEX(10_Lieux!$L:$L,V1307)</f>
        <v>Chauffeur privé de Bâle vers l'aéroport Nantes-Atlantique</v>
      </c>
      <c r="Q1307" s="14" t="str">
        <f aca="false">"Chauffeur privé "&amp;INDEX(10_Lieux!$K:$K,U1307)&amp;" vers "&amp;INDEX(10_Lieux!$L:$L,V1307)&amp;" : env. "&amp;I1307&amp;" km, "&amp;J1307&amp;" de route. Devis personnalisé, standard 24h/24 et 7j/7."</f>
        <v>Chauffeur privé de Bâle vers l'aéroport Nantes-Atlantique : env. 868 km, 9 h 15 de route. Devis personnalisé, standard 24h/24 et 7j/7.</v>
      </c>
      <c r="R1307" s="14" t="n">
        <f aca="false">LEN(Q1307)</f>
        <v>134</v>
      </c>
      <c r="S1307" s="14" t="str">
        <f aca="false">INDEX(10_Lieux!$C:$C,U1307)</f>
        <v>Suisse</v>
      </c>
      <c r="T1307" s="14" t="str">
        <f aca="false">INDEX(10_Lieux!$C:$C,V1307)</f>
        <v>France</v>
      </c>
      <c r="U1307" s="14" t="n">
        <f aca="false">MATCH(A1307,10_Lieux!$A:$A,0)</f>
        <v>121</v>
      </c>
      <c r="V1307" s="14" t="n">
        <f aca="false">MATCH(B1307,10_Lieux!$A:$A,0)</f>
        <v>157</v>
      </c>
      <c r="W1307" s="14" t="n">
        <f aca="false">ROUND(6371*2*ASIN(SQRT(SIN(RADIANS(INDEX(10_Lieux!$F:$F,V1307)-INDEX(10_Lieux!$F:$F,U1307))/2)^2+COS(RADIANS(INDEX(10_Lieux!$F:$F,U1307)))*COS(RADIANS(INDEX(10_Lieux!$F:$F,V1307)))*SIN(RADIANS(INDEX(10_Lieux!$G:$G,V1307)-INDEX(10_Lieux!$G:$G,U1307))/2)^2)),1)</f>
        <v>694.1</v>
      </c>
      <c r="X1307" s="14" t="n">
        <f aca="false">ROUND(I1307/IF(I1307&lt;p_seuil_vitesse,p_vit_lente,p_vit_rapide)*60/15,0)*15</f>
        <v>555</v>
      </c>
      <c r="Y1307" s="14" t="n">
        <f aca="false">MAX(IF(INDEX(10_Lieux!$B:$B,U1307)&lt;&gt;"Ville",INDEX(10_Lieux!$I:$I,U1307),0),IF(INDEX(10_Lieux!$B:$B,V1307)&lt;&gt;"Ville",INDEX(10_Lieux!$I:$I,V1307),0))</f>
        <v>250</v>
      </c>
      <c r="Z1307" s="14" t="str">
        <f aca="false">A1307&amp;"|"&amp;B1307</f>
        <v>Bâle|Nantes-Atlantique</v>
      </c>
      <c r="AA1307" s="14" t="str">
        <f aca="false">IF(I1307&lt;p_local,"Local",IF(I1307&lt;p_vv_min,"Courte distance",IF(I1307&lt;p_tres_long,"Longue distance","Très longue distance")))</f>
        <v>Très longue distance</v>
      </c>
    </row>
    <row r="1308" customFormat="false" ht="15" hidden="false" customHeight="true" outlineLevel="0" collapsed="false">
      <c r="A1308" s="1" t="s">
        <v>1430</v>
      </c>
      <c r="B1308" s="1" t="s">
        <v>164</v>
      </c>
      <c r="C1308" s="1" t="s">
        <v>34</v>
      </c>
      <c r="D1308" s="1" t="s">
        <v>653</v>
      </c>
      <c r="E1308" s="1" t="s">
        <v>1471</v>
      </c>
      <c r="F1308" s="14" t="s">
        <v>40</v>
      </c>
      <c r="G1308" s="14" t="str">
        <f aca="false">IF(I1308&lt;p_local,"Local → page infra",IF(H1308&gt;=p_ph1,"Phase 1",IF(H1308&gt;=p_ph2,"Phase 2","Phase 3")))</f>
        <v>Phase 3</v>
      </c>
      <c r="H1308" s="14" t="n">
        <f aca="false">IF(I1308&lt;p_local,0,IF(C1308="Aéroport → Aéroport",p_pts_plein,IF(Y1308&gt;0,IF(I1308&lt;=Y1308,p_pts_plein,IF(I1308&lt;=p_mult2*Y1308,p_pts_moyen,p_pts_r3)),IF(I1308&gt;=p_vv_min,p_pts_plein,IF(I1308&gt;=p_vv_moy,p_pts_moyen,p_pts_court))))+IF(INDEX(10_Lieux!$D:$D,U1308)=1,p_prio1,p_prio2)+IF(INDEX(10_Lieux!$D:$D,V1308)=1,p_prio1,p_prio2)+IF(K1308="Oui",p_tf,0)+p_hub*((INDEX(10_Lieux!$H:$H,U1308)="Hub")+(INDEX(10_Lieux!$H:$H,V1308)="Hub"))+IF(OR(INDEX(10_Lieux!$H:$H,U1308)="Premium",INDEX(10_Lieux!$H:$H,V1308)="Premium"),p_prem,0))</f>
        <v>50</v>
      </c>
      <c r="I1308" s="14" t="n">
        <f aca="false">ROUND(W1308*p_facteur,0)</f>
        <v>957</v>
      </c>
      <c r="J1308" s="14" t="str">
        <f aca="false">IF(X1308&lt;60,X1308&amp;" min",INT(X1308/60)&amp;" h"&amp;IF(MOD(X1308,60)=0,""," "&amp;TEXT(MOD(X1308,60),"00")))</f>
        <v>10 h</v>
      </c>
      <c r="K1308" s="14" t="str">
        <f aca="false">IF(S1308&lt;&gt;T1308,"Oui","Non")</f>
        <v>Oui</v>
      </c>
      <c r="L1308" s="14" t="str">
        <f aca="false">IF(AND(INDEX(10_Lieux!$B:$B,U1308)="Ville",INDEX(10_Lieux!$B:$B,V1308)="Ville"),"/chauffeur-prive/"&amp;INDEX(10_Lieux!$E:$E,U1308)&amp;"-"&amp;INDEX(10_Lieux!$E:$E,V1308)&amp;"/","/chauffeur-prive/"&amp;INDEX(10_Lieux!$E:$E,U1308)&amp;"/"&amp;INDEX(10_Lieux!$E:$E,V1308)&amp;"/")</f>
        <v>/chauffeur-prive/aeroport-nantes-atlantique/zurich/</v>
      </c>
      <c r="M1308" s="14" t="str">
        <f aca="false">IFERROR(INDEX($L:$L,MATCH(B1308&amp;"|"&amp;A1308,$Z:$Z,0)),"—")</f>
        <v>/chauffeur-prive/zurich/aeroport-nantes-atlantique/</v>
      </c>
      <c r="N1308" s="14" t="str">
        <f aca="false">IF(LEN("Chauffeur privé "&amp;INDEX(10_Lieux!$J:$J,U1308)&amp;" → "&amp;INDEX(10_Lieux!$J:$J,V1308)&amp;" | 24h/24")&gt;60,"Chauffeur privé "&amp;INDEX(10_Lieux!$J:$J,U1308)&amp;" → "&amp;INDEX(10_Lieux!$J:$J,V1308),"Chauffeur privé "&amp;INDEX(10_Lieux!$J:$J,U1308)&amp;" → "&amp;INDEX(10_Lieux!$J:$J,V1308)&amp;" | 24h/24")</f>
        <v>Chauffeur privé Aéroport Nantes-Atlantique → Zurich | 24h/24</v>
      </c>
      <c r="O1308" s="14" t="n">
        <f aca="false">LEN(N1308)</f>
        <v>60</v>
      </c>
      <c r="P1308" s="14" t="str">
        <f aca="false">"Chauffeur privé "&amp;INDEX(10_Lieux!$K:$K,U1308)&amp;" vers "&amp;INDEX(10_Lieux!$L:$L,V1308)</f>
        <v>Chauffeur privé de l'aéroport Nantes-Atlantique vers Zurich</v>
      </c>
      <c r="Q1308" s="14" t="str">
        <f aca="false">"Chauffeur privé "&amp;INDEX(10_Lieux!$K:$K,U1308)&amp;" vers "&amp;INDEX(10_Lieux!$L:$L,V1308)&amp;" : env. "&amp;I1308&amp;" km, "&amp;J1308&amp;" de route. Devis personnalisé, standard 24h/24 et 7j/7."</f>
        <v>Chauffeur privé de l'aéroport Nantes-Atlantique vers Zurich : env. 957 km, 10 h de route. Devis personnalisé, standard 24h/24 et 7j/7.</v>
      </c>
      <c r="R1308" s="14" t="n">
        <f aca="false">LEN(Q1308)</f>
        <v>134</v>
      </c>
      <c r="S1308" s="14" t="str">
        <f aca="false">INDEX(10_Lieux!$C:$C,U1308)</f>
        <v>France</v>
      </c>
      <c r="T1308" s="14" t="str">
        <f aca="false">INDEX(10_Lieux!$C:$C,V1308)</f>
        <v>Suisse</v>
      </c>
      <c r="U1308" s="14" t="n">
        <f aca="false">MATCH(A1308,10_Lieux!$A:$A,0)</f>
        <v>157</v>
      </c>
      <c r="V1308" s="14" t="n">
        <f aca="false">MATCH(B1308,10_Lieux!$A:$A,0)</f>
        <v>122</v>
      </c>
      <c r="W1308" s="14" t="n">
        <f aca="false">ROUND(6371*2*ASIN(SQRT(SIN(RADIANS(INDEX(10_Lieux!$F:$F,V1308)-INDEX(10_Lieux!$F:$F,U1308))/2)^2+COS(RADIANS(INDEX(10_Lieux!$F:$F,U1308)))*COS(RADIANS(INDEX(10_Lieux!$F:$F,V1308)))*SIN(RADIANS(INDEX(10_Lieux!$G:$G,V1308)-INDEX(10_Lieux!$G:$G,U1308))/2)^2)),1)</f>
        <v>765.8</v>
      </c>
      <c r="X1308" s="14" t="n">
        <f aca="false">ROUND(I1308/IF(I1308&lt;p_seuil_vitesse,p_vit_lente,p_vit_rapide)*60/15,0)*15</f>
        <v>600</v>
      </c>
      <c r="Y1308" s="14" t="n">
        <f aca="false">MAX(IF(INDEX(10_Lieux!$B:$B,U1308)&lt;&gt;"Ville",INDEX(10_Lieux!$I:$I,U1308),0),IF(INDEX(10_Lieux!$B:$B,V1308)&lt;&gt;"Ville",INDEX(10_Lieux!$I:$I,V1308),0))</f>
        <v>250</v>
      </c>
      <c r="Z1308" s="14" t="str">
        <f aca="false">A1308&amp;"|"&amp;B1308</f>
        <v>Nantes-Atlantique|Zurich</v>
      </c>
      <c r="AA1308" s="14" t="str">
        <f aca="false">IF(I1308&lt;p_local,"Local",IF(I1308&lt;p_vv_min,"Courte distance",IF(I1308&lt;p_tres_long,"Longue distance","Très longue distance")))</f>
        <v>Très longue distance</v>
      </c>
    </row>
    <row r="1309" customFormat="false" ht="15" hidden="false" customHeight="true" outlineLevel="0" collapsed="false">
      <c r="A1309" s="1" t="s">
        <v>164</v>
      </c>
      <c r="B1309" s="1" t="s">
        <v>1430</v>
      </c>
      <c r="C1309" s="1" t="s">
        <v>35</v>
      </c>
      <c r="D1309" s="1" t="s">
        <v>653</v>
      </c>
      <c r="E1309" s="1" t="s">
        <v>1472</v>
      </c>
      <c r="F1309" s="14" t="s">
        <v>40</v>
      </c>
      <c r="G1309" s="14" t="str">
        <f aca="false">IF(I1309&lt;p_local,"Local → page infra",IF(H1309&gt;=p_ph1,"Phase 1",IF(H1309&gt;=p_ph2,"Phase 2","Phase 3")))</f>
        <v>Phase 3</v>
      </c>
      <c r="H1309" s="14" t="n">
        <f aca="false">IF(I1309&lt;p_local,0,IF(C1309="Aéroport → Aéroport",p_pts_plein,IF(Y1309&gt;0,IF(I1309&lt;=Y1309,p_pts_plein,IF(I1309&lt;=p_mult2*Y1309,p_pts_moyen,p_pts_r3)),IF(I1309&gt;=p_vv_min,p_pts_plein,IF(I1309&gt;=p_vv_moy,p_pts_moyen,p_pts_court))))+IF(INDEX(10_Lieux!$D:$D,U1309)=1,p_prio1,p_prio2)+IF(INDEX(10_Lieux!$D:$D,V1309)=1,p_prio1,p_prio2)+IF(K1309="Oui",p_tf,0)+p_hub*((INDEX(10_Lieux!$H:$H,U1309)="Hub")+(INDEX(10_Lieux!$H:$H,V1309)="Hub"))+IF(OR(INDEX(10_Lieux!$H:$H,U1309)="Premium",INDEX(10_Lieux!$H:$H,V1309)="Premium"),p_prem,0))</f>
        <v>50</v>
      </c>
      <c r="I1309" s="14" t="n">
        <f aca="false">ROUND(W1309*p_facteur,0)</f>
        <v>957</v>
      </c>
      <c r="J1309" s="14" t="str">
        <f aca="false">IF(X1309&lt;60,X1309&amp;" min",INT(X1309/60)&amp;" h"&amp;IF(MOD(X1309,60)=0,""," "&amp;TEXT(MOD(X1309,60),"00")))</f>
        <v>10 h</v>
      </c>
      <c r="K1309" s="14" t="str">
        <f aca="false">IF(S1309&lt;&gt;T1309,"Oui","Non")</f>
        <v>Oui</v>
      </c>
      <c r="L1309" s="14" t="str">
        <f aca="false">IF(AND(INDEX(10_Lieux!$B:$B,U1309)="Ville",INDEX(10_Lieux!$B:$B,V1309)="Ville"),"/chauffeur-prive/"&amp;INDEX(10_Lieux!$E:$E,U1309)&amp;"-"&amp;INDEX(10_Lieux!$E:$E,V1309)&amp;"/","/chauffeur-prive/"&amp;INDEX(10_Lieux!$E:$E,U1309)&amp;"/"&amp;INDEX(10_Lieux!$E:$E,V1309)&amp;"/")</f>
        <v>/chauffeur-prive/zurich/aeroport-nantes-atlantique/</v>
      </c>
      <c r="M1309" s="14" t="str">
        <f aca="false">IFERROR(INDEX($L:$L,MATCH(B1309&amp;"|"&amp;A1309,$Z:$Z,0)),"—")</f>
        <v>/chauffeur-prive/aeroport-nantes-atlantique/zurich/</v>
      </c>
      <c r="N1309" s="14" t="str">
        <f aca="false">IF(LEN("Chauffeur privé "&amp;INDEX(10_Lieux!$J:$J,U1309)&amp;" → "&amp;INDEX(10_Lieux!$J:$J,V1309)&amp;" | 24h/24")&gt;60,"Chauffeur privé "&amp;INDEX(10_Lieux!$J:$J,U1309)&amp;" → "&amp;INDEX(10_Lieux!$J:$J,V1309),"Chauffeur privé "&amp;INDEX(10_Lieux!$J:$J,U1309)&amp;" → "&amp;INDEX(10_Lieux!$J:$J,V1309)&amp;" | 24h/24")</f>
        <v>Chauffeur privé Zurich → Aéroport Nantes-Atlantique | 24h/24</v>
      </c>
      <c r="O1309" s="14" t="n">
        <f aca="false">LEN(N1309)</f>
        <v>60</v>
      </c>
      <c r="P1309" s="14" t="str">
        <f aca="false">"Chauffeur privé "&amp;INDEX(10_Lieux!$K:$K,U1309)&amp;" vers "&amp;INDEX(10_Lieux!$L:$L,V1309)</f>
        <v>Chauffeur privé de Zurich vers l'aéroport Nantes-Atlantique</v>
      </c>
      <c r="Q1309" s="14" t="str">
        <f aca="false">"Chauffeur privé "&amp;INDEX(10_Lieux!$K:$K,U1309)&amp;" vers "&amp;INDEX(10_Lieux!$L:$L,V1309)&amp;" : env. "&amp;I1309&amp;" km, "&amp;J1309&amp;" de route. Devis personnalisé, standard 24h/24 et 7j/7."</f>
        <v>Chauffeur privé de Zurich vers l'aéroport Nantes-Atlantique : env. 957 km, 10 h de route. Devis personnalisé, standard 24h/24 et 7j/7.</v>
      </c>
      <c r="R1309" s="14" t="n">
        <f aca="false">LEN(Q1309)</f>
        <v>134</v>
      </c>
      <c r="S1309" s="14" t="str">
        <f aca="false">INDEX(10_Lieux!$C:$C,U1309)</f>
        <v>Suisse</v>
      </c>
      <c r="T1309" s="14" t="str">
        <f aca="false">INDEX(10_Lieux!$C:$C,V1309)</f>
        <v>France</v>
      </c>
      <c r="U1309" s="14" t="n">
        <f aca="false">MATCH(A1309,10_Lieux!$A:$A,0)</f>
        <v>122</v>
      </c>
      <c r="V1309" s="14" t="n">
        <f aca="false">MATCH(B1309,10_Lieux!$A:$A,0)</f>
        <v>157</v>
      </c>
      <c r="W1309" s="14" t="n">
        <f aca="false">ROUND(6371*2*ASIN(SQRT(SIN(RADIANS(INDEX(10_Lieux!$F:$F,V1309)-INDEX(10_Lieux!$F:$F,U1309))/2)^2+COS(RADIANS(INDEX(10_Lieux!$F:$F,U1309)))*COS(RADIANS(INDEX(10_Lieux!$F:$F,V1309)))*SIN(RADIANS(INDEX(10_Lieux!$G:$G,V1309)-INDEX(10_Lieux!$G:$G,U1309))/2)^2)),1)</f>
        <v>765.8</v>
      </c>
      <c r="X1309" s="14" t="n">
        <f aca="false">ROUND(I1309/IF(I1309&lt;p_seuil_vitesse,p_vit_lente,p_vit_rapide)*60/15,0)*15</f>
        <v>600</v>
      </c>
      <c r="Y1309" s="14" t="n">
        <f aca="false">MAX(IF(INDEX(10_Lieux!$B:$B,U1309)&lt;&gt;"Ville",INDEX(10_Lieux!$I:$I,U1309),0),IF(INDEX(10_Lieux!$B:$B,V1309)&lt;&gt;"Ville",INDEX(10_Lieux!$I:$I,V1309),0))</f>
        <v>250</v>
      </c>
      <c r="Z1309" s="14" t="str">
        <f aca="false">A1309&amp;"|"&amp;B1309</f>
        <v>Zurich|Nantes-Atlantique</v>
      </c>
      <c r="AA1309" s="14" t="str">
        <f aca="false">IF(I1309&lt;p_local,"Local",IF(I1309&lt;p_vv_min,"Courte distance",IF(I1309&lt;p_tres_long,"Longue distance","Très longue distance")))</f>
        <v>Très longue distance</v>
      </c>
    </row>
    <row r="1310" customFormat="false" ht="15" hidden="false" customHeight="true" outlineLevel="0" collapsed="false">
      <c r="A1310" s="1" t="s">
        <v>1430</v>
      </c>
      <c r="B1310" s="1" t="s">
        <v>166</v>
      </c>
      <c r="C1310" s="1" t="s">
        <v>34</v>
      </c>
      <c r="D1310" s="1" t="s">
        <v>653</v>
      </c>
      <c r="E1310" s="1" t="s">
        <v>1473</v>
      </c>
      <c r="F1310" s="14" t="s">
        <v>40</v>
      </c>
      <c r="G1310" s="14" t="str">
        <f aca="false">IF(I1310&lt;p_local,"Local → page infra",IF(H1310&gt;=p_ph1,"Phase 1",IF(H1310&gt;=p_ph2,"Phase 2","Phase 3")))</f>
        <v>Phase 3</v>
      </c>
      <c r="H1310" s="14" t="n">
        <f aca="false">IF(I1310&lt;p_local,0,IF(C1310="Aéroport → Aéroport",p_pts_plein,IF(Y1310&gt;0,IF(I1310&lt;=Y1310,p_pts_plein,IF(I1310&lt;=p_mult2*Y1310,p_pts_moyen,p_pts_r3)),IF(I1310&gt;=p_vv_min,p_pts_plein,IF(I1310&gt;=p_vv_moy,p_pts_moyen,p_pts_court))))+IF(INDEX(10_Lieux!$D:$D,U1310)=1,p_prio1,p_prio2)+IF(INDEX(10_Lieux!$D:$D,V1310)=1,p_prio1,p_prio2)+IF(K1310="Oui",p_tf,0)+p_hub*((INDEX(10_Lieux!$H:$H,U1310)="Hub")+(INDEX(10_Lieux!$H:$H,V1310)="Hub"))+IF(OR(INDEX(10_Lieux!$H:$H,U1310)="Premium",INDEX(10_Lieux!$H:$H,V1310)="Premium"),p_prem,0))</f>
        <v>40</v>
      </c>
      <c r="I1310" s="14" t="n">
        <f aca="false">ROUND(W1310*p_facteur,0)</f>
        <v>858</v>
      </c>
      <c r="J1310" s="14" t="str">
        <f aca="false">IF(X1310&lt;60,X1310&amp;" min",INT(X1310/60)&amp;" h"&amp;IF(MOD(X1310,60)=0,""," "&amp;TEXT(MOD(X1310,60),"00")))</f>
        <v>9 h</v>
      </c>
      <c r="K1310" s="14" t="str">
        <f aca="false">IF(S1310&lt;&gt;T1310,"Oui","Non")</f>
        <v>Oui</v>
      </c>
      <c r="L1310" s="14" t="str">
        <f aca="false">IF(AND(INDEX(10_Lieux!$B:$B,U1310)="Ville",INDEX(10_Lieux!$B:$B,V1310)="Ville"),"/chauffeur-prive/"&amp;INDEX(10_Lieux!$E:$E,U1310)&amp;"-"&amp;INDEX(10_Lieux!$E:$E,V1310)&amp;"/","/chauffeur-prive/"&amp;INDEX(10_Lieux!$E:$E,U1310)&amp;"/"&amp;INDEX(10_Lieux!$E:$E,V1310)&amp;"/")</f>
        <v>/chauffeur-prive/aeroport-nantes-atlantique/berne/</v>
      </c>
      <c r="M1310" s="14" t="str">
        <f aca="false">IFERROR(INDEX($L:$L,MATCH(B1310&amp;"|"&amp;A1310,$Z:$Z,0)),"—")</f>
        <v>/chauffeur-prive/berne/aeroport-nantes-atlantique/</v>
      </c>
      <c r="N1310" s="14" t="str">
        <f aca="false">IF(LEN("Chauffeur privé "&amp;INDEX(10_Lieux!$J:$J,U1310)&amp;" → "&amp;INDEX(10_Lieux!$J:$J,V1310)&amp;" | 24h/24")&gt;60,"Chauffeur privé "&amp;INDEX(10_Lieux!$J:$J,U1310)&amp;" → "&amp;INDEX(10_Lieux!$J:$J,V1310),"Chauffeur privé "&amp;INDEX(10_Lieux!$J:$J,U1310)&amp;" → "&amp;INDEX(10_Lieux!$J:$J,V1310)&amp;" | 24h/24")</f>
        <v>Chauffeur privé Aéroport Nantes-Atlantique → Berne | 24h/24</v>
      </c>
      <c r="O1310" s="14" t="n">
        <f aca="false">LEN(N1310)</f>
        <v>59</v>
      </c>
      <c r="P1310" s="14" t="str">
        <f aca="false">"Chauffeur privé "&amp;INDEX(10_Lieux!$K:$K,U1310)&amp;" vers "&amp;INDEX(10_Lieux!$L:$L,V1310)</f>
        <v>Chauffeur privé de l'aéroport Nantes-Atlantique vers Berne</v>
      </c>
      <c r="Q1310" s="14" t="str">
        <f aca="false">"Chauffeur privé "&amp;INDEX(10_Lieux!$K:$K,U1310)&amp;" vers "&amp;INDEX(10_Lieux!$L:$L,V1310)&amp;" : env. "&amp;I1310&amp;" km, "&amp;J1310&amp;" de route. Devis personnalisé, standard 24h/24 et 7j/7."</f>
        <v>Chauffeur privé de l'aéroport Nantes-Atlantique vers Berne : env. 858 km, 9 h de route. Devis personnalisé, standard 24h/24 et 7j/7.</v>
      </c>
      <c r="R1310" s="14" t="n">
        <f aca="false">LEN(Q1310)</f>
        <v>132</v>
      </c>
      <c r="S1310" s="14" t="str">
        <f aca="false">INDEX(10_Lieux!$C:$C,U1310)</f>
        <v>France</v>
      </c>
      <c r="T1310" s="14" t="str">
        <f aca="false">INDEX(10_Lieux!$C:$C,V1310)</f>
        <v>Suisse</v>
      </c>
      <c r="U1310" s="14" t="n">
        <f aca="false">MATCH(A1310,10_Lieux!$A:$A,0)</f>
        <v>157</v>
      </c>
      <c r="V1310" s="14" t="n">
        <f aca="false">MATCH(B1310,10_Lieux!$A:$A,0)</f>
        <v>123</v>
      </c>
      <c r="W1310" s="14" t="n">
        <f aca="false">ROUND(6371*2*ASIN(SQRT(SIN(RADIANS(INDEX(10_Lieux!$F:$F,V1310)-INDEX(10_Lieux!$F:$F,U1310))/2)^2+COS(RADIANS(INDEX(10_Lieux!$F:$F,U1310)))*COS(RADIANS(INDEX(10_Lieux!$F:$F,V1310)))*SIN(RADIANS(INDEX(10_Lieux!$G:$G,V1310)-INDEX(10_Lieux!$G:$G,U1310))/2)^2)),1)</f>
        <v>686.3</v>
      </c>
      <c r="X1310" s="14" t="n">
        <f aca="false">ROUND(I1310/IF(I1310&lt;p_seuil_vitesse,p_vit_lente,p_vit_rapide)*60/15,0)*15</f>
        <v>540</v>
      </c>
      <c r="Y1310" s="14" t="n">
        <f aca="false">MAX(IF(INDEX(10_Lieux!$B:$B,U1310)&lt;&gt;"Ville",INDEX(10_Lieux!$I:$I,U1310),0),IF(INDEX(10_Lieux!$B:$B,V1310)&lt;&gt;"Ville",INDEX(10_Lieux!$I:$I,V1310),0))</f>
        <v>250</v>
      </c>
      <c r="Z1310" s="14" t="str">
        <f aca="false">A1310&amp;"|"&amp;B1310</f>
        <v>Nantes-Atlantique|Berne</v>
      </c>
      <c r="AA1310" s="14" t="str">
        <f aca="false">IF(I1310&lt;p_local,"Local",IF(I1310&lt;p_vv_min,"Courte distance",IF(I1310&lt;p_tres_long,"Longue distance","Très longue distance")))</f>
        <v>Très longue distance</v>
      </c>
    </row>
    <row r="1311" customFormat="false" ht="15" hidden="false" customHeight="true" outlineLevel="0" collapsed="false">
      <c r="A1311" s="1" t="s">
        <v>166</v>
      </c>
      <c r="B1311" s="1" t="s">
        <v>1430</v>
      </c>
      <c r="C1311" s="1" t="s">
        <v>35</v>
      </c>
      <c r="D1311" s="1" t="s">
        <v>653</v>
      </c>
      <c r="E1311" s="1" t="s">
        <v>1474</v>
      </c>
      <c r="F1311" s="14" t="s">
        <v>40</v>
      </c>
      <c r="G1311" s="14" t="str">
        <f aca="false">IF(I1311&lt;p_local,"Local → page infra",IF(H1311&gt;=p_ph1,"Phase 1",IF(H1311&gt;=p_ph2,"Phase 2","Phase 3")))</f>
        <v>Phase 3</v>
      </c>
      <c r="H1311" s="14" t="n">
        <f aca="false">IF(I1311&lt;p_local,0,IF(C1311="Aéroport → Aéroport",p_pts_plein,IF(Y1311&gt;0,IF(I1311&lt;=Y1311,p_pts_plein,IF(I1311&lt;=p_mult2*Y1311,p_pts_moyen,p_pts_r3)),IF(I1311&gt;=p_vv_min,p_pts_plein,IF(I1311&gt;=p_vv_moy,p_pts_moyen,p_pts_court))))+IF(INDEX(10_Lieux!$D:$D,U1311)=1,p_prio1,p_prio2)+IF(INDEX(10_Lieux!$D:$D,V1311)=1,p_prio1,p_prio2)+IF(K1311="Oui",p_tf,0)+p_hub*((INDEX(10_Lieux!$H:$H,U1311)="Hub")+(INDEX(10_Lieux!$H:$H,V1311)="Hub"))+IF(OR(INDEX(10_Lieux!$H:$H,U1311)="Premium",INDEX(10_Lieux!$H:$H,V1311)="Premium"),p_prem,0))</f>
        <v>40</v>
      </c>
      <c r="I1311" s="14" t="n">
        <f aca="false">ROUND(W1311*p_facteur,0)</f>
        <v>858</v>
      </c>
      <c r="J1311" s="14" t="str">
        <f aca="false">IF(X1311&lt;60,X1311&amp;" min",INT(X1311/60)&amp;" h"&amp;IF(MOD(X1311,60)=0,""," "&amp;TEXT(MOD(X1311,60),"00")))</f>
        <v>9 h</v>
      </c>
      <c r="K1311" s="14" t="str">
        <f aca="false">IF(S1311&lt;&gt;T1311,"Oui","Non")</f>
        <v>Oui</v>
      </c>
      <c r="L1311" s="14" t="str">
        <f aca="false">IF(AND(INDEX(10_Lieux!$B:$B,U1311)="Ville",INDEX(10_Lieux!$B:$B,V1311)="Ville"),"/chauffeur-prive/"&amp;INDEX(10_Lieux!$E:$E,U1311)&amp;"-"&amp;INDEX(10_Lieux!$E:$E,V1311)&amp;"/","/chauffeur-prive/"&amp;INDEX(10_Lieux!$E:$E,U1311)&amp;"/"&amp;INDEX(10_Lieux!$E:$E,V1311)&amp;"/")</f>
        <v>/chauffeur-prive/berne/aeroport-nantes-atlantique/</v>
      </c>
      <c r="M1311" s="14" t="str">
        <f aca="false">IFERROR(INDEX($L:$L,MATCH(B1311&amp;"|"&amp;A1311,$Z:$Z,0)),"—")</f>
        <v>/chauffeur-prive/aeroport-nantes-atlantique/berne/</v>
      </c>
      <c r="N1311" s="14" t="str">
        <f aca="false">IF(LEN("Chauffeur privé "&amp;INDEX(10_Lieux!$J:$J,U1311)&amp;" → "&amp;INDEX(10_Lieux!$J:$J,V1311)&amp;" | 24h/24")&gt;60,"Chauffeur privé "&amp;INDEX(10_Lieux!$J:$J,U1311)&amp;" → "&amp;INDEX(10_Lieux!$J:$J,V1311),"Chauffeur privé "&amp;INDEX(10_Lieux!$J:$J,U1311)&amp;" → "&amp;INDEX(10_Lieux!$J:$J,V1311)&amp;" | 24h/24")</f>
        <v>Chauffeur privé Berne → Aéroport Nantes-Atlantique | 24h/24</v>
      </c>
      <c r="O1311" s="14" t="n">
        <f aca="false">LEN(N1311)</f>
        <v>59</v>
      </c>
      <c r="P1311" s="14" t="str">
        <f aca="false">"Chauffeur privé "&amp;INDEX(10_Lieux!$K:$K,U1311)&amp;" vers "&amp;INDEX(10_Lieux!$L:$L,V1311)</f>
        <v>Chauffeur privé de Berne vers l'aéroport Nantes-Atlantique</v>
      </c>
      <c r="Q1311" s="14" t="str">
        <f aca="false">"Chauffeur privé "&amp;INDEX(10_Lieux!$K:$K,U1311)&amp;" vers "&amp;INDEX(10_Lieux!$L:$L,V1311)&amp;" : env. "&amp;I1311&amp;" km, "&amp;J1311&amp;" de route. Devis personnalisé, standard 24h/24 et 7j/7."</f>
        <v>Chauffeur privé de Berne vers l'aéroport Nantes-Atlantique : env. 858 km, 9 h de route. Devis personnalisé, standard 24h/24 et 7j/7.</v>
      </c>
      <c r="R1311" s="14" t="n">
        <f aca="false">LEN(Q1311)</f>
        <v>132</v>
      </c>
      <c r="S1311" s="14" t="str">
        <f aca="false">INDEX(10_Lieux!$C:$C,U1311)</f>
        <v>Suisse</v>
      </c>
      <c r="T1311" s="14" t="str">
        <f aca="false">INDEX(10_Lieux!$C:$C,V1311)</f>
        <v>France</v>
      </c>
      <c r="U1311" s="14" t="n">
        <f aca="false">MATCH(A1311,10_Lieux!$A:$A,0)</f>
        <v>123</v>
      </c>
      <c r="V1311" s="14" t="n">
        <f aca="false">MATCH(B1311,10_Lieux!$A:$A,0)</f>
        <v>157</v>
      </c>
      <c r="W1311" s="14" t="n">
        <f aca="false">ROUND(6371*2*ASIN(SQRT(SIN(RADIANS(INDEX(10_Lieux!$F:$F,V1311)-INDEX(10_Lieux!$F:$F,U1311))/2)^2+COS(RADIANS(INDEX(10_Lieux!$F:$F,U1311)))*COS(RADIANS(INDEX(10_Lieux!$F:$F,V1311)))*SIN(RADIANS(INDEX(10_Lieux!$G:$G,V1311)-INDEX(10_Lieux!$G:$G,U1311))/2)^2)),1)</f>
        <v>686.3</v>
      </c>
      <c r="X1311" s="14" t="n">
        <f aca="false">ROUND(I1311/IF(I1311&lt;p_seuil_vitesse,p_vit_lente,p_vit_rapide)*60/15,0)*15</f>
        <v>540</v>
      </c>
      <c r="Y1311" s="14" t="n">
        <f aca="false">MAX(IF(INDEX(10_Lieux!$B:$B,U1311)&lt;&gt;"Ville",INDEX(10_Lieux!$I:$I,U1311),0),IF(INDEX(10_Lieux!$B:$B,V1311)&lt;&gt;"Ville",INDEX(10_Lieux!$I:$I,V1311),0))</f>
        <v>250</v>
      </c>
      <c r="Z1311" s="14" t="str">
        <f aca="false">A1311&amp;"|"&amp;B1311</f>
        <v>Berne|Nantes-Atlantique</v>
      </c>
      <c r="AA1311" s="14" t="str">
        <f aca="false">IF(I1311&lt;p_local,"Local",IF(I1311&lt;p_vv_min,"Courte distance",IF(I1311&lt;p_tres_long,"Longue distance","Très longue distance")))</f>
        <v>Très longue distance</v>
      </c>
    </row>
    <row r="1312" customFormat="false" ht="15" hidden="false" customHeight="true" outlineLevel="0" collapsed="false">
      <c r="A1312" s="1" t="s">
        <v>1475</v>
      </c>
      <c r="B1312" s="1" t="s">
        <v>122</v>
      </c>
      <c r="C1312" s="1" t="s">
        <v>34</v>
      </c>
      <c r="D1312" s="1" t="s">
        <v>653</v>
      </c>
      <c r="E1312" s="1" t="s">
        <v>1476</v>
      </c>
      <c r="F1312" s="14" t="s">
        <v>40</v>
      </c>
      <c r="G1312" s="14" t="str">
        <f aca="false">IF(I1312&lt;p_local,"Local → page infra",IF(H1312&gt;=p_ph1,"Phase 1",IF(H1312&gt;=p_ph2,"Phase 2","Phase 3")))</f>
        <v>Phase 3</v>
      </c>
      <c r="H1312" s="14" t="n">
        <f aca="false">IF(I1312&lt;p_local,0,IF(C1312="Aéroport → Aéroport",p_pts_plein,IF(Y1312&gt;0,IF(I1312&lt;=Y1312,p_pts_plein,IF(I1312&lt;=p_mult2*Y1312,p_pts_moyen,p_pts_r3)),IF(I1312&gt;=p_vv_min,p_pts_plein,IF(I1312&gt;=p_vv_moy,p_pts_moyen,p_pts_court))))+IF(INDEX(10_Lieux!$D:$D,U1312)=1,p_prio1,p_prio2)+IF(INDEX(10_Lieux!$D:$D,V1312)=1,p_prio1,p_prio2)+IF(K1312="Oui",p_tf,0)+p_hub*((INDEX(10_Lieux!$H:$H,U1312)="Hub")+(INDEX(10_Lieux!$H:$H,V1312)="Hub"))+IF(OR(INDEX(10_Lieux!$H:$H,U1312)="Premium",INDEX(10_Lieux!$H:$H,V1312)="Premium"),p_prem,0))</f>
        <v>40</v>
      </c>
      <c r="I1312" s="14" t="n">
        <f aca="false">ROUND(W1312*p_facteur,0)</f>
        <v>631</v>
      </c>
      <c r="J1312" s="14" t="str">
        <f aca="false">IF(X1312&lt;60,X1312&amp;" min",INT(X1312/60)&amp;" h"&amp;IF(MOD(X1312,60)=0,""," "&amp;TEXT(MOD(X1312,60),"00")))</f>
        <v>6 h 45</v>
      </c>
      <c r="K1312" s="14" t="str">
        <f aca="false">IF(S1312&lt;&gt;T1312,"Oui","Non")</f>
        <v>Non</v>
      </c>
      <c r="L1312" s="14" t="str">
        <f aca="false">IF(AND(INDEX(10_Lieux!$B:$B,U1312)="Ville",INDEX(10_Lieux!$B:$B,V1312)="Ville"),"/chauffeur-prive/"&amp;INDEX(10_Lieux!$E:$E,U1312)&amp;"-"&amp;INDEX(10_Lieux!$E:$E,V1312)&amp;"/","/chauffeur-prive/"&amp;INDEX(10_Lieux!$E:$E,U1312)&amp;"/"&amp;INDEX(10_Lieux!$E:$E,V1312)&amp;"/")</f>
        <v>/chauffeur-prive/aeroport-bordeaux-merignac/paris/</v>
      </c>
      <c r="M1312" s="14" t="str">
        <f aca="false">IFERROR(INDEX($L:$L,MATCH(B1312&amp;"|"&amp;A1312,$Z:$Z,0)),"—")</f>
        <v>/chauffeur-prive/paris/aeroport-bordeaux-merignac/</v>
      </c>
      <c r="N1312" s="14" t="str">
        <f aca="false">IF(LEN("Chauffeur privé "&amp;INDEX(10_Lieux!$J:$J,U1312)&amp;" → "&amp;INDEX(10_Lieux!$J:$J,V1312)&amp;" | 24h/24")&gt;60,"Chauffeur privé "&amp;INDEX(10_Lieux!$J:$J,U1312)&amp;" → "&amp;INDEX(10_Lieux!$J:$J,V1312),"Chauffeur privé "&amp;INDEX(10_Lieux!$J:$J,U1312)&amp;" → "&amp;INDEX(10_Lieux!$J:$J,V1312)&amp;" | 24h/24")</f>
        <v>Chauffeur privé Aéroport Bordeaux-Mérignac → Paris | 24h/24</v>
      </c>
      <c r="O1312" s="14" t="n">
        <f aca="false">LEN(N1312)</f>
        <v>59</v>
      </c>
      <c r="P1312" s="14" t="str">
        <f aca="false">"Chauffeur privé "&amp;INDEX(10_Lieux!$K:$K,U1312)&amp;" vers "&amp;INDEX(10_Lieux!$L:$L,V1312)</f>
        <v>Chauffeur privé de l'aéroport Bordeaux-Mérignac vers Paris</v>
      </c>
      <c r="Q1312" s="14" t="str">
        <f aca="false">"Chauffeur privé "&amp;INDEX(10_Lieux!$K:$K,U1312)&amp;" vers "&amp;INDEX(10_Lieux!$L:$L,V1312)&amp;" : env. "&amp;I1312&amp;" km, "&amp;J1312&amp;" de route. Devis personnalisé, standard 24h/24 et 7j/7."</f>
        <v>Chauffeur privé de l'aéroport Bordeaux-Mérignac vers Paris : env. 631 km, 6 h 45 de route. Devis personnalisé, standard 24h/24 et 7j/7.</v>
      </c>
      <c r="R1312" s="14" t="n">
        <f aca="false">LEN(Q1312)</f>
        <v>135</v>
      </c>
      <c r="S1312" s="14" t="str">
        <f aca="false">INDEX(10_Lieux!$C:$C,U1312)</f>
        <v>France</v>
      </c>
      <c r="T1312" s="14" t="str">
        <f aca="false">INDEX(10_Lieux!$C:$C,V1312)</f>
        <v>France</v>
      </c>
      <c r="U1312" s="14" t="n">
        <f aca="false">MATCH(A1312,10_Lieux!$A:$A,0)</f>
        <v>158</v>
      </c>
      <c r="V1312" s="14" t="n">
        <f aca="false">MATCH(B1312,10_Lieux!$A:$A,0)</f>
        <v>2</v>
      </c>
      <c r="W1312" s="14" t="n">
        <f aca="false">ROUND(6371*2*ASIN(SQRT(SIN(RADIANS(INDEX(10_Lieux!$F:$F,V1312)-INDEX(10_Lieux!$F:$F,U1312))/2)^2+COS(RADIANS(INDEX(10_Lieux!$F:$F,U1312)))*COS(RADIANS(INDEX(10_Lieux!$F:$F,V1312)))*SIN(RADIANS(INDEX(10_Lieux!$G:$G,V1312)-INDEX(10_Lieux!$G:$G,U1312))/2)^2)),1)</f>
        <v>505</v>
      </c>
      <c r="X1312" s="14" t="n">
        <f aca="false">ROUND(I1312/IF(I1312&lt;p_seuil_vitesse,p_vit_lente,p_vit_rapide)*60/15,0)*15</f>
        <v>405</v>
      </c>
      <c r="Y1312" s="14" t="n">
        <f aca="false">MAX(IF(INDEX(10_Lieux!$B:$B,U1312)&lt;&gt;"Ville",INDEX(10_Lieux!$I:$I,U1312),0),IF(INDEX(10_Lieux!$B:$B,V1312)&lt;&gt;"Ville",INDEX(10_Lieux!$I:$I,V1312),0))</f>
        <v>250</v>
      </c>
      <c r="Z1312" s="14" t="str">
        <f aca="false">A1312&amp;"|"&amp;B1312</f>
        <v>Bordeaux-Mérignac|Paris</v>
      </c>
      <c r="AA1312" s="14" t="str">
        <f aca="false">IF(I1312&lt;p_local,"Local",IF(I1312&lt;p_vv_min,"Courte distance",IF(I1312&lt;p_tres_long,"Longue distance","Très longue distance")))</f>
        <v>Longue distance</v>
      </c>
    </row>
    <row r="1313" customFormat="false" ht="15" hidden="false" customHeight="true" outlineLevel="0" collapsed="false">
      <c r="A1313" s="1" t="s">
        <v>122</v>
      </c>
      <c r="B1313" s="1" t="s">
        <v>1475</v>
      </c>
      <c r="C1313" s="1" t="s">
        <v>35</v>
      </c>
      <c r="D1313" s="1" t="s">
        <v>653</v>
      </c>
      <c r="E1313" s="1" t="s">
        <v>1477</v>
      </c>
      <c r="F1313" s="14" t="s">
        <v>40</v>
      </c>
      <c r="G1313" s="14" t="str">
        <f aca="false">IF(I1313&lt;p_local,"Local → page infra",IF(H1313&gt;=p_ph1,"Phase 1",IF(H1313&gt;=p_ph2,"Phase 2","Phase 3")))</f>
        <v>Phase 3</v>
      </c>
      <c r="H1313" s="14" t="n">
        <f aca="false">IF(I1313&lt;p_local,0,IF(C1313="Aéroport → Aéroport",p_pts_plein,IF(Y1313&gt;0,IF(I1313&lt;=Y1313,p_pts_plein,IF(I1313&lt;=p_mult2*Y1313,p_pts_moyen,p_pts_r3)),IF(I1313&gt;=p_vv_min,p_pts_plein,IF(I1313&gt;=p_vv_moy,p_pts_moyen,p_pts_court))))+IF(INDEX(10_Lieux!$D:$D,U1313)=1,p_prio1,p_prio2)+IF(INDEX(10_Lieux!$D:$D,V1313)=1,p_prio1,p_prio2)+IF(K1313="Oui",p_tf,0)+p_hub*((INDEX(10_Lieux!$H:$H,U1313)="Hub")+(INDEX(10_Lieux!$H:$H,V1313)="Hub"))+IF(OR(INDEX(10_Lieux!$H:$H,U1313)="Premium",INDEX(10_Lieux!$H:$H,V1313)="Premium"),p_prem,0))</f>
        <v>40</v>
      </c>
      <c r="I1313" s="14" t="n">
        <f aca="false">ROUND(W1313*p_facteur,0)</f>
        <v>631</v>
      </c>
      <c r="J1313" s="14" t="str">
        <f aca="false">IF(X1313&lt;60,X1313&amp;" min",INT(X1313/60)&amp;" h"&amp;IF(MOD(X1313,60)=0,""," "&amp;TEXT(MOD(X1313,60),"00")))</f>
        <v>6 h 45</v>
      </c>
      <c r="K1313" s="14" t="str">
        <f aca="false">IF(S1313&lt;&gt;T1313,"Oui","Non")</f>
        <v>Non</v>
      </c>
      <c r="L1313" s="14" t="str">
        <f aca="false">IF(AND(INDEX(10_Lieux!$B:$B,U1313)="Ville",INDEX(10_Lieux!$B:$B,V1313)="Ville"),"/chauffeur-prive/"&amp;INDEX(10_Lieux!$E:$E,U1313)&amp;"-"&amp;INDEX(10_Lieux!$E:$E,V1313)&amp;"/","/chauffeur-prive/"&amp;INDEX(10_Lieux!$E:$E,U1313)&amp;"/"&amp;INDEX(10_Lieux!$E:$E,V1313)&amp;"/")</f>
        <v>/chauffeur-prive/paris/aeroport-bordeaux-merignac/</v>
      </c>
      <c r="M1313" s="14" t="str">
        <f aca="false">IFERROR(INDEX($L:$L,MATCH(B1313&amp;"|"&amp;A1313,$Z:$Z,0)),"—")</f>
        <v>/chauffeur-prive/aeroport-bordeaux-merignac/paris/</v>
      </c>
      <c r="N1313" s="14" t="str">
        <f aca="false">IF(LEN("Chauffeur privé "&amp;INDEX(10_Lieux!$J:$J,U1313)&amp;" → "&amp;INDEX(10_Lieux!$J:$J,V1313)&amp;" | 24h/24")&gt;60,"Chauffeur privé "&amp;INDEX(10_Lieux!$J:$J,U1313)&amp;" → "&amp;INDEX(10_Lieux!$J:$J,V1313),"Chauffeur privé "&amp;INDEX(10_Lieux!$J:$J,U1313)&amp;" → "&amp;INDEX(10_Lieux!$J:$J,V1313)&amp;" | 24h/24")</f>
        <v>Chauffeur privé Paris → Aéroport Bordeaux-Mérignac | 24h/24</v>
      </c>
      <c r="O1313" s="14" t="n">
        <f aca="false">LEN(N1313)</f>
        <v>59</v>
      </c>
      <c r="P1313" s="14" t="str">
        <f aca="false">"Chauffeur privé "&amp;INDEX(10_Lieux!$K:$K,U1313)&amp;" vers "&amp;INDEX(10_Lieux!$L:$L,V1313)</f>
        <v>Chauffeur privé de Paris vers l'aéroport Bordeaux-Mérignac</v>
      </c>
      <c r="Q1313" s="14" t="str">
        <f aca="false">"Chauffeur privé "&amp;INDEX(10_Lieux!$K:$K,U1313)&amp;" vers "&amp;INDEX(10_Lieux!$L:$L,V1313)&amp;" : env. "&amp;I1313&amp;" km, "&amp;J1313&amp;" de route. Devis personnalisé, standard 24h/24 et 7j/7."</f>
        <v>Chauffeur privé de Paris vers l'aéroport Bordeaux-Mérignac : env. 631 km, 6 h 45 de route. Devis personnalisé, standard 24h/24 et 7j/7.</v>
      </c>
      <c r="R1313" s="14" t="n">
        <f aca="false">LEN(Q1313)</f>
        <v>135</v>
      </c>
      <c r="S1313" s="14" t="str">
        <f aca="false">INDEX(10_Lieux!$C:$C,U1313)</f>
        <v>France</v>
      </c>
      <c r="T1313" s="14" t="str">
        <f aca="false">INDEX(10_Lieux!$C:$C,V1313)</f>
        <v>France</v>
      </c>
      <c r="U1313" s="14" t="n">
        <f aca="false">MATCH(A1313,10_Lieux!$A:$A,0)</f>
        <v>2</v>
      </c>
      <c r="V1313" s="14" t="n">
        <f aca="false">MATCH(B1313,10_Lieux!$A:$A,0)</f>
        <v>158</v>
      </c>
      <c r="W1313" s="14" t="n">
        <f aca="false">ROUND(6371*2*ASIN(SQRT(SIN(RADIANS(INDEX(10_Lieux!$F:$F,V1313)-INDEX(10_Lieux!$F:$F,U1313))/2)^2+COS(RADIANS(INDEX(10_Lieux!$F:$F,U1313)))*COS(RADIANS(INDEX(10_Lieux!$F:$F,V1313)))*SIN(RADIANS(INDEX(10_Lieux!$G:$G,V1313)-INDEX(10_Lieux!$G:$G,U1313))/2)^2)),1)</f>
        <v>505</v>
      </c>
      <c r="X1313" s="14" t="n">
        <f aca="false">ROUND(I1313/IF(I1313&lt;p_seuil_vitesse,p_vit_lente,p_vit_rapide)*60/15,0)*15</f>
        <v>405</v>
      </c>
      <c r="Y1313" s="14" t="n">
        <f aca="false">MAX(IF(INDEX(10_Lieux!$B:$B,U1313)&lt;&gt;"Ville",INDEX(10_Lieux!$I:$I,U1313),0),IF(INDEX(10_Lieux!$B:$B,V1313)&lt;&gt;"Ville",INDEX(10_Lieux!$I:$I,V1313),0))</f>
        <v>250</v>
      </c>
      <c r="Z1313" s="14" t="str">
        <f aca="false">A1313&amp;"|"&amp;B1313</f>
        <v>Paris|Bordeaux-Mérignac</v>
      </c>
      <c r="AA1313" s="14" t="str">
        <f aca="false">IF(I1313&lt;p_local,"Local",IF(I1313&lt;p_vv_min,"Courte distance",IF(I1313&lt;p_tres_long,"Longue distance","Très longue distance")))</f>
        <v>Longue distance</v>
      </c>
    </row>
    <row r="1314" customFormat="false" ht="15" hidden="false" customHeight="true" outlineLevel="0" collapsed="false">
      <c r="A1314" s="1" t="s">
        <v>1475</v>
      </c>
      <c r="B1314" s="1" t="s">
        <v>123</v>
      </c>
      <c r="C1314" s="1" t="s">
        <v>34</v>
      </c>
      <c r="D1314" s="1" t="s">
        <v>653</v>
      </c>
      <c r="E1314" s="1" t="s">
        <v>1478</v>
      </c>
      <c r="F1314" s="14" t="s">
        <v>40</v>
      </c>
      <c r="G1314" s="14" t="str">
        <f aca="false">IF(I1314&lt;p_local,"Local → page infra",IF(H1314&gt;=p_ph1,"Phase 1",IF(H1314&gt;=p_ph2,"Phase 2","Phase 3")))</f>
        <v>Phase 3</v>
      </c>
      <c r="H1314" s="14" t="n">
        <f aca="false">IF(I1314&lt;p_local,0,IF(C1314="Aéroport → Aéroport",p_pts_plein,IF(Y1314&gt;0,IF(I1314&lt;=Y1314,p_pts_plein,IF(I1314&lt;=p_mult2*Y1314,p_pts_moyen,p_pts_r3)),IF(I1314&gt;=p_vv_min,p_pts_plein,IF(I1314&gt;=p_vv_moy,p_pts_moyen,p_pts_court))))+IF(INDEX(10_Lieux!$D:$D,U1314)=1,p_prio1,p_prio2)+IF(INDEX(10_Lieux!$D:$D,V1314)=1,p_prio1,p_prio2)+IF(K1314="Oui",p_tf,0)+p_hub*((INDEX(10_Lieux!$H:$H,U1314)="Hub")+(INDEX(10_Lieux!$H:$H,V1314)="Hub"))+IF(OR(INDEX(10_Lieux!$H:$H,U1314)="Premium",INDEX(10_Lieux!$H:$H,V1314)="Premium"),p_prem,0))</f>
        <v>40</v>
      </c>
      <c r="I1314" s="14" t="n">
        <f aca="false">ROUND(W1314*p_facteur,0)</f>
        <v>558</v>
      </c>
      <c r="J1314" s="14" t="str">
        <f aca="false">IF(X1314&lt;60,X1314&amp;" min",INT(X1314/60)&amp;" h"&amp;IF(MOD(X1314,60)=0,""," "&amp;TEXT(MOD(X1314,60),"00")))</f>
        <v>5 h 45</v>
      </c>
      <c r="K1314" s="14" t="str">
        <f aca="false">IF(S1314&lt;&gt;T1314,"Oui","Non")</f>
        <v>Non</v>
      </c>
      <c r="L1314" s="14" t="str">
        <f aca="false">IF(AND(INDEX(10_Lieux!$B:$B,U1314)="Ville",INDEX(10_Lieux!$B:$B,V1314)="Ville"),"/chauffeur-prive/"&amp;INDEX(10_Lieux!$E:$E,U1314)&amp;"-"&amp;INDEX(10_Lieux!$E:$E,V1314)&amp;"/","/chauffeur-prive/"&amp;INDEX(10_Lieux!$E:$E,U1314)&amp;"/"&amp;INDEX(10_Lieux!$E:$E,V1314)&amp;"/")</f>
        <v>/chauffeur-prive/aeroport-bordeaux-merignac/lyon/</v>
      </c>
      <c r="M1314" s="14" t="str">
        <f aca="false">IFERROR(INDEX($L:$L,MATCH(B1314&amp;"|"&amp;A1314,$Z:$Z,0)),"—")</f>
        <v>/chauffeur-prive/lyon/aeroport-bordeaux-merignac/</v>
      </c>
      <c r="N1314" s="14" t="str">
        <f aca="false">IF(LEN("Chauffeur privé "&amp;INDEX(10_Lieux!$J:$J,U1314)&amp;" → "&amp;INDEX(10_Lieux!$J:$J,V1314)&amp;" | 24h/24")&gt;60,"Chauffeur privé "&amp;INDEX(10_Lieux!$J:$J,U1314)&amp;" → "&amp;INDEX(10_Lieux!$J:$J,V1314),"Chauffeur privé "&amp;INDEX(10_Lieux!$J:$J,U1314)&amp;" → "&amp;INDEX(10_Lieux!$J:$J,V1314)&amp;" | 24h/24")</f>
        <v>Chauffeur privé Aéroport Bordeaux-Mérignac → Lyon | 24h/24</v>
      </c>
      <c r="O1314" s="14" t="n">
        <f aca="false">LEN(N1314)</f>
        <v>58</v>
      </c>
      <c r="P1314" s="14" t="str">
        <f aca="false">"Chauffeur privé "&amp;INDEX(10_Lieux!$K:$K,U1314)&amp;" vers "&amp;INDEX(10_Lieux!$L:$L,V1314)</f>
        <v>Chauffeur privé de l'aéroport Bordeaux-Mérignac vers Lyon</v>
      </c>
      <c r="Q1314" s="14" t="str">
        <f aca="false">"Chauffeur privé "&amp;INDEX(10_Lieux!$K:$K,U1314)&amp;" vers "&amp;INDEX(10_Lieux!$L:$L,V1314)&amp;" : env. "&amp;I1314&amp;" km, "&amp;J1314&amp;" de route. Devis personnalisé, standard 24h/24 et 7j/7."</f>
        <v>Chauffeur privé de l'aéroport Bordeaux-Mérignac vers Lyon : env. 558 km, 5 h 45 de route. Devis personnalisé, standard 24h/24 et 7j/7.</v>
      </c>
      <c r="R1314" s="14" t="n">
        <f aca="false">LEN(Q1314)</f>
        <v>134</v>
      </c>
      <c r="S1314" s="14" t="str">
        <f aca="false">INDEX(10_Lieux!$C:$C,U1314)</f>
        <v>France</v>
      </c>
      <c r="T1314" s="14" t="str">
        <f aca="false">INDEX(10_Lieux!$C:$C,V1314)</f>
        <v>France</v>
      </c>
      <c r="U1314" s="14" t="n">
        <f aca="false">MATCH(A1314,10_Lieux!$A:$A,0)</f>
        <v>158</v>
      </c>
      <c r="V1314" s="14" t="n">
        <f aca="false">MATCH(B1314,10_Lieux!$A:$A,0)</f>
        <v>8</v>
      </c>
      <c r="W1314" s="14" t="n">
        <f aca="false">ROUND(6371*2*ASIN(SQRT(SIN(RADIANS(INDEX(10_Lieux!$F:$F,V1314)-INDEX(10_Lieux!$F:$F,U1314))/2)^2+COS(RADIANS(INDEX(10_Lieux!$F:$F,U1314)))*COS(RADIANS(INDEX(10_Lieux!$F:$F,V1314)))*SIN(RADIANS(INDEX(10_Lieux!$G:$G,V1314)-INDEX(10_Lieux!$G:$G,U1314))/2)^2)),1)</f>
        <v>446.5</v>
      </c>
      <c r="X1314" s="14" t="n">
        <f aca="false">ROUND(I1314/IF(I1314&lt;p_seuil_vitesse,p_vit_lente,p_vit_rapide)*60/15,0)*15</f>
        <v>345</v>
      </c>
      <c r="Y1314" s="14" t="n">
        <f aca="false">MAX(IF(INDEX(10_Lieux!$B:$B,U1314)&lt;&gt;"Ville",INDEX(10_Lieux!$I:$I,U1314),0),IF(INDEX(10_Lieux!$B:$B,V1314)&lt;&gt;"Ville",INDEX(10_Lieux!$I:$I,V1314),0))</f>
        <v>250</v>
      </c>
      <c r="Z1314" s="14" t="str">
        <f aca="false">A1314&amp;"|"&amp;B1314</f>
        <v>Bordeaux-Mérignac|Lyon</v>
      </c>
      <c r="AA1314" s="14" t="str">
        <f aca="false">IF(I1314&lt;p_local,"Local",IF(I1314&lt;p_vv_min,"Courte distance",IF(I1314&lt;p_tres_long,"Longue distance","Très longue distance")))</f>
        <v>Longue distance</v>
      </c>
    </row>
    <row r="1315" customFormat="false" ht="15" hidden="false" customHeight="true" outlineLevel="0" collapsed="false">
      <c r="A1315" s="1" t="s">
        <v>123</v>
      </c>
      <c r="B1315" s="1" t="s">
        <v>1475</v>
      </c>
      <c r="C1315" s="1" t="s">
        <v>35</v>
      </c>
      <c r="D1315" s="1" t="s">
        <v>653</v>
      </c>
      <c r="E1315" s="1" t="s">
        <v>1479</v>
      </c>
      <c r="F1315" s="14" t="s">
        <v>40</v>
      </c>
      <c r="G1315" s="14" t="str">
        <f aca="false">IF(I1315&lt;p_local,"Local → page infra",IF(H1315&gt;=p_ph1,"Phase 1",IF(H1315&gt;=p_ph2,"Phase 2","Phase 3")))</f>
        <v>Phase 3</v>
      </c>
      <c r="H1315" s="14" t="n">
        <f aca="false">IF(I1315&lt;p_local,0,IF(C1315="Aéroport → Aéroport",p_pts_plein,IF(Y1315&gt;0,IF(I1315&lt;=Y1315,p_pts_plein,IF(I1315&lt;=p_mult2*Y1315,p_pts_moyen,p_pts_r3)),IF(I1315&gt;=p_vv_min,p_pts_plein,IF(I1315&gt;=p_vv_moy,p_pts_moyen,p_pts_court))))+IF(INDEX(10_Lieux!$D:$D,U1315)=1,p_prio1,p_prio2)+IF(INDEX(10_Lieux!$D:$D,V1315)=1,p_prio1,p_prio2)+IF(K1315="Oui",p_tf,0)+p_hub*((INDEX(10_Lieux!$H:$H,U1315)="Hub")+(INDEX(10_Lieux!$H:$H,V1315)="Hub"))+IF(OR(INDEX(10_Lieux!$H:$H,U1315)="Premium",INDEX(10_Lieux!$H:$H,V1315)="Premium"),p_prem,0))</f>
        <v>40</v>
      </c>
      <c r="I1315" s="14" t="n">
        <f aca="false">ROUND(W1315*p_facteur,0)</f>
        <v>558</v>
      </c>
      <c r="J1315" s="14" t="str">
        <f aca="false">IF(X1315&lt;60,X1315&amp;" min",INT(X1315/60)&amp;" h"&amp;IF(MOD(X1315,60)=0,""," "&amp;TEXT(MOD(X1315,60),"00")))</f>
        <v>5 h 45</v>
      </c>
      <c r="K1315" s="14" t="str">
        <f aca="false">IF(S1315&lt;&gt;T1315,"Oui","Non")</f>
        <v>Non</v>
      </c>
      <c r="L1315" s="14" t="str">
        <f aca="false">IF(AND(INDEX(10_Lieux!$B:$B,U1315)="Ville",INDEX(10_Lieux!$B:$B,V1315)="Ville"),"/chauffeur-prive/"&amp;INDEX(10_Lieux!$E:$E,U1315)&amp;"-"&amp;INDEX(10_Lieux!$E:$E,V1315)&amp;"/","/chauffeur-prive/"&amp;INDEX(10_Lieux!$E:$E,U1315)&amp;"/"&amp;INDEX(10_Lieux!$E:$E,V1315)&amp;"/")</f>
        <v>/chauffeur-prive/lyon/aeroport-bordeaux-merignac/</v>
      </c>
      <c r="M1315" s="14" t="str">
        <f aca="false">IFERROR(INDEX($L:$L,MATCH(B1315&amp;"|"&amp;A1315,$Z:$Z,0)),"—")</f>
        <v>/chauffeur-prive/aeroport-bordeaux-merignac/lyon/</v>
      </c>
      <c r="N1315" s="14" t="str">
        <f aca="false">IF(LEN("Chauffeur privé "&amp;INDEX(10_Lieux!$J:$J,U1315)&amp;" → "&amp;INDEX(10_Lieux!$J:$J,V1315)&amp;" | 24h/24")&gt;60,"Chauffeur privé "&amp;INDEX(10_Lieux!$J:$J,U1315)&amp;" → "&amp;INDEX(10_Lieux!$J:$J,V1315),"Chauffeur privé "&amp;INDEX(10_Lieux!$J:$J,U1315)&amp;" → "&amp;INDEX(10_Lieux!$J:$J,V1315)&amp;" | 24h/24")</f>
        <v>Chauffeur privé Lyon → Aéroport Bordeaux-Mérignac | 24h/24</v>
      </c>
      <c r="O1315" s="14" t="n">
        <f aca="false">LEN(N1315)</f>
        <v>58</v>
      </c>
      <c r="P1315" s="14" t="str">
        <f aca="false">"Chauffeur privé "&amp;INDEX(10_Lieux!$K:$K,U1315)&amp;" vers "&amp;INDEX(10_Lieux!$L:$L,V1315)</f>
        <v>Chauffeur privé de Lyon vers l'aéroport Bordeaux-Mérignac</v>
      </c>
      <c r="Q1315" s="14" t="str">
        <f aca="false">"Chauffeur privé "&amp;INDEX(10_Lieux!$K:$K,U1315)&amp;" vers "&amp;INDEX(10_Lieux!$L:$L,V1315)&amp;" : env. "&amp;I1315&amp;" km, "&amp;J1315&amp;" de route. Devis personnalisé, standard 24h/24 et 7j/7."</f>
        <v>Chauffeur privé de Lyon vers l'aéroport Bordeaux-Mérignac : env. 558 km, 5 h 45 de route. Devis personnalisé, standard 24h/24 et 7j/7.</v>
      </c>
      <c r="R1315" s="14" t="n">
        <f aca="false">LEN(Q1315)</f>
        <v>134</v>
      </c>
      <c r="S1315" s="14" t="str">
        <f aca="false">INDEX(10_Lieux!$C:$C,U1315)</f>
        <v>France</v>
      </c>
      <c r="T1315" s="14" t="str">
        <f aca="false">INDEX(10_Lieux!$C:$C,V1315)</f>
        <v>France</v>
      </c>
      <c r="U1315" s="14" t="n">
        <f aca="false">MATCH(A1315,10_Lieux!$A:$A,0)</f>
        <v>8</v>
      </c>
      <c r="V1315" s="14" t="n">
        <f aca="false">MATCH(B1315,10_Lieux!$A:$A,0)</f>
        <v>158</v>
      </c>
      <c r="W1315" s="14" t="n">
        <f aca="false">ROUND(6371*2*ASIN(SQRT(SIN(RADIANS(INDEX(10_Lieux!$F:$F,V1315)-INDEX(10_Lieux!$F:$F,U1315))/2)^2+COS(RADIANS(INDEX(10_Lieux!$F:$F,U1315)))*COS(RADIANS(INDEX(10_Lieux!$F:$F,V1315)))*SIN(RADIANS(INDEX(10_Lieux!$G:$G,V1315)-INDEX(10_Lieux!$G:$G,U1315))/2)^2)),1)</f>
        <v>446.5</v>
      </c>
      <c r="X1315" s="14" t="n">
        <f aca="false">ROUND(I1315/IF(I1315&lt;p_seuil_vitesse,p_vit_lente,p_vit_rapide)*60/15,0)*15</f>
        <v>345</v>
      </c>
      <c r="Y1315" s="14" t="n">
        <f aca="false">MAX(IF(INDEX(10_Lieux!$B:$B,U1315)&lt;&gt;"Ville",INDEX(10_Lieux!$I:$I,U1315),0),IF(INDEX(10_Lieux!$B:$B,V1315)&lt;&gt;"Ville",INDEX(10_Lieux!$I:$I,V1315),0))</f>
        <v>250</v>
      </c>
      <c r="Z1315" s="14" t="str">
        <f aca="false">A1315&amp;"|"&amp;B1315</f>
        <v>Lyon|Bordeaux-Mérignac</v>
      </c>
      <c r="AA1315" s="14" t="str">
        <f aca="false">IF(I1315&lt;p_local,"Local",IF(I1315&lt;p_vv_min,"Courte distance",IF(I1315&lt;p_tres_long,"Longue distance","Très longue distance")))</f>
        <v>Longue distance</v>
      </c>
    </row>
    <row r="1316" customFormat="false" ht="15" hidden="false" customHeight="true" outlineLevel="0" collapsed="false">
      <c r="A1316" s="1" t="s">
        <v>1475</v>
      </c>
      <c r="B1316" s="1" t="s">
        <v>126</v>
      </c>
      <c r="C1316" s="1" t="s">
        <v>34</v>
      </c>
      <c r="D1316" s="1" t="s">
        <v>653</v>
      </c>
      <c r="E1316" s="1" t="s">
        <v>1480</v>
      </c>
      <c r="F1316" s="14" t="s">
        <v>40</v>
      </c>
      <c r="G1316" s="14" t="str">
        <f aca="false">IF(I1316&lt;p_local,"Local → page infra",IF(H1316&gt;=p_ph1,"Phase 1",IF(H1316&gt;=p_ph2,"Phase 2","Phase 3")))</f>
        <v>Phase 3</v>
      </c>
      <c r="H1316" s="14" t="n">
        <f aca="false">IF(I1316&lt;p_local,0,IF(C1316="Aéroport → Aéroport",p_pts_plein,IF(Y1316&gt;0,IF(I1316&lt;=Y1316,p_pts_plein,IF(I1316&lt;=p_mult2*Y1316,p_pts_moyen,p_pts_r3)),IF(I1316&gt;=p_vv_min,p_pts_plein,IF(I1316&gt;=p_vv_moy,p_pts_moyen,p_pts_court))))+IF(INDEX(10_Lieux!$D:$D,U1316)=1,p_prio1,p_prio2)+IF(INDEX(10_Lieux!$D:$D,V1316)=1,p_prio1,p_prio2)+IF(K1316="Oui",p_tf,0)+p_hub*((INDEX(10_Lieux!$H:$H,U1316)="Hub")+(INDEX(10_Lieux!$H:$H,V1316)="Hub"))+IF(OR(INDEX(10_Lieux!$H:$H,U1316)="Premium",INDEX(10_Lieux!$H:$H,V1316)="Premium"),p_prem,0))</f>
        <v>40</v>
      </c>
      <c r="I1316" s="14" t="n">
        <f aca="false">ROUND(W1316*p_facteur,0)</f>
        <v>809</v>
      </c>
      <c r="J1316" s="14" t="str">
        <f aca="false">IF(X1316&lt;60,X1316&amp;" min",INT(X1316/60)&amp;" h"&amp;IF(MOD(X1316,60)=0,""," "&amp;TEXT(MOD(X1316,60),"00")))</f>
        <v>8 h 30</v>
      </c>
      <c r="K1316" s="14" t="str">
        <f aca="false">IF(S1316&lt;&gt;T1316,"Oui","Non")</f>
        <v>Non</v>
      </c>
      <c r="L1316" s="14" t="str">
        <f aca="false">IF(AND(INDEX(10_Lieux!$B:$B,U1316)="Ville",INDEX(10_Lieux!$B:$B,V1316)="Ville"),"/chauffeur-prive/"&amp;INDEX(10_Lieux!$E:$E,U1316)&amp;"-"&amp;INDEX(10_Lieux!$E:$E,V1316)&amp;"/","/chauffeur-prive/"&amp;INDEX(10_Lieux!$E:$E,U1316)&amp;"/"&amp;INDEX(10_Lieux!$E:$E,V1316)&amp;"/")</f>
        <v>/chauffeur-prive/aeroport-bordeaux-merignac/nice/</v>
      </c>
      <c r="M1316" s="14" t="str">
        <f aca="false">IFERROR(INDEX($L:$L,MATCH(B1316&amp;"|"&amp;A1316,$Z:$Z,0)),"—")</f>
        <v>/chauffeur-prive/nice/aeroport-bordeaux-merignac/</v>
      </c>
      <c r="N1316" s="14" t="str">
        <f aca="false">IF(LEN("Chauffeur privé "&amp;INDEX(10_Lieux!$J:$J,U1316)&amp;" → "&amp;INDEX(10_Lieux!$J:$J,V1316)&amp;" | 24h/24")&gt;60,"Chauffeur privé "&amp;INDEX(10_Lieux!$J:$J,U1316)&amp;" → "&amp;INDEX(10_Lieux!$J:$J,V1316),"Chauffeur privé "&amp;INDEX(10_Lieux!$J:$J,U1316)&amp;" → "&amp;INDEX(10_Lieux!$J:$J,V1316)&amp;" | 24h/24")</f>
        <v>Chauffeur privé Aéroport Bordeaux-Mérignac → Nice | 24h/24</v>
      </c>
      <c r="O1316" s="14" t="n">
        <f aca="false">LEN(N1316)</f>
        <v>58</v>
      </c>
      <c r="P1316" s="14" t="str">
        <f aca="false">"Chauffeur privé "&amp;INDEX(10_Lieux!$K:$K,U1316)&amp;" vers "&amp;INDEX(10_Lieux!$L:$L,V1316)</f>
        <v>Chauffeur privé de l'aéroport Bordeaux-Mérignac vers Nice</v>
      </c>
      <c r="Q1316" s="14" t="str">
        <f aca="false">"Chauffeur privé "&amp;INDEX(10_Lieux!$K:$K,U1316)&amp;" vers "&amp;INDEX(10_Lieux!$L:$L,V1316)&amp;" : env. "&amp;I1316&amp;" km, "&amp;J1316&amp;" de route. Devis personnalisé, standard 24h/24 et 7j/7."</f>
        <v>Chauffeur privé de l'aéroport Bordeaux-Mérignac vers Nice : env. 809 km, 8 h 30 de route. Devis personnalisé, standard 24h/24 et 7j/7.</v>
      </c>
      <c r="R1316" s="14" t="n">
        <f aca="false">LEN(Q1316)</f>
        <v>134</v>
      </c>
      <c r="S1316" s="14" t="str">
        <f aca="false">INDEX(10_Lieux!$C:$C,U1316)</f>
        <v>France</v>
      </c>
      <c r="T1316" s="14" t="str">
        <f aca="false">INDEX(10_Lieux!$C:$C,V1316)</f>
        <v>France</v>
      </c>
      <c r="U1316" s="14" t="n">
        <f aca="false">MATCH(A1316,10_Lieux!$A:$A,0)</f>
        <v>158</v>
      </c>
      <c r="V1316" s="14" t="n">
        <f aca="false">MATCH(B1316,10_Lieux!$A:$A,0)</f>
        <v>80</v>
      </c>
      <c r="W1316" s="14" t="n">
        <f aca="false">ROUND(6371*2*ASIN(SQRT(SIN(RADIANS(INDEX(10_Lieux!$F:$F,V1316)-INDEX(10_Lieux!$F:$F,U1316))/2)^2+COS(RADIANS(INDEX(10_Lieux!$F:$F,U1316)))*COS(RADIANS(INDEX(10_Lieux!$F:$F,V1316)))*SIN(RADIANS(INDEX(10_Lieux!$G:$G,V1316)-INDEX(10_Lieux!$G:$G,U1316))/2)^2)),1)</f>
        <v>647</v>
      </c>
      <c r="X1316" s="14" t="n">
        <f aca="false">ROUND(I1316/IF(I1316&lt;p_seuil_vitesse,p_vit_lente,p_vit_rapide)*60/15,0)*15</f>
        <v>510</v>
      </c>
      <c r="Y1316" s="14" t="n">
        <f aca="false">MAX(IF(INDEX(10_Lieux!$B:$B,U1316)&lt;&gt;"Ville",INDEX(10_Lieux!$I:$I,U1316),0),IF(INDEX(10_Lieux!$B:$B,V1316)&lt;&gt;"Ville",INDEX(10_Lieux!$I:$I,V1316),0))</f>
        <v>250</v>
      </c>
      <c r="Z1316" s="14" t="str">
        <f aca="false">A1316&amp;"|"&amp;B1316</f>
        <v>Bordeaux-Mérignac|Nice</v>
      </c>
      <c r="AA1316" s="14" t="str">
        <f aca="false">IF(I1316&lt;p_local,"Local",IF(I1316&lt;p_vv_min,"Courte distance",IF(I1316&lt;p_tres_long,"Longue distance","Très longue distance")))</f>
        <v>Très longue distance</v>
      </c>
    </row>
    <row r="1317" customFormat="false" ht="15" hidden="false" customHeight="true" outlineLevel="0" collapsed="false">
      <c r="A1317" s="1" t="s">
        <v>126</v>
      </c>
      <c r="B1317" s="1" t="s">
        <v>1475</v>
      </c>
      <c r="C1317" s="1" t="s">
        <v>35</v>
      </c>
      <c r="D1317" s="1" t="s">
        <v>653</v>
      </c>
      <c r="E1317" s="1" t="s">
        <v>1481</v>
      </c>
      <c r="F1317" s="14" t="s">
        <v>40</v>
      </c>
      <c r="G1317" s="14" t="str">
        <f aca="false">IF(I1317&lt;p_local,"Local → page infra",IF(H1317&gt;=p_ph1,"Phase 1",IF(H1317&gt;=p_ph2,"Phase 2","Phase 3")))</f>
        <v>Phase 3</v>
      </c>
      <c r="H1317" s="14" t="n">
        <f aca="false">IF(I1317&lt;p_local,0,IF(C1317="Aéroport → Aéroport",p_pts_plein,IF(Y1317&gt;0,IF(I1317&lt;=Y1317,p_pts_plein,IF(I1317&lt;=p_mult2*Y1317,p_pts_moyen,p_pts_r3)),IF(I1317&gt;=p_vv_min,p_pts_plein,IF(I1317&gt;=p_vv_moy,p_pts_moyen,p_pts_court))))+IF(INDEX(10_Lieux!$D:$D,U1317)=1,p_prio1,p_prio2)+IF(INDEX(10_Lieux!$D:$D,V1317)=1,p_prio1,p_prio2)+IF(K1317="Oui",p_tf,0)+p_hub*((INDEX(10_Lieux!$H:$H,U1317)="Hub")+(INDEX(10_Lieux!$H:$H,V1317)="Hub"))+IF(OR(INDEX(10_Lieux!$H:$H,U1317)="Premium",INDEX(10_Lieux!$H:$H,V1317)="Premium"),p_prem,0))</f>
        <v>40</v>
      </c>
      <c r="I1317" s="14" t="n">
        <f aca="false">ROUND(W1317*p_facteur,0)</f>
        <v>809</v>
      </c>
      <c r="J1317" s="14" t="str">
        <f aca="false">IF(X1317&lt;60,X1317&amp;" min",INT(X1317/60)&amp;" h"&amp;IF(MOD(X1317,60)=0,""," "&amp;TEXT(MOD(X1317,60),"00")))</f>
        <v>8 h 30</v>
      </c>
      <c r="K1317" s="14" t="str">
        <f aca="false">IF(S1317&lt;&gt;T1317,"Oui","Non")</f>
        <v>Non</v>
      </c>
      <c r="L1317" s="14" t="str">
        <f aca="false">IF(AND(INDEX(10_Lieux!$B:$B,U1317)="Ville",INDEX(10_Lieux!$B:$B,V1317)="Ville"),"/chauffeur-prive/"&amp;INDEX(10_Lieux!$E:$E,U1317)&amp;"-"&amp;INDEX(10_Lieux!$E:$E,V1317)&amp;"/","/chauffeur-prive/"&amp;INDEX(10_Lieux!$E:$E,U1317)&amp;"/"&amp;INDEX(10_Lieux!$E:$E,V1317)&amp;"/")</f>
        <v>/chauffeur-prive/nice/aeroport-bordeaux-merignac/</v>
      </c>
      <c r="M1317" s="14" t="str">
        <f aca="false">IFERROR(INDEX($L:$L,MATCH(B1317&amp;"|"&amp;A1317,$Z:$Z,0)),"—")</f>
        <v>/chauffeur-prive/aeroport-bordeaux-merignac/nice/</v>
      </c>
      <c r="N1317" s="14" t="str">
        <f aca="false">IF(LEN("Chauffeur privé "&amp;INDEX(10_Lieux!$J:$J,U1317)&amp;" → "&amp;INDEX(10_Lieux!$J:$J,V1317)&amp;" | 24h/24")&gt;60,"Chauffeur privé "&amp;INDEX(10_Lieux!$J:$J,U1317)&amp;" → "&amp;INDEX(10_Lieux!$J:$J,V1317),"Chauffeur privé "&amp;INDEX(10_Lieux!$J:$J,U1317)&amp;" → "&amp;INDEX(10_Lieux!$J:$J,V1317)&amp;" | 24h/24")</f>
        <v>Chauffeur privé Nice → Aéroport Bordeaux-Mérignac | 24h/24</v>
      </c>
      <c r="O1317" s="14" t="n">
        <f aca="false">LEN(N1317)</f>
        <v>58</v>
      </c>
      <c r="P1317" s="14" t="str">
        <f aca="false">"Chauffeur privé "&amp;INDEX(10_Lieux!$K:$K,U1317)&amp;" vers "&amp;INDEX(10_Lieux!$L:$L,V1317)</f>
        <v>Chauffeur privé de Nice vers l'aéroport Bordeaux-Mérignac</v>
      </c>
      <c r="Q1317" s="14" t="str">
        <f aca="false">"Chauffeur privé "&amp;INDEX(10_Lieux!$K:$K,U1317)&amp;" vers "&amp;INDEX(10_Lieux!$L:$L,V1317)&amp;" : env. "&amp;I1317&amp;" km, "&amp;J1317&amp;" de route. Devis personnalisé, standard 24h/24 et 7j/7."</f>
        <v>Chauffeur privé de Nice vers l'aéroport Bordeaux-Mérignac : env. 809 km, 8 h 30 de route. Devis personnalisé, standard 24h/24 et 7j/7.</v>
      </c>
      <c r="R1317" s="14" t="n">
        <f aca="false">LEN(Q1317)</f>
        <v>134</v>
      </c>
      <c r="S1317" s="14" t="str">
        <f aca="false">INDEX(10_Lieux!$C:$C,U1317)</f>
        <v>France</v>
      </c>
      <c r="T1317" s="14" t="str">
        <f aca="false">INDEX(10_Lieux!$C:$C,V1317)</f>
        <v>France</v>
      </c>
      <c r="U1317" s="14" t="n">
        <f aca="false">MATCH(A1317,10_Lieux!$A:$A,0)</f>
        <v>80</v>
      </c>
      <c r="V1317" s="14" t="n">
        <f aca="false">MATCH(B1317,10_Lieux!$A:$A,0)</f>
        <v>158</v>
      </c>
      <c r="W1317" s="14" t="n">
        <f aca="false">ROUND(6371*2*ASIN(SQRT(SIN(RADIANS(INDEX(10_Lieux!$F:$F,V1317)-INDEX(10_Lieux!$F:$F,U1317))/2)^2+COS(RADIANS(INDEX(10_Lieux!$F:$F,U1317)))*COS(RADIANS(INDEX(10_Lieux!$F:$F,V1317)))*SIN(RADIANS(INDEX(10_Lieux!$G:$G,V1317)-INDEX(10_Lieux!$G:$G,U1317))/2)^2)),1)</f>
        <v>647</v>
      </c>
      <c r="X1317" s="14" t="n">
        <f aca="false">ROUND(I1317/IF(I1317&lt;p_seuil_vitesse,p_vit_lente,p_vit_rapide)*60/15,0)*15</f>
        <v>510</v>
      </c>
      <c r="Y1317" s="14" t="n">
        <f aca="false">MAX(IF(INDEX(10_Lieux!$B:$B,U1317)&lt;&gt;"Ville",INDEX(10_Lieux!$I:$I,U1317),0),IF(INDEX(10_Lieux!$B:$B,V1317)&lt;&gt;"Ville",INDEX(10_Lieux!$I:$I,V1317),0))</f>
        <v>250</v>
      </c>
      <c r="Z1317" s="14" t="str">
        <f aca="false">A1317&amp;"|"&amp;B1317</f>
        <v>Nice|Bordeaux-Mérignac</v>
      </c>
      <c r="AA1317" s="14" t="str">
        <f aca="false">IF(I1317&lt;p_local,"Local",IF(I1317&lt;p_vv_min,"Courte distance",IF(I1317&lt;p_tres_long,"Longue distance","Très longue distance")))</f>
        <v>Très longue distance</v>
      </c>
    </row>
    <row r="1318" customFormat="false" ht="15" hidden="false" customHeight="true" outlineLevel="0" collapsed="false">
      <c r="A1318" s="1" t="s">
        <v>1475</v>
      </c>
      <c r="B1318" s="1" t="s">
        <v>128</v>
      </c>
      <c r="C1318" s="1" t="s">
        <v>34</v>
      </c>
      <c r="D1318" s="1" t="s">
        <v>653</v>
      </c>
      <c r="E1318" s="1" t="s">
        <v>1482</v>
      </c>
      <c r="F1318" s="14" t="s">
        <v>40</v>
      </c>
      <c r="G1318" s="14" t="str">
        <f aca="false">IF(I1318&lt;p_local,"Local → page infra",IF(H1318&gt;=p_ph1,"Phase 1",IF(H1318&gt;=p_ph2,"Phase 2","Phase 3")))</f>
        <v>Phase 3</v>
      </c>
      <c r="H1318" s="14" t="n">
        <f aca="false">IF(I1318&lt;p_local,0,IF(C1318="Aéroport → Aéroport",p_pts_plein,IF(Y1318&gt;0,IF(I1318&lt;=Y1318,p_pts_plein,IF(I1318&lt;=p_mult2*Y1318,p_pts_moyen,p_pts_r3)),IF(I1318&gt;=p_vv_min,p_pts_plein,IF(I1318&gt;=p_vv_moy,p_pts_moyen,p_pts_court))))+IF(INDEX(10_Lieux!$D:$D,U1318)=1,p_prio1,p_prio2)+IF(INDEX(10_Lieux!$D:$D,V1318)=1,p_prio1,p_prio2)+IF(K1318="Oui",p_tf,0)+p_hub*((INDEX(10_Lieux!$H:$H,U1318)="Hub")+(INDEX(10_Lieux!$H:$H,V1318)="Hub"))+IF(OR(INDEX(10_Lieux!$H:$H,U1318)="Premium",INDEX(10_Lieux!$H:$H,V1318)="Premium"),p_prem,0))</f>
        <v>40</v>
      </c>
      <c r="I1318" s="14" t="n">
        <f aca="false">ROUND(W1318*p_facteur,0)</f>
        <v>644</v>
      </c>
      <c r="J1318" s="14" t="str">
        <f aca="false">IF(X1318&lt;60,X1318&amp;" min",INT(X1318/60)&amp;" h"&amp;IF(MOD(X1318,60)=0,""," "&amp;TEXT(MOD(X1318,60),"00")))</f>
        <v>6 h 45</v>
      </c>
      <c r="K1318" s="14" t="str">
        <f aca="false">IF(S1318&lt;&gt;T1318,"Oui","Non")</f>
        <v>Non</v>
      </c>
      <c r="L1318" s="14" t="str">
        <f aca="false">IF(AND(INDEX(10_Lieux!$B:$B,U1318)="Ville",INDEX(10_Lieux!$B:$B,V1318)="Ville"),"/chauffeur-prive/"&amp;INDEX(10_Lieux!$E:$E,U1318)&amp;"-"&amp;INDEX(10_Lieux!$E:$E,V1318)&amp;"/","/chauffeur-prive/"&amp;INDEX(10_Lieux!$E:$E,U1318)&amp;"/"&amp;INDEX(10_Lieux!$E:$E,V1318)&amp;"/")</f>
        <v>/chauffeur-prive/aeroport-bordeaux-merignac/marseille/</v>
      </c>
      <c r="M1318" s="14" t="str">
        <f aca="false">IFERROR(INDEX($L:$L,MATCH(B1318&amp;"|"&amp;A1318,$Z:$Z,0)),"—")</f>
        <v>/chauffeur-prive/marseille/aeroport-bordeaux-merignac/</v>
      </c>
      <c r="N1318" s="14" t="str">
        <f aca="false">IF(LEN("Chauffeur privé "&amp;INDEX(10_Lieux!$J:$J,U1318)&amp;" → "&amp;INDEX(10_Lieux!$J:$J,V1318)&amp;" | 24h/24")&gt;60,"Chauffeur privé "&amp;INDEX(10_Lieux!$J:$J,U1318)&amp;" → "&amp;INDEX(10_Lieux!$J:$J,V1318),"Chauffeur privé "&amp;INDEX(10_Lieux!$J:$J,U1318)&amp;" → "&amp;INDEX(10_Lieux!$J:$J,V1318)&amp;" | 24h/24")</f>
        <v>Chauffeur privé Aéroport Bordeaux-Mérignac → Marseille</v>
      </c>
      <c r="O1318" s="14" t="n">
        <f aca="false">LEN(N1318)</f>
        <v>54</v>
      </c>
      <c r="P1318" s="14" t="str">
        <f aca="false">"Chauffeur privé "&amp;INDEX(10_Lieux!$K:$K,U1318)&amp;" vers "&amp;INDEX(10_Lieux!$L:$L,V1318)</f>
        <v>Chauffeur privé de l'aéroport Bordeaux-Mérignac vers Marseille</v>
      </c>
      <c r="Q1318" s="14" t="str">
        <f aca="false">"Chauffeur privé "&amp;INDEX(10_Lieux!$K:$K,U1318)&amp;" vers "&amp;INDEX(10_Lieux!$L:$L,V1318)&amp;" : env. "&amp;I1318&amp;" km, "&amp;J1318&amp;" de route. Devis personnalisé, standard 24h/24 et 7j/7."</f>
        <v>Chauffeur privé de l'aéroport Bordeaux-Mérignac vers Marseille : env. 644 km, 6 h 45 de route. Devis personnalisé, standard 24h/24 et 7j/7.</v>
      </c>
      <c r="R1318" s="14" t="n">
        <f aca="false">LEN(Q1318)</f>
        <v>139</v>
      </c>
      <c r="S1318" s="14" t="str">
        <f aca="false">INDEX(10_Lieux!$C:$C,U1318)</f>
        <v>France</v>
      </c>
      <c r="T1318" s="14" t="str">
        <f aca="false">INDEX(10_Lieux!$C:$C,V1318)</f>
        <v>France</v>
      </c>
      <c r="U1318" s="14" t="n">
        <f aca="false">MATCH(A1318,10_Lieux!$A:$A,0)</f>
        <v>158</v>
      </c>
      <c r="V1318" s="14" t="n">
        <f aca="false">MATCH(B1318,10_Lieux!$A:$A,0)</f>
        <v>79</v>
      </c>
      <c r="W1318" s="14" t="n">
        <f aca="false">ROUND(6371*2*ASIN(SQRT(SIN(RADIANS(INDEX(10_Lieux!$F:$F,V1318)-INDEX(10_Lieux!$F:$F,U1318))/2)^2+COS(RADIANS(INDEX(10_Lieux!$F:$F,U1318)))*COS(RADIANS(INDEX(10_Lieux!$F:$F,V1318)))*SIN(RADIANS(INDEX(10_Lieux!$G:$G,V1318)-INDEX(10_Lieux!$G:$G,U1318))/2)^2)),1)</f>
        <v>515.1</v>
      </c>
      <c r="X1318" s="14" t="n">
        <f aca="false">ROUND(I1318/IF(I1318&lt;p_seuil_vitesse,p_vit_lente,p_vit_rapide)*60/15,0)*15</f>
        <v>405</v>
      </c>
      <c r="Y1318" s="14" t="n">
        <f aca="false">MAX(IF(INDEX(10_Lieux!$B:$B,U1318)&lt;&gt;"Ville",INDEX(10_Lieux!$I:$I,U1318),0),IF(INDEX(10_Lieux!$B:$B,V1318)&lt;&gt;"Ville",INDEX(10_Lieux!$I:$I,V1318),0))</f>
        <v>250</v>
      </c>
      <c r="Z1318" s="14" t="str">
        <f aca="false">A1318&amp;"|"&amp;B1318</f>
        <v>Bordeaux-Mérignac|Marseille</v>
      </c>
      <c r="AA1318" s="14" t="str">
        <f aca="false">IF(I1318&lt;p_local,"Local",IF(I1318&lt;p_vv_min,"Courte distance",IF(I1318&lt;p_tres_long,"Longue distance","Très longue distance")))</f>
        <v>Longue distance</v>
      </c>
    </row>
    <row r="1319" customFormat="false" ht="15" hidden="false" customHeight="true" outlineLevel="0" collapsed="false">
      <c r="A1319" s="1" t="s">
        <v>128</v>
      </c>
      <c r="B1319" s="1" t="s">
        <v>1475</v>
      </c>
      <c r="C1319" s="1" t="s">
        <v>35</v>
      </c>
      <c r="D1319" s="1" t="s">
        <v>653</v>
      </c>
      <c r="E1319" s="1" t="s">
        <v>1483</v>
      </c>
      <c r="F1319" s="14" t="s">
        <v>40</v>
      </c>
      <c r="G1319" s="14" t="str">
        <f aca="false">IF(I1319&lt;p_local,"Local → page infra",IF(H1319&gt;=p_ph1,"Phase 1",IF(H1319&gt;=p_ph2,"Phase 2","Phase 3")))</f>
        <v>Phase 3</v>
      </c>
      <c r="H1319" s="14" t="n">
        <f aca="false">IF(I1319&lt;p_local,0,IF(C1319="Aéroport → Aéroport",p_pts_plein,IF(Y1319&gt;0,IF(I1319&lt;=Y1319,p_pts_plein,IF(I1319&lt;=p_mult2*Y1319,p_pts_moyen,p_pts_r3)),IF(I1319&gt;=p_vv_min,p_pts_plein,IF(I1319&gt;=p_vv_moy,p_pts_moyen,p_pts_court))))+IF(INDEX(10_Lieux!$D:$D,U1319)=1,p_prio1,p_prio2)+IF(INDEX(10_Lieux!$D:$D,V1319)=1,p_prio1,p_prio2)+IF(K1319="Oui",p_tf,0)+p_hub*((INDEX(10_Lieux!$H:$H,U1319)="Hub")+(INDEX(10_Lieux!$H:$H,V1319)="Hub"))+IF(OR(INDEX(10_Lieux!$H:$H,U1319)="Premium",INDEX(10_Lieux!$H:$H,V1319)="Premium"),p_prem,0))</f>
        <v>40</v>
      </c>
      <c r="I1319" s="14" t="n">
        <f aca="false">ROUND(W1319*p_facteur,0)</f>
        <v>644</v>
      </c>
      <c r="J1319" s="14" t="str">
        <f aca="false">IF(X1319&lt;60,X1319&amp;" min",INT(X1319/60)&amp;" h"&amp;IF(MOD(X1319,60)=0,""," "&amp;TEXT(MOD(X1319,60),"00")))</f>
        <v>6 h 45</v>
      </c>
      <c r="K1319" s="14" t="str">
        <f aca="false">IF(S1319&lt;&gt;T1319,"Oui","Non")</f>
        <v>Non</v>
      </c>
      <c r="L1319" s="14" t="str">
        <f aca="false">IF(AND(INDEX(10_Lieux!$B:$B,U1319)="Ville",INDEX(10_Lieux!$B:$B,V1319)="Ville"),"/chauffeur-prive/"&amp;INDEX(10_Lieux!$E:$E,U1319)&amp;"-"&amp;INDEX(10_Lieux!$E:$E,V1319)&amp;"/","/chauffeur-prive/"&amp;INDEX(10_Lieux!$E:$E,U1319)&amp;"/"&amp;INDEX(10_Lieux!$E:$E,V1319)&amp;"/")</f>
        <v>/chauffeur-prive/marseille/aeroport-bordeaux-merignac/</v>
      </c>
      <c r="M1319" s="14" t="str">
        <f aca="false">IFERROR(INDEX($L:$L,MATCH(B1319&amp;"|"&amp;A1319,$Z:$Z,0)),"—")</f>
        <v>/chauffeur-prive/aeroport-bordeaux-merignac/marseille/</v>
      </c>
      <c r="N1319" s="14" t="str">
        <f aca="false">IF(LEN("Chauffeur privé "&amp;INDEX(10_Lieux!$J:$J,U1319)&amp;" → "&amp;INDEX(10_Lieux!$J:$J,V1319)&amp;" | 24h/24")&gt;60,"Chauffeur privé "&amp;INDEX(10_Lieux!$J:$J,U1319)&amp;" → "&amp;INDEX(10_Lieux!$J:$J,V1319),"Chauffeur privé "&amp;INDEX(10_Lieux!$J:$J,U1319)&amp;" → "&amp;INDEX(10_Lieux!$J:$J,V1319)&amp;" | 24h/24")</f>
        <v>Chauffeur privé Marseille → Aéroport Bordeaux-Mérignac</v>
      </c>
      <c r="O1319" s="14" t="n">
        <f aca="false">LEN(N1319)</f>
        <v>54</v>
      </c>
      <c r="P1319" s="14" t="str">
        <f aca="false">"Chauffeur privé "&amp;INDEX(10_Lieux!$K:$K,U1319)&amp;" vers "&amp;INDEX(10_Lieux!$L:$L,V1319)</f>
        <v>Chauffeur privé de Marseille vers l'aéroport Bordeaux-Mérignac</v>
      </c>
      <c r="Q1319" s="14" t="str">
        <f aca="false">"Chauffeur privé "&amp;INDEX(10_Lieux!$K:$K,U1319)&amp;" vers "&amp;INDEX(10_Lieux!$L:$L,V1319)&amp;" : env. "&amp;I1319&amp;" km, "&amp;J1319&amp;" de route. Devis personnalisé, standard 24h/24 et 7j/7."</f>
        <v>Chauffeur privé de Marseille vers l'aéroport Bordeaux-Mérignac : env. 644 km, 6 h 45 de route. Devis personnalisé, standard 24h/24 et 7j/7.</v>
      </c>
      <c r="R1319" s="14" t="n">
        <f aca="false">LEN(Q1319)</f>
        <v>139</v>
      </c>
      <c r="S1319" s="14" t="str">
        <f aca="false">INDEX(10_Lieux!$C:$C,U1319)</f>
        <v>France</v>
      </c>
      <c r="T1319" s="14" t="str">
        <f aca="false">INDEX(10_Lieux!$C:$C,V1319)</f>
        <v>France</v>
      </c>
      <c r="U1319" s="14" t="n">
        <f aca="false">MATCH(A1319,10_Lieux!$A:$A,0)</f>
        <v>79</v>
      </c>
      <c r="V1319" s="14" t="n">
        <f aca="false">MATCH(B1319,10_Lieux!$A:$A,0)</f>
        <v>158</v>
      </c>
      <c r="W1319" s="14" t="n">
        <f aca="false">ROUND(6371*2*ASIN(SQRT(SIN(RADIANS(INDEX(10_Lieux!$F:$F,V1319)-INDEX(10_Lieux!$F:$F,U1319))/2)^2+COS(RADIANS(INDEX(10_Lieux!$F:$F,U1319)))*COS(RADIANS(INDEX(10_Lieux!$F:$F,V1319)))*SIN(RADIANS(INDEX(10_Lieux!$G:$G,V1319)-INDEX(10_Lieux!$G:$G,U1319))/2)^2)),1)</f>
        <v>515.1</v>
      </c>
      <c r="X1319" s="14" t="n">
        <f aca="false">ROUND(I1319/IF(I1319&lt;p_seuil_vitesse,p_vit_lente,p_vit_rapide)*60/15,0)*15</f>
        <v>405</v>
      </c>
      <c r="Y1319" s="14" t="n">
        <f aca="false">MAX(IF(INDEX(10_Lieux!$B:$B,U1319)&lt;&gt;"Ville",INDEX(10_Lieux!$I:$I,U1319),0),IF(INDEX(10_Lieux!$B:$B,V1319)&lt;&gt;"Ville",INDEX(10_Lieux!$I:$I,V1319),0))</f>
        <v>250</v>
      </c>
      <c r="Z1319" s="14" t="str">
        <f aca="false">A1319&amp;"|"&amp;B1319</f>
        <v>Marseille|Bordeaux-Mérignac</v>
      </c>
      <c r="AA1319" s="14" t="str">
        <f aca="false">IF(I1319&lt;p_local,"Local",IF(I1319&lt;p_vv_min,"Courte distance",IF(I1319&lt;p_tres_long,"Longue distance","Très longue distance")))</f>
        <v>Longue distance</v>
      </c>
    </row>
    <row r="1320" customFormat="false" ht="15" hidden="false" customHeight="true" outlineLevel="0" collapsed="false">
      <c r="A1320" s="1" t="s">
        <v>1475</v>
      </c>
      <c r="B1320" s="1" t="s">
        <v>132</v>
      </c>
      <c r="C1320" s="1" t="s">
        <v>34</v>
      </c>
      <c r="D1320" s="1" t="s">
        <v>653</v>
      </c>
      <c r="E1320" s="1" t="s">
        <v>1484</v>
      </c>
      <c r="F1320" s="14" t="s">
        <v>40</v>
      </c>
      <c r="G1320" s="14" t="str">
        <f aca="false">IF(I1320&lt;p_local,"Local → page infra",IF(H1320&gt;=p_ph1,"Phase 1",IF(H1320&gt;=p_ph2,"Phase 2","Phase 3")))</f>
        <v>Phase 3</v>
      </c>
      <c r="H1320" s="14" t="n">
        <f aca="false">IF(I1320&lt;p_local,0,IF(C1320="Aéroport → Aéroport",p_pts_plein,IF(Y1320&gt;0,IF(I1320&lt;=Y1320,p_pts_plein,IF(I1320&lt;=p_mult2*Y1320,p_pts_moyen,p_pts_r3)),IF(I1320&gt;=p_vv_min,p_pts_plein,IF(I1320&gt;=p_vv_moy,p_pts_moyen,p_pts_court))))+IF(INDEX(10_Lieux!$D:$D,U1320)=1,p_prio1,p_prio2)+IF(INDEX(10_Lieux!$D:$D,V1320)=1,p_prio1,p_prio2)+IF(K1320="Oui",p_tf,0)+p_hub*((INDEX(10_Lieux!$H:$H,U1320)="Hub")+(INDEX(10_Lieux!$H:$H,V1320)="Hub"))+IF(OR(INDEX(10_Lieux!$H:$H,U1320)="Premium",INDEX(10_Lieux!$H:$H,V1320)="Premium"),p_prem,0))</f>
        <v>45</v>
      </c>
      <c r="I1320" s="14" t="n">
        <f aca="false">ROUND(W1320*p_facteur,0)</f>
        <v>274</v>
      </c>
      <c r="J1320" s="14" t="str">
        <f aca="false">IF(X1320&lt;60,X1320&amp;" min",INT(X1320/60)&amp;" h"&amp;IF(MOD(X1320,60)=0,""," "&amp;TEXT(MOD(X1320,60),"00")))</f>
        <v>3 h</v>
      </c>
      <c r="K1320" s="14" t="str">
        <f aca="false">IF(S1320&lt;&gt;T1320,"Oui","Non")</f>
        <v>Non</v>
      </c>
      <c r="L1320" s="14" t="str">
        <f aca="false">IF(AND(INDEX(10_Lieux!$B:$B,U1320)="Ville",INDEX(10_Lieux!$B:$B,V1320)="Ville"),"/chauffeur-prive/"&amp;INDEX(10_Lieux!$E:$E,U1320)&amp;"-"&amp;INDEX(10_Lieux!$E:$E,V1320)&amp;"/","/chauffeur-prive/"&amp;INDEX(10_Lieux!$E:$E,U1320)&amp;"/"&amp;INDEX(10_Lieux!$E:$E,V1320)&amp;"/")</f>
        <v>/chauffeur-prive/aeroport-bordeaux-merignac/toulouse/</v>
      </c>
      <c r="M1320" s="14" t="str">
        <f aca="false">IFERROR(INDEX($L:$L,MATCH(B1320&amp;"|"&amp;A1320,$Z:$Z,0)),"—")</f>
        <v>/chauffeur-prive/toulouse/aeroport-bordeaux-merignac/</v>
      </c>
      <c r="N1320" s="14" t="str">
        <f aca="false">IF(LEN("Chauffeur privé "&amp;INDEX(10_Lieux!$J:$J,U1320)&amp;" → "&amp;INDEX(10_Lieux!$J:$J,V1320)&amp;" | 24h/24")&gt;60,"Chauffeur privé "&amp;INDEX(10_Lieux!$J:$J,U1320)&amp;" → "&amp;INDEX(10_Lieux!$J:$J,V1320),"Chauffeur privé "&amp;INDEX(10_Lieux!$J:$J,U1320)&amp;" → "&amp;INDEX(10_Lieux!$J:$J,V1320)&amp;" | 24h/24")</f>
        <v>Chauffeur privé Aéroport Bordeaux-Mérignac → Toulouse</v>
      </c>
      <c r="O1320" s="14" t="n">
        <f aca="false">LEN(N1320)</f>
        <v>53</v>
      </c>
      <c r="P1320" s="14" t="str">
        <f aca="false">"Chauffeur privé "&amp;INDEX(10_Lieux!$K:$K,U1320)&amp;" vers "&amp;INDEX(10_Lieux!$L:$L,V1320)</f>
        <v>Chauffeur privé de l'aéroport Bordeaux-Mérignac vers Toulouse</v>
      </c>
      <c r="Q1320" s="14" t="str">
        <f aca="false">"Chauffeur privé "&amp;INDEX(10_Lieux!$K:$K,U1320)&amp;" vers "&amp;INDEX(10_Lieux!$L:$L,V1320)&amp;" : env. "&amp;I1320&amp;" km, "&amp;J1320&amp;" de route. Devis personnalisé, standard 24h/24 et 7j/7."</f>
        <v>Chauffeur privé de l'aéroport Bordeaux-Mérignac vers Toulouse : env. 274 km, 3 h de route. Devis personnalisé, standard 24h/24 et 7j/7.</v>
      </c>
      <c r="R1320" s="14" t="n">
        <f aca="false">LEN(Q1320)</f>
        <v>135</v>
      </c>
      <c r="S1320" s="14" t="str">
        <f aca="false">INDEX(10_Lieux!$C:$C,U1320)</f>
        <v>France</v>
      </c>
      <c r="T1320" s="14" t="str">
        <f aca="false">INDEX(10_Lieux!$C:$C,V1320)</f>
        <v>France</v>
      </c>
      <c r="U1320" s="14" t="n">
        <f aca="false">MATCH(A1320,10_Lieux!$A:$A,0)</f>
        <v>158</v>
      </c>
      <c r="V1320" s="14" t="n">
        <f aca="false">MATCH(B1320,10_Lieux!$A:$A,0)</f>
        <v>70</v>
      </c>
      <c r="W1320" s="14" t="n">
        <f aca="false">ROUND(6371*2*ASIN(SQRT(SIN(RADIANS(INDEX(10_Lieux!$F:$F,V1320)-INDEX(10_Lieux!$F:$F,U1320))/2)^2+COS(RADIANS(INDEX(10_Lieux!$F:$F,U1320)))*COS(RADIANS(INDEX(10_Lieux!$F:$F,V1320)))*SIN(RADIANS(INDEX(10_Lieux!$G:$G,V1320)-INDEX(10_Lieux!$G:$G,U1320))/2)^2)),1)</f>
        <v>219.4</v>
      </c>
      <c r="X1320" s="14" t="n">
        <f aca="false">ROUND(I1320/IF(I1320&lt;p_seuil_vitesse,p_vit_lente,p_vit_rapide)*60/15,0)*15</f>
        <v>180</v>
      </c>
      <c r="Y1320" s="14" t="n">
        <f aca="false">MAX(IF(INDEX(10_Lieux!$B:$B,U1320)&lt;&gt;"Ville",INDEX(10_Lieux!$I:$I,U1320),0),IF(INDEX(10_Lieux!$B:$B,V1320)&lt;&gt;"Ville",INDEX(10_Lieux!$I:$I,V1320),0))</f>
        <v>250</v>
      </c>
      <c r="Z1320" s="14" t="str">
        <f aca="false">A1320&amp;"|"&amp;B1320</f>
        <v>Bordeaux-Mérignac|Toulouse</v>
      </c>
      <c r="AA1320" s="14" t="str">
        <f aca="false">IF(I1320&lt;p_local,"Local",IF(I1320&lt;p_vv_min,"Courte distance",IF(I1320&lt;p_tres_long,"Longue distance","Très longue distance")))</f>
        <v>Longue distance</v>
      </c>
    </row>
    <row r="1321" customFormat="false" ht="15" hidden="false" customHeight="true" outlineLevel="0" collapsed="false">
      <c r="A1321" s="1" t="s">
        <v>132</v>
      </c>
      <c r="B1321" s="1" t="s">
        <v>1475</v>
      </c>
      <c r="C1321" s="1" t="s">
        <v>35</v>
      </c>
      <c r="D1321" s="1" t="s">
        <v>653</v>
      </c>
      <c r="E1321" s="1" t="s">
        <v>1485</v>
      </c>
      <c r="F1321" s="14" t="s">
        <v>40</v>
      </c>
      <c r="G1321" s="14" t="str">
        <f aca="false">IF(I1321&lt;p_local,"Local → page infra",IF(H1321&gt;=p_ph1,"Phase 1",IF(H1321&gt;=p_ph2,"Phase 2","Phase 3")))</f>
        <v>Phase 3</v>
      </c>
      <c r="H1321" s="14" t="n">
        <f aca="false">IF(I1321&lt;p_local,0,IF(C1321="Aéroport → Aéroport",p_pts_plein,IF(Y1321&gt;0,IF(I1321&lt;=Y1321,p_pts_plein,IF(I1321&lt;=p_mult2*Y1321,p_pts_moyen,p_pts_r3)),IF(I1321&gt;=p_vv_min,p_pts_plein,IF(I1321&gt;=p_vv_moy,p_pts_moyen,p_pts_court))))+IF(INDEX(10_Lieux!$D:$D,U1321)=1,p_prio1,p_prio2)+IF(INDEX(10_Lieux!$D:$D,V1321)=1,p_prio1,p_prio2)+IF(K1321="Oui",p_tf,0)+p_hub*((INDEX(10_Lieux!$H:$H,U1321)="Hub")+(INDEX(10_Lieux!$H:$H,V1321)="Hub"))+IF(OR(INDEX(10_Lieux!$H:$H,U1321)="Premium",INDEX(10_Lieux!$H:$H,V1321)="Premium"),p_prem,0))</f>
        <v>45</v>
      </c>
      <c r="I1321" s="14" t="n">
        <f aca="false">ROUND(W1321*p_facteur,0)</f>
        <v>274</v>
      </c>
      <c r="J1321" s="14" t="str">
        <f aca="false">IF(X1321&lt;60,X1321&amp;" min",INT(X1321/60)&amp;" h"&amp;IF(MOD(X1321,60)=0,""," "&amp;TEXT(MOD(X1321,60),"00")))</f>
        <v>3 h</v>
      </c>
      <c r="K1321" s="14" t="str">
        <f aca="false">IF(S1321&lt;&gt;T1321,"Oui","Non")</f>
        <v>Non</v>
      </c>
      <c r="L1321" s="14" t="str">
        <f aca="false">IF(AND(INDEX(10_Lieux!$B:$B,U1321)="Ville",INDEX(10_Lieux!$B:$B,V1321)="Ville"),"/chauffeur-prive/"&amp;INDEX(10_Lieux!$E:$E,U1321)&amp;"-"&amp;INDEX(10_Lieux!$E:$E,V1321)&amp;"/","/chauffeur-prive/"&amp;INDEX(10_Lieux!$E:$E,U1321)&amp;"/"&amp;INDEX(10_Lieux!$E:$E,V1321)&amp;"/")</f>
        <v>/chauffeur-prive/toulouse/aeroport-bordeaux-merignac/</v>
      </c>
      <c r="M1321" s="14" t="str">
        <f aca="false">IFERROR(INDEX($L:$L,MATCH(B1321&amp;"|"&amp;A1321,$Z:$Z,0)),"—")</f>
        <v>/chauffeur-prive/aeroport-bordeaux-merignac/toulouse/</v>
      </c>
      <c r="N1321" s="14" t="str">
        <f aca="false">IF(LEN("Chauffeur privé "&amp;INDEX(10_Lieux!$J:$J,U1321)&amp;" → "&amp;INDEX(10_Lieux!$J:$J,V1321)&amp;" | 24h/24")&gt;60,"Chauffeur privé "&amp;INDEX(10_Lieux!$J:$J,U1321)&amp;" → "&amp;INDEX(10_Lieux!$J:$J,V1321),"Chauffeur privé "&amp;INDEX(10_Lieux!$J:$J,U1321)&amp;" → "&amp;INDEX(10_Lieux!$J:$J,V1321)&amp;" | 24h/24")</f>
        <v>Chauffeur privé Toulouse → Aéroport Bordeaux-Mérignac</v>
      </c>
      <c r="O1321" s="14" t="n">
        <f aca="false">LEN(N1321)</f>
        <v>53</v>
      </c>
      <c r="P1321" s="14" t="str">
        <f aca="false">"Chauffeur privé "&amp;INDEX(10_Lieux!$K:$K,U1321)&amp;" vers "&amp;INDEX(10_Lieux!$L:$L,V1321)</f>
        <v>Chauffeur privé de Toulouse vers l'aéroport Bordeaux-Mérignac</v>
      </c>
      <c r="Q1321" s="14" t="str">
        <f aca="false">"Chauffeur privé "&amp;INDEX(10_Lieux!$K:$K,U1321)&amp;" vers "&amp;INDEX(10_Lieux!$L:$L,V1321)&amp;" : env. "&amp;I1321&amp;" km, "&amp;J1321&amp;" de route. Devis personnalisé, standard 24h/24 et 7j/7."</f>
        <v>Chauffeur privé de Toulouse vers l'aéroport Bordeaux-Mérignac : env. 274 km, 3 h de route. Devis personnalisé, standard 24h/24 et 7j/7.</v>
      </c>
      <c r="R1321" s="14" t="n">
        <f aca="false">LEN(Q1321)</f>
        <v>135</v>
      </c>
      <c r="S1321" s="14" t="str">
        <f aca="false">INDEX(10_Lieux!$C:$C,U1321)</f>
        <v>France</v>
      </c>
      <c r="T1321" s="14" t="str">
        <f aca="false">INDEX(10_Lieux!$C:$C,V1321)</f>
        <v>France</v>
      </c>
      <c r="U1321" s="14" t="n">
        <f aca="false">MATCH(A1321,10_Lieux!$A:$A,0)</f>
        <v>70</v>
      </c>
      <c r="V1321" s="14" t="n">
        <f aca="false">MATCH(B1321,10_Lieux!$A:$A,0)</f>
        <v>158</v>
      </c>
      <c r="W1321" s="14" t="n">
        <f aca="false">ROUND(6371*2*ASIN(SQRT(SIN(RADIANS(INDEX(10_Lieux!$F:$F,V1321)-INDEX(10_Lieux!$F:$F,U1321))/2)^2+COS(RADIANS(INDEX(10_Lieux!$F:$F,U1321)))*COS(RADIANS(INDEX(10_Lieux!$F:$F,V1321)))*SIN(RADIANS(INDEX(10_Lieux!$G:$G,V1321)-INDEX(10_Lieux!$G:$G,U1321))/2)^2)),1)</f>
        <v>219.4</v>
      </c>
      <c r="X1321" s="14" t="n">
        <f aca="false">ROUND(I1321/IF(I1321&lt;p_seuil_vitesse,p_vit_lente,p_vit_rapide)*60/15,0)*15</f>
        <v>180</v>
      </c>
      <c r="Y1321" s="14" t="n">
        <f aca="false">MAX(IF(INDEX(10_Lieux!$B:$B,U1321)&lt;&gt;"Ville",INDEX(10_Lieux!$I:$I,U1321),0),IF(INDEX(10_Lieux!$B:$B,V1321)&lt;&gt;"Ville",INDEX(10_Lieux!$I:$I,V1321),0))</f>
        <v>250</v>
      </c>
      <c r="Z1321" s="14" t="str">
        <f aca="false">A1321&amp;"|"&amp;B1321</f>
        <v>Toulouse|Bordeaux-Mérignac</v>
      </c>
      <c r="AA1321" s="14" t="str">
        <f aca="false">IF(I1321&lt;p_local,"Local",IF(I1321&lt;p_vv_min,"Courte distance",IF(I1321&lt;p_tres_long,"Longue distance","Très longue distance")))</f>
        <v>Longue distance</v>
      </c>
    </row>
    <row r="1322" customFormat="false" ht="15" hidden="false" customHeight="true" outlineLevel="0" collapsed="false">
      <c r="A1322" s="1" t="s">
        <v>1475</v>
      </c>
      <c r="B1322" s="1" t="s">
        <v>134</v>
      </c>
      <c r="C1322" s="1" t="s">
        <v>34</v>
      </c>
      <c r="D1322" s="1" t="s">
        <v>653</v>
      </c>
      <c r="E1322" s="1" t="s">
        <v>1486</v>
      </c>
      <c r="F1322" s="14" t="s">
        <v>40</v>
      </c>
      <c r="G1322" s="14" t="str">
        <f aca="false">IF(I1322&lt;p_local,"Local → page infra",IF(H1322&gt;=p_ph1,"Phase 1",IF(H1322&gt;=p_ph2,"Phase 2","Phase 3")))</f>
        <v>Phase 3</v>
      </c>
      <c r="H1322" s="14" t="n">
        <f aca="false">IF(I1322&lt;p_local,0,IF(C1322="Aéroport → Aéroport",p_pts_plein,IF(Y1322&gt;0,IF(I1322&lt;=Y1322,p_pts_plein,IF(I1322&lt;=p_mult2*Y1322,p_pts_moyen,p_pts_r3)),IF(I1322&gt;=p_vv_min,p_pts_plein,IF(I1322&gt;=p_vv_moy,p_pts_moyen,p_pts_court))))+IF(INDEX(10_Lieux!$D:$D,U1322)=1,p_prio1,p_prio2)+IF(INDEX(10_Lieux!$D:$D,V1322)=1,p_prio1,p_prio2)+IF(K1322="Oui",p_tf,0)+p_hub*((INDEX(10_Lieux!$H:$H,U1322)="Hub")+(INDEX(10_Lieux!$H:$H,V1322)="Hub"))+IF(OR(INDEX(10_Lieux!$H:$H,U1322)="Premium",INDEX(10_Lieux!$H:$H,V1322)="Premium"),p_prem,0))</f>
        <v>30</v>
      </c>
      <c r="I1322" s="14" t="n">
        <f aca="false">ROUND(W1322*p_facteur,0)</f>
        <v>880</v>
      </c>
      <c r="J1322" s="14" t="str">
        <f aca="false">IF(X1322&lt;60,X1322&amp;" min",INT(X1322/60)&amp;" h"&amp;IF(MOD(X1322,60)=0,""," "&amp;TEXT(MOD(X1322,60),"00")))</f>
        <v>9 h 15</v>
      </c>
      <c r="K1322" s="14" t="str">
        <f aca="false">IF(S1322&lt;&gt;T1322,"Oui","Non")</f>
        <v>Non</v>
      </c>
      <c r="L1322" s="14" t="str">
        <f aca="false">IF(AND(INDEX(10_Lieux!$B:$B,U1322)="Ville",INDEX(10_Lieux!$B:$B,V1322)="Ville"),"/chauffeur-prive/"&amp;INDEX(10_Lieux!$E:$E,U1322)&amp;"-"&amp;INDEX(10_Lieux!$E:$E,V1322)&amp;"/","/chauffeur-prive/"&amp;INDEX(10_Lieux!$E:$E,U1322)&amp;"/"&amp;INDEX(10_Lieux!$E:$E,V1322)&amp;"/")</f>
        <v>/chauffeur-prive/aeroport-bordeaux-merignac/lille/</v>
      </c>
      <c r="M1322" s="14" t="str">
        <f aca="false">IFERROR(INDEX($L:$L,MATCH(B1322&amp;"|"&amp;A1322,$Z:$Z,0)),"—")</f>
        <v>/chauffeur-prive/lille/aeroport-bordeaux-merignac/</v>
      </c>
      <c r="N1322" s="14" t="str">
        <f aca="false">IF(LEN("Chauffeur privé "&amp;INDEX(10_Lieux!$J:$J,U1322)&amp;" → "&amp;INDEX(10_Lieux!$J:$J,V1322)&amp;" | 24h/24")&gt;60,"Chauffeur privé "&amp;INDEX(10_Lieux!$J:$J,U1322)&amp;" → "&amp;INDEX(10_Lieux!$J:$J,V1322),"Chauffeur privé "&amp;INDEX(10_Lieux!$J:$J,U1322)&amp;" → "&amp;INDEX(10_Lieux!$J:$J,V1322)&amp;" | 24h/24")</f>
        <v>Chauffeur privé Aéroport Bordeaux-Mérignac → Lille | 24h/24</v>
      </c>
      <c r="O1322" s="14" t="n">
        <f aca="false">LEN(N1322)</f>
        <v>59</v>
      </c>
      <c r="P1322" s="14" t="str">
        <f aca="false">"Chauffeur privé "&amp;INDEX(10_Lieux!$K:$K,U1322)&amp;" vers "&amp;INDEX(10_Lieux!$L:$L,V1322)</f>
        <v>Chauffeur privé de l'aéroport Bordeaux-Mérignac vers Lille</v>
      </c>
      <c r="Q1322" s="14" t="str">
        <f aca="false">"Chauffeur privé "&amp;INDEX(10_Lieux!$K:$K,U1322)&amp;" vers "&amp;INDEX(10_Lieux!$L:$L,V1322)&amp;" : env. "&amp;I1322&amp;" km, "&amp;J1322&amp;" de route. Devis personnalisé, standard 24h/24 et 7j/7."</f>
        <v>Chauffeur privé de l'aéroport Bordeaux-Mérignac vers Lille : env. 880 km, 9 h 15 de route. Devis personnalisé, standard 24h/24 et 7j/7.</v>
      </c>
      <c r="R1322" s="14" t="n">
        <f aca="false">LEN(Q1322)</f>
        <v>135</v>
      </c>
      <c r="S1322" s="14" t="str">
        <f aca="false">INDEX(10_Lieux!$C:$C,U1322)</f>
        <v>France</v>
      </c>
      <c r="T1322" s="14" t="str">
        <f aca="false">INDEX(10_Lieux!$C:$C,V1322)</f>
        <v>France</v>
      </c>
      <c r="U1322" s="14" t="n">
        <f aca="false">MATCH(A1322,10_Lieux!$A:$A,0)</f>
        <v>158</v>
      </c>
      <c r="V1322" s="14" t="n">
        <f aca="false">MATCH(B1322,10_Lieux!$A:$A,0)</f>
        <v>37</v>
      </c>
      <c r="W1322" s="14" t="n">
        <f aca="false">ROUND(6371*2*ASIN(SQRT(SIN(RADIANS(INDEX(10_Lieux!$F:$F,V1322)-INDEX(10_Lieux!$F:$F,U1322))/2)^2+COS(RADIANS(INDEX(10_Lieux!$F:$F,U1322)))*COS(RADIANS(INDEX(10_Lieux!$F:$F,V1322)))*SIN(RADIANS(INDEX(10_Lieux!$G:$G,V1322)-INDEX(10_Lieux!$G:$G,U1322))/2)^2)),1)</f>
        <v>703.8</v>
      </c>
      <c r="X1322" s="14" t="n">
        <f aca="false">ROUND(I1322/IF(I1322&lt;p_seuil_vitesse,p_vit_lente,p_vit_rapide)*60/15,0)*15</f>
        <v>555</v>
      </c>
      <c r="Y1322" s="14" t="n">
        <f aca="false">MAX(IF(INDEX(10_Lieux!$B:$B,U1322)&lt;&gt;"Ville",INDEX(10_Lieux!$I:$I,U1322),0),IF(INDEX(10_Lieux!$B:$B,V1322)&lt;&gt;"Ville",INDEX(10_Lieux!$I:$I,V1322),0))</f>
        <v>250</v>
      </c>
      <c r="Z1322" s="14" t="str">
        <f aca="false">A1322&amp;"|"&amp;B1322</f>
        <v>Bordeaux-Mérignac|Lille</v>
      </c>
      <c r="AA1322" s="14" t="str">
        <f aca="false">IF(I1322&lt;p_local,"Local",IF(I1322&lt;p_vv_min,"Courte distance",IF(I1322&lt;p_tres_long,"Longue distance","Très longue distance")))</f>
        <v>Très longue distance</v>
      </c>
    </row>
    <row r="1323" customFormat="false" ht="15" hidden="false" customHeight="true" outlineLevel="0" collapsed="false">
      <c r="A1323" s="1" t="s">
        <v>134</v>
      </c>
      <c r="B1323" s="1" t="s">
        <v>1475</v>
      </c>
      <c r="C1323" s="1" t="s">
        <v>35</v>
      </c>
      <c r="D1323" s="1" t="s">
        <v>653</v>
      </c>
      <c r="E1323" s="1" t="s">
        <v>1487</v>
      </c>
      <c r="F1323" s="14" t="s">
        <v>40</v>
      </c>
      <c r="G1323" s="14" t="str">
        <f aca="false">IF(I1323&lt;p_local,"Local → page infra",IF(H1323&gt;=p_ph1,"Phase 1",IF(H1323&gt;=p_ph2,"Phase 2","Phase 3")))</f>
        <v>Phase 3</v>
      </c>
      <c r="H1323" s="14" t="n">
        <f aca="false">IF(I1323&lt;p_local,0,IF(C1323="Aéroport → Aéroport",p_pts_plein,IF(Y1323&gt;0,IF(I1323&lt;=Y1323,p_pts_plein,IF(I1323&lt;=p_mult2*Y1323,p_pts_moyen,p_pts_r3)),IF(I1323&gt;=p_vv_min,p_pts_plein,IF(I1323&gt;=p_vv_moy,p_pts_moyen,p_pts_court))))+IF(INDEX(10_Lieux!$D:$D,U1323)=1,p_prio1,p_prio2)+IF(INDEX(10_Lieux!$D:$D,V1323)=1,p_prio1,p_prio2)+IF(K1323="Oui",p_tf,0)+p_hub*((INDEX(10_Lieux!$H:$H,U1323)="Hub")+(INDEX(10_Lieux!$H:$H,V1323)="Hub"))+IF(OR(INDEX(10_Lieux!$H:$H,U1323)="Premium",INDEX(10_Lieux!$H:$H,V1323)="Premium"),p_prem,0))</f>
        <v>30</v>
      </c>
      <c r="I1323" s="14" t="n">
        <f aca="false">ROUND(W1323*p_facteur,0)</f>
        <v>880</v>
      </c>
      <c r="J1323" s="14" t="str">
        <f aca="false">IF(X1323&lt;60,X1323&amp;" min",INT(X1323/60)&amp;" h"&amp;IF(MOD(X1323,60)=0,""," "&amp;TEXT(MOD(X1323,60),"00")))</f>
        <v>9 h 15</v>
      </c>
      <c r="K1323" s="14" t="str">
        <f aca="false">IF(S1323&lt;&gt;T1323,"Oui","Non")</f>
        <v>Non</v>
      </c>
      <c r="L1323" s="14" t="str">
        <f aca="false">IF(AND(INDEX(10_Lieux!$B:$B,U1323)="Ville",INDEX(10_Lieux!$B:$B,V1323)="Ville"),"/chauffeur-prive/"&amp;INDEX(10_Lieux!$E:$E,U1323)&amp;"-"&amp;INDEX(10_Lieux!$E:$E,V1323)&amp;"/","/chauffeur-prive/"&amp;INDEX(10_Lieux!$E:$E,U1323)&amp;"/"&amp;INDEX(10_Lieux!$E:$E,V1323)&amp;"/")</f>
        <v>/chauffeur-prive/lille/aeroport-bordeaux-merignac/</v>
      </c>
      <c r="M1323" s="14" t="str">
        <f aca="false">IFERROR(INDEX($L:$L,MATCH(B1323&amp;"|"&amp;A1323,$Z:$Z,0)),"—")</f>
        <v>/chauffeur-prive/aeroport-bordeaux-merignac/lille/</v>
      </c>
      <c r="N1323" s="14" t="str">
        <f aca="false">IF(LEN("Chauffeur privé "&amp;INDEX(10_Lieux!$J:$J,U1323)&amp;" → "&amp;INDEX(10_Lieux!$J:$J,V1323)&amp;" | 24h/24")&gt;60,"Chauffeur privé "&amp;INDEX(10_Lieux!$J:$J,U1323)&amp;" → "&amp;INDEX(10_Lieux!$J:$J,V1323),"Chauffeur privé "&amp;INDEX(10_Lieux!$J:$J,U1323)&amp;" → "&amp;INDEX(10_Lieux!$J:$J,V1323)&amp;" | 24h/24")</f>
        <v>Chauffeur privé Lille → Aéroport Bordeaux-Mérignac | 24h/24</v>
      </c>
      <c r="O1323" s="14" t="n">
        <f aca="false">LEN(N1323)</f>
        <v>59</v>
      </c>
      <c r="P1323" s="14" t="str">
        <f aca="false">"Chauffeur privé "&amp;INDEX(10_Lieux!$K:$K,U1323)&amp;" vers "&amp;INDEX(10_Lieux!$L:$L,V1323)</f>
        <v>Chauffeur privé de Lille vers l'aéroport Bordeaux-Mérignac</v>
      </c>
      <c r="Q1323" s="14" t="str">
        <f aca="false">"Chauffeur privé "&amp;INDEX(10_Lieux!$K:$K,U1323)&amp;" vers "&amp;INDEX(10_Lieux!$L:$L,V1323)&amp;" : env. "&amp;I1323&amp;" km, "&amp;J1323&amp;" de route. Devis personnalisé, standard 24h/24 et 7j/7."</f>
        <v>Chauffeur privé de Lille vers l'aéroport Bordeaux-Mérignac : env. 880 km, 9 h 15 de route. Devis personnalisé, standard 24h/24 et 7j/7.</v>
      </c>
      <c r="R1323" s="14" t="n">
        <f aca="false">LEN(Q1323)</f>
        <v>135</v>
      </c>
      <c r="S1323" s="14" t="str">
        <f aca="false">INDEX(10_Lieux!$C:$C,U1323)</f>
        <v>France</v>
      </c>
      <c r="T1323" s="14" t="str">
        <f aca="false">INDEX(10_Lieux!$C:$C,V1323)</f>
        <v>France</v>
      </c>
      <c r="U1323" s="14" t="n">
        <f aca="false">MATCH(A1323,10_Lieux!$A:$A,0)</f>
        <v>37</v>
      </c>
      <c r="V1323" s="14" t="n">
        <f aca="false">MATCH(B1323,10_Lieux!$A:$A,0)</f>
        <v>158</v>
      </c>
      <c r="W1323" s="14" t="n">
        <f aca="false">ROUND(6371*2*ASIN(SQRT(SIN(RADIANS(INDEX(10_Lieux!$F:$F,V1323)-INDEX(10_Lieux!$F:$F,U1323))/2)^2+COS(RADIANS(INDEX(10_Lieux!$F:$F,U1323)))*COS(RADIANS(INDEX(10_Lieux!$F:$F,V1323)))*SIN(RADIANS(INDEX(10_Lieux!$G:$G,V1323)-INDEX(10_Lieux!$G:$G,U1323))/2)^2)),1)</f>
        <v>703.8</v>
      </c>
      <c r="X1323" s="14" t="n">
        <f aca="false">ROUND(I1323/IF(I1323&lt;p_seuil_vitesse,p_vit_lente,p_vit_rapide)*60/15,0)*15</f>
        <v>555</v>
      </c>
      <c r="Y1323" s="14" t="n">
        <f aca="false">MAX(IF(INDEX(10_Lieux!$B:$B,U1323)&lt;&gt;"Ville",INDEX(10_Lieux!$I:$I,U1323),0),IF(INDEX(10_Lieux!$B:$B,V1323)&lt;&gt;"Ville",INDEX(10_Lieux!$I:$I,V1323),0))</f>
        <v>250</v>
      </c>
      <c r="Z1323" s="14" t="str">
        <f aca="false">A1323&amp;"|"&amp;B1323</f>
        <v>Lille|Bordeaux-Mérignac</v>
      </c>
      <c r="AA1323" s="14" t="str">
        <f aca="false">IF(I1323&lt;p_local,"Local",IF(I1323&lt;p_vv_min,"Courte distance",IF(I1323&lt;p_tres_long,"Longue distance","Très longue distance")))</f>
        <v>Très longue distance</v>
      </c>
    </row>
    <row r="1324" customFormat="false" ht="15" hidden="false" customHeight="true" outlineLevel="0" collapsed="false">
      <c r="A1324" s="1" t="s">
        <v>1475</v>
      </c>
      <c r="B1324" s="1" t="s">
        <v>136</v>
      </c>
      <c r="C1324" s="1" t="s">
        <v>34</v>
      </c>
      <c r="D1324" s="1" t="s">
        <v>653</v>
      </c>
      <c r="E1324" s="1" t="s">
        <v>1488</v>
      </c>
      <c r="F1324" s="14" t="s">
        <v>40</v>
      </c>
      <c r="G1324" s="14" t="str">
        <f aca="false">IF(I1324&lt;p_local,"Local → page infra",IF(H1324&gt;=p_ph1,"Phase 1",IF(H1324&gt;=p_ph2,"Phase 2","Phase 3")))</f>
        <v>Phase 3</v>
      </c>
      <c r="H1324" s="14" t="n">
        <f aca="false">IF(I1324&lt;p_local,0,IF(C1324="Aéroport → Aéroport",p_pts_plein,IF(Y1324&gt;0,IF(I1324&lt;=Y1324,p_pts_plein,IF(I1324&lt;=p_mult2*Y1324,p_pts_moyen,p_pts_r3)),IF(I1324&gt;=p_vv_min,p_pts_plein,IF(I1324&gt;=p_vv_moy,p_pts_moyen,p_pts_court))))+IF(INDEX(10_Lieux!$D:$D,U1324)=1,p_prio1,p_prio2)+IF(INDEX(10_Lieux!$D:$D,V1324)=1,p_prio1,p_prio2)+IF(K1324="Oui",p_tf,0)+p_hub*((INDEX(10_Lieux!$H:$H,U1324)="Hub")+(INDEX(10_Lieux!$H:$H,V1324)="Hub"))+IF(OR(INDEX(10_Lieux!$H:$H,U1324)="Premium",INDEX(10_Lieux!$H:$H,V1324)="Premium"),p_prem,0))</f>
        <v>30</v>
      </c>
      <c r="I1324" s="14" t="n">
        <f aca="false">ROUND(W1324*p_facteur,0)</f>
        <v>960</v>
      </c>
      <c r="J1324" s="14" t="str">
        <f aca="false">IF(X1324&lt;60,X1324&amp;" min",INT(X1324/60)&amp;" h"&amp;IF(MOD(X1324,60)=0,""," "&amp;TEXT(MOD(X1324,60),"00")))</f>
        <v>10 h</v>
      </c>
      <c r="K1324" s="14" t="str">
        <f aca="false">IF(S1324&lt;&gt;T1324,"Oui","Non")</f>
        <v>Non</v>
      </c>
      <c r="L1324" s="14" t="str">
        <f aca="false">IF(AND(INDEX(10_Lieux!$B:$B,U1324)="Ville",INDEX(10_Lieux!$B:$B,V1324)="Ville"),"/chauffeur-prive/"&amp;INDEX(10_Lieux!$E:$E,U1324)&amp;"-"&amp;INDEX(10_Lieux!$E:$E,V1324)&amp;"/","/chauffeur-prive/"&amp;INDEX(10_Lieux!$E:$E,U1324)&amp;"/"&amp;INDEX(10_Lieux!$E:$E,V1324)&amp;"/")</f>
        <v>/chauffeur-prive/aeroport-bordeaux-merignac/strasbourg/</v>
      </c>
      <c r="M1324" s="14" t="str">
        <f aca="false">IFERROR(INDEX($L:$L,MATCH(B1324&amp;"|"&amp;A1324,$Z:$Z,0)),"—")</f>
        <v>/chauffeur-prive/strasbourg/aeroport-bordeaux-merignac/</v>
      </c>
      <c r="N1324" s="14" t="str">
        <f aca="false">IF(LEN("Chauffeur privé "&amp;INDEX(10_Lieux!$J:$J,U1324)&amp;" → "&amp;INDEX(10_Lieux!$J:$J,V1324)&amp;" | 24h/24")&gt;60,"Chauffeur privé "&amp;INDEX(10_Lieux!$J:$J,U1324)&amp;" → "&amp;INDEX(10_Lieux!$J:$J,V1324),"Chauffeur privé "&amp;INDEX(10_Lieux!$J:$J,U1324)&amp;" → "&amp;INDEX(10_Lieux!$J:$J,V1324)&amp;" | 24h/24")</f>
        <v>Chauffeur privé Aéroport Bordeaux-Mérignac → Strasbourg</v>
      </c>
      <c r="O1324" s="14" t="n">
        <f aca="false">LEN(N1324)</f>
        <v>55</v>
      </c>
      <c r="P1324" s="14" t="str">
        <f aca="false">"Chauffeur privé "&amp;INDEX(10_Lieux!$K:$K,U1324)&amp;" vers "&amp;INDEX(10_Lieux!$L:$L,V1324)</f>
        <v>Chauffeur privé de l'aéroport Bordeaux-Mérignac vers Strasbourg</v>
      </c>
      <c r="Q1324" s="14" t="str">
        <f aca="false">"Chauffeur privé "&amp;INDEX(10_Lieux!$K:$K,U1324)&amp;" vers "&amp;INDEX(10_Lieux!$L:$L,V1324)&amp;" : env. "&amp;I1324&amp;" km, "&amp;J1324&amp;" de route. Devis personnalisé, standard 24h/24 et 7j/7."</f>
        <v>Chauffeur privé de l'aéroport Bordeaux-Mérignac vers Strasbourg : env. 960 km, 10 h de route. Devis personnalisé, standard 24h/24 et 7j/7.</v>
      </c>
      <c r="R1324" s="14" t="n">
        <f aca="false">LEN(Q1324)</f>
        <v>138</v>
      </c>
      <c r="S1324" s="14" t="str">
        <f aca="false">INDEX(10_Lieux!$C:$C,U1324)</f>
        <v>France</v>
      </c>
      <c r="T1324" s="14" t="str">
        <f aca="false">INDEX(10_Lieux!$C:$C,V1324)</f>
        <v>France</v>
      </c>
      <c r="U1324" s="14" t="n">
        <f aca="false">MATCH(A1324,10_Lieux!$A:$A,0)</f>
        <v>158</v>
      </c>
      <c r="V1324" s="14" t="n">
        <f aca="false">MATCH(B1324,10_Lieux!$A:$A,0)</f>
        <v>29</v>
      </c>
      <c r="W1324" s="14" t="n">
        <f aca="false">ROUND(6371*2*ASIN(SQRT(SIN(RADIANS(INDEX(10_Lieux!$F:$F,V1324)-INDEX(10_Lieux!$F:$F,U1324))/2)^2+COS(RADIANS(INDEX(10_Lieux!$F:$F,U1324)))*COS(RADIANS(INDEX(10_Lieux!$F:$F,V1324)))*SIN(RADIANS(INDEX(10_Lieux!$G:$G,V1324)-INDEX(10_Lieux!$G:$G,U1324))/2)^2)),1)</f>
        <v>767.7</v>
      </c>
      <c r="X1324" s="14" t="n">
        <f aca="false">ROUND(I1324/IF(I1324&lt;p_seuil_vitesse,p_vit_lente,p_vit_rapide)*60/15,0)*15</f>
        <v>600</v>
      </c>
      <c r="Y1324" s="14" t="n">
        <f aca="false">MAX(IF(INDEX(10_Lieux!$B:$B,U1324)&lt;&gt;"Ville",INDEX(10_Lieux!$I:$I,U1324),0),IF(INDEX(10_Lieux!$B:$B,V1324)&lt;&gt;"Ville",INDEX(10_Lieux!$I:$I,V1324),0))</f>
        <v>250</v>
      </c>
      <c r="Z1324" s="14" t="str">
        <f aca="false">A1324&amp;"|"&amp;B1324</f>
        <v>Bordeaux-Mérignac|Strasbourg</v>
      </c>
      <c r="AA1324" s="14" t="str">
        <f aca="false">IF(I1324&lt;p_local,"Local",IF(I1324&lt;p_vv_min,"Courte distance",IF(I1324&lt;p_tres_long,"Longue distance","Très longue distance")))</f>
        <v>Très longue distance</v>
      </c>
    </row>
    <row r="1325" customFormat="false" ht="15" hidden="false" customHeight="true" outlineLevel="0" collapsed="false">
      <c r="A1325" s="1" t="s">
        <v>136</v>
      </c>
      <c r="B1325" s="1" t="s">
        <v>1475</v>
      </c>
      <c r="C1325" s="1" t="s">
        <v>35</v>
      </c>
      <c r="D1325" s="1" t="s">
        <v>653</v>
      </c>
      <c r="E1325" s="1" t="s">
        <v>1489</v>
      </c>
      <c r="F1325" s="14" t="s">
        <v>40</v>
      </c>
      <c r="G1325" s="14" t="str">
        <f aca="false">IF(I1325&lt;p_local,"Local → page infra",IF(H1325&gt;=p_ph1,"Phase 1",IF(H1325&gt;=p_ph2,"Phase 2","Phase 3")))</f>
        <v>Phase 3</v>
      </c>
      <c r="H1325" s="14" t="n">
        <f aca="false">IF(I1325&lt;p_local,0,IF(C1325="Aéroport → Aéroport",p_pts_plein,IF(Y1325&gt;0,IF(I1325&lt;=Y1325,p_pts_plein,IF(I1325&lt;=p_mult2*Y1325,p_pts_moyen,p_pts_r3)),IF(I1325&gt;=p_vv_min,p_pts_plein,IF(I1325&gt;=p_vv_moy,p_pts_moyen,p_pts_court))))+IF(INDEX(10_Lieux!$D:$D,U1325)=1,p_prio1,p_prio2)+IF(INDEX(10_Lieux!$D:$D,V1325)=1,p_prio1,p_prio2)+IF(K1325="Oui",p_tf,0)+p_hub*((INDEX(10_Lieux!$H:$H,U1325)="Hub")+(INDEX(10_Lieux!$H:$H,V1325)="Hub"))+IF(OR(INDEX(10_Lieux!$H:$H,U1325)="Premium",INDEX(10_Lieux!$H:$H,V1325)="Premium"),p_prem,0))</f>
        <v>30</v>
      </c>
      <c r="I1325" s="14" t="n">
        <f aca="false">ROUND(W1325*p_facteur,0)</f>
        <v>960</v>
      </c>
      <c r="J1325" s="14" t="str">
        <f aca="false">IF(X1325&lt;60,X1325&amp;" min",INT(X1325/60)&amp;" h"&amp;IF(MOD(X1325,60)=0,""," "&amp;TEXT(MOD(X1325,60),"00")))</f>
        <v>10 h</v>
      </c>
      <c r="K1325" s="14" t="str">
        <f aca="false">IF(S1325&lt;&gt;T1325,"Oui","Non")</f>
        <v>Non</v>
      </c>
      <c r="L1325" s="14" t="str">
        <f aca="false">IF(AND(INDEX(10_Lieux!$B:$B,U1325)="Ville",INDEX(10_Lieux!$B:$B,V1325)="Ville"),"/chauffeur-prive/"&amp;INDEX(10_Lieux!$E:$E,U1325)&amp;"-"&amp;INDEX(10_Lieux!$E:$E,V1325)&amp;"/","/chauffeur-prive/"&amp;INDEX(10_Lieux!$E:$E,U1325)&amp;"/"&amp;INDEX(10_Lieux!$E:$E,V1325)&amp;"/")</f>
        <v>/chauffeur-prive/strasbourg/aeroport-bordeaux-merignac/</v>
      </c>
      <c r="M1325" s="14" t="str">
        <f aca="false">IFERROR(INDEX($L:$L,MATCH(B1325&amp;"|"&amp;A1325,$Z:$Z,0)),"—")</f>
        <v>/chauffeur-prive/aeroport-bordeaux-merignac/strasbourg/</v>
      </c>
      <c r="N1325" s="14" t="str">
        <f aca="false">IF(LEN("Chauffeur privé "&amp;INDEX(10_Lieux!$J:$J,U1325)&amp;" → "&amp;INDEX(10_Lieux!$J:$J,V1325)&amp;" | 24h/24")&gt;60,"Chauffeur privé "&amp;INDEX(10_Lieux!$J:$J,U1325)&amp;" → "&amp;INDEX(10_Lieux!$J:$J,V1325),"Chauffeur privé "&amp;INDEX(10_Lieux!$J:$J,U1325)&amp;" → "&amp;INDEX(10_Lieux!$J:$J,V1325)&amp;" | 24h/24")</f>
        <v>Chauffeur privé Strasbourg → Aéroport Bordeaux-Mérignac</v>
      </c>
      <c r="O1325" s="14" t="n">
        <f aca="false">LEN(N1325)</f>
        <v>55</v>
      </c>
      <c r="P1325" s="14" t="str">
        <f aca="false">"Chauffeur privé "&amp;INDEX(10_Lieux!$K:$K,U1325)&amp;" vers "&amp;INDEX(10_Lieux!$L:$L,V1325)</f>
        <v>Chauffeur privé de Strasbourg vers l'aéroport Bordeaux-Mérignac</v>
      </c>
      <c r="Q1325" s="14" t="str">
        <f aca="false">"Chauffeur privé "&amp;INDEX(10_Lieux!$K:$K,U1325)&amp;" vers "&amp;INDEX(10_Lieux!$L:$L,V1325)&amp;" : env. "&amp;I1325&amp;" km, "&amp;J1325&amp;" de route. Devis personnalisé, standard 24h/24 et 7j/7."</f>
        <v>Chauffeur privé de Strasbourg vers l'aéroport Bordeaux-Mérignac : env. 960 km, 10 h de route. Devis personnalisé, standard 24h/24 et 7j/7.</v>
      </c>
      <c r="R1325" s="14" t="n">
        <f aca="false">LEN(Q1325)</f>
        <v>138</v>
      </c>
      <c r="S1325" s="14" t="str">
        <f aca="false">INDEX(10_Lieux!$C:$C,U1325)</f>
        <v>France</v>
      </c>
      <c r="T1325" s="14" t="str">
        <f aca="false">INDEX(10_Lieux!$C:$C,V1325)</f>
        <v>France</v>
      </c>
      <c r="U1325" s="14" t="n">
        <f aca="false">MATCH(A1325,10_Lieux!$A:$A,0)</f>
        <v>29</v>
      </c>
      <c r="V1325" s="14" t="n">
        <f aca="false">MATCH(B1325,10_Lieux!$A:$A,0)</f>
        <v>158</v>
      </c>
      <c r="W1325" s="14" t="n">
        <f aca="false">ROUND(6371*2*ASIN(SQRT(SIN(RADIANS(INDEX(10_Lieux!$F:$F,V1325)-INDEX(10_Lieux!$F:$F,U1325))/2)^2+COS(RADIANS(INDEX(10_Lieux!$F:$F,U1325)))*COS(RADIANS(INDEX(10_Lieux!$F:$F,V1325)))*SIN(RADIANS(INDEX(10_Lieux!$G:$G,V1325)-INDEX(10_Lieux!$G:$G,U1325))/2)^2)),1)</f>
        <v>767.7</v>
      </c>
      <c r="X1325" s="14" t="n">
        <f aca="false">ROUND(I1325/IF(I1325&lt;p_seuil_vitesse,p_vit_lente,p_vit_rapide)*60/15,0)*15</f>
        <v>600</v>
      </c>
      <c r="Y1325" s="14" t="n">
        <f aca="false">MAX(IF(INDEX(10_Lieux!$B:$B,U1325)&lt;&gt;"Ville",INDEX(10_Lieux!$I:$I,U1325),0),IF(INDEX(10_Lieux!$B:$B,V1325)&lt;&gt;"Ville",INDEX(10_Lieux!$I:$I,V1325),0))</f>
        <v>250</v>
      </c>
      <c r="Z1325" s="14" t="str">
        <f aca="false">A1325&amp;"|"&amp;B1325</f>
        <v>Strasbourg|Bordeaux-Mérignac</v>
      </c>
      <c r="AA1325" s="14" t="str">
        <f aca="false">IF(I1325&lt;p_local,"Local",IF(I1325&lt;p_vv_min,"Courte distance",IF(I1325&lt;p_tres_long,"Longue distance","Très longue distance")))</f>
        <v>Très longue distance</v>
      </c>
    </row>
    <row r="1326" customFormat="false" ht="15" hidden="false" customHeight="true" outlineLevel="0" collapsed="false">
      <c r="A1326" s="1" t="s">
        <v>1475</v>
      </c>
      <c r="B1326" s="1" t="s">
        <v>138</v>
      </c>
      <c r="C1326" s="1" t="s">
        <v>34</v>
      </c>
      <c r="D1326" s="1" t="s">
        <v>653</v>
      </c>
      <c r="E1326" s="1" t="s">
        <v>1490</v>
      </c>
      <c r="F1326" s="14" t="s">
        <v>40</v>
      </c>
      <c r="G1326" s="14" t="str">
        <f aca="false">IF(I1326&lt;p_local,"Local → page infra",IF(H1326&gt;=p_ph1,"Phase 1",IF(H1326&gt;=p_ph2,"Phase 2","Phase 3")))</f>
        <v>Phase 3</v>
      </c>
      <c r="H1326" s="14" t="n">
        <f aca="false">IF(I1326&lt;p_local,0,IF(C1326="Aéroport → Aéroport",p_pts_plein,IF(Y1326&gt;0,IF(I1326&lt;=Y1326,p_pts_plein,IF(I1326&lt;=p_mult2*Y1326,p_pts_moyen,p_pts_r3)),IF(I1326&gt;=p_vv_min,p_pts_plein,IF(I1326&gt;=p_vv_moy,p_pts_moyen,p_pts_court))))+IF(INDEX(10_Lieux!$D:$D,U1326)=1,p_prio1,p_prio2)+IF(INDEX(10_Lieux!$D:$D,V1326)=1,p_prio1,p_prio2)+IF(K1326="Oui",p_tf,0)+p_hub*((INDEX(10_Lieux!$H:$H,U1326)="Hub")+(INDEX(10_Lieux!$H:$H,V1326)="Hub"))+IF(OR(INDEX(10_Lieux!$H:$H,U1326)="Premium",INDEX(10_Lieux!$H:$H,V1326)="Premium"),p_prem,0))</f>
        <v>25</v>
      </c>
      <c r="I1326" s="14" t="n">
        <f aca="false">ROUND(W1326*p_facteur,0)</f>
        <v>488</v>
      </c>
      <c r="J1326" s="14" t="str">
        <f aca="false">IF(X1326&lt;60,X1326&amp;" min",INT(X1326/60)&amp;" h"&amp;IF(MOD(X1326,60)=0,""," "&amp;TEXT(MOD(X1326,60),"00")))</f>
        <v>5 h 15</v>
      </c>
      <c r="K1326" s="14" t="str">
        <f aca="false">IF(S1326&lt;&gt;T1326,"Oui","Non")</f>
        <v>Non</v>
      </c>
      <c r="L1326" s="14" t="str">
        <f aca="false">IF(AND(INDEX(10_Lieux!$B:$B,U1326)="Ville",INDEX(10_Lieux!$B:$B,V1326)="Ville"),"/chauffeur-prive/"&amp;INDEX(10_Lieux!$E:$E,U1326)&amp;"-"&amp;INDEX(10_Lieux!$E:$E,V1326)&amp;"/","/chauffeur-prive/"&amp;INDEX(10_Lieux!$E:$E,U1326)&amp;"/"&amp;INDEX(10_Lieux!$E:$E,V1326)&amp;"/")</f>
        <v>/chauffeur-prive/aeroport-bordeaux-merignac/montpellier/</v>
      </c>
      <c r="M1326" s="14" t="str">
        <f aca="false">IFERROR(INDEX($L:$L,MATCH(B1326&amp;"|"&amp;A1326,$Z:$Z,0)),"—")</f>
        <v>/chauffeur-prive/montpellier/aeroport-bordeaux-merignac/</v>
      </c>
      <c r="N1326" s="14" t="str">
        <f aca="false">IF(LEN("Chauffeur privé "&amp;INDEX(10_Lieux!$J:$J,U1326)&amp;" → "&amp;INDEX(10_Lieux!$J:$J,V1326)&amp;" | 24h/24")&gt;60,"Chauffeur privé "&amp;INDEX(10_Lieux!$J:$J,U1326)&amp;" → "&amp;INDEX(10_Lieux!$J:$J,V1326),"Chauffeur privé "&amp;INDEX(10_Lieux!$J:$J,U1326)&amp;" → "&amp;INDEX(10_Lieux!$J:$J,V1326)&amp;" | 24h/24")</f>
        <v>Chauffeur privé Aéroport Bordeaux-Mérignac → Montpellier</v>
      </c>
      <c r="O1326" s="14" t="n">
        <f aca="false">LEN(N1326)</f>
        <v>56</v>
      </c>
      <c r="P1326" s="14" t="str">
        <f aca="false">"Chauffeur privé "&amp;INDEX(10_Lieux!$K:$K,U1326)&amp;" vers "&amp;INDEX(10_Lieux!$L:$L,V1326)</f>
        <v>Chauffeur privé de l'aéroport Bordeaux-Mérignac vers Montpellier</v>
      </c>
      <c r="Q1326" s="14" t="str">
        <f aca="false">"Chauffeur privé "&amp;INDEX(10_Lieux!$K:$K,U1326)&amp;" vers "&amp;INDEX(10_Lieux!$L:$L,V1326)&amp;" : env. "&amp;I1326&amp;" km, "&amp;J1326&amp;" de route. Devis personnalisé, standard 24h/24 et 7j/7."</f>
        <v>Chauffeur privé de l'aéroport Bordeaux-Mérignac vers Montpellier : env. 488 km, 5 h 15 de route. Devis personnalisé, standard 24h/24 et 7j/7.</v>
      </c>
      <c r="R1326" s="14" t="n">
        <f aca="false">LEN(Q1326)</f>
        <v>141</v>
      </c>
      <c r="S1326" s="14" t="str">
        <f aca="false">INDEX(10_Lieux!$C:$C,U1326)</f>
        <v>France</v>
      </c>
      <c r="T1326" s="14" t="str">
        <f aca="false">INDEX(10_Lieux!$C:$C,V1326)</f>
        <v>France</v>
      </c>
      <c r="U1326" s="14" t="n">
        <f aca="false">MATCH(A1326,10_Lieux!$A:$A,0)</f>
        <v>158</v>
      </c>
      <c r="V1326" s="14" t="n">
        <f aca="false">MATCH(B1326,10_Lieux!$A:$A,0)</f>
        <v>71</v>
      </c>
      <c r="W1326" s="14" t="n">
        <f aca="false">ROUND(6371*2*ASIN(SQRT(SIN(RADIANS(INDEX(10_Lieux!$F:$F,V1326)-INDEX(10_Lieux!$F:$F,U1326))/2)^2+COS(RADIANS(INDEX(10_Lieux!$F:$F,U1326)))*COS(RADIANS(INDEX(10_Lieux!$F:$F,V1326)))*SIN(RADIANS(INDEX(10_Lieux!$G:$G,V1326)-INDEX(10_Lieux!$G:$G,U1326))/2)^2)),1)</f>
        <v>390.2</v>
      </c>
      <c r="X1326" s="14" t="n">
        <f aca="false">ROUND(I1326/IF(I1326&lt;p_seuil_vitesse,p_vit_lente,p_vit_rapide)*60/15,0)*15</f>
        <v>315</v>
      </c>
      <c r="Y1326" s="14" t="n">
        <f aca="false">MAX(IF(INDEX(10_Lieux!$B:$B,U1326)&lt;&gt;"Ville",INDEX(10_Lieux!$I:$I,U1326),0),IF(INDEX(10_Lieux!$B:$B,V1326)&lt;&gt;"Ville",INDEX(10_Lieux!$I:$I,V1326),0))</f>
        <v>250</v>
      </c>
      <c r="Z1326" s="14" t="str">
        <f aca="false">A1326&amp;"|"&amp;B1326</f>
        <v>Bordeaux-Mérignac|Montpellier</v>
      </c>
      <c r="AA1326" s="14" t="str">
        <f aca="false">IF(I1326&lt;p_local,"Local",IF(I1326&lt;p_vv_min,"Courte distance",IF(I1326&lt;p_tres_long,"Longue distance","Très longue distance")))</f>
        <v>Longue distance</v>
      </c>
    </row>
    <row r="1327" customFormat="false" ht="15" hidden="false" customHeight="true" outlineLevel="0" collapsed="false">
      <c r="A1327" s="1" t="s">
        <v>138</v>
      </c>
      <c r="B1327" s="1" t="s">
        <v>1475</v>
      </c>
      <c r="C1327" s="1" t="s">
        <v>35</v>
      </c>
      <c r="D1327" s="1" t="s">
        <v>653</v>
      </c>
      <c r="E1327" s="1" t="s">
        <v>1491</v>
      </c>
      <c r="F1327" s="14" t="s">
        <v>40</v>
      </c>
      <c r="G1327" s="14" t="str">
        <f aca="false">IF(I1327&lt;p_local,"Local → page infra",IF(H1327&gt;=p_ph1,"Phase 1",IF(H1327&gt;=p_ph2,"Phase 2","Phase 3")))</f>
        <v>Phase 3</v>
      </c>
      <c r="H1327" s="14" t="n">
        <f aca="false">IF(I1327&lt;p_local,0,IF(C1327="Aéroport → Aéroport",p_pts_plein,IF(Y1327&gt;0,IF(I1327&lt;=Y1327,p_pts_plein,IF(I1327&lt;=p_mult2*Y1327,p_pts_moyen,p_pts_r3)),IF(I1327&gt;=p_vv_min,p_pts_plein,IF(I1327&gt;=p_vv_moy,p_pts_moyen,p_pts_court))))+IF(INDEX(10_Lieux!$D:$D,U1327)=1,p_prio1,p_prio2)+IF(INDEX(10_Lieux!$D:$D,V1327)=1,p_prio1,p_prio2)+IF(K1327="Oui",p_tf,0)+p_hub*((INDEX(10_Lieux!$H:$H,U1327)="Hub")+(INDEX(10_Lieux!$H:$H,V1327)="Hub"))+IF(OR(INDEX(10_Lieux!$H:$H,U1327)="Premium",INDEX(10_Lieux!$H:$H,V1327)="Premium"),p_prem,0))</f>
        <v>25</v>
      </c>
      <c r="I1327" s="14" t="n">
        <f aca="false">ROUND(W1327*p_facteur,0)</f>
        <v>488</v>
      </c>
      <c r="J1327" s="14" t="str">
        <f aca="false">IF(X1327&lt;60,X1327&amp;" min",INT(X1327/60)&amp;" h"&amp;IF(MOD(X1327,60)=0,""," "&amp;TEXT(MOD(X1327,60),"00")))</f>
        <v>5 h 15</v>
      </c>
      <c r="K1327" s="14" t="str">
        <f aca="false">IF(S1327&lt;&gt;T1327,"Oui","Non")</f>
        <v>Non</v>
      </c>
      <c r="L1327" s="14" t="str">
        <f aca="false">IF(AND(INDEX(10_Lieux!$B:$B,U1327)="Ville",INDEX(10_Lieux!$B:$B,V1327)="Ville"),"/chauffeur-prive/"&amp;INDEX(10_Lieux!$E:$E,U1327)&amp;"-"&amp;INDEX(10_Lieux!$E:$E,V1327)&amp;"/","/chauffeur-prive/"&amp;INDEX(10_Lieux!$E:$E,U1327)&amp;"/"&amp;INDEX(10_Lieux!$E:$E,V1327)&amp;"/")</f>
        <v>/chauffeur-prive/montpellier/aeroport-bordeaux-merignac/</v>
      </c>
      <c r="M1327" s="14" t="str">
        <f aca="false">IFERROR(INDEX($L:$L,MATCH(B1327&amp;"|"&amp;A1327,$Z:$Z,0)),"—")</f>
        <v>/chauffeur-prive/aeroport-bordeaux-merignac/montpellier/</v>
      </c>
      <c r="N1327" s="14" t="str">
        <f aca="false">IF(LEN("Chauffeur privé "&amp;INDEX(10_Lieux!$J:$J,U1327)&amp;" → "&amp;INDEX(10_Lieux!$J:$J,V1327)&amp;" | 24h/24")&gt;60,"Chauffeur privé "&amp;INDEX(10_Lieux!$J:$J,U1327)&amp;" → "&amp;INDEX(10_Lieux!$J:$J,V1327),"Chauffeur privé "&amp;INDEX(10_Lieux!$J:$J,U1327)&amp;" → "&amp;INDEX(10_Lieux!$J:$J,V1327)&amp;" | 24h/24")</f>
        <v>Chauffeur privé Montpellier → Aéroport Bordeaux-Mérignac</v>
      </c>
      <c r="O1327" s="14" t="n">
        <f aca="false">LEN(N1327)</f>
        <v>56</v>
      </c>
      <c r="P1327" s="14" t="str">
        <f aca="false">"Chauffeur privé "&amp;INDEX(10_Lieux!$K:$K,U1327)&amp;" vers "&amp;INDEX(10_Lieux!$L:$L,V1327)</f>
        <v>Chauffeur privé de Montpellier vers l'aéroport Bordeaux-Mérignac</v>
      </c>
      <c r="Q1327" s="14" t="str">
        <f aca="false">"Chauffeur privé "&amp;INDEX(10_Lieux!$K:$K,U1327)&amp;" vers "&amp;INDEX(10_Lieux!$L:$L,V1327)&amp;" : env. "&amp;I1327&amp;" km, "&amp;J1327&amp;" de route. Devis personnalisé, standard 24h/24 et 7j/7."</f>
        <v>Chauffeur privé de Montpellier vers l'aéroport Bordeaux-Mérignac : env. 488 km, 5 h 15 de route. Devis personnalisé, standard 24h/24 et 7j/7.</v>
      </c>
      <c r="R1327" s="14" t="n">
        <f aca="false">LEN(Q1327)</f>
        <v>141</v>
      </c>
      <c r="S1327" s="14" t="str">
        <f aca="false">INDEX(10_Lieux!$C:$C,U1327)</f>
        <v>France</v>
      </c>
      <c r="T1327" s="14" t="str">
        <f aca="false">INDEX(10_Lieux!$C:$C,V1327)</f>
        <v>France</v>
      </c>
      <c r="U1327" s="14" t="n">
        <f aca="false">MATCH(A1327,10_Lieux!$A:$A,0)</f>
        <v>71</v>
      </c>
      <c r="V1327" s="14" t="n">
        <f aca="false">MATCH(B1327,10_Lieux!$A:$A,0)</f>
        <v>158</v>
      </c>
      <c r="W1327" s="14" t="n">
        <f aca="false">ROUND(6371*2*ASIN(SQRT(SIN(RADIANS(INDEX(10_Lieux!$F:$F,V1327)-INDEX(10_Lieux!$F:$F,U1327))/2)^2+COS(RADIANS(INDEX(10_Lieux!$F:$F,U1327)))*COS(RADIANS(INDEX(10_Lieux!$F:$F,V1327)))*SIN(RADIANS(INDEX(10_Lieux!$G:$G,V1327)-INDEX(10_Lieux!$G:$G,U1327))/2)^2)),1)</f>
        <v>390.2</v>
      </c>
      <c r="X1327" s="14" t="n">
        <f aca="false">ROUND(I1327/IF(I1327&lt;p_seuil_vitesse,p_vit_lente,p_vit_rapide)*60/15,0)*15</f>
        <v>315</v>
      </c>
      <c r="Y1327" s="14" t="n">
        <f aca="false">MAX(IF(INDEX(10_Lieux!$B:$B,U1327)&lt;&gt;"Ville",INDEX(10_Lieux!$I:$I,U1327),0),IF(INDEX(10_Lieux!$B:$B,V1327)&lt;&gt;"Ville",INDEX(10_Lieux!$I:$I,V1327),0))</f>
        <v>250</v>
      </c>
      <c r="Z1327" s="14" t="str">
        <f aca="false">A1327&amp;"|"&amp;B1327</f>
        <v>Montpellier|Bordeaux-Mérignac</v>
      </c>
      <c r="AA1327" s="14" t="str">
        <f aca="false">IF(I1327&lt;p_local,"Local",IF(I1327&lt;p_vv_min,"Courte distance",IF(I1327&lt;p_tres_long,"Longue distance","Très longue distance")))</f>
        <v>Longue distance</v>
      </c>
    </row>
    <row r="1328" customFormat="false" ht="15" hidden="false" customHeight="true" outlineLevel="0" collapsed="false">
      <c r="A1328" s="1" t="s">
        <v>1475</v>
      </c>
      <c r="B1328" s="1" t="s">
        <v>140</v>
      </c>
      <c r="C1328" s="1" t="s">
        <v>34</v>
      </c>
      <c r="D1328" s="1" t="s">
        <v>653</v>
      </c>
      <c r="E1328" s="1" t="s">
        <v>1492</v>
      </c>
      <c r="F1328" s="14" t="s">
        <v>40</v>
      </c>
      <c r="G1328" s="14" t="str">
        <f aca="false">IF(I1328&lt;p_local,"Local → page infra",IF(H1328&gt;=p_ph1,"Phase 1",IF(H1328&gt;=p_ph2,"Phase 2","Phase 3")))</f>
        <v>Phase 3</v>
      </c>
      <c r="H1328" s="14" t="n">
        <f aca="false">IF(I1328&lt;p_local,0,IF(C1328="Aéroport → Aéroport",p_pts_plein,IF(Y1328&gt;0,IF(I1328&lt;=Y1328,p_pts_plein,IF(I1328&lt;=p_mult2*Y1328,p_pts_moyen,p_pts_r3)),IF(I1328&gt;=p_vv_min,p_pts_plein,IF(I1328&gt;=p_vv_moy,p_pts_moyen,p_pts_court))))+IF(INDEX(10_Lieux!$D:$D,U1328)=1,p_prio1,p_prio2)+IF(INDEX(10_Lieux!$D:$D,V1328)=1,p_prio1,p_prio2)+IF(K1328="Oui",p_tf,0)+p_hub*((INDEX(10_Lieux!$H:$H,U1328)="Hub")+(INDEX(10_Lieux!$H:$H,V1328)="Hub"))+IF(OR(INDEX(10_Lieux!$H:$H,U1328)="Premium",INDEX(10_Lieux!$H:$H,V1328)="Premium"),p_prem,0))</f>
        <v>40</v>
      </c>
      <c r="I1328" s="14" t="n">
        <f aca="false">ROUND(W1328*p_facteur,0)</f>
        <v>342</v>
      </c>
      <c r="J1328" s="14" t="str">
        <f aca="false">IF(X1328&lt;60,X1328&amp;" min",INT(X1328/60)&amp;" h"&amp;IF(MOD(X1328,60)=0,""," "&amp;TEXT(MOD(X1328,60),"00")))</f>
        <v>3 h 30</v>
      </c>
      <c r="K1328" s="14" t="str">
        <f aca="false">IF(S1328&lt;&gt;T1328,"Oui","Non")</f>
        <v>Non</v>
      </c>
      <c r="L1328" s="14" t="str">
        <f aca="false">IF(AND(INDEX(10_Lieux!$B:$B,U1328)="Ville",INDEX(10_Lieux!$B:$B,V1328)="Ville"),"/chauffeur-prive/"&amp;INDEX(10_Lieux!$E:$E,U1328)&amp;"-"&amp;INDEX(10_Lieux!$E:$E,V1328)&amp;"/","/chauffeur-prive/"&amp;INDEX(10_Lieux!$E:$E,U1328)&amp;"/"&amp;INDEX(10_Lieux!$E:$E,V1328)&amp;"/")</f>
        <v>/chauffeur-prive/aeroport-bordeaux-merignac/nantes/</v>
      </c>
      <c r="M1328" s="14" t="str">
        <f aca="false">IFERROR(INDEX($L:$L,MATCH(B1328&amp;"|"&amp;A1328,$Z:$Z,0)),"—")</f>
        <v>/chauffeur-prive/nantes/aeroport-bordeaux-merignac/</v>
      </c>
      <c r="N1328" s="14" t="str">
        <f aca="false">IF(LEN("Chauffeur privé "&amp;INDEX(10_Lieux!$J:$J,U1328)&amp;" → "&amp;INDEX(10_Lieux!$J:$J,V1328)&amp;" | 24h/24")&gt;60,"Chauffeur privé "&amp;INDEX(10_Lieux!$J:$J,U1328)&amp;" → "&amp;INDEX(10_Lieux!$J:$J,V1328),"Chauffeur privé "&amp;INDEX(10_Lieux!$J:$J,U1328)&amp;" → "&amp;INDEX(10_Lieux!$J:$J,V1328)&amp;" | 24h/24")</f>
        <v>Chauffeur privé Aéroport Bordeaux-Mérignac → Nantes | 24h/24</v>
      </c>
      <c r="O1328" s="14" t="n">
        <f aca="false">LEN(N1328)</f>
        <v>60</v>
      </c>
      <c r="P1328" s="14" t="str">
        <f aca="false">"Chauffeur privé "&amp;INDEX(10_Lieux!$K:$K,U1328)&amp;" vers "&amp;INDEX(10_Lieux!$L:$L,V1328)</f>
        <v>Chauffeur privé de l'aéroport Bordeaux-Mérignac vers Nantes</v>
      </c>
      <c r="Q1328" s="14" t="str">
        <f aca="false">"Chauffeur privé "&amp;INDEX(10_Lieux!$K:$K,U1328)&amp;" vers "&amp;INDEX(10_Lieux!$L:$L,V1328)&amp;" : env. "&amp;I1328&amp;" km, "&amp;J1328&amp;" de route. Devis personnalisé, standard 24h/24 et 7j/7."</f>
        <v>Chauffeur privé de l'aéroport Bordeaux-Mérignac vers Nantes : env. 342 km, 3 h 30 de route. Devis personnalisé, standard 24h/24 et 7j/7.</v>
      </c>
      <c r="R1328" s="14" t="n">
        <f aca="false">LEN(Q1328)</f>
        <v>136</v>
      </c>
      <c r="S1328" s="14" t="str">
        <f aca="false">INDEX(10_Lieux!$C:$C,U1328)</f>
        <v>France</v>
      </c>
      <c r="T1328" s="14" t="str">
        <f aca="false">INDEX(10_Lieux!$C:$C,V1328)</f>
        <v>France</v>
      </c>
      <c r="U1328" s="14" t="n">
        <f aca="false">MATCH(A1328,10_Lieux!$A:$A,0)</f>
        <v>158</v>
      </c>
      <c r="V1328" s="14" t="n">
        <f aca="false">MATCH(B1328,10_Lieux!$A:$A,0)</f>
        <v>56</v>
      </c>
      <c r="W1328" s="14" t="n">
        <f aca="false">ROUND(6371*2*ASIN(SQRT(SIN(RADIANS(INDEX(10_Lieux!$F:$F,V1328)-INDEX(10_Lieux!$F:$F,U1328))/2)^2+COS(RADIANS(INDEX(10_Lieux!$F:$F,U1328)))*COS(RADIANS(INDEX(10_Lieux!$F:$F,V1328)))*SIN(RADIANS(INDEX(10_Lieux!$G:$G,V1328)-INDEX(10_Lieux!$G:$G,U1328))/2)^2)),1)</f>
        <v>273.5</v>
      </c>
      <c r="X1328" s="14" t="n">
        <f aca="false">ROUND(I1328/IF(I1328&lt;p_seuil_vitesse,p_vit_lente,p_vit_rapide)*60/15,0)*15</f>
        <v>210</v>
      </c>
      <c r="Y1328" s="14" t="n">
        <f aca="false">MAX(IF(INDEX(10_Lieux!$B:$B,U1328)&lt;&gt;"Ville",INDEX(10_Lieux!$I:$I,U1328),0),IF(INDEX(10_Lieux!$B:$B,V1328)&lt;&gt;"Ville",INDEX(10_Lieux!$I:$I,V1328),0))</f>
        <v>250</v>
      </c>
      <c r="Z1328" s="14" t="str">
        <f aca="false">A1328&amp;"|"&amp;B1328</f>
        <v>Bordeaux-Mérignac|Nantes</v>
      </c>
      <c r="AA1328" s="14" t="str">
        <f aca="false">IF(I1328&lt;p_local,"Local",IF(I1328&lt;p_vv_min,"Courte distance",IF(I1328&lt;p_tres_long,"Longue distance","Très longue distance")))</f>
        <v>Longue distance</v>
      </c>
    </row>
    <row r="1329" customFormat="false" ht="15" hidden="false" customHeight="true" outlineLevel="0" collapsed="false">
      <c r="A1329" s="1" t="s">
        <v>140</v>
      </c>
      <c r="B1329" s="1" t="s">
        <v>1475</v>
      </c>
      <c r="C1329" s="1" t="s">
        <v>35</v>
      </c>
      <c r="D1329" s="1" t="s">
        <v>653</v>
      </c>
      <c r="E1329" s="1" t="s">
        <v>1493</v>
      </c>
      <c r="F1329" s="14" t="s">
        <v>40</v>
      </c>
      <c r="G1329" s="14" t="str">
        <f aca="false">IF(I1329&lt;p_local,"Local → page infra",IF(H1329&gt;=p_ph1,"Phase 1",IF(H1329&gt;=p_ph2,"Phase 2","Phase 3")))</f>
        <v>Phase 3</v>
      </c>
      <c r="H1329" s="14" t="n">
        <f aca="false">IF(I1329&lt;p_local,0,IF(C1329="Aéroport → Aéroport",p_pts_plein,IF(Y1329&gt;0,IF(I1329&lt;=Y1329,p_pts_plein,IF(I1329&lt;=p_mult2*Y1329,p_pts_moyen,p_pts_r3)),IF(I1329&gt;=p_vv_min,p_pts_plein,IF(I1329&gt;=p_vv_moy,p_pts_moyen,p_pts_court))))+IF(INDEX(10_Lieux!$D:$D,U1329)=1,p_prio1,p_prio2)+IF(INDEX(10_Lieux!$D:$D,V1329)=1,p_prio1,p_prio2)+IF(K1329="Oui",p_tf,0)+p_hub*((INDEX(10_Lieux!$H:$H,U1329)="Hub")+(INDEX(10_Lieux!$H:$H,V1329)="Hub"))+IF(OR(INDEX(10_Lieux!$H:$H,U1329)="Premium",INDEX(10_Lieux!$H:$H,V1329)="Premium"),p_prem,0))</f>
        <v>40</v>
      </c>
      <c r="I1329" s="14" t="n">
        <f aca="false">ROUND(W1329*p_facteur,0)</f>
        <v>342</v>
      </c>
      <c r="J1329" s="14" t="str">
        <f aca="false">IF(X1329&lt;60,X1329&amp;" min",INT(X1329/60)&amp;" h"&amp;IF(MOD(X1329,60)=0,""," "&amp;TEXT(MOD(X1329,60),"00")))</f>
        <v>3 h 30</v>
      </c>
      <c r="K1329" s="14" t="str">
        <f aca="false">IF(S1329&lt;&gt;T1329,"Oui","Non")</f>
        <v>Non</v>
      </c>
      <c r="L1329" s="14" t="str">
        <f aca="false">IF(AND(INDEX(10_Lieux!$B:$B,U1329)="Ville",INDEX(10_Lieux!$B:$B,V1329)="Ville"),"/chauffeur-prive/"&amp;INDEX(10_Lieux!$E:$E,U1329)&amp;"-"&amp;INDEX(10_Lieux!$E:$E,V1329)&amp;"/","/chauffeur-prive/"&amp;INDEX(10_Lieux!$E:$E,U1329)&amp;"/"&amp;INDEX(10_Lieux!$E:$E,V1329)&amp;"/")</f>
        <v>/chauffeur-prive/nantes/aeroport-bordeaux-merignac/</v>
      </c>
      <c r="M1329" s="14" t="str">
        <f aca="false">IFERROR(INDEX($L:$L,MATCH(B1329&amp;"|"&amp;A1329,$Z:$Z,0)),"—")</f>
        <v>/chauffeur-prive/aeroport-bordeaux-merignac/nantes/</v>
      </c>
      <c r="N1329" s="14" t="str">
        <f aca="false">IF(LEN("Chauffeur privé "&amp;INDEX(10_Lieux!$J:$J,U1329)&amp;" → "&amp;INDEX(10_Lieux!$J:$J,V1329)&amp;" | 24h/24")&gt;60,"Chauffeur privé "&amp;INDEX(10_Lieux!$J:$J,U1329)&amp;" → "&amp;INDEX(10_Lieux!$J:$J,V1329),"Chauffeur privé "&amp;INDEX(10_Lieux!$J:$J,U1329)&amp;" → "&amp;INDEX(10_Lieux!$J:$J,V1329)&amp;" | 24h/24")</f>
        <v>Chauffeur privé Nantes → Aéroport Bordeaux-Mérignac | 24h/24</v>
      </c>
      <c r="O1329" s="14" t="n">
        <f aca="false">LEN(N1329)</f>
        <v>60</v>
      </c>
      <c r="P1329" s="14" t="str">
        <f aca="false">"Chauffeur privé "&amp;INDEX(10_Lieux!$K:$K,U1329)&amp;" vers "&amp;INDEX(10_Lieux!$L:$L,V1329)</f>
        <v>Chauffeur privé de Nantes vers l'aéroport Bordeaux-Mérignac</v>
      </c>
      <c r="Q1329" s="14" t="str">
        <f aca="false">"Chauffeur privé "&amp;INDEX(10_Lieux!$K:$K,U1329)&amp;" vers "&amp;INDEX(10_Lieux!$L:$L,V1329)&amp;" : env. "&amp;I1329&amp;" km, "&amp;J1329&amp;" de route. Devis personnalisé, standard 24h/24 et 7j/7."</f>
        <v>Chauffeur privé de Nantes vers l'aéroport Bordeaux-Mérignac : env. 342 km, 3 h 30 de route. Devis personnalisé, standard 24h/24 et 7j/7.</v>
      </c>
      <c r="R1329" s="14" t="n">
        <f aca="false">LEN(Q1329)</f>
        <v>136</v>
      </c>
      <c r="S1329" s="14" t="str">
        <f aca="false">INDEX(10_Lieux!$C:$C,U1329)</f>
        <v>France</v>
      </c>
      <c r="T1329" s="14" t="str">
        <f aca="false">INDEX(10_Lieux!$C:$C,V1329)</f>
        <v>France</v>
      </c>
      <c r="U1329" s="14" t="n">
        <f aca="false">MATCH(A1329,10_Lieux!$A:$A,0)</f>
        <v>56</v>
      </c>
      <c r="V1329" s="14" t="n">
        <f aca="false">MATCH(B1329,10_Lieux!$A:$A,0)</f>
        <v>158</v>
      </c>
      <c r="W1329" s="14" t="n">
        <f aca="false">ROUND(6371*2*ASIN(SQRT(SIN(RADIANS(INDEX(10_Lieux!$F:$F,V1329)-INDEX(10_Lieux!$F:$F,U1329))/2)^2+COS(RADIANS(INDEX(10_Lieux!$F:$F,U1329)))*COS(RADIANS(INDEX(10_Lieux!$F:$F,V1329)))*SIN(RADIANS(INDEX(10_Lieux!$G:$G,V1329)-INDEX(10_Lieux!$G:$G,U1329))/2)^2)),1)</f>
        <v>273.5</v>
      </c>
      <c r="X1329" s="14" t="n">
        <f aca="false">ROUND(I1329/IF(I1329&lt;p_seuil_vitesse,p_vit_lente,p_vit_rapide)*60/15,0)*15</f>
        <v>210</v>
      </c>
      <c r="Y1329" s="14" t="n">
        <f aca="false">MAX(IF(INDEX(10_Lieux!$B:$B,U1329)&lt;&gt;"Ville",INDEX(10_Lieux!$I:$I,U1329),0),IF(INDEX(10_Lieux!$B:$B,V1329)&lt;&gt;"Ville",INDEX(10_Lieux!$I:$I,V1329),0))</f>
        <v>250</v>
      </c>
      <c r="Z1329" s="14" t="str">
        <f aca="false">A1329&amp;"|"&amp;B1329</f>
        <v>Nantes|Bordeaux-Mérignac</v>
      </c>
      <c r="AA1329" s="14" t="str">
        <f aca="false">IF(I1329&lt;p_local,"Local",IF(I1329&lt;p_vv_min,"Courte distance",IF(I1329&lt;p_tres_long,"Longue distance","Très longue distance")))</f>
        <v>Longue distance</v>
      </c>
    </row>
    <row r="1330" customFormat="false" ht="15" hidden="false" customHeight="true" outlineLevel="0" collapsed="false">
      <c r="A1330" s="1" t="s">
        <v>1475</v>
      </c>
      <c r="B1330" s="1" t="s">
        <v>142</v>
      </c>
      <c r="C1330" s="1" t="s">
        <v>34</v>
      </c>
      <c r="D1330" s="1" t="s">
        <v>653</v>
      </c>
      <c r="E1330" s="1" t="s">
        <v>1494</v>
      </c>
      <c r="F1330" s="14" t="s">
        <v>40</v>
      </c>
      <c r="G1330" s="14" t="str">
        <f aca="false">IF(I1330&lt;p_local,"Local → page infra",IF(H1330&gt;=p_ph1,"Phase 1",IF(H1330&gt;=p_ph2,"Phase 2","Phase 3")))</f>
        <v>Phase 3</v>
      </c>
      <c r="H1330" s="14" t="n">
        <f aca="false">IF(I1330&lt;p_local,0,IF(C1330="Aéroport → Aéroport",p_pts_plein,IF(Y1330&gt;0,IF(I1330&lt;=Y1330,p_pts_plein,IF(I1330&lt;=p_mult2*Y1330,p_pts_moyen,p_pts_r3)),IF(I1330&gt;=p_vv_min,p_pts_plein,IF(I1330&gt;=p_vv_moy,p_pts_moyen,p_pts_court))))+IF(INDEX(10_Lieux!$D:$D,U1330)=1,p_prio1,p_prio2)+IF(INDEX(10_Lieux!$D:$D,V1330)=1,p_prio1,p_prio2)+IF(K1330="Oui",p_tf,0)+p_hub*((INDEX(10_Lieux!$H:$H,U1330)="Hub")+(INDEX(10_Lieux!$H:$H,V1330)="Hub"))+IF(OR(INDEX(10_Lieux!$H:$H,U1330)="Premium",INDEX(10_Lieux!$H:$H,V1330)="Premium"),p_prem,0))</f>
        <v>25</v>
      </c>
      <c r="I1330" s="14" t="n">
        <f aca="false">ROUND(W1330*p_facteur,0)</f>
        <v>466</v>
      </c>
      <c r="J1330" s="14" t="str">
        <f aca="false">IF(X1330&lt;60,X1330&amp;" min",INT(X1330/60)&amp;" h"&amp;IF(MOD(X1330,60)=0,""," "&amp;TEXT(MOD(X1330,60),"00")))</f>
        <v>5 h</v>
      </c>
      <c r="K1330" s="14" t="str">
        <f aca="false">IF(S1330&lt;&gt;T1330,"Oui","Non")</f>
        <v>Non</v>
      </c>
      <c r="L1330" s="14" t="str">
        <f aca="false">IF(AND(INDEX(10_Lieux!$B:$B,U1330)="Ville",INDEX(10_Lieux!$B:$B,V1330)="Ville"),"/chauffeur-prive/"&amp;INDEX(10_Lieux!$E:$E,U1330)&amp;"-"&amp;INDEX(10_Lieux!$E:$E,V1330)&amp;"/","/chauffeur-prive/"&amp;INDEX(10_Lieux!$E:$E,U1330)&amp;"/"&amp;INDEX(10_Lieux!$E:$E,V1330)&amp;"/")</f>
        <v>/chauffeur-prive/aeroport-bordeaux-merignac/rennes/</v>
      </c>
      <c r="M1330" s="14" t="str">
        <f aca="false">IFERROR(INDEX($L:$L,MATCH(B1330&amp;"|"&amp;A1330,$Z:$Z,0)),"—")</f>
        <v>/chauffeur-prive/rennes/aeroport-bordeaux-merignac/</v>
      </c>
      <c r="N1330" s="14" t="str">
        <f aca="false">IF(LEN("Chauffeur privé "&amp;INDEX(10_Lieux!$J:$J,U1330)&amp;" → "&amp;INDEX(10_Lieux!$J:$J,V1330)&amp;" | 24h/24")&gt;60,"Chauffeur privé "&amp;INDEX(10_Lieux!$J:$J,U1330)&amp;" → "&amp;INDEX(10_Lieux!$J:$J,V1330),"Chauffeur privé "&amp;INDEX(10_Lieux!$J:$J,U1330)&amp;" → "&amp;INDEX(10_Lieux!$J:$J,V1330)&amp;" | 24h/24")</f>
        <v>Chauffeur privé Aéroport Bordeaux-Mérignac → Rennes | 24h/24</v>
      </c>
      <c r="O1330" s="14" t="n">
        <f aca="false">LEN(N1330)</f>
        <v>60</v>
      </c>
      <c r="P1330" s="14" t="str">
        <f aca="false">"Chauffeur privé "&amp;INDEX(10_Lieux!$K:$K,U1330)&amp;" vers "&amp;INDEX(10_Lieux!$L:$L,V1330)</f>
        <v>Chauffeur privé de l'aéroport Bordeaux-Mérignac vers Rennes</v>
      </c>
      <c r="Q1330" s="14" t="str">
        <f aca="false">"Chauffeur privé "&amp;INDEX(10_Lieux!$K:$K,U1330)&amp;" vers "&amp;INDEX(10_Lieux!$L:$L,V1330)&amp;" : env. "&amp;I1330&amp;" km, "&amp;J1330&amp;" de route. Devis personnalisé, standard 24h/24 et 7j/7."</f>
        <v>Chauffeur privé de l'aéroport Bordeaux-Mérignac vers Rennes : env. 466 km, 5 h de route. Devis personnalisé, standard 24h/24 et 7j/7.</v>
      </c>
      <c r="R1330" s="14" t="n">
        <f aca="false">LEN(Q1330)</f>
        <v>133</v>
      </c>
      <c r="S1330" s="14" t="str">
        <f aca="false">INDEX(10_Lieux!$C:$C,U1330)</f>
        <v>France</v>
      </c>
      <c r="T1330" s="14" t="str">
        <f aca="false">INDEX(10_Lieux!$C:$C,V1330)</f>
        <v>France</v>
      </c>
      <c r="U1330" s="14" t="n">
        <f aca="false">MATCH(A1330,10_Lieux!$A:$A,0)</f>
        <v>158</v>
      </c>
      <c r="V1330" s="14" t="n">
        <f aca="false">MATCH(B1330,10_Lieux!$A:$A,0)</f>
        <v>49</v>
      </c>
      <c r="W1330" s="14" t="n">
        <f aca="false">ROUND(6371*2*ASIN(SQRT(SIN(RADIANS(INDEX(10_Lieux!$F:$F,V1330)-INDEX(10_Lieux!$F:$F,U1330))/2)^2+COS(RADIANS(INDEX(10_Lieux!$F:$F,U1330)))*COS(RADIANS(INDEX(10_Lieux!$F:$F,V1330)))*SIN(RADIANS(INDEX(10_Lieux!$G:$G,V1330)-INDEX(10_Lieux!$G:$G,U1330))/2)^2)),1)</f>
        <v>373.1</v>
      </c>
      <c r="X1330" s="14" t="n">
        <f aca="false">ROUND(I1330/IF(I1330&lt;p_seuil_vitesse,p_vit_lente,p_vit_rapide)*60/15,0)*15</f>
        <v>300</v>
      </c>
      <c r="Y1330" s="14" t="n">
        <f aca="false">MAX(IF(INDEX(10_Lieux!$B:$B,U1330)&lt;&gt;"Ville",INDEX(10_Lieux!$I:$I,U1330),0),IF(INDEX(10_Lieux!$B:$B,V1330)&lt;&gt;"Ville",INDEX(10_Lieux!$I:$I,V1330),0))</f>
        <v>250</v>
      </c>
      <c r="Z1330" s="14" t="str">
        <f aca="false">A1330&amp;"|"&amp;B1330</f>
        <v>Bordeaux-Mérignac|Rennes</v>
      </c>
      <c r="AA1330" s="14" t="str">
        <f aca="false">IF(I1330&lt;p_local,"Local",IF(I1330&lt;p_vv_min,"Courte distance",IF(I1330&lt;p_tres_long,"Longue distance","Très longue distance")))</f>
        <v>Longue distance</v>
      </c>
    </row>
    <row r="1331" customFormat="false" ht="15" hidden="false" customHeight="true" outlineLevel="0" collapsed="false">
      <c r="A1331" s="1" t="s">
        <v>142</v>
      </c>
      <c r="B1331" s="1" t="s">
        <v>1475</v>
      </c>
      <c r="C1331" s="1" t="s">
        <v>35</v>
      </c>
      <c r="D1331" s="1" t="s">
        <v>653</v>
      </c>
      <c r="E1331" s="1" t="s">
        <v>1495</v>
      </c>
      <c r="F1331" s="14" t="s">
        <v>40</v>
      </c>
      <c r="G1331" s="14" t="str">
        <f aca="false">IF(I1331&lt;p_local,"Local → page infra",IF(H1331&gt;=p_ph1,"Phase 1",IF(H1331&gt;=p_ph2,"Phase 2","Phase 3")))</f>
        <v>Phase 3</v>
      </c>
      <c r="H1331" s="14" t="n">
        <f aca="false">IF(I1331&lt;p_local,0,IF(C1331="Aéroport → Aéroport",p_pts_plein,IF(Y1331&gt;0,IF(I1331&lt;=Y1331,p_pts_plein,IF(I1331&lt;=p_mult2*Y1331,p_pts_moyen,p_pts_r3)),IF(I1331&gt;=p_vv_min,p_pts_plein,IF(I1331&gt;=p_vv_moy,p_pts_moyen,p_pts_court))))+IF(INDEX(10_Lieux!$D:$D,U1331)=1,p_prio1,p_prio2)+IF(INDEX(10_Lieux!$D:$D,V1331)=1,p_prio1,p_prio2)+IF(K1331="Oui",p_tf,0)+p_hub*((INDEX(10_Lieux!$H:$H,U1331)="Hub")+(INDEX(10_Lieux!$H:$H,V1331)="Hub"))+IF(OR(INDEX(10_Lieux!$H:$H,U1331)="Premium",INDEX(10_Lieux!$H:$H,V1331)="Premium"),p_prem,0))</f>
        <v>25</v>
      </c>
      <c r="I1331" s="14" t="n">
        <f aca="false">ROUND(W1331*p_facteur,0)</f>
        <v>466</v>
      </c>
      <c r="J1331" s="14" t="str">
        <f aca="false">IF(X1331&lt;60,X1331&amp;" min",INT(X1331/60)&amp;" h"&amp;IF(MOD(X1331,60)=0,""," "&amp;TEXT(MOD(X1331,60),"00")))</f>
        <v>5 h</v>
      </c>
      <c r="K1331" s="14" t="str">
        <f aca="false">IF(S1331&lt;&gt;T1331,"Oui","Non")</f>
        <v>Non</v>
      </c>
      <c r="L1331" s="14" t="str">
        <f aca="false">IF(AND(INDEX(10_Lieux!$B:$B,U1331)="Ville",INDEX(10_Lieux!$B:$B,V1331)="Ville"),"/chauffeur-prive/"&amp;INDEX(10_Lieux!$E:$E,U1331)&amp;"-"&amp;INDEX(10_Lieux!$E:$E,V1331)&amp;"/","/chauffeur-prive/"&amp;INDEX(10_Lieux!$E:$E,U1331)&amp;"/"&amp;INDEX(10_Lieux!$E:$E,V1331)&amp;"/")</f>
        <v>/chauffeur-prive/rennes/aeroport-bordeaux-merignac/</v>
      </c>
      <c r="M1331" s="14" t="str">
        <f aca="false">IFERROR(INDEX($L:$L,MATCH(B1331&amp;"|"&amp;A1331,$Z:$Z,0)),"—")</f>
        <v>/chauffeur-prive/aeroport-bordeaux-merignac/rennes/</v>
      </c>
      <c r="N1331" s="14" t="str">
        <f aca="false">IF(LEN("Chauffeur privé "&amp;INDEX(10_Lieux!$J:$J,U1331)&amp;" → "&amp;INDEX(10_Lieux!$J:$J,V1331)&amp;" | 24h/24")&gt;60,"Chauffeur privé "&amp;INDEX(10_Lieux!$J:$J,U1331)&amp;" → "&amp;INDEX(10_Lieux!$J:$J,V1331),"Chauffeur privé "&amp;INDEX(10_Lieux!$J:$J,U1331)&amp;" → "&amp;INDEX(10_Lieux!$J:$J,V1331)&amp;" | 24h/24")</f>
        <v>Chauffeur privé Rennes → Aéroport Bordeaux-Mérignac | 24h/24</v>
      </c>
      <c r="O1331" s="14" t="n">
        <f aca="false">LEN(N1331)</f>
        <v>60</v>
      </c>
      <c r="P1331" s="14" t="str">
        <f aca="false">"Chauffeur privé "&amp;INDEX(10_Lieux!$K:$K,U1331)&amp;" vers "&amp;INDEX(10_Lieux!$L:$L,V1331)</f>
        <v>Chauffeur privé de Rennes vers l'aéroport Bordeaux-Mérignac</v>
      </c>
      <c r="Q1331" s="14" t="str">
        <f aca="false">"Chauffeur privé "&amp;INDEX(10_Lieux!$K:$K,U1331)&amp;" vers "&amp;INDEX(10_Lieux!$L:$L,V1331)&amp;" : env. "&amp;I1331&amp;" km, "&amp;J1331&amp;" de route. Devis personnalisé, standard 24h/24 et 7j/7."</f>
        <v>Chauffeur privé de Rennes vers l'aéroport Bordeaux-Mérignac : env. 466 km, 5 h de route. Devis personnalisé, standard 24h/24 et 7j/7.</v>
      </c>
      <c r="R1331" s="14" t="n">
        <f aca="false">LEN(Q1331)</f>
        <v>133</v>
      </c>
      <c r="S1331" s="14" t="str">
        <f aca="false">INDEX(10_Lieux!$C:$C,U1331)</f>
        <v>France</v>
      </c>
      <c r="T1331" s="14" t="str">
        <f aca="false">INDEX(10_Lieux!$C:$C,V1331)</f>
        <v>France</v>
      </c>
      <c r="U1331" s="14" t="n">
        <f aca="false">MATCH(A1331,10_Lieux!$A:$A,0)</f>
        <v>49</v>
      </c>
      <c r="V1331" s="14" t="n">
        <f aca="false">MATCH(B1331,10_Lieux!$A:$A,0)</f>
        <v>158</v>
      </c>
      <c r="W1331" s="14" t="n">
        <f aca="false">ROUND(6371*2*ASIN(SQRT(SIN(RADIANS(INDEX(10_Lieux!$F:$F,V1331)-INDEX(10_Lieux!$F:$F,U1331))/2)^2+COS(RADIANS(INDEX(10_Lieux!$F:$F,U1331)))*COS(RADIANS(INDEX(10_Lieux!$F:$F,V1331)))*SIN(RADIANS(INDEX(10_Lieux!$G:$G,V1331)-INDEX(10_Lieux!$G:$G,U1331))/2)^2)),1)</f>
        <v>373.1</v>
      </c>
      <c r="X1331" s="14" t="n">
        <f aca="false">ROUND(I1331/IF(I1331&lt;p_seuil_vitesse,p_vit_lente,p_vit_rapide)*60/15,0)*15</f>
        <v>300</v>
      </c>
      <c r="Y1331" s="14" t="n">
        <f aca="false">MAX(IF(INDEX(10_Lieux!$B:$B,U1331)&lt;&gt;"Ville",INDEX(10_Lieux!$I:$I,U1331),0),IF(INDEX(10_Lieux!$B:$B,V1331)&lt;&gt;"Ville",INDEX(10_Lieux!$I:$I,V1331),0))</f>
        <v>250</v>
      </c>
      <c r="Z1331" s="14" t="str">
        <f aca="false">A1331&amp;"|"&amp;B1331</f>
        <v>Rennes|Bordeaux-Mérignac</v>
      </c>
      <c r="AA1331" s="14" t="str">
        <f aca="false">IF(I1331&lt;p_local,"Local",IF(I1331&lt;p_vv_min,"Courte distance",IF(I1331&lt;p_tres_long,"Longue distance","Très longue distance")))</f>
        <v>Longue distance</v>
      </c>
    </row>
    <row r="1332" customFormat="false" ht="15" hidden="false" customHeight="true" outlineLevel="0" collapsed="false">
      <c r="A1332" s="1" t="s">
        <v>1475</v>
      </c>
      <c r="B1332" s="1" t="s">
        <v>144</v>
      </c>
      <c r="C1332" s="1" t="s">
        <v>34</v>
      </c>
      <c r="D1332" s="1" t="s">
        <v>653</v>
      </c>
      <c r="E1332" s="1" t="s">
        <v>1496</v>
      </c>
      <c r="F1332" s="14" t="s">
        <v>40</v>
      </c>
      <c r="G1332" s="14" t="str">
        <f aca="false">IF(I1332&lt;p_local,"Local → page infra",IF(H1332&gt;=p_ph1,"Phase 1",IF(H1332&gt;=p_ph2,"Phase 2","Phase 3")))</f>
        <v>Phase 3</v>
      </c>
      <c r="H1332" s="14" t="n">
        <f aca="false">IF(I1332&lt;p_local,0,IF(C1332="Aéroport → Aéroport",p_pts_plein,IF(Y1332&gt;0,IF(I1332&lt;=Y1332,p_pts_plein,IF(I1332&lt;=p_mult2*Y1332,p_pts_moyen,p_pts_r3)),IF(I1332&gt;=p_vv_min,p_pts_plein,IF(I1332&gt;=p_vv_moy,p_pts_moyen,p_pts_court))))+IF(INDEX(10_Lieux!$D:$D,U1332)=1,p_prio1,p_prio2)+IF(INDEX(10_Lieux!$D:$D,V1332)=1,p_prio1,p_prio2)+IF(K1332="Oui",p_tf,0)+p_hub*((INDEX(10_Lieux!$H:$H,U1332)="Hub")+(INDEX(10_Lieux!$H:$H,V1332)="Hub"))+IF(OR(INDEX(10_Lieux!$H:$H,U1332)="Premium",INDEX(10_Lieux!$H:$H,V1332)="Premium"),p_prem,0))</f>
        <v>30</v>
      </c>
      <c r="I1332" s="14" t="n">
        <f aca="false">ROUND(W1332*p_facteur,0)</f>
        <v>654</v>
      </c>
      <c r="J1332" s="14" t="str">
        <f aca="false">IF(X1332&lt;60,X1332&amp;" min",INT(X1332/60)&amp;" h"&amp;IF(MOD(X1332,60)=0,""," "&amp;TEXT(MOD(X1332,60),"00")))</f>
        <v>7 h</v>
      </c>
      <c r="K1332" s="14" t="str">
        <f aca="false">IF(S1332&lt;&gt;T1332,"Oui","Non")</f>
        <v>Non</v>
      </c>
      <c r="L1332" s="14" t="str">
        <f aca="false">IF(AND(INDEX(10_Lieux!$B:$B,U1332)="Ville",INDEX(10_Lieux!$B:$B,V1332)="Ville"),"/chauffeur-prive/"&amp;INDEX(10_Lieux!$E:$E,U1332)&amp;"-"&amp;INDEX(10_Lieux!$E:$E,V1332)&amp;"/","/chauffeur-prive/"&amp;INDEX(10_Lieux!$E:$E,U1332)&amp;"/"&amp;INDEX(10_Lieux!$E:$E,V1332)&amp;"/")</f>
        <v>/chauffeur-prive/aeroport-bordeaux-merignac/dijon/</v>
      </c>
      <c r="M1332" s="14" t="str">
        <f aca="false">IFERROR(INDEX($L:$L,MATCH(B1332&amp;"|"&amp;A1332,$Z:$Z,0)),"—")</f>
        <v>/chauffeur-prive/dijon/aeroport-bordeaux-merignac/</v>
      </c>
      <c r="N1332" s="14" t="str">
        <f aca="false">IF(LEN("Chauffeur privé "&amp;INDEX(10_Lieux!$J:$J,U1332)&amp;" → "&amp;INDEX(10_Lieux!$J:$J,V1332)&amp;" | 24h/24")&gt;60,"Chauffeur privé "&amp;INDEX(10_Lieux!$J:$J,U1332)&amp;" → "&amp;INDEX(10_Lieux!$J:$J,V1332),"Chauffeur privé "&amp;INDEX(10_Lieux!$J:$J,U1332)&amp;" → "&amp;INDEX(10_Lieux!$J:$J,V1332)&amp;" | 24h/24")</f>
        <v>Chauffeur privé Aéroport Bordeaux-Mérignac → Dijon | 24h/24</v>
      </c>
      <c r="O1332" s="14" t="n">
        <f aca="false">LEN(N1332)</f>
        <v>59</v>
      </c>
      <c r="P1332" s="14" t="str">
        <f aca="false">"Chauffeur privé "&amp;INDEX(10_Lieux!$K:$K,U1332)&amp;" vers "&amp;INDEX(10_Lieux!$L:$L,V1332)</f>
        <v>Chauffeur privé de l'aéroport Bordeaux-Mérignac vers Dijon</v>
      </c>
      <c r="Q1332" s="14" t="str">
        <f aca="false">"Chauffeur privé "&amp;INDEX(10_Lieux!$K:$K,U1332)&amp;" vers "&amp;INDEX(10_Lieux!$L:$L,V1332)&amp;" : env. "&amp;I1332&amp;" km, "&amp;J1332&amp;" de route. Devis personnalisé, standard 24h/24 et 7j/7."</f>
        <v>Chauffeur privé de l'aéroport Bordeaux-Mérignac vers Dijon : env. 654 km, 7 h de route. Devis personnalisé, standard 24h/24 et 7j/7.</v>
      </c>
      <c r="R1332" s="14" t="n">
        <f aca="false">LEN(Q1332)</f>
        <v>132</v>
      </c>
      <c r="S1332" s="14" t="str">
        <f aca="false">INDEX(10_Lieux!$C:$C,U1332)</f>
        <v>France</v>
      </c>
      <c r="T1332" s="14" t="str">
        <f aca="false">INDEX(10_Lieux!$C:$C,V1332)</f>
        <v>France</v>
      </c>
      <c r="U1332" s="14" t="n">
        <f aca="false">MATCH(A1332,10_Lieux!$A:$A,0)</f>
        <v>158</v>
      </c>
      <c r="V1332" s="14" t="n">
        <f aca="false">MATCH(B1332,10_Lieux!$A:$A,0)</f>
        <v>23</v>
      </c>
      <c r="W1332" s="14" t="n">
        <f aca="false">ROUND(6371*2*ASIN(SQRT(SIN(RADIANS(INDEX(10_Lieux!$F:$F,V1332)-INDEX(10_Lieux!$F:$F,U1332))/2)^2+COS(RADIANS(INDEX(10_Lieux!$F:$F,U1332)))*COS(RADIANS(INDEX(10_Lieux!$F:$F,V1332)))*SIN(RADIANS(INDEX(10_Lieux!$G:$G,V1332)-INDEX(10_Lieux!$G:$G,U1332))/2)^2)),1)</f>
        <v>523.4</v>
      </c>
      <c r="X1332" s="14" t="n">
        <f aca="false">ROUND(I1332/IF(I1332&lt;p_seuil_vitesse,p_vit_lente,p_vit_rapide)*60/15,0)*15</f>
        <v>420</v>
      </c>
      <c r="Y1332" s="14" t="n">
        <f aca="false">MAX(IF(INDEX(10_Lieux!$B:$B,U1332)&lt;&gt;"Ville",INDEX(10_Lieux!$I:$I,U1332),0),IF(INDEX(10_Lieux!$B:$B,V1332)&lt;&gt;"Ville",INDEX(10_Lieux!$I:$I,V1332),0))</f>
        <v>250</v>
      </c>
      <c r="Z1332" s="14" t="str">
        <f aca="false">A1332&amp;"|"&amp;B1332</f>
        <v>Bordeaux-Mérignac|Dijon</v>
      </c>
      <c r="AA1332" s="14" t="str">
        <f aca="false">IF(I1332&lt;p_local,"Local",IF(I1332&lt;p_vv_min,"Courte distance",IF(I1332&lt;p_tres_long,"Longue distance","Très longue distance")))</f>
        <v>Longue distance</v>
      </c>
    </row>
    <row r="1333" customFormat="false" ht="15" hidden="false" customHeight="true" outlineLevel="0" collapsed="false">
      <c r="A1333" s="1" t="s">
        <v>144</v>
      </c>
      <c r="B1333" s="1" t="s">
        <v>1475</v>
      </c>
      <c r="C1333" s="1" t="s">
        <v>35</v>
      </c>
      <c r="D1333" s="1" t="s">
        <v>653</v>
      </c>
      <c r="E1333" s="1" t="s">
        <v>1497</v>
      </c>
      <c r="F1333" s="14" t="s">
        <v>40</v>
      </c>
      <c r="G1333" s="14" t="str">
        <f aca="false">IF(I1333&lt;p_local,"Local → page infra",IF(H1333&gt;=p_ph1,"Phase 1",IF(H1333&gt;=p_ph2,"Phase 2","Phase 3")))</f>
        <v>Phase 3</v>
      </c>
      <c r="H1333" s="14" t="n">
        <f aca="false">IF(I1333&lt;p_local,0,IF(C1333="Aéroport → Aéroport",p_pts_plein,IF(Y1333&gt;0,IF(I1333&lt;=Y1333,p_pts_plein,IF(I1333&lt;=p_mult2*Y1333,p_pts_moyen,p_pts_r3)),IF(I1333&gt;=p_vv_min,p_pts_plein,IF(I1333&gt;=p_vv_moy,p_pts_moyen,p_pts_court))))+IF(INDEX(10_Lieux!$D:$D,U1333)=1,p_prio1,p_prio2)+IF(INDEX(10_Lieux!$D:$D,V1333)=1,p_prio1,p_prio2)+IF(K1333="Oui",p_tf,0)+p_hub*((INDEX(10_Lieux!$H:$H,U1333)="Hub")+(INDEX(10_Lieux!$H:$H,V1333)="Hub"))+IF(OR(INDEX(10_Lieux!$H:$H,U1333)="Premium",INDEX(10_Lieux!$H:$H,V1333)="Premium"),p_prem,0))</f>
        <v>30</v>
      </c>
      <c r="I1333" s="14" t="n">
        <f aca="false">ROUND(W1333*p_facteur,0)</f>
        <v>654</v>
      </c>
      <c r="J1333" s="14" t="str">
        <f aca="false">IF(X1333&lt;60,X1333&amp;" min",INT(X1333/60)&amp;" h"&amp;IF(MOD(X1333,60)=0,""," "&amp;TEXT(MOD(X1333,60),"00")))</f>
        <v>7 h</v>
      </c>
      <c r="K1333" s="14" t="str">
        <f aca="false">IF(S1333&lt;&gt;T1333,"Oui","Non")</f>
        <v>Non</v>
      </c>
      <c r="L1333" s="14" t="str">
        <f aca="false">IF(AND(INDEX(10_Lieux!$B:$B,U1333)="Ville",INDEX(10_Lieux!$B:$B,V1333)="Ville"),"/chauffeur-prive/"&amp;INDEX(10_Lieux!$E:$E,U1333)&amp;"-"&amp;INDEX(10_Lieux!$E:$E,V1333)&amp;"/","/chauffeur-prive/"&amp;INDEX(10_Lieux!$E:$E,U1333)&amp;"/"&amp;INDEX(10_Lieux!$E:$E,V1333)&amp;"/")</f>
        <v>/chauffeur-prive/dijon/aeroport-bordeaux-merignac/</v>
      </c>
      <c r="M1333" s="14" t="str">
        <f aca="false">IFERROR(INDEX($L:$L,MATCH(B1333&amp;"|"&amp;A1333,$Z:$Z,0)),"—")</f>
        <v>/chauffeur-prive/aeroport-bordeaux-merignac/dijon/</v>
      </c>
      <c r="N1333" s="14" t="str">
        <f aca="false">IF(LEN("Chauffeur privé "&amp;INDEX(10_Lieux!$J:$J,U1333)&amp;" → "&amp;INDEX(10_Lieux!$J:$J,V1333)&amp;" | 24h/24")&gt;60,"Chauffeur privé "&amp;INDEX(10_Lieux!$J:$J,U1333)&amp;" → "&amp;INDEX(10_Lieux!$J:$J,V1333),"Chauffeur privé "&amp;INDEX(10_Lieux!$J:$J,U1333)&amp;" → "&amp;INDEX(10_Lieux!$J:$J,V1333)&amp;" | 24h/24")</f>
        <v>Chauffeur privé Dijon → Aéroport Bordeaux-Mérignac | 24h/24</v>
      </c>
      <c r="O1333" s="14" t="n">
        <f aca="false">LEN(N1333)</f>
        <v>59</v>
      </c>
      <c r="P1333" s="14" t="str">
        <f aca="false">"Chauffeur privé "&amp;INDEX(10_Lieux!$K:$K,U1333)&amp;" vers "&amp;INDEX(10_Lieux!$L:$L,V1333)</f>
        <v>Chauffeur privé de Dijon vers l'aéroport Bordeaux-Mérignac</v>
      </c>
      <c r="Q1333" s="14" t="str">
        <f aca="false">"Chauffeur privé "&amp;INDEX(10_Lieux!$K:$K,U1333)&amp;" vers "&amp;INDEX(10_Lieux!$L:$L,V1333)&amp;" : env. "&amp;I1333&amp;" km, "&amp;J1333&amp;" de route. Devis personnalisé, standard 24h/24 et 7j/7."</f>
        <v>Chauffeur privé de Dijon vers l'aéroport Bordeaux-Mérignac : env. 654 km, 7 h de route. Devis personnalisé, standard 24h/24 et 7j/7.</v>
      </c>
      <c r="R1333" s="14" t="n">
        <f aca="false">LEN(Q1333)</f>
        <v>132</v>
      </c>
      <c r="S1333" s="14" t="str">
        <f aca="false">INDEX(10_Lieux!$C:$C,U1333)</f>
        <v>France</v>
      </c>
      <c r="T1333" s="14" t="str">
        <f aca="false">INDEX(10_Lieux!$C:$C,V1333)</f>
        <v>France</v>
      </c>
      <c r="U1333" s="14" t="n">
        <f aca="false">MATCH(A1333,10_Lieux!$A:$A,0)</f>
        <v>23</v>
      </c>
      <c r="V1333" s="14" t="n">
        <f aca="false">MATCH(B1333,10_Lieux!$A:$A,0)</f>
        <v>158</v>
      </c>
      <c r="W1333" s="14" t="n">
        <f aca="false">ROUND(6371*2*ASIN(SQRT(SIN(RADIANS(INDEX(10_Lieux!$F:$F,V1333)-INDEX(10_Lieux!$F:$F,U1333))/2)^2+COS(RADIANS(INDEX(10_Lieux!$F:$F,U1333)))*COS(RADIANS(INDEX(10_Lieux!$F:$F,V1333)))*SIN(RADIANS(INDEX(10_Lieux!$G:$G,V1333)-INDEX(10_Lieux!$G:$G,U1333))/2)^2)),1)</f>
        <v>523.4</v>
      </c>
      <c r="X1333" s="14" t="n">
        <f aca="false">ROUND(I1333/IF(I1333&lt;p_seuil_vitesse,p_vit_lente,p_vit_rapide)*60/15,0)*15</f>
        <v>420</v>
      </c>
      <c r="Y1333" s="14" t="n">
        <f aca="false">MAX(IF(INDEX(10_Lieux!$B:$B,U1333)&lt;&gt;"Ville",INDEX(10_Lieux!$I:$I,U1333),0),IF(INDEX(10_Lieux!$B:$B,V1333)&lt;&gt;"Ville",INDEX(10_Lieux!$I:$I,V1333),0))</f>
        <v>250</v>
      </c>
      <c r="Z1333" s="14" t="str">
        <f aca="false">A1333&amp;"|"&amp;B1333</f>
        <v>Dijon|Bordeaux-Mérignac</v>
      </c>
      <c r="AA1333" s="14" t="str">
        <f aca="false">IF(I1333&lt;p_local,"Local",IF(I1333&lt;p_vv_min,"Courte distance",IF(I1333&lt;p_tres_long,"Longue distance","Très longue distance")))</f>
        <v>Longue distance</v>
      </c>
    </row>
    <row r="1334" customFormat="false" ht="15" hidden="false" customHeight="true" outlineLevel="0" collapsed="false">
      <c r="A1334" s="1" t="s">
        <v>1475</v>
      </c>
      <c r="B1334" s="1" t="s">
        <v>146</v>
      </c>
      <c r="C1334" s="1" t="s">
        <v>34</v>
      </c>
      <c r="D1334" s="1" t="s">
        <v>653</v>
      </c>
      <c r="E1334" s="1" t="s">
        <v>1498</v>
      </c>
      <c r="F1334" s="14" t="s">
        <v>40</v>
      </c>
      <c r="G1334" s="14" t="str">
        <f aca="false">IF(I1334&lt;p_local,"Local → page infra",IF(H1334&gt;=p_ph1,"Phase 1",IF(H1334&gt;=p_ph2,"Phase 2","Phase 3")))</f>
        <v>Phase 3</v>
      </c>
      <c r="H1334" s="14" t="n">
        <f aca="false">IF(I1334&lt;p_local,0,IF(C1334="Aéroport → Aéroport",p_pts_plein,IF(Y1334&gt;0,IF(I1334&lt;=Y1334,p_pts_plein,IF(I1334&lt;=p_mult2*Y1334,p_pts_moyen,p_pts_r3)),IF(I1334&gt;=p_vv_min,p_pts_plein,IF(I1334&gt;=p_vv_moy,p_pts_moyen,p_pts_court))))+IF(INDEX(10_Lieux!$D:$D,U1334)=1,p_prio1,p_prio2)+IF(INDEX(10_Lieux!$D:$D,V1334)=1,p_prio1,p_prio2)+IF(K1334="Oui",p_tf,0)+p_hub*((INDEX(10_Lieux!$H:$H,U1334)="Hub")+(INDEX(10_Lieux!$H:$H,V1334)="Hub"))+IF(OR(INDEX(10_Lieux!$H:$H,U1334)="Premium",INDEX(10_Lieux!$H:$H,V1334)="Premium"),p_prem,0))</f>
        <v>30</v>
      </c>
      <c r="I1334" s="14" t="n">
        <f aca="false">ROUND(W1334*p_facteur,0)</f>
        <v>635</v>
      </c>
      <c r="J1334" s="14" t="str">
        <f aca="false">IF(X1334&lt;60,X1334&amp;" min",INT(X1334/60)&amp;" h"&amp;IF(MOD(X1334,60)=0,""," "&amp;TEXT(MOD(X1334,60),"00")))</f>
        <v>6 h 45</v>
      </c>
      <c r="K1334" s="14" t="str">
        <f aca="false">IF(S1334&lt;&gt;T1334,"Oui","Non")</f>
        <v>Non</v>
      </c>
      <c r="L1334" s="14" t="str">
        <f aca="false">IF(AND(INDEX(10_Lieux!$B:$B,U1334)="Ville",INDEX(10_Lieux!$B:$B,V1334)="Ville"),"/chauffeur-prive/"&amp;INDEX(10_Lieux!$E:$E,U1334)&amp;"-"&amp;INDEX(10_Lieux!$E:$E,V1334)&amp;"/","/chauffeur-prive/"&amp;INDEX(10_Lieux!$E:$E,U1334)&amp;"/"&amp;INDEX(10_Lieux!$E:$E,V1334)&amp;"/")</f>
        <v>/chauffeur-prive/aeroport-bordeaux-merignac/grenoble/</v>
      </c>
      <c r="M1334" s="14" t="str">
        <f aca="false">IFERROR(INDEX($L:$L,MATCH(B1334&amp;"|"&amp;A1334,$Z:$Z,0)),"—")</f>
        <v>/chauffeur-prive/grenoble/aeroport-bordeaux-merignac/</v>
      </c>
      <c r="N1334" s="14" t="str">
        <f aca="false">IF(LEN("Chauffeur privé "&amp;INDEX(10_Lieux!$J:$J,U1334)&amp;" → "&amp;INDEX(10_Lieux!$J:$J,V1334)&amp;" | 24h/24")&gt;60,"Chauffeur privé "&amp;INDEX(10_Lieux!$J:$J,U1334)&amp;" → "&amp;INDEX(10_Lieux!$J:$J,V1334),"Chauffeur privé "&amp;INDEX(10_Lieux!$J:$J,U1334)&amp;" → "&amp;INDEX(10_Lieux!$J:$J,V1334)&amp;" | 24h/24")</f>
        <v>Chauffeur privé Aéroport Bordeaux-Mérignac → Grenoble</v>
      </c>
      <c r="O1334" s="14" t="n">
        <f aca="false">LEN(N1334)</f>
        <v>53</v>
      </c>
      <c r="P1334" s="14" t="str">
        <f aca="false">"Chauffeur privé "&amp;INDEX(10_Lieux!$K:$K,U1334)&amp;" vers "&amp;INDEX(10_Lieux!$L:$L,V1334)</f>
        <v>Chauffeur privé de l'aéroport Bordeaux-Mérignac vers Grenoble</v>
      </c>
      <c r="Q1334" s="14" t="str">
        <f aca="false">"Chauffeur privé "&amp;INDEX(10_Lieux!$K:$K,U1334)&amp;" vers "&amp;INDEX(10_Lieux!$L:$L,V1334)&amp;" : env. "&amp;I1334&amp;" km, "&amp;J1334&amp;" de route. Devis personnalisé, standard 24h/24 et 7j/7."</f>
        <v>Chauffeur privé de l'aéroport Bordeaux-Mérignac vers Grenoble : env. 635 km, 6 h 45 de route. Devis personnalisé, standard 24h/24 et 7j/7.</v>
      </c>
      <c r="R1334" s="14" t="n">
        <f aca="false">LEN(Q1334)</f>
        <v>138</v>
      </c>
      <c r="S1334" s="14" t="str">
        <f aca="false">INDEX(10_Lieux!$C:$C,U1334)</f>
        <v>France</v>
      </c>
      <c r="T1334" s="14" t="str">
        <f aca="false">INDEX(10_Lieux!$C:$C,V1334)</f>
        <v>France</v>
      </c>
      <c r="U1334" s="14" t="n">
        <f aca="false">MATCH(A1334,10_Lieux!$A:$A,0)</f>
        <v>158</v>
      </c>
      <c r="V1334" s="14" t="n">
        <f aca="false">MATCH(B1334,10_Lieux!$A:$A,0)</f>
        <v>9</v>
      </c>
      <c r="W1334" s="14" t="n">
        <f aca="false">ROUND(6371*2*ASIN(SQRT(SIN(RADIANS(INDEX(10_Lieux!$F:$F,V1334)-INDEX(10_Lieux!$F:$F,U1334))/2)^2+COS(RADIANS(INDEX(10_Lieux!$F:$F,U1334)))*COS(RADIANS(INDEX(10_Lieux!$F:$F,V1334)))*SIN(RADIANS(INDEX(10_Lieux!$G:$G,V1334)-INDEX(10_Lieux!$G:$G,U1334))/2)^2)),1)</f>
        <v>507.7</v>
      </c>
      <c r="X1334" s="14" t="n">
        <f aca="false">ROUND(I1334/IF(I1334&lt;p_seuil_vitesse,p_vit_lente,p_vit_rapide)*60/15,0)*15</f>
        <v>405</v>
      </c>
      <c r="Y1334" s="14" t="n">
        <f aca="false">MAX(IF(INDEX(10_Lieux!$B:$B,U1334)&lt;&gt;"Ville",INDEX(10_Lieux!$I:$I,U1334),0),IF(INDEX(10_Lieux!$B:$B,V1334)&lt;&gt;"Ville",INDEX(10_Lieux!$I:$I,V1334),0))</f>
        <v>250</v>
      </c>
      <c r="Z1334" s="14" t="str">
        <f aca="false">A1334&amp;"|"&amp;B1334</f>
        <v>Bordeaux-Mérignac|Grenoble</v>
      </c>
      <c r="AA1334" s="14" t="str">
        <f aca="false">IF(I1334&lt;p_local,"Local",IF(I1334&lt;p_vv_min,"Courte distance",IF(I1334&lt;p_tres_long,"Longue distance","Très longue distance")))</f>
        <v>Longue distance</v>
      </c>
    </row>
    <row r="1335" customFormat="false" ht="15" hidden="false" customHeight="true" outlineLevel="0" collapsed="false">
      <c r="A1335" s="1" t="s">
        <v>146</v>
      </c>
      <c r="B1335" s="1" t="s">
        <v>1475</v>
      </c>
      <c r="C1335" s="1" t="s">
        <v>35</v>
      </c>
      <c r="D1335" s="1" t="s">
        <v>653</v>
      </c>
      <c r="E1335" s="1" t="s">
        <v>1499</v>
      </c>
      <c r="F1335" s="14" t="s">
        <v>40</v>
      </c>
      <c r="G1335" s="14" t="str">
        <f aca="false">IF(I1335&lt;p_local,"Local → page infra",IF(H1335&gt;=p_ph1,"Phase 1",IF(H1335&gt;=p_ph2,"Phase 2","Phase 3")))</f>
        <v>Phase 3</v>
      </c>
      <c r="H1335" s="14" t="n">
        <f aca="false">IF(I1335&lt;p_local,0,IF(C1335="Aéroport → Aéroport",p_pts_plein,IF(Y1335&gt;0,IF(I1335&lt;=Y1335,p_pts_plein,IF(I1335&lt;=p_mult2*Y1335,p_pts_moyen,p_pts_r3)),IF(I1335&gt;=p_vv_min,p_pts_plein,IF(I1335&gt;=p_vv_moy,p_pts_moyen,p_pts_court))))+IF(INDEX(10_Lieux!$D:$D,U1335)=1,p_prio1,p_prio2)+IF(INDEX(10_Lieux!$D:$D,V1335)=1,p_prio1,p_prio2)+IF(K1335="Oui",p_tf,0)+p_hub*((INDEX(10_Lieux!$H:$H,U1335)="Hub")+(INDEX(10_Lieux!$H:$H,V1335)="Hub"))+IF(OR(INDEX(10_Lieux!$H:$H,U1335)="Premium",INDEX(10_Lieux!$H:$H,V1335)="Premium"),p_prem,0))</f>
        <v>30</v>
      </c>
      <c r="I1335" s="14" t="n">
        <f aca="false">ROUND(W1335*p_facteur,0)</f>
        <v>635</v>
      </c>
      <c r="J1335" s="14" t="str">
        <f aca="false">IF(X1335&lt;60,X1335&amp;" min",INT(X1335/60)&amp;" h"&amp;IF(MOD(X1335,60)=0,""," "&amp;TEXT(MOD(X1335,60),"00")))</f>
        <v>6 h 45</v>
      </c>
      <c r="K1335" s="14" t="str">
        <f aca="false">IF(S1335&lt;&gt;T1335,"Oui","Non")</f>
        <v>Non</v>
      </c>
      <c r="L1335" s="14" t="str">
        <f aca="false">IF(AND(INDEX(10_Lieux!$B:$B,U1335)="Ville",INDEX(10_Lieux!$B:$B,V1335)="Ville"),"/chauffeur-prive/"&amp;INDEX(10_Lieux!$E:$E,U1335)&amp;"-"&amp;INDEX(10_Lieux!$E:$E,V1335)&amp;"/","/chauffeur-prive/"&amp;INDEX(10_Lieux!$E:$E,U1335)&amp;"/"&amp;INDEX(10_Lieux!$E:$E,V1335)&amp;"/")</f>
        <v>/chauffeur-prive/grenoble/aeroport-bordeaux-merignac/</v>
      </c>
      <c r="M1335" s="14" t="str">
        <f aca="false">IFERROR(INDEX($L:$L,MATCH(B1335&amp;"|"&amp;A1335,$Z:$Z,0)),"—")</f>
        <v>/chauffeur-prive/aeroport-bordeaux-merignac/grenoble/</v>
      </c>
      <c r="N1335" s="14" t="str">
        <f aca="false">IF(LEN("Chauffeur privé "&amp;INDEX(10_Lieux!$J:$J,U1335)&amp;" → "&amp;INDEX(10_Lieux!$J:$J,V1335)&amp;" | 24h/24")&gt;60,"Chauffeur privé "&amp;INDEX(10_Lieux!$J:$J,U1335)&amp;" → "&amp;INDEX(10_Lieux!$J:$J,V1335),"Chauffeur privé "&amp;INDEX(10_Lieux!$J:$J,U1335)&amp;" → "&amp;INDEX(10_Lieux!$J:$J,V1335)&amp;" | 24h/24")</f>
        <v>Chauffeur privé Grenoble → Aéroport Bordeaux-Mérignac</v>
      </c>
      <c r="O1335" s="14" t="n">
        <f aca="false">LEN(N1335)</f>
        <v>53</v>
      </c>
      <c r="P1335" s="14" t="str">
        <f aca="false">"Chauffeur privé "&amp;INDEX(10_Lieux!$K:$K,U1335)&amp;" vers "&amp;INDEX(10_Lieux!$L:$L,V1335)</f>
        <v>Chauffeur privé de Grenoble vers l'aéroport Bordeaux-Mérignac</v>
      </c>
      <c r="Q1335" s="14" t="str">
        <f aca="false">"Chauffeur privé "&amp;INDEX(10_Lieux!$K:$K,U1335)&amp;" vers "&amp;INDEX(10_Lieux!$L:$L,V1335)&amp;" : env. "&amp;I1335&amp;" km, "&amp;J1335&amp;" de route. Devis personnalisé, standard 24h/24 et 7j/7."</f>
        <v>Chauffeur privé de Grenoble vers l'aéroport Bordeaux-Mérignac : env. 635 km, 6 h 45 de route. Devis personnalisé, standard 24h/24 et 7j/7.</v>
      </c>
      <c r="R1335" s="14" t="n">
        <f aca="false">LEN(Q1335)</f>
        <v>138</v>
      </c>
      <c r="S1335" s="14" t="str">
        <f aca="false">INDEX(10_Lieux!$C:$C,U1335)</f>
        <v>France</v>
      </c>
      <c r="T1335" s="14" t="str">
        <f aca="false">INDEX(10_Lieux!$C:$C,V1335)</f>
        <v>France</v>
      </c>
      <c r="U1335" s="14" t="n">
        <f aca="false">MATCH(A1335,10_Lieux!$A:$A,0)</f>
        <v>9</v>
      </c>
      <c r="V1335" s="14" t="n">
        <f aca="false">MATCH(B1335,10_Lieux!$A:$A,0)</f>
        <v>158</v>
      </c>
      <c r="W1335" s="14" t="n">
        <f aca="false">ROUND(6371*2*ASIN(SQRT(SIN(RADIANS(INDEX(10_Lieux!$F:$F,V1335)-INDEX(10_Lieux!$F:$F,U1335))/2)^2+COS(RADIANS(INDEX(10_Lieux!$F:$F,U1335)))*COS(RADIANS(INDEX(10_Lieux!$F:$F,V1335)))*SIN(RADIANS(INDEX(10_Lieux!$G:$G,V1335)-INDEX(10_Lieux!$G:$G,U1335))/2)^2)),1)</f>
        <v>507.7</v>
      </c>
      <c r="X1335" s="14" t="n">
        <f aca="false">ROUND(I1335/IF(I1335&lt;p_seuil_vitesse,p_vit_lente,p_vit_rapide)*60/15,0)*15</f>
        <v>405</v>
      </c>
      <c r="Y1335" s="14" t="n">
        <f aca="false">MAX(IF(INDEX(10_Lieux!$B:$B,U1335)&lt;&gt;"Ville",INDEX(10_Lieux!$I:$I,U1335),0),IF(INDEX(10_Lieux!$B:$B,V1335)&lt;&gt;"Ville",INDEX(10_Lieux!$I:$I,V1335),0))</f>
        <v>250</v>
      </c>
      <c r="Z1335" s="14" t="str">
        <f aca="false">A1335&amp;"|"&amp;B1335</f>
        <v>Grenoble|Bordeaux-Mérignac</v>
      </c>
      <c r="AA1335" s="14" t="str">
        <f aca="false">IF(I1335&lt;p_local,"Local",IF(I1335&lt;p_vv_min,"Courte distance",IF(I1335&lt;p_tres_long,"Longue distance","Très longue distance")))</f>
        <v>Longue distance</v>
      </c>
    </row>
    <row r="1336" customFormat="false" ht="15" hidden="false" customHeight="true" outlineLevel="0" collapsed="false">
      <c r="A1336" s="1" t="s">
        <v>1475</v>
      </c>
      <c r="B1336" s="1" t="s">
        <v>148</v>
      </c>
      <c r="C1336" s="1" t="s">
        <v>34</v>
      </c>
      <c r="D1336" s="1" t="s">
        <v>653</v>
      </c>
      <c r="E1336" s="1" t="s">
        <v>1500</v>
      </c>
      <c r="F1336" s="14" t="s">
        <v>40</v>
      </c>
      <c r="G1336" s="14" t="str">
        <f aca="false">IF(I1336&lt;p_local,"Local → page infra",IF(H1336&gt;=p_ph1,"Phase 1",IF(H1336&gt;=p_ph2,"Phase 2","Phase 3")))</f>
        <v>Phase 3</v>
      </c>
      <c r="H1336" s="14" t="n">
        <f aca="false">IF(I1336&lt;p_local,0,IF(C1336="Aéroport → Aéroport",p_pts_plein,IF(Y1336&gt;0,IF(I1336&lt;=Y1336,p_pts_plein,IF(I1336&lt;=p_mult2*Y1336,p_pts_moyen,p_pts_r3)),IF(I1336&gt;=p_vv_min,p_pts_plein,IF(I1336&gt;=p_vv_moy,p_pts_moyen,p_pts_court))))+IF(INDEX(10_Lieux!$D:$D,U1336)=1,p_prio1,p_prio2)+IF(INDEX(10_Lieux!$D:$D,V1336)=1,p_prio1,p_prio2)+IF(K1336="Oui",p_tf,0)+p_hub*((INDEX(10_Lieux!$H:$H,U1336)="Hub")+(INDEX(10_Lieux!$H:$H,V1336)="Hub"))+IF(OR(INDEX(10_Lieux!$H:$H,U1336)="Premium",INDEX(10_Lieux!$H:$H,V1336)="Premium"),p_prem,0))</f>
        <v>30</v>
      </c>
      <c r="I1336" s="14" t="n">
        <f aca="false">ROUND(W1336*p_facteur,0)</f>
        <v>685</v>
      </c>
      <c r="J1336" s="14" t="str">
        <f aca="false">IF(X1336&lt;60,X1336&amp;" min",INT(X1336/60)&amp;" h"&amp;IF(MOD(X1336,60)=0,""," "&amp;TEXT(MOD(X1336,60),"00")))</f>
        <v>7 h 15</v>
      </c>
      <c r="K1336" s="14" t="str">
        <f aca="false">IF(S1336&lt;&gt;T1336,"Oui","Non")</f>
        <v>Non</v>
      </c>
      <c r="L1336" s="14" t="str">
        <f aca="false">IF(AND(INDEX(10_Lieux!$B:$B,U1336)="Ville",INDEX(10_Lieux!$B:$B,V1336)="Ville"),"/chauffeur-prive/"&amp;INDEX(10_Lieux!$E:$E,U1336)&amp;"-"&amp;INDEX(10_Lieux!$E:$E,V1336)&amp;"/","/chauffeur-prive/"&amp;INDEX(10_Lieux!$E:$E,U1336)&amp;"/"&amp;INDEX(10_Lieux!$E:$E,V1336)&amp;"/")</f>
        <v>/chauffeur-prive/aeroport-bordeaux-merignac/annecy/</v>
      </c>
      <c r="M1336" s="14" t="str">
        <f aca="false">IFERROR(INDEX($L:$L,MATCH(B1336&amp;"|"&amp;A1336,$Z:$Z,0)),"—")</f>
        <v>/chauffeur-prive/annecy/aeroport-bordeaux-merignac/</v>
      </c>
      <c r="N1336" s="14" t="str">
        <f aca="false">IF(LEN("Chauffeur privé "&amp;INDEX(10_Lieux!$J:$J,U1336)&amp;" → "&amp;INDEX(10_Lieux!$J:$J,V1336)&amp;" | 24h/24")&gt;60,"Chauffeur privé "&amp;INDEX(10_Lieux!$J:$J,U1336)&amp;" → "&amp;INDEX(10_Lieux!$J:$J,V1336),"Chauffeur privé "&amp;INDEX(10_Lieux!$J:$J,U1336)&amp;" → "&amp;INDEX(10_Lieux!$J:$J,V1336)&amp;" | 24h/24")</f>
        <v>Chauffeur privé Aéroport Bordeaux-Mérignac → Annecy | 24h/24</v>
      </c>
      <c r="O1336" s="14" t="n">
        <f aca="false">LEN(N1336)</f>
        <v>60</v>
      </c>
      <c r="P1336" s="14" t="str">
        <f aca="false">"Chauffeur privé "&amp;INDEX(10_Lieux!$K:$K,U1336)&amp;" vers "&amp;INDEX(10_Lieux!$L:$L,V1336)</f>
        <v>Chauffeur privé de l'aéroport Bordeaux-Mérignac vers Annecy</v>
      </c>
      <c r="Q1336" s="14" t="str">
        <f aca="false">"Chauffeur privé "&amp;INDEX(10_Lieux!$K:$K,U1336)&amp;" vers "&amp;INDEX(10_Lieux!$L:$L,V1336)&amp;" : env. "&amp;I1336&amp;" km, "&amp;J1336&amp;" de route. Devis personnalisé, standard 24h/24 et 7j/7."</f>
        <v>Chauffeur privé de l'aéroport Bordeaux-Mérignac vers Annecy : env. 685 km, 7 h 15 de route. Devis personnalisé, standard 24h/24 et 7j/7.</v>
      </c>
      <c r="R1336" s="14" t="n">
        <f aca="false">LEN(Q1336)</f>
        <v>136</v>
      </c>
      <c r="S1336" s="14" t="str">
        <f aca="false">INDEX(10_Lieux!$C:$C,U1336)</f>
        <v>France</v>
      </c>
      <c r="T1336" s="14" t="str">
        <f aca="false">INDEX(10_Lieux!$C:$C,V1336)</f>
        <v>France</v>
      </c>
      <c r="U1336" s="14" t="n">
        <f aca="false">MATCH(A1336,10_Lieux!$A:$A,0)</f>
        <v>158</v>
      </c>
      <c r="V1336" s="14" t="n">
        <f aca="false">MATCH(B1336,10_Lieux!$A:$A,0)</f>
        <v>10</v>
      </c>
      <c r="W1336" s="14" t="n">
        <f aca="false">ROUND(6371*2*ASIN(SQRT(SIN(RADIANS(INDEX(10_Lieux!$F:$F,V1336)-INDEX(10_Lieux!$F:$F,U1336))/2)^2+COS(RADIANS(INDEX(10_Lieux!$F:$F,U1336)))*COS(RADIANS(INDEX(10_Lieux!$F:$F,V1336)))*SIN(RADIANS(INDEX(10_Lieux!$G:$G,V1336)-INDEX(10_Lieux!$G:$G,U1336))/2)^2)),1)</f>
        <v>547.7</v>
      </c>
      <c r="X1336" s="14" t="n">
        <f aca="false">ROUND(I1336/IF(I1336&lt;p_seuil_vitesse,p_vit_lente,p_vit_rapide)*60/15,0)*15</f>
        <v>435</v>
      </c>
      <c r="Y1336" s="14" t="n">
        <f aca="false">MAX(IF(INDEX(10_Lieux!$B:$B,U1336)&lt;&gt;"Ville",INDEX(10_Lieux!$I:$I,U1336),0),IF(INDEX(10_Lieux!$B:$B,V1336)&lt;&gt;"Ville",INDEX(10_Lieux!$I:$I,V1336),0))</f>
        <v>250</v>
      </c>
      <c r="Z1336" s="14" t="str">
        <f aca="false">A1336&amp;"|"&amp;B1336</f>
        <v>Bordeaux-Mérignac|Annecy</v>
      </c>
      <c r="AA1336" s="14" t="str">
        <f aca="false">IF(I1336&lt;p_local,"Local",IF(I1336&lt;p_vv_min,"Courte distance",IF(I1336&lt;p_tres_long,"Longue distance","Très longue distance")))</f>
        <v>Longue distance</v>
      </c>
    </row>
    <row r="1337" customFormat="false" ht="15" hidden="false" customHeight="true" outlineLevel="0" collapsed="false">
      <c r="A1337" s="1" t="s">
        <v>148</v>
      </c>
      <c r="B1337" s="1" t="s">
        <v>1475</v>
      </c>
      <c r="C1337" s="1" t="s">
        <v>35</v>
      </c>
      <c r="D1337" s="1" t="s">
        <v>653</v>
      </c>
      <c r="E1337" s="1" t="s">
        <v>1501</v>
      </c>
      <c r="F1337" s="14" t="s">
        <v>40</v>
      </c>
      <c r="G1337" s="14" t="str">
        <f aca="false">IF(I1337&lt;p_local,"Local → page infra",IF(H1337&gt;=p_ph1,"Phase 1",IF(H1337&gt;=p_ph2,"Phase 2","Phase 3")))</f>
        <v>Phase 3</v>
      </c>
      <c r="H1337" s="14" t="n">
        <f aca="false">IF(I1337&lt;p_local,0,IF(C1337="Aéroport → Aéroport",p_pts_plein,IF(Y1337&gt;0,IF(I1337&lt;=Y1337,p_pts_plein,IF(I1337&lt;=p_mult2*Y1337,p_pts_moyen,p_pts_r3)),IF(I1337&gt;=p_vv_min,p_pts_plein,IF(I1337&gt;=p_vv_moy,p_pts_moyen,p_pts_court))))+IF(INDEX(10_Lieux!$D:$D,U1337)=1,p_prio1,p_prio2)+IF(INDEX(10_Lieux!$D:$D,V1337)=1,p_prio1,p_prio2)+IF(K1337="Oui",p_tf,0)+p_hub*((INDEX(10_Lieux!$H:$H,U1337)="Hub")+(INDEX(10_Lieux!$H:$H,V1337)="Hub"))+IF(OR(INDEX(10_Lieux!$H:$H,U1337)="Premium",INDEX(10_Lieux!$H:$H,V1337)="Premium"),p_prem,0))</f>
        <v>30</v>
      </c>
      <c r="I1337" s="14" t="n">
        <f aca="false">ROUND(W1337*p_facteur,0)</f>
        <v>685</v>
      </c>
      <c r="J1337" s="14" t="str">
        <f aca="false">IF(X1337&lt;60,X1337&amp;" min",INT(X1337/60)&amp;" h"&amp;IF(MOD(X1337,60)=0,""," "&amp;TEXT(MOD(X1337,60),"00")))</f>
        <v>7 h 15</v>
      </c>
      <c r="K1337" s="14" t="str">
        <f aca="false">IF(S1337&lt;&gt;T1337,"Oui","Non")</f>
        <v>Non</v>
      </c>
      <c r="L1337" s="14" t="str">
        <f aca="false">IF(AND(INDEX(10_Lieux!$B:$B,U1337)="Ville",INDEX(10_Lieux!$B:$B,V1337)="Ville"),"/chauffeur-prive/"&amp;INDEX(10_Lieux!$E:$E,U1337)&amp;"-"&amp;INDEX(10_Lieux!$E:$E,V1337)&amp;"/","/chauffeur-prive/"&amp;INDEX(10_Lieux!$E:$E,U1337)&amp;"/"&amp;INDEX(10_Lieux!$E:$E,V1337)&amp;"/")</f>
        <v>/chauffeur-prive/annecy/aeroport-bordeaux-merignac/</v>
      </c>
      <c r="M1337" s="14" t="str">
        <f aca="false">IFERROR(INDEX($L:$L,MATCH(B1337&amp;"|"&amp;A1337,$Z:$Z,0)),"—")</f>
        <v>/chauffeur-prive/aeroport-bordeaux-merignac/annecy/</v>
      </c>
      <c r="N1337" s="14" t="str">
        <f aca="false">IF(LEN("Chauffeur privé "&amp;INDEX(10_Lieux!$J:$J,U1337)&amp;" → "&amp;INDEX(10_Lieux!$J:$J,V1337)&amp;" | 24h/24")&gt;60,"Chauffeur privé "&amp;INDEX(10_Lieux!$J:$J,U1337)&amp;" → "&amp;INDEX(10_Lieux!$J:$J,V1337),"Chauffeur privé "&amp;INDEX(10_Lieux!$J:$J,U1337)&amp;" → "&amp;INDEX(10_Lieux!$J:$J,V1337)&amp;" | 24h/24")</f>
        <v>Chauffeur privé Annecy → Aéroport Bordeaux-Mérignac | 24h/24</v>
      </c>
      <c r="O1337" s="14" t="n">
        <f aca="false">LEN(N1337)</f>
        <v>60</v>
      </c>
      <c r="P1337" s="14" t="str">
        <f aca="false">"Chauffeur privé "&amp;INDEX(10_Lieux!$K:$K,U1337)&amp;" vers "&amp;INDEX(10_Lieux!$L:$L,V1337)</f>
        <v>Chauffeur privé d'Annecy vers l'aéroport Bordeaux-Mérignac</v>
      </c>
      <c r="Q1337" s="14" t="str">
        <f aca="false">"Chauffeur privé "&amp;INDEX(10_Lieux!$K:$K,U1337)&amp;" vers "&amp;INDEX(10_Lieux!$L:$L,V1337)&amp;" : env. "&amp;I1337&amp;" km, "&amp;J1337&amp;" de route. Devis personnalisé, standard 24h/24 et 7j/7."</f>
        <v>Chauffeur privé d'Annecy vers l'aéroport Bordeaux-Mérignac : env. 685 km, 7 h 15 de route. Devis personnalisé, standard 24h/24 et 7j/7.</v>
      </c>
      <c r="R1337" s="14" t="n">
        <f aca="false">LEN(Q1337)</f>
        <v>135</v>
      </c>
      <c r="S1337" s="14" t="str">
        <f aca="false">INDEX(10_Lieux!$C:$C,U1337)</f>
        <v>France</v>
      </c>
      <c r="T1337" s="14" t="str">
        <f aca="false">INDEX(10_Lieux!$C:$C,V1337)</f>
        <v>France</v>
      </c>
      <c r="U1337" s="14" t="n">
        <f aca="false">MATCH(A1337,10_Lieux!$A:$A,0)</f>
        <v>10</v>
      </c>
      <c r="V1337" s="14" t="n">
        <f aca="false">MATCH(B1337,10_Lieux!$A:$A,0)</f>
        <v>158</v>
      </c>
      <c r="W1337" s="14" t="n">
        <f aca="false">ROUND(6371*2*ASIN(SQRT(SIN(RADIANS(INDEX(10_Lieux!$F:$F,V1337)-INDEX(10_Lieux!$F:$F,U1337))/2)^2+COS(RADIANS(INDEX(10_Lieux!$F:$F,U1337)))*COS(RADIANS(INDEX(10_Lieux!$F:$F,V1337)))*SIN(RADIANS(INDEX(10_Lieux!$G:$G,V1337)-INDEX(10_Lieux!$G:$G,U1337))/2)^2)),1)</f>
        <v>547.7</v>
      </c>
      <c r="X1337" s="14" t="n">
        <f aca="false">ROUND(I1337/IF(I1337&lt;p_seuil_vitesse,p_vit_lente,p_vit_rapide)*60/15,0)*15</f>
        <v>435</v>
      </c>
      <c r="Y1337" s="14" t="n">
        <f aca="false">MAX(IF(INDEX(10_Lieux!$B:$B,U1337)&lt;&gt;"Ville",INDEX(10_Lieux!$I:$I,U1337),0),IF(INDEX(10_Lieux!$B:$B,V1337)&lt;&gt;"Ville",INDEX(10_Lieux!$I:$I,V1337),0))</f>
        <v>250</v>
      </c>
      <c r="Z1337" s="14" t="str">
        <f aca="false">A1337&amp;"|"&amp;B1337</f>
        <v>Annecy|Bordeaux-Mérignac</v>
      </c>
      <c r="AA1337" s="14" t="str">
        <f aca="false">IF(I1337&lt;p_local,"Local",IF(I1337&lt;p_vv_min,"Courte distance",IF(I1337&lt;p_tres_long,"Longue distance","Très longue distance")))</f>
        <v>Longue distance</v>
      </c>
    </row>
    <row r="1338" customFormat="false" ht="15" hidden="false" customHeight="true" outlineLevel="0" collapsed="false">
      <c r="A1338" s="1" t="s">
        <v>1475</v>
      </c>
      <c r="B1338" s="1" t="s">
        <v>150</v>
      </c>
      <c r="C1338" s="1" t="s">
        <v>34</v>
      </c>
      <c r="D1338" s="1" t="s">
        <v>653</v>
      </c>
      <c r="E1338" s="1" t="s">
        <v>1502</v>
      </c>
      <c r="F1338" s="14" t="s">
        <v>40</v>
      </c>
      <c r="G1338" s="14" t="str">
        <f aca="false">IF(I1338&lt;p_local,"Local → page infra",IF(H1338&gt;=p_ph1,"Phase 1",IF(H1338&gt;=p_ph2,"Phase 2","Phase 3")))</f>
        <v>Phase 3</v>
      </c>
      <c r="H1338" s="14" t="n">
        <f aca="false">IF(I1338&lt;p_local,0,IF(C1338="Aéroport → Aéroport",p_pts_plein,IF(Y1338&gt;0,IF(I1338&lt;=Y1338,p_pts_plein,IF(I1338&lt;=p_mult2*Y1338,p_pts_moyen,p_pts_r3)),IF(I1338&gt;=p_vv_min,p_pts_plein,IF(I1338&gt;=p_vv_moy,p_pts_moyen,p_pts_court))))+IF(INDEX(10_Lieux!$D:$D,U1338)=1,p_prio1,p_prio2)+IF(INDEX(10_Lieux!$D:$D,V1338)=1,p_prio1,p_prio2)+IF(K1338="Oui",p_tf,0)+p_hub*((INDEX(10_Lieux!$H:$H,U1338)="Hub")+(INDEX(10_Lieux!$H:$H,V1338)="Hub"))+IF(OR(INDEX(10_Lieux!$H:$H,U1338)="Premium",INDEX(10_Lieux!$H:$H,V1338)="Premium"),p_prem,0))</f>
        <v>25</v>
      </c>
      <c r="I1338" s="14" t="n">
        <f aca="false">ROUND(W1338*p_facteur,0)</f>
        <v>658</v>
      </c>
      <c r="J1338" s="14" t="str">
        <f aca="false">IF(X1338&lt;60,X1338&amp;" min",INT(X1338/60)&amp;" h"&amp;IF(MOD(X1338,60)=0,""," "&amp;TEXT(MOD(X1338,60),"00")))</f>
        <v>7 h</v>
      </c>
      <c r="K1338" s="14" t="str">
        <f aca="false">IF(S1338&lt;&gt;T1338,"Oui","Non")</f>
        <v>Non</v>
      </c>
      <c r="L1338" s="14" t="str">
        <f aca="false">IF(AND(INDEX(10_Lieux!$B:$B,U1338)="Ville",INDEX(10_Lieux!$B:$B,V1338)="Ville"),"/chauffeur-prive/"&amp;INDEX(10_Lieux!$E:$E,U1338)&amp;"-"&amp;INDEX(10_Lieux!$E:$E,V1338)&amp;"/","/chauffeur-prive/"&amp;INDEX(10_Lieux!$E:$E,U1338)&amp;"/"&amp;INDEX(10_Lieux!$E:$E,V1338)&amp;"/")</f>
        <v>/chauffeur-prive/aeroport-bordeaux-merignac/chambery/</v>
      </c>
      <c r="M1338" s="14" t="str">
        <f aca="false">IFERROR(INDEX($L:$L,MATCH(B1338&amp;"|"&amp;A1338,$Z:$Z,0)),"—")</f>
        <v>/chauffeur-prive/chambery/aeroport-bordeaux-merignac/</v>
      </c>
      <c r="N1338" s="14" t="str">
        <f aca="false">IF(LEN("Chauffeur privé "&amp;INDEX(10_Lieux!$J:$J,U1338)&amp;" → "&amp;INDEX(10_Lieux!$J:$J,V1338)&amp;" | 24h/24")&gt;60,"Chauffeur privé "&amp;INDEX(10_Lieux!$J:$J,U1338)&amp;" → "&amp;INDEX(10_Lieux!$J:$J,V1338),"Chauffeur privé "&amp;INDEX(10_Lieux!$J:$J,U1338)&amp;" → "&amp;INDEX(10_Lieux!$J:$J,V1338)&amp;" | 24h/24")</f>
        <v>Chauffeur privé Aéroport Bordeaux-Mérignac → Chambéry</v>
      </c>
      <c r="O1338" s="14" t="n">
        <f aca="false">LEN(N1338)</f>
        <v>53</v>
      </c>
      <c r="P1338" s="14" t="str">
        <f aca="false">"Chauffeur privé "&amp;INDEX(10_Lieux!$K:$K,U1338)&amp;" vers "&amp;INDEX(10_Lieux!$L:$L,V1338)</f>
        <v>Chauffeur privé de l'aéroport Bordeaux-Mérignac vers Chambéry</v>
      </c>
      <c r="Q1338" s="14" t="str">
        <f aca="false">"Chauffeur privé "&amp;INDEX(10_Lieux!$K:$K,U1338)&amp;" vers "&amp;INDEX(10_Lieux!$L:$L,V1338)&amp;" : env. "&amp;I1338&amp;" km, "&amp;J1338&amp;" de route. Devis personnalisé, standard 24h/24 et 7j/7."</f>
        <v>Chauffeur privé de l'aéroport Bordeaux-Mérignac vers Chambéry : env. 658 km, 7 h de route. Devis personnalisé, standard 24h/24 et 7j/7.</v>
      </c>
      <c r="R1338" s="14" t="n">
        <f aca="false">LEN(Q1338)</f>
        <v>135</v>
      </c>
      <c r="S1338" s="14" t="str">
        <f aca="false">INDEX(10_Lieux!$C:$C,U1338)</f>
        <v>France</v>
      </c>
      <c r="T1338" s="14" t="str">
        <f aca="false">INDEX(10_Lieux!$C:$C,V1338)</f>
        <v>France</v>
      </c>
      <c r="U1338" s="14" t="n">
        <f aca="false">MATCH(A1338,10_Lieux!$A:$A,0)</f>
        <v>158</v>
      </c>
      <c r="V1338" s="14" t="n">
        <f aca="false">MATCH(B1338,10_Lieux!$A:$A,0)</f>
        <v>11</v>
      </c>
      <c r="W1338" s="14" t="n">
        <f aca="false">ROUND(6371*2*ASIN(SQRT(SIN(RADIANS(INDEX(10_Lieux!$F:$F,V1338)-INDEX(10_Lieux!$F:$F,U1338))/2)^2+COS(RADIANS(INDEX(10_Lieux!$F:$F,U1338)))*COS(RADIANS(INDEX(10_Lieux!$F:$F,V1338)))*SIN(RADIANS(INDEX(10_Lieux!$G:$G,V1338)-INDEX(10_Lieux!$G:$G,U1338))/2)^2)),1)</f>
        <v>526.1</v>
      </c>
      <c r="X1338" s="14" t="n">
        <f aca="false">ROUND(I1338/IF(I1338&lt;p_seuil_vitesse,p_vit_lente,p_vit_rapide)*60/15,0)*15</f>
        <v>420</v>
      </c>
      <c r="Y1338" s="14" t="n">
        <f aca="false">MAX(IF(INDEX(10_Lieux!$B:$B,U1338)&lt;&gt;"Ville",INDEX(10_Lieux!$I:$I,U1338),0),IF(INDEX(10_Lieux!$B:$B,V1338)&lt;&gt;"Ville",INDEX(10_Lieux!$I:$I,V1338),0))</f>
        <v>250</v>
      </c>
      <c r="Z1338" s="14" t="str">
        <f aca="false">A1338&amp;"|"&amp;B1338</f>
        <v>Bordeaux-Mérignac|Chambéry</v>
      </c>
      <c r="AA1338" s="14" t="str">
        <f aca="false">IF(I1338&lt;p_local,"Local",IF(I1338&lt;p_vv_min,"Courte distance",IF(I1338&lt;p_tres_long,"Longue distance","Très longue distance")))</f>
        <v>Longue distance</v>
      </c>
    </row>
    <row r="1339" customFormat="false" ht="15" hidden="false" customHeight="true" outlineLevel="0" collapsed="false">
      <c r="A1339" s="1" t="s">
        <v>150</v>
      </c>
      <c r="B1339" s="1" t="s">
        <v>1475</v>
      </c>
      <c r="C1339" s="1" t="s">
        <v>35</v>
      </c>
      <c r="D1339" s="1" t="s">
        <v>653</v>
      </c>
      <c r="E1339" s="1" t="s">
        <v>1503</v>
      </c>
      <c r="F1339" s="14" t="s">
        <v>40</v>
      </c>
      <c r="G1339" s="14" t="str">
        <f aca="false">IF(I1339&lt;p_local,"Local → page infra",IF(H1339&gt;=p_ph1,"Phase 1",IF(H1339&gt;=p_ph2,"Phase 2","Phase 3")))</f>
        <v>Phase 3</v>
      </c>
      <c r="H1339" s="14" t="n">
        <f aca="false">IF(I1339&lt;p_local,0,IF(C1339="Aéroport → Aéroport",p_pts_plein,IF(Y1339&gt;0,IF(I1339&lt;=Y1339,p_pts_plein,IF(I1339&lt;=p_mult2*Y1339,p_pts_moyen,p_pts_r3)),IF(I1339&gt;=p_vv_min,p_pts_plein,IF(I1339&gt;=p_vv_moy,p_pts_moyen,p_pts_court))))+IF(INDEX(10_Lieux!$D:$D,U1339)=1,p_prio1,p_prio2)+IF(INDEX(10_Lieux!$D:$D,V1339)=1,p_prio1,p_prio2)+IF(K1339="Oui",p_tf,0)+p_hub*((INDEX(10_Lieux!$H:$H,U1339)="Hub")+(INDEX(10_Lieux!$H:$H,V1339)="Hub"))+IF(OR(INDEX(10_Lieux!$H:$H,U1339)="Premium",INDEX(10_Lieux!$H:$H,V1339)="Premium"),p_prem,0))</f>
        <v>25</v>
      </c>
      <c r="I1339" s="14" t="n">
        <f aca="false">ROUND(W1339*p_facteur,0)</f>
        <v>658</v>
      </c>
      <c r="J1339" s="14" t="str">
        <f aca="false">IF(X1339&lt;60,X1339&amp;" min",INT(X1339/60)&amp;" h"&amp;IF(MOD(X1339,60)=0,""," "&amp;TEXT(MOD(X1339,60),"00")))</f>
        <v>7 h</v>
      </c>
      <c r="K1339" s="14" t="str">
        <f aca="false">IF(S1339&lt;&gt;T1339,"Oui","Non")</f>
        <v>Non</v>
      </c>
      <c r="L1339" s="14" t="str">
        <f aca="false">IF(AND(INDEX(10_Lieux!$B:$B,U1339)="Ville",INDEX(10_Lieux!$B:$B,V1339)="Ville"),"/chauffeur-prive/"&amp;INDEX(10_Lieux!$E:$E,U1339)&amp;"-"&amp;INDEX(10_Lieux!$E:$E,V1339)&amp;"/","/chauffeur-prive/"&amp;INDEX(10_Lieux!$E:$E,U1339)&amp;"/"&amp;INDEX(10_Lieux!$E:$E,V1339)&amp;"/")</f>
        <v>/chauffeur-prive/chambery/aeroport-bordeaux-merignac/</v>
      </c>
      <c r="M1339" s="14" t="str">
        <f aca="false">IFERROR(INDEX($L:$L,MATCH(B1339&amp;"|"&amp;A1339,$Z:$Z,0)),"—")</f>
        <v>/chauffeur-prive/aeroport-bordeaux-merignac/chambery/</v>
      </c>
      <c r="N1339" s="14" t="str">
        <f aca="false">IF(LEN("Chauffeur privé "&amp;INDEX(10_Lieux!$J:$J,U1339)&amp;" → "&amp;INDEX(10_Lieux!$J:$J,V1339)&amp;" | 24h/24")&gt;60,"Chauffeur privé "&amp;INDEX(10_Lieux!$J:$J,U1339)&amp;" → "&amp;INDEX(10_Lieux!$J:$J,V1339),"Chauffeur privé "&amp;INDEX(10_Lieux!$J:$J,U1339)&amp;" → "&amp;INDEX(10_Lieux!$J:$J,V1339)&amp;" | 24h/24")</f>
        <v>Chauffeur privé Chambéry → Aéroport Bordeaux-Mérignac</v>
      </c>
      <c r="O1339" s="14" t="n">
        <f aca="false">LEN(N1339)</f>
        <v>53</v>
      </c>
      <c r="P1339" s="14" t="str">
        <f aca="false">"Chauffeur privé "&amp;INDEX(10_Lieux!$K:$K,U1339)&amp;" vers "&amp;INDEX(10_Lieux!$L:$L,V1339)</f>
        <v>Chauffeur privé de Chambéry vers l'aéroport Bordeaux-Mérignac</v>
      </c>
      <c r="Q1339" s="14" t="str">
        <f aca="false">"Chauffeur privé "&amp;INDEX(10_Lieux!$K:$K,U1339)&amp;" vers "&amp;INDEX(10_Lieux!$L:$L,V1339)&amp;" : env. "&amp;I1339&amp;" km, "&amp;J1339&amp;" de route. Devis personnalisé, standard 24h/24 et 7j/7."</f>
        <v>Chauffeur privé de Chambéry vers l'aéroport Bordeaux-Mérignac : env. 658 km, 7 h de route. Devis personnalisé, standard 24h/24 et 7j/7.</v>
      </c>
      <c r="R1339" s="14" t="n">
        <f aca="false">LEN(Q1339)</f>
        <v>135</v>
      </c>
      <c r="S1339" s="14" t="str">
        <f aca="false">INDEX(10_Lieux!$C:$C,U1339)</f>
        <v>France</v>
      </c>
      <c r="T1339" s="14" t="str">
        <f aca="false">INDEX(10_Lieux!$C:$C,V1339)</f>
        <v>France</v>
      </c>
      <c r="U1339" s="14" t="n">
        <f aca="false">MATCH(A1339,10_Lieux!$A:$A,0)</f>
        <v>11</v>
      </c>
      <c r="V1339" s="14" t="n">
        <f aca="false">MATCH(B1339,10_Lieux!$A:$A,0)</f>
        <v>158</v>
      </c>
      <c r="W1339" s="14" t="n">
        <f aca="false">ROUND(6371*2*ASIN(SQRT(SIN(RADIANS(INDEX(10_Lieux!$F:$F,V1339)-INDEX(10_Lieux!$F:$F,U1339))/2)^2+COS(RADIANS(INDEX(10_Lieux!$F:$F,U1339)))*COS(RADIANS(INDEX(10_Lieux!$F:$F,V1339)))*SIN(RADIANS(INDEX(10_Lieux!$G:$G,V1339)-INDEX(10_Lieux!$G:$G,U1339))/2)^2)),1)</f>
        <v>526.1</v>
      </c>
      <c r="X1339" s="14" t="n">
        <f aca="false">ROUND(I1339/IF(I1339&lt;p_seuil_vitesse,p_vit_lente,p_vit_rapide)*60/15,0)*15</f>
        <v>420</v>
      </c>
      <c r="Y1339" s="14" t="n">
        <f aca="false">MAX(IF(INDEX(10_Lieux!$B:$B,U1339)&lt;&gt;"Ville",INDEX(10_Lieux!$I:$I,U1339),0),IF(INDEX(10_Lieux!$B:$B,V1339)&lt;&gt;"Ville",INDEX(10_Lieux!$I:$I,V1339),0))</f>
        <v>250</v>
      </c>
      <c r="Z1339" s="14" t="str">
        <f aca="false">A1339&amp;"|"&amp;B1339</f>
        <v>Chambéry|Bordeaux-Mérignac</v>
      </c>
      <c r="AA1339" s="14" t="str">
        <f aca="false">IF(I1339&lt;p_local,"Local",IF(I1339&lt;p_vv_min,"Courte distance",IF(I1339&lt;p_tres_long,"Longue distance","Très longue distance")))</f>
        <v>Longue distance</v>
      </c>
    </row>
    <row r="1340" customFormat="false" ht="15" hidden="false" customHeight="true" outlineLevel="0" collapsed="false">
      <c r="A1340" s="1" t="s">
        <v>1475</v>
      </c>
      <c r="B1340" s="1" t="s">
        <v>152</v>
      </c>
      <c r="C1340" s="1" t="s">
        <v>34</v>
      </c>
      <c r="D1340" s="1" t="s">
        <v>653</v>
      </c>
      <c r="E1340" s="1" t="s">
        <v>1504</v>
      </c>
      <c r="F1340" s="14" t="s">
        <v>40</v>
      </c>
      <c r="G1340" s="14" t="str">
        <f aca="false">IF(I1340&lt;p_local,"Local → page infra",IF(H1340&gt;=p_ph1,"Phase 1",IF(H1340&gt;=p_ph2,"Phase 2","Phase 3")))</f>
        <v>Phase 3</v>
      </c>
      <c r="H1340" s="14" t="n">
        <f aca="false">IF(I1340&lt;p_local,0,IF(C1340="Aéroport → Aéroport",p_pts_plein,IF(Y1340&gt;0,IF(I1340&lt;=Y1340,p_pts_plein,IF(I1340&lt;=p_mult2*Y1340,p_pts_moyen,p_pts_r3)),IF(I1340&gt;=p_vv_min,p_pts_plein,IF(I1340&gt;=p_vv_moy,p_pts_moyen,p_pts_court))))+IF(INDEX(10_Lieux!$D:$D,U1340)=1,p_prio1,p_prio2)+IF(INDEX(10_Lieux!$D:$D,V1340)=1,p_prio1,p_prio2)+IF(K1340="Oui",p_tf,0)+p_hub*((INDEX(10_Lieux!$H:$H,U1340)="Hub")+(INDEX(10_Lieux!$H:$H,V1340)="Hub"))+IF(OR(INDEX(10_Lieux!$H:$H,U1340)="Premium",INDEX(10_Lieux!$H:$H,V1340)="Premium"),p_prem,0))</f>
        <v>50</v>
      </c>
      <c r="I1340" s="14" t="n">
        <f aca="false">ROUND(W1340*p_facteur,0)</f>
        <v>695</v>
      </c>
      <c r="J1340" s="14" t="str">
        <f aca="false">IF(X1340&lt;60,X1340&amp;" min",INT(X1340/60)&amp;" h"&amp;IF(MOD(X1340,60)=0,""," "&amp;TEXT(MOD(X1340,60),"00")))</f>
        <v>7 h 15</v>
      </c>
      <c r="K1340" s="14" t="str">
        <f aca="false">IF(S1340&lt;&gt;T1340,"Oui","Non")</f>
        <v>Oui</v>
      </c>
      <c r="L1340" s="14" t="str">
        <f aca="false">IF(AND(INDEX(10_Lieux!$B:$B,U1340)="Ville",INDEX(10_Lieux!$B:$B,V1340)="Ville"),"/chauffeur-prive/"&amp;INDEX(10_Lieux!$E:$E,U1340)&amp;"-"&amp;INDEX(10_Lieux!$E:$E,V1340)&amp;"/","/chauffeur-prive/"&amp;INDEX(10_Lieux!$E:$E,U1340)&amp;"/"&amp;INDEX(10_Lieux!$E:$E,V1340)&amp;"/")</f>
        <v>/chauffeur-prive/aeroport-bordeaux-merignac/geneve/</v>
      </c>
      <c r="M1340" s="14" t="str">
        <f aca="false">IFERROR(INDEX($L:$L,MATCH(B1340&amp;"|"&amp;A1340,$Z:$Z,0)),"—")</f>
        <v>/chauffeur-prive/geneve/aeroport-bordeaux-merignac/</v>
      </c>
      <c r="N1340" s="14" t="str">
        <f aca="false">IF(LEN("Chauffeur privé "&amp;INDEX(10_Lieux!$J:$J,U1340)&amp;" → "&amp;INDEX(10_Lieux!$J:$J,V1340)&amp;" | 24h/24")&gt;60,"Chauffeur privé "&amp;INDEX(10_Lieux!$J:$J,U1340)&amp;" → "&amp;INDEX(10_Lieux!$J:$J,V1340),"Chauffeur privé "&amp;INDEX(10_Lieux!$J:$J,U1340)&amp;" → "&amp;INDEX(10_Lieux!$J:$J,V1340)&amp;" | 24h/24")</f>
        <v>Chauffeur privé Aéroport Bordeaux-Mérignac → Genève | 24h/24</v>
      </c>
      <c r="O1340" s="14" t="n">
        <f aca="false">LEN(N1340)</f>
        <v>60</v>
      </c>
      <c r="P1340" s="14" t="str">
        <f aca="false">"Chauffeur privé "&amp;INDEX(10_Lieux!$K:$K,U1340)&amp;" vers "&amp;INDEX(10_Lieux!$L:$L,V1340)</f>
        <v>Chauffeur privé de l'aéroport Bordeaux-Mérignac vers Genève</v>
      </c>
      <c r="Q1340" s="14" t="str">
        <f aca="false">"Chauffeur privé "&amp;INDEX(10_Lieux!$K:$K,U1340)&amp;" vers "&amp;INDEX(10_Lieux!$L:$L,V1340)&amp;" : env. "&amp;I1340&amp;" km, "&amp;J1340&amp;" de route. Devis personnalisé, standard 24h/24 et 7j/7."</f>
        <v>Chauffeur privé de l'aéroport Bordeaux-Mérignac vers Genève : env. 695 km, 7 h 15 de route. Devis personnalisé, standard 24h/24 et 7j/7.</v>
      </c>
      <c r="R1340" s="14" t="n">
        <f aca="false">LEN(Q1340)</f>
        <v>136</v>
      </c>
      <c r="S1340" s="14" t="str">
        <f aca="false">INDEX(10_Lieux!$C:$C,U1340)</f>
        <v>France</v>
      </c>
      <c r="T1340" s="14" t="str">
        <f aca="false">INDEX(10_Lieux!$C:$C,V1340)</f>
        <v>Suisse</v>
      </c>
      <c r="U1340" s="14" t="n">
        <f aca="false">MATCH(A1340,10_Lieux!$A:$A,0)</f>
        <v>158</v>
      </c>
      <c r="V1340" s="14" t="n">
        <f aca="false">MATCH(B1340,10_Lieux!$A:$A,0)</f>
        <v>111</v>
      </c>
      <c r="W1340" s="14" t="n">
        <f aca="false">ROUND(6371*2*ASIN(SQRT(SIN(RADIANS(INDEX(10_Lieux!$F:$F,V1340)-INDEX(10_Lieux!$F:$F,U1340))/2)^2+COS(RADIANS(INDEX(10_Lieux!$F:$F,U1340)))*COS(RADIANS(INDEX(10_Lieux!$F:$F,V1340)))*SIN(RADIANS(INDEX(10_Lieux!$G:$G,V1340)-INDEX(10_Lieux!$G:$G,U1340))/2)^2)),1)</f>
        <v>555.7</v>
      </c>
      <c r="X1340" s="14" t="n">
        <f aca="false">ROUND(I1340/IF(I1340&lt;p_seuil_vitesse,p_vit_lente,p_vit_rapide)*60/15,0)*15</f>
        <v>435</v>
      </c>
      <c r="Y1340" s="14" t="n">
        <f aca="false">MAX(IF(INDEX(10_Lieux!$B:$B,U1340)&lt;&gt;"Ville",INDEX(10_Lieux!$I:$I,U1340),0),IF(INDEX(10_Lieux!$B:$B,V1340)&lt;&gt;"Ville",INDEX(10_Lieux!$I:$I,V1340),0))</f>
        <v>250</v>
      </c>
      <c r="Z1340" s="14" t="str">
        <f aca="false">A1340&amp;"|"&amp;B1340</f>
        <v>Bordeaux-Mérignac|Genève</v>
      </c>
      <c r="AA1340" s="14" t="str">
        <f aca="false">IF(I1340&lt;p_local,"Local",IF(I1340&lt;p_vv_min,"Courte distance",IF(I1340&lt;p_tres_long,"Longue distance","Très longue distance")))</f>
        <v>Longue distance</v>
      </c>
    </row>
    <row r="1341" customFormat="false" ht="15" hidden="false" customHeight="true" outlineLevel="0" collapsed="false">
      <c r="A1341" s="1" t="s">
        <v>152</v>
      </c>
      <c r="B1341" s="1" t="s">
        <v>1475</v>
      </c>
      <c r="C1341" s="1" t="s">
        <v>35</v>
      </c>
      <c r="D1341" s="1" t="s">
        <v>653</v>
      </c>
      <c r="E1341" s="1" t="s">
        <v>1505</v>
      </c>
      <c r="F1341" s="14" t="s">
        <v>40</v>
      </c>
      <c r="G1341" s="14" t="str">
        <f aca="false">IF(I1341&lt;p_local,"Local → page infra",IF(H1341&gt;=p_ph1,"Phase 1",IF(H1341&gt;=p_ph2,"Phase 2","Phase 3")))</f>
        <v>Phase 3</v>
      </c>
      <c r="H1341" s="14" t="n">
        <f aca="false">IF(I1341&lt;p_local,0,IF(C1341="Aéroport → Aéroport",p_pts_plein,IF(Y1341&gt;0,IF(I1341&lt;=Y1341,p_pts_plein,IF(I1341&lt;=p_mult2*Y1341,p_pts_moyen,p_pts_r3)),IF(I1341&gt;=p_vv_min,p_pts_plein,IF(I1341&gt;=p_vv_moy,p_pts_moyen,p_pts_court))))+IF(INDEX(10_Lieux!$D:$D,U1341)=1,p_prio1,p_prio2)+IF(INDEX(10_Lieux!$D:$D,V1341)=1,p_prio1,p_prio2)+IF(K1341="Oui",p_tf,0)+p_hub*((INDEX(10_Lieux!$H:$H,U1341)="Hub")+(INDEX(10_Lieux!$H:$H,V1341)="Hub"))+IF(OR(INDEX(10_Lieux!$H:$H,U1341)="Premium",INDEX(10_Lieux!$H:$H,V1341)="Premium"),p_prem,0))</f>
        <v>50</v>
      </c>
      <c r="I1341" s="14" t="n">
        <f aca="false">ROUND(W1341*p_facteur,0)</f>
        <v>695</v>
      </c>
      <c r="J1341" s="14" t="str">
        <f aca="false">IF(X1341&lt;60,X1341&amp;" min",INT(X1341/60)&amp;" h"&amp;IF(MOD(X1341,60)=0,""," "&amp;TEXT(MOD(X1341,60),"00")))</f>
        <v>7 h 15</v>
      </c>
      <c r="K1341" s="14" t="str">
        <f aca="false">IF(S1341&lt;&gt;T1341,"Oui","Non")</f>
        <v>Oui</v>
      </c>
      <c r="L1341" s="14" t="str">
        <f aca="false">IF(AND(INDEX(10_Lieux!$B:$B,U1341)="Ville",INDEX(10_Lieux!$B:$B,V1341)="Ville"),"/chauffeur-prive/"&amp;INDEX(10_Lieux!$E:$E,U1341)&amp;"-"&amp;INDEX(10_Lieux!$E:$E,V1341)&amp;"/","/chauffeur-prive/"&amp;INDEX(10_Lieux!$E:$E,U1341)&amp;"/"&amp;INDEX(10_Lieux!$E:$E,V1341)&amp;"/")</f>
        <v>/chauffeur-prive/geneve/aeroport-bordeaux-merignac/</v>
      </c>
      <c r="M1341" s="14" t="str">
        <f aca="false">IFERROR(INDEX($L:$L,MATCH(B1341&amp;"|"&amp;A1341,$Z:$Z,0)),"—")</f>
        <v>/chauffeur-prive/aeroport-bordeaux-merignac/geneve/</v>
      </c>
      <c r="N1341" s="14" t="str">
        <f aca="false">IF(LEN("Chauffeur privé "&amp;INDEX(10_Lieux!$J:$J,U1341)&amp;" → "&amp;INDEX(10_Lieux!$J:$J,V1341)&amp;" | 24h/24")&gt;60,"Chauffeur privé "&amp;INDEX(10_Lieux!$J:$J,U1341)&amp;" → "&amp;INDEX(10_Lieux!$J:$J,V1341),"Chauffeur privé "&amp;INDEX(10_Lieux!$J:$J,U1341)&amp;" → "&amp;INDEX(10_Lieux!$J:$J,V1341)&amp;" | 24h/24")</f>
        <v>Chauffeur privé Genève → Aéroport Bordeaux-Mérignac | 24h/24</v>
      </c>
      <c r="O1341" s="14" t="n">
        <f aca="false">LEN(N1341)</f>
        <v>60</v>
      </c>
      <c r="P1341" s="14" t="str">
        <f aca="false">"Chauffeur privé "&amp;INDEX(10_Lieux!$K:$K,U1341)&amp;" vers "&amp;INDEX(10_Lieux!$L:$L,V1341)</f>
        <v>Chauffeur privé de Genève vers l'aéroport Bordeaux-Mérignac</v>
      </c>
      <c r="Q1341" s="14" t="str">
        <f aca="false">"Chauffeur privé "&amp;INDEX(10_Lieux!$K:$K,U1341)&amp;" vers "&amp;INDEX(10_Lieux!$L:$L,V1341)&amp;" : env. "&amp;I1341&amp;" km, "&amp;J1341&amp;" de route. Devis personnalisé, standard 24h/24 et 7j/7."</f>
        <v>Chauffeur privé de Genève vers l'aéroport Bordeaux-Mérignac : env. 695 km, 7 h 15 de route. Devis personnalisé, standard 24h/24 et 7j/7.</v>
      </c>
      <c r="R1341" s="14" t="n">
        <f aca="false">LEN(Q1341)</f>
        <v>136</v>
      </c>
      <c r="S1341" s="14" t="str">
        <f aca="false">INDEX(10_Lieux!$C:$C,U1341)</f>
        <v>Suisse</v>
      </c>
      <c r="T1341" s="14" t="str">
        <f aca="false">INDEX(10_Lieux!$C:$C,V1341)</f>
        <v>France</v>
      </c>
      <c r="U1341" s="14" t="n">
        <f aca="false">MATCH(A1341,10_Lieux!$A:$A,0)</f>
        <v>111</v>
      </c>
      <c r="V1341" s="14" t="n">
        <f aca="false">MATCH(B1341,10_Lieux!$A:$A,0)</f>
        <v>158</v>
      </c>
      <c r="W1341" s="14" t="n">
        <f aca="false">ROUND(6371*2*ASIN(SQRT(SIN(RADIANS(INDEX(10_Lieux!$F:$F,V1341)-INDEX(10_Lieux!$F:$F,U1341))/2)^2+COS(RADIANS(INDEX(10_Lieux!$F:$F,U1341)))*COS(RADIANS(INDEX(10_Lieux!$F:$F,V1341)))*SIN(RADIANS(INDEX(10_Lieux!$G:$G,V1341)-INDEX(10_Lieux!$G:$G,U1341))/2)^2)),1)</f>
        <v>555.7</v>
      </c>
      <c r="X1341" s="14" t="n">
        <f aca="false">ROUND(I1341/IF(I1341&lt;p_seuil_vitesse,p_vit_lente,p_vit_rapide)*60/15,0)*15</f>
        <v>435</v>
      </c>
      <c r="Y1341" s="14" t="n">
        <f aca="false">MAX(IF(INDEX(10_Lieux!$B:$B,U1341)&lt;&gt;"Ville",INDEX(10_Lieux!$I:$I,U1341),0),IF(INDEX(10_Lieux!$B:$B,V1341)&lt;&gt;"Ville",INDEX(10_Lieux!$I:$I,V1341),0))</f>
        <v>250</v>
      </c>
      <c r="Z1341" s="14" t="str">
        <f aca="false">A1341&amp;"|"&amp;B1341</f>
        <v>Genève|Bordeaux-Mérignac</v>
      </c>
      <c r="AA1341" s="14" t="str">
        <f aca="false">IF(I1341&lt;p_local,"Local",IF(I1341&lt;p_vv_min,"Courte distance",IF(I1341&lt;p_tres_long,"Longue distance","Très longue distance")))</f>
        <v>Longue distance</v>
      </c>
    </row>
    <row r="1342" customFormat="false" ht="15" hidden="false" customHeight="true" outlineLevel="0" collapsed="false">
      <c r="A1342" s="1" t="s">
        <v>1475</v>
      </c>
      <c r="B1342" s="1" t="s">
        <v>154</v>
      </c>
      <c r="C1342" s="1" t="s">
        <v>34</v>
      </c>
      <c r="D1342" s="1" t="s">
        <v>653</v>
      </c>
      <c r="E1342" s="1" t="s">
        <v>1506</v>
      </c>
      <c r="F1342" s="14" t="s">
        <v>40</v>
      </c>
      <c r="G1342" s="14" t="str">
        <f aca="false">IF(I1342&lt;p_local,"Local → page infra",IF(H1342&gt;=p_ph1,"Phase 1",IF(H1342&gt;=p_ph2,"Phase 2","Phase 3")))</f>
        <v>Phase 3</v>
      </c>
      <c r="H1342" s="14" t="n">
        <f aca="false">IF(I1342&lt;p_local,0,IF(C1342="Aéroport → Aéroport",p_pts_plein,IF(Y1342&gt;0,IF(I1342&lt;=Y1342,p_pts_plein,IF(I1342&lt;=p_mult2*Y1342,p_pts_moyen,p_pts_r3)),IF(I1342&gt;=p_vv_min,p_pts_plein,IF(I1342&gt;=p_vv_moy,p_pts_moyen,p_pts_court))))+IF(INDEX(10_Lieux!$D:$D,U1342)=1,p_prio1,p_prio2)+IF(INDEX(10_Lieux!$D:$D,V1342)=1,p_prio1,p_prio2)+IF(K1342="Oui",p_tf,0)+p_hub*((INDEX(10_Lieux!$H:$H,U1342)="Hub")+(INDEX(10_Lieux!$H:$H,V1342)="Hub"))+IF(OR(INDEX(10_Lieux!$H:$H,U1342)="Premium",INDEX(10_Lieux!$H:$H,V1342)="Premium"),p_prem,0))</f>
        <v>40</v>
      </c>
      <c r="I1342" s="14" t="n">
        <f aca="false">ROUND(W1342*p_facteur,0)</f>
        <v>751</v>
      </c>
      <c r="J1342" s="14" t="str">
        <f aca="false">IF(X1342&lt;60,X1342&amp;" min",INT(X1342/60)&amp;" h"&amp;IF(MOD(X1342,60)=0,""," "&amp;TEXT(MOD(X1342,60),"00")))</f>
        <v>8 h</v>
      </c>
      <c r="K1342" s="14" t="str">
        <f aca="false">IF(S1342&lt;&gt;T1342,"Oui","Non")</f>
        <v>Oui</v>
      </c>
      <c r="L1342" s="14" t="str">
        <f aca="false">IF(AND(INDEX(10_Lieux!$B:$B,U1342)="Ville",INDEX(10_Lieux!$B:$B,V1342)="Ville"),"/chauffeur-prive/"&amp;INDEX(10_Lieux!$E:$E,U1342)&amp;"-"&amp;INDEX(10_Lieux!$E:$E,V1342)&amp;"/","/chauffeur-prive/"&amp;INDEX(10_Lieux!$E:$E,U1342)&amp;"/"&amp;INDEX(10_Lieux!$E:$E,V1342)&amp;"/")</f>
        <v>/chauffeur-prive/aeroport-bordeaux-merignac/lausanne/</v>
      </c>
      <c r="M1342" s="14" t="str">
        <f aca="false">IFERROR(INDEX($L:$L,MATCH(B1342&amp;"|"&amp;A1342,$Z:$Z,0)),"—")</f>
        <v>/chauffeur-prive/lausanne/aeroport-bordeaux-merignac/</v>
      </c>
      <c r="N1342" s="14" t="str">
        <f aca="false">IF(LEN("Chauffeur privé "&amp;INDEX(10_Lieux!$J:$J,U1342)&amp;" → "&amp;INDEX(10_Lieux!$J:$J,V1342)&amp;" | 24h/24")&gt;60,"Chauffeur privé "&amp;INDEX(10_Lieux!$J:$J,U1342)&amp;" → "&amp;INDEX(10_Lieux!$J:$J,V1342),"Chauffeur privé "&amp;INDEX(10_Lieux!$J:$J,U1342)&amp;" → "&amp;INDEX(10_Lieux!$J:$J,V1342)&amp;" | 24h/24")</f>
        <v>Chauffeur privé Aéroport Bordeaux-Mérignac → Lausanne</v>
      </c>
      <c r="O1342" s="14" t="n">
        <f aca="false">LEN(N1342)</f>
        <v>53</v>
      </c>
      <c r="P1342" s="14" t="str">
        <f aca="false">"Chauffeur privé "&amp;INDEX(10_Lieux!$K:$K,U1342)&amp;" vers "&amp;INDEX(10_Lieux!$L:$L,V1342)</f>
        <v>Chauffeur privé de l'aéroport Bordeaux-Mérignac vers Lausanne</v>
      </c>
      <c r="Q1342" s="14" t="str">
        <f aca="false">"Chauffeur privé "&amp;INDEX(10_Lieux!$K:$K,U1342)&amp;" vers "&amp;INDEX(10_Lieux!$L:$L,V1342)&amp;" : env. "&amp;I1342&amp;" km, "&amp;J1342&amp;" de route. Devis personnalisé, standard 24h/24 et 7j/7."</f>
        <v>Chauffeur privé de l'aéroport Bordeaux-Mérignac vers Lausanne : env. 751 km, 8 h de route. Devis personnalisé, standard 24h/24 et 7j/7.</v>
      </c>
      <c r="R1342" s="14" t="n">
        <f aca="false">LEN(Q1342)</f>
        <v>135</v>
      </c>
      <c r="S1342" s="14" t="str">
        <f aca="false">INDEX(10_Lieux!$C:$C,U1342)</f>
        <v>France</v>
      </c>
      <c r="T1342" s="14" t="str">
        <f aca="false">INDEX(10_Lieux!$C:$C,V1342)</f>
        <v>Suisse</v>
      </c>
      <c r="U1342" s="14" t="n">
        <f aca="false">MATCH(A1342,10_Lieux!$A:$A,0)</f>
        <v>158</v>
      </c>
      <c r="V1342" s="14" t="n">
        <f aca="false">MATCH(B1342,10_Lieux!$A:$A,0)</f>
        <v>112</v>
      </c>
      <c r="W1342" s="14" t="n">
        <f aca="false">ROUND(6371*2*ASIN(SQRT(SIN(RADIANS(INDEX(10_Lieux!$F:$F,V1342)-INDEX(10_Lieux!$F:$F,U1342))/2)^2+COS(RADIANS(INDEX(10_Lieux!$F:$F,U1342)))*COS(RADIANS(INDEX(10_Lieux!$F:$F,V1342)))*SIN(RADIANS(INDEX(10_Lieux!$G:$G,V1342)-INDEX(10_Lieux!$G:$G,U1342))/2)^2)),1)</f>
        <v>600.9</v>
      </c>
      <c r="X1342" s="14" t="n">
        <f aca="false">ROUND(I1342/IF(I1342&lt;p_seuil_vitesse,p_vit_lente,p_vit_rapide)*60/15,0)*15</f>
        <v>480</v>
      </c>
      <c r="Y1342" s="14" t="n">
        <f aca="false">MAX(IF(INDEX(10_Lieux!$B:$B,U1342)&lt;&gt;"Ville",INDEX(10_Lieux!$I:$I,U1342),0),IF(INDEX(10_Lieux!$B:$B,V1342)&lt;&gt;"Ville",INDEX(10_Lieux!$I:$I,V1342),0))</f>
        <v>250</v>
      </c>
      <c r="Z1342" s="14" t="str">
        <f aca="false">A1342&amp;"|"&amp;B1342</f>
        <v>Bordeaux-Mérignac|Lausanne</v>
      </c>
      <c r="AA1342" s="14" t="str">
        <f aca="false">IF(I1342&lt;p_local,"Local",IF(I1342&lt;p_vv_min,"Courte distance",IF(I1342&lt;p_tres_long,"Longue distance","Très longue distance")))</f>
        <v>Très longue distance</v>
      </c>
    </row>
    <row r="1343" customFormat="false" ht="15" hidden="false" customHeight="true" outlineLevel="0" collapsed="false">
      <c r="A1343" s="1" t="s">
        <v>154</v>
      </c>
      <c r="B1343" s="1" t="s">
        <v>1475</v>
      </c>
      <c r="C1343" s="1" t="s">
        <v>35</v>
      </c>
      <c r="D1343" s="1" t="s">
        <v>653</v>
      </c>
      <c r="E1343" s="1" t="s">
        <v>1507</v>
      </c>
      <c r="F1343" s="14" t="s">
        <v>40</v>
      </c>
      <c r="G1343" s="14" t="str">
        <f aca="false">IF(I1343&lt;p_local,"Local → page infra",IF(H1343&gt;=p_ph1,"Phase 1",IF(H1343&gt;=p_ph2,"Phase 2","Phase 3")))</f>
        <v>Phase 3</v>
      </c>
      <c r="H1343" s="14" t="n">
        <f aca="false">IF(I1343&lt;p_local,0,IF(C1343="Aéroport → Aéroport",p_pts_plein,IF(Y1343&gt;0,IF(I1343&lt;=Y1343,p_pts_plein,IF(I1343&lt;=p_mult2*Y1343,p_pts_moyen,p_pts_r3)),IF(I1343&gt;=p_vv_min,p_pts_plein,IF(I1343&gt;=p_vv_moy,p_pts_moyen,p_pts_court))))+IF(INDEX(10_Lieux!$D:$D,U1343)=1,p_prio1,p_prio2)+IF(INDEX(10_Lieux!$D:$D,V1343)=1,p_prio1,p_prio2)+IF(K1343="Oui",p_tf,0)+p_hub*((INDEX(10_Lieux!$H:$H,U1343)="Hub")+(INDEX(10_Lieux!$H:$H,V1343)="Hub"))+IF(OR(INDEX(10_Lieux!$H:$H,U1343)="Premium",INDEX(10_Lieux!$H:$H,V1343)="Premium"),p_prem,0))</f>
        <v>40</v>
      </c>
      <c r="I1343" s="14" t="n">
        <f aca="false">ROUND(W1343*p_facteur,0)</f>
        <v>751</v>
      </c>
      <c r="J1343" s="14" t="str">
        <f aca="false">IF(X1343&lt;60,X1343&amp;" min",INT(X1343/60)&amp;" h"&amp;IF(MOD(X1343,60)=0,""," "&amp;TEXT(MOD(X1343,60),"00")))</f>
        <v>8 h</v>
      </c>
      <c r="K1343" s="14" t="str">
        <f aca="false">IF(S1343&lt;&gt;T1343,"Oui","Non")</f>
        <v>Oui</v>
      </c>
      <c r="L1343" s="14" t="str">
        <f aca="false">IF(AND(INDEX(10_Lieux!$B:$B,U1343)="Ville",INDEX(10_Lieux!$B:$B,V1343)="Ville"),"/chauffeur-prive/"&amp;INDEX(10_Lieux!$E:$E,U1343)&amp;"-"&amp;INDEX(10_Lieux!$E:$E,V1343)&amp;"/","/chauffeur-prive/"&amp;INDEX(10_Lieux!$E:$E,U1343)&amp;"/"&amp;INDEX(10_Lieux!$E:$E,V1343)&amp;"/")</f>
        <v>/chauffeur-prive/lausanne/aeroport-bordeaux-merignac/</v>
      </c>
      <c r="M1343" s="14" t="str">
        <f aca="false">IFERROR(INDEX($L:$L,MATCH(B1343&amp;"|"&amp;A1343,$Z:$Z,0)),"—")</f>
        <v>/chauffeur-prive/aeroport-bordeaux-merignac/lausanne/</v>
      </c>
      <c r="N1343" s="14" t="str">
        <f aca="false">IF(LEN("Chauffeur privé "&amp;INDEX(10_Lieux!$J:$J,U1343)&amp;" → "&amp;INDEX(10_Lieux!$J:$J,V1343)&amp;" | 24h/24")&gt;60,"Chauffeur privé "&amp;INDEX(10_Lieux!$J:$J,U1343)&amp;" → "&amp;INDEX(10_Lieux!$J:$J,V1343),"Chauffeur privé "&amp;INDEX(10_Lieux!$J:$J,U1343)&amp;" → "&amp;INDEX(10_Lieux!$J:$J,V1343)&amp;" | 24h/24")</f>
        <v>Chauffeur privé Lausanne → Aéroport Bordeaux-Mérignac</v>
      </c>
      <c r="O1343" s="14" t="n">
        <f aca="false">LEN(N1343)</f>
        <v>53</v>
      </c>
      <c r="P1343" s="14" t="str">
        <f aca="false">"Chauffeur privé "&amp;INDEX(10_Lieux!$K:$K,U1343)&amp;" vers "&amp;INDEX(10_Lieux!$L:$L,V1343)</f>
        <v>Chauffeur privé de Lausanne vers l'aéroport Bordeaux-Mérignac</v>
      </c>
      <c r="Q1343" s="14" t="str">
        <f aca="false">"Chauffeur privé "&amp;INDEX(10_Lieux!$K:$K,U1343)&amp;" vers "&amp;INDEX(10_Lieux!$L:$L,V1343)&amp;" : env. "&amp;I1343&amp;" km, "&amp;J1343&amp;" de route. Devis personnalisé, standard 24h/24 et 7j/7."</f>
        <v>Chauffeur privé de Lausanne vers l'aéroport Bordeaux-Mérignac : env. 751 km, 8 h de route. Devis personnalisé, standard 24h/24 et 7j/7.</v>
      </c>
      <c r="R1343" s="14" t="n">
        <f aca="false">LEN(Q1343)</f>
        <v>135</v>
      </c>
      <c r="S1343" s="14" t="str">
        <f aca="false">INDEX(10_Lieux!$C:$C,U1343)</f>
        <v>Suisse</v>
      </c>
      <c r="T1343" s="14" t="str">
        <f aca="false">INDEX(10_Lieux!$C:$C,V1343)</f>
        <v>France</v>
      </c>
      <c r="U1343" s="14" t="n">
        <f aca="false">MATCH(A1343,10_Lieux!$A:$A,0)</f>
        <v>112</v>
      </c>
      <c r="V1343" s="14" t="n">
        <f aca="false">MATCH(B1343,10_Lieux!$A:$A,0)</f>
        <v>158</v>
      </c>
      <c r="W1343" s="14" t="n">
        <f aca="false">ROUND(6371*2*ASIN(SQRT(SIN(RADIANS(INDEX(10_Lieux!$F:$F,V1343)-INDEX(10_Lieux!$F:$F,U1343))/2)^2+COS(RADIANS(INDEX(10_Lieux!$F:$F,U1343)))*COS(RADIANS(INDEX(10_Lieux!$F:$F,V1343)))*SIN(RADIANS(INDEX(10_Lieux!$G:$G,V1343)-INDEX(10_Lieux!$G:$G,U1343))/2)^2)),1)</f>
        <v>600.9</v>
      </c>
      <c r="X1343" s="14" t="n">
        <f aca="false">ROUND(I1343/IF(I1343&lt;p_seuil_vitesse,p_vit_lente,p_vit_rapide)*60/15,0)*15</f>
        <v>480</v>
      </c>
      <c r="Y1343" s="14" t="n">
        <f aca="false">MAX(IF(INDEX(10_Lieux!$B:$B,U1343)&lt;&gt;"Ville",INDEX(10_Lieux!$I:$I,U1343),0),IF(INDEX(10_Lieux!$B:$B,V1343)&lt;&gt;"Ville",INDEX(10_Lieux!$I:$I,V1343),0))</f>
        <v>250</v>
      </c>
      <c r="Z1343" s="14" t="str">
        <f aca="false">A1343&amp;"|"&amp;B1343</f>
        <v>Lausanne|Bordeaux-Mérignac</v>
      </c>
      <c r="AA1343" s="14" t="str">
        <f aca="false">IF(I1343&lt;p_local,"Local",IF(I1343&lt;p_vv_min,"Courte distance",IF(I1343&lt;p_tres_long,"Longue distance","Très longue distance")))</f>
        <v>Très longue distance</v>
      </c>
    </row>
    <row r="1344" customFormat="false" ht="15" hidden="false" customHeight="true" outlineLevel="0" collapsed="false">
      <c r="A1344" s="1" t="s">
        <v>1475</v>
      </c>
      <c r="B1344" s="1" t="s">
        <v>156</v>
      </c>
      <c r="C1344" s="1" t="s">
        <v>34</v>
      </c>
      <c r="D1344" s="1" t="s">
        <v>653</v>
      </c>
      <c r="E1344" s="1" t="s">
        <v>1508</v>
      </c>
      <c r="F1344" s="14" t="s">
        <v>40</v>
      </c>
      <c r="G1344" s="14" t="str">
        <f aca="false">IF(I1344&lt;p_local,"Local → page infra",IF(H1344&gt;=p_ph1,"Phase 1",IF(H1344&gt;=p_ph2,"Phase 2","Phase 3")))</f>
        <v>Phase 3</v>
      </c>
      <c r="H1344" s="14" t="n">
        <f aca="false">IF(I1344&lt;p_local,0,IF(C1344="Aéroport → Aéroport",p_pts_plein,IF(Y1344&gt;0,IF(I1344&lt;=Y1344,p_pts_plein,IF(I1344&lt;=p_mult2*Y1344,p_pts_moyen,p_pts_r3)),IF(I1344&gt;=p_vv_min,p_pts_plein,IF(I1344&gt;=p_vv_moy,p_pts_moyen,p_pts_court))))+IF(INDEX(10_Lieux!$D:$D,U1344)=1,p_prio1,p_prio2)+IF(INDEX(10_Lieux!$D:$D,V1344)=1,p_prio1,p_prio2)+IF(K1344="Oui",p_tf,0)+p_hub*((INDEX(10_Lieux!$H:$H,U1344)="Hub")+(INDEX(10_Lieux!$H:$H,V1344)="Hub"))+IF(OR(INDEX(10_Lieux!$H:$H,U1344)="Premium",INDEX(10_Lieux!$H:$H,V1344)="Premium"),p_prem,0))</f>
        <v>50</v>
      </c>
      <c r="I1344" s="14" t="n">
        <f aca="false">ROUND(W1344*p_facteur,0)</f>
        <v>961</v>
      </c>
      <c r="J1344" s="14" t="str">
        <f aca="false">IF(X1344&lt;60,X1344&amp;" min",INT(X1344/60)&amp;" h"&amp;IF(MOD(X1344,60)=0,""," "&amp;TEXT(MOD(X1344,60),"00")))</f>
        <v>10 h</v>
      </c>
      <c r="K1344" s="14" t="str">
        <f aca="false">IF(S1344&lt;&gt;T1344,"Oui","Non")</f>
        <v>Oui</v>
      </c>
      <c r="L1344" s="14" t="str">
        <f aca="false">IF(AND(INDEX(10_Lieux!$B:$B,U1344)="Ville",INDEX(10_Lieux!$B:$B,V1344)="Ville"),"/chauffeur-prive/"&amp;INDEX(10_Lieux!$E:$E,U1344)&amp;"-"&amp;INDEX(10_Lieux!$E:$E,V1344)&amp;"/","/chauffeur-prive/"&amp;INDEX(10_Lieux!$E:$E,U1344)&amp;"/"&amp;INDEX(10_Lieux!$E:$E,V1344)&amp;"/")</f>
        <v>/chauffeur-prive/aeroport-bordeaux-merignac/bruxelles/</v>
      </c>
      <c r="M1344" s="14" t="str">
        <f aca="false">IFERROR(INDEX($L:$L,MATCH(B1344&amp;"|"&amp;A1344,$Z:$Z,0)),"—")</f>
        <v>/chauffeur-prive/bruxelles/aeroport-bordeaux-merignac/</v>
      </c>
      <c r="N1344" s="14" t="str">
        <f aca="false">IF(LEN("Chauffeur privé "&amp;INDEX(10_Lieux!$J:$J,U1344)&amp;" → "&amp;INDEX(10_Lieux!$J:$J,V1344)&amp;" | 24h/24")&gt;60,"Chauffeur privé "&amp;INDEX(10_Lieux!$J:$J,U1344)&amp;" → "&amp;INDEX(10_Lieux!$J:$J,V1344),"Chauffeur privé "&amp;INDEX(10_Lieux!$J:$J,U1344)&amp;" → "&amp;INDEX(10_Lieux!$J:$J,V1344)&amp;" | 24h/24")</f>
        <v>Chauffeur privé Aéroport Bordeaux-Mérignac → Bruxelles</v>
      </c>
      <c r="O1344" s="14" t="n">
        <f aca="false">LEN(N1344)</f>
        <v>54</v>
      </c>
      <c r="P1344" s="14" t="str">
        <f aca="false">"Chauffeur privé "&amp;INDEX(10_Lieux!$K:$K,U1344)&amp;" vers "&amp;INDEX(10_Lieux!$L:$L,V1344)</f>
        <v>Chauffeur privé de l'aéroport Bordeaux-Mérignac vers Bruxelles</v>
      </c>
      <c r="Q1344" s="14" t="str">
        <f aca="false">"Chauffeur privé "&amp;INDEX(10_Lieux!$K:$K,U1344)&amp;" vers "&amp;INDEX(10_Lieux!$L:$L,V1344)&amp;" : env. "&amp;I1344&amp;" km, "&amp;J1344&amp;" de route. Devis personnalisé, standard 24h/24 et 7j/7."</f>
        <v>Chauffeur privé de l'aéroport Bordeaux-Mérignac vers Bruxelles : env. 961 km, 10 h de route. Devis personnalisé, standard 24h/24 et 7j/7.</v>
      </c>
      <c r="R1344" s="14" t="n">
        <f aca="false">LEN(Q1344)</f>
        <v>137</v>
      </c>
      <c r="S1344" s="14" t="str">
        <f aca="false">INDEX(10_Lieux!$C:$C,U1344)</f>
        <v>France</v>
      </c>
      <c r="T1344" s="14" t="str">
        <f aca="false">INDEX(10_Lieux!$C:$C,V1344)</f>
        <v>Belgique</v>
      </c>
      <c r="U1344" s="14" t="n">
        <f aca="false">MATCH(A1344,10_Lieux!$A:$A,0)</f>
        <v>158</v>
      </c>
      <c r="V1344" s="14" t="n">
        <f aca="false">MATCH(B1344,10_Lieux!$A:$A,0)</f>
        <v>93</v>
      </c>
      <c r="W1344" s="14" t="n">
        <f aca="false">ROUND(6371*2*ASIN(SQRT(SIN(RADIANS(INDEX(10_Lieux!$F:$F,V1344)-INDEX(10_Lieux!$F:$F,U1344))/2)^2+COS(RADIANS(INDEX(10_Lieux!$F:$F,U1344)))*COS(RADIANS(INDEX(10_Lieux!$F:$F,V1344)))*SIN(RADIANS(INDEX(10_Lieux!$G:$G,V1344)-INDEX(10_Lieux!$G:$G,U1344))/2)^2)),1)</f>
        <v>768.5</v>
      </c>
      <c r="X1344" s="14" t="n">
        <f aca="false">ROUND(I1344/IF(I1344&lt;p_seuil_vitesse,p_vit_lente,p_vit_rapide)*60/15,0)*15</f>
        <v>600</v>
      </c>
      <c r="Y1344" s="14" t="n">
        <f aca="false">MAX(IF(INDEX(10_Lieux!$B:$B,U1344)&lt;&gt;"Ville",INDEX(10_Lieux!$I:$I,U1344),0),IF(INDEX(10_Lieux!$B:$B,V1344)&lt;&gt;"Ville",INDEX(10_Lieux!$I:$I,V1344),0))</f>
        <v>250</v>
      </c>
      <c r="Z1344" s="14" t="str">
        <f aca="false">A1344&amp;"|"&amp;B1344</f>
        <v>Bordeaux-Mérignac|Bruxelles</v>
      </c>
      <c r="AA1344" s="14" t="str">
        <f aca="false">IF(I1344&lt;p_local,"Local",IF(I1344&lt;p_vv_min,"Courte distance",IF(I1344&lt;p_tres_long,"Longue distance","Très longue distance")))</f>
        <v>Très longue distance</v>
      </c>
    </row>
    <row r="1345" customFormat="false" ht="15" hidden="false" customHeight="true" outlineLevel="0" collapsed="false">
      <c r="A1345" s="1" t="s">
        <v>156</v>
      </c>
      <c r="B1345" s="1" t="s">
        <v>1475</v>
      </c>
      <c r="C1345" s="1" t="s">
        <v>35</v>
      </c>
      <c r="D1345" s="1" t="s">
        <v>653</v>
      </c>
      <c r="E1345" s="1" t="s">
        <v>1509</v>
      </c>
      <c r="F1345" s="14" t="s">
        <v>40</v>
      </c>
      <c r="G1345" s="14" t="str">
        <f aca="false">IF(I1345&lt;p_local,"Local → page infra",IF(H1345&gt;=p_ph1,"Phase 1",IF(H1345&gt;=p_ph2,"Phase 2","Phase 3")))</f>
        <v>Phase 3</v>
      </c>
      <c r="H1345" s="14" t="n">
        <f aca="false">IF(I1345&lt;p_local,0,IF(C1345="Aéroport → Aéroport",p_pts_plein,IF(Y1345&gt;0,IF(I1345&lt;=Y1345,p_pts_plein,IF(I1345&lt;=p_mult2*Y1345,p_pts_moyen,p_pts_r3)),IF(I1345&gt;=p_vv_min,p_pts_plein,IF(I1345&gt;=p_vv_moy,p_pts_moyen,p_pts_court))))+IF(INDEX(10_Lieux!$D:$D,U1345)=1,p_prio1,p_prio2)+IF(INDEX(10_Lieux!$D:$D,V1345)=1,p_prio1,p_prio2)+IF(K1345="Oui",p_tf,0)+p_hub*((INDEX(10_Lieux!$H:$H,U1345)="Hub")+(INDEX(10_Lieux!$H:$H,V1345)="Hub"))+IF(OR(INDEX(10_Lieux!$H:$H,U1345)="Premium",INDEX(10_Lieux!$H:$H,V1345)="Premium"),p_prem,0))</f>
        <v>50</v>
      </c>
      <c r="I1345" s="14" t="n">
        <f aca="false">ROUND(W1345*p_facteur,0)</f>
        <v>961</v>
      </c>
      <c r="J1345" s="14" t="str">
        <f aca="false">IF(X1345&lt;60,X1345&amp;" min",INT(X1345/60)&amp;" h"&amp;IF(MOD(X1345,60)=0,""," "&amp;TEXT(MOD(X1345,60),"00")))</f>
        <v>10 h</v>
      </c>
      <c r="K1345" s="14" t="str">
        <f aca="false">IF(S1345&lt;&gt;T1345,"Oui","Non")</f>
        <v>Oui</v>
      </c>
      <c r="L1345" s="14" t="str">
        <f aca="false">IF(AND(INDEX(10_Lieux!$B:$B,U1345)="Ville",INDEX(10_Lieux!$B:$B,V1345)="Ville"),"/chauffeur-prive/"&amp;INDEX(10_Lieux!$E:$E,U1345)&amp;"-"&amp;INDEX(10_Lieux!$E:$E,V1345)&amp;"/","/chauffeur-prive/"&amp;INDEX(10_Lieux!$E:$E,U1345)&amp;"/"&amp;INDEX(10_Lieux!$E:$E,V1345)&amp;"/")</f>
        <v>/chauffeur-prive/bruxelles/aeroport-bordeaux-merignac/</v>
      </c>
      <c r="M1345" s="14" t="str">
        <f aca="false">IFERROR(INDEX($L:$L,MATCH(B1345&amp;"|"&amp;A1345,$Z:$Z,0)),"—")</f>
        <v>/chauffeur-prive/aeroport-bordeaux-merignac/bruxelles/</v>
      </c>
      <c r="N1345" s="14" t="str">
        <f aca="false">IF(LEN("Chauffeur privé "&amp;INDEX(10_Lieux!$J:$J,U1345)&amp;" → "&amp;INDEX(10_Lieux!$J:$J,V1345)&amp;" | 24h/24")&gt;60,"Chauffeur privé "&amp;INDEX(10_Lieux!$J:$J,U1345)&amp;" → "&amp;INDEX(10_Lieux!$J:$J,V1345),"Chauffeur privé "&amp;INDEX(10_Lieux!$J:$J,U1345)&amp;" → "&amp;INDEX(10_Lieux!$J:$J,V1345)&amp;" | 24h/24")</f>
        <v>Chauffeur privé Bruxelles → Aéroport Bordeaux-Mérignac</v>
      </c>
      <c r="O1345" s="14" t="n">
        <f aca="false">LEN(N1345)</f>
        <v>54</v>
      </c>
      <c r="P1345" s="14" t="str">
        <f aca="false">"Chauffeur privé "&amp;INDEX(10_Lieux!$K:$K,U1345)&amp;" vers "&amp;INDEX(10_Lieux!$L:$L,V1345)</f>
        <v>Chauffeur privé de Bruxelles vers l'aéroport Bordeaux-Mérignac</v>
      </c>
      <c r="Q1345" s="14" t="str">
        <f aca="false">"Chauffeur privé "&amp;INDEX(10_Lieux!$K:$K,U1345)&amp;" vers "&amp;INDEX(10_Lieux!$L:$L,V1345)&amp;" : env. "&amp;I1345&amp;" km, "&amp;J1345&amp;" de route. Devis personnalisé, standard 24h/24 et 7j/7."</f>
        <v>Chauffeur privé de Bruxelles vers l'aéroport Bordeaux-Mérignac : env. 961 km, 10 h de route. Devis personnalisé, standard 24h/24 et 7j/7.</v>
      </c>
      <c r="R1345" s="14" t="n">
        <f aca="false">LEN(Q1345)</f>
        <v>137</v>
      </c>
      <c r="S1345" s="14" t="str">
        <f aca="false">INDEX(10_Lieux!$C:$C,U1345)</f>
        <v>Belgique</v>
      </c>
      <c r="T1345" s="14" t="str">
        <f aca="false">INDEX(10_Lieux!$C:$C,V1345)</f>
        <v>France</v>
      </c>
      <c r="U1345" s="14" t="n">
        <f aca="false">MATCH(A1345,10_Lieux!$A:$A,0)</f>
        <v>93</v>
      </c>
      <c r="V1345" s="14" t="n">
        <f aca="false">MATCH(B1345,10_Lieux!$A:$A,0)</f>
        <v>158</v>
      </c>
      <c r="W1345" s="14" t="n">
        <f aca="false">ROUND(6371*2*ASIN(SQRT(SIN(RADIANS(INDEX(10_Lieux!$F:$F,V1345)-INDEX(10_Lieux!$F:$F,U1345))/2)^2+COS(RADIANS(INDEX(10_Lieux!$F:$F,U1345)))*COS(RADIANS(INDEX(10_Lieux!$F:$F,V1345)))*SIN(RADIANS(INDEX(10_Lieux!$G:$G,V1345)-INDEX(10_Lieux!$G:$G,U1345))/2)^2)),1)</f>
        <v>768.5</v>
      </c>
      <c r="X1345" s="14" t="n">
        <f aca="false">ROUND(I1345/IF(I1345&lt;p_seuil_vitesse,p_vit_lente,p_vit_rapide)*60/15,0)*15</f>
        <v>600</v>
      </c>
      <c r="Y1345" s="14" t="n">
        <f aca="false">MAX(IF(INDEX(10_Lieux!$B:$B,U1345)&lt;&gt;"Ville",INDEX(10_Lieux!$I:$I,U1345),0),IF(INDEX(10_Lieux!$B:$B,V1345)&lt;&gt;"Ville",INDEX(10_Lieux!$I:$I,V1345),0))</f>
        <v>250</v>
      </c>
      <c r="Z1345" s="14" t="str">
        <f aca="false">A1345&amp;"|"&amp;B1345</f>
        <v>Bruxelles|Bordeaux-Mérignac</v>
      </c>
      <c r="AA1345" s="14" t="str">
        <f aca="false">IF(I1345&lt;p_local,"Local",IF(I1345&lt;p_vv_min,"Courte distance",IF(I1345&lt;p_tres_long,"Longue distance","Très longue distance")))</f>
        <v>Très longue distance</v>
      </c>
    </row>
    <row r="1346" customFormat="false" ht="15" hidden="false" customHeight="true" outlineLevel="0" collapsed="false">
      <c r="A1346" s="1" t="s">
        <v>1475</v>
      </c>
      <c r="B1346" s="1" t="s">
        <v>158</v>
      </c>
      <c r="C1346" s="1" t="s">
        <v>34</v>
      </c>
      <c r="D1346" s="1" t="s">
        <v>653</v>
      </c>
      <c r="E1346" s="1" t="s">
        <v>1510</v>
      </c>
      <c r="F1346" s="14" t="s">
        <v>40</v>
      </c>
      <c r="G1346" s="14" t="str">
        <f aca="false">IF(I1346&lt;p_local,"Local → page infra",IF(H1346&gt;=p_ph1,"Phase 1",IF(H1346&gt;=p_ph2,"Phase 2","Phase 3")))</f>
        <v>Phase 3</v>
      </c>
      <c r="H1346" s="14" t="n">
        <f aca="false">IF(I1346&lt;p_local,0,IF(C1346="Aéroport → Aéroport",p_pts_plein,IF(Y1346&gt;0,IF(I1346&lt;=Y1346,p_pts_plein,IF(I1346&lt;=p_mult2*Y1346,p_pts_moyen,p_pts_r3)),IF(I1346&gt;=p_vv_min,p_pts_plein,IF(I1346&gt;=p_vv_moy,p_pts_moyen,p_pts_court))))+IF(INDEX(10_Lieux!$D:$D,U1346)=1,p_prio1,p_prio2)+IF(INDEX(10_Lieux!$D:$D,V1346)=1,p_prio1,p_prio2)+IF(K1346="Oui",p_tf,0)+p_hub*((INDEX(10_Lieux!$H:$H,U1346)="Hub")+(INDEX(10_Lieux!$H:$H,V1346)="Hub"))+IF(OR(INDEX(10_Lieux!$H:$H,U1346)="Premium",INDEX(10_Lieux!$H:$H,V1346)="Premium"),p_prem,0))</f>
        <v>40</v>
      </c>
      <c r="I1346" s="14" t="n">
        <f aca="false">ROUND(W1346*p_facteur,0)</f>
        <v>997</v>
      </c>
      <c r="J1346" s="14" t="str">
        <f aca="false">IF(X1346&lt;60,X1346&amp;" min",INT(X1346/60)&amp;" h"&amp;IF(MOD(X1346,60)=0,""," "&amp;TEXT(MOD(X1346,60),"00")))</f>
        <v>10 h 30</v>
      </c>
      <c r="K1346" s="14" t="str">
        <f aca="false">IF(S1346&lt;&gt;T1346,"Oui","Non")</f>
        <v>Oui</v>
      </c>
      <c r="L1346" s="14" t="str">
        <f aca="false">IF(AND(INDEX(10_Lieux!$B:$B,U1346)="Ville",INDEX(10_Lieux!$B:$B,V1346)="Ville"),"/chauffeur-prive/"&amp;INDEX(10_Lieux!$E:$E,U1346)&amp;"-"&amp;INDEX(10_Lieux!$E:$E,V1346)&amp;"/","/chauffeur-prive/"&amp;INDEX(10_Lieux!$E:$E,U1346)&amp;"/"&amp;INDEX(10_Lieux!$E:$E,V1346)&amp;"/")</f>
        <v>/chauffeur-prive/aeroport-bordeaux-merignac/liege/</v>
      </c>
      <c r="M1346" s="14" t="str">
        <f aca="false">IFERROR(INDEX($L:$L,MATCH(B1346&amp;"|"&amp;A1346,$Z:$Z,0)),"—")</f>
        <v>/chauffeur-prive/liege/aeroport-bordeaux-merignac/</v>
      </c>
      <c r="N1346" s="14" t="str">
        <f aca="false">IF(LEN("Chauffeur privé "&amp;INDEX(10_Lieux!$J:$J,U1346)&amp;" → "&amp;INDEX(10_Lieux!$J:$J,V1346)&amp;" | 24h/24")&gt;60,"Chauffeur privé "&amp;INDEX(10_Lieux!$J:$J,U1346)&amp;" → "&amp;INDEX(10_Lieux!$J:$J,V1346),"Chauffeur privé "&amp;INDEX(10_Lieux!$J:$J,U1346)&amp;" → "&amp;INDEX(10_Lieux!$J:$J,V1346)&amp;" | 24h/24")</f>
        <v>Chauffeur privé Aéroport Bordeaux-Mérignac → Liège | 24h/24</v>
      </c>
      <c r="O1346" s="14" t="n">
        <f aca="false">LEN(N1346)</f>
        <v>59</v>
      </c>
      <c r="P1346" s="14" t="str">
        <f aca="false">"Chauffeur privé "&amp;INDEX(10_Lieux!$K:$K,U1346)&amp;" vers "&amp;INDEX(10_Lieux!$L:$L,V1346)</f>
        <v>Chauffeur privé de l'aéroport Bordeaux-Mérignac vers Liège</v>
      </c>
      <c r="Q1346" s="14" t="str">
        <f aca="false">"Chauffeur privé "&amp;INDEX(10_Lieux!$K:$K,U1346)&amp;" vers "&amp;INDEX(10_Lieux!$L:$L,V1346)&amp;" : env. "&amp;I1346&amp;" km, "&amp;J1346&amp;" de route. Devis personnalisé, standard 24h/24 et 7j/7."</f>
        <v>Chauffeur privé de l'aéroport Bordeaux-Mérignac vers Liège : env. 997 km, 10 h 30 de route. Devis personnalisé, standard 24h/24 et 7j/7.</v>
      </c>
      <c r="R1346" s="14" t="n">
        <f aca="false">LEN(Q1346)</f>
        <v>136</v>
      </c>
      <c r="S1346" s="14" t="str">
        <f aca="false">INDEX(10_Lieux!$C:$C,U1346)</f>
        <v>France</v>
      </c>
      <c r="T1346" s="14" t="str">
        <f aca="false">INDEX(10_Lieux!$C:$C,V1346)</f>
        <v>Belgique</v>
      </c>
      <c r="U1346" s="14" t="n">
        <f aca="false">MATCH(A1346,10_Lieux!$A:$A,0)</f>
        <v>158</v>
      </c>
      <c r="V1346" s="14" t="n">
        <f aca="false">MATCH(B1346,10_Lieux!$A:$A,0)</f>
        <v>94</v>
      </c>
      <c r="W1346" s="14" t="n">
        <f aca="false">ROUND(6371*2*ASIN(SQRT(SIN(RADIANS(INDEX(10_Lieux!$F:$F,V1346)-INDEX(10_Lieux!$F:$F,U1346))/2)^2+COS(RADIANS(INDEX(10_Lieux!$F:$F,U1346)))*COS(RADIANS(INDEX(10_Lieux!$F:$F,V1346)))*SIN(RADIANS(INDEX(10_Lieux!$G:$G,V1346)-INDEX(10_Lieux!$G:$G,U1346))/2)^2)),1)</f>
        <v>797.8</v>
      </c>
      <c r="X1346" s="14" t="n">
        <f aca="false">ROUND(I1346/IF(I1346&lt;p_seuil_vitesse,p_vit_lente,p_vit_rapide)*60/15,0)*15</f>
        <v>630</v>
      </c>
      <c r="Y1346" s="14" t="n">
        <f aca="false">MAX(IF(INDEX(10_Lieux!$B:$B,U1346)&lt;&gt;"Ville",INDEX(10_Lieux!$I:$I,U1346),0),IF(INDEX(10_Lieux!$B:$B,V1346)&lt;&gt;"Ville",INDEX(10_Lieux!$I:$I,V1346),0))</f>
        <v>250</v>
      </c>
      <c r="Z1346" s="14" t="str">
        <f aca="false">A1346&amp;"|"&amp;B1346</f>
        <v>Bordeaux-Mérignac|Liège</v>
      </c>
      <c r="AA1346" s="14" t="str">
        <f aca="false">IF(I1346&lt;p_local,"Local",IF(I1346&lt;p_vv_min,"Courte distance",IF(I1346&lt;p_tres_long,"Longue distance","Très longue distance")))</f>
        <v>Très longue distance</v>
      </c>
    </row>
    <row r="1347" customFormat="false" ht="15" hidden="false" customHeight="true" outlineLevel="0" collapsed="false">
      <c r="A1347" s="1" t="s">
        <v>158</v>
      </c>
      <c r="B1347" s="1" t="s">
        <v>1475</v>
      </c>
      <c r="C1347" s="1" t="s">
        <v>35</v>
      </c>
      <c r="D1347" s="1" t="s">
        <v>653</v>
      </c>
      <c r="E1347" s="1" t="s">
        <v>1511</v>
      </c>
      <c r="F1347" s="14" t="s">
        <v>40</v>
      </c>
      <c r="G1347" s="14" t="str">
        <f aca="false">IF(I1347&lt;p_local,"Local → page infra",IF(H1347&gt;=p_ph1,"Phase 1",IF(H1347&gt;=p_ph2,"Phase 2","Phase 3")))</f>
        <v>Phase 3</v>
      </c>
      <c r="H1347" s="14" t="n">
        <f aca="false">IF(I1347&lt;p_local,0,IF(C1347="Aéroport → Aéroport",p_pts_plein,IF(Y1347&gt;0,IF(I1347&lt;=Y1347,p_pts_plein,IF(I1347&lt;=p_mult2*Y1347,p_pts_moyen,p_pts_r3)),IF(I1347&gt;=p_vv_min,p_pts_plein,IF(I1347&gt;=p_vv_moy,p_pts_moyen,p_pts_court))))+IF(INDEX(10_Lieux!$D:$D,U1347)=1,p_prio1,p_prio2)+IF(INDEX(10_Lieux!$D:$D,V1347)=1,p_prio1,p_prio2)+IF(K1347="Oui",p_tf,0)+p_hub*((INDEX(10_Lieux!$H:$H,U1347)="Hub")+(INDEX(10_Lieux!$H:$H,V1347)="Hub"))+IF(OR(INDEX(10_Lieux!$H:$H,U1347)="Premium",INDEX(10_Lieux!$H:$H,V1347)="Premium"),p_prem,0))</f>
        <v>40</v>
      </c>
      <c r="I1347" s="14" t="n">
        <f aca="false">ROUND(W1347*p_facteur,0)</f>
        <v>997</v>
      </c>
      <c r="J1347" s="14" t="str">
        <f aca="false">IF(X1347&lt;60,X1347&amp;" min",INT(X1347/60)&amp;" h"&amp;IF(MOD(X1347,60)=0,""," "&amp;TEXT(MOD(X1347,60),"00")))</f>
        <v>10 h 30</v>
      </c>
      <c r="K1347" s="14" t="str">
        <f aca="false">IF(S1347&lt;&gt;T1347,"Oui","Non")</f>
        <v>Oui</v>
      </c>
      <c r="L1347" s="14" t="str">
        <f aca="false">IF(AND(INDEX(10_Lieux!$B:$B,U1347)="Ville",INDEX(10_Lieux!$B:$B,V1347)="Ville"),"/chauffeur-prive/"&amp;INDEX(10_Lieux!$E:$E,U1347)&amp;"-"&amp;INDEX(10_Lieux!$E:$E,V1347)&amp;"/","/chauffeur-prive/"&amp;INDEX(10_Lieux!$E:$E,U1347)&amp;"/"&amp;INDEX(10_Lieux!$E:$E,V1347)&amp;"/")</f>
        <v>/chauffeur-prive/liege/aeroport-bordeaux-merignac/</v>
      </c>
      <c r="M1347" s="14" t="str">
        <f aca="false">IFERROR(INDEX($L:$L,MATCH(B1347&amp;"|"&amp;A1347,$Z:$Z,0)),"—")</f>
        <v>/chauffeur-prive/aeroport-bordeaux-merignac/liege/</v>
      </c>
      <c r="N1347" s="14" t="str">
        <f aca="false">IF(LEN("Chauffeur privé "&amp;INDEX(10_Lieux!$J:$J,U1347)&amp;" → "&amp;INDEX(10_Lieux!$J:$J,V1347)&amp;" | 24h/24")&gt;60,"Chauffeur privé "&amp;INDEX(10_Lieux!$J:$J,U1347)&amp;" → "&amp;INDEX(10_Lieux!$J:$J,V1347),"Chauffeur privé "&amp;INDEX(10_Lieux!$J:$J,U1347)&amp;" → "&amp;INDEX(10_Lieux!$J:$J,V1347)&amp;" | 24h/24")</f>
        <v>Chauffeur privé Liège → Aéroport Bordeaux-Mérignac | 24h/24</v>
      </c>
      <c r="O1347" s="14" t="n">
        <f aca="false">LEN(N1347)</f>
        <v>59</v>
      </c>
      <c r="P1347" s="14" t="str">
        <f aca="false">"Chauffeur privé "&amp;INDEX(10_Lieux!$K:$K,U1347)&amp;" vers "&amp;INDEX(10_Lieux!$L:$L,V1347)</f>
        <v>Chauffeur privé de Liège vers l'aéroport Bordeaux-Mérignac</v>
      </c>
      <c r="Q1347" s="14" t="str">
        <f aca="false">"Chauffeur privé "&amp;INDEX(10_Lieux!$K:$K,U1347)&amp;" vers "&amp;INDEX(10_Lieux!$L:$L,V1347)&amp;" : env. "&amp;I1347&amp;" km, "&amp;J1347&amp;" de route. Devis personnalisé, standard 24h/24 et 7j/7."</f>
        <v>Chauffeur privé de Liège vers l'aéroport Bordeaux-Mérignac : env. 997 km, 10 h 30 de route. Devis personnalisé, standard 24h/24 et 7j/7.</v>
      </c>
      <c r="R1347" s="14" t="n">
        <f aca="false">LEN(Q1347)</f>
        <v>136</v>
      </c>
      <c r="S1347" s="14" t="str">
        <f aca="false">INDEX(10_Lieux!$C:$C,U1347)</f>
        <v>Belgique</v>
      </c>
      <c r="T1347" s="14" t="str">
        <f aca="false">INDEX(10_Lieux!$C:$C,V1347)</f>
        <v>France</v>
      </c>
      <c r="U1347" s="14" t="n">
        <f aca="false">MATCH(A1347,10_Lieux!$A:$A,0)</f>
        <v>94</v>
      </c>
      <c r="V1347" s="14" t="n">
        <f aca="false">MATCH(B1347,10_Lieux!$A:$A,0)</f>
        <v>158</v>
      </c>
      <c r="W1347" s="14" t="n">
        <f aca="false">ROUND(6371*2*ASIN(SQRT(SIN(RADIANS(INDEX(10_Lieux!$F:$F,V1347)-INDEX(10_Lieux!$F:$F,U1347))/2)^2+COS(RADIANS(INDEX(10_Lieux!$F:$F,U1347)))*COS(RADIANS(INDEX(10_Lieux!$F:$F,V1347)))*SIN(RADIANS(INDEX(10_Lieux!$G:$G,V1347)-INDEX(10_Lieux!$G:$G,U1347))/2)^2)),1)</f>
        <v>797.8</v>
      </c>
      <c r="X1347" s="14" t="n">
        <f aca="false">ROUND(I1347/IF(I1347&lt;p_seuil_vitesse,p_vit_lente,p_vit_rapide)*60/15,0)*15</f>
        <v>630</v>
      </c>
      <c r="Y1347" s="14" t="n">
        <f aca="false">MAX(IF(INDEX(10_Lieux!$B:$B,U1347)&lt;&gt;"Ville",INDEX(10_Lieux!$I:$I,U1347),0),IF(INDEX(10_Lieux!$B:$B,V1347)&lt;&gt;"Ville",INDEX(10_Lieux!$I:$I,V1347),0))</f>
        <v>250</v>
      </c>
      <c r="Z1347" s="14" t="str">
        <f aca="false">A1347&amp;"|"&amp;B1347</f>
        <v>Liège|Bordeaux-Mérignac</v>
      </c>
      <c r="AA1347" s="14" t="str">
        <f aca="false">IF(I1347&lt;p_local,"Local",IF(I1347&lt;p_vv_min,"Courte distance",IF(I1347&lt;p_tres_long,"Longue distance","Très longue distance")))</f>
        <v>Très longue distance</v>
      </c>
    </row>
    <row r="1348" customFormat="false" ht="15" hidden="false" customHeight="true" outlineLevel="0" collapsed="false">
      <c r="A1348" s="1" t="s">
        <v>1475</v>
      </c>
      <c r="B1348" s="1" t="s">
        <v>160</v>
      </c>
      <c r="C1348" s="1" t="s">
        <v>34</v>
      </c>
      <c r="D1348" s="1" t="s">
        <v>653</v>
      </c>
      <c r="E1348" s="1" t="s">
        <v>1512</v>
      </c>
      <c r="F1348" s="14" t="s">
        <v>40</v>
      </c>
      <c r="G1348" s="14" t="str">
        <f aca="false">IF(I1348&lt;p_local,"Local → page infra",IF(H1348&gt;=p_ph1,"Phase 1",IF(H1348&gt;=p_ph2,"Phase 2","Phase 3")))</f>
        <v>Phase 3</v>
      </c>
      <c r="H1348" s="14" t="n">
        <f aca="false">IF(I1348&lt;p_local,0,IF(C1348="Aéroport → Aéroport",p_pts_plein,IF(Y1348&gt;0,IF(I1348&lt;=Y1348,p_pts_plein,IF(I1348&lt;=p_mult2*Y1348,p_pts_moyen,p_pts_r3)),IF(I1348&gt;=p_vv_min,p_pts_plein,IF(I1348&gt;=p_vv_moy,p_pts_moyen,p_pts_court))))+IF(INDEX(10_Lieux!$D:$D,U1348)=1,p_prio1,p_prio2)+IF(INDEX(10_Lieux!$D:$D,V1348)=1,p_prio1,p_prio2)+IF(K1348="Oui",p_tf,0)+p_hub*((INDEX(10_Lieux!$H:$H,U1348)="Hub")+(INDEX(10_Lieux!$H:$H,V1348)="Hub"))+IF(OR(INDEX(10_Lieux!$H:$H,U1348)="Premium",INDEX(10_Lieux!$H:$H,V1348)="Premium"),p_prem,0))</f>
        <v>40</v>
      </c>
      <c r="I1348" s="14" t="n">
        <f aca="false">ROUND(W1348*p_facteur,0)</f>
        <v>914</v>
      </c>
      <c r="J1348" s="14" t="str">
        <f aca="false">IF(X1348&lt;60,X1348&amp;" min",INT(X1348/60)&amp;" h"&amp;IF(MOD(X1348,60)=0,""," "&amp;TEXT(MOD(X1348,60),"00")))</f>
        <v>9 h 30</v>
      </c>
      <c r="K1348" s="14" t="str">
        <f aca="false">IF(S1348&lt;&gt;T1348,"Oui","Non")</f>
        <v>Oui</v>
      </c>
      <c r="L1348" s="14" t="str">
        <f aca="false">IF(AND(INDEX(10_Lieux!$B:$B,U1348)="Ville",INDEX(10_Lieux!$B:$B,V1348)="Ville"),"/chauffeur-prive/"&amp;INDEX(10_Lieux!$E:$E,U1348)&amp;"-"&amp;INDEX(10_Lieux!$E:$E,V1348)&amp;"/","/chauffeur-prive/"&amp;INDEX(10_Lieux!$E:$E,U1348)&amp;"/"&amp;INDEX(10_Lieux!$E:$E,V1348)&amp;"/")</f>
        <v>/chauffeur-prive/aeroport-bordeaux-merignac/charleroi/</v>
      </c>
      <c r="M1348" s="14" t="str">
        <f aca="false">IFERROR(INDEX($L:$L,MATCH(B1348&amp;"|"&amp;A1348,$Z:$Z,0)),"—")</f>
        <v>/chauffeur-prive/charleroi/aeroport-bordeaux-merignac/</v>
      </c>
      <c r="N1348" s="14" t="str">
        <f aca="false">IF(LEN("Chauffeur privé "&amp;INDEX(10_Lieux!$J:$J,U1348)&amp;" → "&amp;INDEX(10_Lieux!$J:$J,V1348)&amp;" | 24h/24")&gt;60,"Chauffeur privé "&amp;INDEX(10_Lieux!$J:$J,U1348)&amp;" → "&amp;INDEX(10_Lieux!$J:$J,V1348),"Chauffeur privé "&amp;INDEX(10_Lieux!$J:$J,U1348)&amp;" → "&amp;INDEX(10_Lieux!$J:$J,V1348)&amp;" | 24h/24")</f>
        <v>Chauffeur privé Aéroport Bordeaux-Mérignac → Charleroi</v>
      </c>
      <c r="O1348" s="14" t="n">
        <f aca="false">LEN(N1348)</f>
        <v>54</v>
      </c>
      <c r="P1348" s="14" t="str">
        <f aca="false">"Chauffeur privé "&amp;INDEX(10_Lieux!$K:$K,U1348)&amp;" vers "&amp;INDEX(10_Lieux!$L:$L,V1348)</f>
        <v>Chauffeur privé de l'aéroport Bordeaux-Mérignac vers Charleroi</v>
      </c>
      <c r="Q1348" s="14" t="str">
        <f aca="false">"Chauffeur privé "&amp;INDEX(10_Lieux!$K:$K,U1348)&amp;" vers "&amp;INDEX(10_Lieux!$L:$L,V1348)&amp;" : env. "&amp;I1348&amp;" km, "&amp;J1348&amp;" de route. Devis personnalisé, standard 24h/24 et 7j/7."</f>
        <v>Chauffeur privé de l'aéroport Bordeaux-Mérignac vers Charleroi : env. 914 km, 9 h 30 de route. Devis personnalisé, standard 24h/24 et 7j/7.</v>
      </c>
      <c r="R1348" s="14" t="n">
        <f aca="false">LEN(Q1348)</f>
        <v>139</v>
      </c>
      <c r="S1348" s="14" t="str">
        <f aca="false">INDEX(10_Lieux!$C:$C,U1348)</f>
        <v>France</v>
      </c>
      <c r="T1348" s="14" t="str">
        <f aca="false">INDEX(10_Lieux!$C:$C,V1348)</f>
        <v>Belgique</v>
      </c>
      <c r="U1348" s="14" t="n">
        <f aca="false">MATCH(A1348,10_Lieux!$A:$A,0)</f>
        <v>158</v>
      </c>
      <c r="V1348" s="14" t="n">
        <f aca="false">MATCH(B1348,10_Lieux!$A:$A,0)</f>
        <v>96</v>
      </c>
      <c r="W1348" s="14" t="n">
        <f aca="false">ROUND(6371*2*ASIN(SQRT(SIN(RADIANS(INDEX(10_Lieux!$F:$F,V1348)-INDEX(10_Lieux!$F:$F,U1348))/2)^2+COS(RADIANS(INDEX(10_Lieux!$F:$F,U1348)))*COS(RADIANS(INDEX(10_Lieux!$F:$F,V1348)))*SIN(RADIANS(INDEX(10_Lieux!$G:$G,V1348)-INDEX(10_Lieux!$G:$G,U1348))/2)^2)),1)</f>
        <v>731</v>
      </c>
      <c r="X1348" s="14" t="n">
        <f aca="false">ROUND(I1348/IF(I1348&lt;p_seuil_vitesse,p_vit_lente,p_vit_rapide)*60/15,0)*15</f>
        <v>570</v>
      </c>
      <c r="Y1348" s="14" t="n">
        <f aca="false">MAX(IF(INDEX(10_Lieux!$B:$B,U1348)&lt;&gt;"Ville",INDEX(10_Lieux!$I:$I,U1348),0),IF(INDEX(10_Lieux!$B:$B,V1348)&lt;&gt;"Ville",INDEX(10_Lieux!$I:$I,V1348),0))</f>
        <v>250</v>
      </c>
      <c r="Z1348" s="14" t="str">
        <f aca="false">A1348&amp;"|"&amp;B1348</f>
        <v>Bordeaux-Mérignac|Charleroi</v>
      </c>
      <c r="AA1348" s="14" t="str">
        <f aca="false">IF(I1348&lt;p_local,"Local",IF(I1348&lt;p_vv_min,"Courte distance",IF(I1348&lt;p_tres_long,"Longue distance","Très longue distance")))</f>
        <v>Très longue distance</v>
      </c>
    </row>
    <row r="1349" customFormat="false" ht="15" hidden="false" customHeight="true" outlineLevel="0" collapsed="false">
      <c r="A1349" s="1" t="s">
        <v>160</v>
      </c>
      <c r="B1349" s="1" t="s">
        <v>1475</v>
      </c>
      <c r="C1349" s="1" t="s">
        <v>35</v>
      </c>
      <c r="D1349" s="1" t="s">
        <v>653</v>
      </c>
      <c r="E1349" s="1" t="s">
        <v>1513</v>
      </c>
      <c r="F1349" s="14" t="s">
        <v>40</v>
      </c>
      <c r="G1349" s="14" t="str">
        <f aca="false">IF(I1349&lt;p_local,"Local → page infra",IF(H1349&gt;=p_ph1,"Phase 1",IF(H1349&gt;=p_ph2,"Phase 2","Phase 3")))</f>
        <v>Phase 3</v>
      </c>
      <c r="H1349" s="14" t="n">
        <f aca="false">IF(I1349&lt;p_local,0,IF(C1349="Aéroport → Aéroport",p_pts_plein,IF(Y1349&gt;0,IF(I1349&lt;=Y1349,p_pts_plein,IF(I1349&lt;=p_mult2*Y1349,p_pts_moyen,p_pts_r3)),IF(I1349&gt;=p_vv_min,p_pts_plein,IF(I1349&gt;=p_vv_moy,p_pts_moyen,p_pts_court))))+IF(INDEX(10_Lieux!$D:$D,U1349)=1,p_prio1,p_prio2)+IF(INDEX(10_Lieux!$D:$D,V1349)=1,p_prio1,p_prio2)+IF(K1349="Oui",p_tf,0)+p_hub*((INDEX(10_Lieux!$H:$H,U1349)="Hub")+(INDEX(10_Lieux!$H:$H,V1349)="Hub"))+IF(OR(INDEX(10_Lieux!$H:$H,U1349)="Premium",INDEX(10_Lieux!$H:$H,V1349)="Premium"),p_prem,0))</f>
        <v>40</v>
      </c>
      <c r="I1349" s="14" t="n">
        <f aca="false">ROUND(W1349*p_facteur,0)</f>
        <v>914</v>
      </c>
      <c r="J1349" s="14" t="str">
        <f aca="false">IF(X1349&lt;60,X1349&amp;" min",INT(X1349/60)&amp;" h"&amp;IF(MOD(X1349,60)=0,""," "&amp;TEXT(MOD(X1349,60),"00")))</f>
        <v>9 h 30</v>
      </c>
      <c r="K1349" s="14" t="str">
        <f aca="false">IF(S1349&lt;&gt;T1349,"Oui","Non")</f>
        <v>Oui</v>
      </c>
      <c r="L1349" s="14" t="str">
        <f aca="false">IF(AND(INDEX(10_Lieux!$B:$B,U1349)="Ville",INDEX(10_Lieux!$B:$B,V1349)="Ville"),"/chauffeur-prive/"&amp;INDEX(10_Lieux!$E:$E,U1349)&amp;"-"&amp;INDEX(10_Lieux!$E:$E,V1349)&amp;"/","/chauffeur-prive/"&amp;INDEX(10_Lieux!$E:$E,U1349)&amp;"/"&amp;INDEX(10_Lieux!$E:$E,V1349)&amp;"/")</f>
        <v>/chauffeur-prive/charleroi/aeroport-bordeaux-merignac/</v>
      </c>
      <c r="M1349" s="14" t="str">
        <f aca="false">IFERROR(INDEX($L:$L,MATCH(B1349&amp;"|"&amp;A1349,$Z:$Z,0)),"—")</f>
        <v>/chauffeur-prive/aeroport-bordeaux-merignac/charleroi/</v>
      </c>
      <c r="N1349" s="14" t="str">
        <f aca="false">IF(LEN("Chauffeur privé "&amp;INDEX(10_Lieux!$J:$J,U1349)&amp;" → "&amp;INDEX(10_Lieux!$J:$J,V1349)&amp;" | 24h/24")&gt;60,"Chauffeur privé "&amp;INDEX(10_Lieux!$J:$J,U1349)&amp;" → "&amp;INDEX(10_Lieux!$J:$J,V1349),"Chauffeur privé "&amp;INDEX(10_Lieux!$J:$J,U1349)&amp;" → "&amp;INDEX(10_Lieux!$J:$J,V1349)&amp;" | 24h/24")</f>
        <v>Chauffeur privé Charleroi → Aéroport Bordeaux-Mérignac</v>
      </c>
      <c r="O1349" s="14" t="n">
        <f aca="false">LEN(N1349)</f>
        <v>54</v>
      </c>
      <c r="P1349" s="14" t="str">
        <f aca="false">"Chauffeur privé "&amp;INDEX(10_Lieux!$K:$K,U1349)&amp;" vers "&amp;INDEX(10_Lieux!$L:$L,V1349)</f>
        <v>Chauffeur privé de Charleroi vers l'aéroport Bordeaux-Mérignac</v>
      </c>
      <c r="Q1349" s="14" t="str">
        <f aca="false">"Chauffeur privé "&amp;INDEX(10_Lieux!$K:$K,U1349)&amp;" vers "&amp;INDEX(10_Lieux!$L:$L,V1349)&amp;" : env. "&amp;I1349&amp;" km, "&amp;J1349&amp;" de route. Devis personnalisé, standard 24h/24 et 7j/7."</f>
        <v>Chauffeur privé de Charleroi vers l'aéroport Bordeaux-Mérignac : env. 914 km, 9 h 30 de route. Devis personnalisé, standard 24h/24 et 7j/7.</v>
      </c>
      <c r="R1349" s="14" t="n">
        <f aca="false">LEN(Q1349)</f>
        <v>139</v>
      </c>
      <c r="S1349" s="14" t="str">
        <f aca="false">INDEX(10_Lieux!$C:$C,U1349)</f>
        <v>Belgique</v>
      </c>
      <c r="T1349" s="14" t="str">
        <f aca="false">INDEX(10_Lieux!$C:$C,V1349)</f>
        <v>France</v>
      </c>
      <c r="U1349" s="14" t="n">
        <f aca="false">MATCH(A1349,10_Lieux!$A:$A,0)</f>
        <v>96</v>
      </c>
      <c r="V1349" s="14" t="n">
        <f aca="false">MATCH(B1349,10_Lieux!$A:$A,0)</f>
        <v>158</v>
      </c>
      <c r="W1349" s="14" t="n">
        <f aca="false">ROUND(6371*2*ASIN(SQRT(SIN(RADIANS(INDEX(10_Lieux!$F:$F,V1349)-INDEX(10_Lieux!$F:$F,U1349))/2)^2+COS(RADIANS(INDEX(10_Lieux!$F:$F,U1349)))*COS(RADIANS(INDEX(10_Lieux!$F:$F,V1349)))*SIN(RADIANS(INDEX(10_Lieux!$G:$G,V1349)-INDEX(10_Lieux!$G:$G,U1349))/2)^2)),1)</f>
        <v>731</v>
      </c>
      <c r="X1349" s="14" t="n">
        <f aca="false">ROUND(I1349/IF(I1349&lt;p_seuil_vitesse,p_vit_lente,p_vit_rapide)*60/15,0)*15</f>
        <v>570</v>
      </c>
      <c r="Y1349" s="14" t="n">
        <f aca="false">MAX(IF(INDEX(10_Lieux!$B:$B,U1349)&lt;&gt;"Ville",INDEX(10_Lieux!$I:$I,U1349),0),IF(INDEX(10_Lieux!$B:$B,V1349)&lt;&gt;"Ville",INDEX(10_Lieux!$I:$I,V1349),0))</f>
        <v>250</v>
      </c>
      <c r="Z1349" s="14" t="str">
        <f aca="false">A1349&amp;"|"&amp;B1349</f>
        <v>Charleroi|Bordeaux-Mérignac</v>
      </c>
      <c r="AA1349" s="14" t="str">
        <f aca="false">IF(I1349&lt;p_local,"Local",IF(I1349&lt;p_vv_min,"Courte distance",IF(I1349&lt;p_tres_long,"Longue distance","Très longue distance")))</f>
        <v>Très longue distance</v>
      </c>
    </row>
    <row r="1350" customFormat="false" ht="15" hidden="false" customHeight="true" outlineLevel="0" collapsed="false">
      <c r="A1350" s="1" t="s">
        <v>1475</v>
      </c>
      <c r="B1350" s="1" t="s">
        <v>162</v>
      </c>
      <c r="C1350" s="1" t="s">
        <v>34</v>
      </c>
      <c r="D1350" s="1" t="s">
        <v>653</v>
      </c>
      <c r="E1350" s="1" t="s">
        <v>1514</v>
      </c>
      <c r="F1350" s="14" t="s">
        <v>40</v>
      </c>
      <c r="G1350" s="14" t="str">
        <f aca="false">IF(I1350&lt;p_local,"Local → page infra",IF(H1350&gt;=p_ph1,"Phase 1",IF(H1350&gt;=p_ph2,"Phase 2","Phase 3")))</f>
        <v>Phase 3</v>
      </c>
      <c r="H1350" s="14" t="n">
        <f aca="false">IF(I1350&lt;p_local,0,IF(C1350="Aéroport → Aéroport",p_pts_plein,IF(Y1350&gt;0,IF(I1350&lt;=Y1350,p_pts_plein,IF(I1350&lt;=p_mult2*Y1350,p_pts_moyen,p_pts_r3)),IF(I1350&gt;=p_vv_min,p_pts_plein,IF(I1350&gt;=p_vv_moy,p_pts_moyen,p_pts_court))))+IF(INDEX(10_Lieux!$D:$D,U1350)=1,p_prio1,p_prio2)+IF(INDEX(10_Lieux!$D:$D,V1350)=1,p_prio1,p_prio2)+IF(K1350="Oui",p_tf,0)+p_hub*((INDEX(10_Lieux!$H:$H,U1350)="Hub")+(INDEX(10_Lieux!$H:$H,V1350)="Hub"))+IF(OR(INDEX(10_Lieux!$H:$H,U1350)="Premium",INDEX(10_Lieux!$H:$H,V1350)="Premium"),p_prem,0))</f>
        <v>40</v>
      </c>
      <c r="I1350" s="14" t="n">
        <f aca="false">ROUND(W1350*p_facteur,0)</f>
        <v>884</v>
      </c>
      <c r="J1350" s="14" t="str">
        <f aca="false">IF(X1350&lt;60,X1350&amp;" min",INT(X1350/60)&amp;" h"&amp;IF(MOD(X1350,60)=0,""," "&amp;TEXT(MOD(X1350,60),"00")))</f>
        <v>9 h 15</v>
      </c>
      <c r="K1350" s="14" t="str">
        <f aca="false">IF(S1350&lt;&gt;T1350,"Oui","Non")</f>
        <v>Oui</v>
      </c>
      <c r="L1350" s="14" t="str">
        <f aca="false">IF(AND(INDEX(10_Lieux!$B:$B,U1350)="Ville",INDEX(10_Lieux!$B:$B,V1350)="Ville"),"/chauffeur-prive/"&amp;INDEX(10_Lieux!$E:$E,U1350)&amp;"-"&amp;INDEX(10_Lieux!$E:$E,V1350)&amp;"/","/chauffeur-prive/"&amp;INDEX(10_Lieux!$E:$E,U1350)&amp;"/"&amp;INDEX(10_Lieux!$E:$E,V1350)&amp;"/")</f>
        <v>/chauffeur-prive/aeroport-bordeaux-merignac/bale/</v>
      </c>
      <c r="M1350" s="14" t="str">
        <f aca="false">IFERROR(INDEX($L:$L,MATCH(B1350&amp;"|"&amp;A1350,$Z:$Z,0)),"—")</f>
        <v>/chauffeur-prive/bale/aeroport-bordeaux-merignac/</v>
      </c>
      <c r="N1350" s="14" t="str">
        <f aca="false">IF(LEN("Chauffeur privé "&amp;INDEX(10_Lieux!$J:$J,U1350)&amp;" → "&amp;INDEX(10_Lieux!$J:$J,V1350)&amp;" | 24h/24")&gt;60,"Chauffeur privé "&amp;INDEX(10_Lieux!$J:$J,U1350)&amp;" → "&amp;INDEX(10_Lieux!$J:$J,V1350),"Chauffeur privé "&amp;INDEX(10_Lieux!$J:$J,U1350)&amp;" → "&amp;INDEX(10_Lieux!$J:$J,V1350)&amp;" | 24h/24")</f>
        <v>Chauffeur privé Aéroport Bordeaux-Mérignac → Bâle | 24h/24</v>
      </c>
      <c r="O1350" s="14" t="n">
        <f aca="false">LEN(N1350)</f>
        <v>58</v>
      </c>
      <c r="P1350" s="14" t="str">
        <f aca="false">"Chauffeur privé "&amp;INDEX(10_Lieux!$K:$K,U1350)&amp;" vers "&amp;INDEX(10_Lieux!$L:$L,V1350)</f>
        <v>Chauffeur privé de l'aéroport Bordeaux-Mérignac vers Bâle</v>
      </c>
      <c r="Q1350" s="14" t="str">
        <f aca="false">"Chauffeur privé "&amp;INDEX(10_Lieux!$K:$K,U1350)&amp;" vers "&amp;INDEX(10_Lieux!$L:$L,V1350)&amp;" : env. "&amp;I1350&amp;" km, "&amp;J1350&amp;" de route. Devis personnalisé, standard 24h/24 et 7j/7."</f>
        <v>Chauffeur privé de l'aéroport Bordeaux-Mérignac vers Bâle : env. 884 km, 9 h 15 de route. Devis personnalisé, standard 24h/24 et 7j/7.</v>
      </c>
      <c r="R1350" s="14" t="n">
        <f aca="false">LEN(Q1350)</f>
        <v>134</v>
      </c>
      <c r="S1350" s="14" t="str">
        <f aca="false">INDEX(10_Lieux!$C:$C,U1350)</f>
        <v>France</v>
      </c>
      <c r="T1350" s="14" t="str">
        <f aca="false">INDEX(10_Lieux!$C:$C,V1350)</f>
        <v>Suisse</v>
      </c>
      <c r="U1350" s="14" t="n">
        <f aca="false">MATCH(A1350,10_Lieux!$A:$A,0)</f>
        <v>158</v>
      </c>
      <c r="V1350" s="14" t="n">
        <f aca="false">MATCH(B1350,10_Lieux!$A:$A,0)</f>
        <v>121</v>
      </c>
      <c r="W1350" s="14" t="n">
        <f aca="false">ROUND(6371*2*ASIN(SQRT(SIN(RADIANS(INDEX(10_Lieux!$F:$F,V1350)-INDEX(10_Lieux!$F:$F,U1350))/2)^2+COS(RADIANS(INDEX(10_Lieux!$F:$F,U1350)))*COS(RADIANS(INDEX(10_Lieux!$F:$F,V1350)))*SIN(RADIANS(INDEX(10_Lieux!$G:$G,V1350)-INDEX(10_Lieux!$G:$G,U1350))/2)^2)),1)</f>
        <v>707.3</v>
      </c>
      <c r="X1350" s="14" t="n">
        <f aca="false">ROUND(I1350/IF(I1350&lt;p_seuil_vitesse,p_vit_lente,p_vit_rapide)*60/15,0)*15</f>
        <v>555</v>
      </c>
      <c r="Y1350" s="14" t="n">
        <f aca="false">MAX(IF(INDEX(10_Lieux!$B:$B,U1350)&lt;&gt;"Ville",INDEX(10_Lieux!$I:$I,U1350),0),IF(INDEX(10_Lieux!$B:$B,V1350)&lt;&gt;"Ville",INDEX(10_Lieux!$I:$I,V1350),0))</f>
        <v>250</v>
      </c>
      <c r="Z1350" s="14" t="str">
        <f aca="false">A1350&amp;"|"&amp;B1350</f>
        <v>Bordeaux-Mérignac|Bâle</v>
      </c>
      <c r="AA1350" s="14" t="str">
        <f aca="false">IF(I1350&lt;p_local,"Local",IF(I1350&lt;p_vv_min,"Courte distance",IF(I1350&lt;p_tres_long,"Longue distance","Très longue distance")))</f>
        <v>Très longue distance</v>
      </c>
    </row>
    <row r="1351" customFormat="false" ht="15" hidden="false" customHeight="true" outlineLevel="0" collapsed="false">
      <c r="A1351" s="1" t="s">
        <v>162</v>
      </c>
      <c r="B1351" s="1" t="s">
        <v>1475</v>
      </c>
      <c r="C1351" s="1" t="s">
        <v>35</v>
      </c>
      <c r="D1351" s="1" t="s">
        <v>653</v>
      </c>
      <c r="E1351" s="1" t="s">
        <v>1515</v>
      </c>
      <c r="F1351" s="14" t="s">
        <v>40</v>
      </c>
      <c r="G1351" s="14" t="str">
        <f aca="false">IF(I1351&lt;p_local,"Local → page infra",IF(H1351&gt;=p_ph1,"Phase 1",IF(H1351&gt;=p_ph2,"Phase 2","Phase 3")))</f>
        <v>Phase 3</v>
      </c>
      <c r="H1351" s="14" t="n">
        <f aca="false">IF(I1351&lt;p_local,0,IF(C1351="Aéroport → Aéroport",p_pts_plein,IF(Y1351&gt;0,IF(I1351&lt;=Y1351,p_pts_plein,IF(I1351&lt;=p_mult2*Y1351,p_pts_moyen,p_pts_r3)),IF(I1351&gt;=p_vv_min,p_pts_plein,IF(I1351&gt;=p_vv_moy,p_pts_moyen,p_pts_court))))+IF(INDEX(10_Lieux!$D:$D,U1351)=1,p_prio1,p_prio2)+IF(INDEX(10_Lieux!$D:$D,V1351)=1,p_prio1,p_prio2)+IF(K1351="Oui",p_tf,0)+p_hub*((INDEX(10_Lieux!$H:$H,U1351)="Hub")+(INDEX(10_Lieux!$H:$H,V1351)="Hub"))+IF(OR(INDEX(10_Lieux!$H:$H,U1351)="Premium",INDEX(10_Lieux!$H:$H,V1351)="Premium"),p_prem,0))</f>
        <v>40</v>
      </c>
      <c r="I1351" s="14" t="n">
        <f aca="false">ROUND(W1351*p_facteur,0)</f>
        <v>884</v>
      </c>
      <c r="J1351" s="14" t="str">
        <f aca="false">IF(X1351&lt;60,X1351&amp;" min",INT(X1351/60)&amp;" h"&amp;IF(MOD(X1351,60)=0,""," "&amp;TEXT(MOD(X1351,60),"00")))</f>
        <v>9 h 15</v>
      </c>
      <c r="K1351" s="14" t="str">
        <f aca="false">IF(S1351&lt;&gt;T1351,"Oui","Non")</f>
        <v>Oui</v>
      </c>
      <c r="L1351" s="14" t="str">
        <f aca="false">IF(AND(INDEX(10_Lieux!$B:$B,U1351)="Ville",INDEX(10_Lieux!$B:$B,V1351)="Ville"),"/chauffeur-prive/"&amp;INDEX(10_Lieux!$E:$E,U1351)&amp;"-"&amp;INDEX(10_Lieux!$E:$E,V1351)&amp;"/","/chauffeur-prive/"&amp;INDEX(10_Lieux!$E:$E,U1351)&amp;"/"&amp;INDEX(10_Lieux!$E:$E,V1351)&amp;"/")</f>
        <v>/chauffeur-prive/bale/aeroport-bordeaux-merignac/</v>
      </c>
      <c r="M1351" s="14" t="str">
        <f aca="false">IFERROR(INDEX($L:$L,MATCH(B1351&amp;"|"&amp;A1351,$Z:$Z,0)),"—")</f>
        <v>/chauffeur-prive/aeroport-bordeaux-merignac/bale/</v>
      </c>
      <c r="N1351" s="14" t="str">
        <f aca="false">IF(LEN("Chauffeur privé "&amp;INDEX(10_Lieux!$J:$J,U1351)&amp;" → "&amp;INDEX(10_Lieux!$J:$J,V1351)&amp;" | 24h/24")&gt;60,"Chauffeur privé "&amp;INDEX(10_Lieux!$J:$J,U1351)&amp;" → "&amp;INDEX(10_Lieux!$J:$J,V1351),"Chauffeur privé "&amp;INDEX(10_Lieux!$J:$J,U1351)&amp;" → "&amp;INDEX(10_Lieux!$J:$J,V1351)&amp;" | 24h/24")</f>
        <v>Chauffeur privé Bâle → Aéroport Bordeaux-Mérignac | 24h/24</v>
      </c>
      <c r="O1351" s="14" t="n">
        <f aca="false">LEN(N1351)</f>
        <v>58</v>
      </c>
      <c r="P1351" s="14" t="str">
        <f aca="false">"Chauffeur privé "&amp;INDEX(10_Lieux!$K:$K,U1351)&amp;" vers "&amp;INDEX(10_Lieux!$L:$L,V1351)</f>
        <v>Chauffeur privé de Bâle vers l'aéroport Bordeaux-Mérignac</v>
      </c>
      <c r="Q1351" s="14" t="str">
        <f aca="false">"Chauffeur privé "&amp;INDEX(10_Lieux!$K:$K,U1351)&amp;" vers "&amp;INDEX(10_Lieux!$L:$L,V1351)&amp;" : env. "&amp;I1351&amp;" km, "&amp;J1351&amp;" de route. Devis personnalisé, standard 24h/24 et 7j/7."</f>
        <v>Chauffeur privé de Bâle vers l'aéroport Bordeaux-Mérignac : env. 884 km, 9 h 15 de route. Devis personnalisé, standard 24h/24 et 7j/7.</v>
      </c>
      <c r="R1351" s="14" t="n">
        <f aca="false">LEN(Q1351)</f>
        <v>134</v>
      </c>
      <c r="S1351" s="14" t="str">
        <f aca="false">INDEX(10_Lieux!$C:$C,U1351)</f>
        <v>Suisse</v>
      </c>
      <c r="T1351" s="14" t="str">
        <f aca="false">INDEX(10_Lieux!$C:$C,V1351)</f>
        <v>France</v>
      </c>
      <c r="U1351" s="14" t="n">
        <f aca="false">MATCH(A1351,10_Lieux!$A:$A,0)</f>
        <v>121</v>
      </c>
      <c r="V1351" s="14" t="n">
        <f aca="false">MATCH(B1351,10_Lieux!$A:$A,0)</f>
        <v>158</v>
      </c>
      <c r="W1351" s="14" t="n">
        <f aca="false">ROUND(6371*2*ASIN(SQRT(SIN(RADIANS(INDEX(10_Lieux!$F:$F,V1351)-INDEX(10_Lieux!$F:$F,U1351))/2)^2+COS(RADIANS(INDEX(10_Lieux!$F:$F,U1351)))*COS(RADIANS(INDEX(10_Lieux!$F:$F,V1351)))*SIN(RADIANS(INDEX(10_Lieux!$G:$G,V1351)-INDEX(10_Lieux!$G:$G,U1351))/2)^2)),1)</f>
        <v>707.3</v>
      </c>
      <c r="X1351" s="14" t="n">
        <f aca="false">ROUND(I1351/IF(I1351&lt;p_seuil_vitesse,p_vit_lente,p_vit_rapide)*60/15,0)*15</f>
        <v>555</v>
      </c>
      <c r="Y1351" s="14" t="n">
        <f aca="false">MAX(IF(INDEX(10_Lieux!$B:$B,U1351)&lt;&gt;"Ville",INDEX(10_Lieux!$I:$I,U1351),0),IF(INDEX(10_Lieux!$B:$B,V1351)&lt;&gt;"Ville",INDEX(10_Lieux!$I:$I,V1351),0))</f>
        <v>250</v>
      </c>
      <c r="Z1351" s="14" t="str">
        <f aca="false">A1351&amp;"|"&amp;B1351</f>
        <v>Bâle|Bordeaux-Mérignac</v>
      </c>
      <c r="AA1351" s="14" t="str">
        <f aca="false">IF(I1351&lt;p_local,"Local",IF(I1351&lt;p_vv_min,"Courte distance",IF(I1351&lt;p_tres_long,"Longue distance","Très longue distance")))</f>
        <v>Très longue distance</v>
      </c>
    </row>
    <row r="1352" customFormat="false" ht="15" hidden="false" customHeight="true" outlineLevel="0" collapsed="false">
      <c r="A1352" s="1" t="s">
        <v>1475</v>
      </c>
      <c r="B1352" s="1" t="s">
        <v>164</v>
      </c>
      <c r="C1352" s="1" t="s">
        <v>34</v>
      </c>
      <c r="D1352" s="1" t="s">
        <v>653</v>
      </c>
      <c r="E1352" s="1" t="s">
        <v>1516</v>
      </c>
      <c r="F1352" s="14" t="s">
        <v>40</v>
      </c>
      <c r="G1352" s="14" t="str">
        <f aca="false">IF(I1352&lt;p_local,"Local → page infra",IF(H1352&gt;=p_ph1,"Phase 1",IF(H1352&gt;=p_ph2,"Phase 2","Phase 3")))</f>
        <v>Phase 3</v>
      </c>
      <c r="H1352" s="14" t="n">
        <f aca="false">IF(I1352&lt;p_local,0,IF(C1352="Aéroport → Aéroport",p_pts_plein,IF(Y1352&gt;0,IF(I1352&lt;=Y1352,p_pts_plein,IF(I1352&lt;=p_mult2*Y1352,p_pts_moyen,p_pts_r3)),IF(I1352&gt;=p_vv_min,p_pts_plein,IF(I1352&gt;=p_vv_moy,p_pts_moyen,p_pts_court))))+IF(INDEX(10_Lieux!$D:$D,U1352)=1,p_prio1,p_prio2)+IF(INDEX(10_Lieux!$D:$D,V1352)=1,p_prio1,p_prio2)+IF(K1352="Oui",p_tf,0)+p_hub*((INDEX(10_Lieux!$H:$H,U1352)="Hub")+(INDEX(10_Lieux!$H:$H,V1352)="Hub"))+IF(OR(INDEX(10_Lieux!$H:$H,U1352)="Premium",INDEX(10_Lieux!$H:$H,V1352)="Premium"),p_prem,0))</f>
        <v>50</v>
      </c>
      <c r="I1352" s="14" t="n">
        <f aca="false">ROUND(W1352*p_facteur,0)</f>
        <v>959</v>
      </c>
      <c r="J1352" s="14" t="str">
        <f aca="false">IF(X1352&lt;60,X1352&amp;" min",INT(X1352/60)&amp;" h"&amp;IF(MOD(X1352,60)=0,""," "&amp;TEXT(MOD(X1352,60),"00")))</f>
        <v>10 h</v>
      </c>
      <c r="K1352" s="14" t="str">
        <f aca="false">IF(S1352&lt;&gt;T1352,"Oui","Non")</f>
        <v>Oui</v>
      </c>
      <c r="L1352" s="14" t="str">
        <f aca="false">IF(AND(INDEX(10_Lieux!$B:$B,U1352)="Ville",INDEX(10_Lieux!$B:$B,V1352)="Ville"),"/chauffeur-prive/"&amp;INDEX(10_Lieux!$E:$E,U1352)&amp;"-"&amp;INDEX(10_Lieux!$E:$E,V1352)&amp;"/","/chauffeur-prive/"&amp;INDEX(10_Lieux!$E:$E,U1352)&amp;"/"&amp;INDEX(10_Lieux!$E:$E,V1352)&amp;"/")</f>
        <v>/chauffeur-prive/aeroport-bordeaux-merignac/zurich/</v>
      </c>
      <c r="M1352" s="14" t="str">
        <f aca="false">IFERROR(INDEX($L:$L,MATCH(B1352&amp;"|"&amp;A1352,$Z:$Z,0)),"—")</f>
        <v>/chauffeur-prive/zurich/aeroport-bordeaux-merignac/</v>
      </c>
      <c r="N1352" s="14" t="str">
        <f aca="false">IF(LEN("Chauffeur privé "&amp;INDEX(10_Lieux!$J:$J,U1352)&amp;" → "&amp;INDEX(10_Lieux!$J:$J,V1352)&amp;" | 24h/24")&gt;60,"Chauffeur privé "&amp;INDEX(10_Lieux!$J:$J,U1352)&amp;" → "&amp;INDEX(10_Lieux!$J:$J,V1352),"Chauffeur privé "&amp;INDEX(10_Lieux!$J:$J,U1352)&amp;" → "&amp;INDEX(10_Lieux!$J:$J,V1352)&amp;" | 24h/24")</f>
        <v>Chauffeur privé Aéroport Bordeaux-Mérignac → Zurich | 24h/24</v>
      </c>
      <c r="O1352" s="14" t="n">
        <f aca="false">LEN(N1352)</f>
        <v>60</v>
      </c>
      <c r="P1352" s="14" t="str">
        <f aca="false">"Chauffeur privé "&amp;INDEX(10_Lieux!$K:$K,U1352)&amp;" vers "&amp;INDEX(10_Lieux!$L:$L,V1352)</f>
        <v>Chauffeur privé de l'aéroport Bordeaux-Mérignac vers Zurich</v>
      </c>
      <c r="Q1352" s="14" t="str">
        <f aca="false">"Chauffeur privé "&amp;INDEX(10_Lieux!$K:$K,U1352)&amp;" vers "&amp;INDEX(10_Lieux!$L:$L,V1352)&amp;" : env. "&amp;I1352&amp;" km, "&amp;J1352&amp;" de route. Devis personnalisé, standard 24h/24 et 7j/7."</f>
        <v>Chauffeur privé de l'aéroport Bordeaux-Mérignac vers Zurich : env. 959 km, 10 h de route. Devis personnalisé, standard 24h/24 et 7j/7.</v>
      </c>
      <c r="R1352" s="14" t="n">
        <f aca="false">LEN(Q1352)</f>
        <v>134</v>
      </c>
      <c r="S1352" s="14" t="str">
        <f aca="false">INDEX(10_Lieux!$C:$C,U1352)</f>
        <v>France</v>
      </c>
      <c r="T1352" s="14" t="str">
        <f aca="false">INDEX(10_Lieux!$C:$C,V1352)</f>
        <v>Suisse</v>
      </c>
      <c r="U1352" s="14" t="n">
        <f aca="false">MATCH(A1352,10_Lieux!$A:$A,0)</f>
        <v>158</v>
      </c>
      <c r="V1352" s="14" t="n">
        <f aca="false">MATCH(B1352,10_Lieux!$A:$A,0)</f>
        <v>122</v>
      </c>
      <c r="W1352" s="14" t="n">
        <f aca="false">ROUND(6371*2*ASIN(SQRT(SIN(RADIANS(INDEX(10_Lieux!$F:$F,V1352)-INDEX(10_Lieux!$F:$F,U1352))/2)^2+COS(RADIANS(INDEX(10_Lieux!$F:$F,U1352)))*COS(RADIANS(INDEX(10_Lieux!$F:$F,V1352)))*SIN(RADIANS(INDEX(10_Lieux!$G:$G,V1352)-INDEX(10_Lieux!$G:$G,U1352))/2)^2)),1)</f>
        <v>767.3</v>
      </c>
      <c r="X1352" s="14" t="n">
        <f aca="false">ROUND(I1352/IF(I1352&lt;p_seuil_vitesse,p_vit_lente,p_vit_rapide)*60/15,0)*15</f>
        <v>600</v>
      </c>
      <c r="Y1352" s="14" t="n">
        <f aca="false">MAX(IF(INDEX(10_Lieux!$B:$B,U1352)&lt;&gt;"Ville",INDEX(10_Lieux!$I:$I,U1352),0),IF(INDEX(10_Lieux!$B:$B,V1352)&lt;&gt;"Ville",INDEX(10_Lieux!$I:$I,V1352),0))</f>
        <v>250</v>
      </c>
      <c r="Z1352" s="14" t="str">
        <f aca="false">A1352&amp;"|"&amp;B1352</f>
        <v>Bordeaux-Mérignac|Zurich</v>
      </c>
      <c r="AA1352" s="14" t="str">
        <f aca="false">IF(I1352&lt;p_local,"Local",IF(I1352&lt;p_vv_min,"Courte distance",IF(I1352&lt;p_tres_long,"Longue distance","Très longue distance")))</f>
        <v>Très longue distance</v>
      </c>
    </row>
    <row r="1353" customFormat="false" ht="15" hidden="false" customHeight="true" outlineLevel="0" collapsed="false">
      <c r="A1353" s="1" t="s">
        <v>164</v>
      </c>
      <c r="B1353" s="1" t="s">
        <v>1475</v>
      </c>
      <c r="C1353" s="1" t="s">
        <v>35</v>
      </c>
      <c r="D1353" s="1" t="s">
        <v>653</v>
      </c>
      <c r="E1353" s="1" t="s">
        <v>1517</v>
      </c>
      <c r="F1353" s="14" t="s">
        <v>40</v>
      </c>
      <c r="G1353" s="14" t="str">
        <f aca="false">IF(I1353&lt;p_local,"Local → page infra",IF(H1353&gt;=p_ph1,"Phase 1",IF(H1353&gt;=p_ph2,"Phase 2","Phase 3")))</f>
        <v>Phase 3</v>
      </c>
      <c r="H1353" s="14" t="n">
        <f aca="false">IF(I1353&lt;p_local,0,IF(C1353="Aéroport → Aéroport",p_pts_plein,IF(Y1353&gt;0,IF(I1353&lt;=Y1353,p_pts_plein,IF(I1353&lt;=p_mult2*Y1353,p_pts_moyen,p_pts_r3)),IF(I1353&gt;=p_vv_min,p_pts_plein,IF(I1353&gt;=p_vv_moy,p_pts_moyen,p_pts_court))))+IF(INDEX(10_Lieux!$D:$D,U1353)=1,p_prio1,p_prio2)+IF(INDEX(10_Lieux!$D:$D,V1353)=1,p_prio1,p_prio2)+IF(K1353="Oui",p_tf,0)+p_hub*((INDEX(10_Lieux!$H:$H,U1353)="Hub")+(INDEX(10_Lieux!$H:$H,V1353)="Hub"))+IF(OR(INDEX(10_Lieux!$H:$H,U1353)="Premium",INDEX(10_Lieux!$H:$H,V1353)="Premium"),p_prem,0))</f>
        <v>50</v>
      </c>
      <c r="I1353" s="14" t="n">
        <f aca="false">ROUND(W1353*p_facteur,0)</f>
        <v>959</v>
      </c>
      <c r="J1353" s="14" t="str">
        <f aca="false">IF(X1353&lt;60,X1353&amp;" min",INT(X1353/60)&amp;" h"&amp;IF(MOD(X1353,60)=0,""," "&amp;TEXT(MOD(X1353,60),"00")))</f>
        <v>10 h</v>
      </c>
      <c r="K1353" s="14" t="str">
        <f aca="false">IF(S1353&lt;&gt;T1353,"Oui","Non")</f>
        <v>Oui</v>
      </c>
      <c r="L1353" s="14" t="str">
        <f aca="false">IF(AND(INDEX(10_Lieux!$B:$B,U1353)="Ville",INDEX(10_Lieux!$B:$B,V1353)="Ville"),"/chauffeur-prive/"&amp;INDEX(10_Lieux!$E:$E,U1353)&amp;"-"&amp;INDEX(10_Lieux!$E:$E,V1353)&amp;"/","/chauffeur-prive/"&amp;INDEX(10_Lieux!$E:$E,U1353)&amp;"/"&amp;INDEX(10_Lieux!$E:$E,V1353)&amp;"/")</f>
        <v>/chauffeur-prive/zurich/aeroport-bordeaux-merignac/</v>
      </c>
      <c r="M1353" s="14" t="str">
        <f aca="false">IFERROR(INDEX($L:$L,MATCH(B1353&amp;"|"&amp;A1353,$Z:$Z,0)),"—")</f>
        <v>/chauffeur-prive/aeroport-bordeaux-merignac/zurich/</v>
      </c>
      <c r="N1353" s="14" t="str">
        <f aca="false">IF(LEN("Chauffeur privé "&amp;INDEX(10_Lieux!$J:$J,U1353)&amp;" → "&amp;INDEX(10_Lieux!$J:$J,V1353)&amp;" | 24h/24")&gt;60,"Chauffeur privé "&amp;INDEX(10_Lieux!$J:$J,U1353)&amp;" → "&amp;INDEX(10_Lieux!$J:$J,V1353),"Chauffeur privé "&amp;INDEX(10_Lieux!$J:$J,U1353)&amp;" → "&amp;INDEX(10_Lieux!$J:$J,V1353)&amp;" | 24h/24")</f>
        <v>Chauffeur privé Zurich → Aéroport Bordeaux-Mérignac | 24h/24</v>
      </c>
      <c r="O1353" s="14" t="n">
        <f aca="false">LEN(N1353)</f>
        <v>60</v>
      </c>
      <c r="P1353" s="14" t="str">
        <f aca="false">"Chauffeur privé "&amp;INDEX(10_Lieux!$K:$K,U1353)&amp;" vers "&amp;INDEX(10_Lieux!$L:$L,V1353)</f>
        <v>Chauffeur privé de Zurich vers l'aéroport Bordeaux-Mérignac</v>
      </c>
      <c r="Q1353" s="14" t="str">
        <f aca="false">"Chauffeur privé "&amp;INDEX(10_Lieux!$K:$K,U1353)&amp;" vers "&amp;INDEX(10_Lieux!$L:$L,V1353)&amp;" : env. "&amp;I1353&amp;" km, "&amp;J1353&amp;" de route. Devis personnalisé, standard 24h/24 et 7j/7."</f>
        <v>Chauffeur privé de Zurich vers l'aéroport Bordeaux-Mérignac : env. 959 km, 10 h de route. Devis personnalisé, standard 24h/24 et 7j/7.</v>
      </c>
      <c r="R1353" s="14" t="n">
        <f aca="false">LEN(Q1353)</f>
        <v>134</v>
      </c>
      <c r="S1353" s="14" t="str">
        <f aca="false">INDEX(10_Lieux!$C:$C,U1353)</f>
        <v>Suisse</v>
      </c>
      <c r="T1353" s="14" t="str">
        <f aca="false">INDEX(10_Lieux!$C:$C,V1353)</f>
        <v>France</v>
      </c>
      <c r="U1353" s="14" t="n">
        <f aca="false">MATCH(A1353,10_Lieux!$A:$A,0)</f>
        <v>122</v>
      </c>
      <c r="V1353" s="14" t="n">
        <f aca="false">MATCH(B1353,10_Lieux!$A:$A,0)</f>
        <v>158</v>
      </c>
      <c r="W1353" s="14" t="n">
        <f aca="false">ROUND(6371*2*ASIN(SQRT(SIN(RADIANS(INDEX(10_Lieux!$F:$F,V1353)-INDEX(10_Lieux!$F:$F,U1353))/2)^2+COS(RADIANS(INDEX(10_Lieux!$F:$F,U1353)))*COS(RADIANS(INDEX(10_Lieux!$F:$F,V1353)))*SIN(RADIANS(INDEX(10_Lieux!$G:$G,V1353)-INDEX(10_Lieux!$G:$G,U1353))/2)^2)),1)</f>
        <v>767.3</v>
      </c>
      <c r="X1353" s="14" t="n">
        <f aca="false">ROUND(I1353/IF(I1353&lt;p_seuil_vitesse,p_vit_lente,p_vit_rapide)*60/15,0)*15</f>
        <v>600</v>
      </c>
      <c r="Y1353" s="14" t="n">
        <f aca="false">MAX(IF(INDEX(10_Lieux!$B:$B,U1353)&lt;&gt;"Ville",INDEX(10_Lieux!$I:$I,U1353),0),IF(INDEX(10_Lieux!$B:$B,V1353)&lt;&gt;"Ville",INDEX(10_Lieux!$I:$I,V1353),0))</f>
        <v>250</v>
      </c>
      <c r="Z1353" s="14" t="str">
        <f aca="false">A1353&amp;"|"&amp;B1353</f>
        <v>Zurich|Bordeaux-Mérignac</v>
      </c>
      <c r="AA1353" s="14" t="str">
        <f aca="false">IF(I1353&lt;p_local,"Local",IF(I1353&lt;p_vv_min,"Courte distance",IF(I1353&lt;p_tres_long,"Longue distance","Très longue distance")))</f>
        <v>Très longue distance</v>
      </c>
    </row>
    <row r="1354" customFormat="false" ht="15" hidden="false" customHeight="true" outlineLevel="0" collapsed="false">
      <c r="A1354" s="1" t="s">
        <v>1475</v>
      </c>
      <c r="B1354" s="1" t="s">
        <v>166</v>
      </c>
      <c r="C1354" s="1" t="s">
        <v>34</v>
      </c>
      <c r="D1354" s="1" t="s">
        <v>653</v>
      </c>
      <c r="E1354" s="1" t="s">
        <v>1518</v>
      </c>
      <c r="F1354" s="14" t="s">
        <v>40</v>
      </c>
      <c r="G1354" s="14" t="str">
        <f aca="false">IF(I1354&lt;p_local,"Local → page infra",IF(H1354&gt;=p_ph1,"Phase 1",IF(H1354&gt;=p_ph2,"Phase 2","Phase 3")))</f>
        <v>Phase 3</v>
      </c>
      <c r="H1354" s="14" t="n">
        <f aca="false">IF(I1354&lt;p_local,0,IF(C1354="Aéroport → Aéroport",p_pts_plein,IF(Y1354&gt;0,IF(I1354&lt;=Y1354,p_pts_plein,IF(I1354&lt;=p_mult2*Y1354,p_pts_moyen,p_pts_r3)),IF(I1354&gt;=p_vv_min,p_pts_plein,IF(I1354&gt;=p_vv_moy,p_pts_moyen,p_pts_court))))+IF(INDEX(10_Lieux!$D:$D,U1354)=1,p_prio1,p_prio2)+IF(INDEX(10_Lieux!$D:$D,V1354)=1,p_prio1,p_prio2)+IF(K1354="Oui",p_tf,0)+p_hub*((INDEX(10_Lieux!$H:$H,U1354)="Hub")+(INDEX(10_Lieux!$H:$H,V1354)="Hub"))+IF(OR(INDEX(10_Lieux!$H:$H,U1354)="Premium",INDEX(10_Lieux!$H:$H,V1354)="Premium"),p_prem,0))</f>
        <v>40</v>
      </c>
      <c r="I1354" s="14" t="n">
        <f aca="false">ROUND(W1354*p_facteur,0)</f>
        <v>843</v>
      </c>
      <c r="J1354" s="14" t="str">
        <f aca="false">IF(X1354&lt;60,X1354&amp;" min",INT(X1354/60)&amp;" h"&amp;IF(MOD(X1354,60)=0,""," "&amp;TEXT(MOD(X1354,60),"00")))</f>
        <v>8 h 45</v>
      </c>
      <c r="K1354" s="14" t="str">
        <f aca="false">IF(S1354&lt;&gt;T1354,"Oui","Non")</f>
        <v>Oui</v>
      </c>
      <c r="L1354" s="14" t="str">
        <f aca="false">IF(AND(INDEX(10_Lieux!$B:$B,U1354)="Ville",INDEX(10_Lieux!$B:$B,V1354)="Ville"),"/chauffeur-prive/"&amp;INDEX(10_Lieux!$E:$E,U1354)&amp;"-"&amp;INDEX(10_Lieux!$E:$E,V1354)&amp;"/","/chauffeur-prive/"&amp;INDEX(10_Lieux!$E:$E,U1354)&amp;"/"&amp;INDEX(10_Lieux!$E:$E,V1354)&amp;"/")</f>
        <v>/chauffeur-prive/aeroport-bordeaux-merignac/berne/</v>
      </c>
      <c r="M1354" s="14" t="str">
        <f aca="false">IFERROR(INDEX($L:$L,MATCH(B1354&amp;"|"&amp;A1354,$Z:$Z,0)),"—")</f>
        <v>/chauffeur-prive/berne/aeroport-bordeaux-merignac/</v>
      </c>
      <c r="N1354" s="14" t="str">
        <f aca="false">IF(LEN("Chauffeur privé "&amp;INDEX(10_Lieux!$J:$J,U1354)&amp;" → "&amp;INDEX(10_Lieux!$J:$J,V1354)&amp;" | 24h/24")&gt;60,"Chauffeur privé "&amp;INDEX(10_Lieux!$J:$J,U1354)&amp;" → "&amp;INDEX(10_Lieux!$J:$J,V1354),"Chauffeur privé "&amp;INDEX(10_Lieux!$J:$J,U1354)&amp;" → "&amp;INDEX(10_Lieux!$J:$J,V1354)&amp;" | 24h/24")</f>
        <v>Chauffeur privé Aéroport Bordeaux-Mérignac → Berne | 24h/24</v>
      </c>
      <c r="O1354" s="14" t="n">
        <f aca="false">LEN(N1354)</f>
        <v>59</v>
      </c>
      <c r="P1354" s="14" t="str">
        <f aca="false">"Chauffeur privé "&amp;INDEX(10_Lieux!$K:$K,U1354)&amp;" vers "&amp;INDEX(10_Lieux!$L:$L,V1354)</f>
        <v>Chauffeur privé de l'aéroport Bordeaux-Mérignac vers Berne</v>
      </c>
      <c r="Q1354" s="14" t="str">
        <f aca="false">"Chauffeur privé "&amp;INDEX(10_Lieux!$K:$K,U1354)&amp;" vers "&amp;INDEX(10_Lieux!$L:$L,V1354)&amp;" : env. "&amp;I1354&amp;" km, "&amp;J1354&amp;" de route. Devis personnalisé, standard 24h/24 et 7j/7."</f>
        <v>Chauffeur privé de l'aéroport Bordeaux-Mérignac vers Berne : env. 843 km, 8 h 45 de route. Devis personnalisé, standard 24h/24 et 7j/7.</v>
      </c>
      <c r="R1354" s="14" t="n">
        <f aca="false">LEN(Q1354)</f>
        <v>135</v>
      </c>
      <c r="S1354" s="14" t="str">
        <f aca="false">INDEX(10_Lieux!$C:$C,U1354)</f>
        <v>France</v>
      </c>
      <c r="T1354" s="14" t="str">
        <f aca="false">INDEX(10_Lieux!$C:$C,V1354)</f>
        <v>Suisse</v>
      </c>
      <c r="U1354" s="14" t="n">
        <f aca="false">MATCH(A1354,10_Lieux!$A:$A,0)</f>
        <v>158</v>
      </c>
      <c r="V1354" s="14" t="n">
        <f aca="false">MATCH(B1354,10_Lieux!$A:$A,0)</f>
        <v>123</v>
      </c>
      <c r="W1354" s="14" t="n">
        <f aca="false">ROUND(6371*2*ASIN(SQRT(SIN(RADIANS(INDEX(10_Lieux!$F:$F,V1354)-INDEX(10_Lieux!$F:$F,U1354))/2)^2+COS(RADIANS(INDEX(10_Lieux!$F:$F,U1354)))*COS(RADIANS(INDEX(10_Lieux!$F:$F,V1354)))*SIN(RADIANS(INDEX(10_Lieux!$G:$G,V1354)-INDEX(10_Lieux!$G:$G,U1354))/2)^2)),1)</f>
        <v>674</v>
      </c>
      <c r="X1354" s="14" t="n">
        <f aca="false">ROUND(I1354/IF(I1354&lt;p_seuil_vitesse,p_vit_lente,p_vit_rapide)*60/15,0)*15</f>
        <v>525</v>
      </c>
      <c r="Y1354" s="14" t="n">
        <f aca="false">MAX(IF(INDEX(10_Lieux!$B:$B,U1354)&lt;&gt;"Ville",INDEX(10_Lieux!$I:$I,U1354),0),IF(INDEX(10_Lieux!$B:$B,V1354)&lt;&gt;"Ville",INDEX(10_Lieux!$I:$I,V1354),0))</f>
        <v>250</v>
      </c>
      <c r="Z1354" s="14" t="str">
        <f aca="false">A1354&amp;"|"&amp;B1354</f>
        <v>Bordeaux-Mérignac|Berne</v>
      </c>
      <c r="AA1354" s="14" t="str">
        <f aca="false">IF(I1354&lt;p_local,"Local",IF(I1354&lt;p_vv_min,"Courte distance",IF(I1354&lt;p_tres_long,"Longue distance","Très longue distance")))</f>
        <v>Très longue distance</v>
      </c>
    </row>
    <row r="1355" customFormat="false" ht="15" hidden="false" customHeight="true" outlineLevel="0" collapsed="false">
      <c r="A1355" s="1" t="s">
        <v>166</v>
      </c>
      <c r="B1355" s="1" t="s">
        <v>1475</v>
      </c>
      <c r="C1355" s="1" t="s">
        <v>35</v>
      </c>
      <c r="D1355" s="1" t="s">
        <v>653</v>
      </c>
      <c r="E1355" s="1" t="s">
        <v>1519</v>
      </c>
      <c r="F1355" s="14" t="s">
        <v>40</v>
      </c>
      <c r="G1355" s="14" t="str">
        <f aca="false">IF(I1355&lt;p_local,"Local → page infra",IF(H1355&gt;=p_ph1,"Phase 1",IF(H1355&gt;=p_ph2,"Phase 2","Phase 3")))</f>
        <v>Phase 3</v>
      </c>
      <c r="H1355" s="14" t="n">
        <f aca="false">IF(I1355&lt;p_local,0,IF(C1355="Aéroport → Aéroport",p_pts_plein,IF(Y1355&gt;0,IF(I1355&lt;=Y1355,p_pts_plein,IF(I1355&lt;=p_mult2*Y1355,p_pts_moyen,p_pts_r3)),IF(I1355&gt;=p_vv_min,p_pts_plein,IF(I1355&gt;=p_vv_moy,p_pts_moyen,p_pts_court))))+IF(INDEX(10_Lieux!$D:$D,U1355)=1,p_prio1,p_prio2)+IF(INDEX(10_Lieux!$D:$D,V1355)=1,p_prio1,p_prio2)+IF(K1355="Oui",p_tf,0)+p_hub*((INDEX(10_Lieux!$H:$H,U1355)="Hub")+(INDEX(10_Lieux!$H:$H,V1355)="Hub"))+IF(OR(INDEX(10_Lieux!$H:$H,U1355)="Premium",INDEX(10_Lieux!$H:$H,V1355)="Premium"),p_prem,0))</f>
        <v>40</v>
      </c>
      <c r="I1355" s="14" t="n">
        <f aca="false">ROUND(W1355*p_facteur,0)</f>
        <v>843</v>
      </c>
      <c r="J1355" s="14" t="str">
        <f aca="false">IF(X1355&lt;60,X1355&amp;" min",INT(X1355/60)&amp;" h"&amp;IF(MOD(X1355,60)=0,""," "&amp;TEXT(MOD(X1355,60),"00")))</f>
        <v>8 h 45</v>
      </c>
      <c r="K1355" s="14" t="str">
        <f aca="false">IF(S1355&lt;&gt;T1355,"Oui","Non")</f>
        <v>Oui</v>
      </c>
      <c r="L1355" s="14" t="str">
        <f aca="false">IF(AND(INDEX(10_Lieux!$B:$B,U1355)="Ville",INDEX(10_Lieux!$B:$B,V1355)="Ville"),"/chauffeur-prive/"&amp;INDEX(10_Lieux!$E:$E,U1355)&amp;"-"&amp;INDEX(10_Lieux!$E:$E,V1355)&amp;"/","/chauffeur-prive/"&amp;INDEX(10_Lieux!$E:$E,U1355)&amp;"/"&amp;INDEX(10_Lieux!$E:$E,V1355)&amp;"/")</f>
        <v>/chauffeur-prive/berne/aeroport-bordeaux-merignac/</v>
      </c>
      <c r="M1355" s="14" t="str">
        <f aca="false">IFERROR(INDEX($L:$L,MATCH(B1355&amp;"|"&amp;A1355,$Z:$Z,0)),"—")</f>
        <v>/chauffeur-prive/aeroport-bordeaux-merignac/berne/</v>
      </c>
      <c r="N1355" s="14" t="str">
        <f aca="false">IF(LEN("Chauffeur privé "&amp;INDEX(10_Lieux!$J:$J,U1355)&amp;" → "&amp;INDEX(10_Lieux!$J:$J,V1355)&amp;" | 24h/24")&gt;60,"Chauffeur privé "&amp;INDEX(10_Lieux!$J:$J,U1355)&amp;" → "&amp;INDEX(10_Lieux!$J:$J,V1355),"Chauffeur privé "&amp;INDEX(10_Lieux!$J:$J,U1355)&amp;" → "&amp;INDEX(10_Lieux!$J:$J,V1355)&amp;" | 24h/24")</f>
        <v>Chauffeur privé Berne → Aéroport Bordeaux-Mérignac | 24h/24</v>
      </c>
      <c r="O1355" s="14" t="n">
        <f aca="false">LEN(N1355)</f>
        <v>59</v>
      </c>
      <c r="P1355" s="14" t="str">
        <f aca="false">"Chauffeur privé "&amp;INDEX(10_Lieux!$K:$K,U1355)&amp;" vers "&amp;INDEX(10_Lieux!$L:$L,V1355)</f>
        <v>Chauffeur privé de Berne vers l'aéroport Bordeaux-Mérignac</v>
      </c>
      <c r="Q1355" s="14" t="str">
        <f aca="false">"Chauffeur privé "&amp;INDEX(10_Lieux!$K:$K,U1355)&amp;" vers "&amp;INDEX(10_Lieux!$L:$L,V1355)&amp;" : env. "&amp;I1355&amp;" km, "&amp;J1355&amp;" de route. Devis personnalisé, standard 24h/24 et 7j/7."</f>
        <v>Chauffeur privé de Berne vers l'aéroport Bordeaux-Mérignac : env. 843 km, 8 h 45 de route. Devis personnalisé, standard 24h/24 et 7j/7.</v>
      </c>
      <c r="R1355" s="14" t="n">
        <f aca="false">LEN(Q1355)</f>
        <v>135</v>
      </c>
      <c r="S1355" s="14" t="str">
        <f aca="false">INDEX(10_Lieux!$C:$C,U1355)</f>
        <v>Suisse</v>
      </c>
      <c r="T1355" s="14" t="str">
        <f aca="false">INDEX(10_Lieux!$C:$C,V1355)</f>
        <v>France</v>
      </c>
      <c r="U1355" s="14" t="n">
        <f aca="false">MATCH(A1355,10_Lieux!$A:$A,0)</f>
        <v>123</v>
      </c>
      <c r="V1355" s="14" t="n">
        <f aca="false">MATCH(B1355,10_Lieux!$A:$A,0)</f>
        <v>158</v>
      </c>
      <c r="W1355" s="14" t="n">
        <f aca="false">ROUND(6371*2*ASIN(SQRT(SIN(RADIANS(INDEX(10_Lieux!$F:$F,V1355)-INDEX(10_Lieux!$F:$F,U1355))/2)^2+COS(RADIANS(INDEX(10_Lieux!$F:$F,U1355)))*COS(RADIANS(INDEX(10_Lieux!$F:$F,V1355)))*SIN(RADIANS(INDEX(10_Lieux!$G:$G,V1355)-INDEX(10_Lieux!$G:$G,U1355))/2)^2)),1)</f>
        <v>674</v>
      </c>
      <c r="X1355" s="14" t="n">
        <f aca="false">ROUND(I1355/IF(I1355&lt;p_seuil_vitesse,p_vit_lente,p_vit_rapide)*60/15,0)*15</f>
        <v>525</v>
      </c>
      <c r="Y1355" s="14" t="n">
        <f aca="false">MAX(IF(INDEX(10_Lieux!$B:$B,U1355)&lt;&gt;"Ville",INDEX(10_Lieux!$I:$I,U1355),0),IF(INDEX(10_Lieux!$B:$B,V1355)&lt;&gt;"Ville",INDEX(10_Lieux!$I:$I,V1355),0))</f>
        <v>250</v>
      </c>
      <c r="Z1355" s="14" t="str">
        <f aca="false">A1355&amp;"|"&amp;B1355</f>
        <v>Berne|Bordeaux-Mérignac</v>
      </c>
      <c r="AA1355" s="14" t="str">
        <f aca="false">IF(I1355&lt;p_local,"Local",IF(I1355&lt;p_vv_min,"Courte distance",IF(I1355&lt;p_tres_long,"Longue distance","Très longue distance")))</f>
        <v>Très longue distance</v>
      </c>
    </row>
    <row r="1356" customFormat="false" ht="15" hidden="false" customHeight="true" outlineLevel="0" collapsed="false">
      <c r="A1356" s="1" t="s">
        <v>1520</v>
      </c>
      <c r="B1356" s="1" t="s">
        <v>122</v>
      </c>
      <c r="C1356" s="1" t="s">
        <v>34</v>
      </c>
      <c r="D1356" s="1" t="s">
        <v>653</v>
      </c>
      <c r="E1356" s="1" t="s">
        <v>1521</v>
      </c>
      <c r="F1356" s="14" t="s">
        <v>40</v>
      </c>
      <c r="G1356" s="14" t="str">
        <f aca="false">IF(I1356&lt;p_local,"Local → page infra",IF(H1356&gt;=p_ph1,"Phase 1",IF(H1356&gt;=p_ph2,"Phase 2","Phase 3")))</f>
        <v>Phase 3</v>
      </c>
      <c r="H1356" s="14" t="n">
        <f aca="false">IF(I1356&lt;p_local,0,IF(C1356="Aéroport → Aéroport",p_pts_plein,IF(Y1356&gt;0,IF(I1356&lt;=Y1356,p_pts_plein,IF(I1356&lt;=p_mult2*Y1356,p_pts_moyen,p_pts_r3)),IF(I1356&gt;=p_vv_min,p_pts_plein,IF(I1356&gt;=p_vv_moy,p_pts_moyen,p_pts_court))))+IF(INDEX(10_Lieux!$D:$D,U1356)=1,p_prio1,p_prio2)+IF(INDEX(10_Lieux!$D:$D,V1356)=1,p_prio1,p_prio2)+IF(K1356="Oui",p_tf,0)+p_hub*((INDEX(10_Lieux!$H:$H,U1356)="Hub")+(INDEX(10_Lieux!$H:$H,V1356)="Hub"))+IF(OR(INDEX(10_Lieux!$H:$H,U1356)="Premium",INDEX(10_Lieux!$H:$H,V1356)="Premium"),p_prem,0))</f>
        <v>40</v>
      </c>
      <c r="I1356" s="14" t="n">
        <f aca="false">ROUND(W1356*p_facteur,0)</f>
        <v>837</v>
      </c>
      <c r="J1356" s="14" t="str">
        <f aca="false">IF(X1356&lt;60,X1356&amp;" min",INT(X1356/60)&amp;" h"&amp;IF(MOD(X1356,60)=0,""," "&amp;TEXT(MOD(X1356,60),"00")))</f>
        <v>8 h 45</v>
      </c>
      <c r="K1356" s="14" t="str">
        <f aca="false">IF(S1356&lt;&gt;T1356,"Oui","Non")</f>
        <v>Non</v>
      </c>
      <c r="L1356" s="14" t="str">
        <f aca="false">IF(AND(INDEX(10_Lieux!$B:$B,U1356)="Ville",INDEX(10_Lieux!$B:$B,V1356)="Ville"),"/chauffeur-prive/"&amp;INDEX(10_Lieux!$E:$E,U1356)&amp;"-"&amp;INDEX(10_Lieux!$E:$E,V1356)&amp;"/","/chauffeur-prive/"&amp;INDEX(10_Lieux!$E:$E,U1356)&amp;"/"&amp;INDEX(10_Lieux!$E:$E,V1356)&amp;"/")</f>
        <v>/chauffeur-prive/aeroport-biarritz-pays-basque/paris/</v>
      </c>
      <c r="M1356" s="14" t="str">
        <f aca="false">IFERROR(INDEX($L:$L,MATCH(B1356&amp;"|"&amp;A1356,$Z:$Z,0)),"—")</f>
        <v>/chauffeur-prive/paris/aeroport-biarritz-pays-basque/</v>
      </c>
      <c r="N1356" s="14" t="str">
        <f aca="false">IF(LEN("Chauffeur privé "&amp;INDEX(10_Lieux!$J:$J,U1356)&amp;" → "&amp;INDEX(10_Lieux!$J:$J,V1356)&amp;" | 24h/24")&gt;60,"Chauffeur privé "&amp;INDEX(10_Lieux!$J:$J,U1356)&amp;" → "&amp;INDEX(10_Lieux!$J:$J,V1356),"Chauffeur privé "&amp;INDEX(10_Lieux!$J:$J,U1356)&amp;" → "&amp;INDEX(10_Lieux!$J:$J,V1356)&amp;" | 24h/24")</f>
        <v>Chauffeur privé Aéroport Biarritz-Pays-Basque → Paris</v>
      </c>
      <c r="O1356" s="14" t="n">
        <f aca="false">LEN(N1356)</f>
        <v>53</v>
      </c>
      <c r="P1356" s="14" t="str">
        <f aca="false">"Chauffeur privé "&amp;INDEX(10_Lieux!$K:$K,U1356)&amp;" vers "&amp;INDEX(10_Lieux!$L:$L,V1356)</f>
        <v>Chauffeur privé de l'aéroport Biarritz-Pays-Basque vers Paris</v>
      </c>
      <c r="Q1356" s="14" t="str">
        <f aca="false">"Chauffeur privé "&amp;INDEX(10_Lieux!$K:$K,U1356)&amp;" vers "&amp;INDEX(10_Lieux!$L:$L,V1356)&amp;" : env. "&amp;I1356&amp;" km, "&amp;J1356&amp;" de route. Devis personnalisé, standard 24h/24 et 7j/7."</f>
        <v>Chauffeur privé de l'aéroport Biarritz-Pays-Basque vers Paris : env. 837 km, 8 h 45 de route. Devis personnalisé, standard 24h/24 et 7j/7.</v>
      </c>
      <c r="R1356" s="14" t="n">
        <f aca="false">LEN(Q1356)</f>
        <v>138</v>
      </c>
      <c r="S1356" s="14" t="str">
        <f aca="false">INDEX(10_Lieux!$C:$C,U1356)</f>
        <v>France</v>
      </c>
      <c r="T1356" s="14" t="str">
        <f aca="false">INDEX(10_Lieux!$C:$C,V1356)</f>
        <v>France</v>
      </c>
      <c r="U1356" s="14" t="n">
        <f aca="false">MATCH(A1356,10_Lieux!$A:$A,0)</f>
        <v>159</v>
      </c>
      <c r="V1356" s="14" t="n">
        <f aca="false">MATCH(B1356,10_Lieux!$A:$A,0)</f>
        <v>2</v>
      </c>
      <c r="W1356" s="14" t="n">
        <f aca="false">ROUND(6371*2*ASIN(SQRT(SIN(RADIANS(INDEX(10_Lieux!$F:$F,V1356)-INDEX(10_Lieux!$F:$F,U1356))/2)^2+COS(RADIANS(INDEX(10_Lieux!$F:$F,U1356)))*COS(RADIANS(INDEX(10_Lieux!$F:$F,V1356)))*SIN(RADIANS(INDEX(10_Lieux!$G:$G,V1356)-INDEX(10_Lieux!$G:$G,U1356))/2)^2)),1)</f>
        <v>669.2</v>
      </c>
      <c r="X1356" s="14" t="n">
        <f aca="false">ROUND(I1356/IF(I1356&lt;p_seuil_vitesse,p_vit_lente,p_vit_rapide)*60/15,0)*15</f>
        <v>525</v>
      </c>
      <c r="Y1356" s="14" t="n">
        <f aca="false">MAX(IF(INDEX(10_Lieux!$B:$B,U1356)&lt;&gt;"Ville",INDEX(10_Lieux!$I:$I,U1356),0),IF(INDEX(10_Lieux!$B:$B,V1356)&lt;&gt;"Ville",INDEX(10_Lieux!$I:$I,V1356),0))</f>
        <v>250</v>
      </c>
      <c r="Z1356" s="14" t="str">
        <f aca="false">A1356&amp;"|"&amp;B1356</f>
        <v>Biarritz-Pays Basque|Paris</v>
      </c>
      <c r="AA1356" s="14" t="str">
        <f aca="false">IF(I1356&lt;p_local,"Local",IF(I1356&lt;p_vv_min,"Courte distance",IF(I1356&lt;p_tres_long,"Longue distance","Très longue distance")))</f>
        <v>Très longue distance</v>
      </c>
    </row>
    <row r="1357" customFormat="false" ht="15" hidden="false" customHeight="true" outlineLevel="0" collapsed="false">
      <c r="A1357" s="1" t="s">
        <v>122</v>
      </c>
      <c r="B1357" s="1" t="s">
        <v>1520</v>
      </c>
      <c r="C1357" s="1" t="s">
        <v>35</v>
      </c>
      <c r="D1357" s="1" t="s">
        <v>653</v>
      </c>
      <c r="E1357" s="1" t="s">
        <v>1522</v>
      </c>
      <c r="F1357" s="14" t="s">
        <v>40</v>
      </c>
      <c r="G1357" s="14" t="str">
        <f aca="false">IF(I1357&lt;p_local,"Local → page infra",IF(H1357&gt;=p_ph1,"Phase 1",IF(H1357&gt;=p_ph2,"Phase 2","Phase 3")))</f>
        <v>Phase 3</v>
      </c>
      <c r="H1357" s="14" t="n">
        <f aca="false">IF(I1357&lt;p_local,0,IF(C1357="Aéroport → Aéroport",p_pts_plein,IF(Y1357&gt;0,IF(I1357&lt;=Y1357,p_pts_plein,IF(I1357&lt;=p_mult2*Y1357,p_pts_moyen,p_pts_r3)),IF(I1357&gt;=p_vv_min,p_pts_plein,IF(I1357&gt;=p_vv_moy,p_pts_moyen,p_pts_court))))+IF(INDEX(10_Lieux!$D:$D,U1357)=1,p_prio1,p_prio2)+IF(INDEX(10_Lieux!$D:$D,V1357)=1,p_prio1,p_prio2)+IF(K1357="Oui",p_tf,0)+p_hub*((INDEX(10_Lieux!$H:$H,U1357)="Hub")+(INDEX(10_Lieux!$H:$H,V1357)="Hub"))+IF(OR(INDEX(10_Lieux!$H:$H,U1357)="Premium",INDEX(10_Lieux!$H:$H,V1357)="Premium"),p_prem,0))</f>
        <v>40</v>
      </c>
      <c r="I1357" s="14" t="n">
        <f aca="false">ROUND(W1357*p_facteur,0)</f>
        <v>837</v>
      </c>
      <c r="J1357" s="14" t="str">
        <f aca="false">IF(X1357&lt;60,X1357&amp;" min",INT(X1357/60)&amp;" h"&amp;IF(MOD(X1357,60)=0,""," "&amp;TEXT(MOD(X1357,60),"00")))</f>
        <v>8 h 45</v>
      </c>
      <c r="K1357" s="14" t="str">
        <f aca="false">IF(S1357&lt;&gt;T1357,"Oui","Non")</f>
        <v>Non</v>
      </c>
      <c r="L1357" s="14" t="str">
        <f aca="false">IF(AND(INDEX(10_Lieux!$B:$B,U1357)="Ville",INDEX(10_Lieux!$B:$B,V1357)="Ville"),"/chauffeur-prive/"&amp;INDEX(10_Lieux!$E:$E,U1357)&amp;"-"&amp;INDEX(10_Lieux!$E:$E,V1357)&amp;"/","/chauffeur-prive/"&amp;INDEX(10_Lieux!$E:$E,U1357)&amp;"/"&amp;INDEX(10_Lieux!$E:$E,V1357)&amp;"/")</f>
        <v>/chauffeur-prive/paris/aeroport-biarritz-pays-basque/</v>
      </c>
      <c r="M1357" s="14" t="str">
        <f aca="false">IFERROR(INDEX($L:$L,MATCH(B1357&amp;"|"&amp;A1357,$Z:$Z,0)),"—")</f>
        <v>/chauffeur-prive/aeroport-biarritz-pays-basque/paris/</v>
      </c>
      <c r="N1357" s="14" t="str">
        <f aca="false">IF(LEN("Chauffeur privé "&amp;INDEX(10_Lieux!$J:$J,U1357)&amp;" → "&amp;INDEX(10_Lieux!$J:$J,V1357)&amp;" | 24h/24")&gt;60,"Chauffeur privé "&amp;INDEX(10_Lieux!$J:$J,U1357)&amp;" → "&amp;INDEX(10_Lieux!$J:$J,V1357),"Chauffeur privé "&amp;INDEX(10_Lieux!$J:$J,U1357)&amp;" → "&amp;INDEX(10_Lieux!$J:$J,V1357)&amp;" | 24h/24")</f>
        <v>Chauffeur privé Paris → Aéroport Biarritz-Pays-Basque</v>
      </c>
      <c r="O1357" s="14" t="n">
        <f aca="false">LEN(N1357)</f>
        <v>53</v>
      </c>
      <c r="P1357" s="14" t="str">
        <f aca="false">"Chauffeur privé "&amp;INDEX(10_Lieux!$K:$K,U1357)&amp;" vers "&amp;INDEX(10_Lieux!$L:$L,V1357)</f>
        <v>Chauffeur privé de Paris vers l'aéroport Biarritz-Pays-Basque</v>
      </c>
      <c r="Q1357" s="14" t="str">
        <f aca="false">"Chauffeur privé "&amp;INDEX(10_Lieux!$K:$K,U1357)&amp;" vers "&amp;INDEX(10_Lieux!$L:$L,V1357)&amp;" : env. "&amp;I1357&amp;" km, "&amp;J1357&amp;" de route. Devis personnalisé, standard 24h/24 et 7j/7."</f>
        <v>Chauffeur privé de Paris vers l'aéroport Biarritz-Pays-Basque : env. 837 km, 8 h 45 de route. Devis personnalisé, standard 24h/24 et 7j/7.</v>
      </c>
      <c r="R1357" s="14" t="n">
        <f aca="false">LEN(Q1357)</f>
        <v>138</v>
      </c>
      <c r="S1357" s="14" t="str">
        <f aca="false">INDEX(10_Lieux!$C:$C,U1357)</f>
        <v>France</v>
      </c>
      <c r="T1357" s="14" t="str">
        <f aca="false">INDEX(10_Lieux!$C:$C,V1357)</f>
        <v>France</v>
      </c>
      <c r="U1357" s="14" t="n">
        <f aca="false">MATCH(A1357,10_Lieux!$A:$A,0)</f>
        <v>2</v>
      </c>
      <c r="V1357" s="14" t="n">
        <f aca="false">MATCH(B1357,10_Lieux!$A:$A,0)</f>
        <v>159</v>
      </c>
      <c r="W1357" s="14" t="n">
        <f aca="false">ROUND(6371*2*ASIN(SQRT(SIN(RADIANS(INDEX(10_Lieux!$F:$F,V1357)-INDEX(10_Lieux!$F:$F,U1357))/2)^2+COS(RADIANS(INDEX(10_Lieux!$F:$F,U1357)))*COS(RADIANS(INDEX(10_Lieux!$F:$F,V1357)))*SIN(RADIANS(INDEX(10_Lieux!$G:$G,V1357)-INDEX(10_Lieux!$G:$G,U1357))/2)^2)),1)</f>
        <v>669.2</v>
      </c>
      <c r="X1357" s="14" t="n">
        <f aca="false">ROUND(I1357/IF(I1357&lt;p_seuil_vitesse,p_vit_lente,p_vit_rapide)*60/15,0)*15</f>
        <v>525</v>
      </c>
      <c r="Y1357" s="14" t="n">
        <f aca="false">MAX(IF(INDEX(10_Lieux!$B:$B,U1357)&lt;&gt;"Ville",INDEX(10_Lieux!$I:$I,U1357),0),IF(INDEX(10_Lieux!$B:$B,V1357)&lt;&gt;"Ville",INDEX(10_Lieux!$I:$I,V1357),0))</f>
        <v>250</v>
      </c>
      <c r="Z1357" s="14" t="str">
        <f aca="false">A1357&amp;"|"&amp;B1357</f>
        <v>Paris|Biarritz-Pays Basque</v>
      </c>
      <c r="AA1357" s="14" t="str">
        <f aca="false">IF(I1357&lt;p_local,"Local",IF(I1357&lt;p_vv_min,"Courte distance",IF(I1357&lt;p_tres_long,"Longue distance","Très longue distance")))</f>
        <v>Très longue distance</v>
      </c>
    </row>
    <row r="1358" customFormat="false" ht="15" hidden="false" customHeight="true" outlineLevel="0" collapsed="false">
      <c r="A1358" s="1" t="s">
        <v>1520</v>
      </c>
      <c r="B1358" s="1" t="s">
        <v>123</v>
      </c>
      <c r="C1358" s="1" t="s">
        <v>34</v>
      </c>
      <c r="D1358" s="1" t="s">
        <v>653</v>
      </c>
      <c r="E1358" s="1" t="s">
        <v>1523</v>
      </c>
      <c r="F1358" s="14" t="s">
        <v>40</v>
      </c>
      <c r="G1358" s="14" t="str">
        <f aca="false">IF(I1358&lt;p_local,"Local → page infra",IF(H1358&gt;=p_ph1,"Phase 1",IF(H1358&gt;=p_ph2,"Phase 2","Phase 3")))</f>
        <v>Phase 3</v>
      </c>
      <c r="H1358" s="14" t="n">
        <f aca="false">IF(I1358&lt;p_local,0,IF(C1358="Aéroport → Aéroport",p_pts_plein,IF(Y1358&gt;0,IF(I1358&lt;=Y1358,p_pts_plein,IF(I1358&lt;=p_mult2*Y1358,p_pts_moyen,p_pts_r3)),IF(I1358&gt;=p_vv_min,p_pts_plein,IF(I1358&gt;=p_vv_moy,p_pts_moyen,p_pts_court))))+IF(INDEX(10_Lieux!$D:$D,U1358)=1,p_prio1,p_prio2)+IF(INDEX(10_Lieux!$D:$D,V1358)=1,p_prio1,p_prio2)+IF(K1358="Oui",p_tf,0)+p_hub*((INDEX(10_Lieux!$H:$H,U1358)="Hub")+(INDEX(10_Lieux!$H:$H,V1358)="Hub"))+IF(OR(INDEX(10_Lieux!$H:$H,U1358)="Premium",INDEX(10_Lieux!$H:$H,V1358)="Premium"),p_prem,0))</f>
        <v>40</v>
      </c>
      <c r="I1358" s="14" t="n">
        <f aca="false">ROUND(W1358*p_facteur,0)</f>
        <v>705</v>
      </c>
      <c r="J1358" s="14" t="str">
        <f aca="false">IF(X1358&lt;60,X1358&amp;" min",INT(X1358/60)&amp;" h"&amp;IF(MOD(X1358,60)=0,""," "&amp;TEXT(MOD(X1358,60),"00")))</f>
        <v>7 h 30</v>
      </c>
      <c r="K1358" s="14" t="str">
        <f aca="false">IF(S1358&lt;&gt;T1358,"Oui","Non")</f>
        <v>Non</v>
      </c>
      <c r="L1358" s="14" t="str">
        <f aca="false">IF(AND(INDEX(10_Lieux!$B:$B,U1358)="Ville",INDEX(10_Lieux!$B:$B,V1358)="Ville"),"/chauffeur-prive/"&amp;INDEX(10_Lieux!$E:$E,U1358)&amp;"-"&amp;INDEX(10_Lieux!$E:$E,V1358)&amp;"/","/chauffeur-prive/"&amp;INDEX(10_Lieux!$E:$E,U1358)&amp;"/"&amp;INDEX(10_Lieux!$E:$E,V1358)&amp;"/")</f>
        <v>/chauffeur-prive/aeroport-biarritz-pays-basque/lyon/</v>
      </c>
      <c r="M1358" s="14" t="str">
        <f aca="false">IFERROR(INDEX($L:$L,MATCH(B1358&amp;"|"&amp;A1358,$Z:$Z,0)),"—")</f>
        <v>/chauffeur-prive/lyon/aeroport-biarritz-pays-basque/</v>
      </c>
      <c r="N1358" s="14" t="str">
        <f aca="false">IF(LEN("Chauffeur privé "&amp;INDEX(10_Lieux!$J:$J,U1358)&amp;" → "&amp;INDEX(10_Lieux!$J:$J,V1358)&amp;" | 24h/24")&gt;60,"Chauffeur privé "&amp;INDEX(10_Lieux!$J:$J,U1358)&amp;" → "&amp;INDEX(10_Lieux!$J:$J,V1358),"Chauffeur privé "&amp;INDEX(10_Lieux!$J:$J,U1358)&amp;" → "&amp;INDEX(10_Lieux!$J:$J,V1358)&amp;" | 24h/24")</f>
        <v>Chauffeur privé Aéroport Biarritz-Pays-Basque → Lyon</v>
      </c>
      <c r="O1358" s="14" t="n">
        <f aca="false">LEN(N1358)</f>
        <v>52</v>
      </c>
      <c r="P1358" s="14" t="str">
        <f aca="false">"Chauffeur privé "&amp;INDEX(10_Lieux!$K:$K,U1358)&amp;" vers "&amp;INDEX(10_Lieux!$L:$L,V1358)</f>
        <v>Chauffeur privé de l'aéroport Biarritz-Pays-Basque vers Lyon</v>
      </c>
      <c r="Q1358" s="14" t="str">
        <f aca="false">"Chauffeur privé "&amp;INDEX(10_Lieux!$K:$K,U1358)&amp;" vers "&amp;INDEX(10_Lieux!$L:$L,V1358)&amp;" : env. "&amp;I1358&amp;" km, "&amp;J1358&amp;" de route. Devis personnalisé, standard 24h/24 et 7j/7."</f>
        <v>Chauffeur privé de l'aéroport Biarritz-Pays-Basque vers Lyon : env. 705 km, 7 h 30 de route. Devis personnalisé, standard 24h/24 et 7j/7.</v>
      </c>
      <c r="R1358" s="14" t="n">
        <f aca="false">LEN(Q1358)</f>
        <v>137</v>
      </c>
      <c r="S1358" s="14" t="str">
        <f aca="false">INDEX(10_Lieux!$C:$C,U1358)</f>
        <v>France</v>
      </c>
      <c r="T1358" s="14" t="str">
        <f aca="false">INDEX(10_Lieux!$C:$C,V1358)</f>
        <v>France</v>
      </c>
      <c r="U1358" s="14" t="n">
        <f aca="false">MATCH(A1358,10_Lieux!$A:$A,0)</f>
        <v>159</v>
      </c>
      <c r="V1358" s="14" t="n">
        <f aca="false">MATCH(B1358,10_Lieux!$A:$A,0)</f>
        <v>8</v>
      </c>
      <c r="W1358" s="14" t="n">
        <f aca="false">ROUND(6371*2*ASIN(SQRT(SIN(RADIANS(INDEX(10_Lieux!$F:$F,V1358)-INDEX(10_Lieux!$F:$F,U1358))/2)^2+COS(RADIANS(INDEX(10_Lieux!$F:$F,U1358)))*COS(RADIANS(INDEX(10_Lieux!$F:$F,V1358)))*SIN(RADIANS(INDEX(10_Lieux!$G:$G,V1358)-INDEX(10_Lieux!$G:$G,U1358))/2)^2)),1)</f>
        <v>564.1</v>
      </c>
      <c r="X1358" s="14" t="n">
        <f aca="false">ROUND(I1358/IF(I1358&lt;p_seuil_vitesse,p_vit_lente,p_vit_rapide)*60/15,0)*15</f>
        <v>450</v>
      </c>
      <c r="Y1358" s="14" t="n">
        <f aca="false">MAX(IF(INDEX(10_Lieux!$B:$B,U1358)&lt;&gt;"Ville",INDEX(10_Lieux!$I:$I,U1358),0),IF(INDEX(10_Lieux!$B:$B,V1358)&lt;&gt;"Ville",INDEX(10_Lieux!$I:$I,V1358),0))</f>
        <v>250</v>
      </c>
      <c r="Z1358" s="14" t="str">
        <f aca="false">A1358&amp;"|"&amp;B1358</f>
        <v>Biarritz-Pays Basque|Lyon</v>
      </c>
      <c r="AA1358" s="14" t="str">
        <f aca="false">IF(I1358&lt;p_local,"Local",IF(I1358&lt;p_vv_min,"Courte distance",IF(I1358&lt;p_tres_long,"Longue distance","Très longue distance")))</f>
        <v>Très longue distance</v>
      </c>
    </row>
    <row r="1359" customFormat="false" ht="15" hidden="false" customHeight="true" outlineLevel="0" collapsed="false">
      <c r="A1359" s="1" t="s">
        <v>123</v>
      </c>
      <c r="B1359" s="1" t="s">
        <v>1520</v>
      </c>
      <c r="C1359" s="1" t="s">
        <v>35</v>
      </c>
      <c r="D1359" s="1" t="s">
        <v>653</v>
      </c>
      <c r="E1359" s="1" t="s">
        <v>1524</v>
      </c>
      <c r="F1359" s="14" t="s">
        <v>40</v>
      </c>
      <c r="G1359" s="14" t="str">
        <f aca="false">IF(I1359&lt;p_local,"Local → page infra",IF(H1359&gt;=p_ph1,"Phase 1",IF(H1359&gt;=p_ph2,"Phase 2","Phase 3")))</f>
        <v>Phase 3</v>
      </c>
      <c r="H1359" s="14" t="n">
        <f aca="false">IF(I1359&lt;p_local,0,IF(C1359="Aéroport → Aéroport",p_pts_plein,IF(Y1359&gt;0,IF(I1359&lt;=Y1359,p_pts_plein,IF(I1359&lt;=p_mult2*Y1359,p_pts_moyen,p_pts_r3)),IF(I1359&gt;=p_vv_min,p_pts_plein,IF(I1359&gt;=p_vv_moy,p_pts_moyen,p_pts_court))))+IF(INDEX(10_Lieux!$D:$D,U1359)=1,p_prio1,p_prio2)+IF(INDEX(10_Lieux!$D:$D,V1359)=1,p_prio1,p_prio2)+IF(K1359="Oui",p_tf,0)+p_hub*((INDEX(10_Lieux!$H:$H,U1359)="Hub")+(INDEX(10_Lieux!$H:$H,V1359)="Hub"))+IF(OR(INDEX(10_Lieux!$H:$H,U1359)="Premium",INDEX(10_Lieux!$H:$H,V1359)="Premium"),p_prem,0))</f>
        <v>40</v>
      </c>
      <c r="I1359" s="14" t="n">
        <f aca="false">ROUND(W1359*p_facteur,0)</f>
        <v>705</v>
      </c>
      <c r="J1359" s="14" t="str">
        <f aca="false">IF(X1359&lt;60,X1359&amp;" min",INT(X1359/60)&amp;" h"&amp;IF(MOD(X1359,60)=0,""," "&amp;TEXT(MOD(X1359,60),"00")))</f>
        <v>7 h 30</v>
      </c>
      <c r="K1359" s="14" t="str">
        <f aca="false">IF(S1359&lt;&gt;T1359,"Oui","Non")</f>
        <v>Non</v>
      </c>
      <c r="L1359" s="14" t="str">
        <f aca="false">IF(AND(INDEX(10_Lieux!$B:$B,U1359)="Ville",INDEX(10_Lieux!$B:$B,V1359)="Ville"),"/chauffeur-prive/"&amp;INDEX(10_Lieux!$E:$E,U1359)&amp;"-"&amp;INDEX(10_Lieux!$E:$E,V1359)&amp;"/","/chauffeur-prive/"&amp;INDEX(10_Lieux!$E:$E,U1359)&amp;"/"&amp;INDEX(10_Lieux!$E:$E,V1359)&amp;"/")</f>
        <v>/chauffeur-prive/lyon/aeroport-biarritz-pays-basque/</v>
      </c>
      <c r="M1359" s="14" t="str">
        <f aca="false">IFERROR(INDEX($L:$L,MATCH(B1359&amp;"|"&amp;A1359,$Z:$Z,0)),"—")</f>
        <v>/chauffeur-prive/aeroport-biarritz-pays-basque/lyon/</v>
      </c>
      <c r="N1359" s="14" t="str">
        <f aca="false">IF(LEN("Chauffeur privé "&amp;INDEX(10_Lieux!$J:$J,U1359)&amp;" → "&amp;INDEX(10_Lieux!$J:$J,V1359)&amp;" | 24h/24")&gt;60,"Chauffeur privé "&amp;INDEX(10_Lieux!$J:$J,U1359)&amp;" → "&amp;INDEX(10_Lieux!$J:$J,V1359),"Chauffeur privé "&amp;INDEX(10_Lieux!$J:$J,U1359)&amp;" → "&amp;INDEX(10_Lieux!$J:$J,V1359)&amp;" | 24h/24")</f>
        <v>Chauffeur privé Lyon → Aéroport Biarritz-Pays-Basque</v>
      </c>
      <c r="O1359" s="14" t="n">
        <f aca="false">LEN(N1359)</f>
        <v>52</v>
      </c>
      <c r="P1359" s="14" t="str">
        <f aca="false">"Chauffeur privé "&amp;INDEX(10_Lieux!$K:$K,U1359)&amp;" vers "&amp;INDEX(10_Lieux!$L:$L,V1359)</f>
        <v>Chauffeur privé de Lyon vers l'aéroport Biarritz-Pays-Basque</v>
      </c>
      <c r="Q1359" s="14" t="str">
        <f aca="false">"Chauffeur privé "&amp;INDEX(10_Lieux!$K:$K,U1359)&amp;" vers "&amp;INDEX(10_Lieux!$L:$L,V1359)&amp;" : env. "&amp;I1359&amp;" km, "&amp;J1359&amp;" de route. Devis personnalisé, standard 24h/24 et 7j/7."</f>
        <v>Chauffeur privé de Lyon vers l'aéroport Biarritz-Pays-Basque : env. 705 km, 7 h 30 de route. Devis personnalisé, standard 24h/24 et 7j/7.</v>
      </c>
      <c r="R1359" s="14" t="n">
        <f aca="false">LEN(Q1359)</f>
        <v>137</v>
      </c>
      <c r="S1359" s="14" t="str">
        <f aca="false">INDEX(10_Lieux!$C:$C,U1359)</f>
        <v>France</v>
      </c>
      <c r="T1359" s="14" t="str">
        <f aca="false">INDEX(10_Lieux!$C:$C,V1359)</f>
        <v>France</v>
      </c>
      <c r="U1359" s="14" t="n">
        <f aca="false">MATCH(A1359,10_Lieux!$A:$A,0)</f>
        <v>8</v>
      </c>
      <c r="V1359" s="14" t="n">
        <f aca="false">MATCH(B1359,10_Lieux!$A:$A,0)</f>
        <v>159</v>
      </c>
      <c r="W1359" s="14" t="n">
        <f aca="false">ROUND(6371*2*ASIN(SQRT(SIN(RADIANS(INDEX(10_Lieux!$F:$F,V1359)-INDEX(10_Lieux!$F:$F,U1359))/2)^2+COS(RADIANS(INDEX(10_Lieux!$F:$F,U1359)))*COS(RADIANS(INDEX(10_Lieux!$F:$F,V1359)))*SIN(RADIANS(INDEX(10_Lieux!$G:$G,V1359)-INDEX(10_Lieux!$G:$G,U1359))/2)^2)),1)</f>
        <v>564.1</v>
      </c>
      <c r="X1359" s="14" t="n">
        <f aca="false">ROUND(I1359/IF(I1359&lt;p_seuil_vitesse,p_vit_lente,p_vit_rapide)*60/15,0)*15</f>
        <v>450</v>
      </c>
      <c r="Y1359" s="14" t="n">
        <f aca="false">MAX(IF(INDEX(10_Lieux!$B:$B,U1359)&lt;&gt;"Ville",INDEX(10_Lieux!$I:$I,U1359),0),IF(INDEX(10_Lieux!$B:$B,V1359)&lt;&gt;"Ville",INDEX(10_Lieux!$I:$I,V1359),0))</f>
        <v>250</v>
      </c>
      <c r="Z1359" s="14" t="str">
        <f aca="false">A1359&amp;"|"&amp;B1359</f>
        <v>Lyon|Biarritz-Pays Basque</v>
      </c>
      <c r="AA1359" s="14" t="str">
        <f aca="false">IF(I1359&lt;p_local,"Local",IF(I1359&lt;p_vv_min,"Courte distance",IF(I1359&lt;p_tres_long,"Longue distance","Très longue distance")))</f>
        <v>Très longue distance</v>
      </c>
    </row>
    <row r="1360" customFormat="false" ht="15" hidden="false" customHeight="true" outlineLevel="0" collapsed="false">
      <c r="A1360" s="1" t="s">
        <v>1520</v>
      </c>
      <c r="B1360" s="1" t="s">
        <v>126</v>
      </c>
      <c r="C1360" s="1" t="s">
        <v>34</v>
      </c>
      <c r="D1360" s="1" t="s">
        <v>653</v>
      </c>
      <c r="E1360" s="1" t="s">
        <v>1525</v>
      </c>
      <c r="F1360" s="14" t="s">
        <v>40</v>
      </c>
      <c r="G1360" s="14" t="str">
        <f aca="false">IF(I1360&lt;p_local,"Local → page infra",IF(H1360&gt;=p_ph1,"Phase 1",IF(H1360&gt;=p_ph2,"Phase 2","Phase 3")))</f>
        <v>Phase 3</v>
      </c>
      <c r="H1360" s="14" t="n">
        <f aca="false">IF(I1360&lt;p_local,0,IF(C1360="Aéroport → Aéroport",p_pts_plein,IF(Y1360&gt;0,IF(I1360&lt;=Y1360,p_pts_plein,IF(I1360&lt;=p_mult2*Y1360,p_pts_moyen,p_pts_r3)),IF(I1360&gt;=p_vv_min,p_pts_plein,IF(I1360&gt;=p_vv_moy,p_pts_moyen,p_pts_court))))+IF(INDEX(10_Lieux!$D:$D,U1360)=1,p_prio1,p_prio2)+IF(INDEX(10_Lieux!$D:$D,V1360)=1,p_prio1,p_prio2)+IF(K1360="Oui",p_tf,0)+p_hub*((INDEX(10_Lieux!$H:$H,U1360)="Hub")+(INDEX(10_Lieux!$H:$H,V1360)="Hub"))+IF(OR(INDEX(10_Lieux!$H:$H,U1360)="Premium",INDEX(10_Lieux!$H:$H,V1360)="Premium"),p_prem,0))</f>
        <v>40</v>
      </c>
      <c r="I1360" s="14" t="n">
        <f aca="false">ROUND(W1360*p_facteur,0)</f>
        <v>885</v>
      </c>
      <c r="J1360" s="14" t="str">
        <f aca="false">IF(X1360&lt;60,X1360&amp;" min",INT(X1360/60)&amp;" h"&amp;IF(MOD(X1360,60)=0,""," "&amp;TEXT(MOD(X1360,60),"00")))</f>
        <v>9 h 15</v>
      </c>
      <c r="K1360" s="14" t="str">
        <f aca="false">IF(S1360&lt;&gt;T1360,"Oui","Non")</f>
        <v>Non</v>
      </c>
      <c r="L1360" s="14" t="str">
        <f aca="false">IF(AND(INDEX(10_Lieux!$B:$B,U1360)="Ville",INDEX(10_Lieux!$B:$B,V1360)="Ville"),"/chauffeur-prive/"&amp;INDEX(10_Lieux!$E:$E,U1360)&amp;"-"&amp;INDEX(10_Lieux!$E:$E,V1360)&amp;"/","/chauffeur-prive/"&amp;INDEX(10_Lieux!$E:$E,U1360)&amp;"/"&amp;INDEX(10_Lieux!$E:$E,V1360)&amp;"/")</f>
        <v>/chauffeur-prive/aeroport-biarritz-pays-basque/nice/</v>
      </c>
      <c r="M1360" s="14" t="str">
        <f aca="false">IFERROR(INDEX($L:$L,MATCH(B1360&amp;"|"&amp;A1360,$Z:$Z,0)),"—")</f>
        <v>/chauffeur-prive/nice/aeroport-biarritz-pays-basque/</v>
      </c>
      <c r="N1360" s="14" t="str">
        <f aca="false">IF(LEN("Chauffeur privé "&amp;INDEX(10_Lieux!$J:$J,U1360)&amp;" → "&amp;INDEX(10_Lieux!$J:$J,V1360)&amp;" | 24h/24")&gt;60,"Chauffeur privé "&amp;INDEX(10_Lieux!$J:$J,U1360)&amp;" → "&amp;INDEX(10_Lieux!$J:$J,V1360),"Chauffeur privé "&amp;INDEX(10_Lieux!$J:$J,U1360)&amp;" → "&amp;INDEX(10_Lieux!$J:$J,V1360)&amp;" | 24h/24")</f>
        <v>Chauffeur privé Aéroport Biarritz-Pays-Basque → Nice</v>
      </c>
      <c r="O1360" s="14" t="n">
        <f aca="false">LEN(N1360)</f>
        <v>52</v>
      </c>
      <c r="P1360" s="14" t="str">
        <f aca="false">"Chauffeur privé "&amp;INDEX(10_Lieux!$K:$K,U1360)&amp;" vers "&amp;INDEX(10_Lieux!$L:$L,V1360)</f>
        <v>Chauffeur privé de l'aéroport Biarritz-Pays-Basque vers Nice</v>
      </c>
      <c r="Q1360" s="14" t="str">
        <f aca="false">"Chauffeur privé "&amp;INDEX(10_Lieux!$K:$K,U1360)&amp;" vers "&amp;INDEX(10_Lieux!$L:$L,V1360)&amp;" : env. "&amp;I1360&amp;" km, "&amp;J1360&amp;" de route. Devis personnalisé, standard 24h/24 et 7j/7."</f>
        <v>Chauffeur privé de l'aéroport Biarritz-Pays-Basque vers Nice : env. 885 km, 9 h 15 de route. Devis personnalisé, standard 24h/24 et 7j/7.</v>
      </c>
      <c r="R1360" s="14" t="n">
        <f aca="false">LEN(Q1360)</f>
        <v>137</v>
      </c>
      <c r="S1360" s="14" t="str">
        <f aca="false">INDEX(10_Lieux!$C:$C,U1360)</f>
        <v>France</v>
      </c>
      <c r="T1360" s="14" t="str">
        <f aca="false">INDEX(10_Lieux!$C:$C,V1360)</f>
        <v>France</v>
      </c>
      <c r="U1360" s="14" t="n">
        <f aca="false">MATCH(A1360,10_Lieux!$A:$A,0)</f>
        <v>159</v>
      </c>
      <c r="V1360" s="14" t="n">
        <f aca="false">MATCH(B1360,10_Lieux!$A:$A,0)</f>
        <v>80</v>
      </c>
      <c r="W1360" s="14" t="n">
        <f aca="false">ROUND(6371*2*ASIN(SQRT(SIN(RADIANS(INDEX(10_Lieux!$F:$F,V1360)-INDEX(10_Lieux!$F:$F,U1360))/2)^2+COS(RADIANS(INDEX(10_Lieux!$F:$F,U1360)))*COS(RADIANS(INDEX(10_Lieux!$F:$F,V1360)))*SIN(RADIANS(INDEX(10_Lieux!$G:$G,V1360)-INDEX(10_Lieux!$G:$G,U1360))/2)^2)),1)</f>
        <v>707.7</v>
      </c>
      <c r="X1360" s="14" t="n">
        <f aca="false">ROUND(I1360/IF(I1360&lt;p_seuil_vitesse,p_vit_lente,p_vit_rapide)*60/15,0)*15</f>
        <v>555</v>
      </c>
      <c r="Y1360" s="14" t="n">
        <f aca="false">MAX(IF(INDEX(10_Lieux!$B:$B,U1360)&lt;&gt;"Ville",INDEX(10_Lieux!$I:$I,U1360),0),IF(INDEX(10_Lieux!$B:$B,V1360)&lt;&gt;"Ville",INDEX(10_Lieux!$I:$I,V1360),0))</f>
        <v>250</v>
      </c>
      <c r="Z1360" s="14" t="str">
        <f aca="false">A1360&amp;"|"&amp;B1360</f>
        <v>Biarritz-Pays Basque|Nice</v>
      </c>
      <c r="AA1360" s="14" t="str">
        <f aca="false">IF(I1360&lt;p_local,"Local",IF(I1360&lt;p_vv_min,"Courte distance",IF(I1360&lt;p_tres_long,"Longue distance","Très longue distance")))</f>
        <v>Très longue distance</v>
      </c>
    </row>
    <row r="1361" customFormat="false" ht="15" hidden="false" customHeight="true" outlineLevel="0" collapsed="false">
      <c r="A1361" s="1" t="s">
        <v>126</v>
      </c>
      <c r="B1361" s="1" t="s">
        <v>1520</v>
      </c>
      <c r="C1361" s="1" t="s">
        <v>35</v>
      </c>
      <c r="D1361" s="1" t="s">
        <v>653</v>
      </c>
      <c r="E1361" s="1" t="s">
        <v>1526</v>
      </c>
      <c r="F1361" s="14" t="s">
        <v>40</v>
      </c>
      <c r="G1361" s="14" t="str">
        <f aca="false">IF(I1361&lt;p_local,"Local → page infra",IF(H1361&gt;=p_ph1,"Phase 1",IF(H1361&gt;=p_ph2,"Phase 2","Phase 3")))</f>
        <v>Phase 3</v>
      </c>
      <c r="H1361" s="14" t="n">
        <f aca="false">IF(I1361&lt;p_local,0,IF(C1361="Aéroport → Aéroport",p_pts_plein,IF(Y1361&gt;0,IF(I1361&lt;=Y1361,p_pts_plein,IF(I1361&lt;=p_mult2*Y1361,p_pts_moyen,p_pts_r3)),IF(I1361&gt;=p_vv_min,p_pts_plein,IF(I1361&gt;=p_vv_moy,p_pts_moyen,p_pts_court))))+IF(INDEX(10_Lieux!$D:$D,U1361)=1,p_prio1,p_prio2)+IF(INDEX(10_Lieux!$D:$D,V1361)=1,p_prio1,p_prio2)+IF(K1361="Oui",p_tf,0)+p_hub*((INDEX(10_Lieux!$H:$H,U1361)="Hub")+(INDEX(10_Lieux!$H:$H,V1361)="Hub"))+IF(OR(INDEX(10_Lieux!$H:$H,U1361)="Premium",INDEX(10_Lieux!$H:$H,V1361)="Premium"),p_prem,0))</f>
        <v>40</v>
      </c>
      <c r="I1361" s="14" t="n">
        <f aca="false">ROUND(W1361*p_facteur,0)</f>
        <v>885</v>
      </c>
      <c r="J1361" s="14" t="str">
        <f aca="false">IF(X1361&lt;60,X1361&amp;" min",INT(X1361/60)&amp;" h"&amp;IF(MOD(X1361,60)=0,""," "&amp;TEXT(MOD(X1361,60),"00")))</f>
        <v>9 h 15</v>
      </c>
      <c r="K1361" s="14" t="str">
        <f aca="false">IF(S1361&lt;&gt;T1361,"Oui","Non")</f>
        <v>Non</v>
      </c>
      <c r="L1361" s="14" t="str">
        <f aca="false">IF(AND(INDEX(10_Lieux!$B:$B,U1361)="Ville",INDEX(10_Lieux!$B:$B,V1361)="Ville"),"/chauffeur-prive/"&amp;INDEX(10_Lieux!$E:$E,U1361)&amp;"-"&amp;INDEX(10_Lieux!$E:$E,V1361)&amp;"/","/chauffeur-prive/"&amp;INDEX(10_Lieux!$E:$E,U1361)&amp;"/"&amp;INDEX(10_Lieux!$E:$E,V1361)&amp;"/")</f>
        <v>/chauffeur-prive/nice/aeroport-biarritz-pays-basque/</v>
      </c>
      <c r="M1361" s="14" t="str">
        <f aca="false">IFERROR(INDEX($L:$L,MATCH(B1361&amp;"|"&amp;A1361,$Z:$Z,0)),"—")</f>
        <v>/chauffeur-prive/aeroport-biarritz-pays-basque/nice/</v>
      </c>
      <c r="N1361" s="14" t="str">
        <f aca="false">IF(LEN("Chauffeur privé "&amp;INDEX(10_Lieux!$J:$J,U1361)&amp;" → "&amp;INDEX(10_Lieux!$J:$J,V1361)&amp;" | 24h/24")&gt;60,"Chauffeur privé "&amp;INDEX(10_Lieux!$J:$J,U1361)&amp;" → "&amp;INDEX(10_Lieux!$J:$J,V1361),"Chauffeur privé "&amp;INDEX(10_Lieux!$J:$J,U1361)&amp;" → "&amp;INDEX(10_Lieux!$J:$J,V1361)&amp;" | 24h/24")</f>
        <v>Chauffeur privé Nice → Aéroport Biarritz-Pays-Basque</v>
      </c>
      <c r="O1361" s="14" t="n">
        <f aca="false">LEN(N1361)</f>
        <v>52</v>
      </c>
      <c r="P1361" s="14" t="str">
        <f aca="false">"Chauffeur privé "&amp;INDEX(10_Lieux!$K:$K,U1361)&amp;" vers "&amp;INDEX(10_Lieux!$L:$L,V1361)</f>
        <v>Chauffeur privé de Nice vers l'aéroport Biarritz-Pays-Basque</v>
      </c>
      <c r="Q1361" s="14" t="str">
        <f aca="false">"Chauffeur privé "&amp;INDEX(10_Lieux!$K:$K,U1361)&amp;" vers "&amp;INDEX(10_Lieux!$L:$L,V1361)&amp;" : env. "&amp;I1361&amp;" km, "&amp;J1361&amp;" de route. Devis personnalisé, standard 24h/24 et 7j/7."</f>
        <v>Chauffeur privé de Nice vers l'aéroport Biarritz-Pays-Basque : env. 885 km, 9 h 15 de route. Devis personnalisé, standard 24h/24 et 7j/7.</v>
      </c>
      <c r="R1361" s="14" t="n">
        <f aca="false">LEN(Q1361)</f>
        <v>137</v>
      </c>
      <c r="S1361" s="14" t="str">
        <f aca="false">INDEX(10_Lieux!$C:$C,U1361)</f>
        <v>France</v>
      </c>
      <c r="T1361" s="14" t="str">
        <f aca="false">INDEX(10_Lieux!$C:$C,V1361)</f>
        <v>France</v>
      </c>
      <c r="U1361" s="14" t="n">
        <f aca="false">MATCH(A1361,10_Lieux!$A:$A,0)</f>
        <v>80</v>
      </c>
      <c r="V1361" s="14" t="n">
        <f aca="false">MATCH(B1361,10_Lieux!$A:$A,0)</f>
        <v>159</v>
      </c>
      <c r="W1361" s="14" t="n">
        <f aca="false">ROUND(6371*2*ASIN(SQRT(SIN(RADIANS(INDEX(10_Lieux!$F:$F,V1361)-INDEX(10_Lieux!$F:$F,U1361))/2)^2+COS(RADIANS(INDEX(10_Lieux!$F:$F,U1361)))*COS(RADIANS(INDEX(10_Lieux!$F:$F,V1361)))*SIN(RADIANS(INDEX(10_Lieux!$G:$G,V1361)-INDEX(10_Lieux!$G:$G,U1361))/2)^2)),1)</f>
        <v>707.7</v>
      </c>
      <c r="X1361" s="14" t="n">
        <f aca="false">ROUND(I1361/IF(I1361&lt;p_seuil_vitesse,p_vit_lente,p_vit_rapide)*60/15,0)*15</f>
        <v>555</v>
      </c>
      <c r="Y1361" s="14" t="n">
        <f aca="false">MAX(IF(INDEX(10_Lieux!$B:$B,U1361)&lt;&gt;"Ville",INDEX(10_Lieux!$I:$I,U1361),0),IF(INDEX(10_Lieux!$B:$B,V1361)&lt;&gt;"Ville",INDEX(10_Lieux!$I:$I,V1361),0))</f>
        <v>250</v>
      </c>
      <c r="Z1361" s="14" t="str">
        <f aca="false">A1361&amp;"|"&amp;B1361</f>
        <v>Nice|Biarritz-Pays Basque</v>
      </c>
      <c r="AA1361" s="14" t="str">
        <f aca="false">IF(I1361&lt;p_local,"Local",IF(I1361&lt;p_vv_min,"Courte distance",IF(I1361&lt;p_tres_long,"Longue distance","Très longue distance")))</f>
        <v>Très longue distance</v>
      </c>
    </row>
    <row r="1362" customFormat="false" ht="15" hidden="false" customHeight="true" outlineLevel="0" collapsed="false">
      <c r="A1362" s="1" t="s">
        <v>1520</v>
      </c>
      <c r="B1362" s="1" t="s">
        <v>128</v>
      </c>
      <c r="C1362" s="1" t="s">
        <v>34</v>
      </c>
      <c r="D1362" s="1" t="s">
        <v>653</v>
      </c>
      <c r="E1362" s="1" t="s">
        <v>1527</v>
      </c>
      <c r="F1362" s="14" t="s">
        <v>40</v>
      </c>
      <c r="G1362" s="14" t="str">
        <f aca="false">IF(I1362&lt;p_local,"Local → page infra",IF(H1362&gt;=p_ph1,"Phase 1",IF(H1362&gt;=p_ph2,"Phase 2","Phase 3")))</f>
        <v>Phase 3</v>
      </c>
      <c r="H1362" s="14" t="n">
        <f aca="false">IF(I1362&lt;p_local,0,IF(C1362="Aéroport → Aéroport",p_pts_plein,IF(Y1362&gt;0,IF(I1362&lt;=Y1362,p_pts_plein,IF(I1362&lt;=p_mult2*Y1362,p_pts_moyen,p_pts_r3)),IF(I1362&gt;=p_vv_min,p_pts_plein,IF(I1362&gt;=p_vv_moy,p_pts_moyen,p_pts_court))))+IF(INDEX(10_Lieux!$D:$D,U1362)=1,p_prio1,p_prio2)+IF(INDEX(10_Lieux!$D:$D,V1362)=1,p_prio1,p_prio2)+IF(K1362="Oui",p_tf,0)+p_hub*((INDEX(10_Lieux!$H:$H,U1362)="Hub")+(INDEX(10_Lieux!$H:$H,V1362)="Hub"))+IF(OR(INDEX(10_Lieux!$H:$H,U1362)="Premium",INDEX(10_Lieux!$H:$H,V1362)="Premium"),p_prem,0))</f>
        <v>40</v>
      </c>
      <c r="I1362" s="14" t="n">
        <f aca="false">ROUND(W1362*p_facteur,0)</f>
        <v>697</v>
      </c>
      <c r="J1362" s="14" t="str">
        <f aca="false">IF(X1362&lt;60,X1362&amp;" min",INT(X1362/60)&amp;" h"&amp;IF(MOD(X1362,60)=0,""," "&amp;TEXT(MOD(X1362,60),"00")))</f>
        <v>7 h 15</v>
      </c>
      <c r="K1362" s="14" t="str">
        <f aca="false">IF(S1362&lt;&gt;T1362,"Oui","Non")</f>
        <v>Non</v>
      </c>
      <c r="L1362" s="14" t="str">
        <f aca="false">IF(AND(INDEX(10_Lieux!$B:$B,U1362)="Ville",INDEX(10_Lieux!$B:$B,V1362)="Ville"),"/chauffeur-prive/"&amp;INDEX(10_Lieux!$E:$E,U1362)&amp;"-"&amp;INDEX(10_Lieux!$E:$E,V1362)&amp;"/","/chauffeur-prive/"&amp;INDEX(10_Lieux!$E:$E,U1362)&amp;"/"&amp;INDEX(10_Lieux!$E:$E,V1362)&amp;"/")</f>
        <v>/chauffeur-prive/aeroport-biarritz-pays-basque/marseille/</v>
      </c>
      <c r="M1362" s="14" t="str">
        <f aca="false">IFERROR(INDEX($L:$L,MATCH(B1362&amp;"|"&amp;A1362,$Z:$Z,0)),"—")</f>
        <v>/chauffeur-prive/marseille/aeroport-biarritz-pays-basque/</v>
      </c>
      <c r="N1362" s="14" t="str">
        <f aca="false">IF(LEN("Chauffeur privé "&amp;INDEX(10_Lieux!$J:$J,U1362)&amp;" → "&amp;INDEX(10_Lieux!$J:$J,V1362)&amp;" | 24h/24")&gt;60,"Chauffeur privé "&amp;INDEX(10_Lieux!$J:$J,U1362)&amp;" → "&amp;INDEX(10_Lieux!$J:$J,V1362),"Chauffeur privé "&amp;INDEX(10_Lieux!$J:$J,U1362)&amp;" → "&amp;INDEX(10_Lieux!$J:$J,V1362)&amp;" | 24h/24")</f>
        <v>Chauffeur privé Aéroport Biarritz-Pays-Basque → Marseille</v>
      </c>
      <c r="O1362" s="14" t="n">
        <f aca="false">LEN(N1362)</f>
        <v>57</v>
      </c>
      <c r="P1362" s="14" t="str">
        <f aca="false">"Chauffeur privé "&amp;INDEX(10_Lieux!$K:$K,U1362)&amp;" vers "&amp;INDEX(10_Lieux!$L:$L,V1362)</f>
        <v>Chauffeur privé de l'aéroport Biarritz-Pays-Basque vers Marseille</v>
      </c>
      <c r="Q1362" s="14" t="str">
        <f aca="false">"Chauffeur privé "&amp;INDEX(10_Lieux!$K:$K,U1362)&amp;" vers "&amp;INDEX(10_Lieux!$L:$L,V1362)&amp;" : env. "&amp;I1362&amp;" km, "&amp;J1362&amp;" de route. Devis personnalisé, standard 24h/24 et 7j/7."</f>
        <v>Chauffeur privé de l'aéroport Biarritz-Pays-Basque vers Marseille : env. 697 km, 7 h 15 de route. Devis personnalisé, standard 24h/24 et 7j/7.</v>
      </c>
      <c r="R1362" s="14" t="n">
        <f aca="false">LEN(Q1362)</f>
        <v>142</v>
      </c>
      <c r="S1362" s="14" t="str">
        <f aca="false">INDEX(10_Lieux!$C:$C,U1362)</f>
        <v>France</v>
      </c>
      <c r="T1362" s="14" t="str">
        <f aca="false">INDEX(10_Lieux!$C:$C,V1362)</f>
        <v>France</v>
      </c>
      <c r="U1362" s="14" t="n">
        <f aca="false">MATCH(A1362,10_Lieux!$A:$A,0)</f>
        <v>159</v>
      </c>
      <c r="V1362" s="14" t="n">
        <f aca="false">MATCH(B1362,10_Lieux!$A:$A,0)</f>
        <v>79</v>
      </c>
      <c r="W1362" s="14" t="n">
        <f aca="false">ROUND(6371*2*ASIN(SQRT(SIN(RADIANS(INDEX(10_Lieux!$F:$F,V1362)-INDEX(10_Lieux!$F:$F,U1362))/2)^2+COS(RADIANS(INDEX(10_Lieux!$F:$F,U1362)))*COS(RADIANS(INDEX(10_Lieux!$F:$F,V1362)))*SIN(RADIANS(INDEX(10_Lieux!$G:$G,V1362)-INDEX(10_Lieux!$G:$G,U1362))/2)^2)),1)</f>
        <v>557.2</v>
      </c>
      <c r="X1362" s="14" t="n">
        <f aca="false">ROUND(I1362/IF(I1362&lt;p_seuil_vitesse,p_vit_lente,p_vit_rapide)*60/15,0)*15</f>
        <v>435</v>
      </c>
      <c r="Y1362" s="14" t="n">
        <f aca="false">MAX(IF(INDEX(10_Lieux!$B:$B,U1362)&lt;&gt;"Ville",INDEX(10_Lieux!$I:$I,U1362),0),IF(INDEX(10_Lieux!$B:$B,V1362)&lt;&gt;"Ville",INDEX(10_Lieux!$I:$I,V1362),0))</f>
        <v>250</v>
      </c>
      <c r="Z1362" s="14" t="str">
        <f aca="false">A1362&amp;"|"&amp;B1362</f>
        <v>Biarritz-Pays Basque|Marseille</v>
      </c>
      <c r="AA1362" s="14" t="str">
        <f aca="false">IF(I1362&lt;p_local,"Local",IF(I1362&lt;p_vv_min,"Courte distance",IF(I1362&lt;p_tres_long,"Longue distance","Très longue distance")))</f>
        <v>Longue distance</v>
      </c>
    </row>
    <row r="1363" customFormat="false" ht="15" hidden="false" customHeight="true" outlineLevel="0" collapsed="false">
      <c r="A1363" s="1" t="s">
        <v>128</v>
      </c>
      <c r="B1363" s="1" t="s">
        <v>1520</v>
      </c>
      <c r="C1363" s="1" t="s">
        <v>35</v>
      </c>
      <c r="D1363" s="1" t="s">
        <v>653</v>
      </c>
      <c r="E1363" s="1" t="s">
        <v>1528</v>
      </c>
      <c r="F1363" s="14" t="s">
        <v>40</v>
      </c>
      <c r="G1363" s="14" t="str">
        <f aca="false">IF(I1363&lt;p_local,"Local → page infra",IF(H1363&gt;=p_ph1,"Phase 1",IF(H1363&gt;=p_ph2,"Phase 2","Phase 3")))</f>
        <v>Phase 3</v>
      </c>
      <c r="H1363" s="14" t="n">
        <f aca="false">IF(I1363&lt;p_local,0,IF(C1363="Aéroport → Aéroport",p_pts_plein,IF(Y1363&gt;0,IF(I1363&lt;=Y1363,p_pts_plein,IF(I1363&lt;=p_mult2*Y1363,p_pts_moyen,p_pts_r3)),IF(I1363&gt;=p_vv_min,p_pts_plein,IF(I1363&gt;=p_vv_moy,p_pts_moyen,p_pts_court))))+IF(INDEX(10_Lieux!$D:$D,U1363)=1,p_prio1,p_prio2)+IF(INDEX(10_Lieux!$D:$D,V1363)=1,p_prio1,p_prio2)+IF(K1363="Oui",p_tf,0)+p_hub*((INDEX(10_Lieux!$H:$H,U1363)="Hub")+(INDEX(10_Lieux!$H:$H,V1363)="Hub"))+IF(OR(INDEX(10_Lieux!$H:$H,U1363)="Premium",INDEX(10_Lieux!$H:$H,V1363)="Premium"),p_prem,0))</f>
        <v>40</v>
      </c>
      <c r="I1363" s="14" t="n">
        <f aca="false">ROUND(W1363*p_facteur,0)</f>
        <v>697</v>
      </c>
      <c r="J1363" s="14" t="str">
        <f aca="false">IF(X1363&lt;60,X1363&amp;" min",INT(X1363/60)&amp;" h"&amp;IF(MOD(X1363,60)=0,""," "&amp;TEXT(MOD(X1363,60),"00")))</f>
        <v>7 h 15</v>
      </c>
      <c r="K1363" s="14" t="str">
        <f aca="false">IF(S1363&lt;&gt;T1363,"Oui","Non")</f>
        <v>Non</v>
      </c>
      <c r="L1363" s="14" t="str">
        <f aca="false">IF(AND(INDEX(10_Lieux!$B:$B,U1363)="Ville",INDEX(10_Lieux!$B:$B,V1363)="Ville"),"/chauffeur-prive/"&amp;INDEX(10_Lieux!$E:$E,U1363)&amp;"-"&amp;INDEX(10_Lieux!$E:$E,V1363)&amp;"/","/chauffeur-prive/"&amp;INDEX(10_Lieux!$E:$E,U1363)&amp;"/"&amp;INDEX(10_Lieux!$E:$E,V1363)&amp;"/")</f>
        <v>/chauffeur-prive/marseille/aeroport-biarritz-pays-basque/</v>
      </c>
      <c r="M1363" s="14" t="str">
        <f aca="false">IFERROR(INDEX($L:$L,MATCH(B1363&amp;"|"&amp;A1363,$Z:$Z,0)),"—")</f>
        <v>/chauffeur-prive/aeroport-biarritz-pays-basque/marseille/</v>
      </c>
      <c r="N1363" s="14" t="str">
        <f aca="false">IF(LEN("Chauffeur privé "&amp;INDEX(10_Lieux!$J:$J,U1363)&amp;" → "&amp;INDEX(10_Lieux!$J:$J,V1363)&amp;" | 24h/24")&gt;60,"Chauffeur privé "&amp;INDEX(10_Lieux!$J:$J,U1363)&amp;" → "&amp;INDEX(10_Lieux!$J:$J,V1363),"Chauffeur privé "&amp;INDEX(10_Lieux!$J:$J,U1363)&amp;" → "&amp;INDEX(10_Lieux!$J:$J,V1363)&amp;" | 24h/24")</f>
        <v>Chauffeur privé Marseille → Aéroport Biarritz-Pays-Basque</v>
      </c>
      <c r="O1363" s="14" t="n">
        <f aca="false">LEN(N1363)</f>
        <v>57</v>
      </c>
      <c r="P1363" s="14" t="str">
        <f aca="false">"Chauffeur privé "&amp;INDEX(10_Lieux!$K:$K,U1363)&amp;" vers "&amp;INDEX(10_Lieux!$L:$L,V1363)</f>
        <v>Chauffeur privé de Marseille vers l'aéroport Biarritz-Pays-Basque</v>
      </c>
      <c r="Q1363" s="14" t="str">
        <f aca="false">"Chauffeur privé "&amp;INDEX(10_Lieux!$K:$K,U1363)&amp;" vers "&amp;INDEX(10_Lieux!$L:$L,V1363)&amp;" : env. "&amp;I1363&amp;" km, "&amp;J1363&amp;" de route. Devis personnalisé, standard 24h/24 et 7j/7."</f>
        <v>Chauffeur privé de Marseille vers l'aéroport Biarritz-Pays-Basque : env. 697 km, 7 h 15 de route. Devis personnalisé, standard 24h/24 et 7j/7.</v>
      </c>
      <c r="R1363" s="14" t="n">
        <f aca="false">LEN(Q1363)</f>
        <v>142</v>
      </c>
      <c r="S1363" s="14" t="str">
        <f aca="false">INDEX(10_Lieux!$C:$C,U1363)</f>
        <v>France</v>
      </c>
      <c r="T1363" s="14" t="str">
        <f aca="false">INDEX(10_Lieux!$C:$C,V1363)</f>
        <v>France</v>
      </c>
      <c r="U1363" s="14" t="n">
        <f aca="false">MATCH(A1363,10_Lieux!$A:$A,0)</f>
        <v>79</v>
      </c>
      <c r="V1363" s="14" t="n">
        <f aca="false">MATCH(B1363,10_Lieux!$A:$A,0)</f>
        <v>159</v>
      </c>
      <c r="W1363" s="14" t="n">
        <f aca="false">ROUND(6371*2*ASIN(SQRT(SIN(RADIANS(INDEX(10_Lieux!$F:$F,V1363)-INDEX(10_Lieux!$F:$F,U1363))/2)^2+COS(RADIANS(INDEX(10_Lieux!$F:$F,U1363)))*COS(RADIANS(INDEX(10_Lieux!$F:$F,V1363)))*SIN(RADIANS(INDEX(10_Lieux!$G:$G,V1363)-INDEX(10_Lieux!$G:$G,U1363))/2)^2)),1)</f>
        <v>557.2</v>
      </c>
      <c r="X1363" s="14" t="n">
        <f aca="false">ROUND(I1363/IF(I1363&lt;p_seuil_vitesse,p_vit_lente,p_vit_rapide)*60/15,0)*15</f>
        <v>435</v>
      </c>
      <c r="Y1363" s="14" t="n">
        <f aca="false">MAX(IF(INDEX(10_Lieux!$B:$B,U1363)&lt;&gt;"Ville",INDEX(10_Lieux!$I:$I,U1363),0),IF(INDEX(10_Lieux!$B:$B,V1363)&lt;&gt;"Ville",INDEX(10_Lieux!$I:$I,V1363),0))</f>
        <v>250</v>
      </c>
      <c r="Z1363" s="14" t="str">
        <f aca="false">A1363&amp;"|"&amp;B1363</f>
        <v>Marseille|Biarritz-Pays Basque</v>
      </c>
      <c r="AA1363" s="14" t="str">
        <f aca="false">IF(I1363&lt;p_local,"Local",IF(I1363&lt;p_vv_min,"Courte distance",IF(I1363&lt;p_tres_long,"Longue distance","Très longue distance")))</f>
        <v>Longue distance</v>
      </c>
    </row>
    <row r="1364" customFormat="false" ht="15" hidden="false" customHeight="true" outlineLevel="0" collapsed="false">
      <c r="A1364" s="1" t="s">
        <v>1520</v>
      </c>
      <c r="B1364" s="1" t="s">
        <v>130</v>
      </c>
      <c r="C1364" s="1" t="s">
        <v>34</v>
      </c>
      <c r="D1364" s="1" t="s">
        <v>653</v>
      </c>
      <c r="E1364" s="1" t="s">
        <v>1529</v>
      </c>
      <c r="F1364" s="14" t="s">
        <v>40</v>
      </c>
      <c r="G1364" s="14" t="str">
        <f aca="false">IF(I1364&lt;p_local,"Local → page infra",IF(H1364&gt;=p_ph1,"Phase 1",IF(H1364&gt;=p_ph2,"Phase 2","Phase 3")))</f>
        <v>Phase 3</v>
      </c>
      <c r="H1364" s="14" t="n">
        <f aca="false">IF(I1364&lt;p_local,0,IF(C1364="Aéroport → Aéroport",p_pts_plein,IF(Y1364&gt;0,IF(I1364&lt;=Y1364,p_pts_plein,IF(I1364&lt;=p_mult2*Y1364,p_pts_moyen,p_pts_r3)),IF(I1364&gt;=p_vv_min,p_pts_plein,IF(I1364&gt;=p_vv_moy,p_pts_moyen,p_pts_court))))+IF(INDEX(10_Lieux!$D:$D,U1364)=1,p_prio1,p_prio2)+IF(INDEX(10_Lieux!$D:$D,V1364)=1,p_prio1,p_prio2)+IF(K1364="Oui",p_tf,0)+p_hub*((INDEX(10_Lieux!$H:$H,U1364)="Hub")+(INDEX(10_Lieux!$H:$H,V1364)="Hub"))+IF(OR(INDEX(10_Lieux!$H:$H,U1364)="Premium",INDEX(10_Lieux!$H:$H,V1364)="Premium"),p_prem,0))</f>
        <v>60</v>
      </c>
      <c r="I1364" s="14" t="n">
        <f aca="false">ROUND(W1364*p_facteur,0)</f>
        <v>212</v>
      </c>
      <c r="J1364" s="14" t="str">
        <f aca="false">IF(X1364&lt;60,X1364&amp;" min",INT(X1364/60)&amp;" h"&amp;IF(MOD(X1364,60)=0,""," "&amp;TEXT(MOD(X1364,60),"00")))</f>
        <v>2 h 15</v>
      </c>
      <c r="K1364" s="14" t="str">
        <f aca="false">IF(S1364&lt;&gt;T1364,"Oui","Non")</f>
        <v>Non</v>
      </c>
      <c r="L1364" s="14" t="str">
        <f aca="false">IF(AND(INDEX(10_Lieux!$B:$B,U1364)="Ville",INDEX(10_Lieux!$B:$B,V1364)="Ville"),"/chauffeur-prive/"&amp;INDEX(10_Lieux!$E:$E,U1364)&amp;"-"&amp;INDEX(10_Lieux!$E:$E,V1364)&amp;"/","/chauffeur-prive/"&amp;INDEX(10_Lieux!$E:$E,U1364)&amp;"/"&amp;INDEX(10_Lieux!$E:$E,V1364)&amp;"/")</f>
        <v>/chauffeur-prive/aeroport-biarritz-pays-basque/bordeaux/</v>
      </c>
      <c r="M1364" s="14" t="str">
        <f aca="false">IFERROR(INDEX($L:$L,MATCH(B1364&amp;"|"&amp;A1364,$Z:$Z,0)),"—")</f>
        <v>/chauffeur-prive/bordeaux/aeroport-biarritz-pays-basque/</v>
      </c>
      <c r="N1364" s="14" t="str">
        <f aca="false">IF(LEN("Chauffeur privé "&amp;INDEX(10_Lieux!$J:$J,U1364)&amp;" → "&amp;INDEX(10_Lieux!$J:$J,V1364)&amp;" | 24h/24")&gt;60,"Chauffeur privé "&amp;INDEX(10_Lieux!$J:$J,U1364)&amp;" → "&amp;INDEX(10_Lieux!$J:$J,V1364),"Chauffeur privé "&amp;INDEX(10_Lieux!$J:$J,U1364)&amp;" → "&amp;INDEX(10_Lieux!$J:$J,V1364)&amp;" | 24h/24")</f>
        <v>Chauffeur privé Aéroport Biarritz-Pays-Basque → Bordeaux</v>
      </c>
      <c r="O1364" s="14" t="n">
        <f aca="false">LEN(N1364)</f>
        <v>56</v>
      </c>
      <c r="P1364" s="14" t="str">
        <f aca="false">"Chauffeur privé "&amp;INDEX(10_Lieux!$K:$K,U1364)&amp;" vers "&amp;INDEX(10_Lieux!$L:$L,V1364)</f>
        <v>Chauffeur privé de l'aéroport Biarritz-Pays-Basque vers Bordeaux</v>
      </c>
      <c r="Q1364" s="14" t="str">
        <f aca="false">"Chauffeur privé "&amp;INDEX(10_Lieux!$K:$K,U1364)&amp;" vers "&amp;INDEX(10_Lieux!$L:$L,V1364)&amp;" : env. "&amp;I1364&amp;" km, "&amp;J1364&amp;" de route. Devis personnalisé, standard 24h/24 et 7j/7."</f>
        <v>Chauffeur privé de l'aéroport Biarritz-Pays-Basque vers Bordeaux : env. 212 km, 2 h 15 de route. Devis personnalisé, standard 24h/24 et 7j/7.</v>
      </c>
      <c r="R1364" s="14" t="n">
        <f aca="false">LEN(Q1364)</f>
        <v>141</v>
      </c>
      <c r="S1364" s="14" t="str">
        <f aca="false">INDEX(10_Lieux!$C:$C,U1364)</f>
        <v>France</v>
      </c>
      <c r="T1364" s="14" t="str">
        <f aca="false">INDEX(10_Lieux!$C:$C,V1364)</f>
        <v>France</v>
      </c>
      <c r="U1364" s="14" t="n">
        <f aca="false">MATCH(A1364,10_Lieux!$A:$A,0)</f>
        <v>159</v>
      </c>
      <c r="V1364" s="14" t="n">
        <f aca="false">MATCH(B1364,10_Lieux!$A:$A,0)</f>
        <v>61</v>
      </c>
      <c r="W1364" s="14" t="n">
        <f aca="false">ROUND(6371*2*ASIN(SQRT(SIN(RADIANS(INDEX(10_Lieux!$F:$F,V1364)-INDEX(10_Lieux!$F:$F,U1364))/2)^2+COS(RADIANS(INDEX(10_Lieux!$F:$F,U1364)))*COS(RADIANS(INDEX(10_Lieux!$F:$F,V1364)))*SIN(RADIANS(INDEX(10_Lieux!$G:$G,V1364)-INDEX(10_Lieux!$G:$G,U1364))/2)^2)),1)</f>
        <v>169.9</v>
      </c>
      <c r="X1364" s="14" t="n">
        <f aca="false">ROUND(I1364/IF(I1364&lt;p_seuil_vitesse,p_vit_lente,p_vit_rapide)*60/15,0)*15</f>
        <v>135</v>
      </c>
      <c r="Y1364" s="14" t="n">
        <f aca="false">MAX(IF(INDEX(10_Lieux!$B:$B,U1364)&lt;&gt;"Ville",INDEX(10_Lieux!$I:$I,U1364),0),IF(INDEX(10_Lieux!$B:$B,V1364)&lt;&gt;"Ville",INDEX(10_Lieux!$I:$I,V1364),0))</f>
        <v>250</v>
      </c>
      <c r="Z1364" s="14" t="str">
        <f aca="false">A1364&amp;"|"&amp;B1364</f>
        <v>Biarritz-Pays Basque|Bordeaux</v>
      </c>
      <c r="AA1364" s="14" t="str">
        <f aca="false">IF(I1364&lt;p_local,"Local",IF(I1364&lt;p_vv_min,"Courte distance",IF(I1364&lt;p_tres_long,"Longue distance","Très longue distance")))</f>
        <v>Longue distance</v>
      </c>
    </row>
    <row r="1365" customFormat="false" ht="15" hidden="false" customHeight="true" outlineLevel="0" collapsed="false">
      <c r="A1365" s="1" t="s">
        <v>130</v>
      </c>
      <c r="B1365" s="1" t="s">
        <v>1520</v>
      </c>
      <c r="C1365" s="1" t="s">
        <v>35</v>
      </c>
      <c r="D1365" s="1" t="s">
        <v>653</v>
      </c>
      <c r="E1365" s="1" t="s">
        <v>1530</v>
      </c>
      <c r="F1365" s="14" t="s">
        <v>40</v>
      </c>
      <c r="G1365" s="14" t="str">
        <f aca="false">IF(I1365&lt;p_local,"Local → page infra",IF(H1365&gt;=p_ph1,"Phase 1",IF(H1365&gt;=p_ph2,"Phase 2","Phase 3")))</f>
        <v>Phase 3</v>
      </c>
      <c r="H1365" s="14" t="n">
        <f aca="false">IF(I1365&lt;p_local,0,IF(C1365="Aéroport → Aéroport",p_pts_plein,IF(Y1365&gt;0,IF(I1365&lt;=Y1365,p_pts_plein,IF(I1365&lt;=p_mult2*Y1365,p_pts_moyen,p_pts_r3)),IF(I1365&gt;=p_vv_min,p_pts_plein,IF(I1365&gt;=p_vv_moy,p_pts_moyen,p_pts_court))))+IF(INDEX(10_Lieux!$D:$D,U1365)=1,p_prio1,p_prio2)+IF(INDEX(10_Lieux!$D:$D,V1365)=1,p_prio1,p_prio2)+IF(K1365="Oui",p_tf,0)+p_hub*((INDEX(10_Lieux!$H:$H,U1365)="Hub")+(INDEX(10_Lieux!$H:$H,V1365)="Hub"))+IF(OR(INDEX(10_Lieux!$H:$H,U1365)="Premium",INDEX(10_Lieux!$H:$H,V1365)="Premium"),p_prem,0))</f>
        <v>60</v>
      </c>
      <c r="I1365" s="14" t="n">
        <f aca="false">ROUND(W1365*p_facteur,0)</f>
        <v>212</v>
      </c>
      <c r="J1365" s="14" t="str">
        <f aca="false">IF(X1365&lt;60,X1365&amp;" min",INT(X1365/60)&amp;" h"&amp;IF(MOD(X1365,60)=0,""," "&amp;TEXT(MOD(X1365,60),"00")))</f>
        <v>2 h 15</v>
      </c>
      <c r="K1365" s="14" t="str">
        <f aca="false">IF(S1365&lt;&gt;T1365,"Oui","Non")</f>
        <v>Non</v>
      </c>
      <c r="L1365" s="14" t="str">
        <f aca="false">IF(AND(INDEX(10_Lieux!$B:$B,U1365)="Ville",INDEX(10_Lieux!$B:$B,V1365)="Ville"),"/chauffeur-prive/"&amp;INDEX(10_Lieux!$E:$E,U1365)&amp;"-"&amp;INDEX(10_Lieux!$E:$E,V1365)&amp;"/","/chauffeur-prive/"&amp;INDEX(10_Lieux!$E:$E,U1365)&amp;"/"&amp;INDEX(10_Lieux!$E:$E,V1365)&amp;"/")</f>
        <v>/chauffeur-prive/bordeaux/aeroport-biarritz-pays-basque/</v>
      </c>
      <c r="M1365" s="14" t="str">
        <f aca="false">IFERROR(INDEX($L:$L,MATCH(B1365&amp;"|"&amp;A1365,$Z:$Z,0)),"—")</f>
        <v>/chauffeur-prive/aeroport-biarritz-pays-basque/bordeaux/</v>
      </c>
      <c r="N1365" s="14" t="str">
        <f aca="false">IF(LEN("Chauffeur privé "&amp;INDEX(10_Lieux!$J:$J,U1365)&amp;" → "&amp;INDEX(10_Lieux!$J:$J,V1365)&amp;" | 24h/24")&gt;60,"Chauffeur privé "&amp;INDEX(10_Lieux!$J:$J,U1365)&amp;" → "&amp;INDEX(10_Lieux!$J:$J,V1365),"Chauffeur privé "&amp;INDEX(10_Lieux!$J:$J,U1365)&amp;" → "&amp;INDEX(10_Lieux!$J:$J,V1365)&amp;" | 24h/24")</f>
        <v>Chauffeur privé Bordeaux → Aéroport Biarritz-Pays-Basque</v>
      </c>
      <c r="O1365" s="14" t="n">
        <f aca="false">LEN(N1365)</f>
        <v>56</v>
      </c>
      <c r="P1365" s="14" t="str">
        <f aca="false">"Chauffeur privé "&amp;INDEX(10_Lieux!$K:$K,U1365)&amp;" vers "&amp;INDEX(10_Lieux!$L:$L,V1365)</f>
        <v>Chauffeur privé de Bordeaux vers l'aéroport Biarritz-Pays-Basque</v>
      </c>
      <c r="Q1365" s="14" t="str">
        <f aca="false">"Chauffeur privé "&amp;INDEX(10_Lieux!$K:$K,U1365)&amp;" vers "&amp;INDEX(10_Lieux!$L:$L,V1365)&amp;" : env. "&amp;I1365&amp;" km, "&amp;J1365&amp;" de route. Devis personnalisé, standard 24h/24 et 7j/7."</f>
        <v>Chauffeur privé de Bordeaux vers l'aéroport Biarritz-Pays-Basque : env. 212 km, 2 h 15 de route. Devis personnalisé, standard 24h/24 et 7j/7.</v>
      </c>
      <c r="R1365" s="14" t="n">
        <f aca="false">LEN(Q1365)</f>
        <v>141</v>
      </c>
      <c r="S1365" s="14" t="str">
        <f aca="false">INDEX(10_Lieux!$C:$C,U1365)</f>
        <v>France</v>
      </c>
      <c r="T1365" s="14" t="str">
        <f aca="false">INDEX(10_Lieux!$C:$C,V1365)</f>
        <v>France</v>
      </c>
      <c r="U1365" s="14" t="n">
        <f aca="false">MATCH(A1365,10_Lieux!$A:$A,0)</f>
        <v>61</v>
      </c>
      <c r="V1365" s="14" t="n">
        <f aca="false">MATCH(B1365,10_Lieux!$A:$A,0)</f>
        <v>159</v>
      </c>
      <c r="W1365" s="14" t="n">
        <f aca="false">ROUND(6371*2*ASIN(SQRT(SIN(RADIANS(INDEX(10_Lieux!$F:$F,V1365)-INDEX(10_Lieux!$F:$F,U1365))/2)^2+COS(RADIANS(INDEX(10_Lieux!$F:$F,U1365)))*COS(RADIANS(INDEX(10_Lieux!$F:$F,V1365)))*SIN(RADIANS(INDEX(10_Lieux!$G:$G,V1365)-INDEX(10_Lieux!$G:$G,U1365))/2)^2)),1)</f>
        <v>169.9</v>
      </c>
      <c r="X1365" s="14" t="n">
        <f aca="false">ROUND(I1365/IF(I1365&lt;p_seuil_vitesse,p_vit_lente,p_vit_rapide)*60/15,0)*15</f>
        <v>135</v>
      </c>
      <c r="Y1365" s="14" t="n">
        <f aca="false">MAX(IF(INDEX(10_Lieux!$B:$B,U1365)&lt;&gt;"Ville",INDEX(10_Lieux!$I:$I,U1365),0),IF(INDEX(10_Lieux!$B:$B,V1365)&lt;&gt;"Ville",INDEX(10_Lieux!$I:$I,V1365),0))</f>
        <v>250</v>
      </c>
      <c r="Z1365" s="14" t="str">
        <f aca="false">A1365&amp;"|"&amp;B1365</f>
        <v>Bordeaux|Biarritz-Pays Basque</v>
      </c>
      <c r="AA1365" s="14" t="str">
        <f aca="false">IF(I1365&lt;p_local,"Local",IF(I1365&lt;p_vv_min,"Courte distance",IF(I1365&lt;p_tres_long,"Longue distance","Très longue distance")))</f>
        <v>Longue distance</v>
      </c>
    </row>
    <row r="1366" customFormat="false" ht="15" hidden="false" customHeight="true" outlineLevel="0" collapsed="false">
      <c r="A1366" s="1" t="s">
        <v>1520</v>
      </c>
      <c r="B1366" s="1" t="s">
        <v>132</v>
      </c>
      <c r="C1366" s="1" t="s">
        <v>34</v>
      </c>
      <c r="D1366" s="1" t="s">
        <v>653</v>
      </c>
      <c r="E1366" s="1" t="s">
        <v>1531</v>
      </c>
      <c r="F1366" s="14" t="s">
        <v>40</v>
      </c>
      <c r="G1366" s="14" t="str">
        <f aca="false">IF(I1366&lt;p_local,"Local → page infra",IF(H1366&gt;=p_ph1,"Phase 1",IF(H1366&gt;=p_ph2,"Phase 2","Phase 3")))</f>
        <v>Phase 3</v>
      </c>
      <c r="H1366" s="14" t="n">
        <f aca="false">IF(I1366&lt;p_local,0,IF(C1366="Aéroport → Aéroport",p_pts_plein,IF(Y1366&gt;0,IF(I1366&lt;=Y1366,p_pts_plein,IF(I1366&lt;=p_mult2*Y1366,p_pts_moyen,p_pts_r3)),IF(I1366&gt;=p_vv_min,p_pts_plein,IF(I1366&gt;=p_vv_moy,p_pts_moyen,p_pts_court))))+IF(INDEX(10_Lieux!$D:$D,U1366)=1,p_prio1,p_prio2)+IF(INDEX(10_Lieux!$D:$D,V1366)=1,p_prio1,p_prio2)+IF(K1366="Oui",p_tf,0)+p_hub*((INDEX(10_Lieux!$H:$H,U1366)="Hub")+(INDEX(10_Lieux!$H:$H,V1366)="Hub"))+IF(OR(INDEX(10_Lieux!$H:$H,U1366)="Premium",INDEX(10_Lieux!$H:$H,V1366)="Premium"),p_prem,0))</f>
        <v>45</v>
      </c>
      <c r="I1366" s="14" t="n">
        <f aca="false">ROUND(W1366*p_facteur,0)</f>
        <v>300</v>
      </c>
      <c r="J1366" s="14" t="str">
        <f aca="false">IF(X1366&lt;60,X1366&amp;" min",INT(X1366/60)&amp;" h"&amp;IF(MOD(X1366,60)=0,""," "&amp;TEXT(MOD(X1366,60),"00")))</f>
        <v>3 h 15</v>
      </c>
      <c r="K1366" s="14" t="str">
        <f aca="false">IF(S1366&lt;&gt;T1366,"Oui","Non")</f>
        <v>Non</v>
      </c>
      <c r="L1366" s="14" t="str">
        <f aca="false">IF(AND(INDEX(10_Lieux!$B:$B,U1366)="Ville",INDEX(10_Lieux!$B:$B,V1366)="Ville"),"/chauffeur-prive/"&amp;INDEX(10_Lieux!$E:$E,U1366)&amp;"-"&amp;INDEX(10_Lieux!$E:$E,V1366)&amp;"/","/chauffeur-prive/"&amp;INDEX(10_Lieux!$E:$E,U1366)&amp;"/"&amp;INDEX(10_Lieux!$E:$E,V1366)&amp;"/")</f>
        <v>/chauffeur-prive/aeroport-biarritz-pays-basque/toulouse/</v>
      </c>
      <c r="M1366" s="14" t="str">
        <f aca="false">IFERROR(INDEX($L:$L,MATCH(B1366&amp;"|"&amp;A1366,$Z:$Z,0)),"—")</f>
        <v>/chauffeur-prive/toulouse/aeroport-biarritz-pays-basque/</v>
      </c>
      <c r="N1366" s="14" t="str">
        <f aca="false">IF(LEN("Chauffeur privé "&amp;INDEX(10_Lieux!$J:$J,U1366)&amp;" → "&amp;INDEX(10_Lieux!$J:$J,V1366)&amp;" | 24h/24")&gt;60,"Chauffeur privé "&amp;INDEX(10_Lieux!$J:$J,U1366)&amp;" → "&amp;INDEX(10_Lieux!$J:$J,V1366),"Chauffeur privé "&amp;INDEX(10_Lieux!$J:$J,U1366)&amp;" → "&amp;INDEX(10_Lieux!$J:$J,V1366)&amp;" | 24h/24")</f>
        <v>Chauffeur privé Aéroport Biarritz-Pays-Basque → Toulouse</v>
      </c>
      <c r="O1366" s="14" t="n">
        <f aca="false">LEN(N1366)</f>
        <v>56</v>
      </c>
      <c r="P1366" s="14" t="str">
        <f aca="false">"Chauffeur privé "&amp;INDEX(10_Lieux!$K:$K,U1366)&amp;" vers "&amp;INDEX(10_Lieux!$L:$L,V1366)</f>
        <v>Chauffeur privé de l'aéroport Biarritz-Pays-Basque vers Toulouse</v>
      </c>
      <c r="Q1366" s="14" t="str">
        <f aca="false">"Chauffeur privé "&amp;INDEX(10_Lieux!$K:$K,U1366)&amp;" vers "&amp;INDEX(10_Lieux!$L:$L,V1366)&amp;" : env. "&amp;I1366&amp;" km, "&amp;J1366&amp;" de route. Devis personnalisé, standard 24h/24 et 7j/7."</f>
        <v>Chauffeur privé de l'aéroport Biarritz-Pays-Basque vers Toulouse : env. 300 km, 3 h 15 de route. Devis personnalisé, standard 24h/24 et 7j/7.</v>
      </c>
      <c r="R1366" s="14" t="n">
        <f aca="false">LEN(Q1366)</f>
        <v>141</v>
      </c>
      <c r="S1366" s="14" t="str">
        <f aca="false">INDEX(10_Lieux!$C:$C,U1366)</f>
        <v>France</v>
      </c>
      <c r="T1366" s="14" t="str">
        <f aca="false">INDEX(10_Lieux!$C:$C,V1366)</f>
        <v>France</v>
      </c>
      <c r="U1366" s="14" t="n">
        <f aca="false">MATCH(A1366,10_Lieux!$A:$A,0)</f>
        <v>159</v>
      </c>
      <c r="V1366" s="14" t="n">
        <f aca="false">MATCH(B1366,10_Lieux!$A:$A,0)</f>
        <v>70</v>
      </c>
      <c r="W1366" s="14" t="n">
        <f aca="false">ROUND(6371*2*ASIN(SQRT(SIN(RADIANS(INDEX(10_Lieux!$F:$F,V1366)-INDEX(10_Lieux!$F:$F,U1366))/2)^2+COS(RADIANS(INDEX(10_Lieux!$F:$F,U1366)))*COS(RADIANS(INDEX(10_Lieux!$F:$F,V1366)))*SIN(RADIANS(INDEX(10_Lieux!$G:$G,V1366)-INDEX(10_Lieux!$G:$G,U1366))/2)^2)),1)</f>
        <v>239.6</v>
      </c>
      <c r="X1366" s="14" t="n">
        <f aca="false">ROUND(I1366/IF(I1366&lt;p_seuil_vitesse,p_vit_lente,p_vit_rapide)*60/15,0)*15</f>
        <v>195</v>
      </c>
      <c r="Y1366" s="14" t="n">
        <f aca="false">MAX(IF(INDEX(10_Lieux!$B:$B,U1366)&lt;&gt;"Ville",INDEX(10_Lieux!$I:$I,U1366),0),IF(INDEX(10_Lieux!$B:$B,V1366)&lt;&gt;"Ville",INDEX(10_Lieux!$I:$I,V1366),0))</f>
        <v>250</v>
      </c>
      <c r="Z1366" s="14" t="str">
        <f aca="false">A1366&amp;"|"&amp;B1366</f>
        <v>Biarritz-Pays Basque|Toulouse</v>
      </c>
      <c r="AA1366" s="14" t="str">
        <f aca="false">IF(I1366&lt;p_local,"Local",IF(I1366&lt;p_vv_min,"Courte distance",IF(I1366&lt;p_tres_long,"Longue distance","Très longue distance")))</f>
        <v>Longue distance</v>
      </c>
    </row>
    <row r="1367" customFormat="false" ht="15" hidden="false" customHeight="true" outlineLevel="0" collapsed="false">
      <c r="A1367" s="1" t="s">
        <v>132</v>
      </c>
      <c r="B1367" s="1" t="s">
        <v>1520</v>
      </c>
      <c r="C1367" s="1" t="s">
        <v>35</v>
      </c>
      <c r="D1367" s="1" t="s">
        <v>653</v>
      </c>
      <c r="E1367" s="1" t="s">
        <v>1532</v>
      </c>
      <c r="F1367" s="14" t="s">
        <v>40</v>
      </c>
      <c r="G1367" s="14" t="str">
        <f aca="false">IF(I1367&lt;p_local,"Local → page infra",IF(H1367&gt;=p_ph1,"Phase 1",IF(H1367&gt;=p_ph2,"Phase 2","Phase 3")))</f>
        <v>Phase 3</v>
      </c>
      <c r="H1367" s="14" t="n">
        <f aca="false">IF(I1367&lt;p_local,0,IF(C1367="Aéroport → Aéroport",p_pts_plein,IF(Y1367&gt;0,IF(I1367&lt;=Y1367,p_pts_plein,IF(I1367&lt;=p_mult2*Y1367,p_pts_moyen,p_pts_r3)),IF(I1367&gt;=p_vv_min,p_pts_plein,IF(I1367&gt;=p_vv_moy,p_pts_moyen,p_pts_court))))+IF(INDEX(10_Lieux!$D:$D,U1367)=1,p_prio1,p_prio2)+IF(INDEX(10_Lieux!$D:$D,V1367)=1,p_prio1,p_prio2)+IF(K1367="Oui",p_tf,0)+p_hub*((INDEX(10_Lieux!$H:$H,U1367)="Hub")+(INDEX(10_Lieux!$H:$H,V1367)="Hub"))+IF(OR(INDEX(10_Lieux!$H:$H,U1367)="Premium",INDEX(10_Lieux!$H:$H,V1367)="Premium"),p_prem,0))</f>
        <v>45</v>
      </c>
      <c r="I1367" s="14" t="n">
        <f aca="false">ROUND(W1367*p_facteur,0)</f>
        <v>300</v>
      </c>
      <c r="J1367" s="14" t="str">
        <f aca="false">IF(X1367&lt;60,X1367&amp;" min",INT(X1367/60)&amp;" h"&amp;IF(MOD(X1367,60)=0,""," "&amp;TEXT(MOD(X1367,60),"00")))</f>
        <v>3 h 15</v>
      </c>
      <c r="K1367" s="14" t="str">
        <f aca="false">IF(S1367&lt;&gt;T1367,"Oui","Non")</f>
        <v>Non</v>
      </c>
      <c r="L1367" s="14" t="str">
        <f aca="false">IF(AND(INDEX(10_Lieux!$B:$B,U1367)="Ville",INDEX(10_Lieux!$B:$B,V1367)="Ville"),"/chauffeur-prive/"&amp;INDEX(10_Lieux!$E:$E,U1367)&amp;"-"&amp;INDEX(10_Lieux!$E:$E,V1367)&amp;"/","/chauffeur-prive/"&amp;INDEX(10_Lieux!$E:$E,U1367)&amp;"/"&amp;INDEX(10_Lieux!$E:$E,V1367)&amp;"/")</f>
        <v>/chauffeur-prive/toulouse/aeroport-biarritz-pays-basque/</v>
      </c>
      <c r="M1367" s="14" t="str">
        <f aca="false">IFERROR(INDEX($L:$L,MATCH(B1367&amp;"|"&amp;A1367,$Z:$Z,0)),"—")</f>
        <v>/chauffeur-prive/aeroport-biarritz-pays-basque/toulouse/</v>
      </c>
      <c r="N1367" s="14" t="str">
        <f aca="false">IF(LEN("Chauffeur privé "&amp;INDEX(10_Lieux!$J:$J,U1367)&amp;" → "&amp;INDEX(10_Lieux!$J:$J,V1367)&amp;" | 24h/24")&gt;60,"Chauffeur privé "&amp;INDEX(10_Lieux!$J:$J,U1367)&amp;" → "&amp;INDEX(10_Lieux!$J:$J,V1367),"Chauffeur privé "&amp;INDEX(10_Lieux!$J:$J,U1367)&amp;" → "&amp;INDEX(10_Lieux!$J:$J,V1367)&amp;" | 24h/24")</f>
        <v>Chauffeur privé Toulouse → Aéroport Biarritz-Pays-Basque</v>
      </c>
      <c r="O1367" s="14" t="n">
        <f aca="false">LEN(N1367)</f>
        <v>56</v>
      </c>
      <c r="P1367" s="14" t="str">
        <f aca="false">"Chauffeur privé "&amp;INDEX(10_Lieux!$K:$K,U1367)&amp;" vers "&amp;INDEX(10_Lieux!$L:$L,V1367)</f>
        <v>Chauffeur privé de Toulouse vers l'aéroport Biarritz-Pays-Basque</v>
      </c>
      <c r="Q1367" s="14" t="str">
        <f aca="false">"Chauffeur privé "&amp;INDEX(10_Lieux!$K:$K,U1367)&amp;" vers "&amp;INDEX(10_Lieux!$L:$L,V1367)&amp;" : env. "&amp;I1367&amp;" km, "&amp;J1367&amp;" de route. Devis personnalisé, standard 24h/24 et 7j/7."</f>
        <v>Chauffeur privé de Toulouse vers l'aéroport Biarritz-Pays-Basque : env. 300 km, 3 h 15 de route. Devis personnalisé, standard 24h/24 et 7j/7.</v>
      </c>
      <c r="R1367" s="14" t="n">
        <f aca="false">LEN(Q1367)</f>
        <v>141</v>
      </c>
      <c r="S1367" s="14" t="str">
        <f aca="false">INDEX(10_Lieux!$C:$C,U1367)</f>
        <v>France</v>
      </c>
      <c r="T1367" s="14" t="str">
        <f aca="false">INDEX(10_Lieux!$C:$C,V1367)</f>
        <v>France</v>
      </c>
      <c r="U1367" s="14" t="n">
        <f aca="false">MATCH(A1367,10_Lieux!$A:$A,0)</f>
        <v>70</v>
      </c>
      <c r="V1367" s="14" t="n">
        <f aca="false">MATCH(B1367,10_Lieux!$A:$A,0)</f>
        <v>159</v>
      </c>
      <c r="W1367" s="14" t="n">
        <f aca="false">ROUND(6371*2*ASIN(SQRT(SIN(RADIANS(INDEX(10_Lieux!$F:$F,V1367)-INDEX(10_Lieux!$F:$F,U1367))/2)^2+COS(RADIANS(INDEX(10_Lieux!$F:$F,U1367)))*COS(RADIANS(INDEX(10_Lieux!$F:$F,V1367)))*SIN(RADIANS(INDEX(10_Lieux!$G:$G,V1367)-INDEX(10_Lieux!$G:$G,U1367))/2)^2)),1)</f>
        <v>239.6</v>
      </c>
      <c r="X1367" s="14" t="n">
        <f aca="false">ROUND(I1367/IF(I1367&lt;p_seuil_vitesse,p_vit_lente,p_vit_rapide)*60/15,0)*15</f>
        <v>195</v>
      </c>
      <c r="Y1367" s="14" t="n">
        <f aca="false">MAX(IF(INDEX(10_Lieux!$B:$B,U1367)&lt;&gt;"Ville",INDEX(10_Lieux!$I:$I,U1367),0),IF(INDEX(10_Lieux!$B:$B,V1367)&lt;&gt;"Ville",INDEX(10_Lieux!$I:$I,V1367),0))</f>
        <v>250</v>
      </c>
      <c r="Z1367" s="14" t="str">
        <f aca="false">A1367&amp;"|"&amp;B1367</f>
        <v>Toulouse|Biarritz-Pays Basque</v>
      </c>
      <c r="AA1367" s="14" t="str">
        <f aca="false">IF(I1367&lt;p_local,"Local",IF(I1367&lt;p_vv_min,"Courte distance",IF(I1367&lt;p_tres_long,"Longue distance","Très longue distance")))</f>
        <v>Longue distance</v>
      </c>
    </row>
    <row r="1368" customFormat="false" ht="15" hidden="false" customHeight="true" outlineLevel="0" collapsed="false">
      <c r="A1368" s="1" t="s">
        <v>1520</v>
      </c>
      <c r="B1368" s="1" t="s">
        <v>134</v>
      </c>
      <c r="C1368" s="1" t="s">
        <v>34</v>
      </c>
      <c r="D1368" s="1" t="s">
        <v>653</v>
      </c>
      <c r="E1368" s="1" t="s">
        <v>1533</v>
      </c>
      <c r="F1368" s="14" t="s">
        <v>40</v>
      </c>
      <c r="G1368" s="14" t="str">
        <f aca="false">IF(I1368&lt;p_local,"Local → page infra",IF(H1368&gt;=p_ph1,"Phase 1",IF(H1368&gt;=p_ph2,"Phase 2","Phase 3")))</f>
        <v>Phase 3</v>
      </c>
      <c r="H1368" s="14" t="n">
        <f aca="false">IF(I1368&lt;p_local,0,IF(C1368="Aéroport → Aéroport",p_pts_plein,IF(Y1368&gt;0,IF(I1368&lt;=Y1368,p_pts_plein,IF(I1368&lt;=p_mult2*Y1368,p_pts_moyen,p_pts_r3)),IF(I1368&gt;=p_vv_min,p_pts_plein,IF(I1368&gt;=p_vv_moy,p_pts_moyen,p_pts_court))))+IF(INDEX(10_Lieux!$D:$D,U1368)=1,p_prio1,p_prio2)+IF(INDEX(10_Lieux!$D:$D,V1368)=1,p_prio1,p_prio2)+IF(K1368="Oui",p_tf,0)+p_hub*((INDEX(10_Lieux!$H:$H,U1368)="Hub")+(INDEX(10_Lieux!$H:$H,V1368)="Hub"))+IF(OR(INDEX(10_Lieux!$H:$H,U1368)="Premium",INDEX(10_Lieux!$H:$H,V1368)="Premium"),p_prem,0))</f>
        <v>30</v>
      </c>
      <c r="I1368" s="14" t="n">
        <f aca="false">ROUND(W1368*p_facteur,0)</f>
        <v>1085</v>
      </c>
      <c r="J1368" s="14" t="str">
        <f aca="false">IF(X1368&lt;60,X1368&amp;" min",INT(X1368/60)&amp;" h"&amp;IF(MOD(X1368,60)=0,""," "&amp;TEXT(MOD(X1368,60),"00")))</f>
        <v>11 h 30</v>
      </c>
      <c r="K1368" s="14" t="str">
        <f aca="false">IF(S1368&lt;&gt;T1368,"Oui","Non")</f>
        <v>Non</v>
      </c>
      <c r="L1368" s="14" t="str">
        <f aca="false">IF(AND(INDEX(10_Lieux!$B:$B,U1368)="Ville",INDEX(10_Lieux!$B:$B,V1368)="Ville"),"/chauffeur-prive/"&amp;INDEX(10_Lieux!$E:$E,U1368)&amp;"-"&amp;INDEX(10_Lieux!$E:$E,V1368)&amp;"/","/chauffeur-prive/"&amp;INDEX(10_Lieux!$E:$E,U1368)&amp;"/"&amp;INDEX(10_Lieux!$E:$E,V1368)&amp;"/")</f>
        <v>/chauffeur-prive/aeroport-biarritz-pays-basque/lille/</v>
      </c>
      <c r="M1368" s="14" t="str">
        <f aca="false">IFERROR(INDEX($L:$L,MATCH(B1368&amp;"|"&amp;A1368,$Z:$Z,0)),"—")</f>
        <v>/chauffeur-prive/lille/aeroport-biarritz-pays-basque/</v>
      </c>
      <c r="N1368" s="14" t="str">
        <f aca="false">IF(LEN("Chauffeur privé "&amp;INDEX(10_Lieux!$J:$J,U1368)&amp;" → "&amp;INDEX(10_Lieux!$J:$J,V1368)&amp;" | 24h/24")&gt;60,"Chauffeur privé "&amp;INDEX(10_Lieux!$J:$J,U1368)&amp;" → "&amp;INDEX(10_Lieux!$J:$J,V1368),"Chauffeur privé "&amp;INDEX(10_Lieux!$J:$J,U1368)&amp;" → "&amp;INDEX(10_Lieux!$J:$J,V1368)&amp;" | 24h/24")</f>
        <v>Chauffeur privé Aéroport Biarritz-Pays-Basque → Lille</v>
      </c>
      <c r="O1368" s="14" t="n">
        <f aca="false">LEN(N1368)</f>
        <v>53</v>
      </c>
      <c r="P1368" s="14" t="str">
        <f aca="false">"Chauffeur privé "&amp;INDEX(10_Lieux!$K:$K,U1368)&amp;" vers "&amp;INDEX(10_Lieux!$L:$L,V1368)</f>
        <v>Chauffeur privé de l'aéroport Biarritz-Pays-Basque vers Lille</v>
      </c>
      <c r="Q1368" s="14" t="str">
        <f aca="false">"Chauffeur privé "&amp;INDEX(10_Lieux!$K:$K,U1368)&amp;" vers "&amp;INDEX(10_Lieux!$L:$L,V1368)&amp;" : env. "&amp;I1368&amp;" km, "&amp;J1368&amp;" de route. Devis personnalisé, standard 24h/24 et 7j/7."</f>
        <v>Chauffeur privé de l'aéroport Biarritz-Pays-Basque vers Lille : env. 1085 km, 11 h 30 de route. Devis personnalisé, standard 24h/24 et 7j/7.</v>
      </c>
      <c r="R1368" s="14" t="n">
        <f aca="false">LEN(Q1368)</f>
        <v>140</v>
      </c>
      <c r="S1368" s="14" t="str">
        <f aca="false">INDEX(10_Lieux!$C:$C,U1368)</f>
        <v>France</v>
      </c>
      <c r="T1368" s="14" t="str">
        <f aca="false">INDEX(10_Lieux!$C:$C,V1368)</f>
        <v>France</v>
      </c>
      <c r="U1368" s="14" t="n">
        <f aca="false">MATCH(A1368,10_Lieux!$A:$A,0)</f>
        <v>159</v>
      </c>
      <c r="V1368" s="14" t="n">
        <f aca="false">MATCH(B1368,10_Lieux!$A:$A,0)</f>
        <v>37</v>
      </c>
      <c r="W1368" s="14" t="n">
        <f aca="false">ROUND(6371*2*ASIN(SQRT(SIN(RADIANS(INDEX(10_Lieux!$F:$F,V1368)-INDEX(10_Lieux!$F:$F,U1368))/2)^2+COS(RADIANS(INDEX(10_Lieux!$F:$F,U1368)))*COS(RADIANS(INDEX(10_Lieux!$F:$F,V1368)))*SIN(RADIANS(INDEX(10_Lieux!$G:$G,V1368)-INDEX(10_Lieux!$G:$G,U1368))/2)^2)),1)</f>
        <v>868.2</v>
      </c>
      <c r="X1368" s="14" t="n">
        <f aca="false">ROUND(I1368/IF(I1368&lt;p_seuil_vitesse,p_vit_lente,p_vit_rapide)*60/15,0)*15</f>
        <v>690</v>
      </c>
      <c r="Y1368" s="14" t="n">
        <f aca="false">MAX(IF(INDEX(10_Lieux!$B:$B,U1368)&lt;&gt;"Ville",INDEX(10_Lieux!$I:$I,U1368),0),IF(INDEX(10_Lieux!$B:$B,V1368)&lt;&gt;"Ville",INDEX(10_Lieux!$I:$I,V1368),0))</f>
        <v>250</v>
      </c>
      <c r="Z1368" s="14" t="str">
        <f aca="false">A1368&amp;"|"&amp;B1368</f>
        <v>Biarritz-Pays Basque|Lille</v>
      </c>
      <c r="AA1368" s="14" t="str">
        <f aca="false">IF(I1368&lt;p_local,"Local",IF(I1368&lt;p_vv_min,"Courte distance",IF(I1368&lt;p_tres_long,"Longue distance","Très longue distance")))</f>
        <v>Très longue distance</v>
      </c>
    </row>
    <row r="1369" customFormat="false" ht="15" hidden="false" customHeight="true" outlineLevel="0" collapsed="false">
      <c r="A1369" s="1" t="s">
        <v>134</v>
      </c>
      <c r="B1369" s="1" t="s">
        <v>1520</v>
      </c>
      <c r="C1369" s="1" t="s">
        <v>35</v>
      </c>
      <c r="D1369" s="1" t="s">
        <v>653</v>
      </c>
      <c r="E1369" s="1" t="s">
        <v>1534</v>
      </c>
      <c r="F1369" s="14" t="s">
        <v>40</v>
      </c>
      <c r="G1369" s="14" t="str">
        <f aca="false">IF(I1369&lt;p_local,"Local → page infra",IF(H1369&gt;=p_ph1,"Phase 1",IF(H1369&gt;=p_ph2,"Phase 2","Phase 3")))</f>
        <v>Phase 3</v>
      </c>
      <c r="H1369" s="14" t="n">
        <f aca="false">IF(I1369&lt;p_local,0,IF(C1369="Aéroport → Aéroport",p_pts_plein,IF(Y1369&gt;0,IF(I1369&lt;=Y1369,p_pts_plein,IF(I1369&lt;=p_mult2*Y1369,p_pts_moyen,p_pts_r3)),IF(I1369&gt;=p_vv_min,p_pts_plein,IF(I1369&gt;=p_vv_moy,p_pts_moyen,p_pts_court))))+IF(INDEX(10_Lieux!$D:$D,U1369)=1,p_prio1,p_prio2)+IF(INDEX(10_Lieux!$D:$D,V1369)=1,p_prio1,p_prio2)+IF(K1369="Oui",p_tf,0)+p_hub*((INDEX(10_Lieux!$H:$H,U1369)="Hub")+(INDEX(10_Lieux!$H:$H,V1369)="Hub"))+IF(OR(INDEX(10_Lieux!$H:$H,U1369)="Premium",INDEX(10_Lieux!$H:$H,V1369)="Premium"),p_prem,0))</f>
        <v>30</v>
      </c>
      <c r="I1369" s="14" t="n">
        <f aca="false">ROUND(W1369*p_facteur,0)</f>
        <v>1085</v>
      </c>
      <c r="J1369" s="14" t="str">
        <f aca="false">IF(X1369&lt;60,X1369&amp;" min",INT(X1369/60)&amp;" h"&amp;IF(MOD(X1369,60)=0,""," "&amp;TEXT(MOD(X1369,60),"00")))</f>
        <v>11 h 30</v>
      </c>
      <c r="K1369" s="14" t="str">
        <f aca="false">IF(S1369&lt;&gt;T1369,"Oui","Non")</f>
        <v>Non</v>
      </c>
      <c r="L1369" s="14" t="str">
        <f aca="false">IF(AND(INDEX(10_Lieux!$B:$B,U1369)="Ville",INDEX(10_Lieux!$B:$B,V1369)="Ville"),"/chauffeur-prive/"&amp;INDEX(10_Lieux!$E:$E,U1369)&amp;"-"&amp;INDEX(10_Lieux!$E:$E,V1369)&amp;"/","/chauffeur-prive/"&amp;INDEX(10_Lieux!$E:$E,U1369)&amp;"/"&amp;INDEX(10_Lieux!$E:$E,V1369)&amp;"/")</f>
        <v>/chauffeur-prive/lille/aeroport-biarritz-pays-basque/</v>
      </c>
      <c r="M1369" s="14" t="str">
        <f aca="false">IFERROR(INDEX($L:$L,MATCH(B1369&amp;"|"&amp;A1369,$Z:$Z,0)),"—")</f>
        <v>/chauffeur-prive/aeroport-biarritz-pays-basque/lille/</v>
      </c>
      <c r="N1369" s="14" t="str">
        <f aca="false">IF(LEN("Chauffeur privé "&amp;INDEX(10_Lieux!$J:$J,U1369)&amp;" → "&amp;INDEX(10_Lieux!$J:$J,V1369)&amp;" | 24h/24")&gt;60,"Chauffeur privé "&amp;INDEX(10_Lieux!$J:$J,U1369)&amp;" → "&amp;INDEX(10_Lieux!$J:$J,V1369),"Chauffeur privé "&amp;INDEX(10_Lieux!$J:$J,U1369)&amp;" → "&amp;INDEX(10_Lieux!$J:$J,V1369)&amp;" | 24h/24")</f>
        <v>Chauffeur privé Lille → Aéroport Biarritz-Pays-Basque</v>
      </c>
      <c r="O1369" s="14" t="n">
        <f aca="false">LEN(N1369)</f>
        <v>53</v>
      </c>
      <c r="P1369" s="14" t="str">
        <f aca="false">"Chauffeur privé "&amp;INDEX(10_Lieux!$K:$K,U1369)&amp;" vers "&amp;INDEX(10_Lieux!$L:$L,V1369)</f>
        <v>Chauffeur privé de Lille vers l'aéroport Biarritz-Pays-Basque</v>
      </c>
      <c r="Q1369" s="14" t="str">
        <f aca="false">"Chauffeur privé "&amp;INDEX(10_Lieux!$K:$K,U1369)&amp;" vers "&amp;INDEX(10_Lieux!$L:$L,V1369)&amp;" : env. "&amp;I1369&amp;" km, "&amp;J1369&amp;" de route. Devis personnalisé, standard 24h/24 et 7j/7."</f>
        <v>Chauffeur privé de Lille vers l'aéroport Biarritz-Pays-Basque : env. 1085 km, 11 h 30 de route. Devis personnalisé, standard 24h/24 et 7j/7.</v>
      </c>
      <c r="R1369" s="14" t="n">
        <f aca="false">LEN(Q1369)</f>
        <v>140</v>
      </c>
      <c r="S1369" s="14" t="str">
        <f aca="false">INDEX(10_Lieux!$C:$C,U1369)</f>
        <v>France</v>
      </c>
      <c r="T1369" s="14" t="str">
        <f aca="false">INDEX(10_Lieux!$C:$C,V1369)</f>
        <v>France</v>
      </c>
      <c r="U1369" s="14" t="n">
        <f aca="false">MATCH(A1369,10_Lieux!$A:$A,0)</f>
        <v>37</v>
      </c>
      <c r="V1369" s="14" t="n">
        <f aca="false">MATCH(B1369,10_Lieux!$A:$A,0)</f>
        <v>159</v>
      </c>
      <c r="W1369" s="14" t="n">
        <f aca="false">ROUND(6371*2*ASIN(SQRT(SIN(RADIANS(INDEX(10_Lieux!$F:$F,V1369)-INDEX(10_Lieux!$F:$F,U1369))/2)^2+COS(RADIANS(INDEX(10_Lieux!$F:$F,U1369)))*COS(RADIANS(INDEX(10_Lieux!$F:$F,V1369)))*SIN(RADIANS(INDEX(10_Lieux!$G:$G,V1369)-INDEX(10_Lieux!$G:$G,U1369))/2)^2)),1)</f>
        <v>868.2</v>
      </c>
      <c r="X1369" s="14" t="n">
        <f aca="false">ROUND(I1369/IF(I1369&lt;p_seuil_vitesse,p_vit_lente,p_vit_rapide)*60/15,0)*15</f>
        <v>690</v>
      </c>
      <c r="Y1369" s="14" t="n">
        <f aca="false">MAX(IF(INDEX(10_Lieux!$B:$B,U1369)&lt;&gt;"Ville",INDEX(10_Lieux!$I:$I,U1369),0),IF(INDEX(10_Lieux!$B:$B,V1369)&lt;&gt;"Ville",INDEX(10_Lieux!$I:$I,V1369),0))</f>
        <v>250</v>
      </c>
      <c r="Z1369" s="14" t="str">
        <f aca="false">A1369&amp;"|"&amp;B1369</f>
        <v>Lille|Biarritz-Pays Basque</v>
      </c>
      <c r="AA1369" s="14" t="str">
        <f aca="false">IF(I1369&lt;p_local,"Local",IF(I1369&lt;p_vv_min,"Courte distance",IF(I1369&lt;p_tres_long,"Longue distance","Très longue distance")))</f>
        <v>Très longue distance</v>
      </c>
    </row>
    <row r="1370" customFormat="false" ht="15" hidden="false" customHeight="true" outlineLevel="0" collapsed="false">
      <c r="A1370" s="1" t="s">
        <v>1520</v>
      </c>
      <c r="B1370" s="1" t="s">
        <v>136</v>
      </c>
      <c r="C1370" s="1" t="s">
        <v>34</v>
      </c>
      <c r="D1370" s="1" t="s">
        <v>653</v>
      </c>
      <c r="E1370" s="1" t="s">
        <v>1535</v>
      </c>
      <c r="F1370" s="14" t="s">
        <v>40</v>
      </c>
      <c r="G1370" s="14" t="str">
        <f aca="false">IF(I1370&lt;p_local,"Local → page infra",IF(H1370&gt;=p_ph1,"Phase 1",IF(H1370&gt;=p_ph2,"Phase 2","Phase 3")))</f>
        <v>Phase 3</v>
      </c>
      <c r="H1370" s="14" t="n">
        <f aca="false">IF(I1370&lt;p_local,0,IF(C1370="Aéroport → Aéroport",p_pts_plein,IF(Y1370&gt;0,IF(I1370&lt;=Y1370,p_pts_plein,IF(I1370&lt;=p_mult2*Y1370,p_pts_moyen,p_pts_r3)),IF(I1370&gt;=p_vv_min,p_pts_plein,IF(I1370&gt;=p_vv_moy,p_pts_moyen,p_pts_court))))+IF(INDEX(10_Lieux!$D:$D,U1370)=1,p_prio1,p_prio2)+IF(INDEX(10_Lieux!$D:$D,V1370)=1,p_prio1,p_prio2)+IF(K1370="Oui",p_tf,0)+p_hub*((INDEX(10_Lieux!$H:$H,U1370)="Hub")+(INDEX(10_Lieux!$H:$H,V1370)="Hub"))+IF(OR(INDEX(10_Lieux!$H:$H,U1370)="Premium",INDEX(10_Lieux!$H:$H,V1370)="Premium"),p_prem,0))</f>
        <v>30</v>
      </c>
      <c r="I1370" s="14" t="n">
        <f aca="false">ROUND(W1370*p_facteur,0)</f>
        <v>1141</v>
      </c>
      <c r="J1370" s="14" t="str">
        <f aca="false">IF(X1370&lt;60,X1370&amp;" min",INT(X1370/60)&amp;" h"&amp;IF(MOD(X1370,60)=0,""," "&amp;TEXT(MOD(X1370,60),"00")))</f>
        <v>12 h</v>
      </c>
      <c r="K1370" s="14" t="str">
        <f aca="false">IF(S1370&lt;&gt;T1370,"Oui","Non")</f>
        <v>Non</v>
      </c>
      <c r="L1370" s="14" t="str">
        <f aca="false">IF(AND(INDEX(10_Lieux!$B:$B,U1370)="Ville",INDEX(10_Lieux!$B:$B,V1370)="Ville"),"/chauffeur-prive/"&amp;INDEX(10_Lieux!$E:$E,U1370)&amp;"-"&amp;INDEX(10_Lieux!$E:$E,V1370)&amp;"/","/chauffeur-prive/"&amp;INDEX(10_Lieux!$E:$E,U1370)&amp;"/"&amp;INDEX(10_Lieux!$E:$E,V1370)&amp;"/")</f>
        <v>/chauffeur-prive/aeroport-biarritz-pays-basque/strasbourg/</v>
      </c>
      <c r="M1370" s="14" t="str">
        <f aca="false">IFERROR(INDEX($L:$L,MATCH(B1370&amp;"|"&amp;A1370,$Z:$Z,0)),"—")</f>
        <v>/chauffeur-prive/strasbourg/aeroport-biarritz-pays-basque/</v>
      </c>
      <c r="N1370" s="14" t="str">
        <f aca="false">IF(LEN("Chauffeur privé "&amp;INDEX(10_Lieux!$J:$J,U1370)&amp;" → "&amp;INDEX(10_Lieux!$J:$J,V1370)&amp;" | 24h/24")&gt;60,"Chauffeur privé "&amp;INDEX(10_Lieux!$J:$J,U1370)&amp;" → "&amp;INDEX(10_Lieux!$J:$J,V1370),"Chauffeur privé "&amp;INDEX(10_Lieux!$J:$J,U1370)&amp;" → "&amp;INDEX(10_Lieux!$J:$J,V1370)&amp;" | 24h/24")</f>
        <v>Chauffeur privé Aéroport Biarritz-Pays-Basque → Strasbourg</v>
      </c>
      <c r="O1370" s="14" t="n">
        <f aca="false">LEN(N1370)</f>
        <v>58</v>
      </c>
      <c r="P1370" s="14" t="str">
        <f aca="false">"Chauffeur privé "&amp;INDEX(10_Lieux!$K:$K,U1370)&amp;" vers "&amp;INDEX(10_Lieux!$L:$L,V1370)</f>
        <v>Chauffeur privé de l'aéroport Biarritz-Pays-Basque vers Strasbourg</v>
      </c>
      <c r="Q1370" s="14" t="str">
        <f aca="false">"Chauffeur privé "&amp;INDEX(10_Lieux!$K:$K,U1370)&amp;" vers "&amp;INDEX(10_Lieux!$L:$L,V1370)&amp;" : env. "&amp;I1370&amp;" km, "&amp;J1370&amp;" de route. Devis personnalisé, standard 24h/24 et 7j/7."</f>
        <v>Chauffeur privé de l'aéroport Biarritz-Pays-Basque vers Strasbourg : env. 1141 km, 12 h de route. Devis personnalisé, standard 24h/24 et 7j/7.</v>
      </c>
      <c r="R1370" s="14" t="n">
        <f aca="false">LEN(Q1370)</f>
        <v>142</v>
      </c>
      <c r="S1370" s="14" t="str">
        <f aca="false">INDEX(10_Lieux!$C:$C,U1370)</f>
        <v>France</v>
      </c>
      <c r="T1370" s="14" t="str">
        <f aca="false">INDEX(10_Lieux!$C:$C,V1370)</f>
        <v>France</v>
      </c>
      <c r="U1370" s="14" t="n">
        <f aca="false">MATCH(A1370,10_Lieux!$A:$A,0)</f>
        <v>159</v>
      </c>
      <c r="V1370" s="14" t="n">
        <f aca="false">MATCH(B1370,10_Lieux!$A:$A,0)</f>
        <v>29</v>
      </c>
      <c r="W1370" s="14" t="n">
        <f aca="false">ROUND(6371*2*ASIN(SQRT(SIN(RADIANS(INDEX(10_Lieux!$F:$F,V1370)-INDEX(10_Lieux!$F:$F,U1370))/2)^2+COS(RADIANS(INDEX(10_Lieux!$F:$F,U1370)))*COS(RADIANS(INDEX(10_Lieux!$F:$F,V1370)))*SIN(RADIANS(INDEX(10_Lieux!$G:$G,V1370)-INDEX(10_Lieux!$G:$G,U1370))/2)^2)),1)</f>
        <v>912.7</v>
      </c>
      <c r="X1370" s="14" t="n">
        <f aca="false">ROUND(I1370/IF(I1370&lt;p_seuil_vitesse,p_vit_lente,p_vit_rapide)*60/15,0)*15</f>
        <v>720</v>
      </c>
      <c r="Y1370" s="14" t="n">
        <f aca="false">MAX(IF(INDEX(10_Lieux!$B:$B,U1370)&lt;&gt;"Ville",INDEX(10_Lieux!$I:$I,U1370),0),IF(INDEX(10_Lieux!$B:$B,V1370)&lt;&gt;"Ville",INDEX(10_Lieux!$I:$I,V1370),0))</f>
        <v>250</v>
      </c>
      <c r="Z1370" s="14" t="str">
        <f aca="false">A1370&amp;"|"&amp;B1370</f>
        <v>Biarritz-Pays Basque|Strasbourg</v>
      </c>
      <c r="AA1370" s="14" t="str">
        <f aca="false">IF(I1370&lt;p_local,"Local",IF(I1370&lt;p_vv_min,"Courte distance",IF(I1370&lt;p_tres_long,"Longue distance","Très longue distance")))</f>
        <v>Très longue distance</v>
      </c>
    </row>
    <row r="1371" customFormat="false" ht="15" hidden="false" customHeight="true" outlineLevel="0" collapsed="false">
      <c r="A1371" s="1" t="s">
        <v>136</v>
      </c>
      <c r="B1371" s="1" t="s">
        <v>1520</v>
      </c>
      <c r="C1371" s="1" t="s">
        <v>35</v>
      </c>
      <c r="D1371" s="1" t="s">
        <v>653</v>
      </c>
      <c r="E1371" s="1" t="s">
        <v>1536</v>
      </c>
      <c r="F1371" s="14" t="s">
        <v>40</v>
      </c>
      <c r="G1371" s="14" t="str">
        <f aca="false">IF(I1371&lt;p_local,"Local → page infra",IF(H1371&gt;=p_ph1,"Phase 1",IF(H1371&gt;=p_ph2,"Phase 2","Phase 3")))</f>
        <v>Phase 3</v>
      </c>
      <c r="H1371" s="14" t="n">
        <f aca="false">IF(I1371&lt;p_local,0,IF(C1371="Aéroport → Aéroport",p_pts_plein,IF(Y1371&gt;0,IF(I1371&lt;=Y1371,p_pts_plein,IF(I1371&lt;=p_mult2*Y1371,p_pts_moyen,p_pts_r3)),IF(I1371&gt;=p_vv_min,p_pts_plein,IF(I1371&gt;=p_vv_moy,p_pts_moyen,p_pts_court))))+IF(INDEX(10_Lieux!$D:$D,U1371)=1,p_prio1,p_prio2)+IF(INDEX(10_Lieux!$D:$D,V1371)=1,p_prio1,p_prio2)+IF(K1371="Oui",p_tf,0)+p_hub*((INDEX(10_Lieux!$H:$H,U1371)="Hub")+(INDEX(10_Lieux!$H:$H,V1371)="Hub"))+IF(OR(INDEX(10_Lieux!$H:$H,U1371)="Premium",INDEX(10_Lieux!$H:$H,V1371)="Premium"),p_prem,0))</f>
        <v>30</v>
      </c>
      <c r="I1371" s="14" t="n">
        <f aca="false">ROUND(W1371*p_facteur,0)</f>
        <v>1141</v>
      </c>
      <c r="J1371" s="14" t="str">
        <f aca="false">IF(X1371&lt;60,X1371&amp;" min",INT(X1371/60)&amp;" h"&amp;IF(MOD(X1371,60)=0,""," "&amp;TEXT(MOD(X1371,60),"00")))</f>
        <v>12 h</v>
      </c>
      <c r="K1371" s="14" t="str">
        <f aca="false">IF(S1371&lt;&gt;T1371,"Oui","Non")</f>
        <v>Non</v>
      </c>
      <c r="L1371" s="14" t="str">
        <f aca="false">IF(AND(INDEX(10_Lieux!$B:$B,U1371)="Ville",INDEX(10_Lieux!$B:$B,V1371)="Ville"),"/chauffeur-prive/"&amp;INDEX(10_Lieux!$E:$E,U1371)&amp;"-"&amp;INDEX(10_Lieux!$E:$E,V1371)&amp;"/","/chauffeur-prive/"&amp;INDEX(10_Lieux!$E:$E,U1371)&amp;"/"&amp;INDEX(10_Lieux!$E:$E,V1371)&amp;"/")</f>
        <v>/chauffeur-prive/strasbourg/aeroport-biarritz-pays-basque/</v>
      </c>
      <c r="M1371" s="14" t="str">
        <f aca="false">IFERROR(INDEX($L:$L,MATCH(B1371&amp;"|"&amp;A1371,$Z:$Z,0)),"—")</f>
        <v>/chauffeur-prive/aeroport-biarritz-pays-basque/strasbourg/</v>
      </c>
      <c r="N1371" s="14" t="str">
        <f aca="false">IF(LEN("Chauffeur privé "&amp;INDEX(10_Lieux!$J:$J,U1371)&amp;" → "&amp;INDEX(10_Lieux!$J:$J,V1371)&amp;" | 24h/24")&gt;60,"Chauffeur privé "&amp;INDEX(10_Lieux!$J:$J,U1371)&amp;" → "&amp;INDEX(10_Lieux!$J:$J,V1371),"Chauffeur privé "&amp;INDEX(10_Lieux!$J:$J,U1371)&amp;" → "&amp;INDEX(10_Lieux!$J:$J,V1371)&amp;" | 24h/24")</f>
        <v>Chauffeur privé Strasbourg → Aéroport Biarritz-Pays-Basque</v>
      </c>
      <c r="O1371" s="14" t="n">
        <f aca="false">LEN(N1371)</f>
        <v>58</v>
      </c>
      <c r="P1371" s="14" t="str">
        <f aca="false">"Chauffeur privé "&amp;INDEX(10_Lieux!$K:$K,U1371)&amp;" vers "&amp;INDEX(10_Lieux!$L:$L,V1371)</f>
        <v>Chauffeur privé de Strasbourg vers l'aéroport Biarritz-Pays-Basque</v>
      </c>
      <c r="Q1371" s="14" t="str">
        <f aca="false">"Chauffeur privé "&amp;INDEX(10_Lieux!$K:$K,U1371)&amp;" vers "&amp;INDEX(10_Lieux!$L:$L,V1371)&amp;" : env. "&amp;I1371&amp;" km, "&amp;J1371&amp;" de route. Devis personnalisé, standard 24h/24 et 7j/7."</f>
        <v>Chauffeur privé de Strasbourg vers l'aéroport Biarritz-Pays-Basque : env. 1141 km, 12 h de route. Devis personnalisé, standard 24h/24 et 7j/7.</v>
      </c>
      <c r="R1371" s="14" t="n">
        <f aca="false">LEN(Q1371)</f>
        <v>142</v>
      </c>
      <c r="S1371" s="14" t="str">
        <f aca="false">INDEX(10_Lieux!$C:$C,U1371)</f>
        <v>France</v>
      </c>
      <c r="T1371" s="14" t="str">
        <f aca="false">INDEX(10_Lieux!$C:$C,V1371)</f>
        <v>France</v>
      </c>
      <c r="U1371" s="14" t="n">
        <f aca="false">MATCH(A1371,10_Lieux!$A:$A,0)</f>
        <v>29</v>
      </c>
      <c r="V1371" s="14" t="n">
        <f aca="false">MATCH(B1371,10_Lieux!$A:$A,0)</f>
        <v>159</v>
      </c>
      <c r="W1371" s="14" t="n">
        <f aca="false">ROUND(6371*2*ASIN(SQRT(SIN(RADIANS(INDEX(10_Lieux!$F:$F,V1371)-INDEX(10_Lieux!$F:$F,U1371))/2)^2+COS(RADIANS(INDEX(10_Lieux!$F:$F,U1371)))*COS(RADIANS(INDEX(10_Lieux!$F:$F,V1371)))*SIN(RADIANS(INDEX(10_Lieux!$G:$G,V1371)-INDEX(10_Lieux!$G:$G,U1371))/2)^2)),1)</f>
        <v>912.7</v>
      </c>
      <c r="X1371" s="14" t="n">
        <f aca="false">ROUND(I1371/IF(I1371&lt;p_seuil_vitesse,p_vit_lente,p_vit_rapide)*60/15,0)*15</f>
        <v>720</v>
      </c>
      <c r="Y1371" s="14" t="n">
        <f aca="false">MAX(IF(INDEX(10_Lieux!$B:$B,U1371)&lt;&gt;"Ville",INDEX(10_Lieux!$I:$I,U1371),0),IF(INDEX(10_Lieux!$B:$B,V1371)&lt;&gt;"Ville",INDEX(10_Lieux!$I:$I,V1371),0))</f>
        <v>250</v>
      </c>
      <c r="Z1371" s="14" t="str">
        <f aca="false">A1371&amp;"|"&amp;B1371</f>
        <v>Strasbourg|Biarritz-Pays Basque</v>
      </c>
      <c r="AA1371" s="14" t="str">
        <f aca="false">IF(I1371&lt;p_local,"Local",IF(I1371&lt;p_vv_min,"Courte distance",IF(I1371&lt;p_tres_long,"Longue distance","Très longue distance")))</f>
        <v>Très longue distance</v>
      </c>
    </row>
    <row r="1372" customFormat="false" ht="15" hidden="false" customHeight="true" outlineLevel="0" collapsed="false">
      <c r="A1372" s="1" t="s">
        <v>1520</v>
      </c>
      <c r="B1372" s="1" t="s">
        <v>138</v>
      </c>
      <c r="C1372" s="1" t="s">
        <v>34</v>
      </c>
      <c r="D1372" s="1" t="s">
        <v>653</v>
      </c>
      <c r="E1372" s="1" t="s">
        <v>1537</v>
      </c>
      <c r="F1372" s="14" t="s">
        <v>40</v>
      </c>
      <c r="G1372" s="14" t="str">
        <f aca="false">IF(I1372&lt;p_local,"Local → page infra",IF(H1372&gt;=p_ph1,"Phase 1",IF(H1372&gt;=p_ph2,"Phase 2","Phase 3")))</f>
        <v>Phase 3</v>
      </c>
      <c r="H1372" s="14" t="n">
        <f aca="false">IF(I1372&lt;p_local,0,IF(C1372="Aéroport → Aéroport",p_pts_plein,IF(Y1372&gt;0,IF(I1372&lt;=Y1372,p_pts_plein,IF(I1372&lt;=p_mult2*Y1372,p_pts_moyen,p_pts_r3)),IF(I1372&gt;=p_vv_min,p_pts_plein,IF(I1372&gt;=p_vv_moy,p_pts_moyen,p_pts_court))))+IF(INDEX(10_Lieux!$D:$D,U1372)=1,p_prio1,p_prio2)+IF(INDEX(10_Lieux!$D:$D,V1372)=1,p_prio1,p_prio2)+IF(K1372="Oui",p_tf,0)+p_hub*((INDEX(10_Lieux!$H:$H,U1372)="Hub")+(INDEX(10_Lieux!$H:$H,V1372)="Hub"))+IF(OR(INDEX(10_Lieux!$H:$H,U1372)="Premium",INDEX(10_Lieux!$H:$H,V1372)="Premium"),p_prem,0))</f>
        <v>25</v>
      </c>
      <c r="I1372" s="14" t="n">
        <f aca="false">ROUND(W1372*p_facteur,0)</f>
        <v>544</v>
      </c>
      <c r="J1372" s="14" t="str">
        <f aca="false">IF(X1372&lt;60,X1372&amp;" min",INT(X1372/60)&amp;" h"&amp;IF(MOD(X1372,60)=0,""," "&amp;TEXT(MOD(X1372,60),"00")))</f>
        <v>5 h 45</v>
      </c>
      <c r="K1372" s="14" t="str">
        <f aca="false">IF(S1372&lt;&gt;T1372,"Oui","Non")</f>
        <v>Non</v>
      </c>
      <c r="L1372" s="14" t="str">
        <f aca="false">IF(AND(INDEX(10_Lieux!$B:$B,U1372)="Ville",INDEX(10_Lieux!$B:$B,V1372)="Ville"),"/chauffeur-prive/"&amp;INDEX(10_Lieux!$E:$E,U1372)&amp;"-"&amp;INDEX(10_Lieux!$E:$E,V1372)&amp;"/","/chauffeur-prive/"&amp;INDEX(10_Lieux!$E:$E,U1372)&amp;"/"&amp;INDEX(10_Lieux!$E:$E,V1372)&amp;"/")</f>
        <v>/chauffeur-prive/aeroport-biarritz-pays-basque/montpellier/</v>
      </c>
      <c r="M1372" s="14" t="str">
        <f aca="false">IFERROR(INDEX($L:$L,MATCH(B1372&amp;"|"&amp;A1372,$Z:$Z,0)),"—")</f>
        <v>/chauffeur-prive/montpellier/aeroport-biarritz-pays-basque/</v>
      </c>
      <c r="N1372" s="14" t="str">
        <f aca="false">IF(LEN("Chauffeur privé "&amp;INDEX(10_Lieux!$J:$J,U1372)&amp;" → "&amp;INDEX(10_Lieux!$J:$J,V1372)&amp;" | 24h/24")&gt;60,"Chauffeur privé "&amp;INDEX(10_Lieux!$J:$J,U1372)&amp;" → "&amp;INDEX(10_Lieux!$J:$J,V1372),"Chauffeur privé "&amp;INDEX(10_Lieux!$J:$J,U1372)&amp;" → "&amp;INDEX(10_Lieux!$J:$J,V1372)&amp;" | 24h/24")</f>
        <v>Chauffeur privé Aéroport Biarritz-Pays-Basque → Montpellier</v>
      </c>
      <c r="O1372" s="14" t="n">
        <f aca="false">LEN(N1372)</f>
        <v>59</v>
      </c>
      <c r="P1372" s="14" t="str">
        <f aca="false">"Chauffeur privé "&amp;INDEX(10_Lieux!$K:$K,U1372)&amp;" vers "&amp;INDEX(10_Lieux!$L:$L,V1372)</f>
        <v>Chauffeur privé de l'aéroport Biarritz-Pays-Basque vers Montpellier</v>
      </c>
      <c r="Q1372" s="14" t="str">
        <f aca="false">"Chauffeur privé "&amp;INDEX(10_Lieux!$K:$K,U1372)&amp;" vers "&amp;INDEX(10_Lieux!$L:$L,V1372)&amp;" : env. "&amp;I1372&amp;" km, "&amp;J1372&amp;" de route. Devis personnalisé, standard 24h/24 et 7j/7."</f>
        <v>Chauffeur privé de l'aéroport Biarritz-Pays-Basque vers Montpellier : env. 544 km, 5 h 45 de route. Devis personnalisé, standard 24h/24 et 7j/7.</v>
      </c>
      <c r="R1372" s="14" t="n">
        <f aca="false">LEN(Q1372)</f>
        <v>144</v>
      </c>
      <c r="S1372" s="14" t="str">
        <f aca="false">INDEX(10_Lieux!$C:$C,U1372)</f>
        <v>France</v>
      </c>
      <c r="T1372" s="14" t="str">
        <f aca="false">INDEX(10_Lieux!$C:$C,V1372)</f>
        <v>France</v>
      </c>
      <c r="U1372" s="14" t="n">
        <f aca="false">MATCH(A1372,10_Lieux!$A:$A,0)</f>
        <v>159</v>
      </c>
      <c r="V1372" s="14" t="n">
        <f aca="false">MATCH(B1372,10_Lieux!$A:$A,0)</f>
        <v>71</v>
      </c>
      <c r="W1372" s="14" t="n">
        <f aca="false">ROUND(6371*2*ASIN(SQRT(SIN(RADIANS(INDEX(10_Lieux!$F:$F,V1372)-INDEX(10_Lieux!$F:$F,U1372))/2)^2+COS(RADIANS(INDEX(10_Lieux!$F:$F,U1372)))*COS(RADIANS(INDEX(10_Lieux!$F:$F,V1372)))*SIN(RADIANS(INDEX(10_Lieux!$G:$G,V1372)-INDEX(10_Lieux!$G:$G,U1372))/2)^2)),1)</f>
        <v>435.5</v>
      </c>
      <c r="X1372" s="14" t="n">
        <f aca="false">ROUND(I1372/IF(I1372&lt;p_seuil_vitesse,p_vit_lente,p_vit_rapide)*60/15,0)*15</f>
        <v>345</v>
      </c>
      <c r="Y1372" s="14" t="n">
        <f aca="false">MAX(IF(INDEX(10_Lieux!$B:$B,U1372)&lt;&gt;"Ville",INDEX(10_Lieux!$I:$I,U1372),0),IF(INDEX(10_Lieux!$B:$B,V1372)&lt;&gt;"Ville",INDEX(10_Lieux!$I:$I,V1372),0))</f>
        <v>250</v>
      </c>
      <c r="Z1372" s="14" t="str">
        <f aca="false">A1372&amp;"|"&amp;B1372</f>
        <v>Biarritz-Pays Basque|Montpellier</v>
      </c>
      <c r="AA1372" s="14" t="str">
        <f aca="false">IF(I1372&lt;p_local,"Local",IF(I1372&lt;p_vv_min,"Courte distance",IF(I1372&lt;p_tres_long,"Longue distance","Très longue distance")))</f>
        <v>Longue distance</v>
      </c>
    </row>
    <row r="1373" customFormat="false" ht="15" hidden="false" customHeight="true" outlineLevel="0" collapsed="false">
      <c r="A1373" s="1" t="s">
        <v>138</v>
      </c>
      <c r="B1373" s="1" t="s">
        <v>1520</v>
      </c>
      <c r="C1373" s="1" t="s">
        <v>35</v>
      </c>
      <c r="D1373" s="1" t="s">
        <v>653</v>
      </c>
      <c r="E1373" s="1" t="s">
        <v>1538</v>
      </c>
      <c r="F1373" s="14" t="s">
        <v>40</v>
      </c>
      <c r="G1373" s="14" t="str">
        <f aca="false">IF(I1373&lt;p_local,"Local → page infra",IF(H1373&gt;=p_ph1,"Phase 1",IF(H1373&gt;=p_ph2,"Phase 2","Phase 3")))</f>
        <v>Phase 3</v>
      </c>
      <c r="H1373" s="14" t="n">
        <f aca="false">IF(I1373&lt;p_local,0,IF(C1373="Aéroport → Aéroport",p_pts_plein,IF(Y1373&gt;0,IF(I1373&lt;=Y1373,p_pts_plein,IF(I1373&lt;=p_mult2*Y1373,p_pts_moyen,p_pts_r3)),IF(I1373&gt;=p_vv_min,p_pts_plein,IF(I1373&gt;=p_vv_moy,p_pts_moyen,p_pts_court))))+IF(INDEX(10_Lieux!$D:$D,U1373)=1,p_prio1,p_prio2)+IF(INDEX(10_Lieux!$D:$D,V1373)=1,p_prio1,p_prio2)+IF(K1373="Oui",p_tf,0)+p_hub*((INDEX(10_Lieux!$H:$H,U1373)="Hub")+(INDEX(10_Lieux!$H:$H,V1373)="Hub"))+IF(OR(INDEX(10_Lieux!$H:$H,U1373)="Premium",INDEX(10_Lieux!$H:$H,V1373)="Premium"),p_prem,0))</f>
        <v>25</v>
      </c>
      <c r="I1373" s="14" t="n">
        <f aca="false">ROUND(W1373*p_facteur,0)</f>
        <v>544</v>
      </c>
      <c r="J1373" s="14" t="str">
        <f aca="false">IF(X1373&lt;60,X1373&amp;" min",INT(X1373/60)&amp;" h"&amp;IF(MOD(X1373,60)=0,""," "&amp;TEXT(MOD(X1373,60),"00")))</f>
        <v>5 h 45</v>
      </c>
      <c r="K1373" s="14" t="str">
        <f aca="false">IF(S1373&lt;&gt;T1373,"Oui","Non")</f>
        <v>Non</v>
      </c>
      <c r="L1373" s="14" t="str">
        <f aca="false">IF(AND(INDEX(10_Lieux!$B:$B,U1373)="Ville",INDEX(10_Lieux!$B:$B,V1373)="Ville"),"/chauffeur-prive/"&amp;INDEX(10_Lieux!$E:$E,U1373)&amp;"-"&amp;INDEX(10_Lieux!$E:$E,V1373)&amp;"/","/chauffeur-prive/"&amp;INDEX(10_Lieux!$E:$E,U1373)&amp;"/"&amp;INDEX(10_Lieux!$E:$E,V1373)&amp;"/")</f>
        <v>/chauffeur-prive/montpellier/aeroport-biarritz-pays-basque/</v>
      </c>
      <c r="M1373" s="14" t="str">
        <f aca="false">IFERROR(INDEX($L:$L,MATCH(B1373&amp;"|"&amp;A1373,$Z:$Z,0)),"—")</f>
        <v>/chauffeur-prive/aeroport-biarritz-pays-basque/montpellier/</v>
      </c>
      <c r="N1373" s="14" t="str">
        <f aca="false">IF(LEN("Chauffeur privé "&amp;INDEX(10_Lieux!$J:$J,U1373)&amp;" → "&amp;INDEX(10_Lieux!$J:$J,V1373)&amp;" | 24h/24")&gt;60,"Chauffeur privé "&amp;INDEX(10_Lieux!$J:$J,U1373)&amp;" → "&amp;INDEX(10_Lieux!$J:$J,V1373),"Chauffeur privé "&amp;INDEX(10_Lieux!$J:$J,U1373)&amp;" → "&amp;INDEX(10_Lieux!$J:$J,V1373)&amp;" | 24h/24")</f>
        <v>Chauffeur privé Montpellier → Aéroport Biarritz-Pays-Basque</v>
      </c>
      <c r="O1373" s="14" t="n">
        <f aca="false">LEN(N1373)</f>
        <v>59</v>
      </c>
      <c r="P1373" s="14" t="str">
        <f aca="false">"Chauffeur privé "&amp;INDEX(10_Lieux!$K:$K,U1373)&amp;" vers "&amp;INDEX(10_Lieux!$L:$L,V1373)</f>
        <v>Chauffeur privé de Montpellier vers l'aéroport Biarritz-Pays-Basque</v>
      </c>
      <c r="Q1373" s="14" t="str">
        <f aca="false">"Chauffeur privé "&amp;INDEX(10_Lieux!$K:$K,U1373)&amp;" vers "&amp;INDEX(10_Lieux!$L:$L,V1373)&amp;" : env. "&amp;I1373&amp;" km, "&amp;J1373&amp;" de route. Devis personnalisé, standard 24h/24 et 7j/7."</f>
        <v>Chauffeur privé de Montpellier vers l'aéroport Biarritz-Pays-Basque : env. 544 km, 5 h 45 de route. Devis personnalisé, standard 24h/24 et 7j/7.</v>
      </c>
      <c r="R1373" s="14" t="n">
        <f aca="false">LEN(Q1373)</f>
        <v>144</v>
      </c>
      <c r="S1373" s="14" t="str">
        <f aca="false">INDEX(10_Lieux!$C:$C,U1373)</f>
        <v>France</v>
      </c>
      <c r="T1373" s="14" t="str">
        <f aca="false">INDEX(10_Lieux!$C:$C,V1373)</f>
        <v>France</v>
      </c>
      <c r="U1373" s="14" t="n">
        <f aca="false">MATCH(A1373,10_Lieux!$A:$A,0)</f>
        <v>71</v>
      </c>
      <c r="V1373" s="14" t="n">
        <f aca="false">MATCH(B1373,10_Lieux!$A:$A,0)</f>
        <v>159</v>
      </c>
      <c r="W1373" s="14" t="n">
        <f aca="false">ROUND(6371*2*ASIN(SQRT(SIN(RADIANS(INDEX(10_Lieux!$F:$F,V1373)-INDEX(10_Lieux!$F:$F,U1373))/2)^2+COS(RADIANS(INDEX(10_Lieux!$F:$F,U1373)))*COS(RADIANS(INDEX(10_Lieux!$F:$F,V1373)))*SIN(RADIANS(INDEX(10_Lieux!$G:$G,V1373)-INDEX(10_Lieux!$G:$G,U1373))/2)^2)),1)</f>
        <v>435.5</v>
      </c>
      <c r="X1373" s="14" t="n">
        <f aca="false">ROUND(I1373/IF(I1373&lt;p_seuil_vitesse,p_vit_lente,p_vit_rapide)*60/15,0)*15</f>
        <v>345</v>
      </c>
      <c r="Y1373" s="14" t="n">
        <f aca="false">MAX(IF(INDEX(10_Lieux!$B:$B,U1373)&lt;&gt;"Ville",INDEX(10_Lieux!$I:$I,U1373),0),IF(INDEX(10_Lieux!$B:$B,V1373)&lt;&gt;"Ville",INDEX(10_Lieux!$I:$I,V1373),0))</f>
        <v>250</v>
      </c>
      <c r="Z1373" s="14" t="str">
        <f aca="false">A1373&amp;"|"&amp;B1373</f>
        <v>Montpellier|Biarritz-Pays Basque</v>
      </c>
      <c r="AA1373" s="14" t="str">
        <f aca="false">IF(I1373&lt;p_local,"Local",IF(I1373&lt;p_vv_min,"Courte distance",IF(I1373&lt;p_tres_long,"Longue distance","Très longue distance")))</f>
        <v>Longue distance</v>
      </c>
    </row>
    <row r="1374" customFormat="false" ht="15" hidden="false" customHeight="true" outlineLevel="0" collapsed="false">
      <c r="A1374" s="1" t="s">
        <v>1520</v>
      </c>
      <c r="B1374" s="1" t="s">
        <v>140</v>
      </c>
      <c r="C1374" s="1" t="s">
        <v>34</v>
      </c>
      <c r="D1374" s="1" t="s">
        <v>653</v>
      </c>
      <c r="E1374" s="1" t="s">
        <v>1539</v>
      </c>
      <c r="F1374" s="14" t="s">
        <v>40</v>
      </c>
      <c r="G1374" s="14" t="str">
        <f aca="false">IF(I1374&lt;p_local,"Local → page infra",IF(H1374&gt;=p_ph1,"Phase 1",IF(H1374&gt;=p_ph2,"Phase 2","Phase 3")))</f>
        <v>Phase 3</v>
      </c>
      <c r="H1374" s="14" t="n">
        <f aca="false">IF(I1374&lt;p_local,0,IF(C1374="Aéroport → Aéroport",p_pts_plein,IF(Y1374&gt;0,IF(I1374&lt;=Y1374,p_pts_plein,IF(I1374&lt;=p_mult2*Y1374,p_pts_moyen,p_pts_r3)),IF(I1374&gt;=p_vv_min,p_pts_plein,IF(I1374&gt;=p_vv_moy,p_pts_moyen,p_pts_court))))+IF(INDEX(10_Lieux!$D:$D,U1374)=1,p_prio1,p_prio2)+IF(INDEX(10_Lieux!$D:$D,V1374)=1,p_prio1,p_prio2)+IF(K1374="Oui",p_tf,0)+p_hub*((INDEX(10_Lieux!$H:$H,U1374)="Hub")+(INDEX(10_Lieux!$H:$H,V1374)="Hub"))+IF(OR(INDEX(10_Lieux!$H:$H,U1374)="Premium",INDEX(10_Lieux!$H:$H,V1374)="Premium"),p_prem,0))</f>
        <v>25</v>
      </c>
      <c r="I1374" s="14" t="n">
        <f aca="false">ROUND(W1374*p_facteur,0)</f>
        <v>521</v>
      </c>
      <c r="J1374" s="14" t="str">
        <f aca="false">IF(X1374&lt;60,X1374&amp;" min",INT(X1374/60)&amp;" h"&amp;IF(MOD(X1374,60)=0,""," "&amp;TEXT(MOD(X1374,60),"00")))</f>
        <v>5 h 30</v>
      </c>
      <c r="K1374" s="14" t="str">
        <f aca="false">IF(S1374&lt;&gt;T1374,"Oui","Non")</f>
        <v>Non</v>
      </c>
      <c r="L1374" s="14" t="str">
        <f aca="false">IF(AND(INDEX(10_Lieux!$B:$B,U1374)="Ville",INDEX(10_Lieux!$B:$B,V1374)="Ville"),"/chauffeur-prive/"&amp;INDEX(10_Lieux!$E:$E,U1374)&amp;"-"&amp;INDEX(10_Lieux!$E:$E,V1374)&amp;"/","/chauffeur-prive/"&amp;INDEX(10_Lieux!$E:$E,U1374)&amp;"/"&amp;INDEX(10_Lieux!$E:$E,V1374)&amp;"/")</f>
        <v>/chauffeur-prive/aeroport-biarritz-pays-basque/nantes/</v>
      </c>
      <c r="M1374" s="14" t="str">
        <f aca="false">IFERROR(INDEX($L:$L,MATCH(B1374&amp;"|"&amp;A1374,$Z:$Z,0)),"—")</f>
        <v>/chauffeur-prive/nantes/aeroport-biarritz-pays-basque/</v>
      </c>
      <c r="N1374" s="14" t="str">
        <f aca="false">IF(LEN("Chauffeur privé "&amp;INDEX(10_Lieux!$J:$J,U1374)&amp;" → "&amp;INDEX(10_Lieux!$J:$J,V1374)&amp;" | 24h/24")&gt;60,"Chauffeur privé "&amp;INDEX(10_Lieux!$J:$J,U1374)&amp;" → "&amp;INDEX(10_Lieux!$J:$J,V1374),"Chauffeur privé "&amp;INDEX(10_Lieux!$J:$J,U1374)&amp;" → "&amp;INDEX(10_Lieux!$J:$J,V1374)&amp;" | 24h/24")</f>
        <v>Chauffeur privé Aéroport Biarritz-Pays-Basque → Nantes</v>
      </c>
      <c r="O1374" s="14" t="n">
        <f aca="false">LEN(N1374)</f>
        <v>54</v>
      </c>
      <c r="P1374" s="14" t="str">
        <f aca="false">"Chauffeur privé "&amp;INDEX(10_Lieux!$K:$K,U1374)&amp;" vers "&amp;INDEX(10_Lieux!$L:$L,V1374)</f>
        <v>Chauffeur privé de l'aéroport Biarritz-Pays-Basque vers Nantes</v>
      </c>
      <c r="Q1374" s="14" t="str">
        <f aca="false">"Chauffeur privé "&amp;INDEX(10_Lieux!$K:$K,U1374)&amp;" vers "&amp;INDEX(10_Lieux!$L:$L,V1374)&amp;" : env. "&amp;I1374&amp;" km, "&amp;J1374&amp;" de route. Devis personnalisé, standard 24h/24 et 7j/7."</f>
        <v>Chauffeur privé de l'aéroport Biarritz-Pays-Basque vers Nantes : env. 521 km, 5 h 30 de route. Devis personnalisé, standard 24h/24 et 7j/7.</v>
      </c>
      <c r="R1374" s="14" t="n">
        <f aca="false">LEN(Q1374)</f>
        <v>139</v>
      </c>
      <c r="S1374" s="14" t="str">
        <f aca="false">INDEX(10_Lieux!$C:$C,U1374)</f>
        <v>France</v>
      </c>
      <c r="T1374" s="14" t="str">
        <f aca="false">INDEX(10_Lieux!$C:$C,V1374)</f>
        <v>France</v>
      </c>
      <c r="U1374" s="14" t="n">
        <f aca="false">MATCH(A1374,10_Lieux!$A:$A,0)</f>
        <v>159</v>
      </c>
      <c r="V1374" s="14" t="n">
        <f aca="false">MATCH(B1374,10_Lieux!$A:$A,0)</f>
        <v>56</v>
      </c>
      <c r="W1374" s="14" t="n">
        <f aca="false">ROUND(6371*2*ASIN(SQRT(SIN(RADIANS(INDEX(10_Lieux!$F:$F,V1374)-INDEX(10_Lieux!$F:$F,U1374))/2)^2+COS(RADIANS(INDEX(10_Lieux!$F:$F,U1374)))*COS(RADIANS(INDEX(10_Lieux!$F:$F,V1374)))*SIN(RADIANS(INDEX(10_Lieux!$G:$G,V1374)-INDEX(10_Lieux!$G:$G,U1374))/2)^2)),1)</f>
        <v>417</v>
      </c>
      <c r="X1374" s="14" t="n">
        <f aca="false">ROUND(I1374/IF(I1374&lt;p_seuil_vitesse,p_vit_lente,p_vit_rapide)*60/15,0)*15</f>
        <v>330</v>
      </c>
      <c r="Y1374" s="14" t="n">
        <f aca="false">MAX(IF(INDEX(10_Lieux!$B:$B,U1374)&lt;&gt;"Ville",INDEX(10_Lieux!$I:$I,U1374),0),IF(INDEX(10_Lieux!$B:$B,V1374)&lt;&gt;"Ville",INDEX(10_Lieux!$I:$I,V1374),0))</f>
        <v>250</v>
      </c>
      <c r="Z1374" s="14" t="str">
        <f aca="false">A1374&amp;"|"&amp;B1374</f>
        <v>Biarritz-Pays Basque|Nantes</v>
      </c>
      <c r="AA1374" s="14" t="str">
        <f aca="false">IF(I1374&lt;p_local,"Local",IF(I1374&lt;p_vv_min,"Courte distance",IF(I1374&lt;p_tres_long,"Longue distance","Très longue distance")))</f>
        <v>Longue distance</v>
      </c>
    </row>
    <row r="1375" customFormat="false" ht="15" hidden="false" customHeight="true" outlineLevel="0" collapsed="false">
      <c r="A1375" s="1" t="s">
        <v>140</v>
      </c>
      <c r="B1375" s="1" t="s">
        <v>1520</v>
      </c>
      <c r="C1375" s="1" t="s">
        <v>35</v>
      </c>
      <c r="D1375" s="1" t="s">
        <v>653</v>
      </c>
      <c r="E1375" s="1" t="s">
        <v>1540</v>
      </c>
      <c r="F1375" s="14" t="s">
        <v>40</v>
      </c>
      <c r="G1375" s="14" t="str">
        <f aca="false">IF(I1375&lt;p_local,"Local → page infra",IF(H1375&gt;=p_ph1,"Phase 1",IF(H1375&gt;=p_ph2,"Phase 2","Phase 3")))</f>
        <v>Phase 3</v>
      </c>
      <c r="H1375" s="14" t="n">
        <f aca="false">IF(I1375&lt;p_local,0,IF(C1375="Aéroport → Aéroport",p_pts_plein,IF(Y1375&gt;0,IF(I1375&lt;=Y1375,p_pts_plein,IF(I1375&lt;=p_mult2*Y1375,p_pts_moyen,p_pts_r3)),IF(I1375&gt;=p_vv_min,p_pts_plein,IF(I1375&gt;=p_vv_moy,p_pts_moyen,p_pts_court))))+IF(INDEX(10_Lieux!$D:$D,U1375)=1,p_prio1,p_prio2)+IF(INDEX(10_Lieux!$D:$D,V1375)=1,p_prio1,p_prio2)+IF(K1375="Oui",p_tf,0)+p_hub*((INDEX(10_Lieux!$H:$H,U1375)="Hub")+(INDEX(10_Lieux!$H:$H,V1375)="Hub"))+IF(OR(INDEX(10_Lieux!$H:$H,U1375)="Premium",INDEX(10_Lieux!$H:$H,V1375)="Premium"),p_prem,0))</f>
        <v>25</v>
      </c>
      <c r="I1375" s="14" t="n">
        <f aca="false">ROUND(W1375*p_facteur,0)</f>
        <v>521</v>
      </c>
      <c r="J1375" s="14" t="str">
        <f aca="false">IF(X1375&lt;60,X1375&amp;" min",INT(X1375/60)&amp;" h"&amp;IF(MOD(X1375,60)=0,""," "&amp;TEXT(MOD(X1375,60),"00")))</f>
        <v>5 h 30</v>
      </c>
      <c r="K1375" s="14" t="str">
        <f aca="false">IF(S1375&lt;&gt;T1375,"Oui","Non")</f>
        <v>Non</v>
      </c>
      <c r="L1375" s="14" t="str">
        <f aca="false">IF(AND(INDEX(10_Lieux!$B:$B,U1375)="Ville",INDEX(10_Lieux!$B:$B,V1375)="Ville"),"/chauffeur-prive/"&amp;INDEX(10_Lieux!$E:$E,U1375)&amp;"-"&amp;INDEX(10_Lieux!$E:$E,V1375)&amp;"/","/chauffeur-prive/"&amp;INDEX(10_Lieux!$E:$E,U1375)&amp;"/"&amp;INDEX(10_Lieux!$E:$E,V1375)&amp;"/")</f>
        <v>/chauffeur-prive/nantes/aeroport-biarritz-pays-basque/</v>
      </c>
      <c r="M1375" s="14" t="str">
        <f aca="false">IFERROR(INDEX($L:$L,MATCH(B1375&amp;"|"&amp;A1375,$Z:$Z,0)),"—")</f>
        <v>/chauffeur-prive/aeroport-biarritz-pays-basque/nantes/</v>
      </c>
      <c r="N1375" s="14" t="str">
        <f aca="false">IF(LEN("Chauffeur privé "&amp;INDEX(10_Lieux!$J:$J,U1375)&amp;" → "&amp;INDEX(10_Lieux!$J:$J,V1375)&amp;" | 24h/24")&gt;60,"Chauffeur privé "&amp;INDEX(10_Lieux!$J:$J,U1375)&amp;" → "&amp;INDEX(10_Lieux!$J:$J,V1375),"Chauffeur privé "&amp;INDEX(10_Lieux!$J:$J,U1375)&amp;" → "&amp;INDEX(10_Lieux!$J:$J,V1375)&amp;" | 24h/24")</f>
        <v>Chauffeur privé Nantes → Aéroport Biarritz-Pays-Basque</v>
      </c>
      <c r="O1375" s="14" t="n">
        <f aca="false">LEN(N1375)</f>
        <v>54</v>
      </c>
      <c r="P1375" s="14" t="str">
        <f aca="false">"Chauffeur privé "&amp;INDEX(10_Lieux!$K:$K,U1375)&amp;" vers "&amp;INDEX(10_Lieux!$L:$L,V1375)</f>
        <v>Chauffeur privé de Nantes vers l'aéroport Biarritz-Pays-Basque</v>
      </c>
      <c r="Q1375" s="14" t="str">
        <f aca="false">"Chauffeur privé "&amp;INDEX(10_Lieux!$K:$K,U1375)&amp;" vers "&amp;INDEX(10_Lieux!$L:$L,V1375)&amp;" : env. "&amp;I1375&amp;" km, "&amp;J1375&amp;" de route. Devis personnalisé, standard 24h/24 et 7j/7."</f>
        <v>Chauffeur privé de Nantes vers l'aéroport Biarritz-Pays-Basque : env. 521 km, 5 h 30 de route. Devis personnalisé, standard 24h/24 et 7j/7.</v>
      </c>
      <c r="R1375" s="14" t="n">
        <f aca="false">LEN(Q1375)</f>
        <v>139</v>
      </c>
      <c r="S1375" s="14" t="str">
        <f aca="false">INDEX(10_Lieux!$C:$C,U1375)</f>
        <v>France</v>
      </c>
      <c r="T1375" s="14" t="str">
        <f aca="false">INDEX(10_Lieux!$C:$C,V1375)</f>
        <v>France</v>
      </c>
      <c r="U1375" s="14" t="n">
        <f aca="false">MATCH(A1375,10_Lieux!$A:$A,0)</f>
        <v>56</v>
      </c>
      <c r="V1375" s="14" t="n">
        <f aca="false">MATCH(B1375,10_Lieux!$A:$A,0)</f>
        <v>159</v>
      </c>
      <c r="W1375" s="14" t="n">
        <f aca="false">ROUND(6371*2*ASIN(SQRT(SIN(RADIANS(INDEX(10_Lieux!$F:$F,V1375)-INDEX(10_Lieux!$F:$F,U1375))/2)^2+COS(RADIANS(INDEX(10_Lieux!$F:$F,U1375)))*COS(RADIANS(INDEX(10_Lieux!$F:$F,V1375)))*SIN(RADIANS(INDEX(10_Lieux!$G:$G,V1375)-INDEX(10_Lieux!$G:$G,U1375))/2)^2)),1)</f>
        <v>417</v>
      </c>
      <c r="X1375" s="14" t="n">
        <f aca="false">ROUND(I1375/IF(I1375&lt;p_seuil_vitesse,p_vit_lente,p_vit_rapide)*60/15,0)*15</f>
        <v>330</v>
      </c>
      <c r="Y1375" s="14" t="n">
        <f aca="false">MAX(IF(INDEX(10_Lieux!$B:$B,U1375)&lt;&gt;"Ville",INDEX(10_Lieux!$I:$I,U1375),0),IF(INDEX(10_Lieux!$B:$B,V1375)&lt;&gt;"Ville",INDEX(10_Lieux!$I:$I,V1375),0))</f>
        <v>250</v>
      </c>
      <c r="Z1375" s="14" t="str">
        <f aca="false">A1375&amp;"|"&amp;B1375</f>
        <v>Nantes|Biarritz-Pays Basque</v>
      </c>
      <c r="AA1375" s="14" t="str">
        <f aca="false">IF(I1375&lt;p_local,"Local",IF(I1375&lt;p_vv_min,"Courte distance",IF(I1375&lt;p_tres_long,"Longue distance","Très longue distance")))</f>
        <v>Longue distance</v>
      </c>
    </row>
    <row r="1376" customFormat="false" ht="15" hidden="false" customHeight="true" outlineLevel="0" collapsed="false">
      <c r="A1376" s="1" t="s">
        <v>1520</v>
      </c>
      <c r="B1376" s="1" t="s">
        <v>142</v>
      </c>
      <c r="C1376" s="1" t="s">
        <v>34</v>
      </c>
      <c r="D1376" s="1" t="s">
        <v>653</v>
      </c>
      <c r="E1376" s="1" t="s">
        <v>1541</v>
      </c>
      <c r="F1376" s="14" t="s">
        <v>40</v>
      </c>
      <c r="G1376" s="14" t="str">
        <f aca="false">IF(I1376&lt;p_local,"Local → page infra",IF(H1376&gt;=p_ph1,"Phase 1",IF(H1376&gt;=p_ph2,"Phase 2","Phase 3")))</f>
        <v>Phase 3</v>
      </c>
      <c r="H1376" s="14" t="n">
        <f aca="false">IF(I1376&lt;p_local,0,IF(C1376="Aéroport → Aéroport",p_pts_plein,IF(Y1376&gt;0,IF(I1376&lt;=Y1376,p_pts_plein,IF(I1376&lt;=p_mult2*Y1376,p_pts_moyen,p_pts_r3)),IF(I1376&gt;=p_vv_min,p_pts_plein,IF(I1376&gt;=p_vv_moy,p_pts_moyen,p_pts_court))))+IF(INDEX(10_Lieux!$D:$D,U1376)=1,p_prio1,p_prio2)+IF(INDEX(10_Lieux!$D:$D,V1376)=1,p_prio1,p_prio2)+IF(K1376="Oui",p_tf,0)+p_hub*((INDEX(10_Lieux!$H:$H,U1376)="Hub")+(INDEX(10_Lieux!$H:$H,V1376)="Hub"))+IF(OR(INDEX(10_Lieux!$H:$H,U1376)="Premium",INDEX(10_Lieux!$H:$H,V1376)="Premium"),p_prem,0))</f>
        <v>25</v>
      </c>
      <c r="I1376" s="14" t="n">
        <f aca="false">ROUND(W1376*p_facteur,0)</f>
        <v>646</v>
      </c>
      <c r="J1376" s="14" t="str">
        <f aca="false">IF(X1376&lt;60,X1376&amp;" min",INT(X1376/60)&amp;" h"&amp;IF(MOD(X1376,60)=0,""," "&amp;TEXT(MOD(X1376,60),"00")))</f>
        <v>6 h 45</v>
      </c>
      <c r="K1376" s="14" t="str">
        <f aca="false">IF(S1376&lt;&gt;T1376,"Oui","Non")</f>
        <v>Non</v>
      </c>
      <c r="L1376" s="14" t="str">
        <f aca="false">IF(AND(INDEX(10_Lieux!$B:$B,U1376)="Ville",INDEX(10_Lieux!$B:$B,V1376)="Ville"),"/chauffeur-prive/"&amp;INDEX(10_Lieux!$E:$E,U1376)&amp;"-"&amp;INDEX(10_Lieux!$E:$E,V1376)&amp;"/","/chauffeur-prive/"&amp;INDEX(10_Lieux!$E:$E,U1376)&amp;"/"&amp;INDEX(10_Lieux!$E:$E,V1376)&amp;"/")</f>
        <v>/chauffeur-prive/aeroport-biarritz-pays-basque/rennes/</v>
      </c>
      <c r="M1376" s="14" t="str">
        <f aca="false">IFERROR(INDEX($L:$L,MATCH(B1376&amp;"|"&amp;A1376,$Z:$Z,0)),"—")</f>
        <v>/chauffeur-prive/rennes/aeroport-biarritz-pays-basque/</v>
      </c>
      <c r="N1376" s="14" t="str">
        <f aca="false">IF(LEN("Chauffeur privé "&amp;INDEX(10_Lieux!$J:$J,U1376)&amp;" → "&amp;INDEX(10_Lieux!$J:$J,V1376)&amp;" | 24h/24")&gt;60,"Chauffeur privé "&amp;INDEX(10_Lieux!$J:$J,U1376)&amp;" → "&amp;INDEX(10_Lieux!$J:$J,V1376),"Chauffeur privé "&amp;INDEX(10_Lieux!$J:$J,U1376)&amp;" → "&amp;INDEX(10_Lieux!$J:$J,V1376)&amp;" | 24h/24")</f>
        <v>Chauffeur privé Aéroport Biarritz-Pays-Basque → Rennes</v>
      </c>
      <c r="O1376" s="14" t="n">
        <f aca="false">LEN(N1376)</f>
        <v>54</v>
      </c>
      <c r="P1376" s="14" t="str">
        <f aca="false">"Chauffeur privé "&amp;INDEX(10_Lieux!$K:$K,U1376)&amp;" vers "&amp;INDEX(10_Lieux!$L:$L,V1376)</f>
        <v>Chauffeur privé de l'aéroport Biarritz-Pays-Basque vers Rennes</v>
      </c>
      <c r="Q1376" s="14" t="str">
        <f aca="false">"Chauffeur privé "&amp;INDEX(10_Lieux!$K:$K,U1376)&amp;" vers "&amp;INDEX(10_Lieux!$L:$L,V1376)&amp;" : env. "&amp;I1376&amp;" km, "&amp;J1376&amp;" de route. Devis personnalisé, standard 24h/24 et 7j/7."</f>
        <v>Chauffeur privé de l'aéroport Biarritz-Pays-Basque vers Rennes : env. 646 km, 6 h 45 de route. Devis personnalisé, standard 24h/24 et 7j/7.</v>
      </c>
      <c r="R1376" s="14" t="n">
        <f aca="false">LEN(Q1376)</f>
        <v>139</v>
      </c>
      <c r="S1376" s="14" t="str">
        <f aca="false">INDEX(10_Lieux!$C:$C,U1376)</f>
        <v>France</v>
      </c>
      <c r="T1376" s="14" t="str">
        <f aca="false">INDEX(10_Lieux!$C:$C,V1376)</f>
        <v>France</v>
      </c>
      <c r="U1376" s="14" t="n">
        <f aca="false">MATCH(A1376,10_Lieux!$A:$A,0)</f>
        <v>159</v>
      </c>
      <c r="V1376" s="14" t="n">
        <f aca="false">MATCH(B1376,10_Lieux!$A:$A,0)</f>
        <v>49</v>
      </c>
      <c r="W1376" s="14" t="n">
        <f aca="false">ROUND(6371*2*ASIN(SQRT(SIN(RADIANS(INDEX(10_Lieux!$F:$F,V1376)-INDEX(10_Lieux!$F:$F,U1376))/2)^2+COS(RADIANS(INDEX(10_Lieux!$F:$F,U1376)))*COS(RADIANS(INDEX(10_Lieux!$F:$F,V1376)))*SIN(RADIANS(INDEX(10_Lieux!$G:$G,V1376)-INDEX(10_Lieux!$G:$G,U1376))/2)^2)),1)</f>
        <v>517.1</v>
      </c>
      <c r="X1376" s="14" t="n">
        <f aca="false">ROUND(I1376/IF(I1376&lt;p_seuil_vitesse,p_vit_lente,p_vit_rapide)*60/15,0)*15</f>
        <v>405</v>
      </c>
      <c r="Y1376" s="14" t="n">
        <f aca="false">MAX(IF(INDEX(10_Lieux!$B:$B,U1376)&lt;&gt;"Ville",INDEX(10_Lieux!$I:$I,U1376),0),IF(INDEX(10_Lieux!$B:$B,V1376)&lt;&gt;"Ville",INDEX(10_Lieux!$I:$I,V1376),0))</f>
        <v>250</v>
      </c>
      <c r="Z1376" s="14" t="str">
        <f aca="false">A1376&amp;"|"&amp;B1376</f>
        <v>Biarritz-Pays Basque|Rennes</v>
      </c>
      <c r="AA1376" s="14" t="str">
        <f aca="false">IF(I1376&lt;p_local,"Local",IF(I1376&lt;p_vv_min,"Courte distance",IF(I1376&lt;p_tres_long,"Longue distance","Très longue distance")))</f>
        <v>Longue distance</v>
      </c>
    </row>
    <row r="1377" customFormat="false" ht="15" hidden="false" customHeight="true" outlineLevel="0" collapsed="false">
      <c r="A1377" s="1" t="s">
        <v>142</v>
      </c>
      <c r="B1377" s="1" t="s">
        <v>1520</v>
      </c>
      <c r="C1377" s="1" t="s">
        <v>35</v>
      </c>
      <c r="D1377" s="1" t="s">
        <v>653</v>
      </c>
      <c r="E1377" s="1" t="s">
        <v>1542</v>
      </c>
      <c r="F1377" s="14" t="s">
        <v>40</v>
      </c>
      <c r="G1377" s="14" t="str">
        <f aca="false">IF(I1377&lt;p_local,"Local → page infra",IF(H1377&gt;=p_ph1,"Phase 1",IF(H1377&gt;=p_ph2,"Phase 2","Phase 3")))</f>
        <v>Phase 3</v>
      </c>
      <c r="H1377" s="14" t="n">
        <f aca="false">IF(I1377&lt;p_local,0,IF(C1377="Aéroport → Aéroport",p_pts_plein,IF(Y1377&gt;0,IF(I1377&lt;=Y1377,p_pts_plein,IF(I1377&lt;=p_mult2*Y1377,p_pts_moyen,p_pts_r3)),IF(I1377&gt;=p_vv_min,p_pts_plein,IF(I1377&gt;=p_vv_moy,p_pts_moyen,p_pts_court))))+IF(INDEX(10_Lieux!$D:$D,U1377)=1,p_prio1,p_prio2)+IF(INDEX(10_Lieux!$D:$D,V1377)=1,p_prio1,p_prio2)+IF(K1377="Oui",p_tf,0)+p_hub*((INDEX(10_Lieux!$H:$H,U1377)="Hub")+(INDEX(10_Lieux!$H:$H,V1377)="Hub"))+IF(OR(INDEX(10_Lieux!$H:$H,U1377)="Premium",INDEX(10_Lieux!$H:$H,V1377)="Premium"),p_prem,0))</f>
        <v>25</v>
      </c>
      <c r="I1377" s="14" t="n">
        <f aca="false">ROUND(W1377*p_facteur,0)</f>
        <v>646</v>
      </c>
      <c r="J1377" s="14" t="str">
        <f aca="false">IF(X1377&lt;60,X1377&amp;" min",INT(X1377/60)&amp;" h"&amp;IF(MOD(X1377,60)=0,""," "&amp;TEXT(MOD(X1377,60),"00")))</f>
        <v>6 h 45</v>
      </c>
      <c r="K1377" s="14" t="str">
        <f aca="false">IF(S1377&lt;&gt;T1377,"Oui","Non")</f>
        <v>Non</v>
      </c>
      <c r="L1377" s="14" t="str">
        <f aca="false">IF(AND(INDEX(10_Lieux!$B:$B,U1377)="Ville",INDEX(10_Lieux!$B:$B,V1377)="Ville"),"/chauffeur-prive/"&amp;INDEX(10_Lieux!$E:$E,U1377)&amp;"-"&amp;INDEX(10_Lieux!$E:$E,V1377)&amp;"/","/chauffeur-prive/"&amp;INDEX(10_Lieux!$E:$E,U1377)&amp;"/"&amp;INDEX(10_Lieux!$E:$E,V1377)&amp;"/")</f>
        <v>/chauffeur-prive/rennes/aeroport-biarritz-pays-basque/</v>
      </c>
      <c r="M1377" s="14" t="str">
        <f aca="false">IFERROR(INDEX($L:$L,MATCH(B1377&amp;"|"&amp;A1377,$Z:$Z,0)),"—")</f>
        <v>/chauffeur-prive/aeroport-biarritz-pays-basque/rennes/</v>
      </c>
      <c r="N1377" s="14" t="str">
        <f aca="false">IF(LEN("Chauffeur privé "&amp;INDEX(10_Lieux!$J:$J,U1377)&amp;" → "&amp;INDEX(10_Lieux!$J:$J,V1377)&amp;" | 24h/24")&gt;60,"Chauffeur privé "&amp;INDEX(10_Lieux!$J:$J,U1377)&amp;" → "&amp;INDEX(10_Lieux!$J:$J,V1377),"Chauffeur privé "&amp;INDEX(10_Lieux!$J:$J,U1377)&amp;" → "&amp;INDEX(10_Lieux!$J:$J,V1377)&amp;" | 24h/24")</f>
        <v>Chauffeur privé Rennes → Aéroport Biarritz-Pays-Basque</v>
      </c>
      <c r="O1377" s="14" t="n">
        <f aca="false">LEN(N1377)</f>
        <v>54</v>
      </c>
      <c r="P1377" s="14" t="str">
        <f aca="false">"Chauffeur privé "&amp;INDEX(10_Lieux!$K:$K,U1377)&amp;" vers "&amp;INDEX(10_Lieux!$L:$L,V1377)</f>
        <v>Chauffeur privé de Rennes vers l'aéroport Biarritz-Pays-Basque</v>
      </c>
      <c r="Q1377" s="14" t="str">
        <f aca="false">"Chauffeur privé "&amp;INDEX(10_Lieux!$K:$K,U1377)&amp;" vers "&amp;INDEX(10_Lieux!$L:$L,V1377)&amp;" : env. "&amp;I1377&amp;" km, "&amp;J1377&amp;" de route. Devis personnalisé, standard 24h/24 et 7j/7."</f>
        <v>Chauffeur privé de Rennes vers l'aéroport Biarritz-Pays-Basque : env. 646 km, 6 h 45 de route. Devis personnalisé, standard 24h/24 et 7j/7.</v>
      </c>
      <c r="R1377" s="14" t="n">
        <f aca="false">LEN(Q1377)</f>
        <v>139</v>
      </c>
      <c r="S1377" s="14" t="str">
        <f aca="false">INDEX(10_Lieux!$C:$C,U1377)</f>
        <v>France</v>
      </c>
      <c r="T1377" s="14" t="str">
        <f aca="false">INDEX(10_Lieux!$C:$C,V1377)</f>
        <v>France</v>
      </c>
      <c r="U1377" s="14" t="n">
        <f aca="false">MATCH(A1377,10_Lieux!$A:$A,0)</f>
        <v>49</v>
      </c>
      <c r="V1377" s="14" t="n">
        <f aca="false">MATCH(B1377,10_Lieux!$A:$A,0)</f>
        <v>159</v>
      </c>
      <c r="W1377" s="14" t="n">
        <f aca="false">ROUND(6371*2*ASIN(SQRT(SIN(RADIANS(INDEX(10_Lieux!$F:$F,V1377)-INDEX(10_Lieux!$F:$F,U1377))/2)^2+COS(RADIANS(INDEX(10_Lieux!$F:$F,U1377)))*COS(RADIANS(INDEX(10_Lieux!$F:$F,V1377)))*SIN(RADIANS(INDEX(10_Lieux!$G:$G,V1377)-INDEX(10_Lieux!$G:$G,U1377))/2)^2)),1)</f>
        <v>517.1</v>
      </c>
      <c r="X1377" s="14" t="n">
        <f aca="false">ROUND(I1377/IF(I1377&lt;p_seuil_vitesse,p_vit_lente,p_vit_rapide)*60/15,0)*15</f>
        <v>405</v>
      </c>
      <c r="Y1377" s="14" t="n">
        <f aca="false">MAX(IF(INDEX(10_Lieux!$B:$B,U1377)&lt;&gt;"Ville",INDEX(10_Lieux!$I:$I,U1377),0),IF(INDEX(10_Lieux!$B:$B,V1377)&lt;&gt;"Ville",INDEX(10_Lieux!$I:$I,V1377),0))</f>
        <v>250</v>
      </c>
      <c r="Z1377" s="14" t="str">
        <f aca="false">A1377&amp;"|"&amp;B1377</f>
        <v>Rennes|Biarritz-Pays Basque</v>
      </c>
      <c r="AA1377" s="14" t="str">
        <f aca="false">IF(I1377&lt;p_local,"Local",IF(I1377&lt;p_vv_min,"Courte distance",IF(I1377&lt;p_tres_long,"Longue distance","Très longue distance")))</f>
        <v>Longue distance</v>
      </c>
    </row>
    <row r="1378" customFormat="false" ht="15" hidden="false" customHeight="true" outlineLevel="0" collapsed="false">
      <c r="A1378" s="1" t="s">
        <v>1520</v>
      </c>
      <c r="B1378" s="1" t="s">
        <v>144</v>
      </c>
      <c r="C1378" s="1" t="s">
        <v>34</v>
      </c>
      <c r="D1378" s="1" t="s">
        <v>653</v>
      </c>
      <c r="E1378" s="1" t="s">
        <v>1543</v>
      </c>
      <c r="F1378" s="14" t="s">
        <v>40</v>
      </c>
      <c r="G1378" s="14" t="str">
        <f aca="false">IF(I1378&lt;p_local,"Local → page infra",IF(H1378&gt;=p_ph1,"Phase 1",IF(H1378&gt;=p_ph2,"Phase 2","Phase 3")))</f>
        <v>Phase 3</v>
      </c>
      <c r="H1378" s="14" t="n">
        <f aca="false">IF(I1378&lt;p_local,0,IF(C1378="Aéroport → Aéroport",p_pts_plein,IF(Y1378&gt;0,IF(I1378&lt;=Y1378,p_pts_plein,IF(I1378&lt;=p_mult2*Y1378,p_pts_moyen,p_pts_r3)),IF(I1378&gt;=p_vv_min,p_pts_plein,IF(I1378&gt;=p_vv_moy,p_pts_moyen,p_pts_court))))+IF(INDEX(10_Lieux!$D:$D,U1378)=1,p_prio1,p_prio2)+IF(INDEX(10_Lieux!$D:$D,V1378)=1,p_prio1,p_prio2)+IF(K1378="Oui",p_tf,0)+p_hub*((INDEX(10_Lieux!$H:$H,U1378)="Hub")+(INDEX(10_Lieux!$H:$H,V1378)="Hub"))+IF(OR(INDEX(10_Lieux!$H:$H,U1378)="Premium",INDEX(10_Lieux!$H:$H,V1378)="Premium"),p_prem,0))</f>
        <v>30</v>
      </c>
      <c r="I1378" s="14" t="n">
        <f aca="false">ROUND(W1378*p_facteur,0)</f>
        <v>835</v>
      </c>
      <c r="J1378" s="14" t="str">
        <f aca="false">IF(X1378&lt;60,X1378&amp;" min",INT(X1378/60)&amp;" h"&amp;IF(MOD(X1378,60)=0,""," "&amp;TEXT(MOD(X1378,60),"00")))</f>
        <v>8 h 45</v>
      </c>
      <c r="K1378" s="14" t="str">
        <f aca="false">IF(S1378&lt;&gt;T1378,"Oui","Non")</f>
        <v>Non</v>
      </c>
      <c r="L1378" s="14" t="str">
        <f aca="false">IF(AND(INDEX(10_Lieux!$B:$B,U1378)="Ville",INDEX(10_Lieux!$B:$B,V1378)="Ville"),"/chauffeur-prive/"&amp;INDEX(10_Lieux!$E:$E,U1378)&amp;"-"&amp;INDEX(10_Lieux!$E:$E,V1378)&amp;"/","/chauffeur-prive/"&amp;INDEX(10_Lieux!$E:$E,U1378)&amp;"/"&amp;INDEX(10_Lieux!$E:$E,V1378)&amp;"/")</f>
        <v>/chauffeur-prive/aeroport-biarritz-pays-basque/dijon/</v>
      </c>
      <c r="M1378" s="14" t="str">
        <f aca="false">IFERROR(INDEX($L:$L,MATCH(B1378&amp;"|"&amp;A1378,$Z:$Z,0)),"—")</f>
        <v>/chauffeur-prive/dijon/aeroport-biarritz-pays-basque/</v>
      </c>
      <c r="N1378" s="14" t="str">
        <f aca="false">IF(LEN("Chauffeur privé "&amp;INDEX(10_Lieux!$J:$J,U1378)&amp;" → "&amp;INDEX(10_Lieux!$J:$J,V1378)&amp;" | 24h/24")&gt;60,"Chauffeur privé "&amp;INDEX(10_Lieux!$J:$J,U1378)&amp;" → "&amp;INDEX(10_Lieux!$J:$J,V1378),"Chauffeur privé "&amp;INDEX(10_Lieux!$J:$J,U1378)&amp;" → "&amp;INDEX(10_Lieux!$J:$J,V1378)&amp;" | 24h/24")</f>
        <v>Chauffeur privé Aéroport Biarritz-Pays-Basque → Dijon</v>
      </c>
      <c r="O1378" s="14" t="n">
        <f aca="false">LEN(N1378)</f>
        <v>53</v>
      </c>
      <c r="P1378" s="14" t="str">
        <f aca="false">"Chauffeur privé "&amp;INDEX(10_Lieux!$K:$K,U1378)&amp;" vers "&amp;INDEX(10_Lieux!$L:$L,V1378)</f>
        <v>Chauffeur privé de l'aéroport Biarritz-Pays-Basque vers Dijon</v>
      </c>
      <c r="Q1378" s="14" t="str">
        <f aca="false">"Chauffeur privé "&amp;INDEX(10_Lieux!$K:$K,U1378)&amp;" vers "&amp;INDEX(10_Lieux!$L:$L,V1378)&amp;" : env. "&amp;I1378&amp;" km, "&amp;J1378&amp;" de route. Devis personnalisé, standard 24h/24 et 7j/7."</f>
        <v>Chauffeur privé de l'aéroport Biarritz-Pays-Basque vers Dijon : env. 835 km, 8 h 45 de route. Devis personnalisé, standard 24h/24 et 7j/7.</v>
      </c>
      <c r="R1378" s="14" t="n">
        <f aca="false">LEN(Q1378)</f>
        <v>138</v>
      </c>
      <c r="S1378" s="14" t="str">
        <f aca="false">INDEX(10_Lieux!$C:$C,U1378)</f>
        <v>France</v>
      </c>
      <c r="T1378" s="14" t="str">
        <f aca="false">INDEX(10_Lieux!$C:$C,V1378)</f>
        <v>France</v>
      </c>
      <c r="U1378" s="14" t="n">
        <f aca="false">MATCH(A1378,10_Lieux!$A:$A,0)</f>
        <v>159</v>
      </c>
      <c r="V1378" s="14" t="n">
        <f aca="false">MATCH(B1378,10_Lieux!$A:$A,0)</f>
        <v>23</v>
      </c>
      <c r="W1378" s="14" t="n">
        <f aca="false">ROUND(6371*2*ASIN(SQRT(SIN(RADIANS(INDEX(10_Lieux!$F:$F,V1378)-INDEX(10_Lieux!$F:$F,U1378))/2)^2+COS(RADIANS(INDEX(10_Lieux!$F:$F,U1378)))*COS(RADIANS(INDEX(10_Lieux!$F:$F,V1378)))*SIN(RADIANS(INDEX(10_Lieux!$G:$G,V1378)-INDEX(10_Lieux!$G:$G,U1378))/2)^2)),1)</f>
        <v>667.7</v>
      </c>
      <c r="X1378" s="14" t="n">
        <f aca="false">ROUND(I1378/IF(I1378&lt;p_seuil_vitesse,p_vit_lente,p_vit_rapide)*60/15,0)*15</f>
        <v>525</v>
      </c>
      <c r="Y1378" s="14" t="n">
        <f aca="false">MAX(IF(INDEX(10_Lieux!$B:$B,U1378)&lt;&gt;"Ville",INDEX(10_Lieux!$I:$I,U1378),0),IF(INDEX(10_Lieux!$B:$B,V1378)&lt;&gt;"Ville",INDEX(10_Lieux!$I:$I,V1378),0))</f>
        <v>250</v>
      </c>
      <c r="Z1378" s="14" t="str">
        <f aca="false">A1378&amp;"|"&amp;B1378</f>
        <v>Biarritz-Pays Basque|Dijon</v>
      </c>
      <c r="AA1378" s="14" t="str">
        <f aca="false">IF(I1378&lt;p_local,"Local",IF(I1378&lt;p_vv_min,"Courte distance",IF(I1378&lt;p_tres_long,"Longue distance","Très longue distance")))</f>
        <v>Très longue distance</v>
      </c>
    </row>
    <row r="1379" customFormat="false" ht="15" hidden="false" customHeight="true" outlineLevel="0" collapsed="false">
      <c r="A1379" s="1" t="s">
        <v>144</v>
      </c>
      <c r="B1379" s="1" t="s">
        <v>1520</v>
      </c>
      <c r="C1379" s="1" t="s">
        <v>35</v>
      </c>
      <c r="D1379" s="1" t="s">
        <v>653</v>
      </c>
      <c r="E1379" s="1" t="s">
        <v>1544</v>
      </c>
      <c r="F1379" s="14" t="s">
        <v>40</v>
      </c>
      <c r="G1379" s="14" t="str">
        <f aca="false">IF(I1379&lt;p_local,"Local → page infra",IF(H1379&gt;=p_ph1,"Phase 1",IF(H1379&gt;=p_ph2,"Phase 2","Phase 3")))</f>
        <v>Phase 3</v>
      </c>
      <c r="H1379" s="14" t="n">
        <f aca="false">IF(I1379&lt;p_local,0,IF(C1379="Aéroport → Aéroport",p_pts_plein,IF(Y1379&gt;0,IF(I1379&lt;=Y1379,p_pts_plein,IF(I1379&lt;=p_mult2*Y1379,p_pts_moyen,p_pts_r3)),IF(I1379&gt;=p_vv_min,p_pts_plein,IF(I1379&gt;=p_vv_moy,p_pts_moyen,p_pts_court))))+IF(INDEX(10_Lieux!$D:$D,U1379)=1,p_prio1,p_prio2)+IF(INDEX(10_Lieux!$D:$D,V1379)=1,p_prio1,p_prio2)+IF(K1379="Oui",p_tf,0)+p_hub*((INDEX(10_Lieux!$H:$H,U1379)="Hub")+(INDEX(10_Lieux!$H:$H,V1379)="Hub"))+IF(OR(INDEX(10_Lieux!$H:$H,U1379)="Premium",INDEX(10_Lieux!$H:$H,V1379)="Premium"),p_prem,0))</f>
        <v>30</v>
      </c>
      <c r="I1379" s="14" t="n">
        <f aca="false">ROUND(W1379*p_facteur,0)</f>
        <v>835</v>
      </c>
      <c r="J1379" s="14" t="str">
        <f aca="false">IF(X1379&lt;60,X1379&amp;" min",INT(X1379/60)&amp;" h"&amp;IF(MOD(X1379,60)=0,""," "&amp;TEXT(MOD(X1379,60),"00")))</f>
        <v>8 h 45</v>
      </c>
      <c r="K1379" s="14" t="str">
        <f aca="false">IF(S1379&lt;&gt;T1379,"Oui","Non")</f>
        <v>Non</v>
      </c>
      <c r="L1379" s="14" t="str">
        <f aca="false">IF(AND(INDEX(10_Lieux!$B:$B,U1379)="Ville",INDEX(10_Lieux!$B:$B,V1379)="Ville"),"/chauffeur-prive/"&amp;INDEX(10_Lieux!$E:$E,U1379)&amp;"-"&amp;INDEX(10_Lieux!$E:$E,V1379)&amp;"/","/chauffeur-prive/"&amp;INDEX(10_Lieux!$E:$E,U1379)&amp;"/"&amp;INDEX(10_Lieux!$E:$E,V1379)&amp;"/")</f>
        <v>/chauffeur-prive/dijon/aeroport-biarritz-pays-basque/</v>
      </c>
      <c r="M1379" s="14" t="str">
        <f aca="false">IFERROR(INDEX($L:$L,MATCH(B1379&amp;"|"&amp;A1379,$Z:$Z,0)),"—")</f>
        <v>/chauffeur-prive/aeroport-biarritz-pays-basque/dijon/</v>
      </c>
      <c r="N1379" s="14" t="str">
        <f aca="false">IF(LEN("Chauffeur privé "&amp;INDEX(10_Lieux!$J:$J,U1379)&amp;" → "&amp;INDEX(10_Lieux!$J:$J,V1379)&amp;" | 24h/24")&gt;60,"Chauffeur privé "&amp;INDEX(10_Lieux!$J:$J,U1379)&amp;" → "&amp;INDEX(10_Lieux!$J:$J,V1379),"Chauffeur privé "&amp;INDEX(10_Lieux!$J:$J,U1379)&amp;" → "&amp;INDEX(10_Lieux!$J:$J,V1379)&amp;" | 24h/24")</f>
        <v>Chauffeur privé Dijon → Aéroport Biarritz-Pays-Basque</v>
      </c>
      <c r="O1379" s="14" t="n">
        <f aca="false">LEN(N1379)</f>
        <v>53</v>
      </c>
      <c r="P1379" s="14" t="str">
        <f aca="false">"Chauffeur privé "&amp;INDEX(10_Lieux!$K:$K,U1379)&amp;" vers "&amp;INDEX(10_Lieux!$L:$L,V1379)</f>
        <v>Chauffeur privé de Dijon vers l'aéroport Biarritz-Pays-Basque</v>
      </c>
      <c r="Q1379" s="14" t="str">
        <f aca="false">"Chauffeur privé "&amp;INDEX(10_Lieux!$K:$K,U1379)&amp;" vers "&amp;INDEX(10_Lieux!$L:$L,V1379)&amp;" : env. "&amp;I1379&amp;" km, "&amp;J1379&amp;" de route. Devis personnalisé, standard 24h/24 et 7j/7."</f>
        <v>Chauffeur privé de Dijon vers l'aéroport Biarritz-Pays-Basque : env. 835 km, 8 h 45 de route. Devis personnalisé, standard 24h/24 et 7j/7.</v>
      </c>
      <c r="R1379" s="14" t="n">
        <f aca="false">LEN(Q1379)</f>
        <v>138</v>
      </c>
      <c r="S1379" s="14" t="str">
        <f aca="false">INDEX(10_Lieux!$C:$C,U1379)</f>
        <v>France</v>
      </c>
      <c r="T1379" s="14" t="str">
        <f aca="false">INDEX(10_Lieux!$C:$C,V1379)</f>
        <v>France</v>
      </c>
      <c r="U1379" s="14" t="n">
        <f aca="false">MATCH(A1379,10_Lieux!$A:$A,0)</f>
        <v>23</v>
      </c>
      <c r="V1379" s="14" t="n">
        <f aca="false">MATCH(B1379,10_Lieux!$A:$A,0)</f>
        <v>159</v>
      </c>
      <c r="W1379" s="14" t="n">
        <f aca="false">ROUND(6371*2*ASIN(SQRT(SIN(RADIANS(INDEX(10_Lieux!$F:$F,V1379)-INDEX(10_Lieux!$F:$F,U1379))/2)^2+COS(RADIANS(INDEX(10_Lieux!$F:$F,U1379)))*COS(RADIANS(INDEX(10_Lieux!$F:$F,V1379)))*SIN(RADIANS(INDEX(10_Lieux!$G:$G,V1379)-INDEX(10_Lieux!$G:$G,U1379))/2)^2)),1)</f>
        <v>667.7</v>
      </c>
      <c r="X1379" s="14" t="n">
        <f aca="false">ROUND(I1379/IF(I1379&lt;p_seuil_vitesse,p_vit_lente,p_vit_rapide)*60/15,0)*15</f>
        <v>525</v>
      </c>
      <c r="Y1379" s="14" t="n">
        <f aca="false">MAX(IF(INDEX(10_Lieux!$B:$B,U1379)&lt;&gt;"Ville",INDEX(10_Lieux!$I:$I,U1379),0),IF(INDEX(10_Lieux!$B:$B,V1379)&lt;&gt;"Ville",INDEX(10_Lieux!$I:$I,V1379),0))</f>
        <v>250</v>
      </c>
      <c r="Z1379" s="14" t="str">
        <f aca="false">A1379&amp;"|"&amp;B1379</f>
        <v>Dijon|Biarritz-Pays Basque</v>
      </c>
      <c r="AA1379" s="14" t="str">
        <f aca="false">IF(I1379&lt;p_local,"Local",IF(I1379&lt;p_vv_min,"Courte distance",IF(I1379&lt;p_tres_long,"Longue distance","Très longue distance")))</f>
        <v>Très longue distance</v>
      </c>
    </row>
    <row r="1380" customFormat="false" ht="15" hidden="false" customHeight="true" outlineLevel="0" collapsed="false">
      <c r="A1380" s="1" t="s">
        <v>1520</v>
      </c>
      <c r="B1380" s="1" t="s">
        <v>146</v>
      </c>
      <c r="C1380" s="1" t="s">
        <v>34</v>
      </c>
      <c r="D1380" s="1" t="s">
        <v>653</v>
      </c>
      <c r="E1380" s="1" t="s">
        <v>1545</v>
      </c>
      <c r="F1380" s="14" t="s">
        <v>40</v>
      </c>
      <c r="G1380" s="14" t="str">
        <f aca="false">IF(I1380&lt;p_local,"Local → page infra",IF(H1380&gt;=p_ph1,"Phase 1",IF(H1380&gt;=p_ph2,"Phase 2","Phase 3")))</f>
        <v>Phase 3</v>
      </c>
      <c r="H1380" s="14" t="n">
        <f aca="false">IF(I1380&lt;p_local,0,IF(C1380="Aéroport → Aéroport",p_pts_plein,IF(Y1380&gt;0,IF(I1380&lt;=Y1380,p_pts_plein,IF(I1380&lt;=p_mult2*Y1380,p_pts_moyen,p_pts_r3)),IF(I1380&gt;=p_vv_min,p_pts_plein,IF(I1380&gt;=p_vv_moy,p_pts_moyen,p_pts_court))))+IF(INDEX(10_Lieux!$D:$D,U1380)=1,p_prio1,p_prio2)+IF(INDEX(10_Lieux!$D:$D,V1380)=1,p_prio1,p_prio2)+IF(K1380="Oui",p_tf,0)+p_hub*((INDEX(10_Lieux!$H:$H,U1380)="Hub")+(INDEX(10_Lieux!$H:$H,V1380)="Hub"))+IF(OR(INDEX(10_Lieux!$H:$H,U1380)="Premium",INDEX(10_Lieux!$H:$H,V1380)="Premium"),p_prem,0))</f>
        <v>30</v>
      </c>
      <c r="I1380" s="14" t="n">
        <f aca="false">ROUND(W1380*p_facteur,0)</f>
        <v>759</v>
      </c>
      <c r="J1380" s="14" t="str">
        <f aca="false">IF(X1380&lt;60,X1380&amp;" min",INT(X1380/60)&amp;" h"&amp;IF(MOD(X1380,60)=0,""," "&amp;TEXT(MOD(X1380,60),"00")))</f>
        <v>8 h</v>
      </c>
      <c r="K1380" s="14" t="str">
        <f aca="false">IF(S1380&lt;&gt;T1380,"Oui","Non")</f>
        <v>Non</v>
      </c>
      <c r="L1380" s="14" t="str">
        <f aca="false">IF(AND(INDEX(10_Lieux!$B:$B,U1380)="Ville",INDEX(10_Lieux!$B:$B,V1380)="Ville"),"/chauffeur-prive/"&amp;INDEX(10_Lieux!$E:$E,U1380)&amp;"-"&amp;INDEX(10_Lieux!$E:$E,V1380)&amp;"/","/chauffeur-prive/"&amp;INDEX(10_Lieux!$E:$E,U1380)&amp;"/"&amp;INDEX(10_Lieux!$E:$E,V1380)&amp;"/")</f>
        <v>/chauffeur-prive/aeroport-biarritz-pays-basque/grenoble/</v>
      </c>
      <c r="M1380" s="14" t="str">
        <f aca="false">IFERROR(INDEX($L:$L,MATCH(B1380&amp;"|"&amp;A1380,$Z:$Z,0)),"—")</f>
        <v>/chauffeur-prive/grenoble/aeroport-biarritz-pays-basque/</v>
      </c>
      <c r="N1380" s="14" t="str">
        <f aca="false">IF(LEN("Chauffeur privé "&amp;INDEX(10_Lieux!$J:$J,U1380)&amp;" → "&amp;INDEX(10_Lieux!$J:$J,V1380)&amp;" | 24h/24")&gt;60,"Chauffeur privé "&amp;INDEX(10_Lieux!$J:$J,U1380)&amp;" → "&amp;INDEX(10_Lieux!$J:$J,V1380),"Chauffeur privé "&amp;INDEX(10_Lieux!$J:$J,U1380)&amp;" → "&amp;INDEX(10_Lieux!$J:$J,V1380)&amp;" | 24h/24")</f>
        <v>Chauffeur privé Aéroport Biarritz-Pays-Basque → Grenoble</v>
      </c>
      <c r="O1380" s="14" t="n">
        <f aca="false">LEN(N1380)</f>
        <v>56</v>
      </c>
      <c r="P1380" s="14" t="str">
        <f aca="false">"Chauffeur privé "&amp;INDEX(10_Lieux!$K:$K,U1380)&amp;" vers "&amp;INDEX(10_Lieux!$L:$L,V1380)</f>
        <v>Chauffeur privé de l'aéroport Biarritz-Pays-Basque vers Grenoble</v>
      </c>
      <c r="Q1380" s="14" t="str">
        <f aca="false">"Chauffeur privé "&amp;INDEX(10_Lieux!$K:$K,U1380)&amp;" vers "&amp;INDEX(10_Lieux!$L:$L,V1380)&amp;" : env. "&amp;I1380&amp;" km, "&amp;J1380&amp;" de route. Devis personnalisé, standard 24h/24 et 7j/7."</f>
        <v>Chauffeur privé de l'aéroport Biarritz-Pays-Basque vers Grenoble : env. 759 km, 8 h de route. Devis personnalisé, standard 24h/24 et 7j/7.</v>
      </c>
      <c r="R1380" s="14" t="n">
        <f aca="false">LEN(Q1380)</f>
        <v>138</v>
      </c>
      <c r="S1380" s="14" t="str">
        <f aca="false">INDEX(10_Lieux!$C:$C,U1380)</f>
        <v>France</v>
      </c>
      <c r="T1380" s="14" t="str">
        <f aca="false">INDEX(10_Lieux!$C:$C,V1380)</f>
        <v>France</v>
      </c>
      <c r="U1380" s="14" t="n">
        <f aca="false">MATCH(A1380,10_Lieux!$A:$A,0)</f>
        <v>159</v>
      </c>
      <c r="V1380" s="14" t="n">
        <f aca="false">MATCH(B1380,10_Lieux!$A:$A,0)</f>
        <v>9</v>
      </c>
      <c r="W1380" s="14" t="n">
        <f aca="false">ROUND(6371*2*ASIN(SQRT(SIN(RADIANS(INDEX(10_Lieux!$F:$F,V1380)-INDEX(10_Lieux!$F:$F,U1380))/2)^2+COS(RADIANS(INDEX(10_Lieux!$F:$F,U1380)))*COS(RADIANS(INDEX(10_Lieux!$F:$F,V1380)))*SIN(RADIANS(INDEX(10_Lieux!$G:$G,V1380)-INDEX(10_Lieux!$G:$G,U1380))/2)^2)),1)</f>
        <v>607.1</v>
      </c>
      <c r="X1380" s="14" t="n">
        <f aca="false">ROUND(I1380/IF(I1380&lt;p_seuil_vitesse,p_vit_lente,p_vit_rapide)*60/15,0)*15</f>
        <v>480</v>
      </c>
      <c r="Y1380" s="14" t="n">
        <f aca="false">MAX(IF(INDEX(10_Lieux!$B:$B,U1380)&lt;&gt;"Ville",INDEX(10_Lieux!$I:$I,U1380),0),IF(INDEX(10_Lieux!$B:$B,V1380)&lt;&gt;"Ville",INDEX(10_Lieux!$I:$I,V1380),0))</f>
        <v>250</v>
      </c>
      <c r="Z1380" s="14" t="str">
        <f aca="false">A1380&amp;"|"&amp;B1380</f>
        <v>Biarritz-Pays Basque|Grenoble</v>
      </c>
      <c r="AA1380" s="14" t="str">
        <f aca="false">IF(I1380&lt;p_local,"Local",IF(I1380&lt;p_vv_min,"Courte distance",IF(I1380&lt;p_tres_long,"Longue distance","Très longue distance")))</f>
        <v>Très longue distance</v>
      </c>
    </row>
    <row r="1381" customFormat="false" ht="15" hidden="false" customHeight="true" outlineLevel="0" collapsed="false">
      <c r="A1381" s="1" t="s">
        <v>146</v>
      </c>
      <c r="B1381" s="1" t="s">
        <v>1520</v>
      </c>
      <c r="C1381" s="1" t="s">
        <v>35</v>
      </c>
      <c r="D1381" s="1" t="s">
        <v>653</v>
      </c>
      <c r="E1381" s="1" t="s">
        <v>1546</v>
      </c>
      <c r="F1381" s="14" t="s">
        <v>40</v>
      </c>
      <c r="G1381" s="14" t="str">
        <f aca="false">IF(I1381&lt;p_local,"Local → page infra",IF(H1381&gt;=p_ph1,"Phase 1",IF(H1381&gt;=p_ph2,"Phase 2","Phase 3")))</f>
        <v>Phase 3</v>
      </c>
      <c r="H1381" s="14" t="n">
        <f aca="false">IF(I1381&lt;p_local,0,IF(C1381="Aéroport → Aéroport",p_pts_plein,IF(Y1381&gt;0,IF(I1381&lt;=Y1381,p_pts_plein,IF(I1381&lt;=p_mult2*Y1381,p_pts_moyen,p_pts_r3)),IF(I1381&gt;=p_vv_min,p_pts_plein,IF(I1381&gt;=p_vv_moy,p_pts_moyen,p_pts_court))))+IF(INDEX(10_Lieux!$D:$D,U1381)=1,p_prio1,p_prio2)+IF(INDEX(10_Lieux!$D:$D,V1381)=1,p_prio1,p_prio2)+IF(K1381="Oui",p_tf,0)+p_hub*((INDEX(10_Lieux!$H:$H,U1381)="Hub")+(INDEX(10_Lieux!$H:$H,V1381)="Hub"))+IF(OR(INDEX(10_Lieux!$H:$H,U1381)="Premium",INDEX(10_Lieux!$H:$H,V1381)="Premium"),p_prem,0))</f>
        <v>30</v>
      </c>
      <c r="I1381" s="14" t="n">
        <f aca="false">ROUND(W1381*p_facteur,0)</f>
        <v>759</v>
      </c>
      <c r="J1381" s="14" t="str">
        <f aca="false">IF(X1381&lt;60,X1381&amp;" min",INT(X1381/60)&amp;" h"&amp;IF(MOD(X1381,60)=0,""," "&amp;TEXT(MOD(X1381,60),"00")))</f>
        <v>8 h</v>
      </c>
      <c r="K1381" s="14" t="str">
        <f aca="false">IF(S1381&lt;&gt;T1381,"Oui","Non")</f>
        <v>Non</v>
      </c>
      <c r="L1381" s="14" t="str">
        <f aca="false">IF(AND(INDEX(10_Lieux!$B:$B,U1381)="Ville",INDEX(10_Lieux!$B:$B,V1381)="Ville"),"/chauffeur-prive/"&amp;INDEX(10_Lieux!$E:$E,U1381)&amp;"-"&amp;INDEX(10_Lieux!$E:$E,V1381)&amp;"/","/chauffeur-prive/"&amp;INDEX(10_Lieux!$E:$E,U1381)&amp;"/"&amp;INDEX(10_Lieux!$E:$E,V1381)&amp;"/")</f>
        <v>/chauffeur-prive/grenoble/aeroport-biarritz-pays-basque/</v>
      </c>
      <c r="M1381" s="14" t="str">
        <f aca="false">IFERROR(INDEX($L:$L,MATCH(B1381&amp;"|"&amp;A1381,$Z:$Z,0)),"—")</f>
        <v>/chauffeur-prive/aeroport-biarritz-pays-basque/grenoble/</v>
      </c>
      <c r="N1381" s="14" t="str">
        <f aca="false">IF(LEN("Chauffeur privé "&amp;INDEX(10_Lieux!$J:$J,U1381)&amp;" → "&amp;INDEX(10_Lieux!$J:$J,V1381)&amp;" | 24h/24")&gt;60,"Chauffeur privé "&amp;INDEX(10_Lieux!$J:$J,U1381)&amp;" → "&amp;INDEX(10_Lieux!$J:$J,V1381),"Chauffeur privé "&amp;INDEX(10_Lieux!$J:$J,U1381)&amp;" → "&amp;INDEX(10_Lieux!$J:$J,V1381)&amp;" | 24h/24")</f>
        <v>Chauffeur privé Grenoble → Aéroport Biarritz-Pays-Basque</v>
      </c>
      <c r="O1381" s="14" t="n">
        <f aca="false">LEN(N1381)</f>
        <v>56</v>
      </c>
      <c r="P1381" s="14" t="str">
        <f aca="false">"Chauffeur privé "&amp;INDEX(10_Lieux!$K:$K,U1381)&amp;" vers "&amp;INDEX(10_Lieux!$L:$L,V1381)</f>
        <v>Chauffeur privé de Grenoble vers l'aéroport Biarritz-Pays-Basque</v>
      </c>
      <c r="Q1381" s="14" t="str">
        <f aca="false">"Chauffeur privé "&amp;INDEX(10_Lieux!$K:$K,U1381)&amp;" vers "&amp;INDEX(10_Lieux!$L:$L,V1381)&amp;" : env. "&amp;I1381&amp;" km, "&amp;J1381&amp;" de route. Devis personnalisé, standard 24h/24 et 7j/7."</f>
        <v>Chauffeur privé de Grenoble vers l'aéroport Biarritz-Pays-Basque : env. 759 km, 8 h de route. Devis personnalisé, standard 24h/24 et 7j/7.</v>
      </c>
      <c r="R1381" s="14" t="n">
        <f aca="false">LEN(Q1381)</f>
        <v>138</v>
      </c>
      <c r="S1381" s="14" t="str">
        <f aca="false">INDEX(10_Lieux!$C:$C,U1381)</f>
        <v>France</v>
      </c>
      <c r="T1381" s="14" t="str">
        <f aca="false">INDEX(10_Lieux!$C:$C,V1381)</f>
        <v>France</v>
      </c>
      <c r="U1381" s="14" t="n">
        <f aca="false">MATCH(A1381,10_Lieux!$A:$A,0)</f>
        <v>9</v>
      </c>
      <c r="V1381" s="14" t="n">
        <f aca="false">MATCH(B1381,10_Lieux!$A:$A,0)</f>
        <v>159</v>
      </c>
      <c r="W1381" s="14" t="n">
        <f aca="false">ROUND(6371*2*ASIN(SQRT(SIN(RADIANS(INDEX(10_Lieux!$F:$F,V1381)-INDEX(10_Lieux!$F:$F,U1381))/2)^2+COS(RADIANS(INDEX(10_Lieux!$F:$F,U1381)))*COS(RADIANS(INDEX(10_Lieux!$F:$F,V1381)))*SIN(RADIANS(INDEX(10_Lieux!$G:$G,V1381)-INDEX(10_Lieux!$G:$G,U1381))/2)^2)),1)</f>
        <v>607.1</v>
      </c>
      <c r="X1381" s="14" t="n">
        <f aca="false">ROUND(I1381/IF(I1381&lt;p_seuil_vitesse,p_vit_lente,p_vit_rapide)*60/15,0)*15</f>
        <v>480</v>
      </c>
      <c r="Y1381" s="14" t="n">
        <f aca="false">MAX(IF(INDEX(10_Lieux!$B:$B,U1381)&lt;&gt;"Ville",INDEX(10_Lieux!$I:$I,U1381),0),IF(INDEX(10_Lieux!$B:$B,V1381)&lt;&gt;"Ville",INDEX(10_Lieux!$I:$I,V1381),0))</f>
        <v>250</v>
      </c>
      <c r="Z1381" s="14" t="str">
        <f aca="false">A1381&amp;"|"&amp;B1381</f>
        <v>Grenoble|Biarritz-Pays Basque</v>
      </c>
      <c r="AA1381" s="14" t="str">
        <f aca="false">IF(I1381&lt;p_local,"Local",IF(I1381&lt;p_vv_min,"Courte distance",IF(I1381&lt;p_tres_long,"Longue distance","Très longue distance")))</f>
        <v>Très longue distance</v>
      </c>
    </row>
    <row r="1382" customFormat="false" ht="15" hidden="false" customHeight="true" outlineLevel="0" collapsed="false">
      <c r="A1382" s="1" t="s">
        <v>1520</v>
      </c>
      <c r="B1382" s="1" t="s">
        <v>148</v>
      </c>
      <c r="C1382" s="1" t="s">
        <v>34</v>
      </c>
      <c r="D1382" s="1" t="s">
        <v>653</v>
      </c>
      <c r="E1382" s="1" t="s">
        <v>1547</v>
      </c>
      <c r="F1382" s="14" t="s">
        <v>40</v>
      </c>
      <c r="G1382" s="14" t="str">
        <f aca="false">IF(I1382&lt;p_local,"Local → page infra",IF(H1382&gt;=p_ph1,"Phase 1",IF(H1382&gt;=p_ph2,"Phase 2","Phase 3")))</f>
        <v>Phase 3</v>
      </c>
      <c r="H1382" s="14" t="n">
        <f aca="false">IF(I1382&lt;p_local,0,IF(C1382="Aéroport → Aéroport",p_pts_plein,IF(Y1382&gt;0,IF(I1382&lt;=Y1382,p_pts_plein,IF(I1382&lt;=p_mult2*Y1382,p_pts_moyen,p_pts_r3)),IF(I1382&gt;=p_vv_min,p_pts_plein,IF(I1382&gt;=p_vv_moy,p_pts_moyen,p_pts_court))))+IF(INDEX(10_Lieux!$D:$D,U1382)=1,p_prio1,p_prio2)+IF(INDEX(10_Lieux!$D:$D,V1382)=1,p_prio1,p_prio2)+IF(K1382="Oui",p_tf,0)+p_hub*((INDEX(10_Lieux!$H:$H,U1382)="Hub")+(INDEX(10_Lieux!$H:$H,V1382)="Hub"))+IF(OR(INDEX(10_Lieux!$H:$H,U1382)="Premium",INDEX(10_Lieux!$H:$H,V1382)="Premium"),p_prem,0))</f>
        <v>30</v>
      </c>
      <c r="I1382" s="14" t="n">
        <f aca="false">ROUND(W1382*p_facteur,0)</f>
        <v>828</v>
      </c>
      <c r="J1382" s="14" t="str">
        <f aca="false">IF(X1382&lt;60,X1382&amp;" min",INT(X1382/60)&amp;" h"&amp;IF(MOD(X1382,60)=0,""," "&amp;TEXT(MOD(X1382,60),"00")))</f>
        <v>8 h 45</v>
      </c>
      <c r="K1382" s="14" t="str">
        <f aca="false">IF(S1382&lt;&gt;T1382,"Oui","Non")</f>
        <v>Non</v>
      </c>
      <c r="L1382" s="14" t="str">
        <f aca="false">IF(AND(INDEX(10_Lieux!$B:$B,U1382)="Ville",INDEX(10_Lieux!$B:$B,V1382)="Ville"),"/chauffeur-prive/"&amp;INDEX(10_Lieux!$E:$E,U1382)&amp;"-"&amp;INDEX(10_Lieux!$E:$E,V1382)&amp;"/","/chauffeur-prive/"&amp;INDEX(10_Lieux!$E:$E,U1382)&amp;"/"&amp;INDEX(10_Lieux!$E:$E,V1382)&amp;"/")</f>
        <v>/chauffeur-prive/aeroport-biarritz-pays-basque/annecy/</v>
      </c>
      <c r="M1382" s="14" t="str">
        <f aca="false">IFERROR(INDEX($L:$L,MATCH(B1382&amp;"|"&amp;A1382,$Z:$Z,0)),"—")</f>
        <v>/chauffeur-prive/annecy/aeroport-biarritz-pays-basque/</v>
      </c>
      <c r="N1382" s="14" t="str">
        <f aca="false">IF(LEN("Chauffeur privé "&amp;INDEX(10_Lieux!$J:$J,U1382)&amp;" → "&amp;INDEX(10_Lieux!$J:$J,V1382)&amp;" | 24h/24")&gt;60,"Chauffeur privé "&amp;INDEX(10_Lieux!$J:$J,U1382)&amp;" → "&amp;INDEX(10_Lieux!$J:$J,V1382),"Chauffeur privé "&amp;INDEX(10_Lieux!$J:$J,U1382)&amp;" → "&amp;INDEX(10_Lieux!$J:$J,V1382)&amp;" | 24h/24")</f>
        <v>Chauffeur privé Aéroport Biarritz-Pays-Basque → Annecy</v>
      </c>
      <c r="O1382" s="14" t="n">
        <f aca="false">LEN(N1382)</f>
        <v>54</v>
      </c>
      <c r="P1382" s="14" t="str">
        <f aca="false">"Chauffeur privé "&amp;INDEX(10_Lieux!$K:$K,U1382)&amp;" vers "&amp;INDEX(10_Lieux!$L:$L,V1382)</f>
        <v>Chauffeur privé de l'aéroport Biarritz-Pays-Basque vers Annecy</v>
      </c>
      <c r="Q1382" s="14" t="str">
        <f aca="false">"Chauffeur privé "&amp;INDEX(10_Lieux!$K:$K,U1382)&amp;" vers "&amp;INDEX(10_Lieux!$L:$L,V1382)&amp;" : env. "&amp;I1382&amp;" km, "&amp;J1382&amp;" de route. Devis personnalisé, standard 24h/24 et 7j/7."</f>
        <v>Chauffeur privé de l'aéroport Biarritz-Pays-Basque vers Annecy : env. 828 km, 8 h 45 de route. Devis personnalisé, standard 24h/24 et 7j/7.</v>
      </c>
      <c r="R1382" s="14" t="n">
        <f aca="false">LEN(Q1382)</f>
        <v>139</v>
      </c>
      <c r="S1382" s="14" t="str">
        <f aca="false">INDEX(10_Lieux!$C:$C,U1382)</f>
        <v>France</v>
      </c>
      <c r="T1382" s="14" t="str">
        <f aca="false">INDEX(10_Lieux!$C:$C,V1382)</f>
        <v>France</v>
      </c>
      <c r="U1382" s="14" t="n">
        <f aca="false">MATCH(A1382,10_Lieux!$A:$A,0)</f>
        <v>159</v>
      </c>
      <c r="V1382" s="14" t="n">
        <f aca="false">MATCH(B1382,10_Lieux!$A:$A,0)</f>
        <v>10</v>
      </c>
      <c r="W1382" s="14" t="n">
        <f aca="false">ROUND(6371*2*ASIN(SQRT(SIN(RADIANS(INDEX(10_Lieux!$F:$F,V1382)-INDEX(10_Lieux!$F:$F,U1382))/2)^2+COS(RADIANS(INDEX(10_Lieux!$F:$F,U1382)))*COS(RADIANS(INDEX(10_Lieux!$F:$F,V1382)))*SIN(RADIANS(INDEX(10_Lieux!$G:$G,V1382)-INDEX(10_Lieux!$G:$G,U1382))/2)^2)),1)</f>
        <v>662.2</v>
      </c>
      <c r="X1382" s="14" t="n">
        <f aca="false">ROUND(I1382/IF(I1382&lt;p_seuil_vitesse,p_vit_lente,p_vit_rapide)*60/15,0)*15</f>
        <v>525</v>
      </c>
      <c r="Y1382" s="14" t="n">
        <f aca="false">MAX(IF(INDEX(10_Lieux!$B:$B,U1382)&lt;&gt;"Ville",INDEX(10_Lieux!$I:$I,U1382),0),IF(INDEX(10_Lieux!$B:$B,V1382)&lt;&gt;"Ville",INDEX(10_Lieux!$I:$I,V1382),0))</f>
        <v>250</v>
      </c>
      <c r="Z1382" s="14" t="str">
        <f aca="false">A1382&amp;"|"&amp;B1382</f>
        <v>Biarritz-Pays Basque|Annecy</v>
      </c>
      <c r="AA1382" s="14" t="str">
        <f aca="false">IF(I1382&lt;p_local,"Local",IF(I1382&lt;p_vv_min,"Courte distance",IF(I1382&lt;p_tres_long,"Longue distance","Très longue distance")))</f>
        <v>Très longue distance</v>
      </c>
    </row>
    <row r="1383" customFormat="false" ht="15" hidden="false" customHeight="true" outlineLevel="0" collapsed="false">
      <c r="A1383" s="1" t="s">
        <v>148</v>
      </c>
      <c r="B1383" s="1" t="s">
        <v>1520</v>
      </c>
      <c r="C1383" s="1" t="s">
        <v>35</v>
      </c>
      <c r="D1383" s="1" t="s">
        <v>653</v>
      </c>
      <c r="E1383" s="1" t="s">
        <v>1548</v>
      </c>
      <c r="F1383" s="14" t="s">
        <v>40</v>
      </c>
      <c r="G1383" s="14" t="str">
        <f aca="false">IF(I1383&lt;p_local,"Local → page infra",IF(H1383&gt;=p_ph1,"Phase 1",IF(H1383&gt;=p_ph2,"Phase 2","Phase 3")))</f>
        <v>Phase 3</v>
      </c>
      <c r="H1383" s="14" t="n">
        <f aca="false">IF(I1383&lt;p_local,0,IF(C1383="Aéroport → Aéroport",p_pts_plein,IF(Y1383&gt;0,IF(I1383&lt;=Y1383,p_pts_plein,IF(I1383&lt;=p_mult2*Y1383,p_pts_moyen,p_pts_r3)),IF(I1383&gt;=p_vv_min,p_pts_plein,IF(I1383&gt;=p_vv_moy,p_pts_moyen,p_pts_court))))+IF(INDEX(10_Lieux!$D:$D,U1383)=1,p_prio1,p_prio2)+IF(INDEX(10_Lieux!$D:$D,V1383)=1,p_prio1,p_prio2)+IF(K1383="Oui",p_tf,0)+p_hub*((INDEX(10_Lieux!$H:$H,U1383)="Hub")+(INDEX(10_Lieux!$H:$H,V1383)="Hub"))+IF(OR(INDEX(10_Lieux!$H:$H,U1383)="Premium",INDEX(10_Lieux!$H:$H,V1383)="Premium"),p_prem,0))</f>
        <v>30</v>
      </c>
      <c r="I1383" s="14" t="n">
        <f aca="false">ROUND(W1383*p_facteur,0)</f>
        <v>828</v>
      </c>
      <c r="J1383" s="14" t="str">
        <f aca="false">IF(X1383&lt;60,X1383&amp;" min",INT(X1383/60)&amp;" h"&amp;IF(MOD(X1383,60)=0,""," "&amp;TEXT(MOD(X1383,60),"00")))</f>
        <v>8 h 45</v>
      </c>
      <c r="K1383" s="14" t="str">
        <f aca="false">IF(S1383&lt;&gt;T1383,"Oui","Non")</f>
        <v>Non</v>
      </c>
      <c r="L1383" s="14" t="str">
        <f aca="false">IF(AND(INDEX(10_Lieux!$B:$B,U1383)="Ville",INDEX(10_Lieux!$B:$B,V1383)="Ville"),"/chauffeur-prive/"&amp;INDEX(10_Lieux!$E:$E,U1383)&amp;"-"&amp;INDEX(10_Lieux!$E:$E,V1383)&amp;"/","/chauffeur-prive/"&amp;INDEX(10_Lieux!$E:$E,U1383)&amp;"/"&amp;INDEX(10_Lieux!$E:$E,V1383)&amp;"/")</f>
        <v>/chauffeur-prive/annecy/aeroport-biarritz-pays-basque/</v>
      </c>
      <c r="M1383" s="14" t="str">
        <f aca="false">IFERROR(INDEX($L:$L,MATCH(B1383&amp;"|"&amp;A1383,$Z:$Z,0)),"—")</f>
        <v>/chauffeur-prive/aeroport-biarritz-pays-basque/annecy/</v>
      </c>
      <c r="N1383" s="14" t="str">
        <f aca="false">IF(LEN("Chauffeur privé "&amp;INDEX(10_Lieux!$J:$J,U1383)&amp;" → "&amp;INDEX(10_Lieux!$J:$J,V1383)&amp;" | 24h/24")&gt;60,"Chauffeur privé "&amp;INDEX(10_Lieux!$J:$J,U1383)&amp;" → "&amp;INDEX(10_Lieux!$J:$J,V1383),"Chauffeur privé "&amp;INDEX(10_Lieux!$J:$J,U1383)&amp;" → "&amp;INDEX(10_Lieux!$J:$J,V1383)&amp;" | 24h/24")</f>
        <v>Chauffeur privé Annecy → Aéroport Biarritz-Pays-Basque</v>
      </c>
      <c r="O1383" s="14" t="n">
        <f aca="false">LEN(N1383)</f>
        <v>54</v>
      </c>
      <c r="P1383" s="14" t="str">
        <f aca="false">"Chauffeur privé "&amp;INDEX(10_Lieux!$K:$K,U1383)&amp;" vers "&amp;INDEX(10_Lieux!$L:$L,V1383)</f>
        <v>Chauffeur privé d'Annecy vers l'aéroport Biarritz-Pays-Basque</v>
      </c>
      <c r="Q1383" s="14" t="str">
        <f aca="false">"Chauffeur privé "&amp;INDEX(10_Lieux!$K:$K,U1383)&amp;" vers "&amp;INDEX(10_Lieux!$L:$L,V1383)&amp;" : env. "&amp;I1383&amp;" km, "&amp;J1383&amp;" de route. Devis personnalisé, standard 24h/24 et 7j/7."</f>
        <v>Chauffeur privé d'Annecy vers l'aéroport Biarritz-Pays-Basque : env. 828 km, 8 h 45 de route. Devis personnalisé, standard 24h/24 et 7j/7.</v>
      </c>
      <c r="R1383" s="14" t="n">
        <f aca="false">LEN(Q1383)</f>
        <v>138</v>
      </c>
      <c r="S1383" s="14" t="str">
        <f aca="false">INDEX(10_Lieux!$C:$C,U1383)</f>
        <v>France</v>
      </c>
      <c r="T1383" s="14" t="str">
        <f aca="false">INDEX(10_Lieux!$C:$C,V1383)</f>
        <v>France</v>
      </c>
      <c r="U1383" s="14" t="n">
        <f aca="false">MATCH(A1383,10_Lieux!$A:$A,0)</f>
        <v>10</v>
      </c>
      <c r="V1383" s="14" t="n">
        <f aca="false">MATCH(B1383,10_Lieux!$A:$A,0)</f>
        <v>159</v>
      </c>
      <c r="W1383" s="14" t="n">
        <f aca="false">ROUND(6371*2*ASIN(SQRT(SIN(RADIANS(INDEX(10_Lieux!$F:$F,V1383)-INDEX(10_Lieux!$F:$F,U1383))/2)^2+COS(RADIANS(INDEX(10_Lieux!$F:$F,U1383)))*COS(RADIANS(INDEX(10_Lieux!$F:$F,V1383)))*SIN(RADIANS(INDEX(10_Lieux!$G:$G,V1383)-INDEX(10_Lieux!$G:$G,U1383))/2)^2)),1)</f>
        <v>662.2</v>
      </c>
      <c r="X1383" s="14" t="n">
        <f aca="false">ROUND(I1383/IF(I1383&lt;p_seuil_vitesse,p_vit_lente,p_vit_rapide)*60/15,0)*15</f>
        <v>525</v>
      </c>
      <c r="Y1383" s="14" t="n">
        <f aca="false">MAX(IF(INDEX(10_Lieux!$B:$B,U1383)&lt;&gt;"Ville",INDEX(10_Lieux!$I:$I,U1383),0),IF(INDEX(10_Lieux!$B:$B,V1383)&lt;&gt;"Ville",INDEX(10_Lieux!$I:$I,V1383),0))</f>
        <v>250</v>
      </c>
      <c r="Z1383" s="14" t="str">
        <f aca="false">A1383&amp;"|"&amp;B1383</f>
        <v>Annecy|Biarritz-Pays Basque</v>
      </c>
      <c r="AA1383" s="14" t="str">
        <f aca="false">IF(I1383&lt;p_local,"Local",IF(I1383&lt;p_vv_min,"Courte distance",IF(I1383&lt;p_tres_long,"Longue distance","Très longue distance")))</f>
        <v>Très longue distance</v>
      </c>
    </row>
    <row r="1384" customFormat="false" ht="15" hidden="false" customHeight="true" outlineLevel="0" collapsed="false">
      <c r="A1384" s="1" t="s">
        <v>1520</v>
      </c>
      <c r="B1384" s="1" t="s">
        <v>150</v>
      </c>
      <c r="C1384" s="1" t="s">
        <v>34</v>
      </c>
      <c r="D1384" s="1" t="s">
        <v>653</v>
      </c>
      <c r="E1384" s="1" t="s">
        <v>1549</v>
      </c>
      <c r="F1384" s="14" t="s">
        <v>40</v>
      </c>
      <c r="G1384" s="14" t="str">
        <f aca="false">IF(I1384&lt;p_local,"Local → page infra",IF(H1384&gt;=p_ph1,"Phase 1",IF(H1384&gt;=p_ph2,"Phase 2","Phase 3")))</f>
        <v>Phase 3</v>
      </c>
      <c r="H1384" s="14" t="n">
        <f aca="false">IF(I1384&lt;p_local,0,IF(C1384="Aéroport → Aéroport",p_pts_plein,IF(Y1384&gt;0,IF(I1384&lt;=Y1384,p_pts_plein,IF(I1384&lt;=p_mult2*Y1384,p_pts_moyen,p_pts_r3)),IF(I1384&gt;=p_vv_min,p_pts_plein,IF(I1384&gt;=p_vv_moy,p_pts_moyen,p_pts_court))))+IF(INDEX(10_Lieux!$D:$D,U1384)=1,p_prio1,p_prio2)+IF(INDEX(10_Lieux!$D:$D,V1384)=1,p_prio1,p_prio2)+IF(K1384="Oui",p_tf,0)+p_hub*((INDEX(10_Lieux!$H:$H,U1384)="Hub")+(INDEX(10_Lieux!$H:$H,V1384)="Hub"))+IF(OR(INDEX(10_Lieux!$H:$H,U1384)="Premium",INDEX(10_Lieux!$H:$H,V1384)="Premium"),p_prem,0))</f>
        <v>25</v>
      </c>
      <c r="I1384" s="14" t="n">
        <f aca="false">ROUND(W1384*p_facteur,0)</f>
        <v>793</v>
      </c>
      <c r="J1384" s="14" t="str">
        <f aca="false">IF(X1384&lt;60,X1384&amp;" min",INT(X1384/60)&amp;" h"&amp;IF(MOD(X1384,60)=0,""," "&amp;TEXT(MOD(X1384,60),"00")))</f>
        <v>8 h 15</v>
      </c>
      <c r="K1384" s="14" t="str">
        <f aca="false">IF(S1384&lt;&gt;T1384,"Oui","Non")</f>
        <v>Non</v>
      </c>
      <c r="L1384" s="14" t="str">
        <f aca="false">IF(AND(INDEX(10_Lieux!$B:$B,U1384)="Ville",INDEX(10_Lieux!$B:$B,V1384)="Ville"),"/chauffeur-prive/"&amp;INDEX(10_Lieux!$E:$E,U1384)&amp;"-"&amp;INDEX(10_Lieux!$E:$E,V1384)&amp;"/","/chauffeur-prive/"&amp;INDEX(10_Lieux!$E:$E,U1384)&amp;"/"&amp;INDEX(10_Lieux!$E:$E,V1384)&amp;"/")</f>
        <v>/chauffeur-prive/aeroport-biarritz-pays-basque/chambery/</v>
      </c>
      <c r="M1384" s="14" t="str">
        <f aca="false">IFERROR(INDEX($L:$L,MATCH(B1384&amp;"|"&amp;A1384,$Z:$Z,0)),"—")</f>
        <v>/chauffeur-prive/chambery/aeroport-biarritz-pays-basque/</v>
      </c>
      <c r="N1384" s="14" t="str">
        <f aca="false">IF(LEN("Chauffeur privé "&amp;INDEX(10_Lieux!$J:$J,U1384)&amp;" → "&amp;INDEX(10_Lieux!$J:$J,V1384)&amp;" | 24h/24")&gt;60,"Chauffeur privé "&amp;INDEX(10_Lieux!$J:$J,U1384)&amp;" → "&amp;INDEX(10_Lieux!$J:$J,V1384),"Chauffeur privé "&amp;INDEX(10_Lieux!$J:$J,U1384)&amp;" → "&amp;INDEX(10_Lieux!$J:$J,V1384)&amp;" | 24h/24")</f>
        <v>Chauffeur privé Aéroport Biarritz-Pays-Basque → Chambéry</v>
      </c>
      <c r="O1384" s="14" t="n">
        <f aca="false">LEN(N1384)</f>
        <v>56</v>
      </c>
      <c r="P1384" s="14" t="str">
        <f aca="false">"Chauffeur privé "&amp;INDEX(10_Lieux!$K:$K,U1384)&amp;" vers "&amp;INDEX(10_Lieux!$L:$L,V1384)</f>
        <v>Chauffeur privé de l'aéroport Biarritz-Pays-Basque vers Chambéry</v>
      </c>
      <c r="Q1384" s="14" t="str">
        <f aca="false">"Chauffeur privé "&amp;INDEX(10_Lieux!$K:$K,U1384)&amp;" vers "&amp;INDEX(10_Lieux!$L:$L,V1384)&amp;" : env. "&amp;I1384&amp;" km, "&amp;J1384&amp;" de route. Devis personnalisé, standard 24h/24 et 7j/7."</f>
        <v>Chauffeur privé de l'aéroport Biarritz-Pays-Basque vers Chambéry : env. 793 km, 8 h 15 de route. Devis personnalisé, standard 24h/24 et 7j/7.</v>
      </c>
      <c r="R1384" s="14" t="n">
        <f aca="false">LEN(Q1384)</f>
        <v>141</v>
      </c>
      <c r="S1384" s="14" t="str">
        <f aca="false">INDEX(10_Lieux!$C:$C,U1384)</f>
        <v>France</v>
      </c>
      <c r="T1384" s="14" t="str">
        <f aca="false">INDEX(10_Lieux!$C:$C,V1384)</f>
        <v>France</v>
      </c>
      <c r="U1384" s="14" t="n">
        <f aca="false">MATCH(A1384,10_Lieux!$A:$A,0)</f>
        <v>159</v>
      </c>
      <c r="V1384" s="14" t="n">
        <f aca="false">MATCH(B1384,10_Lieux!$A:$A,0)</f>
        <v>11</v>
      </c>
      <c r="W1384" s="14" t="n">
        <f aca="false">ROUND(6371*2*ASIN(SQRT(SIN(RADIANS(INDEX(10_Lieux!$F:$F,V1384)-INDEX(10_Lieux!$F:$F,U1384))/2)^2+COS(RADIANS(INDEX(10_Lieux!$F:$F,U1384)))*COS(RADIANS(INDEX(10_Lieux!$F:$F,V1384)))*SIN(RADIANS(INDEX(10_Lieux!$G:$G,V1384)-INDEX(10_Lieux!$G:$G,U1384))/2)^2)),1)</f>
        <v>634</v>
      </c>
      <c r="X1384" s="14" t="n">
        <f aca="false">ROUND(I1384/IF(I1384&lt;p_seuil_vitesse,p_vit_lente,p_vit_rapide)*60/15,0)*15</f>
        <v>495</v>
      </c>
      <c r="Y1384" s="14" t="n">
        <f aca="false">MAX(IF(INDEX(10_Lieux!$B:$B,U1384)&lt;&gt;"Ville",INDEX(10_Lieux!$I:$I,U1384),0),IF(INDEX(10_Lieux!$B:$B,V1384)&lt;&gt;"Ville",INDEX(10_Lieux!$I:$I,V1384),0))</f>
        <v>250</v>
      </c>
      <c r="Z1384" s="14" t="str">
        <f aca="false">A1384&amp;"|"&amp;B1384</f>
        <v>Biarritz-Pays Basque|Chambéry</v>
      </c>
      <c r="AA1384" s="14" t="str">
        <f aca="false">IF(I1384&lt;p_local,"Local",IF(I1384&lt;p_vv_min,"Courte distance",IF(I1384&lt;p_tres_long,"Longue distance","Très longue distance")))</f>
        <v>Très longue distance</v>
      </c>
    </row>
    <row r="1385" customFormat="false" ht="15" hidden="false" customHeight="true" outlineLevel="0" collapsed="false">
      <c r="A1385" s="1" t="s">
        <v>150</v>
      </c>
      <c r="B1385" s="1" t="s">
        <v>1520</v>
      </c>
      <c r="C1385" s="1" t="s">
        <v>35</v>
      </c>
      <c r="D1385" s="1" t="s">
        <v>653</v>
      </c>
      <c r="E1385" s="1" t="s">
        <v>1550</v>
      </c>
      <c r="F1385" s="14" t="s">
        <v>40</v>
      </c>
      <c r="G1385" s="14" t="str">
        <f aca="false">IF(I1385&lt;p_local,"Local → page infra",IF(H1385&gt;=p_ph1,"Phase 1",IF(H1385&gt;=p_ph2,"Phase 2","Phase 3")))</f>
        <v>Phase 3</v>
      </c>
      <c r="H1385" s="14" t="n">
        <f aca="false">IF(I1385&lt;p_local,0,IF(C1385="Aéroport → Aéroport",p_pts_plein,IF(Y1385&gt;0,IF(I1385&lt;=Y1385,p_pts_plein,IF(I1385&lt;=p_mult2*Y1385,p_pts_moyen,p_pts_r3)),IF(I1385&gt;=p_vv_min,p_pts_plein,IF(I1385&gt;=p_vv_moy,p_pts_moyen,p_pts_court))))+IF(INDEX(10_Lieux!$D:$D,U1385)=1,p_prio1,p_prio2)+IF(INDEX(10_Lieux!$D:$D,V1385)=1,p_prio1,p_prio2)+IF(K1385="Oui",p_tf,0)+p_hub*((INDEX(10_Lieux!$H:$H,U1385)="Hub")+(INDEX(10_Lieux!$H:$H,V1385)="Hub"))+IF(OR(INDEX(10_Lieux!$H:$H,U1385)="Premium",INDEX(10_Lieux!$H:$H,V1385)="Premium"),p_prem,0))</f>
        <v>25</v>
      </c>
      <c r="I1385" s="14" t="n">
        <f aca="false">ROUND(W1385*p_facteur,0)</f>
        <v>793</v>
      </c>
      <c r="J1385" s="14" t="str">
        <f aca="false">IF(X1385&lt;60,X1385&amp;" min",INT(X1385/60)&amp;" h"&amp;IF(MOD(X1385,60)=0,""," "&amp;TEXT(MOD(X1385,60),"00")))</f>
        <v>8 h 15</v>
      </c>
      <c r="K1385" s="14" t="str">
        <f aca="false">IF(S1385&lt;&gt;T1385,"Oui","Non")</f>
        <v>Non</v>
      </c>
      <c r="L1385" s="14" t="str">
        <f aca="false">IF(AND(INDEX(10_Lieux!$B:$B,U1385)="Ville",INDEX(10_Lieux!$B:$B,V1385)="Ville"),"/chauffeur-prive/"&amp;INDEX(10_Lieux!$E:$E,U1385)&amp;"-"&amp;INDEX(10_Lieux!$E:$E,V1385)&amp;"/","/chauffeur-prive/"&amp;INDEX(10_Lieux!$E:$E,U1385)&amp;"/"&amp;INDEX(10_Lieux!$E:$E,V1385)&amp;"/")</f>
        <v>/chauffeur-prive/chambery/aeroport-biarritz-pays-basque/</v>
      </c>
      <c r="M1385" s="14" t="str">
        <f aca="false">IFERROR(INDEX($L:$L,MATCH(B1385&amp;"|"&amp;A1385,$Z:$Z,0)),"—")</f>
        <v>/chauffeur-prive/aeroport-biarritz-pays-basque/chambery/</v>
      </c>
      <c r="N1385" s="14" t="str">
        <f aca="false">IF(LEN("Chauffeur privé "&amp;INDEX(10_Lieux!$J:$J,U1385)&amp;" → "&amp;INDEX(10_Lieux!$J:$J,V1385)&amp;" | 24h/24")&gt;60,"Chauffeur privé "&amp;INDEX(10_Lieux!$J:$J,U1385)&amp;" → "&amp;INDEX(10_Lieux!$J:$J,V1385),"Chauffeur privé "&amp;INDEX(10_Lieux!$J:$J,U1385)&amp;" → "&amp;INDEX(10_Lieux!$J:$J,V1385)&amp;" | 24h/24")</f>
        <v>Chauffeur privé Chambéry → Aéroport Biarritz-Pays-Basque</v>
      </c>
      <c r="O1385" s="14" t="n">
        <f aca="false">LEN(N1385)</f>
        <v>56</v>
      </c>
      <c r="P1385" s="14" t="str">
        <f aca="false">"Chauffeur privé "&amp;INDEX(10_Lieux!$K:$K,U1385)&amp;" vers "&amp;INDEX(10_Lieux!$L:$L,V1385)</f>
        <v>Chauffeur privé de Chambéry vers l'aéroport Biarritz-Pays-Basque</v>
      </c>
      <c r="Q1385" s="14" t="str">
        <f aca="false">"Chauffeur privé "&amp;INDEX(10_Lieux!$K:$K,U1385)&amp;" vers "&amp;INDEX(10_Lieux!$L:$L,V1385)&amp;" : env. "&amp;I1385&amp;" km, "&amp;J1385&amp;" de route. Devis personnalisé, standard 24h/24 et 7j/7."</f>
        <v>Chauffeur privé de Chambéry vers l'aéroport Biarritz-Pays-Basque : env. 793 km, 8 h 15 de route. Devis personnalisé, standard 24h/24 et 7j/7.</v>
      </c>
      <c r="R1385" s="14" t="n">
        <f aca="false">LEN(Q1385)</f>
        <v>141</v>
      </c>
      <c r="S1385" s="14" t="str">
        <f aca="false">INDEX(10_Lieux!$C:$C,U1385)</f>
        <v>France</v>
      </c>
      <c r="T1385" s="14" t="str">
        <f aca="false">INDEX(10_Lieux!$C:$C,V1385)</f>
        <v>France</v>
      </c>
      <c r="U1385" s="14" t="n">
        <f aca="false">MATCH(A1385,10_Lieux!$A:$A,0)</f>
        <v>11</v>
      </c>
      <c r="V1385" s="14" t="n">
        <f aca="false">MATCH(B1385,10_Lieux!$A:$A,0)</f>
        <v>159</v>
      </c>
      <c r="W1385" s="14" t="n">
        <f aca="false">ROUND(6371*2*ASIN(SQRT(SIN(RADIANS(INDEX(10_Lieux!$F:$F,V1385)-INDEX(10_Lieux!$F:$F,U1385))/2)^2+COS(RADIANS(INDEX(10_Lieux!$F:$F,U1385)))*COS(RADIANS(INDEX(10_Lieux!$F:$F,V1385)))*SIN(RADIANS(INDEX(10_Lieux!$G:$G,V1385)-INDEX(10_Lieux!$G:$G,U1385))/2)^2)),1)</f>
        <v>634</v>
      </c>
      <c r="X1385" s="14" t="n">
        <f aca="false">ROUND(I1385/IF(I1385&lt;p_seuil_vitesse,p_vit_lente,p_vit_rapide)*60/15,0)*15</f>
        <v>495</v>
      </c>
      <c r="Y1385" s="14" t="n">
        <f aca="false">MAX(IF(INDEX(10_Lieux!$B:$B,U1385)&lt;&gt;"Ville",INDEX(10_Lieux!$I:$I,U1385),0),IF(INDEX(10_Lieux!$B:$B,V1385)&lt;&gt;"Ville",INDEX(10_Lieux!$I:$I,V1385),0))</f>
        <v>250</v>
      </c>
      <c r="Z1385" s="14" t="str">
        <f aca="false">A1385&amp;"|"&amp;B1385</f>
        <v>Chambéry|Biarritz-Pays Basque</v>
      </c>
      <c r="AA1385" s="14" t="str">
        <f aca="false">IF(I1385&lt;p_local,"Local",IF(I1385&lt;p_vv_min,"Courte distance",IF(I1385&lt;p_tres_long,"Longue distance","Très longue distance")))</f>
        <v>Très longue distance</v>
      </c>
    </row>
    <row r="1386" customFormat="false" ht="15" hidden="false" customHeight="true" outlineLevel="0" collapsed="false">
      <c r="A1386" s="1" t="s">
        <v>1520</v>
      </c>
      <c r="B1386" s="1" t="s">
        <v>152</v>
      </c>
      <c r="C1386" s="1" t="s">
        <v>34</v>
      </c>
      <c r="D1386" s="1" t="s">
        <v>653</v>
      </c>
      <c r="E1386" s="1" t="s">
        <v>1551</v>
      </c>
      <c r="F1386" s="14" t="s">
        <v>40</v>
      </c>
      <c r="G1386" s="14" t="str">
        <f aca="false">IF(I1386&lt;p_local,"Local → page infra",IF(H1386&gt;=p_ph1,"Phase 1",IF(H1386&gt;=p_ph2,"Phase 2","Phase 3")))</f>
        <v>Phase 3</v>
      </c>
      <c r="H1386" s="14" t="n">
        <f aca="false">IF(I1386&lt;p_local,0,IF(C1386="Aéroport → Aéroport",p_pts_plein,IF(Y1386&gt;0,IF(I1386&lt;=Y1386,p_pts_plein,IF(I1386&lt;=p_mult2*Y1386,p_pts_moyen,p_pts_r3)),IF(I1386&gt;=p_vv_min,p_pts_plein,IF(I1386&gt;=p_vv_moy,p_pts_moyen,p_pts_court))))+IF(INDEX(10_Lieux!$D:$D,U1386)=1,p_prio1,p_prio2)+IF(INDEX(10_Lieux!$D:$D,V1386)=1,p_prio1,p_prio2)+IF(K1386="Oui",p_tf,0)+p_hub*((INDEX(10_Lieux!$H:$H,U1386)="Hub")+(INDEX(10_Lieux!$H:$H,V1386)="Hub"))+IF(OR(INDEX(10_Lieux!$H:$H,U1386)="Premium",INDEX(10_Lieux!$H:$H,V1386)="Premium"),p_prem,0))</f>
        <v>50</v>
      </c>
      <c r="I1386" s="14" t="n">
        <f aca="false">ROUND(W1386*p_facteur,0)</f>
        <v>845</v>
      </c>
      <c r="J1386" s="14" t="str">
        <f aca="false">IF(X1386&lt;60,X1386&amp;" min",INT(X1386/60)&amp;" h"&amp;IF(MOD(X1386,60)=0,""," "&amp;TEXT(MOD(X1386,60),"00")))</f>
        <v>9 h</v>
      </c>
      <c r="K1386" s="14" t="str">
        <f aca="false">IF(S1386&lt;&gt;T1386,"Oui","Non")</f>
        <v>Oui</v>
      </c>
      <c r="L1386" s="14" t="str">
        <f aca="false">IF(AND(INDEX(10_Lieux!$B:$B,U1386)="Ville",INDEX(10_Lieux!$B:$B,V1386)="Ville"),"/chauffeur-prive/"&amp;INDEX(10_Lieux!$E:$E,U1386)&amp;"-"&amp;INDEX(10_Lieux!$E:$E,V1386)&amp;"/","/chauffeur-prive/"&amp;INDEX(10_Lieux!$E:$E,U1386)&amp;"/"&amp;INDEX(10_Lieux!$E:$E,V1386)&amp;"/")</f>
        <v>/chauffeur-prive/aeroport-biarritz-pays-basque/geneve/</v>
      </c>
      <c r="M1386" s="14" t="str">
        <f aca="false">IFERROR(INDEX($L:$L,MATCH(B1386&amp;"|"&amp;A1386,$Z:$Z,0)),"—")</f>
        <v>/chauffeur-prive/geneve/aeroport-biarritz-pays-basque/</v>
      </c>
      <c r="N1386" s="14" t="str">
        <f aca="false">IF(LEN("Chauffeur privé "&amp;INDEX(10_Lieux!$J:$J,U1386)&amp;" → "&amp;INDEX(10_Lieux!$J:$J,V1386)&amp;" | 24h/24")&gt;60,"Chauffeur privé "&amp;INDEX(10_Lieux!$J:$J,U1386)&amp;" → "&amp;INDEX(10_Lieux!$J:$J,V1386),"Chauffeur privé "&amp;INDEX(10_Lieux!$J:$J,U1386)&amp;" → "&amp;INDEX(10_Lieux!$J:$J,V1386)&amp;" | 24h/24")</f>
        <v>Chauffeur privé Aéroport Biarritz-Pays-Basque → Genève</v>
      </c>
      <c r="O1386" s="14" t="n">
        <f aca="false">LEN(N1386)</f>
        <v>54</v>
      </c>
      <c r="P1386" s="14" t="str">
        <f aca="false">"Chauffeur privé "&amp;INDEX(10_Lieux!$K:$K,U1386)&amp;" vers "&amp;INDEX(10_Lieux!$L:$L,V1386)</f>
        <v>Chauffeur privé de l'aéroport Biarritz-Pays-Basque vers Genève</v>
      </c>
      <c r="Q1386" s="14" t="str">
        <f aca="false">"Chauffeur privé "&amp;INDEX(10_Lieux!$K:$K,U1386)&amp;" vers "&amp;INDEX(10_Lieux!$L:$L,V1386)&amp;" : env. "&amp;I1386&amp;" km, "&amp;J1386&amp;" de route. Devis personnalisé, standard 24h/24 et 7j/7."</f>
        <v>Chauffeur privé de l'aéroport Biarritz-Pays-Basque vers Genève : env. 845 km, 9 h de route. Devis personnalisé, standard 24h/24 et 7j/7.</v>
      </c>
      <c r="R1386" s="14" t="n">
        <f aca="false">LEN(Q1386)</f>
        <v>136</v>
      </c>
      <c r="S1386" s="14" t="str">
        <f aca="false">INDEX(10_Lieux!$C:$C,U1386)</f>
        <v>France</v>
      </c>
      <c r="T1386" s="14" t="str">
        <f aca="false">INDEX(10_Lieux!$C:$C,V1386)</f>
        <v>Suisse</v>
      </c>
      <c r="U1386" s="14" t="n">
        <f aca="false">MATCH(A1386,10_Lieux!$A:$A,0)</f>
        <v>159</v>
      </c>
      <c r="V1386" s="14" t="n">
        <f aca="false">MATCH(B1386,10_Lieux!$A:$A,0)</f>
        <v>111</v>
      </c>
      <c r="W1386" s="14" t="n">
        <f aca="false">ROUND(6371*2*ASIN(SQRT(SIN(RADIANS(INDEX(10_Lieux!$F:$F,V1386)-INDEX(10_Lieux!$F:$F,U1386))/2)^2+COS(RADIANS(INDEX(10_Lieux!$F:$F,U1386)))*COS(RADIANS(INDEX(10_Lieux!$F:$F,V1386)))*SIN(RADIANS(INDEX(10_Lieux!$G:$G,V1386)-INDEX(10_Lieux!$G:$G,U1386))/2)^2)),1)</f>
        <v>676.3</v>
      </c>
      <c r="X1386" s="14" t="n">
        <f aca="false">ROUND(I1386/IF(I1386&lt;p_seuil_vitesse,p_vit_lente,p_vit_rapide)*60/15,0)*15</f>
        <v>540</v>
      </c>
      <c r="Y1386" s="14" t="n">
        <f aca="false">MAX(IF(INDEX(10_Lieux!$B:$B,U1386)&lt;&gt;"Ville",INDEX(10_Lieux!$I:$I,U1386),0),IF(INDEX(10_Lieux!$B:$B,V1386)&lt;&gt;"Ville",INDEX(10_Lieux!$I:$I,V1386),0))</f>
        <v>250</v>
      </c>
      <c r="Z1386" s="14" t="str">
        <f aca="false">A1386&amp;"|"&amp;B1386</f>
        <v>Biarritz-Pays Basque|Genève</v>
      </c>
      <c r="AA1386" s="14" t="str">
        <f aca="false">IF(I1386&lt;p_local,"Local",IF(I1386&lt;p_vv_min,"Courte distance",IF(I1386&lt;p_tres_long,"Longue distance","Très longue distance")))</f>
        <v>Très longue distance</v>
      </c>
    </row>
    <row r="1387" customFormat="false" ht="15" hidden="false" customHeight="true" outlineLevel="0" collapsed="false">
      <c r="A1387" s="1" t="s">
        <v>152</v>
      </c>
      <c r="B1387" s="1" t="s">
        <v>1520</v>
      </c>
      <c r="C1387" s="1" t="s">
        <v>35</v>
      </c>
      <c r="D1387" s="1" t="s">
        <v>653</v>
      </c>
      <c r="E1387" s="1" t="s">
        <v>1552</v>
      </c>
      <c r="F1387" s="14" t="s">
        <v>40</v>
      </c>
      <c r="G1387" s="14" t="str">
        <f aca="false">IF(I1387&lt;p_local,"Local → page infra",IF(H1387&gt;=p_ph1,"Phase 1",IF(H1387&gt;=p_ph2,"Phase 2","Phase 3")))</f>
        <v>Phase 3</v>
      </c>
      <c r="H1387" s="14" t="n">
        <f aca="false">IF(I1387&lt;p_local,0,IF(C1387="Aéroport → Aéroport",p_pts_plein,IF(Y1387&gt;0,IF(I1387&lt;=Y1387,p_pts_plein,IF(I1387&lt;=p_mult2*Y1387,p_pts_moyen,p_pts_r3)),IF(I1387&gt;=p_vv_min,p_pts_plein,IF(I1387&gt;=p_vv_moy,p_pts_moyen,p_pts_court))))+IF(INDEX(10_Lieux!$D:$D,U1387)=1,p_prio1,p_prio2)+IF(INDEX(10_Lieux!$D:$D,V1387)=1,p_prio1,p_prio2)+IF(K1387="Oui",p_tf,0)+p_hub*((INDEX(10_Lieux!$H:$H,U1387)="Hub")+(INDEX(10_Lieux!$H:$H,V1387)="Hub"))+IF(OR(INDEX(10_Lieux!$H:$H,U1387)="Premium",INDEX(10_Lieux!$H:$H,V1387)="Premium"),p_prem,0))</f>
        <v>50</v>
      </c>
      <c r="I1387" s="14" t="n">
        <f aca="false">ROUND(W1387*p_facteur,0)</f>
        <v>845</v>
      </c>
      <c r="J1387" s="14" t="str">
        <f aca="false">IF(X1387&lt;60,X1387&amp;" min",INT(X1387/60)&amp;" h"&amp;IF(MOD(X1387,60)=0,""," "&amp;TEXT(MOD(X1387,60),"00")))</f>
        <v>9 h</v>
      </c>
      <c r="K1387" s="14" t="str">
        <f aca="false">IF(S1387&lt;&gt;T1387,"Oui","Non")</f>
        <v>Oui</v>
      </c>
      <c r="L1387" s="14" t="str">
        <f aca="false">IF(AND(INDEX(10_Lieux!$B:$B,U1387)="Ville",INDEX(10_Lieux!$B:$B,V1387)="Ville"),"/chauffeur-prive/"&amp;INDEX(10_Lieux!$E:$E,U1387)&amp;"-"&amp;INDEX(10_Lieux!$E:$E,V1387)&amp;"/","/chauffeur-prive/"&amp;INDEX(10_Lieux!$E:$E,U1387)&amp;"/"&amp;INDEX(10_Lieux!$E:$E,V1387)&amp;"/")</f>
        <v>/chauffeur-prive/geneve/aeroport-biarritz-pays-basque/</v>
      </c>
      <c r="M1387" s="14" t="str">
        <f aca="false">IFERROR(INDEX($L:$L,MATCH(B1387&amp;"|"&amp;A1387,$Z:$Z,0)),"—")</f>
        <v>/chauffeur-prive/aeroport-biarritz-pays-basque/geneve/</v>
      </c>
      <c r="N1387" s="14" t="str">
        <f aca="false">IF(LEN("Chauffeur privé "&amp;INDEX(10_Lieux!$J:$J,U1387)&amp;" → "&amp;INDEX(10_Lieux!$J:$J,V1387)&amp;" | 24h/24")&gt;60,"Chauffeur privé "&amp;INDEX(10_Lieux!$J:$J,U1387)&amp;" → "&amp;INDEX(10_Lieux!$J:$J,V1387),"Chauffeur privé "&amp;INDEX(10_Lieux!$J:$J,U1387)&amp;" → "&amp;INDEX(10_Lieux!$J:$J,V1387)&amp;" | 24h/24")</f>
        <v>Chauffeur privé Genève → Aéroport Biarritz-Pays-Basque</v>
      </c>
      <c r="O1387" s="14" t="n">
        <f aca="false">LEN(N1387)</f>
        <v>54</v>
      </c>
      <c r="P1387" s="14" t="str">
        <f aca="false">"Chauffeur privé "&amp;INDEX(10_Lieux!$K:$K,U1387)&amp;" vers "&amp;INDEX(10_Lieux!$L:$L,V1387)</f>
        <v>Chauffeur privé de Genève vers l'aéroport Biarritz-Pays-Basque</v>
      </c>
      <c r="Q1387" s="14" t="str">
        <f aca="false">"Chauffeur privé "&amp;INDEX(10_Lieux!$K:$K,U1387)&amp;" vers "&amp;INDEX(10_Lieux!$L:$L,V1387)&amp;" : env. "&amp;I1387&amp;" km, "&amp;J1387&amp;" de route. Devis personnalisé, standard 24h/24 et 7j/7."</f>
        <v>Chauffeur privé de Genève vers l'aéroport Biarritz-Pays-Basque : env. 845 km, 9 h de route. Devis personnalisé, standard 24h/24 et 7j/7.</v>
      </c>
      <c r="R1387" s="14" t="n">
        <f aca="false">LEN(Q1387)</f>
        <v>136</v>
      </c>
      <c r="S1387" s="14" t="str">
        <f aca="false">INDEX(10_Lieux!$C:$C,U1387)</f>
        <v>Suisse</v>
      </c>
      <c r="T1387" s="14" t="str">
        <f aca="false">INDEX(10_Lieux!$C:$C,V1387)</f>
        <v>France</v>
      </c>
      <c r="U1387" s="14" t="n">
        <f aca="false">MATCH(A1387,10_Lieux!$A:$A,0)</f>
        <v>111</v>
      </c>
      <c r="V1387" s="14" t="n">
        <f aca="false">MATCH(B1387,10_Lieux!$A:$A,0)</f>
        <v>159</v>
      </c>
      <c r="W1387" s="14" t="n">
        <f aca="false">ROUND(6371*2*ASIN(SQRT(SIN(RADIANS(INDEX(10_Lieux!$F:$F,V1387)-INDEX(10_Lieux!$F:$F,U1387))/2)^2+COS(RADIANS(INDEX(10_Lieux!$F:$F,U1387)))*COS(RADIANS(INDEX(10_Lieux!$F:$F,V1387)))*SIN(RADIANS(INDEX(10_Lieux!$G:$G,V1387)-INDEX(10_Lieux!$G:$G,U1387))/2)^2)),1)</f>
        <v>676.3</v>
      </c>
      <c r="X1387" s="14" t="n">
        <f aca="false">ROUND(I1387/IF(I1387&lt;p_seuil_vitesse,p_vit_lente,p_vit_rapide)*60/15,0)*15</f>
        <v>540</v>
      </c>
      <c r="Y1387" s="14" t="n">
        <f aca="false">MAX(IF(INDEX(10_Lieux!$B:$B,U1387)&lt;&gt;"Ville",INDEX(10_Lieux!$I:$I,U1387),0),IF(INDEX(10_Lieux!$B:$B,V1387)&lt;&gt;"Ville",INDEX(10_Lieux!$I:$I,V1387),0))</f>
        <v>250</v>
      </c>
      <c r="Z1387" s="14" t="str">
        <f aca="false">A1387&amp;"|"&amp;B1387</f>
        <v>Genève|Biarritz-Pays Basque</v>
      </c>
      <c r="AA1387" s="14" t="str">
        <f aca="false">IF(I1387&lt;p_local,"Local",IF(I1387&lt;p_vv_min,"Courte distance",IF(I1387&lt;p_tres_long,"Longue distance","Très longue distance")))</f>
        <v>Très longue distance</v>
      </c>
    </row>
    <row r="1388" customFormat="false" ht="15" hidden="false" customHeight="true" outlineLevel="0" collapsed="false">
      <c r="A1388" s="1" t="s">
        <v>1520</v>
      </c>
      <c r="B1388" s="1" t="s">
        <v>154</v>
      </c>
      <c r="C1388" s="1" t="s">
        <v>34</v>
      </c>
      <c r="D1388" s="1" t="s">
        <v>653</v>
      </c>
      <c r="E1388" s="1" t="s">
        <v>1553</v>
      </c>
      <c r="F1388" s="14" t="s">
        <v>40</v>
      </c>
      <c r="G1388" s="14" t="str">
        <f aca="false">IF(I1388&lt;p_local,"Local → page infra",IF(H1388&gt;=p_ph1,"Phase 1",IF(H1388&gt;=p_ph2,"Phase 2","Phase 3")))</f>
        <v>Phase 3</v>
      </c>
      <c r="H1388" s="14" t="n">
        <f aca="false">IF(I1388&lt;p_local,0,IF(C1388="Aéroport → Aéroport",p_pts_plein,IF(Y1388&gt;0,IF(I1388&lt;=Y1388,p_pts_plein,IF(I1388&lt;=p_mult2*Y1388,p_pts_moyen,p_pts_r3)),IF(I1388&gt;=p_vv_min,p_pts_plein,IF(I1388&gt;=p_vv_moy,p_pts_moyen,p_pts_court))))+IF(INDEX(10_Lieux!$D:$D,U1388)=1,p_prio1,p_prio2)+IF(INDEX(10_Lieux!$D:$D,V1388)=1,p_prio1,p_prio2)+IF(K1388="Oui",p_tf,0)+p_hub*((INDEX(10_Lieux!$H:$H,U1388)="Hub")+(INDEX(10_Lieux!$H:$H,V1388)="Hub"))+IF(OR(INDEX(10_Lieux!$H:$H,U1388)="Premium",INDEX(10_Lieux!$H:$H,V1388)="Premium"),p_prem,0))</f>
        <v>40</v>
      </c>
      <c r="I1388" s="14" t="n">
        <f aca="false">ROUND(W1388*p_facteur,0)</f>
        <v>906</v>
      </c>
      <c r="J1388" s="14" t="str">
        <f aca="false">IF(X1388&lt;60,X1388&amp;" min",INT(X1388/60)&amp;" h"&amp;IF(MOD(X1388,60)=0,""," "&amp;TEXT(MOD(X1388,60),"00")))</f>
        <v>9 h 30</v>
      </c>
      <c r="K1388" s="14" t="str">
        <f aca="false">IF(S1388&lt;&gt;T1388,"Oui","Non")</f>
        <v>Oui</v>
      </c>
      <c r="L1388" s="14" t="str">
        <f aca="false">IF(AND(INDEX(10_Lieux!$B:$B,U1388)="Ville",INDEX(10_Lieux!$B:$B,V1388)="Ville"),"/chauffeur-prive/"&amp;INDEX(10_Lieux!$E:$E,U1388)&amp;"-"&amp;INDEX(10_Lieux!$E:$E,V1388)&amp;"/","/chauffeur-prive/"&amp;INDEX(10_Lieux!$E:$E,U1388)&amp;"/"&amp;INDEX(10_Lieux!$E:$E,V1388)&amp;"/")</f>
        <v>/chauffeur-prive/aeroport-biarritz-pays-basque/lausanne/</v>
      </c>
      <c r="M1388" s="14" t="str">
        <f aca="false">IFERROR(INDEX($L:$L,MATCH(B1388&amp;"|"&amp;A1388,$Z:$Z,0)),"—")</f>
        <v>/chauffeur-prive/lausanne/aeroport-biarritz-pays-basque/</v>
      </c>
      <c r="N1388" s="14" t="str">
        <f aca="false">IF(LEN("Chauffeur privé "&amp;INDEX(10_Lieux!$J:$J,U1388)&amp;" → "&amp;INDEX(10_Lieux!$J:$J,V1388)&amp;" | 24h/24")&gt;60,"Chauffeur privé "&amp;INDEX(10_Lieux!$J:$J,U1388)&amp;" → "&amp;INDEX(10_Lieux!$J:$J,V1388),"Chauffeur privé "&amp;INDEX(10_Lieux!$J:$J,U1388)&amp;" → "&amp;INDEX(10_Lieux!$J:$J,V1388)&amp;" | 24h/24")</f>
        <v>Chauffeur privé Aéroport Biarritz-Pays-Basque → Lausanne</v>
      </c>
      <c r="O1388" s="14" t="n">
        <f aca="false">LEN(N1388)</f>
        <v>56</v>
      </c>
      <c r="P1388" s="14" t="str">
        <f aca="false">"Chauffeur privé "&amp;INDEX(10_Lieux!$K:$K,U1388)&amp;" vers "&amp;INDEX(10_Lieux!$L:$L,V1388)</f>
        <v>Chauffeur privé de l'aéroport Biarritz-Pays-Basque vers Lausanne</v>
      </c>
      <c r="Q1388" s="14" t="str">
        <f aca="false">"Chauffeur privé "&amp;INDEX(10_Lieux!$K:$K,U1388)&amp;" vers "&amp;INDEX(10_Lieux!$L:$L,V1388)&amp;" : env. "&amp;I1388&amp;" km, "&amp;J1388&amp;" de route. Devis personnalisé, standard 24h/24 et 7j/7."</f>
        <v>Chauffeur privé de l'aéroport Biarritz-Pays-Basque vers Lausanne : env. 906 km, 9 h 30 de route. Devis personnalisé, standard 24h/24 et 7j/7.</v>
      </c>
      <c r="R1388" s="14" t="n">
        <f aca="false">LEN(Q1388)</f>
        <v>141</v>
      </c>
      <c r="S1388" s="14" t="str">
        <f aca="false">INDEX(10_Lieux!$C:$C,U1388)</f>
        <v>France</v>
      </c>
      <c r="T1388" s="14" t="str">
        <f aca="false">INDEX(10_Lieux!$C:$C,V1388)</f>
        <v>Suisse</v>
      </c>
      <c r="U1388" s="14" t="n">
        <f aca="false">MATCH(A1388,10_Lieux!$A:$A,0)</f>
        <v>159</v>
      </c>
      <c r="V1388" s="14" t="n">
        <f aca="false">MATCH(B1388,10_Lieux!$A:$A,0)</f>
        <v>112</v>
      </c>
      <c r="W1388" s="14" t="n">
        <f aca="false">ROUND(6371*2*ASIN(SQRT(SIN(RADIANS(INDEX(10_Lieux!$F:$F,V1388)-INDEX(10_Lieux!$F:$F,U1388))/2)^2+COS(RADIANS(INDEX(10_Lieux!$F:$F,U1388)))*COS(RADIANS(INDEX(10_Lieux!$F:$F,V1388)))*SIN(RADIANS(INDEX(10_Lieux!$G:$G,V1388)-INDEX(10_Lieux!$G:$G,U1388))/2)^2)),1)</f>
        <v>725.1</v>
      </c>
      <c r="X1388" s="14" t="n">
        <f aca="false">ROUND(I1388/IF(I1388&lt;p_seuil_vitesse,p_vit_lente,p_vit_rapide)*60/15,0)*15</f>
        <v>570</v>
      </c>
      <c r="Y1388" s="14" t="n">
        <f aca="false">MAX(IF(INDEX(10_Lieux!$B:$B,U1388)&lt;&gt;"Ville",INDEX(10_Lieux!$I:$I,U1388),0),IF(INDEX(10_Lieux!$B:$B,V1388)&lt;&gt;"Ville",INDEX(10_Lieux!$I:$I,V1388),0))</f>
        <v>250</v>
      </c>
      <c r="Z1388" s="14" t="str">
        <f aca="false">A1388&amp;"|"&amp;B1388</f>
        <v>Biarritz-Pays Basque|Lausanne</v>
      </c>
      <c r="AA1388" s="14" t="str">
        <f aca="false">IF(I1388&lt;p_local,"Local",IF(I1388&lt;p_vv_min,"Courte distance",IF(I1388&lt;p_tres_long,"Longue distance","Très longue distance")))</f>
        <v>Très longue distance</v>
      </c>
    </row>
    <row r="1389" customFormat="false" ht="15" hidden="false" customHeight="true" outlineLevel="0" collapsed="false">
      <c r="A1389" s="1" t="s">
        <v>154</v>
      </c>
      <c r="B1389" s="1" t="s">
        <v>1520</v>
      </c>
      <c r="C1389" s="1" t="s">
        <v>35</v>
      </c>
      <c r="D1389" s="1" t="s">
        <v>653</v>
      </c>
      <c r="E1389" s="1" t="s">
        <v>1554</v>
      </c>
      <c r="F1389" s="14" t="s">
        <v>40</v>
      </c>
      <c r="G1389" s="14" t="str">
        <f aca="false">IF(I1389&lt;p_local,"Local → page infra",IF(H1389&gt;=p_ph1,"Phase 1",IF(H1389&gt;=p_ph2,"Phase 2","Phase 3")))</f>
        <v>Phase 3</v>
      </c>
      <c r="H1389" s="14" t="n">
        <f aca="false">IF(I1389&lt;p_local,0,IF(C1389="Aéroport → Aéroport",p_pts_plein,IF(Y1389&gt;0,IF(I1389&lt;=Y1389,p_pts_plein,IF(I1389&lt;=p_mult2*Y1389,p_pts_moyen,p_pts_r3)),IF(I1389&gt;=p_vv_min,p_pts_plein,IF(I1389&gt;=p_vv_moy,p_pts_moyen,p_pts_court))))+IF(INDEX(10_Lieux!$D:$D,U1389)=1,p_prio1,p_prio2)+IF(INDEX(10_Lieux!$D:$D,V1389)=1,p_prio1,p_prio2)+IF(K1389="Oui",p_tf,0)+p_hub*((INDEX(10_Lieux!$H:$H,U1389)="Hub")+(INDEX(10_Lieux!$H:$H,V1389)="Hub"))+IF(OR(INDEX(10_Lieux!$H:$H,U1389)="Premium",INDEX(10_Lieux!$H:$H,V1389)="Premium"),p_prem,0))</f>
        <v>40</v>
      </c>
      <c r="I1389" s="14" t="n">
        <f aca="false">ROUND(W1389*p_facteur,0)</f>
        <v>906</v>
      </c>
      <c r="J1389" s="14" t="str">
        <f aca="false">IF(X1389&lt;60,X1389&amp;" min",INT(X1389/60)&amp;" h"&amp;IF(MOD(X1389,60)=0,""," "&amp;TEXT(MOD(X1389,60),"00")))</f>
        <v>9 h 30</v>
      </c>
      <c r="K1389" s="14" t="str">
        <f aca="false">IF(S1389&lt;&gt;T1389,"Oui","Non")</f>
        <v>Oui</v>
      </c>
      <c r="L1389" s="14" t="str">
        <f aca="false">IF(AND(INDEX(10_Lieux!$B:$B,U1389)="Ville",INDEX(10_Lieux!$B:$B,V1389)="Ville"),"/chauffeur-prive/"&amp;INDEX(10_Lieux!$E:$E,U1389)&amp;"-"&amp;INDEX(10_Lieux!$E:$E,V1389)&amp;"/","/chauffeur-prive/"&amp;INDEX(10_Lieux!$E:$E,U1389)&amp;"/"&amp;INDEX(10_Lieux!$E:$E,V1389)&amp;"/")</f>
        <v>/chauffeur-prive/lausanne/aeroport-biarritz-pays-basque/</v>
      </c>
      <c r="M1389" s="14" t="str">
        <f aca="false">IFERROR(INDEX($L:$L,MATCH(B1389&amp;"|"&amp;A1389,$Z:$Z,0)),"—")</f>
        <v>/chauffeur-prive/aeroport-biarritz-pays-basque/lausanne/</v>
      </c>
      <c r="N1389" s="14" t="str">
        <f aca="false">IF(LEN("Chauffeur privé "&amp;INDEX(10_Lieux!$J:$J,U1389)&amp;" → "&amp;INDEX(10_Lieux!$J:$J,V1389)&amp;" | 24h/24")&gt;60,"Chauffeur privé "&amp;INDEX(10_Lieux!$J:$J,U1389)&amp;" → "&amp;INDEX(10_Lieux!$J:$J,V1389),"Chauffeur privé "&amp;INDEX(10_Lieux!$J:$J,U1389)&amp;" → "&amp;INDEX(10_Lieux!$J:$J,V1389)&amp;" | 24h/24")</f>
        <v>Chauffeur privé Lausanne → Aéroport Biarritz-Pays-Basque</v>
      </c>
      <c r="O1389" s="14" t="n">
        <f aca="false">LEN(N1389)</f>
        <v>56</v>
      </c>
      <c r="P1389" s="14" t="str">
        <f aca="false">"Chauffeur privé "&amp;INDEX(10_Lieux!$K:$K,U1389)&amp;" vers "&amp;INDEX(10_Lieux!$L:$L,V1389)</f>
        <v>Chauffeur privé de Lausanne vers l'aéroport Biarritz-Pays-Basque</v>
      </c>
      <c r="Q1389" s="14" t="str">
        <f aca="false">"Chauffeur privé "&amp;INDEX(10_Lieux!$K:$K,U1389)&amp;" vers "&amp;INDEX(10_Lieux!$L:$L,V1389)&amp;" : env. "&amp;I1389&amp;" km, "&amp;J1389&amp;" de route. Devis personnalisé, standard 24h/24 et 7j/7."</f>
        <v>Chauffeur privé de Lausanne vers l'aéroport Biarritz-Pays-Basque : env. 906 km, 9 h 30 de route. Devis personnalisé, standard 24h/24 et 7j/7.</v>
      </c>
      <c r="R1389" s="14" t="n">
        <f aca="false">LEN(Q1389)</f>
        <v>141</v>
      </c>
      <c r="S1389" s="14" t="str">
        <f aca="false">INDEX(10_Lieux!$C:$C,U1389)</f>
        <v>Suisse</v>
      </c>
      <c r="T1389" s="14" t="str">
        <f aca="false">INDEX(10_Lieux!$C:$C,V1389)</f>
        <v>France</v>
      </c>
      <c r="U1389" s="14" t="n">
        <f aca="false">MATCH(A1389,10_Lieux!$A:$A,0)</f>
        <v>112</v>
      </c>
      <c r="V1389" s="14" t="n">
        <f aca="false">MATCH(B1389,10_Lieux!$A:$A,0)</f>
        <v>159</v>
      </c>
      <c r="W1389" s="14" t="n">
        <f aca="false">ROUND(6371*2*ASIN(SQRT(SIN(RADIANS(INDEX(10_Lieux!$F:$F,V1389)-INDEX(10_Lieux!$F:$F,U1389))/2)^2+COS(RADIANS(INDEX(10_Lieux!$F:$F,U1389)))*COS(RADIANS(INDEX(10_Lieux!$F:$F,V1389)))*SIN(RADIANS(INDEX(10_Lieux!$G:$G,V1389)-INDEX(10_Lieux!$G:$G,U1389))/2)^2)),1)</f>
        <v>725.1</v>
      </c>
      <c r="X1389" s="14" t="n">
        <f aca="false">ROUND(I1389/IF(I1389&lt;p_seuil_vitesse,p_vit_lente,p_vit_rapide)*60/15,0)*15</f>
        <v>570</v>
      </c>
      <c r="Y1389" s="14" t="n">
        <f aca="false">MAX(IF(INDEX(10_Lieux!$B:$B,U1389)&lt;&gt;"Ville",INDEX(10_Lieux!$I:$I,U1389),0),IF(INDEX(10_Lieux!$B:$B,V1389)&lt;&gt;"Ville",INDEX(10_Lieux!$I:$I,V1389),0))</f>
        <v>250</v>
      </c>
      <c r="Z1389" s="14" t="str">
        <f aca="false">A1389&amp;"|"&amp;B1389</f>
        <v>Lausanne|Biarritz-Pays Basque</v>
      </c>
      <c r="AA1389" s="14" t="str">
        <f aca="false">IF(I1389&lt;p_local,"Local",IF(I1389&lt;p_vv_min,"Courte distance",IF(I1389&lt;p_tres_long,"Longue distance","Très longue distance")))</f>
        <v>Très longue distance</v>
      </c>
    </row>
    <row r="1390" customFormat="false" ht="15" hidden="false" customHeight="true" outlineLevel="0" collapsed="false">
      <c r="A1390" s="1" t="s">
        <v>1520</v>
      </c>
      <c r="B1390" s="1" t="s">
        <v>156</v>
      </c>
      <c r="C1390" s="1" t="s">
        <v>34</v>
      </c>
      <c r="D1390" s="1" t="s">
        <v>653</v>
      </c>
      <c r="E1390" s="1" t="s">
        <v>1555</v>
      </c>
      <c r="F1390" s="14" t="s">
        <v>40</v>
      </c>
      <c r="G1390" s="14" t="str">
        <f aca="false">IF(I1390&lt;p_local,"Local → page infra",IF(H1390&gt;=p_ph1,"Phase 1",IF(H1390&gt;=p_ph2,"Phase 2","Phase 3")))</f>
        <v>Phase 3</v>
      </c>
      <c r="H1390" s="14" t="n">
        <f aca="false">IF(I1390&lt;p_local,0,IF(C1390="Aéroport → Aéroport",p_pts_plein,IF(Y1390&gt;0,IF(I1390&lt;=Y1390,p_pts_plein,IF(I1390&lt;=p_mult2*Y1390,p_pts_moyen,p_pts_r3)),IF(I1390&gt;=p_vv_min,p_pts_plein,IF(I1390&gt;=p_vv_moy,p_pts_moyen,p_pts_court))))+IF(INDEX(10_Lieux!$D:$D,U1390)=1,p_prio1,p_prio2)+IF(INDEX(10_Lieux!$D:$D,V1390)=1,p_prio1,p_prio2)+IF(K1390="Oui",p_tf,0)+p_hub*((INDEX(10_Lieux!$H:$H,U1390)="Hub")+(INDEX(10_Lieux!$H:$H,V1390)="Hub"))+IF(OR(INDEX(10_Lieux!$H:$H,U1390)="Premium",INDEX(10_Lieux!$H:$H,V1390)="Premium"),p_prem,0))</f>
        <v>50</v>
      </c>
      <c r="I1390" s="14" t="n">
        <f aca="false">ROUND(W1390*p_facteur,0)</f>
        <v>1166</v>
      </c>
      <c r="J1390" s="14" t="str">
        <f aca="false">IF(X1390&lt;60,X1390&amp;" min",INT(X1390/60)&amp;" h"&amp;IF(MOD(X1390,60)=0,""," "&amp;TEXT(MOD(X1390,60),"00")))</f>
        <v>12 h 15</v>
      </c>
      <c r="K1390" s="14" t="str">
        <f aca="false">IF(S1390&lt;&gt;T1390,"Oui","Non")</f>
        <v>Oui</v>
      </c>
      <c r="L1390" s="14" t="str">
        <f aca="false">IF(AND(INDEX(10_Lieux!$B:$B,U1390)="Ville",INDEX(10_Lieux!$B:$B,V1390)="Ville"),"/chauffeur-prive/"&amp;INDEX(10_Lieux!$E:$E,U1390)&amp;"-"&amp;INDEX(10_Lieux!$E:$E,V1390)&amp;"/","/chauffeur-prive/"&amp;INDEX(10_Lieux!$E:$E,U1390)&amp;"/"&amp;INDEX(10_Lieux!$E:$E,V1390)&amp;"/")</f>
        <v>/chauffeur-prive/aeroport-biarritz-pays-basque/bruxelles/</v>
      </c>
      <c r="M1390" s="14" t="str">
        <f aca="false">IFERROR(INDEX($L:$L,MATCH(B1390&amp;"|"&amp;A1390,$Z:$Z,0)),"—")</f>
        <v>/chauffeur-prive/bruxelles/aeroport-biarritz-pays-basque/</v>
      </c>
      <c r="N1390" s="14" t="str">
        <f aca="false">IF(LEN("Chauffeur privé "&amp;INDEX(10_Lieux!$J:$J,U1390)&amp;" → "&amp;INDEX(10_Lieux!$J:$J,V1390)&amp;" | 24h/24")&gt;60,"Chauffeur privé "&amp;INDEX(10_Lieux!$J:$J,U1390)&amp;" → "&amp;INDEX(10_Lieux!$J:$J,V1390),"Chauffeur privé "&amp;INDEX(10_Lieux!$J:$J,U1390)&amp;" → "&amp;INDEX(10_Lieux!$J:$J,V1390)&amp;" | 24h/24")</f>
        <v>Chauffeur privé Aéroport Biarritz-Pays-Basque → Bruxelles</v>
      </c>
      <c r="O1390" s="14" t="n">
        <f aca="false">LEN(N1390)</f>
        <v>57</v>
      </c>
      <c r="P1390" s="14" t="str">
        <f aca="false">"Chauffeur privé "&amp;INDEX(10_Lieux!$K:$K,U1390)&amp;" vers "&amp;INDEX(10_Lieux!$L:$L,V1390)</f>
        <v>Chauffeur privé de l'aéroport Biarritz-Pays-Basque vers Bruxelles</v>
      </c>
      <c r="Q1390" s="14" t="str">
        <f aca="false">"Chauffeur privé "&amp;INDEX(10_Lieux!$K:$K,U1390)&amp;" vers "&amp;INDEX(10_Lieux!$L:$L,V1390)&amp;" : env. "&amp;I1390&amp;" km, "&amp;J1390&amp;" de route. Devis personnalisé, standard 24h/24 et 7j/7."</f>
        <v>Chauffeur privé de l'aéroport Biarritz-Pays-Basque vers Bruxelles : env. 1166 km, 12 h 15 de route. Devis personnalisé, standard 24h/24 et 7j/7.</v>
      </c>
      <c r="R1390" s="14" t="n">
        <f aca="false">LEN(Q1390)</f>
        <v>144</v>
      </c>
      <c r="S1390" s="14" t="str">
        <f aca="false">INDEX(10_Lieux!$C:$C,U1390)</f>
        <v>France</v>
      </c>
      <c r="T1390" s="14" t="str">
        <f aca="false">INDEX(10_Lieux!$C:$C,V1390)</f>
        <v>Belgique</v>
      </c>
      <c r="U1390" s="14" t="n">
        <f aca="false">MATCH(A1390,10_Lieux!$A:$A,0)</f>
        <v>159</v>
      </c>
      <c r="V1390" s="14" t="n">
        <f aca="false">MATCH(B1390,10_Lieux!$A:$A,0)</f>
        <v>93</v>
      </c>
      <c r="W1390" s="14" t="n">
        <f aca="false">ROUND(6371*2*ASIN(SQRT(SIN(RADIANS(INDEX(10_Lieux!$F:$F,V1390)-INDEX(10_Lieux!$F:$F,U1390))/2)^2+COS(RADIANS(INDEX(10_Lieux!$F:$F,U1390)))*COS(RADIANS(INDEX(10_Lieux!$F:$F,V1390)))*SIN(RADIANS(INDEX(10_Lieux!$G:$G,V1390)-INDEX(10_Lieux!$G:$G,U1390))/2)^2)),1)</f>
        <v>932.5</v>
      </c>
      <c r="X1390" s="14" t="n">
        <f aca="false">ROUND(I1390/IF(I1390&lt;p_seuil_vitesse,p_vit_lente,p_vit_rapide)*60/15,0)*15</f>
        <v>735</v>
      </c>
      <c r="Y1390" s="14" t="n">
        <f aca="false">MAX(IF(INDEX(10_Lieux!$B:$B,U1390)&lt;&gt;"Ville",INDEX(10_Lieux!$I:$I,U1390),0),IF(INDEX(10_Lieux!$B:$B,V1390)&lt;&gt;"Ville",INDEX(10_Lieux!$I:$I,V1390),0))</f>
        <v>250</v>
      </c>
      <c r="Z1390" s="14" t="str">
        <f aca="false">A1390&amp;"|"&amp;B1390</f>
        <v>Biarritz-Pays Basque|Bruxelles</v>
      </c>
      <c r="AA1390" s="14" t="str">
        <f aca="false">IF(I1390&lt;p_local,"Local",IF(I1390&lt;p_vv_min,"Courte distance",IF(I1390&lt;p_tres_long,"Longue distance","Très longue distance")))</f>
        <v>Très longue distance</v>
      </c>
    </row>
    <row r="1391" customFormat="false" ht="15" hidden="false" customHeight="true" outlineLevel="0" collapsed="false">
      <c r="A1391" s="1" t="s">
        <v>156</v>
      </c>
      <c r="B1391" s="1" t="s">
        <v>1520</v>
      </c>
      <c r="C1391" s="1" t="s">
        <v>35</v>
      </c>
      <c r="D1391" s="1" t="s">
        <v>653</v>
      </c>
      <c r="E1391" s="1" t="s">
        <v>1556</v>
      </c>
      <c r="F1391" s="14" t="s">
        <v>40</v>
      </c>
      <c r="G1391" s="14" t="str">
        <f aca="false">IF(I1391&lt;p_local,"Local → page infra",IF(H1391&gt;=p_ph1,"Phase 1",IF(H1391&gt;=p_ph2,"Phase 2","Phase 3")))</f>
        <v>Phase 3</v>
      </c>
      <c r="H1391" s="14" t="n">
        <f aca="false">IF(I1391&lt;p_local,0,IF(C1391="Aéroport → Aéroport",p_pts_plein,IF(Y1391&gt;0,IF(I1391&lt;=Y1391,p_pts_plein,IF(I1391&lt;=p_mult2*Y1391,p_pts_moyen,p_pts_r3)),IF(I1391&gt;=p_vv_min,p_pts_plein,IF(I1391&gt;=p_vv_moy,p_pts_moyen,p_pts_court))))+IF(INDEX(10_Lieux!$D:$D,U1391)=1,p_prio1,p_prio2)+IF(INDEX(10_Lieux!$D:$D,V1391)=1,p_prio1,p_prio2)+IF(K1391="Oui",p_tf,0)+p_hub*((INDEX(10_Lieux!$H:$H,U1391)="Hub")+(INDEX(10_Lieux!$H:$H,V1391)="Hub"))+IF(OR(INDEX(10_Lieux!$H:$H,U1391)="Premium",INDEX(10_Lieux!$H:$H,V1391)="Premium"),p_prem,0))</f>
        <v>50</v>
      </c>
      <c r="I1391" s="14" t="n">
        <f aca="false">ROUND(W1391*p_facteur,0)</f>
        <v>1166</v>
      </c>
      <c r="J1391" s="14" t="str">
        <f aca="false">IF(X1391&lt;60,X1391&amp;" min",INT(X1391/60)&amp;" h"&amp;IF(MOD(X1391,60)=0,""," "&amp;TEXT(MOD(X1391,60),"00")))</f>
        <v>12 h 15</v>
      </c>
      <c r="K1391" s="14" t="str">
        <f aca="false">IF(S1391&lt;&gt;T1391,"Oui","Non")</f>
        <v>Oui</v>
      </c>
      <c r="L1391" s="14" t="str">
        <f aca="false">IF(AND(INDEX(10_Lieux!$B:$B,U1391)="Ville",INDEX(10_Lieux!$B:$B,V1391)="Ville"),"/chauffeur-prive/"&amp;INDEX(10_Lieux!$E:$E,U1391)&amp;"-"&amp;INDEX(10_Lieux!$E:$E,V1391)&amp;"/","/chauffeur-prive/"&amp;INDEX(10_Lieux!$E:$E,U1391)&amp;"/"&amp;INDEX(10_Lieux!$E:$E,V1391)&amp;"/")</f>
        <v>/chauffeur-prive/bruxelles/aeroport-biarritz-pays-basque/</v>
      </c>
      <c r="M1391" s="14" t="str">
        <f aca="false">IFERROR(INDEX($L:$L,MATCH(B1391&amp;"|"&amp;A1391,$Z:$Z,0)),"—")</f>
        <v>/chauffeur-prive/aeroport-biarritz-pays-basque/bruxelles/</v>
      </c>
      <c r="N1391" s="14" t="str">
        <f aca="false">IF(LEN("Chauffeur privé "&amp;INDEX(10_Lieux!$J:$J,U1391)&amp;" → "&amp;INDEX(10_Lieux!$J:$J,V1391)&amp;" | 24h/24")&gt;60,"Chauffeur privé "&amp;INDEX(10_Lieux!$J:$J,U1391)&amp;" → "&amp;INDEX(10_Lieux!$J:$J,V1391),"Chauffeur privé "&amp;INDEX(10_Lieux!$J:$J,U1391)&amp;" → "&amp;INDEX(10_Lieux!$J:$J,V1391)&amp;" | 24h/24")</f>
        <v>Chauffeur privé Bruxelles → Aéroport Biarritz-Pays-Basque</v>
      </c>
      <c r="O1391" s="14" t="n">
        <f aca="false">LEN(N1391)</f>
        <v>57</v>
      </c>
      <c r="P1391" s="14" t="str">
        <f aca="false">"Chauffeur privé "&amp;INDEX(10_Lieux!$K:$K,U1391)&amp;" vers "&amp;INDEX(10_Lieux!$L:$L,V1391)</f>
        <v>Chauffeur privé de Bruxelles vers l'aéroport Biarritz-Pays-Basque</v>
      </c>
      <c r="Q1391" s="14" t="str">
        <f aca="false">"Chauffeur privé "&amp;INDEX(10_Lieux!$K:$K,U1391)&amp;" vers "&amp;INDEX(10_Lieux!$L:$L,V1391)&amp;" : env. "&amp;I1391&amp;" km, "&amp;J1391&amp;" de route. Devis personnalisé, standard 24h/24 et 7j/7."</f>
        <v>Chauffeur privé de Bruxelles vers l'aéroport Biarritz-Pays-Basque : env. 1166 km, 12 h 15 de route. Devis personnalisé, standard 24h/24 et 7j/7.</v>
      </c>
      <c r="R1391" s="14" t="n">
        <f aca="false">LEN(Q1391)</f>
        <v>144</v>
      </c>
      <c r="S1391" s="14" t="str">
        <f aca="false">INDEX(10_Lieux!$C:$C,U1391)</f>
        <v>Belgique</v>
      </c>
      <c r="T1391" s="14" t="str">
        <f aca="false">INDEX(10_Lieux!$C:$C,V1391)</f>
        <v>France</v>
      </c>
      <c r="U1391" s="14" t="n">
        <f aca="false">MATCH(A1391,10_Lieux!$A:$A,0)</f>
        <v>93</v>
      </c>
      <c r="V1391" s="14" t="n">
        <f aca="false">MATCH(B1391,10_Lieux!$A:$A,0)</f>
        <v>159</v>
      </c>
      <c r="W1391" s="14" t="n">
        <f aca="false">ROUND(6371*2*ASIN(SQRT(SIN(RADIANS(INDEX(10_Lieux!$F:$F,V1391)-INDEX(10_Lieux!$F:$F,U1391))/2)^2+COS(RADIANS(INDEX(10_Lieux!$F:$F,U1391)))*COS(RADIANS(INDEX(10_Lieux!$F:$F,V1391)))*SIN(RADIANS(INDEX(10_Lieux!$G:$G,V1391)-INDEX(10_Lieux!$G:$G,U1391))/2)^2)),1)</f>
        <v>932.5</v>
      </c>
      <c r="X1391" s="14" t="n">
        <f aca="false">ROUND(I1391/IF(I1391&lt;p_seuil_vitesse,p_vit_lente,p_vit_rapide)*60/15,0)*15</f>
        <v>735</v>
      </c>
      <c r="Y1391" s="14" t="n">
        <f aca="false">MAX(IF(INDEX(10_Lieux!$B:$B,U1391)&lt;&gt;"Ville",INDEX(10_Lieux!$I:$I,U1391),0),IF(INDEX(10_Lieux!$B:$B,V1391)&lt;&gt;"Ville",INDEX(10_Lieux!$I:$I,V1391),0))</f>
        <v>250</v>
      </c>
      <c r="Z1391" s="14" t="str">
        <f aca="false">A1391&amp;"|"&amp;B1391</f>
        <v>Bruxelles|Biarritz-Pays Basque</v>
      </c>
      <c r="AA1391" s="14" t="str">
        <f aca="false">IF(I1391&lt;p_local,"Local",IF(I1391&lt;p_vv_min,"Courte distance",IF(I1391&lt;p_tres_long,"Longue distance","Très longue distance")))</f>
        <v>Très longue distance</v>
      </c>
    </row>
    <row r="1392" customFormat="false" ht="15" hidden="false" customHeight="true" outlineLevel="0" collapsed="false">
      <c r="A1392" s="1" t="s">
        <v>1520</v>
      </c>
      <c r="B1392" s="1" t="s">
        <v>158</v>
      </c>
      <c r="C1392" s="1" t="s">
        <v>34</v>
      </c>
      <c r="D1392" s="1" t="s">
        <v>653</v>
      </c>
      <c r="E1392" s="1" t="s">
        <v>1557</v>
      </c>
      <c r="F1392" s="14" t="s">
        <v>40</v>
      </c>
      <c r="G1392" s="14" t="str">
        <f aca="false">IF(I1392&lt;p_local,"Local → page infra",IF(H1392&gt;=p_ph1,"Phase 1",IF(H1392&gt;=p_ph2,"Phase 2","Phase 3")))</f>
        <v>Phase 3</v>
      </c>
      <c r="H1392" s="14" t="n">
        <f aca="false">IF(I1392&lt;p_local,0,IF(C1392="Aéroport → Aéroport",p_pts_plein,IF(Y1392&gt;0,IF(I1392&lt;=Y1392,p_pts_plein,IF(I1392&lt;=p_mult2*Y1392,p_pts_moyen,p_pts_r3)),IF(I1392&gt;=p_vv_min,p_pts_plein,IF(I1392&gt;=p_vv_moy,p_pts_moyen,p_pts_court))))+IF(INDEX(10_Lieux!$D:$D,U1392)=1,p_prio1,p_prio2)+IF(INDEX(10_Lieux!$D:$D,V1392)=1,p_prio1,p_prio2)+IF(K1392="Oui",p_tf,0)+p_hub*((INDEX(10_Lieux!$H:$H,U1392)="Hub")+(INDEX(10_Lieux!$H:$H,V1392)="Hub"))+IF(OR(INDEX(10_Lieux!$H:$H,U1392)="Premium",INDEX(10_Lieux!$H:$H,V1392)="Premium"),p_prem,0))</f>
        <v>40</v>
      </c>
      <c r="I1392" s="14" t="n">
        <f aca="false">ROUND(W1392*p_facteur,0)</f>
        <v>1200</v>
      </c>
      <c r="J1392" s="14" t="str">
        <f aca="false">IF(X1392&lt;60,X1392&amp;" min",INT(X1392/60)&amp;" h"&amp;IF(MOD(X1392,60)=0,""," "&amp;TEXT(MOD(X1392,60),"00")))</f>
        <v>12 h 45</v>
      </c>
      <c r="K1392" s="14" t="str">
        <f aca="false">IF(S1392&lt;&gt;T1392,"Oui","Non")</f>
        <v>Oui</v>
      </c>
      <c r="L1392" s="14" t="str">
        <f aca="false">IF(AND(INDEX(10_Lieux!$B:$B,U1392)="Ville",INDEX(10_Lieux!$B:$B,V1392)="Ville"),"/chauffeur-prive/"&amp;INDEX(10_Lieux!$E:$E,U1392)&amp;"-"&amp;INDEX(10_Lieux!$E:$E,V1392)&amp;"/","/chauffeur-prive/"&amp;INDEX(10_Lieux!$E:$E,U1392)&amp;"/"&amp;INDEX(10_Lieux!$E:$E,V1392)&amp;"/")</f>
        <v>/chauffeur-prive/aeroport-biarritz-pays-basque/liege/</v>
      </c>
      <c r="M1392" s="14" t="str">
        <f aca="false">IFERROR(INDEX($L:$L,MATCH(B1392&amp;"|"&amp;A1392,$Z:$Z,0)),"—")</f>
        <v>/chauffeur-prive/liege/aeroport-biarritz-pays-basque/</v>
      </c>
      <c r="N1392" s="14" t="str">
        <f aca="false">IF(LEN("Chauffeur privé "&amp;INDEX(10_Lieux!$J:$J,U1392)&amp;" → "&amp;INDEX(10_Lieux!$J:$J,V1392)&amp;" | 24h/24")&gt;60,"Chauffeur privé "&amp;INDEX(10_Lieux!$J:$J,U1392)&amp;" → "&amp;INDEX(10_Lieux!$J:$J,V1392),"Chauffeur privé "&amp;INDEX(10_Lieux!$J:$J,U1392)&amp;" → "&amp;INDEX(10_Lieux!$J:$J,V1392)&amp;" | 24h/24")</f>
        <v>Chauffeur privé Aéroport Biarritz-Pays-Basque → Liège</v>
      </c>
      <c r="O1392" s="14" t="n">
        <f aca="false">LEN(N1392)</f>
        <v>53</v>
      </c>
      <c r="P1392" s="14" t="str">
        <f aca="false">"Chauffeur privé "&amp;INDEX(10_Lieux!$K:$K,U1392)&amp;" vers "&amp;INDEX(10_Lieux!$L:$L,V1392)</f>
        <v>Chauffeur privé de l'aéroport Biarritz-Pays-Basque vers Liège</v>
      </c>
      <c r="Q1392" s="14" t="str">
        <f aca="false">"Chauffeur privé "&amp;INDEX(10_Lieux!$K:$K,U1392)&amp;" vers "&amp;INDEX(10_Lieux!$L:$L,V1392)&amp;" : env. "&amp;I1392&amp;" km, "&amp;J1392&amp;" de route. Devis personnalisé, standard 24h/24 et 7j/7."</f>
        <v>Chauffeur privé de l'aéroport Biarritz-Pays-Basque vers Liège : env. 1200 km, 12 h 45 de route. Devis personnalisé, standard 24h/24 et 7j/7.</v>
      </c>
      <c r="R1392" s="14" t="n">
        <f aca="false">LEN(Q1392)</f>
        <v>140</v>
      </c>
      <c r="S1392" s="14" t="str">
        <f aca="false">INDEX(10_Lieux!$C:$C,U1392)</f>
        <v>France</v>
      </c>
      <c r="T1392" s="14" t="str">
        <f aca="false">INDEX(10_Lieux!$C:$C,V1392)</f>
        <v>Belgique</v>
      </c>
      <c r="U1392" s="14" t="n">
        <f aca="false">MATCH(A1392,10_Lieux!$A:$A,0)</f>
        <v>159</v>
      </c>
      <c r="V1392" s="14" t="n">
        <f aca="false">MATCH(B1392,10_Lieux!$A:$A,0)</f>
        <v>94</v>
      </c>
      <c r="W1392" s="14" t="n">
        <f aca="false">ROUND(6371*2*ASIN(SQRT(SIN(RADIANS(INDEX(10_Lieux!$F:$F,V1392)-INDEX(10_Lieux!$F:$F,U1392))/2)^2+COS(RADIANS(INDEX(10_Lieux!$F:$F,U1392)))*COS(RADIANS(INDEX(10_Lieux!$F:$F,V1392)))*SIN(RADIANS(INDEX(10_Lieux!$G:$G,V1392)-INDEX(10_Lieux!$G:$G,U1392))/2)^2)),1)</f>
        <v>959.9</v>
      </c>
      <c r="X1392" s="14" t="n">
        <f aca="false">ROUND(I1392/IF(I1392&lt;p_seuil_vitesse,p_vit_lente,p_vit_rapide)*60/15,0)*15</f>
        <v>765</v>
      </c>
      <c r="Y1392" s="14" t="n">
        <f aca="false">MAX(IF(INDEX(10_Lieux!$B:$B,U1392)&lt;&gt;"Ville",INDEX(10_Lieux!$I:$I,U1392),0),IF(INDEX(10_Lieux!$B:$B,V1392)&lt;&gt;"Ville",INDEX(10_Lieux!$I:$I,V1392),0))</f>
        <v>250</v>
      </c>
      <c r="Z1392" s="14" t="str">
        <f aca="false">A1392&amp;"|"&amp;B1392</f>
        <v>Biarritz-Pays Basque|Liège</v>
      </c>
      <c r="AA1392" s="14" t="str">
        <f aca="false">IF(I1392&lt;p_local,"Local",IF(I1392&lt;p_vv_min,"Courte distance",IF(I1392&lt;p_tres_long,"Longue distance","Très longue distance")))</f>
        <v>Très longue distance</v>
      </c>
    </row>
    <row r="1393" customFormat="false" ht="15" hidden="false" customHeight="true" outlineLevel="0" collapsed="false">
      <c r="A1393" s="1" t="s">
        <v>158</v>
      </c>
      <c r="B1393" s="1" t="s">
        <v>1520</v>
      </c>
      <c r="C1393" s="1" t="s">
        <v>35</v>
      </c>
      <c r="D1393" s="1" t="s">
        <v>653</v>
      </c>
      <c r="E1393" s="1" t="s">
        <v>1558</v>
      </c>
      <c r="F1393" s="14" t="s">
        <v>40</v>
      </c>
      <c r="G1393" s="14" t="str">
        <f aca="false">IF(I1393&lt;p_local,"Local → page infra",IF(H1393&gt;=p_ph1,"Phase 1",IF(H1393&gt;=p_ph2,"Phase 2","Phase 3")))</f>
        <v>Phase 3</v>
      </c>
      <c r="H1393" s="14" t="n">
        <f aca="false">IF(I1393&lt;p_local,0,IF(C1393="Aéroport → Aéroport",p_pts_plein,IF(Y1393&gt;0,IF(I1393&lt;=Y1393,p_pts_plein,IF(I1393&lt;=p_mult2*Y1393,p_pts_moyen,p_pts_r3)),IF(I1393&gt;=p_vv_min,p_pts_plein,IF(I1393&gt;=p_vv_moy,p_pts_moyen,p_pts_court))))+IF(INDEX(10_Lieux!$D:$D,U1393)=1,p_prio1,p_prio2)+IF(INDEX(10_Lieux!$D:$D,V1393)=1,p_prio1,p_prio2)+IF(K1393="Oui",p_tf,0)+p_hub*((INDEX(10_Lieux!$H:$H,U1393)="Hub")+(INDEX(10_Lieux!$H:$H,V1393)="Hub"))+IF(OR(INDEX(10_Lieux!$H:$H,U1393)="Premium",INDEX(10_Lieux!$H:$H,V1393)="Premium"),p_prem,0))</f>
        <v>40</v>
      </c>
      <c r="I1393" s="14" t="n">
        <f aca="false">ROUND(W1393*p_facteur,0)</f>
        <v>1200</v>
      </c>
      <c r="J1393" s="14" t="str">
        <f aca="false">IF(X1393&lt;60,X1393&amp;" min",INT(X1393/60)&amp;" h"&amp;IF(MOD(X1393,60)=0,""," "&amp;TEXT(MOD(X1393,60),"00")))</f>
        <v>12 h 45</v>
      </c>
      <c r="K1393" s="14" t="str">
        <f aca="false">IF(S1393&lt;&gt;T1393,"Oui","Non")</f>
        <v>Oui</v>
      </c>
      <c r="L1393" s="14" t="str">
        <f aca="false">IF(AND(INDEX(10_Lieux!$B:$B,U1393)="Ville",INDEX(10_Lieux!$B:$B,V1393)="Ville"),"/chauffeur-prive/"&amp;INDEX(10_Lieux!$E:$E,U1393)&amp;"-"&amp;INDEX(10_Lieux!$E:$E,V1393)&amp;"/","/chauffeur-prive/"&amp;INDEX(10_Lieux!$E:$E,U1393)&amp;"/"&amp;INDEX(10_Lieux!$E:$E,V1393)&amp;"/")</f>
        <v>/chauffeur-prive/liege/aeroport-biarritz-pays-basque/</v>
      </c>
      <c r="M1393" s="14" t="str">
        <f aca="false">IFERROR(INDEX($L:$L,MATCH(B1393&amp;"|"&amp;A1393,$Z:$Z,0)),"—")</f>
        <v>/chauffeur-prive/aeroport-biarritz-pays-basque/liege/</v>
      </c>
      <c r="N1393" s="14" t="str">
        <f aca="false">IF(LEN("Chauffeur privé "&amp;INDEX(10_Lieux!$J:$J,U1393)&amp;" → "&amp;INDEX(10_Lieux!$J:$J,V1393)&amp;" | 24h/24")&gt;60,"Chauffeur privé "&amp;INDEX(10_Lieux!$J:$J,U1393)&amp;" → "&amp;INDEX(10_Lieux!$J:$J,V1393),"Chauffeur privé "&amp;INDEX(10_Lieux!$J:$J,U1393)&amp;" → "&amp;INDEX(10_Lieux!$J:$J,V1393)&amp;" | 24h/24")</f>
        <v>Chauffeur privé Liège → Aéroport Biarritz-Pays-Basque</v>
      </c>
      <c r="O1393" s="14" t="n">
        <f aca="false">LEN(N1393)</f>
        <v>53</v>
      </c>
      <c r="P1393" s="14" t="str">
        <f aca="false">"Chauffeur privé "&amp;INDEX(10_Lieux!$K:$K,U1393)&amp;" vers "&amp;INDEX(10_Lieux!$L:$L,V1393)</f>
        <v>Chauffeur privé de Liège vers l'aéroport Biarritz-Pays-Basque</v>
      </c>
      <c r="Q1393" s="14" t="str">
        <f aca="false">"Chauffeur privé "&amp;INDEX(10_Lieux!$K:$K,U1393)&amp;" vers "&amp;INDEX(10_Lieux!$L:$L,V1393)&amp;" : env. "&amp;I1393&amp;" km, "&amp;J1393&amp;" de route. Devis personnalisé, standard 24h/24 et 7j/7."</f>
        <v>Chauffeur privé de Liège vers l'aéroport Biarritz-Pays-Basque : env. 1200 km, 12 h 45 de route. Devis personnalisé, standard 24h/24 et 7j/7.</v>
      </c>
      <c r="R1393" s="14" t="n">
        <f aca="false">LEN(Q1393)</f>
        <v>140</v>
      </c>
      <c r="S1393" s="14" t="str">
        <f aca="false">INDEX(10_Lieux!$C:$C,U1393)</f>
        <v>Belgique</v>
      </c>
      <c r="T1393" s="14" t="str">
        <f aca="false">INDEX(10_Lieux!$C:$C,V1393)</f>
        <v>France</v>
      </c>
      <c r="U1393" s="14" t="n">
        <f aca="false">MATCH(A1393,10_Lieux!$A:$A,0)</f>
        <v>94</v>
      </c>
      <c r="V1393" s="14" t="n">
        <f aca="false">MATCH(B1393,10_Lieux!$A:$A,0)</f>
        <v>159</v>
      </c>
      <c r="W1393" s="14" t="n">
        <f aca="false">ROUND(6371*2*ASIN(SQRT(SIN(RADIANS(INDEX(10_Lieux!$F:$F,V1393)-INDEX(10_Lieux!$F:$F,U1393))/2)^2+COS(RADIANS(INDEX(10_Lieux!$F:$F,U1393)))*COS(RADIANS(INDEX(10_Lieux!$F:$F,V1393)))*SIN(RADIANS(INDEX(10_Lieux!$G:$G,V1393)-INDEX(10_Lieux!$G:$G,U1393))/2)^2)),1)</f>
        <v>959.9</v>
      </c>
      <c r="X1393" s="14" t="n">
        <f aca="false">ROUND(I1393/IF(I1393&lt;p_seuil_vitesse,p_vit_lente,p_vit_rapide)*60/15,0)*15</f>
        <v>765</v>
      </c>
      <c r="Y1393" s="14" t="n">
        <f aca="false">MAX(IF(INDEX(10_Lieux!$B:$B,U1393)&lt;&gt;"Ville",INDEX(10_Lieux!$I:$I,U1393),0),IF(INDEX(10_Lieux!$B:$B,V1393)&lt;&gt;"Ville",INDEX(10_Lieux!$I:$I,V1393),0))</f>
        <v>250</v>
      </c>
      <c r="Z1393" s="14" t="str">
        <f aca="false">A1393&amp;"|"&amp;B1393</f>
        <v>Liège|Biarritz-Pays Basque</v>
      </c>
      <c r="AA1393" s="14" t="str">
        <f aca="false">IF(I1393&lt;p_local,"Local",IF(I1393&lt;p_vv_min,"Courte distance",IF(I1393&lt;p_tres_long,"Longue distance","Très longue distance")))</f>
        <v>Très longue distance</v>
      </c>
    </row>
    <row r="1394" customFormat="false" ht="15" hidden="false" customHeight="true" outlineLevel="0" collapsed="false">
      <c r="A1394" s="1" t="s">
        <v>1520</v>
      </c>
      <c r="B1394" s="1" t="s">
        <v>160</v>
      </c>
      <c r="C1394" s="1" t="s">
        <v>34</v>
      </c>
      <c r="D1394" s="1" t="s">
        <v>653</v>
      </c>
      <c r="E1394" s="1" t="s">
        <v>1559</v>
      </c>
      <c r="F1394" s="14" t="s">
        <v>40</v>
      </c>
      <c r="G1394" s="14" t="str">
        <f aca="false">IF(I1394&lt;p_local,"Local → page infra",IF(H1394&gt;=p_ph1,"Phase 1",IF(H1394&gt;=p_ph2,"Phase 2","Phase 3")))</f>
        <v>Phase 3</v>
      </c>
      <c r="H1394" s="14" t="n">
        <f aca="false">IF(I1394&lt;p_local,0,IF(C1394="Aéroport → Aéroport",p_pts_plein,IF(Y1394&gt;0,IF(I1394&lt;=Y1394,p_pts_plein,IF(I1394&lt;=p_mult2*Y1394,p_pts_moyen,p_pts_r3)),IF(I1394&gt;=p_vv_min,p_pts_plein,IF(I1394&gt;=p_vv_moy,p_pts_moyen,p_pts_court))))+IF(INDEX(10_Lieux!$D:$D,U1394)=1,p_prio1,p_prio2)+IF(INDEX(10_Lieux!$D:$D,V1394)=1,p_prio1,p_prio2)+IF(K1394="Oui",p_tf,0)+p_hub*((INDEX(10_Lieux!$H:$H,U1394)="Hub")+(INDEX(10_Lieux!$H:$H,V1394)="Hub"))+IF(OR(INDEX(10_Lieux!$H:$H,U1394)="Premium",INDEX(10_Lieux!$H:$H,V1394)="Premium"),p_prem,0))</f>
        <v>40</v>
      </c>
      <c r="I1394" s="14" t="n">
        <f aca="false">ROUND(W1394*p_facteur,0)</f>
        <v>1118</v>
      </c>
      <c r="J1394" s="14" t="str">
        <f aca="false">IF(X1394&lt;60,X1394&amp;" min",INT(X1394/60)&amp;" h"&amp;IF(MOD(X1394,60)=0,""," "&amp;TEXT(MOD(X1394,60),"00")))</f>
        <v>11 h 45</v>
      </c>
      <c r="K1394" s="14" t="str">
        <f aca="false">IF(S1394&lt;&gt;T1394,"Oui","Non")</f>
        <v>Oui</v>
      </c>
      <c r="L1394" s="14" t="str">
        <f aca="false">IF(AND(INDEX(10_Lieux!$B:$B,U1394)="Ville",INDEX(10_Lieux!$B:$B,V1394)="Ville"),"/chauffeur-prive/"&amp;INDEX(10_Lieux!$E:$E,U1394)&amp;"-"&amp;INDEX(10_Lieux!$E:$E,V1394)&amp;"/","/chauffeur-prive/"&amp;INDEX(10_Lieux!$E:$E,U1394)&amp;"/"&amp;INDEX(10_Lieux!$E:$E,V1394)&amp;"/")</f>
        <v>/chauffeur-prive/aeroport-biarritz-pays-basque/charleroi/</v>
      </c>
      <c r="M1394" s="14" t="str">
        <f aca="false">IFERROR(INDEX($L:$L,MATCH(B1394&amp;"|"&amp;A1394,$Z:$Z,0)),"—")</f>
        <v>/chauffeur-prive/charleroi/aeroport-biarritz-pays-basque/</v>
      </c>
      <c r="N1394" s="14" t="str">
        <f aca="false">IF(LEN("Chauffeur privé "&amp;INDEX(10_Lieux!$J:$J,U1394)&amp;" → "&amp;INDEX(10_Lieux!$J:$J,V1394)&amp;" | 24h/24")&gt;60,"Chauffeur privé "&amp;INDEX(10_Lieux!$J:$J,U1394)&amp;" → "&amp;INDEX(10_Lieux!$J:$J,V1394),"Chauffeur privé "&amp;INDEX(10_Lieux!$J:$J,U1394)&amp;" → "&amp;INDEX(10_Lieux!$J:$J,V1394)&amp;" | 24h/24")</f>
        <v>Chauffeur privé Aéroport Biarritz-Pays-Basque → Charleroi</v>
      </c>
      <c r="O1394" s="14" t="n">
        <f aca="false">LEN(N1394)</f>
        <v>57</v>
      </c>
      <c r="P1394" s="14" t="str">
        <f aca="false">"Chauffeur privé "&amp;INDEX(10_Lieux!$K:$K,U1394)&amp;" vers "&amp;INDEX(10_Lieux!$L:$L,V1394)</f>
        <v>Chauffeur privé de l'aéroport Biarritz-Pays-Basque vers Charleroi</v>
      </c>
      <c r="Q1394" s="14" t="str">
        <f aca="false">"Chauffeur privé "&amp;INDEX(10_Lieux!$K:$K,U1394)&amp;" vers "&amp;INDEX(10_Lieux!$L:$L,V1394)&amp;" : env. "&amp;I1394&amp;" km, "&amp;J1394&amp;" de route. Devis personnalisé, standard 24h/24 et 7j/7."</f>
        <v>Chauffeur privé de l'aéroport Biarritz-Pays-Basque vers Charleroi : env. 1118 km, 11 h 45 de route. Devis personnalisé, standard 24h/24 et 7j/7.</v>
      </c>
      <c r="R1394" s="14" t="n">
        <f aca="false">LEN(Q1394)</f>
        <v>144</v>
      </c>
      <c r="S1394" s="14" t="str">
        <f aca="false">INDEX(10_Lieux!$C:$C,U1394)</f>
        <v>France</v>
      </c>
      <c r="T1394" s="14" t="str">
        <f aca="false">INDEX(10_Lieux!$C:$C,V1394)</f>
        <v>Belgique</v>
      </c>
      <c r="U1394" s="14" t="n">
        <f aca="false">MATCH(A1394,10_Lieux!$A:$A,0)</f>
        <v>159</v>
      </c>
      <c r="V1394" s="14" t="n">
        <f aca="false">MATCH(B1394,10_Lieux!$A:$A,0)</f>
        <v>96</v>
      </c>
      <c r="W1394" s="14" t="n">
        <f aca="false">ROUND(6371*2*ASIN(SQRT(SIN(RADIANS(INDEX(10_Lieux!$F:$F,V1394)-INDEX(10_Lieux!$F:$F,U1394))/2)^2+COS(RADIANS(INDEX(10_Lieux!$F:$F,U1394)))*COS(RADIANS(INDEX(10_Lieux!$F:$F,V1394)))*SIN(RADIANS(INDEX(10_Lieux!$G:$G,V1394)-INDEX(10_Lieux!$G:$G,U1394))/2)^2)),1)</f>
        <v>894.4</v>
      </c>
      <c r="X1394" s="14" t="n">
        <f aca="false">ROUND(I1394/IF(I1394&lt;p_seuil_vitesse,p_vit_lente,p_vit_rapide)*60/15,0)*15</f>
        <v>705</v>
      </c>
      <c r="Y1394" s="14" t="n">
        <f aca="false">MAX(IF(INDEX(10_Lieux!$B:$B,U1394)&lt;&gt;"Ville",INDEX(10_Lieux!$I:$I,U1394),0),IF(INDEX(10_Lieux!$B:$B,V1394)&lt;&gt;"Ville",INDEX(10_Lieux!$I:$I,V1394),0))</f>
        <v>250</v>
      </c>
      <c r="Z1394" s="14" t="str">
        <f aca="false">A1394&amp;"|"&amp;B1394</f>
        <v>Biarritz-Pays Basque|Charleroi</v>
      </c>
      <c r="AA1394" s="14" t="str">
        <f aca="false">IF(I1394&lt;p_local,"Local",IF(I1394&lt;p_vv_min,"Courte distance",IF(I1394&lt;p_tres_long,"Longue distance","Très longue distance")))</f>
        <v>Très longue distance</v>
      </c>
    </row>
    <row r="1395" customFormat="false" ht="15" hidden="false" customHeight="true" outlineLevel="0" collapsed="false">
      <c r="A1395" s="1" t="s">
        <v>160</v>
      </c>
      <c r="B1395" s="1" t="s">
        <v>1520</v>
      </c>
      <c r="C1395" s="1" t="s">
        <v>35</v>
      </c>
      <c r="D1395" s="1" t="s">
        <v>653</v>
      </c>
      <c r="E1395" s="1" t="s">
        <v>1560</v>
      </c>
      <c r="F1395" s="14" t="s">
        <v>40</v>
      </c>
      <c r="G1395" s="14" t="str">
        <f aca="false">IF(I1395&lt;p_local,"Local → page infra",IF(H1395&gt;=p_ph1,"Phase 1",IF(H1395&gt;=p_ph2,"Phase 2","Phase 3")))</f>
        <v>Phase 3</v>
      </c>
      <c r="H1395" s="14" t="n">
        <f aca="false">IF(I1395&lt;p_local,0,IF(C1395="Aéroport → Aéroport",p_pts_plein,IF(Y1395&gt;0,IF(I1395&lt;=Y1395,p_pts_plein,IF(I1395&lt;=p_mult2*Y1395,p_pts_moyen,p_pts_r3)),IF(I1395&gt;=p_vv_min,p_pts_plein,IF(I1395&gt;=p_vv_moy,p_pts_moyen,p_pts_court))))+IF(INDEX(10_Lieux!$D:$D,U1395)=1,p_prio1,p_prio2)+IF(INDEX(10_Lieux!$D:$D,V1395)=1,p_prio1,p_prio2)+IF(K1395="Oui",p_tf,0)+p_hub*((INDEX(10_Lieux!$H:$H,U1395)="Hub")+(INDEX(10_Lieux!$H:$H,V1395)="Hub"))+IF(OR(INDEX(10_Lieux!$H:$H,U1395)="Premium",INDEX(10_Lieux!$H:$H,V1395)="Premium"),p_prem,0))</f>
        <v>40</v>
      </c>
      <c r="I1395" s="14" t="n">
        <f aca="false">ROUND(W1395*p_facteur,0)</f>
        <v>1118</v>
      </c>
      <c r="J1395" s="14" t="str">
        <f aca="false">IF(X1395&lt;60,X1395&amp;" min",INT(X1395/60)&amp;" h"&amp;IF(MOD(X1395,60)=0,""," "&amp;TEXT(MOD(X1395,60),"00")))</f>
        <v>11 h 45</v>
      </c>
      <c r="K1395" s="14" t="str">
        <f aca="false">IF(S1395&lt;&gt;T1395,"Oui","Non")</f>
        <v>Oui</v>
      </c>
      <c r="L1395" s="14" t="str">
        <f aca="false">IF(AND(INDEX(10_Lieux!$B:$B,U1395)="Ville",INDEX(10_Lieux!$B:$B,V1395)="Ville"),"/chauffeur-prive/"&amp;INDEX(10_Lieux!$E:$E,U1395)&amp;"-"&amp;INDEX(10_Lieux!$E:$E,V1395)&amp;"/","/chauffeur-prive/"&amp;INDEX(10_Lieux!$E:$E,U1395)&amp;"/"&amp;INDEX(10_Lieux!$E:$E,V1395)&amp;"/")</f>
        <v>/chauffeur-prive/charleroi/aeroport-biarritz-pays-basque/</v>
      </c>
      <c r="M1395" s="14" t="str">
        <f aca="false">IFERROR(INDEX($L:$L,MATCH(B1395&amp;"|"&amp;A1395,$Z:$Z,0)),"—")</f>
        <v>/chauffeur-prive/aeroport-biarritz-pays-basque/charleroi/</v>
      </c>
      <c r="N1395" s="14" t="str">
        <f aca="false">IF(LEN("Chauffeur privé "&amp;INDEX(10_Lieux!$J:$J,U1395)&amp;" → "&amp;INDEX(10_Lieux!$J:$J,V1395)&amp;" | 24h/24")&gt;60,"Chauffeur privé "&amp;INDEX(10_Lieux!$J:$J,U1395)&amp;" → "&amp;INDEX(10_Lieux!$J:$J,V1395),"Chauffeur privé "&amp;INDEX(10_Lieux!$J:$J,U1395)&amp;" → "&amp;INDEX(10_Lieux!$J:$J,V1395)&amp;" | 24h/24")</f>
        <v>Chauffeur privé Charleroi → Aéroport Biarritz-Pays-Basque</v>
      </c>
      <c r="O1395" s="14" t="n">
        <f aca="false">LEN(N1395)</f>
        <v>57</v>
      </c>
      <c r="P1395" s="14" t="str">
        <f aca="false">"Chauffeur privé "&amp;INDEX(10_Lieux!$K:$K,U1395)&amp;" vers "&amp;INDEX(10_Lieux!$L:$L,V1395)</f>
        <v>Chauffeur privé de Charleroi vers l'aéroport Biarritz-Pays-Basque</v>
      </c>
      <c r="Q1395" s="14" t="str">
        <f aca="false">"Chauffeur privé "&amp;INDEX(10_Lieux!$K:$K,U1395)&amp;" vers "&amp;INDEX(10_Lieux!$L:$L,V1395)&amp;" : env. "&amp;I1395&amp;" km, "&amp;J1395&amp;" de route. Devis personnalisé, standard 24h/24 et 7j/7."</f>
        <v>Chauffeur privé de Charleroi vers l'aéroport Biarritz-Pays-Basque : env. 1118 km, 11 h 45 de route. Devis personnalisé, standard 24h/24 et 7j/7.</v>
      </c>
      <c r="R1395" s="14" t="n">
        <f aca="false">LEN(Q1395)</f>
        <v>144</v>
      </c>
      <c r="S1395" s="14" t="str">
        <f aca="false">INDEX(10_Lieux!$C:$C,U1395)</f>
        <v>Belgique</v>
      </c>
      <c r="T1395" s="14" t="str">
        <f aca="false">INDEX(10_Lieux!$C:$C,V1395)</f>
        <v>France</v>
      </c>
      <c r="U1395" s="14" t="n">
        <f aca="false">MATCH(A1395,10_Lieux!$A:$A,0)</f>
        <v>96</v>
      </c>
      <c r="V1395" s="14" t="n">
        <f aca="false">MATCH(B1395,10_Lieux!$A:$A,0)</f>
        <v>159</v>
      </c>
      <c r="W1395" s="14" t="n">
        <f aca="false">ROUND(6371*2*ASIN(SQRT(SIN(RADIANS(INDEX(10_Lieux!$F:$F,V1395)-INDEX(10_Lieux!$F:$F,U1395))/2)^2+COS(RADIANS(INDEX(10_Lieux!$F:$F,U1395)))*COS(RADIANS(INDEX(10_Lieux!$F:$F,V1395)))*SIN(RADIANS(INDEX(10_Lieux!$G:$G,V1395)-INDEX(10_Lieux!$G:$G,U1395))/2)^2)),1)</f>
        <v>894.4</v>
      </c>
      <c r="X1395" s="14" t="n">
        <f aca="false">ROUND(I1395/IF(I1395&lt;p_seuil_vitesse,p_vit_lente,p_vit_rapide)*60/15,0)*15</f>
        <v>705</v>
      </c>
      <c r="Y1395" s="14" t="n">
        <f aca="false">MAX(IF(INDEX(10_Lieux!$B:$B,U1395)&lt;&gt;"Ville",INDEX(10_Lieux!$I:$I,U1395),0),IF(INDEX(10_Lieux!$B:$B,V1395)&lt;&gt;"Ville",INDEX(10_Lieux!$I:$I,V1395),0))</f>
        <v>250</v>
      </c>
      <c r="Z1395" s="14" t="str">
        <f aca="false">A1395&amp;"|"&amp;B1395</f>
        <v>Charleroi|Biarritz-Pays Basque</v>
      </c>
      <c r="AA1395" s="14" t="str">
        <f aca="false">IF(I1395&lt;p_local,"Local",IF(I1395&lt;p_vv_min,"Courte distance",IF(I1395&lt;p_tres_long,"Longue distance","Très longue distance")))</f>
        <v>Très longue distance</v>
      </c>
    </row>
    <row r="1396" customFormat="false" ht="15" hidden="false" customHeight="true" outlineLevel="0" collapsed="false">
      <c r="A1396" s="1" t="s">
        <v>1520</v>
      </c>
      <c r="B1396" s="1" t="s">
        <v>162</v>
      </c>
      <c r="C1396" s="1" t="s">
        <v>34</v>
      </c>
      <c r="D1396" s="1" t="s">
        <v>653</v>
      </c>
      <c r="E1396" s="1" t="s">
        <v>1561</v>
      </c>
      <c r="F1396" s="14" t="s">
        <v>40</v>
      </c>
      <c r="G1396" s="14" t="str">
        <f aca="false">IF(I1396&lt;p_local,"Local → page infra",IF(H1396&gt;=p_ph1,"Phase 1",IF(H1396&gt;=p_ph2,"Phase 2","Phase 3")))</f>
        <v>Phase 3</v>
      </c>
      <c r="H1396" s="14" t="n">
        <f aca="false">IF(I1396&lt;p_local,0,IF(C1396="Aéroport → Aéroport",p_pts_plein,IF(Y1396&gt;0,IF(I1396&lt;=Y1396,p_pts_plein,IF(I1396&lt;=p_mult2*Y1396,p_pts_moyen,p_pts_r3)),IF(I1396&gt;=p_vv_min,p_pts_plein,IF(I1396&gt;=p_vv_moy,p_pts_moyen,p_pts_court))))+IF(INDEX(10_Lieux!$D:$D,U1396)=1,p_prio1,p_prio2)+IF(INDEX(10_Lieux!$D:$D,V1396)=1,p_prio1,p_prio2)+IF(K1396="Oui",p_tf,0)+p_hub*((INDEX(10_Lieux!$H:$H,U1396)="Hub")+(INDEX(10_Lieux!$H:$H,V1396)="Hub"))+IF(OR(INDEX(10_Lieux!$H:$H,U1396)="Premium",INDEX(10_Lieux!$H:$H,V1396)="Premium"),p_prem,0))</f>
        <v>40</v>
      </c>
      <c r="I1396" s="14" t="n">
        <f aca="false">ROUND(W1396*p_facteur,0)</f>
        <v>1053</v>
      </c>
      <c r="J1396" s="14" t="str">
        <f aca="false">IF(X1396&lt;60,X1396&amp;" min",INT(X1396/60)&amp;" h"&amp;IF(MOD(X1396,60)=0,""," "&amp;TEXT(MOD(X1396,60),"00")))</f>
        <v>11 h</v>
      </c>
      <c r="K1396" s="14" t="str">
        <f aca="false">IF(S1396&lt;&gt;T1396,"Oui","Non")</f>
        <v>Oui</v>
      </c>
      <c r="L1396" s="14" t="str">
        <f aca="false">IF(AND(INDEX(10_Lieux!$B:$B,U1396)="Ville",INDEX(10_Lieux!$B:$B,V1396)="Ville"),"/chauffeur-prive/"&amp;INDEX(10_Lieux!$E:$E,U1396)&amp;"-"&amp;INDEX(10_Lieux!$E:$E,V1396)&amp;"/","/chauffeur-prive/"&amp;INDEX(10_Lieux!$E:$E,U1396)&amp;"/"&amp;INDEX(10_Lieux!$E:$E,V1396)&amp;"/")</f>
        <v>/chauffeur-prive/aeroport-biarritz-pays-basque/bale/</v>
      </c>
      <c r="M1396" s="14" t="str">
        <f aca="false">IFERROR(INDEX($L:$L,MATCH(B1396&amp;"|"&amp;A1396,$Z:$Z,0)),"—")</f>
        <v>/chauffeur-prive/bale/aeroport-biarritz-pays-basque/</v>
      </c>
      <c r="N1396" s="14" t="str">
        <f aca="false">IF(LEN("Chauffeur privé "&amp;INDEX(10_Lieux!$J:$J,U1396)&amp;" → "&amp;INDEX(10_Lieux!$J:$J,V1396)&amp;" | 24h/24")&gt;60,"Chauffeur privé "&amp;INDEX(10_Lieux!$J:$J,U1396)&amp;" → "&amp;INDEX(10_Lieux!$J:$J,V1396),"Chauffeur privé "&amp;INDEX(10_Lieux!$J:$J,U1396)&amp;" → "&amp;INDEX(10_Lieux!$J:$J,V1396)&amp;" | 24h/24")</f>
        <v>Chauffeur privé Aéroport Biarritz-Pays-Basque → Bâle</v>
      </c>
      <c r="O1396" s="14" t="n">
        <f aca="false">LEN(N1396)</f>
        <v>52</v>
      </c>
      <c r="P1396" s="14" t="str">
        <f aca="false">"Chauffeur privé "&amp;INDEX(10_Lieux!$K:$K,U1396)&amp;" vers "&amp;INDEX(10_Lieux!$L:$L,V1396)</f>
        <v>Chauffeur privé de l'aéroport Biarritz-Pays-Basque vers Bâle</v>
      </c>
      <c r="Q1396" s="14" t="str">
        <f aca="false">"Chauffeur privé "&amp;INDEX(10_Lieux!$K:$K,U1396)&amp;" vers "&amp;INDEX(10_Lieux!$L:$L,V1396)&amp;" : env. "&amp;I1396&amp;" km, "&amp;J1396&amp;" de route. Devis personnalisé, standard 24h/24 et 7j/7."</f>
        <v>Chauffeur privé de l'aéroport Biarritz-Pays-Basque vers Bâle : env. 1053 km, 11 h de route. Devis personnalisé, standard 24h/24 et 7j/7.</v>
      </c>
      <c r="R1396" s="14" t="n">
        <f aca="false">LEN(Q1396)</f>
        <v>136</v>
      </c>
      <c r="S1396" s="14" t="str">
        <f aca="false">INDEX(10_Lieux!$C:$C,U1396)</f>
        <v>France</v>
      </c>
      <c r="T1396" s="14" t="str">
        <f aca="false">INDEX(10_Lieux!$C:$C,V1396)</f>
        <v>Suisse</v>
      </c>
      <c r="U1396" s="14" t="n">
        <f aca="false">MATCH(A1396,10_Lieux!$A:$A,0)</f>
        <v>159</v>
      </c>
      <c r="V1396" s="14" t="n">
        <f aca="false">MATCH(B1396,10_Lieux!$A:$A,0)</f>
        <v>121</v>
      </c>
      <c r="W1396" s="14" t="n">
        <f aca="false">ROUND(6371*2*ASIN(SQRT(SIN(RADIANS(INDEX(10_Lieux!$F:$F,V1396)-INDEX(10_Lieux!$F:$F,U1396))/2)^2+COS(RADIANS(INDEX(10_Lieux!$F:$F,U1396)))*COS(RADIANS(INDEX(10_Lieux!$F:$F,V1396)))*SIN(RADIANS(INDEX(10_Lieux!$G:$G,V1396)-INDEX(10_Lieux!$G:$G,U1396))/2)^2)),1)</f>
        <v>842.4</v>
      </c>
      <c r="X1396" s="14" t="n">
        <f aca="false">ROUND(I1396/IF(I1396&lt;p_seuil_vitesse,p_vit_lente,p_vit_rapide)*60/15,0)*15</f>
        <v>660</v>
      </c>
      <c r="Y1396" s="14" t="n">
        <f aca="false">MAX(IF(INDEX(10_Lieux!$B:$B,U1396)&lt;&gt;"Ville",INDEX(10_Lieux!$I:$I,U1396),0),IF(INDEX(10_Lieux!$B:$B,V1396)&lt;&gt;"Ville",INDEX(10_Lieux!$I:$I,V1396),0))</f>
        <v>250</v>
      </c>
      <c r="Z1396" s="14" t="str">
        <f aca="false">A1396&amp;"|"&amp;B1396</f>
        <v>Biarritz-Pays Basque|Bâle</v>
      </c>
      <c r="AA1396" s="14" t="str">
        <f aca="false">IF(I1396&lt;p_local,"Local",IF(I1396&lt;p_vv_min,"Courte distance",IF(I1396&lt;p_tres_long,"Longue distance","Très longue distance")))</f>
        <v>Très longue distance</v>
      </c>
    </row>
    <row r="1397" customFormat="false" ht="15" hidden="false" customHeight="true" outlineLevel="0" collapsed="false">
      <c r="A1397" s="1" t="s">
        <v>162</v>
      </c>
      <c r="B1397" s="1" t="s">
        <v>1520</v>
      </c>
      <c r="C1397" s="1" t="s">
        <v>35</v>
      </c>
      <c r="D1397" s="1" t="s">
        <v>653</v>
      </c>
      <c r="E1397" s="1" t="s">
        <v>1562</v>
      </c>
      <c r="F1397" s="14" t="s">
        <v>40</v>
      </c>
      <c r="G1397" s="14" t="str">
        <f aca="false">IF(I1397&lt;p_local,"Local → page infra",IF(H1397&gt;=p_ph1,"Phase 1",IF(H1397&gt;=p_ph2,"Phase 2","Phase 3")))</f>
        <v>Phase 3</v>
      </c>
      <c r="H1397" s="14" t="n">
        <f aca="false">IF(I1397&lt;p_local,0,IF(C1397="Aéroport → Aéroport",p_pts_plein,IF(Y1397&gt;0,IF(I1397&lt;=Y1397,p_pts_plein,IF(I1397&lt;=p_mult2*Y1397,p_pts_moyen,p_pts_r3)),IF(I1397&gt;=p_vv_min,p_pts_plein,IF(I1397&gt;=p_vv_moy,p_pts_moyen,p_pts_court))))+IF(INDEX(10_Lieux!$D:$D,U1397)=1,p_prio1,p_prio2)+IF(INDEX(10_Lieux!$D:$D,V1397)=1,p_prio1,p_prio2)+IF(K1397="Oui",p_tf,0)+p_hub*((INDEX(10_Lieux!$H:$H,U1397)="Hub")+(INDEX(10_Lieux!$H:$H,V1397)="Hub"))+IF(OR(INDEX(10_Lieux!$H:$H,U1397)="Premium",INDEX(10_Lieux!$H:$H,V1397)="Premium"),p_prem,0))</f>
        <v>40</v>
      </c>
      <c r="I1397" s="14" t="n">
        <f aca="false">ROUND(W1397*p_facteur,0)</f>
        <v>1053</v>
      </c>
      <c r="J1397" s="14" t="str">
        <f aca="false">IF(X1397&lt;60,X1397&amp;" min",INT(X1397/60)&amp;" h"&amp;IF(MOD(X1397,60)=0,""," "&amp;TEXT(MOD(X1397,60),"00")))</f>
        <v>11 h</v>
      </c>
      <c r="K1397" s="14" t="str">
        <f aca="false">IF(S1397&lt;&gt;T1397,"Oui","Non")</f>
        <v>Oui</v>
      </c>
      <c r="L1397" s="14" t="str">
        <f aca="false">IF(AND(INDEX(10_Lieux!$B:$B,U1397)="Ville",INDEX(10_Lieux!$B:$B,V1397)="Ville"),"/chauffeur-prive/"&amp;INDEX(10_Lieux!$E:$E,U1397)&amp;"-"&amp;INDEX(10_Lieux!$E:$E,V1397)&amp;"/","/chauffeur-prive/"&amp;INDEX(10_Lieux!$E:$E,U1397)&amp;"/"&amp;INDEX(10_Lieux!$E:$E,V1397)&amp;"/")</f>
        <v>/chauffeur-prive/bale/aeroport-biarritz-pays-basque/</v>
      </c>
      <c r="M1397" s="14" t="str">
        <f aca="false">IFERROR(INDEX($L:$L,MATCH(B1397&amp;"|"&amp;A1397,$Z:$Z,0)),"—")</f>
        <v>/chauffeur-prive/aeroport-biarritz-pays-basque/bale/</v>
      </c>
      <c r="N1397" s="14" t="str">
        <f aca="false">IF(LEN("Chauffeur privé "&amp;INDEX(10_Lieux!$J:$J,U1397)&amp;" → "&amp;INDEX(10_Lieux!$J:$J,V1397)&amp;" | 24h/24")&gt;60,"Chauffeur privé "&amp;INDEX(10_Lieux!$J:$J,U1397)&amp;" → "&amp;INDEX(10_Lieux!$J:$J,V1397),"Chauffeur privé "&amp;INDEX(10_Lieux!$J:$J,U1397)&amp;" → "&amp;INDEX(10_Lieux!$J:$J,V1397)&amp;" | 24h/24")</f>
        <v>Chauffeur privé Bâle → Aéroport Biarritz-Pays-Basque</v>
      </c>
      <c r="O1397" s="14" t="n">
        <f aca="false">LEN(N1397)</f>
        <v>52</v>
      </c>
      <c r="P1397" s="14" t="str">
        <f aca="false">"Chauffeur privé "&amp;INDEX(10_Lieux!$K:$K,U1397)&amp;" vers "&amp;INDEX(10_Lieux!$L:$L,V1397)</f>
        <v>Chauffeur privé de Bâle vers l'aéroport Biarritz-Pays-Basque</v>
      </c>
      <c r="Q1397" s="14" t="str">
        <f aca="false">"Chauffeur privé "&amp;INDEX(10_Lieux!$K:$K,U1397)&amp;" vers "&amp;INDEX(10_Lieux!$L:$L,V1397)&amp;" : env. "&amp;I1397&amp;" km, "&amp;J1397&amp;" de route. Devis personnalisé, standard 24h/24 et 7j/7."</f>
        <v>Chauffeur privé de Bâle vers l'aéroport Biarritz-Pays-Basque : env. 1053 km, 11 h de route. Devis personnalisé, standard 24h/24 et 7j/7.</v>
      </c>
      <c r="R1397" s="14" t="n">
        <f aca="false">LEN(Q1397)</f>
        <v>136</v>
      </c>
      <c r="S1397" s="14" t="str">
        <f aca="false">INDEX(10_Lieux!$C:$C,U1397)</f>
        <v>Suisse</v>
      </c>
      <c r="T1397" s="14" t="str">
        <f aca="false">INDEX(10_Lieux!$C:$C,V1397)</f>
        <v>France</v>
      </c>
      <c r="U1397" s="14" t="n">
        <f aca="false">MATCH(A1397,10_Lieux!$A:$A,0)</f>
        <v>121</v>
      </c>
      <c r="V1397" s="14" t="n">
        <f aca="false">MATCH(B1397,10_Lieux!$A:$A,0)</f>
        <v>159</v>
      </c>
      <c r="W1397" s="14" t="n">
        <f aca="false">ROUND(6371*2*ASIN(SQRT(SIN(RADIANS(INDEX(10_Lieux!$F:$F,V1397)-INDEX(10_Lieux!$F:$F,U1397))/2)^2+COS(RADIANS(INDEX(10_Lieux!$F:$F,U1397)))*COS(RADIANS(INDEX(10_Lieux!$F:$F,V1397)))*SIN(RADIANS(INDEX(10_Lieux!$G:$G,V1397)-INDEX(10_Lieux!$G:$G,U1397))/2)^2)),1)</f>
        <v>842.4</v>
      </c>
      <c r="X1397" s="14" t="n">
        <f aca="false">ROUND(I1397/IF(I1397&lt;p_seuil_vitesse,p_vit_lente,p_vit_rapide)*60/15,0)*15</f>
        <v>660</v>
      </c>
      <c r="Y1397" s="14" t="n">
        <f aca="false">MAX(IF(INDEX(10_Lieux!$B:$B,U1397)&lt;&gt;"Ville",INDEX(10_Lieux!$I:$I,U1397),0),IF(INDEX(10_Lieux!$B:$B,V1397)&lt;&gt;"Ville",INDEX(10_Lieux!$I:$I,V1397),0))</f>
        <v>250</v>
      </c>
      <c r="Z1397" s="14" t="str">
        <f aca="false">A1397&amp;"|"&amp;B1397</f>
        <v>Bâle|Biarritz-Pays Basque</v>
      </c>
      <c r="AA1397" s="14" t="str">
        <f aca="false">IF(I1397&lt;p_local,"Local",IF(I1397&lt;p_vv_min,"Courte distance",IF(I1397&lt;p_tres_long,"Longue distance","Très longue distance")))</f>
        <v>Très longue distance</v>
      </c>
    </row>
    <row r="1398" customFormat="false" ht="15" hidden="false" customHeight="true" outlineLevel="0" collapsed="false">
      <c r="A1398" s="1" t="s">
        <v>1520</v>
      </c>
      <c r="B1398" s="1" t="s">
        <v>164</v>
      </c>
      <c r="C1398" s="1" t="s">
        <v>34</v>
      </c>
      <c r="D1398" s="1" t="s">
        <v>653</v>
      </c>
      <c r="E1398" s="1" t="s">
        <v>1563</v>
      </c>
      <c r="F1398" s="14" t="s">
        <v>40</v>
      </c>
      <c r="G1398" s="14" t="str">
        <f aca="false">IF(I1398&lt;p_local,"Local → page infra",IF(H1398&gt;=p_ph1,"Phase 1",IF(H1398&gt;=p_ph2,"Phase 2","Phase 3")))</f>
        <v>Phase 3</v>
      </c>
      <c r="H1398" s="14" t="n">
        <f aca="false">IF(I1398&lt;p_local,0,IF(C1398="Aéroport → Aéroport",p_pts_plein,IF(Y1398&gt;0,IF(I1398&lt;=Y1398,p_pts_plein,IF(I1398&lt;=p_mult2*Y1398,p_pts_moyen,p_pts_r3)),IF(I1398&gt;=p_vv_min,p_pts_plein,IF(I1398&gt;=p_vv_moy,p_pts_moyen,p_pts_court))))+IF(INDEX(10_Lieux!$D:$D,U1398)=1,p_prio1,p_prio2)+IF(INDEX(10_Lieux!$D:$D,V1398)=1,p_prio1,p_prio2)+IF(K1398="Oui",p_tf,0)+p_hub*((INDEX(10_Lieux!$H:$H,U1398)="Hub")+(INDEX(10_Lieux!$H:$H,V1398)="Hub"))+IF(OR(INDEX(10_Lieux!$H:$H,U1398)="Premium",INDEX(10_Lieux!$H:$H,V1398)="Premium"),p_prem,0))</f>
        <v>50</v>
      </c>
      <c r="I1398" s="14" t="n">
        <f aca="false">ROUND(W1398*p_facteur,0)</f>
        <v>1121</v>
      </c>
      <c r="J1398" s="14" t="str">
        <f aca="false">IF(X1398&lt;60,X1398&amp;" min",INT(X1398/60)&amp;" h"&amp;IF(MOD(X1398,60)=0,""," "&amp;TEXT(MOD(X1398,60),"00")))</f>
        <v>11 h 45</v>
      </c>
      <c r="K1398" s="14" t="str">
        <f aca="false">IF(S1398&lt;&gt;T1398,"Oui","Non")</f>
        <v>Oui</v>
      </c>
      <c r="L1398" s="14" t="str">
        <f aca="false">IF(AND(INDEX(10_Lieux!$B:$B,U1398)="Ville",INDEX(10_Lieux!$B:$B,V1398)="Ville"),"/chauffeur-prive/"&amp;INDEX(10_Lieux!$E:$E,U1398)&amp;"-"&amp;INDEX(10_Lieux!$E:$E,V1398)&amp;"/","/chauffeur-prive/"&amp;INDEX(10_Lieux!$E:$E,U1398)&amp;"/"&amp;INDEX(10_Lieux!$E:$E,V1398)&amp;"/")</f>
        <v>/chauffeur-prive/aeroport-biarritz-pays-basque/zurich/</v>
      </c>
      <c r="M1398" s="14" t="str">
        <f aca="false">IFERROR(INDEX($L:$L,MATCH(B1398&amp;"|"&amp;A1398,$Z:$Z,0)),"—")</f>
        <v>/chauffeur-prive/zurich/aeroport-biarritz-pays-basque/</v>
      </c>
      <c r="N1398" s="14" t="str">
        <f aca="false">IF(LEN("Chauffeur privé "&amp;INDEX(10_Lieux!$J:$J,U1398)&amp;" → "&amp;INDEX(10_Lieux!$J:$J,V1398)&amp;" | 24h/24")&gt;60,"Chauffeur privé "&amp;INDEX(10_Lieux!$J:$J,U1398)&amp;" → "&amp;INDEX(10_Lieux!$J:$J,V1398),"Chauffeur privé "&amp;INDEX(10_Lieux!$J:$J,U1398)&amp;" → "&amp;INDEX(10_Lieux!$J:$J,V1398)&amp;" | 24h/24")</f>
        <v>Chauffeur privé Aéroport Biarritz-Pays-Basque → Zurich</v>
      </c>
      <c r="O1398" s="14" t="n">
        <f aca="false">LEN(N1398)</f>
        <v>54</v>
      </c>
      <c r="P1398" s="14" t="str">
        <f aca="false">"Chauffeur privé "&amp;INDEX(10_Lieux!$K:$K,U1398)&amp;" vers "&amp;INDEX(10_Lieux!$L:$L,V1398)</f>
        <v>Chauffeur privé de l'aéroport Biarritz-Pays-Basque vers Zurich</v>
      </c>
      <c r="Q1398" s="14" t="str">
        <f aca="false">"Chauffeur privé "&amp;INDEX(10_Lieux!$K:$K,U1398)&amp;" vers "&amp;INDEX(10_Lieux!$L:$L,V1398)&amp;" : env. "&amp;I1398&amp;" km, "&amp;J1398&amp;" de route. Devis personnalisé, standard 24h/24 et 7j/7."</f>
        <v>Chauffeur privé de l'aéroport Biarritz-Pays-Basque vers Zurich : env. 1121 km, 11 h 45 de route. Devis personnalisé, standard 24h/24 et 7j/7.</v>
      </c>
      <c r="R1398" s="14" t="n">
        <f aca="false">LEN(Q1398)</f>
        <v>141</v>
      </c>
      <c r="S1398" s="14" t="str">
        <f aca="false">INDEX(10_Lieux!$C:$C,U1398)</f>
        <v>France</v>
      </c>
      <c r="T1398" s="14" t="str">
        <f aca="false">INDEX(10_Lieux!$C:$C,V1398)</f>
        <v>Suisse</v>
      </c>
      <c r="U1398" s="14" t="n">
        <f aca="false">MATCH(A1398,10_Lieux!$A:$A,0)</f>
        <v>159</v>
      </c>
      <c r="V1398" s="14" t="n">
        <f aca="false">MATCH(B1398,10_Lieux!$A:$A,0)</f>
        <v>122</v>
      </c>
      <c r="W1398" s="14" t="n">
        <f aca="false">ROUND(6371*2*ASIN(SQRT(SIN(RADIANS(INDEX(10_Lieux!$F:$F,V1398)-INDEX(10_Lieux!$F:$F,U1398))/2)^2+COS(RADIANS(INDEX(10_Lieux!$F:$F,U1398)))*COS(RADIANS(INDEX(10_Lieux!$F:$F,V1398)))*SIN(RADIANS(INDEX(10_Lieux!$G:$G,V1398)-INDEX(10_Lieux!$G:$G,U1398))/2)^2)),1)</f>
        <v>896.6</v>
      </c>
      <c r="X1398" s="14" t="n">
        <f aca="false">ROUND(I1398/IF(I1398&lt;p_seuil_vitesse,p_vit_lente,p_vit_rapide)*60/15,0)*15</f>
        <v>705</v>
      </c>
      <c r="Y1398" s="14" t="n">
        <f aca="false">MAX(IF(INDEX(10_Lieux!$B:$B,U1398)&lt;&gt;"Ville",INDEX(10_Lieux!$I:$I,U1398),0),IF(INDEX(10_Lieux!$B:$B,V1398)&lt;&gt;"Ville",INDEX(10_Lieux!$I:$I,V1398),0))</f>
        <v>250</v>
      </c>
      <c r="Z1398" s="14" t="str">
        <f aca="false">A1398&amp;"|"&amp;B1398</f>
        <v>Biarritz-Pays Basque|Zurich</v>
      </c>
      <c r="AA1398" s="14" t="str">
        <f aca="false">IF(I1398&lt;p_local,"Local",IF(I1398&lt;p_vv_min,"Courte distance",IF(I1398&lt;p_tres_long,"Longue distance","Très longue distance")))</f>
        <v>Très longue distance</v>
      </c>
    </row>
    <row r="1399" customFormat="false" ht="15" hidden="false" customHeight="true" outlineLevel="0" collapsed="false">
      <c r="A1399" s="1" t="s">
        <v>164</v>
      </c>
      <c r="B1399" s="1" t="s">
        <v>1520</v>
      </c>
      <c r="C1399" s="1" t="s">
        <v>35</v>
      </c>
      <c r="D1399" s="1" t="s">
        <v>653</v>
      </c>
      <c r="E1399" s="1" t="s">
        <v>1564</v>
      </c>
      <c r="F1399" s="14" t="s">
        <v>40</v>
      </c>
      <c r="G1399" s="14" t="str">
        <f aca="false">IF(I1399&lt;p_local,"Local → page infra",IF(H1399&gt;=p_ph1,"Phase 1",IF(H1399&gt;=p_ph2,"Phase 2","Phase 3")))</f>
        <v>Phase 3</v>
      </c>
      <c r="H1399" s="14" t="n">
        <f aca="false">IF(I1399&lt;p_local,0,IF(C1399="Aéroport → Aéroport",p_pts_plein,IF(Y1399&gt;0,IF(I1399&lt;=Y1399,p_pts_plein,IF(I1399&lt;=p_mult2*Y1399,p_pts_moyen,p_pts_r3)),IF(I1399&gt;=p_vv_min,p_pts_plein,IF(I1399&gt;=p_vv_moy,p_pts_moyen,p_pts_court))))+IF(INDEX(10_Lieux!$D:$D,U1399)=1,p_prio1,p_prio2)+IF(INDEX(10_Lieux!$D:$D,V1399)=1,p_prio1,p_prio2)+IF(K1399="Oui",p_tf,0)+p_hub*((INDEX(10_Lieux!$H:$H,U1399)="Hub")+(INDEX(10_Lieux!$H:$H,V1399)="Hub"))+IF(OR(INDEX(10_Lieux!$H:$H,U1399)="Premium",INDEX(10_Lieux!$H:$H,V1399)="Premium"),p_prem,0))</f>
        <v>50</v>
      </c>
      <c r="I1399" s="14" t="n">
        <f aca="false">ROUND(W1399*p_facteur,0)</f>
        <v>1121</v>
      </c>
      <c r="J1399" s="14" t="str">
        <f aca="false">IF(X1399&lt;60,X1399&amp;" min",INT(X1399/60)&amp;" h"&amp;IF(MOD(X1399,60)=0,""," "&amp;TEXT(MOD(X1399,60),"00")))</f>
        <v>11 h 45</v>
      </c>
      <c r="K1399" s="14" t="str">
        <f aca="false">IF(S1399&lt;&gt;T1399,"Oui","Non")</f>
        <v>Oui</v>
      </c>
      <c r="L1399" s="14" t="str">
        <f aca="false">IF(AND(INDEX(10_Lieux!$B:$B,U1399)="Ville",INDEX(10_Lieux!$B:$B,V1399)="Ville"),"/chauffeur-prive/"&amp;INDEX(10_Lieux!$E:$E,U1399)&amp;"-"&amp;INDEX(10_Lieux!$E:$E,V1399)&amp;"/","/chauffeur-prive/"&amp;INDEX(10_Lieux!$E:$E,U1399)&amp;"/"&amp;INDEX(10_Lieux!$E:$E,V1399)&amp;"/")</f>
        <v>/chauffeur-prive/zurich/aeroport-biarritz-pays-basque/</v>
      </c>
      <c r="M1399" s="14" t="str">
        <f aca="false">IFERROR(INDEX($L:$L,MATCH(B1399&amp;"|"&amp;A1399,$Z:$Z,0)),"—")</f>
        <v>/chauffeur-prive/aeroport-biarritz-pays-basque/zurich/</v>
      </c>
      <c r="N1399" s="14" t="str">
        <f aca="false">IF(LEN("Chauffeur privé "&amp;INDEX(10_Lieux!$J:$J,U1399)&amp;" → "&amp;INDEX(10_Lieux!$J:$J,V1399)&amp;" | 24h/24")&gt;60,"Chauffeur privé "&amp;INDEX(10_Lieux!$J:$J,U1399)&amp;" → "&amp;INDEX(10_Lieux!$J:$J,V1399),"Chauffeur privé "&amp;INDEX(10_Lieux!$J:$J,U1399)&amp;" → "&amp;INDEX(10_Lieux!$J:$J,V1399)&amp;" | 24h/24")</f>
        <v>Chauffeur privé Zurich → Aéroport Biarritz-Pays-Basque</v>
      </c>
      <c r="O1399" s="14" t="n">
        <f aca="false">LEN(N1399)</f>
        <v>54</v>
      </c>
      <c r="P1399" s="14" t="str">
        <f aca="false">"Chauffeur privé "&amp;INDEX(10_Lieux!$K:$K,U1399)&amp;" vers "&amp;INDEX(10_Lieux!$L:$L,V1399)</f>
        <v>Chauffeur privé de Zurich vers l'aéroport Biarritz-Pays-Basque</v>
      </c>
      <c r="Q1399" s="14" t="str">
        <f aca="false">"Chauffeur privé "&amp;INDEX(10_Lieux!$K:$K,U1399)&amp;" vers "&amp;INDEX(10_Lieux!$L:$L,V1399)&amp;" : env. "&amp;I1399&amp;" km, "&amp;J1399&amp;" de route. Devis personnalisé, standard 24h/24 et 7j/7."</f>
        <v>Chauffeur privé de Zurich vers l'aéroport Biarritz-Pays-Basque : env. 1121 km, 11 h 45 de route. Devis personnalisé, standard 24h/24 et 7j/7.</v>
      </c>
      <c r="R1399" s="14" t="n">
        <f aca="false">LEN(Q1399)</f>
        <v>141</v>
      </c>
      <c r="S1399" s="14" t="str">
        <f aca="false">INDEX(10_Lieux!$C:$C,U1399)</f>
        <v>Suisse</v>
      </c>
      <c r="T1399" s="14" t="str">
        <f aca="false">INDEX(10_Lieux!$C:$C,V1399)</f>
        <v>France</v>
      </c>
      <c r="U1399" s="14" t="n">
        <f aca="false">MATCH(A1399,10_Lieux!$A:$A,0)</f>
        <v>122</v>
      </c>
      <c r="V1399" s="14" t="n">
        <f aca="false">MATCH(B1399,10_Lieux!$A:$A,0)</f>
        <v>159</v>
      </c>
      <c r="W1399" s="14" t="n">
        <f aca="false">ROUND(6371*2*ASIN(SQRT(SIN(RADIANS(INDEX(10_Lieux!$F:$F,V1399)-INDEX(10_Lieux!$F:$F,U1399))/2)^2+COS(RADIANS(INDEX(10_Lieux!$F:$F,U1399)))*COS(RADIANS(INDEX(10_Lieux!$F:$F,V1399)))*SIN(RADIANS(INDEX(10_Lieux!$G:$G,V1399)-INDEX(10_Lieux!$G:$G,U1399))/2)^2)),1)</f>
        <v>896.6</v>
      </c>
      <c r="X1399" s="14" t="n">
        <f aca="false">ROUND(I1399/IF(I1399&lt;p_seuil_vitesse,p_vit_lente,p_vit_rapide)*60/15,0)*15</f>
        <v>705</v>
      </c>
      <c r="Y1399" s="14" t="n">
        <f aca="false">MAX(IF(INDEX(10_Lieux!$B:$B,U1399)&lt;&gt;"Ville",INDEX(10_Lieux!$I:$I,U1399),0),IF(INDEX(10_Lieux!$B:$B,V1399)&lt;&gt;"Ville",INDEX(10_Lieux!$I:$I,V1399),0))</f>
        <v>250</v>
      </c>
      <c r="Z1399" s="14" t="str">
        <f aca="false">A1399&amp;"|"&amp;B1399</f>
        <v>Zurich|Biarritz-Pays Basque</v>
      </c>
      <c r="AA1399" s="14" t="str">
        <f aca="false">IF(I1399&lt;p_local,"Local",IF(I1399&lt;p_vv_min,"Courte distance",IF(I1399&lt;p_tres_long,"Longue distance","Très longue distance")))</f>
        <v>Très longue distance</v>
      </c>
    </row>
    <row r="1400" customFormat="false" ht="15" hidden="false" customHeight="true" outlineLevel="0" collapsed="false">
      <c r="A1400" s="1" t="s">
        <v>1520</v>
      </c>
      <c r="B1400" s="1" t="s">
        <v>166</v>
      </c>
      <c r="C1400" s="1" t="s">
        <v>34</v>
      </c>
      <c r="D1400" s="1" t="s">
        <v>653</v>
      </c>
      <c r="E1400" s="1" t="s">
        <v>1565</v>
      </c>
      <c r="F1400" s="14" t="s">
        <v>40</v>
      </c>
      <c r="G1400" s="14" t="str">
        <f aca="false">IF(I1400&lt;p_local,"Local → page infra",IF(H1400&gt;=p_ph1,"Phase 1",IF(H1400&gt;=p_ph2,"Phase 2","Phase 3")))</f>
        <v>Phase 3</v>
      </c>
      <c r="H1400" s="14" t="n">
        <f aca="false">IF(I1400&lt;p_local,0,IF(C1400="Aéroport → Aéroport",p_pts_plein,IF(Y1400&gt;0,IF(I1400&lt;=Y1400,p_pts_plein,IF(I1400&lt;=p_mult2*Y1400,p_pts_moyen,p_pts_r3)),IF(I1400&gt;=p_vv_min,p_pts_plein,IF(I1400&gt;=p_vv_moy,p_pts_moyen,p_pts_court))))+IF(INDEX(10_Lieux!$D:$D,U1400)=1,p_prio1,p_prio2)+IF(INDEX(10_Lieux!$D:$D,V1400)=1,p_prio1,p_prio2)+IF(K1400="Oui",p_tf,0)+p_hub*((INDEX(10_Lieux!$H:$H,U1400)="Hub")+(INDEX(10_Lieux!$H:$H,V1400)="Hub"))+IF(OR(INDEX(10_Lieux!$H:$H,U1400)="Premium",INDEX(10_Lieux!$H:$H,V1400)="Premium"),p_prem,0))</f>
        <v>40</v>
      </c>
      <c r="I1400" s="14" t="n">
        <f aca="false">ROUND(W1400*p_facteur,0)</f>
        <v>1002</v>
      </c>
      <c r="J1400" s="14" t="str">
        <f aca="false">IF(X1400&lt;60,X1400&amp;" min",INT(X1400/60)&amp;" h"&amp;IF(MOD(X1400,60)=0,""," "&amp;TEXT(MOD(X1400,60),"00")))</f>
        <v>10 h 30</v>
      </c>
      <c r="K1400" s="14" t="str">
        <f aca="false">IF(S1400&lt;&gt;T1400,"Oui","Non")</f>
        <v>Oui</v>
      </c>
      <c r="L1400" s="14" t="str">
        <f aca="false">IF(AND(INDEX(10_Lieux!$B:$B,U1400)="Ville",INDEX(10_Lieux!$B:$B,V1400)="Ville"),"/chauffeur-prive/"&amp;INDEX(10_Lieux!$E:$E,U1400)&amp;"-"&amp;INDEX(10_Lieux!$E:$E,V1400)&amp;"/","/chauffeur-prive/"&amp;INDEX(10_Lieux!$E:$E,U1400)&amp;"/"&amp;INDEX(10_Lieux!$E:$E,V1400)&amp;"/")</f>
        <v>/chauffeur-prive/aeroport-biarritz-pays-basque/berne/</v>
      </c>
      <c r="M1400" s="14" t="str">
        <f aca="false">IFERROR(INDEX($L:$L,MATCH(B1400&amp;"|"&amp;A1400,$Z:$Z,0)),"—")</f>
        <v>/chauffeur-prive/berne/aeroport-biarritz-pays-basque/</v>
      </c>
      <c r="N1400" s="14" t="str">
        <f aca="false">IF(LEN("Chauffeur privé "&amp;INDEX(10_Lieux!$J:$J,U1400)&amp;" → "&amp;INDEX(10_Lieux!$J:$J,V1400)&amp;" | 24h/24")&gt;60,"Chauffeur privé "&amp;INDEX(10_Lieux!$J:$J,U1400)&amp;" → "&amp;INDEX(10_Lieux!$J:$J,V1400),"Chauffeur privé "&amp;INDEX(10_Lieux!$J:$J,U1400)&amp;" → "&amp;INDEX(10_Lieux!$J:$J,V1400)&amp;" | 24h/24")</f>
        <v>Chauffeur privé Aéroport Biarritz-Pays-Basque → Berne</v>
      </c>
      <c r="O1400" s="14" t="n">
        <f aca="false">LEN(N1400)</f>
        <v>53</v>
      </c>
      <c r="P1400" s="14" t="str">
        <f aca="false">"Chauffeur privé "&amp;INDEX(10_Lieux!$K:$K,U1400)&amp;" vers "&amp;INDEX(10_Lieux!$L:$L,V1400)</f>
        <v>Chauffeur privé de l'aéroport Biarritz-Pays-Basque vers Berne</v>
      </c>
      <c r="Q1400" s="14" t="str">
        <f aca="false">"Chauffeur privé "&amp;INDEX(10_Lieux!$K:$K,U1400)&amp;" vers "&amp;INDEX(10_Lieux!$L:$L,V1400)&amp;" : env. "&amp;I1400&amp;" km, "&amp;J1400&amp;" de route. Devis personnalisé, standard 24h/24 et 7j/7."</f>
        <v>Chauffeur privé de l'aéroport Biarritz-Pays-Basque vers Berne : env. 1002 km, 10 h 30 de route. Devis personnalisé, standard 24h/24 et 7j/7.</v>
      </c>
      <c r="R1400" s="14" t="n">
        <f aca="false">LEN(Q1400)</f>
        <v>140</v>
      </c>
      <c r="S1400" s="14" t="str">
        <f aca="false">INDEX(10_Lieux!$C:$C,U1400)</f>
        <v>France</v>
      </c>
      <c r="T1400" s="14" t="str">
        <f aca="false">INDEX(10_Lieux!$C:$C,V1400)</f>
        <v>Suisse</v>
      </c>
      <c r="U1400" s="14" t="n">
        <f aca="false">MATCH(A1400,10_Lieux!$A:$A,0)</f>
        <v>159</v>
      </c>
      <c r="V1400" s="14" t="n">
        <f aca="false">MATCH(B1400,10_Lieux!$A:$A,0)</f>
        <v>123</v>
      </c>
      <c r="W1400" s="14" t="n">
        <f aca="false">ROUND(6371*2*ASIN(SQRT(SIN(RADIANS(INDEX(10_Lieux!$F:$F,V1400)-INDEX(10_Lieux!$F:$F,U1400))/2)^2+COS(RADIANS(INDEX(10_Lieux!$F:$F,U1400)))*COS(RADIANS(INDEX(10_Lieux!$F:$F,V1400)))*SIN(RADIANS(INDEX(10_Lieux!$G:$G,V1400)-INDEX(10_Lieux!$G:$G,U1400))/2)^2)),1)</f>
        <v>801.5</v>
      </c>
      <c r="X1400" s="14" t="n">
        <f aca="false">ROUND(I1400/IF(I1400&lt;p_seuil_vitesse,p_vit_lente,p_vit_rapide)*60/15,0)*15</f>
        <v>630</v>
      </c>
      <c r="Y1400" s="14" t="n">
        <f aca="false">MAX(IF(INDEX(10_Lieux!$B:$B,U1400)&lt;&gt;"Ville",INDEX(10_Lieux!$I:$I,U1400),0),IF(INDEX(10_Lieux!$B:$B,V1400)&lt;&gt;"Ville",INDEX(10_Lieux!$I:$I,V1400),0))</f>
        <v>250</v>
      </c>
      <c r="Z1400" s="14" t="str">
        <f aca="false">A1400&amp;"|"&amp;B1400</f>
        <v>Biarritz-Pays Basque|Berne</v>
      </c>
      <c r="AA1400" s="14" t="str">
        <f aca="false">IF(I1400&lt;p_local,"Local",IF(I1400&lt;p_vv_min,"Courte distance",IF(I1400&lt;p_tres_long,"Longue distance","Très longue distance")))</f>
        <v>Très longue distance</v>
      </c>
    </row>
    <row r="1401" customFormat="false" ht="15" hidden="false" customHeight="true" outlineLevel="0" collapsed="false">
      <c r="A1401" s="1" t="s">
        <v>166</v>
      </c>
      <c r="B1401" s="1" t="s">
        <v>1520</v>
      </c>
      <c r="C1401" s="1" t="s">
        <v>35</v>
      </c>
      <c r="D1401" s="1" t="s">
        <v>653</v>
      </c>
      <c r="E1401" s="1" t="s">
        <v>1566</v>
      </c>
      <c r="F1401" s="14" t="s">
        <v>40</v>
      </c>
      <c r="G1401" s="14" t="str">
        <f aca="false">IF(I1401&lt;p_local,"Local → page infra",IF(H1401&gt;=p_ph1,"Phase 1",IF(H1401&gt;=p_ph2,"Phase 2","Phase 3")))</f>
        <v>Phase 3</v>
      </c>
      <c r="H1401" s="14" t="n">
        <f aca="false">IF(I1401&lt;p_local,0,IF(C1401="Aéroport → Aéroport",p_pts_plein,IF(Y1401&gt;0,IF(I1401&lt;=Y1401,p_pts_plein,IF(I1401&lt;=p_mult2*Y1401,p_pts_moyen,p_pts_r3)),IF(I1401&gt;=p_vv_min,p_pts_plein,IF(I1401&gt;=p_vv_moy,p_pts_moyen,p_pts_court))))+IF(INDEX(10_Lieux!$D:$D,U1401)=1,p_prio1,p_prio2)+IF(INDEX(10_Lieux!$D:$D,V1401)=1,p_prio1,p_prio2)+IF(K1401="Oui",p_tf,0)+p_hub*((INDEX(10_Lieux!$H:$H,U1401)="Hub")+(INDEX(10_Lieux!$H:$H,V1401)="Hub"))+IF(OR(INDEX(10_Lieux!$H:$H,U1401)="Premium",INDEX(10_Lieux!$H:$H,V1401)="Premium"),p_prem,0))</f>
        <v>40</v>
      </c>
      <c r="I1401" s="14" t="n">
        <f aca="false">ROUND(W1401*p_facteur,0)</f>
        <v>1002</v>
      </c>
      <c r="J1401" s="14" t="str">
        <f aca="false">IF(X1401&lt;60,X1401&amp;" min",INT(X1401/60)&amp;" h"&amp;IF(MOD(X1401,60)=0,""," "&amp;TEXT(MOD(X1401,60),"00")))</f>
        <v>10 h 30</v>
      </c>
      <c r="K1401" s="14" t="str">
        <f aca="false">IF(S1401&lt;&gt;T1401,"Oui","Non")</f>
        <v>Oui</v>
      </c>
      <c r="L1401" s="14" t="str">
        <f aca="false">IF(AND(INDEX(10_Lieux!$B:$B,U1401)="Ville",INDEX(10_Lieux!$B:$B,V1401)="Ville"),"/chauffeur-prive/"&amp;INDEX(10_Lieux!$E:$E,U1401)&amp;"-"&amp;INDEX(10_Lieux!$E:$E,V1401)&amp;"/","/chauffeur-prive/"&amp;INDEX(10_Lieux!$E:$E,U1401)&amp;"/"&amp;INDEX(10_Lieux!$E:$E,V1401)&amp;"/")</f>
        <v>/chauffeur-prive/berne/aeroport-biarritz-pays-basque/</v>
      </c>
      <c r="M1401" s="14" t="str">
        <f aca="false">IFERROR(INDEX($L:$L,MATCH(B1401&amp;"|"&amp;A1401,$Z:$Z,0)),"—")</f>
        <v>/chauffeur-prive/aeroport-biarritz-pays-basque/berne/</v>
      </c>
      <c r="N1401" s="14" t="str">
        <f aca="false">IF(LEN("Chauffeur privé "&amp;INDEX(10_Lieux!$J:$J,U1401)&amp;" → "&amp;INDEX(10_Lieux!$J:$J,V1401)&amp;" | 24h/24")&gt;60,"Chauffeur privé "&amp;INDEX(10_Lieux!$J:$J,U1401)&amp;" → "&amp;INDEX(10_Lieux!$J:$J,V1401),"Chauffeur privé "&amp;INDEX(10_Lieux!$J:$J,U1401)&amp;" → "&amp;INDEX(10_Lieux!$J:$J,V1401)&amp;" | 24h/24")</f>
        <v>Chauffeur privé Berne → Aéroport Biarritz-Pays-Basque</v>
      </c>
      <c r="O1401" s="14" t="n">
        <f aca="false">LEN(N1401)</f>
        <v>53</v>
      </c>
      <c r="P1401" s="14" t="str">
        <f aca="false">"Chauffeur privé "&amp;INDEX(10_Lieux!$K:$K,U1401)&amp;" vers "&amp;INDEX(10_Lieux!$L:$L,V1401)</f>
        <v>Chauffeur privé de Berne vers l'aéroport Biarritz-Pays-Basque</v>
      </c>
      <c r="Q1401" s="14" t="str">
        <f aca="false">"Chauffeur privé "&amp;INDEX(10_Lieux!$K:$K,U1401)&amp;" vers "&amp;INDEX(10_Lieux!$L:$L,V1401)&amp;" : env. "&amp;I1401&amp;" km, "&amp;J1401&amp;" de route. Devis personnalisé, standard 24h/24 et 7j/7."</f>
        <v>Chauffeur privé de Berne vers l'aéroport Biarritz-Pays-Basque : env. 1002 km, 10 h 30 de route. Devis personnalisé, standard 24h/24 et 7j/7.</v>
      </c>
      <c r="R1401" s="14" t="n">
        <f aca="false">LEN(Q1401)</f>
        <v>140</v>
      </c>
      <c r="S1401" s="14" t="str">
        <f aca="false">INDEX(10_Lieux!$C:$C,U1401)</f>
        <v>Suisse</v>
      </c>
      <c r="T1401" s="14" t="str">
        <f aca="false">INDEX(10_Lieux!$C:$C,V1401)</f>
        <v>France</v>
      </c>
      <c r="U1401" s="14" t="n">
        <f aca="false">MATCH(A1401,10_Lieux!$A:$A,0)</f>
        <v>123</v>
      </c>
      <c r="V1401" s="14" t="n">
        <f aca="false">MATCH(B1401,10_Lieux!$A:$A,0)</f>
        <v>159</v>
      </c>
      <c r="W1401" s="14" t="n">
        <f aca="false">ROUND(6371*2*ASIN(SQRT(SIN(RADIANS(INDEX(10_Lieux!$F:$F,V1401)-INDEX(10_Lieux!$F:$F,U1401))/2)^2+COS(RADIANS(INDEX(10_Lieux!$F:$F,U1401)))*COS(RADIANS(INDEX(10_Lieux!$F:$F,V1401)))*SIN(RADIANS(INDEX(10_Lieux!$G:$G,V1401)-INDEX(10_Lieux!$G:$G,U1401))/2)^2)),1)</f>
        <v>801.5</v>
      </c>
      <c r="X1401" s="14" t="n">
        <f aca="false">ROUND(I1401/IF(I1401&lt;p_seuil_vitesse,p_vit_lente,p_vit_rapide)*60/15,0)*15</f>
        <v>630</v>
      </c>
      <c r="Y1401" s="14" t="n">
        <f aca="false">MAX(IF(INDEX(10_Lieux!$B:$B,U1401)&lt;&gt;"Ville",INDEX(10_Lieux!$I:$I,U1401),0),IF(INDEX(10_Lieux!$B:$B,V1401)&lt;&gt;"Ville",INDEX(10_Lieux!$I:$I,V1401),0))</f>
        <v>250</v>
      </c>
      <c r="Z1401" s="14" t="str">
        <f aca="false">A1401&amp;"|"&amp;B1401</f>
        <v>Berne|Biarritz-Pays Basque</v>
      </c>
      <c r="AA1401" s="14" t="str">
        <f aca="false">IF(I1401&lt;p_local,"Local",IF(I1401&lt;p_vv_min,"Courte distance",IF(I1401&lt;p_tres_long,"Longue distance","Très longue distance")))</f>
        <v>Très longue distance</v>
      </c>
    </row>
    <row r="1402" customFormat="false" ht="15" hidden="false" customHeight="true" outlineLevel="0" collapsed="false">
      <c r="A1402" s="1" t="s">
        <v>1567</v>
      </c>
      <c r="B1402" s="1" t="s">
        <v>122</v>
      </c>
      <c r="C1402" s="1" t="s">
        <v>34</v>
      </c>
      <c r="D1402" s="1" t="s">
        <v>653</v>
      </c>
      <c r="E1402" s="1" t="s">
        <v>1568</v>
      </c>
      <c r="F1402" s="14" t="s">
        <v>40</v>
      </c>
      <c r="G1402" s="14" t="str">
        <f aca="false">IF(I1402&lt;p_local,"Local → page infra",IF(H1402&gt;=p_ph1,"Phase 1",IF(H1402&gt;=p_ph2,"Phase 2","Phase 3")))</f>
        <v>Phase 3</v>
      </c>
      <c r="H1402" s="14" t="n">
        <f aca="false">IF(I1402&lt;p_local,0,IF(C1402="Aéroport → Aéroport",p_pts_plein,IF(Y1402&gt;0,IF(I1402&lt;=Y1402,p_pts_plein,IF(I1402&lt;=p_mult2*Y1402,p_pts_moyen,p_pts_r3)),IF(I1402&gt;=p_vv_min,p_pts_plein,IF(I1402&gt;=p_vv_moy,p_pts_moyen,p_pts_court))))+IF(INDEX(10_Lieux!$D:$D,U1402)=1,p_prio1,p_prio2)+IF(INDEX(10_Lieux!$D:$D,V1402)=1,p_prio1,p_prio2)+IF(K1402="Oui",p_tf,0)+p_hub*((INDEX(10_Lieux!$H:$H,U1402)="Hub")+(INDEX(10_Lieux!$H:$H,V1402)="Hub"))+IF(OR(INDEX(10_Lieux!$H:$H,U1402)="Premium",INDEX(10_Lieux!$H:$H,V1402)="Premium"),p_prem,0))</f>
        <v>40</v>
      </c>
      <c r="I1402" s="14" t="n">
        <f aca="false">ROUND(W1402*p_facteur,0)</f>
        <v>807</v>
      </c>
      <c r="J1402" s="14" t="str">
        <f aca="false">IF(X1402&lt;60,X1402&amp;" min",INT(X1402/60)&amp;" h"&amp;IF(MOD(X1402,60)=0,""," "&amp;TEXT(MOD(X1402,60),"00")))</f>
        <v>8 h 30</v>
      </c>
      <c r="K1402" s="14" t="str">
        <f aca="false">IF(S1402&lt;&gt;T1402,"Oui","Non")</f>
        <v>Non</v>
      </c>
      <c r="L1402" s="14" t="str">
        <f aca="false">IF(AND(INDEX(10_Lieux!$B:$B,U1402)="Ville",INDEX(10_Lieux!$B:$B,V1402)="Ville"),"/chauffeur-prive/"&amp;INDEX(10_Lieux!$E:$E,U1402)&amp;"-"&amp;INDEX(10_Lieux!$E:$E,V1402)&amp;"/","/chauffeur-prive/"&amp;INDEX(10_Lieux!$E:$E,U1402)&amp;"/"&amp;INDEX(10_Lieux!$E:$E,V1402)&amp;"/")</f>
        <v>/chauffeur-prive/aeroport-pau-pyrenees/paris/</v>
      </c>
      <c r="M1402" s="14" t="str">
        <f aca="false">IFERROR(INDEX($L:$L,MATCH(B1402&amp;"|"&amp;A1402,$Z:$Z,0)),"—")</f>
        <v>/chauffeur-prive/paris/aeroport-pau-pyrenees/</v>
      </c>
      <c r="N1402" s="14" t="str">
        <f aca="false">IF(LEN("Chauffeur privé "&amp;INDEX(10_Lieux!$J:$J,U1402)&amp;" → "&amp;INDEX(10_Lieux!$J:$J,V1402)&amp;" | 24h/24")&gt;60,"Chauffeur privé "&amp;INDEX(10_Lieux!$J:$J,U1402)&amp;" → "&amp;INDEX(10_Lieux!$J:$J,V1402),"Chauffeur privé "&amp;INDEX(10_Lieux!$J:$J,U1402)&amp;" → "&amp;INDEX(10_Lieux!$J:$J,V1402)&amp;" | 24h/24")</f>
        <v>Chauffeur privé Aéroport Pau-Pyrénées → Paris | 24h/24</v>
      </c>
      <c r="O1402" s="14" t="n">
        <f aca="false">LEN(N1402)</f>
        <v>54</v>
      </c>
      <c r="P1402" s="14" t="str">
        <f aca="false">"Chauffeur privé "&amp;INDEX(10_Lieux!$K:$K,U1402)&amp;" vers "&amp;INDEX(10_Lieux!$L:$L,V1402)</f>
        <v>Chauffeur privé de l'aéroport Pau-Pyrénées vers Paris</v>
      </c>
      <c r="Q1402" s="14" t="str">
        <f aca="false">"Chauffeur privé "&amp;INDEX(10_Lieux!$K:$K,U1402)&amp;" vers "&amp;INDEX(10_Lieux!$L:$L,V1402)&amp;" : env. "&amp;I1402&amp;" km, "&amp;J1402&amp;" de route. Devis personnalisé, standard 24h/24 et 7j/7."</f>
        <v>Chauffeur privé de l'aéroport Pau-Pyrénées vers Paris : env. 807 km, 8 h 30 de route. Devis personnalisé, standard 24h/24 et 7j/7.</v>
      </c>
      <c r="R1402" s="14" t="n">
        <f aca="false">LEN(Q1402)</f>
        <v>130</v>
      </c>
      <c r="S1402" s="14" t="str">
        <f aca="false">INDEX(10_Lieux!$C:$C,U1402)</f>
        <v>France</v>
      </c>
      <c r="T1402" s="14" t="str">
        <f aca="false">INDEX(10_Lieux!$C:$C,V1402)</f>
        <v>France</v>
      </c>
      <c r="U1402" s="14" t="n">
        <f aca="false">MATCH(A1402,10_Lieux!$A:$A,0)</f>
        <v>160</v>
      </c>
      <c r="V1402" s="14" t="n">
        <f aca="false">MATCH(B1402,10_Lieux!$A:$A,0)</f>
        <v>2</v>
      </c>
      <c r="W1402" s="14" t="n">
        <f aca="false">ROUND(6371*2*ASIN(SQRT(SIN(RADIANS(INDEX(10_Lieux!$F:$F,V1402)-INDEX(10_Lieux!$F:$F,U1402))/2)^2+COS(RADIANS(INDEX(10_Lieux!$F:$F,U1402)))*COS(RADIANS(INDEX(10_Lieux!$F:$F,V1402)))*SIN(RADIANS(INDEX(10_Lieux!$G:$G,V1402)-INDEX(10_Lieux!$G:$G,U1402))/2)^2)),1)</f>
        <v>645.3</v>
      </c>
      <c r="X1402" s="14" t="n">
        <f aca="false">ROUND(I1402/IF(I1402&lt;p_seuil_vitesse,p_vit_lente,p_vit_rapide)*60/15,0)*15</f>
        <v>510</v>
      </c>
      <c r="Y1402" s="14" t="n">
        <f aca="false">MAX(IF(INDEX(10_Lieux!$B:$B,U1402)&lt;&gt;"Ville",INDEX(10_Lieux!$I:$I,U1402),0),IF(INDEX(10_Lieux!$B:$B,V1402)&lt;&gt;"Ville",INDEX(10_Lieux!$I:$I,V1402),0))</f>
        <v>250</v>
      </c>
      <c r="Z1402" s="14" t="str">
        <f aca="false">A1402&amp;"|"&amp;B1402</f>
        <v>Pau-Pyrénées|Paris</v>
      </c>
      <c r="AA1402" s="14" t="str">
        <f aca="false">IF(I1402&lt;p_local,"Local",IF(I1402&lt;p_vv_min,"Courte distance",IF(I1402&lt;p_tres_long,"Longue distance","Très longue distance")))</f>
        <v>Très longue distance</v>
      </c>
    </row>
    <row r="1403" customFormat="false" ht="15" hidden="false" customHeight="true" outlineLevel="0" collapsed="false">
      <c r="A1403" s="1" t="s">
        <v>122</v>
      </c>
      <c r="B1403" s="1" t="s">
        <v>1567</v>
      </c>
      <c r="C1403" s="1" t="s">
        <v>35</v>
      </c>
      <c r="D1403" s="1" t="s">
        <v>653</v>
      </c>
      <c r="E1403" s="1" t="s">
        <v>1569</v>
      </c>
      <c r="F1403" s="14" t="s">
        <v>40</v>
      </c>
      <c r="G1403" s="14" t="str">
        <f aca="false">IF(I1403&lt;p_local,"Local → page infra",IF(H1403&gt;=p_ph1,"Phase 1",IF(H1403&gt;=p_ph2,"Phase 2","Phase 3")))</f>
        <v>Phase 3</v>
      </c>
      <c r="H1403" s="14" t="n">
        <f aca="false">IF(I1403&lt;p_local,0,IF(C1403="Aéroport → Aéroport",p_pts_plein,IF(Y1403&gt;0,IF(I1403&lt;=Y1403,p_pts_plein,IF(I1403&lt;=p_mult2*Y1403,p_pts_moyen,p_pts_r3)),IF(I1403&gt;=p_vv_min,p_pts_plein,IF(I1403&gt;=p_vv_moy,p_pts_moyen,p_pts_court))))+IF(INDEX(10_Lieux!$D:$D,U1403)=1,p_prio1,p_prio2)+IF(INDEX(10_Lieux!$D:$D,V1403)=1,p_prio1,p_prio2)+IF(K1403="Oui",p_tf,0)+p_hub*((INDEX(10_Lieux!$H:$H,U1403)="Hub")+(INDEX(10_Lieux!$H:$H,V1403)="Hub"))+IF(OR(INDEX(10_Lieux!$H:$H,U1403)="Premium",INDEX(10_Lieux!$H:$H,V1403)="Premium"),p_prem,0))</f>
        <v>40</v>
      </c>
      <c r="I1403" s="14" t="n">
        <f aca="false">ROUND(W1403*p_facteur,0)</f>
        <v>807</v>
      </c>
      <c r="J1403" s="14" t="str">
        <f aca="false">IF(X1403&lt;60,X1403&amp;" min",INT(X1403/60)&amp;" h"&amp;IF(MOD(X1403,60)=0,""," "&amp;TEXT(MOD(X1403,60),"00")))</f>
        <v>8 h 30</v>
      </c>
      <c r="K1403" s="14" t="str">
        <f aca="false">IF(S1403&lt;&gt;T1403,"Oui","Non")</f>
        <v>Non</v>
      </c>
      <c r="L1403" s="14" t="str">
        <f aca="false">IF(AND(INDEX(10_Lieux!$B:$B,U1403)="Ville",INDEX(10_Lieux!$B:$B,V1403)="Ville"),"/chauffeur-prive/"&amp;INDEX(10_Lieux!$E:$E,U1403)&amp;"-"&amp;INDEX(10_Lieux!$E:$E,V1403)&amp;"/","/chauffeur-prive/"&amp;INDEX(10_Lieux!$E:$E,U1403)&amp;"/"&amp;INDEX(10_Lieux!$E:$E,V1403)&amp;"/")</f>
        <v>/chauffeur-prive/paris/aeroport-pau-pyrenees/</v>
      </c>
      <c r="M1403" s="14" t="str">
        <f aca="false">IFERROR(INDEX($L:$L,MATCH(B1403&amp;"|"&amp;A1403,$Z:$Z,0)),"—")</f>
        <v>/chauffeur-prive/aeroport-pau-pyrenees/paris/</v>
      </c>
      <c r="N1403" s="14" t="str">
        <f aca="false">IF(LEN("Chauffeur privé "&amp;INDEX(10_Lieux!$J:$J,U1403)&amp;" → "&amp;INDEX(10_Lieux!$J:$J,V1403)&amp;" | 24h/24")&gt;60,"Chauffeur privé "&amp;INDEX(10_Lieux!$J:$J,U1403)&amp;" → "&amp;INDEX(10_Lieux!$J:$J,V1403),"Chauffeur privé "&amp;INDEX(10_Lieux!$J:$J,U1403)&amp;" → "&amp;INDEX(10_Lieux!$J:$J,V1403)&amp;" | 24h/24")</f>
        <v>Chauffeur privé Paris → Aéroport Pau-Pyrénées | 24h/24</v>
      </c>
      <c r="O1403" s="14" t="n">
        <f aca="false">LEN(N1403)</f>
        <v>54</v>
      </c>
      <c r="P1403" s="14" t="str">
        <f aca="false">"Chauffeur privé "&amp;INDEX(10_Lieux!$K:$K,U1403)&amp;" vers "&amp;INDEX(10_Lieux!$L:$L,V1403)</f>
        <v>Chauffeur privé de Paris vers l'aéroport Pau-Pyrénées</v>
      </c>
      <c r="Q1403" s="14" t="str">
        <f aca="false">"Chauffeur privé "&amp;INDEX(10_Lieux!$K:$K,U1403)&amp;" vers "&amp;INDEX(10_Lieux!$L:$L,V1403)&amp;" : env. "&amp;I1403&amp;" km, "&amp;J1403&amp;" de route. Devis personnalisé, standard 24h/24 et 7j/7."</f>
        <v>Chauffeur privé de Paris vers l'aéroport Pau-Pyrénées : env. 807 km, 8 h 30 de route. Devis personnalisé, standard 24h/24 et 7j/7.</v>
      </c>
      <c r="R1403" s="14" t="n">
        <f aca="false">LEN(Q1403)</f>
        <v>130</v>
      </c>
      <c r="S1403" s="14" t="str">
        <f aca="false">INDEX(10_Lieux!$C:$C,U1403)</f>
        <v>France</v>
      </c>
      <c r="T1403" s="14" t="str">
        <f aca="false">INDEX(10_Lieux!$C:$C,V1403)</f>
        <v>France</v>
      </c>
      <c r="U1403" s="14" t="n">
        <f aca="false">MATCH(A1403,10_Lieux!$A:$A,0)</f>
        <v>2</v>
      </c>
      <c r="V1403" s="14" t="n">
        <f aca="false">MATCH(B1403,10_Lieux!$A:$A,0)</f>
        <v>160</v>
      </c>
      <c r="W1403" s="14" t="n">
        <f aca="false">ROUND(6371*2*ASIN(SQRT(SIN(RADIANS(INDEX(10_Lieux!$F:$F,V1403)-INDEX(10_Lieux!$F:$F,U1403))/2)^2+COS(RADIANS(INDEX(10_Lieux!$F:$F,U1403)))*COS(RADIANS(INDEX(10_Lieux!$F:$F,V1403)))*SIN(RADIANS(INDEX(10_Lieux!$G:$G,V1403)-INDEX(10_Lieux!$G:$G,U1403))/2)^2)),1)</f>
        <v>645.3</v>
      </c>
      <c r="X1403" s="14" t="n">
        <f aca="false">ROUND(I1403/IF(I1403&lt;p_seuil_vitesse,p_vit_lente,p_vit_rapide)*60/15,0)*15</f>
        <v>510</v>
      </c>
      <c r="Y1403" s="14" t="n">
        <f aca="false">MAX(IF(INDEX(10_Lieux!$B:$B,U1403)&lt;&gt;"Ville",INDEX(10_Lieux!$I:$I,U1403),0),IF(INDEX(10_Lieux!$B:$B,V1403)&lt;&gt;"Ville",INDEX(10_Lieux!$I:$I,V1403),0))</f>
        <v>250</v>
      </c>
      <c r="Z1403" s="14" t="str">
        <f aca="false">A1403&amp;"|"&amp;B1403</f>
        <v>Paris|Pau-Pyrénées</v>
      </c>
      <c r="AA1403" s="14" t="str">
        <f aca="false">IF(I1403&lt;p_local,"Local",IF(I1403&lt;p_vv_min,"Courte distance",IF(I1403&lt;p_tres_long,"Longue distance","Très longue distance")))</f>
        <v>Très longue distance</v>
      </c>
    </row>
    <row r="1404" customFormat="false" ht="15" hidden="false" customHeight="true" outlineLevel="0" collapsed="false">
      <c r="A1404" s="1" t="s">
        <v>1567</v>
      </c>
      <c r="B1404" s="1" t="s">
        <v>123</v>
      </c>
      <c r="C1404" s="1" t="s">
        <v>34</v>
      </c>
      <c r="D1404" s="1" t="s">
        <v>653</v>
      </c>
      <c r="E1404" s="1" t="s">
        <v>1570</v>
      </c>
      <c r="F1404" s="14" t="s">
        <v>40</v>
      </c>
      <c r="G1404" s="14" t="str">
        <f aca="false">IF(I1404&lt;p_local,"Local → page infra",IF(H1404&gt;=p_ph1,"Phase 1",IF(H1404&gt;=p_ph2,"Phase 2","Phase 3")))</f>
        <v>Phase 3</v>
      </c>
      <c r="H1404" s="14" t="n">
        <f aca="false">IF(I1404&lt;p_local,0,IF(C1404="Aéroport → Aéroport",p_pts_plein,IF(Y1404&gt;0,IF(I1404&lt;=Y1404,p_pts_plein,IF(I1404&lt;=p_mult2*Y1404,p_pts_moyen,p_pts_r3)),IF(I1404&gt;=p_vv_min,p_pts_plein,IF(I1404&gt;=p_vv_moy,p_pts_moyen,p_pts_court))))+IF(INDEX(10_Lieux!$D:$D,U1404)=1,p_prio1,p_prio2)+IF(INDEX(10_Lieux!$D:$D,V1404)=1,p_prio1,p_prio2)+IF(K1404="Oui",p_tf,0)+p_hub*((INDEX(10_Lieux!$H:$H,U1404)="Hub")+(INDEX(10_Lieux!$H:$H,V1404)="Hub"))+IF(OR(INDEX(10_Lieux!$H:$H,U1404)="Premium",INDEX(10_Lieux!$H:$H,V1404)="Premium"),p_prem,0))</f>
        <v>40</v>
      </c>
      <c r="I1404" s="14" t="n">
        <f aca="false">ROUND(W1404*p_facteur,0)</f>
        <v>617</v>
      </c>
      <c r="J1404" s="14" t="str">
        <f aca="false">IF(X1404&lt;60,X1404&amp;" min",INT(X1404/60)&amp;" h"&amp;IF(MOD(X1404,60)=0,""," "&amp;TEXT(MOD(X1404,60),"00")))</f>
        <v>6 h 30</v>
      </c>
      <c r="K1404" s="14" t="str">
        <f aca="false">IF(S1404&lt;&gt;T1404,"Oui","Non")</f>
        <v>Non</v>
      </c>
      <c r="L1404" s="14" t="str">
        <f aca="false">IF(AND(INDEX(10_Lieux!$B:$B,U1404)="Ville",INDEX(10_Lieux!$B:$B,V1404)="Ville"),"/chauffeur-prive/"&amp;INDEX(10_Lieux!$E:$E,U1404)&amp;"-"&amp;INDEX(10_Lieux!$E:$E,V1404)&amp;"/","/chauffeur-prive/"&amp;INDEX(10_Lieux!$E:$E,U1404)&amp;"/"&amp;INDEX(10_Lieux!$E:$E,V1404)&amp;"/")</f>
        <v>/chauffeur-prive/aeroport-pau-pyrenees/lyon/</v>
      </c>
      <c r="M1404" s="14" t="str">
        <f aca="false">IFERROR(INDEX($L:$L,MATCH(B1404&amp;"|"&amp;A1404,$Z:$Z,0)),"—")</f>
        <v>/chauffeur-prive/lyon/aeroport-pau-pyrenees/</v>
      </c>
      <c r="N1404" s="14" t="str">
        <f aca="false">IF(LEN("Chauffeur privé "&amp;INDEX(10_Lieux!$J:$J,U1404)&amp;" → "&amp;INDEX(10_Lieux!$J:$J,V1404)&amp;" | 24h/24")&gt;60,"Chauffeur privé "&amp;INDEX(10_Lieux!$J:$J,U1404)&amp;" → "&amp;INDEX(10_Lieux!$J:$J,V1404),"Chauffeur privé "&amp;INDEX(10_Lieux!$J:$J,U1404)&amp;" → "&amp;INDEX(10_Lieux!$J:$J,V1404)&amp;" | 24h/24")</f>
        <v>Chauffeur privé Aéroport Pau-Pyrénées → Lyon | 24h/24</v>
      </c>
      <c r="O1404" s="14" t="n">
        <f aca="false">LEN(N1404)</f>
        <v>53</v>
      </c>
      <c r="P1404" s="14" t="str">
        <f aca="false">"Chauffeur privé "&amp;INDEX(10_Lieux!$K:$K,U1404)&amp;" vers "&amp;INDEX(10_Lieux!$L:$L,V1404)</f>
        <v>Chauffeur privé de l'aéroport Pau-Pyrénées vers Lyon</v>
      </c>
      <c r="Q1404" s="14" t="str">
        <f aca="false">"Chauffeur privé "&amp;INDEX(10_Lieux!$K:$K,U1404)&amp;" vers "&amp;INDEX(10_Lieux!$L:$L,V1404)&amp;" : env. "&amp;I1404&amp;" km, "&amp;J1404&amp;" de route. Devis personnalisé, standard 24h/24 et 7j/7."</f>
        <v>Chauffeur privé de l'aéroport Pau-Pyrénées vers Lyon : env. 617 km, 6 h 30 de route. Devis personnalisé, standard 24h/24 et 7j/7.</v>
      </c>
      <c r="R1404" s="14" t="n">
        <f aca="false">LEN(Q1404)</f>
        <v>129</v>
      </c>
      <c r="S1404" s="14" t="str">
        <f aca="false">INDEX(10_Lieux!$C:$C,U1404)</f>
        <v>France</v>
      </c>
      <c r="T1404" s="14" t="str">
        <f aca="false">INDEX(10_Lieux!$C:$C,V1404)</f>
        <v>France</v>
      </c>
      <c r="U1404" s="14" t="n">
        <f aca="false">MATCH(A1404,10_Lieux!$A:$A,0)</f>
        <v>160</v>
      </c>
      <c r="V1404" s="14" t="n">
        <f aca="false">MATCH(B1404,10_Lieux!$A:$A,0)</f>
        <v>8</v>
      </c>
      <c r="W1404" s="14" t="n">
        <f aca="false">ROUND(6371*2*ASIN(SQRT(SIN(RADIANS(INDEX(10_Lieux!$F:$F,V1404)-INDEX(10_Lieux!$F:$F,U1404))/2)^2+COS(RADIANS(INDEX(10_Lieux!$F:$F,U1404)))*COS(RADIANS(INDEX(10_Lieux!$F:$F,V1404)))*SIN(RADIANS(INDEX(10_Lieux!$G:$G,V1404)-INDEX(10_Lieux!$G:$G,U1404))/2)^2)),1)</f>
        <v>493.3</v>
      </c>
      <c r="X1404" s="14" t="n">
        <f aca="false">ROUND(I1404/IF(I1404&lt;p_seuil_vitesse,p_vit_lente,p_vit_rapide)*60/15,0)*15</f>
        <v>390</v>
      </c>
      <c r="Y1404" s="14" t="n">
        <f aca="false">MAX(IF(INDEX(10_Lieux!$B:$B,U1404)&lt;&gt;"Ville",INDEX(10_Lieux!$I:$I,U1404),0),IF(INDEX(10_Lieux!$B:$B,V1404)&lt;&gt;"Ville",INDEX(10_Lieux!$I:$I,V1404),0))</f>
        <v>250</v>
      </c>
      <c r="Z1404" s="14" t="str">
        <f aca="false">A1404&amp;"|"&amp;B1404</f>
        <v>Pau-Pyrénées|Lyon</v>
      </c>
      <c r="AA1404" s="14" t="str">
        <f aca="false">IF(I1404&lt;p_local,"Local",IF(I1404&lt;p_vv_min,"Courte distance",IF(I1404&lt;p_tres_long,"Longue distance","Très longue distance")))</f>
        <v>Longue distance</v>
      </c>
    </row>
    <row r="1405" customFormat="false" ht="15" hidden="false" customHeight="true" outlineLevel="0" collapsed="false">
      <c r="A1405" s="1" t="s">
        <v>123</v>
      </c>
      <c r="B1405" s="1" t="s">
        <v>1567</v>
      </c>
      <c r="C1405" s="1" t="s">
        <v>35</v>
      </c>
      <c r="D1405" s="1" t="s">
        <v>653</v>
      </c>
      <c r="E1405" s="1" t="s">
        <v>1571</v>
      </c>
      <c r="F1405" s="14" t="s">
        <v>40</v>
      </c>
      <c r="G1405" s="14" t="str">
        <f aca="false">IF(I1405&lt;p_local,"Local → page infra",IF(H1405&gt;=p_ph1,"Phase 1",IF(H1405&gt;=p_ph2,"Phase 2","Phase 3")))</f>
        <v>Phase 3</v>
      </c>
      <c r="H1405" s="14" t="n">
        <f aca="false">IF(I1405&lt;p_local,0,IF(C1405="Aéroport → Aéroport",p_pts_plein,IF(Y1405&gt;0,IF(I1405&lt;=Y1405,p_pts_plein,IF(I1405&lt;=p_mult2*Y1405,p_pts_moyen,p_pts_r3)),IF(I1405&gt;=p_vv_min,p_pts_plein,IF(I1405&gt;=p_vv_moy,p_pts_moyen,p_pts_court))))+IF(INDEX(10_Lieux!$D:$D,U1405)=1,p_prio1,p_prio2)+IF(INDEX(10_Lieux!$D:$D,V1405)=1,p_prio1,p_prio2)+IF(K1405="Oui",p_tf,0)+p_hub*((INDEX(10_Lieux!$H:$H,U1405)="Hub")+(INDEX(10_Lieux!$H:$H,V1405)="Hub"))+IF(OR(INDEX(10_Lieux!$H:$H,U1405)="Premium",INDEX(10_Lieux!$H:$H,V1405)="Premium"),p_prem,0))</f>
        <v>40</v>
      </c>
      <c r="I1405" s="14" t="n">
        <f aca="false">ROUND(W1405*p_facteur,0)</f>
        <v>617</v>
      </c>
      <c r="J1405" s="14" t="str">
        <f aca="false">IF(X1405&lt;60,X1405&amp;" min",INT(X1405/60)&amp;" h"&amp;IF(MOD(X1405,60)=0,""," "&amp;TEXT(MOD(X1405,60),"00")))</f>
        <v>6 h 30</v>
      </c>
      <c r="K1405" s="14" t="str">
        <f aca="false">IF(S1405&lt;&gt;T1405,"Oui","Non")</f>
        <v>Non</v>
      </c>
      <c r="L1405" s="14" t="str">
        <f aca="false">IF(AND(INDEX(10_Lieux!$B:$B,U1405)="Ville",INDEX(10_Lieux!$B:$B,V1405)="Ville"),"/chauffeur-prive/"&amp;INDEX(10_Lieux!$E:$E,U1405)&amp;"-"&amp;INDEX(10_Lieux!$E:$E,V1405)&amp;"/","/chauffeur-prive/"&amp;INDEX(10_Lieux!$E:$E,U1405)&amp;"/"&amp;INDEX(10_Lieux!$E:$E,V1405)&amp;"/")</f>
        <v>/chauffeur-prive/lyon/aeroport-pau-pyrenees/</v>
      </c>
      <c r="M1405" s="14" t="str">
        <f aca="false">IFERROR(INDEX($L:$L,MATCH(B1405&amp;"|"&amp;A1405,$Z:$Z,0)),"—")</f>
        <v>/chauffeur-prive/aeroport-pau-pyrenees/lyon/</v>
      </c>
      <c r="N1405" s="14" t="str">
        <f aca="false">IF(LEN("Chauffeur privé "&amp;INDEX(10_Lieux!$J:$J,U1405)&amp;" → "&amp;INDEX(10_Lieux!$J:$J,V1405)&amp;" | 24h/24")&gt;60,"Chauffeur privé "&amp;INDEX(10_Lieux!$J:$J,U1405)&amp;" → "&amp;INDEX(10_Lieux!$J:$J,V1405),"Chauffeur privé "&amp;INDEX(10_Lieux!$J:$J,U1405)&amp;" → "&amp;INDEX(10_Lieux!$J:$J,V1405)&amp;" | 24h/24")</f>
        <v>Chauffeur privé Lyon → Aéroport Pau-Pyrénées | 24h/24</v>
      </c>
      <c r="O1405" s="14" t="n">
        <f aca="false">LEN(N1405)</f>
        <v>53</v>
      </c>
      <c r="P1405" s="14" t="str">
        <f aca="false">"Chauffeur privé "&amp;INDEX(10_Lieux!$K:$K,U1405)&amp;" vers "&amp;INDEX(10_Lieux!$L:$L,V1405)</f>
        <v>Chauffeur privé de Lyon vers l'aéroport Pau-Pyrénées</v>
      </c>
      <c r="Q1405" s="14" t="str">
        <f aca="false">"Chauffeur privé "&amp;INDEX(10_Lieux!$K:$K,U1405)&amp;" vers "&amp;INDEX(10_Lieux!$L:$L,V1405)&amp;" : env. "&amp;I1405&amp;" km, "&amp;J1405&amp;" de route. Devis personnalisé, standard 24h/24 et 7j/7."</f>
        <v>Chauffeur privé de Lyon vers l'aéroport Pau-Pyrénées : env. 617 km, 6 h 30 de route. Devis personnalisé, standard 24h/24 et 7j/7.</v>
      </c>
      <c r="R1405" s="14" t="n">
        <f aca="false">LEN(Q1405)</f>
        <v>129</v>
      </c>
      <c r="S1405" s="14" t="str">
        <f aca="false">INDEX(10_Lieux!$C:$C,U1405)</f>
        <v>France</v>
      </c>
      <c r="T1405" s="14" t="str">
        <f aca="false">INDEX(10_Lieux!$C:$C,V1405)</f>
        <v>France</v>
      </c>
      <c r="U1405" s="14" t="n">
        <f aca="false">MATCH(A1405,10_Lieux!$A:$A,0)</f>
        <v>8</v>
      </c>
      <c r="V1405" s="14" t="n">
        <f aca="false">MATCH(B1405,10_Lieux!$A:$A,0)</f>
        <v>160</v>
      </c>
      <c r="W1405" s="14" t="n">
        <f aca="false">ROUND(6371*2*ASIN(SQRT(SIN(RADIANS(INDEX(10_Lieux!$F:$F,V1405)-INDEX(10_Lieux!$F:$F,U1405))/2)^2+COS(RADIANS(INDEX(10_Lieux!$F:$F,U1405)))*COS(RADIANS(INDEX(10_Lieux!$F:$F,V1405)))*SIN(RADIANS(INDEX(10_Lieux!$G:$G,V1405)-INDEX(10_Lieux!$G:$G,U1405))/2)^2)),1)</f>
        <v>493.3</v>
      </c>
      <c r="X1405" s="14" t="n">
        <f aca="false">ROUND(I1405/IF(I1405&lt;p_seuil_vitesse,p_vit_lente,p_vit_rapide)*60/15,0)*15</f>
        <v>390</v>
      </c>
      <c r="Y1405" s="14" t="n">
        <f aca="false">MAX(IF(INDEX(10_Lieux!$B:$B,U1405)&lt;&gt;"Ville",INDEX(10_Lieux!$I:$I,U1405),0),IF(INDEX(10_Lieux!$B:$B,V1405)&lt;&gt;"Ville",INDEX(10_Lieux!$I:$I,V1405),0))</f>
        <v>250</v>
      </c>
      <c r="Z1405" s="14" t="str">
        <f aca="false">A1405&amp;"|"&amp;B1405</f>
        <v>Lyon|Pau-Pyrénées</v>
      </c>
      <c r="AA1405" s="14" t="str">
        <f aca="false">IF(I1405&lt;p_local,"Local",IF(I1405&lt;p_vv_min,"Courte distance",IF(I1405&lt;p_tres_long,"Longue distance","Très longue distance")))</f>
        <v>Longue distance</v>
      </c>
    </row>
    <row r="1406" customFormat="false" ht="15" hidden="false" customHeight="true" outlineLevel="0" collapsed="false">
      <c r="A1406" s="1" t="s">
        <v>1567</v>
      </c>
      <c r="B1406" s="1" t="s">
        <v>126</v>
      </c>
      <c r="C1406" s="1" t="s">
        <v>34</v>
      </c>
      <c r="D1406" s="1" t="s">
        <v>653</v>
      </c>
      <c r="E1406" s="1" t="s">
        <v>1572</v>
      </c>
      <c r="F1406" s="14" t="s">
        <v>40</v>
      </c>
      <c r="G1406" s="14" t="str">
        <f aca="false">IF(I1406&lt;p_local,"Local → page infra",IF(H1406&gt;=p_ph1,"Phase 1",IF(H1406&gt;=p_ph2,"Phase 2","Phase 3")))</f>
        <v>Phase 3</v>
      </c>
      <c r="H1406" s="14" t="n">
        <f aca="false">IF(I1406&lt;p_local,0,IF(C1406="Aéroport → Aéroport",p_pts_plein,IF(Y1406&gt;0,IF(I1406&lt;=Y1406,p_pts_plein,IF(I1406&lt;=p_mult2*Y1406,p_pts_moyen,p_pts_r3)),IF(I1406&gt;=p_vv_min,p_pts_plein,IF(I1406&gt;=p_vv_moy,p_pts_moyen,p_pts_court))))+IF(INDEX(10_Lieux!$D:$D,U1406)=1,p_prio1,p_prio2)+IF(INDEX(10_Lieux!$D:$D,V1406)=1,p_prio1,p_prio2)+IF(K1406="Oui",p_tf,0)+p_hub*((INDEX(10_Lieux!$H:$H,U1406)="Hub")+(INDEX(10_Lieux!$H:$H,V1406)="Hub"))+IF(OR(INDEX(10_Lieux!$H:$H,U1406)="Premium",INDEX(10_Lieux!$H:$H,V1406)="Premium"),p_prem,0))</f>
        <v>40</v>
      </c>
      <c r="I1406" s="14" t="n">
        <f aca="false">ROUND(W1406*p_facteur,0)</f>
        <v>775</v>
      </c>
      <c r="J1406" s="14" t="str">
        <f aca="false">IF(X1406&lt;60,X1406&amp;" min",INT(X1406/60)&amp;" h"&amp;IF(MOD(X1406,60)=0,""," "&amp;TEXT(MOD(X1406,60),"00")))</f>
        <v>8 h 15</v>
      </c>
      <c r="K1406" s="14" t="str">
        <f aca="false">IF(S1406&lt;&gt;T1406,"Oui","Non")</f>
        <v>Non</v>
      </c>
      <c r="L1406" s="14" t="str">
        <f aca="false">IF(AND(INDEX(10_Lieux!$B:$B,U1406)="Ville",INDEX(10_Lieux!$B:$B,V1406)="Ville"),"/chauffeur-prive/"&amp;INDEX(10_Lieux!$E:$E,U1406)&amp;"-"&amp;INDEX(10_Lieux!$E:$E,V1406)&amp;"/","/chauffeur-prive/"&amp;INDEX(10_Lieux!$E:$E,U1406)&amp;"/"&amp;INDEX(10_Lieux!$E:$E,V1406)&amp;"/")</f>
        <v>/chauffeur-prive/aeroport-pau-pyrenees/nice/</v>
      </c>
      <c r="M1406" s="14" t="str">
        <f aca="false">IFERROR(INDEX($L:$L,MATCH(B1406&amp;"|"&amp;A1406,$Z:$Z,0)),"—")</f>
        <v>/chauffeur-prive/nice/aeroport-pau-pyrenees/</v>
      </c>
      <c r="N1406" s="14" t="str">
        <f aca="false">IF(LEN("Chauffeur privé "&amp;INDEX(10_Lieux!$J:$J,U1406)&amp;" → "&amp;INDEX(10_Lieux!$J:$J,V1406)&amp;" | 24h/24")&gt;60,"Chauffeur privé "&amp;INDEX(10_Lieux!$J:$J,U1406)&amp;" → "&amp;INDEX(10_Lieux!$J:$J,V1406),"Chauffeur privé "&amp;INDEX(10_Lieux!$J:$J,U1406)&amp;" → "&amp;INDEX(10_Lieux!$J:$J,V1406)&amp;" | 24h/24")</f>
        <v>Chauffeur privé Aéroport Pau-Pyrénées → Nice | 24h/24</v>
      </c>
      <c r="O1406" s="14" t="n">
        <f aca="false">LEN(N1406)</f>
        <v>53</v>
      </c>
      <c r="P1406" s="14" t="str">
        <f aca="false">"Chauffeur privé "&amp;INDEX(10_Lieux!$K:$K,U1406)&amp;" vers "&amp;INDEX(10_Lieux!$L:$L,V1406)</f>
        <v>Chauffeur privé de l'aéroport Pau-Pyrénées vers Nice</v>
      </c>
      <c r="Q1406" s="14" t="str">
        <f aca="false">"Chauffeur privé "&amp;INDEX(10_Lieux!$K:$K,U1406)&amp;" vers "&amp;INDEX(10_Lieux!$L:$L,V1406)&amp;" : env. "&amp;I1406&amp;" km, "&amp;J1406&amp;" de route. Devis personnalisé, standard 24h/24 et 7j/7."</f>
        <v>Chauffeur privé de l'aéroport Pau-Pyrénées vers Nice : env. 775 km, 8 h 15 de route. Devis personnalisé, standard 24h/24 et 7j/7.</v>
      </c>
      <c r="R1406" s="14" t="n">
        <f aca="false">LEN(Q1406)</f>
        <v>129</v>
      </c>
      <c r="S1406" s="14" t="str">
        <f aca="false">INDEX(10_Lieux!$C:$C,U1406)</f>
        <v>France</v>
      </c>
      <c r="T1406" s="14" t="str">
        <f aca="false">INDEX(10_Lieux!$C:$C,V1406)</f>
        <v>France</v>
      </c>
      <c r="U1406" s="14" t="n">
        <f aca="false">MATCH(A1406,10_Lieux!$A:$A,0)</f>
        <v>160</v>
      </c>
      <c r="V1406" s="14" t="n">
        <f aca="false">MATCH(B1406,10_Lieux!$A:$A,0)</f>
        <v>80</v>
      </c>
      <c r="W1406" s="14" t="n">
        <f aca="false">ROUND(6371*2*ASIN(SQRT(SIN(RADIANS(INDEX(10_Lieux!$F:$F,V1406)-INDEX(10_Lieux!$F:$F,U1406))/2)^2+COS(RADIANS(INDEX(10_Lieux!$F:$F,U1406)))*COS(RADIANS(INDEX(10_Lieux!$F:$F,V1406)))*SIN(RADIANS(INDEX(10_Lieux!$G:$G,V1406)-INDEX(10_Lieux!$G:$G,U1406))/2)^2)),1)</f>
        <v>619.9</v>
      </c>
      <c r="X1406" s="14" t="n">
        <f aca="false">ROUND(I1406/IF(I1406&lt;p_seuil_vitesse,p_vit_lente,p_vit_rapide)*60/15,0)*15</f>
        <v>495</v>
      </c>
      <c r="Y1406" s="14" t="n">
        <f aca="false">MAX(IF(INDEX(10_Lieux!$B:$B,U1406)&lt;&gt;"Ville",INDEX(10_Lieux!$I:$I,U1406),0),IF(INDEX(10_Lieux!$B:$B,V1406)&lt;&gt;"Ville",INDEX(10_Lieux!$I:$I,V1406),0))</f>
        <v>250</v>
      </c>
      <c r="Z1406" s="14" t="str">
        <f aca="false">A1406&amp;"|"&amp;B1406</f>
        <v>Pau-Pyrénées|Nice</v>
      </c>
      <c r="AA1406" s="14" t="str">
        <f aca="false">IF(I1406&lt;p_local,"Local",IF(I1406&lt;p_vv_min,"Courte distance",IF(I1406&lt;p_tres_long,"Longue distance","Très longue distance")))</f>
        <v>Très longue distance</v>
      </c>
    </row>
    <row r="1407" customFormat="false" ht="15" hidden="false" customHeight="true" outlineLevel="0" collapsed="false">
      <c r="A1407" s="1" t="s">
        <v>126</v>
      </c>
      <c r="B1407" s="1" t="s">
        <v>1567</v>
      </c>
      <c r="C1407" s="1" t="s">
        <v>35</v>
      </c>
      <c r="D1407" s="1" t="s">
        <v>653</v>
      </c>
      <c r="E1407" s="1" t="s">
        <v>1573</v>
      </c>
      <c r="F1407" s="14" t="s">
        <v>40</v>
      </c>
      <c r="G1407" s="14" t="str">
        <f aca="false">IF(I1407&lt;p_local,"Local → page infra",IF(H1407&gt;=p_ph1,"Phase 1",IF(H1407&gt;=p_ph2,"Phase 2","Phase 3")))</f>
        <v>Phase 3</v>
      </c>
      <c r="H1407" s="14" t="n">
        <f aca="false">IF(I1407&lt;p_local,0,IF(C1407="Aéroport → Aéroport",p_pts_plein,IF(Y1407&gt;0,IF(I1407&lt;=Y1407,p_pts_plein,IF(I1407&lt;=p_mult2*Y1407,p_pts_moyen,p_pts_r3)),IF(I1407&gt;=p_vv_min,p_pts_plein,IF(I1407&gt;=p_vv_moy,p_pts_moyen,p_pts_court))))+IF(INDEX(10_Lieux!$D:$D,U1407)=1,p_prio1,p_prio2)+IF(INDEX(10_Lieux!$D:$D,V1407)=1,p_prio1,p_prio2)+IF(K1407="Oui",p_tf,0)+p_hub*((INDEX(10_Lieux!$H:$H,U1407)="Hub")+(INDEX(10_Lieux!$H:$H,V1407)="Hub"))+IF(OR(INDEX(10_Lieux!$H:$H,U1407)="Premium",INDEX(10_Lieux!$H:$H,V1407)="Premium"),p_prem,0))</f>
        <v>40</v>
      </c>
      <c r="I1407" s="14" t="n">
        <f aca="false">ROUND(W1407*p_facteur,0)</f>
        <v>775</v>
      </c>
      <c r="J1407" s="14" t="str">
        <f aca="false">IF(X1407&lt;60,X1407&amp;" min",INT(X1407/60)&amp;" h"&amp;IF(MOD(X1407,60)=0,""," "&amp;TEXT(MOD(X1407,60),"00")))</f>
        <v>8 h 15</v>
      </c>
      <c r="K1407" s="14" t="str">
        <f aca="false">IF(S1407&lt;&gt;T1407,"Oui","Non")</f>
        <v>Non</v>
      </c>
      <c r="L1407" s="14" t="str">
        <f aca="false">IF(AND(INDEX(10_Lieux!$B:$B,U1407)="Ville",INDEX(10_Lieux!$B:$B,V1407)="Ville"),"/chauffeur-prive/"&amp;INDEX(10_Lieux!$E:$E,U1407)&amp;"-"&amp;INDEX(10_Lieux!$E:$E,V1407)&amp;"/","/chauffeur-prive/"&amp;INDEX(10_Lieux!$E:$E,U1407)&amp;"/"&amp;INDEX(10_Lieux!$E:$E,V1407)&amp;"/")</f>
        <v>/chauffeur-prive/nice/aeroport-pau-pyrenees/</v>
      </c>
      <c r="M1407" s="14" t="str">
        <f aca="false">IFERROR(INDEX($L:$L,MATCH(B1407&amp;"|"&amp;A1407,$Z:$Z,0)),"—")</f>
        <v>/chauffeur-prive/aeroport-pau-pyrenees/nice/</v>
      </c>
      <c r="N1407" s="14" t="str">
        <f aca="false">IF(LEN("Chauffeur privé "&amp;INDEX(10_Lieux!$J:$J,U1407)&amp;" → "&amp;INDEX(10_Lieux!$J:$J,V1407)&amp;" | 24h/24")&gt;60,"Chauffeur privé "&amp;INDEX(10_Lieux!$J:$J,U1407)&amp;" → "&amp;INDEX(10_Lieux!$J:$J,V1407),"Chauffeur privé "&amp;INDEX(10_Lieux!$J:$J,U1407)&amp;" → "&amp;INDEX(10_Lieux!$J:$J,V1407)&amp;" | 24h/24")</f>
        <v>Chauffeur privé Nice → Aéroport Pau-Pyrénées | 24h/24</v>
      </c>
      <c r="O1407" s="14" t="n">
        <f aca="false">LEN(N1407)</f>
        <v>53</v>
      </c>
      <c r="P1407" s="14" t="str">
        <f aca="false">"Chauffeur privé "&amp;INDEX(10_Lieux!$K:$K,U1407)&amp;" vers "&amp;INDEX(10_Lieux!$L:$L,V1407)</f>
        <v>Chauffeur privé de Nice vers l'aéroport Pau-Pyrénées</v>
      </c>
      <c r="Q1407" s="14" t="str">
        <f aca="false">"Chauffeur privé "&amp;INDEX(10_Lieux!$K:$K,U1407)&amp;" vers "&amp;INDEX(10_Lieux!$L:$L,V1407)&amp;" : env. "&amp;I1407&amp;" km, "&amp;J1407&amp;" de route. Devis personnalisé, standard 24h/24 et 7j/7."</f>
        <v>Chauffeur privé de Nice vers l'aéroport Pau-Pyrénées : env. 775 km, 8 h 15 de route. Devis personnalisé, standard 24h/24 et 7j/7.</v>
      </c>
      <c r="R1407" s="14" t="n">
        <f aca="false">LEN(Q1407)</f>
        <v>129</v>
      </c>
      <c r="S1407" s="14" t="str">
        <f aca="false">INDEX(10_Lieux!$C:$C,U1407)</f>
        <v>France</v>
      </c>
      <c r="T1407" s="14" t="str">
        <f aca="false">INDEX(10_Lieux!$C:$C,V1407)</f>
        <v>France</v>
      </c>
      <c r="U1407" s="14" t="n">
        <f aca="false">MATCH(A1407,10_Lieux!$A:$A,0)</f>
        <v>80</v>
      </c>
      <c r="V1407" s="14" t="n">
        <f aca="false">MATCH(B1407,10_Lieux!$A:$A,0)</f>
        <v>160</v>
      </c>
      <c r="W1407" s="14" t="n">
        <f aca="false">ROUND(6371*2*ASIN(SQRT(SIN(RADIANS(INDEX(10_Lieux!$F:$F,V1407)-INDEX(10_Lieux!$F:$F,U1407))/2)^2+COS(RADIANS(INDEX(10_Lieux!$F:$F,U1407)))*COS(RADIANS(INDEX(10_Lieux!$F:$F,V1407)))*SIN(RADIANS(INDEX(10_Lieux!$G:$G,V1407)-INDEX(10_Lieux!$G:$G,U1407))/2)^2)),1)</f>
        <v>619.9</v>
      </c>
      <c r="X1407" s="14" t="n">
        <f aca="false">ROUND(I1407/IF(I1407&lt;p_seuil_vitesse,p_vit_lente,p_vit_rapide)*60/15,0)*15</f>
        <v>495</v>
      </c>
      <c r="Y1407" s="14" t="n">
        <f aca="false">MAX(IF(INDEX(10_Lieux!$B:$B,U1407)&lt;&gt;"Ville",INDEX(10_Lieux!$I:$I,U1407),0),IF(INDEX(10_Lieux!$B:$B,V1407)&lt;&gt;"Ville",INDEX(10_Lieux!$I:$I,V1407),0))</f>
        <v>250</v>
      </c>
      <c r="Z1407" s="14" t="str">
        <f aca="false">A1407&amp;"|"&amp;B1407</f>
        <v>Nice|Pau-Pyrénées</v>
      </c>
      <c r="AA1407" s="14" t="str">
        <f aca="false">IF(I1407&lt;p_local,"Local",IF(I1407&lt;p_vv_min,"Courte distance",IF(I1407&lt;p_tres_long,"Longue distance","Très longue distance")))</f>
        <v>Très longue distance</v>
      </c>
    </row>
    <row r="1408" customFormat="false" ht="15" hidden="false" customHeight="true" outlineLevel="0" collapsed="false">
      <c r="A1408" s="1" t="s">
        <v>1567</v>
      </c>
      <c r="B1408" s="1" t="s">
        <v>128</v>
      </c>
      <c r="C1408" s="1" t="s">
        <v>34</v>
      </c>
      <c r="D1408" s="1" t="s">
        <v>653</v>
      </c>
      <c r="E1408" s="1" t="s">
        <v>1574</v>
      </c>
      <c r="F1408" s="14" t="s">
        <v>40</v>
      </c>
      <c r="G1408" s="14" t="str">
        <f aca="false">IF(I1408&lt;p_local,"Local → page infra",IF(H1408&gt;=p_ph1,"Phase 1",IF(H1408&gt;=p_ph2,"Phase 2","Phase 3")))</f>
        <v>Phase 3</v>
      </c>
      <c r="H1408" s="14" t="n">
        <f aca="false">IF(I1408&lt;p_local,0,IF(C1408="Aéroport → Aéroport",p_pts_plein,IF(Y1408&gt;0,IF(I1408&lt;=Y1408,p_pts_plein,IF(I1408&lt;=p_mult2*Y1408,p_pts_moyen,p_pts_r3)),IF(I1408&gt;=p_vv_min,p_pts_plein,IF(I1408&gt;=p_vv_moy,p_pts_moyen,p_pts_court))))+IF(INDEX(10_Lieux!$D:$D,U1408)=1,p_prio1,p_prio2)+IF(INDEX(10_Lieux!$D:$D,V1408)=1,p_prio1,p_prio2)+IF(K1408="Oui",p_tf,0)+p_hub*((INDEX(10_Lieux!$H:$H,U1408)="Hub")+(INDEX(10_Lieux!$H:$H,V1408)="Hub"))+IF(OR(INDEX(10_Lieux!$H:$H,U1408)="Premium",INDEX(10_Lieux!$H:$H,V1408)="Premium"),p_prem,0))</f>
        <v>40</v>
      </c>
      <c r="I1408" s="14" t="n">
        <f aca="false">ROUND(W1408*p_facteur,0)</f>
        <v>585</v>
      </c>
      <c r="J1408" s="14" t="str">
        <f aca="false">IF(X1408&lt;60,X1408&amp;" min",INT(X1408/60)&amp;" h"&amp;IF(MOD(X1408,60)=0,""," "&amp;TEXT(MOD(X1408,60),"00")))</f>
        <v>6 h 15</v>
      </c>
      <c r="K1408" s="14" t="str">
        <f aca="false">IF(S1408&lt;&gt;T1408,"Oui","Non")</f>
        <v>Non</v>
      </c>
      <c r="L1408" s="14" t="str">
        <f aca="false">IF(AND(INDEX(10_Lieux!$B:$B,U1408)="Ville",INDEX(10_Lieux!$B:$B,V1408)="Ville"),"/chauffeur-prive/"&amp;INDEX(10_Lieux!$E:$E,U1408)&amp;"-"&amp;INDEX(10_Lieux!$E:$E,V1408)&amp;"/","/chauffeur-prive/"&amp;INDEX(10_Lieux!$E:$E,U1408)&amp;"/"&amp;INDEX(10_Lieux!$E:$E,V1408)&amp;"/")</f>
        <v>/chauffeur-prive/aeroport-pau-pyrenees/marseille/</v>
      </c>
      <c r="M1408" s="14" t="str">
        <f aca="false">IFERROR(INDEX($L:$L,MATCH(B1408&amp;"|"&amp;A1408,$Z:$Z,0)),"—")</f>
        <v>/chauffeur-prive/marseille/aeroport-pau-pyrenees/</v>
      </c>
      <c r="N1408" s="14" t="str">
        <f aca="false">IF(LEN("Chauffeur privé "&amp;INDEX(10_Lieux!$J:$J,U1408)&amp;" → "&amp;INDEX(10_Lieux!$J:$J,V1408)&amp;" | 24h/24")&gt;60,"Chauffeur privé "&amp;INDEX(10_Lieux!$J:$J,U1408)&amp;" → "&amp;INDEX(10_Lieux!$J:$J,V1408),"Chauffeur privé "&amp;INDEX(10_Lieux!$J:$J,U1408)&amp;" → "&amp;INDEX(10_Lieux!$J:$J,V1408)&amp;" | 24h/24")</f>
        <v>Chauffeur privé Aéroport Pau-Pyrénées → Marseille | 24h/24</v>
      </c>
      <c r="O1408" s="14" t="n">
        <f aca="false">LEN(N1408)</f>
        <v>58</v>
      </c>
      <c r="P1408" s="14" t="str">
        <f aca="false">"Chauffeur privé "&amp;INDEX(10_Lieux!$K:$K,U1408)&amp;" vers "&amp;INDEX(10_Lieux!$L:$L,V1408)</f>
        <v>Chauffeur privé de l'aéroport Pau-Pyrénées vers Marseille</v>
      </c>
      <c r="Q1408" s="14" t="str">
        <f aca="false">"Chauffeur privé "&amp;INDEX(10_Lieux!$K:$K,U1408)&amp;" vers "&amp;INDEX(10_Lieux!$L:$L,V1408)&amp;" : env. "&amp;I1408&amp;" km, "&amp;J1408&amp;" de route. Devis personnalisé, standard 24h/24 et 7j/7."</f>
        <v>Chauffeur privé de l'aéroport Pau-Pyrénées vers Marseille : env. 585 km, 6 h 15 de route. Devis personnalisé, standard 24h/24 et 7j/7.</v>
      </c>
      <c r="R1408" s="14" t="n">
        <f aca="false">LEN(Q1408)</f>
        <v>134</v>
      </c>
      <c r="S1408" s="14" t="str">
        <f aca="false">INDEX(10_Lieux!$C:$C,U1408)</f>
        <v>France</v>
      </c>
      <c r="T1408" s="14" t="str">
        <f aca="false">INDEX(10_Lieux!$C:$C,V1408)</f>
        <v>France</v>
      </c>
      <c r="U1408" s="14" t="n">
        <f aca="false">MATCH(A1408,10_Lieux!$A:$A,0)</f>
        <v>160</v>
      </c>
      <c r="V1408" s="14" t="n">
        <f aca="false">MATCH(B1408,10_Lieux!$A:$A,0)</f>
        <v>79</v>
      </c>
      <c r="W1408" s="14" t="n">
        <f aca="false">ROUND(6371*2*ASIN(SQRT(SIN(RADIANS(INDEX(10_Lieux!$F:$F,V1408)-INDEX(10_Lieux!$F:$F,U1408))/2)^2+COS(RADIANS(INDEX(10_Lieux!$F:$F,U1408)))*COS(RADIANS(INDEX(10_Lieux!$F:$F,V1408)))*SIN(RADIANS(INDEX(10_Lieux!$G:$G,V1408)-INDEX(10_Lieux!$G:$G,U1408))/2)^2)),1)</f>
        <v>468.2</v>
      </c>
      <c r="X1408" s="14" t="n">
        <f aca="false">ROUND(I1408/IF(I1408&lt;p_seuil_vitesse,p_vit_lente,p_vit_rapide)*60/15,0)*15</f>
        <v>375</v>
      </c>
      <c r="Y1408" s="14" t="n">
        <f aca="false">MAX(IF(INDEX(10_Lieux!$B:$B,U1408)&lt;&gt;"Ville",INDEX(10_Lieux!$I:$I,U1408),0),IF(INDEX(10_Lieux!$B:$B,V1408)&lt;&gt;"Ville",INDEX(10_Lieux!$I:$I,V1408),0))</f>
        <v>250</v>
      </c>
      <c r="Z1408" s="14" t="str">
        <f aca="false">A1408&amp;"|"&amp;B1408</f>
        <v>Pau-Pyrénées|Marseille</v>
      </c>
      <c r="AA1408" s="14" t="str">
        <f aca="false">IF(I1408&lt;p_local,"Local",IF(I1408&lt;p_vv_min,"Courte distance",IF(I1408&lt;p_tres_long,"Longue distance","Très longue distance")))</f>
        <v>Longue distance</v>
      </c>
    </row>
    <row r="1409" customFormat="false" ht="15" hidden="false" customHeight="true" outlineLevel="0" collapsed="false">
      <c r="A1409" s="1" t="s">
        <v>128</v>
      </c>
      <c r="B1409" s="1" t="s">
        <v>1567</v>
      </c>
      <c r="C1409" s="1" t="s">
        <v>35</v>
      </c>
      <c r="D1409" s="1" t="s">
        <v>653</v>
      </c>
      <c r="E1409" s="1" t="s">
        <v>1575</v>
      </c>
      <c r="F1409" s="14" t="s">
        <v>40</v>
      </c>
      <c r="G1409" s="14" t="str">
        <f aca="false">IF(I1409&lt;p_local,"Local → page infra",IF(H1409&gt;=p_ph1,"Phase 1",IF(H1409&gt;=p_ph2,"Phase 2","Phase 3")))</f>
        <v>Phase 3</v>
      </c>
      <c r="H1409" s="14" t="n">
        <f aca="false">IF(I1409&lt;p_local,0,IF(C1409="Aéroport → Aéroport",p_pts_plein,IF(Y1409&gt;0,IF(I1409&lt;=Y1409,p_pts_plein,IF(I1409&lt;=p_mult2*Y1409,p_pts_moyen,p_pts_r3)),IF(I1409&gt;=p_vv_min,p_pts_plein,IF(I1409&gt;=p_vv_moy,p_pts_moyen,p_pts_court))))+IF(INDEX(10_Lieux!$D:$D,U1409)=1,p_prio1,p_prio2)+IF(INDEX(10_Lieux!$D:$D,V1409)=1,p_prio1,p_prio2)+IF(K1409="Oui",p_tf,0)+p_hub*((INDEX(10_Lieux!$H:$H,U1409)="Hub")+(INDEX(10_Lieux!$H:$H,V1409)="Hub"))+IF(OR(INDEX(10_Lieux!$H:$H,U1409)="Premium",INDEX(10_Lieux!$H:$H,V1409)="Premium"),p_prem,0))</f>
        <v>40</v>
      </c>
      <c r="I1409" s="14" t="n">
        <f aca="false">ROUND(W1409*p_facteur,0)</f>
        <v>585</v>
      </c>
      <c r="J1409" s="14" t="str">
        <f aca="false">IF(X1409&lt;60,X1409&amp;" min",INT(X1409/60)&amp;" h"&amp;IF(MOD(X1409,60)=0,""," "&amp;TEXT(MOD(X1409,60),"00")))</f>
        <v>6 h 15</v>
      </c>
      <c r="K1409" s="14" t="str">
        <f aca="false">IF(S1409&lt;&gt;T1409,"Oui","Non")</f>
        <v>Non</v>
      </c>
      <c r="L1409" s="14" t="str">
        <f aca="false">IF(AND(INDEX(10_Lieux!$B:$B,U1409)="Ville",INDEX(10_Lieux!$B:$B,V1409)="Ville"),"/chauffeur-prive/"&amp;INDEX(10_Lieux!$E:$E,U1409)&amp;"-"&amp;INDEX(10_Lieux!$E:$E,V1409)&amp;"/","/chauffeur-prive/"&amp;INDEX(10_Lieux!$E:$E,U1409)&amp;"/"&amp;INDEX(10_Lieux!$E:$E,V1409)&amp;"/")</f>
        <v>/chauffeur-prive/marseille/aeroport-pau-pyrenees/</v>
      </c>
      <c r="M1409" s="14" t="str">
        <f aca="false">IFERROR(INDEX($L:$L,MATCH(B1409&amp;"|"&amp;A1409,$Z:$Z,0)),"—")</f>
        <v>/chauffeur-prive/aeroport-pau-pyrenees/marseille/</v>
      </c>
      <c r="N1409" s="14" t="str">
        <f aca="false">IF(LEN("Chauffeur privé "&amp;INDEX(10_Lieux!$J:$J,U1409)&amp;" → "&amp;INDEX(10_Lieux!$J:$J,V1409)&amp;" | 24h/24")&gt;60,"Chauffeur privé "&amp;INDEX(10_Lieux!$J:$J,U1409)&amp;" → "&amp;INDEX(10_Lieux!$J:$J,V1409),"Chauffeur privé "&amp;INDEX(10_Lieux!$J:$J,U1409)&amp;" → "&amp;INDEX(10_Lieux!$J:$J,V1409)&amp;" | 24h/24")</f>
        <v>Chauffeur privé Marseille → Aéroport Pau-Pyrénées | 24h/24</v>
      </c>
      <c r="O1409" s="14" t="n">
        <f aca="false">LEN(N1409)</f>
        <v>58</v>
      </c>
      <c r="P1409" s="14" t="str">
        <f aca="false">"Chauffeur privé "&amp;INDEX(10_Lieux!$K:$K,U1409)&amp;" vers "&amp;INDEX(10_Lieux!$L:$L,V1409)</f>
        <v>Chauffeur privé de Marseille vers l'aéroport Pau-Pyrénées</v>
      </c>
      <c r="Q1409" s="14" t="str">
        <f aca="false">"Chauffeur privé "&amp;INDEX(10_Lieux!$K:$K,U1409)&amp;" vers "&amp;INDEX(10_Lieux!$L:$L,V1409)&amp;" : env. "&amp;I1409&amp;" km, "&amp;J1409&amp;" de route. Devis personnalisé, standard 24h/24 et 7j/7."</f>
        <v>Chauffeur privé de Marseille vers l'aéroport Pau-Pyrénées : env. 585 km, 6 h 15 de route. Devis personnalisé, standard 24h/24 et 7j/7.</v>
      </c>
      <c r="R1409" s="14" t="n">
        <f aca="false">LEN(Q1409)</f>
        <v>134</v>
      </c>
      <c r="S1409" s="14" t="str">
        <f aca="false">INDEX(10_Lieux!$C:$C,U1409)</f>
        <v>France</v>
      </c>
      <c r="T1409" s="14" t="str">
        <f aca="false">INDEX(10_Lieux!$C:$C,V1409)</f>
        <v>France</v>
      </c>
      <c r="U1409" s="14" t="n">
        <f aca="false">MATCH(A1409,10_Lieux!$A:$A,0)</f>
        <v>79</v>
      </c>
      <c r="V1409" s="14" t="n">
        <f aca="false">MATCH(B1409,10_Lieux!$A:$A,0)</f>
        <v>160</v>
      </c>
      <c r="W1409" s="14" t="n">
        <f aca="false">ROUND(6371*2*ASIN(SQRT(SIN(RADIANS(INDEX(10_Lieux!$F:$F,V1409)-INDEX(10_Lieux!$F:$F,U1409))/2)^2+COS(RADIANS(INDEX(10_Lieux!$F:$F,U1409)))*COS(RADIANS(INDEX(10_Lieux!$F:$F,V1409)))*SIN(RADIANS(INDEX(10_Lieux!$G:$G,V1409)-INDEX(10_Lieux!$G:$G,U1409))/2)^2)),1)</f>
        <v>468.2</v>
      </c>
      <c r="X1409" s="14" t="n">
        <f aca="false">ROUND(I1409/IF(I1409&lt;p_seuil_vitesse,p_vit_lente,p_vit_rapide)*60/15,0)*15</f>
        <v>375</v>
      </c>
      <c r="Y1409" s="14" t="n">
        <f aca="false">MAX(IF(INDEX(10_Lieux!$B:$B,U1409)&lt;&gt;"Ville",INDEX(10_Lieux!$I:$I,U1409),0),IF(INDEX(10_Lieux!$B:$B,V1409)&lt;&gt;"Ville",INDEX(10_Lieux!$I:$I,V1409),0))</f>
        <v>250</v>
      </c>
      <c r="Z1409" s="14" t="str">
        <f aca="false">A1409&amp;"|"&amp;B1409</f>
        <v>Marseille|Pau-Pyrénées</v>
      </c>
      <c r="AA1409" s="14" t="str">
        <f aca="false">IF(I1409&lt;p_local,"Local",IF(I1409&lt;p_vv_min,"Courte distance",IF(I1409&lt;p_tres_long,"Longue distance","Très longue distance")))</f>
        <v>Longue distance</v>
      </c>
    </row>
    <row r="1410" customFormat="false" ht="15" hidden="false" customHeight="true" outlineLevel="0" collapsed="false">
      <c r="A1410" s="1" t="s">
        <v>1567</v>
      </c>
      <c r="B1410" s="1" t="s">
        <v>130</v>
      </c>
      <c r="C1410" s="1" t="s">
        <v>34</v>
      </c>
      <c r="D1410" s="1" t="s">
        <v>653</v>
      </c>
      <c r="E1410" s="1" t="s">
        <v>1576</v>
      </c>
      <c r="F1410" s="14" t="s">
        <v>40</v>
      </c>
      <c r="G1410" s="14" t="str">
        <f aca="false">IF(I1410&lt;p_local,"Local → page infra",IF(H1410&gt;=p_ph1,"Phase 1",IF(H1410&gt;=p_ph2,"Phase 2","Phase 3")))</f>
        <v>Phase 3</v>
      </c>
      <c r="H1410" s="14" t="n">
        <f aca="false">IF(I1410&lt;p_local,0,IF(C1410="Aéroport → Aéroport",p_pts_plein,IF(Y1410&gt;0,IF(I1410&lt;=Y1410,p_pts_plein,IF(I1410&lt;=p_mult2*Y1410,p_pts_moyen,p_pts_r3)),IF(I1410&gt;=p_vv_min,p_pts_plein,IF(I1410&gt;=p_vv_moy,p_pts_moyen,p_pts_court))))+IF(INDEX(10_Lieux!$D:$D,U1410)=1,p_prio1,p_prio2)+IF(INDEX(10_Lieux!$D:$D,V1410)=1,p_prio1,p_prio2)+IF(K1410="Oui",p_tf,0)+p_hub*((INDEX(10_Lieux!$H:$H,U1410)="Hub")+(INDEX(10_Lieux!$H:$H,V1410)="Hub"))+IF(OR(INDEX(10_Lieux!$H:$H,U1410)="Premium",INDEX(10_Lieux!$H:$H,V1410)="Premium"),p_prem,0))</f>
        <v>60</v>
      </c>
      <c r="I1410" s="14" t="n">
        <f aca="false">ROUND(W1410*p_facteur,0)</f>
        <v>203</v>
      </c>
      <c r="J1410" s="14" t="str">
        <f aca="false">IF(X1410&lt;60,X1410&amp;" min",INT(X1410/60)&amp;" h"&amp;IF(MOD(X1410,60)=0,""," "&amp;TEXT(MOD(X1410,60),"00")))</f>
        <v>2 h 15</v>
      </c>
      <c r="K1410" s="14" t="str">
        <f aca="false">IF(S1410&lt;&gt;T1410,"Oui","Non")</f>
        <v>Non</v>
      </c>
      <c r="L1410" s="14" t="str">
        <f aca="false">IF(AND(INDEX(10_Lieux!$B:$B,U1410)="Ville",INDEX(10_Lieux!$B:$B,V1410)="Ville"),"/chauffeur-prive/"&amp;INDEX(10_Lieux!$E:$E,U1410)&amp;"-"&amp;INDEX(10_Lieux!$E:$E,V1410)&amp;"/","/chauffeur-prive/"&amp;INDEX(10_Lieux!$E:$E,U1410)&amp;"/"&amp;INDEX(10_Lieux!$E:$E,V1410)&amp;"/")</f>
        <v>/chauffeur-prive/aeroport-pau-pyrenees/bordeaux/</v>
      </c>
      <c r="M1410" s="14" t="str">
        <f aca="false">IFERROR(INDEX($L:$L,MATCH(B1410&amp;"|"&amp;A1410,$Z:$Z,0)),"—")</f>
        <v>/chauffeur-prive/bordeaux/aeroport-pau-pyrenees/</v>
      </c>
      <c r="N1410" s="14" t="str">
        <f aca="false">IF(LEN("Chauffeur privé "&amp;INDEX(10_Lieux!$J:$J,U1410)&amp;" → "&amp;INDEX(10_Lieux!$J:$J,V1410)&amp;" | 24h/24")&gt;60,"Chauffeur privé "&amp;INDEX(10_Lieux!$J:$J,U1410)&amp;" → "&amp;INDEX(10_Lieux!$J:$J,V1410),"Chauffeur privé "&amp;INDEX(10_Lieux!$J:$J,U1410)&amp;" → "&amp;INDEX(10_Lieux!$J:$J,V1410)&amp;" | 24h/24")</f>
        <v>Chauffeur privé Aéroport Pau-Pyrénées → Bordeaux | 24h/24</v>
      </c>
      <c r="O1410" s="14" t="n">
        <f aca="false">LEN(N1410)</f>
        <v>57</v>
      </c>
      <c r="P1410" s="14" t="str">
        <f aca="false">"Chauffeur privé "&amp;INDEX(10_Lieux!$K:$K,U1410)&amp;" vers "&amp;INDEX(10_Lieux!$L:$L,V1410)</f>
        <v>Chauffeur privé de l'aéroport Pau-Pyrénées vers Bordeaux</v>
      </c>
      <c r="Q1410" s="14" t="str">
        <f aca="false">"Chauffeur privé "&amp;INDEX(10_Lieux!$K:$K,U1410)&amp;" vers "&amp;INDEX(10_Lieux!$L:$L,V1410)&amp;" : env. "&amp;I1410&amp;" km, "&amp;J1410&amp;" de route. Devis personnalisé, standard 24h/24 et 7j/7."</f>
        <v>Chauffeur privé de l'aéroport Pau-Pyrénées vers Bordeaux : env. 203 km, 2 h 15 de route. Devis personnalisé, standard 24h/24 et 7j/7.</v>
      </c>
      <c r="R1410" s="14" t="n">
        <f aca="false">LEN(Q1410)</f>
        <v>133</v>
      </c>
      <c r="S1410" s="14" t="str">
        <f aca="false">INDEX(10_Lieux!$C:$C,U1410)</f>
        <v>France</v>
      </c>
      <c r="T1410" s="14" t="str">
        <f aca="false">INDEX(10_Lieux!$C:$C,V1410)</f>
        <v>France</v>
      </c>
      <c r="U1410" s="14" t="n">
        <f aca="false">MATCH(A1410,10_Lieux!$A:$A,0)</f>
        <v>160</v>
      </c>
      <c r="V1410" s="14" t="n">
        <f aca="false">MATCH(B1410,10_Lieux!$A:$A,0)</f>
        <v>61</v>
      </c>
      <c r="W1410" s="14" t="n">
        <f aca="false">ROUND(6371*2*ASIN(SQRT(SIN(RADIANS(INDEX(10_Lieux!$F:$F,V1410)-INDEX(10_Lieux!$F:$F,U1410))/2)^2+COS(RADIANS(INDEX(10_Lieux!$F:$F,U1410)))*COS(RADIANS(INDEX(10_Lieux!$F:$F,V1410)))*SIN(RADIANS(INDEX(10_Lieux!$G:$G,V1410)-INDEX(10_Lieux!$G:$G,U1410))/2)^2)),1)</f>
        <v>162.6</v>
      </c>
      <c r="X1410" s="14" t="n">
        <f aca="false">ROUND(I1410/IF(I1410&lt;p_seuil_vitesse,p_vit_lente,p_vit_rapide)*60/15,0)*15</f>
        <v>135</v>
      </c>
      <c r="Y1410" s="14" t="n">
        <f aca="false">MAX(IF(INDEX(10_Lieux!$B:$B,U1410)&lt;&gt;"Ville",INDEX(10_Lieux!$I:$I,U1410),0),IF(INDEX(10_Lieux!$B:$B,V1410)&lt;&gt;"Ville",INDEX(10_Lieux!$I:$I,V1410),0))</f>
        <v>250</v>
      </c>
      <c r="Z1410" s="14" t="str">
        <f aca="false">A1410&amp;"|"&amp;B1410</f>
        <v>Pau-Pyrénées|Bordeaux</v>
      </c>
      <c r="AA1410" s="14" t="str">
        <f aca="false">IF(I1410&lt;p_local,"Local",IF(I1410&lt;p_vv_min,"Courte distance",IF(I1410&lt;p_tres_long,"Longue distance","Très longue distance")))</f>
        <v>Longue distance</v>
      </c>
    </row>
    <row r="1411" customFormat="false" ht="15" hidden="false" customHeight="true" outlineLevel="0" collapsed="false">
      <c r="A1411" s="1" t="s">
        <v>130</v>
      </c>
      <c r="B1411" s="1" t="s">
        <v>1567</v>
      </c>
      <c r="C1411" s="1" t="s">
        <v>35</v>
      </c>
      <c r="D1411" s="1" t="s">
        <v>653</v>
      </c>
      <c r="E1411" s="1" t="s">
        <v>1577</v>
      </c>
      <c r="F1411" s="14" t="s">
        <v>40</v>
      </c>
      <c r="G1411" s="14" t="str">
        <f aca="false">IF(I1411&lt;p_local,"Local → page infra",IF(H1411&gt;=p_ph1,"Phase 1",IF(H1411&gt;=p_ph2,"Phase 2","Phase 3")))</f>
        <v>Phase 3</v>
      </c>
      <c r="H1411" s="14" t="n">
        <f aca="false">IF(I1411&lt;p_local,0,IF(C1411="Aéroport → Aéroport",p_pts_plein,IF(Y1411&gt;0,IF(I1411&lt;=Y1411,p_pts_plein,IF(I1411&lt;=p_mult2*Y1411,p_pts_moyen,p_pts_r3)),IF(I1411&gt;=p_vv_min,p_pts_plein,IF(I1411&gt;=p_vv_moy,p_pts_moyen,p_pts_court))))+IF(INDEX(10_Lieux!$D:$D,U1411)=1,p_prio1,p_prio2)+IF(INDEX(10_Lieux!$D:$D,V1411)=1,p_prio1,p_prio2)+IF(K1411="Oui",p_tf,0)+p_hub*((INDEX(10_Lieux!$H:$H,U1411)="Hub")+(INDEX(10_Lieux!$H:$H,V1411)="Hub"))+IF(OR(INDEX(10_Lieux!$H:$H,U1411)="Premium",INDEX(10_Lieux!$H:$H,V1411)="Premium"),p_prem,0))</f>
        <v>60</v>
      </c>
      <c r="I1411" s="14" t="n">
        <f aca="false">ROUND(W1411*p_facteur,0)</f>
        <v>203</v>
      </c>
      <c r="J1411" s="14" t="str">
        <f aca="false">IF(X1411&lt;60,X1411&amp;" min",INT(X1411/60)&amp;" h"&amp;IF(MOD(X1411,60)=0,""," "&amp;TEXT(MOD(X1411,60),"00")))</f>
        <v>2 h 15</v>
      </c>
      <c r="K1411" s="14" t="str">
        <f aca="false">IF(S1411&lt;&gt;T1411,"Oui","Non")</f>
        <v>Non</v>
      </c>
      <c r="L1411" s="14" t="str">
        <f aca="false">IF(AND(INDEX(10_Lieux!$B:$B,U1411)="Ville",INDEX(10_Lieux!$B:$B,V1411)="Ville"),"/chauffeur-prive/"&amp;INDEX(10_Lieux!$E:$E,U1411)&amp;"-"&amp;INDEX(10_Lieux!$E:$E,V1411)&amp;"/","/chauffeur-prive/"&amp;INDEX(10_Lieux!$E:$E,U1411)&amp;"/"&amp;INDEX(10_Lieux!$E:$E,V1411)&amp;"/")</f>
        <v>/chauffeur-prive/bordeaux/aeroport-pau-pyrenees/</v>
      </c>
      <c r="M1411" s="14" t="str">
        <f aca="false">IFERROR(INDEX($L:$L,MATCH(B1411&amp;"|"&amp;A1411,$Z:$Z,0)),"—")</f>
        <v>/chauffeur-prive/aeroport-pau-pyrenees/bordeaux/</v>
      </c>
      <c r="N1411" s="14" t="str">
        <f aca="false">IF(LEN("Chauffeur privé "&amp;INDEX(10_Lieux!$J:$J,U1411)&amp;" → "&amp;INDEX(10_Lieux!$J:$J,V1411)&amp;" | 24h/24")&gt;60,"Chauffeur privé "&amp;INDEX(10_Lieux!$J:$J,U1411)&amp;" → "&amp;INDEX(10_Lieux!$J:$J,V1411),"Chauffeur privé "&amp;INDEX(10_Lieux!$J:$J,U1411)&amp;" → "&amp;INDEX(10_Lieux!$J:$J,V1411)&amp;" | 24h/24")</f>
        <v>Chauffeur privé Bordeaux → Aéroport Pau-Pyrénées | 24h/24</v>
      </c>
      <c r="O1411" s="14" t="n">
        <f aca="false">LEN(N1411)</f>
        <v>57</v>
      </c>
      <c r="P1411" s="14" t="str">
        <f aca="false">"Chauffeur privé "&amp;INDEX(10_Lieux!$K:$K,U1411)&amp;" vers "&amp;INDEX(10_Lieux!$L:$L,V1411)</f>
        <v>Chauffeur privé de Bordeaux vers l'aéroport Pau-Pyrénées</v>
      </c>
      <c r="Q1411" s="14" t="str">
        <f aca="false">"Chauffeur privé "&amp;INDEX(10_Lieux!$K:$K,U1411)&amp;" vers "&amp;INDEX(10_Lieux!$L:$L,V1411)&amp;" : env. "&amp;I1411&amp;" km, "&amp;J1411&amp;" de route. Devis personnalisé, standard 24h/24 et 7j/7."</f>
        <v>Chauffeur privé de Bordeaux vers l'aéroport Pau-Pyrénées : env. 203 km, 2 h 15 de route. Devis personnalisé, standard 24h/24 et 7j/7.</v>
      </c>
      <c r="R1411" s="14" t="n">
        <f aca="false">LEN(Q1411)</f>
        <v>133</v>
      </c>
      <c r="S1411" s="14" t="str">
        <f aca="false">INDEX(10_Lieux!$C:$C,U1411)</f>
        <v>France</v>
      </c>
      <c r="T1411" s="14" t="str">
        <f aca="false">INDEX(10_Lieux!$C:$C,V1411)</f>
        <v>France</v>
      </c>
      <c r="U1411" s="14" t="n">
        <f aca="false">MATCH(A1411,10_Lieux!$A:$A,0)</f>
        <v>61</v>
      </c>
      <c r="V1411" s="14" t="n">
        <f aca="false">MATCH(B1411,10_Lieux!$A:$A,0)</f>
        <v>160</v>
      </c>
      <c r="W1411" s="14" t="n">
        <f aca="false">ROUND(6371*2*ASIN(SQRT(SIN(RADIANS(INDEX(10_Lieux!$F:$F,V1411)-INDEX(10_Lieux!$F:$F,U1411))/2)^2+COS(RADIANS(INDEX(10_Lieux!$F:$F,U1411)))*COS(RADIANS(INDEX(10_Lieux!$F:$F,V1411)))*SIN(RADIANS(INDEX(10_Lieux!$G:$G,V1411)-INDEX(10_Lieux!$G:$G,U1411))/2)^2)),1)</f>
        <v>162.6</v>
      </c>
      <c r="X1411" s="14" t="n">
        <f aca="false">ROUND(I1411/IF(I1411&lt;p_seuil_vitesse,p_vit_lente,p_vit_rapide)*60/15,0)*15</f>
        <v>135</v>
      </c>
      <c r="Y1411" s="14" t="n">
        <f aca="false">MAX(IF(INDEX(10_Lieux!$B:$B,U1411)&lt;&gt;"Ville",INDEX(10_Lieux!$I:$I,U1411),0),IF(INDEX(10_Lieux!$B:$B,V1411)&lt;&gt;"Ville",INDEX(10_Lieux!$I:$I,V1411),0))</f>
        <v>250</v>
      </c>
      <c r="Z1411" s="14" t="str">
        <f aca="false">A1411&amp;"|"&amp;B1411</f>
        <v>Bordeaux|Pau-Pyrénées</v>
      </c>
      <c r="AA1411" s="14" t="str">
        <f aca="false">IF(I1411&lt;p_local,"Local",IF(I1411&lt;p_vv_min,"Courte distance",IF(I1411&lt;p_tres_long,"Longue distance","Très longue distance")))</f>
        <v>Longue distance</v>
      </c>
    </row>
    <row r="1412" customFormat="false" ht="15" hidden="false" customHeight="true" outlineLevel="0" collapsed="false">
      <c r="A1412" s="1" t="s">
        <v>1567</v>
      </c>
      <c r="B1412" s="1" t="s">
        <v>132</v>
      </c>
      <c r="C1412" s="1" t="s">
        <v>34</v>
      </c>
      <c r="D1412" s="1" t="s">
        <v>653</v>
      </c>
      <c r="E1412" s="1" t="s">
        <v>1578</v>
      </c>
      <c r="F1412" s="14" t="s">
        <v>40</v>
      </c>
      <c r="G1412" s="14" t="str">
        <f aca="false">IF(I1412&lt;p_local,"Local → page infra",IF(H1412&gt;=p_ph1,"Phase 1",IF(H1412&gt;=p_ph2,"Phase 2","Phase 3")))</f>
        <v>Phase 3</v>
      </c>
      <c r="H1412" s="14" t="n">
        <f aca="false">IF(I1412&lt;p_local,0,IF(C1412="Aéroport → Aéroport",p_pts_plein,IF(Y1412&gt;0,IF(I1412&lt;=Y1412,p_pts_plein,IF(I1412&lt;=p_mult2*Y1412,p_pts_moyen,p_pts_r3)),IF(I1412&gt;=p_vv_min,p_pts_plein,IF(I1412&gt;=p_vv_moy,p_pts_moyen,p_pts_court))))+IF(INDEX(10_Lieux!$D:$D,U1412)=1,p_prio1,p_prio2)+IF(INDEX(10_Lieux!$D:$D,V1412)=1,p_prio1,p_prio2)+IF(K1412="Oui",p_tf,0)+p_hub*((INDEX(10_Lieux!$H:$H,U1412)="Hub")+(INDEX(10_Lieux!$H:$H,V1412)="Hub"))+IF(OR(INDEX(10_Lieux!$H:$H,U1412)="Premium",INDEX(10_Lieux!$H:$H,V1412)="Premium"),p_prem,0))</f>
        <v>60</v>
      </c>
      <c r="I1412" s="14" t="n">
        <f aca="false">ROUND(W1412*p_facteur,0)</f>
        <v>190</v>
      </c>
      <c r="J1412" s="14" t="str">
        <f aca="false">IF(X1412&lt;60,X1412&amp;" min",INT(X1412/60)&amp;" h"&amp;IF(MOD(X1412,60)=0,""," "&amp;TEXT(MOD(X1412,60),"00")))</f>
        <v>2 h</v>
      </c>
      <c r="K1412" s="14" t="str">
        <f aca="false">IF(S1412&lt;&gt;T1412,"Oui","Non")</f>
        <v>Non</v>
      </c>
      <c r="L1412" s="14" t="str">
        <f aca="false">IF(AND(INDEX(10_Lieux!$B:$B,U1412)="Ville",INDEX(10_Lieux!$B:$B,V1412)="Ville"),"/chauffeur-prive/"&amp;INDEX(10_Lieux!$E:$E,U1412)&amp;"-"&amp;INDEX(10_Lieux!$E:$E,V1412)&amp;"/","/chauffeur-prive/"&amp;INDEX(10_Lieux!$E:$E,U1412)&amp;"/"&amp;INDEX(10_Lieux!$E:$E,V1412)&amp;"/")</f>
        <v>/chauffeur-prive/aeroport-pau-pyrenees/toulouse/</v>
      </c>
      <c r="M1412" s="14" t="str">
        <f aca="false">IFERROR(INDEX($L:$L,MATCH(B1412&amp;"|"&amp;A1412,$Z:$Z,0)),"—")</f>
        <v>/chauffeur-prive/toulouse/aeroport-pau-pyrenees/</v>
      </c>
      <c r="N1412" s="14" t="str">
        <f aca="false">IF(LEN("Chauffeur privé "&amp;INDEX(10_Lieux!$J:$J,U1412)&amp;" → "&amp;INDEX(10_Lieux!$J:$J,V1412)&amp;" | 24h/24")&gt;60,"Chauffeur privé "&amp;INDEX(10_Lieux!$J:$J,U1412)&amp;" → "&amp;INDEX(10_Lieux!$J:$J,V1412),"Chauffeur privé "&amp;INDEX(10_Lieux!$J:$J,U1412)&amp;" → "&amp;INDEX(10_Lieux!$J:$J,V1412)&amp;" | 24h/24")</f>
        <v>Chauffeur privé Aéroport Pau-Pyrénées → Toulouse | 24h/24</v>
      </c>
      <c r="O1412" s="14" t="n">
        <f aca="false">LEN(N1412)</f>
        <v>57</v>
      </c>
      <c r="P1412" s="14" t="str">
        <f aca="false">"Chauffeur privé "&amp;INDEX(10_Lieux!$K:$K,U1412)&amp;" vers "&amp;INDEX(10_Lieux!$L:$L,V1412)</f>
        <v>Chauffeur privé de l'aéroport Pau-Pyrénées vers Toulouse</v>
      </c>
      <c r="Q1412" s="14" t="str">
        <f aca="false">"Chauffeur privé "&amp;INDEX(10_Lieux!$K:$K,U1412)&amp;" vers "&amp;INDEX(10_Lieux!$L:$L,V1412)&amp;" : env. "&amp;I1412&amp;" km, "&amp;J1412&amp;" de route. Devis personnalisé, standard 24h/24 et 7j/7."</f>
        <v>Chauffeur privé de l'aéroport Pau-Pyrénées vers Toulouse : env. 190 km, 2 h de route. Devis personnalisé, standard 24h/24 et 7j/7.</v>
      </c>
      <c r="R1412" s="14" t="n">
        <f aca="false">LEN(Q1412)</f>
        <v>130</v>
      </c>
      <c r="S1412" s="14" t="str">
        <f aca="false">INDEX(10_Lieux!$C:$C,U1412)</f>
        <v>France</v>
      </c>
      <c r="T1412" s="14" t="str">
        <f aca="false">INDEX(10_Lieux!$C:$C,V1412)</f>
        <v>France</v>
      </c>
      <c r="U1412" s="14" t="n">
        <f aca="false">MATCH(A1412,10_Lieux!$A:$A,0)</f>
        <v>160</v>
      </c>
      <c r="V1412" s="14" t="n">
        <f aca="false">MATCH(B1412,10_Lieux!$A:$A,0)</f>
        <v>70</v>
      </c>
      <c r="W1412" s="14" t="n">
        <f aca="false">ROUND(6371*2*ASIN(SQRT(SIN(RADIANS(INDEX(10_Lieux!$F:$F,V1412)-INDEX(10_Lieux!$F:$F,U1412))/2)^2+COS(RADIANS(INDEX(10_Lieux!$F:$F,U1412)))*COS(RADIANS(INDEX(10_Lieux!$F:$F,V1412)))*SIN(RADIANS(INDEX(10_Lieux!$G:$G,V1412)-INDEX(10_Lieux!$G:$G,U1412))/2)^2)),1)</f>
        <v>152.3</v>
      </c>
      <c r="X1412" s="14" t="n">
        <f aca="false">ROUND(I1412/IF(I1412&lt;p_seuil_vitesse,p_vit_lente,p_vit_rapide)*60/15,0)*15</f>
        <v>120</v>
      </c>
      <c r="Y1412" s="14" t="n">
        <f aca="false">MAX(IF(INDEX(10_Lieux!$B:$B,U1412)&lt;&gt;"Ville",INDEX(10_Lieux!$I:$I,U1412),0),IF(INDEX(10_Lieux!$B:$B,V1412)&lt;&gt;"Ville",INDEX(10_Lieux!$I:$I,V1412),0))</f>
        <v>250</v>
      </c>
      <c r="Z1412" s="14" t="str">
        <f aca="false">A1412&amp;"|"&amp;B1412</f>
        <v>Pau-Pyrénées|Toulouse</v>
      </c>
      <c r="AA1412" s="14" t="str">
        <f aca="false">IF(I1412&lt;p_local,"Local",IF(I1412&lt;p_vv_min,"Courte distance",IF(I1412&lt;p_tres_long,"Longue distance","Très longue distance")))</f>
        <v>Longue distance</v>
      </c>
    </row>
    <row r="1413" customFormat="false" ht="15" hidden="false" customHeight="true" outlineLevel="0" collapsed="false">
      <c r="A1413" s="1" t="s">
        <v>132</v>
      </c>
      <c r="B1413" s="1" t="s">
        <v>1567</v>
      </c>
      <c r="C1413" s="1" t="s">
        <v>35</v>
      </c>
      <c r="D1413" s="1" t="s">
        <v>653</v>
      </c>
      <c r="E1413" s="1" t="s">
        <v>1579</v>
      </c>
      <c r="F1413" s="14" t="s">
        <v>40</v>
      </c>
      <c r="G1413" s="14" t="str">
        <f aca="false">IF(I1413&lt;p_local,"Local → page infra",IF(H1413&gt;=p_ph1,"Phase 1",IF(H1413&gt;=p_ph2,"Phase 2","Phase 3")))</f>
        <v>Phase 3</v>
      </c>
      <c r="H1413" s="14" t="n">
        <f aca="false">IF(I1413&lt;p_local,0,IF(C1413="Aéroport → Aéroport",p_pts_plein,IF(Y1413&gt;0,IF(I1413&lt;=Y1413,p_pts_plein,IF(I1413&lt;=p_mult2*Y1413,p_pts_moyen,p_pts_r3)),IF(I1413&gt;=p_vv_min,p_pts_plein,IF(I1413&gt;=p_vv_moy,p_pts_moyen,p_pts_court))))+IF(INDEX(10_Lieux!$D:$D,U1413)=1,p_prio1,p_prio2)+IF(INDEX(10_Lieux!$D:$D,V1413)=1,p_prio1,p_prio2)+IF(K1413="Oui",p_tf,0)+p_hub*((INDEX(10_Lieux!$H:$H,U1413)="Hub")+(INDEX(10_Lieux!$H:$H,V1413)="Hub"))+IF(OR(INDEX(10_Lieux!$H:$H,U1413)="Premium",INDEX(10_Lieux!$H:$H,V1413)="Premium"),p_prem,0))</f>
        <v>60</v>
      </c>
      <c r="I1413" s="14" t="n">
        <f aca="false">ROUND(W1413*p_facteur,0)</f>
        <v>190</v>
      </c>
      <c r="J1413" s="14" t="str">
        <f aca="false">IF(X1413&lt;60,X1413&amp;" min",INT(X1413/60)&amp;" h"&amp;IF(MOD(X1413,60)=0,""," "&amp;TEXT(MOD(X1413,60),"00")))</f>
        <v>2 h</v>
      </c>
      <c r="K1413" s="14" t="str">
        <f aca="false">IF(S1413&lt;&gt;T1413,"Oui","Non")</f>
        <v>Non</v>
      </c>
      <c r="L1413" s="14" t="str">
        <f aca="false">IF(AND(INDEX(10_Lieux!$B:$B,U1413)="Ville",INDEX(10_Lieux!$B:$B,V1413)="Ville"),"/chauffeur-prive/"&amp;INDEX(10_Lieux!$E:$E,U1413)&amp;"-"&amp;INDEX(10_Lieux!$E:$E,V1413)&amp;"/","/chauffeur-prive/"&amp;INDEX(10_Lieux!$E:$E,U1413)&amp;"/"&amp;INDEX(10_Lieux!$E:$E,V1413)&amp;"/")</f>
        <v>/chauffeur-prive/toulouse/aeroport-pau-pyrenees/</v>
      </c>
      <c r="M1413" s="14" t="str">
        <f aca="false">IFERROR(INDEX($L:$L,MATCH(B1413&amp;"|"&amp;A1413,$Z:$Z,0)),"—")</f>
        <v>/chauffeur-prive/aeroport-pau-pyrenees/toulouse/</v>
      </c>
      <c r="N1413" s="14" t="str">
        <f aca="false">IF(LEN("Chauffeur privé "&amp;INDEX(10_Lieux!$J:$J,U1413)&amp;" → "&amp;INDEX(10_Lieux!$J:$J,V1413)&amp;" | 24h/24")&gt;60,"Chauffeur privé "&amp;INDEX(10_Lieux!$J:$J,U1413)&amp;" → "&amp;INDEX(10_Lieux!$J:$J,V1413),"Chauffeur privé "&amp;INDEX(10_Lieux!$J:$J,U1413)&amp;" → "&amp;INDEX(10_Lieux!$J:$J,V1413)&amp;" | 24h/24")</f>
        <v>Chauffeur privé Toulouse → Aéroport Pau-Pyrénées | 24h/24</v>
      </c>
      <c r="O1413" s="14" t="n">
        <f aca="false">LEN(N1413)</f>
        <v>57</v>
      </c>
      <c r="P1413" s="14" t="str">
        <f aca="false">"Chauffeur privé "&amp;INDEX(10_Lieux!$K:$K,U1413)&amp;" vers "&amp;INDEX(10_Lieux!$L:$L,V1413)</f>
        <v>Chauffeur privé de Toulouse vers l'aéroport Pau-Pyrénées</v>
      </c>
      <c r="Q1413" s="14" t="str">
        <f aca="false">"Chauffeur privé "&amp;INDEX(10_Lieux!$K:$K,U1413)&amp;" vers "&amp;INDEX(10_Lieux!$L:$L,V1413)&amp;" : env. "&amp;I1413&amp;" km, "&amp;J1413&amp;" de route. Devis personnalisé, standard 24h/24 et 7j/7."</f>
        <v>Chauffeur privé de Toulouse vers l'aéroport Pau-Pyrénées : env. 190 km, 2 h de route. Devis personnalisé, standard 24h/24 et 7j/7.</v>
      </c>
      <c r="R1413" s="14" t="n">
        <f aca="false">LEN(Q1413)</f>
        <v>130</v>
      </c>
      <c r="S1413" s="14" t="str">
        <f aca="false">INDEX(10_Lieux!$C:$C,U1413)</f>
        <v>France</v>
      </c>
      <c r="T1413" s="14" t="str">
        <f aca="false">INDEX(10_Lieux!$C:$C,V1413)</f>
        <v>France</v>
      </c>
      <c r="U1413" s="14" t="n">
        <f aca="false">MATCH(A1413,10_Lieux!$A:$A,0)</f>
        <v>70</v>
      </c>
      <c r="V1413" s="14" t="n">
        <f aca="false">MATCH(B1413,10_Lieux!$A:$A,0)</f>
        <v>160</v>
      </c>
      <c r="W1413" s="14" t="n">
        <f aca="false">ROUND(6371*2*ASIN(SQRT(SIN(RADIANS(INDEX(10_Lieux!$F:$F,V1413)-INDEX(10_Lieux!$F:$F,U1413))/2)^2+COS(RADIANS(INDEX(10_Lieux!$F:$F,U1413)))*COS(RADIANS(INDEX(10_Lieux!$F:$F,V1413)))*SIN(RADIANS(INDEX(10_Lieux!$G:$G,V1413)-INDEX(10_Lieux!$G:$G,U1413))/2)^2)),1)</f>
        <v>152.3</v>
      </c>
      <c r="X1413" s="14" t="n">
        <f aca="false">ROUND(I1413/IF(I1413&lt;p_seuil_vitesse,p_vit_lente,p_vit_rapide)*60/15,0)*15</f>
        <v>120</v>
      </c>
      <c r="Y1413" s="14" t="n">
        <f aca="false">MAX(IF(INDEX(10_Lieux!$B:$B,U1413)&lt;&gt;"Ville",INDEX(10_Lieux!$I:$I,U1413),0),IF(INDEX(10_Lieux!$B:$B,V1413)&lt;&gt;"Ville",INDEX(10_Lieux!$I:$I,V1413),0))</f>
        <v>250</v>
      </c>
      <c r="Z1413" s="14" t="str">
        <f aca="false">A1413&amp;"|"&amp;B1413</f>
        <v>Toulouse|Pau-Pyrénées</v>
      </c>
      <c r="AA1413" s="14" t="str">
        <f aca="false">IF(I1413&lt;p_local,"Local",IF(I1413&lt;p_vv_min,"Courte distance",IF(I1413&lt;p_tres_long,"Longue distance","Très longue distance")))</f>
        <v>Longue distance</v>
      </c>
    </row>
    <row r="1414" customFormat="false" ht="15" hidden="false" customHeight="true" outlineLevel="0" collapsed="false">
      <c r="A1414" s="1" t="s">
        <v>1567</v>
      </c>
      <c r="B1414" s="1" t="s">
        <v>134</v>
      </c>
      <c r="C1414" s="1" t="s">
        <v>34</v>
      </c>
      <c r="D1414" s="1" t="s">
        <v>653</v>
      </c>
      <c r="E1414" s="1" t="s">
        <v>1580</v>
      </c>
      <c r="F1414" s="14" t="s">
        <v>40</v>
      </c>
      <c r="G1414" s="14" t="str">
        <f aca="false">IF(I1414&lt;p_local,"Local → page infra",IF(H1414&gt;=p_ph1,"Phase 1",IF(H1414&gt;=p_ph2,"Phase 2","Phase 3")))</f>
        <v>Phase 3</v>
      </c>
      <c r="H1414" s="14" t="n">
        <f aca="false">IF(I1414&lt;p_local,0,IF(C1414="Aéroport → Aéroport",p_pts_plein,IF(Y1414&gt;0,IF(I1414&lt;=Y1414,p_pts_plein,IF(I1414&lt;=p_mult2*Y1414,p_pts_moyen,p_pts_r3)),IF(I1414&gt;=p_vv_min,p_pts_plein,IF(I1414&gt;=p_vv_moy,p_pts_moyen,p_pts_court))))+IF(INDEX(10_Lieux!$D:$D,U1414)=1,p_prio1,p_prio2)+IF(INDEX(10_Lieux!$D:$D,V1414)=1,p_prio1,p_prio2)+IF(K1414="Oui",p_tf,0)+p_hub*((INDEX(10_Lieux!$H:$H,U1414)="Hub")+(INDEX(10_Lieux!$H:$H,V1414)="Hub"))+IF(OR(INDEX(10_Lieux!$H:$H,U1414)="Premium",INDEX(10_Lieux!$H:$H,V1414)="Premium"),p_prem,0))</f>
        <v>30</v>
      </c>
      <c r="I1414" s="14" t="n">
        <f aca="false">ROUND(W1414*p_facteur,0)</f>
        <v>1060</v>
      </c>
      <c r="J1414" s="14" t="str">
        <f aca="false">IF(X1414&lt;60,X1414&amp;" min",INT(X1414/60)&amp;" h"&amp;IF(MOD(X1414,60)=0,""," "&amp;TEXT(MOD(X1414,60),"00")))</f>
        <v>11 h 15</v>
      </c>
      <c r="K1414" s="14" t="str">
        <f aca="false">IF(S1414&lt;&gt;T1414,"Oui","Non")</f>
        <v>Non</v>
      </c>
      <c r="L1414" s="14" t="str">
        <f aca="false">IF(AND(INDEX(10_Lieux!$B:$B,U1414)="Ville",INDEX(10_Lieux!$B:$B,V1414)="Ville"),"/chauffeur-prive/"&amp;INDEX(10_Lieux!$E:$E,U1414)&amp;"-"&amp;INDEX(10_Lieux!$E:$E,V1414)&amp;"/","/chauffeur-prive/"&amp;INDEX(10_Lieux!$E:$E,U1414)&amp;"/"&amp;INDEX(10_Lieux!$E:$E,V1414)&amp;"/")</f>
        <v>/chauffeur-prive/aeroport-pau-pyrenees/lille/</v>
      </c>
      <c r="M1414" s="14" t="str">
        <f aca="false">IFERROR(INDEX($L:$L,MATCH(B1414&amp;"|"&amp;A1414,$Z:$Z,0)),"—")</f>
        <v>/chauffeur-prive/lille/aeroport-pau-pyrenees/</v>
      </c>
      <c r="N1414" s="14" t="str">
        <f aca="false">IF(LEN("Chauffeur privé "&amp;INDEX(10_Lieux!$J:$J,U1414)&amp;" → "&amp;INDEX(10_Lieux!$J:$J,V1414)&amp;" | 24h/24")&gt;60,"Chauffeur privé "&amp;INDEX(10_Lieux!$J:$J,U1414)&amp;" → "&amp;INDEX(10_Lieux!$J:$J,V1414),"Chauffeur privé "&amp;INDEX(10_Lieux!$J:$J,U1414)&amp;" → "&amp;INDEX(10_Lieux!$J:$J,V1414)&amp;" | 24h/24")</f>
        <v>Chauffeur privé Aéroport Pau-Pyrénées → Lille | 24h/24</v>
      </c>
      <c r="O1414" s="14" t="n">
        <f aca="false">LEN(N1414)</f>
        <v>54</v>
      </c>
      <c r="P1414" s="14" t="str">
        <f aca="false">"Chauffeur privé "&amp;INDEX(10_Lieux!$K:$K,U1414)&amp;" vers "&amp;INDEX(10_Lieux!$L:$L,V1414)</f>
        <v>Chauffeur privé de l'aéroport Pau-Pyrénées vers Lille</v>
      </c>
      <c r="Q1414" s="14" t="str">
        <f aca="false">"Chauffeur privé "&amp;INDEX(10_Lieux!$K:$K,U1414)&amp;" vers "&amp;INDEX(10_Lieux!$L:$L,V1414)&amp;" : env. "&amp;I1414&amp;" km, "&amp;J1414&amp;" de route. Devis personnalisé, standard 24h/24 et 7j/7."</f>
        <v>Chauffeur privé de l'aéroport Pau-Pyrénées vers Lille : env. 1060 km, 11 h 15 de route. Devis personnalisé, standard 24h/24 et 7j/7.</v>
      </c>
      <c r="R1414" s="14" t="n">
        <f aca="false">LEN(Q1414)</f>
        <v>132</v>
      </c>
      <c r="S1414" s="14" t="str">
        <f aca="false">INDEX(10_Lieux!$C:$C,U1414)</f>
        <v>France</v>
      </c>
      <c r="T1414" s="14" t="str">
        <f aca="false">INDEX(10_Lieux!$C:$C,V1414)</f>
        <v>France</v>
      </c>
      <c r="U1414" s="14" t="n">
        <f aca="false">MATCH(A1414,10_Lieux!$A:$A,0)</f>
        <v>160</v>
      </c>
      <c r="V1414" s="14" t="n">
        <f aca="false">MATCH(B1414,10_Lieux!$A:$A,0)</f>
        <v>37</v>
      </c>
      <c r="W1414" s="14" t="n">
        <f aca="false">ROUND(6371*2*ASIN(SQRT(SIN(RADIANS(INDEX(10_Lieux!$F:$F,V1414)-INDEX(10_Lieux!$F:$F,U1414))/2)^2+COS(RADIANS(INDEX(10_Lieux!$F:$F,U1414)))*COS(RADIANS(INDEX(10_Lieux!$F:$F,V1414)))*SIN(RADIANS(INDEX(10_Lieux!$G:$G,V1414)-INDEX(10_Lieux!$G:$G,U1414))/2)^2)),1)</f>
        <v>847.8</v>
      </c>
      <c r="X1414" s="14" t="n">
        <f aca="false">ROUND(I1414/IF(I1414&lt;p_seuil_vitesse,p_vit_lente,p_vit_rapide)*60/15,0)*15</f>
        <v>675</v>
      </c>
      <c r="Y1414" s="14" t="n">
        <f aca="false">MAX(IF(INDEX(10_Lieux!$B:$B,U1414)&lt;&gt;"Ville",INDEX(10_Lieux!$I:$I,U1414),0),IF(INDEX(10_Lieux!$B:$B,V1414)&lt;&gt;"Ville",INDEX(10_Lieux!$I:$I,V1414),0))</f>
        <v>250</v>
      </c>
      <c r="Z1414" s="14" t="str">
        <f aca="false">A1414&amp;"|"&amp;B1414</f>
        <v>Pau-Pyrénées|Lille</v>
      </c>
      <c r="AA1414" s="14" t="str">
        <f aca="false">IF(I1414&lt;p_local,"Local",IF(I1414&lt;p_vv_min,"Courte distance",IF(I1414&lt;p_tres_long,"Longue distance","Très longue distance")))</f>
        <v>Très longue distance</v>
      </c>
    </row>
    <row r="1415" customFormat="false" ht="15" hidden="false" customHeight="true" outlineLevel="0" collapsed="false">
      <c r="A1415" s="1" t="s">
        <v>134</v>
      </c>
      <c r="B1415" s="1" t="s">
        <v>1567</v>
      </c>
      <c r="C1415" s="1" t="s">
        <v>35</v>
      </c>
      <c r="D1415" s="1" t="s">
        <v>653</v>
      </c>
      <c r="E1415" s="1" t="s">
        <v>1581</v>
      </c>
      <c r="F1415" s="14" t="s">
        <v>40</v>
      </c>
      <c r="G1415" s="14" t="str">
        <f aca="false">IF(I1415&lt;p_local,"Local → page infra",IF(H1415&gt;=p_ph1,"Phase 1",IF(H1415&gt;=p_ph2,"Phase 2","Phase 3")))</f>
        <v>Phase 3</v>
      </c>
      <c r="H1415" s="14" t="n">
        <f aca="false">IF(I1415&lt;p_local,0,IF(C1415="Aéroport → Aéroport",p_pts_plein,IF(Y1415&gt;0,IF(I1415&lt;=Y1415,p_pts_plein,IF(I1415&lt;=p_mult2*Y1415,p_pts_moyen,p_pts_r3)),IF(I1415&gt;=p_vv_min,p_pts_plein,IF(I1415&gt;=p_vv_moy,p_pts_moyen,p_pts_court))))+IF(INDEX(10_Lieux!$D:$D,U1415)=1,p_prio1,p_prio2)+IF(INDEX(10_Lieux!$D:$D,V1415)=1,p_prio1,p_prio2)+IF(K1415="Oui",p_tf,0)+p_hub*((INDEX(10_Lieux!$H:$H,U1415)="Hub")+(INDEX(10_Lieux!$H:$H,V1415)="Hub"))+IF(OR(INDEX(10_Lieux!$H:$H,U1415)="Premium",INDEX(10_Lieux!$H:$H,V1415)="Premium"),p_prem,0))</f>
        <v>30</v>
      </c>
      <c r="I1415" s="14" t="n">
        <f aca="false">ROUND(W1415*p_facteur,0)</f>
        <v>1060</v>
      </c>
      <c r="J1415" s="14" t="str">
        <f aca="false">IF(X1415&lt;60,X1415&amp;" min",INT(X1415/60)&amp;" h"&amp;IF(MOD(X1415,60)=0,""," "&amp;TEXT(MOD(X1415,60),"00")))</f>
        <v>11 h 15</v>
      </c>
      <c r="K1415" s="14" t="str">
        <f aca="false">IF(S1415&lt;&gt;T1415,"Oui","Non")</f>
        <v>Non</v>
      </c>
      <c r="L1415" s="14" t="str">
        <f aca="false">IF(AND(INDEX(10_Lieux!$B:$B,U1415)="Ville",INDEX(10_Lieux!$B:$B,V1415)="Ville"),"/chauffeur-prive/"&amp;INDEX(10_Lieux!$E:$E,U1415)&amp;"-"&amp;INDEX(10_Lieux!$E:$E,V1415)&amp;"/","/chauffeur-prive/"&amp;INDEX(10_Lieux!$E:$E,U1415)&amp;"/"&amp;INDEX(10_Lieux!$E:$E,V1415)&amp;"/")</f>
        <v>/chauffeur-prive/lille/aeroport-pau-pyrenees/</v>
      </c>
      <c r="M1415" s="14" t="str">
        <f aca="false">IFERROR(INDEX($L:$L,MATCH(B1415&amp;"|"&amp;A1415,$Z:$Z,0)),"—")</f>
        <v>/chauffeur-prive/aeroport-pau-pyrenees/lille/</v>
      </c>
      <c r="N1415" s="14" t="str">
        <f aca="false">IF(LEN("Chauffeur privé "&amp;INDEX(10_Lieux!$J:$J,U1415)&amp;" → "&amp;INDEX(10_Lieux!$J:$J,V1415)&amp;" | 24h/24")&gt;60,"Chauffeur privé "&amp;INDEX(10_Lieux!$J:$J,U1415)&amp;" → "&amp;INDEX(10_Lieux!$J:$J,V1415),"Chauffeur privé "&amp;INDEX(10_Lieux!$J:$J,U1415)&amp;" → "&amp;INDEX(10_Lieux!$J:$J,V1415)&amp;" | 24h/24")</f>
        <v>Chauffeur privé Lille → Aéroport Pau-Pyrénées | 24h/24</v>
      </c>
      <c r="O1415" s="14" t="n">
        <f aca="false">LEN(N1415)</f>
        <v>54</v>
      </c>
      <c r="P1415" s="14" t="str">
        <f aca="false">"Chauffeur privé "&amp;INDEX(10_Lieux!$K:$K,U1415)&amp;" vers "&amp;INDEX(10_Lieux!$L:$L,V1415)</f>
        <v>Chauffeur privé de Lille vers l'aéroport Pau-Pyrénées</v>
      </c>
      <c r="Q1415" s="14" t="str">
        <f aca="false">"Chauffeur privé "&amp;INDEX(10_Lieux!$K:$K,U1415)&amp;" vers "&amp;INDEX(10_Lieux!$L:$L,V1415)&amp;" : env. "&amp;I1415&amp;" km, "&amp;J1415&amp;" de route. Devis personnalisé, standard 24h/24 et 7j/7."</f>
        <v>Chauffeur privé de Lille vers l'aéroport Pau-Pyrénées : env. 1060 km, 11 h 15 de route. Devis personnalisé, standard 24h/24 et 7j/7.</v>
      </c>
      <c r="R1415" s="14" t="n">
        <f aca="false">LEN(Q1415)</f>
        <v>132</v>
      </c>
      <c r="S1415" s="14" t="str">
        <f aca="false">INDEX(10_Lieux!$C:$C,U1415)</f>
        <v>France</v>
      </c>
      <c r="T1415" s="14" t="str">
        <f aca="false">INDEX(10_Lieux!$C:$C,V1415)</f>
        <v>France</v>
      </c>
      <c r="U1415" s="14" t="n">
        <f aca="false">MATCH(A1415,10_Lieux!$A:$A,0)</f>
        <v>37</v>
      </c>
      <c r="V1415" s="14" t="n">
        <f aca="false">MATCH(B1415,10_Lieux!$A:$A,0)</f>
        <v>160</v>
      </c>
      <c r="W1415" s="14" t="n">
        <f aca="false">ROUND(6371*2*ASIN(SQRT(SIN(RADIANS(INDEX(10_Lieux!$F:$F,V1415)-INDEX(10_Lieux!$F:$F,U1415))/2)^2+COS(RADIANS(INDEX(10_Lieux!$F:$F,U1415)))*COS(RADIANS(INDEX(10_Lieux!$F:$F,V1415)))*SIN(RADIANS(INDEX(10_Lieux!$G:$G,V1415)-INDEX(10_Lieux!$G:$G,U1415))/2)^2)),1)</f>
        <v>847.8</v>
      </c>
      <c r="X1415" s="14" t="n">
        <f aca="false">ROUND(I1415/IF(I1415&lt;p_seuil_vitesse,p_vit_lente,p_vit_rapide)*60/15,0)*15</f>
        <v>675</v>
      </c>
      <c r="Y1415" s="14" t="n">
        <f aca="false">MAX(IF(INDEX(10_Lieux!$B:$B,U1415)&lt;&gt;"Ville",INDEX(10_Lieux!$I:$I,U1415),0),IF(INDEX(10_Lieux!$B:$B,V1415)&lt;&gt;"Ville",INDEX(10_Lieux!$I:$I,V1415),0))</f>
        <v>250</v>
      </c>
      <c r="Z1415" s="14" t="str">
        <f aca="false">A1415&amp;"|"&amp;B1415</f>
        <v>Lille|Pau-Pyrénées</v>
      </c>
      <c r="AA1415" s="14" t="str">
        <f aca="false">IF(I1415&lt;p_local,"Local",IF(I1415&lt;p_vv_min,"Courte distance",IF(I1415&lt;p_tres_long,"Longue distance","Très longue distance")))</f>
        <v>Très longue distance</v>
      </c>
    </row>
    <row r="1416" customFormat="false" ht="15" hidden="false" customHeight="true" outlineLevel="0" collapsed="false">
      <c r="A1416" s="1" t="s">
        <v>1567</v>
      </c>
      <c r="B1416" s="1" t="s">
        <v>136</v>
      </c>
      <c r="C1416" s="1" t="s">
        <v>34</v>
      </c>
      <c r="D1416" s="1" t="s">
        <v>653</v>
      </c>
      <c r="E1416" s="1" t="s">
        <v>1582</v>
      </c>
      <c r="F1416" s="14" t="s">
        <v>40</v>
      </c>
      <c r="G1416" s="14" t="str">
        <f aca="false">IF(I1416&lt;p_local,"Local → page infra",IF(H1416&gt;=p_ph1,"Phase 1",IF(H1416&gt;=p_ph2,"Phase 2","Phase 3")))</f>
        <v>Phase 3</v>
      </c>
      <c r="H1416" s="14" t="n">
        <f aca="false">IF(I1416&lt;p_local,0,IF(C1416="Aéroport → Aéroport",p_pts_plein,IF(Y1416&gt;0,IF(I1416&lt;=Y1416,p_pts_plein,IF(I1416&lt;=p_mult2*Y1416,p_pts_moyen,p_pts_r3)),IF(I1416&gt;=p_vv_min,p_pts_plein,IF(I1416&gt;=p_vv_moy,p_pts_moyen,p_pts_court))))+IF(INDEX(10_Lieux!$D:$D,U1416)=1,p_prio1,p_prio2)+IF(INDEX(10_Lieux!$D:$D,V1416)=1,p_prio1,p_prio2)+IF(K1416="Oui",p_tf,0)+p_hub*((INDEX(10_Lieux!$H:$H,U1416)="Hub")+(INDEX(10_Lieux!$H:$H,V1416)="Hub"))+IF(OR(INDEX(10_Lieux!$H:$H,U1416)="Premium",INDEX(10_Lieux!$H:$H,V1416)="Premium"),p_prem,0))</f>
        <v>30</v>
      </c>
      <c r="I1416" s="14" t="n">
        <f aca="false">ROUND(W1416*p_facteur,0)</f>
        <v>1069</v>
      </c>
      <c r="J1416" s="14" t="str">
        <f aca="false">IF(X1416&lt;60,X1416&amp;" min",INT(X1416/60)&amp;" h"&amp;IF(MOD(X1416,60)=0,""," "&amp;TEXT(MOD(X1416,60),"00")))</f>
        <v>11 h 15</v>
      </c>
      <c r="K1416" s="14" t="str">
        <f aca="false">IF(S1416&lt;&gt;T1416,"Oui","Non")</f>
        <v>Non</v>
      </c>
      <c r="L1416" s="14" t="str">
        <f aca="false">IF(AND(INDEX(10_Lieux!$B:$B,U1416)="Ville",INDEX(10_Lieux!$B:$B,V1416)="Ville"),"/chauffeur-prive/"&amp;INDEX(10_Lieux!$E:$E,U1416)&amp;"-"&amp;INDEX(10_Lieux!$E:$E,V1416)&amp;"/","/chauffeur-prive/"&amp;INDEX(10_Lieux!$E:$E,U1416)&amp;"/"&amp;INDEX(10_Lieux!$E:$E,V1416)&amp;"/")</f>
        <v>/chauffeur-prive/aeroport-pau-pyrenees/strasbourg/</v>
      </c>
      <c r="M1416" s="14" t="str">
        <f aca="false">IFERROR(INDEX($L:$L,MATCH(B1416&amp;"|"&amp;A1416,$Z:$Z,0)),"—")</f>
        <v>/chauffeur-prive/strasbourg/aeroport-pau-pyrenees/</v>
      </c>
      <c r="N1416" s="14" t="str">
        <f aca="false">IF(LEN("Chauffeur privé "&amp;INDEX(10_Lieux!$J:$J,U1416)&amp;" → "&amp;INDEX(10_Lieux!$J:$J,V1416)&amp;" | 24h/24")&gt;60,"Chauffeur privé "&amp;INDEX(10_Lieux!$J:$J,U1416)&amp;" → "&amp;INDEX(10_Lieux!$J:$J,V1416),"Chauffeur privé "&amp;INDEX(10_Lieux!$J:$J,U1416)&amp;" → "&amp;INDEX(10_Lieux!$J:$J,V1416)&amp;" | 24h/24")</f>
        <v>Chauffeur privé Aéroport Pau-Pyrénées → Strasbourg | 24h/24</v>
      </c>
      <c r="O1416" s="14" t="n">
        <f aca="false">LEN(N1416)</f>
        <v>59</v>
      </c>
      <c r="P1416" s="14" t="str">
        <f aca="false">"Chauffeur privé "&amp;INDEX(10_Lieux!$K:$K,U1416)&amp;" vers "&amp;INDEX(10_Lieux!$L:$L,V1416)</f>
        <v>Chauffeur privé de l'aéroport Pau-Pyrénées vers Strasbourg</v>
      </c>
      <c r="Q1416" s="14" t="str">
        <f aca="false">"Chauffeur privé "&amp;INDEX(10_Lieux!$K:$K,U1416)&amp;" vers "&amp;INDEX(10_Lieux!$L:$L,V1416)&amp;" : env. "&amp;I1416&amp;" km, "&amp;J1416&amp;" de route. Devis personnalisé, standard 24h/24 et 7j/7."</f>
        <v>Chauffeur privé de l'aéroport Pau-Pyrénées vers Strasbourg : env. 1069 km, 11 h 15 de route. Devis personnalisé, standard 24h/24 et 7j/7.</v>
      </c>
      <c r="R1416" s="14" t="n">
        <f aca="false">LEN(Q1416)</f>
        <v>137</v>
      </c>
      <c r="S1416" s="14" t="str">
        <f aca="false">INDEX(10_Lieux!$C:$C,U1416)</f>
        <v>France</v>
      </c>
      <c r="T1416" s="14" t="str">
        <f aca="false">INDEX(10_Lieux!$C:$C,V1416)</f>
        <v>France</v>
      </c>
      <c r="U1416" s="14" t="n">
        <f aca="false">MATCH(A1416,10_Lieux!$A:$A,0)</f>
        <v>160</v>
      </c>
      <c r="V1416" s="14" t="n">
        <f aca="false">MATCH(B1416,10_Lieux!$A:$A,0)</f>
        <v>29</v>
      </c>
      <c r="W1416" s="14" t="n">
        <f aca="false">ROUND(6371*2*ASIN(SQRT(SIN(RADIANS(INDEX(10_Lieux!$F:$F,V1416)-INDEX(10_Lieux!$F:$F,U1416))/2)^2+COS(RADIANS(INDEX(10_Lieux!$F:$F,U1416)))*COS(RADIANS(INDEX(10_Lieux!$F:$F,V1416)))*SIN(RADIANS(INDEX(10_Lieux!$G:$G,V1416)-INDEX(10_Lieux!$G:$G,U1416))/2)^2)),1)</f>
        <v>854.8</v>
      </c>
      <c r="X1416" s="14" t="n">
        <f aca="false">ROUND(I1416/IF(I1416&lt;p_seuil_vitesse,p_vit_lente,p_vit_rapide)*60/15,0)*15</f>
        <v>675</v>
      </c>
      <c r="Y1416" s="14" t="n">
        <f aca="false">MAX(IF(INDEX(10_Lieux!$B:$B,U1416)&lt;&gt;"Ville",INDEX(10_Lieux!$I:$I,U1416),0),IF(INDEX(10_Lieux!$B:$B,V1416)&lt;&gt;"Ville",INDEX(10_Lieux!$I:$I,V1416),0))</f>
        <v>250</v>
      </c>
      <c r="Z1416" s="14" t="str">
        <f aca="false">A1416&amp;"|"&amp;B1416</f>
        <v>Pau-Pyrénées|Strasbourg</v>
      </c>
      <c r="AA1416" s="14" t="str">
        <f aca="false">IF(I1416&lt;p_local,"Local",IF(I1416&lt;p_vv_min,"Courte distance",IF(I1416&lt;p_tres_long,"Longue distance","Très longue distance")))</f>
        <v>Très longue distance</v>
      </c>
    </row>
    <row r="1417" customFormat="false" ht="15" hidden="false" customHeight="true" outlineLevel="0" collapsed="false">
      <c r="A1417" s="1" t="s">
        <v>136</v>
      </c>
      <c r="B1417" s="1" t="s">
        <v>1567</v>
      </c>
      <c r="C1417" s="1" t="s">
        <v>35</v>
      </c>
      <c r="D1417" s="1" t="s">
        <v>653</v>
      </c>
      <c r="E1417" s="1" t="s">
        <v>1583</v>
      </c>
      <c r="F1417" s="14" t="s">
        <v>40</v>
      </c>
      <c r="G1417" s="14" t="str">
        <f aca="false">IF(I1417&lt;p_local,"Local → page infra",IF(H1417&gt;=p_ph1,"Phase 1",IF(H1417&gt;=p_ph2,"Phase 2","Phase 3")))</f>
        <v>Phase 3</v>
      </c>
      <c r="H1417" s="14" t="n">
        <f aca="false">IF(I1417&lt;p_local,0,IF(C1417="Aéroport → Aéroport",p_pts_plein,IF(Y1417&gt;0,IF(I1417&lt;=Y1417,p_pts_plein,IF(I1417&lt;=p_mult2*Y1417,p_pts_moyen,p_pts_r3)),IF(I1417&gt;=p_vv_min,p_pts_plein,IF(I1417&gt;=p_vv_moy,p_pts_moyen,p_pts_court))))+IF(INDEX(10_Lieux!$D:$D,U1417)=1,p_prio1,p_prio2)+IF(INDEX(10_Lieux!$D:$D,V1417)=1,p_prio1,p_prio2)+IF(K1417="Oui",p_tf,0)+p_hub*((INDEX(10_Lieux!$H:$H,U1417)="Hub")+(INDEX(10_Lieux!$H:$H,V1417)="Hub"))+IF(OR(INDEX(10_Lieux!$H:$H,U1417)="Premium",INDEX(10_Lieux!$H:$H,V1417)="Premium"),p_prem,0))</f>
        <v>30</v>
      </c>
      <c r="I1417" s="14" t="n">
        <f aca="false">ROUND(W1417*p_facteur,0)</f>
        <v>1069</v>
      </c>
      <c r="J1417" s="14" t="str">
        <f aca="false">IF(X1417&lt;60,X1417&amp;" min",INT(X1417/60)&amp;" h"&amp;IF(MOD(X1417,60)=0,""," "&amp;TEXT(MOD(X1417,60),"00")))</f>
        <v>11 h 15</v>
      </c>
      <c r="K1417" s="14" t="str">
        <f aca="false">IF(S1417&lt;&gt;T1417,"Oui","Non")</f>
        <v>Non</v>
      </c>
      <c r="L1417" s="14" t="str">
        <f aca="false">IF(AND(INDEX(10_Lieux!$B:$B,U1417)="Ville",INDEX(10_Lieux!$B:$B,V1417)="Ville"),"/chauffeur-prive/"&amp;INDEX(10_Lieux!$E:$E,U1417)&amp;"-"&amp;INDEX(10_Lieux!$E:$E,V1417)&amp;"/","/chauffeur-prive/"&amp;INDEX(10_Lieux!$E:$E,U1417)&amp;"/"&amp;INDEX(10_Lieux!$E:$E,V1417)&amp;"/")</f>
        <v>/chauffeur-prive/strasbourg/aeroport-pau-pyrenees/</v>
      </c>
      <c r="M1417" s="14" t="str">
        <f aca="false">IFERROR(INDEX($L:$L,MATCH(B1417&amp;"|"&amp;A1417,$Z:$Z,0)),"—")</f>
        <v>/chauffeur-prive/aeroport-pau-pyrenees/strasbourg/</v>
      </c>
      <c r="N1417" s="14" t="str">
        <f aca="false">IF(LEN("Chauffeur privé "&amp;INDEX(10_Lieux!$J:$J,U1417)&amp;" → "&amp;INDEX(10_Lieux!$J:$J,V1417)&amp;" | 24h/24")&gt;60,"Chauffeur privé "&amp;INDEX(10_Lieux!$J:$J,U1417)&amp;" → "&amp;INDEX(10_Lieux!$J:$J,V1417),"Chauffeur privé "&amp;INDEX(10_Lieux!$J:$J,U1417)&amp;" → "&amp;INDEX(10_Lieux!$J:$J,V1417)&amp;" | 24h/24")</f>
        <v>Chauffeur privé Strasbourg → Aéroport Pau-Pyrénées | 24h/24</v>
      </c>
      <c r="O1417" s="14" t="n">
        <f aca="false">LEN(N1417)</f>
        <v>59</v>
      </c>
      <c r="P1417" s="14" t="str">
        <f aca="false">"Chauffeur privé "&amp;INDEX(10_Lieux!$K:$K,U1417)&amp;" vers "&amp;INDEX(10_Lieux!$L:$L,V1417)</f>
        <v>Chauffeur privé de Strasbourg vers l'aéroport Pau-Pyrénées</v>
      </c>
      <c r="Q1417" s="14" t="str">
        <f aca="false">"Chauffeur privé "&amp;INDEX(10_Lieux!$K:$K,U1417)&amp;" vers "&amp;INDEX(10_Lieux!$L:$L,V1417)&amp;" : env. "&amp;I1417&amp;" km, "&amp;J1417&amp;" de route. Devis personnalisé, standard 24h/24 et 7j/7."</f>
        <v>Chauffeur privé de Strasbourg vers l'aéroport Pau-Pyrénées : env. 1069 km, 11 h 15 de route. Devis personnalisé, standard 24h/24 et 7j/7.</v>
      </c>
      <c r="R1417" s="14" t="n">
        <f aca="false">LEN(Q1417)</f>
        <v>137</v>
      </c>
      <c r="S1417" s="14" t="str">
        <f aca="false">INDEX(10_Lieux!$C:$C,U1417)</f>
        <v>France</v>
      </c>
      <c r="T1417" s="14" t="str">
        <f aca="false">INDEX(10_Lieux!$C:$C,V1417)</f>
        <v>France</v>
      </c>
      <c r="U1417" s="14" t="n">
        <f aca="false">MATCH(A1417,10_Lieux!$A:$A,0)</f>
        <v>29</v>
      </c>
      <c r="V1417" s="14" t="n">
        <f aca="false">MATCH(B1417,10_Lieux!$A:$A,0)</f>
        <v>160</v>
      </c>
      <c r="W1417" s="14" t="n">
        <f aca="false">ROUND(6371*2*ASIN(SQRT(SIN(RADIANS(INDEX(10_Lieux!$F:$F,V1417)-INDEX(10_Lieux!$F:$F,U1417))/2)^2+COS(RADIANS(INDEX(10_Lieux!$F:$F,U1417)))*COS(RADIANS(INDEX(10_Lieux!$F:$F,V1417)))*SIN(RADIANS(INDEX(10_Lieux!$G:$G,V1417)-INDEX(10_Lieux!$G:$G,U1417))/2)^2)),1)</f>
        <v>854.8</v>
      </c>
      <c r="X1417" s="14" t="n">
        <f aca="false">ROUND(I1417/IF(I1417&lt;p_seuil_vitesse,p_vit_lente,p_vit_rapide)*60/15,0)*15</f>
        <v>675</v>
      </c>
      <c r="Y1417" s="14" t="n">
        <f aca="false">MAX(IF(INDEX(10_Lieux!$B:$B,U1417)&lt;&gt;"Ville",INDEX(10_Lieux!$I:$I,U1417),0),IF(INDEX(10_Lieux!$B:$B,V1417)&lt;&gt;"Ville",INDEX(10_Lieux!$I:$I,V1417),0))</f>
        <v>250</v>
      </c>
      <c r="Z1417" s="14" t="str">
        <f aca="false">A1417&amp;"|"&amp;B1417</f>
        <v>Strasbourg|Pau-Pyrénées</v>
      </c>
      <c r="AA1417" s="14" t="str">
        <f aca="false">IF(I1417&lt;p_local,"Local",IF(I1417&lt;p_vv_min,"Courte distance",IF(I1417&lt;p_tres_long,"Longue distance","Très longue distance")))</f>
        <v>Très longue distance</v>
      </c>
    </row>
    <row r="1418" customFormat="false" ht="15" hidden="false" customHeight="true" outlineLevel="0" collapsed="false">
      <c r="A1418" s="1" t="s">
        <v>1567</v>
      </c>
      <c r="B1418" s="1" t="s">
        <v>138</v>
      </c>
      <c r="C1418" s="1" t="s">
        <v>34</v>
      </c>
      <c r="D1418" s="1" t="s">
        <v>653</v>
      </c>
      <c r="E1418" s="1" t="s">
        <v>1584</v>
      </c>
      <c r="F1418" s="14" t="s">
        <v>40</v>
      </c>
      <c r="G1418" s="14" t="str">
        <f aca="false">IF(I1418&lt;p_local,"Local → page infra",IF(H1418&gt;=p_ph1,"Phase 1",IF(H1418&gt;=p_ph2,"Phase 2","Phase 3")))</f>
        <v>Phase 3</v>
      </c>
      <c r="H1418" s="14" t="n">
        <f aca="false">IF(I1418&lt;p_local,0,IF(C1418="Aéroport → Aéroport",p_pts_plein,IF(Y1418&gt;0,IF(I1418&lt;=Y1418,p_pts_plein,IF(I1418&lt;=p_mult2*Y1418,p_pts_moyen,p_pts_r3)),IF(I1418&gt;=p_vv_min,p_pts_plein,IF(I1418&gt;=p_vv_moy,p_pts_moyen,p_pts_court))))+IF(INDEX(10_Lieux!$D:$D,U1418)=1,p_prio1,p_prio2)+IF(INDEX(10_Lieux!$D:$D,V1418)=1,p_prio1,p_prio2)+IF(K1418="Oui",p_tf,0)+p_hub*((INDEX(10_Lieux!$H:$H,U1418)="Hub")+(INDEX(10_Lieux!$H:$H,V1418)="Hub"))+IF(OR(INDEX(10_Lieux!$H:$H,U1418)="Premium",INDEX(10_Lieux!$H:$H,V1418)="Premium"),p_prem,0))</f>
        <v>40</v>
      </c>
      <c r="I1418" s="14" t="n">
        <f aca="false">ROUND(W1418*p_facteur,0)</f>
        <v>434</v>
      </c>
      <c r="J1418" s="14" t="str">
        <f aca="false">IF(X1418&lt;60,X1418&amp;" min",INT(X1418/60)&amp;" h"&amp;IF(MOD(X1418,60)=0,""," "&amp;TEXT(MOD(X1418,60),"00")))</f>
        <v>4 h 30</v>
      </c>
      <c r="K1418" s="14" t="str">
        <f aca="false">IF(S1418&lt;&gt;T1418,"Oui","Non")</f>
        <v>Non</v>
      </c>
      <c r="L1418" s="14" t="str">
        <f aca="false">IF(AND(INDEX(10_Lieux!$B:$B,U1418)="Ville",INDEX(10_Lieux!$B:$B,V1418)="Ville"),"/chauffeur-prive/"&amp;INDEX(10_Lieux!$E:$E,U1418)&amp;"-"&amp;INDEX(10_Lieux!$E:$E,V1418)&amp;"/","/chauffeur-prive/"&amp;INDEX(10_Lieux!$E:$E,U1418)&amp;"/"&amp;INDEX(10_Lieux!$E:$E,V1418)&amp;"/")</f>
        <v>/chauffeur-prive/aeroport-pau-pyrenees/montpellier/</v>
      </c>
      <c r="M1418" s="14" t="str">
        <f aca="false">IFERROR(INDEX($L:$L,MATCH(B1418&amp;"|"&amp;A1418,$Z:$Z,0)),"—")</f>
        <v>/chauffeur-prive/montpellier/aeroport-pau-pyrenees/</v>
      </c>
      <c r="N1418" s="14" t="str">
        <f aca="false">IF(LEN("Chauffeur privé "&amp;INDEX(10_Lieux!$J:$J,U1418)&amp;" → "&amp;INDEX(10_Lieux!$J:$J,V1418)&amp;" | 24h/24")&gt;60,"Chauffeur privé "&amp;INDEX(10_Lieux!$J:$J,U1418)&amp;" → "&amp;INDEX(10_Lieux!$J:$J,V1418),"Chauffeur privé "&amp;INDEX(10_Lieux!$J:$J,U1418)&amp;" → "&amp;INDEX(10_Lieux!$J:$J,V1418)&amp;" | 24h/24")</f>
        <v>Chauffeur privé Aéroport Pau-Pyrénées → Montpellier | 24h/24</v>
      </c>
      <c r="O1418" s="14" t="n">
        <f aca="false">LEN(N1418)</f>
        <v>60</v>
      </c>
      <c r="P1418" s="14" t="str">
        <f aca="false">"Chauffeur privé "&amp;INDEX(10_Lieux!$K:$K,U1418)&amp;" vers "&amp;INDEX(10_Lieux!$L:$L,V1418)</f>
        <v>Chauffeur privé de l'aéroport Pau-Pyrénées vers Montpellier</v>
      </c>
      <c r="Q1418" s="14" t="str">
        <f aca="false">"Chauffeur privé "&amp;INDEX(10_Lieux!$K:$K,U1418)&amp;" vers "&amp;INDEX(10_Lieux!$L:$L,V1418)&amp;" : env. "&amp;I1418&amp;" km, "&amp;J1418&amp;" de route. Devis personnalisé, standard 24h/24 et 7j/7."</f>
        <v>Chauffeur privé de l'aéroport Pau-Pyrénées vers Montpellier : env. 434 km, 4 h 30 de route. Devis personnalisé, standard 24h/24 et 7j/7.</v>
      </c>
      <c r="R1418" s="14" t="n">
        <f aca="false">LEN(Q1418)</f>
        <v>136</v>
      </c>
      <c r="S1418" s="14" t="str">
        <f aca="false">INDEX(10_Lieux!$C:$C,U1418)</f>
        <v>France</v>
      </c>
      <c r="T1418" s="14" t="str">
        <f aca="false">INDEX(10_Lieux!$C:$C,V1418)</f>
        <v>France</v>
      </c>
      <c r="U1418" s="14" t="n">
        <f aca="false">MATCH(A1418,10_Lieux!$A:$A,0)</f>
        <v>160</v>
      </c>
      <c r="V1418" s="14" t="n">
        <f aca="false">MATCH(B1418,10_Lieux!$A:$A,0)</f>
        <v>71</v>
      </c>
      <c r="W1418" s="14" t="n">
        <f aca="false">ROUND(6371*2*ASIN(SQRT(SIN(RADIANS(INDEX(10_Lieux!$F:$F,V1418)-INDEX(10_Lieux!$F:$F,U1418))/2)^2+COS(RADIANS(INDEX(10_Lieux!$F:$F,U1418)))*COS(RADIANS(INDEX(10_Lieux!$F:$F,V1418)))*SIN(RADIANS(INDEX(10_Lieux!$G:$G,V1418)-INDEX(10_Lieux!$G:$G,U1418))/2)^2)),1)</f>
        <v>347.4</v>
      </c>
      <c r="X1418" s="14" t="n">
        <f aca="false">ROUND(I1418/IF(I1418&lt;p_seuil_vitesse,p_vit_lente,p_vit_rapide)*60/15,0)*15</f>
        <v>270</v>
      </c>
      <c r="Y1418" s="14" t="n">
        <f aca="false">MAX(IF(INDEX(10_Lieux!$B:$B,U1418)&lt;&gt;"Ville",INDEX(10_Lieux!$I:$I,U1418),0),IF(INDEX(10_Lieux!$B:$B,V1418)&lt;&gt;"Ville",INDEX(10_Lieux!$I:$I,V1418),0))</f>
        <v>250</v>
      </c>
      <c r="Z1418" s="14" t="str">
        <f aca="false">A1418&amp;"|"&amp;B1418</f>
        <v>Pau-Pyrénées|Montpellier</v>
      </c>
      <c r="AA1418" s="14" t="str">
        <f aca="false">IF(I1418&lt;p_local,"Local",IF(I1418&lt;p_vv_min,"Courte distance",IF(I1418&lt;p_tres_long,"Longue distance","Très longue distance")))</f>
        <v>Longue distance</v>
      </c>
    </row>
    <row r="1419" customFormat="false" ht="15" hidden="false" customHeight="true" outlineLevel="0" collapsed="false">
      <c r="A1419" s="1" t="s">
        <v>138</v>
      </c>
      <c r="B1419" s="1" t="s">
        <v>1567</v>
      </c>
      <c r="C1419" s="1" t="s">
        <v>35</v>
      </c>
      <c r="D1419" s="1" t="s">
        <v>653</v>
      </c>
      <c r="E1419" s="1" t="s">
        <v>1585</v>
      </c>
      <c r="F1419" s="14" t="s">
        <v>40</v>
      </c>
      <c r="G1419" s="14" t="str">
        <f aca="false">IF(I1419&lt;p_local,"Local → page infra",IF(H1419&gt;=p_ph1,"Phase 1",IF(H1419&gt;=p_ph2,"Phase 2","Phase 3")))</f>
        <v>Phase 3</v>
      </c>
      <c r="H1419" s="14" t="n">
        <f aca="false">IF(I1419&lt;p_local,0,IF(C1419="Aéroport → Aéroport",p_pts_plein,IF(Y1419&gt;0,IF(I1419&lt;=Y1419,p_pts_plein,IF(I1419&lt;=p_mult2*Y1419,p_pts_moyen,p_pts_r3)),IF(I1419&gt;=p_vv_min,p_pts_plein,IF(I1419&gt;=p_vv_moy,p_pts_moyen,p_pts_court))))+IF(INDEX(10_Lieux!$D:$D,U1419)=1,p_prio1,p_prio2)+IF(INDEX(10_Lieux!$D:$D,V1419)=1,p_prio1,p_prio2)+IF(K1419="Oui",p_tf,0)+p_hub*((INDEX(10_Lieux!$H:$H,U1419)="Hub")+(INDEX(10_Lieux!$H:$H,V1419)="Hub"))+IF(OR(INDEX(10_Lieux!$H:$H,U1419)="Premium",INDEX(10_Lieux!$H:$H,V1419)="Premium"),p_prem,0))</f>
        <v>40</v>
      </c>
      <c r="I1419" s="14" t="n">
        <f aca="false">ROUND(W1419*p_facteur,0)</f>
        <v>434</v>
      </c>
      <c r="J1419" s="14" t="str">
        <f aca="false">IF(X1419&lt;60,X1419&amp;" min",INT(X1419/60)&amp;" h"&amp;IF(MOD(X1419,60)=0,""," "&amp;TEXT(MOD(X1419,60),"00")))</f>
        <v>4 h 30</v>
      </c>
      <c r="K1419" s="14" t="str">
        <f aca="false">IF(S1419&lt;&gt;T1419,"Oui","Non")</f>
        <v>Non</v>
      </c>
      <c r="L1419" s="14" t="str">
        <f aca="false">IF(AND(INDEX(10_Lieux!$B:$B,U1419)="Ville",INDEX(10_Lieux!$B:$B,V1419)="Ville"),"/chauffeur-prive/"&amp;INDEX(10_Lieux!$E:$E,U1419)&amp;"-"&amp;INDEX(10_Lieux!$E:$E,V1419)&amp;"/","/chauffeur-prive/"&amp;INDEX(10_Lieux!$E:$E,U1419)&amp;"/"&amp;INDEX(10_Lieux!$E:$E,V1419)&amp;"/")</f>
        <v>/chauffeur-prive/montpellier/aeroport-pau-pyrenees/</v>
      </c>
      <c r="M1419" s="14" t="str">
        <f aca="false">IFERROR(INDEX($L:$L,MATCH(B1419&amp;"|"&amp;A1419,$Z:$Z,0)),"—")</f>
        <v>/chauffeur-prive/aeroport-pau-pyrenees/montpellier/</v>
      </c>
      <c r="N1419" s="14" t="str">
        <f aca="false">IF(LEN("Chauffeur privé "&amp;INDEX(10_Lieux!$J:$J,U1419)&amp;" → "&amp;INDEX(10_Lieux!$J:$J,V1419)&amp;" | 24h/24")&gt;60,"Chauffeur privé "&amp;INDEX(10_Lieux!$J:$J,U1419)&amp;" → "&amp;INDEX(10_Lieux!$J:$J,V1419),"Chauffeur privé "&amp;INDEX(10_Lieux!$J:$J,U1419)&amp;" → "&amp;INDEX(10_Lieux!$J:$J,V1419)&amp;" | 24h/24")</f>
        <v>Chauffeur privé Montpellier → Aéroport Pau-Pyrénées | 24h/24</v>
      </c>
      <c r="O1419" s="14" t="n">
        <f aca="false">LEN(N1419)</f>
        <v>60</v>
      </c>
      <c r="P1419" s="14" t="str">
        <f aca="false">"Chauffeur privé "&amp;INDEX(10_Lieux!$K:$K,U1419)&amp;" vers "&amp;INDEX(10_Lieux!$L:$L,V1419)</f>
        <v>Chauffeur privé de Montpellier vers l'aéroport Pau-Pyrénées</v>
      </c>
      <c r="Q1419" s="14" t="str">
        <f aca="false">"Chauffeur privé "&amp;INDEX(10_Lieux!$K:$K,U1419)&amp;" vers "&amp;INDEX(10_Lieux!$L:$L,V1419)&amp;" : env. "&amp;I1419&amp;" km, "&amp;J1419&amp;" de route. Devis personnalisé, standard 24h/24 et 7j/7."</f>
        <v>Chauffeur privé de Montpellier vers l'aéroport Pau-Pyrénées : env. 434 km, 4 h 30 de route. Devis personnalisé, standard 24h/24 et 7j/7.</v>
      </c>
      <c r="R1419" s="14" t="n">
        <f aca="false">LEN(Q1419)</f>
        <v>136</v>
      </c>
      <c r="S1419" s="14" t="str">
        <f aca="false">INDEX(10_Lieux!$C:$C,U1419)</f>
        <v>France</v>
      </c>
      <c r="T1419" s="14" t="str">
        <f aca="false">INDEX(10_Lieux!$C:$C,V1419)</f>
        <v>France</v>
      </c>
      <c r="U1419" s="14" t="n">
        <f aca="false">MATCH(A1419,10_Lieux!$A:$A,0)</f>
        <v>71</v>
      </c>
      <c r="V1419" s="14" t="n">
        <f aca="false">MATCH(B1419,10_Lieux!$A:$A,0)</f>
        <v>160</v>
      </c>
      <c r="W1419" s="14" t="n">
        <f aca="false">ROUND(6371*2*ASIN(SQRT(SIN(RADIANS(INDEX(10_Lieux!$F:$F,V1419)-INDEX(10_Lieux!$F:$F,U1419))/2)^2+COS(RADIANS(INDEX(10_Lieux!$F:$F,U1419)))*COS(RADIANS(INDEX(10_Lieux!$F:$F,V1419)))*SIN(RADIANS(INDEX(10_Lieux!$G:$G,V1419)-INDEX(10_Lieux!$G:$G,U1419))/2)^2)),1)</f>
        <v>347.4</v>
      </c>
      <c r="X1419" s="14" t="n">
        <f aca="false">ROUND(I1419/IF(I1419&lt;p_seuil_vitesse,p_vit_lente,p_vit_rapide)*60/15,0)*15</f>
        <v>270</v>
      </c>
      <c r="Y1419" s="14" t="n">
        <f aca="false">MAX(IF(INDEX(10_Lieux!$B:$B,U1419)&lt;&gt;"Ville",INDEX(10_Lieux!$I:$I,U1419),0),IF(INDEX(10_Lieux!$B:$B,V1419)&lt;&gt;"Ville",INDEX(10_Lieux!$I:$I,V1419),0))</f>
        <v>250</v>
      </c>
      <c r="Z1419" s="14" t="str">
        <f aca="false">A1419&amp;"|"&amp;B1419</f>
        <v>Montpellier|Pau-Pyrénées</v>
      </c>
      <c r="AA1419" s="14" t="str">
        <f aca="false">IF(I1419&lt;p_local,"Local",IF(I1419&lt;p_vv_min,"Courte distance",IF(I1419&lt;p_tres_long,"Longue distance","Très longue distance")))</f>
        <v>Longue distance</v>
      </c>
    </row>
    <row r="1420" customFormat="false" ht="15" hidden="false" customHeight="true" outlineLevel="0" collapsed="false">
      <c r="A1420" s="1" t="s">
        <v>1567</v>
      </c>
      <c r="B1420" s="1" t="s">
        <v>140</v>
      </c>
      <c r="C1420" s="1" t="s">
        <v>34</v>
      </c>
      <c r="D1420" s="1" t="s">
        <v>653</v>
      </c>
      <c r="E1420" s="1" t="s">
        <v>1586</v>
      </c>
      <c r="F1420" s="14" t="s">
        <v>40</v>
      </c>
      <c r="G1420" s="14" t="str">
        <f aca="false">IF(I1420&lt;p_local,"Local → page infra",IF(H1420&gt;=p_ph1,"Phase 1",IF(H1420&gt;=p_ph2,"Phase 2","Phase 3")))</f>
        <v>Phase 3</v>
      </c>
      <c r="H1420" s="14" t="n">
        <f aca="false">IF(I1420&lt;p_local,0,IF(C1420="Aéroport → Aéroport",p_pts_plein,IF(Y1420&gt;0,IF(I1420&lt;=Y1420,p_pts_plein,IF(I1420&lt;=p_mult2*Y1420,p_pts_moyen,p_pts_r3)),IF(I1420&gt;=p_vv_min,p_pts_plein,IF(I1420&gt;=p_vv_moy,p_pts_moyen,p_pts_court))))+IF(INDEX(10_Lieux!$D:$D,U1420)=1,p_prio1,p_prio2)+IF(INDEX(10_Lieux!$D:$D,V1420)=1,p_prio1,p_prio2)+IF(K1420="Oui",p_tf,0)+p_hub*((INDEX(10_Lieux!$H:$H,U1420)="Hub")+(INDEX(10_Lieux!$H:$H,V1420)="Hub"))+IF(OR(INDEX(10_Lieux!$H:$H,U1420)="Premium",INDEX(10_Lieux!$H:$H,V1420)="Premium"),p_prem,0))</f>
        <v>25</v>
      </c>
      <c r="I1420" s="14" t="n">
        <f aca="false">ROUND(W1420*p_facteur,0)</f>
        <v>545</v>
      </c>
      <c r="J1420" s="14" t="str">
        <f aca="false">IF(X1420&lt;60,X1420&amp;" min",INT(X1420/60)&amp;" h"&amp;IF(MOD(X1420,60)=0,""," "&amp;TEXT(MOD(X1420,60),"00")))</f>
        <v>5 h 45</v>
      </c>
      <c r="K1420" s="14" t="str">
        <f aca="false">IF(S1420&lt;&gt;T1420,"Oui","Non")</f>
        <v>Non</v>
      </c>
      <c r="L1420" s="14" t="str">
        <f aca="false">IF(AND(INDEX(10_Lieux!$B:$B,U1420)="Ville",INDEX(10_Lieux!$B:$B,V1420)="Ville"),"/chauffeur-prive/"&amp;INDEX(10_Lieux!$E:$E,U1420)&amp;"-"&amp;INDEX(10_Lieux!$E:$E,V1420)&amp;"/","/chauffeur-prive/"&amp;INDEX(10_Lieux!$E:$E,U1420)&amp;"/"&amp;INDEX(10_Lieux!$E:$E,V1420)&amp;"/")</f>
        <v>/chauffeur-prive/aeroport-pau-pyrenees/nantes/</v>
      </c>
      <c r="M1420" s="14" t="str">
        <f aca="false">IFERROR(INDEX($L:$L,MATCH(B1420&amp;"|"&amp;A1420,$Z:$Z,0)),"—")</f>
        <v>/chauffeur-prive/nantes/aeroport-pau-pyrenees/</v>
      </c>
      <c r="N1420" s="14" t="str">
        <f aca="false">IF(LEN("Chauffeur privé "&amp;INDEX(10_Lieux!$J:$J,U1420)&amp;" → "&amp;INDEX(10_Lieux!$J:$J,V1420)&amp;" | 24h/24")&gt;60,"Chauffeur privé "&amp;INDEX(10_Lieux!$J:$J,U1420)&amp;" → "&amp;INDEX(10_Lieux!$J:$J,V1420),"Chauffeur privé "&amp;INDEX(10_Lieux!$J:$J,U1420)&amp;" → "&amp;INDEX(10_Lieux!$J:$J,V1420)&amp;" | 24h/24")</f>
        <v>Chauffeur privé Aéroport Pau-Pyrénées → Nantes | 24h/24</v>
      </c>
      <c r="O1420" s="14" t="n">
        <f aca="false">LEN(N1420)</f>
        <v>55</v>
      </c>
      <c r="P1420" s="14" t="str">
        <f aca="false">"Chauffeur privé "&amp;INDEX(10_Lieux!$K:$K,U1420)&amp;" vers "&amp;INDEX(10_Lieux!$L:$L,V1420)</f>
        <v>Chauffeur privé de l'aéroport Pau-Pyrénées vers Nantes</v>
      </c>
      <c r="Q1420" s="14" t="str">
        <f aca="false">"Chauffeur privé "&amp;INDEX(10_Lieux!$K:$K,U1420)&amp;" vers "&amp;INDEX(10_Lieux!$L:$L,V1420)&amp;" : env. "&amp;I1420&amp;" km, "&amp;J1420&amp;" de route. Devis personnalisé, standard 24h/24 et 7j/7."</f>
        <v>Chauffeur privé de l'aéroport Pau-Pyrénées vers Nantes : env. 545 km, 5 h 45 de route. Devis personnalisé, standard 24h/24 et 7j/7.</v>
      </c>
      <c r="R1420" s="14" t="n">
        <f aca="false">LEN(Q1420)</f>
        <v>131</v>
      </c>
      <c r="S1420" s="14" t="str">
        <f aca="false">INDEX(10_Lieux!$C:$C,U1420)</f>
        <v>France</v>
      </c>
      <c r="T1420" s="14" t="str">
        <f aca="false">INDEX(10_Lieux!$C:$C,V1420)</f>
        <v>France</v>
      </c>
      <c r="U1420" s="14" t="n">
        <f aca="false">MATCH(A1420,10_Lieux!$A:$A,0)</f>
        <v>160</v>
      </c>
      <c r="V1420" s="14" t="n">
        <f aca="false">MATCH(B1420,10_Lieux!$A:$A,0)</f>
        <v>56</v>
      </c>
      <c r="W1420" s="14" t="n">
        <f aca="false">ROUND(6371*2*ASIN(SQRT(SIN(RADIANS(INDEX(10_Lieux!$F:$F,V1420)-INDEX(10_Lieux!$F:$F,U1420))/2)^2+COS(RADIANS(INDEX(10_Lieux!$F:$F,U1420)))*COS(RADIANS(INDEX(10_Lieux!$F:$F,V1420)))*SIN(RADIANS(INDEX(10_Lieux!$G:$G,V1420)-INDEX(10_Lieux!$G:$G,U1420))/2)^2)),1)</f>
        <v>435.9</v>
      </c>
      <c r="X1420" s="14" t="n">
        <f aca="false">ROUND(I1420/IF(I1420&lt;p_seuil_vitesse,p_vit_lente,p_vit_rapide)*60/15,0)*15</f>
        <v>345</v>
      </c>
      <c r="Y1420" s="14" t="n">
        <f aca="false">MAX(IF(INDEX(10_Lieux!$B:$B,U1420)&lt;&gt;"Ville",INDEX(10_Lieux!$I:$I,U1420),0),IF(INDEX(10_Lieux!$B:$B,V1420)&lt;&gt;"Ville",INDEX(10_Lieux!$I:$I,V1420),0))</f>
        <v>250</v>
      </c>
      <c r="Z1420" s="14" t="str">
        <f aca="false">A1420&amp;"|"&amp;B1420</f>
        <v>Pau-Pyrénées|Nantes</v>
      </c>
      <c r="AA1420" s="14" t="str">
        <f aca="false">IF(I1420&lt;p_local,"Local",IF(I1420&lt;p_vv_min,"Courte distance",IF(I1420&lt;p_tres_long,"Longue distance","Très longue distance")))</f>
        <v>Longue distance</v>
      </c>
    </row>
    <row r="1421" customFormat="false" ht="15" hidden="false" customHeight="true" outlineLevel="0" collapsed="false">
      <c r="A1421" s="1" t="s">
        <v>140</v>
      </c>
      <c r="B1421" s="1" t="s">
        <v>1567</v>
      </c>
      <c r="C1421" s="1" t="s">
        <v>35</v>
      </c>
      <c r="D1421" s="1" t="s">
        <v>653</v>
      </c>
      <c r="E1421" s="1" t="s">
        <v>1587</v>
      </c>
      <c r="F1421" s="14" t="s">
        <v>40</v>
      </c>
      <c r="G1421" s="14" t="str">
        <f aca="false">IF(I1421&lt;p_local,"Local → page infra",IF(H1421&gt;=p_ph1,"Phase 1",IF(H1421&gt;=p_ph2,"Phase 2","Phase 3")))</f>
        <v>Phase 3</v>
      </c>
      <c r="H1421" s="14" t="n">
        <f aca="false">IF(I1421&lt;p_local,0,IF(C1421="Aéroport → Aéroport",p_pts_plein,IF(Y1421&gt;0,IF(I1421&lt;=Y1421,p_pts_plein,IF(I1421&lt;=p_mult2*Y1421,p_pts_moyen,p_pts_r3)),IF(I1421&gt;=p_vv_min,p_pts_plein,IF(I1421&gt;=p_vv_moy,p_pts_moyen,p_pts_court))))+IF(INDEX(10_Lieux!$D:$D,U1421)=1,p_prio1,p_prio2)+IF(INDEX(10_Lieux!$D:$D,V1421)=1,p_prio1,p_prio2)+IF(K1421="Oui",p_tf,0)+p_hub*((INDEX(10_Lieux!$H:$H,U1421)="Hub")+(INDEX(10_Lieux!$H:$H,V1421)="Hub"))+IF(OR(INDEX(10_Lieux!$H:$H,U1421)="Premium",INDEX(10_Lieux!$H:$H,V1421)="Premium"),p_prem,0))</f>
        <v>25</v>
      </c>
      <c r="I1421" s="14" t="n">
        <f aca="false">ROUND(W1421*p_facteur,0)</f>
        <v>545</v>
      </c>
      <c r="J1421" s="14" t="str">
        <f aca="false">IF(X1421&lt;60,X1421&amp;" min",INT(X1421/60)&amp;" h"&amp;IF(MOD(X1421,60)=0,""," "&amp;TEXT(MOD(X1421,60),"00")))</f>
        <v>5 h 45</v>
      </c>
      <c r="K1421" s="14" t="str">
        <f aca="false">IF(S1421&lt;&gt;T1421,"Oui","Non")</f>
        <v>Non</v>
      </c>
      <c r="L1421" s="14" t="str">
        <f aca="false">IF(AND(INDEX(10_Lieux!$B:$B,U1421)="Ville",INDEX(10_Lieux!$B:$B,V1421)="Ville"),"/chauffeur-prive/"&amp;INDEX(10_Lieux!$E:$E,U1421)&amp;"-"&amp;INDEX(10_Lieux!$E:$E,V1421)&amp;"/","/chauffeur-prive/"&amp;INDEX(10_Lieux!$E:$E,U1421)&amp;"/"&amp;INDEX(10_Lieux!$E:$E,V1421)&amp;"/")</f>
        <v>/chauffeur-prive/nantes/aeroport-pau-pyrenees/</v>
      </c>
      <c r="M1421" s="14" t="str">
        <f aca="false">IFERROR(INDEX($L:$L,MATCH(B1421&amp;"|"&amp;A1421,$Z:$Z,0)),"—")</f>
        <v>/chauffeur-prive/aeroport-pau-pyrenees/nantes/</v>
      </c>
      <c r="N1421" s="14" t="str">
        <f aca="false">IF(LEN("Chauffeur privé "&amp;INDEX(10_Lieux!$J:$J,U1421)&amp;" → "&amp;INDEX(10_Lieux!$J:$J,V1421)&amp;" | 24h/24")&gt;60,"Chauffeur privé "&amp;INDEX(10_Lieux!$J:$J,U1421)&amp;" → "&amp;INDEX(10_Lieux!$J:$J,V1421),"Chauffeur privé "&amp;INDEX(10_Lieux!$J:$J,U1421)&amp;" → "&amp;INDEX(10_Lieux!$J:$J,V1421)&amp;" | 24h/24")</f>
        <v>Chauffeur privé Nantes → Aéroport Pau-Pyrénées | 24h/24</v>
      </c>
      <c r="O1421" s="14" t="n">
        <f aca="false">LEN(N1421)</f>
        <v>55</v>
      </c>
      <c r="P1421" s="14" t="str">
        <f aca="false">"Chauffeur privé "&amp;INDEX(10_Lieux!$K:$K,U1421)&amp;" vers "&amp;INDEX(10_Lieux!$L:$L,V1421)</f>
        <v>Chauffeur privé de Nantes vers l'aéroport Pau-Pyrénées</v>
      </c>
      <c r="Q1421" s="14" t="str">
        <f aca="false">"Chauffeur privé "&amp;INDEX(10_Lieux!$K:$K,U1421)&amp;" vers "&amp;INDEX(10_Lieux!$L:$L,V1421)&amp;" : env. "&amp;I1421&amp;" km, "&amp;J1421&amp;" de route. Devis personnalisé, standard 24h/24 et 7j/7."</f>
        <v>Chauffeur privé de Nantes vers l'aéroport Pau-Pyrénées : env. 545 km, 5 h 45 de route. Devis personnalisé, standard 24h/24 et 7j/7.</v>
      </c>
      <c r="R1421" s="14" t="n">
        <f aca="false">LEN(Q1421)</f>
        <v>131</v>
      </c>
      <c r="S1421" s="14" t="str">
        <f aca="false">INDEX(10_Lieux!$C:$C,U1421)</f>
        <v>France</v>
      </c>
      <c r="T1421" s="14" t="str">
        <f aca="false">INDEX(10_Lieux!$C:$C,V1421)</f>
        <v>France</v>
      </c>
      <c r="U1421" s="14" t="n">
        <f aca="false">MATCH(A1421,10_Lieux!$A:$A,0)</f>
        <v>56</v>
      </c>
      <c r="V1421" s="14" t="n">
        <f aca="false">MATCH(B1421,10_Lieux!$A:$A,0)</f>
        <v>160</v>
      </c>
      <c r="W1421" s="14" t="n">
        <f aca="false">ROUND(6371*2*ASIN(SQRT(SIN(RADIANS(INDEX(10_Lieux!$F:$F,V1421)-INDEX(10_Lieux!$F:$F,U1421))/2)^2+COS(RADIANS(INDEX(10_Lieux!$F:$F,U1421)))*COS(RADIANS(INDEX(10_Lieux!$F:$F,V1421)))*SIN(RADIANS(INDEX(10_Lieux!$G:$G,V1421)-INDEX(10_Lieux!$G:$G,U1421))/2)^2)),1)</f>
        <v>435.9</v>
      </c>
      <c r="X1421" s="14" t="n">
        <f aca="false">ROUND(I1421/IF(I1421&lt;p_seuil_vitesse,p_vit_lente,p_vit_rapide)*60/15,0)*15</f>
        <v>345</v>
      </c>
      <c r="Y1421" s="14" t="n">
        <f aca="false">MAX(IF(INDEX(10_Lieux!$B:$B,U1421)&lt;&gt;"Ville",INDEX(10_Lieux!$I:$I,U1421),0),IF(INDEX(10_Lieux!$B:$B,V1421)&lt;&gt;"Ville",INDEX(10_Lieux!$I:$I,V1421),0))</f>
        <v>250</v>
      </c>
      <c r="Z1421" s="14" t="str">
        <f aca="false">A1421&amp;"|"&amp;B1421</f>
        <v>Nantes|Pau-Pyrénées</v>
      </c>
      <c r="AA1421" s="14" t="str">
        <f aca="false">IF(I1421&lt;p_local,"Local",IF(I1421&lt;p_vv_min,"Courte distance",IF(I1421&lt;p_tres_long,"Longue distance","Très longue distance")))</f>
        <v>Longue distance</v>
      </c>
    </row>
    <row r="1422" customFormat="false" ht="15" hidden="false" customHeight="true" outlineLevel="0" collapsed="false">
      <c r="A1422" s="1" t="s">
        <v>1567</v>
      </c>
      <c r="B1422" s="1" t="s">
        <v>142</v>
      </c>
      <c r="C1422" s="1" t="s">
        <v>34</v>
      </c>
      <c r="D1422" s="1" t="s">
        <v>653</v>
      </c>
      <c r="E1422" s="1" t="s">
        <v>1588</v>
      </c>
      <c r="F1422" s="14" t="s">
        <v>40</v>
      </c>
      <c r="G1422" s="14" t="str">
        <f aca="false">IF(I1422&lt;p_local,"Local → page infra",IF(H1422&gt;=p_ph1,"Phase 1",IF(H1422&gt;=p_ph2,"Phase 2","Phase 3")))</f>
        <v>Phase 3</v>
      </c>
      <c r="H1422" s="14" t="n">
        <f aca="false">IF(I1422&lt;p_local,0,IF(C1422="Aéroport → Aéroport",p_pts_plein,IF(Y1422&gt;0,IF(I1422&lt;=Y1422,p_pts_plein,IF(I1422&lt;=p_mult2*Y1422,p_pts_moyen,p_pts_r3)),IF(I1422&gt;=p_vv_min,p_pts_plein,IF(I1422&gt;=p_vv_moy,p_pts_moyen,p_pts_court))))+IF(INDEX(10_Lieux!$D:$D,U1422)=1,p_prio1,p_prio2)+IF(INDEX(10_Lieux!$D:$D,V1422)=1,p_prio1,p_prio2)+IF(K1422="Oui",p_tf,0)+p_hub*((INDEX(10_Lieux!$H:$H,U1422)="Hub")+(INDEX(10_Lieux!$H:$H,V1422)="Hub"))+IF(OR(INDEX(10_Lieux!$H:$H,U1422)="Premium",INDEX(10_Lieux!$H:$H,V1422)="Premium"),p_prem,0))</f>
        <v>25</v>
      </c>
      <c r="I1422" s="14" t="n">
        <f aca="false">ROUND(W1422*p_facteur,0)</f>
        <v>670</v>
      </c>
      <c r="J1422" s="14" t="str">
        <f aca="false">IF(X1422&lt;60,X1422&amp;" min",INT(X1422/60)&amp;" h"&amp;IF(MOD(X1422,60)=0,""," "&amp;TEXT(MOD(X1422,60),"00")))</f>
        <v>7 h</v>
      </c>
      <c r="K1422" s="14" t="str">
        <f aca="false">IF(S1422&lt;&gt;T1422,"Oui","Non")</f>
        <v>Non</v>
      </c>
      <c r="L1422" s="14" t="str">
        <f aca="false">IF(AND(INDEX(10_Lieux!$B:$B,U1422)="Ville",INDEX(10_Lieux!$B:$B,V1422)="Ville"),"/chauffeur-prive/"&amp;INDEX(10_Lieux!$E:$E,U1422)&amp;"-"&amp;INDEX(10_Lieux!$E:$E,V1422)&amp;"/","/chauffeur-prive/"&amp;INDEX(10_Lieux!$E:$E,U1422)&amp;"/"&amp;INDEX(10_Lieux!$E:$E,V1422)&amp;"/")</f>
        <v>/chauffeur-prive/aeroport-pau-pyrenees/rennes/</v>
      </c>
      <c r="M1422" s="14" t="str">
        <f aca="false">IFERROR(INDEX($L:$L,MATCH(B1422&amp;"|"&amp;A1422,$Z:$Z,0)),"—")</f>
        <v>/chauffeur-prive/rennes/aeroport-pau-pyrenees/</v>
      </c>
      <c r="N1422" s="14" t="str">
        <f aca="false">IF(LEN("Chauffeur privé "&amp;INDEX(10_Lieux!$J:$J,U1422)&amp;" → "&amp;INDEX(10_Lieux!$J:$J,V1422)&amp;" | 24h/24")&gt;60,"Chauffeur privé "&amp;INDEX(10_Lieux!$J:$J,U1422)&amp;" → "&amp;INDEX(10_Lieux!$J:$J,V1422),"Chauffeur privé "&amp;INDEX(10_Lieux!$J:$J,U1422)&amp;" → "&amp;INDEX(10_Lieux!$J:$J,V1422)&amp;" | 24h/24")</f>
        <v>Chauffeur privé Aéroport Pau-Pyrénées → Rennes | 24h/24</v>
      </c>
      <c r="O1422" s="14" t="n">
        <f aca="false">LEN(N1422)</f>
        <v>55</v>
      </c>
      <c r="P1422" s="14" t="str">
        <f aca="false">"Chauffeur privé "&amp;INDEX(10_Lieux!$K:$K,U1422)&amp;" vers "&amp;INDEX(10_Lieux!$L:$L,V1422)</f>
        <v>Chauffeur privé de l'aéroport Pau-Pyrénées vers Rennes</v>
      </c>
      <c r="Q1422" s="14" t="str">
        <f aca="false">"Chauffeur privé "&amp;INDEX(10_Lieux!$K:$K,U1422)&amp;" vers "&amp;INDEX(10_Lieux!$L:$L,V1422)&amp;" : env. "&amp;I1422&amp;" km, "&amp;J1422&amp;" de route. Devis personnalisé, standard 24h/24 et 7j/7."</f>
        <v>Chauffeur privé de l'aéroport Pau-Pyrénées vers Rennes : env. 670 km, 7 h de route. Devis personnalisé, standard 24h/24 et 7j/7.</v>
      </c>
      <c r="R1422" s="14" t="n">
        <f aca="false">LEN(Q1422)</f>
        <v>128</v>
      </c>
      <c r="S1422" s="14" t="str">
        <f aca="false">INDEX(10_Lieux!$C:$C,U1422)</f>
        <v>France</v>
      </c>
      <c r="T1422" s="14" t="str">
        <f aca="false">INDEX(10_Lieux!$C:$C,V1422)</f>
        <v>France</v>
      </c>
      <c r="U1422" s="14" t="n">
        <f aca="false">MATCH(A1422,10_Lieux!$A:$A,0)</f>
        <v>160</v>
      </c>
      <c r="V1422" s="14" t="n">
        <f aca="false">MATCH(B1422,10_Lieux!$A:$A,0)</f>
        <v>49</v>
      </c>
      <c r="W1422" s="14" t="n">
        <f aca="false">ROUND(6371*2*ASIN(SQRT(SIN(RADIANS(INDEX(10_Lieux!$F:$F,V1422)-INDEX(10_Lieux!$F:$F,U1422))/2)^2+COS(RADIANS(INDEX(10_Lieux!$F:$F,U1422)))*COS(RADIANS(INDEX(10_Lieux!$F:$F,V1422)))*SIN(RADIANS(INDEX(10_Lieux!$G:$G,V1422)-INDEX(10_Lieux!$G:$G,U1422))/2)^2)),1)</f>
        <v>535.7</v>
      </c>
      <c r="X1422" s="14" t="n">
        <f aca="false">ROUND(I1422/IF(I1422&lt;p_seuil_vitesse,p_vit_lente,p_vit_rapide)*60/15,0)*15</f>
        <v>420</v>
      </c>
      <c r="Y1422" s="14" t="n">
        <f aca="false">MAX(IF(INDEX(10_Lieux!$B:$B,U1422)&lt;&gt;"Ville",INDEX(10_Lieux!$I:$I,U1422),0),IF(INDEX(10_Lieux!$B:$B,V1422)&lt;&gt;"Ville",INDEX(10_Lieux!$I:$I,V1422),0))</f>
        <v>250</v>
      </c>
      <c r="Z1422" s="14" t="str">
        <f aca="false">A1422&amp;"|"&amp;B1422</f>
        <v>Pau-Pyrénées|Rennes</v>
      </c>
      <c r="AA1422" s="14" t="str">
        <f aca="false">IF(I1422&lt;p_local,"Local",IF(I1422&lt;p_vv_min,"Courte distance",IF(I1422&lt;p_tres_long,"Longue distance","Très longue distance")))</f>
        <v>Longue distance</v>
      </c>
    </row>
    <row r="1423" customFormat="false" ht="15" hidden="false" customHeight="true" outlineLevel="0" collapsed="false">
      <c r="A1423" s="1" t="s">
        <v>142</v>
      </c>
      <c r="B1423" s="1" t="s">
        <v>1567</v>
      </c>
      <c r="C1423" s="1" t="s">
        <v>35</v>
      </c>
      <c r="D1423" s="1" t="s">
        <v>653</v>
      </c>
      <c r="E1423" s="1" t="s">
        <v>1589</v>
      </c>
      <c r="F1423" s="14" t="s">
        <v>40</v>
      </c>
      <c r="G1423" s="14" t="str">
        <f aca="false">IF(I1423&lt;p_local,"Local → page infra",IF(H1423&gt;=p_ph1,"Phase 1",IF(H1423&gt;=p_ph2,"Phase 2","Phase 3")))</f>
        <v>Phase 3</v>
      </c>
      <c r="H1423" s="14" t="n">
        <f aca="false">IF(I1423&lt;p_local,0,IF(C1423="Aéroport → Aéroport",p_pts_plein,IF(Y1423&gt;0,IF(I1423&lt;=Y1423,p_pts_plein,IF(I1423&lt;=p_mult2*Y1423,p_pts_moyen,p_pts_r3)),IF(I1423&gt;=p_vv_min,p_pts_plein,IF(I1423&gt;=p_vv_moy,p_pts_moyen,p_pts_court))))+IF(INDEX(10_Lieux!$D:$D,U1423)=1,p_prio1,p_prio2)+IF(INDEX(10_Lieux!$D:$D,V1423)=1,p_prio1,p_prio2)+IF(K1423="Oui",p_tf,0)+p_hub*((INDEX(10_Lieux!$H:$H,U1423)="Hub")+(INDEX(10_Lieux!$H:$H,V1423)="Hub"))+IF(OR(INDEX(10_Lieux!$H:$H,U1423)="Premium",INDEX(10_Lieux!$H:$H,V1423)="Premium"),p_prem,0))</f>
        <v>25</v>
      </c>
      <c r="I1423" s="14" t="n">
        <f aca="false">ROUND(W1423*p_facteur,0)</f>
        <v>670</v>
      </c>
      <c r="J1423" s="14" t="str">
        <f aca="false">IF(X1423&lt;60,X1423&amp;" min",INT(X1423/60)&amp;" h"&amp;IF(MOD(X1423,60)=0,""," "&amp;TEXT(MOD(X1423,60),"00")))</f>
        <v>7 h</v>
      </c>
      <c r="K1423" s="14" t="str">
        <f aca="false">IF(S1423&lt;&gt;T1423,"Oui","Non")</f>
        <v>Non</v>
      </c>
      <c r="L1423" s="14" t="str">
        <f aca="false">IF(AND(INDEX(10_Lieux!$B:$B,U1423)="Ville",INDEX(10_Lieux!$B:$B,V1423)="Ville"),"/chauffeur-prive/"&amp;INDEX(10_Lieux!$E:$E,U1423)&amp;"-"&amp;INDEX(10_Lieux!$E:$E,V1423)&amp;"/","/chauffeur-prive/"&amp;INDEX(10_Lieux!$E:$E,U1423)&amp;"/"&amp;INDEX(10_Lieux!$E:$E,V1423)&amp;"/")</f>
        <v>/chauffeur-prive/rennes/aeroport-pau-pyrenees/</v>
      </c>
      <c r="M1423" s="14" t="str">
        <f aca="false">IFERROR(INDEX($L:$L,MATCH(B1423&amp;"|"&amp;A1423,$Z:$Z,0)),"—")</f>
        <v>/chauffeur-prive/aeroport-pau-pyrenees/rennes/</v>
      </c>
      <c r="N1423" s="14" t="str">
        <f aca="false">IF(LEN("Chauffeur privé "&amp;INDEX(10_Lieux!$J:$J,U1423)&amp;" → "&amp;INDEX(10_Lieux!$J:$J,V1423)&amp;" | 24h/24")&gt;60,"Chauffeur privé "&amp;INDEX(10_Lieux!$J:$J,U1423)&amp;" → "&amp;INDEX(10_Lieux!$J:$J,V1423),"Chauffeur privé "&amp;INDEX(10_Lieux!$J:$J,U1423)&amp;" → "&amp;INDEX(10_Lieux!$J:$J,V1423)&amp;" | 24h/24")</f>
        <v>Chauffeur privé Rennes → Aéroport Pau-Pyrénées | 24h/24</v>
      </c>
      <c r="O1423" s="14" t="n">
        <f aca="false">LEN(N1423)</f>
        <v>55</v>
      </c>
      <c r="P1423" s="14" t="str">
        <f aca="false">"Chauffeur privé "&amp;INDEX(10_Lieux!$K:$K,U1423)&amp;" vers "&amp;INDEX(10_Lieux!$L:$L,V1423)</f>
        <v>Chauffeur privé de Rennes vers l'aéroport Pau-Pyrénées</v>
      </c>
      <c r="Q1423" s="14" t="str">
        <f aca="false">"Chauffeur privé "&amp;INDEX(10_Lieux!$K:$K,U1423)&amp;" vers "&amp;INDEX(10_Lieux!$L:$L,V1423)&amp;" : env. "&amp;I1423&amp;" km, "&amp;J1423&amp;" de route. Devis personnalisé, standard 24h/24 et 7j/7."</f>
        <v>Chauffeur privé de Rennes vers l'aéroport Pau-Pyrénées : env. 670 km, 7 h de route. Devis personnalisé, standard 24h/24 et 7j/7.</v>
      </c>
      <c r="R1423" s="14" t="n">
        <f aca="false">LEN(Q1423)</f>
        <v>128</v>
      </c>
      <c r="S1423" s="14" t="str">
        <f aca="false">INDEX(10_Lieux!$C:$C,U1423)</f>
        <v>France</v>
      </c>
      <c r="T1423" s="14" t="str">
        <f aca="false">INDEX(10_Lieux!$C:$C,V1423)</f>
        <v>France</v>
      </c>
      <c r="U1423" s="14" t="n">
        <f aca="false">MATCH(A1423,10_Lieux!$A:$A,0)</f>
        <v>49</v>
      </c>
      <c r="V1423" s="14" t="n">
        <f aca="false">MATCH(B1423,10_Lieux!$A:$A,0)</f>
        <v>160</v>
      </c>
      <c r="W1423" s="14" t="n">
        <f aca="false">ROUND(6371*2*ASIN(SQRT(SIN(RADIANS(INDEX(10_Lieux!$F:$F,V1423)-INDEX(10_Lieux!$F:$F,U1423))/2)^2+COS(RADIANS(INDEX(10_Lieux!$F:$F,U1423)))*COS(RADIANS(INDEX(10_Lieux!$F:$F,V1423)))*SIN(RADIANS(INDEX(10_Lieux!$G:$G,V1423)-INDEX(10_Lieux!$G:$G,U1423))/2)^2)),1)</f>
        <v>535.7</v>
      </c>
      <c r="X1423" s="14" t="n">
        <f aca="false">ROUND(I1423/IF(I1423&lt;p_seuil_vitesse,p_vit_lente,p_vit_rapide)*60/15,0)*15</f>
        <v>420</v>
      </c>
      <c r="Y1423" s="14" t="n">
        <f aca="false">MAX(IF(INDEX(10_Lieux!$B:$B,U1423)&lt;&gt;"Ville",INDEX(10_Lieux!$I:$I,U1423),0),IF(INDEX(10_Lieux!$B:$B,V1423)&lt;&gt;"Ville",INDEX(10_Lieux!$I:$I,V1423),0))</f>
        <v>250</v>
      </c>
      <c r="Z1423" s="14" t="str">
        <f aca="false">A1423&amp;"|"&amp;B1423</f>
        <v>Rennes|Pau-Pyrénées</v>
      </c>
      <c r="AA1423" s="14" t="str">
        <f aca="false">IF(I1423&lt;p_local,"Local",IF(I1423&lt;p_vv_min,"Courte distance",IF(I1423&lt;p_tres_long,"Longue distance","Très longue distance")))</f>
        <v>Longue distance</v>
      </c>
    </row>
    <row r="1424" customFormat="false" ht="15" hidden="false" customHeight="true" outlineLevel="0" collapsed="false">
      <c r="A1424" s="1" t="s">
        <v>1567</v>
      </c>
      <c r="B1424" s="1" t="s">
        <v>144</v>
      </c>
      <c r="C1424" s="1" t="s">
        <v>34</v>
      </c>
      <c r="D1424" s="1" t="s">
        <v>653</v>
      </c>
      <c r="E1424" s="1" t="s">
        <v>1590</v>
      </c>
      <c r="F1424" s="14" t="s">
        <v>40</v>
      </c>
      <c r="G1424" s="14" t="str">
        <f aca="false">IF(I1424&lt;p_local,"Local → page infra",IF(H1424&gt;=p_ph1,"Phase 1",IF(H1424&gt;=p_ph2,"Phase 2","Phase 3")))</f>
        <v>Phase 3</v>
      </c>
      <c r="H1424" s="14" t="n">
        <f aca="false">IF(I1424&lt;p_local,0,IF(C1424="Aéroport → Aéroport",p_pts_plein,IF(Y1424&gt;0,IF(I1424&lt;=Y1424,p_pts_plein,IF(I1424&lt;=p_mult2*Y1424,p_pts_moyen,p_pts_r3)),IF(I1424&gt;=p_vv_min,p_pts_plein,IF(I1424&gt;=p_vv_moy,p_pts_moyen,p_pts_court))))+IF(INDEX(10_Lieux!$D:$D,U1424)=1,p_prio1,p_prio2)+IF(INDEX(10_Lieux!$D:$D,V1424)=1,p_prio1,p_prio2)+IF(K1424="Oui",p_tf,0)+p_hub*((INDEX(10_Lieux!$H:$H,U1424)="Hub")+(INDEX(10_Lieux!$H:$H,V1424)="Hub"))+IF(OR(INDEX(10_Lieux!$H:$H,U1424)="Premium",INDEX(10_Lieux!$H:$H,V1424)="Premium"),p_prem,0))</f>
        <v>30</v>
      </c>
      <c r="I1424" s="14" t="n">
        <f aca="false">ROUND(W1424*p_facteur,0)</f>
        <v>764</v>
      </c>
      <c r="J1424" s="14" t="str">
        <f aca="false">IF(X1424&lt;60,X1424&amp;" min",INT(X1424/60)&amp;" h"&amp;IF(MOD(X1424,60)=0,""," "&amp;TEXT(MOD(X1424,60),"00")))</f>
        <v>8 h</v>
      </c>
      <c r="K1424" s="14" t="str">
        <f aca="false">IF(S1424&lt;&gt;T1424,"Oui","Non")</f>
        <v>Non</v>
      </c>
      <c r="L1424" s="14" t="str">
        <f aca="false">IF(AND(INDEX(10_Lieux!$B:$B,U1424)="Ville",INDEX(10_Lieux!$B:$B,V1424)="Ville"),"/chauffeur-prive/"&amp;INDEX(10_Lieux!$E:$E,U1424)&amp;"-"&amp;INDEX(10_Lieux!$E:$E,V1424)&amp;"/","/chauffeur-prive/"&amp;INDEX(10_Lieux!$E:$E,U1424)&amp;"/"&amp;INDEX(10_Lieux!$E:$E,V1424)&amp;"/")</f>
        <v>/chauffeur-prive/aeroport-pau-pyrenees/dijon/</v>
      </c>
      <c r="M1424" s="14" t="str">
        <f aca="false">IFERROR(INDEX($L:$L,MATCH(B1424&amp;"|"&amp;A1424,$Z:$Z,0)),"—")</f>
        <v>/chauffeur-prive/dijon/aeroport-pau-pyrenees/</v>
      </c>
      <c r="N1424" s="14" t="str">
        <f aca="false">IF(LEN("Chauffeur privé "&amp;INDEX(10_Lieux!$J:$J,U1424)&amp;" → "&amp;INDEX(10_Lieux!$J:$J,V1424)&amp;" | 24h/24")&gt;60,"Chauffeur privé "&amp;INDEX(10_Lieux!$J:$J,U1424)&amp;" → "&amp;INDEX(10_Lieux!$J:$J,V1424),"Chauffeur privé "&amp;INDEX(10_Lieux!$J:$J,U1424)&amp;" → "&amp;INDEX(10_Lieux!$J:$J,V1424)&amp;" | 24h/24")</f>
        <v>Chauffeur privé Aéroport Pau-Pyrénées → Dijon | 24h/24</v>
      </c>
      <c r="O1424" s="14" t="n">
        <f aca="false">LEN(N1424)</f>
        <v>54</v>
      </c>
      <c r="P1424" s="14" t="str">
        <f aca="false">"Chauffeur privé "&amp;INDEX(10_Lieux!$K:$K,U1424)&amp;" vers "&amp;INDEX(10_Lieux!$L:$L,V1424)</f>
        <v>Chauffeur privé de l'aéroport Pau-Pyrénées vers Dijon</v>
      </c>
      <c r="Q1424" s="14" t="str">
        <f aca="false">"Chauffeur privé "&amp;INDEX(10_Lieux!$K:$K,U1424)&amp;" vers "&amp;INDEX(10_Lieux!$L:$L,V1424)&amp;" : env. "&amp;I1424&amp;" km, "&amp;J1424&amp;" de route. Devis personnalisé, standard 24h/24 et 7j/7."</f>
        <v>Chauffeur privé de l'aéroport Pau-Pyrénées vers Dijon : env. 764 km, 8 h de route. Devis personnalisé, standard 24h/24 et 7j/7.</v>
      </c>
      <c r="R1424" s="14" t="n">
        <f aca="false">LEN(Q1424)</f>
        <v>127</v>
      </c>
      <c r="S1424" s="14" t="str">
        <f aca="false">INDEX(10_Lieux!$C:$C,U1424)</f>
        <v>France</v>
      </c>
      <c r="T1424" s="14" t="str">
        <f aca="false">INDEX(10_Lieux!$C:$C,V1424)</f>
        <v>France</v>
      </c>
      <c r="U1424" s="14" t="n">
        <f aca="false">MATCH(A1424,10_Lieux!$A:$A,0)</f>
        <v>160</v>
      </c>
      <c r="V1424" s="14" t="n">
        <f aca="false">MATCH(B1424,10_Lieux!$A:$A,0)</f>
        <v>23</v>
      </c>
      <c r="W1424" s="14" t="n">
        <f aca="false">ROUND(6371*2*ASIN(SQRT(SIN(RADIANS(INDEX(10_Lieux!$F:$F,V1424)-INDEX(10_Lieux!$F:$F,U1424))/2)^2+COS(RADIANS(INDEX(10_Lieux!$F:$F,U1424)))*COS(RADIANS(INDEX(10_Lieux!$F:$F,V1424)))*SIN(RADIANS(INDEX(10_Lieux!$G:$G,V1424)-INDEX(10_Lieux!$G:$G,U1424))/2)^2)),1)</f>
        <v>611.4</v>
      </c>
      <c r="X1424" s="14" t="n">
        <f aca="false">ROUND(I1424/IF(I1424&lt;p_seuil_vitesse,p_vit_lente,p_vit_rapide)*60/15,0)*15</f>
        <v>480</v>
      </c>
      <c r="Y1424" s="14" t="n">
        <f aca="false">MAX(IF(INDEX(10_Lieux!$B:$B,U1424)&lt;&gt;"Ville",INDEX(10_Lieux!$I:$I,U1424),0),IF(INDEX(10_Lieux!$B:$B,V1424)&lt;&gt;"Ville",INDEX(10_Lieux!$I:$I,V1424),0))</f>
        <v>250</v>
      </c>
      <c r="Z1424" s="14" t="str">
        <f aca="false">A1424&amp;"|"&amp;B1424</f>
        <v>Pau-Pyrénées|Dijon</v>
      </c>
      <c r="AA1424" s="14" t="str">
        <f aca="false">IF(I1424&lt;p_local,"Local",IF(I1424&lt;p_vv_min,"Courte distance",IF(I1424&lt;p_tres_long,"Longue distance","Très longue distance")))</f>
        <v>Très longue distance</v>
      </c>
    </row>
    <row r="1425" customFormat="false" ht="15" hidden="false" customHeight="true" outlineLevel="0" collapsed="false">
      <c r="A1425" s="1" t="s">
        <v>144</v>
      </c>
      <c r="B1425" s="1" t="s">
        <v>1567</v>
      </c>
      <c r="C1425" s="1" t="s">
        <v>35</v>
      </c>
      <c r="D1425" s="1" t="s">
        <v>653</v>
      </c>
      <c r="E1425" s="1" t="s">
        <v>1591</v>
      </c>
      <c r="F1425" s="14" t="s">
        <v>40</v>
      </c>
      <c r="G1425" s="14" t="str">
        <f aca="false">IF(I1425&lt;p_local,"Local → page infra",IF(H1425&gt;=p_ph1,"Phase 1",IF(H1425&gt;=p_ph2,"Phase 2","Phase 3")))</f>
        <v>Phase 3</v>
      </c>
      <c r="H1425" s="14" t="n">
        <f aca="false">IF(I1425&lt;p_local,0,IF(C1425="Aéroport → Aéroport",p_pts_plein,IF(Y1425&gt;0,IF(I1425&lt;=Y1425,p_pts_plein,IF(I1425&lt;=p_mult2*Y1425,p_pts_moyen,p_pts_r3)),IF(I1425&gt;=p_vv_min,p_pts_plein,IF(I1425&gt;=p_vv_moy,p_pts_moyen,p_pts_court))))+IF(INDEX(10_Lieux!$D:$D,U1425)=1,p_prio1,p_prio2)+IF(INDEX(10_Lieux!$D:$D,V1425)=1,p_prio1,p_prio2)+IF(K1425="Oui",p_tf,0)+p_hub*((INDEX(10_Lieux!$H:$H,U1425)="Hub")+(INDEX(10_Lieux!$H:$H,V1425)="Hub"))+IF(OR(INDEX(10_Lieux!$H:$H,U1425)="Premium",INDEX(10_Lieux!$H:$H,V1425)="Premium"),p_prem,0))</f>
        <v>30</v>
      </c>
      <c r="I1425" s="14" t="n">
        <f aca="false">ROUND(W1425*p_facteur,0)</f>
        <v>764</v>
      </c>
      <c r="J1425" s="14" t="str">
        <f aca="false">IF(X1425&lt;60,X1425&amp;" min",INT(X1425/60)&amp;" h"&amp;IF(MOD(X1425,60)=0,""," "&amp;TEXT(MOD(X1425,60),"00")))</f>
        <v>8 h</v>
      </c>
      <c r="K1425" s="14" t="str">
        <f aca="false">IF(S1425&lt;&gt;T1425,"Oui","Non")</f>
        <v>Non</v>
      </c>
      <c r="L1425" s="14" t="str">
        <f aca="false">IF(AND(INDEX(10_Lieux!$B:$B,U1425)="Ville",INDEX(10_Lieux!$B:$B,V1425)="Ville"),"/chauffeur-prive/"&amp;INDEX(10_Lieux!$E:$E,U1425)&amp;"-"&amp;INDEX(10_Lieux!$E:$E,V1425)&amp;"/","/chauffeur-prive/"&amp;INDEX(10_Lieux!$E:$E,U1425)&amp;"/"&amp;INDEX(10_Lieux!$E:$E,V1425)&amp;"/")</f>
        <v>/chauffeur-prive/dijon/aeroport-pau-pyrenees/</v>
      </c>
      <c r="M1425" s="14" t="str">
        <f aca="false">IFERROR(INDEX($L:$L,MATCH(B1425&amp;"|"&amp;A1425,$Z:$Z,0)),"—")</f>
        <v>/chauffeur-prive/aeroport-pau-pyrenees/dijon/</v>
      </c>
      <c r="N1425" s="14" t="str">
        <f aca="false">IF(LEN("Chauffeur privé "&amp;INDEX(10_Lieux!$J:$J,U1425)&amp;" → "&amp;INDEX(10_Lieux!$J:$J,V1425)&amp;" | 24h/24")&gt;60,"Chauffeur privé "&amp;INDEX(10_Lieux!$J:$J,U1425)&amp;" → "&amp;INDEX(10_Lieux!$J:$J,V1425),"Chauffeur privé "&amp;INDEX(10_Lieux!$J:$J,U1425)&amp;" → "&amp;INDEX(10_Lieux!$J:$J,V1425)&amp;" | 24h/24")</f>
        <v>Chauffeur privé Dijon → Aéroport Pau-Pyrénées | 24h/24</v>
      </c>
      <c r="O1425" s="14" t="n">
        <f aca="false">LEN(N1425)</f>
        <v>54</v>
      </c>
      <c r="P1425" s="14" t="str">
        <f aca="false">"Chauffeur privé "&amp;INDEX(10_Lieux!$K:$K,U1425)&amp;" vers "&amp;INDEX(10_Lieux!$L:$L,V1425)</f>
        <v>Chauffeur privé de Dijon vers l'aéroport Pau-Pyrénées</v>
      </c>
      <c r="Q1425" s="14" t="str">
        <f aca="false">"Chauffeur privé "&amp;INDEX(10_Lieux!$K:$K,U1425)&amp;" vers "&amp;INDEX(10_Lieux!$L:$L,V1425)&amp;" : env. "&amp;I1425&amp;" km, "&amp;J1425&amp;" de route. Devis personnalisé, standard 24h/24 et 7j/7."</f>
        <v>Chauffeur privé de Dijon vers l'aéroport Pau-Pyrénées : env. 764 km, 8 h de route. Devis personnalisé, standard 24h/24 et 7j/7.</v>
      </c>
      <c r="R1425" s="14" t="n">
        <f aca="false">LEN(Q1425)</f>
        <v>127</v>
      </c>
      <c r="S1425" s="14" t="str">
        <f aca="false">INDEX(10_Lieux!$C:$C,U1425)</f>
        <v>France</v>
      </c>
      <c r="T1425" s="14" t="str">
        <f aca="false">INDEX(10_Lieux!$C:$C,V1425)</f>
        <v>France</v>
      </c>
      <c r="U1425" s="14" t="n">
        <f aca="false">MATCH(A1425,10_Lieux!$A:$A,0)</f>
        <v>23</v>
      </c>
      <c r="V1425" s="14" t="n">
        <f aca="false">MATCH(B1425,10_Lieux!$A:$A,0)</f>
        <v>160</v>
      </c>
      <c r="W1425" s="14" t="n">
        <f aca="false">ROUND(6371*2*ASIN(SQRT(SIN(RADIANS(INDEX(10_Lieux!$F:$F,V1425)-INDEX(10_Lieux!$F:$F,U1425))/2)^2+COS(RADIANS(INDEX(10_Lieux!$F:$F,U1425)))*COS(RADIANS(INDEX(10_Lieux!$F:$F,V1425)))*SIN(RADIANS(INDEX(10_Lieux!$G:$G,V1425)-INDEX(10_Lieux!$G:$G,U1425))/2)^2)),1)</f>
        <v>611.4</v>
      </c>
      <c r="X1425" s="14" t="n">
        <f aca="false">ROUND(I1425/IF(I1425&lt;p_seuil_vitesse,p_vit_lente,p_vit_rapide)*60/15,0)*15</f>
        <v>480</v>
      </c>
      <c r="Y1425" s="14" t="n">
        <f aca="false">MAX(IF(INDEX(10_Lieux!$B:$B,U1425)&lt;&gt;"Ville",INDEX(10_Lieux!$I:$I,U1425),0),IF(INDEX(10_Lieux!$B:$B,V1425)&lt;&gt;"Ville",INDEX(10_Lieux!$I:$I,V1425),0))</f>
        <v>250</v>
      </c>
      <c r="Z1425" s="14" t="str">
        <f aca="false">A1425&amp;"|"&amp;B1425</f>
        <v>Dijon|Pau-Pyrénées</v>
      </c>
      <c r="AA1425" s="14" t="str">
        <f aca="false">IF(I1425&lt;p_local,"Local",IF(I1425&lt;p_vv_min,"Courte distance",IF(I1425&lt;p_tres_long,"Longue distance","Très longue distance")))</f>
        <v>Très longue distance</v>
      </c>
    </row>
    <row r="1426" customFormat="false" ht="15" hidden="false" customHeight="true" outlineLevel="0" collapsed="false">
      <c r="A1426" s="1" t="s">
        <v>1567</v>
      </c>
      <c r="B1426" s="1" t="s">
        <v>146</v>
      </c>
      <c r="C1426" s="1" t="s">
        <v>34</v>
      </c>
      <c r="D1426" s="1" t="s">
        <v>653</v>
      </c>
      <c r="E1426" s="1" t="s">
        <v>1592</v>
      </c>
      <c r="F1426" s="14" t="s">
        <v>40</v>
      </c>
      <c r="G1426" s="14" t="str">
        <f aca="false">IF(I1426&lt;p_local,"Local → page infra",IF(H1426&gt;=p_ph1,"Phase 1",IF(H1426&gt;=p_ph2,"Phase 2","Phase 3")))</f>
        <v>Phase 3</v>
      </c>
      <c r="H1426" s="14" t="n">
        <f aca="false">IF(I1426&lt;p_local,0,IF(C1426="Aéroport → Aéroport",p_pts_plein,IF(Y1426&gt;0,IF(I1426&lt;=Y1426,p_pts_plein,IF(I1426&lt;=p_mult2*Y1426,p_pts_moyen,p_pts_r3)),IF(I1426&gt;=p_vv_min,p_pts_plein,IF(I1426&gt;=p_vv_moy,p_pts_moyen,p_pts_court))))+IF(INDEX(10_Lieux!$D:$D,U1426)=1,p_prio1,p_prio2)+IF(INDEX(10_Lieux!$D:$D,V1426)=1,p_prio1,p_prio2)+IF(K1426="Oui",p_tf,0)+p_hub*((INDEX(10_Lieux!$H:$H,U1426)="Hub")+(INDEX(10_Lieux!$H:$H,V1426)="Hub"))+IF(OR(INDEX(10_Lieux!$H:$H,U1426)="Premium",INDEX(10_Lieux!$H:$H,V1426)="Premium"),p_prem,0))</f>
        <v>30</v>
      </c>
      <c r="I1426" s="14" t="n">
        <f aca="false">ROUND(W1426*p_facteur,0)</f>
        <v>661</v>
      </c>
      <c r="J1426" s="14" t="str">
        <f aca="false">IF(X1426&lt;60,X1426&amp;" min",INT(X1426/60)&amp;" h"&amp;IF(MOD(X1426,60)=0,""," "&amp;TEXT(MOD(X1426,60),"00")))</f>
        <v>7 h</v>
      </c>
      <c r="K1426" s="14" t="str">
        <f aca="false">IF(S1426&lt;&gt;T1426,"Oui","Non")</f>
        <v>Non</v>
      </c>
      <c r="L1426" s="14" t="str">
        <f aca="false">IF(AND(INDEX(10_Lieux!$B:$B,U1426)="Ville",INDEX(10_Lieux!$B:$B,V1426)="Ville"),"/chauffeur-prive/"&amp;INDEX(10_Lieux!$E:$E,U1426)&amp;"-"&amp;INDEX(10_Lieux!$E:$E,V1426)&amp;"/","/chauffeur-prive/"&amp;INDEX(10_Lieux!$E:$E,U1426)&amp;"/"&amp;INDEX(10_Lieux!$E:$E,V1426)&amp;"/")</f>
        <v>/chauffeur-prive/aeroport-pau-pyrenees/grenoble/</v>
      </c>
      <c r="M1426" s="14" t="str">
        <f aca="false">IFERROR(INDEX($L:$L,MATCH(B1426&amp;"|"&amp;A1426,$Z:$Z,0)),"—")</f>
        <v>/chauffeur-prive/grenoble/aeroport-pau-pyrenees/</v>
      </c>
      <c r="N1426" s="14" t="str">
        <f aca="false">IF(LEN("Chauffeur privé "&amp;INDEX(10_Lieux!$J:$J,U1426)&amp;" → "&amp;INDEX(10_Lieux!$J:$J,V1426)&amp;" | 24h/24")&gt;60,"Chauffeur privé "&amp;INDEX(10_Lieux!$J:$J,U1426)&amp;" → "&amp;INDEX(10_Lieux!$J:$J,V1426),"Chauffeur privé "&amp;INDEX(10_Lieux!$J:$J,U1426)&amp;" → "&amp;INDEX(10_Lieux!$J:$J,V1426)&amp;" | 24h/24")</f>
        <v>Chauffeur privé Aéroport Pau-Pyrénées → Grenoble | 24h/24</v>
      </c>
      <c r="O1426" s="14" t="n">
        <f aca="false">LEN(N1426)</f>
        <v>57</v>
      </c>
      <c r="P1426" s="14" t="str">
        <f aca="false">"Chauffeur privé "&amp;INDEX(10_Lieux!$K:$K,U1426)&amp;" vers "&amp;INDEX(10_Lieux!$L:$L,V1426)</f>
        <v>Chauffeur privé de l'aéroport Pau-Pyrénées vers Grenoble</v>
      </c>
      <c r="Q1426" s="14" t="str">
        <f aca="false">"Chauffeur privé "&amp;INDEX(10_Lieux!$K:$K,U1426)&amp;" vers "&amp;INDEX(10_Lieux!$L:$L,V1426)&amp;" : env. "&amp;I1426&amp;" km, "&amp;J1426&amp;" de route. Devis personnalisé, standard 24h/24 et 7j/7."</f>
        <v>Chauffeur privé de l'aéroport Pau-Pyrénées vers Grenoble : env. 661 km, 7 h de route. Devis personnalisé, standard 24h/24 et 7j/7.</v>
      </c>
      <c r="R1426" s="14" t="n">
        <f aca="false">LEN(Q1426)</f>
        <v>130</v>
      </c>
      <c r="S1426" s="14" t="str">
        <f aca="false">INDEX(10_Lieux!$C:$C,U1426)</f>
        <v>France</v>
      </c>
      <c r="T1426" s="14" t="str">
        <f aca="false">INDEX(10_Lieux!$C:$C,V1426)</f>
        <v>France</v>
      </c>
      <c r="U1426" s="14" t="n">
        <f aca="false">MATCH(A1426,10_Lieux!$A:$A,0)</f>
        <v>160</v>
      </c>
      <c r="V1426" s="14" t="n">
        <f aca="false">MATCH(B1426,10_Lieux!$A:$A,0)</f>
        <v>9</v>
      </c>
      <c r="W1426" s="14" t="n">
        <f aca="false">ROUND(6371*2*ASIN(SQRT(SIN(RADIANS(INDEX(10_Lieux!$F:$F,V1426)-INDEX(10_Lieux!$F:$F,U1426))/2)^2+COS(RADIANS(INDEX(10_Lieux!$F:$F,U1426)))*COS(RADIANS(INDEX(10_Lieux!$F:$F,V1426)))*SIN(RADIANS(INDEX(10_Lieux!$G:$G,V1426)-INDEX(10_Lieux!$G:$G,U1426))/2)^2)),1)</f>
        <v>528.5</v>
      </c>
      <c r="X1426" s="14" t="n">
        <f aca="false">ROUND(I1426/IF(I1426&lt;p_seuil_vitesse,p_vit_lente,p_vit_rapide)*60/15,0)*15</f>
        <v>420</v>
      </c>
      <c r="Y1426" s="14" t="n">
        <f aca="false">MAX(IF(INDEX(10_Lieux!$B:$B,U1426)&lt;&gt;"Ville",INDEX(10_Lieux!$I:$I,U1426),0),IF(INDEX(10_Lieux!$B:$B,V1426)&lt;&gt;"Ville",INDEX(10_Lieux!$I:$I,V1426),0))</f>
        <v>250</v>
      </c>
      <c r="Z1426" s="14" t="str">
        <f aca="false">A1426&amp;"|"&amp;B1426</f>
        <v>Pau-Pyrénées|Grenoble</v>
      </c>
      <c r="AA1426" s="14" t="str">
        <f aca="false">IF(I1426&lt;p_local,"Local",IF(I1426&lt;p_vv_min,"Courte distance",IF(I1426&lt;p_tres_long,"Longue distance","Très longue distance")))</f>
        <v>Longue distance</v>
      </c>
    </row>
    <row r="1427" customFormat="false" ht="15" hidden="false" customHeight="true" outlineLevel="0" collapsed="false">
      <c r="A1427" s="1" t="s">
        <v>146</v>
      </c>
      <c r="B1427" s="1" t="s">
        <v>1567</v>
      </c>
      <c r="C1427" s="1" t="s">
        <v>35</v>
      </c>
      <c r="D1427" s="1" t="s">
        <v>653</v>
      </c>
      <c r="E1427" s="1" t="s">
        <v>1593</v>
      </c>
      <c r="F1427" s="14" t="s">
        <v>40</v>
      </c>
      <c r="G1427" s="14" t="str">
        <f aca="false">IF(I1427&lt;p_local,"Local → page infra",IF(H1427&gt;=p_ph1,"Phase 1",IF(H1427&gt;=p_ph2,"Phase 2","Phase 3")))</f>
        <v>Phase 3</v>
      </c>
      <c r="H1427" s="14" t="n">
        <f aca="false">IF(I1427&lt;p_local,0,IF(C1427="Aéroport → Aéroport",p_pts_plein,IF(Y1427&gt;0,IF(I1427&lt;=Y1427,p_pts_plein,IF(I1427&lt;=p_mult2*Y1427,p_pts_moyen,p_pts_r3)),IF(I1427&gt;=p_vv_min,p_pts_plein,IF(I1427&gt;=p_vv_moy,p_pts_moyen,p_pts_court))))+IF(INDEX(10_Lieux!$D:$D,U1427)=1,p_prio1,p_prio2)+IF(INDEX(10_Lieux!$D:$D,V1427)=1,p_prio1,p_prio2)+IF(K1427="Oui",p_tf,0)+p_hub*((INDEX(10_Lieux!$H:$H,U1427)="Hub")+(INDEX(10_Lieux!$H:$H,V1427)="Hub"))+IF(OR(INDEX(10_Lieux!$H:$H,U1427)="Premium",INDEX(10_Lieux!$H:$H,V1427)="Premium"),p_prem,0))</f>
        <v>30</v>
      </c>
      <c r="I1427" s="14" t="n">
        <f aca="false">ROUND(W1427*p_facteur,0)</f>
        <v>661</v>
      </c>
      <c r="J1427" s="14" t="str">
        <f aca="false">IF(X1427&lt;60,X1427&amp;" min",INT(X1427/60)&amp;" h"&amp;IF(MOD(X1427,60)=0,""," "&amp;TEXT(MOD(X1427,60),"00")))</f>
        <v>7 h</v>
      </c>
      <c r="K1427" s="14" t="str">
        <f aca="false">IF(S1427&lt;&gt;T1427,"Oui","Non")</f>
        <v>Non</v>
      </c>
      <c r="L1427" s="14" t="str">
        <f aca="false">IF(AND(INDEX(10_Lieux!$B:$B,U1427)="Ville",INDEX(10_Lieux!$B:$B,V1427)="Ville"),"/chauffeur-prive/"&amp;INDEX(10_Lieux!$E:$E,U1427)&amp;"-"&amp;INDEX(10_Lieux!$E:$E,V1427)&amp;"/","/chauffeur-prive/"&amp;INDEX(10_Lieux!$E:$E,U1427)&amp;"/"&amp;INDEX(10_Lieux!$E:$E,V1427)&amp;"/")</f>
        <v>/chauffeur-prive/grenoble/aeroport-pau-pyrenees/</v>
      </c>
      <c r="M1427" s="14" t="str">
        <f aca="false">IFERROR(INDEX($L:$L,MATCH(B1427&amp;"|"&amp;A1427,$Z:$Z,0)),"—")</f>
        <v>/chauffeur-prive/aeroport-pau-pyrenees/grenoble/</v>
      </c>
      <c r="N1427" s="14" t="str">
        <f aca="false">IF(LEN("Chauffeur privé "&amp;INDEX(10_Lieux!$J:$J,U1427)&amp;" → "&amp;INDEX(10_Lieux!$J:$J,V1427)&amp;" | 24h/24")&gt;60,"Chauffeur privé "&amp;INDEX(10_Lieux!$J:$J,U1427)&amp;" → "&amp;INDEX(10_Lieux!$J:$J,V1427),"Chauffeur privé "&amp;INDEX(10_Lieux!$J:$J,U1427)&amp;" → "&amp;INDEX(10_Lieux!$J:$J,V1427)&amp;" | 24h/24")</f>
        <v>Chauffeur privé Grenoble → Aéroport Pau-Pyrénées | 24h/24</v>
      </c>
      <c r="O1427" s="14" t="n">
        <f aca="false">LEN(N1427)</f>
        <v>57</v>
      </c>
      <c r="P1427" s="14" t="str">
        <f aca="false">"Chauffeur privé "&amp;INDEX(10_Lieux!$K:$K,U1427)&amp;" vers "&amp;INDEX(10_Lieux!$L:$L,V1427)</f>
        <v>Chauffeur privé de Grenoble vers l'aéroport Pau-Pyrénées</v>
      </c>
      <c r="Q1427" s="14" t="str">
        <f aca="false">"Chauffeur privé "&amp;INDEX(10_Lieux!$K:$K,U1427)&amp;" vers "&amp;INDEX(10_Lieux!$L:$L,V1427)&amp;" : env. "&amp;I1427&amp;" km, "&amp;J1427&amp;" de route. Devis personnalisé, standard 24h/24 et 7j/7."</f>
        <v>Chauffeur privé de Grenoble vers l'aéroport Pau-Pyrénées : env. 661 km, 7 h de route. Devis personnalisé, standard 24h/24 et 7j/7.</v>
      </c>
      <c r="R1427" s="14" t="n">
        <f aca="false">LEN(Q1427)</f>
        <v>130</v>
      </c>
      <c r="S1427" s="14" t="str">
        <f aca="false">INDEX(10_Lieux!$C:$C,U1427)</f>
        <v>France</v>
      </c>
      <c r="T1427" s="14" t="str">
        <f aca="false">INDEX(10_Lieux!$C:$C,V1427)</f>
        <v>France</v>
      </c>
      <c r="U1427" s="14" t="n">
        <f aca="false">MATCH(A1427,10_Lieux!$A:$A,0)</f>
        <v>9</v>
      </c>
      <c r="V1427" s="14" t="n">
        <f aca="false">MATCH(B1427,10_Lieux!$A:$A,0)</f>
        <v>160</v>
      </c>
      <c r="W1427" s="14" t="n">
        <f aca="false">ROUND(6371*2*ASIN(SQRT(SIN(RADIANS(INDEX(10_Lieux!$F:$F,V1427)-INDEX(10_Lieux!$F:$F,U1427))/2)^2+COS(RADIANS(INDEX(10_Lieux!$F:$F,U1427)))*COS(RADIANS(INDEX(10_Lieux!$F:$F,V1427)))*SIN(RADIANS(INDEX(10_Lieux!$G:$G,V1427)-INDEX(10_Lieux!$G:$G,U1427))/2)^2)),1)</f>
        <v>528.5</v>
      </c>
      <c r="X1427" s="14" t="n">
        <f aca="false">ROUND(I1427/IF(I1427&lt;p_seuil_vitesse,p_vit_lente,p_vit_rapide)*60/15,0)*15</f>
        <v>420</v>
      </c>
      <c r="Y1427" s="14" t="n">
        <f aca="false">MAX(IF(INDEX(10_Lieux!$B:$B,U1427)&lt;&gt;"Ville",INDEX(10_Lieux!$I:$I,U1427),0),IF(INDEX(10_Lieux!$B:$B,V1427)&lt;&gt;"Ville",INDEX(10_Lieux!$I:$I,V1427),0))</f>
        <v>250</v>
      </c>
      <c r="Z1427" s="14" t="str">
        <f aca="false">A1427&amp;"|"&amp;B1427</f>
        <v>Grenoble|Pau-Pyrénées</v>
      </c>
      <c r="AA1427" s="14" t="str">
        <f aca="false">IF(I1427&lt;p_local,"Local",IF(I1427&lt;p_vv_min,"Courte distance",IF(I1427&lt;p_tres_long,"Longue distance","Très longue distance")))</f>
        <v>Longue distance</v>
      </c>
    </row>
    <row r="1428" customFormat="false" ht="15" hidden="false" customHeight="true" outlineLevel="0" collapsed="false">
      <c r="A1428" s="1" t="s">
        <v>1567</v>
      </c>
      <c r="B1428" s="1" t="s">
        <v>148</v>
      </c>
      <c r="C1428" s="1" t="s">
        <v>34</v>
      </c>
      <c r="D1428" s="1" t="s">
        <v>653</v>
      </c>
      <c r="E1428" s="1" t="s">
        <v>1594</v>
      </c>
      <c r="F1428" s="14" t="s">
        <v>40</v>
      </c>
      <c r="G1428" s="14" t="str">
        <f aca="false">IF(I1428&lt;p_local,"Local → page infra",IF(H1428&gt;=p_ph1,"Phase 1",IF(H1428&gt;=p_ph2,"Phase 2","Phase 3")))</f>
        <v>Phase 3</v>
      </c>
      <c r="H1428" s="14" t="n">
        <f aca="false">IF(I1428&lt;p_local,0,IF(C1428="Aéroport → Aéroport",p_pts_plein,IF(Y1428&gt;0,IF(I1428&lt;=Y1428,p_pts_plein,IF(I1428&lt;=p_mult2*Y1428,p_pts_moyen,p_pts_r3)),IF(I1428&gt;=p_vv_min,p_pts_plein,IF(I1428&gt;=p_vv_moy,p_pts_moyen,p_pts_court))))+IF(INDEX(10_Lieux!$D:$D,U1428)=1,p_prio1,p_prio2)+IF(INDEX(10_Lieux!$D:$D,V1428)=1,p_prio1,p_prio2)+IF(K1428="Oui",p_tf,0)+p_hub*((INDEX(10_Lieux!$H:$H,U1428)="Hub")+(INDEX(10_Lieux!$H:$H,V1428)="Hub"))+IF(OR(INDEX(10_Lieux!$H:$H,U1428)="Premium",INDEX(10_Lieux!$H:$H,V1428)="Premium"),p_prem,0))</f>
        <v>30</v>
      </c>
      <c r="I1428" s="14" t="n">
        <f aca="false">ROUND(W1428*p_facteur,0)</f>
        <v>736</v>
      </c>
      <c r="J1428" s="14" t="str">
        <f aca="false">IF(X1428&lt;60,X1428&amp;" min",INT(X1428/60)&amp;" h"&amp;IF(MOD(X1428,60)=0,""," "&amp;TEXT(MOD(X1428,60),"00")))</f>
        <v>7 h 45</v>
      </c>
      <c r="K1428" s="14" t="str">
        <f aca="false">IF(S1428&lt;&gt;T1428,"Oui","Non")</f>
        <v>Non</v>
      </c>
      <c r="L1428" s="14" t="str">
        <f aca="false">IF(AND(INDEX(10_Lieux!$B:$B,U1428)="Ville",INDEX(10_Lieux!$B:$B,V1428)="Ville"),"/chauffeur-prive/"&amp;INDEX(10_Lieux!$E:$E,U1428)&amp;"-"&amp;INDEX(10_Lieux!$E:$E,V1428)&amp;"/","/chauffeur-prive/"&amp;INDEX(10_Lieux!$E:$E,U1428)&amp;"/"&amp;INDEX(10_Lieux!$E:$E,V1428)&amp;"/")</f>
        <v>/chauffeur-prive/aeroport-pau-pyrenees/annecy/</v>
      </c>
      <c r="M1428" s="14" t="str">
        <f aca="false">IFERROR(INDEX($L:$L,MATCH(B1428&amp;"|"&amp;A1428,$Z:$Z,0)),"—")</f>
        <v>/chauffeur-prive/annecy/aeroport-pau-pyrenees/</v>
      </c>
      <c r="N1428" s="14" t="str">
        <f aca="false">IF(LEN("Chauffeur privé "&amp;INDEX(10_Lieux!$J:$J,U1428)&amp;" → "&amp;INDEX(10_Lieux!$J:$J,V1428)&amp;" | 24h/24")&gt;60,"Chauffeur privé "&amp;INDEX(10_Lieux!$J:$J,U1428)&amp;" → "&amp;INDEX(10_Lieux!$J:$J,V1428),"Chauffeur privé "&amp;INDEX(10_Lieux!$J:$J,U1428)&amp;" → "&amp;INDEX(10_Lieux!$J:$J,V1428)&amp;" | 24h/24")</f>
        <v>Chauffeur privé Aéroport Pau-Pyrénées → Annecy | 24h/24</v>
      </c>
      <c r="O1428" s="14" t="n">
        <f aca="false">LEN(N1428)</f>
        <v>55</v>
      </c>
      <c r="P1428" s="14" t="str">
        <f aca="false">"Chauffeur privé "&amp;INDEX(10_Lieux!$K:$K,U1428)&amp;" vers "&amp;INDEX(10_Lieux!$L:$L,V1428)</f>
        <v>Chauffeur privé de l'aéroport Pau-Pyrénées vers Annecy</v>
      </c>
      <c r="Q1428" s="14" t="str">
        <f aca="false">"Chauffeur privé "&amp;INDEX(10_Lieux!$K:$K,U1428)&amp;" vers "&amp;INDEX(10_Lieux!$L:$L,V1428)&amp;" : env. "&amp;I1428&amp;" km, "&amp;J1428&amp;" de route. Devis personnalisé, standard 24h/24 et 7j/7."</f>
        <v>Chauffeur privé de l'aéroport Pau-Pyrénées vers Annecy : env. 736 km, 7 h 45 de route. Devis personnalisé, standard 24h/24 et 7j/7.</v>
      </c>
      <c r="R1428" s="14" t="n">
        <f aca="false">LEN(Q1428)</f>
        <v>131</v>
      </c>
      <c r="S1428" s="14" t="str">
        <f aca="false">INDEX(10_Lieux!$C:$C,U1428)</f>
        <v>France</v>
      </c>
      <c r="T1428" s="14" t="str">
        <f aca="false">INDEX(10_Lieux!$C:$C,V1428)</f>
        <v>France</v>
      </c>
      <c r="U1428" s="14" t="n">
        <f aca="false">MATCH(A1428,10_Lieux!$A:$A,0)</f>
        <v>160</v>
      </c>
      <c r="V1428" s="14" t="n">
        <f aca="false">MATCH(B1428,10_Lieux!$A:$A,0)</f>
        <v>10</v>
      </c>
      <c r="W1428" s="14" t="n">
        <f aca="false">ROUND(6371*2*ASIN(SQRT(SIN(RADIANS(INDEX(10_Lieux!$F:$F,V1428)-INDEX(10_Lieux!$F:$F,U1428))/2)^2+COS(RADIANS(INDEX(10_Lieux!$F:$F,U1428)))*COS(RADIANS(INDEX(10_Lieux!$F:$F,V1428)))*SIN(RADIANS(INDEX(10_Lieux!$G:$G,V1428)-INDEX(10_Lieux!$G:$G,U1428))/2)^2)),1)</f>
        <v>588.7</v>
      </c>
      <c r="X1428" s="14" t="n">
        <f aca="false">ROUND(I1428/IF(I1428&lt;p_seuil_vitesse,p_vit_lente,p_vit_rapide)*60/15,0)*15</f>
        <v>465</v>
      </c>
      <c r="Y1428" s="14" t="n">
        <f aca="false">MAX(IF(INDEX(10_Lieux!$B:$B,U1428)&lt;&gt;"Ville",INDEX(10_Lieux!$I:$I,U1428),0),IF(INDEX(10_Lieux!$B:$B,V1428)&lt;&gt;"Ville",INDEX(10_Lieux!$I:$I,V1428),0))</f>
        <v>250</v>
      </c>
      <c r="Z1428" s="14" t="str">
        <f aca="false">A1428&amp;"|"&amp;B1428</f>
        <v>Pau-Pyrénées|Annecy</v>
      </c>
      <c r="AA1428" s="14" t="str">
        <f aca="false">IF(I1428&lt;p_local,"Local",IF(I1428&lt;p_vv_min,"Courte distance",IF(I1428&lt;p_tres_long,"Longue distance","Très longue distance")))</f>
        <v>Très longue distance</v>
      </c>
    </row>
    <row r="1429" customFormat="false" ht="15" hidden="false" customHeight="true" outlineLevel="0" collapsed="false">
      <c r="A1429" s="1" t="s">
        <v>148</v>
      </c>
      <c r="B1429" s="1" t="s">
        <v>1567</v>
      </c>
      <c r="C1429" s="1" t="s">
        <v>35</v>
      </c>
      <c r="D1429" s="1" t="s">
        <v>653</v>
      </c>
      <c r="E1429" s="1" t="s">
        <v>1595</v>
      </c>
      <c r="F1429" s="14" t="s">
        <v>40</v>
      </c>
      <c r="G1429" s="14" t="str">
        <f aca="false">IF(I1429&lt;p_local,"Local → page infra",IF(H1429&gt;=p_ph1,"Phase 1",IF(H1429&gt;=p_ph2,"Phase 2","Phase 3")))</f>
        <v>Phase 3</v>
      </c>
      <c r="H1429" s="14" t="n">
        <f aca="false">IF(I1429&lt;p_local,0,IF(C1429="Aéroport → Aéroport",p_pts_plein,IF(Y1429&gt;0,IF(I1429&lt;=Y1429,p_pts_plein,IF(I1429&lt;=p_mult2*Y1429,p_pts_moyen,p_pts_r3)),IF(I1429&gt;=p_vv_min,p_pts_plein,IF(I1429&gt;=p_vv_moy,p_pts_moyen,p_pts_court))))+IF(INDEX(10_Lieux!$D:$D,U1429)=1,p_prio1,p_prio2)+IF(INDEX(10_Lieux!$D:$D,V1429)=1,p_prio1,p_prio2)+IF(K1429="Oui",p_tf,0)+p_hub*((INDEX(10_Lieux!$H:$H,U1429)="Hub")+(INDEX(10_Lieux!$H:$H,V1429)="Hub"))+IF(OR(INDEX(10_Lieux!$H:$H,U1429)="Premium",INDEX(10_Lieux!$H:$H,V1429)="Premium"),p_prem,0))</f>
        <v>30</v>
      </c>
      <c r="I1429" s="14" t="n">
        <f aca="false">ROUND(W1429*p_facteur,0)</f>
        <v>736</v>
      </c>
      <c r="J1429" s="14" t="str">
        <f aca="false">IF(X1429&lt;60,X1429&amp;" min",INT(X1429/60)&amp;" h"&amp;IF(MOD(X1429,60)=0,""," "&amp;TEXT(MOD(X1429,60),"00")))</f>
        <v>7 h 45</v>
      </c>
      <c r="K1429" s="14" t="str">
        <f aca="false">IF(S1429&lt;&gt;T1429,"Oui","Non")</f>
        <v>Non</v>
      </c>
      <c r="L1429" s="14" t="str">
        <f aca="false">IF(AND(INDEX(10_Lieux!$B:$B,U1429)="Ville",INDEX(10_Lieux!$B:$B,V1429)="Ville"),"/chauffeur-prive/"&amp;INDEX(10_Lieux!$E:$E,U1429)&amp;"-"&amp;INDEX(10_Lieux!$E:$E,V1429)&amp;"/","/chauffeur-prive/"&amp;INDEX(10_Lieux!$E:$E,U1429)&amp;"/"&amp;INDEX(10_Lieux!$E:$E,V1429)&amp;"/")</f>
        <v>/chauffeur-prive/annecy/aeroport-pau-pyrenees/</v>
      </c>
      <c r="M1429" s="14" t="str">
        <f aca="false">IFERROR(INDEX($L:$L,MATCH(B1429&amp;"|"&amp;A1429,$Z:$Z,0)),"—")</f>
        <v>/chauffeur-prive/aeroport-pau-pyrenees/annecy/</v>
      </c>
      <c r="N1429" s="14" t="str">
        <f aca="false">IF(LEN("Chauffeur privé "&amp;INDEX(10_Lieux!$J:$J,U1429)&amp;" → "&amp;INDEX(10_Lieux!$J:$J,V1429)&amp;" | 24h/24")&gt;60,"Chauffeur privé "&amp;INDEX(10_Lieux!$J:$J,U1429)&amp;" → "&amp;INDEX(10_Lieux!$J:$J,V1429),"Chauffeur privé "&amp;INDEX(10_Lieux!$J:$J,U1429)&amp;" → "&amp;INDEX(10_Lieux!$J:$J,V1429)&amp;" | 24h/24")</f>
        <v>Chauffeur privé Annecy → Aéroport Pau-Pyrénées | 24h/24</v>
      </c>
      <c r="O1429" s="14" t="n">
        <f aca="false">LEN(N1429)</f>
        <v>55</v>
      </c>
      <c r="P1429" s="14" t="str">
        <f aca="false">"Chauffeur privé "&amp;INDEX(10_Lieux!$K:$K,U1429)&amp;" vers "&amp;INDEX(10_Lieux!$L:$L,V1429)</f>
        <v>Chauffeur privé d'Annecy vers l'aéroport Pau-Pyrénées</v>
      </c>
      <c r="Q1429" s="14" t="str">
        <f aca="false">"Chauffeur privé "&amp;INDEX(10_Lieux!$K:$K,U1429)&amp;" vers "&amp;INDEX(10_Lieux!$L:$L,V1429)&amp;" : env. "&amp;I1429&amp;" km, "&amp;J1429&amp;" de route. Devis personnalisé, standard 24h/24 et 7j/7."</f>
        <v>Chauffeur privé d'Annecy vers l'aéroport Pau-Pyrénées : env. 736 km, 7 h 45 de route. Devis personnalisé, standard 24h/24 et 7j/7.</v>
      </c>
      <c r="R1429" s="14" t="n">
        <f aca="false">LEN(Q1429)</f>
        <v>130</v>
      </c>
      <c r="S1429" s="14" t="str">
        <f aca="false">INDEX(10_Lieux!$C:$C,U1429)</f>
        <v>France</v>
      </c>
      <c r="T1429" s="14" t="str">
        <f aca="false">INDEX(10_Lieux!$C:$C,V1429)</f>
        <v>France</v>
      </c>
      <c r="U1429" s="14" t="n">
        <f aca="false">MATCH(A1429,10_Lieux!$A:$A,0)</f>
        <v>10</v>
      </c>
      <c r="V1429" s="14" t="n">
        <f aca="false">MATCH(B1429,10_Lieux!$A:$A,0)</f>
        <v>160</v>
      </c>
      <c r="W1429" s="14" t="n">
        <f aca="false">ROUND(6371*2*ASIN(SQRT(SIN(RADIANS(INDEX(10_Lieux!$F:$F,V1429)-INDEX(10_Lieux!$F:$F,U1429))/2)^2+COS(RADIANS(INDEX(10_Lieux!$F:$F,U1429)))*COS(RADIANS(INDEX(10_Lieux!$F:$F,V1429)))*SIN(RADIANS(INDEX(10_Lieux!$G:$G,V1429)-INDEX(10_Lieux!$G:$G,U1429))/2)^2)),1)</f>
        <v>588.7</v>
      </c>
      <c r="X1429" s="14" t="n">
        <f aca="false">ROUND(I1429/IF(I1429&lt;p_seuil_vitesse,p_vit_lente,p_vit_rapide)*60/15,0)*15</f>
        <v>465</v>
      </c>
      <c r="Y1429" s="14" t="n">
        <f aca="false">MAX(IF(INDEX(10_Lieux!$B:$B,U1429)&lt;&gt;"Ville",INDEX(10_Lieux!$I:$I,U1429),0),IF(INDEX(10_Lieux!$B:$B,V1429)&lt;&gt;"Ville",INDEX(10_Lieux!$I:$I,V1429),0))</f>
        <v>250</v>
      </c>
      <c r="Z1429" s="14" t="str">
        <f aca="false">A1429&amp;"|"&amp;B1429</f>
        <v>Annecy|Pau-Pyrénées</v>
      </c>
      <c r="AA1429" s="14" t="str">
        <f aca="false">IF(I1429&lt;p_local,"Local",IF(I1429&lt;p_vv_min,"Courte distance",IF(I1429&lt;p_tres_long,"Longue distance","Très longue distance")))</f>
        <v>Très longue distance</v>
      </c>
    </row>
    <row r="1430" customFormat="false" ht="15" hidden="false" customHeight="true" outlineLevel="0" collapsed="false">
      <c r="A1430" s="1" t="s">
        <v>1567</v>
      </c>
      <c r="B1430" s="1" t="s">
        <v>150</v>
      </c>
      <c r="C1430" s="1" t="s">
        <v>34</v>
      </c>
      <c r="D1430" s="1" t="s">
        <v>653</v>
      </c>
      <c r="E1430" s="1" t="s">
        <v>1596</v>
      </c>
      <c r="F1430" s="14" t="s">
        <v>40</v>
      </c>
      <c r="G1430" s="14" t="str">
        <f aca="false">IF(I1430&lt;p_local,"Local → page infra",IF(H1430&gt;=p_ph1,"Phase 1",IF(H1430&gt;=p_ph2,"Phase 2","Phase 3")))</f>
        <v>Phase 3</v>
      </c>
      <c r="H1430" s="14" t="n">
        <f aca="false">IF(I1430&lt;p_local,0,IF(C1430="Aéroport → Aéroport",p_pts_plein,IF(Y1430&gt;0,IF(I1430&lt;=Y1430,p_pts_plein,IF(I1430&lt;=p_mult2*Y1430,p_pts_moyen,p_pts_r3)),IF(I1430&gt;=p_vv_min,p_pts_plein,IF(I1430&gt;=p_vv_moy,p_pts_moyen,p_pts_court))))+IF(INDEX(10_Lieux!$D:$D,U1430)=1,p_prio1,p_prio2)+IF(INDEX(10_Lieux!$D:$D,V1430)=1,p_prio1,p_prio2)+IF(K1430="Oui",p_tf,0)+p_hub*((INDEX(10_Lieux!$H:$H,U1430)="Hub")+(INDEX(10_Lieux!$H:$H,V1430)="Hub"))+IF(OR(INDEX(10_Lieux!$H:$H,U1430)="Premium",INDEX(10_Lieux!$H:$H,V1430)="Premium"),p_prem,0))</f>
        <v>25</v>
      </c>
      <c r="I1430" s="14" t="n">
        <f aca="false">ROUND(W1430*p_facteur,0)</f>
        <v>698</v>
      </c>
      <c r="J1430" s="14" t="str">
        <f aca="false">IF(X1430&lt;60,X1430&amp;" min",INT(X1430/60)&amp;" h"&amp;IF(MOD(X1430,60)=0,""," "&amp;TEXT(MOD(X1430,60),"00")))</f>
        <v>7 h 15</v>
      </c>
      <c r="K1430" s="14" t="str">
        <f aca="false">IF(S1430&lt;&gt;T1430,"Oui","Non")</f>
        <v>Non</v>
      </c>
      <c r="L1430" s="14" t="str">
        <f aca="false">IF(AND(INDEX(10_Lieux!$B:$B,U1430)="Ville",INDEX(10_Lieux!$B:$B,V1430)="Ville"),"/chauffeur-prive/"&amp;INDEX(10_Lieux!$E:$E,U1430)&amp;"-"&amp;INDEX(10_Lieux!$E:$E,V1430)&amp;"/","/chauffeur-prive/"&amp;INDEX(10_Lieux!$E:$E,U1430)&amp;"/"&amp;INDEX(10_Lieux!$E:$E,V1430)&amp;"/")</f>
        <v>/chauffeur-prive/aeroport-pau-pyrenees/chambery/</v>
      </c>
      <c r="M1430" s="14" t="str">
        <f aca="false">IFERROR(INDEX($L:$L,MATCH(B1430&amp;"|"&amp;A1430,$Z:$Z,0)),"—")</f>
        <v>/chauffeur-prive/chambery/aeroport-pau-pyrenees/</v>
      </c>
      <c r="N1430" s="14" t="str">
        <f aca="false">IF(LEN("Chauffeur privé "&amp;INDEX(10_Lieux!$J:$J,U1430)&amp;" → "&amp;INDEX(10_Lieux!$J:$J,V1430)&amp;" | 24h/24")&gt;60,"Chauffeur privé "&amp;INDEX(10_Lieux!$J:$J,U1430)&amp;" → "&amp;INDEX(10_Lieux!$J:$J,V1430),"Chauffeur privé "&amp;INDEX(10_Lieux!$J:$J,U1430)&amp;" → "&amp;INDEX(10_Lieux!$J:$J,V1430)&amp;" | 24h/24")</f>
        <v>Chauffeur privé Aéroport Pau-Pyrénées → Chambéry | 24h/24</v>
      </c>
      <c r="O1430" s="14" t="n">
        <f aca="false">LEN(N1430)</f>
        <v>57</v>
      </c>
      <c r="P1430" s="14" t="str">
        <f aca="false">"Chauffeur privé "&amp;INDEX(10_Lieux!$K:$K,U1430)&amp;" vers "&amp;INDEX(10_Lieux!$L:$L,V1430)</f>
        <v>Chauffeur privé de l'aéroport Pau-Pyrénées vers Chambéry</v>
      </c>
      <c r="Q1430" s="14" t="str">
        <f aca="false">"Chauffeur privé "&amp;INDEX(10_Lieux!$K:$K,U1430)&amp;" vers "&amp;INDEX(10_Lieux!$L:$L,V1430)&amp;" : env. "&amp;I1430&amp;" km, "&amp;J1430&amp;" de route. Devis personnalisé, standard 24h/24 et 7j/7."</f>
        <v>Chauffeur privé de l'aéroport Pau-Pyrénées vers Chambéry : env. 698 km, 7 h 15 de route. Devis personnalisé, standard 24h/24 et 7j/7.</v>
      </c>
      <c r="R1430" s="14" t="n">
        <f aca="false">LEN(Q1430)</f>
        <v>133</v>
      </c>
      <c r="S1430" s="14" t="str">
        <f aca="false">INDEX(10_Lieux!$C:$C,U1430)</f>
        <v>France</v>
      </c>
      <c r="T1430" s="14" t="str">
        <f aca="false">INDEX(10_Lieux!$C:$C,V1430)</f>
        <v>France</v>
      </c>
      <c r="U1430" s="14" t="n">
        <f aca="false">MATCH(A1430,10_Lieux!$A:$A,0)</f>
        <v>160</v>
      </c>
      <c r="V1430" s="14" t="n">
        <f aca="false">MATCH(B1430,10_Lieux!$A:$A,0)</f>
        <v>11</v>
      </c>
      <c r="W1430" s="14" t="n">
        <f aca="false">ROUND(6371*2*ASIN(SQRT(SIN(RADIANS(INDEX(10_Lieux!$F:$F,V1430)-INDEX(10_Lieux!$F:$F,U1430))/2)^2+COS(RADIANS(INDEX(10_Lieux!$F:$F,U1430)))*COS(RADIANS(INDEX(10_Lieux!$F:$F,V1430)))*SIN(RADIANS(INDEX(10_Lieux!$G:$G,V1430)-INDEX(10_Lieux!$G:$G,U1430))/2)^2)),1)</f>
        <v>558.2</v>
      </c>
      <c r="X1430" s="14" t="n">
        <f aca="false">ROUND(I1430/IF(I1430&lt;p_seuil_vitesse,p_vit_lente,p_vit_rapide)*60/15,0)*15</f>
        <v>435</v>
      </c>
      <c r="Y1430" s="14" t="n">
        <f aca="false">MAX(IF(INDEX(10_Lieux!$B:$B,U1430)&lt;&gt;"Ville",INDEX(10_Lieux!$I:$I,U1430),0),IF(INDEX(10_Lieux!$B:$B,V1430)&lt;&gt;"Ville",INDEX(10_Lieux!$I:$I,V1430),0))</f>
        <v>250</v>
      </c>
      <c r="Z1430" s="14" t="str">
        <f aca="false">A1430&amp;"|"&amp;B1430</f>
        <v>Pau-Pyrénées|Chambéry</v>
      </c>
      <c r="AA1430" s="14" t="str">
        <f aca="false">IF(I1430&lt;p_local,"Local",IF(I1430&lt;p_vv_min,"Courte distance",IF(I1430&lt;p_tres_long,"Longue distance","Très longue distance")))</f>
        <v>Longue distance</v>
      </c>
    </row>
    <row r="1431" customFormat="false" ht="15" hidden="false" customHeight="true" outlineLevel="0" collapsed="false">
      <c r="A1431" s="1" t="s">
        <v>150</v>
      </c>
      <c r="B1431" s="1" t="s">
        <v>1567</v>
      </c>
      <c r="C1431" s="1" t="s">
        <v>35</v>
      </c>
      <c r="D1431" s="1" t="s">
        <v>653</v>
      </c>
      <c r="E1431" s="1" t="s">
        <v>1597</v>
      </c>
      <c r="F1431" s="14" t="s">
        <v>40</v>
      </c>
      <c r="G1431" s="14" t="str">
        <f aca="false">IF(I1431&lt;p_local,"Local → page infra",IF(H1431&gt;=p_ph1,"Phase 1",IF(H1431&gt;=p_ph2,"Phase 2","Phase 3")))</f>
        <v>Phase 3</v>
      </c>
      <c r="H1431" s="14" t="n">
        <f aca="false">IF(I1431&lt;p_local,0,IF(C1431="Aéroport → Aéroport",p_pts_plein,IF(Y1431&gt;0,IF(I1431&lt;=Y1431,p_pts_plein,IF(I1431&lt;=p_mult2*Y1431,p_pts_moyen,p_pts_r3)),IF(I1431&gt;=p_vv_min,p_pts_plein,IF(I1431&gt;=p_vv_moy,p_pts_moyen,p_pts_court))))+IF(INDEX(10_Lieux!$D:$D,U1431)=1,p_prio1,p_prio2)+IF(INDEX(10_Lieux!$D:$D,V1431)=1,p_prio1,p_prio2)+IF(K1431="Oui",p_tf,0)+p_hub*((INDEX(10_Lieux!$H:$H,U1431)="Hub")+(INDEX(10_Lieux!$H:$H,V1431)="Hub"))+IF(OR(INDEX(10_Lieux!$H:$H,U1431)="Premium",INDEX(10_Lieux!$H:$H,V1431)="Premium"),p_prem,0))</f>
        <v>25</v>
      </c>
      <c r="I1431" s="14" t="n">
        <f aca="false">ROUND(W1431*p_facteur,0)</f>
        <v>698</v>
      </c>
      <c r="J1431" s="14" t="str">
        <f aca="false">IF(X1431&lt;60,X1431&amp;" min",INT(X1431/60)&amp;" h"&amp;IF(MOD(X1431,60)=0,""," "&amp;TEXT(MOD(X1431,60),"00")))</f>
        <v>7 h 15</v>
      </c>
      <c r="K1431" s="14" t="str">
        <f aca="false">IF(S1431&lt;&gt;T1431,"Oui","Non")</f>
        <v>Non</v>
      </c>
      <c r="L1431" s="14" t="str">
        <f aca="false">IF(AND(INDEX(10_Lieux!$B:$B,U1431)="Ville",INDEX(10_Lieux!$B:$B,V1431)="Ville"),"/chauffeur-prive/"&amp;INDEX(10_Lieux!$E:$E,U1431)&amp;"-"&amp;INDEX(10_Lieux!$E:$E,V1431)&amp;"/","/chauffeur-prive/"&amp;INDEX(10_Lieux!$E:$E,U1431)&amp;"/"&amp;INDEX(10_Lieux!$E:$E,V1431)&amp;"/")</f>
        <v>/chauffeur-prive/chambery/aeroport-pau-pyrenees/</v>
      </c>
      <c r="M1431" s="14" t="str">
        <f aca="false">IFERROR(INDEX($L:$L,MATCH(B1431&amp;"|"&amp;A1431,$Z:$Z,0)),"—")</f>
        <v>/chauffeur-prive/aeroport-pau-pyrenees/chambery/</v>
      </c>
      <c r="N1431" s="14" t="str">
        <f aca="false">IF(LEN("Chauffeur privé "&amp;INDEX(10_Lieux!$J:$J,U1431)&amp;" → "&amp;INDEX(10_Lieux!$J:$J,V1431)&amp;" | 24h/24")&gt;60,"Chauffeur privé "&amp;INDEX(10_Lieux!$J:$J,U1431)&amp;" → "&amp;INDEX(10_Lieux!$J:$J,V1431),"Chauffeur privé "&amp;INDEX(10_Lieux!$J:$J,U1431)&amp;" → "&amp;INDEX(10_Lieux!$J:$J,V1431)&amp;" | 24h/24")</f>
        <v>Chauffeur privé Chambéry → Aéroport Pau-Pyrénées | 24h/24</v>
      </c>
      <c r="O1431" s="14" t="n">
        <f aca="false">LEN(N1431)</f>
        <v>57</v>
      </c>
      <c r="P1431" s="14" t="str">
        <f aca="false">"Chauffeur privé "&amp;INDEX(10_Lieux!$K:$K,U1431)&amp;" vers "&amp;INDEX(10_Lieux!$L:$L,V1431)</f>
        <v>Chauffeur privé de Chambéry vers l'aéroport Pau-Pyrénées</v>
      </c>
      <c r="Q1431" s="14" t="str">
        <f aca="false">"Chauffeur privé "&amp;INDEX(10_Lieux!$K:$K,U1431)&amp;" vers "&amp;INDEX(10_Lieux!$L:$L,V1431)&amp;" : env. "&amp;I1431&amp;" km, "&amp;J1431&amp;" de route. Devis personnalisé, standard 24h/24 et 7j/7."</f>
        <v>Chauffeur privé de Chambéry vers l'aéroport Pau-Pyrénées : env. 698 km, 7 h 15 de route. Devis personnalisé, standard 24h/24 et 7j/7.</v>
      </c>
      <c r="R1431" s="14" t="n">
        <f aca="false">LEN(Q1431)</f>
        <v>133</v>
      </c>
      <c r="S1431" s="14" t="str">
        <f aca="false">INDEX(10_Lieux!$C:$C,U1431)</f>
        <v>France</v>
      </c>
      <c r="T1431" s="14" t="str">
        <f aca="false">INDEX(10_Lieux!$C:$C,V1431)</f>
        <v>France</v>
      </c>
      <c r="U1431" s="14" t="n">
        <f aca="false">MATCH(A1431,10_Lieux!$A:$A,0)</f>
        <v>11</v>
      </c>
      <c r="V1431" s="14" t="n">
        <f aca="false">MATCH(B1431,10_Lieux!$A:$A,0)</f>
        <v>160</v>
      </c>
      <c r="W1431" s="14" t="n">
        <f aca="false">ROUND(6371*2*ASIN(SQRT(SIN(RADIANS(INDEX(10_Lieux!$F:$F,V1431)-INDEX(10_Lieux!$F:$F,U1431))/2)^2+COS(RADIANS(INDEX(10_Lieux!$F:$F,U1431)))*COS(RADIANS(INDEX(10_Lieux!$F:$F,V1431)))*SIN(RADIANS(INDEX(10_Lieux!$G:$G,V1431)-INDEX(10_Lieux!$G:$G,U1431))/2)^2)),1)</f>
        <v>558.2</v>
      </c>
      <c r="X1431" s="14" t="n">
        <f aca="false">ROUND(I1431/IF(I1431&lt;p_seuil_vitesse,p_vit_lente,p_vit_rapide)*60/15,0)*15</f>
        <v>435</v>
      </c>
      <c r="Y1431" s="14" t="n">
        <f aca="false">MAX(IF(INDEX(10_Lieux!$B:$B,U1431)&lt;&gt;"Ville",INDEX(10_Lieux!$I:$I,U1431),0),IF(INDEX(10_Lieux!$B:$B,V1431)&lt;&gt;"Ville",INDEX(10_Lieux!$I:$I,V1431),0))</f>
        <v>250</v>
      </c>
      <c r="Z1431" s="14" t="str">
        <f aca="false">A1431&amp;"|"&amp;B1431</f>
        <v>Chambéry|Pau-Pyrénées</v>
      </c>
      <c r="AA1431" s="14" t="str">
        <f aca="false">IF(I1431&lt;p_local,"Local",IF(I1431&lt;p_vv_min,"Courte distance",IF(I1431&lt;p_tres_long,"Longue distance","Très longue distance")))</f>
        <v>Longue distance</v>
      </c>
    </row>
    <row r="1432" customFormat="false" ht="15" hidden="false" customHeight="true" outlineLevel="0" collapsed="false">
      <c r="A1432" s="1" t="s">
        <v>1567</v>
      </c>
      <c r="B1432" s="1" t="s">
        <v>152</v>
      </c>
      <c r="C1432" s="1" t="s">
        <v>34</v>
      </c>
      <c r="D1432" s="1" t="s">
        <v>653</v>
      </c>
      <c r="E1432" s="1" t="s">
        <v>1598</v>
      </c>
      <c r="F1432" s="14" t="s">
        <v>40</v>
      </c>
      <c r="G1432" s="14" t="str">
        <f aca="false">IF(I1432&lt;p_local,"Local → page infra",IF(H1432&gt;=p_ph1,"Phase 1",IF(H1432&gt;=p_ph2,"Phase 2","Phase 3")))</f>
        <v>Phase 3</v>
      </c>
      <c r="H1432" s="14" t="n">
        <f aca="false">IF(I1432&lt;p_local,0,IF(C1432="Aéroport → Aéroport",p_pts_plein,IF(Y1432&gt;0,IF(I1432&lt;=Y1432,p_pts_plein,IF(I1432&lt;=p_mult2*Y1432,p_pts_moyen,p_pts_r3)),IF(I1432&gt;=p_vv_min,p_pts_plein,IF(I1432&gt;=p_vv_moy,p_pts_moyen,p_pts_court))))+IF(INDEX(10_Lieux!$D:$D,U1432)=1,p_prio1,p_prio2)+IF(INDEX(10_Lieux!$D:$D,V1432)=1,p_prio1,p_prio2)+IF(K1432="Oui",p_tf,0)+p_hub*((INDEX(10_Lieux!$H:$H,U1432)="Hub")+(INDEX(10_Lieux!$H:$H,V1432)="Hub"))+IF(OR(INDEX(10_Lieux!$H:$H,U1432)="Premium",INDEX(10_Lieux!$H:$H,V1432)="Premium"),p_prem,0))</f>
        <v>50</v>
      </c>
      <c r="I1432" s="14" t="n">
        <f aca="false">ROUND(W1432*p_facteur,0)</f>
        <v>757</v>
      </c>
      <c r="J1432" s="14" t="str">
        <f aca="false">IF(X1432&lt;60,X1432&amp;" min",INT(X1432/60)&amp;" h"&amp;IF(MOD(X1432,60)=0,""," "&amp;TEXT(MOD(X1432,60),"00")))</f>
        <v>8 h</v>
      </c>
      <c r="K1432" s="14" t="str">
        <f aca="false">IF(S1432&lt;&gt;T1432,"Oui","Non")</f>
        <v>Oui</v>
      </c>
      <c r="L1432" s="14" t="str">
        <f aca="false">IF(AND(INDEX(10_Lieux!$B:$B,U1432)="Ville",INDEX(10_Lieux!$B:$B,V1432)="Ville"),"/chauffeur-prive/"&amp;INDEX(10_Lieux!$E:$E,U1432)&amp;"-"&amp;INDEX(10_Lieux!$E:$E,V1432)&amp;"/","/chauffeur-prive/"&amp;INDEX(10_Lieux!$E:$E,U1432)&amp;"/"&amp;INDEX(10_Lieux!$E:$E,V1432)&amp;"/")</f>
        <v>/chauffeur-prive/aeroport-pau-pyrenees/geneve/</v>
      </c>
      <c r="M1432" s="14" t="str">
        <f aca="false">IFERROR(INDEX($L:$L,MATCH(B1432&amp;"|"&amp;A1432,$Z:$Z,0)),"—")</f>
        <v>/chauffeur-prive/geneve/aeroport-pau-pyrenees/</v>
      </c>
      <c r="N1432" s="14" t="str">
        <f aca="false">IF(LEN("Chauffeur privé "&amp;INDEX(10_Lieux!$J:$J,U1432)&amp;" → "&amp;INDEX(10_Lieux!$J:$J,V1432)&amp;" | 24h/24")&gt;60,"Chauffeur privé "&amp;INDEX(10_Lieux!$J:$J,U1432)&amp;" → "&amp;INDEX(10_Lieux!$J:$J,V1432),"Chauffeur privé "&amp;INDEX(10_Lieux!$J:$J,U1432)&amp;" → "&amp;INDEX(10_Lieux!$J:$J,V1432)&amp;" | 24h/24")</f>
        <v>Chauffeur privé Aéroport Pau-Pyrénées → Genève | 24h/24</v>
      </c>
      <c r="O1432" s="14" t="n">
        <f aca="false">LEN(N1432)</f>
        <v>55</v>
      </c>
      <c r="P1432" s="14" t="str">
        <f aca="false">"Chauffeur privé "&amp;INDEX(10_Lieux!$K:$K,U1432)&amp;" vers "&amp;INDEX(10_Lieux!$L:$L,V1432)</f>
        <v>Chauffeur privé de l'aéroport Pau-Pyrénées vers Genève</v>
      </c>
      <c r="Q1432" s="14" t="str">
        <f aca="false">"Chauffeur privé "&amp;INDEX(10_Lieux!$K:$K,U1432)&amp;" vers "&amp;INDEX(10_Lieux!$L:$L,V1432)&amp;" : env. "&amp;I1432&amp;" km, "&amp;J1432&amp;" de route. Devis personnalisé, standard 24h/24 et 7j/7."</f>
        <v>Chauffeur privé de l'aéroport Pau-Pyrénées vers Genève : env. 757 km, 8 h de route. Devis personnalisé, standard 24h/24 et 7j/7.</v>
      </c>
      <c r="R1432" s="14" t="n">
        <f aca="false">LEN(Q1432)</f>
        <v>128</v>
      </c>
      <c r="S1432" s="14" t="str">
        <f aca="false">INDEX(10_Lieux!$C:$C,U1432)</f>
        <v>France</v>
      </c>
      <c r="T1432" s="14" t="str">
        <f aca="false">INDEX(10_Lieux!$C:$C,V1432)</f>
        <v>Suisse</v>
      </c>
      <c r="U1432" s="14" t="n">
        <f aca="false">MATCH(A1432,10_Lieux!$A:$A,0)</f>
        <v>160</v>
      </c>
      <c r="V1432" s="14" t="n">
        <f aca="false">MATCH(B1432,10_Lieux!$A:$A,0)</f>
        <v>111</v>
      </c>
      <c r="W1432" s="14" t="n">
        <f aca="false">ROUND(6371*2*ASIN(SQRT(SIN(RADIANS(INDEX(10_Lieux!$F:$F,V1432)-INDEX(10_Lieux!$F:$F,U1432))/2)^2+COS(RADIANS(INDEX(10_Lieux!$F:$F,U1432)))*COS(RADIANS(INDEX(10_Lieux!$F:$F,V1432)))*SIN(RADIANS(INDEX(10_Lieux!$G:$G,V1432)-INDEX(10_Lieux!$G:$G,U1432))/2)^2)),1)</f>
        <v>605.3</v>
      </c>
      <c r="X1432" s="14" t="n">
        <f aca="false">ROUND(I1432/IF(I1432&lt;p_seuil_vitesse,p_vit_lente,p_vit_rapide)*60/15,0)*15</f>
        <v>480</v>
      </c>
      <c r="Y1432" s="14" t="n">
        <f aca="false">MAX(IF(INDEX(10_Lieux!$B:$B,U1432)&lt;&gt;"Ville",INDEX(10_Lieux!$I:$I,U1432),0),IF(INDEX(10_Lieux!$B:$B,V1432)&lt;&gt;"Ville",INDEX(10_Lieux!$I:$I,V1432),0))</f>
        <v>250</v>
      </c>
      <c r="Z1432" s="14" t="str">
        <f aca="false">A1432&amp;"|"&amp;B1432</f>
        <v>Pau-Pyrénées|Genève</v>
      </c>
      <c r="AA1432" s="14" t="str">
        <f aca="false">IF(I1432&lt;p_local,"Local",IF(I1432&lt;p_vv_min,"Courte distance",IF(I1432&lt;p_tres_long,"Longue distance","Très longue distance")))</f>
        <v>Très longue distance</v>
      </c>
    </row>
    <row r="1433" customFormat="false" ht="15" hidden="false" customHeight="true" outlineLevel="0" collapsed="false">
      <c r="A1433" s="1" t="s">
        <v>152</v>
      </c>
      <c r="B1433" s="1" t="s">
        <v>1567</v>
      </c>
      <c r="C1433" s="1" t="s">
        <v>35</v>
      </c>
      <c r="D1433" s="1" t="s">
        <v>653</v>
      </c>
      <c r="E1433" s="1" t="s">
        <v>1599</v>
      </c>
      <c r="F1433" s="14" t="s">
        <v>40</v>
      </c>
      <c r="G1433" s="14" t="str">
        <f aca="false">IF(I1433&lt;p_local,"Local → page infra",IF(H1433&gt;=p_ph1,"Phase 1",IF(H1433&gt;=p_ph2,"Phase 2","Phase 3")))</f>
        <v>Phase 3</v>
      </c>
      <c r="H1433" s="14" t="n">
        <f aca="false">IF(I1433&lt;p_local,0,IF(C1433="Aéroport → Aéroport",p_pts_plein,IF(Y1433&gt;0,IF(I1433&lt;=Y1433,p_pts_plein,IF(I1433&lt;=p_mult2*Y1433,p_pts_moyen,p_pts_r3)),IF(I1433&gt;=p_vv_min,p_pts_plein,IF(I1433&gt;=p_vv_moy,p_pts_moyen,p_pts_court))))+IF(INDEX(10_Lieux!$D:$D,U1433)=1,p_prio1,p_prio2)+IF(INDEX(10_Lieux!$D:$D,V1433)=1,p_prio1,p_prio2)+IF(K1433="Oui",p_tf,0)+p_hub*((INDEX(10_Lieux!$H:$H,U1433)="Hub")+(INDEX(10_Lieux!$H:$H,V1433)="Hub"))+IF(OR(INDEX(10_Lieux!$H:$H,U1433)="Premium",INDEX(10_Lieux!$H:$H,V1433)="Premium"),p_prem,0))</f>
        <v>50</v>
      </c>
      <c r="I1433" s="14" t="n">
        <f aca="false">ROUND(W1433*p_facteur,0)</f>
        <v>757</v>
      </c>
      <c r="J1433" s="14" t="str">
        <f aca="false">IF(X1433&lt;60,X1433&amp;" min",INT(X1433/60)&amp;" h"&amp;IF(MOD(X1433,60)=0,""," "&amp;TEXT(MOD(X1433,60),"00")))</f>
        <v>8 h</v>
      </c>
      <c r="K1433" s="14" t="str">
        <f aca="false">IF(S1433&lt;&gt;T1433,"Oui","Non")</f>
        <v>Oui</v>
      </c>
      <c r="L1433" s="14" t="str">
        <f aca="false">IF(AND(INDEX(10_Lieux!$B:$B,U1433)="Ville",INDEX(10_Lieux!$B:$B,V1433)="Ville"),"/chauffeur-prive/"&amp;INDEX(10_Lieux!$E:$E,U1433)&amp;"-"&amp;INDEX(10_Lieux!$E:$E,V1433)&amp;"/","/chauffeur-prive/"&amp;INDEX(10_Lieux!$E:$E,U1433)&amp;"/"&amp;INDEX(10_Lieux!$E:$E,V1433)&amp;"/")</f>
        <v>/chauffeur-prive/geneve/aeroport-pau-pyrenees/</v>
      </c>
      <c r="M1433" s="14" t="str">
        <f aca="false">IFERROR(INDEX($L:$L,MATCH(B1433&amp;"|"&amp;A1433,$Z:$Z,0)),"—")</f>
        <v>/chauffeur-prive/aeroport-pau-pyrenees/geneve/</v>
      </c>
      <c r="N1433" s="14" t="str">
        <f aca="false">IF(LEN("Chauffeur privé "&amp;INDEX(10_Lieux!$J:$J,U1433)&amp;" → "&amp;INDEX(10_Lieux!$J:$J,V1433)&amp;" | 24h/24")&gt;60,"Chauffeur privé "&amp;INDEX(10_Lieux!$J:$J,U1433)&amp;" → "&amp;INDEX(10_Lieux!$J:$J,V1433),"Chauffeur privé "&amp;INDEX(10_Lieux!$J:$J,U1433)&amp;" → "&amp;INDEX(10_Lieux!$J:$J,V1433)&amp;" | 24h/24")</f>
        <v>Chauffeur privé Genève → Aéroport Pau-Pyrénées | 24h/24</v>
      </c>
      <c r="O1433" s="14" t="n">
        <f aca="false">LEN(N1433)</f>
        <v>55</v>
      </c>
      <c r="P1433" s="14" t="str">
        <f aca="false">"Chauffeur privé "&amp;INDEX(10_Lieux!$K:$K,U1433)&amp;" vers "&amp;INDEX(10_Lieux!$L:$L,V1433)</f>
        <v>Chauffeur privé de Genève vers l'aéroport Pau-Pyrénées</v>
      </c>
      <c r="Q1433" s="14" t="str">
        <f aca="false">"Chauffeur privé "&amp;INDEX(10_Lieux!$K:$K,U1433)&amp;" vers "&amp;INDEX(10_Lieux!$L:$L,V1433)&amp;" : env. "&amp;I1433&amp;" km, "&amp;J1433&amp;" de route. Devis personnalisé, standard 24h/24 et 7j/7."</f>
        <v>Chauffeur privé de Genève vers l'aéroport Pau-Pyrénées : env. 757 km, 8 h de route. Devis personnalisé, standard 24h/24 et 7j/7.</v>
      </c>
      <c r="R1433" s="14" t="n">
        <f aca="false">LEN(Q1433)</f>
        <v>128</v>
      </c>
      <c r="S1433" s="14" t="str">
        <f aca="false">INDEX(10_Lieux!$C:$C,U1433)</f>
        <v>Suisse</v>
      </c>
      <c r="T1433" s="14" t="str">
        <f aca="false">INDEX(10_Lieux!$C:$C,V1433)</f>
        <v>France</v>
      </c>
      <c r="U1433" s="14" t="n">
        <f aca="false">MATCH(A1433,10_Lieux!$A:$A,0)</f>
        <v>111</v>
      </c>
      <c r="V1433" s="14" t="n">
        <f aca="false">MATCH(B1433,10_Lieux!$A:$A,0)</f>
        <v>160</v>
      </c>
      <c r="W1433" s="14" t="n">
        <f aca="false">ROUND(6371*2*ASIN(SQRT(SIN(RADIANS(INDEX(10_Lieux!$F:$F,V1433)-INDEX(10_Lieux!$F:$F,U1433))/2)^2+COS(RADIANS(INDEX(10_Lieux!$F:$F,U1433)))*COS(RADIANS(INDEX(10_Lieux!$F:$F,V1433)))*SIN(RADIANS(INDEX(10_Lieux!$G:$G,V1433)-INDEX(10_Lieux!$G:$G,U1433))/2)^2)),1)</f>
        <v>605.3</v>
      </c>
      <c r="X1433" s="14" t="n">
        <f aca="false">ROUND(I1433/IF(I1433&lt;p_seuil_vitesse,p_vit_lente,p_vit_rapide)*60/15,0)*15</f>
        <v>480</v>
      </c>
      <c r="Y1433" s="14" t="n">
        <f aca="false">MAX(IF(INDEX(10_Lieux!$B:$B,U1433)&lt;&gt;"Ville",INDEX(10_Lieux!$I:$I,U1433),0),IF(INDEX(10_Lieux!$B:$B,V1433)&lt;&gt;"Ville",INDEX(10_Lieux!$I:$I,V1433),0))</f>
        <v>250</v>
      </c>
      <c r="Z1433" s="14" t="str">
        <f aca="false">A1433&amp;"|"&amp;B1433</f>
        <v>Genève|Pau-Pyrénées</v>
      </c>
      <c r="AA1433" s="14" t="str">
        <f aca="false">IF(I1433&lt;p_local,"Local",IF(I1433&lt;p_vv_min,"Courte distance",IF(I1433&lt;p_tres_long,"Longue distance","Très longue distance")))</f>
        <v>Très longue distance</v>
      </c>
    </row>
    <row r="1434" customFormat="false" ht="15" hidden="false" customHeight="true" outlineLevel="0" collapsed="false">
      <c r="A1434" s="1" t="s">
        <v>1567</v>
      </c>
      <c r="B1434" s="1" t="s">
        <v>154</v>
      </c>
      <c r="C1434" s="1" t="s">
        <v>34</v>
      </c>
      <c r="D1434" s="1" t="s">
        <v>653</v>
      </c>
      <c r="E1434" s="1" t="s">
        <v>1600</v>
      </c>
      <c r="F1434" s="14" t="s">
        <v>40</v>
      </c>
      <c r="G1434" s="14" t="str">
        <f aca="false">IF(I1434&lt;p_local,"Local → page infra",IF(H1434&gt;=p_ph1,"Phase 1",IF(H1434&gt;=p_ph2,"Phase 2","Phase 3")))</f>
        <v>Phase 3</v>
      </c>
      <c r="H1434" s="14" t="n">
        <f aca="false">IF(I1434&lt;p_local,0,IF(C1434="Aéroport → Aéroport",p_pts_plein,IF(Y1434&gt;0,IF(I1434&lt;=Y1434,p_pts_plein,IF(I1434&lt;=p_mult2*Y1434,p_pts_moyen,p_pts_r3)),IF(I1434&gt;=p_vv_min,p_pts_plein,IF(I1434&gt;=p_vv_moy,p_pts_moyen,p_pts_court))))+IF(INDEX(10_Lieux!$D:$D,U1434)=1,p_prio1,p_prio2)+IF(INDEX(10_Lieux!$D:$D,V1434)=1,p_prio1,p_prio2)+IF(K1434="Oui",p_tf,0)+p_hub*((INDEX(10_Lieux!$H:$H,U1434)="Hub")+(INDEX(10_Lieux!$H:$H,V1434)="Hub"))+IF(OR(INDEX(10_Lieux!$H:$H,U1434)="Premium",INDEX(10_Lieux!$H:$H,V1434)="Premium"),p_prem,0))</f>
        <v>40</v>
      </c>
      <c r="I1434" s="14" t="n">
        <f aca="false">ROUND(W1434*p_facteur,0)</f>
        <v>819</v>
      </c>
      <c r="J1434" s="14" t="str">
        <f aca="false">IF(X1434&lt;60,X1434&amp;" min",INT(X1434/60)&amp;" h"&amp;IF(MOD(X1434,60)=0,""," "&amp;TEXT(MOD(X1434,60),"00")))</f>
        <v>8 h 30</v>
      </c>
      <c r="K1434" s="14" t="str">
        <f aca="false">IF(S1434&lt;&gt;T1434,"Oui","Non")</f>
        <v>Oui</v>
      </c>
      <c r="L1434" s="14" t="str">
        <f aca="false">IF(AND(INDEX(10_Lieux!$B:$B,U1434)="Ville",INDEX(10_Lieux!$B:$B,V1434)="Ville"),"/chauffeur-prive/"&amp;INDEX(10_Lieux!$E:$E,U1434)&amp;"-"&amp;INDEX(10_Lieux!$E:$E,V1434)&amp;"/","/chauffeur-prive/"&amp;INDEX(10_Lieux!$E:$E,U1434)&amp;"/"&amp;INDEX(10_Lieux!$E:$E,V1434)&amp;"/")</f>
        <v>/chauffeur-prive/aeroport-pau-pyrenees/lausanne/</v>
      </c>
      <c r="M1434" s="14" t="str">
        <f aca="false">IFERROR(INDEX($L:$L,MATCH(B1434&amp;"|"&amp;A1434,$Z:$Z,0)),"—")</f>
        <v>/chauffeur-prive/lausanne/aeroport-pau-pyrenees/</v>
      </c>
      <c r="N1434" s="14" t="str">
        <f aca="false">IF(LEN("Chauffeur privé "&amp;INDEX(10_Lieux!$J:$J,U1434)&amp;" → "&amp;INDEX(10_Lieux!$J:$J,V1434)&amp;" | 24h/24")&gt;60,"Chauffeur privé "&amp;INDEX(10_Lieux!$J:$J,U1434)&amp;" → "&amp;INDEX(10_Lieux!$J:$J,V1434),"Chauffeur privé "&amp;INDEX(10_Lieux!$J:$J,U1434)&amp;" → "&amp;INDEX(10_Lieux!$J:$J,V1434)&amp;" | 24h/24")</f>
        <v>Chauffeur privé Aéroport Pau-Pyrénées → Lausanne | 24h/24</v>
      </c>
      <c r="O1434" s="14" t="n">
        <f aca="false">LEN(N1434)</f>
        <v>57</v>
      </c>
      <c r="P1434" s="14" t="str">
        <f aca="false">"Chauffeur privé "&amp;INDEX(10_Lieux!$K:$K,U1434)&amp;" vers "&amp;INDEX(10_Lieux!$L:$L,V1434)</f>
        <v>Chauffeur privé de l'aéroport Pau-Pyrénées vers Lausanne</v>
      </c>
      <c r="Q1434" s="14" t="str">
        <f aca="false">"Chauffeur privé "&amp;INDEX(10_Lieux!$K:$K,U1434)&amp;" vers "&amp;INDEX(10_Lieux!$L:$L,V1434)&amp;" : env. "&amp;I1434&amp;" km, "&amp;J1434&amp;" de route. Devis personnalisé, standard 24h/24 et 7j/7."</f>
        <v>Chauffeur privé de l'aéroport Pau-Pyrénées vers Lausanne : env. 819 km, 8 h 30 de route. Devis personnalisé, standard 24h/24 et 7j/7.</v>
      </c>
      <c r="R1434" s="14" t="n">
        <f aca="false">LEN(Q1434)</f>
        <v>133</v>
      </c>
      <c r="S1434" s="14" t="str">
        <f aca="false">INDEX(10_Lieux!$C:$C,U1434)</f>
        <v>France</v>
      </c>
      <c r="T1434" s="14" t="str">
        <f aca="false">INDEX(10_Lieux!$C:$C,V1434)</f>
        <v>Suisse</v>
      </c>
      <c r="U1434" s="14" t="n">
        <f aca="false">MATCH(A1434,10_Lieux!$A:$A,0)</f>
        <v>160</v>
      </c>
      <c r="V1434" s="14" t="n">
        <f aca="false">MATCH(B1434,10_Lieux!$A:$A,0)</f>
        <v>112</v>
      </c>
      <c r="W1434" s="14" t="n">
        <f aca="false">ROUND(6371*2*ASIN(SQRT(SIN(RADIANS(INDEX(10_Lieux!$F:$F,V1434)-INDEX(10_Lieux!$F:$F,U1434))/2)^2+COS(RADIANS(INDEX(10_Lieux!$F:$F,U1434)))*COS(RADIANS(INDEX(10_Lieux!$F:$F,V1434)))*SIN(RADIANS(INDEX(10_Lieux!$G:$G,V1434)-INDEX(10_Lieux!$G:$G,U1434))/2)^2)),1)</f>
        <v>655.3</v>
      </c>
      <c r="X1434" s="14" t="n">
        <f aca="false">ROUND(I1434/IF(I1434&lt;p_seuil_vitesse,p_vit_lente,p_vit_rapide)*60/15,0)*15</f>
        <v>510</v>
      </c>
      <c r="Y1434" s="14" t="n">
        <f aca="false">MAX(IF(INDEX(10_Lieux!$B:$B,U1434)&lt;&gt;"Ville",INDEX(10_Lieux!$I:$I,U1434),0),IF(INDEX(10_Lieux!$B:$B,V1434)&lt;&gt;"Ville",INDEX(10_Lieux!$I:$I,V1434),0))</f>
        <v>250</v>
      </c>
      <c r="Z1434" s="14" t="str">
        <f aca="false">A1434&amp;"|"&amp;B1434</f>
        <v>Pau-Pyrénées|Lausanne</v>
      </c>
      <c r="AA1434" s="14" t="str">
        <f aca="false">IF(I1434&lt;p_local,"Local",IF(I1434&lt;p_vv_min,"Courte distance",IF(I1434&lt;p_tres_long,"Longue distance","Très longue distance")))</f>
        <v>Très longue distance</v>
      </c>
    </row>
    <row r="1435" customFormat="false" ht="15" hidden="false" customHeight="true" outlineLevel="0" collapsed="false">
      <c r="A1435" s="1" t="s">
        <v>154</v>
      </c>
      <c r="B1435" s="1" t="s">
        <v>1567</v>
      </c>
      <c r="C1435" s="1" t="s">
        <v>35</v>
      </c>
      <c r="D1435" s="1" t="s">
        <v>653</v>
      </c>
      <c r="E1435" s="1" t="s">
        <v>1601</v>
      </c>
      <c r="F1435" s="14" t="s">
        <v>40</v>
      </c>
      <c r="G1435" s="14" t="str">
        <f aca="false">IF(I1435&lt;p_local,"Local → page infra",IF(H1435&gt;=p_ph1,"Phase 1",IF(H1435&gt;=p_ph2,"Phase 2","Phase 3")))</f>
        <v>Phase 3</v>
      </c>
      <c r="H1435" s="14" t="n">
        <f aca="false">IF(I1435&lt;p_local,0,IF(C1435="Aéroport → Aéroport",p_pts_plein,IF(Y1435&gt;0,IF(I1435&lt;=Y1435,p_pts_plein,IF(I1435&lt;=p_mult2*Y1435,p_pts_moyen,p_pts_r3)),IF(I1435&gt;=p_vv_min,p_pts_plein,IF(I1435&gt;=p_vv_moy,p_pts_moyen,p_pts_court))))+IF(INDEX(10_Lieux!$D:$D,U1435)=1,p_prio1,p_prio2)+IF(INDEX(10_Lieux!$D:$D,V1435)=1,p_prio1,p_prio2)+IF(K1435="Oui",p_tf,0)+p_hub*((INDEX(10_Lieux!$H:$H,U1435)="Hub")+(INDEX(10_Lieux!$H:$H,V1435)="Hub"))+IF(OR(INDEX(10_Lieux!$H:$H,U1435)="Premium",INDEX(10_Lieux!$H:$H,V1435)="Premium"),p_prem,0))</f>
        <v>40</v>
      </c>
      <c r="I1435" s="14" t="n">
        <f aca="false">ROUND(W1435*p_facteur,0)</f>
        <v>819</v>
      </c>
      <c r="J1435" s="14" t="str">
        <f aca="false">IF(X1435&lt;60,X1435&amp;" min",INT(X1435/60)&amp;" h"&amp;IF(MOD(X1435,60)=0,""," "&amp;TEXT(MOD(X1435,60),"00")))</f>
        <v>8 h 30</v>
      </c>
      <c r="K1435" s="14" t="str">
        <f aca="false">IF(S1435&lt;&gt;T1435,"Oui","Non")</f>
        <v>Oui</v>
      </c>
      <c r="L1435" s="14" t="str">
        <f aca="false">IF(AND(INDEX(10_Lieux!$B:$B,U1435)="Ville",INDEX(10_Lieux!$B:$B,V1435)="Ville"),"/chauffeur-prive/"&amp;INDEX(10_Lieux!$E:$E,U1435)&amp;"-"&amp;INDEX(10_Lieux!$E:$E,V1435)&amp;"/","/chauffeur-prive/"&amp;INDEX(10_Lieux!$E:$E,U1435)&amp;"/"&amp;INDEX(10_Lieux!$E:$E,V1435)&amp;"/")</f>
        <v>/chauffeur-prive/lausanne/aeroport-pau-pyrenees/</v>
      </c>
      <c r="M1435" s="14" t="str">
        <f aca="false">IFERROR(INDEX($L:$L,MATCH(B1435&amp;"|"&amp;A1435,$Z:$Z,0)),"—")</f>
        <v>/chauffeur-prive/aeroport-pau-pyrenees/lausanne/</v>
      </c>
      <c r="N1435" s="14" t="str">
        <f aca="false">IF(LEN("Chauffeur privé "&amp;INDEX(10_Lieux!$J:$J,U1435)&amp;" → "&amp;INDEX(10_Lieux!$J:$J,V1435)&amp;" | 24h/24")&gt;60,"Chauffeur privé "&amp;INDEX(10_Lieux!$J:$J,U1435)&amp;" → "&amp;INDEX(10_Lieux!$J:$J,V1435),"Chauffeur privé "&amp;INDEX(10_Lieux!$J:$J,U1435)&amp;" → "&amp;INDEX(10_Lieux!$J:$J,V1435)&amp;" | 24h/24")</f>
        <v>Chauffeur privé Lausanne → Aéroport Pau-Pyrénées | 24h/24</v>
      </c>
      <c r="O1435" s="14" t="n">
        <f aca="false">LEN(N1435)</f>
        <v>57</v>
      </c>
      <c r="P1435" s="14" t="str">
        <f aca="false">"Chauffeur privé "&amp;INDEX(10_Lieux!$K:$K,U1435)&amp;" vers "&amp;INDEX(10_Lieux!$L:$L,V1435)</f>
        <v>Chauffeur privé de Lausanne vers l'aéroport Pau-Pyrénées</v>
      </c>
      <c r="Q1435" s="14" t="str">
        <f aca="false">"Chauffeur privé "&amp;INDEX(10_Lieux!$K:$K,U1435)&amp;" vers "&amp;INDEX(10_Lieux!$L:$L,V1435)&amp;" : env. "&amp;I1435&amp;" km, "&amp;J1435&amp;" de route. Devis personnalisé, standard 24h/24 et 7j/7."</f>
        <v>Chauffeur privé de Lausanne vers l'aéroport Pau-Pyrénées : env. 819 km, 8 h 30 de route. Devis personnalisé, standard 24h/24 et 7j/7.</v>
      </c>
      <c r="R1435" s="14" t="n">
        <f aca="false">LEN(Q1435)</f>
        <v>133</v>
      </c>
      <c r="S1435" s="14" t="str">
        <f aca="false">INDEX(10_Lieux!$C:$C,U1435)</f>
        <v>Suisse</v>
      </c>
      <c r="T1435" s="14" t="str">
        <f aca="false">INDEX(10_Lieux!$C:$C,V1435)</f>
        <v>France</v>
      </c>
      <c r="U1435" s="14" t="n">
        <f aca="false">MATCH(A1435,10_Lieux!$A:$A,0)</f>
        <v>112</v>
      </c>
      <c r="V1435" s="14" t="n">
        <f aca="false">MATCH(B1435,10_Lieux!$A:$A,0)</f>
        <v>160</v>
      </c>
      <c r="W1435" s="14" t="n">
        <f aca="false">ROUND(6371*2*ASIN(SQRT(SIN(RADIANS(INDEX(10_Lieux!$F:$F,V1435)-INDEX(10_Lieux!$F:$F,U1435))/2)^2+COS(RADIANS(INDEX(10_Lieux!$F:$F,U1435)))*COS(RADIANS(INDEX(10_Lieux!$F:$F,V1435)))*SIN(RADIANS(INDEX(10_Lieux!$G:$G,V1435)-INDEX(10_Lieux!$G:$G,U1435))/2)^2)),1)</f>
        <v>655.3</v>
      </c>
      <c r="X1435" s="14" t="n">
        <f aca="false">ROUND(I1435/IF(I1435&lt;p_seuil_vitesse,p_vit_lente,p_vit_rapide)*60/15,0)*15</f>
        <v>510</v>
      </c>
      <c r="Y1435" s="14" t="n">
        <f aca="false">MAX(IF(INDEX(10_Lieux!$B:$B,U1435)&lt;&gt;"Ville",INDEX(10_Lieux!$I:$I,U1435),0),IF(INDEX(10_Lieux!$B:$B,V1435)&lt;&gt;"Ville",INDEX(10_Lieux!$I:$I,V1435),0))</f>
        <v>250</v>
      </c>
      <c r="Z1435" s="14" t="str">
        <f aca="false">A1435&amp;"|"&amp;B1435</f>
        <v>Lausanne|Pau-Pyrénées</v>
      </c>
      <c r="AA1435" s="14" t="str">
        <f aca="false">IF(I1435&lt;p_local,"Local",IF(I1435&lt;p_vv_min,"Courte distance",IF(I1435&lt;p_tres_long,"Longue distance","Très longue distance")))</f>
        <v>Très longue distance</v>
      </c>
    </row>
    <row r="1436" customFormat="false" ht="15" hidden="false" customHeight="true" outlineLevel="0" collapsed="false">
      <c r="A1436" s="1" t="s">
        <v>1567</v>
      </c>
      <c r="B1436" s="1" t="s">
        <v>156</v>
      </c>
      <c r="C1436" s="1" t="s">
        <v>34</v>
      </c>
      <c r="D1436" s="1" t="s">
        <v>653</v>
      </c>
      <c r="E1436" s="1" t="s">
        <v>1602</v>
      </c>
      <c r="F1436" s="14" t="s">
        <v>40</v>
      </c>
      <c r="G1436" s="14" t="str">
        <f aca="false">IF(I1436&lt;p_local,"Local → page infra",IF(H1436&gt;=p_ph1,"Phase 1",IF(H1436&gt;=p_ph2,"Phase 2","Phase 3")))</f>
        <v>Phase 3</v>
      </c>
      <c r="H1436" s="14" t="n">
        <f aca="false">IF(I1436&lt;p_local,0,IF(C1436="Aéroport → Aéroport",p_pts_plein,IF(Y1436&gt;0,IF(I1436&lt;=Y1436,p_pts_plein,IF(I1436&lt;=p_mult2*Y1436,p_pts_moyen,p_pts_r3)),IF(I1436&gt;=p_vv_min,p_pts_plein,IF(I1436&gt;=p_vv_moy,p_pts_moyen,p_pts_court))))+IF(INDEX(10_Lieux!$D:$D,U1436)=1,p_prio1,p_prio2)+IF(INDEX(10_Lieux!$D:$D,V1436)=1,p_prio1,p_prio2)+IF(K1436="Oui",p_tf,0)+p_hub*((INDEX(10_Lieux!$H:$H,U1436)="Hub")+(INDEX(10_Lieux!$H:$H,V1436)="Hub"))+IF(OR(INDEX(10_Lieux!$H:$H,U1436)="Premium",INDEX(10_Lieux!$H:$H,V1436)="Premium"),p_prem,0))</f>
        <v>50</v>
      </c>
      <c r="I1436" s="14" t="n">
        <f aca="false">ROUND(W1436*p_facteur,0)</f>
        <v>1131</v>
      </c>
      <c r="J1436" s="14" t="str">
        <f aca="false">IF(X1436&lt;60,X1436&amp;" min",INT(X1436/60)&amp;" h"&amp;IF(MOD(X1436,60)=0,""," "&amp;TEXT(MOD(X1436,60),"00")))</f>
        <v>12 h</v>
      </c>
      <c r="K1436" s="14" t="str">
        <f aca="false">IF(S1436&lt;&gt;T1436,"Oui","Non")</f>
        <v>Oui</v>
      </c>
      <c r="L1436" s="14" t="str">
        <f aca="false">IF(AND(INDEX(10_Lieux!$B:$B,U1436)="Ville",INDEX(10_Lieux!$B:$B,V1436)="Ville"),"/chauffeur-prive/"&amp;INDEX(10_Lieux!$E:$E,U1436)&amp;"-"&amp;INDEX(10_Lieux!$E:$E,V1436)&amp;"/","/chauffeur-prive/"&amp;INDEX(10_Lieux!$E:$E,U1436)&amp;"/"&amp;INDEX(10_Lieux!$E:$E,V1436)&amp;"/")</f>
        <v>/chauffeur-prive/aeroport-pau-pyrenees/bruxelles/</v>
      </c>
      <c r="M1436" s="14" t="str">
        <f aca="false">IFERROR(INDEX($L:$L,MATCH(B1436&amp;"|"&amp;A1436,$Z:$Z,0)),"—")</f>
        <v>/chauffeur-prive/bruxelles/aeroport-pau-pyrenees/</v>
      </c>
      <c r="N1436" s="14" t="str">
        <f aca="false">IF(LEN("Chauffeur privé "&amp;INDEX(10_Lieux!$J:$J,U1436)&amp;" → "&amp;INDEX(10_Lieux!$J:$J,V1436)&amp;" | 24h/24")&gt;60,"Chauffeur privé "&amp;INDEX(10_Lieux!$J:$J,U1436)&amp;" → "&amp;INDEX(10_Lieux!$J:$J,V1436),"Chauffeur privé "&amp;INDEX(10_Lieux!$J:$J,U1436)&amp;" → "&amp;INDEX(10_Lieux!$J:$J,V1436)&amp;" | 24h/24")</f>
        <v>Chauffeur privé Aéroport Pau-Pyrénées → Bruxelles | 24h/24</v>
      </c>
      <c r="O1436" s="14" t="n">
        <f aca="false">LEN(N1436)</f>
        <v>58</v>
      </c>
      <c r="P1436" s="14" t="str">
        <f aca="false">"Chauffeur privé "&amp;INDEX(10_Lieux!$K:$K,U1436)&amp;" vers "&amp;INDEX(10_Lieux!$L:$L,V1436)</f>
        <v>Chauffeur privé de l'aéroport Pau-Pyrénées vers Bruxelles</v>
      </c>
      <c r="Q1436" s="14" t="str">
        <f aca="false">"Chauffeur privé "&amp;INDEX(10_Lieux!$K:$K,U1436)&amp;" vers "&amp;INDEX(10_Lieux!$L:$L,V1436)&amp;" : env. "&amp;I1436&amp;" km, "&amp;J1436&amp;" de route. Devis personnalisé, standard 24h/24 et 7j/7."</f>
        <v>Chauffeur privé de l'aéroport Pau-Pyrénées vers Bruxelles : env. 1131 km, 12 h de route. Devis personnalisé, standard 24h/24 et 7j/7.</v>
      </c>
      <c r="R1436" s="14" t="n">
        <f aca="false">LEN(Q1436)</f>
        <v>133</v>
      </c>
      <c r="S1436" s="14" t="str">
        <f aca="false">INDEX(10_Lieux!$C:$C,U1436)</f>
        <v>France</v>
      </c>
      <c r="T1436" s="14" t="str">
        <f aca="false">INDEX(10_Lieux!$C:$C,V1436)</f>
        <v>Belgique</v>
      </c>
      <c r="U1436" s="14" t="n">
        <f aca="false">MATCH(A1436,10_Lieux!$A:$A,0)</f>
        <v>160</v>
      </c>
      <c r="V1436" s="14" t="n">
        <f aca="false">MATCH(B1436,10_Lieux!$A:$A,0)</f>
        <v>93</v>
      </c>
      <c r="W1436" s="14" t="n">
        <f aca="false">ROUND(6371*2*ASIN(SQRT(SIN(RADIANS(INDEX(10_Lieux!$F:$F,V1436)-INDEX(10_Lieux!$F:$F,U1436))/2)^2+COS(RADIANS(INDEX(10_Lieux!$F:$F,U1436)))*COS(RADIANS(INDEX(10_Lieux!$F:$F,V1436)))*SIN(RADIANS(INDEX(10_Lieux!$G:$G,V1436)-INDEX(10_Lieux!$G:$G,U1436))/2)^2)),1)</f>
        <v>905.1</v>
      </c>
      <c r="X1436" s="14" t="n">
        <f aca="false">ROUND(I1436/IF(I1436&lt;p_seuil_vitesse,p_vit_lente,p_vit_rapide)*60/15,0)*15</f>
        <v>720</v>
      </c>
      <c r="Y1436" s="14" t="n">
        <f aca="false">MAX(IF(INDEX(10_Lieux!$B:$B,U1436)&lt;&gt;"Ville",INDEX(10_Lieux!$I:$I,U1436),0),IF(INDEX(10_Lieux!$B:$B,V1436)&lt;&gt;"Ville",INDEX(10_Lieux!$I:$I,V1436),0))</f>
        <v>250</v>
      </c>
      <c r="Z1436" s="14" t="str">
        <f aca="false">A1436&amp;"|"&amp;B1436</f>
        <v>Pau-Pyrénées|Bruxelles</v>
      </c>
      <c r="AA1436" s="14" t="str">
        <f aca="false">IF(I1436&lt;p_local,"Local",IF(I1436&lt;p_vv_min,"Courte distance",IF(I1436&lt;p_tres_long,"Longue distance","Très longue distance")))</f>
        <v>Très longue distance</v>
      </c>
    </row>
    <row r="1437" customFormat="false" ht="15" hidden="false" customHeight="true" outlineLevel="0" collapsed="false">
      <c r="A1437" s="1" t="s">
        <v>156</v>
      </c>
      <c r="B1437" s="1" t="s">
        <v>1567</v>
      </c>
      <c r="C1437" s="1" t="s">
        <v>35</v>
      </c>
      <c r="D1437" s="1" t="s">
        <v>653</v>
      </c>
      <c r="E1437" s="1" t="s">
        <v>1603</v>
      </c>
      <c r="F1437" s="14" t="s">
        <v>40</v>
      </c>
      <c r="G1437" s="14" t="str">
        <f aca="false">IF(I1437&lt;p_local,"Local → page infra",IF(H1437&gt;=p_ph1,"Phase 1",IF(H1437&gt;=p_ph2,"Phase 2","Phase 3")))</f>
        <v>Phase 3</v>
      </c>
      <c r="H1437" s="14" t="n">
        <f aca="false">IF(I1437&lt;p_local,0,IF(C1437="Aéroport → Aéroport",p_pts_plein,IF(Y1437&gt;0,IF(I1437&lt;=Y1437,p_pts_plein,IF(I1437&lt;=p_mult2*Y1437,p_pts_moyen,p_pts_r3)),IF(I1437&gt;=p_vv_min,p_pts_plein,IF(I1437&gt;=p_vv_moy,p_pts_moyen,p_pts_court))))+IF(INDEX(10_Lieux!$D:$D,U1437)=1,p_prio1,p_prio2)+IF(INDEX(10_Lieux!$D:$D,V1437)=1,p_prio1,p_prio2)+IF(K1437="Oui",p_tf,0)+p_hub*((INDEX(10_Lieux!$H:$H,U1437)="Hub")+(INDEX(10_Lieux!$H:$H,V1437)="Hub"))+IF(OR(INDEX(10_Lieux!$H:$H,U1437)="Premium",INDEX(10_Lieux!$H:$H,V1437)="Premium"),p_prem,0))</f>
        <v>50</v>
      </c>
      <c r="I1437" s="14" t="n">
        <f aca="false">ROUND(W1437*p_facteur,0)</f>
        <v>1131</v>
      </c>
      <c r="J1437" s="14" t="str">
        <f aca="false">IF(X1437&lt;60,X1437&amp;" min",INT(X1437/60)&amp;" h"&amp;IF(MOD(X1437,60)=0,""," "&amp;TEXT(MOD(X1437,60),"00")))</f>
        <v>12 h</v>
      </c>
      <c r="K1437" s="14" t="str">
        <f aca="false">IF(S1437&lt;&gt;T1437,"Oui","Non")</f>
        <v>Oui</v>
      </c>
      <c r="L1437" s="14" t="str">
        <f aca="false">IF(AND(INDEX(10_Lieux!$B:$B,U1437)="Ville",INDEX(10_Lieux!$B:$B,V1437)="Ville"),"/chauffeur-prive/"&amp;INDEX(10_Lieux!$E:$E,U1437)&amp;"-"&amp;INDEX(10_Lieux!$E:$E,V1437)&amp;"/","/chauffeur-prive/"&amp;INDEX(10_Lieux!$E:$E,U1437)&amp;"/"&amp;INDEX(10_Lieux!$E:$E,V1437)&amp;"/")</f>
        <v>/chauffeur-prive/bruxelles/aeroport-pau-pyrenees/</v>
      </c>
      <c r="M1437" s="14" t="str">
        <f aca="false">IFERROR(INDEX($L:$L,MATCH(B1437&amp;"|"&amp;A1437,$Z:$Z,0)),"—")</f>
        <v>/chauffeur-prive/aeroport-pau-pyrenees/bruxelles/</v>
      </c>
      <c r="N1437" s="14" t="str">
        <f aca="false">IF(LEN("Chauffeur privé "&amp;INDEX(10_Lieux!$J:$J,U1437)&amp;" → "&amp;INDEX(10_Lieux!$J:$J,V1437)&amp;" | 24h/24")&gt;60,"Chauffeur privé "&amp;INDEX(10_Lieux!$J:$J,U1437)&amp;" → "&amp;INDEX(10_Lieux!$J:$J,V1437),"Chauffeur privé "&amp;INDEX(10_Lieux!$J:$J,U1437)&amp;" → "&amp;INDEX(10_Lieux!$J:$J,V1437)&amp;" | 24h/24")</f>
        <v>Chauffeur privé Bruxelles → Aéroport Pau-Pyrénées | 24h/24</v>
      </c>
      <c r="O1437" s="14" t="n">
        <f aca="false">LEN(N1437)</f>
        <v>58</v>
      </c>
      <c r="P1437" s="14" t="str">
        <f aca="false">"Chauffeur privé "&amp;INDEX(10_Lieux!$K:$K,U1437)&amp;" vers "&amp;INDEX(10_Lieux!$L:$L,V1437)</f>
        <v>Chauffeur privé de Bruxelles vers l'aéroport Pau-Pyrénées</v>
      </c>
      <c r="Q1437" s="14" t="str">
        <f aca="false">"Chauffeur privé "&amp;INDEX(10_Lieux!$K:$K,U1437)&amp;" vers "&amp;INDEX(10_Lieux!$L:$L,V1437)&amp;" : env. "&amp;I1437&amp;" km, "&amp;J1437&amp;" de route. Devis personnalisé, standard 24h/24 et 7j/7."</f>
        <v>Chauffeur privé de Bruxelles vers l'aéroport Pau-Pyrénées : env. 1131 km, 12 h de route. Devis personnalisé, standard 24h/24 et 7j/7.</v>
      </c>
      <c r="R1437" s="14" t="n">
        <f aca="false">LEN(Q1437)</f>
        <v>133</v>
      </c>
      <c r="S1437" s="14" t="str">
        <f aca="false">INDEX(10_Lieux!$C:$C,U1437)</f>
        <v>Belgique</v>
      </c>
      <c r="T1437" s="14" t="str">
        <f aca="false">INDEX(10_Lieux!$C:$C,V1437)</f>
        <v>France</v>
      </c>
      <c r="U1437" s="14" t="n">
        <f aca="false">MATCH(A1437,10_Lieux!$A:$A,0)</f>
        <v>93</v>
      </c>
      <c r="V1437" s="14" t="n">
        <f aca="false">MATCH(B1437,10_Lieux!$A:$A,0)</f>
        <v>160</v>
      </c>
      <c r="W1437" s="14" t="n">
        <f aca="false">ROUND(6371*2*ASIN(SQRT(SIN(RADIANS(INDEX(10_Lieux!$F:$F,V1437)-INDEX(10_Lieux!$F:$F,U1437))/2)^2+COS(RADIANS(INDEX(10_Lieux!$F:$F,U1437)))*COS(RADIANS(INDEX(10_Lieux!$F:$F,V1437)))*SIN(RADIANS(INDEX(10_Lieux!$G:$G,V1437)-INDEX(10_Lieux!$G:$G,U1437))/2)^2)),1)</f>
        <v>905.1</v>
      </c>
      <c r="X1437" s="14" t="n">
        <f aca="false">ROUND(I1437/IF(I1437&lt;p_seuil_vitesse,p_vit_lente,p_vit_rapide)*60/15,0)*15</f>
        <v>720</v>
      </c>
      <c r="Y1437" s="14" t="n">
        <f aca="false">MAX(IF(INDEX(10_Lieux!$B:$B,U1437)&lt;&gt;"Ville",INDEX(10_Lieux!$I:$I,U1437),0),IF(INDEX(10_Lieux!$B:$B,V1437)&lt;&gt;"Ville",INDEX(10_Lieux!$I:$I,V1437),0))</f>
        <v>250</v>
      </c>
      <c r="Z1437" s="14" t="str">
        <f aca="false">A1437&amp;"|"&amp;B1437</f>
        <v>Bruxelles|Pau-Pyrénées</v>
      </c>
      <c r="AA1437" s="14" t="str">
        <f aca="false">IF(I1437&lt;p_local,"Local",IF(I1437&lt;p_vv_min,"Courte distance",IF(I1437&lt;p_tres_long,"Longue distance","Très longue distance")))</f>
        <v>Très longue distance</v>
      </c>
    </row>
    <row r="1438" customFormat="false" ht="15" hidden="false" customHeight="true" outlineLevel="0" collapsed="false">
      <c r="A1438" s="1" t="s">
        <v>1567</v>
      </c>
      <c r="B1438" s="1" t="s">
        <v>158</v>
      </c>
      <c r="C1438" s="1" t="s">
        <v>34</v>
      </c>
      <c r="D1438" s="1" t="s">
        <v>653</v>
      </c>
      <c r="E1438" s="1" t="s">
        <v>1604</v>
      </c>
      <c r="F1438" s="14" t="s">
        <v>40</v>
      </c>
      <c r="G1438" s="14" t="str">
        <f aca="false">IF(I1438&lt;p_local,"Local → page infra",IF(H1438&gt;=p_ph1,"Phase 1",IF(H1438&gt;=p_ph2,"Phase 2","Phase 3")))</f>
        <v>Phase 3</v>
      </c>
      <c r="H1438" s="14" t="n">
        <f aca="false">IF(I1438&lt;p_local,0,IF(C1438="Aéroport → Aéroport",p_pts_plein,IF(Y1438&gt;0,IF(I1438&lt;=Y1438,p_pts_plein,IF(I1438&lt;=p_mult2*Y1438,p_pts_moyen,p_pts_r3)),IF(I1438&gt;=p_vv_min,p_pts_plein,IF(I1438&gt;=p_vv_moy,p_pts_moyen,p_pts_court))))+IF(INDEX(10_Lieux!$D:$D,U1438)=1,p_prio1,p_prio2)+IF(INDEX(10_Lieux!$D:$D,V1438)=1,p_prio1,p_prio2)+IF(K1438="Oui",p_tf,0)+p_hub*((INDEX(10_Lieux!$H:$H,U1438)="Hub")+(INDEX(10_Lieux!$H:$H,V1438)="Hub"))+IF(OR(INDEX(10_Lieux!$H:$H,U1438)="Premium",INDEX(10_Lieux!$H:$H,V1438)="Premium"),p_prem,0))</f>
        <v>40</v>
      </c>
      <c r="I1438" s="14" t="n">
        <f aca="false">ROUND(W1438*p_facteur,0)</f>
        <v>1156</v>
      </c>
      <c r="J1438" s="14" t="str">
        <f aca="false">IF(X1438&lt;60,X1438&amp;" min",INT(X1438/60)&amp;" h"&amp;IF(MOD(X1438,60)=0,""," "&amp;TEXT(MOD(X1438,60),"00")))</f>
        <v>12 h 15</v>
      </c>
      <c r="K1438" s="14" t="str">
        <f aca="false">IF(S1438&lt;&gt;T1438,"Oui","Non")</f>
        <v>Oui</v>
      </c>
      <c r="L1438" s="14" t="str">
        <f aca="false">IF(AND(INDEX(10_Lieux!$B:$B,U1438)="Ville",INDEX(10_Lieux!$B:$B,V1438)="Ville"),"/chauffeur-prive/"&amp;INDEX(10_Lieux!$E:$E,U1438)&amp;"-"&amp;INDEX(10_Lieux!$E:$E,V1438)&amp;"/","/chauffeur-prive/"&amp;INDEX(10_Lieux!$E:$E,U1438)&amp;"/"&amp;INDEX(10_Lieux!$E:$E,V1438)&amp;"/")</f>
        <v>/chauffeur-prive/aeroport-pau-pyrenees/liege/</v>
      </c>
      <c r="M1438" s="14" t="str">
        <f aca="false">IFERROR(INDEX($L:$L,MATCH(B1438&amp;"|"&amp;A1438,$Z:$Z,0)),"—")</f>
        <v>/chauffeur-prive/liege/aeroport-pau-pyrenees/</v>
      </c>
      <c r="N1438" s="14" t="str">
        <f aca="false">IF(LEN("Chauffeur privé "&amp;INDEX(10_Lieux!$J:$J,U1438)&amp;" → "&amp;INDEX(10_Lieux!$J:$J,V1438)&amp;" | 24h/24")&gt;60,"Chauffeur privé "&amp;INDEX(10_Lieux!$J:$J,U1438)&amp;" → "&amp;INDEX(10_Lieux!$J:$J,V1438),"Chauffeur privé "&amp;INDEX(10_Lieux!$J:$J,U1438)&amp;" → "&amp;INDEX(10_Lieux!$J:$J,V1438)&amp;" | 24h/24")</f>
        <v>Chauffeur privé Aéroport Pau-Pyrénées → Liège | 24h/24</v>
      </c>
      <c r="O1438" s="14" t="n">
        <f aca="false">LEN(N1438)</f>
        <v>54</v>
      </c>
      <c r="P1438" s="14" t="str">
        <f aca="false">"Chauffeur privé "&amp;INDEX(10_Lieux!$K:$K,U1438)&amp;" vers "&amp;INDEX(10_Lieux!$L:$L,V1438)</f>
        <v>Chauffeur privé de l'aéroport Pau-Pyrénées vers Liège</v>
      </c>
      <c r="Q1438" s="14" t="str">
        <f aca="false">"Chauffeur privé "&amp;INDEX(10_Lieux!$K:$K,U1438)&amp;" vers "&amp;INDEX(10_Lieux!$L:$L,V1438)&amp;" : env. "&amp;I1438&amp;" km, "&amp;J1438&amp;" de route. Devis personnalisé, standard 24h/24 et 7j/7."</f>
        <v>Chauffeur privé de l'aéroport Pau-Pyrénées vers Liège : env. 1156 km, 12 h 15 de route. Devis personnalisé, standard 24h/24 et 7j/7.</v>
      </c>
      <c r="R1438" s="14" t="n">
        <f aca="false">LEN(Q1438)</f>
        <v>132</v>
      </c>
      <c r="S1438" s="14" t="str">
        <f aca="false">INDEX(10_Lieux!$C:$C,U1438)</f>
        <v>France</v>
      </c>
      <c r="T1438" s="14" t="str">
        <f aca="false">INDEX(10_Lieux!$C:$C,V1438)</f>
        <v>Belgique</v>
      </c>
      <c r="U1438" s="14" t="n">
        <f aca="false">MATCH(A1438,10_Lieux!$A:$A,0)</f>
        <v>160</v>
      </c>
      <c r="V1438" s="14" t="n">
        <f aca="false">MATCH(B1438,10_Lieux!$A:$A,0)</f>
        <v>94</v>
      </c>
      <c r="W1438" s="14" t="n">
        <f aca="false">ROUND(6371*2*ASIN(SQRT(SIN(RADIANS(INDEX(10_Lieux!$F:$F,V1438)-INDEX(10_Lieux!$F:$F,U1438))/2)^2+COS(RADIANS(INDEX(10_Lieux!$F:$F,U1438)))*COS(RADIANS(INDEX(10_Lieux!$F:$F,V1438)))*SIN(RADIANS(INDEX(10_Lieux!$G:$G,V1438)-INDEX(10_Lieux!$G:$G,U1438))/2)^2)),1)</f>
        <v>924.7</v>
      </c>
      <c r="X1438" s="14" t="n">
        <f aca="false">ROUND(I1438/IF(I1438&lt;p_seuil_vitesse,p_vit_lente,p_vit_rapide)*60/15,0)*15</f>
        <v>735</v>
      </c>
      <c r="Y1438" s="14" t="n">
        <f aca="false">MAX(IF(INDEX(10_Lieux!$B:$B,U1438)&lt;&gt;"Ville",INDEX(10_Lieux!$I:$I,U1438),0),IF(INDEX(10_Lieux!$B:$B,V1438)&lt;&gt;"Ville",INDEX(10_Lieux!$I:$I,V1438),0))</f>
        <v>250</v>
      </c>
      <c r="Z1438" s="14" t="str">
        <f aca="false">A1438&amp;"|"&amp;B1438</f>
        <v>Pau-Pyrénées|Liège</v>
      </c>
      <c r="AA1438" s="14" t="str">
        <f aca="false">IF(I1438&lt;p_local,"Local",IF(I1438&lt;p_vv_min,"Courte distance",IF(I1438&lt;p_tres_long,"Longue distance","Très longue distance")))</f>
        <v>Très longue distance</v>
      </c>
    </row>
    <row r="1439" customFormat="false" ht="15" hidden="false" customHeight="true" outlineLevel="0" collapsed="false">
      <c r="A1439" s="1" t="s">
        <v>158</v>
      </c>
      <c r="B1439" s="1" t="s">
        <v>1567</v>
      </c>
      <c r="C1439" s="1" t="s">
        <v>35</v>
      </c>
      <c r="D1439" s="1" t="s">
        <v>653</v>
      </c>
      <c r="E1439" s="1" t="s">
        <v>1605</v>
      </c>
      <c r="F1439" s="14" t="s">
        <v>40</v>
      </c>
      <c r="G1439" s="14" t="str">
        <f aca="false">IF(I1439&lt;p_local,"Local → page infra",IF(H1439&gt;=p_ph1,"Phase 1",IF(H1439&gt;=p_ph2,"Phase 2","Phase 3")))</f>
        <v>Phase 3</v>
      </c>
      <c r="H1439" s="14" t="n">
        <f aca="false">IF(I1439&lt;p_local,0,IF(C1439="Aéroport → Aéroport",p_pts_plein,IF(Y1439&gt;0,IF(I1439&lt;=Y1439,p_pts_plein,IF(I1439&lt;=p_mult2*Y1439,p_pts_moyen,p_pts_r3)),IF(I1439&gt;=p_vv_min,p_pts_plein,IF(I1439&gt;=p_vv_moy,p_pts_moyen,p_pts_court))))+IF(INDEX(10_Lieux!$D:$D,U1439)=1,p_prio1,p_prio2)+IF(INDEX(10_Lieux!$D:$D,V1439)=1,p_prio1,p_prio2)+IF(K1439="Oui",p_tf,0)+p_hub*((INDEX(10_Lieux!$H:$H,U1439)="Hub")+(INDEX(10_Lieux!$H:$H,V1439)="Hub"))+IF(OR(INDEX(10_Lieux!$H:$H,U1439)="Premium",INDEX(10_Lieux!$H:$H,V1439)="Premium"),p_prem,0))</f>
        <v>40</v>
      </c>
      <c r="I1439" s="14" t="n">
        <f aca="false">ROUND(W1439*p_facteur,0)</f>
        <v>1156</v>
      </c>
      <c r="J1439" s="14" t="str">
        <f aca="false">IF(X1439&lt;60,X1439&amp;" min",INT(X1439/60)&amp;" h"&amp;IF(MOD(X1439,60)=0,""," "&amp;TEXT(MOD(X1439,60),"00")))</f>
        <v>12 h 15</v>
      </c>
      <c r="K1439" s="14" t="str">
        <f aca="false">IF(S1439&lt;&gt;T1439,"Oui","Non")</f>
        <v>Oui</v>
      </c>
      <c r="L1439" s="14" t="str">
        <f aca="false">IF(AND(INDEX(10_Lieux!$B:$B,U1439)="Ville",INDEX(10_Lieux!$B:$B,V1439)="Ville"),"/chauffeur-prive/"&amp;INDEX(10_Lieux!$E:$E,U1439)&amp;"-"&amp;INDEX(10_Lieux!$E:$E,V1439)&amp;"/","/chauffeur-prive/"&amp;INDEX(10_Lieux!$E:$E,U1439)&amp;"/"&amp;INDEX(10_Lieux!$E:$E,V1439)&amp;"/")</f>
        <v>/chauffeur-prive/liege/aeroport-pau-pyrenees/</v>
      </c>
      <c r="M1439" s="14" t="str">
        <f aca="false">IFERROR(INDEX($L:$L,MATCH(B1439&amp;"|"&amp;A1439,$Z:$Z,0)),"—")</f>
        <v>/chauffeur-prive/aeroport-pau-pyrenees/liege/</v>
      </c>
      <c r="N1439" s="14" t="str">
        <f aca="false">IF(LEN("Chauffeur privé "&amp;INDEX(10_Lieux!$J:$J,U1439)&amp;" → "&amp;INDEX(10_Lieux!$J:$J,V1439)&amp;" | 24h/24")&gt;60,"Chauffeur privé "&amp;INDEX(10_Lieux!$J:$J,U1439)&amp;" → "&amp;INDEX(10_Lieux!$J:$J,V1439),"Chauffeur privé "&amp;INDEX(10_Lieux!$J:$J,U1439)&amp;" → "&amp;INDEX(10_Lieux!$J:$J,V1439)&amp;" | 24h/24")</f>
        <v>Chauffeur privé Liège → Aéroport Pau-Pyrénées | 24h/24</v>
      </c>
      <c r="O1439" s="14" t="n">
        <f aca="false">LEN(N1439)</f>
        <v>54</v>
      </c>
      <c r="P1439" s="14" t="str">
        <f aca="false">"Chauffeur privé "&amp;INDEX(10_Lieux!$K:$K,U1439)&amp;" vers "&amp;INDEX(10_Lieux!$L:$L,V1439)</f>
        <v>Chauffeur privé de Liège vers l'aéroport Pau-Pyrénées</v>
      </c>
      <c r="Q1439" s="14" t="str">
        <f aca="false">"Chauffeur privé "&amp;INDEX(10_Lieux!$K:$K,U1439)&amp;" vers "&amp;INDEX(10_Lieux!$L:$L,V1439)&amp;" : env. "&amp;I1439&amp;" km, "&amp;J1439&amp;" de route. Devis personnalisé, standard 24h/24 et 7j/7."</f>
        <v>Chauffeur privé de Liège vers l'aéroport Pau-Pyrénées : env. 1156 km, 12 h 15 de route. Devis personnalisé, standard 24h/24 et 7j/7.</v>
      </c>
      <c r="R1439" s="14" t="n">
        <f aca="false">LEN(Q1439)</f>
        <v>132</v>
      </c>
      <c r="S1439" s="14" t="str">
        <f aca="false">INDEX(10_Lieux!$C:$C,U1439)</f>
        <v>Belgique</v>
      </c>
      <c r="T1439" s="14" t="str">
        <f aca="false">INDEX(10_Lieux!$C:$C,V1439)</f>
        <v>France</v>
      </c>
      <c r="U1439" s="14" t="n">
        <f aca="false">MATCH(A1439,10_Lieux!$A:$A,0)</f>
        <v>94</v>
      </c>
      <c r="V1439" s="14" t="n">
        <f aca="false">MATCH(B1439,10_Lieux!$A:$A,0)</f>
        <v>160</v>
      </c>
      <c r="W1439" s="14" t="n">
        <f aca="false">ROUND(6371*2*ASIN(SQRT(SIN(RADIANS(INDEX(10_Lieux!$F:$F,V1439)-INDEX(10_Lieux!$F:$F,U1439))/2)^2+COS(RADIANS(INDEX(10_Lieux!$F:$F,U1439)))*COS(RADIANS(INDEX(10_Lieux!$F:$F,V1439)))*SIN(RADIANS(INDEX(10_Lieux!$G:$G,V1439)-INDEX(10_Lieux!$G:$G,U1439))/2)^2)),1)</f>
        <v>924.7</v>
      </c>
      <c r="X1439" s="14" t="n">
        <f aca="false">ROUND(I1439/IF(I1439&lt;p_seuil_vitesse,p_vit_lente,p_vit_rapide)*60/15,0)*15</f>
        <v>735</v>
      </c>
      <c r="Y1439" s="14" t="n">
        <f aca="false">MAX(IF(INDEX(10_Lieux!$B:$B,U1439)&lt;&gt;"Ville",INDEX(10_Lieux!$I:$I,U1439),0),IF(INDEX(10_Lieux!$B:$B,V1439)&lt;&gt;"Ville",INDEX(10_Lieux!$I:$I,V1439),0))</f>
        <v>250</v>
      </c>
      <c r="Z1439" s="14" t="str">
        <f aca="false">A1439&amp;"|"&amp;B1439</f>
        <v>Liège|Pau-Pyrénées</v>
      </c>
      <c r="AA1439" s="14" t="str">
        <f aca="false">IF(I1439&lt;p_local,"Local",IF(I1439&lt;p_vv_min,"Courte distance",IF(I1439&lt;p_tres_long,"Longue distance","Très longue distance")))</f>
        <v>Très longue distance</v>
      </c>
    </row>
    <row r="1440" customFormat="false" ht="15" hidden="false" customHeight="true" outlineLevel="0" collapsed="false">
      <c r="A1440" s="1" t="s">
        <v>1567</v>
      </c>
      <c r="B1440" s="1" t="s">
        <v>160</v>
      </c>
      <c r="C1440" s="1" t="s">
        <v>34</v>
      </c>
      <c r="D1440" s="1" t="s">
        <v>653</v>
      </c>
      <c r="E1440" s="1" t="s">
        <v>1606</v>
      </c>
      <c r="F1440" s="14" t="s">
        <v>40</v>
      </c>
      <c r="G1440" s="14" t="str">
        <f aca="false">IF(I1440&lt;p_local,"Local → page infra",IF(H1440&gt;=p_ph1,"Phase 1",IF(H1440&gt;=p_ph2,"Phase 2","Phase 3")))</f>
        <v>Phase 3</v>
      </c>
      <c r="H1440" s="14" t="n">
        <f aca="false">IF(I1440&lt;p_local,0,IF(C1440="Aéroport → Aéroport",p_pts_plein,IF(Y1440&gt;0,IF(I1440&lt;=Y1440,p_pts_plein,IF(I1440&lt;=p_mult2*Y1440,p_pts_moyen,p_pts_r3)),IF(I1440&gt;=p_vv_min,p_pts_plein,IF(I1440&gt;=p_vv_moy,p_pts_moyen,p_pts_court))))+IF(INDEX(10_Lieux!$D:$D,U1440)=1,p_prio1,p_prio2)+IF(INDEX(10_Lieux!$D:$D,V1440)=1,p_prio1,p_prio2)+IF(K1440="Oui",p_tf,0)+p_hub*((INDEX(10_Lieux!$H:$H,U1440)="Hub")+(INDEX(10_Lieux!$H:$H,V1440)="Hub"))+IF(OR(INDEX(10_Lieux!$H:$H,U1440)="Premium",INDEX(10_Lieux!$H:$H,V1440)="Premium"),p_prem,0))</f>
        <v>40</v>
      </c>
      <c r="I1440" s="14" t="n">
        <f aca="false">ROUND(W1440*p_facteur,0)</f>
        <v>1080</v>
      </c>
      <c r="J1440" s="14" t="str">
        <f aca="false">IF(X1440&lt;60,X1440&amp;" min",INT(X1440/60)&amp;" h"&amp;IF(MOD(X1440,60)=0,""," "&amp;TEXT(MOD(X1440,60),"00")))</f>
        <v>11 h 15</v>
      </c>
      <c r="K1440" s="14" t="str">
        <f aca="false">IF(S1440&lt;&gt;T1440,"Oui","Non")</f>
        <v>Oui</v>
      </c>
      <c r="L1440" s="14" t="str">
        <f aca="false">IF(AND(INDEX(10_Lieux!$B:$B,U1440)="Ville",INDEX(10_Lieux!$B:$B,V1440)="Ville"),"/chauffeur-prive/"&amp;INDEX(10_Lieux!$E:$E,U1440)&amp;"-"&amp;INDEX(10_Lieux!$E:$E,V1440)&amp;"/","/chauffeur-prive/"&amp;INDEX(10_Lieux!$E:$E,U1440)&amp;"/"&amp;INDEX(10_Lieux!$E:$E,V1440)&amp;"/")</f>
        <v>/chauffeur-prive/aeroport-pau-pyrenees/charleroi/</v>
      </c>
      <c r="M1440" s="14" t="str">
        <f aca="false">IFERROR(INDEX($L:$L,MATCH(B1440&amp;"|"&amp;A1440,$Z:$Z,0)),"—")</f>
        <v>/chauffeur-prive/charleroi/aeroport-pau-pyrenees/</v>
      </c>
      <c r="N1440" s="14" t="str">
        <f aca="false">IF(LEN("Chauffeur privé "&amp;INDEX(10_Lieux!$J:$J,U1440)&amp;" → "&amp;INDEX(10_Lieux!$J:$J,V1440)&amp;" | 24h/24")&gt;60,"Chauffeur privé "&amp;INDEX(10_Lieux!$J:$J,U1440)&amp;" → "&amp;INDEX(10_Lieux!$J:$J,V1440),"Chauffeur privé "&amp;INDEX(10_Lieux!$J:$J,U1440)&amp;" → "&amp;INDEX(10_Lieux!$J:$J,V1440)&amp;" | 24h/24")</f>
        <v>Chauffeur privé Aéroport Pau-Pyrénées → Charleroi | 24h/24</v>
      </c>
      <c r="O1440" s="14" t="n">
        <f aca="false">LEN(N1440)</f>
        <v>58</v>
      </c>
      <c r="P1440" s="14" t="str">
        <f aca="false">"Chauffeur privé "&amp;INDEX(10_Lieux!$K:$K,U1440)&amp;" vers "&amp;INDEX(10_Lieux!$L:$L,V1440)</f>
        <v>Chauffeur privé de l'aéroport Pau-Pyrénées vers Charleroi</v>
      </c>
      <c r="Q1440" s="14" t="str">
        <f aca="false">"Chauffeur privé "&amp;INDEX(10_Lieux!$K:$K,U1440)&amp;" vers "&amp;INDEX(10_Lieux!$L:$L,V1440)&amp;" : env. "&amp;I1440&amp;" km, "&amp;J1440&amp;" de route. Devis personnalisé, standard 24h/24 et 7j/7."</f>
        <v>Chauffeur privé de l'aéroport Pau-Pyrénées vers Charleroi : env. 1080 km, 11 h 15 de route. Devis personnalisé, standard 24h/24 et 7j/7.</v>
      </c>
      <c r="R1440" s="14" t="n">
        <f aca="false">LEN(Q1440)</f>
        <v>136</v>
      </c>
      <c r="S1440" s="14" t="str">
        <f aca="false">INDEX(10_Lieux!$C:$C,U1440)</f>
        <v>France</v>
      </c>
      <c r="T1440" s="14" t="str">
        <f aca="false">INDEX(10_Lieux!$C:$C,V1440)</f>
        <v>Belgique</v>
      </c>
      <c r="U1440" s="14" t="n">
        <f aca="false">MATCH(A1440,10_Lieux!$A:$A,0)</f>
        <v>160</v>
      </c>
      <c r="V1440" s="14" t="n">
        <f aca="false">MATCH(B1440,10_Lieux!$A:$A,0)</f>
        <v>96</v>
      </c>
      <c r="W1440" s="14" t="n">
        <f aca="false">ROUND(6371*2*ASIN(SQRT(SIN(RADIANS(INDEX(10_Lieux!$F:$F,V1440)-INDEX(10_Lieux!$F:$F,U1440))/2)^2+COS(RADIANS(INDEX(10_Lieux!$F:$F,U1440)))*COS(RADIANS(INDEX(10_Lieux!$F:$F,V1440)))*SIN(RADIANS(INDEX(10_Lieux!$G:$G,V1440)-INDEX(10_Lieux!$G:$G,U1440))/2)^2)),1)</f>
        <v>864.3</v>
      </c>
      <c r="X1440" s="14" t="n">
        <f aca="false">ROUND(I1440/IF(I1440&lt;p_seuil_vitesse,p_vit_lente,p_vit_rapide)*60/15,0)*15</f>
        <v>675</v>
      </c>
      <c r="Y1440" s="14" t="n">
        <f aca="false">MAX(IF(INDEX(10_Lieux!$B:$B,U1440)&lt;&gt;"Ville",INDEX(10_Lieux!$I:$I,U1440),0),IF(INDEX(10_Lieux!$B:$B,V1440)&lt;&gt;"Ville",INDEX(10_Lieux!$I:$I,V1440),0))</f>
        <v>250</v>
      </c>
      <c r="Z1440" s="14" t="str">
        <f aca="false">A1440&amp;"|"&amp;B1440</f>
        <v>Pau-Pyrénées|Charleroi</v>
      </c>
      <c r="AA1440" s="14" t="str">
        <f aca="false">IF(I1440&lt;p_local,"Local",IF(I1440&lt;p_vv_min,"Courte distance",IF(I1440&lt;p_tres_long,"Longue distance","Très longue distance")))</f>
        <v>Très longue distance</v>
      </c>
    </row>
    <row r="1441" customFormat="false" ht="15" hidden="false" customHeight="true" outlineLevel="0" collapsed="false">
      <c r="A1441" s="1" t="s">
        <v>160</v>
      </c>
      <c r="B1441" s="1" t="s">
        <v>1567</v>
      </c>
      <c r="C1441" s="1" t="s">
        <v>35</v>
      </c>
      <c r="D1441" s="1" t="s">
        <v>653</v>
      </c>
      <c r="E1441" s="1" t="s">
        <v>1607</v>
      </c>
      <c r="F1441" s="14" t="s">
        <v>40</v>
      </c>
      <c r="G1441" s="14" t="str">
        <f aca="false">IF(I1441&lt;p_local,"Local → page infra",IF(H1441&gt;=p_ph1,"Phase 1",IF(H1441&gt;=p_ph2,"Phase 2","Phase 3")))</f>
        <v>Phase 3</v>
      </c>
      <c r="H1441" s="14" t="n">
        <f aca="false">IF(I1441&lt;p_local,0,IF(C1441="Aéroport → Aéroport",p_pts_plein,IF(Y1441&gt;0,IF(I1441&lt;=Y1441,p_pts_plein,IF(I1441&lt;=p_mult2*Y1441,p_pts_moyen,p_pts_r3)),IF(I1441&gt;=p_vv_min,p_pts_plein,IF(I1441&gt;=p_vv_moy,p_pts_moyen,p_pts_court))))+IF(INDEX(10_Lieux!$D:$D,U1441)=1,p_prio1,p_prio2)+IF(INDEX(10_Lieux!$D:$D,V1441)=1,p_prio1,p_prio2)+IF(K1441="Oui",p_tf,0)+p_hub*((INDEX(10_Lieux!$H:$H,U1441)="Hub")+(INDEX(10_Lieux!$H:$H,V1441)="Hub"))+IF(OR(INDEX(10_Lieux!$H:$H,U1441)="Premium",INDEX(10_Lieux!$H:$H,V1441)="Premium"),p_prem,0))</f>
        <v>40</v>
      </c>
      <c r="I1441" s="14" t="n">
        <f aca="false">ROUND(W1441*p_facteur,0)</f>
        <v>1080</v>
      </c>
      <c r="J1441" s="14" t="str">
        <f aca="false">IF(X1441&lt;60,X1441&amp;" min",INT(X1441/60)&amp;" h"&amp;IF(MOD(X1441,60)=0,""," "&amp;TEXT(MOD(X1441,60),"00")))</f>
        <v>11 h 15</v>
      </c>
      <c r="K1441" s="14" t="str">
        <f aca="false">IF(S1441&lt;&gt;T1441,"Oui","Non")</f>
        <v>Oui</v>
      </c>
      <c r="L1441" s="14" t="str">
        <f aca="false">IF(AND(INDEX(10_Lieux!$B:$B,U1441)="Ville",INDEX(10_Lieux!$B:$B,V1441)="Ville"),"/chauffeur-prive/"&amp;INDEX(10_Lieux!$E:$E,U1441)&amp;"-"&amp;INDEX(10_Lieux!$E:$E,V1441)&amp;"/","/chauffeur-prive/"&amp;INDEX(10_Lieux!$E:$E,U1441)&amp;"/"&amp;INDEX(10_Lieux!$E:$E,V1441)&amp;"/")</f>
        <v>/chauffeur-prive/charleroi/aeroport-pau-pyrenees/</v>
      </c>
      <c r="M1441" s="14" t="str">
        <f aca="false">IFERROR(INDEX($L:$L,MATCH(B1441&amp;"|"&amp;A1441,$Z:$Z,0)),"—")</f>
        <v>/chauffeur-prive/aeroport-pau-pyrenees/charleroi/</v>
      </c>
      <c r="N1441" s="14" t="str">
        <f aca="false">IF(LEN("Chauffeur privé "&amp;INDEX(10_Lieux!$J:$J,U1441)&amp;" → "&amp;INDEX(10_Lieux!$J:$J,V1441)&amp;" | 24h/24")&gt;60,"Chauffeur privé "&amp;INDEX(10_Lieux!$J:$J,U1441)&amp;" → "&amp;INDEX(10_Lieux!$J:$J,V1441),"Chauffeur privé "&amp;INDEX(10_Lieux!$J:$J,U1441)&amp;" → "&amp;INDEX(10_Lieux!$J:$J,V1441)&amp;" | 24h/24")</f>
        <v>Chauffeur privé Charleroi → Aéroport Pau-Pyrénées | 24h/24</v>
      </c>
      <c r="O1441" s="14" t="n">
        <f aca="false">LEN(N1441)</f>
        <v>58</v>
      </c>
      <c r="P1441" s="14" t="str">
        <f aca="false">"Chauffeur privé "&amp;INDEX(10_Lieux!$K:$K,U1441)&amp;" vers "&amp;INDEX(10_Lieux!$L:$L,V1441)</f>
        <v>Chauffeur privé de Charleroi vers l'aéroport Pau-Pyrénées</v>
      </c>
      <c r="Q1441" s="14" t="str">
        <f aca="false">"Chauffeur privé "&amp;INDEX(10_Lieux!$K:$K,U1441)&amp;" vers "&amp;INDEX(10_Lieux!$L:$L,V1441)&amp;" : env. "&amp;I1441&amp;" km, "&amp;J1441&amp;" de route. Devis personnalisé, standard 24h/24 et 7j/7."</f>
        <v>Chauffeur privé de Charleroi vers l'aéroport Pau-Pyrénées : env. 1080 km, 11 h 15 de route. Devis personnalisé, standard 24h/24 et 7j/7.</v>
      </c>
      <c r="R1441" s="14" t="n">
        <f aca="false">LEN(Q1441)</f>
        <v>136</v>
      </c>
      <c r="S1441" s="14" t="str">
        <f aca="false">INDEX(10_Lieux!$C:$C,U1441)</f>
        <v>Belgique</v>
      </c>
      <c r="T1441" s="14" t="str">
        <f aca="false">INDEX(10_Lieux!$C:$C,V1441)</f>
        <v>France</v>
      </c>
      <c r="U1441" s="14" t="n">
        <f aca="false">MATCH(A1441,10_Lieux!$A:$A,0)</f>
        <v>96</v>
      </c>
      <c r="V1441" s="14" t="n">
        <f aca="false">MATCH(B1441,10_Lieux!$A:$A,0)</f>
        <v>160</v>
      </c>
      <c r="W1441" s="14" t="n">
        <f aca="false">ROUND(6371*2*ASIN(SQRT(SIN(RADIANS(INDEX(10_Lieux!$F:$F,V1441)-INDEX(10_Lieux!$F:$F,U1441))/2)^2+COS(RADIANS(INDEX(10_Lieux!$F:$F,U1441)))*COS(RADIANS(INDEX(10_Lieux!$F:$F,V1441)))*SIN(RADIANS(INDEX(10_Lieux!$G:$G,V1441)-INDEX(10_Lieux!$G:$G,U1441))/2)^2)),1)</f>
        <v>864.3</v>
      </c>
      <c r="X1441" s="14" t="n">
        <f aca="false">ROUND(I1441/IF(I1441&lt;p_seuil_vitesse,p_vit_lente,p_vit_rapide)*60/15,0)*15</f>
        <v>675</v>
      </c>
      <c r="Y1441" s="14" t="n">
        <f aca="false">MAX(IF(INDEX(10_Lieux!$B:$B,U1441)&lt;&gt;"Ville",INDEX(10_Lieux!$I:$I,U1441),0),IF(INDEX(10_Lieux!$B:$B,V1441)&lt;&gt;"Ville",INDEX(10_Lieux!$I:$I,V1441),0))</f>
        <v>250</v>
      </c>
      <c r="Z1441" s="14" t="str">
        <f aca="false">A1441&amp;"|"&amp;B1441</f>
        <v>Charleroi|Pau-Pyrénées</v>
      </c>
      <c r="AA1441" s="14" t="str">
        <f aca="false">IF(I1441&lt;p_local,"Local",IF(I1441&lt;p_vv_min,"Courte distance",IF(I1441&lt;p_tres_long,"Longue distance","Très longue distance")))</f>
        <v>Très longue distance</v>
      </c>
    </row>
    <row r="1442" customFormat="false" ht="15" hidden="false" customHeight="true" outlineLevel="0" collapsed="false">
      <c r="A1442" s="1" t="s">
        <v>1567</v>
      </c>
      <c r="B1442" s="1" t="s">
        <v>162</v>
      </c>
      <c r="C1442" s="1" t="s">
        <v>34</v>
      </c>
      <c r="D1442" s="1" t="s">
        <v>653</v>
      </c>
      <c r="E1442" s="1" t="s">
        <v>1608</v>
      </c>
      <c r="F1442" s="14" t="s">
        <v>40</v>
      </c>
      <c r="G1442" s="14" t="str">
        <f aca="false">IF(I1442&lt;p_local,"Local → page infra",IF(H1442&gt;=p_ph1,"Phase 1",IF(H1442&gt;=p_ph2,"Phase 2","Phase 3")))</f>
        <v>Phase 3</v>
      </c>
      <c r="H1442" s="14" t="n">
        <f aca="false">IF(I1442&lt;p_local,0,IF(C1442="Aéroport → Aéroport",p_pts_plein,IF(Y1442&gt;0,IF(I1442&lt;=Y1442,p_pts_plein,IF(I1442&lt;=p_mult2*Y1442,p_pts_moyen,p_pts_r3)),IF(I1442&gt;=p_vv_min,p_pts_plein,IF(I1442&gt;=p_vv_moy,p_pts_moyen,p_pts_court))))+IF(INDEX(10_Lieux!$D:$D,U1442)=1,p_prio1,p_prio2)+IF(INDEX(10_Lieux!$D:$D,V1442)=1,p_prio1,p_prio2)+IF(K1442="Oui",p_tf,0)+p_hub*((INDEX(10_Lieux!$H:$H,U1442)="Hub")+(INDEX(10_Lieux!$H:$H,V1442)="Hub"))+IF(OR(INDEX(10_Lieux!$H:$H,U1442)="Premium",INDEX(10_Lieux!$H:$H,V1442)="Premium"),p_prem,0))</f>
        <v>40</v>
      </c>
      <c r="I1442" s="14" t="n">
        <f aca="false">ROUND(W1442*p_facteur,0)</f>
        <v>972</v>
      </c>
      <c r="J1442" s="14" t="str">
        <f aca="false">IF(X1442&lt;60,X1442&amp;" min",INT(X1442/60)&amp;" h"&amp;IF(MOD(X1442,60)=0,""," "&amp;TEXT(MOD(X1442,60),"00")))</f>
        <v>10 h 15</v>
      </c>
      <c r="K1442" s="14" t="str">
        <f aca="false">IF(S1442&lt;&gt;T1442,"Oui","Non")</f>
        <v>Oui</v>
      </c>
      <c r="L1442" s="14" t="str">
        <f aca="false">IF(AND(INDEX(10_Lieux!$B:$B,U1442)="Ville",INDEX(10_Lieux!$B:$B,V1442)="Ville"),"/chauffeur-prive/"&amp;INDEX(10_Lieux!$E:$E,U1442)&amp;"-"&amp;INDEX(10_Lieux!$E:$E,V1442)&amp;"/","/chauffeur-prive/"&amp;INDEX(10_Lieux!$E:$E,U1442)&amp;"/"&amp;INDEX(10_Lieux!$E:$E,V1442)&amp;"/")</f>
        <v>/chauffeur-prive/aeroport-pau-pyrenees/bale/</v>
      </c>
      <c r="M1442" s="14" t="str">
        <f aca="false">IFERROR(INDEX($L:$L,MATCH(B1442&amp;"|"&amp;A1442,$Z:$Z,0)),"—")</f>
        <v>/chauffeur-prive/bale/aeroport-pau-pyrenees/</v>
      </c>
      <c r="N1442" s="14" t="str">
        <f aca="false">IF(LEN("Chauffeur privé "&amp;INDEX(10_Lieux!$J:$J,U1442)&amp;" → "&amp;INDEX(10_Lieux!$J:$J,V1442)&amp;" | 24h/24")&gt;60,"Chauffeur privé "&amp;INDEX(10_Lieux!$J:$J,U1442)&amp;" → "&amp;INDEX(10_Lieux!$J:$J,V1442),"Chauffeur privé "&amp;INDEX(10_Lieux!$J:$J,U1442)&amp;" → "&amp;INDEX(10_Lieux!$J:$J,V1442)&amp;" | 24h/24")</f>
        <v>Chauffeur privé Aéroport Pau-Pyrénées → Bâle | 24h/24</v>
      </c>
      <c r="O1442" s="14" t="n">
        <f aca="false">LEN(N1442)</f>
        <v>53</v>
      </c>
      <c r="P1442" s="14" t="str">
        <f aca="false">"Chauffeur privé "&amp;INDEX(10_Lieux!$K:$K,U1442)&amp;" vers "&amp;INDEX(10_Lieux!$L:$L,V1442)</f>
        <v>Chauffeur privé de l'aéroport Pau-Pyrénées vers Bâle</v>
      </c>
      <c r="Q1442" s="14" t="str">
        <f aca="false">"Chauffeur privé "&amp;INDEX(10_Lieux!$K:$K,U1442)&amp;" vers "&amp;INDEX(10_Lieux!$L:$L,V1442)&amp;" : env. "&amp;I1442&amp;" km, "&amp;J1442&amp;" de route. Devis personnalisé, standard 24h/24 et 7j/7."</f>
        <v>Chauffeur privé de l'aéroport Pau-Pyrénées vers Bâle : env. 972 km, 10 h 15 de route. Devis personnalisé, standard 24h/24 et 7j/7.</v>
      </c>
      <c r="R1442" s="14" t="n">
        <f aca="false">LEN(Q1442)</f>
        <v>130</v>
      </c>
      <c r="S1442" s="14" t="str">
        <f aca="false">INDEX(10_Lieux!$C:$C,U1442)</f>
        <v>France</v>
      </c>
      <c r="T1442" s="14" t="str">
        <f aca="false">INDEX(10_Lieux!$C:$C,V1442)</f>
        <v>Suisse</v>
      </c>
      <c r="U1442" s="14" t="n">
        <f aca="false">MATCH(A1442,10_Lieux!$A:$A,0)</f>
        <v>160</v>
      </c>
      <c r="V1442" s="14" t="n">
        <f aca="false">MATCH(B1442,10_Lieux!$A:$A,0)</f>
        <v>121</v>
      </c>
      <c r="W1442" s="14" t="n">
        <f aca="false">ROUND(6371*2*ASIN(SQRT(SIN(RADIANS(INDEX(10_Lieux!$F:$F,V1442)-INDEX(10_Lieux!$F:$F,U1442))/2)^2+COS(RADIANS(INDEX(10_Lieux!$F:$F,U1442)))*COS(RADIANS(INDEX(10_Lieux!$F:$F,V1442)))*SIN(RADIANS(INDEX(10_Lieux!$G:$G,V1442)-INDEX(10_Lieux!$G:$G,U1442))/2)^2)),1)</f>
        <v>777.8</v>
      </c>
      <c r="X1442" s="14" t="n">
        <f aca="false">ROUND(I1442/IF(I1442&lt;p_seuil_vitesse,p_vit_lente,p_vit_rapide)*60/15,0)*15</f>
        <v>615</v>
      </c>
      <c r="Y1442" s="14" t="n">
        <f aca="false">MAX(IF(INDEX(10_Lieux!$B:$B,U1442)&lt;&gt;"Ville",INDEX(10_Lieux!$I:$I,U1442),0),IF(INDEX(10_Lieux!$B:$B,V1442)&lt;&gt;"Ville",INDEX(10_Lieux!$I:$I,V1442),0))</f>
        <v>250</v>
      </c>
      <c r="Z1442" s="14" t="str">
        <f aca="false">A1442&amp;"|"&amp;B1442</f>
        <v>Pau-Pyrénées|Bâle</v>
      </c>
      <c r="AA1442" s="14" t="str">
        <f aca="false">IF(I1442&lt;p_local,"Local",IF(I1442&lt;p_vv_min,"Courte distance",IF(I1442&lt;p_tres_long,"Longue distance","Très longue distance")))</f>
        <v>Très longue distance</v>
      </c>
    </row>
    <row r="1443" customFormat="false" ht="15" hidden="false" customHeight="true" outlineLevel="0" collapsed="false">
      <c r="A1443" s="1" t="s">
        <v>162</v>
      </c>
      <c r="B1443" s="1" t="s">
        <v>1567</v>
      </c>
      <c r="C1443" s="1" t="s">
        <v>35</v>
      </c>
      <c r="D1443" s="1" t="s">
        <v>653</v>
      </c>
      <c r="E1443" s="1" t="s">
        <v>1609</v>
      </c>
      <c r="F1443" s="14" t="s">
        <v>40</v>
      </c>
      <c r="G1443" s="14" t="str">
        <f aca="false">IF(I1443&lt;p_local,"Local → page infra",IF(H1443&gt;=p_ph1,"Phase 1",IF(H1443&gt;=p_ph2,"Phase 2","Phase 3")))</f>
        <v>Phase 3</v>
      </c>
      <c r="H1443" s="14" t="n">
        <f aca="false">IF(I1443&lt;p_local,0,IF(C1443="Aéroport → Aéroport",p_pts_plein,IF(Y1443&gt;0,IF(I1443&lt;=Y1443,p_pts_plein,IF(I1443&lt;=p_mult2*Y1443,p_pts_moyen,p_pts_r3)),IF(I1443&gt;=p_vv_min,p_pts_plein,IF(I1443&gt;=p_vv_moy,p_pts_moyen,p_pts_court))))+IF(INDEX(10_Lieux!$D:$D,U1443)=1,p_prio1,p_prio2)+IF(INDEX(10_Lieux!$D:$D,V1443)=1,p_prio1,p_prio2)+IF(K1443="Oui",p_tf,0)+p_hub*((INDEX(10_Lieux!$H:$H,U1443)="Hub")+(INDEX(10_Lieux!$H:$H,V1443)="Hub"))+IF(OR(INDEX(10_Lieux!$H:$H,U1443)="Premium",INDEX(10_Lieux!$H:$H,V1443)="Premium"),p_prem,0))</f>
        <v>40</v>
      </c>
      <c r="I1443" s="14" t="n">
        <f aca="false">ROUND(W1443*p_facteur,0)</f>
        <v>972</v>
      </c>
      <c r="J1443" s="14" t="str">
        <f aca="false">IF(X1443&lt;60,X1443&amp;" min",INT(X1443/60)&amp;" h"&amp;IF(MOD(X1443,60)=0,""," "&amp;TEXT(MOD(X1443,60),"00")))</f>
        <v>10 h 15</v>
      </c>
      <c r="K1443" s="14" t="str">
        <f aca="false">IF(S1443&lt;&gt;T1443,"Oui","Non")</f>
        <v>Oui</v>
      </c>
      <c r="L1443" s="14" t="str">
        <f aca="false">IF(AND(INDEX(10_Lieux!$B:$B,U1443)="Ville",INDEX(10_Lieux!$B:$B,V1443)="Ville"),"/chauffeur-prive/"&amp;INDEX(10_Lieux!$E:$E,U1443)&amp;"-"&amp;INDEX(10_Lieux!$E:$E,V1443)&amp;"/","/chauffeur-prive/"&amp;INDEX(10_Lieux!$E:$E,U1443)&amp;"/"&amp;INDEX(10_Lieux!$E:$E,V1443)&amp;"/")</f>
        <v>/chauffeur-prive/bale/aeroport-pau-pyrenees/</v>
      </c>
      <c r="M1443" s="14" t="str">
        <f aca="false">IFERROR(INDEX($L:$L,MATCH(B1443&amp;"|"&amp;A1443,$Z:$Z,0)),"—")</f>
        <v>/chauffeur-prive/aeroport-pau-pyrenees/bale/</v>
      </c>
      <c r="N1443" s="14" t="str">
        <f aca="false">IF(LEN("Chauffeur privé "&amp;INDEX(10_Lieux!$J:$J,U1443)&amp;" → "&amp;INDEX(10_Lieux!$J:$J,V1443)&amp;" | 24h/24")&gt;60,"Chauffeur privé "&amp;INDEX(10_Lieux!$J:$J,U1443)&amp;" → "&amp;INDEX(10_Lieux!$J:$J,V1443),"Chauffeur privé "&amp;INDEX(10_Lieux!$J:$J,U1443)&amp;" → "&amp;INDEX(10_Lieux!$J:$J,V1443)&amp;" | 24h/24")</f>
        <v>Chauffeur privé Bâle → Aéroport Pau-Pyrénées | 24h/24</v>
      </c>
      <c r="O1443" s="14" t="n">
        <f aca="false">LEN(N1443)</f>
        <v>53</v>
      </c>
      <c r="P1443" s="14" t="str">
        <f aca="false">"Chauffeur privé "&amp;INDEX(10_Lieux!$K:$K,U1443)&amp;" vers "&amp;INDEX(10_Lieux!$L:$L,V1443)</f>
        <v>Chauffeur privé de Bâle vers l'aéroport Pau-Pyrénées</v>
      </c>
      <c r="Q1443" s="14" t="str">
        <f aca="false">"Chauffeur privé "&amp;INDEX(10_Lieux!$K:$K,U1443)&amp;" vers "&amp;INDEX(10_Lieux!$L:$L,V1443)&amp;" : env. "&amp;I1443&amp;" km, "&amp;J1443&amp;" de route. Devis personnalisé, standard 24h/24 et 7j/7."</f>
        <v>Chauffeur privé de Bâle vers l'aéroport Pau-Pyrénées : env. 972 km, 10 h 15 de route. Devis personnalisé, standard 24h/24 et 7j/7.</v>
      </c>
      <c r="R1443" s="14" t="n">
        <f aca="false">LEN(Q1443)</f>
        <v>130</v>
      </c>
      <c r="S1443" s="14" t="str">
        <f aca="false">INDEX(10_Lieux!$C:$C,U1443)</f>
        <v>Suisse</v>
      </c>
      <c r="T1443" s="14" t="str">
        <f aca="false">INDEX(10_Lieux!$C:$C,V1443)</f>
        <v>France</v>
      </c>
      <c r="U1443" s="14" t="n">
        <f aca="false">MATCH(A1443,10_Lieux!$A:$A,0)</f>
        <v>121</v>
      </c>
      <c r="V1443" s="14" t="n">
        <f aca="false">MATCH(B1443,10_Lieux!$A:$A,0)</f>
        <v>160</v>
      </c>
      <c r="W1443" s="14" t="n">
        <f aca="false">ROUND(6371*2*ASIN(SQRT(SIN(RADIANS(INDEX(10_Lieux!$F:$F,V1443)-INDEX(10_Lieux!$F:$F,U1443))/2)^2+COS(RADIANS(INDEX(10_Lieux!$F:$F,U1443)))*COS(RADIANS(INDEX(10_Lieux!$F:$F,V1443)))*SIN(RADIANS(INDEX(10_Lieux!$G:$G,V1443)-INDEX(10_Lieux!$G:$G,U1443))/2)^2)),1)</f>
        <v>777.8</v>
      </c>
      <c r="X1443" s="14" t="n">
        <f aca="false">ROUND(I1443/IF(I1443&lt;p_seuil_vitesse,p_vit_lente,p_vit_rapide)*60/15,0)*15</f>
        <v>615</v>
      </c>
      <c r="Y1443" s="14" t="n">
        <f aca="false">MAX(IF(INDEX(10_Lieux!$B:$B,U1443)&lt;&gt;"Ville",INDEX(10_Lieux!$I:$I,U1443),0),IF(INDEX(10_Lieux!$B:$B,V1443)&lt;&gt;"Ville",INDEX(10_Lieux!$I:$I,V1443),0))</f>
        <v>250</v>
      </c>
      <c r="Z1443" s="14" t="str">
        <f aca="false">A1443&amp;"|"&amp;B1443</f>
        <v>Bâle|Pau-Pyrénées</v>
      </c>
      <c r="AA1443" s="14" t="str">
        <f aca="false">IF(I1443&lt;p_local,"Local",IF(I1443&lt;p_vv_min,"Courte distance",IF(I1443&lt;p_tres_long,"Longue distance","Très longue distance")))</f>
        <v>Très longue distance</v>
      </c>
    </row>
    <row r="1444" customFormat="false" ht="15" hidden="false" customHeight="true" outlineLevel="0" collapsed="false">
      <c r="A1444" s="1" t="s">
        <v>1567</v>
      </c>
      <c r="B1444" s="1" t="s">
        <v>164</v>
      </c>
      <c r="C1444" s="1" t="s">
        <v>34</v>
      </c>
      <c r="D1444" s="1" t="s">
        <v>653</v>
      </c>
      <c r="E1444" s="1" t="s">
        <v>1610</v>
      </c>
      <c r="F1444" s="14" t="s">
        <v>40</v>
      </c>
      <c r="G1444" s="14" t="str">
        <f aca="false">IF(I1444&lt;p_local,"Local → page infra",IF(H1444&gt;=p_ph1,"Phase 1",IF(H1444&gt;=p_ph2,"Phase 2","Phase 3")))</f>
        <v>Phase 3</v>
      </c>
      <c r="H1444" s="14" t="n">
        <f aca="false">IF(I1444&lt;p_local,0,IF(C1444="Aéroport → Aéroport",p_pts_plein,IF(Y1444&gt;0,IF(I1444&lt;=Y1444,p_pts_plein,IF(I1444&lt;=p_mult2*Y1444,p_pts_moyen,p_pts_r3)),IF(I1444&gt;=p_vv_min,p_pts_plein,IF(I1444&gt;=p_vv_moy,p_pts_moyen,p_pts_court))))+IF(INDEX(10_Lieux!$D:$D,U1444)=1,p_prio1,p_prio2)+IF(INDEX(10_Lieux!$D:$D,V1444)=1,p_prio1,p_prio2)+IF(K1444="Oui",p_tf,0)+p_hub*((INDEX(10_Lieux!$H:$H,U1444)="Hub")+(INDEX(10_Lieux!$H:$H,V1444)="Hub"))+IF(OR(INDEX(10_Lieux!$H:$H,U1444)="Premium",INDEX(10_Lieux!$H:$H,V1444)="Premium"),p_prem,0))</f>
        <v>50</v>
      </c>
      <c r="I1444" s="14" t="n">
        <f aca="false">ROUND(W1444*p_facteur,0)</f>
        <v>1035</v>
      </c>
      <c r="J1444" s="14" t="str">
        <f aca="false">IF(X1444&lt;60,X1444&amp;" min",INT(X1444/60)&amp;" h"&amp;IF(MOD(X1444,60)=0,""," "&amp;TEXT(MOD(X1444,60),"00")))</f>
        <v>11 h</v>
      </c>
      <c r="K1444" s="14" t="str">
        <f aca="false">IF(S1444&lt;&gt;T1444,"Oui","Non")</f>
        <v>Oui</v>
      </c>
      <c r="L1444" s="14" t="str">
        <f aca="false">IF(AND(INDEX(10_Lieux!$B:$B,U1444)="Ville",INDEX(10_Lieux!$B:$B,V1444)="Ville"),"/chauffeur-prive/"&amp;INDEX(10_Lieux!$E:$E,U1444)&amp;"-"&amp;INDEX(10_Lieux!$E:$E,V1444)&amp;"/","/chauffeur-prive/"&amp;INDEX(10_Lieux!$E:$E,U1444)&amp;"/"&amp;INDEX(10_Lieux!$E:$E,V1444)&amp;"/")</f>
        <v>/chauffeur-prive/aeroport-pau-pyrenees/zurich/</v>
      </c>
      <c r="M1444" s="14" t="str">
        <f aca="false">IFERROR(INDEX($L:$L,MATCH(B1444&amp;"|"&amp;A1444,$Z:$Z,0)),"—")</f>
        <v>/chauffeur-prive/zurich/aeroport-pau-pyrenees/</v>
      </c>
      <c r="N1444" s="14" t="str">
        <f aca="false">IF(LEN("Chauffeur privé "&amp;INDEX(10_Lieux!$J:$J,U1444)&amp;" → "&amp;INDEX(10_Lieux!$J:$J,V1444)&amp;" | 24h/24")&gt;60,"Chauffeur privé "&amp;INDEX(10_Lieux!$J:$J,U1444)&amp;" → "&amp;INDEX(10_Lieux!$J:$J,V1444),"Chauffeur privé "&amp;INDEX(10_Lieux!$J:$J,U1444)&amp;" → "&amp;INDEX(10_Lieux!$J:$J,V1444)&amp;" | 24h/24")</f>
        <v>Chauffeur privé Aéroport Pau-Pyrénées → Zurich | 24h/24</v>
      </c>
      <c r="O1444" s="14" t="n">
        <f aca="false">LEN(N1444)</f>
        <v>55</v>
      </c>
      <c r="P1444" s="14" t="str">
        <f aca="false">"Chauffeur privé "&amp;INDEX(10_Lieux!$K:$K,U1444)&amp;" vers "&amp;INDEX(10_Lieux!$L:$L,V1444)</f>
        <v>Chauffeur privé de l'aéroport Pau-Pyrénées vers Zurich</v>
      </c>
      <c r="Q1444" s="14" t="str">
        <f aca="false">"Chauffeur privé "&amp;INDEX(10_Lieux!$K:$K,U1444)&amp;" vers "&amp;INDEX(10_Lieux!$L:$L,V1444)&amp;" : env. "&amp;I1444&amp;" km, "&amp;J1444&amp;" de route. Devis personnalisé, standard 24h/24 et 7j/7."</f>
        <v>Chauffeur privé de l'aéroport Pau-Pyrénées vers Zurich : env. 1035 km, 11 h de route. Devis personnalisé, standard 24h/24 et 7j/7.</v>
      </c>
      <c r="R1444" s="14" t="n">
        <f aca="false">LEN(Q1444)</f>
        <v>130</v>
      </c>
      <c r="S1444" s="14" t="str">
        <f aca="false">INDEX(10_Lieux!$C:$C,U1444)</f>
        <v>France</v>
      </c>
      <c r="T1444" s="14" t="str">
        <f aca="false">INDEX(10_Lieux!$C:$C,V1444)</f>
        <v>Suisse</v>
      </c>
      <c r="U1444" s="14" t="n">
        <f aca="false">MATCH(A1444,10_Lieux!$A:$A,0)</f>
        <v>160</v>
      </c>
      <c r="V1444" s="14" t="n">
        <f aca="false">MATCH(B1444,10_Lieux!$A:$A,0)</f>
        <v>122</v>
      </c>
      <c r="W1444" s="14" t="n">
        <f aca="false">ROUND(6371*2*ASIN(SQRT(SIN(RADIANS(INDEX(10_Lieux!$F:$F,V1444)-INDEX(10_Lieux!$F:$F,U1444))/2)^2+COS(RADIANS(INDEX(10_Lieux!$F:$F,U1444)))*COS(RADIANS(INDEX(10_Lieux!$F:$F,V1444)))*SIN(RADIANS(INDEX(10_Lieux!$G:$G,V1444)-INDEX(10_Lieux!$G:$G,U1444))/2)^2)),1)</f>
        <v>828.2</v>
      </c>
      <c r="X1444" s="14" t="n">
        <f aca="false">ROUND(I1444/IF(I1444&lt;p_seuil_vitesse,p_vit_lente,p_vit_rapide)*60/15,0)*15</f>
        <v>660</v>
      </c>
      <c r="Y1444" s="14" t="n">
        <f aca="false">MAX(IF(INDEX(10_Lieux!$B:$B,U1444)&lt;&gt;"Ville",INDEX(10_Lieux!$I:$I,U1444),0),IF(INDEX(10_Lieux!$B:$B,V1444)&lt;&gt;"Ville",INDEX(10_Lieux!$I:$I,V1444),0))</f>
        <v>250</v>
      </c>
      <c r="Z1444" s="14" t="str">
        <f aca="false">A1444&amp;"|"&amp;B1444</f>
        <v>Pau-Pyrénées|Zurich</v>
      </c>
      <c r="AA1444" s="14" t="str">
        <f aca="false">IF(I1444&lt;p_local,"Local",IF(I1444&lt;p_vv_min,"Courte distance",IF(I1444&lt;p_tres_long,"Longue distance","Très longue distance")))</f>
        <v>Très longue distance</v>
      </c>
    </row>
    <row r="1445" customFormat="false" ht="15" hidden="false" customHeight="true" outlineLevel="0" collapsed="false">
      <c r="A1445" s="1" t="s">
        <v>164</v>
      </c>
      <c r="B1445" s="1" t="s">
        <v>1567</v>
      </c>
      <c r="C1445" s="1" t="s">
        <v>35</v>
      </c>
      <c r="D1445" s="1" t="s">
        <v>653</v>
      </c>
      <c r="E1445" s="1" t="s">
        <v>1611</v>
      </c>
      <c r="F1445" s="14" t="s">
        <v>40</v>
      </c>
      <c r="G1445" s="14" t="str">
        <f aca="false">IF(I1445&lt;p_local,"Local → page infra",IF(H1445&gt;=p_ph1,"Phase 1",IF(H1445&gt;=p_ph2,"Phase 2","Phase 3")))</f>
        <v>Phase 3</v>
      </c>
      <c r="H1445" s="14" t="n">
        <f aca="false">IF(I1445&lt;p_local,0,IF(C1445="Aéroport → Aéroport",p_pts_plein,IF(Y1445&gt;0,IF(I1445&lt;=Y1445,p_pts_plein,IF(I1445&lt;=p_mult2*Y1445,p_pts_moyen,p_pts_r3)),IF(I1445&gt;=p_vv_min,p_pts_plein,IF(I1445&gt;=p_vv_moy,p_pts_moyen,p_pts_court))))+IF(INDEX(10_Lieux!$D:$D,U1445)=1,p_prio1,p_prio2)+IF(INDEX(10_Lieux!$D:$D,V1445)=1,p_prio1,p_prio2)+IF(K1445="Oui",p_tf,0)+p_hub*((INDEX(10_Lieux!$H:$H,U1445)="Hub")+(INDEX(10_Lieux!$H:$H,V1445)="Hub"))+IF(OR(INDEX(10_Lieux!$H:$H,U1445)="Premium",INDEX(10_Lieux!$H:$H,V1445)="Premium"),p_prem,0))</f>
        <v>50</v>
      </c>
      <c r="I1445" s="14" t="n">
        <f aca="false">ROUND(W1445*p_facteur,0)</f>
        <v>1035</v>
      </c>
      <c r="J1445" s="14" t="str">
        <f aca="false">IF(X1445&lt;60,X1445&amp;" min",INT(X1445/60)&amp;" h"&amp;IF(MOD(X1445,60)=0,""," "&amp;TEXT(MOD(X1445,60),"00")))</f>
        <v>11 h</v>
      </c>
      <c r="K1445" s="14" t="str">
        <f aca="false">IF(S1445&lt;&gt;T1445,"Oui","Non")</f>
        <v>Oui</v>
      </c>
      <c r="L1445" s="14" t="str">
        <f aca="false">IF(AND(INDEX(10_Lieux!$B:$B,U1445)="Ville",INDEX(10_Lieux!$B:$B,V1445)="Ville"),"/chauffeur-prive/"&amp;INDEX(10_Lieux!$E:$E,U1445)&amp;"-"&amp;INDEX(10_Lieux!$E:$E,V1445)&amp;"/","/chauffeur-prive/"&amp;INDEX(10_Lieux!$E:$E,U1445)&amp;"/"&amp;INDEX(10_Lieux!$E:$E,V1445)&amp;"/")</f>
        <v>/chauffeur-prive/zurich/aeroport-pau-pyrenees/</v>
      </c>
      <c r="M1445" s="14" t="str">
        <f aca="false">IFERROR(INDEX($L:$L,MATCH(B1445&amp;"|"&amp;A1445,$Z:$Z,0)),"—")</f>
        <v>/chauffeur-prive/aeroport-pau-pyrenees/zurich/</v>
      </c>
      <c r="N1445" s="14" t="str">
        <f aca="false">IF(LEN("Chauffeur privé "&amp;INDEX(10_Lieux!$J:$J,U1445)&amp;" → "&amp;INDEX(10_Lieux!$J:$J,V1445)&amp;" | 24h/24")&gt;60,"Chauffeur privé "&amp;INDEX(10_Lieux!$J:$J,U1445)&amp;" → "&amp;INDEX(10_Lieux!$J:$J,V1445),"Chauffeur privé "&amp;INDEX(10_Lieux!$J:$J,U1445)&amp;" → "&amp;INDEX(10_Lieux!$J:$J,V1445)&amp;" | 24h/24")</f>
        <v>Chauffeur privé Zurich → Aéroport Pau-Pyrénées | 24h/24</v>
      </c>
      <c r="O1445" s="14" t="n">
        <f aca="false">LEN(N1445)</f>
        <v>55</v>
      </c>
      <c r="P1445" s="14" t="str">
        <f aca="false">"Chauffeur privé "&amp;INDEX(10_Lieux!$K:$K,U1445)&amp;" vers "&amp;INDEX(10_Lieux!$L:$L,V1445)</f>
        <v>Chauffeur privé de Zurich vers l'aéroport Pau-Pyrénées</v>
      </c>
      <c r="Q1445" s="14" t="str">
        <f aca="false">"Chauffeur privé "&amp;INDEX(10_Lieux!$K:$K,U1445)&amp;" vers "&amp;INDEX(10_Lieux!$L:$L,V1445)&amp;" : env. "&amp;I1445&amp;" km, "&amp;J1445&amp;" de route. Devis personnalisé, standard 24h/24 et 7j/7."</f>
        <v>Chauffeur privé de Zurich vers l'aéroport Pau-Pyrénées : env. 1035 km, 11 h de route. Devis personnalisé, standard 24h/24 et 7j/7.</v>
      </c>
      <c r="R1445" s="14" t="n">
        <f aca="false">LEN(Q1445)</f>
        <v>130</v>
      </c>
      <c r="S1445" s="14" t="str">
        <f aca="false">INDEX(10_Lieux!$C:$C,U1445)</f>
        <v>Suisse</v>
      </c>
      <c r="T1445" s="14" t="str">
        <f aca="false">INDEX(10_Lieux!$C:$C,V1445)</f>
        <v>France</v>
      </c>
      <c r="U1445" s="14" t="n">
        <f aca="false">MATCH(A1445,10_Lieux!$A:$A,0)</f>
        <v>122</v>
      </c>
      <c r="V1445" s="14" t="n">
        <f aca="false">MATCH(B1445,10_Lieux!$A:$A,0)</f>
        <v>160</v>
      </c>
      <c r="W1445" s="14" t="n">
        <f aca="false">ROUND(6371*2*ASIN(SQRT(SIN(RADIANS(INDEX(10_Lieux!$F:$F,V1445)-INDEX(10_Lieux!$F:$F,U1445))/2)^2+COS(RADIANS(INDEX(10_Lieux!$F:$F,U1445)))*COS(RADIANS(INDEX(10_Lieux!$F:$F,V1445)))*SIN(RADIANS(INDEX(10_Lieux!$G:$G,V1445)-INDEX(10_Lieux!$G:$G,U1445))/2)^2)),1)</f>
        <v>828.2</v>
      </c>
      <c r="X1445" s="14" t="n">
        <f aca="false">ROUND(I1445/IF(I1445&lt;p_seuil_vitesse,p_vit_lente,p_vit_rapide)*60/15,0)*15</f>
        <v>660</v>
      </c>
      <c r="Y1445" s="14" t="n">
        <f aca="false">MAX(IF(INDEX(10_Lieux!$B:$B,U1445)&lt;&gt;"Ville",INDEX(10_Lieux!$I:$I,U1445),0),IF(INDEX(10_Lieux!$B:$B,V1445)&lt;&gt;"Ville",INDEX(10_Lieux!$I:$I,V1445),0))</f>
        <v>250</v>
      </c>
      <c r="Z1445" s="14" t="str">
        <f aca="false">A1445&amp;"|"&amp;B1445</f>
        <v>Zurich|Pau-Pyrénées</v>
      </c>
      <c r="AA1445" s="14" t="str">
        <f aca="false">IF(I1445&lt;p_local,"Local",IF(I1445&lt;p_vv_min,"Courte distance",IF(I1445&lt;p_tres_long,"Longue distance","Très longue distance")))</f>
        <v>Très longue distance</v>
      </c>
    </row>
    <row r="1446" customFormat="false" ht="15" hidden="false" customHeight="true" outlineLevel="0" collapsed="false">
      <c r="A1446" s="1" t="s">
        <v>1567</v>
      </c>
      <c r="B1446" s="1" t="s">
        <v>166</v>
      </c>
      <c r="C1446" s="1" t="s">
        <v>34</v>
      </c>
      <c r="D1446" s="1" t="s">
        <v>653</v>
      </c>
      <c r="E1446" s="1" t="s">
        <v>1612</v>
      </c>
      <c r="F1446" s="14" t="s">
        <v>40</v>
      </c>
      <c r="G1446" s="14" t="str">
        <f aca="false">IF(I1446&lt;p_local,"Local → page infra",IF(H1446&gt;=p_ph1,"Phase 1",IF(H1446&gt;=p_ph2,"Phase 2","Phase 3")))</f>
        <v>Phase 3</v>
      </c>
      <c r="H1446" s="14" t="n">
        <f aca="false">IF(I1446&lt;p_local,0,IF(C1446="Aéroport → Aéroport",p_pts_plein,IF(Y1446&gt;0,IF(I1446&lt;=Y1446,p_pts_plein,IF(I1446&lt;=p_mult2*Y1446,p_pts_moyen,p_pts_r3)),IF(I1446&gt;=p_vv_min,p_pts_plein,IF(I1446&gt;=p_vv_moy,p_pts_moyen,p_pts_court))))+IF(INDEX(10_Lieux!$D:$D,U1446)=1,p_prio1,p_prio2)+IF(INDEX(10_Lieux!$D:$D,V1446)=1,p_prio1,p_prio2)+IF(K1446="Oui",p_tf,0)+p_hub*((INDEX(10_Lieux!$H:$H,U1446)="Hub")+(INDEX(10_Lieux!$H:$H,V1446)="Hub"))+IF(OR(INDEX(10_Lieux!$H:$H,U1446)="Premium",INDEX(10_Lieux!$H:$H,V1446)="Premium"),p_prem,0))</f>
        <v>40</v>
      </c>
      <c r="I1446" s="14" t="n">
        <f aca="false">ROUND(W1446*p_facteur,0)</f>
        <v>916</v>
      </c>
      <c r="J1446" s="14" t="str">
        <f aca="false">IF(X1446&lt;60,X1446&amp;" min",INT(X1446/60)&amp;" h"&amp;IF(MOD(X1446,60)=0,""," "&amp;TEXT(MOD(X1446,60),"00")))</f>
        <v>9 h 45</v>
      </c>
      <c r="K1446" s="14" t="str">
        <f aca="false">IF(S1446&lt;&gt;T1446,"Oui","Non")</f>
        <v>Oui</v>
      </c>
      <c r="L1446" s="14" t="str">
        <f aca="false">IF(AND(INDEX(10_Lieux!$B:$B,U1446)="Ville",INDEX(10_Lieux!$B:$B,V1446)="Ville"),"/chauffeur-prive/"&amp;INDEX(10_Lieux!$E:$E,U1446)&amp;"-"&amp;INDEX(10_Lieux!$E:$E,V1446)&amp;"/","/chauffeur-prive/"&amp;INDEX(10_Lieux!$E:$E,U1446)&amp;"/"&amp;INDEX(10_Lieux!$E:$E,V1446)&amp;"/")</f>
        <v>/chauffeur-prive/aeroport-pau-pyrenees/berne/</v>
      </c>
      <c r="M1446" s="14" t="str">
        <f aca="false">IFERROR(INDEX($L:$L,MATCH(B1446&amp;"|"&amp;A1446,$Z:$Z,0)),"—")</f>
        <v>/chauffeur-prive/berne/aeroport-pau-pyrenees/</v>
      </c>
      <c r="N1446" s="14" t="str">
        <f aca="false">IF(LEN("Chauffeur privé "&amp;INDEX(10_Lieux!$J:$J,U1446)&amp;" → "&amp;INDEX(10_Lieux!$J:$J,V1446)&amp;" | 24h/24")&gt;60,"Chauffeur privé "&amp;INDEX(10_Lieux!$J:$J,U1446)&amp;" → "&amp;INDEX(10_Lieux!$J:$J,V1446),"Chauffeur privé "&amp;INDEX(10_Lieux!$J:$J,U1446)&amp;" → "&amp;INDEX(10_Lieux!$J:$J,V1446)&amp;" | 24h/24")</f>
        <v>Chauffeur privé Aéroport Pau-Pyrénées → Berne | 24h/24</v>
      </c>
      <c r="O1446" s="14" t="n">
        <f aca="false">LEN(N1446)</f>
        <v>54</v>
      </c>
      <c r="P1446" s="14" t="str">
        <f aca="false">"Chauffeur privé "&amp;INDEX(10_Lieux!$K:$K,U1446)&amp;" vers "&amp;INDEX(10_Lieux!$L:$L,V1446)</f>
        <v>Chauffeur privé de l'aéroport Pau-Pyrénées vers Berne</v>
      </c>
      <c r="Q1446" s="14" t="str">
        <f aca="false">"Chauffeur privé "&amp;INDEX(10_Lieux!$K:$K,U1446)&amp;" vers "&amp;INDEX(10_Lieux!$L:$L,V1446)&amp;" : env. "&amp;I1446&amp;" km, "&amp;J1446&amp;" de route. Devis personnalisé, standard 24h/24 et 7j/7."</f>
        <v>Chauffeur privé de l'aéroport Pau-Pyrénées vers Berne : env. 916 km, 9 h 45 de route. Devis personnalisé, standard 24h/24 et 7j/7.</v>
      </c>
      <c r="R1446" s="14" t="n">
        <f aca="false">LEN(Q1446)</f>
        <v>130</v>
      </c>
      <c r="S1446" s="14" t="str">
        <f aca="false">INDEX(10_Lieux!$C:$C,U1446)</f>
        <v>France</v>
      </c>
      <c r="T1446" s="14" t="str">
        <f aca="false">INDEX(10_Lieux!$C:$C,V1446)</f>
        <v>Suisse</v>
      </c>
      <c r="U1446" s="14" t="n">
        <f aca="false">MATCH(A1446,10_Lieux!$A:$A,0)</f>
        <v>160</v>
      </c>
      <c r="V1446" s="14" t="n">
        <f aca="false">MATCH(B1446,10_Lieux!$A:$A,0)</f>
        <v>123</v>
      </c>
      <c r="W1446" s="14" t="n">
        <f aca="false">ROUND(6371*2*ASIN(SQRT(SIN(RADIANS(INDEX(10_Lieux!$F:$F,V1446)-INDEX(10_Lieux!$F:$F,U1446))/2)^2+COS(RADIANS(INDEX(10_Lieux!$F:$F,U1446)))*COS(RADIANS(INDEX(10_Lieux!$F:$F,V1446)))*SIN(RADIANS(INDEX(10_Lieux!$G:$G,V1446)-INDEX(10_Lieux!$G:$G,U1446))/2)^2)),1)</f>
        <v>732.8</v>
      </c>
      <c r="X1446" s="14" t="n">
        <f aca="false">ROUND(I1446/IF(I1446&lt;p_seuil_vitesse,p_vit_lente,p_vit_rapide)*60/15,0)*15</f>
        <v>585</v>
      </c>
      <c r="Y1446" s="14" t="n">
        <f aca="false">MAX(IF(INDEX(10_Lieux!$B:$B,U1446)&lt;&gt;"Ville",INDEX(10_Lieux!$I:$I,U1446),0),IF(INDEX(10_Lieux!$B:$B,V1446)&lt;&gt;"Ville",INDEX(10_Lieux!$I:$I,V1446),0))</f>
        <v>250</v>
      </c>
      <c r="Z1446" s="14" t="str">
        <f aca="false">A1446&amp;"|"&amp;B1446</f>
        <v>Pau-Pyrénées|Berne</v>
      </c>
      <c r="AA1446" s="14" t="str">
        <f aca="false">IF(I1446&lt;p_local,"Local",IF(I1446&lt;p_vv_min,"Courte distance",IF(I1446&lt;p_tres_long,"Longue distance","Très longue distance")))</f>
        <v>Très longue distance</v>
      </c>
    </row>
    <row r="1447" customFormat="false" ht="15" hidden="false" customHeight="true" outlineLevel="0" collapsed="false">
      <c r="A1447" s="1" t="s">
        <v>166</v>
      </c>
      <c r="B1447" s="1" t="s">
        <v>1567</v>
      </c>
      <c r="C1447" s="1" t="s">
        <v>35</v>
      </c>
      <c r="D1447" s="1" t="s">
        <v>653</v>
      </c>
      <c r="E1447" s="1" t="s">
        <v>1613</v>
      </c>
      <c r="F1447" s="14" t="s">
        <v>40</v>
      </c>
      <c r="G1447" s="14" t="str">
        <f aca="false">IF(I1447&lt;p_local,"Local → page infra",IF(H1447&gt;=p_ph1,"Phase 1",IF(H1447&gt;=p_ph2,"Phase 2","Phase 3")))</f>
        <v>Phase 3</v>
      </c>
      <c r="H1447" s="14" t="n">
        <f aca="false">IF(I1447&lt;p_local,0,IF(C1447="Aéroport → Aéroport",p_pts_plein,IF(Y1447&gt;0,IF(I1447&lt;=Y1447,p_pts_plein,IF(I1447&lt;=p_mult2*Y1447,p_pts_moyen,p_pts_r3)),IF(I1447&gt;=p_vv_min,p_pts_plein,IF(I1447&gt;=p_vv_moy,p_pts_moyen,p_pts_court))))+IF(INDEX(10_Lieux!$D:$D,U1447)=1,p_prio1,p_prio2)+IF(INDEX(10_Lieux!$D:$D,V1447)=1,p_prio1,p_prio2)+IF(K1447="Oui",p_tf,0)+p_hub*((INDEX(10_Lieux!$H:$H,U1447)="Hub")+(INDEX(10_Lieux!$H:$H,V1447)="Hub"))+IF(OR(INDEX(10_Lieux!$H:$H,U1447)="Premium",INDEX(10_Lieux!$H:$H,V1447)="Premium"),p_prem,0))</f>
        <v>40</v>
      </c>
      <c r="I1447" s="14" t="n">
        <f aca="false">ROUND(W1447*p_facteur,0)</f>
        <v>916</v>
      </c>
      <c r="J1447" s="14" t="str">
        <f aca="false">IF(X1447&lt;60,X1447&amp;" min",INT(X1447/60)&amp;" h"&amp;IF(MOD(X1447,60)=0,""," "&amp;TEXT(MOD(X1447,60),"00")))</f>
        <v>9 h 45</v>
      </c>
      <c r="K1447" s="14" t="str">
        <f aca="false">IF(S1447&lt;&gt;T1447,"Oui","Non")</f>
        <v>Oui</v>
      </c>
      <c r="L1447" s="14" t="str">
        <f aca="false">IF(AND(INDEX(10_Lieux!$B:$B,U1447)="Ville",INDEX(10_Lieux!$B:$B,V1447)="Ville"),"/chauffeur-prive/"&amp;INDEX(10_Lieux!$E:$E,U1447)&amp;"-"&amp;INDEX(10_Lieux!$E:$E,V1447)&amp;"/","/chauffeur-prive/"&amp;INDEX(10_Lieux!$E:$E,U1447)&amp;"/"&amp;INDEX(10_Lieux!$E:$E,V1447)&amp;"/")</f>
        <v>/chauffeur-prive/berne/aeroport-pau-pyrenees/</v>
      </c>
      <c r="M1447" s="14" t="str">
        <f aca="false">IFERROR(INDEX($L:$L,MATCH(B1447&amp;"|"&amp;A1447,$Z:$Z,0)),"—")</f>
        <v>/chauffeur-prive/aeroport-pau-pyrenees/berne/</v>
      </c>
      <c r="N1447" s="14" t="str">
        <f aca="false">IF(LEN("Chauffeur privé "&amp;INDEX(10_Lieux!$J:$J,U1447)&amp;" → "&amp;INDEX(10_Lieux!$J:$J,V1447)&amp;" | 24h/24")&gt;60,"Chauffeur privé "&amp;INDEX(10_Lieux!$J:$J,U1447)&amp;" → "&amp;INDEX(10_Lieux!$J:$J,V1447),"Chauffeur privé "&amp;INDEX(10_Lieux!$J:$J,U1447)&amp;" → "&amp;INDEX(10_Lieux!$J:$J,V1447)&amp;" | 24h/24")</f>
        <v>Chauffeur privé Berne → Aéroport Pau-Pyrénées | 24h/24</v>
      </c>
      <c r="O1447" s="14" t="n">
        <f aca="false">LEN(N1447)</f>
        <v>54</v>
      </c>
      <c r="P1447" s="14" t="str">
        <f aca="false">"Chauffeur privé "&amp;INDEX(10_Lieux!$K:$K,U1447)&amp;" vers "&amp;INDEX(10_Lieux!$L:$L,V1447)</f>
        <v>Chauffeur privé de Berne vers l'aéroport Pau-Pyrénées</v>
      </c>
      <c r="Q1447" s="14" t="str">
        <f aca="false">"Chauffeur privé "&amp;INDEX(10_Lieux!$K:$K,U1447)&amp;" vers "&amp;INDEX(10_Lieux!$L:$L,V1447)&amp;" : env. "&amp;I1447&amp;" km, "&amp;J1447&amp;" de route. Devis personnalisé, standard 24h/24 et 7j/7."</f>
        <v>Chauffeur privé de Berne vers l'aéroport Pau-Pyrénées : env. 916 km, 9 h 45 de route. Devis personnalisé, standard 24h/24 et 7j/7.</v>
      </c>
      <c r="R1447" s="14" t="n">
        <f aca="false">LEN(Q1447)</f>
        <v>130</v>
      </c>
      <c r="S1447" s="14" t="str">
        <f aca="false">INDEX(10_Lieux!$C:$C,U1447)</f>
        <v>Suisse</v>
      </c>
      <c r="T1447" s="14" t="str">
        <f aca="false">INDEX(10_Lieux!$C:$C,V1447)</f>
        <v>France</v>
      </c>
      <c r="U1447" s="14" t="n">
        <f aca="false">MATCH(A1447,10_Lieux!$A:$A,0)</f>
        <v>123</v>
      </c>
      <c r="V1447" s="14" t="n">
        <f aca="false">MATCH(B1447,10_Lieux!$A:$A,0)</f>
        <v>160</v>
      </c>
      <c r="W1447" s="14" t="n">
        <f aca="false">ROUND(6371*2*ASIN(SQRT(SIN(RADIANS(INDEX(10_Lieux!$F:$F,V1447)-INDEX(10_Lieux!$F:$F,U1447))/2)^2+COS(RADIANS(INDEX(10_Lieux!$F:$F,U1447)))*COS(RADIANS(INDEX(10_Lieux!$F:$F,V1447)))*SIN(RADIANS(INDEX(10_Lieux!$G:$G,V1447)-INDEX(10_Lieux!$G:$G,U1447))/2)^2)),1)</f>
        <v>732.8</v>
      </c>
      <c r="X1447" s="14" t="n">
        <f aca="false">ROUND(I1447/IF(I1447&lt;p_seuil_vitesse,p_vit_lente,p_vit_rapide)*60/15,0)*15</f>
        <v>585</v>
      </c>
      <c r="Y1447" s="14" t="n">
        <f aca="false">MAX(IF(INDEX(10_Lieux!$B:$B,U1447)&lt;&gt;"Ville",INDEX(10_Lieux!$I:$I,U1447),0),IF(INDEX(10_Lieux!$B:$B,V1447)&lt;&gt;"Ville",INDEX(10_Lieux!$I:$I,V1447),0))</f>
        <v>250</v>
      </c>
      <c r="Z1447" s="14" t="str">
        <f aca="false">A1447&amp;"|"&amp;B1447</f>
        <v>Berne|Pau-Pyrénées</v>
      </c>
      <c r="AA1447" s="14" t="str">
        <f aca="false">IF(I1447&lt;p_local,"Local",IF(I1447&lt;p_vv_min,"Courte distance",IF(I1447&lt;p_tres_long,"Longue distance","Très longue distance")))</f>
        <v>Très longue distance</v>
      </c>
    </row>
    <row r="1448" customFormat="false" ht="15" hidden="false" customHeight="true" outlineLevel="0" collapsed="false">
      <c r="A1448" s="1" t="s">
        <v>1614</v>
      </c>
      <c r="B1448" s="1" t="s">
        <v>122</v>
      </c>
      <c r="C1448" s="1" t="s">
        <v>34</v>
      </c>
      <c r="D1448" s="1" t="s">
        <v>653</v>
      </c>
      <c r="E1448" s="1" t="s">
        <v>1615</v>
      </c>
      <c r="F1448" s="14" t="s">
        <v>40</v>
      </c>
      <c r="G1448" s="14" t="str">
        <f aca="false">IF(I1448&lt;p_local,"Local → page infra",IF(H1448&gt;=p_ph1,"Phase 1",IF(H1448&gt;=p_ph2,"Phase 2","Phase 3")))</f>
        <v>Phase 3</v>
      </c>
      <c r="H1448" s="14" t="n">
        <f aca="false">IF(I1448&lt;p_local,0,IF(C1448="Aéroport → Aéroport",p_pts_plein,IF(Y1448&gt;0,IF(I1448&lt;=Y1448,p_pts_plein,IF(I1448&lt;=p_mult2*Y1448,p_pts_moyen,p_pts_r3)),IF(I1448&gt;=p_vv_min,p_pts_plein,IF(I1448&gt;=p_vv_moy,p_pts_moyen,p_pts_court))))+IF(INDEX(10_Lieux!$D:$D,U1448)=1,p_prio1,p_prio2)+IF(INDEX(10_Lieux!$D:$D,V1448)=1,p_prio1,p_prio2)+IF(K1448="Oui",p_tf,0)+p_hub*((INDEX(10_Lieux!$H:$H,U1448)="Hub")+(INDEX(10_Lieux!$H:$H,V1448)="Hub"))+IF(OR(INDEX(10_Lieux!$H:$H,U1448)="Premium",INDEX(10_Lieux!$H:$H,V1448)="Premium"),p_prem,0))</f>
        <v>40</v>
      </c>
      <c r="I1448" s="14" t="n">
        <f aca="false">ROUND(W1448*p_facteur,0)</f>
        <v>733</v>
      </c>
      <c r="J1448" s="14" t="str">
        <f aca="false">IF(X1448&lt;60,X1448&amp;" min",INT(X1448/60)&amp;" h"&amp;IF(MOD(X1448,60)=0,""," "&amp;TEXT(MOD(X1448,60),"00")))</f>
        <v>7 h 45</v>
      </c>
      <c r="K1448" s="14" t="str">
        <f aca="false">IF(S1448&lt;&gt;T1448,"Oui","Non")</f>
        <v>Non</v>
      </c>
      <c r="L1448" s="14" t="str">
        <f aca="false">IF(AND(INDEX(10_Lieux!$B:$B,U1448)="Ville",INDEX(10_Lieux!$B:$B,V1448)="Ville"),"/chauffeur-prive/"&amp;INDEX(10_Lieux!$E:$E,U1448)&amp;"-"&amp;INDEX(10_Lieux!$E:$E,V1448)&amp;"/","/chauffeur-prive/"&amp;INDEX(10_Lieux!$E:$E,U1448)&amp;"/"&amp;INDEX(10_Lieux!$E:$E,V1448)&amp;"/")</f>
        <v>/chauffeur-prive/aeroport-toulouse-blagnac/paris/</v>
      </c>
      <c r="M1448" s="14" t="str">
        <f aca="false">IFERROR(INDEX($L:$L,MATCH(B1448&amp;"|"&amp;A1448,$Z:$Z,0)),"—")</f>
        <v>/chauffeur-prive/paris/aeroport-toulouse-blagnac/</v>
      </c>
      <c r="N1448" s="14" t="str">
        <f aca="false">IF(LEN("Chauffeur privé "&amp;INDEX(10_Lieux!$J:$J,U1448)&amp;" → "&amp;INDEX(10_Lieux!$J:$J,V1448)&amp;" | 24h/24")&gt;60,"Chauffeur privé "&amp;INDEX(10_Lieux!$J:$J,U1448)&amp;" → "&amp;INDEX(10_Lieux!$J:$J,V1448),"Chauffeur privé "&amp;INDEX(10_Lieux!$J:$J,U1448)&amp;" → "&amp;INDEX(10_Lieux!$J:$J,V1448)&amp;" | 24h/24")</f>
        <v>Chauffeur privé Aéroport Toulouse-Blagnac → Paris | 24h/24</v>
      </c>
      <c r="O1448" s="14" t="n">
        <f aca="false">LEN(N1448)</f>
        <v>58</v>
      </c>
      <c r="P1448" s="14" t="str">
        <f aca="false">"Chauffeur privé "&amp;INDEX(10_Lieux!$K:$K,U1448)&amp;" vers "&amp;INDEX(10_Lieux!$L:$L,V1448)</f>
        <v>Chauffeur privé de l'aéroport Toulouse-Blagnac vers Paris</v>
      </c>
      <c r="Q1448" s="14" t="str">
        <f aca="false">"Chauffeur privé "&amp;INDEX(10_Lieux!$K:$K,U1448)&amp;" vers "&amp;INDEX(10_Lieux!$L:$L,V1448)&amp;" : env. "&amp;I1448&amp;" km, "&amp;J1448&amp;" de route. Devis personnalisé, standard 24h/24 et 7j/7."</f>
        <v>Chauffeur privé de l'aéroport Toulouse-Blagnac vers Paris : env. 733 km, 7 h 45 de route. Devis personnalisé, standard 24h/24 et 7j/7.</v>
      </c>
      <c r="R1448" s="14" t="n">
        <f aca="false">LEN(Q1448)</f>
        <v>134</v>
      </c>
      <c r="S1448" s="14" t="str">
        <f aca="false">INDEX(10_Lieux!$C:$C,U1448)</f>
        <v>France</v>
      </c>
      <c r="T1448" s="14" t="str">
        <f aca="false">INDEX(10_Lieux!$C:$C,V1448)</f>
        <v>France</v>
      </c>
      <c r="U1448" s="14" t="n">
        <f aca="false">MATCH(A1448,10_Lieux!$A:$A,0)</f>
        <v>163</v>
      </c>
      <c r="V1448" s="14" t="n">
        <f aca="false">MATCH(B1448,10_Lieux!$A:$A,0)</f>
        <v>2</v>
      </c>
      <c r="W1448" s="14" t="n">
        <f aca="false">ROUND(6371*2*ASIN(SQRT(SIN(RADIANS(INDEX(10_Lieux!$F:$F,V1448)-INDEX(10_Lieux!$F:$F,U1448))/2)^2+COS(RADIANS(INDEX(10_Lieux!$F:$F,U1448)))*COS(RADIANS(INDEX(10_Lieux!$F:$F,V1448)))*SIN(RADIANS(INDEX(10_Lieux!$G:$G,V1448)-INDEX(10_Lieux!$G:$G,U1448))/2)^2)),1)</f>
        <v>586.3</v>
      </c>
      <c r="X1448" s="14" t="n">
        <f aca="false">ROUND(I1448/IF(I1448&lt;p_seuil_vitesse,p_vit_lente,p_vit_rapide)*60/15,0)*15</f>
        <v>465</v>
      </c>
      <c r="Y1448" s="14" t="n">
        <f aca="false">MAX(IF(INDEX(10_Lieux!$B:$B,U1448)&lt;&gt;"Ville",INDEX(10_Lieux!$I:$I,U1448),0),IF(INDEX(10_Lieux!$B:$B,V1448)&lt;&gt;"Ville",INDEX(10_Lieux!$I:$I,V1448),0))</f>
        <v>250</v>
      </c>
      <c r="Z1448" s="14" t="str">
        <f aca="false">A1448&amp;"|"&amp;B1448</f>
        <v>Toulouse-Blagnac|Paris</v>
      </c>
      <c r="AA1448" s="14" t="str">
        <f aca="false">IF(I1448&lt;p_local,"Local",IF(I1448&lt;p_vv_min,"Courte distance",IF(I1448&lt;p_tres_long,"Longue distance","Très longue distance")))</f>
        <v>Très longue distance</v>
      </c>
    </row>
    <row r="1449" customFormat="false" ht="15" hidden="false" customHeight="true" outlineLevel="0" collapsed="false">
      <c r="A1449" s="1" t="s">
        <v>122</v>
      </c>
      <c r="B1449" s="1" t="s">
        <v>1614</v>
      </c>
      <c r="C1449" s="1" t="s">
        <v>35</v>
      </c>
      <c r="D1449" s="1" t="s">
        <v>653</v>
      </c>
      <c r="E1449" s="1" t="s">
        <v>1616</v>
      </c>
      <c r="F1449" s="14" t="s">
        <v>40</v>
      </c>
      <c r="G1449" s="14" t="str">
        <f aca="false">IF(I1449&lt;p_local,"Local → page infra",IF(H1449&gt;=p_ph1,"Phase 1",IF(H1449&gt;=p_ph2,"Phase 2","Phase 3")))</f>
        <v>Phase 3</v>
      </c>
      <c r="H1449" s="14" t="n">
        <f aca="false">IF(I1449&lt;p_local,0,IF(C1449="Aéroport → Aéroport",p_pts_plein,IF(Y1449&gt;0,IF(I1449&lt;=Y1449,p_pts_plein,IF(I1449&lt;=p_mult2*Y1449,p_pts_moyen,p_pts_r3)),IF(I1449&gt;=p_vv_min,p_pts_plein,IF(I1449&gt;=p_vv_moy,p_pts_moyen,p_pts_court))))+IF(INDEX(10_Lieux!$D:$D,U1449)=1,p_prio1,p_prio2)+IF(INDEX(10_Lieux!$D:$D,V1449)=1,p_prio1,p_prio2)+IF(K1449="Oui",p_tf,0)+p_hub*((INDEX(10_Lieux!$H:$H,U1449)="Hub")+(INDEX(10_Lieux!$H:$H,V1449)="Hub"))+IF(OR(INDEX(10_Lieux!$H:$H,U1449)="Premium",INDEX(10_Lieux!$H:$H,V1449)="Premium"),p_prem,0))</f>
        <v>40</v>
      </c>
      <c r="I1449" s="14" t="n">
        <f aca="false">ROUND(W1449*p_facteur,0)</f>
        <v>733</v>
      </c>
      <c r="J1449" s="14" t="str">
        <f aca="false">IF(X1449&lt;60,X1449&amp;" min",INT(X1449/60)&amp;" h"&amp;IF(MOD(X1449,60)=0,""," "&amp;TEXT(MOD(X1449,60),"00")))</f>
        <v>7 h 45</v>
      </c>
      <c r="K1449" s="14" t="str">
        <f aca="false">IF(S1449&lt;&gt;T1449,"Oui","Non")</f>
        <v>Non</v>
      </c>
      <c r="L1449" s="14" t="str">
        <f aca="false">IF(AND(INDEX(10_Lieux!$B:$B,U1449)="Ville",INDEX(10_Lieux!$B:$B,V1449)="Ville"),"/chauffeur-prive/"&amp;INDEX(10_Lieux!$E:$E,U1449)&amp;"-"&amp;INDEX(10_Lieux!$E:$E,V1449)&amp;"/","/chauffeur-prive/"&amp;INDEX(10_Lieux!$E:$E,U1449)&amp;"/"&amp;INDEX(10_Lieux!$E:$E,V1449)&amp;"/")</f>
        <v>/chauffeur-prive/paris/aeroport-toulouse-blagnac/</v>
      </c>
      <c r="M1449" s="14" t="str">
        <f aca="false">IFERROR(INDEX($L:$L,MATCH(B1449&amp;"|"&amp;A1449,$Z:$Z,0)),"—")</f>
        <v>/chauffeur-prive/aeroport-toulouse-blagnac/paris/</v>
      </c>
      <c r="N1449" s="14" t="str">
        <f aca="false">IF(LEN("Chauffeur privé "&amp;INDEX(10_Lieux!$J:$J,U1449)&amp;" → "&amp;INDEX(10_Lieux!$J:$J,V1449)&amp;" | 24h/24")&gt;60,"Chauffeur privé "&amp;INDEX(10_Lieux!$J:$J,U1449)&amp;" → "&amp;INDEX(10_Lieux!$J:$J,V1449),"Chauffeur privé "&amp;INDEX(10_Lieux!$J:$J,U1449)&amp;" → "&amp;INDEX(10_Lieux!$J:$J,V1449)&amp;" | 24h/24")</f>
        <v>Chauffeur privé Paris → Aéroport Toulouse-Blagnac | 24h/24</v>
      </c>
      <c r="O1449" s="14" t="n">
        <f aca="false">LEN(N1449)</f>
        <v>58</v>
      </c>
      <c r="P1449" s="14" t="str">
        <f aca="false">"Chauffeur privé "&amp;INDEX(10_Lieux!$K:$K,U1449)&amp;" vers "&amp;INDEX(10_Lieux!$L:$L,V1449)</f>
        <v>Chauffeur privé de Paris vers l'aéroport Toulouse-Blagnac</v>
      </c>
      <c r="Q1449" s="14" t="str">
        <f aca="false">"Chauffeur privé "&amp;INDEX(10_Lieux!$K:$K,U1449)&amp;" vers "&amp;INDEX(10_Lieux!$L:$L,V1449)&amp;" : env. "&amp;I1449&amp;" km, "&amp;J1449&amp;" de route. Devis personnalisé, standard 24h/24 et 7j/7."</f>
        <v>Chauffeur privé de Paris vers l'aéroport Toulouse-Blagnac : env. 733 km, 7 h 45 de route. Devis personnalisé, standard 24h/24 et 7j/7.</v>
      </c>
      <c r="R1449" s="14" t="n">
        <f aca="false">LEN(Q1449)</f>
        <v>134</v>
      </c>
      <c r="S1449" s="14" t="str">
        <f aca="false">INDEX(10_Lieux!$C:$C,U1449)</f>
        <v>France</v>
      </c>
      <c r="T1449" s="14" t="str">
        <f aca="false">INDEX(10_Lieux!$C:$C,V1449)</f>
        <v>France</v>
      </c>
      <c r="U1449" s="14" t="n">
        <f aca="false">MATCH(A1449,10_Lieux!$A:$A,0)</f>
        <v>2</v>
      </c>
      <c r="V1449" s="14" t="n">
        <f aca="false">MATCH(B1449,10_Lieux!$A:$A,0)</f>
        <v>163</v>
      </c>
      <c r="W1449" s="14" t="n">
        <f aca="false">ROUND(6371*2*ASIN(SQRT(SIN(RADIANS(INDEX(10_Lieux!$F:$F,V1449)-INDEX(10_Lieux!$F:$F,U1449))/2)^2+COS(RADIANS(INDEX(10_Lieux!$F:$F,U1449)))*COS(RADIANS(INDEX(10_Lieux!$F:$F,V1449)))*SIN(RADIANS(INDEX(10_Lieux!$G:$G,V1449)-INDEX(10_Lieux!$G:$G,U1449))/2)^2)),1)</f>
        <v>586.3</v>
      </c>
      <c r="X1449" s="14" t="n">
        <f aca="false">ROUND(I1449/IF(I1449&lt;p_seuil_vitesse,p_vit_lente,p_vit_rapide)*60/15,0)*15</f>
        <v>465</v>
      </c>
      <c r="Y1449" s="14" t="n">
        <f aca="false">MAX(IF(INDEX(10_Lieux!$B:$B,U1449)&lt;&gt;"Ville",INDEX(10_Lieux!$I:$I,U1449),0),IF(INDEX(10_Lieux!$B:$B,V1449)&lt;&gt;"Ville",INDEX(10_Lieux!$I:$I,V1449),0))</f>
        <v>250</v>
      </c>
      <c r="Z1449" s="14" t="str">
        <f aca="false">A1449&amp;"|"&amp;B1449</f>
        <v>Paris|Toulouse-Blagnac</v>
      </c>
      <c r="AA1449" s="14" t="str">
        <f aca="false">IF(I1449&lt;p_local,"Local",IF(I1449&lt;p_vv_min,"Courte distance",IF(I1449&lt;p_tres_long,"Longue distance","Très longue distance")))</f>
        <v>Très longue distance</v>
      </c>
    </row>
    <row r="1450" customFormat="false" ht="15" hidden="false" customHeight="true" outlineLevel="0" collapsed="false">
      <c r="A1450" s="1" t="s">
        <v>1614</v>
      </c>
      <c r="B1450" s="1" t="s">
        <v>123</v>
      </c>
      <c r="C1450" s="1" t="s">
        <v>34</v>
      </c>
      <c r="D1450" s="1" t="s">
        <v>653</v>
      </c>
      <c r="E1450" s="1" t="s">
        <v>1617</v>
      </c>
      <c r="F1450" s="14" t="s">
        <v>40</v>
      </c>
      <c r="G1450" s="14" t="str">
        <f aca="false">IF(I1450&lt;p_local,"Local → page infra",IF(H1450&gt;=p_ph1,"Phase 1",IF(H1450&gt;=p_ph2,"Phase 2","Phase 3")))</f>
        <v>Phase 3</v>
      </c>
      <c r="H1450" s="14" t="n">
        <f aca="false">IF(I1450&lt;p_local,0,IF(C1450="Aéroport → Aéroport",p_pts_plein,IF(Y1450&gt;0,IF(I1450&lt;=Y1450,p_pts_plein,IF(I1450&lt;=p_mult2*Y1450,p_pts_moyen,p_pts_r3)),IF(I1450&gt;=p_vv_min,p_pts_plein,IF(I1450&gt;=p_vv_moy,p_pts_moyen,p_pts_court))))+IF(INDEX(10_Lieux!$D:$D,U1450)=1,p_prio1,p_prio2)+IF(INDEX(10_Lieux!$D:$D,V1450)=1,p_prio1,p_prio2)+IF(K1450="Oui",p_tf,0)+p_hub*((INDEX(10_Lieux!$H:$H,U1450)="Hub")+(INDEX(10_Lieux!$H:$H,V1450)="Hub"))+IF(OR(INDEX(10_Lieux!$H:$H,U1450)="Premium",INDEX(10_Lieux!$H:$H,V1450)="Premium"),p_prem,0))</f>
        <v>40</v>
      </c>
      <c r="I1450" s="14" t="n">
        <f aca="false">ROUND(W1450*p_facteur,0)</f>
        <v>454</v>
      </c>
      <c r="J1450" s="14" t="str">
        <f aca="false">IF(X1450&lt;60,X1450&amp;" min",INT(X1450/60)&amp;" h"&amp;IF(MOD(X1450,60)=0,""," "&amp;TEXT(MOD(X1450,60),"00")))</f>
        <v>4 h 45</v>
      </c>
      <c r="K1450" s="14" t="str">
        <f aca="false">IF(S1450&lt;&gt;T1450,"Oui","Non")</f>
        <v>Non</v>
      </c>
      <c r="L1450" s="14" t="str">
        <f aca="false">IF(AND(INDEX(10_Lieux!$B:$B,U1450)="Ville",INDEX(10_Lieux!$B:$B,V1450)="Ville"),"/chauffeur-prive/"&amp;INDEX(10_Lieux!$E:$E,U1450)&amp;"-"&amp;INDEX(10_Lieux!$E:$E,V1450)&amp;"/","/chauffeur-prive/"&amp;INDEX(10_Lieux!$E:$E,U1450)&amp;"/"&amp;INDEX(10_Lieux!$E:$E,V1450)&amp;"/")</f>
        <v>/chauffeur-prive/aeroport-toulouse-blagnac/lyon/</v>
      </c>
      <c r="M1450" s="14" t="str">
        <f aca="false">IFERROR(INDEX($L:$L,MATCH(B1450&amp;"|"&amp;A1450,$Z:$Z,0)),"—")</f>
        <v>/chauffeur-prive/lyon/aeroport-toulouse-blagnac/</v>
      </c>
      <c r="N1450" s="14" t="str">
        <f aca="false">IF(LEN("Chauffeur privé "&amp;INDEX(10_Lieux!$J:$J,U1450)&amp;" → "&amp;INDEX(10_Lieux!$J:$J,V1450)&amp;" | 24h/24")&gt;60,"Chauffeur privé "&amp;INDEX(10_Lieux!$J:$J,U1450)&amp;" → "&amp;INDEX(10_Lieux!$J:$J,V1450),"Chauffeur privé "&amp;INDEX(10_Lieux!$J:$J,U1450)&amp;" → "&amp;INDEX(10_Lieux!$J:$J,V1450)&amp;" | 24h/24")</f>
        <v>Chauffeur privé Aéroport Toulouse-Blagnac → Lyon | 24h/24</v>
      </c>
      <c r="O1450" s="14" t="n">
        <f aca="false">LEN(N1450)</f>
        <v>57</v>
      </c>
      <c r="P1450" s="14" t="str">
        <f aca="false">"Chauffeur privé "&amp;INDEX(10_Lieux!$K:$K,U1450)&amp;" vers "&amp;INDEX(10_Lieux!$L:$L,V1450)</f>
        <v>Chauffeur privé de l'aéroport Toulouse-Blagnac vers Lyon</v>
      </c>
      <c r="Q1450" s="14" t="str">
        <f aca="false">"Chauffeur privé "&amp;INDEX(10_Lieux!$K:$K,U1450)&amp;" vers "&amp;INDEX(10_Lieux!$L:$L,V1450)&amp;" : env. "&amp;I1450&amp;" km, "&amp;J1450&amp;" de route. Devis personnalisé, standard 24h/24 et 7j/7."</f>
        <v>Chauffeur privé de l'aéroport Toulouse-Blagnac vers Lyon : env. 454 km, 4 h 45 de route. Devis personnalisé, standard 24h/24 et 7j/7.</v>
      </c>
      <c r="R1450" s="14" t="n">
        <f aca="false">LEN(Q1450)</f>
        <v>133</v>
      </c>
      <c r="S1450" s="14" t="str">
        <f aca="false">INDEX(10_Lieux!$C:$C,U1450)</f>
        <v>France</v>
      </c>
      <c r="T1450" s="14" t="str">
        <f aca="false">INDEX(10_Lieux!$C:$C,V1450)</f>
        <v>France</v>
      </c>
      <c r="U1450" s="14" t="n">
        <f aca="false">MATCH(A1450,10_Lieux!$A:$A,0)</f>
        <v>163</v>
      </c>
      <c r="V1450" s="14" t="n">
        <f aca="false">MATCH(B1450,10_Lieux!$A:$A,0)</f>
        <v>8</v>
      </c>
      <c r="W1450" s="14" t="n">
        <f aca="false">ROUND(6371*2*ASIN(SQRT(SIN(RADIANS(INDEX(10_Lieux!$F:$F,V1450)-INDEX(10_Lieux!$F:$F,U1450))/2)^2+COS(RADIANS(INDEX(10_Lieux!$F:$F,U1450)))*COS(RADIANS(INDEX(10_Lieux!$F:$F,V1450)))*SIN(RADIANS(INDEX(10_Lieux!$G:$G,V1450)-INDEX(10_Lieux!$G:$G,U1450))/2)^2)),1)</f>
        <v>362.8</v>
      </c>
      <c r="X1450" s="14" t="n">
        <f aca="false">ROUND(I1450/IF(I1450&lt;p_seuil_vitesse,p_vit_lente,p_vit_rapide)*60/15,0)*15</f>
        <v>285</v>
      </c>
      <c r="Y1450" s="14" t="n">
        <f aca="false">MAX(IF(INDEX(10_Lieux!$B:$B,U1450)&lt;&gt;"Ville",INDEX(10_Lieux!$I:$I,U1450),0),IF(INDEX(10_Lieux!$B:$B,V1450)&lt;&gt;"Ville",INDEX(10_Lieux!$I:$I,V1450),0))</f>
        <v>250</v>
      </c>
      <c r="Z1450" s="14" t="str">
        <f aca="false">A1450&amp;"|"&amp;B1450</f>
        <v>Toulouse-Blagnac|Lyon</v>
      </c>
      <c r="AA1450" s="14" t="str">
        <f aca="false">IF(I1450&lt;p_local,"Local",IF(I1450&lt;p_vv_min,"Courte distance",IF(I1450&lt;p_tres_long,"Longue distance","Très longue distance")))</f>
        <v>Longue distance</v>
      </c>
    </row>
    <row r="1451" customFormat="false" ht="15" hidden="false" customHeight="true" outlineLevel="0" collapsed="false">
      <c r="A1451" s="1" t="s">
        <v>123</v>
      </c>
      <c r="B1451" s="1" t="s">
        <v>1614</v>
      </c>
      <c r="C1451" s="1" t="s">
        <v>35</v>
      </c>
      <c r="D1451" s="1" t="s">
        <v>653</v>
      </c>
      <c r="E1451" s="1" t="s">
        <v>1618</v>
      </c>
      <c r="F1451" s="14" t="s">
        <v>40</v>
      </c>
      <c r="G1451" s="14" t="str">
        <f aca="false">IF(I1451&lt;p_local,"Local → page infra",IF(H1451&gt;=p_ph1,"Phase 1",IF(H1451&gt;=p_ph2,"Phase 2","Phase 3")))</f>
        <v>Phase 3</v>
      </c>
      <c r="H1451" s="14" t="n">
        <f aca="false">IF(I1451&lt;p_local,0,IF(C1451="Aéroport → Aéroport",p_pts_plein,IF(Y1451&gt;0,IF(I1451&lt;=Y1451,p_pts_plein,IF(I1451&lt;=p_mult2*Y1451,p_pts_moyen,p_pts_r3)),IF(I1451&gt;=p_vv_min,p_pts_plein,IF(I1451&gt;=p_vv_moy,p_pts_moyen,p_pts_court))))+IF(INDEX(10_Lieux!$D:$D,U1451)=1,p_prio1,p_prio2)+IF(INDEX(10_Lieux!$D:$D,V1451)=1,p_prio1,p_prio2)+IF(K1451="Oui",p_tf,0)+p_hub*((INDEX(10_Lieux!$H:$H,U1451)="Hub")+(INDEX(10_Lieux!$H:$H,V1451)="Hub"))+IF(OR(INDEX(10_Lieux!$H:$H,U1451)="Premium",INDEX(10_Lieux!$H:$H,V1451)="Premium"),p_prem,0))</f>
        <v>40</v>
      </c>
      <c r="I1451" s="14" t="n">
        <f aca="false">ROUND(W1451*p_facteur,0)</f>
        <v>454</v>
      </c>
      <c r="J1451" s="14" t="str">
        <f aca="false">IF(X1451&lt;60,X1451&amp;" min",INT(X1451/60)&amp;" h"&amp;IF(MOD(X1451,60)=0,""," "&amp;TEXT(MOD(X1451,60),"00")))</f>
        <v>4 h 45</v>
      </c>
      <c r="K1451" s="14" t="str">
        <f aca="false">IF(S1451&lt;&gt;T1451,"Oui","Non")</f>
        <v>Non</v>
      </c>
      <c r="L1451" s="14" t="str">
        <f aca="false">IF(AND(INDEX(10_Lieux!$B:$B,U1451)="Ville",INDEX(10_Lieux!$B:$B,V1451)="Ville"),"/chauffeur-prive/"&amp;INDEX(10_Lieux!$E:$E,U1451)&amp;"-"&amp;INDEX(10_Lieux!$E:$E,V1451)&amp;"/","/chauffeur-prive/"&amp;INDEX(10_Lieux!$E:$E,U1451)&amp;"/"&amp;INDEX(10_Lieux!$E:$E,V1451)&amp;"/")</f>
        <v>/chauffeur-prive/lyon/aeroport-toulouse-blagnac/</v>
      </c>
      <c r="M1451" s="14" t="str">
        <f aca="false">IFERROR(INDEX($L:$L,MATCH(B1451&amp;"|"&amp;A1451,$Z:$Z,0)),"—")</f>
        <v>/chauffeur-prive/aeroport-toulouse-blagnac/lyon/</v>
      </c>
      <c r="N1451" s="14" t="str">
        <f aca="false">IF(LEN("Chauffeur privé "&amp;INDEX(10_Lieux!$J:$J,U1451)&amp;" → "&amp;INDEX(10_Lieux!$J:$J,V1451)&amp;" | 24h/24")&gt;60,"Chauffeur privé "&amp;INDEX(10_Lieux!$J:$J,U1451)&amp;" → "&amp;INDEX(10_Lieux!$J:$J,V1451),"Chauffeur privé "&amp;INDEX(10_Lieux!$J:$J,U1451)&amp;" → "&amp;INDEX(10_Lieux!$J:$J,V1451)&amp;" | 24h/24")</f>
        <v>Chauffeur privé Lyon → Aéroport Toulouse-Blagnac | 24h/24</v>
      </c>
      <c r="O1451" s="14" t="n">
        <f aca="false">LEN(N1451)</f>
        <v>57</v>
      </c>
      <c r="P1451" s="14" t="str">
        <f aca="false">"Chauffeur privé "&amp;INDEX(10_Lieux!$K:$K,U1451)&amp;" vers "&amp;INDEX(10_Lieux!$L:$L,V1451)</f>
        <v>Chauffeur privé de Lyon vers l'aéroport Toulouse-Blagnac</v>
      </c>
      <c r="Q1451" s="14" t="str">
        <f aca="false">"Chauffeur privé "&amp;INDEX(10_Lieux!$K:$K,U1451)&amp;" vers "&amp;INDEX(10_Lieux!$L:$L,V1451)&amp;" : env. "&amp;I1451&amp;" km, "&amp;J1451&amp;" de route. Devis personnalisé, standard 24h/24 et 7j/7."</f>
        <v>Chauffeur privé de Lyon vers l'aéroport Toulouse-Blagnac : env. 454 km, 4 h 45 de route. Devis personnalisé, standard 24h/24 et 7j/7.</v>
      </c>
      <c r="R1451" s="14" t="n">
        <f aca="false">LEN(Q1451)</f>
        <v>133</v>
      </c>
      <c r="S1451" s="14" t="str">
        <f aca="false">INDEX(10_Lieux!$C:$C,U1451)</f>
        <v>France</v>
      </c>
      <c r="T1451" s="14" t="str">
        <f aca="false">INDEX(10_Lieux!$C:$C,V1451)</f>
        <v>France</v>
      </c>
      <c r="U1451" s="14" t="n">
        <f aca="false">MATCH(A1451,10_Lieux!$A:$A,0)</f>
        <v>8</v>
      </c>
      <c r="V1451" s="14" t="n">
        <f aca="false">MATCH(B1451,10_Lieux!$A:$A,0)</f>
        <v>163</v>
      </c>
      <c r="W1451" s="14" t="n">
        <f aca="false">ROUND(6371*2*ASIN(SQRT(SIN(RADIANS(INDEX(10_Lieux!$F:$F,V1451)-INDEX(10_Lieux!$F:$F,U1451))/2)^2+COS(RADIANS(INDEX(10_Lieux!$F:$F,U1451)))*COS(RADIANS(INDEX(10_Lieux!$F:$F,V1451)))*SIN(RADIANS(INDEX(10_Lieux!$G:$G,V1451)-INDEX(10_Lieux!$G:$G,U1451))/2)^2)),1)</f>
        <v>362.8</v>
      </c>
      <c r="X1451" s="14" t="n">
        <f aca="false">ROUND(I1451/IF(I1451&lt;p_seuil_vitesse,p_vit_lente,p_vit_rapide)*60/15,0)*15</f>
        <v>285</v>
      </c>
      <c r="Y1451" s="14" t="n">
        <f aca="false">MAX(IF(INDEX(10_Lieux!$B:$B,U1451)&lt;&gt;"Ville",INDEX(10_Lieux!$I:$I,U1451),0),IF(INDEX(10_Lieux!$B:$B,V1451)&lt;&gt;"Ville",INDEX(10_Lieux!$I:$I,V1451),0))</f>
        <v>250</v>
      </c>
      <c r="Z1451" s="14" t="str">
        <f aca="false">A1451&amp;"|"&amp;B1451</f>
        <v>Lyon|Toulouse-Blagnac</v>
      </c>
      <c r="AA1451" s="14" t="str">
        <f aca="false">IF(I1451&lt;p_local,"Local",IF(I1451&lt;p_vv_min,"Courte distance",IF(I1451&lt;p_tres_long,"Longue distance","Très longue distance")))</f>
        <v>Longue distance</v>
      </c>
    </row>
    <row r="1452" customFormat="false" ht="15" hidden="false" customHeight="true" outlineLevel="0" collapsed="false">
      <c r="A1452" s="1" t="s">
        <v>1614</v>
      </c>
      <c r="B1452" s="1" t="s">
        <v>126</v>
      </c>
      <c r="C1452" s="1" t="s">
        <v>34</v>
      </c>
      <c r="D1452" s="1" t="s">
        <v>653</v>
      </c>
      <c r="E1452" s="1" t="s">
        <v>1619</v>
      </c>
      <c r="F1452" s="14" t="s">
        <v>40</v>
      </c>
      <c r="G1452" s="14" t="str">
        <f aca="false">IF(I1452&lt;p_local,"Local → page infra",IF(H1452&gt;=p_ph1,"Phase 1",IF(H1452&gt;=p_ph2,"Phase 2","Phase 3")))</f>
        <v>Phase 3</v>
      </c>
      <c r="H1452" s="14" t="n">
        <f aca="false">IF(I1452&lt;p_local,0,IF(C1452="Aéroport → Aéroport",p_pts_plein,IF(Y1452&gt;0,IF(I1452&lt;=Y1452,p_pts_plein,IF(I1452&lt;=p_mult2*Y1452,p_pts_moyen,p_pts_r3)),IF(I1452&gt;=p_vv_min,p_pts_plein,IF(I1452&gt;=p_vv_moy,p_pts_moyen,p_pts_court))))+IF(INDEX(10_Lieux!$D:$D,U1452)=1,p_prio1,p_prio2)+IF(INDEX(10_Lieux!$D:$D,V1452)=1,p_prio1,p_prio2)+IF(K1452="Oui",p_tf,0)+p_hub*((INDEX(10_Lieux!$H:$H,U1452)="Hub")+(INDEX(10_Lieux!$H:$H,V1452)="Hub"))+IF(OR(INDEX(10_Lieux!$H:$H,U1452)="Premium",INDEX(10_Lieux!$H:$H,V1452)="Premium"),p_prem,0))</f>
        <v>40</v>
      </c>
      <c r="I1452" s="14" t="n">
        <f aca="false">ROUND(W1452*p_facteur,0)</f>
        <v>593</v>
      </c>
      <c r="J1452" s="14" t="str">
        <f aca="false">IF(X1452&lt;60,X1452&amp;" min",INT(X1452/60)&amp;" h"&amp;IF(MOD(X1452,60)=0,""," "&amp;TEXT(MOD(X1452,60),"00")))</f>
        <v>6 h 15</v>
      </c>
      <c r="K1452" s="14" t="str">
        <f aca="false">IF(S1452&lt;&gt;T1452,"Oui","Non")</f>
        <v>Non</v>
      </c>
      <c r="L1452" s="14" t="str">
        <f aca="false">IF(AND(INDEX(10_Lieux!$B:$B,U1452)="Ville",INDEX(10_Lieux!$B:$B,V1452)="Ville"),"/chauffeur-prive/"&amp;INDEX(10_Lieux!$E:$E,U1452)&amp;"-"&amp;INDEX(10_Lieux!$E:$E,V1452)&amp;"/","/chauffeur-prive/"&amp;INDEX(10_Lieux!$E:$E,U1452)&amp;"/"&amp;INDEX(10_Lieux!$E:$E,V1452)&amp;"/")</f>
        <v>/chauffeur-prive/aeroport-toulouse-blagnac/nice/</v>
      </c>
      <c r="M1452" s="14" t="str">
        <f aca="false">IFERROR(INDEX($L:$L,MATCH(B1452&amp;"|"&amp;A1452,$Z:$Z,0)),"—")</f>
        <v>/chauffeur-prive/nice/aeroport-toulouse-blagnac/</v>
      </c>
      <c r="N1452" s="14" t="str">
        <f aca="false">IF(LEN("Chauffeur privé "&amp;INDEX(10_Lieux!$J:$J,U1452)&amp;" → "&amp;INDEX(10_Lieux!$J:$J,V1452)&amp;" | 24h/24")&gt;60,"Chauffeur privé "&amp;INDEX(10_Lieux!$J:$J,U1452)&amp;" → "&amp;INDEX(10_Lieux!$J:$J,V1452),"Chauffeur privé "&amp;INDEX(10_Lieux!$J:$J,U1452)&amp;" → "&amp;INDEX(10_Lieux!$J:$J,V1452)&amp;" | 24h/24")</f>
        <v>Chauffeur privé Aéroport Toulouse-Blagnac → Nice | 24h/24</v>
      </c>
      <c r="O1452" s="14" t="n">
        <f aca="false">LEN(N1452)</f>
        <v>57</v>
      </c>
      <c r="P1452" s="14" t="str">
        <f aca="false">"Chauffeur privé "&amp;INDEX(10_Lieux!$K:$K,U1452)&amp;" vers "&amp;INDEX(10_Lieux!$L:$L,V1452)</f>
        <v>Chauffeur privé de l'aéroport Toulouse-Blagnac vers Nice</v>
      </c>
      <c r="Q1452" s="14" t="str">
        <f aca="false">"Chauffeur privé "&amp;INDEX(10_Lieux!$K:$K,U1452)&amp;" vers "&amp;INDEX(10_Lieux!$L:$L,V1452)&amp;" : env. "&amp;I1452&amp;" km, "&amp;J1452&amp;" de route. Devis personnalisé, standard 24h/24 et 7j/7."</f>
        <v>Chauffeur privé de l'aéroport Toulouse-Blagnac vers Nice : env. 593 km, 6 h 15 de route. Devis personnalisé, standard 24h/24 et 7j/7.</v>
      </c>
      <c r="R1452" s="14" t="n">
        <f aca="false">LEN(Q1452)</f>
        <v>133</v>
      </c>
      <c r="S1452" s="14" t="str">
        <f aca="false">INDEX(10_Lieux!$C:$C,U1452)</f>
        <v>France</v>
      </c>
      <c r="T1452" s="14" t="str">
        <f aca="false">INDEX(10_Lieux!$C:$C,V1452)</f>
        <v>France</v>
      </c>
      <c r="U1452" s="14" t="n">
        <f aca="false">MATCH(A1452,10_Lieux!$A:$A,0)</f>
        <v>163</v>
      </c>
      <c r="V1452" s="14" t="n">
        <f aca="false">MATCH(B1452,10_Lieux!$A:$A,0)</f>
        <v>80</v>
      </c>
      <c r="W1452" s="14" t="n">
        <f aca="false">ROUND(6371*2*ASIN(SQRT(SIN(RADIANS(INDEX(10_Lieux!$F:$F,V1452)-INDEX(10_Lieux!$F:$F,U1452))/2)^2+COS(RADIANS(INDEX(10_Lieux!$F:$F,U1452)))*COS(RADIANS(INDEX(10_Lieux!$F:$F,V1452)))*SIN(RADIANS(INDEX(10_Lieux!$G:$G,V1452)-INDEX(10_Lieux!$G:$G,U1452))/2)^2)),1)</f>
        <v>474.4</v>
      </c>
      <c r="X1452" s="14" t="n">
        <f aca="false">ROUND(I1452/IF(I1452&lt;p_seuil_vitesse,p_vit_lente,p_vit_rapide)*60/15,0)*15</f>
        <v>375</v>
      </c>
      <c r="Y1452" s="14" t="n">
        <f aca="false">MAX(IF(INDEX(10_Lieux!$B:$B,U1452)&lt;&gt;"Ville",INDEX(10_Lieux!$I:$I,U1452),0),IF(INDEX(10_Lieux!$B:$B,V1452)&lt;&gt;"Ville",INDEX(10_Lieux!$I:$I,V1452),0))</f>
        <v>250</v>
      </c>
      <c r="Z1452" s="14" t="str">
        <f aca="false">A1452&amp;"|"&amp;B1452</f>
        <v>Toulouse-Blagnac|Nice</v>
      </c>
      <c r="AA1452" s="14" t="str">
        <f aca="false">IF(I1452&lt;p_local,"Local",IF(I1452&lt;p_vv_min,"Courte distance",IF(I1452&lt;p_tres_long,"Longue distance","Très longue distance")))</f>
        <v>Longue distance</v>
      </c>
    </row>
    <row r="1453" customFormat="false" ht="15" hidden="false" customHeight="true" outlineLevel="0" collapsed="false">
      <c r="A1453" s="1" t="s">
        <v>126</v>
      </c>
      <c r="B1453" s="1" t="s">
        <v>1614</v>
      </c>
      <c r="C1453" s="1" t="s">
        <v>35</v>
      </c>
      <c r="D1453" s="1" t="s">
        <v>653</v>
      </c>
      <c r="E1453" s="1" t="s">
        <v>1620</v>
      </c>
      <c r="F1453" s="14" t="s">
        <v>40</v>
      </c>
      <c r="G1453" s="14" t="str">
        <f aca="false">IF(I1453&lt;p_local,"Local → page infra",IF(H1453&gt;=p_ph1,"Phase 1",IF(H1453&gt;=p_ph2,"Phase 2","Phase 3")))</f>
        <v>Phase 3</v>
      </c>
      <c r="H1453" s="14" t="n">
        <f aca="false">IF(I1453&lt;p_local,0,IF(C1453="Aéroport → Aéroport",p_pts_plein,IF(Y1453&gt;0,IF(I1453&lt;=Y1453,p_pts_plein,IF(I1453&lt;=p_mult2*Y1453,p_pts_moyen,p_pts_r3)),IF(I1453&gt;=p_vv_min,p_pts_plein,IF(I1453&gt;=p_vv_moy,p_pts_moyen,p_pts_court))))+IF(INDEX(10_Lieux!$D:$D,U1453)=1,p_prio1,p_prio2)+IF(INDEX(10_Lieux!$D:$D,V1453)=1,p_prio1,p_prio2)+IF(K1453="Oui",p_tf,0)+p_hub*((INDEX(10_Lieux!$H:$H,U1453)="Hub")+(INDEX(10_Lieux!$H:$H,V1453)="Hub"))+IF(OR(INDEX(10_Lieux!$H:$H,U1453)="Premium",INDEX(10_Lieux!$H:$H,V1453)="Premium"),p_prem,0))</f>
        <v>40</v>
      </c>
      <c r="I1453" s="14" t="n">
        <f aca="false">ROUND(W1453*p_facteur,0)</f>
        <v>593</v>
      </c>
      <c r="J1453" s="14" t="str">
        <f aca="false">IF(X1453&lt;60,X1453&amp;" min",INT(X1453/60)&amp;" h"&amp;IF(MOD(X1453,60)=0,""," "&amp;TEXT(MOD(X1453,60),"00")))</f>
        <v>6 h 15</v>
      </c>
      <c r="K1453" s="14" t="str">
        <f aca="false">IF(S1453&lt;&gt;T1453,"Oui","Non")</f>
        <v>Non</v>
      </c>
      <c r="L1453" s="14" t="str">
        <f aca="false">IF(AND(INDEX(10_Lieux!$B:$B,U1453)="Ville",INDEX(10_Lieux!$B:$B,V1453)="Ville"),"/chauffeur-prive/"&amp;INDEX(10_Lieux!$E:$E,U1453)&amp;"-"&amp;INDEX(10_Lieux!$E:$E,V1453)&amp;"/","/chauffeur-prive/"&amp;INDEX(10_Lieux!$E:$E,U1453)&amp;"/"&amp;INDEX(10_Lieux!$E:$E,V1453)&amp;"/")</f>
        <v>/chauffeur-prive/nice/aeroport-toulouse-blagnac/</v>
      </c>
      <c r="M1453" s="14" t="str">
        <f aca="false">IFERROR(INDEX($L:$L,MATCH(B1453&amp;"|"&amp;A1453,$Z:$Z,0)),"—")</f>
        <v>/chauffeur-prive/aeroport-toulouse-blagnac/nice/</v>
      </c>
      <c r="N1453" s="14" t="str">
        <f aca="false">IF(LEN("Chauffeur privé "&amp;INDEX(10_Lieux!$J:$J,U1453)&amp;" → "&amp;INDEX(10_Lieux!$J:$J,V1453)&amp;" | 24h/24")&gt;60,"Chauffeur privé "&amp;INDEX(10_Lieux!$J:$J,U1453)&amp;" → "&amp;INDEX(10_Lieux!$J:$J,V1453),"Chauffeur privé "&amp;INDEX(10_Lieux!$J:$J,U1453)&amp;" → "&amp;INDEX(10_Lieux!$J:$J,V1453)&amp;" | 24h/24")</f>
        <v>Chauffeur privé Nice → Aéroport Toulouse-Blagnac | 24h/24</v>
      </c>
      <c r="O1453" s="14" t="n">
        <f aca="false">LEN(N1453)</f>
        <v>57</v>
      </c>
      <c r="P1453" s="14" t="str">
        <f aca="false">"Chauffeur privé "&amp;INDEX(10_Lieux!$K:$K,U1453)&amp;" vers "&amp;INDEX(10_Lieux!$L:$L,V1453)</f>
        <v>Chauffeur privé de Nice vers l'aéroport Toulouse-Blagnac</v>
      </c>
      <c r="Q1453" s="14" t="str">
        <f aca="false">"Chauffeur privé "&amp;INDEX(10_Lieux!$K:$K,U1453)&amp;" vers "&amp;INDEX(10_Lieux!$L:$L,V1453)&amp;" : env. "&amp;I1453&amp;" km, "&amp;J1453&amp;" de route. Devis personnalisé, standard 24h/24 et 7j/7."</f>
        <v>Chauffeur privé de Nice vers l'aéroport Toulouse-Blagnac : env. 593 km, 6 h 15 de route. Devis personnalisé, standard 24h/24 et 7j/7.</v>
      </c>
      <c r="R1453" s="14" t="n">
        <f aca="false">LEN(Q1453)</f>
        <v>133</v>
      </c>
      <c r="S1453" s="14" t="str">
        <f aca="false">INDEX(10_Lieux!$C:$C,U1453)</f>
        <v>France</v>
      </c>
      <c r="T1453" s="14" t="str">
        <f aca="false">INDEX(10_Lieux!$C:$C,V1453)</f>
        <v>France</v>
      </c>
      <c r="U1453" s="14" t="n">
        <f aca="false">MATCH(A1453,10_Lieux!$A:$A,0)</f>
        <v>80</v>
      </c>
      <c r="V1453" s="14" t="n">
        <f aca="false">MATCH(B1453,10_Lieux!$A:$A,0)</f>
        <v>163</v>
      </c>
      <c r="W1453" s="14" t="n">
        <f aca="false">ROUND(6371*2*ASIN(SQRT(SIN(RADIANS(INDEX(10_Lieux!$F:$F,V1453)-INDEX(10_Lieux!$F:$F,U1453))/2)^2+COS(RADIANS(INDEX(10_Lieux!$F:$F,U1453)))*COS(RADIANS(INDEX(10_Lieux!$F:$F,V1453)))*SIN(RADIANS(INDEX(10_Lieux!$G:$G,V1453)-INDEX(10_Lieux!$G:$G,U1453))/2)^2)),1)</f>
        <v>474.4</v>
      </c>
      <c r="X1453" s="14" t="n">
        <f aca="false">ROUND(I1453/IF(I1453&lt;p_seuil_vitesse,p_vit_lente,p_vit_rapide)*60/15,0)*15</f>
        <v>375</v>
      </c>
      <c r="Y1453" s="14" t="n">
        <f aca="false">MAX(IF(INDEX(10_Lieux!$B:$B,U1453)&lt;&gt;"Ville",INDEX(10_Lieux!$I:$I,U1453),0),IF(INDEX(10_Lieux!$B:$B,V1453)&lt;&gt;"Ville",INDEX(10_Lieux!$I:$I,V1453),0))</f>
        <v>250</v>
      </c>
      <c r="Z1453" s="14" t="str">
        <f aca="false">A1453&amp;"|"&amp;B1453</f>
        <v>Nice|Toulouse-Blagnac</v>
      </c>
      <c r="AA1453" s="14" t="str">
        <f aca="false">IF(I1453&lt;p_local,"Local",IF(I1453&lt;p_vv_min,"Courte distance",IF(I1453&lt;p_tres_long,"Longue distance","Très longue distance")))</f>
        <v>Longue distance</v>
      </c>
    </row>
    <row r="1454" customFormat="false" ht="15" hidden="false" customHeight="true" outlineLevel="0" collapsed="false">
      <c r="A1454" s="1" t="s">
        <v>1614</v>
      </c>
      <c r="B1454" s="1" t="s">
        <v>128</v>
      </c>
      <c r="C1454" s="1" t="s">
        <v>34</v>
      </c>
      <c r="D1454" s="1" t="s">
        <v>653</v>
      </c>
      <c r="E1454" s="1" t="s">
        <v>1621</v>
      </c>
      <c r="F1454" s="14" t="s">
        <v>40</v>
      </c>
      <c r="G1454" s="14" t="str">
        <f aca="false">IF(I1454&lt;p_local,"Local → page infra",IF(H1454&gt;=p_ph1,"Phase 1",IF(H1454&gt;=p_ph2,"Phase 2","Phase 3")))</f>
        <v>Phase 3</v>
      </c>
      <c r="H1454" s="14" t="n">
        <f aca="false">IF(I1454&lt;p_local,0,IF(C1454="Aéroport → Aéroport",p_pts_plein,IF(Y1454&gt;0,IF(I1454&lt;=Y1454,p_pts_plein,IF(I1454&lt;=p_mult2*Y1454,p_pts_moyen,p_pts_r3)),IF(I1454&gt;=p_vv_min,p_pts_plein,IF(I1454&gt;=p_vv_moy,p_pts_moyen,p_pts_court))))+IF(INDEX(10_Lieux!$D:$D,U1454)=1,p_prio1,p_prio2)+IF(INDEX(10_Lieux!$D:$D,V1454)=1,p_prio1,p_prio2)+IF(K1454="Oui",p_tf,0)+p_hub*((INDEX(10_Lieux!$H:$H,U1454)="Hub")+(INDEX(10_Lieux!$H:$H,V1454)="Hub"))+IF(OR(INDEX(10_Lieux!$H:$H,U1454)="Premium",INDEX(10_Lieux!$H:$H,V1454)="Premium"),p_prem,0))</f>
        <v>55</v>
      </c>
      <c r="I1454" s="14" t="n">
        <f aca="false">ROUND(W1454*p_facteur,0)</f>
        <v>407</v>
      </c>
      <c r="J1454" s="14" t="str">
        <f aca="false">IF(X1454&lt;60,X1454&amp;" min",INT(X1454/60)&amp;" h"&amp;IF(MOD(X1454,60)=0,""," "&amp;TEXT(MOD(X1454,60),"00")))</f>
        <v>4 h 15</v>
      </c>
      <c r="K1454" s="14" t="str">
        <f aca="false">IF(S1454&lt;&gt;T1454,"Oui","Non")</f>
        <v>Non</v>
      </c>
      <c r="L1454" s="14" t="str">
        <f aca="false">IF(AND(INDEX(10_Lieux!$B:$B,U1454)="Ville",INDEX(10_Lieux!$B:$B,V1454)="Ville"),"/chauffeur-prive/"&amp;INDEX(10_Lieux!$E:$E,U1454)&amp;"-"&amp;INDEX(10_Lieux!$E:$E,V1454)&amp;"/","/chauffeur-prive/"&amp;INDEX(10_Lieux!$E:$E,U1454)&amp;"/"&amp;INDEX(10_Lieux!$E:$E,V1454)&amp;"/")</f>
        <v>/chauffeur-prive/aeroport-toulouse-blagnac/marseille/</v>
      </c>
      <c r="M1454" s="14" t="str">
        <f aca="false">IFERROR(INDEX($L:$L,MATCH(B1454&amp;"|"&amp;A1454,$Z:$Z,0)),"—")</f>
        <v>/chauffeur-prive/marseille/aeroport-toulouse-blagnac/</v>
      </c>
      <c r="N1454" s="14" t="str">
        <f aca="false">IF(LEN("Chauffeur privé "&amp;INDEX(10_Lieux!$J:$J,U1454)&amp;" → "&amp;INDEX(10_Lieux!$J:$J,V1454)&amp;" | 24h/24")&gt;60,"Chauffeur privé "&amp;INDEX(10_Lieux!$J:$J,U1454)&amp;" → "&amp;INDEX(10_Lieux!$J:$J,V1454),"Chauffeur privé "&amp;INDEX(10_Lieux!$J:$J,U1454)&amp;" → "&amp;INDEX(10_Lieux!$J:$J,V1454)&amp;" | 24h/24")</f>
        <v>Chauffeur privé Aéroport Toulouse-Blagnac → Marseille</v>
      </c>
      <c r="O1454" s="14" t="n">
        <f aca="false">LEN(N1454)</f>
        <v>53</v>
      </c>
      <c r="P1454" s="14" t="str">
        <f aca="false">"Chauffeur privé "&amp;INDEX(10_Lieux!$K:$K,U1454)&amp;" vers "&amp;INDEX(10_Lieux!$L:$L,V1454)</f>
        <v>Chauffeur privé de l'aéroport Toulouse-Blagnac vers Marseille</v>
      </c>
      <c r="Q1454" s="14" t="str">
        <f aca="false">"Chauffeur privé "&amp;INDEX(10_Lieux!$K:$K,U1454)&amp;" vers "&amp;INDEX(10_Lieux!$L:$L,V1454)&amp;" : env. "&amp;I1454&amp;" km, "&amp;J1454&amp;" de route. Devis personnalisé, standard 24h/24 et 7j/7."</f>
        <v>Chauffeur privé de l'aéroport Toulouse-Blagnac vers Marseille : env. 407 km, 4 h 15 de route. Devis personnalisé, standard 24h/24 et 7j/7.</v>
      </c>
      <c r="R1454" s="14" t="n">
        <f aca="false">LEN(Q1454)</f>
        <v>138</v>
      </c>
      <c r="S1454" s="14" t="str">
        <f aca="false">INDEX(10_Lieux!$C:$C,U1454)</f>
        <v>France</v>
      </c>
      <c r="T1454" s="14" t="str">
        <f aca="false">INDEX(10_Lieux!$C:$C,V1454)</f>
        <v>France</v>
      </c>
      <c r="U1454" s="14" t="n">
        <f aca="false">MATCH(A1454,10_Lieux!$A:$A,0)</f>
        <v>163</v>
      </c>
      <c r="V1454" s="14" t="n">
        <f aca="false">MATCH(B1454,10_Lieux!$A:$A,0)</f>
        <v>79</v>
      </c>
      <c r="W1454" s="14" t="n">
        <f aca="false">ROUND(6371*2*ASIN(SQRT(SIN(RADIANS(INDEX(10_Lieux!$F:$F,V1454)-INDEX(10_Lieux!$F:$F,U1454))/2)^2+COS(RADIANS(INDEX(10_Lieux!$F:$F,U1454)))*COS(RADIANS(INDEX(10_Lieux!$F:$F,V1454)))*SIN(RADIANS(INDEX(10_Lieux!$G:$G,V1454)-INDEX(10_Lieux!$G:$G,U1454))/2)^2)),1)</f>
        <v>325.4</v>
      </c>
      <c r="X1454" s="14" t="n">
        <f aca="false">ROUND(I1454/IF(I1454&lt;p_seuil_vitesse,p_vit_lente,p_vit_rapide)*60/15,0)*15</f>
        <v>255</v>
      </c>
      <c r="Y1454" s="14" t="n">
        <f aca="false">MAX(IF(INDEX(10_Lieux!$B:$B,U1454)&lt;&gt;"Ville",INDEX(10_Lieux!$I:$I,U1454),0),IF(INDEX(10_Lieux!$B:$B,V1454)&lt;&gt;"Ville",INDEX(10_Lieux!$I:$I,V1454),0))</f>
        <v>250</v>
      </c>
      <c r="Z1454" s="14" t="str">
        <f aca="false">A1454&amp;"|"&amp;B1454</f>
        <v>Toulouse-Blagnac|Marseille</v>
      </c>
      <c r="AA1454" s="14" t="str">
        <f aca="false">IF(I1454&lt;p_local,"Local",IF(I1454&lt;p_vv_min,"Courte distance",IF(I1454&lt;p_tres_long,"Longue distance","Très longue distance")))</f>
        <v>Longue distance</v>
      </c>
    </row>
    <row r="1455" customFormat="false" ht="15" hidden="false" customHeight="true" outlineLevel="0" collapsed="false">
      <c r="A1455" s="1" t="s">
        <v>128</v>
      </c>
      <c r="B1455" s="1" t="s">
        <v>1614</v>
      </c>
      <c r="C1455" s="1" t="s">
        <v>35</v>
      </c>
      <c r="D1455" s="1" t="s">
        <v>653</v>
      </c>
      <c r="E1455" s="1" t="s">
        <v>1622</v>
      </c>
      <c r="F1455" s="14" t="s">
        <v>40</v>
      </c>
      <c r="G1455" s="14" t="str">
        <f aca="false">IF(I1455&lt;p_local,"Local → page infra",IF(H1455&gt;=p_ph1,"Phase 1",IF(H1455&gt;=p_ph2,"Phase 2","Phase 3")))</f>
        <v>Phase 3</v>
      </c>
      <c r="H1455" s="14" t="n">
        <f aca="false">IF(I1455&lt;p_local,0,IF(C1455="Aéroport → Aéroport",p_pts_plein,IF(Y1455&gt;0,IF(I1455&lt;=Y1455,p_pts_plein,IF(I1455&lt;=p_mult2*Y1455,p_pts_moyen,p_pts_r3)),IF(I1455&gt;=p_vv_min,p_pts_plein,IF(I1455&gt;=p_vv_moy,p_pts_moyen,p_pts_court))))+IF(INDEX(10_Lieux!$D:$D,U1455)=1,p_prio1,p_prio2)+IF(INDEX(10_Lieux!$D:$D,V1455)=1,p_prio1,p_prio2)+IF(K1455="Oui",p_tf,0)+p_hub*((INDEX(10_Lieux!$H:$H,U1455)="Hub")+(INDEX(10_Lieux!$H:$H,V1455)="Hub"))+IF(OR(INDEX(10_Lieux!$H:$H,U1455)="Premium",INDEX(10_Lieux!$H:$H,V1455)="Premium"),p_prem,0))</f>
        <v>55</v>
      </c>
      <c r="I1455" s="14" t="n">
        <f aca="false">ROUND(W1455*p_facteur,0)</f>
        <v>407</v>
      </c>
      <c r="J1455" s="14" t="str">
        <f aca="false">IF(X1455&lt;60,X1455&amp;" min",INT(X1455/60)&amp;" h"&amp;IF(MOD(X1455,60)=0,""," "&amp;TEXT(MOD(X1455,60),"00")))</f>
        <v>4 h 15</v>
      </c>
      <c r="K1455" s="14" t="str">
        <f aca="false">IF(S1455&lt;&gt;T1455,"Oui","Non")</f>
        <v>Non</v>
      </c>
      <c r="L1455" s="14" t="str">
        <f aca="false">IF(AND(INDEX(10_Lieux!$B:$B,U1455)="Ville",INDEX(10_Lieux!$B:$B,V1455)="Ville"),"/chauffeur-prive/"&amp;INDEX(10_Lieux!$E:$E,U1455)&amp;"-"&amp;INDEX(10_Lieux!$E:$E,V1455)&amp;"/","/chauffeur-prive/"&amp;INDEX(10_Lieux!$E:$E,U1455)&amp;"/"&amp;INDEX(10_Lieux!$E:$E,V1455)&amp;"/")</f>
        <v>/chauffeur-prive/marseille/aeroport-toulouse-blagnac/</v>
      </c>
      <c r="M1455" s="14" t="str">
        <f aca="false">IFERROR(INDEX($L:$L,MATCH(B1455&amp;"|"&amp;A1455,$Z:$Z,0)),"—")</f>
        <v>/chauffeur-prive/aeroport-toulouse-blagnac/marseille/</v>
      </c>
      <c r="N1455" s="14" t="str">
        <f aca="false">IF(LEN("Chauffeur privé "&amp;INDEX(10_Lieux!$J:$J,U1455)&amp;" → "&amp;INDEX(10_Lieux!$J:$J,V1455)&amp;" | 24h/24")&gt;60,"Chauffeur privé "&amp;INDEX(10_Lieux!$J:$J,U1455)&amp;" → "&amp;INDEX(10_Lieux!$J:$J,V1455),"Chauffeur privé "&amp;INDEX(10_Lieux!$J:$J,U1455)&amp;" → "&amp;INDEX(10_Lieux!$J:$J,V1455)&amp;" | 24h/24")</f>
        <v>Chauffeur privé Marseille → Aéroport Toulouse-Blagnac</v>
      </c>
      <c r="O1455" s="14" t="n">
        <f aca="false">LEN(N1455)</f>
        <v>53</v>
      </c>
      <c r="P1455" s="14" t="str">
        <f aca="false">"Chauffeur privé "&amp;INDEX(10_Lieux!$K:$K,U1455)&amp;" vers "&amp;INDEX(10_Lieux!$L:$L,V1455)</f>
        <v>Chauffeur privé de Marseille vers l'aéroport Toulouse-Blagnac</v>
      </c>
      <c r="Q1455" s="14" t="str">
        <f aca="false">"Chauffeur privé "&amp;INDEX(10_Lieux!$K:$K,U1455)&amp;" vers "&amp;INDEX(10_Lieux!$L:$L,V1455)&amp;" : env. "&amp;I1455&amp;" km, "&amp;J1455&amp;" de route. Devis personnalisé, standard 24h/24 et 7j/7."</f>
        <v>Chauffeur privé de Marseille vers l'aéroport Toulouse-Blagnac : env. 407 km, 4 h 15 de route. Devis personnalisé, standard 24h/24 et 7j/7.</v>
      </c>
      <c r="R1455" s="14" t="n">
        <f aca="false">LEN(Q1455)</f>
        <v>138</v>
      </c>
      <c r="S1455" s="14" t="str">
        <f aca="false">INDEX(10_Lieux!$C:$C,U1455)</f>
        <v>France</v>
      </c>
      <c r="T1455" s="14" t="str">
        <f aca="false">INDEX(10_Lieux!$C:$C,V1455)</f>
        <v>France</v>
      </c>
      <c r="U1455" s="14" t="n">
        <f aca="false">MATCH(A1455,10_Lieux!$A:$A,0)</f>
        <v>79</v>
      </c>
      <c r="V1455" s="14" t="n">
        <f aca="false">MATCH(B1455,10_Lieux!$A:$A,0)</f>
        <v>163</v>
      </c>
      <c r="W1455" s="14" t="n">
        <f aca="false">ROUND(6371*2*ASIN(SQRT(SIN(RADIANS(INDEX(10_Lieux!$F:$F,V1455)-INDEX(10_Lieux!$F:$F,U1455))/2)^2+COS(RADIANS(INDEX(10_Lieux!$F:$F,U1455)))*COS(RADIANS(INDEX(10_Lieux!$F:$F,V1455)))*SIN(RADIANS(INDEX(10_Lieux!$G:$G,V1455)-INDEX(10_Lieux!$G:$G,U1455))/2)^2)),1)</f>
        <v>325.4</v>
      </c>
      <c r="X1455" s="14" t="n">
        <f aca="false">ROUND(I1455/IF(I1455&lt;p_seuil_vitesse,p_vit_lente,p_vit_rapide)*60/15,0)*15</f>
        <v>255</v>
      </c>
      <c r="Y1455" s="14" t="n">
        <f aca="false">MAX(IF(INDEX(10_Lieux!$B:$B,U1455)&lt;&gt;"Ville",INDEX(10_Lieux!$I:$I,U1455),0),IF(INDEX(10_Lieux!$B:$B,V1455)&lt;&gt;"Ville",INDEX(10_Lieux!$I:$I,V1455),0))</f>
        <v>250</v>
      </c>
      <c r="Z1455" s="14" t="str">
        <f aca="false">A1455&amp;"|"&amp;B1455</f>
        <v>Marseille|Toulouse-Blagnac</v>
      </c>
      <c r="AA1455" s="14" t="str">
        <f aca="false">IF(I1455&lt;p_local,"Local",IF(I1455&lt;p_vv_min,"Courte distance",IF(I1455&lt;p_tres_long,"Longue distance","Très longue distance")))</f>
        <v>Longue distance</v>
      </c>
    </row>
    <row r="1456" customFormat="false" ht="15" hidden="false" customHeight="true" outlineLevel="0" collapsed="false">
      <c r="A1456" s="1" t="s">
        <v>1614</v>
      </c>
      <c r="B1456" s="1" t="s">
        <v>130</v>
      </c>
      <c r="C1456" s="1" t="s">
        <v>34</v>
      </c>
      <c r="D1456" s="1" t="s">
        <v>653</v>
      </c>
      <c r="E1456" s="1" t="s">
        <v>1623</v>
      </c>
      <c r="F1456" s="14" t="s">
        <v>40</v>
      </c>
      <c r="G1456" s="14" t="str">
        <f aca="false">IF(I1456&lt;p_local,"Local → page infra",IF(H1456&gt;=p_ph1,"Phase 1",IF(H1456&gt;=p_ph2,"Phase 2","Phase 3")))</f>
        <v>Phase 3</v>
      </c>
      <c r="H1456" s="14" t="n">
        <f aca="false">IF(I1456&lt;p_local,0,IF(C1456="Aéroport → Aéroport",p_pts_plein,IF(Y1456&gt;0,IF(I1456&lt;=Y1456,p_pts_plein,IF(I1456&lt;=p_mult2*Y1456,p_pts_moyen,p_pts_r3)),IF(I1456&gt;=p_vv_min,p_pts_plein,IF(I1456&gt;=p_vv_moy,p_pts_moyen,p_pts_court))))+IF(INDEX(10_Lieux!$D:$D,U1456)=1,p_prio1,p_prio2)+IF(INDEX(10_Lieux!$D:$D,V1456)=1,p_prio1,p_prio2)+IF(K1456="Oui",p_tf,0)+p_hub*((INDEX(10_Lieux!$H:$H,U1456)="Hub")+(INDEX(10_Lieux!$H:$H,V1456)="Hub"))+IF(OR(INDEX(10_Lieux!$H:$H,U1456)="Premium",INDEX(10_Lieux!$H:$H,V1456)="Premium"),p_prem,0))</f>
        <v>45</v>
      </c>
      <c r="I1456" s="14" t="n">
        <f aca="false">ROUND(W1456*p_facteur,0)</f>
        <v>256</v>
      </c>
      <c r="J1456" s="14" t="str">
        <f aca="false">IF(X1456&lt;60,X1456&amp;" min",INT(X1456/60)&amp;" h"&amp;IF(MOD(X1456,60)=0,""," "&amp;TEXT(MOD(X1456,60),"00")))</f>
        <v>2 h 45</v>
      </c>
      <c r="K1456" s="14" t="str">
        <f aca="false">IF(S1456&lt;&gt;T1456,"Oui","Non")</f>
        <v>Non</v>
      </c>
      <c r="L1456" s="14" t="str">
        <f aca="false">IF(AND(INDEX(10_Lieux!$B:$B,U1456)="Ville",INDEX(10_Lieux!$B:$B,V1456)="Ville"),"/chauffeur-prive/"&amp;INDEX(10_Lieux!$E:$E,U1456)&amp;"-"&amp;INDEX(10_Lieux!$E:$E,V1456)&amp;"/","/chauffeur-prive/"&amp;INDEX(10_Lieux!$E:$E,U1456)&amp;"/"&amp;INDEX(10_Lieux!$E:$E,V1456)&amp;"/")</f>
        <v>/chauffeur-prive/aeroport-toulouse-blagnac/bordeaux/</v>
      </c>
      <c r="M1456" s="14" t="str">
        <f aca="false">IFERROR(INDEX($L:$L,MATCH(B1456&amp;"|"&amp;A1456,$Z:$Z,0)),"—")</f>
        <v>/chauffeur-prive/bordeaux/aeroport-toulouse-blagnac/</v>
      </c>
      <c r="N1456" s="14" t="str">
        <f aca="false">IF(LEN("Chauffeur privé "&amp;INDEX(10_Lieux!$J:$J,U1456)&amp;" → "&amp;INDEX(10_Lieux!$J:$J,V1456)&amp;" | 24h/24")&gt;60,"Chauffeur privé "&amp;INDEX(10_Lieux!$J:$J,U1456)&amp;" → "&amp;INDEX(10_Lieux!$J:$J,V1456),"Chauffeur privé "&amp;INDEX(10_Lieux!$J:$J,U1456)&amp;" → "&amp;INDEX(10_Lieux!$J:$J,V1456)&amp;" | 24h/24")</f>
        <v>Chauffeur privé Aéroport Toulouse-Blagnac → Bordeaux</v>
      </c>
      <c r="O1456" s="14" t="n">
        <f aca="false">LEN(N1456)</f>
        <v>52</v>
      </c>
      <c r="P1456" s="14" t="str">
        <f aca="false">"Chauffeur privé "&amp;INDEX(10_Lieux!$K:$K,U1456)&amp;" vers "&amp;INDEX(10_Lieux!$L:$L,V1456)</f>
        <v>Chauffeur privé de l'aéroport Toulouse-Blagnac vers Bordeaux</v>
      </c>
      <c r="Q1456" s="14" t="str">
        <f aca="false">"Chauffeur privé "&amp;INDEX(10_Lieux!$K:$K,U1456)&amp;" vers "&amp;INDEX(10_Lieux!$L:$L,V1456)&amp;" : env. "&amp;I1456&amp;" km, "&amp;J1456&amp;" de route. Devis personnalisé, standard 24h/24 et 7j/7."</f>
        <v>Chauffeur privé de l'aéroport Toulouse-Blagnac vers Bordeaux : env. 256 km, 2 h 45 de route. Devis personnalisé, standard 24h/24 et 7j/7.</v>
      </c>
      <c r="R1456" s="14" t="n">
        <f aca="false">LEN(Q1456)</f>
        <v>137</v>
      </c>
      <c r="S1456" s="14" t="str">
        <f aca="false">INDEX(10_Lieux!$C:$C,U1456)</f>
        <v>France</v>
      </c>
      <c r="T1456" s="14" t="str">
        <f aca="false">INDEX(10_Lieux!$C:$C,V1456)</f>
        <v>France</v>
      </c>
      <c r="U1456" s="14" t="n">
        <f aca="false">MATCH(A1456,10_Lieux!$A:$A,0)</f>
        <v>163</v>
      </c>
      <c r="V1456" s="14" t="n">
        <f aca="false">MATCH(B1456,10_Lieux!$A:$A,0)</f>
        <v>61</v>
      </c>
      <c r="W1456" s="14" t="n">
        <f aca="false">ROUND(6371*2*ASIN(SQRT(SIN(RADIANS(INDEX(10_Lieux!$F:$F,V1456)-INDEX(10_Lieux!$F:$F,U1456))/2)^2+COS(RADIANS(INDEX(10_Lieux!$F:$F,U1456)))*COS(RADIANS(INDEX(10_Lieux!$F:$F,V1456)))*SIN(RADIANS(INDEX(10_Lieux!$G:$G,V1456)-INDEX(10_Lieux!$G:$G,U1456))/2)^2)),1)</f>
        <v>205</v>
      </c>
      <c r="X1456" s="14" t="n">
        <f aca="false">ROUND(I1456/IF(I1456&lt;p_seuil_vitesse,p_vit_lente,p_vit_rapide)*60/15,0)*15</f>
        <v>165</v>
      </c>
      <c r="Y1456" s="14" t="n">
        <f aca="false">MAX(IF(INDEX(10_Lieux!$B:$B,U1456)&lt;&gt;"Ville",INDEX(10_Lieux!$I:$I,U1456),0),IF(INDEX(10_Lieux!$B:$B,V1456)&lt;&gt;"Ville",INDEX(10_Lieux!$I:$I,V1456),0))</f>
        <v>250</v>
      </c>
      <c r="Z1456" s="14" t="str">
        <f aca="false">A1456&amp;"|"&amp;B1456</f>
        <v>Toulouse-Blagnac|Bordeaux</v>
      </c>
      <c r="AA1456" s="14" t="str">
        <f aca="false">IF(I1456&lt;p_local,"Local",IF(I1456&lt;p_vv_min,"Courte distance",IF(I1456&lt;p_tres_long,"Longue distance","Très longue distance")))</f>
        <v>Longue distance</v>
      </c>
    </row>
    <row r="1457" customFormat="false" ht="15" hidden="false" customHeight="true" outlineLevel="0" collapsed="false">
      <c r="A1457" s="1" t="s">
        <v>130</v>
      </c>
      <c r="B1457" s="1" t="s">
        <v>1614</v>
      </c>
      <c r="C1457" s="1" t="s">
        <v>35</v>
      </c>
      <c r="D1457" s="1" t="s">
        <v>653</v>
      </c>
      <c r="E1457" s="1" t="s">
        <v>1624</v>
      </c>
      <c r="F1457" s="14" t="s">
        <v>40</v>
      </c>
      <c r="G1457" s="14" t="str">
        <f aca="false">IF(I1457&lt;p_local,"Local → page infra",IF(H1457&gt;=p_ph1,"Phase 1",IF(H1457&gt;=p_ph2,"Phase 2","Phase 3")))</f>
        <v>Phase 3</v>
      </c>
      <c r="H1457" s="14" t="n">
        <f aca="false">IF(I1457&lt;p_local,0,IF(C1457="Aéroport → Aéroport",p_pts_plein,IF(Y1457&gt;0,IF(I1457&lt;=Y1457,p_pts_plein,IF(I1457&lt;=p_mult2*Y1457,p_pts_moyen,p_pts_r3)),IF(I1457&gt;=p_vv_min,p_pts_plein,IF(I1457&gt;=p_vv_moy,p_pts_moyen,p_pts_court))))+IF(INDEX(10_Lieux!$D:$D,U1457)=1,p_prio1,p_prio2)+IF(INDEX(10_Lieux!$D:$D,V1457)=1,p_prio1,p_prio2)+IF(K1457="Oui",p_tf,0)+p_hub*((INDEX(10_Lieux!$H:$H,U1457)="Hub")+(INDEX(10_Lieux!$H:$H,V1457)="Hub"))+IF(OR(INDEX(10_Lieux!$H:$H,U1457)="Premium",INDEX(10_Lieux!$H:$H,V1457)="Premium"),p_prem,0))</f>
        <v>45</v>
      </c>
      <c r="I1457" s="14" t="n">
        <f aca="false">ROUND(W1457*p_facteur,0)</f>
        <v>256</v>
      </c>
      <c r="J1457" s="14" t="str">
        <f aca="false">IF(X1457&lt;60,X1457&amp;" min",INT(X1457/60)&amp;" h"&amp;IF(MOD(X1457,60)=0,""," "&amp;TEXT(MOD(X1457,60),"00")))</f>
        <v>2 h 45</v>
      </c>
      <c r="K1457" s="14" t="str">
        <f aca="false">IF(S1457&lt;&gt;T1457,"Oui","Non")</f>
        <v>Non</v>
      </c>
      <c r="L1457" s="14" t="str">
        <f aca="false">IF(AND(INDEX(10_Lieux!$B:$B,U1457)="Ville",INDEX(10_Lieux!$B:$B,V1457)="Ville"),"/chauffeur-prive/"&amp;INDEX(10_Lieux!$E:$E,U1457)&amp;"-"&amp;INDEX(10_Lieux!$E:$E,V1457)&amp;"/","/chauffeur-prive/"&amp;INDEX(10_Lieux!$E:$E,U1457)&amp;"/"&amp;INDEX(10_Lieux!$E:$E,V1457)&amp;"/")</f>
        <v>/chauffeur-prive/bordeaux/aeroport-toulouse-blagnac/</v>
      </c>
      <c r="M1457" s="14" t="str">
        <f aca="false">IFERROR(INDEX($L:$L,MATCH(B1457&amp;"|"&amp;A1457,$Z:$Z,0)),"—")</f>
        <v>/chauffeur-prive/aeroport-toulouse-blagnac/bordeaux/</v>
      </c>
      <c r="N1457" s="14" t="str">
        <f aca="false">IF(LEN("Chauffeur privé "&amp;INDEX(10_Lieux!$J:$J,U1457)&amp;" → "&amp;INDEX(10_Lieux!$J:$J,V1457)&amp;" | 24h/24")&gt;60,"Chauffeur privé "&amp;INDEX(10_Lieux!$J:$J,U1457)&amp;" → "&amp;INDEX(10_Lieux!$J:$J,V1457),"Chauffeur privé "&amp;INDEX(10_Lieux!$J:$J,U1457)&amp;" → "&amp;INDEX(10_Lieux!$J:$J,V1457)&amp;" | 24h/24")</f>
        <v>Chauffeur privé Bordeaux → Aéroport Toulouse-Blagnac</v>
      </c>
      <c r="O1457" s="14" t="n">
        <f aca="false">LEN(N1457)</f>
        <v>52</v>
      </c>
      <c r="P1457" s="14" t="str">
        <f aca="false">"Chauffeur privé "&amp;INDEX(10_Lieux!$K:$K,U1457)&amp;" vers "&amp;INDEX(10_Lieux!$L:$L,V1457)</f>
        <v>Chauffeur privé de Bordeaux vers l'aéroport Toulouse-Blagnac</v>
      </c>
      <c r="Q1457" s="14" t="str">
        <f aca="false">"Chauffeur privé "&amp;INDEX(10_Lieux!$K:$K,U1457)&amp;" vers "&amp;INDEX(10_Lieux!$L:$L,V1457)&amp;" : env. "&amp;I1457&amp;" km, "&amp;J1457&amp;" de route. Devis personnalisé, standard 24h/24 et 7j/7."</f>
        <v>Chauffeur privé de Bordeaux vers l'aéroport Toulouse-Blagnac : env. 256 km, 2 h 45 de route. Devis personnalisé, standard 24h/24 et 7j/7.</v>
      </c>
      <c r="R1457" s="14" t="n">
        <f aca="false">LEN(Q1457)</f>
        <v>137</v>
      </c>
      <c r="S1457" s="14" t="str">
        <f aca="false">INDEX(10_Lieux!$C:$C,U1457)</f>
        <v>France</v>
      </c>
      <c r="T1457" s="14" t="str">
        <f aca="false">INDEX(10_Lieux!$C:$C,V1457)</f>
        <v>France</v>
      </c>
      <c r="U1457" s="14" t="n">
        <f aca="false">MATCH(A1457,10_Lieux!$A:$A,0)</f>
        <v>61</v>
      </c>
      <c r="V1457" s="14" t="n">
        <f aca="false">MATCH(B1457,10_Lieux!$A:$A,0)</f>
        <v>163</v>
      </c>
      <c r="W1457" s="14" t="n">
        <f aca="false">ROUND(6371*2*ASIN(SQRT(SIN(RADIANS(INDEX(10_Lieux!$F:$F,V1457)-INDEX(10_Lieux!$F:$F,U1457))/2)^2+COS(RADIANS(INDEX(10_Lieux!$F:$F,U1457)))*COS(RADIANS(INDEX(10_Lieux!$F:$F,V1457)))*SIN(RADIANS(INDEX(10_Lieux!$G:$G,V1457)-INDEX(10_Lieux!$G:$G,U1457))/2)^2)),1)</f>
        <v>205</v>
      </c>
      <c r="X1457" s="14" t="n">
        <f aca="false">ROUND(I1457/IF(I1457&lt;p_seuil_vitesse,p_vit_lente,p_vit_rapide)*60/15,0)*15</f>
        <v>165</v>
      </c>
      <c r="Y1457" s="14" t="n">
        <f aca="false">MAX(IF(INDEX(10_Lieux!$B:$B,U1457)&lt;&gt;"Ville",INDEX(10_Lieux!$I:$I,U1457),0),IF(INDEX(10_Lieux!$B:$B,V1457)&lt;&gt;"Ville",INDEX(10_Lieux!$I:$I,V1457),0))</f>
        <v>250</v>
      </c>
      <c r="Z1457" s="14" t="str">
        <f aca="false">A1457&amp;"|"&amp;B1457</f>
        <v>Bordeaux|Toulouse-Blagnac</v>
      </c>
      <c r="AA1457" s="14" t="str">
        <f aca="false">IF(I1457&lt;p_local,"Local",IF(I1457&lt;p_vv_min,"Courte distance",IF(I1457&lt;p_tres_long,"Longue distance","Très longue distance")))</f>
        <v>Longue distance</v>
      </c>
    </row>
    <row r="1458" customFormat="false" ht="15" hidden="false" customHeight="true" outlineLevel="0" collapsed="false">
      <c r="A1458" s="1" t="s">
        <v>1614</v>
      </c>
      <c r="B1458" s="1" t="s">
        <v>134</v>
      </c>
      <c r="C1458" s="1" t="s">
        <v>34</v>
      </c>
      <c r="D1458" s="1" t="s">
        <v>653</v>
      </c>
      <c r="E1458" s="1" t="s">
        <v>1625</v>
      </c>
      <c r="F1458" s="14" t="s">
        <v>40</v>
      </c>
      <c r="G1458" s="14" t="str">
        <f aca="false">IF(I1458&lt;p_local,"Local → page infra",IF(H1458&gt;=p_ph1,"Phase 1",IF(H1458&gt;=p_ph2,"Phase 2","Phase 3")))</f>
        <v>Phase 3</v>
      </c>
      <c r="H1458" s="14" t="n">
        <f aca="false">IF(I1458&lt;p_local,0,IF(C1458="Aéroport → Aéroport",p_pts_plein,IF(Y1458&gt;0,IF(I1458&lt;=Y1458,p_pts_plein,IF(I1458&lt;=p_mult2*Y1458,p_pts_moyen,p_pts_r3)),IF(I1458&gt;=p_vv_min,p_pts_plein,IF(I1458&gt;=p_vv_moy,p_pts_moyen,p_pts_court))))+IF(INDEX(10_Lieux!$D:$D,U1458)=1,p_prio1,p_prio2)+IF(INDEX(10_Lieux!$D:$D,V1458)=1,p_prio1,p_prio2)+IF(K1458="Oui",p_tf,0)+p_hub*((INDEX(10_Lieux!$H:$H,U1458)="Hub")+(INDEX(10_Lieux!$H:$H,V1458)="Hub"))+IF(OR(INDEX(10_Lieux!$H:$H,U1458)="Premium",INDEX(10_Lieux!$H:$H,V1458)="Premium"),p_prem,0))</f>
        <v>30</v>
      </c>
      <c r="I1458" s="14" t="n">
        <f aca="false">ROUND(W1458*p_facteur,0)</f>
        <v>986</v>
      </c>
      <c r="J1458" s="14" t="str">
        <f aca="false">IF(X1458&lt;60,X1458&amp;" min",INT(X1458/60)&amp;" h"&amp;IF(MOD(X1458,60)=0,""," "&amp;TEXT(MOD(X1458,60),"00")))</f>
        <v>10 h 30</v>
      </c>
      <c r="K1458" s="14" t="str">
        <f aca="false">IF(S1458&lt;&gt;T1458,"Oui","Non")</f>
        <v>Non</v>
      </c>
      <c r="L1458" s="14" t="str">
        <f aca="false">IF(AND(INDEX(10_Lieux!$B:$B,U1458)="Ville",INDEX(10_Lieux!$B:$B,V1458)="Ville"),"/chauffeur-prive/"&amp;INDEX(10_Lieux!$E:$E,U1458)&amp;"-"&amp;INDEX(10_Lieux!$E:$E,V1458)&amp;"/","/chauffeur-prive/"&amp;INDEX(10_Lieux!$E:$E,U1458)&amp;"/"&amp;INDEX(10_Lieux!$E:$E,V1458)&amp;"/")</f>
        <v>/chauffeur-prive/aeroport-toulouse-blagnac/lille/</v>
      </c>
      <c r="M1458" s="14" t="str">
        <f aca="false">IFERROR(INDEX($L:$L,MATCH(B1458&amp;"|"&amp;A1458,$Z:$Z,0)),"—")</f>
        <v>/chauffeur-prive/lille/aeroport-toulouse-blagnac/</v>
      </c>
      <c r="N1458" s="14" t="str">
        <f aca="false">IF(LEN("Chauffeur privé "&amp;INDEX(10_Lieux!$J:$J,U1458)&amp;" → "&amp;INDEX(10_Lieux!$J:$J,V1458)&amp;" | 24h/24")&gt;60,"Chauffeur privé "&amp;INDEX(10_Lieux!$J:$J,U1458)&amp;" → "&amp;INDEX(10_Lieux!$J:$J,V1458),"Chauffeur privé "&amp;INDEX(10_Lieux!$J:$J,U1458)&amp;" → "&amp;INDEX(10_Lieux!$J:$J,V1458)&amp;" | 24h/24")</f>
        <v>Chauffeur privé Aéroport Toulouse-Blagnac → Lille | 24h/24</v>
      </c>
      <c r="O1458" s="14" t="n">
        <f aca="false">LEN(N1458)</f>
        <v>58</v>
      </c>
      <c r="P1458" s="14" t="str">
        <f aca="false">"Chauffeur privé "&amp;INDEX(10_Lieux!$K:$K,U1458)&amp;" vers "&amp;INDEX(10_Lieux!$L:$L,V1458)</f>
        <v>Chauffeur privé de l'aéroport Toulouse-Blagnac vers Lille</v>
      </c>
      <c r="Q1458" s="14" t="str">
        <f aca="false">"Chauffeur privé "&amp;INDEX(10_Lieux!$K:$K,U1458)&amp;" vers "&amp;INDEX(10_Lieux!$L:$L,V1458)&amp;" : env. "&amp;I1458&amp;" km, "&amp;J1458&amp;" de route. Devis personnalisé, standard 24h/24 et 7j/7."</f>
        <v>Chauffeur privé de l'aéroport Toulouse-Blagnac vers Lille : env. 986 km, 10 h 30 de route. Devis personnalisé, standard 24h/24 et 7j/7.</v>
      </c>
      <c r="R1458" s="14" t="n">
        <f aca="false">LEN(Q1458)</f>
        <v>135</v>
      </c>
      <c r="S1458" s="14" t="str">
        <f aca="false">INDEX(10_Lieux!$C:$C,U1458)</f>
        <v>France</v>
      </c>
      <c r="T1458" s="14" t="str">
        <f aca="false">INDEX(10_Lieux!$C:$C,V1458)</f>
        <v>France</v>
      </c>
      <c r="U1458" s="14" t="n">
        <f aca="false">MATCH(A1458,10_Lieux!$A:$A,0)</f>
        <v>163</v>
      </c>
      <c r="V1458" s="14" t="n">
        <f aca="false">MATCH(B1458,10_Lieux!$A:$A,0)</f>
        <v>37</v>
      </c>
      <c r="W1458" s="14" t="n">
        <f aca="false">ROUND(6371*2*ASIN(SQRT(SIN(RADIANS(INDEX(10_Lieux!$F:$F,V1458)-INDEX(10_Lieux!$F:$F,U1458))/2)^2+COS(RADIANS(INDEX(10_Lieux!$F:$F,U1458)))*COS(RADIANS(INDEX(10_Lieux!$F:$F,V1458)))*SIN(RADIANS(INDEX(10_Lieux!$G:$G,V1458)-INDEX(10_Lieux!$G:$G,U1458))/2)^2)),1)</f>
        <v>788.8</v>
      </c>
      <c r="X1458" s="14" t="n">
        <f aca="false">ROUND(I1458/IF(I1458&lt;p_seuil_vitesse,p_vit_lente,p_vit_rapide)*60/15,0)*15</f>
        <v>630</v>
      </c>
      <c r="Y1458" s="14" t="n">
        <f aca="false">MAX(IF(INDEX(10_Lieux!$B:$B,U1458)&lt;&gt;"Ville",INDEX(10_Lieux!$I:$I,U1458),0),IF(INDEX(10_Lieux!$B:$B,V1458)&lt;&gt;"Ville",INDEX(10_Lieux!$I:$I,V1458),0))</f>
        <v>250</v>
      </c>
      <c r="Z1458" s="14" t="str">
        <f aca="false">A1458&amp;"|"&amp;B1458</f>
        <v>Toulouse-Blagnac|Lille</v>
      </c>
      <c r="AA1458" s="14" t="str">
        <f aca="false">IF(I1458&lt;p_local,"Local",IF(I1458&lt;p_vv_min,"Courte distance",IF(I1458&lt;p_tres_long,"Longue distance","Très longue distance")))</f>
        <v>Très longue distance</v>
      </c>
    </row>
    <row r="1459" customFormat="false" ht="15" hidden="false" customHeight="true" outlineLevel="0" collapsed="false">
      <c r="A1459" s="1" t="s">
        <v>134</v>
      </c>
      <c r="B1459" s="1" t="s">
        <v>1614</v>
      </c>
      <c r="C1459" s="1" t="s">
        <v>35</v>
      </c>
      <c r="D1459" s="1" t="s">
        <v>653</v>
      </c>
      <c r="E1459" s="1" t="s">
        <v>1626</v>
      </c>
      <c r="F1459" s="14" t="s">
        <v>40</v>
      </c>
      <c r="G1459" s="14" t="str">
        <f aca="false">IF(I1459&lt;p_local,"Local → page infra",IF(H1459&gt;=p_ph1,"Phase 1",IF(H1459&gt;=p_ph2,"Phase 2","Phase 3")))</f>
        <v>Phase 3</v>
      </c>
      <c r="H1459" s="14" t="n">
        <f aca="false">IF(I1459&lt;p_local,0,IF(C1459="Aéroport → Aéroport",p_pts_plein,IF(Y1459&gt;0,IF(I1459&lt;=Y1459,p_pts_plein,IF(I1459&lt;=p_mult2*Y1459,p_pts_moyen,p_pts_r3)),IF(I1459&gt;=p_vv_min,p_pts_plein,IF(I1459&gt;=p_vv_moy,p_pts_moyen,p_pts_court))))+IF(INDEX(10_Lieux!$D:$D,U1459)=1,p_prio1,p_prio2)+IF(INDEX(10_Lieux!$D:$D,V1459)=1,p_prio1,p_prio2)+IF(K1459="Oui",p_tf,0)+p_hub*((INDEX(10_Lieux!$H:$H,U1459)="Hub")+(INDEX(10_Lieux!$H:$H,V1459)="Hub"))+IF(OR(INDEX(10_Lieux!$H:$H,U1459)="Premium",INDEX(10_Lieux!$H:$H,V1459)="Premium"),p_prem,0))</f>
        <v>30</v>
      </c>
      <c r="I1459" s="14" t="n">
        <f aca="false">ROUND(W1459*p_facteur,0)</f>
        <v>986</v>
      </c>
      <c r="J1459" s="14" t="str">
        <f aca="false">IF(X1459&lt;60,X1459&amp;" min",INT(X1459/60)&amp;" h"&amp;IF(MOD(X1459,60)=0,""," "&amp;TEXT(MOD(X1459,60),"00")))</f>
        <v>10 h 30</v>
      </c>
      <c r="K1459" s="14" t="str">
        <f aca="false">IF(S1459&lt;&gt;T1459,"Oui","Non")</f>
        <v>Non</v>
      </c>
      <c r="L1459" s="14" t="str">
        <f aca="false">IF(AND(INDEX(10_Lieux!$B:$B,U1459)="Ville",INDEX(10_Lieux!$B:$B,V1459)="Ville"),"/chauffeur-prive/"&amp;INDEX(10_Lieux!$E:$E,U1459)&amp;"-"&amp;INDEX(10_Lieux!$E:$E,V1459)&amp;"/","/chauffeur-prive/"&amp;INDEX(10_Lieux!$E:$E,U1459)&amp;"/"&amp;INDEX(10_Lieux!$E:$E,V1459)&amp;"/")</f>
        <v>/chauffeur-prive/lille/aeroport-toulouse-blagnac/</v>
      </c>
      <c r="M1459" s="14" t="str">
        <f aca="false">IFERROR(INDEX($L:$L,MATCH(B1459&amp;"|"&amp;A1459,$Z:$Z,0)),"—")</f>
        <v>/chauffeur-prive/aeroport-toulouse-blagnac/lille/</v>
      </c>
      <c r="N1459" s="14" t="str">
        <f aca="false">IF(LEN("Chauffeur privé "&amp;INDEX(10_Lieux!$J:$J,U1459)&amp;" → "&amp;INDEX(10_Lieux!$J:$J,V1459)&amp;" | 24h/24")&gt;60,"Chauffeur privé "&amp;INDEX(10_Lieux!$J:$J,U1459)&amp;" → "&amp;INDEX(10_Lieux!$J:$J,V1459),"Chauffeur privé "&amp;INDEX(10_Lieux!$J:$J,U1459)&amp;" → "&amp;INDEX(10_Lieux!$J:$J,V1459)&amp;" | 24h/24")</f>
        <v>Chauffeur privé Lille → Aéroport Toulouse-Blagnac | 24h/24</v>
      </c>
      <c r="O1459" s="14" t="n">
        <f aca="false">LEN(N1459)</f>
        <v>58</v>
      </c>
      <c r="P1459" s="14" t="str">
        <f aca="false">"Chauffeur privé "&amp;INDEX(10_Lieux!$K:$K,U1459)&amp;" vers "&amp;INDEX(10_Lieux!$L:$L,V1459)</f>
        <v>Chauffeur privé de Lille vers l'aéroport Toulouse-Blagnac</v>
      </c>
      <c r="Q1459" s="14" t="str">
        <f aca="false">"Chauffeur privé "&amp;INDEX(10_Lieux!$K:$K,U1459)&amp;" vers "&amp;INDEX(10_Lieux!$L:$L,V1459)&amp;" : env. "&amp;I1459&amp;" km, "&amp;J1459&amp;" de route. Devis personnalisé, standard 24h/24 et 7j/7."</f>
        <v>Chauffeur privé de Lille vers l'aéroport Toulouse-Blagnac : env. 986 km, 10 h 30 de route. Devis personnalisé, standard 24h/24 et 7j/7.</v>
      </c>
      <c r="R1459" s="14" t="n">
        <f aca="false">LEN(Q1459)</f>
        <v>135</v>
      </c>
      <c r="S1459" s="14" t="str">
        <f aca="false">INDEX(10_Lieux!$C:$C,U1459)</f>
        <v>France</v>
      </c>
      <c r="T1459" s="14" t="str">
        <f aca="false">INDEX(10_Lieux!$C:$C,V1459)</f>
        <v>France</v>
      </c>
      <c r="U1459" s="14" t="n">
        <f aca="false">MATCH(A1459,10_Lieux!$A:$A,0)</f>
        <v>37</v>
      </c>
      <c r="V1459" s="14" t="n">
        <f aca="false">MATCH(B1459,10_Lieux!$A:$A,0)</f>
        <v>163</v>
      </c>
      <c r="W1459" s="14" t="n">
        <f aca="false">ROUND(6371*2*ASIN(SQRT(SIN(RADIANS(INDEX(10_Lieux!$F:$F,V1459)-INDEX(10_Lieux!$F:$F,U1459))/2)^2+COS(RADIANS(INDEX(10_Lieux!$F:$F,U1459)))*COS(RADIANS(INDEX(10_Lieux!$F:$F,V1459)))*SIN(RADIANS(INDEX(10_Lieux!$G:$G,V1459)-INDEX(10_Lieux!$G:$G,U1459))/2)^2)),1)</f>
        <v>788.8</v>
      </c>
      <c r="X1459" s="14" t="n">
        <f aca="false">ROUND(I1459/IF(I1459&lt;p_seuil_vitesse,p_vit_lente,p_vit_rapide)*60/15,0)*15</f>
        <v>630</v>
      </c>
      <c r="Y1459" s="14" t="n">
        <f aca="false">MAX(IF(INDEX(10_Lieux!$B:$B,U1459)&lt;&gt;"Ville",INDEX(10_Lieux!$I:$I,U1459),0),IF(INDEX(10_Lieux!$B:$B,V1459)&lt;&gt;"Ville",INDEX(10_Lieux!$I:$I,V1459),0))</f>
        <v>250</v>
      </c>
      <c r="Z1459" s="14" t="str">
        <f aca="false">A1459&amp;"|"&amp;B1459</f>
        <v>Lille|Toulouse-Blagnac</v>
      </c>
      <c r="AA1459" s="14" t="str">
        <f aca="false">IF(I1459&lt;p_local,"Local",IF(I1459&lt;p_vv_min,"Courte distance",IF(I1459&lt;p_tres_long,"Longue distance","Très longue distance")))</f>
        <v>Très longue distance</v>
      </c>
    </row>
    <row r="1460" customFormat="false" ht="15" hidden="false" customHeight="true" outlineLevel="0" collapsed="false">
      <c r="A1460" s="1" t="s">
        <v>1614</v>
      </c>
      <c r="B1460" s="1" t="s">
        <v>136</v>
      </c>
      <c r="C1460" s="1" t="s">
        <v>34</v>
      </c>
      <c r="D1460" s="1" t="s">
        <v>653</v>
      </c>
      <c r="E1460" s="1" t="s">
        <v>1627</v>
      </c>
      <c r="F1460" s="14" t="s">
        <v>40</v>
      </c>
      <c r="G1460" s="14" t="str">
        <f aca="false">IF(I1460&lt;p_local,"Local → page infra",IF(H1460&gt;=p_ph1,"Phase 1",IF(H1460&gt;=p_ph2,"Phase 2","Phase 3")))</f>
        <v>Phase 3</v>
      </c>
      <c r="H1460" s="14" t="n">
        <f aca="false">IF(I1460&lt;p_local,0,IF(C1460="Aéroport → Aéroport",p_pts_plein,IF(Y1460&gt;0,IF(I1460&lt;=Y1460,p_pts_plein,IF(I1460&lt;=p_mult2*Y1460,p_pts_moyen,p_pts_r3)),IF(I1460&gt;=p_vv_min,p_pts_plein,IF(I1460&gt;=p_vv_moy,p_pts_moyen,p_pts_court))))+IF(INDEX(10_Lieux!$D:$D,U1460)=1,p_prio1,p_prio2)+IF(INDEX(10_Lieux!$D:$D,V1460)=1,p_prio1,p_prio2)+IF(K1460="Oui",p_tf,0)+p_hub*((INDEX(10_Lieux!$H:$H,U1460)="Hub")+(INDEX(10_Lieux!$H:$H,V1460)="Hub"))+IF(OR(INDEX(10_Lieux!$H:$H,U1460)="Premium",INDEX(10_Lieux!$H:$H,V1460)="Premium"),p_prem,0))</f>
        <v>30</v>
      </c>
      <c r="I1460" s="14" t="n">
        <f aca="false">ROUND(W1460*p_facteur,0)</f>
        <v>922</v>
      </c>
      <c r="J1460" s="14" t="str">
        <f aca="false">IF(X1460&lt;60,X1460&amp;" min",INT(X1460/60)&amp;" h"&amp;IF(MOD(X1460,60)=0,""," "&amp;TEXT(MOD(X1460,60),"00")))</f>
        <v>9 h 45</v>
      </c>
      <c r="K1460" s="14" t="str">
        <f aca="false">IF(S1460&lt;&gt;T1460,"Oui","Non")</f>
        <v>Non</v>
      </c>
      <c r="L1460" s="14" t="str">
        <f aca="false">IF(AND(INDEX(10_Lieux!$B:$B,U1460)="Ville",INDEX(10_Lieux!$B:$B,V1460)="Ville"),"/chauffeur-prive/"&amp;INDEX(10_Lieux!$E:$E,U1460)&amp;"-"&amp;INDEX(10_Lieux!$E:$E,V1460)&amp;"/","/chauffeur-prive/"&amp;INDEX(10_Lieux!$E:$E,U1460)&amp;"/"&amp;INDEX(10_Lieux!$E:$E,V1460)&amp;"/")</f>
        <v>/chauffeur-prive/aeroport-toulouse-blagnac/strasbourg/</v>
      </c>
      <c r="M1460" s="14" t="str">
        <f aca="false">IFERROR(INDEX($L:$L,MATCH(B1460&amp;"|"&amp;A1460,$Z:$Z,0)),"—")</f>
        <v>/chauffeur-prive/strasbourg/aeroport-toulouse-blagnac/</v>
      </c>
      <c r="N1460" s="14" t="str">
        <f aca="false">IF(LEN("Chauffeur privé "&amp;INDEX(10_Lieux!$J:$J,U1460)&amp;" → "&amp;INDEX(10_Lieux!$J:$J,V1460)&amp;" | 24h/24")&gt;60,"Chauffeur privé "&amp;INDEX(10_Lieux!$J:$J,U1460)&amp;" → "&amp;INDEX(10_Lieux!$J:$J,V1460),"Chauffeur privé "&amp;INDEX(10_Lieux!$J:$J,U1460)&amp;" → "&amp;INDEX(10_Lieux!$J:$J,V1460)&amp;" | 24h/24")</f>
        <v>Chauffeur privé Aéroport Toulouse-Blagnac → Strasbourg</v>
      </c>
      <c r="O1460" s="14" t="n">
        <f aca="false">LEN(N1460)</f>
        <v>54</v>
      </c>
      <c r="P1460" s="14" t="str">
        <f aca="false">"Chauffeur privé "&amp;INDEX(10_Lieux!$K:$K,U1460)&amp;" vers "&amp;INDEX(10_Lieux!$L:$L,V1460)</f>
        <v>Chauffeur privé de l'aéroport Toulouse-Blagnac vers Strasbourg</v>
      </c>
      <c r="Q1460" s="14" t="str">
        <f aca="false">"Chauffeur privé "&amp;INDEX(10_Lieux!$K:$K,U1460)&amp;" vers "&amp;INDEX(10_Lieux!$L:$L,V1460)&amp;" : env. "&amp;I1460&amp;" km, "&amp;J1460&amp;" de route. Devis personnalisé, standard 24h/24 et 7j/7."</f>
        <v>Chauffeur privé de l'aéroport Toulouse-Blagnac vers Strasbourg : env. 922 km, 9 h 45 de route. Devis personnalisé, standard 24h/24 et 7j/7.</v>
      </c>
      <c r="R1460" s="14" t="n">
        <f aca="false">LEN(Q1460)</f>
        <v>139</v>
      </c>
      <c r="S1460" s="14" t="str">
        <f aca="false">INDEX(10_Lieux!$C:$C,U1460)</f>
        <v>France</v>
      </c>
      <c r="T1460" s="14" t="str">
        <f aca="false">INDEX(10_Lieux!$C:$C,V1460)</f>
        <v>France</v>
      </c>
      <c r="U1460" s="14" t="n">
        <f aca="false">MATCH(A1460,10_Lieux!$A:$A,0)</f>
        <v>163</v>
      </c>
      <c r="V1460" s="14" t="n">
        <f aca="false">MATCH(B1460,10_Lieux!$A:$A,0)</f>
        <v>29</v>
      </c>
      <c r="W1460" s="14" t="n">
        <f aca="false">ROUND(6371*2*ASIN(SQRT(SIN(RADIANS(INDEX(10_Lieux!$F:$F,V1460)-INDEX(10_Lieux!$F:$F,U1460))/2)^2+COS(RADIANS(INDEX(10_Lieux!$F:$F,U1460)))*COS(RADIANS(INDEX(10_Lieux!$F:$F,V1460)))*SIN(RADIANS(INDEX(10_Lieux!$G:$G,V1460)-INDEX(10_Lieux!$G:$G,U1460))/2)^2)),1)</f>
        <v>737.6</v>
      </c>
      <c r="X1460" s="14" t="n">
        <f aca="false">ROUND(I1460/IF(I1460&lt;p_seuil_vitesse,p_vit_lente,p_vit_rapide)*60/15,0)*15</f>
        <v>585</v>
      </c>
      <c r="Y1460" s="14" t="n">
        <f aca="false">MAX(IF(INDEX(10_Lieux!$B:$B,U1460)&lt;&gt;"Ville",INDEX(10_Lieux!$I:$I,U1460),0),IF(INDEX(10_Lieux!$B:$B,V1460)&lt;&gt;"Ville",INDEX(10_Lieux!$I:$I,V1460),0))</f>
        <v>250</v>
      </c>
      <c r="Z1460" s="14" t="str">
        <f aca="false">A1460&amp;"|"&amp;B1460</f>
        <v>Toulouse-Blagnac|Strasbourg</v>
      </c>
      <c r="AA1460" s="14" t="str">
        <f aca="false">IF(I1460&lt;p_local,"Local",IF(I1460&lt;p_vv_min,"Courte distance",IF(I1460&lt;p_tres_long,"Longue distance","Très longue distance")))</f>
        <v>Très longue distance</v>
      </c>
    </row>
    <row r="1461" customFormat="false" ht="15" hidden="false" customHeight="true" outlineLevel="0" collapsed="false">
      <c r="A1461" s="1" t="s">
        <v>136</v>
      </c>
      <c r="B1461" s="1" t="s">
        <v>1614</v>
      </c>
      <c r="C1461" s="1" t="s">
        <v>35</v>
      </c>
      <c r="D1461" s="1" t="s">
        <v>653</v>
      </c>
      <c r="E1461" s="1" t="s">
        <v>1628</v>
      </c>
      <c r="F1461" s="14" t="s">
        <v>40</v>
      </c>
      <c r="G1461" s="14" t="str">
        <f aca="false">IF(I1461&lt;p_local,"Local → page infra",IF(H1461&gt;=p_ph1,"Phase 1",IF(H1461&gt;=p_ph2,"Phase 2","Phase 3")))</f>
        <v>Phase 3</v>
      </c>
      <c r="H1461" s="14" t="n">
        <f aca="false">IF(I1461&lt;p_local,0,IF(C1461="Aéroport → Aéroport",p_pts_plein,IF(Y1461&gt;0,IF(I1461&lt;=Y1461,p_pts_plein,IF(I1461&lt;=p_mult2*Y1461,p_pts_moyen,p_pts_r3)),IF(I1461&gt;=p_vv_min,p_pts_plein,IF(I1461&gt;=p_vv_moy,p_pts_moyen,p_pts_court))))+IF(INDEX(10_Lieux!$D:$D,U1461)=1,p_prio1,p_prio2)+IF(INDEX(10_Lieux!$D:$D,V1461)=1,p_prio1,p_prio2)+IF(K1461="Oui",p_tf,0)+p_hub*((INDEX(10_Lieux!$H:$H,U1461)="Hub")+(INDEX(10_Lieux!$H:$H,V1461)="Hub"))+IF(OR(INDEX(10_Lieux!$H:$H,U1461)="Premium",INDEX(10_Lieux!$H:$H,V1461)="Premium"),p_prem,0))</f>
        <v>30</v>
      </c>
      <c r="I1461" s="14" t="n">
        <f aca="false">ROUND(W1461*p_facteur,0)</f>
        <v>922</v>
      </c>
      <c r="J1461" s="14" t="str">
        <f aca="false">IF(X1461&lt;60,X1461&amp;" min",INT(X1461/60)&amp;" h"&amp;IF(MOD(X1461,60)=0,""," "&amp;TEXT(MOD(X1461,60),"00")))</f>
        <v>9 h 45</v>
      </c>
      <c r="K1461" s="14" t="str">
        <f aca="false">IF(S1461&lt;&gt;T1461,"Oui","Non")</f>
        <v>Non</v>
      </c>
      <c r="L1461" s="14" t="str">
        <f aca="false">IF(AND(INDEX(10_Lieux!$B:$B,U1461)="Ville",INDEX(10_Lieux!$B:$B,V1461)="Ville"),"/chauffeur-prive/"&amp;INDEX(10_Lieux!$E:$E,U1461)&amp;"-"&amp;INDEX(10_Lieux!$E:$E,V1461)&amp;"/","/chauffeur-prive/"&amp;INDEX(10_Lieux!$E:$E,U1461)&amp;"/"&amp;INDEX(10_Lieux!$E:$E,V1461)&amp;"/")</f>
        <v>/chauffeur-prive/strasbourg/aeroport-toulouse-blagnac/</v>
      </c>
      <c r="M1461" s="14" t="str">
        <f aca="false">IFERROR(INDEX($L:$L,MATCH(B1461&amp;"|"&amp;A1461,$Z:$Z,0)),"—")</f>
        <v>/chauffeur-prive/aeroport-toulouse-blagnac/strasbourg/</v>
      </c>
      <c r="N1461" s="14" t="str">
        <f aca="false">IF(LEN("Chauffeur privé "&amp;INDEX(10_Lieux!$J:$J,U1461)&amp;" → "&amp;INDEX(10_Lieux!$J:$J,V1461)&amp;" | 24h/24")&gt;60,"Chauffeur privé "&amp;INDEX(10_Lieux!$J:$J,U1461)&amp;" → "&amp;INDEX(10_Lieux!$J:$J,V1461),"Chauffeur privé "&amp;INDEX(10_Lieux!$J:$J,U1461)&amp;" → "&amp;INDEX(10_Lieux!$J:$J,V1461)&amp;" | 24h/24")</f>
        <v>Chauffeur privé Strasbourg → Aéroport Toulouse-Blagnac</v>
      </c>
      <c r="O1461" s="14" t="n">
        <f aca="false">LEN(N1461)</f>
        <v>54</v>
      </c>
      <c r="P1461" s="14" t="str">
        <f aca="false">"Chauffeur privé "&amp;INDEX(10_Lieux!$K:$K,U1461)&amp;" vers "&amp;INDEX(10_Lieux!$L:$L,V1461)</f>
        <v>Chauffeur privé de Strasbourg vers l'aéroport Toulouse-Blagnac</v>
      </c>
      <c r="Q1461" s="14" t="str">
        <f aca="false">"Chauffeur privé "&amp;INDEX(10_Lieux!$K:$K,U1461)&amp;" vers "&amp;INDEX(10_Lieux!$L:$L,V1461)&amp;" : env. "&amp;I1461&amp;" km, "&amp;J1461&amp;" de route. Devis personnalisé, standard 24h/24 et 7j/7."</f>
        <v>Chauffeur privé de Strasbourg vers l'aéroport Toulouse-Blagnac : env. 922 km, 9 h 45 de route. Devis personnalisé, standard 24h/24 et 7j/7.</v>
      </c>
      <c r="R1461" s="14" t="n">
        <f aca="false">LEN(Q1461)</f>
        <v>139</v>
      </c>
      <c r="S1461" s="14" t="str">
        <f aca="false">INDEX(10_Lieux!$C:$C,U1461)</f>
        <v>France</v>
      </c>
      <c r="T1461" s="14" t="str">
        <f aca="false">INDEX(10_Lieux!$C:$C,V1461)</f>
        <v>France</v>
      </c>
      <c r="U1461" s="14" t="n">
        <f aca="false">MATCH(A1461,10_Lieux!$A:$A,0)</f>
        <v>29</v>
      </c>
      <c r="V1461" s="14" t="n">
        <f aca="false">MATCH(B1461,10_Lieux!$A:$A,0)</f>
        <v>163</v>
      </c>
      <c r="W1461" s="14" t="n">
        <f aca="false">ROUND(6371*2*ASIN(SQRT(SIN(RADIANS(INDEX(10_Lieux!$F:$F,V1461)-INDEX(10_Lieux!$F:$F,U1461))/2)^2+COS(RADIANS(INDEX(10_Lieux!$F:$F,U1461)))*COS(RADIANS(INDEX(10_Lieux!$F:$F,V1461)))*SIN(RADIANS(INDEX(10_Lieux!$G:$G,V1461)-INDEX(10_Lieux!$G:$G,U1461))/2)^2)),1)</f>
        <v>737.6</v>
      </c>
      <c r="X1461" s="14" t="n">
        <f aca="false">ROUND(I1461/IF(I1461&lt;p_seuil_vitesse,p_vit_lente,p_vit_rapide)*60/15,0)*15</f>
        <v>585</v>
      </c>
      <c r="Y1461" s="14" t="n">
        <f aca="false">MAX(IF(INDEX(10_Lieux!$B:$B,U1461)&lt;&gt;"Ville",INDEX(10_Lieux!$I:$I,U1461),0),IF(INDEX(10_Lieux!$B:$B,V1461)&lt;&gt;"Ville",INDEX(10_Lieux!$I:$I,V1461),0))</f>
        <v>250</v>
      </c>
      <c r="Z1461" s="14" t="str">
        <f aca="false">A1461&amp;"|"&amp;B1461</f>
        <v>Strasbourg|Toulouse-Blagnac</v>
      </c>
      <c r="AA1461" s="14" t="str">
        <f aca="false">IF(I1461&lt;p_local,"Local",IF(I1461&lt;p_vv_min,"Courte distance",IF(I1461&lt;p_tres_long,"Longue distance","Très longue distance")))</f>
        <v>Très longue distance</v>
      </c>
    </row>
    <row r="1462" customFormat="false" ht="15" hidden="false" customHeight="true" outlineLevel="0" collapsed="false">
      <c r="A1462" s="1" t="s">
        <v>1614</v>
      </c>
      <c r="B1462" s="1" t="s">
        <v>138</v>
      </c>
      <c r="C1462" s="1" t="s">
        <v>34</v>
      </c>
      <c r="D1462" s="1" t="s">
        <v>653</v>
      </c>
      <c r="E1462" s="1" t="s">
        <v>1629</v>
      </c>
      <c r="F1462" s="14" t="s">
        <v>40</v>
      </c>
      <c r="G1462" s="14" t="str">
        <f aca="false">IF(I1462&lt;p_local,"Local → page infra",IF(H1462&gt;=p_ph1,"Phase 1",IF(H1462&gt;=p_ph2,"Phase 2","Phase 3")))</f>
        <v>Phase 3</v>
      </c>
      <c r="H1462" s="14" t="n">
        <f aca="false">IF(I1462&lt;p_local,0,IF(C1462="Aéroport → Aéroport",p_pts_plein,IF(Y1462&gt;0,IF(I1462&lt;=Y1462,p_pts_plein,IF(I1462&lt;=p_mult2*Y1462,p_pts_moyen,p_pts_r3)),IF(I1462&gt;=p_vv_min,p_pts_plein,IF(I1462&gt;=p_vv_moy,p_pts_moyen,p_pts_court))))+IF(INDEX(10_Lieux!$D:$D,U1462)=1,p_prio1,p_prio2)+IF(INDEX(10_Lieux!$D:$D,V1462)=1,p_prio1,p_prio2)+IF(K1462="Oui",p_tf,0)+p_hub*((INDEX(10_Lieux!$H:$H,U1462)="Hub")+(INDEX(10_Lieux!$H:$H,V1462)="Hub"))+IF(OR(INDEX(10_Lieux!$H:$H,U1462)="Premium",INDEX(10_Lieux!$H:$H,V1462)="Premium"),p_prem,0))</f>
        <v>40</v>
      </c>
      <c r="I1462" s="14" t="n">
        <f aca="false">ROUND(W1462*p_facteur,0)</f>
        <v>253</v>
      </c>
      <c r="J1462" s="14" t="str">
        <f aca="false">IF(X1462&lt;60,X1462&amp;" min",INT(X1462/60)&amp;" h"&amp;IF(MOD(X1462,60)=0,""," "&amp;TEXT(MOD(X1462,60),"00")))</f>
        <v>2 h 45</v>
      </c>
      <c r="K1462" s="14" t="str">
        <f aca="false">IF(S1462&lt;&gt;T1462,"Oui","Non")</f>
        <v>Non</v>
      </c>
      <c r="L1462" s="14" t="str">
        <f aca="false">IF(AND(INDEX(10_Lieux!$B:$B,U1462)="Ville",INDEX(10_Lieux!$B:$B,V1462)="Ville"),"/chauffeur-prive/"&amp;INDEX(10_Lieux!$E:$E,U1462)&amp;"-"&amp;INDEX(10_Lieux!$E:$E,V1462)&amp;"/","/chauffeur-prive/"&amp;INDEX(10_Lieux!$E:$E,U1462)&amp;"/"&amp;INDEX(10_Lieux!$E:$E,V1462)&amp;"/")</f>
        <v>/chauffeur-prive/aeroport-toulouse-blagnac/montpellier/</v>
      </c>
      <c r="M1462" s="14" t="str">
        <f aca="false">IFERROR(INDEX($L:$L,MATCH(B1462&amp;"|"&amp;A1462,$Z:$Z,0)),"—")</f>
        <v>/chauffeur-prive/montpellier/aeroport-toulouse-blagnac/</v>
      </c>
      <c r="N1462" s="14" t="str">
        <f aca="false">IF(LEN("Chauffeur privé "&amp;INDEX(10_Lieux!$J:$J,U1462)&amp;" → "&amp;INDEX(10_Lieux!$J:$J,V1462)&amp;" | 24h/24")&gt;60,"Chauffeur privé "&amp;INDEX(10_Lieux!$J:$J,U1462)&amp;" → "&amp;INDEX(10_Lieux!$J:$J,V1462),"Chauffeur privé "&amp;INDEX(10_Lieux!$J:$J,U1462)&amp;" → "&amp;INDEX(10_Lieux!$J:$J,V1462)&amp;" | 24h/24")</f>
        <v>Chauffeur privé Aéroport Toulouse-Blagnac → Montpellier</v>
      </c>
      <c r="O1462" s="14" t="n">
        <f aca="false">LEN(N1462)</f>
        <v>55</v>
      </c>
      <c r="P1462" s="14" t="str">
        <f aca="false">"Chauffeur privé "&amp;INDEX(10_Lieux!$K:$K,U1462)&amp;" vers "&amp;INDEX(10_Lieux!$L:$L,V1462)</f>
        <v>Chauffeur privé de l'aéroport Toulouse-Blagnac vers Montpellier</v>
      </c>
      <c r="Q1462" s="14" t="str">
        <f aca="false">"Chauffeur privé "&amp;INDEX(10_Lieux!$K:$K,U1462)&amp;" vers "&amp;INDEX(10_Lieux!$L:$L,V1462)&amp;" : env. "&amp;I1462&amp;" km, "&amp;J1462&amp;" de route. Devis personnalisé, standard 24h/24 et 7j/7."</f>
        <v>Chauffeur privé de l'aéroport Toulouse-Blagnac vers Montpellier : env. 253 km, 2 h 45 de route. Devis personnalisé, standard 24h/24 et 7j/7.</v>
      </c>
      <c r="R1462" s="14" t="n">
        <f aca="false">LEN(Q1462)</f>
        <v>140</v>
      </c>
      <c r="S1462" s="14" t="str">
        <f aca="false">INDEX(10_Lieux!$C:$C,U1462)</f>
        <v>France</v>
      </c>
      <c r="T1462" s="14" t="str">
        <f aca="false">INDEX(10_Lieux!$C:$C,V1462)</f>
        <v>France</v>
      </c>
      <c r="U1462" s="14" t="n">
        <f aca="false">MATCH(A1462,10_Lieux!$A:$A,0)</f>
        <v>163</v>
      </c>
      <c r="V1462" s="14" t="n">
        <f aca="false">MATCH(B1462,10_Lieux!$A:$A,0)</f>
        <v>71</v>
      </c>
      <c r="W1462" s="14" t="n">
        <f aca="false">ROUND(6371*2*ASIN(SQRT(SIN(RADIANS(INDEX(10_Lieux!$F:$F,V1462)-INDEX(10_Lieux!$F:$F,U1462))/2)^2+COS(RADIANS(INDEX(10_Lieux!$F:$F,U1462)))*COS(RADIANS(INDEX(10_Lieux!$F:$F,V1462)))*SIN(RADIANS(INDEX(10_Lieux!$G:$G,V1462)-INDEX(10_Lieux!$G:$G,U1462))/2)^2)),1)</f>
        <v>202.3</v>
      </c>
      <c r="X1462" s="14" t="n">
        <f aca="false">ROUND(I1462/IF(I1462&lt;p_seuil_vitesse,p_vit_lente,p_vit_rapide)*60/15,0)*15</f>
        <v>165</v>
      </c>
      <c r="Y1462" s="14" t="n">
        <f aca="false">MAX(IF(INDEX(10_Lieux!$B:$B,U1462)&lt;&gt;"Ville",INDEX(10_Lieux!$I:$I,U1462),0),IF(INDEX(10_Lieux!$B:$B,V1462)&lt;&gt;"Ville",INDEX(10_Lieux!$I:$I,V1462),0))</f>
        <v>250</v>
      </c>
      <c r="Z1462" s="14" t="str">
        <f aca="false">A1462&amp;"|"&amp;B1462</f>
        <v>Toulouse-Blagnac|Montpellier</v>
      </c>
      <c r="AA1462" s="14" t="str">
        <f aca="false">IF(I1462&lt;p_local,"Local",IF(I1462&lt;p_vv_min,"Courte distance",IF(I1462&lt;p_tres_long,"Longue distance","Très longue distance")))</f>
        <v>Longue distance</v>
      </c>
    </row>
    <row r="1463" customFormat="false" ht="15" hidden="false" customHeight="true" outlineLevel="0" collapsed="false">
      <c r="A1463" s="1" t="s">
        <v>138</v>
      </c>
      <c r="B1463" s="1" t="s">
        <v>1614</v>
      </c>
      <c r="C1463" s="1" t="s">
        <v>35</v>
      </c>
      <c r="D1463" s="1" t="s">
        <v>653</v>
      </c>
      <c r="E1463" s="1" t="s">
        <v>1630</v>
      </c>
      <c r="F1463" s="14" t="s">
        <v>40</v>
      </c>
      <c r="G1463" s="14" t="str">
        <f aca="false">IF(I1463&lt;p_local,"Local → page infra",IF(H1463&gt;=p_ph1,"Phase 1",IF(H1463&gt;=p_ph2,"Phase 2","Phase 3")))</f>
        <v>Phase 3</v>
      </c>
      <c r="H1463" s="14" t="n">
        <f aca="false">IF(I1463&lt;p_local,0,IF(C1463="Aéroport → Aéroport",p_pts_plein,IF(Y1463&gt;0,IF(I1463&lt;=Y1463,p_pts_plein,IF(I1463&lt;=p_mult2*Y1463,p_pts_moyen,p_pts_r3)),IF(I1463&gt;=p_vv_min,p_pts_plein,IF(I1463&gt;=p_vv_moy,p_pts_moyen,p_pts_court))))+IF(INDEX(10_Lieux!$D:$D,U1463)=1,p_prio1,p_prio2)+IF(INDEX(10_Lieux!$D:$D,V1463)=1,p_prio1,p_prio2)+IF(K1463="Oui",p_tf,0)+p_hub*((INDEX(10_Lieux!$H:$H,U1463)="Hub")+(INDEX(10_Lieux!$H:$H,V1463)="Hub"))+IF(OR(INDEX(10_Lieux!$H:$H,U1463)="Premium",INDEX(10_Lieux!$H:$H,V1463)="Premium"),p_prem,0))</f>
        <v>40</v>
      </c>
      <c r="I1463" s="14" t="n">
        <f aca="false">ROUND(W1463*p_facteur,0)</f>
        <v>253</v>
      </c>
      <c r="J1463" s="14" t="str">
        <f aca="false">IF(X1463&lt;60,X1463&amp;" min",INT(X1463/60)&amp;" h"&amp;IF(MOD(X1463,60)=0,""," "&amp;TEXT(MOD(X1463,60),"00")))</f>
        <v>2 h 45</v>
      </c>
      <c r="K1463" s="14" t="str">
        <f aca="false">IF(S1463&lt;&gt;T1463,"Oui","Non")</f>
        <v>Non</v>
      </c>
      <c r="L1463" s="14" t="str">
        <f aca="false">IF(AND(INDEX(10_Lieux!$B:$B,U1463)="Ville",INDEX(10_Lieux!$B:$B,V1463)="Ville"),"/chauffeur-prive/"&amp;INDEX(10_Lieux!$E:$E,U1463)&amp;"-"&amp;INDEX(10_Lieux!$E:$E,V1463)&amp;"/","/chauffeur-prive/"&amp;INDEX(10_Lieux!$E:$E,U1463)&amp;"/"&amp;INDEX(10_Lieux!$E:$E,V1463)&amp;"/")</f>
        <v>/chauffeur-prive/montpellier/aeroport-toulouse-blagnac/</v>
      </c>
      <c r="M1463" s="14" t="str">
        <f aca="false">IFERROR(INDEX($L:$L,MATCH(B1463&amp;"|"&amp;A1463,$Z:$Z,0)),"—")</f>
        <v>/chauffeur-prive/aeroport-toulouse-blagnac/montpellier/</v>
      </c>
      <c r="N1463" s="14" t="str">
        <f aca="false">IF(LEN("Chauffeur privé "&amp;INDEX(10_Lieux!$J:$J,U1463)&amp;" → "&amp;INDEX(10_Lieux!$J:$J,V1463)&amp;" | 24h/24")&gt;60,"Chauffeur privé "&amp;INDEX(10_Lieux!$J:$J,U1463)&amp;" → "&amp;INDEX(10_Lieux!$J:$J,V1463),"Chauffeur privé "&amp;INDEX(10_Lieux!$J:$J,U1463)&amp;" → "&amp;INDEX(10_Lieux!$J:$J,V1463)&amp;" | 24h/24")</f>
        <v>Chauffeur privé Montpellier → Aéroport Toulouse-Blagnac</v>
      </c>
      <c r="O1463" s="14" t="n">
        <f aca="false">LEN(N1463)</f>
        <v>55</v>
      </c>
      <c r="P1463" s="14" t="str">
        <f aca="false">"Chauffeur privé "&amp;INDEX(10_Lieux!$K:$K,U1463)&amp;" vers "&amp;INDEX(10_Lieux!$L:$L,V1463)</f>
        <v>Chauffeur privé de Montpellier vers l'aéroport Toulouse-Blagnac</v>
      </c>
      <c r="Q1463" s="14" t="str">
        <f aca="false">"Chauffeur privé "&amp;INDEX(10_Lieux!$K:$K,U1463)&amp;" vers "&amp;INDEX(10_Lieux!$L:$L,V1463)&amp;" : env. "&amp;I1463&amp;" km, "&amp;J1463&amp;" de route. Devis personnalisé, standard 24h/24 et 7j/7."</f>
        <v>Chauffeur privé de Montpellier vers l'aéroport Toulouse-Blagnac : env. 253 km, 2 h 45 de route. Devis personnalisé, standard 24h/24 et 7j/7.</v>
      </c>
      <c r="R1463" s="14" t="n">
        <f aca="false">LEN(Q1463)</f>
        <v>140</v>
      </c>
      <c r="S1463" s="14" t="str">
        <f aca="false">INDEX(10_Lieux!$C:$C,U1463)</f>
        <v>France</v>
      </c>
      <c r="T1463" s="14" t="str">
        <f aca="false">INDEX(10_Lieux!$C:$C,V1463)</f>
        <v>France</v>
      </c>
      <c r="U1463" s="14" t="n">
        <f aca="false">MATCH(A1463,10_Lieux!$A:$A,0)</f>
        <v>71</v>
      </c>
      <c r="V1463" s="14" t="n">
        <f aca="false">MATCH(B1463,10_Lieux!$A:$A,0)</f>
        <v>163</v>
      </c>
      <c r="W1463" s="14" t="n">
        <f aca="false">ROUND(6371*2*ASIN(SQRT(SIN(RADIANS(INDEX(10_Lieux!$F:$F,V1463)-INDEX(10_Lieux!$F:$F,U1463))/2)^2+COS(RADIANS(INDEX(10_Lieux!$F:$F,U1463)))*COS(RADIANS(INDEX(10_Lieux!$F:$F,V1463)))*SIN(RADIANS(INDEX(10_Lieux!$G:$G,V1463)-INDEX(10_Lieux!$G:$G,U1463))/2)^2)),1)</f>
        <v>202.3</v>
      </c>
      <c r="X1463" s="14" t="n">
        <f aca="false">ROUND(I1463/IF(I1463&lt;p_seuil_vitesse,p_vit_lente,p_vit_rapide)*60/15,0)*15</f>
        <v>165</v>
      </c>
      <c r="Y1463" s="14" t="n">
        <f aca="false">MAX(IF(INDEX(10_Lieux!$B:$B,U1463)&lt;&gt;"Ville",INDEX(10_Lieux!$I:$I,U1463),0),IF(INDEX(10_Lieux!$B:$B,V1463)&lt;&gt;"Ville",INDEX(10_Lieux!$I:$I,V1463),0))</f>
        <v>250</v>
      </c>
      <c r="Z1463" s="14" t="str">
        <f aca="false">A1463&amp;"|"&amp;B1463</f>
        <v>Montpellier|Toulouse-Blagnac</v>
      </c>
      <c r="AA1463" s="14" t="str">
        <f aca="false">IF(I1463&lt;p_local,"Local",IF(I1463&lt;p_vv_min,"Courte distance",IF(I1463&lt;p_tres_long,"Longue distance","Très longue distance")))</f>
        <v>Longue distance</v>
      </c>
    </row>
    <row r="1464" customFormat="false" ht="15" hidden="false" customHeight="true" outlineLevel="0" collapsed="false">
      <c r="A1464" s="1" t="s">
        <v>1614</v>
      </c>
      <c r="B1464" s="1" t="s">
        <v>140</v>
      </c>
      <c r="C1464" s="1" t="s">
        <v>34</v>
      </c>
      <c r="D1464" s="1" t="s">
        <v>653</v>
      </c>
      <c r="E1464" s="1" t="s">
        <v>1631</v>
      </c>
      <c r="F1464" s="14" t="s">
        <v>40</v>
      </c>
      <c r="G1464" s="14" t="str">
        <f aca="false">IF(I1464&lt;p_local,"Local → page infra",IF(H1464&gt;=p_ph1,"Phase 1",IF(H1464&gt;=p_ph2,"Phase 2","Phase 3")))</f>
        <v>Phase 3</v>
      </c>
      <c r="H1464" s="14" t="n">
        <f aca="false">IF(I1464&lt;p_local,0,IF(C1464="Aéroport → Aéroport",p_pts_plein,IF(Y1464&gt;0,IF(I1464&lt;=Y1464,p_pts_plein,IF(I1464&lt;=p_mult2*Y1464,p_pts_moyen,p_pts_r3)),IF(I1464&gt;=p_vv_min,p_pts_plein,IF(I1464&gt;=p_vv_moy,p_pts_moyen,p_pts_court))))+IF(INDEX(10_Lieux!$D:$D,U1464)=1,p_prio1,p_prio2)+IF(INDEX(10_Lieux!$D:$D,V1464)=1,p_prio1,p_prio2)+IF(K1464="Oui",p_tf,0)+p_hub*((INDEX(10_Lieux!$H:$H,U1464)="Hub")+(INDEX(10_Lieux!$H:$H,V1464)="Hub"))+IF(OR(INDEX(10_Lieux!$H:$H,U1464)="Premium",INDEX(10_Lieux!$H:$H,V1464)="Premium"),p_prem,0))</f>
        <v>25</v>
      </c>
      <c r="I1464" s="14" t="n">
        <f aca="false">ROUND(W1464*p_facteur,0)</f>
        <v>574</v>
      </c>
      <c r="J1464" s="14" t="str">
        <f aca="false">IF(X1464&lt;60,X1464&amp;" min",INT(X1464/60)&amp;" h"&amp;IF(MOD(X1464,60)=0,""," "&amp;TEXT(MOD(X1464,60),"00")))</f>
        <v>6 h</v>
      </c>
      <c r="K1464" s="14" t="str">
        <f aca="false">IF(S1464&lt;&gt;T1464,"Oui","Non")</f>
        <v>Non</v>
      </c>
      <c r="L1464" s="14" t="str">
        <f aca="false">IF(AND(INDEX(10_Lieux!$B:$B,U1464)="Ville",INDEX(10_Lieux!$B:$B,V1464)="Ville"),"/chauffeur-prive/"&amp;INDEX(10_Lieux!$E:$E,U1464)&amp;"-"&amp;INDEX(10_Lieux!$E:$E,V1464)&amp;"/","/chauffeur-prive/"&amp;INDEX(10_Lieux!$E:$E,U1464)&amp;"/"&amp;INDEX(10_Lieux!$E:$E,V1464)&amp;"/")</f>
        <v>/chauffeur-prive/aeroport-toulouse-blagnac/nantes/</v>
      </c>
      <c r="M1464" s="14" t="str">
        <f aca="false">IFERROR(INDEX($L:$L,MATCH(B1464&amp;"|"&amp;A1464,$Z:$Z,0)),"—")</f>
        <v>/chauffeur-prive/nantes/aeroport-toulouse-blagnac/</v>
      </c>
      <c r="N1464" s="14" t="str">
        <f aca="false">IF(LEN("Chauffeur privé "&amp;INDEX(10_Lieux!$J:$J,U1464)&amp;" → "&amp;INDEX(10_Lieux!$J:$J,V1464)&amp;" | 24h/24")&gt;60,"Chauffeur privé "&amp;INDEX(10_Lieux!$J:$J,U1464)&amp;" → "&amp;INDEX(10_Lieux!$J:$J,V1464),"Chauffeur privé "&amp;INDEX(10_Lieux!$J:$J,U1464)&amp;" → "&amp;INDEX(10_Lieux!$J:$J,V1464)&amp;" | 24h/24")</f>
        <v>Chauffeur privé Aéroport Toulouse-Blagnac → Nantes | 24h/24</v>
      </c>
      <c r="O1464" s="14" t="n">
        <f aca="false">LEN(N1464)</f>
        <v>59</v>
      </c>
      <c r="P1464" s="14" t="str">
        <f aca="false">"Chauffeur privé "&amp;INDEX(10_Lieux!$K:$K,U1464)&amp;" vers "&amp;INDEX(10_Lieux!$L:$L,V1464)</f>
        <v>Chauffeur privé de l'aéroport Toulouse-Blagnac vers Nantes</v>
      </c>
      <c r="Q1464" s="14" t="str">
        <f aca="false">"Chauffeur privé "&amp;INDEX(10_Lieux!$K:$K,U1464)&amp;" vers "&amp;INDEX(10_Lieux!$L:$L,V1464)&amp;" : env. "&amp;I1464&amp;" km, "&amp;J1464&amp;" de route. Devis personnalisé, standard 24h/24 et 7j/7."</f>
        <v>Chauffeur privé de l'aéroport Toulouse-Blagnac vers Nantes : env. 574 km, 6 h de route. Devis personnalisé, standard 24h/24 et 7j/7.</v>
      </c>
      <c r="R1464" s="14" t="n">
        <f aca="false">LEN(Q1464)</f>
        <v>132</v>
      </c>
      <c r="S1464" s="14" t="str">
        <f aca="false">INDEX(10_Lieux!$C:$C,U1464)</f>
        <v>France</v>
      </c>
      <c r="T1464" s="14" t="str">
        <f aca="false">INDEX(10_Lieux!$C:$C,V1464)</f>
        <v>France</v>
      </c>
      <c r="U1464" s="14" t="n">
        <f aca="false">MATCH(A1464,10_Lieux!$A:$A,0)</f>
        <v>163</v>
      </c>
      <c r="V1464" s="14" t="n">
        <f aca="false">MATCH(B1464,10_Lieux!$A:$A,0)</f>
        <v>56</v>
      </c>
      <c r="W1464" s="14" t="n">
        <f aca="false">ROUND(6371*2*ASIN(SQRT(SIN(RADIANS(INDEX(10_Lieux!$F:$F,V1464)-INDEX(10_Lieux!$F:$F,U1464))/2)^2+COS(RADIANS(INDEX(10_Lieux!$F:$F,U1464)))*COS(RADIANS(INDEX(10_Lieux!$F:$F,V1464)))*SIN(RADIANS(INDEX(10_Lieux!$G:$G,V1464)-INDEX(10_Lieux!$G:$G,U1464))/2)^2)),1)</f>
        <v>459.4</v>
      </c>
      <c r="X1464" s="14" t="n">
        <f aca="false">ROUND(I1464/IF(I1464&lt;p_seuil_vitesse,p_vit_lente,p_vit_rapide)*60/15,0)*15</f>
        <v>360</v>
      </c>
      <c r="Y1464" s="14" t="n">
        <f aca="false">MAX(IF(INDEX(10_Lieux!$B:$B,U1464)&lt;&gt;"Ville",INDEX(10_Lieux!$I:$I,U1464),0),IF(INDEX(10_Lieux!$B:$B,V1464)&lt;&gt;"Ville",INDEX(10_Lieux!$I:$I,V1464),0))</f>
        <v>250</v>
      </c>
      <c r="Z1464" s="14" t="str">
        <f aca="false">A1464&amp;"|"&amp;B1464</f>
        <v>Toulouse-Blagnac|Nantes</v>
      </c>
      <c r="AA1464" s="14" t="str">
        <f aca="false">IF(I1464&lt;p_local,"Local",IF(I1464&lt;p_vv_min,"Courte distance",IF(I1464&lt;p_tres_long,"Longue distance","Très longue distance")))</f>
        <v>Longue distance</v>
      </c>
    </row>
    <row r="1465" customFormat="false" ht="15" hidden="false" customHeight="true" outlineLevel="0" collapsed="false">
      <c r="A1465" s="1" t="s">
        <v>140</v>
      </c>
      <c r="B1465" s="1" t="s">
        <v>1614</v>
      </c>
      <c r="C1465" s="1" t="s">
        <v>35</v>
      </c>
      <c r="D1465" s="1" t="s">
        <v>653</v>
      </c>
      <c r="E1465" s="1" t="s">
        <v>1632</v>
      </c>
      <c r="F1465" s="14" t="s">
        <v>40</v>
      </c>
      <c r="G1465" s="14" t="str">
        <f aca="false">IF(I1465&lt;p_local,"Local → page infra",IF(H1465&gt;=p_ph1,"Phase 1",IF(H1465&gt;=p_ph2,"Phase 2","Phase 3")))</f>
        <v>Phase 3</v>
      </c>
      <c r="H1465" s="14" t="n">
        <f aca="false">IF(I1465&lt;p_local,0,IF(C1465="Aéroport → Aéroport",p_pts_plein,IF(Y1465&gt;0,IF(I1465&lt;=Y1465,p_pts_plein,IF(I1465&lt;=p_mult2*Y1465,p_pts_moyen,p_pts_r3)),IF(I1465&gt;=p_vv_min,p_pts_plein,IF(I1465&gt;=p_vv_moy,p_pts_moyen,p_pts_court))))+IF(INDEX(10_Lieux!$D:$D,U1465)=1,p_prio1,p_prio2)+IF(INDEX(10_Lieux!$D:$D,V1465)=1,p_prio1,p_prio2)+IF(K1465="Oui",p_tf,0)+p_hub*((INDEX(10_Lieux!$H:$H,U1465)="Hub")+(INDEX(10_Lieux!$H:$H,V1465)="Hub"))+IF(OR(INDEX(10_Lieux!$H:$H,U1465)="Premium",INDEX(10_Lieux!$H:$H,V1465)="Premium"),p_prem,0))</f>
        <v>25</v>
      </c>
      <c r="I1465" s="14" t="n">
        <f aca="false">ROUND(W1465*p_facteur,0)</f>
        <v>574</v>
      </c>
      <c r="J1465" s="14" t="str">
        <f aca="false">IF(X1465&lt;60,X1465&amp;" min",INT(X1465/60)&amp;" h"&amp;IF(MOD(X1465,60)=0,""," "&amp;TEXT(MOD(X1465,60),"00")))</f>
        <v>6 h</v>
      </c>
      <c r="K1465" s="14" t="str">
        <f aca="false">IF(S1465&lt;&gt;T1465,"Oui","Non")</f>
        <v>Non</v>
      </c>
      <c r="L1465" s="14" t="str">
        <f aca="false">IF(AND(INDEX(10_Lieux!$B:$B,U1465)="Ville",INDEX(10_Lieux!$B:$B,V1465)="Ville"),"/chauffeur-prive/"&amp;INDEX(10_Lieux!$E:$E,U1465)&amp;"-"&amp;INDEX(10_Lieux!$E:$E,V1465)&amp;"/","/chauffeur-prive/"&amp;INDEX(10_Lieux!$E:$E,U1465)&amp;"/"&amp;INDEX(10_Lieux!$E:$E,V1465)&amp;"/")</f>
        <v>/chauffeur-prive/nantes/aeroport-toulouse-blagnac/</v>
      </c>
      <c r="M1465" s="14" t="str">
        <f aca="false">IFERROR(INDEX($L:$L,MATCH(B1465&amp;"|"&amp;A1465,$Z:$Z,0)),"—")</f>
        <v>/chauffeur-prive/aeroport-toulouse-blagnac/nantes/</v>
      </c>
      <c r="N1465" s="14" t="str">
        <f aca="false">IF(LEN("Chauffeur privé "&amp;INDEX(10_Lieux!$J:$J,U1465)&amp;" → "&amp;INDEX(10_Lieux!$J:$J,V1465)&amp;" | 24h/24")&gt;60,"Chauffeur privé "&amp;INDEX(10_Lieux!$J:$J,U1465)&amp;" → "&amp;INDEX(10_Lieux!$J:$J,V1465),"Chauffeur privé "&amp;INDEX(10_Lieux!$J:$J,U1465)&amp;" → "&amp;INDEX(10_Lieux!$J:$J,V1465)&amp;" | 24h/24")</f>
        <v>Chauffeur privé Nantes → Aéroport Toulouse-Blagnac | 24h/24</v>
      </c>
      <c r="O1465" s="14" t="n">
        <f aca="false">LEN(N1465)</f>
        <v>59</v>
      </c>
      <c r="P1465" s="14" t="str">
        <f aca="false">"Chauffeur privé "&amp;INDEX(10_Lieux!$K:$K,U1465)&amp;" vers "&amp;INDEX(10_Lieux!$L:$L,V1465)</f>
        <v>Chauffeur privé de Nantes vers l'aéroport Toulouse-Blagnac</v>
      </c>
      <c r="Q1465" s="14" t="str">
        <f aca="false">"Chauffeur privé "&amp;INDEX(10_Lieux!$K:$K,U1465)&amp;" vers "&amp;INDEX(10_Lieux!$L:$L,V1465)&amp;" : env. "&amp;I1465&amp;" km, "&amp;J1465&amp;" de route. Devis personnalisé, standard 24h/24 et 7j/7."</f>
        <v>Chauffeur privé de Nantes vers l'aéroport Toulouse-Blagnac : env. 574 km, 6 h de route. Devis personnalisé, standard 24h/24 et 7j/7.</v>
      </c>
      <c r="R1465" s="14" t="n">
        <f aca="false">LEN(Q1465)</f>
        <v>132</v>
      </c>
      <c r="S1465" s="14" t="str">
        <f aca="false">INDEX(10_Lieux!$C:$C,U1465)</f>
        <v>France</v>
      </c>
      <c r="T1465" s="14" t="str">
        <f aca="false">INDEX(10_Lieux!$C:$C,V1465)</f>
        <v>France</v>
      </c>
      <c r="U1465" s="14" t="n">
        <f aca="false">MATCH(A1465,10_Lieux!$A:$A,0)</f>
        <v>56</v>
      </c>
      <c r="V1465" s="14" t="n">
        <f aca="false">MATCH(B1465,10_Lieux!$A:$A,0)</f>
        <v>163</v>
      </c>
      <c r="W1465" s="14" t="n">
        <f aca="false">ROUND(6371*2*ASIN(SQRT(SIN(RADIANS(INDEX(10_Lieux!$F:$F,V1465)-INDEX(10_Lieux!$F:$F,U1465))/2)^2+COS(RADIANS(INDEX(10_Lieux!$F:$F,U1465)))*COS(RADIANS(INDEX(10_Lieux!$F:$F,V1465)))*SIN(RADIANS(INDEX(10_Lieux!$G:$G,V1465)-INDEX(10_Lieux!$G:$G,U1465))/2)^2)),1)</f>
        <v>459.4</v>
      </c>
      <c r="X1465" s="14" t="n">
        <f aca="false">ROUND(I1465/IF(I1465&lt;p_seuil_vitesse,p_vit_lente,p_vit_rapide)*60/15,0)*15</f>
        <v>360</v>
      </c>
      <c r="Y1465" s="14" t="n">
        <f aca="false">MAX(IF(INDEX(10_Lieux!$B:$B,U1465)&lt;&gt;"Ville",INDEX(10_Lieux!$I:$I,U1465),0),IF(INDEX(10_Lieux!$B:$B,V1465)&lt;&gt;"Ville",INDEX(10_Lieux!$I:$I,V1465),0))</f>
        <v>250</v>
      </c>
      <c r="Z1465" s="14" t="str">
        <f aca="false">A1465&amp;"|"&amp;B1465</f>
        <v>Nantes|Toulouse-Blagnac</v>
      </c>
      <c r="AA1465" s="14" t="str">
        <f aca="false">IF(I1465&lt;p_local,"Local",IF(I1465&lt;p_vv_min,"Courte distance",IF(I1465&lt;p_tres_long,"Longue distance","Très longue distance")))</f>
        <v>Longue distance</v>
      </c>
    </row>
    <row r="1466" customFormat="false" ht="15" hidden="false" customHeight="true" outlineLevel="0" collapsed="false">
      <c r="A1466" s="1" t="s">
        <v>1614</v>
      </c>
      <c r="B1466" s="1" t="s">
        <v>142</v>
      </c>
      <c r="C1466" s="1" t="s">
        <v>34</v>
      </c>
      <c r="D1466" s="1" t="s">
        <v>653</v>
      </c>
      <c r="E1466" s="1" t="s">
        <v>1633</v>
      </c>
      <c r="F1466" s="14" t="s">
        <v>40</v>
      </c>
      <c r="G1466" s="14" t="str">
        <f aca="false">IF(I1466&lt;p_local,"Local → page infra",IF(H1466&gt;=p_ph1,"Phase 1",IF(H1466&gt;=p_ph2,"Phase 2","Phase 3")))</f>
        <v>Phase 3</v>
      </c>
      <c r="H1466" s="14" t="n">
        <f aca="false">IF(I1466&lt;p_local,0,IF(C1466="Aéroport → Aéroport",p_pts_plein,IF(Y1466&gt;0,IF(I1466&lt;=Y1466,p_pts_plein,IF(I1466&lt;=p_mult2*Y1466,p_pts_moyen,p_pts_r3)),IF(I1466&gt;=p_vv_min,p_pts_plein,IF(I1466&gt;=p_vv_moy,p_pts_moyen,p_pts_court))))+IF(INDEX(10_Lieux!$D:$D,U1466)=1,p_prio1,p_prio2)+IF(INDEX(10_Lieux!$D:$D,V1466)=1,p_prio1,p_prio2)+IF(K1466="Oui",p_tf,0)+p_hub*((INDEX(10_Lieux!$H:$H,U1466)="Hub")+(INDEX(10_Lieux!$H:$H,V1466)="Hub"))+IF(OR(INDEX(10_Lieux!$H:$H,U1466)="Premium",INDEX(10_Lieux!$H:$H,V1466)="Premium"),p_prem,0))</f>
        <v>25</v>
      </c>
      <c r="I1466" s="14" t="n">
        <f aca="false">ROUND(W1466*p_facteur,0)</f>
        <v>690</v>
      </c>
      <c r="J1466" s="14" t="str">
        <f aca="false">IF(X1466&lt;60,X1466&amp;" min",INT(X1466/60)&amp;" h"&amp;IF(MOD(X1466,60)=0,""," "&amp;TEXT(MOD(X1466,60),"00")))</f>
        <v>7 h 15</v>
      </c>
      <c r="K1466" s="14" t="str">
        <f aca="false">IF(S1466&lt;&gt;T1466,"Oui","Non")</f>
        <v>Non</v>
      </c>
      <c r="L1466" s="14" t="str">
        <f aca="false">IF(AND(INDEX(10_Lieux!$B:$B,U1466)="Ville",INDEX(10_Lieux!$B:$B,V1466)="Ville"),"/chauffeur-prive/"&amp;INDEX(10_Lieux!$E:$E,U1466)&amp;"-"&amp;INDEX(10_Lieux!$E:$E,V1466)&amp;"/","/chauffeur-prive/"&amp;INDEX(10_Lieux!$E:$E,U1466)&amp;"/"&amp;INDEX(10_Lieux!$E:$E,V1466)&amp;"/")</f>
        <v>/chauffeur-prive/aeroport-toulouse-blagnac/rennes/</v>
      </c>
      <c r="M1466" s="14" t="str">
        <f aca="false">IFERROR(INDEX($L:$L,MATCH(B1466&amp;"|"&amp;A1466,$Z:$Z,0)),"—")</f>
        <v>/chauffeur-prive/rennes/aeroport-toulouse-blagnac/</v>
      </c>
      <c r="N1466" s="14" t="str">
        <f aca="false">IF(LEN("Chauffeur privé "&amp;INDEX(10_Lieux!$J:$J,U1466)&amp;" → "&amp;INDEX(10_Lieux!$J:$J,V1466)&amp;" | 24h/24")&gt;60,"Chauffeur privé "&amp;INDEX(10_Lieux!$J:$J,U1466)&amp;" → "&amp;INDEX(10_Lieux!$J:$J,V1466),"Chauffeur privé "&amp;INDEX(10_Lieux!$J:$J,U1466)&amp;" → "&amp;INDEX(10_Lieux!$J:$J,V1466)&amp;" | 24h/24")</f>
        <v>Chauffeur privé Aéroport Toulouse-Blagnac → Rennes | 24h/24</v>
      </c>
      <c r="O1466" s="14" t="n">
        <f aca="false">LEN(N1466)</f>
        <v>59</v>
      </c>
      <c r="P1466" s="14" t="str">
        <f aca="false">"Chauffeur privé "&amp;INDEX(10_Lieux!$K:$K,U1466)&amp;" vers "&amp;INDEX(10_Lieux!$L:$L,V1466)</f>
        <v>Chauffeur privé de l'aéroport Toulouse-Blagnac vers Rennes</v>
      </c>
      <c r="Q1466" s="14" t="str">
        <f aca="false">"Chauffeur privé "&amp;INDEX(10_Lieux!$K:$K,U1466)&amp;" vers "&amp;INDEX(10_Lieux!$L:$L,V1466)&amp;" : env. "&amp;I1466&amp;" km, "&amp;J1466&amp;" de route. Devis personnalisé, standard 24h/24 et 7j/7."</f>
        <v>Chauffeur privé de l'aéroport Toulouse-Blagnac vers Rennes : env. 690 km, 7 h 15 de route. Devis personnalisé, standard 24h/24 et 7j/7.</v>
      </c>
      <c r="R1466" s="14" t="n">
        <f aca="false">LEN(Q1466)</f>
        <v>135</v>
      </c>
      <c r="S1466" s="14" t="str">
        <f aca="false">INDEX(10_Lieux!$C:$C,U1466)</f>
        <v>France</v>
      </c>
      <c r="T1466" s="14" t="str">
        <f aca="false">INDEX(10_Lieux!$C:$C,V1466)</f>
        <v>France</v>
      </c>
      <c r="U1466" s="14" t="n">
        <f aca="false">MATCH(A1466,10_Lieux!$A:$A,0)</f>
        <v>163</v>
      </c>
      <c r="V1466" s="14" t="n">
        <f aca="false">MATCH(B1466,10_Lieux!$A:$A,0)</f>
        <v>49</v>
      </c>
      <c r="W1466" s="14" t="n">
        <f aca="false">ROUND(6371*2*ASIN(SQRT(SIN(RADIANS(INDEX(10_Lieux!$F:$F,V1466)-INDEX(10_Lieux!$F:$F,U1466))/2)^2+COS(RADIANS(INDEX(10_Lieux!$F:$F,U1466)))*COS(RADIANS(INDEX(10_Lieux!$F:$F,V1466)))*SIN(RADIANS(INDEX(10_Lieux!$G:$G,V1466)-INDEX(10_Lieux!$G:$G,U1466))/2)^2)),1)</f>
        <v>551.7</v>
      </c>
      <c r="X1466" s="14" t="n">
        <f aca="false">ROUND(I1466/IF(I1466&lt;p_seuil_vitesse,p_vit_lente,p_vit_rapide)*60/15,0)*15</f>
        <v>435</v>
      </c>
      <c r="Y1466" s="14" t="n">
        <f aca="false">MAX(IF(INDEX(10_Lieux!$B:$B,U1466)&lt;&gt;"Ville",INDEX(10_Lieux!$I:$I,U1466),0),IF(INDEX(10_Lieux!$B:$B,V1466)&lt;&gt;"Ville",INDEX(10_Lieux!$I:$I,V1466),0))</f>
        <v>250</v>
      </c>
      <c r="Z1466" s="14" t="str">
        <f aca="false">A1466&amp;"|"&amp;B1466</f>
        <v>Toulouse-Blagnac|Rennes</v>
      </c>
      <c r="AA1466" s="14" t="str">
        <f aca="false">IF(I1466&lt;p_local,"Local",IF(I1466&lt;p_vv_min,"Courte distance",IF(I1466&lt;p_tres_long,"Longue distance","Très longue distance")))</f>
        <v>Longue distance</v>
      </c>
    </row>
    <row r="1467" customFormat="false" ht="15" hidden="false" customHeight="true" outlineLevel="0" collapsed="false">
      <c r="A1467" s="1" t="s">
        <v>142</v>
      </c>
      <c r="B1467" s="1" t="s">
        <v>1614</v>
      </c>
      <c r="C1467" s="1" t="s">
        <v>35</v>
      </c>
      <c r="D1467" s="1" t="s">
        <v>653</v>
      </c>
      <c r="E1467" s="1" t="s">
        <v>1634</v>
      </c>
      <c r="F1467" s="14" t="s">
        <v>40</v>
      </c>
      <c r="G1467" s="14" t="str">
        <f aca="false">IF(I1467&lt;p_local,"Local → page infra",IF(H1467&gt;=p_ph1,"Phase 1",IF(H1467&gt;=p_ph2,"Phase 2","Phase 3")))</f>
        <v>Phase 3</v>
      </c>
      <c r="H1467" s="14" t="n">
        <f aca="false">IF(I1467&lt;p_local,0,IF(C1467="Aéroport → Aéroport",p_pts_plein,IF(Y1467&gt;0,IF(I1467&lt;=Y1467,p_pts_plein,IF(I1467&lt;=p_mult2*Y1467,p_pts_moyen,p_pts_r3)),IF(I1467&gt;=p_vv_min,p_pts_plein,IF(I1467&gt;=p_vv_moy,p_pts_moyen,p_pts_court))))+IF(INDEX(10_Lieux!$D:$D,U1467)=1,p_prio1,p_prio2)+IF(INDEX(10_Lieux!$D:$D,V1467)=1,p_prio1,p_prio2)+IF(K1467="Oui",p_tf,0)+p_hub*((INDEX(10_Lieux!$H:$H,U1467)="Hub")+(INDEX(10_Lieux!$H:$H,V1467)="Hub"))+IF(OR(INDEX(10_Lieux!$H:$H,U1467)="Premium",INDEX(10_Lieux!$H:$H,V1467)="Premium"),p_prem,0))</f>
        <v>25</v>
      </c>
      <c r="I1467" s="14" t="n">
        <f aca="false">ROUND(W1467*p_facteur,0)</f>
        <v>690</v>
      </c>
      <c r="J1467" s="14" t="str">
        <f aca="false">IF(X1467&lt;60,X1467&amp;" min",INT(X1467/60)&amp;" h"&amp;IF(MOD(X1467,60)=0,""," "&amp;TEXT(MOD(X1467,60),"00")))</f>
        <v>7 h 15</v>
      </c>
      <c r="K1467" s="14" t="str">
        <f aca="false">IF(S1467&lt;&gt;T1467,"Oui","Non")</f>
        <v>Non</v>
      </c>
      <c r="L1467" s="14" t="str">
        <f aca="false">IF(AND(INDEX(10_Lieux!$B:$B,U1467)="Ville",INDEX(10_Lieux!$B:$B,V1467)="Ville"),"/chauffeur-prive/"&amp;INDEX(10_Lieux!$E:$E,U1467)&amp;"-"&amp;INDEX(10_Lieux!$E:$E,V1467)&amp;"/","/chauffeur-prive/"&amp;INDEX(10_Lieux!$E:$E,U1467)&amp;"/"&amp;INDEX(10_Lieux!$E:$E,V1467)&amp;"/")</f>
        <v>/chauffeur-prive/rennes/aeroport-toulouse-blagnac/</v>
      </c>
      <c r="M1467" s="14" t="str">
        <f aca="false">IFERROR(INDEX($L:$L,MATCH(B1467&amp;"|"&amp;A1467,$Z:$Z,0)),"—")</f>
        <v>/chauffeur-prive/aeroport-toulouse-blagnac/rennes/</v>
      </c>
      <c r="N1467" s="14" t="str">
        <f aca="false">IF(LEN("Chauffeur privé "&amp;INDEX(10_Lieux!$J:$J,U1467)&amp;" → "&amp;INDEX(10_Lieux!$J:$J,V1467)&amp;" | 24h/24")&gt;60,"Chauffeur privé "&amp;INDEX(10_Lieux!$J:$J,U1467)&amp;" → "&amp;INDEX(10_Lieux!$J:$J,V1467),"Chauffeur privé "&amp;INDEX(10_Lieux!$J:$J,U1467)&amp;" → "&amp;INDEX(10_Lieux!$J:$J,V1467)&amp;" | 24h/24")</f>
        <v>Chauffeur privé Rennes → Aéroport Toulouse-Blagnac | 24h/24</v>
      </c>
      <c r="O1467" s="14" t="n">
        <f aca="false">LEN(N1467)</f>
        <v>59</v>
      </c>
      <c r="P1467" s="14" t="str">
        <f aca="false">"Chauffeur privé "&amp;INDEX(10_Lieux!$K:$K,U1467)&amp;" vers "&amp;INDEX(10_Lieux!$L:$L,V1467)</f>
        <v>Chauffeur privé de Rennes vers l'aéroport Toulouse-Blagnac</v>
      </c>
      <c r="Q1467" s="14" t="str">
        <f aca="false">"Chauffeur privé "&amp;INDEX(10_Lieux!$K:$K,U1467)&amp;" vers "&amp;INDEX(10_Lieux!$L:$L,V1467)&amp;" : env. "&amp;I1467&amp;" km, "&amp;J1467&amp;" de route. Devis personnalisé, standard 24h/24 et 7j/7."</f>
        <v>Chauffeur privé de Rennes vers l'aéroport Toulouse-Blagnac : env. 690 km, 7 h 15 de route. Devis personnalisé, standard 24h/24 et 7j/7.</v>
      </c>
      <c r="R1467" s="14" t="n">
        <f aca="false">LEN(Q1467)</f>
        <v>135</v>
      </c>
      <c r="S1467" s="14" t="str">
        <f aca="false">INDEX(10_Lieux!$C:$C,U1467)</f>
        <v>France</v>
      </c>
      <c r="T1467" s="14" t="str">
        <f aca="false">INDEX(10_Lieux!$C:$C,V1467)</f>
        <v>France</v>
      </c>
      <c r="U1467" s="14" t="n">
        <f aca="false">MATCH(A1467,10_Lieux!$A:$A,0)</f>
        <v>49</v>
      </c>
      <c r="V1467" s="14" t="n">
        <f aca="false">MATCH(B1467,10_Lieux!$A:$A,0)</f>
        <v>163</v>
      </c>
      <c r="W1467" s="14" t="n">
        <f aca="false">ROUND(6371*2*ASIN(SQRT(SIN(RADIANS(INDEX(10_Lieux!$F:$F,V1467)-INDEX(10_Lieux!$F:$F,U1467))/2)^2+COS(RADIANS(INDEX(10_Lieux!$F:$F,U1467)))*COS(RADIANS(INDEX(10_Lieux!$F:$F,V1467)))*SIN(RADIANS(INDEX(10_Lieux!$G:$G,V1467)-INDEX(10_Lieux!$G:$G,U1467))/2)^2)),1)</f>
        <v>551.7</v>
      </c>
      <c r="X1467" s="14" t="n">
        <f aca="false">ROUND(I1467/IF(I1467&lt;p_seuil_vitesse,p_vit_lente,p_vit_rapide)*60/15,0)*15</f>
        <v>435</v>
      </c>
      <c r="Y1467" s="14" t="n">
        <f aca="false">MAX(IF(INDEX(10_Lieux!$B:$B,U1467)&lt;&gt;"Ville",INDEX(10_Lieux!$I:$I,U1467),0),IF(INDEX(10_Lieux!$B:$B,V1467)&lt;&gt;"Ville",INDEX(10_Lieux!$I:$I,V1467),0))</f>
        <v>250</v>
      </c>
      <c r="Z1467" s="14" t="str">
        <f aca="false">A1467&amp;"|"&amp;B1467</f>
        <v>Rennes|Toulouse-Blagnac</v>
      </c>
      <c r="AA1467" s="14" t="str">
        <f aca="false">IF(I1467&lt;p_local,"Local",IF(I1467&lt;p_vv_min,"Courte distance",IF(I1467&lt;p_tres_long,"Longue distance","Très longue distance")))</f>
        <v>Longue distance</v>
      </c>
    </row>
    <row r="1468" customFormat="false" ht="15" hidden="false" customHeight="true" outlineLevel="0" collapsed="false">
      <c r="A1468" s="1" t="s">
        <v>1614</v>
      </c>
      <c r="B1468" s="1" t="s">
        <v>144</v>
      </c>
      <c r="C1468" s="1" t="s">
        <v>34</v>
      </c>
      <c r="D1468" s="1" t="s">
        <v>653</v>
      </c>
      <c r="E1468" s="1" t="s">
        <v>1635</v>
      </c>
      <c r="F1468" s="14" t="s">
        <v>40</v>
      </c>
      <c r="G1468" s="14" t="str">
        <f aca="false">IF(I1468&lt;p_local,"Local → page infra",IF(H1468&gt;=p_ph1,"Phase 1",IF(H1468&gt;=p_ph2,"Phase 2","Phase 3")))</f>
        <v>Phase 3</v>
      </c>
      <c r="H1468" s="14" t="n">
        <f aca="false">IF(I1468&lt;p_local,0,IF(C1468="Aéroport → Aéroport",p_pts_plein,IF(Y1468&gt;0,IF(I1468&lt;=Y1468,p_pts_plein,IF(I1468&lt;=p_mult2*Y1468,p_pts_moyen,p_pts_r3)),IF(I1468&gt;=p_vv_min,p_pts_plein,IF(I1468&gt;=p_vv_moy,p_pts_moyen,p_pts_court))))+IF(INDEX(10_Lieux!$D:$D,U1468)=1,p_prio1,p_prio2)+IF(INDEX(10_Lieux!$D:$D,V1468)=1,p_prio1,p_prio2)+IF(K1468="Oui",p_tf,0)+p_hub*((INDEX(10_Lieux!$H:$H,U1468)="Hub")+(INDEX(10_Lieux!$H:$H,V1468)="Hub"))+IF(OR(INDEX(10_Lieux!$H:$H,U1468)="Premium",INDEX(10_Lieux!$H:$H,V1468)="Premium"),p_prem,0))</f>
        <v>30</v>
      </c>
      <c r="I1468" s="14" t="n">
        <f aca="false">ROUND(W1468*p_facteur,0)</f>
        <v>626</v>
      </c>
      <c r="J1468" s="14" t="str">
        <f aca="false">IF(X1468&lt;60,X1468&amp;" min",INT(X1468/60)&amp;" h"&amp;IF(MOD(X1468,60)=0,""," "&amp;TEXT(MOD(X1468,60),"00")))</f>
        <v>6 h 30</v>
      </c>
      <c r="K1468" s="14" t="str">
        <f aca="false">IF(S1468&lt;&gt;T1468,"Oui","Non")</f>
        <v>Non</v>
      </c>
      <c r="L1468" s="14" t="str">
        <f aca="false">IF(AND(INDEX(10_Lieux!$B:$B,U1468)="Ville",INDEX(10_Lieux!$B:$B,V1468)="Ville"),"/chauffeur-prive/"&amp;INDEX(10_Lieux!$E:$E,U1468)&amp;"-"&amp;INDEX(10_Lieux!$E:$E,V1468)&amp;"/","/chauffeur-prive/"&amp;INDEX(10_Lieux!$E:$E,U1468)&amp;"/"&amp;INDEX(10_Lieux!$E:$E,V1468)&amp;"/")</f>
        <v>/chauffeur-prive/aeroport-toulouse-blagnac/dijon/</v>
      </c>
      <c r="M1468" s="14" t="str">
        <f aca="false">IFERROR(INDEX($L:$L,MATCH(B1468&amp;"|"&amp;A1468,$Z:$Z,0)),"—")</f>
        <v>/chauffeur-prive/dijon/aeroport-toulouse-blagnac/</v>
      </c>
      <c r="N1468" s="14" t="str">
        <f aca="false">IF(LEN("Chauffeur privé "&amp;INDEX(10_Lieux!$J:$J,U1468)&amp;" → "&amp;INDEX(10_Lieux!$J:$J,V1468)&amp;" | 24h/24")&gt;60,"Chauffeur privé "&amp;INDEX(10_Lieux!$J:$J,U1468)&amp;" → "&amp;INDEX(10_Lieux!$J:$J,V1468),"Chauffeur privé "&amp;INDEX(10_Lieux!$J:$J,U1468)&amp;" → "&amp;INDEX(10_Lieux!$J:$J,V1468)&amp;" | 24h/24")</f>
        <v>Chauffeur privé Aéroport Toulouse-Blagnac → Dijon | 24h/24</v>
      </c>
      <c r="O1468" s="14" t="n">
        <f aca="false">LEN(N1468)</f>
        <v>58</v>
      </c>
      <c r="P1468" s="14" t="str">
        <f aca="false">"Chauffeur privé "&amp;INDEX(10_Lieux!$K:$K,U1468)&amp;" vers "&amp;INDEX(10_Lieux!$L:$L,V1468)</f>
        <v>Chauffeur privé de l'aéroport Toulouse-Blagnac vers Dijon</v>
      </c>
      <c r="Q1468" s="14" t="str">
        <f aca="false">"Chauffeur privé "&amp;INDEX(10_Lieux!$K:$K,U1468)&amp;" vers "&amp;INDEX(10_Lieux!$L:$L,V1468)&amp;" : env. "&amp;I1468&amp;" km, "&amp;J1468&amp;" de route. Devis personnalisé, standard 24h/24 et 7j/7."</f>
        <v>Chauffeur privé de l'aéroport Toulouse-Blagnac vers Dijon : env. 626 km, 6 h 30 de route. Devis personnalisé, standard 24h/24 et 7j/7.</v>
      </c>
      <c r="R1468" s="14" t="n">
        <f aca="false">LEN(Q1468)</f>
        <v>134</v>
      </c>
      <c r="S1468" s="14" t="str">
        <f aca="false">INDEX(10_Lieux!$C:$C,U1468)</f>
        <v>France</v>
      </c>
      <c r="T1468" s="14" t="str">
        <f aca="false">INDEX(10_Lieux!$C:$C,V1468)</f>
        <v>France</v>
      </c>
      <c r="U1468" s="14" t="n">
        <f aca="false">MATCH(A1468,10_Lieux!$A:$A,0)</f>
        <v>163</v>
      </c>
      <c r="V1468" s="14" t="n">
        <f aca="false">MATCH(B1468,10_Lieux!$A:$A,0)</f>
        <v>23</v>
      </c>
      <c r="W1468" s="14" t="n">
        <f aca="false">ROUND(6371*2*ASIN(SQRT(SIN(RADIANS(INDEX(10_Lieux!$F:$F,V1468)-INDEX(10_Lieux!$F:$F,U1468))/2)^2+COS(RADIANS(INDEX(10_Lieux!$F:$F,U1468)))*COS(RADIANS(INDEX(10_Lieux!$F:$F,V1468)))*SIN(RADIANS(INDEX(10_Lieux!$G:$G,V1468)-INDEX(10_Lieux!$G:$G,U1468))/2)^2)),1)</f>
        <v>500.7</v>
      </c>
      <c r="X1468" s="14" t="n">
        <f aca="false">ROUND(I1468/IF(I1468&lt;p_seuil_vitesse,p_vit_lente,p_vit_rapide)*60/15,0)*15</f>
        <v>390</v>
      </c>
      <c r="Y1468" s="14" t="n">
        <f aca="false">MAX(IF(INDEX(10_Lieux!$B:$B,U1468)&lt;&gt;"Ville",INDEX(10_Lieux!$I:$I,U1468),0),IF(INDEX(10_Lieux!$B:$B,V1468)&lt;&gt;"Ville",INDEX(10_Lieux!$I:$I,V1468),0))</f>
        <v>250</v>
      </c>
      <c r="Z1468" s="14" t="str">
        <f aca="false">A1468&amp;"|"&amp;B1468</f>
        <v>Toulouse-Blagnac|Dijon</v>
      </c>
      <c r="AA1468" s="14" t="str">
        <f aca="false">IF(I1468&lt;p_local,"Local",IF(I1468&lt;p_vv_min,"Courte distance",IF(I1468&lt;p_tres_long,"Longue distance","Très longue distance")))</f>
        <v>Longue distance</v>
      </c>
    </row>
    <row r="1469" customFormat="false" ht="15" hidden="false" customHeight="true" outlineLevel="0" collapsed="false">
      <c r="A1469" s="1" t="s">
        <v>144</v>
      </c>
      <c r="B1469" s="1" t="s">
        <v>1614</v>
      </c>
      <c r="C1469" s="1" t="s">
        <v>35</v>
      </c>
      <c r="D1469" s="1" t="s">
        <v>653</v>
      </c>
      <c r="E1469" s="1" t="s">
        <v>1636</v>
      </c>
      <c r="F1469" s="14" t="s">
        <v>40</v>
      </c>
      <c r="G1469" s="14" t="str">
        <f aca="false">IF(I1469&lt;p_local,"Local → page infra",IF(H1469&gt;=p_ph1,"Phase 1",IF(H1469&gt;=p_ph2,"Phase 2","Phase 3")))</f>
        <v>Phase 3</v>
      </c>
      <c r="H1469" s="14" t="n">
        <f aca="false">IF(I1469&lt;p_local,0,IF(C1469="Aéroport → Aéroport",p_pts_plein,IF(Y1469&gt;0,IF(I1469&lt;=Y1469,p_pts_plein,IF(I1469&lt;=p_mult2*Y1469,p_pts_moyen,p_pts_r3)),IF(I1469&gt;=p_vv_min,p_pts_plein,IF(I1469&gt;=p_vv_moy,p_pts_moyen,p_pts_court))))+IF(INDEX(10_Lieux!$D:$D,U1469)=1,p_prio1,p_prio2)+IF(INDEX(10_Lieux!$D:$D,V1469)=1,p_prio1,p_prio2)+IF(K1469="Oui",p_tf,0)+p_hub*((INDEX(10_Lieux!$H:$H,U1469)="Hub")+(INDEX(10_Lieux!$H:$H,V1469)="Hub"))+IF(OR(INDEX(10_Lieux!$H:$H,U1469)="Premium",INDEX(10_Lieux!$H:$H,V1469)="Premium"),p_prem,0))</f>
        <v>30</v>
      </c>
      <c r="I1469" s="14" t="n">
        <f aca="false">ROUND(W1469*p_facteur,0)</f>
        <v>626</v>
      </c>
      <c r="J1469" s="14" t="str">
        <f aca="false">IF(X1469&lt;60,X1469&amp;" min",INT(X1469/60)&amp;" h"&amp;IF(MOD(X1469,60)=0,""," "&amp;TEXT(MOD(X1469,60),"00")))</f>
        <v>6 h 30</v>
      </c>
      <c r="K1469" s="14" t="str">
        <f aca="false">IF(S1469&lt;&gt;T1469,"Oui","Non")</f>
        <v>Non</v>
      </c>
      <c r="L1469" s="14" t="str">
        <f aca="false">IF(AND(INDEX(10_Lieux!$B:$B,U1469)="Ville",INDEX(10_Lieux!$B:$B,V1469)="Ville"),"/chauffeur-prive/"&amp;INDEX(10_Lieux!$E:$E,U1469)&amp;"-"&amp;INDEX(10_Lieux!$E:$E,V1469)&amp;"/","/chauffeur-prive/"&amp;INDEX(10_Lieux!$E:$E,U1469)&amp;"/"&amp;INDEX(10_Lieux!$E:$E,V1469)&amp;"/")</f>
        <v>/chauffeur-prive/dijon/aeroport-toulouse-blagnac/</v>
      </c>
      <c r="M1469" s="14" t="str">
        <f aca="false">IFERROR(INDEX($L:$L,MATCH(B1469&amp;"|"&amp;A1469,$Z:$Z,0)),"—")</f>
        <v>/chauffeur-prive/aeroport-toulouse-blagnac/dijon/</v>
      </c>
      <c r="N1469" s="14" t="str">
        <f aca="false">IF(LEN("Chauffeur privé "&amp;INDEX(10_Lieux!$J:$J,U1469)&amp;" → "&amp;INDEX(10_Lieux!$J:$J,V1469)&amp;" | 24h/24")&gt;60,"Chauffeur privé "&amp;INDEX(10_Lieux!$J:$J,U1469)&amp;" → "&amp;INDEX(10_Lieux!$J:$J,V1469),"Chauffeur privé "&amp;INDEX(10_Lieux!$J:$J,U1469)&amp;" → "&amp;INDEX(10_Lieux!$J:$J,V1469)&amp;" | 24h/24")</f>
        <v>Chauffeur privé Dijon → Aéroport Toulouse-Blagnac | 24h/24</v>
      </c>
      <c r="O1469" s="14" t="n">
        <f aca="false">LEN(N1469)</f>
        <v>58</v>
      </c>
      <c r="P1469" s="14" t="str">
        <f aca="false">"Chauffeur privé "&amp;INDEX(10_Lieux!$K:$K,U1469)&amp;" vers "&amp;INDEX(10_Lieux!$L:$L,V1469)</f>
        <v>Chauffeur privé de Dijon vers l'aéroport Toulouse-Blagnac</v>
      </c>
      <c r="Q1469" s="14" t="str">
        <f aca="false">"Chauffeur privé "&amp;INDEX(10_Lieux!$K:$K,U1469)&amp;" vers "&amp;INDEX(10_Lieux!$L:$L,V1469)&amp;" : env. "&amp;I1469&amp;" km, "&amp;J1469&amp;" de route. Devis personnalisé, standard 24h/24 et 7j/7."</f>
        <v>Chauffeur privé de Dijon vers l'aéroport Toulouse-Blagnac : env. 626 km, 6 h 30 de route. Devis personnalisé, standard 24h/24 et 7j/7.</v>
      </c>
      <c r="R1469" s="14" t="n">
        <f aca="false">LEN(Q1469)</f>
        <v>134</v>
      </c>
      <c r="S1469" s="14" t="str">
        <f aca="false">INDEX(10_Lieux!$C:$C,U1469)</f>
        <v>France</v>
      </c>
      <c r="T1469" s="14" t="str">
        <f aca="false">INDEX(10_Lieux!$C:$C,V1469)</f>
        <v>France</v>
      </c>
      <c r="U1469" s="14" t="n">
        <f aca="false">MATCH(A1469,10_Lieux!$A:$A,0)</f>
        <v>23</v>
      </c>
      <c r="V1469" s="14" t="n">
        <f aca="false">MATCH(B1469,10_Lieux!$A:$A,0)</f>
        <v>163</v>
      </c>
      <c r="W1469" s="14" t="n">
        <f aca="false">ROUND(6371*2*ASIN(SQRT(SIN(RADIANS(INDEX(10_Lieux!$F:$F,V1469)-INDEX(10_Lieux!$F:$F,U1469))/2)^2+COS(RADIANS(INDEX(10_Lieux!$F:$F,U1469)))*COS(RADIANS(INDEX(10_Lieux!$F:$F,V1469)))*SIN(RADIANS(INDEX(10_Lieux!$G:$G,V1469)-INDEX(10_Lieux!$G:$G,U1469))/2)^2)),1)</f>
        <v>500.7</v>
      </c>
      <c r="X1469" s="14" t="n">
        <f aca="false">ROUND(I1469/IF(I1469&lt;p_seuil_vitesse,p_vit_lente,p_vit_rapide)*60/15,0)*15</f>
        <v>390</v>
      </c>
      <c r="Y1469" s="14" t="n">
        <f aca="false">MAX(IF(INDEX(10_Lieux!$B:$B,U1469)&lt;&gt;"Ville",INDEX(10_Lieux!$I:$I,U1469),0),IF(INDEX(10_Lieux!$B:$B,V1469)&lt;&gt;"Ville",INDEX(10_Lieux!$I:$I,V1469),0))</f>
        <v>250</v>
      </c>
      <c r="Z1469" s="14" t="str">
        <f aca="false">A1469&amp;"|"&amp;B1469</f>
        <v>Dijon|Toulouse-Blagnac</v>
      </c>
      <c r="AA1469" s="14" t="str">
        <f aca="false">IF(I1469&lt;p_local,"Local",IF(I1469&lt;p_vv_min,"Courte distance",IF(I1469&lt;p_tres_long,"Longue distance","Très longue distance")))</f>
        <v>Longue distance</v>
      </c>
    </row>
    <row r="1470" customFormat="false" ht="15" hidden="false" customHeight="true" outlineLevel="0" collapsed="false">
      <c r="A1470" s="1" t="s">
        <v>1614</v>
      </c>
      <c r="B1470" s="1" t="s">
        <v>146</v>
      </c>
      <c r="C1470" s="1" t="s">
        <v>34</v>
      </c>
      <c r="D1470" s="1" t="s">
        <v>653</v>
      </c>
      <c r="E1470" s="1" t="s">
        <v>1637</v>
      </c>
      <c r="F1470" s="14" t="s">
        <v>40</v>
      </c>
      <c r="G1470" s="14" t="str">
        <f aca="false">IF(I1470&lt;p_local,"Local → page infra",IF(H1470&gt;=p_ph1,"Phase 1",IF(H1470&gt;=p_ph2,"Phase 2","Phase 3")))</f>
        <v>Phase 3</v>
      </c>
      <c r="H1470" s="14" t="n">
        <f aca="false">IF(I1470&lt;p_local,0,IF(C1470="Aéroport → Aéroport",p_pts_plein,IF(Y1470&gt;0,IF(I1470&lt;=Y1470,p_pts_plein,IF(I1470&lt;=p_mult2*Y1470,p_pts_moyen,p_pts_r3)),IF(I1470&gt;=p_vv_min,p_pts_plein,IF(I1470&gt;=p_vv_moy,p_pts_moyen,p_pts_court))))+IF(INDEX(10_Lieux!$D:$D,U1470)=1,p_prio1,p_prio2)+IF(INDEX(10_Lieux!$D:$D,V1470)=1,p_prio1,p_prio2)+IF(K1470="Oui",p_tf,0)+p_hub*((INDEX(10_Lieux!$H:$H,U1470)="Hub")+(INDEX(10_Lieux!$H:$H,V1470)="Hub"))+IF(OR(INDEX(10_Lieux!$H:$H,U1470)="Premium",INDEX(10_Lieux!$H:$H,V1470)="Premium"),p_prem,0))</f>
        <v>30</v>
      </c>
      <c r="I1470" s="14" t="n">
        <f aca="false">ROUND(W1470*p_facteur,0)</f>
        <v>484</v>
      </c>
      <c r="J1470" s="14" t="str">
        <f aca="false">IF(X1470&lt;60,X1470&amp;" min",INT(X1470/60)&amp;" h"&amp;IF(MOD(X1470,60)=0,""," "&amp;TEXT(MOD(X1470,60),"00")))</f>
        <v>5 h</v>
      </c>
      <c r="K1470" s="14" t="str">
        <f aca="false">IF(S1470&lt;&gt;T1470,"Oui","Non")</f>
        <v>Non</v>
      </c>
      <c r="L1470" s="14" t="str">
        <f aca="false">IF(AND(INDEX(10_Lieux!$B:$B,U1470)="Ville",INDEX(10_Lieux!$B:$B,V1470)="Ville"),"/chauffeur-prive/"&amp;INDEX(10_Lieux!$E:$E,U1470)&amp;"-"&amp;INDEX(10_Lieux!$E:$E,V1470)&amp;"/","/chauffeur-prive/"&amp;INDEX(10_Lieux!$E:$E,U1470)&amp;"/"&amp;INDEX(10_Lieux!$E:$E,V1470)&amp;"/")</f>
        <v>/chauffeur-prive/aeroport-toulouse-blagnac/grenoble/</v>
      </c>
      <c r="M1470" s="14" t="str">
        <f aca="false">IFERROR(INDEX($L:$L,MATCH(B1470&amp;"|"&amp;A1470,$Z:$Z,0)),"—")</f>
        <v>/chauffeur-prive/grenoble/aeroport-toulouse-blagnac/</v>
      </c>
      <c r="N1470" s="14" t="str">
        <f aca="false">IF(LEN("Chauffeur privé "&amp;INDEX(10_Lieux!$J:$J,U1470)&amp;" → "&amp;INDEX(10_Lieux!$J:$J,V1470)&amp;" | 24h/24")&gt;60,"Chauffeur privé "&amp;INDEX(10_Lieux!$J:$J,U1470)&amp;" → "&amp;INDEX(10_Lieux!$J:$J,V1470),"Chauffeur privé "&amp;INDEX(10_Lieux!$J:$J,U1470)&amp;" → "&amp;INDEX(10_Lieux!$J:$J,V1470)&amp;" | 24h/24")</f>
        <v>Chauffeur privé Aéroport Toulouse-Blagnac → Grenoble</v>
      </c>
      <c r="O1470" s="14" t="n">
        <f aca="false">LEN(N1470)</f>
        <v>52</v>
      </c>
      <c r="P1470" s="14" t="str">
        <f aca="false">"Chauffeur privé "&amp;INDEX(10_Lieux!$K:$K,U1470)&amp;" vers "&amp;INDEX(10_Lieux!$L:$L,V1470)</f>
        <v>Chauffeur privé de l'aéroport Toulouse-Blagnac vers Grenoble</v>
      </c>
      <c r="Q1470" s="14" t="str">
        <f aca="false">"Chauffeur privé "&amp;INDEX(10_Lieux!$K:$K,U1470)&amp;" vers "&amp;INDEX(10_Lieux!$L:$L,V1470)&amp;" : env. "&amp;I1470&amp;" km, "&amp;J1470&amp;" de route. Devis personnalisé, standard 24h/24 et 7j/7."</f>
        <v>Chauffeur privé de l'aéroport Toulouse-Blagnac vers Grenoble : env. 484 km, 5 h de route. Devis personnalisé, standard 24h/24 et 7j/7.</v>
      </c>
      <c r="R1470" s="14" t="n">
        <f aca="false">LEN(Q1470)</f>
        <v>134</v>
      </c>
      <c r="S1470" s="14" t="str">
        <f aca="false">INDEX(10_Lieux!$C:$C,U1470)</f>
        <v>France</v>
      </c>
      <c r="T1470" s="14" t="str">
        <f aca="false">INDEX(10_Lieux!$C:$C,V1470)</f>
        <v>France</v>
      </c>
      <c r="U1470" s="14" t="n">
        <f aca="false">MATCH(A1470,10_Lieux!$A:$A,0)</f>
        <v>163</v>
      </c>
      <c r="V1470" s="14" t="n">
        <f aca="false">MATCH(B1470,10_Lieux!$A:$A,0)</f>
        <v>9</v>
      </c>
      <c r="W1470" s="14" t="n">
        <f aca="false">ROUND(6371*2*ASIN(SQRT(SIN(RADIANS(INDEX(10_Lieux!$F:$F,V1470)-INDEX(10_Lieux!$F:$F,U1470))/2)^2+COS(RADIANS(INDEX(10_Lieux!$F:$F,U1470)))*COS(RADIANS(INDEX(10_Lieux!$F:$F,V1470)))*SIN(RADIANS(INDEX(10_Lieux!$G:$G,V1470)-INDEX(10_Lieux!$G:$G,U1470))/2)^2)),1)</f>
        <v>387.2</v>
      </c>
      <c r="X1470" s="14" t="n">
        <f aca="false">ROUND(I1470/IF(I1470&lt;p_seuil_vitesse,p_vit_lente,p_vit_rapide)*60/15,0)*15</f>
        <v>300</v>
      </c>
      <c r="Y1470" s="14" t="n">
        <f aca="false">MAX(IF(INDEX(10_Lieux!$B:$B,U1470)&lt;&gt;"Ville",INDEX(10_Lieux!$I:$I,U1470),0),IF(INDEX(10_Lieux!$B:$B,V1470)&lt;&gt;"Ville",INDEX(10_Lieux!$I:$I,V1470),0))</f>
        <v>250</v>
      </c>
      <c r="Z1470" s="14" t="str">
        <f aca="false">A1470&amp;"|"&amp;B1470</f>
        <v>Toulouse-Blagnac|Grenoble</v>
      </c>
      <c r="AA1470" s="14" t="str">
        <f aca="false">IF(I1470&lt;p_local,"Local",IF(I1470&lt;p_vv_min,"Courte distance",IF(I1470&lt;p_tres_long,"Longue distance","Très longue distance")))</f>
        <v>Longue distance</v>
      </c>
    </row>
    <row r="1471" customFormat="false" ht="15" hidden="false" customHeight="true" outlineLevel="0" collapsed="false">
      <c r="A1471" s="1" t="s">
        <v>146</v>
      </c>
      <c r="B1471" s="1" t="s">
        <v>1614</v>
      </c>
      <c r="C1471" s="1" t="s">
        <v>35</v>
      </c>
      <c r="D1471" s="1" t="s">
        <v>653</v>
      </c>
      <c r="E1471" s="1" t="s">
        <v>1638</v>
      </c>
      <c r="F1471" s="14" t="s">
        <v>40</v>
      </c>
      <c r="G1471" s="14" t="str">
        <f aca="false">IF(I1471&lt;p_local,"Local → page infra",IF(H1471&gt;=p_ph1,"Phase 1",IF(H1471&gt;=p_ph2,"Phase 2","Phase 3")))</f>
        <v>Phase 3</v>
      </c>
      <c r="H1471" s="14" t="n">
        <f aca="false">IF(I1471&lt;p_local,0,IF(C1471="Aéroport → Aéroport",p_pts_plein,IF(Y1471&gt;0,IF(I1471&lt;=Y1471,p_pts_plein,IF(I1471&lt;=p_mult2*Y1471,p_pts_moyen,p_pts_r3)),IF(I1471&gt;=p_vv_min,p_pts_plein,IF(I1471&gt;=p_vv_moy,p_pts_moyen,p_pts_court))))+IF(INDEX(10_Lieux!$D:$D,U1471)=1,p_prio1,p_prio2)+IF(INDEX(10_Lieux!$D:$D,V1471)=1,p_prio1,p_prio2)+IF(K1471="Oui",p_tf,0)+p_hub*((INDEX(10_Lieux!$H:$H,U1471)="Hub")+(INDEX(10_Lieux!$H:$H,V1471)="Hub"))+IF(OR(INDEX(10_Lieux!$H:$H,U1471)="Premium",INDEX(10_Lieux!$H:$H,V1471)="Premium"),p_prem,0))</f>
        <v>30</v>
      </c>
      <c r="I1471" s="14" t="n">
        <f aca="false">ROUND(W1471*p_facteur,0)</f>
        <v>484</v>
      </c>
      <c r="J1471" s="14" t="str">
        <f aca="false">IF(X1471&lt;60,X1471&amp;" min",INT(X1471/60)&amp;" h"&amp;IF(MOD(X1471,60)=0,""," "&amp;TEXT(MOD(X1471,60),"00")))</f>
        <v>5 h</v>
      </c>
      <c r="K1471" s="14" t="str">
        <f aca="false">IF(S1471&lt;&gt;T1471,"Oui","Non")</f>
        <v>Non</v>
      </c>
      <c r="L1471" s="14" t="str">
        <f aca="false">IF(AND(INDEX(10_Lieux!$B:$B,U1471)="Ville",INDEX(10_Lieux!$B:$B,V1471)="Ville"),"/chauffeur-prive/"&amp;INDEX(10_Lieux!$E:$E,U1471)&amp;"-"&amp;INDEX(10_Lieux!$E:$E,V1471)&amp;"/","/chauffeur-prive/"&amp;INDEX(10_Lieux!$E:$E,U1471)&amp;"/"&amp;INDEX(10_Lieux!$E:$E,V1471)&amp;"/")</f>
        <v>/chauffeur-prive/grenoble/aeroport-toulouse-blagnac/</v>
      </c>
      <c r="M1471" s="14" t="str">
        <f aca="false">IFERROR(INDEX($L:$L,MATCH(B1471&amp;"|"&amp;A1471,$Z:$Z,0)),"—")</f>
        <v>/chauffeur-prive/aeroport-toulouse-blagnac/grenoble/</v>
      </c>
      <c r="N1471" s="14" t="str">
        <f aca="false">IF(LEN("Chauffeur privé "&amp;INDEX(10_Lieux!$J:$J,U1471)&amp;" → "&amp;INDEX(10_Lieux!$J:$J,V1471)&amp;" | 24h/24")&gt;60,"Chauffeur privé "&amp;INDEX(10_Lieux!$J:$J,U1471)&amp;" → "&amp;INDEX(10_Lieux!$J:$J,V1471),"Chauffeur privé "&amp;INDEX(10_Lieux!$J:$J,U1471)&amp;" → "&amp;INDEX(10_Lieux!$J:$J,V1471)&amp;" | 24h/24")</f>
        <v>Chauffeur privé Grenoble → Aéroport Toulouse-Blagnac</v>
      </c>
      <c r="O1471" s="14" t="n">
        <f aca="false">LEN(N1471)</f>
        <v>52</v>
      </c>
      <c r="P1471" s="14" t="str">
        <f aca="false">"Chauffeur privé "&amp;INDEX(10_Lieux!$K:$K,U1471)&amp;" vers "&amp;INDEX(10_Lieux!$L:$L,V1471)</f>
        <v>Chauffeur privé de Grenoble vers l'aéroport Toulouse-Blagnac</v>
      </c>
      <c r="Q1471" s="14" t="str">
        <f aca="false">"Chauffeur privé "&amp;INDEX(10_Lieux!$K:$K,U1471)&amp;" vers "&amp;INDEX(10_Lieux!$L:$L,V1471)&amp;" : env. "&amp;I1471&amp;" km, "&amp;J1471&amp;" de route. Devis personnalisé, standard 24h/24 et 7j/7."</f>
        <v>Chauffeur privé de Grenoble vers l'aéroport Toulouse-Blagnac : env. 484 km, 5 h de route. Devis personnalisé, standard 24h/24 et 7j/7.</v>
      </c>
      <c r="R1471" s="14" t="n">
        <f aca="false">LEN(Q1471)</f>
        <v>134</v>
      </c>
      <c r="S1471" s="14" t="str">
        <f aca="false">INDEX(10_Lieux!$C:$C,U1471)</f>
        <v>France</v>
      </c>
      <c r="T1471" s="14" t="str">
        <f aca="false">INDEX(10_Lieux!$C:$C,V1471)</f>
        <v>France</v>
      </c>
      <c r="U1471" s="14" t="n">
        <f aca="false">MATCH(A1471,10_Lieux!$A:$A,0)</f>
        <v>9</v>
      </c>
      <c r="V1471" s="14" t="n">
        <f aca="false">MATCH(B1471,10_Lieux!$A:$A,0)</f>
        <v>163</v>
      </c>
      <c r="W1471" s="14" t="n">
        <f aca="false">ROUND(6371*2*ASIN(SQRT(SIN(RADIANS(INDEX(10_Lieux!$F:$F,V1471)-INDEX(10_Lieux!$F:$F,U1471))/2)^2+COS(RADIANS(INDEX(10_Lieux!$F:$F,U1471)))*COS(RADIANS(INDEX(10_Lieux!$F:$F,V1471)))*SIN(RADIANS(INDEX(10_Lieux!$G:$G,V1471)-INDEX(10_Lieux!$G:$G,U1471))/2)^2)),1)</f>
        <v>387.2</v>
      </c>
      <c r="X1471" s="14" t="n">
        <f aca="false">ROUND(I1471/IF(I1471&lt;p_seuil_vitesse,p_vit_lente,p_vit_rapide)*60/15,0)*15</f>
        <v>300</v>
      </c>
      <c r="Y1471" s="14" t="n">
        <f aca="false">MAX(IF(INDEX(10_Lieux!$B:$B,U1471)&lt;&gt;"Ville",INDEX(10_Lieux!$I:$I,U1471),0),IF(INDEX(10_Lieux!$B:$B,V1471)&lt;&gt;"Ville",INDEX(10_Lieux!$I:$I,V1471),0))</f>
        <v>250</v>
      </c>
      <c r="Z1471" s="14" t="str">
        <f aca="false">A1471&amp;"|"&amp;B1471</f>
        <v>Grenoble|Toulouse-Blagnac</v>
      </c>
      <c r="AA1471" s="14" t="str">
        <f aca="false">IF(I1471&lt;p_local,"Local",IF(I1471&lt;p_vv_min,"Courte distance",IF(I1471&lt;p_tres_long,"Longue distance","Très longue distance")))</f>
        <v>Longue distance</v>
      </c>
    </row>
    <row r="1472" customFormat="false" ht="15" hidden="false" customHeight="true" outlineLevel="0" collapsed="false">
      <c r="A1472" s="1" t="s">
        <v>1614</v>
      </c>
      <c r="B1472" s="1" t="s">
        <v>148</v>
      </c>
      <c r="C1472" s="1" t="s">
        <v>34</v>
      </c>
      <c r="D1472" s="1" t="s">
        <v>653</v>
      </c>
      <c r="E1472" s="1" t="s">
        <v>1639</v>
      </c>
      <c r="F1472" s="14" t="s">
        <v>40</v>
      </c>
      <c r="G1472" s="14" t="str">
        <f aca="false">IF(I1472&lt;p_local,"Local → page infra",IF(H1472&gt;=p_ph1,"Phase 1",IF(H1472&gt;=p_ph2,"Phase 2","Phase 3")))</f>
        <v>Phase 3</v>
      </c>
      <c r="H1472" s="14" t="n">
        <f aca="false">IF(I1472&lt;p_local,0,IF(C1472="Aéroport → Aéroport",p_pts_plein,IF(Y1472&gt;0,IF(I1472&lt;=Y1472,p_pts_plein,IF(I1472&lt;=p_mult2*Y1472,p_pts_moyen,p_pts_r3)),IF(I1472&gt;=p_vv_min,p_pts_plein,IF(I1472&gt;=p_vv_moy,p_pts_moyen,p_pts_court))))+IF(INDEX(10_Lieux!$D:$D,U1472)=1,p_prio1,p_prio2)+IF(INDEX(10_Lieux!$D:$D,V1472)=1,p_prio1,p_prio2)+IF(K1472="Oui",p_tf,0)+p_hub*((INDEX(10_Lieux!$H:$H,U1472)="Hub")+(INDEX(10_Lieux!$H:$H,V1472)="Hub"))+IF(OR(INDEX(10_Lieux!$H:$H,U1472)="Premium",INDEX(10_Lieux!$H:$H,V1472)="Premium"),p_prem,0))</f>
        <v>30</v>
      </c>
      <c r="I1472" s="14" t="n">
        <f aca="false">ROUND(W1472*p_facteur,0)</f>
        <v>566</v>
      </c>
      <c r="J1472" s="14" t="str">
        <f aca="false">IF(X1472&lt;60,X1472&amp;" min",INT(X1472/60)&amp;" h"&amp;IF(MOD(X1472,60)=0,""," "&amp;TEXT(MOD(X1472,60),"00")))</f>
        <v>6 h</v>
      </c>
      <c r="K1472" s="14" t="str">
        <f aca="false">IF(S1472&lt;&gt;T1472,"Oui","Non")</f>
        <v>Non</v>
      </c>
      <c r="L1472" s="14" t="str">
        <f aca="false">IF(AND(INDEX(10_Lieux!$B:$B,U1472)="Ville",INDEX(10_Lieux!$B:$B,V1472)="Ville"),"/chauffeur-prive/"&amp;INDEX(10_Lieux!$E:$E,U1472)&amp;"-"&amp;INDEX(10_Lieux!$E:$E,V1472)&amp;"/","/chauffeur-prive/"&amp;INDEX(10_Lieux!$E:$E,U1472)&amp;"/"&amp;INDEX(10_Lieux!$E:$E,V1472)&amp;"/")</f>
        <v>/chauffeur-prive/aeroport-toulouse-blagnac/annecy/</v>
      </c>
      <c r="M1472" s="14" t="str">
        <f aca="false">IFERROR(INDEX($L:$L,MATCH(B1472&amp;"|"&amp;A1472,$Z:$Z,0)),"—")</f>
        <v>/chauffeur-prive/annecy/aeroport-toulouse-blagnac/</v>
      </c>
      <c r="N1472" s="14" t="str">
        <f aca="false">IF(LEN("Chauffeur privé "&amp;INDEX(10_Lieux!$J:$J,U1472)&amp;" → "&amp;INDEX(10_Lieux!$J:$J,V1472)&amp;" | 24h/24")&gt;60,"Chauffeur privé "&amp;INDEX(10_Lieux!$J:$J,U1472)&amp;" → "&amp;INDEX(10_Lieux!$J:$J,V1472),"Chauffeur privé "&amp;INDEX(10_Lieux!$J:$J,U1472)&amp;" → "&amp;INDEX(10_Lieux!$J:$J,V1472)&amp;" | 24h/24")</f>
        <v>Chauffeur privé Aéroport Toulouse-Blagnac → Annecy | 24h/24</v>
      </c>
      <c r="O1472" s="14" t="n">
        <f aca="false">LEN(N1472)</f>
        <v>59</v>
      </c>
      <c r="P1472" s="14" t="str">
        <f aca="false">"Chauffeur privé "&amp;INDEX(10_Lieux!$K:$K,U1472)&amp;" vers "&amp;INDEX(10_Lieux!$L:$L,V1472)</f>
        <v>Chauffeur privé de l'aéroport Toulouse-Blagnac vers Annecy</v>
      </c>
      <c r="Q1472" s="14" t="str">
        <f aca="false">"Chauffeur privé "&amp;INDEX(10_Lieux!$K:$K,U1472)&amp;" vers "&amp;INDEX(10_Lieux!$L:$L,V1472)&amp;" : env. "&amp;I1472&amp;" km, "&amp;J1472&amp;" de route. Devis personnalisé, standard 24h/24 et 7j/7."</f>
        <v>Chauffeur privé de l'aéroport Toulouse-Blagnac vers Annecy : env. 566 km, 6 h de route. Devis personnalisé, standard 24h/24 et 7j/7.</v>
      </c>
      <c r="R1472" s="14" t="n">
        <f aca="false">LEN(Q1472)</f>
        <v>132</v>
      </c>
      <c r="S1472" s="14" t="str">
        <f aca="false">INDEX(10_Lieux!$C:$C,U1472)</f>
        <v>France</v>
      </c>
      <c r="T1472" s="14" t="str">
        <f aca="false">INDEX(10_Lieux!$C:$C,V1472)</f>
        <v>France</v>
      </c>
      <c r="U1472" s="14" t="n">
        <f aca="false">MATCH(A1472,10_Lieux!$A:$A,0)</f>
        <v>163</v>
      </c>
      <c r="V1472" s="14" t="n">
        <f aca="false">MATCH(B1472,10_Lieux!$A:$A,0)</f>
        <v>10</v>
      </c>
      <c r="W1472" s="14" t="n">
        <f aca="false">ROUND(6371*2*ASIN(SQRT(SIN(RADIANS(INDEX(10_Lieux!$F:$F,V1472)-INDEX(10_Lieux!$F:$F,U1472))/2)^2+COS(RADIANS(INDEX(10_Lieux!$F:$F,U1472)))*COS(RADIANS(INDEX(10_Lieux!$F:$F,V1472)))*SIN(RADIANS(INDEX(10_Lieux!$G:$G,V1472)-INDEX(10_Lieux!$G:$G,U1472))/2)^2)),1)</f>
        <v>452.9</v>
      </c>
      <c r="X1472" s="14" t="n">
        <f aca="false">ROUND(I1472/IF(I1472&lt;p_seuil_vitesse,p_vit_lente,p_vit_rapide)*60/15,0)*15</f>
        <v>360</v>
      </c>
      <c r="Y1472" s="14" t="n">
        <f aca="false">MAX(IF(INDEX(10_Lieux!$B:$B,U1472)&lt;&gt;"Ville",INDEX(10_Lieux!$I:$I,U1472),0),IF(INDEX(10_Lieux!$B:$B,V1472)&lt;&gt;"Ville",INDEX(10_Lieux!$I:$I,V1472),0))</f>
        <v>250</v>
      </c>
      <c r="Z1472" s="14" t="str">
        <f aca="false">A1472&amp;"|"&amp;B1472</f>
        <v>Toulouse-Blagnac|Annecy</v>
      </c>
      <c r="AA1472" s="14" t="str">
        <f aca="false">IF(I1472&lt;p_local,"Local",IF(I1472&lt;p_vv_min,"Courte distance",IF(I1472&lt;p_tres_long,"Longue distance","Très longue distance")))</f>
        <v>Longue distance</v>
      </c>
    </row>
    <row r="1473" customFormat="false" ht="15" hidden="false" customHeight="true" outlineLevel="0" collapsed="false">
      <c r="A1473" s="1" t="s">
        <v>148</v>
      </c>
      <c r="B1473" s="1" t="s">
        <v>1614</v>
      </c>
      <c r="C1473" s="1" t="s">
        <v>35</v>
      </c>
      <c r="D1473" s="1" t="s">
        <v>653</v>
      </c>
      <c r="E1473" s="1" t="s">
        <v>1640</v>
      </c>
      <c r="F1473" s="14" t="s">
        <v>40</v>
      </c>
      <c r="G1473" s="14" t="str">
        <f aca="false">IF(I1473&lt;p_local,"Local → page infra",IF(H1473&gt;=p_ph1,"Phase 1",IF(H1473&gt;=p_ph2,"Phase 2","Phase 3")))</f>
        <v>Phase 3</v>
      </c>
      <c r="H1473" s="14" t="n">
        <f aca="false">IF(I1473&lt;p_local,0,IF(C1473="Aéroport → Aéroport",p_pts_plein,IF(Y1473&gt;0,IF(I1473&lt;=Y1473,p_pts_plein,IF(I1473&lt;=p_mult2*Y1473,p_pts_moyen,p_pts_r3)),IF(I1473&gt;=p_vv_min,p_pts_plein,IF(I1473&gt;=p_vv_moy,p_pts_moyen,p_pts_court))))+IF(INDEX(10_Lieux!$D:$D,U1473)=1,p_prio1,p_prio2)+IF(INDEX(10_Lieux!$D:$D,V1473)=1,p_prio1,p_prio2)+IF(K1473="Oui",p_tf,0)+p_hub*((INDEX(10_Lieux!$H:$H,U1473)="Hub")+(INDEX(10_Lieux!$H:$H,V1473)="Hub"))+IF(OR(INDEX(10_Lieux!$H:$H,U1473)="Premium",INDEX(10_Lieux!$H:$H,V1473)="Premium"),p_prem,0))</f>
        <v>30</v>
      </c>
      <c r="I1473" s="14" t="n">
        <f aca="false">ROUND(W1473*p_facteur,0)</f>
        <v>566</v>
      </c>
      <c r="J1473" s="14" t="str">
        <f aca="false">IF(X1473&lt;60,X1473&amp;" min",INT(X1473/60)&amp;" h"&amp;IF(MOD(X1473,60)=0,""," "&amp;TEXT(MOD(X1473,60),"00")))</f>
        <v>6 h</v>
      </c>
      <c r="K1473" s="14" t="str">
        <f aca="false">IF(S1473&lt;&gt;T1473,"Oui","Non")</f>
        <v>Non</v>
      </c>
      <c r="L1473" s="14" t="str">
        <f aca="false">IF(AND(INDEX(10_Lieux!$B:$B,U1473)="Ville",INDEX(10_Lieux!$B:$B,V1473)="Ville"),"/chauffeur-prive/"&amp;INDEX(10_Lieux!$E:$E,U1473)&amp;"-"&amp;INDEX(10_Lieux!$E:$E,V1473)&amp;"/","/chauffeur-prive/"&amp;INDEX(10_Lieux!$E:$E,U1473)&amp;"/"&amp;INDEX(10_Lieux!$E:$E,V1473)&amp;"/")</f>
        <v>/chauffeur-prive/annecy/aeroport-toulouse-blagnac/</v>
      </c>
      <c r="M1473" s="14" t="str">
        <f aca="false">IFERROR(INDEX($L:$L,MATCH(B1473&amp;"|"&amp;A1473,$Z:$Z,0)),"—")</f>
        <v>/chauffeur-prive/aeroport-toulouse-blagnac/annecy/</v>
      </c>
      <c r="N1473" s="14" t="str">
        <f aca="false">IF(LEN("Chauffeur privé "&amp;INDEX(10_Lieux!$J:$J,U1473)&amp;" → "&amp;INDEX(10_Lieux!$J:$J,V1473)&amp;" | 24h/24")&gt;60,"Chauffeur privé "&amp;INDEX(10_Lieux!$J:$J,U1473)&amp;" → "&amp;INDEX(10_Lieux!$J:$J,V1473),"Chauffeur privé "&amp;INDEX(10_Lieux!$J:$J,U1473)&amp;" → "&amp;INDEX(10_Lieux!$J:$J,V1473)&amp;" | 24h/24")</f>
        <v>Chauffeur privé Annecy → Aéroport Toulouse-Blagnac | 24h/24</v>
      </c>
      <c r="O1473" s="14" t="n">
        <f aca="false">LEN(N1473)</f>
        <v>59</v>
      </c>
      <c r="P1473" s="14" t="str">
        <f aca="false">"Chauffeur privé "&amp;INDEX(10_Lieux!$K:$K,U1473)&amp;" vers "&amp;INDEX(10_Lieux!$L:$L,V1473)</f>
        <v>Chauffeur privé d'Annecy vers l'aéroport Toulouse-Blagnac</v>
      </c>
      <c r="Q1473" s="14" t="str">
        <f aca="false">"Chauffeur privé "&amp;INDEX(10_Lieux!$K:$K,U1473)&amp;" vers "&amp;INDEX(10_Lieux!$L:$L,V1473)&amp;" : env. "&amp;I1473&amp;" km, "&amp;J1473&amp;" de route. Devis personnalisé, standard 24h/24 et 7j/7."</f>
        <v>Chauffeur privé d'Annecy vers l'aéroport Toulouse-Blagnac : env. 566 km, 6 h de route. Devis personnalisé, standard 24h/24 et 7j/7.</v>
      </c>
      <c r="R1473" s="14" t="n">
        <f aca="false">LEN(Q1473)</f>
        <v>131</v>
      </c>
      <c r="S1473" s="14" t="str">
        <f aca="false">INDEX(10_Lieux!$C:$C,U1473)</f>
        <v>France</v>
      </c>
      <c r="T1473" s="14" t="str">
        <f aca="false">INDEX(10_Lieux!$C:$C,V1473)</f>
        <v>France</v>
      </c>
      <c r="U1473" s="14" t="n">
        <f aca="false">MATCH(A1473,10_Lieux!$A:$A,0)</f>
        <v>10</v>
      </c>
      <c r="V1473" s="14" t="n">
        <f aca="false">MATCH(B1473,10_Lieux!$A:$A,0)</f>
        <v>163</v>
      </c>
      <c r="W1473" s="14" t="n">
        <f aca="false">ROUND(6371*2*ASIN(SQRT(SIN(RADIANS(INDEX(10_Lieux!$F:$F,V1473)-INDEX(10_Lieux!$F:$F,U1473))/2)^2+COS(RADIANS(INDEX(10_Lieux!$F:$F,U1473)))*COS(RADIANS(INDEX(10_Lieux!$F:$F,V1473)))*SIN(RADIANS(INDEX(10_Lieux!$G:$G,V1473)-INDEX(10_Lieux!$G:$G,U1473))/2)^2)),1)</f>
        <v>452.9</v>
      </c>
      <c r="X1473" s="14" t="n">
        <f aca="false">ROUND(I1473/IF(I1473&lt;p_seuil_vitesse,p_vit_lente,p_vit_rapide)*60/15,0)*15</f>
        <v>360</v>
      </c>
      <c r="Y1473" s="14" t="n">
        <f aca="false">MAX(IF(INDEX(10_Lieux!$B:$B,U1473)&lt;&gt;"Ville",INDEX(10_Lieux!$I:$I,U1473),0),IF(INDEX(10_Lieux!$B:$B,V1473)&lt;&gt;"Ville",INDEX(10_Lieux!$I:$I,V1473),0))</f>
        <v>250</v>
      </c>
      <c r="Z1473" s="14" t="str">
        <f aca="false">A1473&amp;"|"&amp;B1473</f>
        <v>Annecy|Toulouse-Blagnac</v>
      </c>
      <c r="AA1473" s="14" t="str">
        <f aca="false">IF(I1473&lt;p_local,"Local",IF(I1473&lt;p_vv_min,"Courte distance",IF(I1473&lt;p_tres_long,"Longue distance","Très longue distance")))</f>
        <v>Longue distance</v>
      </c>
    </row>
    <row r="1474" customFormat="false" ht="15" hidden="false" customHeight="true" outlineLevel="0" collapsed="false">
      <c r="A1474" s="1" t="s">
        <v>1614</v>
      </c>
      <c r="B1474" s="1" t="s">
        <v>150</v>
      </c>
      <c r="C1474" s="1" t="s">
        <v>34</v>
      </c>
      <c r="D1474" s="1" t="s">
        <v>653</v>
      </c>
      <c r="E1474" s="1" t="s">
        <v>1641</v>
      </c>
      <c r="F1474" s="14" t="s">
        <v>40</v>
      </c>
      <c r="G1474" s="14" t="str">
        <f aca="false">IF(I1474&lt;p_local,"Local → page infra",IF(H1474&gt;=p_ph1,"Phase 1",IF(H1474&gt;=p_ph2,"Phase 2","Phase 3")))</f>
        <v>Phase 3</v>
      </c>
      <c r="H1474" s="14" t="n">
        <f aca="false">IF(I1474&lt;p_local,0,IF(C1474="Aéroport → Aéroport",p_pts_plein,IF(Y1474&gt;0,IF(I1474&lt;=Y1474,p_pts_plein,IF(I1474&lt;=p_mult2*Y1474,p_pts_moyen,p_pts_r3)),IF(I1474&gt;=p_vv_min,p_pts_plein,IF(I1474&gt;=p_vv_moy,p_pts_moyen,p_pts_court))))+IF(INDEX(10_Lieux!$D:$D,U1474)=1,p_prio1,p_prio2)+IF(INDEX(10_Lieux!$D:$D,V1474)=1,p_prio1,p_prio2)+IF(K1474="Oui",p_tf,0)+p_hub*((INDEX(10_Lieux!$H:$H,U1474)="Hub")+(INDEX(10_Lieux!$H:$H,V1474)="Hub"))+IF(OR(INDEX(10_Lieux!$H:$H,U1474)="Premium",INDEX(10_Lieux!$H:$H,V1474)="Premium"),p_prem,0))</f>
        <v>25</v>
      </c>
      <c r="I1474" s="14" t="n">
        <f aca="false">ROUND(W1474*p_facteur,0)</f>
        <v>525</v>
      </c>
      <c r="J1474" s="14" t="str">
        <f aca="false">IF(X1474&lt;60,X1474&amp;" min",INT(X1474/60)&amp;" h"&amp;IF(MOD(X1474,60)=0,""," "&amp;TEXT(MOD(X1474,60),"00")))</f>
        <v>5 h 30</v>
      </c>
      <c r="K1474" s="14" t="str">
        <f aca="false">IF(S1474&lt;&gt;T1474,"Oui","Non")</f>
        <v>Non</v>
      </c>
      <c r="L1474" s="14" t="str">
        <f aca="false">IF(AND(INDEX(10_Lieux!$B:$B,U1474)="Ville",INDEX(10_Lieux!$B:$B,V1474)="Ville"),"/chauffeur-prive/"&amp;INDEX(10_Lieux!$E:$E,U1474)&amp;"-"&amp;INDEX(10_Lieux!$E:$E,V1474)&amp;"/","/chauffeur-prive/"&amp;INDEX(10_Lieux!$E:$E,U1474)&amp;"/"&amp;INDEX(10_Lieux!$E:$E,V1474)&amp;"/")</f>
        <v>/chauffeur-prive/aeroport-toulouse-blagnac/chambery/</v>
      </c>
      <c r="M1474" s="14" t="str">
        <f aca="false">IFERROR(INDEX($L:$L,MATCH(B1474&amp;"|"&amp;A1474,$Z:$Z,0)),"—")</f>
        <v>/chauffeur-prive/chambery/aeroport-toulouse-blagnac/</v>
      </c>
      <c r="N1474" s="14" t="str">
        <f aca="false">IF(LEN("Chauffeur privé "&amp;INDEX(10_Lieux!$J:$J,U1474)&amp;" → "&amp;INDEX(10_Lieux!$J:$J,V1474)&amp;" | 24h/24")&gt;60,"Chauffeur privé "&amp;INDEX(10_Lieux!$J:$J,U1474)&amp;" → "&amp;INDEX(10_Lieux!$J:$J,V1474),"Chauffeur privé "&amp;INDEX(10_Lieux!$J:$J,U1474)&amp;" → "&amp;INDEX(10_Lieux!$J:$J,V1474)&amp;" | 24h/24")</f>
        <v>Chauffeur privé Aéroport Toulouse-Blagnac → Chambéry</v>
      </c>
      <c r="O1474" s="14" t="n">
        <f aca="false">LEN(N1474)</f>
        <v>52</v>
      </c>
      <c r="P1474" s="14" t="str">
        <f aca="false">"Chauffeur privé "&amp;INDEX(10_Lieux!$K:$K,U1474)&amp;" vers "&amp;INDEX(10_Lieux!$L:$L,V1474)</f>
        <v>Chauffeur privé de l'aéroport Toulouse-Blagnac vers Chambéry</v>
      </c>
      <c r="Q1474" s="14" t="str">
        <f aca="false">"Chauffeur privé "&amp;INDEX(10_Lieux!$K:$K,U1474)&amp;" vers "&amp;INDEX(10_Lieux!$L:$L,V1474)&amp;" : env. "&amp;I1474&amp;" km, "&amp;J1474&amp;" de route. Devis personnalisé, standard 24h/24 et 7j/7."</f>
        <v>Chauffeur privé de l'aéroport Toulouse-Blagnac vers Chambéry : env. 525 km, 5 h 30 de route. Devis personnalisé, standard 24h/24 et 7j/7.</v>
      </c>
      <c r="R1474" s="14" t="n">
        <f aca="false">LEN(Q1474)</f>
        <v>137</v>
      </c>
      <c r="S1474" s="14" t="str">
        <f aca="false">INDEX(10_Lieux!$C:$C,U1474)</f>
        <v>France</v>
      </c>
      <c r="T1474" s="14" t="str">
        <f aca="false">INDEX(10_Lieux!$C:$C,V1474)</f>
        <v>France</v>
      </c>
      <c r="U1474" s="14" t="n">
        <f aca="false">MATCH(A1474,10_Lieux!$A:$A,0)</f>
        <v>163</v>
      </c>
      <c r="V1474" s="14" t="n">
        <f aca="false">MATCH(B1474,10_Lieux!$A:$A,0)</f>
        <v>11</v>
      </c>
      <c r="W1474" s="14" t="n">
        <f aca="false">ROUND(6371*2*ASIN(SQRT(SIN(RADIANS(INDEX(10_Lieux!$F:$F,V1474)-INDEX(10_Lieux!$F:$F,U1474))/2)^2+COS(RADIANS(INDEX(10_Lieux!$F:$F,U1474)))*COS(RADIANS(INDEX(10_Lieux!$F:$F,V1474)))*SIN(RADIANS(INDEX(10_Lieux!$G:$G,V1474)-INDEX(10_Lieux!$G:$G,U1474))/2)^2)),1)</f>
        <v>419.8</v>
      </c>
      <c r="X1474" s="14" t="n">
        <f aca="false">ROUND(I1474/IF(I1474&lt;p_seuil_vitesse,p_vit_lente,p_vit_rapide)*60/15,0)*15</f>
        <v>330</v>
      </c>
      <c r="Y1474" s="14" t="n">
        <f aca="false">MAX(IF(INDEX(10_Lieux!$B:$B,U1474)&lt;&gt;"Ville",INDEX(10_Lieux!$I:$I,U1474),0),IF(INDEX(10_Lieux!$B:$B,V1474)&lt;&gt;"Ville",INDEX(10_Lieux!$I:$I,V1474),0))</f>
        <v>250</v>
      </c>
      <c r="Z1474" s="14" t="str">
        <f aca="false">A1474&amp;"|"&amp;B1474</f>
        <v>Toulouse-Blagnac|Chambéry</v>
      </c>
      <c r="AA1474" s="14" t="str">
        <f aca="false">IF(I1474&lt;p_local,"Local",IF(I1474&lt;p_vv_min,"Courte distance",IF(I1474&lt;p_tres_long,"Longue distance","Très longue distance")))</f>
        <v>Longue distance</v>
      </c>
    </row>
    <row r="1475" customFormat="false" ht="15" hidden="false" customHeight="true" outlineLevel="0" collapsed="false">
      <c r="A1475" s="1" t="s">
        <v>150</v>
      </c>
      <c r="B1475" s="1" t="s">
        <v>1614</v>
      </c>
      <c r="C1475" s="1" t="s">
        <v>35</v>
      </c>
      <c r="D1475" s="1" t="s">
        <v>653</v>
      </c>
      <c r="E1475" s="1" t="s">
        <v>1642</v>
      </c>
      <c r="F1475" s="14" t="s">
        <v>40</v>
      </c>
      <c r="G1475" s="14" t="str">
        <f aca="false">IF(I1475&lt;p_local,"Local → page infra",IF(H1475&gt;=p_ph1,"Phase 1",IF(H1475&gt;=p_ph2,"Phase 2","Phase 3")))</f>
        <v>Phase 3</v>
      </c>
      <c r="H1475" s="14" t="n">
        <f aca="false">IF(I1475&lt;p_local,0,IF(C1475="Aéroport → Aéroport",p_pts_plein,IF(Y1475&gt;0,IF(I1475&lt;=Y1475,p_pts_plein,IF(I1475&lt;=p_mult2*Y1475,p_pts_moyen,p_pts_r3)),IF(I1475&gt;=p_vv_min,p_pts_plein,IF(I1475&gt;=p_vv_moy,p_pts_moyen,p_pts_court))))+IF(INDEX(10_Lieux!$D:$D,U1475)=1,p_prio1,p_prio2)+IF(INDEX(10_Lieux!$D:$D,V1475)=1,p_prio1,p_prio2)+IF(K1475="Oui",p_tf,0)+p_hub*((INDEX(10_Lieux!$H:$H,U1475)="Hub")+(INDEX(10_Lieux!$H:$H,V1475)="Hub"))+IF(OR(INDEX(10_Lieux!$H:$H,U1475)="Premium",INDEX(10_Lieux!$H:$H,V1475)="Premium"),p_prem,0))</f>
        <v>25</v>
      </c>
      <c r="I1475" s="14" t="n">
        <f aca="false">ROUND(W1475*p_facteur,0)</f>
        <v>525</v>
      </c>
      <c r="J1475" s="14" t="str">
        <f aca="false">IF(X1475&lt;60,X1475&amp;" min",INT(X1475/60)&amp;" h"&amp;IF(MOD(X1475,60)=0,""," "&amp;TEXT(MOD(X1475,60),"00")))</f>
        <v>5 h 30</v>
      </c>
      <c r="K1475" s="14" t="str">
        <f aca="false">IF(S1475&lt;&gt;T1475,"Oui","Non")</f>
        <v>Non</v>
      </c>
      <c r="L1475" s="14" t="str">
        <f aca="false">IF(AND(INDEX(10_Lieux!$B:$B,U1475)="Ville",INDEX(10_Lieux!$B:$B,V1475)="Ville"),"/chauffeur-prive/"&amp;INDEX(10_Lieux!$E:$E,U1475)&amp;"-"&amp;INDEX(10_Lieux!$E:$E,V1475)&amp;"/","/chauffeur-prive/"&amp;INDEX(10_Lieux!$E:$E,U1475)&amp;"/"&amp;INDEX(10_Lieux!$E:$E,V1475)&amp;"/")</f>
        <v>/chauffeur-prive/chambery/aeroport-toulouse-blagnac/</v>
      </c>
      <c r="M1475" s="14" t="str">
        <f aca="false">IFERROR(INDEX($L:$L,MATCH(B1475&amp;"|"&amp;A1475,$Z:$Z,0)),"—")</f>
        <v>/chauffeur-prive/aeroport-toulouse-blagnac/chambery/</v>
      </c>
      <c r="N1475" s="14" t="str">
        <f aca="false">IF(LEN("Chauffeur privé "&amp;INDEX(10_Lieux!$J:$J,U1475)&amp;" → "&amp;INDEX(10_Lieux!$J:$J,V1475)&amp;" | 24h/24")&gt;60,"Chauffeur privé "&amp;INDEX(10_Lieux!$J:$J,U1475)&amp;" → "&amp;INDEX(10_Lieux!$J:$J,V1475),"Chauffeur privé "&amp;INDEX(10_Lieux!$J:$J,U1475)&amp;" → "&amp;INDEX(10_Lieux!$J:$J,V1475)&amp;" | 24h/24")</f>
        <v>Chauffeur privé Chambéry → Aéroport Toulouse-Blagnac</v>
      </c>
      <c r="O1475" s="14" t="n">
        <f aca="false">LEN(N1475)</f>
        <v>52</v>
      </c>
      <c r="P1475" s="14" t="str">
        <f aca="false">"Chauffeur privé "&amp;INDEX(10_Lieux!$K:$K,U1475)&amp;" vers "&amp;INDEX(10_Lieux!$L:$L,V1475)</f>
        <v>Chauffeur privé de Chambéry vers l'aéroport Toulouse-Blagnac</v>
      </c>
      <c r="Q1475" s="14" t="str">
        <f aca="false">"Chauffeur privé "&amp;INDEX(10_Lieux!$K:$K,U1475)&amp;" vers "&amp;INDEX(10_Lieux!$L:$L,V1475)&amp;" : env. "&amp;I1475&amp;" km, "&amp;J1475&amp;" de route. Devis personnalisé, standard 24h/24 et 7j/7."</f>
        <v>Chauffeur privé de Chambéry vers l'aéroport Toulouse-Blagnac : env. 525 km, 5 h 30 de route. Devis personnalisé, standard 24h/24 et 7j/7.</v>
      </c>
      <c r="R1475" s="14" t="n">
        <f aca="false">LEN(Q1475)</f>
        <v>137</v>
      </c>
      <c r="S1475" s="14" t="str">
        <f aca="false">INDEX(10_Lieux!$C:$C,U1475)</f>
        <v>France</v>
      </c>
      <c r="T1475" s="14" t="str">
        <f aca="false">INDEX(10_Lieux!$C:$C,V1475)</f>
        <v>France</v>
      </c>
      <c r="U1475" s="14" t="n">
        <f aca="false">MATCH(A1475,10_Lieux!$A:$A,0)</f>
        <v>11</v>
      </c>
      <c r="V1475" s="14" t="n">
        <f aca="false">MATCH(B1475,10_Lieux!$A:$A,0)</f>
        <v>163</v>
      </c>
      <c r="W1475" s="14" t="n">
        <f aca="false">ROUND(6371*2*ASIN(SQRT(SIN(RADIANS(INDEX(10_Lieux!$F:$F,V1475)-INDEX(10_Lieux!$F:$F,U1475))/2)^2+COS(RADIANS(INDEX(10_Lieux!$F:$F,U1475)))*COS(RADIANS(INDEX(10_Lieux!$F:$F,V1475)))*SIN(RADIANS(INDEX(10_Lieux!$G:$G,V1475)-INDEX(10_Lieux!$G:$G,U1475))/2)^2)),1)</f>
        <v>419.8</v>
      </c>
      <c r="X1475" s="14" t="n">
        <f aca="false">ROUND(I1475/IF(I1475&lt;p_seuil_vitesse,p_vit_lente,p_vit_rapide)*60/15,0)*15</f>
        <v>330</v>
      </c>
      <c r="Y1475" s="14" t="n">
        <f aca="false">MAX(IF(INDEX(10_Lieux!$B:$B,U1475)&lt;&gt;"Ville",INDEX(10_Lieux!$I:$I,U1475),0),IF(INDEX(10_Lieux!$B:$B,V1475)&lt;&gt;"Ville",INDEX(10_Lieux!$I:$I,V1475),0))</f>
        <v>250</v>
      </c>
      <c r="Z1475" s="14" t="str">
        <f aca="false">A1475&amp;"|"&amp;B1475</f>
        <v>Chambéry|Toulouse-Blagnac</v>
      </c>
      <c r="AA1475" s="14" t="str">
        <f aca="false">IF(I1475&lt;p_local,"Local",IF(I1475&lt;p_vv_min,"Courte distance",IF(I1475&lt;p_tres_long,"Longue distance","Très longue distance")))</f>
        <v>Longue distance</v>
      </c>
    </row>
    <row r="1476" customFormat="false" ht="15" hidden="false" customHeight="true" outlineLevel="0" collapsed="false">
      <c r="A1476" s="1" t="s">
        <v>1614</v>
      </c>
      <c r="B1476" s="1" t="s">
        <v>152</v>
      </c>
      <c r="C1476" s="1" t="s">
        <v>34</v>
      </c>
      <c r="D1476" s="1" t="s">
        <v>653</v>
      </c>
      <c r="E1476" s="1" t="s">
        <v>1643</v>
      </c>
      <c r="F1476" s="14" t="s">
        <v>40</v>
      </c>
      <c r="G1476" s="14" t="str">
        <f aca="false">IF(I1476&lt;p_local,"Local → page infra",IF(H1476&gt;=p_ph1,"Phase 1",IF(H1476&gt;=p_ph2,"Phase 2","Phase 3")))</f>
        <v>Phase 3</v>
      </c>
      <c r="H1476" s="14" t="n">
        <f aca="false">IF(I1476&lt;p_local,0,IF(C1476="Aéroport → Aéroport",p_pts_plein,IF(Y1476&gt;0,IF(I1476&lt;=Y1476,p_pts_plein,IF(I1476&lt;=p_mult2*Y1476,p_pts_moyen,p_pts_r3)),IF(I1476&gt;=p_vv_min,p_pts_plein,IF(I1476&gt;=p_vv_moy,p_pts_moyen,p_pts_court))))+IF(INDEX(10_Lieux!$D:$D,U1476)=1,p_prio1,p_prio2)+IF(INDEX(10_Lieux!$D:$D,V1476)=1,p_prio1,p_prio2)+IF(K1476="Oui",p_tf,0)+p_hub*((INDEX(10_Lieux!$H:$H,U1476)="Hub")+(INDEX(10_Lieux!$H:$H,V1476)="Hub"))+IF(OR(INDEX(10_Lieux!$H:$H,U1476)="Premium",INDEX(10_Lieux!$H:$H,V1476)="Premium"),p_prem,0))</f>
        <v>50</v>
      </c>
      <c r="I1476" s="14" t="n">
        <f aca="false">ROUND(W1476*p_facteur,0)</f>
        <v>591</v>
      </c>
      <c r="J1476" s="14" t="str">
        <f aca="false">IF(X1476&lt;60,X1476&amp;" min",INT(X1476/60)&amp;" h"&amp;IF(MOD(X1476,60)=0,""," "&amp;TEXT(MOD(X1476,60),"00")))</f>
        <v>6 h 15</v>
      </c>
      <c r="K1476" s="14" t="str">
        <f aca="false">IF(S1476&lt;&gt;T1476,"Oui","Non")</f>
        <v>Oui</v>
      </c>
      <c r="L1476" s="14" t="str">
        <f aca="false">IF(AND(INDEX(10_Lieux!$B:$B,U1476)="Ville",INDEX(10_Lieux!$B:$B,V1476)="Ville"),"/chauffeur-prive/"&amp;INDEX(10_Lieux!$E:$E,U1476)&amp;"-"&amp;INDEX(10_Lieux!$E:$E,V1476)&amp;"/","/chauffeur-prive/"&amp;INDEX(10_Lieux!$E:$E,U1476)&amp;"/"&amp;INDEX(10_Lieux!$E:$E,V1476)&amp;"/")</f>
        <v>/chauffeur-prive/aeroport-toulouse-blagnac/geneve/</v>
      </c>
      <c r="M1476" s="14" t="str">
        <f aca="false">IFERROR(INDEX($L:$L,MATCH(B1476&amp;"|"&amp;A1476,$Z:$Z,0)),"—")</f>
        <v>/chauffeur-prive/geneve/aeroport-toulouse-blagnac/</v>
      </c>
      <c r="N1476" s="14" t="str">
        <f aca="false">IF(LEN("Chauffeur privé "&amp;INDEX(10_Lieux!$J:$J,U1476)&amp;" → "&amp;INDEX(10_Lieux!$J:$J,V1476)&amp;" | 24h/24")&gt;60,"Chauffeur privé "&amp;INDEX(10_Lieux!$J:$J,U1476)&amp;" → "&amp;INDEX(10_Lieux!$J:$J,V1476),"Chauffeur privé "&amp;INDEX(10_Lieux!$J:$J,U1476)&amp;" → "&amp;INDEX(10_Lieux!$J:$J,V1476)&amp;" | 24h/24")</f>
        <v>Chauffeur privé Aéroport Toulouse-Blagnac → Genève | 24h/24</v>
      </c>
      <c r="O1476" s="14" t="n">
        <f aca="false">LEN(N1476)</f>
        <v>59</v>
      </c>
      <c r="P1476" s="14" t="str">
        <f aca="false">"Chauffeur privé "&amp;INDEX(10_Lieux!$K:$K,U1476)&amp;" vers "&amp;INDEX(10_Lieux!$L:$L,V1476)</f>
        <v>Chauffeur privé de l'aéroport Toulouse-Blagnac vers Genève</v>
      </c>
      <c r="Q1476" s="14" t="str">
        <f aca="false">"Chauffeur privé "&amp;INDEX(10_Lieux!$K:$K,U1476)&amp;" vers "&amp;INDEX(10_Lieux!$L:$L,V1476)&amp;" : env. "&amp;I1476&amp;" km, "&amp;J1476&amp;" de route. Devis personnalisé, standard 24h/24 et 7j/7."</f>
        <v>Chauffeur privé de l'aéroport Toulouse-Blagnac vers Genève : env. 591 km, 6 h 15 de route. Devis personnalisé, standard 24h/24 et 7j/7.</v>
      </c>
      <c r="R1476" s="14" t="n">
        <f aca="false">LEN(Q1476)</f>
        <v>135</v>
      </c>
      <c r="S1476" s="14" t="str">
        <f aca="false">INDEX(10_Lieux!$C:$C,U1476)</f>
        <v>France</v>
      </c>
      <c r="T1476" s="14" t="str">
        <f aca="false">INDEX(10_Lieux!$C:$C,V1476)</f>
        <v>Suisse</v>
      </c>
      <c r="U1476" s="14" t="n">
        <f aca="false">MATCH(A1476,10_Lieux!$A:$A,0)</f>
        <v>163</v>
      </c>
      <c r="V1476" s="14" t="n">
        <f aca="false">MATCH(B1476,10_Lieux!$A:$A,0)</f>
        <v>111</v>
      </c>
      <c r="W1476" s="14" t="n">
        <f aca="false">ROUND(6371*2*ASIN(SQRT(SIN(RADIANS(INDEX(10_Lieux!$F:$F,V1476)-INDEX(10_Lieux!$F:$F,U1476))/2)^2+COS(RADIANS(INDEX(10_Lieux!$F:$F,U1476)))*COS(RADIANS(INDEX(10_Lieux!$F:$F,V1476)))*SIN(RADIANS(INDEX(10_Lieux!$G:$G,V1476)-INDEX(10_Lieux!$G:$G,U1476))/2)^2)),1)</f>
        <v>472.7</v>
      </c>
      <c r="X1476" s="14" t="n">
        <f aca="false">ROUND(I1476/IF(I1476&lt;p_seuil_vitesse,p_vit_lente,p_vit_rapide)*60/15,0)*15</f>
        <v>375</v>
      </c>
      <c r="Y1476" s="14" t="n">
        <f aca="false">MAX(IF(INDEX(10_Lieux!$B:$B,U1476)&lt;&gt;"Ville",INDEX(10_Lieux!$I:$I,U1476),0),IF(INDEX(10_Lieux!$B:$B,V1476)&lt;&gt;"Ville",INDEX(10_Lieux!$I:$I,V1476),0))</f>
        <v>250</v>
      </c>
      <c r="Z1476" s="14" t="str">
        <f aca="false">A1476&amp;"|"&amp;B1476</f>
        <v>Toulouse-Blagnac|Genève</v>
      </c>
      <c r="AA1476" s="14" t="str">
        <f aca="false">IF(I1476&lt;p_local,"Local",IF(I1476&lt;p_vv_min,"Courte distance",IF(I1476&lt;p_tres_long,"Longue distance","Très longue distance")))</f>
        <v>Longue distance</v>
      </c>
    </row>
    <row r="1477" customFormat="false" ht="15" hidden="false" customHeight="true" outlineLevel="0" collapsed="false">
      <c r="A1477" s="1" t="s">
        <v>152</v>
      </c>
      <c r="B1477" s="1" t="s">
        <v>1614</v>
      </c>
      <c r="C1477" s="1" t="s">
        <v>35</v>
      </c>
      <c r="D1477" s="1" t="s">
        <v>653</v>
      </c>
      <c r="E1477" s="1" t="s">
        <v>1644</v>
      </c>
      <c r="F1477" s="14" t="s">
        <v>40</v>
      </c>
      <c r="G1477" s="14" t="str">
        <f aca="false">IF(I1477&lt;p_local,"Local → page infra",IF(H1477&gt;=p_ph1,"Phase 1",IF(H1477&gt;=p_ph2,"Phase 2","Phase 3")))</f>
        <v>Phase 3</v>
      </c>
      <c r="H1477" s="14" t="n">
        <f aca="false">IF(I1477&lt;p_local,0,IF(C1477="Aéroport → Aéroport",p_pts_plein,IF(Y1477&gt;0,IF(I1477&lt;=Y1477,p_pts_plein,IF(I1477&lt;=p_mult2*Y1477,p_pts_moyen,p_pts_r3)),IF(I1477&gt;=p_vv_min,p_pts_plein,IF(I1477&gt;=p_vv_moy,p_pts_moyen,p_pts_court))))+IF(INDEX(10_Lieux!$D:$D,U1477)=1,p_prio1,p_prio2)+IF(INDEX(10_Lieux!$D:$D,V1477)=1,p_prio1,p_prio2)+IF(K1477="Oui",p_tf,0)+p_hub*((INDEX(10_Lieux!$H:$H,U1477)="Hub")+(INDEX(10_Lieux!$H:$H,V1477)="Hub"))+IF(OR(INDEX(10_Lieux!$H:$H,U1477)="Premium",INDEX(10_Lieux!$H:$H,V1477)="Premium"),p_prem,0))</f>
        <v>50</v>
      </c>
      <c r="I1477" s="14" t="n">
        <f aca="false">ROUND(W1477*p_facteur,0)</f>
        <v>591</v>
      </c>
      <c r="J1477" s="14" t="str">
        <f aca="false">IF(X1477&lt;60,X1477&amp;" min",INT(X1477/60)&amp;" h"&amp;IF(MOD(X1477,60)=0,""," "&amp;TEXT(MOD(X1477,60),"00")))</f>
        <v>6 h 15</v>
      </c>
      <c r="K1477" s="14" t="str">
        <f aca="false">IF(S1477&lt;&gt;T1477,"Oui","Non")</f>
        <v>Oui</v>
      </c>
      <c r="L1477" s="14" t="str">
        <f aca="false">IF(AND(INDEX(10_Lieux!$B:$B,U1477)="Ville",INDEX(10_Lieux!$B:$B,V1477)="Ville"),"/chauffeur-prive/"&amp;INDEX(10_Lieux!$E:$E,U1477)&amp;"-"&amp;INDEX(10_Lieux!$E:$E,V1477)&amp;"/","/chauffeur-prive/"&amp;INDEX(10_Lieux!$E:$E,U1477)&amp;"/"&amp;INDEX(10_Lieux!$E:$E,V1477)&amp;"/")</f>
        <v>/chauffeur-prive/geneve/aeroport-toulouse-blagnac/</v>
      </c>
      <c r="M1477" s="14" t="str">
        <f aca="false">IFERROR(INDEX($L:$L,MATCH(B1477&amp;"|"&amp;A1477,$Z:$Z,0)),"—")</f>
        <v>/chauffeur-prive/aeroport-toulouse-blagnac/geneve/</v>
      </c>
      <c r="N1477" s="14" t="str">
        <f aca="false">IF(LEN("Chauffeur privé "&amp;INDEX(10_Lieux!$J:$J,U1477)&amp;" → "&amp;INDEX(10_Lieux!$J:$J,V1477)&amp;" | 24h/24")&gt;60,"Chauffeur privé "&amp;INDEX(10_Lieux!$J:$J,U1477)&amp;" → "&amp;INDEX(10_Lieux!$J:$J,V1477),"Chauffeur privé "&amp;INDEX(10_Lieux!$J:$J,U1477)&amp;" → "&amp;INDEX(10_Lieux!$J:$J,V1477)&amp;" | 24h/24")</f>
        <v>Chauffeur privé Genève → Aéroport Toulouse-Blagnac | 24h/24</v>
      </c>
      <c r="O1477" s="14" t="n">
        <f aca="false">LEN(N1477)</f>
        <v>59</v>
      </c>
      <c r="P1477" s="14" t="str">
        <f aca="false">"Chauffeur privé "&amp;INDEX(10_Lieux!$K:$K,U1477)&amp;" vers "&amp;INDEX(10_Lieux!$L:$L,V1477)</f>
        <v>Chauffeur privé de Genève vers l'aéroport Toulouse-Blagnac</v>
      </c>
      <c r="Q1477" s="14" t="str">
        <f aca="false">"Chauffeur privé "&amp;INDEX(10_Lieux!$K:$K,U1477)&amp;" vers "&amp;INDEX(10_Lieux!$L:$L,V1477)&amp;" : env. "&amp;I1477&amp;" km, "&amp;J1477&amp;" de route. Devis personnalisé, standard 24h/24 et 7j/7."</f>
        <v>Chauffeur privé de Genève vers l'aéroport Toulouse-Blagnac : env. 591 km, 6 h 15 de route. Devis personnalisé, standard 24h/24 et 7j/7.</v>
      </c>
      <c r="R1477" s="14" t="n">
        <f aca="false">LEN(Q1477)</f>
        <v>135</v>
      </c>
      <c r="S1477" s="14" t="str">
        <f aca="false">INDEX(10_Lieux!$C:$C,U1477)</f>
        <v>Suisse</v>
      </c>
      <c r="T1477" s="14" t="str">
        <f aca="false">INDEX(10_Lieux!$C:$C,V1477)</f>
        <v>France</v>
      </c>
      <c r="U1477" s="14" t="n">
        <f aca="false">MATCH(A1477,10_Lieux!$A:$A,0)</f>
        <v>111</v>
      </c>
      <c r="V1477" s="14" t="n">
        <f aca="false">MATCH(B1477,10_Lieux!$A:$A,0)</f>
        <v>163</v>
      </c>
      <c r="W1477" s="14" t="n">
        <f aca="false">ROUND(6371*2*ASIN(SQRT(SIN(RADIANS(INDEX(10_Lieux!$F:$F,V1477)-INDEX(10_Lieux!$F:$F,U1477))/2)^2+COS(RADIANS(INDEX(10_Lieux!$F:$F,U1477)))*COS(RADIANS(INDEX(10_Lieux!$F:$F,V1477)))*SIN(RADIANS(INDEX(10_Lieux!$G:$G,V1477)-INDEX(10_Lieux!$G:$G,U1477))/2)^2)),1)</f>
        <v>472.7</v>
      </c>
      <c r="X1477" s="14" t="n">
        <f aca="false">ROUND(I1477/IF(I1477&lt;p_seuil_vitesse,p_vit_lente,p_vit_rapide)*60/15,0)*15</f>
        <v>375</v>
      </c>
      <c r="Y1477" s="14" t="n">
        <f aca="false">MAX(IF(INDEX(10_Lieux!$B:$B,U1477)&lt;&gt;"Ville",INDEX(10_Lieux!$I:$I,U1477),0),IF(INDEX(10_Lieux!$B:$B,V1477)&lt;&gt;"Ville",INDEX(10_Lieux!$I:$I,V1477),0))</f>
        <v>250</v>
      </c>
      <c r="Z1477" s="14" t="str">
        <f aca="false">A1477&amp;"|"&amp;B1477</f>
        <v>Genève|Toulouse-Blagnac</v>
      </c>
      <c r="AA1477" s="14" t="str">
        <f aca="false">IF(I1477&lt;p_local,"Local",IF(I1477&lt;p_vv_min,"Courte distance",IF(I1477&lt;p_tres_long,"Longue distance","Très longue distance")))</f>
        <v>Longue distance</v>
      </c>
    </row>
    <row r="1478" customFormat="false" ht="15" hidden="false" customHeight="true" outlineLevel="0" collapsed="false">
      <c r="A1478" s="1" t="s">
        <v>1614</v>
      </c>
      <c r="B1478" s="1" t="s">
        <v>154</v>
      </c>
      <c r="C1478" s="1" t="s">
        <v>34</v>
      </c>
      <c r="D1478" s="1" t="s">
        <v>653</v>
      </c>
      <c r="E1478" s="1" t="s">
        <v>1645</v>
      </c>
      <c r="F1478" s="14" t="s">
        <v>40</v>
      </c>
      <c r="G1478" s="14" t="str">
        <f aca="false">IF(I1478&lt;p_local,"Local → page infra",IF(H1478&gt;=p_ph1,"Phase 1",IF(H1478&gt;=p_ph2,"Phase 2","Phase 3")))</f>
        <v>Phase 3</v>
      </c>
      <c r="H1478" s="14" t="n">
        <f aca="false">IF(I1478&lt;p_local,0,IF(C1478="Aéroport → Aéroport",p_pts_plein,IF(Y1478&gt;0,IF(I1478&lt;=Y1478,p_pts_plein,IF(I1478&lt;=p_mult2*Y1478,p_pts_moyen,p_pts_r3)),IF(I1478&gt;=p_vv_min,p_pts_plein,IF(I1478&gt;=p_vv_moy,p_pts_moyen,p_pts_court))))+IF(INDEX(10_Lieux!$D:$D,U1478)=1,p_prio1,p_prio2)+IF(INDEX(10_Lieux!$D:$D,V1478)=1,p_prio1,p_prio2)+IF(K1478="Oui",p_tf,0)+p_hub*((INDEX(10_Lieux!$H:$H,U1478)="Hub")+(INDEX(10_Lieux!$H:$H,V1478)="Hub"))+IF(OR(INDEX(10_Lieux!$H:$H,U1478)="Premium",INDEX(10_Lieux!$H:$H,V1478)="Premium"),p_prem,0))</f>
        <v>40</v>
      </c>
      <c r="I1478" s="14" t="n">
        <f aca="false">ROUND(W1478*p_facteur,0)</f>
        <v>655</v>
      </c>
      <c r="J1478" s="14" t="str">
        <f aca="false">IF(X1478&lt;60,X1478&amp;" min",INT(X1478/60)&amp;" h"&amp;IF(MOD(X1478,60)=0,""," "&amp;TEXT(MOD(X1478,60),"00")))</f>
        <v>7 h</v>
      </c>
      <c r="K1478" s="14" t="str">
        <f aca="false">IF(S1478&lt;&gt;T1478,"Oui","Non")</f>
        <v>Oui</v>
      </c>
      <c r="L1478" s="14" t="str">
        <f aca="false">IF(AND(INDEX(10_Lieux!$B:$B,U1478)="Ville",INDEX(10_Lieux!$B:$B,V1478)="Ville"),"/chauffeur-prive/"&amp;INDEX(10_Lieux!$E:$E,U1478)&amp;"-"&amp;INDEX(10_Lieux!$E:$E,V1478)&amp;"/","/chauffeur-prive/"&amp;INDEX(10_Lieux!$E:$E,U1478)&amp;"/"&amp;INDEX(10_Lieux!$E:$E,V1478)&amp;"/")</f>
        <v>/chauffeur-prive/aeroport-toulouse-blagnac/lausanne/</v>
      </c>
      <c r="M1478" s="14" t="str">
        <f aca="false">IFERROR(INDEX($L:$L,MATCH(B1478&amp;"|"&amp;A1478,$Z:$Z,0)),"—")</f>
        <v>/chauffeur-prive/lausanne/aeroport-toulouse-blagnac/</v>
      </c>
      <c r="N1478" s="14" t="str">
        <f aca="false">IF(LEN("Chauffeur privé "&amp;INDEX(10_Lieux!$J:$J,U1478)&amp;" → "&amp;INDEX(10_Lieux!$J:$J,V1478)&amp;" | 24h/24")&gt;60,"Chauffeur privé "&amp;INDEX(10_Lieux!$J:$J,U1478)&amp;" → "&amp;INDEX(10_Lieux!$J:$J,V1478),"Chauffeur privé "&amp;INDEX(10_Lieux!$J:$J,U1478)&amp;" → "&amp;INDEX(10_Lieux!$J:$J,V1478)&amp;" | 24h/24")</f>
        <v>Chauffeur privé Aéroport Toulouse-Blagnac → Lausanne</v>
      </c>
      <c r="O1478" s="14" t="n">
        <f aca="false">LEN(N1478)</f>
        <v>52</v>
      </c>
      <c r="P1478" s="14" t="str">
        <f aca="false">"Chauffeur privé "&amp;INDEX(10_Lieux!$K:$K,U1478)&amp;" vers "&amp;INDEX(10_Lieux!$L:$L,V1478)</f>
        <v>Chauffeur privé de l'aéroport Toulouse-Blagnac vers Lausanne</v>
      </c>
      <c r="Q1478" s="14" t="str">
        <f aca="false">"Chauffeur privé "&amp;INDEX(10_Lieux!$K:$K,U1478)&amp;" vers "&amp;INDEX(10_Lieux!$L:$L,V1478)&amp;" : env. "&amp;I1478&amp;" km, "&amp;J1478&amp;" de route. Devis personnalisé, standard 24h/24 et 7j/7."</f>
        <v>Chauffeur privé de l'aéroport Toulouse-Blagnac vers Lausanne : env. 655 km, 7 h de route. Devis personnalisé, standard 24h/24 et 7j/7.</v>
      </c>
      <c r="R1478" s="14" t="n">
        <f aca="false">LEN(Q1478)</f>
        <v>134</v>
      </c>
      <c r="S1478" s="14" t="str">
        <f aca="false">INDEX(10_Lieux!$C:$C,U1478)</f>
        <v>France</v>
      </c>
      <c r="T1478" s="14" t="str">
        <f aca="false">INDEX(10_Lieux!$C:$C,V1478)</f>
        <v>Suisse</v>
      </c>
      <c r="U1478" s="14" t="n">
        <f aca="false">MATCH(A1478,10_Lieux!$A:$A,0)</f>
        <v>163</v>
      </c>
      <c r="V1478" s="14" t="n">
        <f aca="false">MATCH(B1478,10_Lieux!$A:$A,0)</f>
        <v>112</v>
      </c>
      <c r="W1478" s="14" t="n">
        <f aca="false">ROUND(6371*2*ASIN(SQRT(SIN(RADIANS(INDEX(10_Lieux!$F:$F,V1478)-INDEX(10_Lieux!$F:$F,U1478))/2)^2+COS(RADIANS(INDEX(10_Lieux!$F:$F,U1478)))*COS(RADIANS(INDEX(10_Lieux!$F:$F,V1478)))*SIN(RADIANS(INDEX(10_Lieux!$G:$G,V1478)-INDEX(10_Lieux!$G:$G,U1478))/2)^2)),1)</f>
        <v>523.8</v>
      </c>
      <c r="X1478" s="14" t="n">
        <f aca="false">ROUND(I1478/IF(I1478&lt;p_seuil_vitesse,p_vit_lente,p_vit_rapide)*60/15,0)*15</f>
        <v>420</v>
      </c>
      <c r="Y1478" s="14" t="n">
        <f aca="false">MAX(IF(INDEX(10_Lieux!$B:$B,U1478)&lt;&gt;"Ville",INDEX(10_Lieux!$I:$I,U1478),0),IF(INDEX(10_Lieux!$B:$B,V1478)&lt;&gt;"Ville",INDEX(10_Lieux!$I:$I,V1478),0))</f>
        <v>250</v>
      </c>
      <c r="Z1478" s="14" t="str">
        <f aca="false">A1478&amp;"|"&amp;B1478</f>
        <v>Toulouse-Blagnac|Lausanne</v>
      </c>
      <c r="AA1478" s="14" t="str">
        <f aca="false">IF(I1478&lt;p_local,"Local",IF(I1478&lt;p_vv_min,"Courte distance",IF(I1478&lt;p_tres_long,"Longue distance","Très longue distance")))</f>
        <v>Longue distance</v>
      </c>
    </row>
    <row r="1479" customFormat="false" ht="15" hidden="false" customHeight="true" outlineLevel="0" collapsed="false">
      <c r="A1479" s="1" t="s">
        <v>154</v>
      </c>
      <c r="B1479" s="1" t="s">
        <v>1614</v>
      </c>
      <c r="C1479" s="1" t="s">
        <v>35</v>
      </c>
      <c r="D1479" s="1" t="s">
        <v>653</v>
      </c>
      <c r="E1479" s="1" t="s">
        <v>1646</v>
      </c>
      <c r="F1479" s="14" t="s">
        <v>40</v>
      </c>
      <c r="G1479" s="14" t="str">
        <f aca="false">IF(I1479&lt;p_local,"Local → page infra",IF(H1479&gt;=p_ph1,"Phase 1",IF(H1479&gt;=p_ph2,"Phase 2","Phase 3")))</f>
        <v>Phase 3</v>
      </c>
      <c r="H1479" s="14" t="n">
        <f aca="false">IF(I1479&lt;p_local,0,IF(C1479="Aéroport → Aéroport",p_pts_plein,IF(Y1479&gt;0,IF(I1479&lt;=Y1479,p_pts_plein,IF(I1479&lt;=p_mult2*Y1479,p_pts_moyen,p_pts_r3)),IF(I1479&gt;=p_vv_min,p_pts_plein,IF(I1479&gt;=p_vv_moy,p_pts_moyen,p_pts_court))))+IF(INDEX(10_Lieux!$D:$D,U1479)=1,p_prio1,p_prio2)+IF(INDEX(10_Lieux!$D:$D,V1479)=1,p_prio1,p_prio2)+IF(K1479="Oui",p_tf,0)+p_hub*((INDEX(10_Lieux!$H:$H,U1479)="Hub")+(INDEX(10_Lieux!$H:$H,V1479)="Hub"))+IF(OR(INDEX(10_Lieux!$H:$H,U1479)="Premium",INDEX(10_Lieux!$H:$H,V1479)="Premium"),p_prem,0))</f>
        <v>40</v>
      </c>
      <c r="I1479" s="14" t="n">
        <f aca="false">ROUND(W1479*p_facteur,0)</f>
        <v>655</v>
      </c>
      <c r="J1479" s="14" t="str">
        <f aca="false">IF(X1479&lt;60,X1479&amp;" min",INT(X1479/60)&amp;" h"&amp;IF(MOD(X1479,60)=0,""," "&amp;TEXT(MOD(X1479,60),"00")))</f>
        <v>7 h</v>
      </c>
      <c r="K1479" s="14" t="str">
        <f aca="false">IF(S1479&lt;&gt;T1479,"Oui","Non")</f>
        <v>Oui</v>
      </c>
      <c r="L1479" s="14" t="str">
        <f aca="false">IF(AND(INDEX(10_Lieux!$B:$B,U1479)="Ville",INDEX(10_Lieux!$B:$B,V1479)="Ville"),"/chauffeur-prive/"&amp;INDEX(10_Lieux!$E:$E,U1479)&amp;"-"&amp;INDEX(10_Lieux!$E:$E,V1479)&amp;"/","/chauffeur-prive/"&amp;INDEX(10_Lieux!$E:$E,U1479)&amp;"/"&amp;INDEX(10_Lieux!$E:$E,V1479)&amp;"/")</f>
        <v>/chauffeur-prive/lausanne/aeroport-toulouse-blagnac/</v>
      </c>
      <c r="M1479" s="14" t="str">
        <f aca="false">IFERROR(INDEX($L:$L,MATCH(B1479&amp;"|"&amp;A1479,$Z:$Z,0)),"—")</f>
        <v>/chauffeur-prive/aeroport-toulouse-blagnac/lausanne/</v>
      </c>
      <c r="N1479" s="14" t="str">
        <f aca="false">IF(LEN("Chauffeur privé "&amp;INDEX(10_Lieux!$J:$J,U1479)&amp;" → "&amp;INDEX(10_Lieux!$J:$J,V1479)&amp;" | 24h/24")&gt;60,"Chauffeur privé "&amp;INDEX(10_Lieux!$J:$J,U1479)&amp;" → "&amp;INDEX(10_Lieux!$J:$J,V1479),"Chauffeur privé "&amp;INDEX(10_Lieux!$J:$J,U1479)&amp;" → "&amp;INDEX(10_Lieux!$J:$J,V1479)&amp;" | 24h/24")</f>
        <v>Chauffeur privé Lausanne → Aéroport Toulouse-Blagnac</v>
      </c>
      <c r="O1479" s="14" t="n">
        <f aca="false">LEN(N1479)</f>
        <v>52</v>
      </c>
      <c r="P1479" s="14" t="str">
        <f aca="false">"Chauffeur privé "&amp;INDEX(10_Lieux!$K:$K,U1479)&amp;" vers "&amp;INDEX(10_Lieux!$L:$L,V1479)</f>
        <v>Chauffeur privé de Lausanne vers l'aéroport Toulouse-Blagnac</v>
      </c>
      <c r="Q1479" s="14" t="str">
        <f aca="false">"Chauffeur privé "&amp;INDEX(10_Lieux!$K:$K,U1479)&amp;" vers "&amp;INDEX(10_Lieux!$L:$L,V1479)&amp;" : env. "&amp;I1479&amp;" km, "&amp;J1479&amp;" de route. Devis personnalisé, standard 24h/24 et 7j/7."</f>
        <v>Chauffeur privé de Lausanne vers l'aéroport Toulouse-Blagnac : env. 655 km, 7 h de route. Devis personnalisé, standard 24h/24 et 7j/7.</v>
      </c>
      <c r="R1479" s="14" t="n">
        <f aca="false">LEN(Q1479)</f>
        <v>134</v>
      </c>
      <c r="S1479" s="14" t="str">
        <f aca="false">INDEX(10_Lieux!$C:$C,U1479)</f>
        <v>Suisse</v>
      </c>
      <c r="T1479" s="14" t="str">
        <f aca="false">INDEX(10_Lieux!$C:$C,V1479)</f>
        <v>France</v>
      </c>
      <c r="U1479" s="14" t="n">
        <f aca="false">MATCH(A1479,10_Lieux!$A:$A,0)</f>
        <v>112</v>
      </c>
      <c r="V1479" s="14" t="n">
        <f aca="false">MATCH(B1479,10_Lieux!$A:$A,0)</f>
        <v>163</v>
      </c>
      <c r="W1479" s="14" t="n">
        <f aca="false">ROUND(6371*2*ASIN(SQRT(SIN(RADIANS(INDEX(10_Lieux!$F:$F,V1479)-INDEX(10_Lieux!$F:$F,U1479))/2)^2+COS(RADIANS(INDEX(10_Lieux!$F:$F,U1479)))*COS(RADIANS(INDEX(10_Lieux!$F:$F,V1479)))*SIN(RADIANS(INDEX(10_Lieux!$G:$G,V1479)-INDEX(10_Lieux!$G:$G,U1479))/2)^2)),1)</f>
        <v>523.8</v>
      </c>
      <c r="X1479" s="14" t="n">
        <f aca="false">ROUND(I1479/IF(I1479&lt;p_seuil_vitesse,p_vit_lente,p_vit_rapide)*60/15,0)*15</f>
        <v>420</v>
      </c>
      <c r="Y1479" s="14" t="n">
        <f aca="false">MAX(IF(INDEX(10_Lieux!$B:$B,U1479)&lt;&gt;"Ville",INDEX(10_Lieux!$I:$I,U1479),0),IF(INDEX(10_Lieux!$B:$B,V1479)&lt;&gt;"Ville",INDEX(10_Lieux!$I:$I,V1479),0))</f>
        <v>250</v>
      </c>
      <c r="Z1479" s="14" t="str">
        <f aca="false">A1479&amp;"|"&amp;B1479</f>
        <v>Lausanne|Toulouse-Blagnac</v>
      </c>
      <c r="AA1479" s="14" t="str">
        <f aca="false">IF(I1479&lt;p_local,"Local",IF(I1479&lt;p_vv_min,"Courte distance",IF(I1479&lt;p_tres_long,"Longue distance","Très longue distance")))</f>
        <v>Longue distance</v>
      </c>
    </row>
    <row r="1480" customFormat="false" ht="15" hidden="false" customHeight="true" outlineLevel="0" collapsed="false">
      <c r="A1480" s="1" t="s">
        <v>1614</v>
      </c>
      <c r="B1480" s="1" t="s">
        <v>156</v>
      </c>
      <c r="C1480" s="1" t="s">
        <v>34</v>
      </c>
      <c r="D1480" s="1" t="s">
        <v>653</v>
      </c>
      <c r="E1480" s="1" t="s">
        <v>1647</v>
      </c>
      <c r="F1480" s="14" t="s">
        <v>40</v>
      </c>
      <c r="G1480" s="14" t="str">
        <f aca="false">IF(I1480&lt;p_local,"Local → page infra",IF(H1480&gt;=p_ph1,"Phase 1",IF(H1480&gt;=p_ph2,"Phase 2","Phase 3")))</f>
        <v>Phase 3</v>
      </c>
      <c r="H1480" s="14" t="n">
        <f aca="false">IF(I1480&lt;p_local,0,IF(C1480="Aéroport → Aéroport",p_pts_plein,IF(Y1480&gt;0,IF(I1480&lt;=Y1480,p_pts_plein,IF(I1480&lt;=p_mult2*Y1480,p_pts_moyen,p_pts_r3)),IF(I1480&gt;=p_vv_min,p_pts_plein,IF(I1480&gt;=p_vv_moy,p_pts_moyen,p_pts_court))))+IF(INDEX(10_Lieux!$D:$D,U1480)=1,p_prio1,p_prio2)+IF(INDEX(10_Lieux!$D:$D,V1480)=1,p_prio1,p_prio2)+IF(K1480="Oui",p_tf,0)+p_hub*((INDEX(10_Lieux!$H:$H,U1480)="Hub")+(INDEX(10_Lieux!$H:$H,V1480)="Hub"))+IF(OR(INDEX(10_Lieux!$H:$H,U1480)="Premium",INDEX(10_Lieux!$H:$H,V1480)="Premium"),p_prem,0))</f>
        <v>50</v>
      </c>
      <c r="I1480" s="14" t="n">
        <f aca="false">ROUND(W1480*p_facteur,0)</f>
        <v>1042</v>
      </c>
      <c r="J1480" s="14" t="str">
        <f aca="false">IF(X1480&lt;60,X1480&amp;" min",INT(X1480/60)&amp;" h"&amp;IF(MOD(X1480,60)=0,""," "&amp;TEXT(MOD(X1480,60),"00")))</f>
        <v>11 h</v>
      </c>
      <c r="K1480" s="14" t="str">
        <f aca="false">IF(S1480&lt;&gt;T1480,"Oui","Non")</f>
        <v>Oui</v>
      </c>
      <c r="L1480" s="14" t="str">
        <f aca="false">IF(AND(INDEX(10_Lieux!$B:$B,U1480)="Ville",INDEX(10_Lieux!$B:$B,V1480)="Ville"),"/chauffeur-prive/"&amp;INDEX(10_Lieux!$E:$E,U1480)&amp;"-"&amp;INDEX(10_Lieux!$E:$E,V1480)&amp;"/","/chauffeur-prive/"&amp;INDEX(10_Lieux!$E:$E,U1480)&amp;"/"&amp;INDEX(10_Lieux!$E:$E,V1480)&amp;"/")</f>
        <v>/chauffeur-prive/aeroport-toulouse-blagnac/bruxelles/</v>
      </c>
      <c r="M1480" s="14" t="str">
        <f aca="false">IFERROR(INDEX($L:$L,MATCH(B1480&amp;"|"&amp;A1480,$Z:$Z,0)),"—")</f>
        <v>/chauffeur-prive/bruxelles/aeroport-toulouse-blagnac/</v>
      </c>
      <c r="N1480" s="14" t="str">
        <f aca="false">IF(LEN("Chauffeur privé "&amp;INDEX(10_Lieux!$J:$J,U1480)&amp;" → "&amp;INDEX(10_Lieux!$J:$J,V1480)&amp;" | 24h/24")&gt;60,"Chauffeur privé "&amp;INDEX(10_Lieux!$J:$J,U1480)&amp;" → "&amp;INDEX(10_Lieux!$J:$J,V1480),"Chauffeur privé "&amp;INDEX(10_Lieux!$J:$J,U1480)&amp;" → "&amp;INDEX(10_Lieux!$J:$J,V1480)&amp;" | 24h/24")</f>
        <v>Chauffeur privé Aéroport Toulouse-Blagnac → Bruxelles</v>
      </c>
      <c r="O1480" s="14" t="n">
        <f aca="false">LEN(N1480)</f>
        <v>53</v>
      </c>
      <c r="P1480" s="14" t="str">
        <f aca="false">"Chauffeur privé "&amp;INDEX(10_Lieux!$K:$K,U1480)&amp;" vers "&amp;INDEX(10_Lieux!$L:$L,V1480)</f>
        <v>Chauffeur privé de l'aéroport Toulouse-Blagnac vers Bruxelles</v>
      </c>
      <c r="Q1480" s="14" t="str">
        <f aca="false">"Chauffeur privé "&amp;INDEX(10_Lieux!$K:$K,U1480)&amp;" vers "&amp;INDEX(10_Lieux!$L:$L,V1480)&amp;" : env. "&amp;I1480&amp;" km, "&amp;J1480&amp;" de route. Devis personnalisé, standard 24h/24 et 7j/7."</f>
        <v>Chauffeur privé de l'aéroport Toulouse-Blagnac vers Bruxelles : env. 1042 km, 11 h de route. Devis personnalisé, standard 24h/24 et 7j/7.</v>
      </c>
      <c r="R1480" s="14" t="n">
        <f aca="false">LEN(Q1480)</f>
        <v>137</v>
      </c>
      <c r="S1480" s="14" t="str">
        <f aca="false">INDEX(10_Lieux!$C:$C,U1480)</f>
        <v>France</v>
      </c>
      <c r="T1480" s="14" t="str">
        <f aca="false">INDEX(10_Lieux!$C:$C,V1480)</f>
        <v>Belgique</v>
      </c>
      <c r="U1480" s="14" t="n">
        <f aca="false">MATCH(A1480,10_Lieux!$A:$A,0)</f>
        <v>163</v>
      </c>
      <c r="V1480" s="14" t="n">
        <f aca="false">MATCH(B1480,10_Lieux!$A:$A,0)</f>
        <v>93</v>
      </c>
      <c r="W1480" s="14" t="n">
        <f aca="false">ROUND(6371*2*ASIN(SQRT(SIN(RADIANS(INDEX(10_Lieux!$F:$F,V1480)-INDEX(10_Lieux!$F:$F,U1480))/2)^2+COS(RADIANS(INDEX(10_Lieux!$F:$F,U1480)))*COS(RADIANS(INDEX(10_Lieux!$F:$F,V1480)))*SIN(RADIANS(INDEX(10_Lieux!$G:$G,V1480)-INDEX(10_Lieux!$G:$G,U1480))/2)^2)),1)</f>
        <v>833.6</v>
      </c>
      <c r="X1480" s="14" t="n">
        <f aca="false">ROUND(I1480/IF(I1480&lt;p_seuil_vitesse,p_vit_lente,p_vit_rapide)*60/15,0)*15</f>
        <v>660</v>
      </c>
      <c r="Y1480" s="14" t="n">
        <f aca="false">MAX(IF(INDEX(10_Lieux!$B:$B,U1480)&lt;&gt;"Ville",INDEX(10_Lieux!$I:$I,U1480),0),IF(INDEX(10_Lieux!$B:$B,V1480)&lt;&gt;"Ville",INDEX(10_Lieux!$I:$I,V1480),0))</f>
        <v>250</v>
      </c>
      <c r="Z1480" s="14" t="str">
        <f aca="false">A1480&amp;"|"&amp;B1480</f>
        <v>Toulouse-Blagnac|Bruxelles</v>
      </c>
      <c r="AA1480" s="14" t="str">
        <f aca="false">IF(I1480&lt;p_local,"Local",IF(I1480&lt;p_vv_min,"Courte distance",IF(I1480&lt;p_tres_long,"Longue distance","Très longue distance")))</f>
        <v>Très longue distance</v>
      </c>
    </row>
    <row r="1481" customFormat="false" ht="15" hidden="false" customHeight="true" outlineLevel="0" collapsed="false">
      <c r="A1481" s="1" t="s">
        <v>156</v>
      </c>
      <c r="B1481" s="1" t="s">
        <v>1614</v>
      </c>
      <c r="C1481" s="1" t="s">
        <v>35</v>
      </c>
      <c r="D1481" s="1" t="s">
        <v>653</v>
      </c>
      <c r="E1481" s="1" t="s">
        <v>1648</v>
      </c>
      <c r="F1481" s="14" t="s">
        <v>40</v>
      </c>
      <c r="G1481" s="14" t="str">
        <f aca="false">IF(I1481&lt;p_local,"Local → page infra",IF(H1481&gt;=p_ph1,"Phase 1",IF(H1481&gt;=p_ph2,"Phase 2","Phase 3")))</f>
        <v>Phase 3</v>
      </c>
      <c r="H1481" s="14" t="n">
        <f aca="false">IF(I1481&lt;p_local,0,IF(C1481="Aéroport → Aéroport",p_pts_plein,IF(Y1481&gt;0,IF(I1481&lt;=Y1481,p_pts_plein,IF(I1481&lt;=p_mult2*Y1481,p_pts_moyen,p_pts_r3)),IF(I1481&gt;=p_vv_min,p_pts_plein,IF(I1481&gt;=p_vv_moy,p_pts_moyen,p_pts_court))))+IF(INDEX(10_Lieux!$D:$D,U1481)=1,p_prio1,p_prio2)+IF(INDEX(10_Lieux!$D:$D,V1481)=1,p_prio1,p_prio2)+IF(K1481="Oui",p_tf,0)+p_hub*((INDEX(10_Lieux!$H:$H,U1481)="Hub")+(INDEX(10_Lieux!$H:$H,V1481)="Hub"))+IF(OR(INDEX(10_Lieux!$H:$H,U1481)="Premium",INDEX(10_Lieux!$H:$H,V1481)="Premium"),p_prem,0))</f>
        <v>50</v>
      </c>
      <c r="I1481" s="14" t="n">
        <f aca="false">ROUND(W1481*p_facteur,0)</f>
        <v>1042</v>
      </c>
      <c r="J1481" s="14" t="str">
        <f aca="false">IF(X1481&lt;60,X1481&amp;" min",INT(X1481/60)&amp;" h"&amp;IF(MOD(X1481,60)=0,""," "&amp;TEXT(MOD(X1481,60),"00")))</f>
        <v>11 h</v>
      </c>
      <c r="K1481" s="14" t="str">
        <f aca="false">IF(S1481&lt;&gt;T1481,"Oui","Non")</f>
        <v>Oui</v>
      </c>
      <c r="L1481" s="14" t="str">
        <f aca="false">IF(AND(INDEX(10_Lieux!$B:$B,U1481)="Ville",INDEX(10_Lieux!$B:$B,V1481)="Ville"),"/chauffeur-prive/"&amp;INDEX(10_Lieux!$E:$E,U1481)&amp;"-"&amp;INDEX(10_Lieux!$E:$E,V1481)&amp;"/","/chauffeur-prive/"&amp;INDEX(10_Lieux!$E:$E,U1481)&amp;"/"&amp;INDEX(10_Lieux!$E:$E,V1481)&amp;"/")</f>
        <v>/chauffeur-prive/bruxelles/aeroport-toulouse-blagnac/</v>
      </c>
      <c r="M1481" s="14" t="str">
        <f aca="false">IFERROR(INDEX($L:$L,MATCH(B1481&amp;"|"&amp;A1481,$Z:$Z,0)),"—")</f>
        <v>/chauffeur-prive/aeroport-toulouse-blagnac/bruxelles/</v>
      </c>
      <c r="N1481" s="14" t="str">
        <f aca="false">IF(LEN("Chauffeur privé "&amp;INDEX(10_Lieux!$J:$J,U1481)&amp;" → "&amp;INDEX(10_Lieux!$J:$J,V1481)&amp;" | 24h/24")&gt;60,"Chauffeur privé "&amp;INDEX(10_Lieux!$J:$J,U1481)&amp;" → "&amp;INDEX(10_Lieux!$J:$J,V1481),"Chauffeur privé "&amp;INDEX(10_Lieux!$J:$J,U1481)&amp;" → "&amp;INDEX(10_Lieux!$J:$J,V1481)&amp;" | 24h/24")</f>
        <v>Chauffeur privé Bruxelles → Aéroport Toulouse-Blagnac</v>
      </c>
      <c r="O1481" s="14" t="n">
        <f aca="false">LEN(N1481)</f>
        <v>53</v>
      </c>
      <c r="P1481" s="14" t="str">
        <f aca="false">"Chauffeur privé "&amp;INDEX(10_Lieux!$K:$K,U1481)&amp;" vers "&amp;INDEX(10_Lieux!$L:$L,V1481)</f>
        <v>Chauffeur privé de Bruxelles vers l'aéroport Toulouse-Blagnac</v>
      </c>
      <c r="Q1481" s="14" t="str">
        <f aca="false">"Chauffeur privé "&amp;INDEX(10_Lieux!$K:$K,U1481)&amp;" vers "&amp;INDEX(10_Lieux!$L:$L,V1481)&amp;" : env. "&amp;I1481&amp;" km, "&amp;J1481&amp;" de route. Devis personnalisé, standard 24h/24 et 7j/7."</f>
        <v>Chauffeur privé de Bruxelles vers l'aéroport Toulouse-Blagnac : env. 1042 km, 11 h de route. Devis personnalisé, standard 24h/24 et 7j/7.</v>
      </c>
      <c r="R1481" s="14" t="n">
        <f aca="false">LEN(Q1481)</f>
        <v>137</v>
      </c>
      <c r="S1481" s="14" t="str">
        <f aca="false">INDEX(10_Lieux!$C:$C,U1481)</f>
        <v>Belgique</v>
      </c>
      <c r="T1481" s="14" t="str">
        <f aca="false">INDEX(10_Lieux!$C:$C,V1481)</f>
        <v>France</v>
      </c>
      <c r="U1481" s="14" t="n">
        <f aca="false">MATCH(A1481,10_Lieux!$A:$A,0)</f>
        <v>93</v>
      </c>
      <c r="V1481" s="14" t="n">
        <f aca="false">MATCH(B1481,10_Lieux!$A:$A,0)</f>
        <v>163</v>
      </c>
      <c r="W1481" s="14" t="n">
        <f aca="false">ROUND(6371*2*ASIN(SQRT(SIN(RADIANS(INDEX(10_Lieux!$F:$F,V1481)-INDEX(10_Lieux!$F:$F,U1481))/2)^2+COS(RADIANS(INDEX(10_Lieux!$F:$F,U1481)))*COS(RADIANS(INDEX(10_Lieux!$F:$F,V1481)))*SIN(RADIANS(INDEX(10_Lieux!$G:$G,V1481)-INDEX(10_Lieux!$G:$G,U1481))/2)^2)),1)</f>
        <v>833.6</v>
      </c>
      <c r="X1481" s="14" t="n">
        <f aca="false">ROUND(I1481/IF(I1481&lt;p_seuil_vitesse,p_vit_lente,p_vit_rapide)*60/15,0)*15</f>
        <v>660</v>
      </c>
      <c r="Y1481" s="14" t="n">
        <f aca="false">MAX(IF(INDEX(10_Lieux!$B:$B,U1481)&lt;&gt;"Ville",INDEX(10_Lieux!$I:$I,U1481),0),IF(INDEX(10_Lieux!$B:$B,V1481)&lt;&gt;"Ville",INDEX(10_Lieux!$I:$I,V1481),0))</f>
        <v>250</v>
      </c>
      <c r="Z1481" s="14" t="str">
        <f aca="false">A1481&amp;"|"&amp;B1481</f>
        <v>Bruxelles|Toulouse-Blagnac</v>
      </c>
      <c r="AA1481" s="14" t="str">
        <f aca="false">IF(I1481&lt;p_local,"Local",IF(I1481&lt;p_vv_min,"Courte distance",IF(I1481&lt;p_tres_long,"Longue distance","Très longue distance")))</f>
        <v>Très longue distance</v>
      </c>
    </row>
    <row r="1482" customFormat="false" ht="15" hidden="false" customHeight="true" outlineLevel="0" collapsed="false">
      <c r="A1482" s="1" t="s">
        <v>1614</v>
      </c>
      <c r="B1482" s="1" t="s">
        <v>158</v>
      </c>
      <c r="C1482" s="1" t="s">
        <v>34</v>
      </c>
      <c r="D1482" s="1" t="s">
        <v>653</v>
      </c>
      <c r="E1482" s="1" t="s">
        <v>1649</v>
      </c>
      <c r="F1482" s="14" t="s">
        <v>40</v>
      </c>
      <c r="G1482" s="14" t="str">
        <f aca="false">IF(I1482&lt;p_local,"Local → page infra",IF(H1482&gt;=p_ph1,"Phase 1",IF(H1482&gt;=p_ph2,"Phase 2","Phase 3")))</f>
        <v>Phase 3</v>
      </c>
      <c r="H1482" s="14" t="n">
        <f aca="false">IF(I1482&lt;p_local,0,IF(C1482="Aéroport → Aéroport",p_pts_plein,IF(Y1482&gt;0,IF(I1482&lt;=Y1482,p_pts_plein,IF(I1482&lt;=p_mult2*Y1482,p_pts_moyen,p_pts_r3)),IF(I1482&gt;=p_vv_min,p_pts_plein,IF(I1482&gt;=p_vv_moy,p_pts_moyen,p_pts_court))))+IF(INDEX(10_Lieux!$D:$D,U1482)=1,p_prio1,p_prio2)+IF(INDEX(10_Lieux!$D:$D,V1482)=1,p_prio1,p_prio2)+IF(K1482="Oui",p_tf,0)+p_hub*((INDEX(10_Lieux!$H:$H,U1482)="Hub")+(INDEX(10_Lieux!$H:$H,V1482)="Hub"))+IF(OR(INDEX(10_Lieux!$H:$H,U1482)="Premium",INDEX(10_Lieux!$H:$H,V1482)="Premium"),p_prem,0))</f>
        <v>40</v>
      </c>
      <c r="I1482" s="14" t="n">
        <f aca="false">ROUND(W1482*p_facteur,0)</f>
        <v>1051</v>
      </c>
      <c r="J1482" s="14" t="str">
        <f aca="false">IF(X1482&lt;60,X1482&amp;" min",INT(X1482/60)&amp;" h"&amp;IF(MOD(X1482,60)=0,""," "&amp;TEXT(MOD(X1482,60),"00")))</f>
        <v>11 h</v>
      </c>
      <c r="K1482" s="14" t="str">
        <f aca="false">IF(S1482&lt;&gt;T1482,"Oui","Non")</f>
        <v>Oui</v>
      </c>
      <c r="L1482" s="14" t="str">
        <f aca="false">IF(AND(INDEX(10_Lieux!$B:$B,U1482)="Ville",INDEX(10_Lieux!$B:$B,V1482)="Ville"),"/chauffeur-prive/"&amp;INDEX(10_Lieux!$E:$E,U1482)&amp;"-"&amp;INDEX(10_Lieux!$E:$E,V1482)&amp;"/","/chauffeur-prive/"&amp;INDEX(10_Lieux!$E:$E,U1482)&amp;"/"&amp;INDEX(10_Lieux!$E:$E,V1482)&amp;"/")</f>
        <v>/chauffeur-prive/aeroport-toulouse-blagnac/liege/</v>
      </c>
      <c r="M1482" s="14" t="str">
        <f aca="false">IFERROR(INDEX($L:$L,MATCH(B1482&amp;"|"&amp;A1482,$Z:$Z,0)),"—")</f>
        <v>/chauffeur-prive/liege/aeroport-toulouse-blagnac/</v>
      </c>
      <c r="N1482" s="14" t="str">
        <f aca="false">IF(LEN("Chauffeur privé "&amp;INDEX(10_Lieux!$J:$J,U1482)&amp;" → "&amp;INDEX(10_Lieux!$J:$J,V1482)&amp;" | 24h/24")&gt;60,"Chauffeur privé "&amp;INDEX(10_Lieux!$J:$J,U1482)&amp;" → "&amp;INDEX(10_Lieux!$J:$J,V1482),"Chauffeur privé "&amp;INDEX(10_Lieux!$J:$J,U1482)&amp;" → "&amp;INDEX(10_Lieux!$J:$J,V1482)&amp;" | 24h/24")</f>
        <v>Chauffeur privé Aéroport Toulouse-Blagnac → Liège | 24h/24</v>
      </c>
      <c r="O1482" s="14" t="n">
        <f aca="false">LEN(N1482)</f>
        <v>58</v>
      </c>
      <c r="P1482" s="14" t="str">
        <f aca="false">"Chauffeur privé "&amp;INDEX(10_Lieux!$K:$K,U1482)&amp;" vers "&amp;INDEX(10_Lieux!$L:$L,V1482)</f>
        <v>Chauffeur privé de l'aéroport Toulouse-Blagnac vers Liège</v>
      </c>
      <c r="Q1482" s="14" t="str">
        <f aca="false">"Chauffeur privé "&amp;INDEX(10_Lieux!$K:$K,U1482)&amp;" vers "&amp;INDEX(10_Lieux!$L:$L,V1482)&amp;" : env. "&amp;I1482&amp;" km, "&amp;J1482&amp;" de route. Devis personnalisé, standard 24h/24 et 7j/7."</f>
        <v>Chauffeur privé de l'aéroport Toulouse-Blagnac vers Liège : env. 1051 km, 11 h de route. Devis personnalisé, standard 24h/24 et 7j/7.</v>
      </c>
      <c r="R1482" s="14" t="n">
        <f aca="false">LEN(Q1482)</f>
        <v>133</v>
      </c>
      <c r="S1482" s="14" t="str">
        <f aca="false">INDEX(10_Lieux!$C:$C,U1482)</f>
        <v>France</v>
      </c>
      <c r="T1482" s="14" t="str">
        <f aca="false">INDEX(10_Lieux!$C:$C,V1482)</f>
        <v>Belgique</v>
      </c>
      <c r="U1482" s="14" t="n">
        <f aca="false">MATCH(A1482,10_Lieux!$A:$A,0)</f>
        <v>163</v>
      </c>
      <c r="V1482" s="14" t="n">
        <f aca="false">MATCH(B1482,10_Lieux!$A:$A,0)</f>
        <v>94</v>
      </c>
      <c r="W1482" s="14" t="n">
        <f aca="false">ROUND(6371*2*ASIN(SQRT(SIN(RADIANS(INDEX(10_Lieux!$F:$F,V1482)-INDEX(10_Lieux!$F:$F,U1482))/2)^2+COS(RADIANS(INDEX(10_Lieux!$F:$F,U1482)))*COS(RADIANS(INDEX(10_Lieux!$F:$F,V1482)))*SIN(RADIANS(INDEX(10_Lieux!$G:$G,V1482)-INDEX(10_Lieux!$G:$G,U1482))/2)^2)),1)</f>
        <v>840.9</v>
      </c>
      <c r="X1482" s="14" t="n">
        <f aca="false">ROUND(I1482/IF(I1482&lt;p_seuil_vitesse,p_vit_lente,p_vit_rapide)*60/15,0)*15</f>
        <v>660</v>
      </c>
      <c r="Y1482" s="14" t="n">
        <f aca="false">MAX(IF(INDEX(10_Lieux!$B:$B,U1482)&lt;&gt;"Ville",INDEX(10_Lieux!$I:$I,U1482),0),IF(INDEX(10_Lieux!$B:$B,V1482)&lt;&gt;"Ville",INDEX(10_Lieux!$I:$I,V1482),0))</f>
        <v>250</v>
      </c>
      <c r="Z1482" s="14" t="str">
        <f aca="false">A1482&amp;"|"&amp;B1482</f>
        <v>Toulouse-Blagnac|Liège</v>
      </c>
      <c r="AA1482" s="14" t="str">
        <f aca="false">IF(I1482&lt;p_local,"Local",IF(I1482&lt;p_vv_min,"Courte distance",IF(I1482&lt;p_tres_long,"Longue distance","Très longue distance")))</f>
        <v>Très longue distance</v>
      </c>
    </row>
    <row r="1483" customFormat="false" ht="15" hidden="false" customHeight="true" outlineLevel="0" collapsed="false">
      <c r="A1483" s="1" t="s">
        <v>158</v>
      </c>
      <c r="B1483" s="1" t="s">
        <v>1614</v>
      </c>
      <c r="C1483" s="1" t="s">
        <v>35</v>
      </c>
      <c r="D1483" s="1" t="s">
        <v>653</v>
      </c>
      <c r="E1483" s="1" t="s">
        <v>1650</v>
      </c>
      <c r="F1483" s="14" t="s">
        <v>40</v>
      </c>
      <c r="G1483" s="14" t="str">
        <f aca="false">IF(I1483&lt;p_local,"Local → page infra",IF(H1483&gt;=p_ph1,"Phase 1",IF(H1483&gt;=p_ph2,"Phase 2","Phase 3")))</f>
        <v>Phase 3</v>
      </c>
      <c r="H1483" s="14" t="n">
        <f aca="false">IF(I1483&lt;p_local,0,IF(C1483="Aéroport → Aéroport",p_pts_plein,IF(Y1483&gt;0,IF(I1483&lt;=Y1483,p_pts_plein,IF(I1483&lt;=p_mult2*Y1483,p_pts_moyen,p_pts_r3)),IF(I1483&gt;=p_vv_min,p_pts_plein,IF(I1483&gt;=p_vv_moy,p_pts_moyen,p_pts_court))))+IF(INDEX(10_Lieux!$D:$D,U1483)=1,p_prio1,p_prio2)+IF(INDEX(10_Lieux!$D:$D,V1483)=1,p_prio1,p_prio2)+IF(K1483="Oui",p_tf,0)+p_hub*((INDEX(10_Lieux!$H:$H,U1483)="Hub")+(INDEX(10_Lieux!$H:$H,V1483)="Hub"))+IF(OR(INDEX(10_Lieux!$H:$H,U1483)="Premium",INDEX(10_Lieux!$H:$H,V1483)="Premium"),p_prem,0))</f>
        <v>40</v>
      </c>
      <c r="I1483" s="14" t="n">
        <f aca="false">ROUND(W1483*p_facteur,0)</f>
        <v>1051</v>
      </c>
      <c r="J1483" s="14" t="str">
        <f aca="false">IF(X1483&lt;60,X1483&amp;" min",INT(X1483/60)&amp;" h"&amp;IF(MOD(X1483,60)=0,""," "&amp;TEXT(MOD(X1483,60),"00")))</f>
        <v>11 h</v>
      </c>
      <c r="K1483" s="14" t="str">
        <f aca="false">IF(S1483&lt;&gt;T1483,"Oui","Non")</f>
        <v>Oui</v>
      </c>
      <c r="L1483" s="14" t="str">
        <f aca="false">IF(AND(INDEX(10_Lieux!$B:$B,U1483)="Ville",INDEX(10_Lieux!$B:$B,V1483)="Ville"),"/chauffeur-prive/"&amp;INDEX(10_Lieux!$E:$E,U1483)&amp;"-"&amp;INDEX(10_Lieux!$E:$E,V1483)&amp;"/","/chauffeur-prive/"&amp;INDEX(10_Lieux!$E:$E,U1483)&amp;"/"&amp;INDEX(10_Lieux!$E:$E,V1483)&amp;"/")</f>
        <v>/chauffeur-prive/liege/aeroport-toulouse-blagnac/</v>
      </c>
      <c r="M1483" s="14" t="str">
        <f aca="false">IFERROR(INDEX($L:$L,MATCH(B1483&amp;"|"&amp;A1483,$Z:$Z,0)),"—")</f>
        <v>/chauffeur-prive/aeroport-toulouse-blagnac/liege/</v>
      </c>
      <c r="N1483" s="14" t="str">
        <f aca="false">IF(LEN("Chauffeur privé "&amp;INDEX(10_Lieux!$J:$J,U1483)&amp;" → "&amp;INDEX(10_Lieux!$J:$J,V1483)&amp;" | 24h/24")&gt;60,"Chauffeur privé "&amp;INDEX(10_Lieux!$J:$J,U1483)&amp;" → "&amp;INDEX(10_Lieux!$J:$J,V1483),"Chauffeur privé "&amp;INDEX(10_Lieux!$J:$J,U1483)&amp;" → "&amp;INDEX(10_Lieux!$J:$J,V1483)&amp;" | 24h/24")</f>
        <v>Chauffeur privé Liège → Aéroport Toulouse-Blagnac | 24h/24</v>
      </c>
      <c r="O1483" s="14" t="n">
        <f aca="false">LEN(N1483)</f>
        <v>58</v>
      </c>
      <c r="P1483" s="14" t="str">
        <f aca="false">"Chauffeur privé "&amp;INDEX(10_Lieux!$K:$K,U1483)&amp;" vers "&amp;INDEX(10_Lieux!$L:$L,V1483)</f>
        <v>Chauffeur privé de Liège vers l'aéroport Toulouse-Blagnac</v>
      </c>
      <c r="Q1483" s="14" t="str">
        <f aca="false">"Chauffeur privé "&amp;INDEX(10_Lieux!$K:$K,U1483)&amp;" vers "&amp;INDEX(10_Lieux!$L:$L,V1483)&amp;" : env. "&amp;I1483&amp;" km, "&amp;J1483&amp;" de route. Devis personnalisé, standard 24h/24 et 7j/7."</f>
        <v>Chauffeur privé de Liège vers l'aéroport Toulouse-Blagnac : env. 1051 km, 11 h de route. Devis personnalisé, standard 24h/24 et 7j/7.</v>
      </c>
      <c r="R1483" s="14" t="n">
        <f aca="false">LEN(Q1483)</f>
        <v>133</v>
      </c>
      <c r="S1483" s="14" t="str">
        <f aca="false">INDEX(10_Lieux!$C:$C,U1483)</f>
        <v>Belgique</v>
      </c>
      <c r="T1483" s="14" t="str">
        <f aca="false">INDEX(10_Lieux!$C:$C,V1483)</f>
        <v>France</v>
      </c>
      <c r="U1483" s="14" t="n">
        <f aca="false">MATCH(A1483,10_Lieux!$A:$A,0)</f>
        <v>94</v>
      </c>
      <c r="V1483" s="14" t="n">
        <f aca="false">MATCH(B1483,10_Lieux!$A:$A,0)</f>
        <v>163</v>
      </c>
      <c r="W1483" s="14" t="n">
        <f aca="false">ROUND(6371*2*ASIN(SQRT(SIN(RADIANS(INDEX(10_Lieux!$F:$F,V1483)-INDEX(10_Lieux!$F:$F,U1483))/2)^2+COS(RADIANS(INDEX(10_Lieux!$F:$F,U1483)))*COS(RADIANS(INDEX(10_Lieux!$F:$F,V1483)))*SIN(RADIANS(INDEX(10_Lieux!$G:$G,V1483)-INDEX(10_Lieux!$G:$G,U1483))/2)^2)),1)</f>
        <v>840.9</v>
      </c>
      <c r="X1483" s="14" t="n">
        <f aca="false">ROUND(I1483/IF(I1483&lt;p_seuil_vitesse,p_vit_lente,p_vit_rapide)*60/15,0)*15</f>
        <v>660</v>
      </c>
      <c r="Y1483" s="14" t="n">
        <f aca="false">MAX(IF(INDEX(10_Lieux!$B:$B,U1483)&lt;&gt;"Ville",INDEX(10_Lieux!$I:$I,U1483),0),IF(INDEX(10_Lieux!$B:$B,V1483)&lt;&gt;"Ville",INDEX(10_Lieux!$I:$I,V1483),0))</f>
        <v>250</v>
      </c>
      <c r="Z1483" s="14" t="str">
        <f aca="false">A1483&amp;"|"&amp;B1483</f>
        <v>Liège|Toulouse-Blagnac</v>
      </c>
      <c r="AA1483" s="14" t="str">
        <f aca="false">IF(I1483&lt;p_local,"Local",IF(I1483&lt;p_vv_min,"Courte distance",IF(I1483&lt;p_tres_long,"Longue distance","Très longue distance")))</f>
        <v>Très longue distance</v>
      </c>
    </row>
    <row r="1484" customFormat="false" ht="15" hidden="false" customHeight="true" outlineLevel="0" collapsed="false">
      <c r="A1484" s="1" t="s">
        <v>1614</v>
      </c>
      <c r="B1484" s="1" t="s">
        <v>160</v>
      </c>
      <c r="C1484" s="1" t="s">
        <v>34</v>
      </c>
      <c r="D1484" s="1" t="s">
        <v>653</v>
      </c>
      <c r="E1484" s="1" t="s">
        <v>1651</v>
      </c>
      <c r="F1484" s="14" t="s">
        <v>40</v>
      </c>
      <c r="G1484" s="14" t="str">
        <f aca="false">IF(I1484&lt;p_local,"Local → page infra",IF(H1484&gt;=p_ph1,"Phase 1",IF(H1484&gt;=p_ph2,"Phase 2","Phase 3")))</f>
        <v>Phase 3</v>
      </c>
      <c r="H1484" s="14" t="n">
        <f aca="false">IF(I1484&lt;p_local,0,IF(C1484="Aéroport → Aéroport",p_pts_plein,IF(Y1484&gt;0,IF(I1484&lt;=Y1484,p_pts_plein,IF(I1484&lt;=p_mult2*Y1484,p_pts_moyen,p_pts_r3)),IF(I1484&gt;=p_vv_min,p_pts_plein,IF(I1484&gt;=p_vv_moy,p_pts_moyen,p_pts_court))))+IF(INDEX(10_Lieux!$D:$D,U1484)=1,p_prio1,p_prio2)+IF(INDEX(10_Lieux!$D:$D,V1484)=1,p_prio1,p_prio2)+IF(K1484="Oui",p_tf,0)+p_hub*((INDEX(10_Lieux!$H:$H,U1484)="Hub")+(INDEX(10_Lieux!$H:$H,V1484)="Hub"))+IF(OR(INDEX(10_Lieux!$H:$H,U1484)="Premium",INDEX(10_Lieux!$H:$H,V1484)="Premium"),p_prem,0))</f>
        <v>40</v>
      </c>
      <c r="I1484" s="14" t="n">
        <f aca="false">ROUND(W1484*p_facteur,0)</f>
        <v>987</v>
      </c>
      <c r="J1484" s="14" t="str">
        <f aca="false">IF(X1484&lt;60,X1484&amp;" min",INT(X1484/60)&amp;" h"&amp;IF(MOD(X1484,60)=0,""," "&amp;TEXT(MOD(X1484,60),"00")))</f>
        <v>10 h 30</v>
      </c>
      <c r="K1484" s="14" t="str">
        <f aca="false">IF(S1484&lt;&gt;T1484,"Oui","Non")</f>
        <v>Oui</v>
      </c>
      <c r="L1484" s="14" t="str">
        <f aca="false">IF(AND(INDEX(10_Lieux!$B:$B,U1484)="Ville",INDEX(10_Lieux!$B:$B,V1484)="Ville"),"/chauffeur-prive/"&amp;INDEX(10_Lieux!$E:$E,U1484)&amp;"-"&amp;INDEX(10_Lieux!$E:$E,V1484)&amp;"/","/chauffeur-prive/"&amp;INDEX(10_Lieux!$E:$E,U1484)&amp;"/"&amp;INDEX(10_Lieux!$E:$E,V1484)&amp;"/")</f>
        <v>/chauffeur-prive/aeroport-toulouse-blagnac/charleroi/</v>
      </c>
      <c r="M1484" s="14" t="str">
        <f aca="false">IFERROR(INDEX($L:$L,MATCH(B1484&amp;"|"&amp;A1484,$Z:$Z,0)),"—")</f>
        <v>/chauffeur-prive/charleroi/aeroport-toulouse-blagnac/</v>
      </c>
      <c r="N1484" s="14" t="str">
        <f aca="false">IF(LEN("Chauffeur privé "&amp;INDEX(10_Lieux!$J:$J,U1484)&amp;" → "&amp;INDEX(10_Lieux!$J:$J,V1484)&amp;" | 24h/24")&gt;60,"Chauffeur privé "&amp;INDEX(10_Lieux!$J:$J,U1484)&amp;" → "&amp;INDEX(10_Lieux!$J:$J,V1484),"Chauffeur privé "&amp;INDEX(10_Lieux!$J:$J,U1484)&amp;" → "&amp;INDEX(10_Lieux!$J:$J,V1484)&amp;" | 24h/24")</f>
        <v>Chauffeur privé Aéroport Toulouse-Blagnac → Charleroi</v>
      </c>
      <c r="O1484" s="14" t="n">
        <f aca="false">LEN(N1484)</f>
        <v>53</v>
      </c>
      <c r="P1484" s="14" t="str">
        <f aca="false">"Chauffeur privé "&amp;INDEX(10_Lieux!$K:$K,U1484)&amp;" vers "&amp;INDEX(10_Lieux!$L:$L,V1484)</f>
        <v>Chauffeur privé de l'aéroport Toulouse-Blagnac vers Charleroi</v>
      </c>
      <c r="Q1484" s="14" t="str">
        <f aca="false">"Chauffeur privé "&amp;INDEX(10_Lieux!$K:$K,U1484)&amp;" vers "&amp;INDEX(10_Lieux!$L:$L,V1484)&amp;" : env. "&amp;I1484&amp;" km, "&amp;J1484&amp;" de route. Devis personnalisé, standard 24h/24 et 7j/7."</f>
        <v>Chauffeur privé de l'aéroport Toulouse-Blagnac vers Charleroi : env. 987 km, 10 h 30 de route. Devis personnalisé, standard 24h/24 et 7j/7.</v>
      </c>
      <c r="R1484" s="14" t="n">
        <f aca="false">LEN(Q1484)</f>
        <v>139</v>
      </c>
      <c r="S1484" s="14" t="str">
        <f aca="false">INDEX(10_Lieux!$C:$C,U1484)</f>
        <v>France</v>
      </c>
      <c r="T1484" s="14" t="str">
        <f aca="false">INDEX(10_Lieux!$C:$C,V1484)</f>
        <v>Belgique</v>
      </c>
      <c r="U1484" s="14" t="n">
        <f aca="false">MATCH(A1484,10_Lieux!$A:$A,0)</f>
        <v>163</v>
      </c>
      <c r="V1484" s="14" t="n">
        <f aca="false">MATCH(B1484,10_Lieux!$A:$A,0)</f>
        <v>96</v>
      </c>
      <c r="W1484" s="14" t="n">
        <f aca="false">ROUND(6371*2*ASIN(SQRT(SIN(RADIANS(INDEX(10_Lieux!$F:$F,V1484)-INDEX(10_Lieux!$F:$F,U1484))/2)^2+COS(RADIANS(INDEX(10_Lieux!$F:$F,U1484)))*COS(RADIANS(INDEX(10_Lieux!$F:$F,V1484)))*SIN(RADIANS(INDEX(10_Lieux!$G:$G,V1484)-INDEX(10_Lieux!$G:$G,U1484))/2)^2)),1)</f>
        <v>789.3</v>
      </c>
      <c r="X1484" s="14" t="n">
        <f aca="false">ROUND(I1484/IF(I1484&lt;p_seuil_vitesse,p_vit_lente,p_vit_rapide)*60/15,0)*15</f>
        <v>630</v>
      </c>
      <c r="Y1484" s="14" t="n">
        <f aca="false">MAX(IF(INDEX(10_Lieux!$B:$B,U1484)&lt;&gt;"Ville",INDEX(10_Lieux!$I:$I,U1484),0),IF(INDEX(10_Lieux!$B:$B,V1484)&lt;&gt;"Ville",INDEX(10_Lieux!$I:$I,V1484),0))</f>
        <v>250</v>
      </c>
      <c r="Z1484" s="14" t="str">
        <f aca="false">A1484&amp;"|"&amp;B1484</f>
        <v>Toulouse-Blagnac|Charleroi</v>
      </c>
      <c r="AA1484" s="14" t="str">
        <f aca="false">IF(I1484&lt;p_local,"Local",IF(I1484&lt;p_vv_min,"Courte distance",IF(I1484&lt;p_tres_long,"Longue distance","Très longue distance")))</f>
        <v>Très longue distance</v>
      </c>
    </row>
    <row r="1485" customFormat="false" ht="15" hidden="false" customHeight="true" outlineLevel="0" collapsed="false">
      <c r="A1485" s="1" t="s">
        <v>160</v>
      </c>
      <c r="B1485" s="1" t="s">
        <v>1614</v>
      </c>
      <c r="C1485" s="1" t="s">
        <v>35</v>
      </c>
      <c r="D1485" s="1" t="s">
        <v>653</v>
      </c>
      <c r="E1485" s="1" t="s">
        <v>1652</v>
      </c>
      <c r="F1485" s="14" t="s">
        <v>40</v>
      </c>
      <c r="G1485" s="14" t="str">
        <f aca="false">IF(I1485&lt;p_local,"Local → page infra",IF(H1485&gt;=p_ph1,"Phase 1",IF(H1485&gt;=p_ph2,"Phase 2","Phase 3")))</f>
        <v>Phase 3</v>
      </c>
      <c r="H1485" s="14" t="n">
        <f aca="false">IF(I1485&lt;p_local,0,IF(C1485="Aéroport → Aéroport",p_pts_plein,IF(Y1485&gt;0,IF(I1485&lt;=Y1485,p_pts_plein,IF(I1485&lt;=p_mult2*Y1485,p_pts_moyen,p_pts_r3)),IF(I1485&gt;=p_vv_min,p_pts_plein,IF(I1485&gt;=p_vv_moy,p_pts_moyen,p_pts_court))))+IF(INDEX(10_Lieux!$D:$D,U1485)=1,p_prio1,p_prio2)+IF(INDEX(10_Lieux!$D:$D,V1485)=1,p_prio1,p_prio2)+IF(K1485="Oui",p_tf,0)+p_hub*((INDEX(10_Lieux!$H:$H,U1485)="Hub")+(INDEX(10_Lieux!$H:$H,V1485)="Hub"))+IF(OR(INDEX(10_Lieux!$H:$H,U1485)="Premium",INDEX(10_Lieux!$H:$H,V1485)="Premium"),p_prem,0))</f>
        <v>40</v>
      </c>
      <c r="I1485" s="14" t="n">
        <f aca="false">ROUND(W1485*p_facteur,0)</f>
        <v>987</v>
      </c>
      <c r="J1485" s="14" t="str">
        <f aca="false">IF(X1485&lt;60,X1485&amp;" min",INT(X1485/60)&amp;" h"&amp;IF(MOD(X1485,60)=0,""," "&amp;TEXT(MOD(X1485,60),"00")))</f>
        <v>10 h 30</v>
      </c>
      <c r="K1485" s="14" t="str">
        <f aca="false">IF(S1485&lt;&gt;T1485,"Oui","Non")</f>
        <v>Oui</v>
      </c>
      <c r="L1485" s="14" t="str">
        <f aca="false">IF(AND(INDEX(10_Lieux!$B:$B,U1485)="Ville",INDEX(10_Lieux!$B:$B,V1485)="Ville"),"/chauffeur-prive/"&amp;INDEX(10_Lieux!$E:$E,U1485)&amp;"-"&amp;INDEX(10_Lieux!$E:$E,V1485)&amp;"/","/chauffeur-prive/"&amp;INDEX(10_Lieux!$E:$E,U1485)&amp;"/"&amp;INDEX(10_Lieux!$E:$E,V1485)&amp;"/")</f>
        <v>/chauffeur-prive/charleroi/aeroport-toulouse-blagnac/</v>
      </c>
      <c r="M1485" s="14" t="str">
        <f aca="false">IFERROR(INDEX($L:$L,MATCH(B1485&amp;"|"&amp;A1485,$Z:$Z,0)),"—")</f>
        <v>/chauffeur-prive/aeroport-toulouse-blagnac/charleroi/</v>
      </c>
      <c r="N1485" s="14" t="str">
        <f aca="false">IF(LEN("Chauffeur privé "&amp;INDEX(10_Lieux!$J:$J,U1485)&amp;" → "&amp;INDEX(10_Lieux!$J:$J,V1485)&amp;" | 24h/24")&gt;60,"Chauffeur privé "&amp;INDEX(10_Lieux!$J:$J,U1485)&amp;" → "&amp;INDEX(10_Lieux!$J:$J,V1485),"Chauffeur privé "&amp;INDEX(10_Lieux!$J:$J,U1485)&amp;" → "&amp;INDEX(10_Lieux!$J:$J,V1485)&amp;" | 24h/24")</f>
        <v>Chauffeur privé Charleroi → Aéroport Toulouse-Blagnac</v>
      </c>
      <c r="O1485" s="14" t="n">
        <f aca="false">LEN(N1485)</f>
        <v>53</v>
      </c>
      <c r="P1485" s="14" t="str">
        <f aca="false">"Chauffeur privé "&amp;INDEX(10_Lieux!$K:$K,U1485)&amp;" vers "&amp;INDEX(10_Lieux!$L:$L,V1485)</f>
        <v>Chauffeur privé de Charleroi vers l'aéroport Toulouse-Blagnac</v>
      </c>
      <c r="Q1485" s="14" t="str">
        <f aca="false">"Chauffeur privé "&amp;INDEX(10_Lieux!$K:$K,U1485)&amp;" vers "&amp;INDEX(10_Lieux!$L:$L,V1485)&amp;" : env. "&amp;I1485&amp;" km, "&amp;J1485&amp;" de route. Devis personnalisé, standard 24h/24 et 7j/7."</f>
        <v>Chauffeur privé de Charleroi vers l'aéroport Toulouse-Blagnac : env. 987 km, 10 h 30 de route. Devis personnalisé, standard 24h/24 et 7j/7.</v>
      </c>
      <c r="R1485" s="14" t="n">
        <f aca="false">LEN(Q1485)</f>
        <v>139</v>
      </c>
      <c r="S1485" s="14" t="str">
        <f aca="false">INDEX(10_Lieux!$C:$C,U1485)</f>
        <v>Belgique</v>
      </c>
      <c r="T1485" s="14" t="str">
        <f aca="false">INDEX(10_Lieux!$C:$C,V1485)</f>
        <v>France</v>
      </c>
      <c r="U1485" s="14" t="n">
        <f aca="false">MATCH(A1485,10_Lieux!$A:$A,0)</f>
        <v>96</v>
      </c>
      <c r="V1485" s="14" t="n">
        <f aca="false">MATCH(B1485,10_Lieux!$A:$A,0)</f>
        <v>163</v>
      </c>
      <c r="W1485" s="14" t="n">
        <f aca="false">ROUND(6371*2*ASIN(SQRT(SIN(RADIANS(INDEX(10_Lieux!$F:$F,V1485)-INDEX(10_Lieux!$F:$F,U1485))/2)^2+COS(RADIANS(INDEX(10_Lieux!$F:$F,U1485)))*COS(RADIANS(INDEX(10_Lieux!$F:$F,V1485)))*SIN(RADIANS(INDEX(10_Lieux!$G:$G,V1485)-INDEX(10_Lieux!$G:$G,U1485))/2)^2)),1)</f>
        <v>789.3</v>
      </c>
      <c r="X1485" s="14" t="n">
        <f aca="false">ROUND(I1485/IF(I1485&lt;p_seuil_vitesse,p_vit_lente,p_vit_rapide)*60/15,0)*15</f>
        <v>630</v>
      </c>
      <c r="Y1485" s="14" t="n">
        <f aca="false">MAX(IF(INDEX(10_Lieux!$B:$B,U1485)&lt;&gt;"Ville",INDEX(10_Lieux!$I:$I,U1485),0),IF(INDEX(10_Lieux!$B:$B,V1485)&lt;&gt;"Ville",INDEX(10_Lieux!$I:$I,V1485),0))</f>
        <v>250</v>
      </c>
      <c r="Z1485" s="14" t="str">
        <f aca="false">A1485&amp;"|"&amp;B1485</f>
        <v>Charleroi|Toulouse-Blagnac</v>
      </c>
      <c r="AA1485" s="14" t="str">
        <f aca="false">IF(I1485&lt;p_local,"Local",IF(I1485&lt;p_vv_min,"Courte distance",IF(I1485&lt;p_tres_long,"Longue distance","Très longue distance")))</f>
        <v>Très longue distance</v>
      </c>
    </row>
    <row r="1486" customFormat="false" ht="15" hidden="false" customHeight="true" outlineLevel="0" collapsed="false">
      <c r="A1486" s="1" t="s">
        <v>1614</v>
      </c>
      <c r="B1486" s="1" t="s">
        <v>162</v>
      </c>
      <c r="C1486" s="1" t="s">
        <v>34</v>
      </c>
      <c r="D1486" s="1" t="s">
        <v>653</v>
      </c>
      <c r="E1486" s="1" t="s">
        <v>1653</v>
      </c>
      <c r="F1486" s="14" t="s">
        <v>40</v>
      </c>
      <c r="G1486" s="14" t="str">
        <f aca="false">IF(I1486&lt;p_local,"Local → page infra",IF(H1486&gt;=p_ph1,"Phase 1",IF(H1486&gt;=p_ph2,"Phase 2","Phase 3")))</f>
        <v>Phase 3</v>
      </c>
      <c r="H1486" s="14" t="n">
        <f aca="false">IF(I1486&lt;p_local,0,IF(C1486="Aéroport → Aéroport",p_pts_plein,IF(Y1486&gt;0,IF(I1486&lt;=Y1486,p_pts_plein,IF(I1486&lt;=p_mult2*Y1486,p_pts_moyen,p_pts_r3)),IF(I1486&gt;=p_vv_min,p_pts_plein,IF(I1486&gt;=p_vv_moy,p_pts_moyen,p_pts_court))))+IF(INDEX(10_Lieux!$D:$D,U1486)=1,p_prio1,p_prio2)+IF(INDEX(10_Lieux!$D:$D,V1486)=1,p_prio1,p_prio2)+IF(K1486="Oui",p_tf,0)+p_hub*((INDEX(10_Lieux!$H:$H,U1486)="Hub")+(INDEX(10_Lieux!$H:$H,V1486)="Hub"))+IF(OR(INDEX(10_Lieux!$H:$H,U1486)="Premium",INDEX(10_Lieux!$H:$H,V1486)="Premium"),p_prem,0))</f>
        <v>40</v>
      </c>
      <c r="I1486" s="14" t="n">
        <f aca="false">ROUND(W1486*p_facteur,0)</f>
        <v>815</v>
      </c>
      <c r="J1486" s="14" t="str">
        <f aca="false">IF(X1486&lt;60,X1486&amp;" min",INT(X1486/60)&amp;" h"&amp;IF(MOD(X1486,60)=0,""," "&amp;TEXT(MOD(X1486,60),"00")))</f>
        <v>8 h 30</v>
      </c>
      <c r="K1486" s="14" t="str">
        <f aca="false">IF(S1486&lt;&gt;T1486,"Oui","Non")</f>
        <v>Oui</v>
      </c>
      <c r="L1486" s="14" t="str">
        <f aca="false">IF(AND(INDEX(10_Lieux!$B:$B,U1486)="Ville",INDEX(10_Lieux!$B:$B,V1486)="Ville"),"/chauffeur-prive/"&amp;INDEX(10_Lieux!$E:$E,U1486)&amp;"-"&amp;INDEX(10_Lieux!$E:$E,V1486)&amp;"/","/chauffeur-prive/"&amp;INDEX(10_Lieux!$E:$E,U1486)&amp;"/"&amp;INDEX(10_Lieux!$E:$E,V1486)&amp;"/")</f>
        <v>/chauffeur-prive/aeroport-toulouse-blagnac/bale/</v>
      </c>
      <c r="M1486" s="14" t="str">
        <f aca="false">IFERROR(INDEX($L:$L,MATCH(B1486&amp;"|"&amp;A1486,$Z:$Z,0)),"—")</f>
        <v>/chauffeur-prive/bale/aeroport-toulouse-blagnac/</v>
      </c>
      <c r="N1486" s="14" t="str">
        <f aca="false">IF(LEN("Chauffeur privé "&amp;INDEX(10_Lieux!$J:$J,U1486)&amp;" → "&amp;INDEX(10_Lieux!$J:$J,V1486)&amp;" | 24h/24")&gt;60,"Chauffeur privé "&amp;INDEX(10_Lieux!$J:$J,U1486)&amp;" → "&amp;INDEX(10_Lieux!$J:$J,V1486),"Chauffeur privé "&amp;INDEX(10_Lieux!$J:$J,U1486)&amp;" → "&amp;INDEX(10_Lieux!$J:$J,V1486)&amp;" | 24h/24")</f>
        <v>Chauffeur privé Aéroport Toulouse-Blagnac → Bâle | 24h/24</v>
      </c>
      <c r="O1486" s="14" t="n">
        <f aca="false">LEN(N1486)</f>
        <v>57</v>
      </c>
      <c r="P1486" s="14" t="str">
        <f aca="false">"Chauffeur privé "&amp;INDEX(10_Lieux!$K:$K,U1486)&amp;" vers "&amp;INDEX(10_Lieux!$L:$L,V1486)</f>
        <v>Chauffeur privé de l'aéroport Toulouse-Blagnac vers Bâle</v>
      </c>
      <c r="Q1486" s="14" t="str">
        <f aca="false">"Chauffeur privé "&amp;INDEX(10_Lieux!$K:$K,U1486)&amp;" vers "&amp;INDEX(10_Lieux!$L:$L,V1486)&amp;" : env. "&amp;I1486&amp;" km, "&amp;J1486&amp;" de route. Devis personnalisé, standard 24h/24 et 7j/7."</f>
        <v>Chauffeur privé de l'aéroport Toulouse-Blagnac vers Bâle : env. 815 km, 8 h 30 de route. Devis personnalisé, standard 24h/24 et 7j/7.</v>
      </c>
      <c r="R1486" s="14" t="n">
        <f aca="false">LEN(Q1486)</f>
        <v>133</v>
      </c>
      <c r="S1486" s="14" t="str">
        <f aca="false">INDEX(10_Lieux!$C:$C,U1486)</f>
        <v>France</v>
      </c>
      <c r="T1486" s="14" t="str">
        <f aca="false">INDEX(10_Lieux!$C:$C,V1486)</f>
        <v>Suisse</v>
      </c>
      <c r="U1486" s="14" t="n">
        <f aca="false">MATCH(A1486,10_Lieux!$A:$A,0)</f>
        <v>163</v>
      </c>
      <c r="V1486" s="14" t="n">
        <f aca="false">MATCH(B1486,10_Lieux!$A:$A,0)</f>
        <v>121</v>
      </c>
      <c r="W1486" s="14" t="n">
        <f aca="false">ROUND(6371*2*ASIN(SQRT(SIN(RADIANS(INDEX(10_Lieux!$F:$F,V1486)-INDEX(10_Lieux!$F:$F,U1486))/2)^2+COS(RADIANS(INDEX(10_Lieux!$F:$F,U1486)))*COS(RADIANS(INDEX(10_Lieux!$F:$F,V1486)))*SIN(RADIANS(INDEX(10_Lieux!$G:$G,V1486)-INDEX(10_Lieux!$G:$G,U1486))/2)^2)),1)</f>
        <v>652</v>
      </c>
      <c r="X1486" s="14" t="n">
        <f aca="false">ROUND(I1486/IF(I1486&lt;p_seuil_vitesse,p_vit_lente,p_vit_rapide)*60/15,0)*15</f>
        <v>510</v>
      </c>
      <c r="Y1486" s="14" t="n">
        <f aca="false">MAX(IF(INDEX(10_Lieux!$B:$B,U1486)&lt;&gt;"Ville",INDEX(10_Lieux!$I:$I,U1486),0),IF(INDEX(10_Lieux!$B:$B,V1486)&lt;&gt;"Ville",INDEX(10_Lieux!$I:$I,V1486),0))</f>
        <v>250</v>
      </c>
      <c r="Z1486" s="14" t="str">
        <f aca="false">A1486&amp;"|"&amp;B1486</f>
        <v>Toulouse-Blagnac|Bâle</v>
      </c>
      <c r="AA1486" s="14" t="str">
        <f aca="false">IF(I1486&lt;p_local,"Local",IF(I1486&lt;p_vv_min,"Courte distance",IF(I1486&lt;p_tres_long,"Longue distance","Très longue distance")))</f>
        <v>Très longue distance</v>
      </c>
    </row>
    <row r="1487" customFormat="false" ht="15" hidden="false" customHeight="true" outlineLevel="0" collapsed="false">
      <c r="A1487" s="1" t="s">
        <v>162</v>
      </c>
      <c r="B1487" s="1" t="s">
        <v>1614</v>
      </c>
      <c r="C1487" s="1" t="s">
        <v>35</v>
      </c>
      <c r="D1487" s="1" t="s">
        <v>653</v>
      </c>
      <c r="E1487" s="1" t="s">
        <v>1654</v>
      </c>
      <c r="F1487" s="14" t="s">
        <v>40</v>
      </c>
      <c r="G1487" s="14" t="str">
        <f aca="false">IF(I1487&lt;p_local,"Local → page infra",IF(H1487&gt;=p_ph1,"Phase 1",IF(H1487&gt;=p_ph2,"Phase 2","Phase 3")))</f>
        <v>Phase 3</v>
      </c>
      <c r="H1487" s="14" t="n">
        <f aca="false">IF(I1487&lt;p_local,0,IF(C1487="Aéroport → Aéroport",p_pts_plein,IF(Y1487&gt;0,IF(I1487&lt;=Y1487,p_pts_plein,IF(I1487&lt;=p_mult2*Y1487,p_pts_moyen,p_pts_r3)),IF(I1487&gt;=p_vv_min,p_pts_plein,IF(I1487&gt;=p_vv_moy,p_pts_moyen,p_pts_court))))+IF(INDEX(10_Lieux!$D:$D,U1487)=1,p_prio1,p_prio2)+IF(INDEX(10_Lieux!$D:$D,V1487)=1,p_prio1,p_prio2)+IF(K1487="Oui",p_tf,0)+p_hub*((INDEX(10_Lieux!$H:$H,U1487)="Hub")+(INDEX(10_Lieux!$H:$H,V1487)="Hub"))+IF(OR(INDEX(10_Lieux!$H:$H,U1487)="Premium",INDEX(10_Lieux!$H:$H,V1487)="Premium"),p_prem,0))</f>
        <v>40</v>
      </c>
      <c r="I1487" s="14" t="n">
        <f aca="false">ROUND(W1487*p_facteur,0)</f>
        <v>815</v>
      </c>
      <c r="J1487" s="14" t="str">
        <f aca="false">IF(X1487&lt;60,X1487&amp;" min",INT(X1487/60)&amp;" h"&amp;IF(MOD(X1487,60)=0,""," "&amp;TEXT(MOD(X1487,60),"00")))</f>
        <v>8 h 30</v>
      </c>
      <c r="K1487" s="14" t="str">
        <f aca="false">IF(S1487&lt;&gt;T1487,"Oui","Non")</f>
        <v>Oui</v>
      </c>
      <c r="L1487" s="14" t="str">
        <f aca="false">IF(AND(INDEX(10_Lieux!$B:$B,U1487)="Ville",INDEX(10_Lieux!$B:$B,V1487)="Ville"),"/chauffeur-prive/"&amp;INDEX(10_Lieux!$E:$E,U1487)&amp;"-"&amp;INDEX(10_Lieux!$E:$E,V1487)&amp;"/","/chauffeur-prive/"&amp;INDEX(10_Lieux!$E:$E,U1487)&amp;"/"&amp;INDEX(10_Lieux!$E:$E,V1487)&amp;"/")</f>
        <v>/chauffeur-prive/bale/aeroport-toulouse-blagnac/</v>
      </c>
      <c r="M1487" s="14" t="str">
        <f aca="false">IFERROR(INDEX($L:$L,MATCH(B1487&amp;"|"&amp;A1487,$Z:$Z,0)),"—")</f>
        <v>/chauffeur-prive/aeroport-toulouse-blagnac/bale/</v>
      </c>
      <c r="N1487" s="14" t="str">
        <f aca="false">IF(LEN("Chauffeur privé "&amp;INDEX(10_Lieux!$J:$J,U1487)&amp;" → "&amp;INDEX(10_Lieux!$J:$J,V1487)&amp;" | 24h/24")&gt;60,"Chauffeur privé "&amp;INDEX(10_Lieux!$J:$J,U1487)&amp;" → "&amp;INDEX(10_Lieux!$J:$J,V1487),"Chauffeur privé "&amp;INDEX(10_Lieux!$J:$J,U1487)&amp;" → "&amp;INDEX(10_Lieux!$J:$J,V1487)&amp;" | 24h/24")</f>
        <v>Chauffeur privé Bâle → Aéroport Toulouse-Blagnac | 24h/24</v>
      </c>
      <c r="O1487" s="14" t="n">
        <f aca="false">LEN(N1487)</f>
        <v>57</v>
      </c>
      <c r="P1487" s="14" t="str">
        <f aca="false">"Chauffeur privé "&amp;INDEX(10_Lieux!$K:$K,U1487)&amp;" vers "&amp;INDEX(10_Lieux!$L:$L,V1487)</f>
        <v>Chauffeur privé de Bâle vers l'aéroport Toulouse-Blagnac</v>
      </c>
      <c r="Q1487" s="14" t="str">
        <f aca="false">"Chauffeur privé "&amp;INDEX(10_Lieux!$K:$K,U1487)&amp;" vers "&amp;INDEX(10_Lieux!$L:$L,V1487)&amp;" : env. "&amp;I1487&amp;" km, "&amp;J1487&amp;" de route. Devis personnalisé, standard 24h/24 et 7j/7."</f>
        <v>Chauffeur privé de Bâle vers l'aéroport Toulouse-Blagnac : env. 815 km, 8 h 30 de route. Devis personnalisé, standard 24h/24 et 7j/7.</v>
      </c>
      <c r="R1487" s="14" t="n">
        <f aca="false">LEN(Q1487)</f>
        <v>133</v>
      </c>
      <c r="S1487" s="14" t="str">
        <f aca="false">INDEX(10_Lieux!$C:$C,U1487)</f>
        <v>Suisse</v>
      </c>
      <c r="T1487" s="14" t="str">
        <f aca="false">INDEX(10_Lieux!$C:$C,V1487)</f>
        <v>France</v>
      </c>
      <c r="U1487" s="14" t="n">
        <f aca="false">MATCH(A1487,10_Lieux!$A:$A,0)</f>
        <v>121</v>
      </c>
      <c r="V1487" s="14" t="n">
        <f aca="false">MATCH(B1487,10_Lieux!$A:$A,0)</f>
        <v>163</v>
      </c>
      <c r="W1487" s="14" t="n">
        <f aca="false">ROUND(6371*2*ASIN(SQRT(SIN(RADIANS(INDEX(10_Lieux!$F:$F,V1487)-INDEX(10_Lieux!$F:$F,U1487))/2)^2+COS(RADIANS(INDEX(10_Lieux!$F:$F,U1487)))*COS(RADIANS(INDEX(10_Lieux!$F:$F,V1487)))*SIN(RADIANS(INDEX(10_Lieux!$G:$G,V1487)-INDEX(10_Lieux!$G:$G,U1487))/2)^2)),1)</f>
        <v>652</v>
      </c>
      <c r="X1487" s="14" t="n">
        <f aca="false">ROUND(I1487/IF(I1487&lt;p_seuil_vitesse,p_vit_lente,p_vit_rapide)*60/15,0)*15</f>
        <v>510</v>
      </c>
      <c r="Y1487" s="14" t="n">
        <f aca="false">MAX(IF(INDEX(10_Lieux!$B:$B,U1487)&lt;&gt;"Ville",INDEX(10_Lieux!$I:$I,U1487),0),IF(INDEX(10_Lieux!$B:$B,V1487)&lt;&gt;"Ville",INDEX(10_Lieux!$I:$I,V1487),0))</f>
        <v>250</v>
      </c>
      <c r="Z1487" s="14" t="str">
        <f aca="false">A1487&amp;"|"&amp;B1487</f>
        <v>Bâle|Toulouse-Blagnac</v>
      </c>
      <c r="AA1487" s="14" t="str">
        <f aca="false">IF(I1487&lt;p_local,"Local",IF(I1487&lt;p_vv_min,"Courte distance",IF(I1487&lt;p_tres_long,"Longue distance","Très longue distance")))</f>
        <v>Très longue distance</v>
      </c>
    </row>
    <row r="1488" customFormat="false" ht="15" hidden="false" customHeight="true" outlineLevel="0" collapsed="false">
      <c r="A1488" s="1" t="s">
        <v>1614</v>
      </c>
      <c r="B1488" s="1" t="s">
        <v>164</v>
      </c>
      <c r="C1488" s="1" t="s">
        <v>34</v>
      </c>
      <c r="D1488" s="1" t="s">
        <v>653</v>
      </c>
      <c r="E1488" s="1" t="s">
        <v>1655</v>
      </c>
      <c r="F1488" s="14" t="s">
        <v>40</v>
      </c>
      <c r="G1488" s="14" t="str">
        <f aca="false">IF(I1488&lt;p_local,"Local → page infra",IF(H1488&gt;=p_ph1,"Phase 1",IF(H1488&gt;=p_ph2,"Phase 2","Phase 3")))</f>
        <v>Phase 3</v>
      </c>
      <c r="H1488" s="14" t="n">
        <f aca="false">IF(I1488&lt;p_local,0,IF(C1488="Aéroport → Aéroport",p_pts_plein,IF(Y1488&gt;0,IF(I1488&lt;=Y1488,p_pts_plein,IF(I1488&lt;=p_mult2*Y1488,p_pts_moyen,p_pts_r3)),IF(I1488&gt;=p_vv_min,p_pts_plein,IF(I1488&gt;=p_vv_moy,p_pts_moyen,p_pts_court))))+IF(INDEX(10_Lieux!$D:$D,U1488)=1,p_prio1,p_prio2)+IF(INDEX(10_Lieux!$D:$D,V1488)=1,p_prio1,p_prio2)+IF(K1488="Oui",p_tf,0)+p_hub*((INDEX(10_Lieux!$H:$H,U1488)="Hub")+(INDEX(10_Lieux!$H:$H,V1488)="Hub"))+IF(OR(INDEX(10_Lieux!$H:$H,U1488)="Premium",INDEX(10_Lieux!$H:$H,V1488)="Premium"),p_prem,0))</f>
        <v>50</v>
      </c>
      <c r="I1488" s="14" t="n">
        <f aca="false">ROUND(W1488*p_facteur,0)</f>
        <v>871</v>
      </c>
      <c r="J1488" s="14" t="str">
        <f aca="false">IF(X1488&lt;60,X1488&amp;" min",INT(X1488/60)&amp;" h"&amp;IF(MOD(X1488,60)=0,""," "&amp;TEXT(MOD(X1488,60),"00")))</f>
        <v>9 h 15</v>
      </c>
      <c r="K1488" s="14" t="str">
        <f aca="false">IF(S1488&lt;&gt;T1488,"Oui","Non")</f>
        <v>Oui</v>
      </c>
      <c r="L1488" s="14" t="str">
        <f aca="false">IF(AND(INDEX(10_Lieux!$B:$B,U1488)="Ville",INDEX(10_Lieux!$B:$B,V1488)="Ville"),"/chauffeur-prive/"&amp;INDEX(10_Lieux!$E:$E,U1488)&amp;"-"&amp;INDEX(10_Lieux!$E:$E,V1488)&amp;"/","/chauffeur-prive/"&amp;INDEX(10_Lieux!$E:$E,U1488)&amp;"/"&amp;INDEX(10_Lieux!$E:$E,V1488)&amp;"/")</f>
        <v>/chauffeur-prive/aeroport-toulouse-blagnac/zurich/</v>
      </c>
      <c r="M1488" s="14" t="str">
        <f aca="false">IFERROR(INDEX($L:$L,MATCH(B1488&amp;"|"&amp;A1488,$Z:$Z,0)),"—")</f>
        <v>/chauffeur-prive/zurich/aeroport-toulouse-blagnac/</v>
      </c>
      <c r="N1488" s="14" t="str">
        <f aca="false">IF(LEN("Chauffeur privé "&amp;INDEX(10_Lieux!$J:$J,U1488)&amp;" → "&amp;INDEX(10_Lieux!$J:$J,V1488)&amp;" | 24h/24")&gt;60,"Chauffeur privé "&amp;INDEX(10_Lieux!$J:$J,U1488)&amp;" → "&amp;INDEX(10_Lieux!$J:$J,V1488),"Chauffeur privé "&amp;INDEX(10_Lieux!$J:$J,U1488)&amp;" → "&amp;INDEX(10_Lieux!$J:$J,V1488)&amp;" | 24h/24")</f>
        <v>Chauffeur privé Aéroport Toulouse-Blagnac → Zurich | 24h/24</v>
      </c>
      <c r="O1488" s="14" t="n">
        <f aca="false">LEN(N1488)</f>
        <v>59</v>
      </c>
      <c r="P1488" s="14" t="str">
        <f aca="false">"Chauffeur privé "&amp;INDEX(10_Lieux!$K:$K,U1488)&amp;" vers "&amp;INDEX(10_Lieux!$L:$L,V1488)</f>
        <v>Chauffeur privé de l'aéroport Toulouse-Blagnac vers Zurich</v>
      </c>
      <c r="Q1488" s="14" t="str">
        <f aca="false">"Chauffeur privé "&amp;INDEX(10_Lieux!$K:$K,U1488)&amp;" vers "&amp;INDEX(10_Lieux!$L:$L,V1488)&amp;" : env. "&amp;I1488&amp;" km, "&amp;J1488&amp;" de route. Devis personnalisé, standard 24h/24 et 7j/7."</f>
        <v>Chauffeur privé de l'aéroport Toulouse-Blagnac vers Zurich : env. 871 km, 9 h 15 de route. Devis personnalisé, standard 24h/24 et 7j/7.</v>
      </c>
      <c r="R1488" s="14" t="n">
        <f aca="false">LEN(Q1488)</f>
        <v>135</v>
      </c>
      <c r="S1488" s="14" t="str">
        <f aca="false">INDEX(10_Lieux!$C:$C,U1488)</f>
        <v>France</v>
      </c>
      <c r="T1488" s="14" t="str">
        <f aca="false">INDEX(10_Lieux!$C:$C,V1488)</f>
        <v>Suisse</v>
      </c>
      <c r="U1488" s="14" t="n">
        <f aca="false">MATCH(A1488,10_Lieux!$A:$A,0)</f>
        <v>163</v>
      </c>
      <c r="V1488" s="14" t="n">
        <f aca="false">MATCH(B1488,10_Lieux!$A:$A,0)</f>
        <v>122</v>
      </c>
      <c r="W1488" s="14" t="n">
        <f aca="false">ROUND(6371*2*ASIN(SQRT(SIN(RADIANS(INDEX(10_Lieux!$F:$F,V1488)-INDEX(10_Lieux!$F:$F,U1488))/2)^2+COS(RADIANS(INDEX(10_Lieux!$F:$F,U1488)))*COS(RADIANS(INDEX(10_Lieux!$F:$F,V1488)))*SIN(RADIANS(INDEX(10_Lieux!$G:$G,V1488)-INDEX(10_Lieux!$G:$G,U1488))/2)^2)),1)</f>
        <v>697</v>
      </c>
      <c r="X1488" s="14" t="n">
        <f aca="false">ROUND(I1488/IF(I1488&lt;p_seuil_vitesse,p_vit_lente,p_vit_rapide)*60/15,0)*15</f>
        <v>555</v>
      </c>
      <c r="Y1488" s="14" t="n">
        <f aca="false">MAX(IF(INDEX(10_Lieux!$B:$B,U1488)&lt;&gt;"Ville",INDEX(10_Lieux!$I:$I,U1488),0),IF(INDEX(10_Lieux!$B:$B,V1488)&lt;&gt;"Ville",INDEX(10_Lieux!$I:$I,V1488),0))</f>
        <v>250</v>
      </c>
      <c r="Z1488" s="14" t="str">
        <f aca="false">A1488&amp;"|"&amp;B1488</f>
        <v>Toulouse-Blagnac|Zurich</v>
      </c>
      <c r="AA1488" s="14" t="str">
        <f aca="false">IF(I1488&lt;p_local,"Local",IF(I1488&lt;p_vv_min,"Courte distance",IF(I1488&lt;p_tres_long,"Longue distance","Très longue distance")))</f>
        <v>Très longue distance</v>
      </c>
    </row>
    <row r="1489" customFormat="false" ht="15" hidden="false" customHeight="true" outlineLevel="0" collapsed="false">
      <c r="A1489" s="1" t="s">
        <v>164</v>
      </c>
      <c r="B1489" s="1" t="s">
        <v>1614</v>
      </c>
      <c r="C1489" s="1" t="s">
        <v>35</v>
      </c>
      <c r="D1489" s="1" t="s">
        <v>653</v>
      </c>
      <c r="E1489" s="1" t="s">
        <v>1656</v>
      </c>
      <c r="F1489" s="14" t="s">
        <v>40</v>
      </c>
      <c r="G1489" s="14" t="str">
        <f aca="false">IF(I1489&lt;p_local,"Local → page infra",IF(H1489&gt;=p_ph1,"Phase 1",IF(H1489&gt;=p_ph2,"Phase 2","Phase 3")))</f>
        <v>Phase 3</v>
      </c>
      <c r="H1489" s="14" t="n">
        <f aca="false">IF(I1489&lt;p_local,0,IF(C1489="Aéroport → Aéroport",p_pts_plein,IF(Y1489&gt;0,IF(I1489&lt;=Y1489,p_pts_plein,IF(I1489&lt;=p_mult2*Y1489,p_pts_moyen,p_pts_r3)),IF(I1489&gt;=p_vv_min,p_pts_plein,IF(I1489&gt;=p_vv_moy,p_pts_moyen,p_pts_court))))+IF(INDEX(10_Lieux!$D:$D,U1489)=1,p_prio1,p_prio2)+IF(INDEX(10_Lieux!$D:$D,V1489)=1,p_prio1,p_prio2)+IF(K1489="Oui",p_tf,0)+p_hub*((INDEX(10_Lieux!$H:$H,U1489)="Hub")+(INDEX(10_Lieux!$H:$H,V1489)="Hub"))+IF(OR(INDEX(10_Lieux!$H:$H,U1489)="Premium",INDEX(10_Lieux!$H:$H,V1489)="Premium"),p_prem,0))</f>
        <v>50</v>
      </c>
      <c r="I1489" s="14" t="n">
        <f aca="false">ROUND(W1489*p_facteur,0)</f>
        <v>871</v>
      </c>
      <c r="J1489" s="14" t="str">
        <f aca="false">IF(X1489&lt;60,X1489&amp;" min",INT(X1489/60)&amp;" h"&amp;IF(MOD(X1489,60)=0,""," "&amp;TEXT(MOD(X1489,60),"00")))</f>
        <v>9 h 15</v>
      </c>
      <c r="K1489" s="14" t="str">
        <f aca="false">IF(S1489&lt;&gt;T1489,"Oui","Non")</f>
        <v>Oui</v>
      </c>
      <c r="L1489" s="14" t="str">
        <f aca="false">IF(AND(INDEX(10_Lieux!$B:$B,U1489)="Ville",INDEX(10_Lieux!$B:$B,V1489)="Ville"),"/chauffeur-prive/"&amp;INDEX(10_Lieux!$E:$E,U1489)&amp;"-"&amp;INDEX(10_Lieux!$E:$E,V1489)&amp;"/","/chauffeur-prive/"&amp;INDEX(10_Lieux!$E:$E,U1489)&amp;"/"&amp;INDEX(10_Lieux!$E:$E,V1489)&amp;"/")</f>
        <v>/chauffeur-prive/zurich/aeroport-toulouse-blagnac/</v>
      </c>
      <c r="M1489" s="14" t="str">
        <f aca="false">IFERROR(INDEX($L:$L,MATCH(B1489&amp;"|"&amp;A1489,$Z:$Z,0)),"—")</f>
        <v>/chauffeur-prive/aeroport-toulouse-blagnac/zurich/</v>
      </c>
      <c r="N1489" s="14" t="str">
        <f aca="false">IF(LEN("Chauffeur privé "&amp;INDEX(10_Lieux!$J:$J,U1489)&amp;" → "&amp;INDEX(10_Lieux!$J:$J,V1489)&amp;" | 24h/24")&gt;60,"Chauffeur privé "&amp;INDEX(10_Lieux!$J:$J,U1489)&amp;" → "&amp;INDEX(10_Lieux!$J:$J,V1489),"Chauffeur privé "&amp;INDEX(10_Lieux!$J:$J,U1489)&amp;" → "&amp;INDEX(10_Lieux!$J:$J,V1489)&amp;" | 24h/24")</f>
        <v>Chauffeur privé Zurich → Aéroport Toulouse-Blagnac | 24h/24</v>
      </c>
      <c r="O1489" s="14" t="n">
        <f aca="false">LEN(N1489)</f>
        <v>59</v>
      </c>
      <c r="P1489" s="14" t="str">
        <f aca="false">"Chauffeur privé "&amp;INDEX(10_Lieux!$K:$K,U1489)&amp;" vers "&amp;INDEX(10_Lieux!$L:$L,V1489)</f>
        <v>Chauffeur privé de Zurich vers l'aéroport Toulouse-Blagnac</v>
      </c>
      <c r="Q1489" s="14" t="str">
        <f aca="false">"Chauffeur privé "&amp;INDEX(10_Lieux!$K:$K,U1489)&amp;" vers "&amp;INDEX(10_Lieux!$L:$L,V1489)&amp;" : env. "&amp;I1489&amp;" km, "&amp;J1489&amp;" de route. Devis personnalisé, standard 24h/24 et 7j/7."</f>
        <v>Chauffeur privé de Zurich vers l'aéroport Toulouse-Blagnac : env. 871 km, 9 h 15 de route. Devis personnalisé, standard 24h/24 et 7j/7.</v>
      </c>
      <c r="R1489" s="14" t="n">
        <f aca="false">LEN(Q1489)</f>
        <v>135</v>
      </c>
      <c r="S1489" s="14" t="str">
        <f aca="false">INDEX(10_Lieux!$C:$C,U1489)</f>
        <v>Suisse</v>
      </c>
      <c r="T1489" s="14" t="str">
        <f aca="false">INDEX(10_Lieux!$C:$C,V1489)</f>
        <v>France</v>
      </c>
      <c r="U1489" s="14" t="n">
        <f aca="false">MATCH(A1489,10_Lieux!$A:$A,0)</f>
        <v>122</v>
      </c>
      <c r="V1489" s="14" t="n">
        <f aca="false">MATCH(B1489,10_Lieux!$A:$A,0)</f>
        <v>163</v>
      </c>
      <c r="W1489" s="14" t="n">
        <f aca="false">ROUND(6371*2*ASIN(SQRT(SIN(RADIANS(INDEX(10_Lieux!$F:$F,V1489)-INDEX(10_Lieux!$F:$F,U1489))/2)^2+COS(RADIANS(INDEX(10_Lieux!$F:$F,U1489)))*COS(RADIANS(INDEX(10_Lieux!$F:$F,V1489)))*SIN(RADIANS(INDEX(10_Lieux!$G:$G,V1489)-INDEX(10_Lieux!$G:$G,U1489))/2)^2)),1)</f>
        <v>697</v>
      </c>
      <c r="X1489" s="14" t="n">
        <f aca="false">ROUND(I1489/IF(I1489&lt;p_seuil_vitesse,p_vit_lente,p_vit_rapide)*60/15,0)*15</f>
        <v>555</v>
      </c>
      <c r="Y1489" s="14" t="n">
        <f aca="false">MAX(IF(INDEX(10_Lieux!$B:$B,U1489)&lt;&gt;"Ville",INDEX(10_Lieux!$I:$I,U1489),0),IF(INDEX(10_Lieux!$B:$B,V1489)&lt;&gt;"Ville",INDEX(10_Lieux!$I:$I,V1489),0))</f>
        <v>250</v>
      </c>
      <c r="Z1489" s="14" t="str">
        <f aca="false">A1489&amp;"|"&amp;B1489</f>
        <v>Zurich|Toulouse-Blagnac</v>
      </c>
      <c r="AA1489" s="14" t="str">
        <f aca="false">IF(I1489&lt;p_local,"Local",IF(I1489&lt;p_vv_min,"Courte distance",IF(I1489&lt;p_tres_long,"Longue distance","Très longue distance")))</f>
        <v>Très longue distance</v>
      </c>
    </row>
    <row r="1490" customFormat="false" ht="15" hidden="false" customHeight="true" outlineLevel="0" collapsed="false">
      <c r="A1490" s="1" t="s">
        <v>1614</v>
      </c>
      <c r="B1490" s="1" t="s">
        <v>166</v>
      </c>
      <c r="C1490" s="1" t="s">
        <v>34</v>
      </c>
      <c r="D1490" s="1" t="s">
        <v>653</v>
      </c>
      <c r="E1490" s="1" t="s">
        <v>1657</v>
      </c>
      <c r="F1490" s="14" t="s">
        <v>40</v>
      </c>
      <c r="G1490" s="14" t="str">
        <f aca="false">IF(I1490&lt;p_local,"Local → page infra",IF(H1490&gt;=p_ph1,"Phase 1",IF(H1490&gt;=p_ph2,"Phase 2","Phase 3")))</f>
        <v>Phase 3</v>
      </c>
      <c r="H1490" s="14" t="n">
        <f aca="false">IF(I1490&lt;p_local,0,IF(C1490="Aéroport → Aéroport",p_pts_plein,IF(Y1490&gt;0,IF(I1490&lt;=Y1490,p_pts_plein,IF(I1490&lt;=p_mult2*Y1490,p_pts_moyen,p_pts_r3)),IF(I1490&gt;=p_vv_min,p_pts_plein,IF(I1490&gt;=p_vv_moy,p_pts_moyen,p_pts_court))))+IF(INDEX(10_Lieux!$D:$D,U1490)=1,p_prio1,p_prio2)+IF(INDEX(10_Lieux!$D:$D,V1490)=1,p_prio1,p_prio2)+IF(K1490="Oui",p_tf,0)+p_hub*((INDEX(10_Lieux!$H:$H,U1490)="Hub")+(INDEX(10_Lieux!$H:$H,V1490)="Hub"))+IF(OR(INDEX(10_Lieux!$H:$H,U1490)="Premium",INDEX(10_Lieux!$H:$H,V1490)="Premium"),p_prem,0))</f>
        <v>40</v>
      </c>
      <c r="I1490" s="14" t="n">
        <f aca="false">ROUND(W1490*p_facteur,0)</f>
        <v>752</v>
      </c>
      <c r="J1490" s="14" t="str">
        <f aca="false">IF(X1490&lt;60,X1490&amp;" min",INT(X1490/60)&amp;" h"&amp;IF(MOD(X1490,60)=0,""," "&amp;TEXT(MOD(X1490,60),"00")))</f>
        <v>8 h</v>
      </c>
      <c r="K1490" s="14" t="str">
        <f aca="false">IF(S1490&lt;&gt;T1490,"Oui","Non")</f>
        <v>Oui</v>
      </c>
      <c r="L1490" s="14" t="str">
        <f aca="false">IF(AND(INDEX(10_Lieux!$B:$B,U1490)="Ville",INDEX(10_Lieux!$B:$B,V1490)="Ville"),"/chauffeur-prive/"&amp;INDEX(10_Lieux!$E:$E,U1490)&amp;"-"&amp;INDEX(10_Lieux!$E:$E,V1490)&amp;"/","/chauffeur-prive/"&amp;INDEX(10_Lieux!$E:$E,U1490)&amp;"/"&amp;INDEX(10_Lieux!$E:$E,V1490)&amp;"/")</f>
        <v>/chauffeur-prive/aeroport-toulouse-blagnac/berne/</v>
      </c>
      <c r="M1490" s="14" t="str">
        <f aca="false">IFERROR(INDEX($L:$L,MATCH(B1490&amp;"|"&amp;A1490,$Z:$Z,0)),"—")</f>
        <v>/chauffeur-prive/berne/aeroport-toulouse-blagnac/</v>
      </c>
      <c r="N1490" s="14" t="str">
        <f aca="false">IF(LEN("Chauffeur privé "&amp;INDEX(10_Lieux!$J:$J,U1490)&amp;" → "&amp;INDEX(10_Lieux!$J:$J,V1490)&amp;" | 24h/24")&gt;60,"Chauffeur privé "&amp;INDEX(10_Lieux!$J:$J,U1490)&amp;" → "&amp;INDEX(10_Lieux!$J:$J,V1490),"Chauffeur privé "&amp;INDEX(10_Lieux!$J:$J,U1490)&amp;" → "&amp;INDEX(10_Lieux!$J:$J,V1490)&amp;" | 24h/24")</f>
        <v>Chauffeur privé Aéroport Toulouse-Blagnac → Berne | 24h/24</v>
      </c>
      <c r="O1490" s="14" t="n">
        <f aca="false">LEN(N1490)</f>
        <v>58</v>
      </c>
      <c r="P1490" s="14" t="str">
        <f aca="false">"Chauffeur privé "&amp;INDEX(10_Lieux!$K:$K,U1490)&amp;" vers "&amp;INDEX(10_Lieux!$L:$L,V1490)</f>
        <v>Chauffeur privé de l'aéroport Toulouse-Blagnac vers Berne</v>
      </c>
      <c r="Q1490" s="14" t="str">
        <f aca="false">"Chauffeur privé "&amp;INDEX(10_Lieux!$K:$K,U1490)&amp;" vers "&amp;INDEX(10_Lieux!$L:$L,V1490)&amp;" : env. "&amp;I1490&amp;" km, "&amp;J1490&amp;" de route. Devis personnalisé, standard 24h/24 et 7j/7."</f>
        <v>Chauffeur privé de l'aéroport Toulouse-Blagnac vers Berne : env. 752 km, 8 h de route. Devis personnalisé, standard 24h/24 et 7j/7.</v>
      </c>
      <c r="R1490" s="14" t="n">
        <f aca="false">LEN(Q1490)</f>
        <v>131</v>
      </c>
      <c r="S1490" s="14" t="str">
        <f aca="false">INDEX(10_Lieux!$C:$C,U1490)</f>
        <v>France</v>
      </c>
      <c r="T1490" s="14" t="str">
        <f aca="false">INDEX(10_Lieux!$C:$C,V1490)</f>
        <v>Suisse</v>
      </c>
      <c r="U1490" s="14" t="n">
        <f aca="false">MATCH(A1490,10_Lieux!$A:$A,0)</f>
        <v>163</v>
      </c>
      <c r="V1490" s="14" t="n">
        <f aca="false">MATCH(B1490,10_Lieux!$A:$A,0)</f>
        <v>123</v>
      </c>
      <c r="W1490" s="14" t="n">
        <f aca="false">ROUND(6371*2*ASIN(SQRT(SIN(RADIANS(INDEX(10_Lieux!$F:$F,V1490)-INDEX(10_Lieux!$F:$F,U1490))/2)^2+COS(RADIANS(INDEX(10_Lieux!$F:$F,U1490)))*COS(RADIANS(INDEX(10_Lieux!$F:$F,V1490)))*SIN(RADIANS(INDEX(10_Lieux!$G:$G,V1490)-INDEX(10_Lieux!$G:$G,U1490))/2)^2)),1)</f>
        <v>601.9</v>
      </c>
      <c r="X1490" s="14" t="n">
        <f aca="false">ROUND(I1490/IF(I1490&lt;p_seuil_vitesse,p_vit_lente,p_vit_rapide)*60/15,0)*15</f>
        <v>480</v>
      </c>
      <c r="Y1490" s="14" t="n">
        <f aca="false">MAX(IF(INDEX(10_Lieux!$B:$B,U1490)&lt;&gt;"Ville",INDEX(10_Lieux!$I:$I,U1490),0),IF(INDEX(10_Lieux!$B:$B,V1490)&lt;&gt;"Ville",INDEX(10_Lieux!$I:$I,V1490),0))</f>
        <v>250</v>
      </c>
      <c r="Z1490" s="14" t="str">
        <f aca="false">A1490&amp;"|"&amp;B1490</f>
        <v>Toulouse-Blagnac|Berne</v>
      </c>
      <c r="AA1490" s="14" t="str">
        <f aca="false">IF(I1490&lt;p_local,"Local",IF(I1490&lt;p_vv_min,"Courte distance",IF(I1490&lt;p_tres_long,"Longue distance","Très longue distance")))</f>
        <v>Très longue distance</v>
      </c>
    </row>
    <row r="1491" customFormat="false" ht="15" hidden="false" customHeight="true" outlineLevel="0" collapsed="false">
      <c r="A1491" s="1" t="s">
        <v>166</v>
      </c>
      <c r="B1491" s="1" t="s">
        <v>1614</v>
      </c>
      <c r="C1491" s="1" t="s">
        <v>35</v>
      </c>
      <c r="D1491" s="1" t="s">
        <v>653</v>
      </c>
      <c r="E1491" s="1" t="s">
        <v>1658</v>
      </c>
      <c r="F1491" s="14" t="s">
        <v>40</v>
      </c>
      <c r="G1491" s="14" t="str">
        <f aca="false">IF(I1491&lt;p_local,"Local → page infra",IF(H1491&gt;=p_ph1,"Phase 1",IF(H1491&gt;=p_ph2,"Phase 2","Phase 3")))</f>
        <v>Phase 3</v>
      </c>
      <c r="H1491" s="14" t="n">
        <f aca="false">IF(I1491&lt;p_local,0,IF(C1491="Aéroport → Aéroport",p_pts_plein,IF(Y1491&gt;0,IF(I1491&lt;=Y1491,p_pts_plein,IF(I1491&lt;=p_mult2*Y1491,p_pts_moyen,p_pts_r3)),IF(I1491&gt;=p_vv_min,p_pts_plein,IF(I1491&gt;=p_vv_moy,p_pts_moyen,p_pts_court))))+IF(INDEX(10_Lieux!$D:$D,U1491)=1,p_prio1,p_prio2)+IF(INDEX(10_Lieux!$D:$D,V1491)=1,p_prio1,p_prio2)+IF(K1491="Oui",p_tf,0)+p_hub*((INDEX(10_Lieux!$H:$H,U1491)="Hub")+(INDEX(10_Lieux!$H:$H,V1491)="Hub"))+IF(OR(INDEX(10_Lieux!$H:$H,U1491)="Premium",INDEX(10_Lieux!$H:$H,V1491)="Premium"),p_prem,0))</f>
        <v>40</v>
      </c>
      <c r="I1491" s="14" t="n">
        <f aca="false">ROUND(W1491*p_facteur,0)</f>
        <v>752</v>
      </c>
      <c r="J1491" s="14" t="str">
        <f aca="false">IF(X1491&lt;60,X1491&amp;" min",INT(X1491/60)&amp;" h"&amp;IF(MOD(X1491,60)=0,""," "&amp;TEXT(MOD(X1491,60),"00")))</f>
        <v>8 h</v>
      </c>
      <c r="K1491" s="14" t="str">
        <f aca="false">IF(S1491&lt;&gt;T1491,"Oui","Non")</f>
        <v>Oui</v>
      </c>
      <c r="L1491" s="14" t="str">
        <f aca="false">IF(AND(INDEX(10_Lieux!$B:$B,U1491)="Ville",INDEX(10_Lieux!$B:$B,V1491)="Ville"),"/chauffeur-prive/"&amp;INDEX(10_Lieux!$E:$E,U1491)&amp;"-"&amp;INDEX(10_Lieux!$E:$E,V1491)&amp;"/","/chauffeur-prive/"&amp;INDEX(10_Lieux!$E:$E,U1491)&amp;"/"&amp;INDEX(10_Lieux!$E:$E,V1491)&amp;"/")</f>
        <v>/chauffeur-prive/berne/aeroport-toulouse-blagnac/</v>
      </c>
      <c r="M1491" s="14" t="str">
        <f aca="false">IFERROR(INDEX($L:$L,MATCH(B1491&amp;"|"&amp;A1491,$Z:$Z,0)),"—")</f>
        <v>/chauffeur-prive/aeroport-toulouse-blagnac/berne/</v>
      </c>
      <c r="N1491" s="14" t="str">
        <f aca="false">IF(LEN("Chauffeur privé "&amp;INDEX(10_Lieux!$J:$J,U1491)&amp;" → "&amp;INDEX(10_Lieux!$J:$J,V1491)&amp;" | 24h/24")&gt;60,"Chauffeur privé "&amp;INDEX(10_Lieux!$J:$J,U1491)&amp;" → "&amp;INDEX(10_Lieux!$J:$J,V1491),"Chauffeur privé "&amp;INDEX(10_Lieux!$J:$J,U1491)&amp;" → "&amp;INDEX(10_Lieux!$J:$J,V1491)&amp;" | 24h/24")</f>
        <v>Chauffeur privé Berne → Aéroport Toulouse-Blagnac | 24h/24</v>
      </c>
      <c r="O1491" s="14" t="n">
        <f aca="false">LEN(N1491)</f>
        <v>58</v>
      </c>
      <c r="P1491" s="14" t="str">
        <f aca="false">"Chauffeur privé "&amp;INDEX(10_Lieux!$K:$K,U1491)&amp;" vers "&amp;INDEX(10_Lieux!$L:$L,V1491)</f>
        <v>Chauffeur privé de Berne vers l'aéroport Toulouse-Blagnac</v>
      </c>
      <c r="Q1491" s="14" t="str">
        <f aca="false">"Chauffeur privé "&amp;INDEX(10_Lieux!$K:$K,U1491)&amp;" vers "&amp;INDEX(10_Lieux!$L:$L,V1491)&amp;" : env. "&amp;I1491&amp;" km, "&amp;J1491&amp;" de route. Devis personnalisé, standard 24h/24 et 7j/7."</f>
        <v>Chauffeur privé de Berne vers l'aéroport Toulouse-Blagnac : env. 752 km, 8 h de route. Devis personnalisé, standard 24h/24 et 7j/7.</v>
      </c>
      <c r="R1491" s="14" t="n">
        <f aca="false">LEN(Q1491)</f>
        <v>131</v>
      </c>
      <c r="S1491" s="14" t="str">
        <f aca="false">INDEX(10_Lieux!$C:$C,U1491)</f>
        <v>Suisse</v>
      </c>
      <c r="T1491" s="14" t="str">
        <f aca="false">INDEX(10_Lieux!$C:$C,V1491)</f>
        <v>France</v>
      </c>
      <c r="U1491" s="14" t="n">
        <f aca="false">MATCH(A1491,10_Lieux!$A:$A,0)</f>
        <v>123</v>
      </c>
      <c r="V1491" s="14" t="n">
        <f aca="false">MATCH(B1491,10_Lieux!$A:$A,0)</f>
        <v>163</v>
      </c>
      <c r="W1491" s="14" t="n">
        <f aca="false">ROUND(6371*2*ASIN(SQRT(SIN(RADIANS(INDEX(10_Lieux!$F:$F,V1491)-INDEX(10_Lieux!$F:$F,U1491))/2)^2+COS(RADIANS(INDEX(10_Lieux!$F:$F,U1491)))*COS(RADIANS(INDEX(10_Lieux!$F:$F,V1491)))*SIN(RADIANS(INDEX(10_Lieux!$G:$G,V1491)-INDEX(10_Lieux!$G:$G,U1491))/2)^2)),1)</f>
        <v>601.9</v>
      </c>
      <c r="X1491" s="14" t="n">
        <f aca="false">ROUND(I1491/IF(I1491&lt;p_seuil_vitesse,p_vit_lente,p_vit_rapide)*60/15,0)*15</f>
        <v>480</v>
      </c>
      <c r="Y1491" s="14" t="n">
        <f aca="false">MAX(IF(INDEX(10_Lieux!$B:$B,U1491)&lt;&gt;"Ville",INDEX(10_Lieux!$I:$I,U1491),0),IF(INDEX(10_Lieux!$B:$B,V1491)&lt;&gt;"Ville",INDEX(10_Lieux!$I:$I,V1491),0))</f>
        <v>250</v>
      </c>
      <c r="Z1491" s="14" t="str">
        <f aca="false">A1491&amp;"|"&amp;B1491</f>
        <v>Berne|Toulouse-Blagnac</v>
      </c>
      <c r="AA1491" s="14" t="str">
        <f aca="false">IF(I1491&lt;p_local,"Local",IF(I1491&lt;p_vv_min,"Courte distance",IF(I1491&lt;p_tres_long,"Longue distance","Très longue distance")))</f>
        <v>Très longue distance</v>
      </c>
    </row>
    <row r="1492" customFormat="false" ht="15" hidden="false" customHeight="true" outlineLevel="0" collapsed="false">
      <c r="A1492" s="1" t="s">
        <v>1659</v>
      </c>
      <c r="B1492" s="1" t="s">
        <v>122</v>
      </c>
      <c r="C1492" s="1" t="s">
        <v>34</v>
      </c>
      <c r="D1492" s="1" t="s">
        <v>653</v>
      </c>
      <c r="E1492" s="1" t="s">
        <v>1660</v>
      </c>
      <c r="F1492" s="14" t="s">
        <v>40</v>
      </c>
      <c r="G1492" s="14" t="str">
        <f aca="false">IF(I1492&lt;p_local,"Local → page infra",IF(H1492&gt;=p_ph1,"Phase 1",IF(H1492&gt;=p_ph2,"Phase 2","Phase 3")))</f>
        <v>Phase 3</v>
      </c>
      <c r="H1492" s="14" t="n">
        <f aca="false">IF(I1492&lt;p_local,0,IF(C1492="Aéroport → Aéroport",p_pts_plein,IF(Y1492&gt;0,IF(I1492&lt;=Y1492,p_pts_plein,IF(I1492&lt;=p_mult2*Y1492,p_pts_moyen,p_pts_r3)),IF(I1492&gt;=p_vv_min,p_pts_plein,IF(I1492&gt;=p_vv_moy,p_pts_moyen,p_pts_court))))+IF(INDEX(10_Lieux!$D:$D,U1492)=1,p_prio1,p_prio2)+IF(INDEX(10_Lieux!$D:$D,V1492)=1,p_prio1,p_prio2)+IF(K1492="Oui",p_tf,0)+p_hub*((INDEX(10_Lieux!$H:$H,U1492)="Hub")+(INDEX(10_Lieux!$H:$H,V1492)="Hub"))+IF(OR(INDEX(10_Lieux!$H:$H,U1492)="Premium",INDEX(10_Lieux!$H:$H,V1492)="Premium"),p_prem,0))</f>
        <v>40</v>
      </c>
      <c r="I1492" s="14" t="n">
        <f aca="false">ROUND(W1492*p_facteur,0)</f>
        <v>750</v>
      </c>
      <c r="J1492" s="14" t="str">
        <f aca="false">IF(X1492&lt;60,X1492&amp;" min",INT(X1492/60)&amp;" h"&amp;IF(MOD(X1492,60)=0,""," "&amp;TEXT(MOD(X1492,60),"00")))</f>
        <v>8 h</v>
      </c>
      <c r="K1492" s="14" t="str">
        <f aca="false">IF(S1492&lt;&gt;T1492,"Oui","Non")</f>
        <v>Non</v>
      </c>
      <c r="L1492" s="14" t="str">
        <f aca="false">IF(AND(INDEX(10_Lieux!$B:$B,U1492)="Ville",INDEX(10_Lieux!$B:$B,V1492)="Ville"),"/chauffeur-prive/"&amp;INDEX(10_Lieux!$E:$E,U1492)&amp;"-"&amp;INDEX(10_Lieux!$E:$E,V1492)&amp;"/","/chauffeur-prive/"&amp;INDEX(10_Lieux!$E:$E,U1492)&amp;"/"&amp;INDEX(10_Lieux!$E:$E,V1492)&amp;"/")</f>
        <v>/chauffeur-prive/aeroport-montpellier-mediterranee/paris/</v>
      </c>
      <c r="M1492" s="14" t="str">
        <f aca="false">IFERROR(INDEX($L:$L,MATCH(B1492&amp;"|"&amp;A1492,$Z:$Z,0)),"—")</f>
        <v>/chauffeur-prive/paris/aeroport-montpellier-mediterranee/</v>
      </c>
      <c r="N1492" s="14" t="str">
        <f aca="false">IF(LEN("Chauffeur privé "&amp;INDEX(10_Lieux!$J:$J,U1492)&amp;" → "&amp;INDEX(10_Lieux!$J:$J,V1492)&amp;" | 24h/24")&gt;60,"Chauffeur privé "&amp;INDEX(10_Lieux!$J:$J,U1492)&amp;" → "&amp;INDEX(10_Lieux!$J:$J,V1492),"Chauffeur privé "&amp;INDEX(10_Lieux!$J:$J,U1492)&amp;" → "&amp;INDEX(10_Lieux!$J:$J,V1492)&amp;" | 24h/24")</f>
        <v>Chauffeur privé Aéroport Montpellier-Méditerranée → Paris</v>
      </c>
      <c r="O1492" s="14" t="n">
        <f aca="false">LEN(N1492)</f>
        <v>57</v>
      </c>
      <c r="P1492" s="14" t="str">
        <f aca="false">"Chauffeur privé "&amp;INDEX(10_Lieux!$K:$K,U1492)&amp;" vers "&amp;INDEX(10_Lieux!$L:$L,V1492)</f>
        <v>Chauffeur privé de l'aéroport Montpellier-Méditerranée vers Paris</v>
      </c>
      <c r="Q1492" s="14" t="str">
        <f aca="false">"Chauffeur privé "&amp;INDEX(10_Lieux!$K:$K,U1492)&amp;" vers "&amp;INDEX(10_Lieux!$L:$L,V1492)&amp;" : env. "&amp;I1492&amp;" km, "&amp;J1492&amp;" de route. Devis personnalisé, standard 24h/24 et 7j/7."</f>
        <v>Chauffeur privé de l'aéroport Montpellier-Méditerranée vers Paris : env. 750 km, 8 h de route. Devis personnalisé, standard 24h/24 et 7j/7.</v>
      </c>
      <c r="R1492" s="14" t="n">
        <f aca="false">LEN(Q1492)</f>
        <v>139</v>
      </c>
      <c r="S1492" s="14" t="str">
        <f aca="false">INDEX(10_Lieux!$C:$C,U1492)</f>
        <v>France</v>
      </c>
      <c r="T1492" s="14" t="str">
        <f aca="false">INDEX(10_Lieux!$C:$C,V1492)</f>
        <v>France</v>
      </c>
      <c r="U1492" s="14" t="n">
        <f aca="false">MATCH(A1492,10_Lieux!$A:$A,0)</f>
        <v>164</v>
      </c>
      <c r="V1492" s="14" t="n">
        <f aca="false">MATCH(B1492,10_Lieux!$A:$A,0)</f>
        <v>2</v>
      </c>
      <c r="W1492" s="14" t="n">
        <f aca="false">ROUND(6371*2*ASIN(SQRT(SIN(RADIANS(INDEX(10_Lieux!$F:$F,V1492)-INDEX(10_Lieux!$F:$F,U1492))/2)^2+COS(RADIANS(INDEX(10_Lieux!$F:$F,U1492)))*COS(RADIANS(INDEX(10_Lieux!$F:$F,V1492)))*SIN(RADIANS(INDEX(10_Lieux!$G:$G,V1492)-INDEX(10_Lieux!$G:$G,U1492))/2)^2)),1)</f>
        <v>600.1</v>
      </c>
      <c r="X1492" s="14" t="n">
        <f aca="false">ROUND(I1492/IF(I1492&lt;p_seuil_vitesse,p_vit_lente,p_vit_rapide)*60/15,0)*15</f>
        <v>480</v>
      </c>
      <c r="Y1492" s="14" t="n">
        <f aca="false">MAX(IF(INDEX(10_Lieux!$B:$B,U1492)&lt;&gt;"Ville",INDEX(10_Lieux!$I:$I,U1492),0),IF(INDEX(10_Lieux!$B:$B,V1492)&lt;&gt;"Ville",INDEX(10_Lieux!$I:$I,V1492),0))</f>
        <v>250</v>
      </c>
      <c r="Z1492" s="14" t="str">
        <f aca="false">A1492&amp;"|"&amp;B1492</f>
        <v>Montpellier-Méditerranée|Paris</v>
      </c>
      <c r="AA1492" s="14" t="str">
        <f aca="false">IF(I1492&lt;p_local,"Local",IF(I1492&lt;p_vv_min,"Courte distance",IF(I1492&lt;p_tres_long,"Longue distance","Très longue distance")))</f>
        <v>Très longue distance</v>
      </c>
    </row>
    <row r="1493" customFormat="false" ht="15" hidden="false" customHeight="true" outlineLevel="0" collapsed="false">
      <c r="A1493" s="1" t="s">
        <v>122</v>
      </c>
      <c r="B1493" s="1" t="s">
        <v>1659</v>
      </c>
      <c r="C1493" s="1" t="s">
        <v>35</v>
      </c>
      <c r="D1493" s="1" t="s">
        <v>653</v>
      </c>
      <c r="E1493" s="1" t="s">
        <v>1661</v>
      </c>
      <c r="F1493" s="14" t="s">
        <v>40</v>
      </c>
      <c r="G1493" s="14" t="str">
        <f aca="false">IF(I1493&lt;p_local,"Local → page infra",IF(H1493&gt;=p_ph1,"Phase 1",IF(H1493&gt;=p_ph2,"Phase 2","Phase 3")))</f>
        <v>Phase 3</v>
      </c>
      <c r="H1493" s="14" t="n">
        <f aca="false">IF(I1493&lt;p_local,0,IF(C1493="Aéroport → Aéroport",p_pts_plein,IF(Y1493&gt;0,IF(I1493&lt;=Y1493,p_pts_plein,IF(I1493&lt;=p_mult2*Y1493,p_pts_moyen,p_pts_r3)),IF(I1493&gt;=p_vv_min,p_pts_plein,IF(I1493&gt;=p_vv_moy,p_pts_moyen,p_pts_court))))+IF(INDEX(10_Lieux!$D:$D,U1493)=1,p_prio1,p_prio2)+IF(INDEX(10_Lieux!$D:$D,V1493)=1,p_prio1,p_prio2)+IF(K1493="Oui",p_tf,0)+p_hub*((INDEX(10_Lieux!$H:$H,U1493)="Hub")+(INDEX(10_Lieux!$H:$H,V1493)="Hub"))+IF(OR(INDEX(10_Lieux!$H:$H,U1493)="Premium",INDEX(10_Lieux!$H:$H,V1493)="Premium"),p_prem,0))</f>
        <v>40</v>
      </c>
      <c r="I1493" s="14" t="n">
        <f aca="false">ROUND(W1493*p_facteur,0)</f>
        <v>750</v>
      </c>
      <c r="J1493" s="14" t="str">
        <f aca="false">IF(X1493&lt;60,X1493&amp;" min",INT(X1493/60)&amp;" h"&amp;IF(MOD(X1493,60)=0,""," "&amp;TEXT(MOD(X1493,60),"00")))</f>
        <v>8 h</v>
      </c>
      <c r="K1493" s="14" t="str">
        <f aca="false">IF(S1493&lt;&gt;T1493,"Oui","Non")</f>
        <v>Non</v>
      </c>
      <c r="L1493" s="14" t="str">
        <f aca="false">IF(AND(INDEX(10_Lieux!$B:$B,U1493)="Ville",INDEX(10_Lieux!$B:$B,V1493)="Ville"),"/chauffeur-prive/"&amp;INDEX(10_Lieux!$E:$E,U1493)&amp;"-"&amp;INDEX(10_Lieux!$E:$E,V1493)&amp;"/","/chauffeur-prive/"&amp;INDEX(10_Lieux!$E:$E,U1493)&amp;"/"&amp;INDEX(10_Lieux!$E:$E,V1493)&amp;"/")</f>
        <v>/chauffeur-prive/paris/aeroport-montpellier-mediterranee/</v>
      </c>
      <c r="M1493" s="14" t="str">
        <f aca="false">IFERROR(INDEX($L:$L,MATCH(B1493&amp;"|"&amp;A1493,$Z:$Z,0)),"—")</f>
        <v>/chauffeur-prive/aeroport-montpellier-mediterranee/paris/</v>
      </c>
      <c r="N1493" s="14" t="str">
        <f aca="false">IF(LEN("Chauffeur privé "&amp;INDEX(10_Lieux!$J:$J,U1493)&amp;" → "&amp;INDEX(10_Lieux!$J:$J,V1493)&amp;" | 24h/24")&gt;60,"Chauffeur privé "&amp;INDEX(10_Lieux!$J:$J,U1493)&amp;" → "&amp;INDEX(10_Lieux!$J:$J,V1493),"Chauffeur privé "&amp;INDEX(10_Lieux!$J:$J,U1493)&amp;" → "&amp;INDEX(10_Lieux!$J:$J,V1493)&amp;" | 24h/24")</f>
        <v>Chauffeur privé Paris → Aéroport Montpellier-Méditerranée</v>
      </c>
      <c r="O1493" s="14" t="n">
        <f aca="false">LEN(N1493)</f>
        <v>57</v>
      </c>
      <c r="P1493" s="14" t="str">
        <f aca="false">"Chauffeur privé "&amp;INDEX(10_Lieux!$K:$K,U1493)&amp;" vers "&amp;INDEX(10_Lieux!$L:$L,V1493)</f>
        <v>Chauffeur privé de Paris vers l'aéroport Montpellier-Méditerranée</v>
      </c>
      <c r="Q1493" s="14" t="str">
        <f aca="false">"Chauffeur privé "&amp;INDEX(10_Lieux!$K:$K,U1493)&amp;" vers "&amp;INDEX(10_Lieux!$L:$L,V1493)&amp;" : env. "&amp;I1493&amp;" km, "&amp;J1493&amp;" de route. Devis personnalisé, standard 24h/24 et 7j/7."</f>
        <v>Chauffeur privé de Paris vers l'aéroport Montpellier-Méditerranée : env. 750 km, 8 h de route. Devis personnalisé, standard 24h/24 et 7j/7.</v>
      </c>
      <c r="R1493" s="14" t="n">
        <f aca="false">LEN(Q1493)</f>
        <v>139</v>
      </c>
      <c r="S1493" s="14" t="str">
        <f aca="false">INDEX(10_Lieux!$C:$C,U1493)</f>
        <v>France</v>
      </c>
      <c r="T1493" s="14" t="str">
        <f aca="false">INDEX(10_Lieux!$C:$C,V1493)</f>
        <v>France</v>
      </c>
      <c r="U1493" s="14" t="n">
        <f aca="false">MATCH(A1493,10_Lieux!$A:$A,0)</f>
        <v>2</v>
      </c>
      <c r="V1493" s="14" t="n">
        <f aca="false">MATCH(B1493,10_Lieux!$A:$A,0)</f>
        <v>164</v>
      </c>
      <c r="W1493" s="14" t="n">
        <f aca="false">ROUND(6371*2*ASIN(SQRT(SIN(RADIANS(INDEX(10_Lieux!$F:$F,V1493)-INDEX(10_Lieux!$F:$F,U1493))/2)^2+COS(RADIANS(INDEX(10_Lieux!$F:$F,U1493)))*COS(RADIANS(INDEX(10_Lieux!$F:$F,V1493)))*SIN(RADIANS(INDEX(10_Lieux!$G:$G,V1493)-INDEX(10_Lieux!$G:$G,U1493))/2)^2)),1)</f>
        <v>600.1</v>
      </c>
      <c r="X1493" s="14" t="n">
        <f aca="false">ROUND(I1493/IF(I1493&lt;p_seuil_vitesse,p_vit_lente,p_vit_rapide)*60/15,0)*15</f>
        <v>480</v>
      </c>
      <c r="Y1493" s="14" t="n">
        <f aca="false">MAX(IF(INDEX(10_Lieux!$B:$B,U1493)&lt;&gt;"Ville",INDEX(10_Lieux!$I:$I,U1493),0),IF(INDEX(10_Lieux!$B:$B,V1493)&lt;&gt;"Ville",INDEX(10_Lieux!$I:$I,V1493),0))</f>
        <v>250</v>
      </c>
      <c r="Z1493" s="14" t="str">
        <f aca="false">A1493&amp;"|"&amp;B1493</f>
        <v>Paris|Montpellier-Méditerranée</v>
      </c>
      <c r="AA1493" s="14" t="str">
        <f aca="false">IF(I1493&lt;p_local,"Local",IF(I1493&lt;p_vv_min,"Courte distance",IF(I1493&lt;p_tres_long,"Longue distance","Très longue distance")))</f>
        <v>Très longue distance</v>
      </c>
    </row>
    <row r="1494" customFormat="false" ht="15" hidden="false" customHeight="true" outlineLevel="0" collapsed="false">
      <c r="A1494" s="1" t="s">
        <v>1659</v>
      </c>
      <c r="B1494" s="1" t="s">
        <v>123</v>
      </c>
      <c r="C1494" s="1" t="s">
        <v>34</v>
      </c>
      <c r="D1494" s="1" t="s">
        <v>653</v>
      </c>
      <c r="E1494" s="1" t="s">
        <v>1662</v>
      </c>
      <c r="F1494" s="14" t="s">
        <v>40</v>
      </c>
      <c r="G1494" s="14" t="str">
        <f aca="false">IF(I1494&lt;p_local,"Local → page infra",IF(H1494&gt;=p_ph1,"Phase 1",IF(H1494&gt;=p_ph2,"Phase 2","Phase 3")))</f>
        <v>Phase 3</v>
      </c>
      <c r="H1494" s="14" t="n">
        <f aca="false">IF(I1494&lt;p_local,0,IF(C1494="Aéroport → Aéroport",p_pts_plein,IF(Y1494&gt;0,IF(I1494&lt;=Y1494,p_pts_plein,IF(I1494&lt;=p_mult2*Y1494,p_pts_moyen,p_pts_r3)),IF(I1494&gt;=p_vv_min,p_pts_plein,IF(I1494&gt;=p_vv_moy,p_pts_moyen,p_pts_court))))+IF(INDEX(10_Lieux!$D:$D,U1494)=1,p_prio1,p_prio2)+IF(INDEX(10_Lieux!$D:$D,V1494)=1,p_prio1,p_prio2)+IF(K1494="Oui",p_tf,0)+p_hub*((INDEX(10_Lieux!$H:$H,U1494)="Hub")+(INDEX(10_Lieux!$H:$H,V1494)="Hub"))+IF(OR(INDEX(10_Lieux!$H:$H,U1494)="Premium",INDEX(10_Lieux!$H:$H,V1494)="Premium"),p_prem,0))</f>
        <v>55</v>
      </c>
      <c r="I1494" s="14" t="n">
        <f aca="false">ROUND(W1494*p_facteur,0)</f>
        <v>316</v>
      </c>
      <c r="J1494" s="14" t="str">
        <f aca="false">IF(X1494&lt;60,X1494&amp;" min",INT(X1494/60)&amp;" h"&amp;IF(MOD(X1494,60)=0,""," "&amp;TEXT(MOD(X1494,60),"00")))</f>
        <v>3 h 15</v>
      </c>
      <c r="K1494" s="14" t="str">
        <f aca="false">IF(S1494&lt;&gt;T1494,"Oui","Non")</f>
        <v>Non</v>
      </c>
      <c r="L1494" s="14" t="str">
        <f aca="false">IF(AND(INDEX(10_Lieux!$B:$B,U1494)="Ville",INDEX(10_Lieux!$B:$B,V1494)="Ville"),"/chauffeur-prive/"&amp;INDEX(10_Lieux!$E:$E,U1494)&amp;"-"&amp;INDEX(10_Lieux!$E:$E,V1494)&amp;"/","/chauffeur-prive/"&amp;INDEX(10_Lieux!$E:$E,U1494)&amp;"/"&amp;INDEX(10_Lieux!$E:$E,V1494)&amp;"/")</f>
        <v>/chauffeur-prive/aeroport-montpellier-mediterranee/lyon/</v>
      </c>
      <c r="M1494" s="14" t="str">
        <f aca="false">IFERROR(INDEX($L:$L,MATCH(B1494&amp;"|"&amp;A1494,$Z:$Z,0)),"—")</f>
        <v>/chauffeur-prive/lyon/aeroport-montpellier-mediterranee/</v>
      </c>
      <c r="N1494" s="14" t="str">
        <f aca="false">IF(LEN("Chauffeur privé "&amp;INDEX(10_Lieux!$J:$J,U1494)&amp;" → "&amp;INDEX(10_Lieux!$J:$J,V1494)&amp;" | 24h/24")&gt;60,"Chauffeur privé "&amp;INDEX(10_Lieux!$J:$J,U1494)&amp;" → "&amp;INDEX(10_Lieux!$J:$J,V1494),"Chauffeur privé "&amp;INDEX(10_Lieux!$J:$J,U1494)&amp;" → "&amp;INDEX(10_Lieux!$J:$J,V1494)&amp;" | 24h/24")</f>
        <v>Chauffeur privé Aéroport Montpellier-Méditerranée → Lyon</v>
      </c>
      <c r="O1494" s="14" t="n">
        <f aca="false">LEN(N1494)</f>
        <v>56</v>
      </c>
      <c r="P1494" s="14" t="str">
        <f aca="false">"Chauffeur privé "&amp;INDEX(10_Lieux!$K:$K,U1494)&amp;" vers "&amp;INDEX(10_Lieux!$L:$L,V1494)</f>
        <v>Chauffeur privé de l'aéroport Montpellier-Méditerranée vers Lyon</v>
      </c>
      <c r="Q1494" s="14" t="str">
        <f aca="false">"Chauffeur privé "&amp;INDEX(10_Lieux!$K:$K,U1494)&amp;" vers "&amp;INDEX(10_Lieux!$L:$L,V1494)&amp;" : env. "&amp;I1494&amp;" km, "&amp;J1494&amp;" de route. Devis personnalisé, standard 24h/24 et 7j/7."</f>
        <v>Chauffeur privé de l'aéroport Montpellier-Méditerranée vers Lyon : env. 316 km, 3 h 15 de route. Devis personnalisé, standard 24h/24 et 7j/7.</v>
      </c>
      <c r="R1494" s="14" t="n">
        <f aca="false">LEN(Q1494)</f>
        <v>141</v>
      </c>
      <c r="S1494" s="14" t="str">
        <f aca="false">INDEX(10_Lieux!$C:$C,U1494)</f>
        <v>France</v>
      </c>
      <c r="T1494" s="14" t="str">
        <f aca="false">INDEX(10_Lieux!$C:$C,V1494)</f>
        <v>France</v>
      </c>
      <c r="U1494" s="14" t="n">
        <f aca="false">MATCH(A1494,10_Lieux!$A:$A,0)</f>
        <v>164</v>
      </c>
      <c r="V1494" s="14" t="n">
        <f aca="false">MATCH(B1494,10_Lieux!$A:$A,0)</f>
        <v>8</v>
      </c>
      <c r="W1494" s="14" t="n">
        <f aca="false">ROUND(6371*2*ASIN(SQRT(SIN(RADIANS(INDEX(10_Lieux!$F:$F,V1494)-INDEX(10_Lieux!$F:$F,U1494))/2)^2+COS(RADIANS(INDEX(10_Lieux!$F:$F,U1494)))*COS(RADIANS(INDEX(10_Lieux!$F:$F,V1494)))*SIN(RADIANS(INDEX(10_Lieux!$G:$G,V1494)-INDEX(10_Lieux!$G:$G,U1494))/2)^2)),1)</f>
        <v>252.9</v>
      </c>
      <c r="X1494" s="14" t="n">
        <f aca="false">ROUND(I1494/IF(I1494&lt;p_seuil_vitesse,p_vit_lente,p_vit_rapide)*60/15,0)*15</f>
        <v>195</v>
      </c>
      <c r="Y1494" s="14" t="n">
        <f aca="false">MAX(IF(INDEX(10_Lieux!$B:$B,U1494)&lt;&gt;"Ville",INDEX(10_Lieux!$I:$I,U1494),0),IF(INDEX(10_Lieux!$B:$B,V1494)&lt;&gt;"Ville",INDEX(10_Lieux!$I:$I,V1494),0))</f>
        <v>250</v>
      </c>
      <c r="Z1494" s="14" t="str">
        <f aca="false">A1494&amp;"|"&amp;B1494</f>
        <v>Montpellier-Méditerranée|Lyon</v>
      </c>
      <c r="AA1494" s="14" t="str">
        <f aca="false">IF(I1494&lt;p_local,"Local",IF(I1494&lt;p_vv_min,"Courte distance",IF(I1494&lt;p_tres_long,"Longue distance","Très longue distance")))</f>
        <v>Longue distance</v>
      </c>
    </row>
    <row r="1495" customFormat="false" ht="15" hidden="false" customHeight="true" outlineLevel="0" collapsed="false">
      <c r="A1495" s="1" t="s">
        <v>123</v>
      </c>
      <c r="B1495" s="1" t="s">
        <v>1659</v>
      </c>
      <c r="C1495" s="1" t="s">
        <v>35</v>
      </c>
      <c r="D1495" s="1" t="s">
        <v>653</v>
      </c>
      <c r="E1495" s="1" t="s">
        <v>1663</v>
      </c>
      <c r="F1495" s="14" t="s">
        <v>40</v>
      </c>
      <c r="G1495" s="14" t="str">
        <f aca="false">IF(I1495&lt;p_local,"Local → page infra",IF(H1495&gt;=p_ph1,"Phase 1",IF(H1495&gt;=p_ph2,"Phase 2","Phase 3")))</f>
        <v>Phase 3</v>
      </c>
      <c r="H1495" s="14" t="n">
        <f aca="false">IF(I1495&lt;p_local,0,IF(C1495="Aéroport → Aéroport",p_pts_plein,IF(Y1495&gt;0,IF(I1495&lt;=Y1495,p_pts_plein,IF(I1495&lt;=p_mult2*Y1495,p_pts_moyen,p_pts_r3)),IF(I1495&gt;=p_vv_min,p_pts_plein,IF(I1495&gt;=p_vv_moy,p_pts_moyen,p_pts_court))))+IF(INDEX(10_Lieux!$D:$D,U1495)=1,p_prio1,p_prio2)+IF(INDEX(10_Lieux!$D:$D,V1495)=1,p_prio1,p_prio2)+IF(K1495="Oui",p_tf,0)+p_hub*((INDEX(10_Lieux!$H:$H,U1495)="Hub")+(INDEX(10_Lieux!$H:$H,V1495)="Hub"))+IF(OR(INDEX(10_Lieux!$H:$H,U1495)="Premium",INDEX(10_Lieux!$H:$H,V1495)="Premium"),p_prem,0))</f>
        <v>55</v>
      </c>
      <c r="I1495" s="14" t="n">
        <f aca="false">ROUND(W1495*p_facteur,0)</f>
        <v>316</v>
      </c>
      <c r="J1495" s="14" t="str">
        <f aca="false">IF(X1495&lt;60,X1495&amp;" min",INT(X1495/60)&amp;" h"&amp;IF(MOD(X1495,60)=0,""," "&amp;TEXT(MOD(X1495,60),"00")))</f>
        <v>3 h 15</v>
      </c>
      <c r="K1495" s="14" t="str">
        <f aca="false">IF(S1495&lt;&gt;T1495,"Oui","Non")</f>
        <v>Non</v>
      </c>
      <c r="L1495" s="14" t="str">
        <f aca="false">IF(AND(INDEX(10_Lieux!$B:$B,U1495)="Ville",INDEX(10_Lieux!$B:$B,V1495)="Ville"),"/chauffeur-prive/"&amp;INDEX(10_Lieux!$E:$E,U1495)&amp;"-"&amp;INDEX(10_Lieux!$E:$E,V1495)&amp;"/","/chauffeur-prive/"&amp;INDEX(10_Lieux!$E:$E,U1495)&amp;"/"&amp;INDEX(10_Lieux!$E:$E,V1495)&amp;"/")</f>
        <v>/chauffeur-prive/lyon/aeroport-montpellier-mediterranee/</v>
      </c>
      <c r="M1495" s="14" t="str">
        <f aca="false">IFERROR(INDEX($L:$L,MATCH(B1495&amp;"|"&amp;A1495,$Z:$Z,0)),"—")</f>
        <v>/chauffeur-prive/aeroport-montpellier-mediterranee/lyon/</v>
      </c>
      <c r="N1495" s="14" t="str">
        <f aca="false">IF(LEN("Chauffeur privé "&amp;INDEX(10_Lieux!$J:$J,U1495)&amp;" → "&amp;INDEX(10_Lieux!$J:$J,V1495)&amp;" | 24h/24")&gt;60,"Chauffeur privé "&amp;INDEX(10_Lieux!$J:$J,U1495)&amp;" → "&amp;INDEX(10_Lieux!$J:$J,V1495),"Chauffeur privé "&amp;INDEX(10_Lieux!$J:$J,U1495)&amp;" → "&amp;INDEX(10_Lieux!$J:$J,V1495)&amp;" | 24h/24")</f>
        <v>Chauffeur privé Lyon → Aéroport Montpellier-Méditerranée</v>
      </c>
      <c r="O1495" s="14" t="n">
        <f aca="false">LEN(N1495)</f>
        <v>56</v>
      </c>
      <c r="P1495" s="14" t="str">
        <f aca="false">"Chauffeur privé "&amp;INDEX(10_Lieux!$K:$K,U1495)&amp;" vers "&amp;INDEX(10_Lieux!$L:$L,V1495)</f>
        <v>Chauffeur privé de Lyon vers l'aéroport Montpellier-Méditerranée</v>
      </c>
      <c r="Q1495" s="14" t="str">
        <f aca="false">"Chauffeur privé "&amp;INDEX(10_Lieux!$K:$K,U1495)&amp;" vers "&amp;INDEX(10_Lieux!$L:$L,V1495)&amp;" : env. "&amp;I1495&amp;" km, "&amp;J1495&amp;" de route. Devis personnalisé, standard 24h/24 et 7j/7."</f>
        <v>Chauffeur privé de Lyon vers l'aéroport Montpellier-Méditerranée : env. 316 km, 3 h 15 de route. Devis personnalisé, standard 24h/24 et 7j/7.</v>
      </c>
      <c r="R1495" s="14" t="n">
        <f aca="false">LEN(Q1495)</f>
        <v>141</v>
      </c>
      <c r="S1495" s="14" t="str">
        <f aca="false">INDEX(10_Lieux!$C:$C,U1495)</f>
        <v>France</v>
      </c>
      <c r="T1495" s="14" t="str">
        <f aca="false">INDEX(10_Lieux!$C:$C,V1495)</f>
        <v>France</v>
      </c>
      <c r="U1495" s="14" t="n">
        <f aca="false">MATCH(A1495,10_Lieux!$A:$A,0)</f>
        <v>8</v>
      </c>
      <c r="V1495" s="14" t="n">
        <f aca="false">MATCH(B1495,10_Lieux!$A:$A,0)</f>
        <v>164</v>
      </c>
      <c r="W1495" s="14" t="n">
        <f aca="false">ROUND(6371*2*ASIN(SQRT(SIN(RADIANS(INDEX(10_Lieux!$F:$F,V1495)-INDEX(10_Lieux!$F:$F,U1495))/2)^2+COS(RADIANS(INDEX(10_Lieux!$F:$F,U1495)))*COS(RADIANS(INDEX(10_Lieux!$F:$F,V1495)))*SIN(RADIANS(INDEX(10_Lieux!$G:$G,V1495)-INDEX(10_Lieux!$G:$G,U1495))/2)^2)),1)</f>
        <v>252.9</v>
      </c>
      <c r="X1495" s="14" t="n">
        <f aca="false">ROUND(I1495/IF(I1495&lt;p_seuil_vitesse,p_vit_lente,p_vit_rapide)*60/15,0)*15</f>
        <v>195</v>
      </c>
      <c r="Y1495" s="14" t="n">
        <f aca="false">MAX(IF(INDEX(10_Lieux!$B:$B,U1495)&lt;&gt;"Ville",INDEX(10_Lieux!$I:$I,U1495),0),IF(INDEX(10_Lieux!$B:$B,V1495)&lt;&gt;"Ville",INDEX(10_Lieux!$I:$I,V1495),0))</f>
        <v>250</v>
      </c>
      <c r="Z1495" s="14" t="str">
        <f aca="false">A1495&amp;"|"&amp;B1495</f>
        <v>Lyon|Montpellier-Méditerranée</v>
      </c>
      <c r="AA1495" s="14" t="str">
        <f aca="false">IF(I1495&lt;p_local,"Local",IF(I1495&lt;p_vv_min,"Courte distance",IF(I1495&lt;p_tres_long,"Longue distance","Très longue distance")))</f>
        <v>Longue distance</v>
      </c>
    </row>
    <row r="1496" customFormat="false" ht="15" hidden="false" customHeight="true" outlineLevel="0" collapsed="false">
      <c r="A1496" s="1" t="s">
        <v>1659</v>
      </c>
      <c r="B1496" s="1" t="s">
        <v>126</v>
      </c>
      <c r="C1496" s="1" t="s">
        <v>34</v>
      </c>
      <c r="D1496" s="1" t="s">
        <v>653</v>
      </c>
      <c r="E1496" s="1" t="s">
        <v>1664</v>
      </c>
      <c r="F1496" s="14" t="s">
        <v>40</v>
      </c>
      <c r="G1496" s="14" t="str">
        <f aca="false">IF(I1496&lt;p_local,"Local → page infra",IF(H1496&gt;=p_ph1,"Phase 1",IF(H1496&gt;=p_ph2,"Phase 2","Phase 3")))</f>
        <v>Phase 3</v>
      </c>
      <c r="H1496" s="14" t="n">
        <f aca="false">IF(I1496&lt;p_local,0,IF(C1496="Aéroport → Aéroport",p_pts_plein,IF(Y1496&gt;0,IF(I1496&lt;=Y1496,p_pts_plein,IF(I1496&lt;=p_mult2*Y1496,p_pts_moyen,p_pts_r3)),IF(I1496&gt;=p_vv_min,p_pts_plein,IF(I1496&gt;=p_vv_moy,p_pts_moyen,p_pts_court))))+IF(INDEX(10_Lieux!$D:$D,U1496)=1,p_prio1,p_prio2)+IF(INDEX(10_Lieux!$D:$D,V1496)=1,p_prio1,p_prio2)+IF(K1496="Oui",p_tf,0)+p_hub*((INDEX(10_Lieux!$H:$H,U1496)="Hub")+(INDEX(10_Lieux!$H:$H,V1496)="Hub"))+IF(OR(INDEX(10_Lieux!$H:$H,U1496)="Premium",INDEX(10_Lieux!$H:$H,V1496)="Premium"),p_prem,0))</f>
        <v>55</v>
      </c>
      <c r="I1496" s="14" t="n">
        <f aca="false">ROUND(W1496*p_facteur,0)</f>
        <v>332</v>
      </c>
      <c r="J1496" s="14" t="str">
        <f aca="false">IF(X1496&lt;60,X1496&amp;" min",INT(X1496/60)&amp;" h"&amp;IF(MOD(X1496,60)=0,""," "&amp;TEXT(MOD(X1496,60),"00")))</f>
        <v>3 h 30</v>
      </c>
      <c r="K1496" s="14" t="str">
        <f aca="false">IF(S1496&lt;&gt;T1496,"Oui","Non")</f>
        <v>Non</v>
      </c>
      <c r="L1496" s="14" t="str">
        <f aca="false">IF(AND(INDEX(10_Lieux!$B:$B,U1496)="Ville",INDEX(10_Lieux!$B:$B,V1496)="Ville"),"/chauffeur-prive/"&amp;INDEX(10_Lieux!$E:$E,U1496)&amp;"-"&amp;INDEX(10_Lieux!$E:$E,V1496)&amp;"/","/chauffeur-prive/"&amp;INDEX(10_Lieux!$E:$E,U1496)&amp;"/"&amp;INDEX(10_Lieux!$E:$E,V1496)&amp;"/")</f>
        <v>/chauffeur-prive/aeroport-montpellier-mediterranee/nice/</v>
      </c>
      <c r="M1496" s="14" t="str">
        <f aca="false">IFERROR(INDEX($L:$L,MATCH(B1496&amp;"|"&amp;A1496,$Z:$Z,0)),"—")</f>
        <v>/chauffeur-prive/nice/aeroport-montpellier-mediterranee/</v>
      </c>
      <c r="N1496" s="14" t="str">
        <f aca="false">IF(LEN("Chauffeur privé "&amp;INDEX(10_Lieux!$J:$J,U1496)&amp;" → "&amp;INDEX(10_Lieux!$J:$J,V1496)&amp;" | 24h/24")&gt;60,"Chauffeur privé "&amp;INDEX(10_Lieux!$J:$J,U1496)&amp;" → "&amp;INDEX(10_Lieux!$J:$J,V1496),"Chauffeur privé "&amp;INDEX(10_Lieux!$J:$J,U1496)&amp;" → "&amp;INDEX(10_Lieux!$J:$J,V1496)&amp;" | 24h/24")</f>
        <v>Chauffeur privé Aéroport Montpellier-Méditerranée → Nice</v>
      </c>
      <c r="O1496" s="14" t="n">
        <f aca="false">LEN(N1496)</f>
        <v>56</v>
      </c>
      <c r="P1496" s="14" t="str">
        <f aca="false">"Chauffeur privé "&amp;INDEX(10_Lieux!$K:$K,U1496)&amp;" vers "&amp;INDEX(10_Lieux!$L:$L,V1496)</f>
        <v>Chauffeur privé de l'aéroport Montpellier-Méditerranée vers Nice</v>
      </c>
      <c r="Q1496" s="14" t="str">
        <f aca="false">"Chauffeur privé "&amp;INDEX(10_Lieux!$K:$K,U1496)&amp;" vers "&amp;INDEX(10_Lieux!$L:$L,V1496)&amp;" : env. "&amp;I1496&amp;" km, "&amp;J1496&amp;" de route. Devis personnalisé, standard 24h/24 et 7j/7."</f>
        <v>Chauffeur privé de l'aéroport Montpellier-Méditerranée vers Nice : env. 332 km, 3 h 30 de route. Devis personnalisé, standard 24h/24 et 7j/7.</v>
      </c>
      <c r="R1496" s="14" t="n">
        <f aca="false">LEN(Q1496)</f>
        <v>141</v>
      </c>
      <c r="S1496" s="14" t="str">
        <f aca="false">INDEX(10_Lieux!$C:$C,U1496)</f>
        <v>France</v>
      </c>
      <c r="T1496" s="14" t="str">
        <f aca="false">INDEX(10_Lieux!$C:$C,V1496)</f>
        <v>France</v>
      </c>
      <c r="U1496" s="14" t="n">
        <f aca="false">MATCH(A1496,10_Lieux!$A:$A,0)</f>
        <v>164</v>
      </c>
      <c r="V1496" s="14" t="n">
        <f aca="false">MATCH(B1496,10_Lieux!$A:$A,0)</f>
        <v>80</v>
      </c>
      <c r="W1496" s="14" t="n">
        <f aca="false">ROUND(6371*2*ASIN(SQRT(SIN(RADIANS(INDEX(10_Lieux!$F:$F,V1496)-INDEX(10_Lieux!$F:$F,U1496))/2)^2+COS(RADIANS(INDEX(10_Lieux!$F:$F,U1496)))*COS(RADIANS(INDEX(10_Lieux!$F:$F,V1496)))*SIN(RADIANS(INDEX(10_Lieux!$G:$G,V1496)-INDEX(10_Lieux!$G:$G,U1496))/2)^2)),1)</f>
        <v>265.9</v>
      </c>
      <c r="X1496" s="14" t="n">
        <f aca="false">ROUND(I1496/IF(I1496&lt;p_seuil_vitesse,p_vit_lente,p_vit_rapide)*60/15,0)*15</f>
        <v>210</v>
      </c>
      <c r="Y1496" s="14" t="n">
        <f aca="false">MAX(IF(INDEX(10_Lieux!$B:$B,U1496)&lt;&gt;"Ville",INDEX(10_Lieux!$I:$I,U1496),0),IF(INDEX(10_Lieux!$B:$B,V1496)&lt;&gt;"Ville",INDEX(10_Lieux!$I:$I,V1496),0))</f>
        <v>250</v>
      </c>
      <c r="Z1496" s="14" t="str">
        <f aca="false">A1496&amp;"|"&amp;B1496</f>
        <v>Montpellier-Méditerranée|Nice</v>
      </c>
      <c r="AA1496" s="14" t="str">
        <f aca="false">IF(I1496&lt;p_local,"Local",IF(I1496&lt;p_vv_min,"Courte distance",IF(I1496&lt;p_tres_long,"Longue distance","Très longue distance")))</f>
        <v>Longue distance</v>
      </c>
    </row>
    <row r="1497" customFormat="false" ht="15" hidden="false" customHeight="true" outlineLevel="0" collapsed="false">
      <c r="A1497" s="1" t="s">
        <v>126</v>
      </c>
      <c r="B1497" s="1" t="s">
        <v>1659</v>
      </c>
      <c r="C1497" s="1" t="s">
        <v>35</v>
      </c>
      <c r="D1497" s="1" t="s">
        <v>653</v>
      </c>
      <c r="E1497" s="1" t="s">
        <v>1665</v>
      </c>
      <c r="F1497" s="14" t="s">
        <v>40</v>
      </c>
      <c r="G1497" s="14" t="str">
        <f aca="false">IF(I1497&lt;p_local,"Local → page infra",IF(H1497&gt;=p_ph1,"Phase 1",IF(H1497&gt;=p_ph2,"Phase 2","Phase 3")))</f>
        <v>Phase 3</v>
      </c>
      <c r="H1497" s="14" t="n">
        <f aca="false">IF(I1497&lt;p_local,0,IF(C1497="Aéroport → Aéroport",p_pts_plein,IF(Y1497&gt;0,IF(I1497&lt;=Y1497,p_pts_plein,IF(I1497&lt;=p_mult2*Y1497,p_pts_moyen,p_pts_r3)),IF(I1497&gt;=p_vv_min,p_pts_plein,IF(I1497&gt;=p_vv_moy,p_pts_moyen,p_pts_court))))+IF(INDEX(10_Lieux!$D:$D,U1497)=1,p_prio1,p_prio2)+IF(INDEX(10_Lieux!$D:$D,V1497)=1,p_prio1,p_prio2)+IF(K1497="Oui",p_tf,0)+p_hub*((INDEX(10_Lieux!$H:$H,U1497)="Hub")+(INDEX(10_Lieux!$H:$H,V1497)="Hub"))+IF(OR(INDEX(10_Lieux!$H:$H,U1497)="Premium",INDEX(10_Lieux!$H:$H,V1497)="Premium"),p_prem,0))</f>
        <v>55</v>
      </c>
      <c r="I1497" s="14" t="n">
        <f aca="false">ROUND(W1497*p_facteur,0)</f>
        <v>332</v>
      </c>
      <c r="J1497" s="14" t="str">
        <f aca="false">IF(X1497&lt;60,X1497&amp;" min",INT(X1497/60)&amp;" h"&amp;IF(MOD(X1497,60)=0,""," "&amp;TEXT(MOD(X1497,60),"00")))</f>
        <v>3 h 30</v>
      </c>
      <c r="K1497" s="14" t="str">
        <f aca="false">IF(S1497&lt;&gt;T1497,"Oui","Non")</f>
        <v>Non</v>
      </c>
      <c r="L1497" s="14" t="str">
        <f aca="false">IF(AND(INDEX(10_Lieux!$B:$B,U1497)="Ville",INDEX(10_Lieux!$B:$B,V1497)="Ville"),"/chauffeur-prive/"&amp;INDEX(10_Lieux!$E:$E,U1497)&amp;"-"&amp;INDEX(10_Lieux!$E:$E,V1497)&amp;"/","/chauffeur-prive/"&amp;INDEX(10_Lieux!$E:$E,U1497)&amp;"/"&amp;INDEX(10_Lieux!$E:$E,V1497)&amp;"/")</f>
        <v>/chauffeur-prive/nice/aeroport-montpellier-mediterranee/</v>
      </c>
      <c r="M1497" s="14" t="str">
        <f aca="false">IFERROR(INDEX($L:$L,MATCH(B1497&amp;"|"&amp;A1497,$Z:$Z,0)),"—")</f>
        <v>/chauffeur-prive/aeroport-montpellier-mediterranee/nice/</v>
      </c>
      <c r="N1497" s="14" t="str">
        <f aca="false">IF(LEN("Chauffeur privé "&amp;INDEX(10_Lieux!$J:$J,U1497)&amp;" → "&amp;INDEX(10_Lieux!$J:$J,V1497)&amp;" | 24h/24")&gt;60,"Chauffeur privé "&amp;INDEX(10_Lieux!$J:$J,U1497)&amp;" → "&amp;INDEX(10_Lieux!$J:$J,V1497),"Chauffeur privé "&amp;INDEX(10_Lieux!$J:$J,U1497)&amp;" → "&amp;INDEX(10_Lieux!$J:$J,V1497)&amp;" | 24h/24")</f>
        <v>Chauffeur privé Nice → Aéroport Montpellier-Méditerranée</v>
      </c>
      <c r="O1497" s="14" t="n">
        <f aca="false">LEN(N1497)</f>
        <v>56</v>
      </c>
      <c r="P1497" s="14" t="str">
        <f aca="false">"Chauffeur privé "&amp;INDEX(10_Lieux!$K:$K,U1497)&amp;" vers "&amp;INDEX(10_Lieux!$L:$L,V1497)</f>
        <v>Chauffeur privé de Nice vers l'aéroport Montpellier-Méditerranée</v>
      </c>
      <c r="Q1497" s="14" t="str">
        <f aca="false">"Chauffeur privé "&amp;INDEX(10_Lieux!$K:$K,U1497)&amp;" vers "&amp;INDEX(10_Lieux!$L:$L,V1497)&amp;" : env. "&amp;I1497&amp;" km, "&amp;J1497&amp;" de route. Devis personnalisé, standard 24h/24 et 7j/7."</f>
        <v>Chauffeur privé de Nice vers l'aéroport Montpellier-Méditerranée : env. 332 km, 3 h 30 de route. Devis personnalisé, standard 24h/24 et 7j/7.</v>
      </c>
      <c r="R1497" s="14" t="n">
        <f aca="false">LEN(Q1497)</f>
        <v>141</v>
      </c>
      <c r="S1497" s="14" t="str">
        <f aca="false">INDEX(10_Lieux!$C:$C,U1497)</f>
        <v>France</v>
      </c>
      <c r="T1497" s="14" t="str">
        <f aca="false">INDEX(10_Lieux!$C:$C,V1497)</f>
        <v>France</v>
      </c>
      <c r="U1497" s="14" t="n">
        <f aca="false">MATCH(A1497,10_Lieux!$A:$A,0)</f>
        <v>80</v>
      </c>
      <c r="V1497" s="14" t="n">
        <f aca="false">MATCH(B1497,10_Lieux!$A:$A,0)</f>
        <v>164</v>
      </c>
      <c r="W1497" s="14" t="n">
        <f aca="false">ROUND(6371*2*ASIN(SQRT(SIN(RADIANS(INDEX(10_Lieux!$F:$F,V1497)-INDEX(10_Lieux!$F:$F,U1497))/2)^2+COS(RADIANS(INDEX(10_Lieux!$F:$F,U1497)))*COS(RADIANS(INDEX(10_Lieux!$F:$F,V1497)))*SIN(RADIANS(INDEX(10_Lieux!$G:$G,V1497)-INDEX(10_Lieux!$G:$G,U1497))/2)^2)),1)</f>
        <v>265.9</v>
      </c>
      <c r="X1497" s="14" t="n">
        <f aca="false">ROUND(I1497/IF(I1497&lt;p_seuil_vitesse,p_vit_lente,p_vit_rapide)*60/15,0)*15</f>
        <v>210</v>
      </c>
      <c r="Y1497" s="14" t="n">
        <f aca="false">MAX(IF(INDEX(10_Lieux!$B:$B,U1497)&lt;&gt;"Ville",INDEX(10_Lieux!$I:$I,U1497),0),IF(INDEX(10_Lieux!$B:$B,V1497)&lt;&gt;"Ville",INDEX(10_Lieux!$I:$I,V1497),0))</f>
        <v>250</v>
      </c>
      <c r="Z1497" s="14" t="str">
        <f aca="false">A1497&amp;"|"&amp;B1497</f>
        <v>Nice|Montpellier-Méditerranée</v>
      </c>
      <c r="AA1497" s="14" t="str">
        <f aca="false">IF(I1497&lt;p_local,"Local",IF(I1497&lt;p_vv_min,"Courte distance",IF(I1497&lt;p_tres_long,"Longue distance","Très longue distance")))</f>
        <v>Longue distance</v>
      </c>
    </row>
    <row r="1498" customFormat="false" ht="15" hidden="false" customHeight="true" outlineLevel="0" collapsed="false">
      <c r="A1498" s="1" t="s">
        <v>1659</v>
      </c>
      <c r="B1498" s="1" t="s">
        <v>128</v>
      </c>
      <c r="C1498" s="1" t="s">
        <v>34</v>
      </c>
      <c r="D1498" s="1" t="s">
        <v>653</v>
      </c>
      <c r="E1498" s="1" t="s">
        <v>1666</v>
      </c>
      <c r="F1498" s="14" t="s">
        <v>40</v>
      </c>
      <c r="G1498" s="14" t="str">
        <f aca="false">IF(I1498&lt;p_local,"Local → page infra",IF(H1498&gt;=p_ph1,"Phase 1",IF(H1498&gt;=p_ph2,"Phase 2","Phase 3")))</f>
        <v>Phase 2</v>
      </c>
      <c r="H1498" s="14" t="n">
        <f aca="false">IF(I1498&lt;p_local,0,IF(C1498="Aéroport → Aéroport",p_pts_plein,IF(Y1498&gt;0,IF(I1498&lt;=Y1498,p_pts_plein,IF(I1498&lt;=p_mult2*Y1498,p_pts_moyen,p_pts_r3)),IF(I1498&gt;=p_vv_min,p_pts_plein,IF(I1498&gt;=p_vv_moy,p_pts_moyen,p_pts_court))))+IF(INDEX(10_Lieux!$D:$D,U1498)=1,p_prio1,p_prio2)+IF(INDEX(10_Lieux!$D:$D,V1498)=1,p_prio1,p_prio2)+IF(K1498="Oui",p_tf,0)+p_hub*((INDEX(10_Lieux!$H:$H,U1498)="Hub")+(INDEX(10_Lieux!$H:$H,V1498)="Hub"))+IF(OR(INDEX(10_Lieux!$H:$H,U1498)="Premium",INDEX(10_Lieux!$H:$H,V1498)="Premium"),p_prem,0))</f>
        <v>70</v>
      </c>
      <c r="I1498" s="14" t="n">
        <f aca="false">ROUND(W1498*p_facteur,0)</f>
        <v>147</v>
      </c>
      <c r="J1498" s="14" t="str">
        <f aca="false">IF(X1498&lt;60,X1498&amp;" min",INT(X1498/60)&amp;" h"&amp;IF(MOD(X1498,60)=0,""," "&amp;TEXT(MOD(X1498,60),"00")))</f>
        <v>1 h 30</v>
      </c>
      <c r="K1498" s="14" t="str">
        <f aca="false">IF(S1498&lt;&gt;T1498,"Oui","Non")</f>
        <v>Non</v>
      </c>
      <c r="L1498" s="14" t="str">
        <f aca="false">IF(AND(INDEX(10_Lieux!$B:$B,U1498)="Ville",INDEX(10_Lieux!$B:$B,V1498)="Ville"),"/chauffeur-prive/"&amp;INDEX(10_Lieux!$E:$E,U1498)&amp;"-"&amp;INDEX(10_Lieux!$E:$E,V1498)&amp;"/","/chauffeur-prive/"&amp;INDEX(10_Lieux!$E:$E,U1498)&amp;"/"&amp;INDEX(10_Lieux!$E:$E,V1498)&amp;"/")</f>
        <v>/chauffeur-prive/aeroport-montpellier-mediterranee/marseille/</v>
      </c>
      <c r="M1498" s="14" t="str">
        <f aca="false">IFERROR(INDEX($L:$L,MATCH(B1498&amp;"|"&amp;A1498,$Z:$Z,0)),"—")</f>
        <v>/chauffeur-prive/marseille/aeroport-montpellier-mediterranee/</v>
      </c>
      <c r="N1498" s="14" t="str">
        <f aca="false">IF(LEN("Chauffeur privé "&amp;INDEX(10_Lieux!$J:$J,U1498)&amp;" → "&amp;INDEX(10_Lieux!$J:$J,V1498)&amp;" | 24h/24")&gt;60,"Chauffeur privé "&amp;INDEX(10_Lieux!$J:$J,U1498)&amp;" → "&amp;INDEX(10_Lieux!$J:$J,V1498),"Chauffeur privé "&amp;INDEX(10_Lieux!$J:$J,U1498)&amp;" → "&amp;INDEX(10_Lieux!$J:$J,V1498)&amp;" | 24h/24")</f>
        <v>Chauffeur privé Aéroport Montpellier-Méditerranée → Marseille</v>
      </c>
      <c r="O1498" s="14" t="n">
        <f aca="false">LEN(N1498)</f>
        <v>61</v>
      </c>
      <c r="P1498" s="14" t="str">
        <f aca="false">"Chauffeur privé "&amp;INDEX(10_Lieux!$K:$K,U1498)&amp;" vers "&amp;INDEX(10_Lieux!$L:$L,V1498)</f>
        <v>Chauffeur privé de l'aéroport Montpellier-Méditerranée vers Marseille</v>
      </c>
      <c r="Q1498" s="14" t="str">
        <f aca="false">"Chauffeur privé "&amp;INDEX(10_Lieux!$K:$K,U1498)&amp;" vers "&amp;INDEX(10_Lieux!$L:$L,V1498)&amp;" : env. "&amp;I1498&amp;" km, "&amp;J1498&amp;" de route. Devis personnalisé, standard 24h/24 et 7j/7."</f>
        <v>Chauffeur privé de l'aéroport Montpellier-Méditerranée vers Marseille : env. 147 km, 1 h 30 de route. Devis personnalisé, standard 24h/24 et 7j/7.</v>
      </c>
      <c r="R1498" s="14" t="n">
        <f aca="false">LEN(Q1498)</f>
        <v>146</v>
      </c>
      <c r="S1498" s="14" t="str">
        <f aca="false">INDEX(10_Lieux!$C:$C,U1498)</f>
        <v>France</v>
      </c>
      <c r="T1498" s="14" t="str">
        <f aca="false">INDEX(10_Lieux!$C:$C,V1498)</f>
        <v>France</v>
      </c>
      <c r="U1498" s="14" t="n">
        <f aca="false">MATCH(A1498,10_Lieux!$A:$A,0)</f>
        <v>164</v>
      </c>
      <c r="V1498" s="14" t="n">
        <f aca="false">MATCH(B1498,10_Lieux!$A:$A,0)</f>
        <v>79</v>
      </c>
      <c r="W1498" s="14" t="n">
        <f aca="false">ROUND(6371*2*ASIN(SQRT(SIN(RADIANS(INDEX(10_Lieux!$F:$F,V1498)-INDEX(10_Lieux!$F:$F,U1498))/2)^2+COS(RADIANS(INDEX(10_Lieux!$F:$F,U1498)))*COS(RADIANS(INDEX(10_Lieux!$F:$F,V1498)))*SIN(RADIANS(INDEX(10_Lieux!$G:$G,V1498)-INDEX(10_Lieux!$G:$G,U1498))/2)^2)),1)</f>
        <v>117.8</v>
      </c>
      <c r="X1498" s="14" t="n">
        <f aca="false">ROUND(I1498/IF(I1498&lt;p_seuil_vitesse,p_vit_lente,p_vit_rapide)*60/15,0)*15</f>
        <v>90</v>
      </c>
      <c r="Y1498" s="14" t="n">
        <f aca="false">MAX(IF(INDEX(10_Lieux!$B:$B,U1498)&lt;&gt;"Ville",INDEX(10_Lieux!$I:$I,U1498),0),IF(INDEX(10_Lieux!$B:$B,V1498)&lt;&gt;"Ville",INDEX(10_Lieux!$I:$I,V1498),0))</f>
        <v>250</v>
      </c>
      <c r="Z1498" s="14" t="str">
        <f aca="false">A1498&amp;"|"&amp;B1498</f>
        <v>Montpellier-Méditerranée|Marseille</v>
      </c>
      <c r="AA1498" s="14" t="str">
        <f aca="false">IF(I1498&lt;p_local,"Local",IF(I1498&lt;p_vv_min,"Courte distance",IF(I1498&lt;p_tres_long,"Longue distance","Très longue distance")))</f>
        <v>Longue distance</v>
      </c>
    </row>
    <row r="1499" customFormat="false" ht="15" hidden="false" customHeight="true" outlineLevel="0" collapsed="false">
      <c r="A1499" s="1" t="s">
        <v>128</v>
      </c>
      <c r="B1499" s="1" t="s">
        <v>1659</v>
      </c>
      <c r="C1499" s="1" t="s">
        <v>35</v>
      </c>
      <c r="D1499" s="1" t="s">
        <v>653</v>
      </c>
      <c r="E1499" s="1" t="s">
        <v>1667</v>
      </c>
      <c r="F1499" s="14" t="s">
        <v>40</v>
      </c>
      <c r="G1499" s="14" t="str">
        <f aca="false">IF(I1499&lt;p_local,"Local → page infra",IF(H1499&gt;=p_ph1,"Phase 1",IF(H1499&gt;=p_ph2,"Phase 2","Phase 3")))</f>
        <v>Phase 2</v>
      </c>
      <c r="H1499" s="14" t="n">
        <f aca="false">IF(I1499&lt;p_local,0,IF(C1499="Aéroport → Aéroport",p_pts_plein,IF(Y1499&gt;0,IF(I1499&lt;=Y1499,p_pts_plein,IF(I1499&lt;=p_mult2*Y1499,p_pts_moyen,p_pts_r3)),IF(I1499&gt;=p_vv_min,p_pts_plein,IF(I1499&gt;=p_vv_moy,p_pts_moyen,p_pts_court))))+IF(INDEX(10_Lieux!$D:$D,U1499)=1,p_prio1,p_prio2)+IF(INDEX(10_Lieux!$D:$D,V1499)=1,p_prio1,p_prio2)+IF(K1499="Oui",p_tf,0)+p_hub*((INDEX(10_Lieux!$H:$H,U1499)="Hub")+(INDEX(10_Lieux!$H:$H,V1499)="Hub"))+IF(OR(INDEX(10_Lieux!$H:$H,U1499)="Premium",INDEX(10_Lieux!$H:$H,V1499)="Premium"),p_prem,0))</f>
        <v>70</v>
      </c>
      <c r="I1499" s="14" t="n">
        <f aca="false">ROUND(W1499*p_facteur,0)</f>
        <v>147</v>
      </c>
      <c r="J1499" s="14" t="str">
        <f aca="false">IF(X1499&lt;60,X1499&amp;" min",INT(X1499/60)&amp;" h"&amp;IF(MOD(X1499,60)=0,""," "&amp;TEXT(MOD(X1499,60),"00")))</f>
        <v>1 h 30</v>
      </c>
      <c r="K1499" s="14" t="str">
        <f aca="false">IF(S1499&lt;&gt;T1499,"Oui","Non")</f>
        <v>Non</v>
      </c>
      <c r="L1499" s="14" t="str">
        <f aca="false">IF(AND(INDEX(10_Lieux!$B:$B,U1499)="Ville",INDEX(10_Lieux!$B:$B,V1499)="Ville"),"/chauffeur-prive/"&amp;INDEX(10_Lieux!$E:$E,U1499)&amp;"-"&amp;INDEX(10_Lieux!$E:$E,V1499)&amp;"/","/chauffeur-prive/"&amp;INDEX(10_Lieux!$E:$E,U1499)&amp;"/"&amp;INDEX(10_Lieux!$E:$E,V1499)&amp;"/")</f>
        <v>/chauffeur-prive/marseille/aeroport-montpellier-mediterranee/</v>
      </c>
      <c r="M1499" s="14" t="str">
        <f aca="false">IFERROR(INDEX($L:$L,MATCH(B1499&amp;"|"&amp;A1499,$Z:$Z,0)),"—")</f>
        <v>/chauffeur-prive/aeroport-montpellier-mediterranee/marseille/</v>
      </c>
      <c r="N1499" s="14" t="str">
        <f aca="false">IF(LEN("Chauffeur privé "&amp;INDEX(10_Lieux!$J:$J,U1499)&amp;" → "&amp;INDEX(10_Lieux!$J:$J,V1499)&amp;" | 24h/24")&gt;60,"Chauffeur privé "&amp;INDEX(10_Lieux!$J:$J,U1499)&amp;" → "&amp;INDEX(10_Lieux!$J:$J,V1499),"Chauffeur privé "&amp;INDEX(10_Lieux!$J:$J,U1499)&amp;" → "&amp;INDEX(10_Lieux!$J:$J,V1499)&amp;" | 24h/24")</f>
        <v>Chauffeur privé Marseille → Aéroport Montpellier-Méditerranée</v>
      </c>
      <c r="O1499" s="14" t="n">
        <f aca="false">LEN(N1499)</f>
        <v>61</v>
      </c>
      <c r="P1499" s="14" t="str">
        <f aca="false">"Chauffeur privé "&amp;INDEX(10_Lieux!$K:$K,U1499)&amp;" vers "&amp;INDEX(10_Lieux!$L:$L,V1499)</f>
        <v>Chauffeur privé de Marseille vers l'aéroport Montpellier-Méditerranée</v>
      </c>
      <c r="Q1499" s="14" t="str">
        <f aca="false">"Chauffeur privé "&amp;INDEX(10_Lieux!$K:$K,U1499)&amp;" vers "&amp;INDEX(10_Lieux!$L:$L,V1499)&amp;" : env. "&amp;I1499&amp;" km, "&amp;J1499&amp;" de route. Devis personnalisé, standard 24h/24 et 7j/7."</f>
        <v>Chauffeur privé de Marseille vers l'aéroport Montpellier-Méditerranée : env. 147 km, 1 h 30 de route. Devis personnalisé, standard 24h/24 et 7j/7.</v>
      </c>
      <c r="R1499" s="14" t="n">
        <f aca="false">LEN(Q1499)</f>
        <v>146</v>
      </c>
      <c r="S1499" s="14" t="str">
        <f aca="false">INDEX(10_Lieux!$C:$C,U1499)</f>
        <v>France</v>
      </c>
      <c r="T1499" s="14" t="str">
        <f aca="false">INDEX(10_Lieux!$C:$C,V1499)</f>
        <v>France</v>
      </c>
      <c r="U1499" s="14" t="n">
        <f aca="false">MATCH(A1499,10_Lieux!$A:$A,0)</f>
        <v>79</v>
      </c>
      <c r="V1499" s="14" t="n">
        <f aca="false">MATCH(B1499,10_Lieux!$A:$A,0)</f>
        <v>164</v>
      </c>
      <c r="W1499" s="14" t="n">
        <f aca="false">ROUND(6371*2*ASIN(SQRT(SIN(RADIANS(INDEX(10_Lieux!$F:$F,V1499)-INDEX(10_Lieux!$F:$F,U1499))/2)^2+COS(RADIANS(INDEX(10_Lieux!$F:$F,U1499)))*COS(RADIANS(INDEX(10_Lieux!$F:$F,V1499)))*SIN(RADIANS(INDEX(10_Lieux!$G:$G,V1499)-INDEX(10_Lieux!$G:$G,U1499))/2)^2)),1)</f>
        <v>117.8</v>
      </c>
      <c r="X1499" s="14" t="n">
        <f aca="false">ROUND(I1499/IF(I1499&lt;p_seuil_vitesse,p_vit_lente,p_vit_rapide)*60/15,0)*15</f>
        <v>90</v>
      </c>
      <c r="Y1499" s="14" t="n">
        <f aca="false">MAX(IF(INDEX(10_Lieux!$B:$B,U1499)&lt;&gt;"Ville",INDEX(10_Lieux!$I:$I,U1499),0),IF(INDEX(10_Lieux!$B:$B,V1499)&lt;&gt;"Ville",INDEX(10_Lieux!$I:$I,V1499),0))</f>
        <v>250</v>
      </c>
      <c r="Z1499" s="14" t="str">
        <f aca="false">A1499&amp;"|"&amp;B1499</f>
        <v>Marseille|Montpellier-Méditerranée</v>
      </c>
      <c r="AA1499" s="14" t="str">
        <f aca="false">IF(I1499&lt;p_local,"Local",IF(I1499&lt;p_vv_min,"Courte distance",IF(I1499&lt;p_tres_long,"Longue distance","Très longue distance")))</f>
        <v>Longue distance</v>
      </c>
    </row>
    <row r="1500" customFormat="false" ht="15" hidden="false" customHeight="true" outlineLevel="0" collapsed="false">
      <c r="A1500" s="1" t="s">
        <v>1659</v>
      </c>
      <c r="B1500" s="1" t="s">
        <v>130</v>
      </c>
      <c r="C1500" s="1" t="s">
        <v>34</v>
      </c>
      <c r="D1500" s="1" t="s">
        <v>653</v>
      </c>
      <c r="E1500" s="1" t="s">
        <v>1668</v>
      </c>
      <c r="F1500" s="14" t="s">
        <v>40</v>
      </c>
      <c r="G1500" s="14" t="str">
        <f aca="false">IF(I1500&lt;p_local,"Local → page infra",IF(H1500&gt;=p_ph1,"Phase 1",IF(H1500&gt;=p_ph2,"Phase 2","Phase 3")))</f>
        <v>Phase 3</v>
      </c>
      <c r="H1500" s="14" t="n">
        <f aca="false">IF(I1500&lt;p_local,0,IF(C1500="Aéroport → Aéroport",p_pts_plein,IF(Y1500&gt;0,IF(I1500&lt;=Y1500,p_pts_plein,IF(I1500&lt;=p_mult2*Y1500,p_pts_moyen,p_pts_r3)),IF(I1500&gt;=p_vv_min,p_pts_plein,IF(I1500&gt;=p_vv_moy,p_pts_moyen,p_pts_court))))+IF(INDEX(10_Lieux!$D:$D,U1500)=1,p_prio1,p_prio2)+IF(INDEX(10_Lieux!$D:$D,V1500)=1,p_prio1,p_prio2)+IF(K1500="Oui",p_tf,0)+p_hub*((INDEX(10_Lieux!$H:$H,U1500)="Hub")+(INDEX(10_Lieux!$H:$H,V1500)="Hub"))+IF(OR(INDEX(10_Lieux!$H:$H,U1500)="Premium",INDEX(10_Lieux!$H:$H,V1500)="Premium"),p_prem,0))</f>
        <v>30</v>
      </c>
      <c r="I1500" s="14" t="n">
        <f aca="false">ROUND(W1500*p_facteur,0)</f>
        <v>485</v>
      </c>
      <c r="J1500" s="14" t="str">
        <f aca="false">IF(X1500&lt;60,X1500&amp;" min",INT(X1500/60)&amp;" h"&amp;IF(MOD(X1500,60)=0,""," "&amp;TEXT(MOD(X1500,60),"00")))</f>
        <v>5 h</v>
      </c>
      <c r="K1500" s="14" t="str">
        <f aca="false">IF(S1500&lt;&gt;T1500,"Oui","Non")</f>
        <v>Non</v>
      </c>
      <c r="L1500" s="14" t="str">
        <f aca="false">IF(AND(INDEX(10_Lieux!$B:$B,U1500)="Ville",INDEX(10_Lieux!$B:$B,V1500)="Ville"),"/chauffeur-prive/"&amp;INDEX(10_Lieux!$E:$E,U1500)&amp;"-"&amp;INDEX(10_Lieux!$E:$E,V1500)&amp;"/","/chauffeur-prive/"&amp;INDEX(10_Lieux!$E:$E,U1500)&amp;"/"&amp;INDEX(10_Lieux!$E:$E,V1500)&amp;"/")</f>
        <v>/chauffeur-prive/aeroport-montpellier-mediterranee/bordeaux/</v>
      </c>
      <c r="M1500" s="14" t="str">
        <f aca="false">IFERROR(INDEX($L:$L,MATCH(B1500&amp;"|"&amp;A1500,$Z:$Z,0)),"—")</f>
        <v>/chauffeur-prive/bordeaux/aeroport-montpellier-mediterranee/</v>
      </c>
      <c r="N1500" s="14" t="str">
        <f aca="false">IF(LEN("Chauffeur privé "&amp;INDEX(10_Lieux!$J:$J,U1500)&amp;" → "&amp;INDEX(10_Lieux!$J:$J,V1500)&amp;" | 24h/24")&gt;60,"Chauffeur privé "&amp;INDEX(10_Lieux!$J:$J,U1500)&amp;" → "&amp;INDEX(10_Lieux!$J:$J,V1500),"Chauffeur privé "&amp;INDEX(10_Lieux!$J:$J,U1500)&amp;" → "&amp;INDEX(10_Lieux!$J:$J,V1500)&amp;" | 24h/24")</f>
        <v>Chauffeur privé Aéroport Montpellier-Méditerranée → Bordeaux</v>
      </c>
      <c r="O1500" s="14" t="n">
        <f aca="false">LEN(N1500)</f>
        <v>60</v>
      </c>
      <c r="P1500" s="14" t="str">
        <f aca="false">"Chauffeur privé "&amp;INDEX(10_Lieux!$K:$K,U1500)&amp;" vers "&amp;INDEX(10_Lieux!$L:$L,V1500)</f>
        <v>Chauffeur privé de l'aéroport Montpellier-Méditerranée vers Bordeaux</v>
      </c>
      <c r="Q1500" s="14" t="str">
        <f aca="false">"Chauffeur privé "&amp;INDEX(10_Lieux!$K:$K,U1500)&amp;" vers "&amp;INDEX(10_Lieux!$L:$L,V1500)&amp;" : env. "&amp;I1500&amp;" km, "&amp;J1500&amp;" de route. Devis personnalisé, standard 24h/24 et 7j/7."</f>
        <v>Chauffeur privé de l'aéroport Montpellier-Méditerranée vers Bordeaux : env. 485 km, 5 h de route. Devis personnalisé, standard 24h/24 et 7j/7.</v>
      </c>
      <c r="R1500" s="14" t="n">
        <f aca="false">LEN(Q1500)</f>
        <v>142</v>
      </c>
      <c r="S1500" s="14" t="str">
        <f aca="false">INDEX(10_Lieux!$C:$C,U1500)</f>
        <v>France</v>
      </c>
      <c r="T1500" s="14" t="str">
        <f aca="false">INDEX(10_Lieux!$C:$C,V1500)</f>
        <v>France</v>
      </c>
      <c r="U1500" s="14" t="n">
        <f aca="false">MATCH(A1500,10_Lieux!$A:$A,0)</f>
        <v>164</v>
      </c>
      <c r="V1500" s="14" t="n">
        <f aca="false">MATCH(B1500,10_Lieux!$A:$A,0)</f>
        <v>61</v>
      </c>
      <c r="W1500" s="14" t="n">
        <f aca="false">ROUND(6371*2*ASIN(SQRT(SIN(RADIANS(INDEX(10_Lieux!$F:$F,V1500)-INDEX(10_Lieux!$F:$F,U1500))/2)^2+COS(RADIANS(INDEX(10_Lieux!$F:$F,U1500)))*COS(RADIANS(INDEX(10_Lieux!$F:$F,V1500)))*SIN(RADIANS(INDEX(10_Lieux!$G:$G,V1500)-INDEX(10_Lieux!$G:$G,U1500))/2)^2)),1)</f>
        <v>388.2</v>
      </c>
      <c r="X1500" s="14" t="n">
        <f aca="false">ROUND(I1500/IF(I1500&lt;p_seuil_vitesse,p_vit_lente,p_vit_rapide)*60/15,0)*15</f>
        <v>300</v>
      </c>
      <c r="Y1500" s="14" t="n">
        <f aca="false">MAX(IF(INDEX(10_Lieux!$B:$B,U1500)&lt;&gt;"Ville",INDEX(10_Lieux!$I:$I,U1500),0),IF(INDEX(10_Lieux!$B:$B,V1500)&lt;&gt;"Ville",INDEX(10_Lieux!$I:$I,V1500),0))</f>
        <v>250</v>
      </c>
      <c r="Z1500" s="14" t="str">
        <f aca="false">A1500&amp;"|"&amp;B1500</f>
        <v>Montpellier-Méditerranée|Bordeaux</v>
      </c>
      <c r="AA1500" s="14" t="str">
        <f aca="false">IF(I1500&lt;p_local,"Local",IF(I1500&lt;p_vv_min,"Courte distance",IF(I1500&lt;p_tres_long,"Longue distance","Très longue distance")))</f>
        <v>Longue distance</v>
      </c>
    </row>
    <row r="1501" customFormat="false" ht="15" hidden="false" customHeight="true" outlineLevel="0" collapsed="false">
      <c r="A1501" s="1" t="s">
        <v>130</v>
      </c>
      <c r="B1501" s="1" t="s">
        <v>1659</v>
      </c>
      <c r="C1501" s="1" t="s">
        <v>35</v>
      </c>
      <c r="D1501" s="1" t="s">
        <v>653</v>
      </c>
      <c r="E1501" s="1" t="s">
        <v>1669</v>
      </c>
      <c r="F1501" s="14" t="s">
        <v>40</v>
      </c>
      <c r="G1501" s="14" t="str">
        <f aca="false">IF(I1501&lt;p_local,"Local → page infra",IF(H1501&gt;=p_ph1,"Phase 1",IF(H1501&gt;=p_ph2,"Phase 2","Phase 3")))</f>
        <v>Phase 3</v>
      </c>
      <c r="H1501" s="14" t="n">
        <f aca="false">IF(I1501&lt;p_local,0,IF(C1501="Aéroport → Aéroport",p_pts_plein,IF(Y1501&gt;0,IF(I1501&lt;=Y1501,p_pts_plein,IF(I1501&lt;=p_mult2*Y1501,p_pts_moyen,p_pts_r3)),IF(I1501&gt;=p_vv_min,p_pts_plein,IF(I1501&gt;=p_vv_moy,p_pts_moyen,p_pts_court))))+IF(INDEX(10_Lieux!$D:$D,U1501)=1,p_prio1,p_prio2)+IF(INDEX(10_Lieux!$D:$D,V1501)=1,p_prio1,p_prio2)+IF(K1501="Oui",p_tf,0)+p_hub*((INDEX(10_Lieux!$H:$H,U1501)="Hub")+(INDEX(10_Lieux!$H:$H,V1501)="Hub"))+IF(OR(INDEX(10_Lieux!$H:$H,U1501)="Premium",INDEX(10_Lieux!$H:$H,V1501)="Premium"),p_prem,0))</f>
        <v>30</v>
      </c>
      <c r="I1501" s="14" t="n">
        <f aca="false">ROUND(W1501*p_facteur,0)</f>
        <v>485</v>
      </c>
      <c r="J1501" s="14" t="str">
        <f aca="false">IF(X1501&lt;60,X1501&amp;" min",INT(X1501/60)&amp;" h"&amp;IF(MOD(X1501,60)=0,""," "&amp;TEXT(MOD(X1501,60),"00")))</f>
        <v>5 h</v>
      </c>
      <c r="K1501" s="14" t="str">
        <f aca="false">IF(S1501&lt;&gt;T1501,"Oui","Non")</f>
        <v>Non</v>
      </c>
      <c r="L1501" s="14" t="str">
        <f aca="false">IF(AND(INDEX(10_Lieux!$B:$B,U1501)="Ville",INDEX(10_Lieux!$B:$B,V1501)="Ville"),"/chauffeur-prive/"&amp;INDEX(10_Lieux!$E:$E,U1501)&amp;"-"&amp;INDEX(10_Lieux!$E:$E,V1501)&amp;"/","/chauffeur-prive/"&amp;INDEX(10_Lieux!$E:$E,U1501)&amp;"/"&amp;INDEX(10_Lieux!$E:$E,V1501)&amp;"/")</f>
        <v>/chauffeur-prive/bordeaux/aeroport-montpellier-mediterranee/</v>
      </c>
      <c r="M1501" s="14" t="str">
        <f aca="false">IFERROR(INDEX($L:$L,MATCH(B1501&amp;"|"&amp;A1501,$Z:$Z,0)),"—")</f>
        <v>/chauffeur-prive/aeroport-montpellier-mediterranee/bordeaux/</v>
      </c>
      <c r="N1501" s="14" t="str">
        <f aca="false">IF(LEN("Chauffeur privé "&amp;INDEX(10_Lieux!$J:$J,U1501)&amp;" → "&amp;INDEX(10_Lieux!$J:$J,V1501)&amp;" | 24h/24")&gt;60,"Chauffeur privé "&amp;INDEX(10_Lieux!$J:$J,U1501)&amp;" → "&amp;INDEX(10_Lieux!$J:$J,V1501),"Chauffeur privé "&amp;INDEX(10_Lieux!$J:$J,U1501)&amp;" → "&amp;INDEX(10_Lieux!$J:$J,V1501)&amp;" | 24h/24")</f>
        <v>Chauffeur privé Bordeaux → Aéroport Montpellier-Méditerranée</v>
      </c>
      <c r="O1501" s="14" t="n">
        <f aca="false">LEN(N1501)</f>
        <v>60</v>
      </c>
      <c r="P1501" s="14" t="str">
        <f aca="false">"Chauffeur privé "&amp;INDEX(10_Lieux!$K:$K,U1501)&amp;" vers "&amp;INDEX(10_Lieux!$L:$L,V1501)</f>
        <v>Chauffeur privé de Bordeaux vers l'aéroport Montpellier-Méditerranée</v>
      </c>
      <c r="Q1501" s="14" t="str">
        <f aca="false">"Chauffeur privé "&amp;INDEX(10_Lieux!$K:$K,U1501)&amp;" vers "&amp;INDEX(10_Lieux!$L:$L,V1501)&amp;" : env. "&amp;I1501&amp;" km, "&amp;J1501&amp;" de route. Devis personnalisé, standard 24h/24 et 7j/7."</f>
        <v>Chauffeur privé de Bordeaux vers l'aéroport Montpellier-Méditerranée : env. 485 km, 5 h de route. Devis personnalisé, standard 24h/24 et 7j/7.</v>
      </c>
      <c r="R1501" s="14" t="n">
        <f aca="false">LEN(Q1501)</f>
        <v>142</v>
      </c>
      <c r="S1501" s="14" t="str">
        <f aca="false">INDEX(10_Lieux!$C:$C,U1501)</f>
        <v>France</v>
      </c>
      <c r="T1501" s="14" t="str">
        <f aca="false">INDEX(10_Lieux!$C:$C,V1501)</f>
        <v>France</v>
      </c>
      <c r="U1501" s="14" t="n">
        <f aca="false">MATCH(A1501,10_Lieux!$A:$A,0)</f>
        <v>61</v>
      </c>
      <c r="V1501" s="14" t="n">
        <f aca="false">MATCH(B1501,10_Lieux!$A:$A,0)</f>
        <v>164</v>
      </c>
      <c r="W1501" s="14" t="n">
        <f aca="false">ROUND(6371*2*ASIN(SQRT(SIN(RADIANS(INDEX(10_Lieux!$F:$F,V1501)-INDEX(10_Lieux!$F:$F,U1501))/2)^2+COS(RADIANS(INDEX(10_Lieux!$F:$F,U1501)))*COS(RADIANS(INDEX(10_Lieux!$F:$F,V1501)))*SIN(RADIANS(INDEX(10_Lieux!$G:$G,V1501)-INDEX(10_Lieux!$G:$G,U1501))/2)^2)),1)</f>
        <v>388.2</v>
      </c>
      <c r="X1501" s="14" t="n">
        <f aca="false">ROUND(I1501/IF(I1501&lt;p_seuil_vitesse,p_vit_lente,p_vit_rapide)*60/15,0)*15</f>
        <v>300</v>
      </c>
      <c r="Y1501" s="14" t="n">
        <f aca="false">MAX(IF(INDEX(10_Lieux!$B:$B,U1501)&lt;&gt;"Ville",INDEX(10_Lieux!$I:$I,U1501),0),IF(INDEX(10_Lieux!$B:$B,V1501)&lt;&gt;"Ville",INDEX(10_Lieux!$I:$I,V1501),0))</f>
        <v>250</v>
      </c>
      <c r="Z1501" s="14" t="str">
        <f aca="false">A1501&amp;"|"&amp;B1501</f>
        <v>Bordeaux|Montpellier-Méditerranée</v>
      </c>
      <c r="AA1501" s="14" t="str">
        <f aca="false">IF(I1501&lt;p_local,"Local",IF(I1501&lt;p_vv_min,"Courte distance",IF(I1501&lt;p_tres_long,"Longue distance","Très longue distance")))</f>
        <v>Longue distance</v>
      </c>
    </row>
    <row r="1502" customFormat="false" ht="15" hidden="false" customHeight="true" outlineLevel="0" collapsed="false">
      <c r="A1502" s="1" t="s">
        <v>1659</v>
      </c>
      <c r="B1502" s="1" t="s">
        <v>132</v>
      </c>
      <c r="C1502" s="1" t="s">
        <v>34</v>
      </c>
      <c r="D1502" s="1" t="s">
        <v>653</v>
      </c>
      <c r="E1502" s="1" t="s">
        <v>1670</v>
      </c>
      <c r="F1502" s="14" t="s">
        <v>40</v>
      </c>
      <c r="G1502" s="14" t="str">
        <f aca="false">IF(I1502&lt;p_local,"Local → page infra",IF(H1502&gt;=p_ph1,"Phase 1",IF(H1502&gt;=p_ph2,"Phase 2","Phase 3")))</f>
        <v>Phase 3</v>
      </c>
      <c r="H1502" s="14" t="n">
        <f aca="false">IF(I1502&lt;p_local,0,IF(C1502="Aéroport → Aéroport",p_pts_plein,IF(Y1502&gt;0,IF(I1502&lt;=Y1502,p_pts_plein,IF(I1502&lt;=p_mult2*Y1502,p_pts_moyen,p_pts_r3)),IF(I1502&gt;=p_vv_min,p_pts_plein,IF(I1502&gt;=p_vv_moy,p_pts_moyen,p_pts_court))))+IF(INDEX(10_Lieux!$D:$D,U1502)=1,p_prio1,p_prio2)+IF(INDEX(10_Lieux!$D:$D,V1502)=1,p_prio1,p_prio2)+IF(K1502="Oui",p_tf,0)+p_hub*((INDEX(10_Lieux!$H:$H,U1502)="Hub")+(INDEX(10_Lieux!$H:$H,V1502)="Hub"))+IF(OR(INDEX(10_Lieux!$H:$H,U1502)="Premium",INDEX(10_Lieux!$H:$H,V1502)="Premium"),p_prem,0))</f>
        <v>45</v>
      </c>
      <c r="I1502" s="14" t="n">
        <f aca="false">ROUND(W1502*p_facteur,0)</f>
        <v>254</v>
      </c>
      <c r="J1502" s="14" t="str">
        <f aca="false">IF(X1502&lt;60,X1502&amp;" min",INT(X1502/60)&amp;" h"&amp;IF(MOD(X1502,60)=0,""," "&amp;TEXT(MOD(X1502,60),"00")))</f>
        <v>2 h 45</v>
      </c>
      <c r="K1502" s="14" t="str">
        <f aca="false">IF(S1502&lt;&gt;T1502,"Oui","Non")</f>
        <v>Non</v>
      </c>
      <c r="L1502" s="14" t="str">
        <f aca="false">IF(AND(INDEX(10_Lieux!$B:$B,U1502)="Ville",INDEX(10_Lieux!$B:$B,V1502)="Ville"),"/chauffeur-prive/"&amp;INDEX(10_Lieux!$E:$E,U1502)&amp;"-"&amp;INDEX(10_Lieux!$E:$E,V1502)&amp;"/","/chauffeur-prive/"&amp;INDEX(10_Lieux!$E:$E,U1502)&amp;"/"&amp;INDEX(10_Lieux!$E:$E,V1502)&amp;"/")</f>
        <v>/chauffeur-prive/aeroport-montpellier-mediterranee/toulouse/</v>
      </c>
      <c r="M1502" s="14" t="str">
        <f aca="false">IFERROR(INDEX($L:$L,MATCH(B1502&amp;"|"&amp;A1502,$Z:$Z,0)),"—")</f>
        <v>/chauffeur-prive/toulouse/aeroport-montpellier-mediterranee/</v>
      </c>
      <c r="N1502" s="14" t="str">
        <f aca="false">IF(LEN("Chauffeur privé "&amp;INDEX(10_Lieux!$J:$J,U1502)&amp;" → "&amp;INDEX(10_Lieux!$J:$J,V1502)&amp;" | 24h/24")&gt;60,"Chauffeur privé "&amp;INDEX(10_Lieux!$J:$J,U1502)&amp;" → "&amp;INDEX(10_Lieux!$J:$J,V1502),"Chauffeur privé "&amp;INDEX(10_Lieux!$J:$J,U1502)&amp;" → "&amp;INDEX(10_Lieux!$J:$J,V1502)&amp;" | 24h/24")</f>
        <v>Chauffeur privé Aéroport Montpellier-Méditerranée → Toulouse</v>
      </c>
      <c r="O1502" s="14" t="n">
        <f aca="false">LEN(N1502)</f>
        <v>60</v>
      </c>
      <c r="P1502" s="14" t="str">
        <f aca="false">"Chauffeur privé "&amp;INDEX(10_Lieux!$K:$K,U1502)&amp;" vers "&amp;INDEX(10_Lieux!$L:$L,V1502)</f>
        <v>Chauffeur privé de l'aéroport Montpellier-Méditerranée vers Toulouse</v>
      </c>
      <c r="Q1502" s="14" t="str">
        <f aca="false">"Chauffeur privé "&amp;INDEX(10_Lieux!$K:$K,U1502)&amp;" vers "&amp;INDEX(10_Lieux!$L:$L,V1502)&amp;" : env. "&amp;I1502&amp;" km, "&amp;J1502&amp;" de route. Devis personnalisé, standard 24h/24 et 7j/7."</f>
        <v>Chauffeur privé de l'aéroport Montpellier-Méditerranée vers Toulouse : env. 254 km, 2 h 45 de route. Devis personnalisé, standard 24h/24 et 7j/7.</v>
      </c>
      <c r="R1502" s="14" t="n">
        <f aca="false">LEN(Q1502)</f>
        <v>145</v>
      </c>
      <c r="S1502" s="14" t="str">
        <f aca="false">INDEX(10_Lieux!$C:$C,U1502)</f>
        <v>France</v>
      </c>
      <c r="T1502" s="14" t="str">
        <f aca="false">INDEX(10_Lieux!$C:$C,V1502)</f>
        <v>France</v>
      </c>
      <c r="U1502" s="14" t="n">
        <f aca="false">MATCH(A1502,10_Lieux!$A:$A,0)</f>
        <v>164</v>
      </c>
      <c r="V1502" s="14" t="n">
        <f aca="false">MATCH(B1502,10_Lieux!$A:$A,0)</f>
        <v>70</v>
      </c>
      <c r="W1502" s="14" t="n">
        <f aca="false">ROUND(6371*2*ASIN(SQRT(SIN(RADIANS(INDEX(10_Lieux!$F:$F,V1502)-INDEX(10_Lieux!$F:$F,U1502))/2)^2+COS(RADIANS(INDEX(10_Lieux!$F:$F,U1502)))*COS(RADIANS(INDEX(10_Lieux!$F:$F,V1502)))*SIN(RADIANS(INDEX(10_Lieux!$G:$G,V1502)-INDEX(10_Lieux!$G:$G,U1502))/2)^2)),1)</f>
        <v>202.9</v>
      </c>
      <c r="X1502" s="14" t="n">
        <f aca="false">ROUND(I1502/IF(I1502&lt;p_seuil_vitesse,p_vit_lente,p_vit_rapide)*60/15,0)*15</f>
        <v>165</v>
      </c>
      <c r="Y1502" s="14" t="n">
        <f aca="false">MAX(IF(INDEX(10_Lieux!$B:$B,U1502)&lt;&gt;"Ville",INDEX(10_Lieux!$I:$I,U1502),0),IF(INDEX(10_Lieux!$B:$B,V1502)&lt;&gt;"Ville",INDEX(10_Lieux!$I:$I,V1502),0))</f>
        <v>250</v>
      </c>
      <c r="Z1502" s="14" t="str">
        <f aca="false">A1502&amp;"|"&amp;B1502</f>
        <v>Montpellier-Méditerranée|Toulouse</v>
      </c>
      <c r="AA1502" s="14" t="str">
        <f aca="false">IF(I1502&lt;p_local,"Local",IF(I1502&lt;p_vv_min,"Courte distance",IF(I1502&lt;p_tres_long,"Longue distance","Très longue distance")))</f>
        <v>Longue distance</v>
      </c>
    </row>
    <row r="1503" customFormat="false" ht="15" hidden="false" customHeight="true" outlineLevel="0" collapsed="false">
      <c r="A1503" s="1" t="s">
        <v>132</v>
      </c>
      <c r="B1503" s="1" t="s">
        <v>1659</v>
      </c>
      <c r="C1503" s="1" t="s">
        <v>35</v>
      </c>
      <c r="D1503" s="1" t="s">
        <v>653</v>
      </c>
      <c r="E1503" s="1" t="s">
        <v>1671</v>
      </c>
      <c r="F1503" s="14" t="s">
        <v>40</v>
      </c>
      <c r="G1503" s="14" t="str">
        <f aca="false">IF(I1503&lt;p_local,"Local → page infra",IF(H1503&gt;=p_ph1,"Phase 1",IF(H1503&gt;=p_ph2,"Phase 2","Phase 3")))</f>
        <v>Phase 3</v>
      </c>
      <c r="H1503" s="14" t="n">
        <f aca="false">IF(I1503&lt;p_local,0,IF(C1503="Aéroport → Aéroport",p_pts_plein,IF(Y1503&gt;0,IF(I1503&lt;=Y1503,p_pts_plein,IF(I1503&lt;=p_mult2*Y1503,p_pts_moyen,p_pts_r3)),IF(I1503&gt;=p_vv_min,p_pts_plein,IF(I1503&gt;=p_vv_moy,p_pts_moyen,p_pts_court))))+IF(INDEX(10_Lieux!$D:$D,U1503)=1,p_prio1,p_prio2)+IF(INDEX(10_Lieux!$D:$D,V1503)=1,p_prio1,p_prio2)+IF(K1503="Oui",p_tf,0)+p_hub*((INDEX(10_Lieux!$H:$H,U1503)="Hub")+(INDEX(10_Lieux!$H:$H,V1503)="Hub"))+IF(OR(INDEX(10_Lieux!$H:$H,U1503)="Premium",INDEX(10_Lieux!$H:$H,V1503)="Premium"),p_prem,0))</f>
        <v>45</v>
      </c>
      <c r="I1503" s="14" t="n">
        <f aca="false">ROUND(W1503*p_facteur,0)</f>
        <v>254</v>
      </c>
      <c r="J1503" s="14" t="str">
        <f aca="false">IF(X1503&lt;60,X1503&amp;" min",INT(X1503/60)&amp;" h"&amp;IF(MOD(X1503,60)=0,""," "&amp;TEXT(MOD(X1503,60),"00")))</f>
        <v>2 h 45</v>
      </c>
      <c r="K1503" s="14" t="str">
        <f aca="false">IF(S1503&lt;&gt;T1503,"Oui","Non")</f>
        <v>Non</v>
      </c>
      <c r="L1503" s="14" t="str">
        <f aca="false">IF(AND(INDEX(10_Lieux!$B:$B,U1503)="Ville",INDEX(10_Lieux!$B:$B,V1503)="Ville"),"/chauffeur-prive/"&amp;INDEX(10_Lieux!$E:$E,U1503)&amp;"-"&amp;INDEX(10_Lieux!$E:$E,V1503)&amp;"/","/chauffeur-prive/"&amp;INDEX(10_Lieux!$E:$E,U1503)&amp;"/"&amp;INDEX(10_Lieux!$E:$E,V1503)&amp;"/")</f>
        <v>/chauffeur-prive/toulouse/aeroport-montpellier-mediterranee/</v>
      </c>
      <c r="M1503" s="14" t="str">
        <f aca="false">IFERROR(INDEX($L:$L,MATCH(B1503&amp;"|"&amp;A1503,$Z:$Z,0)),"—")</f>
        <v>/chauffeur-prive/aeroport-montpellier-mediterranee/toulouse/</v>
      </c>
      <c r="N1503" s="14" t="str">
        <f aca="false">IF(LEN("Chauffeur privé "&amp;INDEX(10_Lieux!$J:$J,U1503)&amp;" → "&amp;INDEX(10_Lieux!$J:$J,V1503)&amp;" | 24h/24")&gt;60,"Chauffeur privé "&amp;INDEX(10_Lieux!$J:$J,U1503)&amp;" → "&amp;INDEX(10_Lieux!$J:$J,V1503),"Chauffeur privé "&amp;INDEX(10_Lieux!$J:$J,U1503)&amp;" → "&amp;INDEX(10_Lieux!$J:$J,V1503)&amp;" | 24h/24")</f>
        <v>Chauffeur privé Toulouse → Aéroport Montpellier-Méditerranée</v>
      </c>
      <c r="O1503" s="14" t="n">
        <f aca="false">LEN(N1503)</f>
        <v>60</v>
      </c>
      <c r="P1503" s="14" t="str">
        <f aca="false">"Chauffeur privé "&amp;INDEX(10_Lieux!$K:$K,U1503)&amp;" vers "&amp;INDEX(10_Lieux!$L:$L,V1503)</f>
        <v>Chauffeur privé de Toulouse vers l'aéroport Montpellier-Méditerranée</v>
      </c>
      <c r="Q1503" s="14" t="str">
        <f aca="false">"Chauffeur privé "&amp;INDEX(10_Lieux!$K:$K,U1503)&amp;" vers "&amp;INDEX(10_Lieux!$L:$L,V1503)&amp;" : env. "&amp;I1503&amp;" km, "&amp;J1503&amp;" de route. Devis personnalisé, standard 24h/24 et 7j/7."</f>
        <v>Chauffeur privé de Toulouse vers l'aéroport Montpellier-Méditerranée : env. 254 km, 2 h 45 de route. Devis personnalisé, standard 24h/24 et 7j/7.</v>
      </c>
      <c r="R1503" s="14" t="n">
        <f aca="false">LEN(Q1503)</f>
        <v>145</v>
      </c>
      <c r="S1503" s="14" t="str">
        <f aca="false">INDEX(10_Lieux!$C:$C,U1503)</f>
        <v>France</v>
      </c>
      <c r="T1503" s="14" t="str">
        <f aca="false">INDEX(10_Lieux!$C:$C,V1503)</f>
        <v>France</v>
      </c>
      <c r="U1503" s="14" t="n">
        <f aca="false">MATCH(A1503,10_Lieux!$A:$A,0)</f>
        <v>70</v>
      </c>
      <c r="V1503" s="14" t="n">
        <f aca="false">MATCH(B1503,10_Lieux!$A:$A,0)</f>
        <v>164</v>
      </c>
      <c r="W1503" s="14" t="n">
        <f aca="false">ROUND(6371*2*ASIN(SQRT(SIN(RADIANS(INDEX(10_Lieux!$F:$F,V1503)-INDEX(10_Lieux!$F:$F,U1503))/2)^2+COS(RADIANS(INDEX(10_Lieux!$F:$F,U1503)))*COS(RADIANS(INDEX(10_Lieux!$F:$F,V1503)))*SIN(RADIANS(INDEX(10_Lieux!$G:$G,V1503)-INDEX(10_Lieux!$G:$G,U1503))/2)^2)),1)</f>
        <v>202.9</v>
      </c>
      <c r="X1503" s="14" t="n">
        <f aca="false">ROUND(I1503/IF(I1503&lt;p_seuil_vitesse,p_vit_lente,p_vit_rapide)*60/15,0)*15</f>
        <v>165</v>
      </c>
      <c r="Y1503" s="14" t="n">
        <f aca="false">MAX(IF(INDEX(10_Lieux!$B:$B,U1503)&lt;&gt;"Ville",INDEX(10_Lieux!$I:$I,U1503),0),IF(INDEX(10_Lieux!$B:$B,V1503)&lt;&gt;"Ville",INDEX(10_Lieux!$I:$I,V1503),0))</f>
        <v>250</v>
      </c>
      <c r="Z1503" s="14" t="str">
        <f aca="false">A1503&amp;"|"&amp;B1503</f>
        <v>Toulouse|Montpellier-Méditerranée</v>
      </c>
      <c r="AA1503" s="14" t="str">
        <f aca="false">IF(I1503&lt;p_local,"Local",IF(I1503&lt;p_vv_min,"Courte distance",IF(I1503&lt;p_tres_long,"Longue distance","Très longue distance")))</f>
        <v>Longue distance</v>
      </c>
    </row>
    <row r="1504" customFormat="false" ht="15" hidden="false" customHeight="true" outlineLevel="0" collapsed="false">
      <c r="A1504" s="1" t="s">
        <v>1659</v>
      </c>
      <c r="B1504" s="1" t="s">
        <v>134</v>
      </c>
      <c r="C1504" s="1" t="s">
        <v>34</v>
      </c>
      <c r="D1504" s="1" t="s">
        <v>653</v>
      </c>
      <c r="E1504" s="1" t="s">
        <v>1672</v>
      </c>
      <c r="F1504" s="14" t="s">
        <v>40</v>
      </c>
      <c r="G1504" s="14" t="str">
        <f aca="false">IF(I1504&lt;p_local,"Local → page infra",IF(H1504&gt;=p_ph1,"Phase 1",IF(H1504&gt;=p_ph2,"Phase 2","Phase 3")))</f>
        <v>Phase 3</v>
      </c>
      <c r="H1504" s="14" t="n">
        <f aca="false">IF(I1504&lt;p_local,0,IF(C1504="Aéroport → Aéroport",p_pts_plein,IF(Y1504&gt;0,IF(I1504&lt;=Y1504,p_pts_plein,IF(I1504&lt;=p_mult2*Y1504,p_pts_moyen,p_pts_r3)),IF(I1504&gt;=p_vv_min,p_pts_plein,IF(I1504&gt;=p_vv_moy,p_pts_moyen,p_pts_court))))+IF(INDEX(10_Lieux!$D:$D,U1504)=1,p_prio1,p_prio2)+IF(INDEX(10_Lieux!$D:$D,V1504)=1,p_prio1,p_prio2)+IF(K1504="Oui",p_tf,0)+p_hub*((INDEX(10_Lieux!$H:$H,U1504)="Hub")+(INDEX(10_Lieux!$H:$H,V1504)="Hub"))+IF(OR(INDEX(10_Lieux!$H:$H,U1504)="Premium",INDEX(10_Lieux!$H:$H,V1504)="Premium"),p_prem,0))</f>
        <v>30</v>
      </c>
      <c r="I1504" s="14" t="n">
        <f aca="false">ROUND(W1504*p_facteur,0)</f>
        <v>984</v>
      </c>
      <c r="J1504" s="14" t="str">
        <f aca="false">IF(X1504&lt;60,X1504&amp;" min",INT(X1504/60)&amp;" h"&amp;IF(MOD(X1504,60)=0,""," "&amp;TEXT(MOD(X1504,60),"00")))</f>
        <v>10 h 15</v>
      </c>
      <c r="K1504" s="14" t="str">
        <f aca="false">IF(S1504&lt;&gt;T1504,"Oui","Non")</f>
        <v>Non</v>
      </c>
      <c r="L1504" s="14" t="str">
        <f aca="false">IF(AND(INDEX(10_Lieux!$B:$B,U1504)="Ville",INDEX(10_Lieux!$B:$B,V1504)="Ville"),"/chauffeur-prive/"&amp;INDEX(10_Lieux!$E:$E,U1504)&amp;"-"&amp;INDEX(10_Lieux!$E:$E,V1504)&amp;"/","/chauffeur-prive/"&amp;INDEX(10_Lieux!$E:$E,U1504)&amp;"/"&amp;INDEX(10_Lieux!$E:$E,V1504)&amp;"/")</f>
        <v>/chauffeur-prive/aeroport-montpellier-mediterranee/lille/</v>
      </c>
      <c r="M1504" s="14" t="str">
        <f aca="false">IFERROR(INDEX($L:$L,MATCH(B1504&amp;"|"&amp;A1504,$Z:$Z,0)),"—")</f>
        <v>/chauffeur-prive/lille/aeroport-montpellier-mediterranee/</v>
      </c>
      <c r="N1504" s="14" t="str">
        <f aca="false">IF(LEN("Chauffeur privé "&amp;INDEX(10_Lieux!$J:$J,U1504)&amp;" → "&amp;INDEX(10_Lieux!$J:$J,V1504)&amp;" | 24h/24")&gt;60,"Chauffeur privé "&amp;INDEX(10_Lieux!$J:$J,U1504)&amp;" → "&amp;INDEX(10_Lieux!$J:$J,V1504),"Chauffeur privé "&amp;INDEX(10_Lieux!$J:$J,U1504)&amp;" → "&amp;INDEX(10_Lieux!$J:$J,V1504)&amp;" | 24h/24")</f>
        <v>Chauffeur privé Aéroport Montpellier-Méditerranée → Lille</v>
      </c>
      <c r="O1504" s="14" t="n">
        <f aca="false">LEN(N1504)</f>
        <v>57</v>
      </c>
      <c r="P1504" s="14" t="str">
        <f aca="false">"Chauffeur privé "&amp;INDEX(10_Lieux!$K:$K,U1504)&amp;" vers "&amp;INDEX(10_Lieux!$L:$L,V1504)</f>
        <v>Chauffeur privé de l'aéroport Montpellier-Méditerranée vers Lille</v>
      </c>
      <c r="Q1504" s="14" t="str">
        <f aca="false">"Chauffeur privé "&amp;INDEX(10_Lieux!$K:$K,U1504)&amp;" vers "&amp;INDEX(10_Lieux!$L:$L,V1504)&amp;" : env. "&amp;I1504&amp;" km, "&amp;J1504&amp;" de route. Devis personnalisé, standard 24h/24 et 7j/7."</f>
        <v>Chauffeur privé de l'aéroport Montpellier-Méditerranée vers Lille : env. 984 km, 10 h 15 de route. Devis personnalisé, standard 24h/24 et 7j/7.</v>
      </c>
      <c r="R1504" s="14" t="n">
        <f aca="false">LEN(Q1504)</f>
        <v>143</v>
      </c>
      <c r="S1504" s="14" t="str">
        <f aca="false">INDEX(10_Lieux!$C:$C,U1504)</f>
        <v>France</v>
      </c>
      <c r="T1504" s="14" t="str">
        <f aca="false">INDEX(10_Lieux!$C:$C,V1504)</f>
        <v>France</v>
      </c>
      <c r="U1504" s="14" t="n">
        <f aca="false">MATCH(A1504,10_Lieux!$A:$A,0)</f>
        <v>164</v>
      </c>
      <c r="V1504" s="14" t="n">
        <f aca="false">MATCH(B1504,10_Lieux!$A:$A,0)</f>
        <v>37</v>
      </c>
      <c r="W1504" s="14" t="n">
        <f aca="false">ROUND(6371*2*ASIN(SQRT(SIN(RADIANS(INDEX(10_Lieux!$F:$F,V1504)-INDEX(10_Lieux!$F:$F,U1504))/2)^2+COS(RADIANS(INDEX(10_Lieux!$F:$F,U1504)))*COS(RADIANS(INDEX(10_Lieux!$F:$F,V1504)))*SIN(RADIANS(INDEX(10_Lieux!$G:$G,V1504)-INDEX(10_Lieux!$G:$G,U1504))/2)^2)),1)</f>
        <v>787.2</v>
      </c>
      <c r="X1504" s="14" t="n">
        <f aca="false">ROUND(I1504/IF(I1504&lt;p_seuil_vitesse,p_vit_lente,p_vit_rapide)*60/15,0)*15</f>
        <v>615</v>
      </c>
      <c r="Y1504" s="14" t="n">
        <f aca="false">MAX(IF(INDEX(10_Lieux!$B:$B,U1504)&lt;&gt;"Ville",INDEX(10_Lieux!$I:$I,U1504),0),IF(INDEX(10_Lieux!$B:$B,V1504)&lt;&gt;"Ville",INDEX(10_Lieux!$I:$I,V1504),0))</f>
        <v>250</v>
      </c>
      <c r="Z1504" s="14" t="str">
        <f aca="false">A1504&amp;"|"&amp;B1504</f>
        <v>Montpellier-Méditerranée|Lille</v>
      </c>
      <c r="AA1504" s="14" t="str">
        <f aca="false">IF(I1504&lt;p_local,"Local",IF(I1504&lt;p_vv_min,"Courte distance",IF(I1504&lt;p_tres_long,"Longue distance","Très longue distance")))</f>
        <v>Très longue distance</v>
      </c>
    </row>
    <row r="1505" customFormat="false" ht="15" hidden="false" customHeight="true" outlineLevel="0" collapsed="false">
      <c r="A1505" s="1" t="s">
        <v>134</v>
      </c>
      <c r="B1505" s="1" t="s">
        <v>1659</v>
      </c>
      <c r="C1505" s="1" t="s">
        <v>35</v>
      </c>
      <c r="D1505" s="1" t="s">
        <v>653</v>
      </c>
      <c r="E1505" s="1" t="s">
        <v>1673</v>
      </c>
      <c r="F1505" s="14" t="s">
        <v>40</v>
      </c>
      <c r="G1505" s="14" t="str">
        <f aca="false">IF(I1505&lt;p_local,"Local → page infra",IF(H1505&gt;=p_ph1,"Phase 1",IF(H1505&gt;=p_ph2,"Phase 2","Phase 3")))</f>
        <v>Phase 3</v>
      </c>
      <c r="H1505" s="14" t="n">
        <f aca="false">IF(I1505&lt;p_local,0,IF(C1505="Aéroport → Aéroport",p_pts_plein,IF(Y1505&gt;0,IF(I1505&lt;=Y1505,p_pts_plein,IF(I1505&lt;=p_mult2*Y1505,p_pts_moyen,p_pts_r3)),IF(I1505&gt;=p_vv_min,p_pts_plein,IF(I1505&gt;=p_vv_moy,p_pts_moyen,p_pts_court))))+IF(INDEX(10_Lieux!$D:$D,U1505)=1,p_prio1,p_prio2)+IF(INDEX(10_Lieux!$D:$D,V1505)=1,p_prio1,p_prio2)+IF(K1505="Oui",p_tf,0)+p_hub*((INDEX(10_Lieux!$H:$H,U1505)="Hub")+(INDEX(10_Lieux!$H:$H,V1505)="Hub"))+IF(OR(INDEX(10_Lieux!$H:$H,U1505)="Premium",INDEX(10_Lieux!$H:$H,V1505)="Premium"),p_prem,0))</f>
        <v>30</v>
      </c>
      <c r="I1505" s="14" t="n">
        <f aca="false">ROUND(W1505*p_facteur,0)</f>
        <v>984</v>
      </c>
      <c r="J1505" s="14" t="str">
        <f aca="false">IF(X1505&lt;60,X1505&amp;" min",INT(X1505/60)&amp;" h"&amp;IF(MOD(X1505,60)=0,""," "&amp;TEXT(MOD(X1505,60),"00")))</f>
        <v>10 h 15</v>
      </c>
      <c r="K1505" s="14" t="str">
        <f aca="false">IF(S1505&lt;&gt;T1505,"Oui","Non")</f>
        <v>Non</v>
      </c>
      <c r="L1505" s="14" t="str">
        <f aca="false">IF(AND(INDEX(10_Lieux!$B:$B,U1505)="Ville",INDEX(10_Lieux!$B:$B,V1505)="Ville"),"/chauffeur-prive/"&amp;INDEX(10_Lieux!$E:$E,U1505)&amp;"-"&amp;INDEX(10_Lieux!$E:$E,V1505)&amp;"/","/chauffeur-prive/"&amp;INDEX(10_Lieux!$E:$E,U1505)&amp;"/"&amp;INDEX(10_Lieux!$E:$E,V1505)&amp;"/")</f>
        <v>/chauffeur-prive/lille/aeroport-montpellier-mediterranee/</v>
      </c>
      <c r="M1505" s="14" t="str">
        <f aca="false">IFERROR(INDEX($L:$L,MATCH(B1505&amp;"|"&amp;A1505,$Z:$Z,0)),"—")</f>
        <v>/chauffeur-prive/aeroport-montpellier-mediterranee/lille/</v>
      </c>
      <c r="N1505" s="14" t="str">
        <f aca="false">IF(LEN("Chauffeur privé "&amp;INDEX(10_Lieux!$J:$J,U1505)&amp;" → "&amp;INDEX(10_Lieux!$J:$J,V1505)&amp;" | 24h/24")&gt;60,"Chauffeur privé "&amp;INDEX(10_Lieux!$J:$J,U1505)&amp;" → "&amp;INDEX(10_Lieux!$J:$J,V1505),"Chauffeur privé "&amp;INDEX(10_Lieux!$J:$J,U1505)&amp;" → "&amp;INDEX(10_Lieux!$J:$J,V1505)&amp;" | 24h/24")</f>
        <v>Chauffeur privé Lille → Aéroport Montpellier-Méditerranée</v>
      </c>
      <c r="O1505" s="14" t="n">
        <f aca="false">LEN(N1505)</f>
        <v>57</v>
      </c>
      <c r="P1505" s="14" t="str">
        <f aca="false">"Chauffeur privé "&amp;INDEX(10_Lieux!$K:$K,U1505)&amp;" vers "&amp;INDEX(10_Lieux!$L:$L,V1505)</f>
        <v>Chauffeur privé de Lille vers l'aéroport Montpellier-Méditerranée</v>
      </c>
      <c r="Q1505" s="14" t="str">
        <f aca="false">"Chauffeur privé "&amp;INDEX(10_Lieux!$K:$K,U1505)&amp;" vers "&amp;INDEX(10_Lieux!$L:$L,V1505)&amp;" : env. "&amp;I1505&amp;" km, "&amp;J1505&amp;" de route. Devis personnalisé, standard 24h/24 et 7j/7."</f>
        <v>Chauffeur privé de Lille vers l'aéroport Montpellier-Méditerranée : env. 984 km, 10 h 15 de route. Devis personnalisé, standard 24h/24 et 7j/7.</v>
      </c>
      <c r="R1505" s="14" t="n">
        <f aca="false">LEN(Q1505)</f>
        <v>143</v>
      </c>
      <c r="S1505" s="14" t="str">
        <f aca="false">INDEX(10_Lieux!$C:$C,U1505)</f>
        <v>France</v>
      </c>
      <c r="T1505" s="14" t="str">
        <f aca="false">INDEX(10_Lieux!$C:$C,V1505)</f>
        <v>France</v>
      </c>
      <c r="U1505" s="14" t="n">
        <f aca="false">MATCH(A1505,10_Lieux!$A:$A,0)</f>
        <v>37</v>
      </c>
      <c r="V1505" s="14" t="n">
        <f aca="false">MATCH(B1505,10_Lieux!$A:$A,0)</f>
        <v>164</v>
      </c>
      <c r="W1505" s="14" t="n">
        <f aca="false">ROUND(6371*2*ASIN(SQRT(SIN(RADIANS(INDEX(10_Lieux!$F:$F,V1505)-INDEX(10_Lieux!$F:$F,U1505))/2)^2+COS(RADIANS(INDEX(10_Lieux!$F:$F,U1505)))*COS(RADIANS(INDEX(10_Lieux!$F:$F,V1505)))*SIN(RADIANS(INDEX(10_Lieux!$G:$G,V1505)-INDEX(10_Lieux!$G:$G,U1505))/2)^2)),1)</f>
        <v>787.2</v>
      </c>
      <c r="X1505" s="14" t="n">
        <f aca="false">ROUND(I1505/IF(I1505&lt;p_seuil_vitesse,p_vit_lente,p_vit_rapide)*60/15,0)*15</f>
        <v>615</v>
      </c>
      <c r="Y1505" s="14" t="n">
        <f aca="false">MAX(IF(INDEX(10_Lieux!$B:$B,U1505)&lt;&gt;"Ville",INDEX(10_Lieux!$I:$I,U1505),0),IF(INDEX(10_Lieux!$B:$B,V1505)&lt;&gt;"Ville",INDEX(10_Lieux!$I:$I,V1505),0))</f>
        <v>250</v>
      </c>
      <c r="Z1505" s="14" t="str">
        <f aca="false">A1505&amp;"|"&amp;B1505</f>
        <v>Lille|Montpellier-Méditerranée</v>
      </c>
      <c r="AA1505" s="14" t="str">
        <f aca="false">IF(I1505&lt;p_local,"Local",IF(I1505&lt;p_vv_min,"Courte distance",IF(I1505&lt;p_tres_long,"Longue distance","Très longue distance")))</f>
        <v>Très longue distance</v>
      </c>
    </row>
    <row r="1506" customFormat="false" ht="15" hidden="false" customHeight="true" outlineLevel="0" collapsed="false">
      <c r="A1506" s="1" t="s">
        <v>1659</v>
      </c>
      <c r="B1506" s="1" t="s">
        <v>136</v>
      </c>
      <c r="C1506" s="1" t="s">
        <v>34</v>
      </c>
      <c r="D1506" s="1" t="s">
        <v>653</v>
      </c>
      <c r="E1506" s="1" t="s">
        <v>1674</v>
      </c>
      <c r="F1506" s="14" t="s">
        <v>40</v>
      </c>
      <c r="G1506" s="14" t="str">
        <f aca="false">IF(I1506&lt;p_local,"Local → page infra",IF(H1506&gt;=p_ph1,"Phase 1",IF(H1506&gt;=p_ph2,"Phase 2","Phase 3")))</f>
        <v>Phase 3</v>
      </c>
      <c r="H1506" s="14" t="n">
        <f aca="false">IF(I1506&lt;p_local,0,IF(C1506="Aéroport → Aéroport",p_pts_plein,IF(Y1506&gt;0,IF(I1506&lt;=Y1506,p_pts_plein,IF(I1506&lt;=p_mult2*Y1506,p_pts_moyen,p_pts_r3)),IF(I1506&gt;=p_vv_min,p_pts_plein,IF(I1506&gt;=p_vv_moy,p_pts_moyen,p_pts_court))))+IF(INDEX(10_Lieux!$D:$D,U1506)=1,p_prio1,p_prio2)+IF(INDEX(10_Lieux!$D:$D,V1506)=1,p_prio1,p_prio2)+IF(K1506="Oui",p_tf,0)+p_hub*((INDEX(10_Lieux!$H:$H,U1506)="Hub")+(INDEX(10_Lieux!$H:$H,V1506)="Hub"))+IF(OR(INDEX(10_Lieux!$H:$H,U1506)="Premium",INDEX(10_Lieux!$H:$H,V1506)="Premium"),p_prem,0))</f>
        <v>30</v>
      </c>
      <c r="I1506" s="14" t="n">
        <f aca="false">ROUND(W1506*p_facteur,0)</f>
        <v>785</v>
      </c>
      <c r="J1506" s="14" t="str">
        <f aca="false">IF(X1506&lt;60,X1506&amp;" min",INT(X1506/60)&amp;" h"&amp;IF(MOD(X1506,60)=0,""," "&amp;TEXT(MOD(X1506,60),"00")))</f>
        <v>8 h 15</v>
      </c>
      <c r="K1506" s="14" t="str">
        <f aca="false">IF(S1506&lt;&gt;T1506,"Oui","Non")</f>
        <v>Non</v>
      </c>
      <c r="L1506" s="14" t="str">
        <f aca="false">IF(AND(INDEX(10_Lieux!$B:$B,U1506)="Ville",INDEX(10_Lieux!$B:$B,V1506)="Ville"),"/chauffeur-prive/"&amp;INDEX(10_Lieux!$E:$E,U1506)&amp;"-"&amp;INDEX(10_Lieux!$E:$E,V1506)&amp;"/","/chauffeur-prive/"&amp;INDEX(10_Lieux!$E:$E,U1506)&amp;"/"&amp;INDEX(10_Lieux!$E:$E,V1506)&amp;"/")</f>
        <v>/chauffeur-prive/aeroport-montpellier-mediterranee/strasbourg/</v>
      </c>
      <c r="M1506" s="14" t="str">
        <f aca="false">IFERROR(INDEX($L:$L,MATCH(B1506&amp;"|"&amp;A1506,$Z:$Z,0)),"—")</f>
        <v>/chauffeur-prive/strasbourg/aeroport-montpellier-mediterranee/</v>
      </c>
      <c r="N1506" s="14" t="str">
        <f aca="false">IF(LEN("Chauffeur privé "&amp;INDEX(10_Lieux!$J:$J,U1506)&amp;" → "&amp;INDEX(10_Lieux!$J:$J,V1506)&amp;" | 24h/24")&gt;60,"Chauffeur privé "&amp;INDEX(10_Lieux!$J:$J,U1506)&amp;" → "&amp;INDEX(10_Lieux!$J:$J,V1506),"Chauffeur privé "&amp;INDEX(10_Lieux!$J:$J,U1506)&amp;" → "&amp;INDEX(10_Lieux!$J:$J,V1506)&amp;" | 24h/24")</f>
        <v>Chauffeur privé Aéroport Montpellier-Méditerranée → Strasbourg</v>
      </c>
      <c r="O1506" s="14" t="n">
        <f aca="false">LEN(N1506)</f>
        <v>62</v>
      </c>
      <c r="P1506" s="14" t="str">
        <f aca="false">"Chauffeur privé "&amp;INDEX(10_Lieux!$K:$K,U1506)&amp;" vers "&amp;INDEX(10_Lieux!$L:$L,V1506)</f>
        <v>Chauffeur privé de l'aéroport Montpellier-Méditerranée vers Strasbourg</v>
      </c>
      <c r="Q1506" s="14" t="str">
        <f aca="false">"Chauffeur privé "&amp;INDEX(10_Lieux!$K:$K,U1506)&amp;" vers "&amp;INDEX(10_Lieux!$L:$L,V1506)&amp;" : env. "&amp;I1506&amp;" km, "&amp;J1506&amp;" de route. Devis personnalisé, standard 24h/24 et 7j/7."</f>
        <v>Chauffeur privé de l'aéroport Montpellier-Méditerranée vers Strasbourg : env. 785 km, 8 h 15 de route. Devis personnalisé, standard 24h/24 et 7j/7.</v>
      </c>
      <c r="R1506" s="14" t="n">
        <f aca="false">LEN(Q1506)</f>
        <v>147</v>
      </c>
      <c r="S1506" s="14" t="str">
        <f aca="false">INDEX(10_Lieux!$C:$C,U1506)</f>
        <v>France</v>
      </c>
      <c r="T1506" s="14" t="str">
        <f aca="false">INDEX(10_Lieux!$C:$C,V1506)</f>
        <v>France</v>
      </c>
      <c r="U1506" s="14" t="n">
        <f aca="false">MATCH(A1506,10_Lieux!$A:$A,0)</f>
        <v>164</v>
      </c>
      <c r="V1506" s="14" t="n">
        <f aca="false">MATCH(B1506,10_Lieux!$A:$A,0)</f>
        <v>29</v>
      </c>
      <c r="W1506" s="14" t="n">
        <f aca="false">ROUND(6371*2*ASIN(SQRT(SIN(RADIANS(INDEX(10_Lieux!$F:$F,V1506)-INDEX(10_Lieux!$F:$F,U1506))/2)^2+COS(RADIANS(INDEX(10_Lieux!$F:$F,U1506)))*COS(RADIANS(INDEX(10_Lieux!$F:$F,V1506)))*SIN(RADIANS(INDEX(10_Lieux!$G:$G,V1506)-INDEX(10_Lieux!$G:$G,U1506))/2)^2)),1)</f>
        <v>627.6</v>
      </c>
      <c r="X1506" s="14" t="n">
        <f aca="false">ROUND(I1506/IF(I1506&lt;p_seuil_vitesse,p_vit_lente,p_vit_rapide)*60/15,0)*15</f>
        <v>495</v>
      </c>
      <c r="Y1506" s="14" t="n">
        <f aca="false">MAX(IF(INDEX(10_Lieux!$B:$B,U1506)&lt;&gt;"Ville",INDEX(10_Lieux!$I:$I,U1506),0),IF(INDEX(10_Lieux!$B:$B,V1506)&lt;&gt;"Ville",INDEX(10_Lieux!$I:$I,V1506),0))</f>
        <v>250</v>
      </c>
      <c r="Z1506" s="14" t="str">
        <f aca="false">A1506&amp;"|"&amp;B1506</f>
        <v>Montpellier-Méditerranée|Strasbourg</v>
      </c>
      <c r="AA1506" s="14" t="str">
        <f aca="false">IF(I1506&lt;p_local,"Local",IF(I1506&lt;p_vv_min,"Courte distance",IF(I1506&lt;p_tres_long,"Longue distance","Très longue distance")))</f>
        <v>Très longue distance</v>
      </c>
    </row>
    <row r="1507" customFormat="false" ht="15" hidden="false" customHeight="true" outlineLevel="0" collapsed="false">
      <c r="A1507" s="1" t="s">
        <v>136</v>
      </c>
      <c r="B1507" s="1" t="s">
        <v>1659</v>
      </c>
      <c r="C1507" s="1" t="s">
        <v>35</v>
      </c>
      <c r="D1507" s="1" t="s">
        <v>653</v>
      </c>
      <c r="E1507" s="1" t="s">
        <v>1675</v>
      </c>
      <c r="F1507" s="14" t="s">
        <v>40</v>
      </c>
      <c r="G1507" s="14" t="str">
        <f aca="false">IF(I1507&lt;p_local,"Local → page infra",IF(H1507&gt;=p_ph1,"Phase 1",IF(H1507&gt;=p_ph2,"Phase 2","Phase 3")))</f>
        <v>Phase 3</v>
      </c>
      <c r="H1507" s="14" t="n">
        <f aca="false">IF(I1507&lt;p_local,0,IF(C1507="Aéroport → Aéroport",p_pts_plein,IF(Y1507&gt;0,IF(I1507&lt;=Y1507,p_pts_plein,IF(I1507&lt;=p_mult2*Y1507,p_pts_moyen,p_pts_r3)),IF(I1507&gt;=p_vv_min,p_pts_plein,IF(I1507&gt;=p_vv_moy,p_pts_moyen,p_pts_court))))+IF(INDEX(10_Lieux!$D:$D,U1507)=1,p_prio1,p_prio2)+IF(INDEX(10_Lieux!$D:$D,V1507)=1,p_prio1,p_prio2)+IF(K1507="Oui",p_tf,0)+p_hub*((INDEX(10_Lieux!$H:$H,U1507)="Hub")+(INDEX(10_Lieux!$H:$H,V1507)="Hub"))+IF(OR(INDEX(10_Lieux!$H:$H,U1507)="Premium",INDEX(10_Lieux!$H:$H,V1507)="Premium"),p_prem,0))</f>
        <v>30</v>
      </c>
      <c r="I1507" s="14" t="n">
        <f aca="false">ROUND(W1507*p_facteur,0)</f>
        <v>785</v>
      </c>
      <c r="J1507" s="14" t="str">
        <f aca="false">IF(X1507&lt;60,X1507&amp;" min",INT(X1507/60)&amp;" h"&amp;IF(MOD(X1507,60)=0,""," "&amp;TEXT(MOD(X1507,60),"00")))</f>
        <v>8 h 15</v>
      </c>
      <c r="K1507" s="14" t="str">
        <f aca="false">IF(S1507&lt;&gt;T1507,"Oui","Non")</f>
        <v>Non</v>
      </c>
      <c r="L1507" s="14" t="str">
        <f aca="false">IF(AND(INDEX(10_Lieux!$B:$B,U1507)="Ville",INDEX(10_Lieux!$B:$B,V1507)="Ville"),"/chauffeur-prive/"&amp;INDEX(10_Lieux!$E:$E,U1507)&amp;"-"&amp;INDEX(10_Lieux!$E:$E,V1507)&amp;"/","/chauffeur-prive/"&amp;INDEX(10_Lieux!$E:$E,U1507)&amp;"/"&amp;INDEX(10_Lieux!$E:$E,V1507)&amp;"/")</f>
        <v>/chauffeur-prive/strasbourg/aeroport-montpellier-mediterranee/</v>
      </c>
      <c r="M1507" s="14" t="str">
        <f aca="false">IFERROR(INDEX($L:$L,MATCH(B1507&amp;"|"&amp;A1507,$Z:$Z,0)),"—")</f>
        <v>/chauffeur-prive/aeroport-montpellier-mediterranee/strasbourg/</v>
      </c>
      <c r="N1507" s="14" t="str">
        <f aca="false">IF(LEN("Chauffeur privé "&amp;INDEX(10_Lieux!$J:$J,U1507)&amp;" → "&amp;INDEX(10_Lieux!$J:$J,V1507)&amp;" | 24h/24")&gt;60,"Chauffeur privé "&amp;INDEX(10_Lieux!$J:$J,U1507)&amp;" → "&amp;INDEX(10_Lieux!$J:$J,V1507),"Chauffeur privé "&amp;INDEX(10_Lieux!$J:$J,U1507)&amp;" → "&amp;INDEX(10_Lieux!$J:$J,V1507)&amp;" | 24h/24")</f>
        <v>Chauffeur privé Strasbourg → Aéroport Montpellier-Méditerranée</v>
      </c>
      <c r="O1507" s="14" t="n">
        <f aca="false">LEN(N1507)</f>
        <v>62</v>
      </c>
      <c r="P1507" s="14" t="str">
        <f aca="false">"Chauffeur privé "&amp;INDEX(10_Lieux!$K:$K,U1507)&amp;" vers "&amp;INDEX(10_Lieux!$L:$L,V1507)</f>
        <v>Chauffeur privé de Strasbourg vers l'aéroport Montpellier-Méditerranée</v>
      </c>
      <c r="Q1507" s="14" t="str">
        <f aca="false">"Chauffeur privé "&amp;INDEX(10_Lieux!$K:$K,U1507)&amp;" vers "&amp;INDEX(10_Lieux!$L:$L,V1507)&amp;" : env. "&amp;I1507&amp;" km, "&amp;J1507&amp;" de route. Devis personnalisé, standard 24h/24 et 7j/7."</f>
        <v>Chauffeur privé de Strasbourg vers l'aéroport Montpellier-Méditerranée : env. 785 km, 8 h 15 de route. Devis personnalisé, standard 24h/24 et 7j/7.</v>
      </c>
      <c r="R1507" s="14" t="n">
        <f aca="false">LEN(Q1507)</f>
        <v>147</v>
      </c>
      <c r="S1507" s="14" t="str">
        <f aca="false">INDEX(10_Lieux!$C:$C,U1507)</f>
        <v>France</v>
      </c>
      <c r="T1507" s="14" t="str">
        <f aca="false">INDEX(10_Lieux!$C:$C,V1507)</f>
        <v>France</v>
      </c>
      <c r="U1507" s="14" t="n">
        <f aca="false">MATCH(A1507,10_Lieux!$A:$A,0)</f>
        <v>29</v>
      </c>
      <c r="V1507" s="14" t="n">
        <f aca="false">MATCH(B1507,10_Lieux!$A:$A,0)</f>
        <v>164</v>
      </c>
      <c r="W1507" s="14" t="n">
        <f aca="false">ROUND(6371*2*ASIN(SQRT(SIN(RADIANS(INDEX(10_Lieux!$F:$F,V1507)-INDEX(10_Lieux!$F:$F,U1507))/2)^2+COS(RADIANS(INDEX(10_Lieux!$F:$F,U1507)))*COS(RADIANS(INDEX(10_Lieux!$F:$F,V1507)))*SIN(RADIANS(INDEX(10_Lieux!$G:$G,V1507)-INDEX(10_Lieux!$G:$G,U1507))/2)^2)),1)</f>
        <v>627.6</v>
      </c>
      <c r="X1507" s="14" t="n">
        <f aca="false">ROUND(I1507/IF(I1507&lt;p_seuil_vitesse,p_vit_lente,p_vit_rapide)*60/15,0)*15</f>
        <v>495</v>
      </c>
      <c r="Y1507" s="14" t="n">
        <f aca="false">MAX(IF(INDEX(10_Lieux!$B:$B,U1507)&lt;&gt;"Ville",INDEX(10_Lieux!$I:$I,U1507),0),IF(INDEX(10_Lieux!$B:$B,V1507)&lt;&gt;"Ville",INDEX(10_Lieux!$I:$I,V1507),0))</f>
        <v>250</v>
      </c>
      <c r="Z1507" s="14" t="str">
        <f aca="false">A1507&amp;"|"&amp;B1507</f>
        <v>Strasbourg|Montpellier-Méditerranée</v>
      </c>
      <c r="AA1507" s="14" t="str">
        <f aca="false">IF(I1507&lt;p_local,"Local",IF(I1507&lt;p_vv_min,"Courte distance",IF(I1507&lt;p_tres_long,"Longue distance","Très longue distance")))</f>
        <v>Très longue distance</v>
      </c>
    </row>
    <row r="1508" customFormat="false" ht="15" hidden="false" customHeight="true" outlineLevel="0" collapsed="false">
      <c r="A1508" s="1" t="s">
        <v>1659</v>
      </c>
      <c r="B1508" s="1" t="s">
        <v>140</v>
      </c>
      <c r="C1508" s="1" t="s">
        <v>34</v>
      </c>
      <c r="D1508" s="1" t="s">
        <v>653</v>
      </c>
      <c r="E1508" s="1" t="s">
        <v>1676</v>
      </c>
      <c r="F1508" s="14" t="s">
        <v>40</v>
      </c>
      <c r="G1508" s="14" t="str">
        <f aca="false">IF(I1508&lt;p_local,"Local → page infra",IF(H1508&gt;=p_ph1,"Phase 1",IF(H1508&gt;=p_ph2,"Phase 2","Phase 3")))</f>
        <v>Phase 3</v>
      </c>
      <c r="H1508" s="14" t="n">
        <f aca="false">IF(I1508&lt;p_local,0,IF(C1508="Aéroport → Aéroport",p_pts_plein,IF(Y1508&gt;0,IF(I1508&lt;=Y1508,p_pts_plein,IF(I1508&lt;=p_mult2*Y1508,p_pts_moyen,p_pts_r3)),IF(I1508&gt;=p_vv_min,p_pts_plein,IF(I1508&gt;=p_vv_moy,p_pts_moyen,p_pts_court))))+IF(INDEX(10_Lieux!$D:$D,U1508)=1,p_prio1,p_prio2)+IF(INDEX(10_Lieux!$D:$D,V1508)=1,p_prio1,p_prio2)+IF(K1508="Oui",p_tf,0)+p_hub*((INDEX(10_Lieux!$H:$H,U1508)="Hub")+(INDEX(10_Lieux!$H:$H,V1508)="Hub"))+IF(OR(INDEX(10_Lieux!$H:$H,U1508)="Premium",INDEX(10_Lieux!$H:$H,V1508)="Premium"),p_prem,0))</f>
        <v>25</v>
      </c>
      <c r="I1508" s="14" t="n">
        <f aca="false">ROUND(W1508*p_facteur,0)</f>
        <v>739</v>
      </c>
      <c r="J1508" s="14" t="str">
        <f aca="false">IF(X1508&lt;60,X1508&amp;" min",INT(X1508/60)&amp;" h"&amp;IF(MOD(X1508,60)=0,""," "&amp;TEXT(MOD(X1508,60),"00")))</f>
        <v>7 h 45</v>
      </c>
      <c r="K1508" s="14" t="str">
        <f aca="false">IF(S1508&lt;&gt;T1508,"Oui","Non")</f>
        <v>Non</v>
      </c>
      <c r="L1508" s="14" t="str">
        <f aca="false">IF(AND(INDEX(10_Lieux!$B:$B,U1508)="Ville",INDEX(10_Lieux!$B:$B,V1508)="Ville"),"/chauffeur-prive/"&amp;INDEX(10_Lieux!$E:$E,U1508)&amp;"-"&amp;INDEX(10_Lieux!$E:$E,V1508)&amp;"/","/chauffeur-prive/"&amp;INDEX(10_Lieux!$E:$E,U1508)&amp;"/"&amp;INDEX(10_Lieux!$E:$E,V1508)&amp;"/")</f>
        <v>/chauffeur-prive/aeroport-montpellier-mediterranee/nantes/</v>
      </c>
      <c r="M1508" s="14" t="str">
        <f aca="false">IFERROR(INDEX($L:$L,MATCH(B1508&amp;"|"&amp;A1508,$Z:$Z,0)),"—")</f>
        <v>/chauffeur-prive/nantes/aeroport-montpellier-mediterranee/</v>
      </c>
      <c r="N1508" s="14" t="str">
        <f aca="false">IF(LEN("Chauffeur privé "&amp;INDEX(10_Lieux!$J:$J,U1508)&amp;" → "&amp;INDEX(10_Lieux!$J:$J,V1508)&amp;" | 24h/24")&gt;60,"Chauffeur privé "&amp;INDEX(10_Lieux!$J:$J,U1508)&amp;" → "&amp;INDEX(10_Lieux!$J:$J,V1508),"Chauffeur privé "&amp;INDEX(10_Lieux!$J:$J,U1508)&amp;" → "&amp;INDEX(10_Lieux!$J:$J,V1508)&amp;" | 24h/24")</f>
        <v>Chauffeur privé Aéroport Montpellier-Méditerranée → Nantes</v>
      </c>
      <c r="O1508" s="14" t="n">
        <f aca="false">LEN(N1508)</f>
        <v>58</v>
      </c>
      <c r="P1508" s="14" t="str">
        <f aca="false">"Chauffeur privé "&amp;INDEX(10_Lieux!$K:$K,U1508)&amp;" vers "&amp;INDEX(10_Lieux!$L:$L,V1508)</f>
        <v>Chauffeur privé de l'aéroport Montpellier-Méditerranée vers Nantes</v>
      </c>
      <c r="Q1508" s="14" t="str">
        <f aca="false">"Chauffeur privé "&amp;INDEX(10_Lieux!$K:$K,U1508)&amp;" vers "&amp;INDEX(10_Lieux!$L:$L,V1508)&amp;" : env. "&amp;I1508&amp;" km, "&amp;J1508&amp;" de route. Devis personnalisé, standard 24h/24 et 7j/7."</f>
        <v>Chauffeur privé de l'aéroport Montpellier-Méditerranée vers Nantes : env. 739 km, 7 h 45 de route. Devis personnalisé, standard 24h/24 et 7j/7.</v>
      </c>
      <c r="R1508" s="14" t="n">
        <f aca="false">LEN(Q1508)</f>
        <v>143</v>
      </c>
      <c r="S1508" s="14" t="str">
        <f aca="false">INDEX(10_Lieux!$C:$C,U1508)</f>
        <v>France</v>
      </c>
      <c r="T1508" s="14" t="str">
        <f aca="false">INDEX(10_Lieux!$C:$C,V1508)</f>
        <v>France</v>
      </c>
      <c r="U1508" s="14" t="n">
        <f aca="false">MATCH(A1508,10_Lieux!$A:$A,0)</f>
        <v>164</v>
      </c>
      <c r="V1508" s="14" t="n">
        <f aca="false">MATCH(B1508,10_Lieux!$A:$A,0)</f>
        <v>56</v>
      </c>
      <c r="W1508" s="14" t="n">
        <f aca="false">ROUND(6371*2*ASIN(SQRT(SIN(RADIANS(INDEX(10_Lieux!$F:$F,V1508)-INDEX(10_Lieux!$F:$F,U1508))/2)^2+COS(RADIANS(INDEX(10_Lieux!$F:$F,U1508)))*COS(RADIANS(INDEX(10_Lieux!$F:$F,V1508)))*SIN(RADIANS(INDEX(10_Lieux!$G:$G,V1508)-INDEX(10_Lieux!$G:$G,U1508))/2)^2)),1)</f>
        <v>591</v>
      </c>
      <c r="X1508" s="14" t="n">
        <f aca="false">ROUND(I1508/IF(I1508&lt;p_seuil_vitesse,p_vit_lente,p_vit_rapide)*60/15,0)*15</f>
        <v>465</v>
      </c>
      <c r="Y1508" s="14" t="n">
        <f aca="false">MAX(IF(INDEX(10_Lieux!$B:$B,U1508)&lt;&gt;"Ville",INDEX(10_Lieux!$I:$I,U1508),0),IF(INDEX(10_Lieux!$B:$B,V1508)&lt;&gt;"Ville",INDEX(10_Lieux!$I:$I,V1508),0))</f>
        <v>250</v>
      </c>
      <c r="Z1508" s="14" t="str">
        <f aca="false">A1508&amp;"|"&amp;B1508</f>
        <v>Montpellier-Méditerranée|Nantes</v>
      </c>
      <c r="AA1508" s="14" t="str">
        <f aca="false">IF(I1508&lt;p_local,"Local",IF(I1508&lt;p_vv_min,"Courte distance",IF(I1508&lt;p_tres_long,"Longue distance","Très longue distance")))</f>
        <v>Très longue distance</v>
      </c>
    </row>
    <row r="1509" customFormat="false" ht="15" hidden="false" customHeight="true" outlineLevel="0" collapsed="false">
      <c r="A1509" s="1" t="s">
        <v>140</v>
      </c>
      <c r="B1509" s="1" t="s">
        <v>1659</v>
      </c>
      <c r="C1509" s="1" t="s">
        <v>35</v>
      </c>
      <c r="D1509" s="1" t="s">
        <v>653</v>
      </c>
      <c r="E1509" s="1" t="s">
        <v>1677</v>
      </c>
      <c r="F1509" s="14" t="s">
        <v>40</v>
      </c>
      <c r="G1509" s="14" t="str">
        <f aca="false">IF(I1509&lt;p_local,"Local → page infra",IF(H1509&gt;=p_ph1,"Phase 1",IF(H1509&gt;=p_ph2,"Phase 2","Phase 3")))</f>
        <v>Phase 3</v>
      </c>
      <c r="H1509" s="14" t="n">
        <f aca="false">IF(I1509&lt;p_local,0,IF(C1509="Aéroport → Aéroport",p_pts_plein,IF(Y1509&gt;0,IF(I1509&lt;=Y1509,p_pts_plein,IF(I1509&lt;=p_mult2*Y1509,p_pts_moyen,p_pts_r3)),IF(I1509&gt;=p_vv_min,p_pts_plein,IF(I1509&gt;=p_vv_moy,p_pts_moyen,p_pts_court))))+IF(INDEX(10_Lieux!$D:$D,U1509)=1,p_prio1,p_prio2)+IF(INDEX(10_Lieux!$D:$D,V1509)=1,p_prio1,p_prio2)+IF(K1509="Oui",p_tf,0)+p_hub*((INDEX(10_Lieux!$H:$H,U1509)="Hub")+(INDEX(10_Lieux!$H:$H,V1509)="Hub"))+IF(OR(INDEX(10_Lieux!$H:$H,U1509)="Premium",INDEX(10_Lieux!$H:$H,V1509)="Premium"),p_prem,0))</f>
        <v>25</v>
      </c>
      <c r="I1509" s="14" t="n">
        <f aca="false">ROUND(W1509*p_facteur,0)</f>
        <v>739</v>
      </c>
      <c r="J1509" s="14" t="str">
        <f aca="false">IF(X1509&lt;60,X1509&amp;" min",INT(X1509/60)&amp;" h"&amp;IF(MOD(X1509,60)=0,""," "&amp;TEXT(MOD(X1509,60),"00")))</f>
        <v>7 h 45</v>
      </c>
      <c r="K1509" s="14" t="str">
        <f aca="false">IF(S1509&lt;&gt;T1509,"Oui","Non")</f>
        <v>Non</v>
      </c>
      <c r="L1509" s="14" t="str">
        <f aca="false">IF(AND(INDEX(10_Lieux!$B:$B,U1509)="Ville",INDEX(10_Lieux!$B:$B,V1509)="Ville"),"/chauffeur-prive/"&amp;INDEX(10_Lieux!$E:$E,U1509)&amp;"-"&amp;INDEX(10_Lieux!$E:$E,V1509)&amp;"/","/chauffeur-prive/"&amp;INDEX(10_Lieux!$E:$E,U1509)&amp;"/"&amp;INDEX(10_Lieux!$E:$E,V1509)&amp;"/")</f>
        <v>/chauffeur-prive/nantes/aeroport-montpellier-mediterranee/</v>
      </c>
      <c r="M1509" s="14" t="str">
        <f aca="false">IFERROR(INDEX($L:$L,MATCH(B1509&amp;"|"&amp;A1509,$Z:$Z,0)),"—")</f>
        <v>/chauffeur-prive/aeroport-montpellier-mediterranee/nantes/</v>
      </c>
      <c r="N1509" s="14" t="str">
        <f aca="false">IF(LEN("Chauffeur privé "&amp;INDEX(10_Lieux!$J:$J,U1509)&amp;" → "&amp;INDEX(10_Lieux!$J:$J,V1509)&amp;" | 24h/24")&gt;60,"Chauffeur privé "&amp;INDEX(10_Lieux!$J:$J,U1509)&amp;" → "&amp;INDEX(10_Lieux!$J:$J,V1509),"Chauffeur privé "&amp;INDEX(10_Lieux!$J:$J,U1509)&amp;" → "&amp;INDEX(10_Lieux!$J:$J,V1509)&amp;" | 24h/24")</f>
        <v>Chauffeur privé Nantes → Aéroport Montpellier-Méditerranée</v>
      </c>
      <c r="O1509" s="14" t="n">
        <f aca="false">LEN(N1509)</f>
        <v>58</v>
      </c>
      <c r="P1509" s="14" t="str">
        <f aca="false">"Chauffeur privé "&amp;INDEX(10_Lieux!$K:$K,U1509)&amp;" vers "&amp;INDEX(10_Lieux!$L:$L,V1509)</f>
        <v>Chauffeur privé de Nantes vers l'aéroport Montpellier-Méditerranée</v>
      </c>
      <c r="Q1509" s="14" t="str">
        <f aca="false">"Chauffeur privé "&amp;INDEX(10_Lieux!$K:$K,U1509)&amp;" vers "&amp;INDEX(10_Lieux!$L:$L,V1509)&amp;" : env. "&amp;I1509&amp;" km, "&amp;J1509&amp;" de route. Devis personnalisé, standard 24h/24 et 7j/7."</f>
        <v>Chauffeur privé de Nantes vers l'aéroport Montpellier-Méditerranée : env. 739 km, 7 h 45 de route. Devis personnalisé, standard 24h/24 et 7j/7.</v>
      </c>
      <c r="R1509" s="14" t="n">
        <f aca="false">LEN(Q1509)</f>
        <v>143</v>
      </c>
      <c r="S1509" s="14" t="str">
        <f aca="false">INDEX(10_Lieux!$C:$C,U1509)</f>
        <v>France</v>
      </c>
      <c r="T1509" s="14" t="str">
        <f aca="false">INDEX(10_Lieux!$C:$C,V1509)</f>
        <v>France</v>
      </c>
      <c r="U1509" s="14" t="n">
        <f aca="false">MATCH(A1509,10_Lieux!$A:$A,0)</f>
        <v>56</v>
      </c>
      <c r="V1509" s="14" t="n">
        <f aca="false">MATCH(B1509,10_Lieux!$A:$A,0)</f>
        <v>164</v>
      </c>
      <c r="W1509" s="14" t="n">
        <f aca="false">ROUND(6371*2*ASIN(SQRT(SIN(RADIANS(INDEX(10_Lieux!$F:$F,V1509)-INDEX(10_Lieux!$F:$F,U1509))/2)^2+COS(RADIANS(INDEX(10_Lieux!$F:$F,U1509)))*COS(RADIANS(INDEX(10_Lieux!$F:$F,V1509)))*SIN(RADIANS(INDEX(10_Lieux!$G:$G,V1509)-INDEX(10_Lieux!$G:$G,U1509))/2)^2)),1)</f>
        <v>591</v>
      </c>
      <c r="X1509" s="14" t="n">
        <f aca="false">ROUND(I1509/IF(I1509&lt;p_seuil_vitesse,p_vit_lente,p_vit_rapide)*60/15,0)*15</f>
        <v>465</v>
      </c>
      <c r="Y1509" s="14" t="n">
        <f aca="false">MAX(IF(INDEX(10_Lieux!$B:$B,U1509)&lt;&gt;"Ville",INDEX(10_Lieux!$I:$I,U1509),0),IF(INDEX(10_Lieux!$B:$B,V1509)&lt;&gt;"Ville",INDEX(10_Lieux!$I:$I,V1509),0))</f>
        <v>250</v>
      </c>
      <c r="Z1509" s="14" t="str">
        <f aca="false">A1509&amp;"|"&amp;B1509</f>
        <v>Nantes|Montpellier-Méditerranée</v>
      </c>
      <c r="AA1509" s="14" t="str">
        <f aca="false">IF(I1509&lt;p_local,"Local",IF(I1509&lt;p_vv_min,"Courte distance",IF(I1509&lt;p_tres_long,"Longue distance","Très longue distance")))</f>
        <v>Très longue distance</v>
      </c>
    </row>
    <row r="1510" customFormat="false" ht="15" hidden="false" customHeight="true" outlineLevel="0" collapsed="false">
      <c r="A1510" s="1" t="s">
        <v>1659</v>
      </c>
      <c r="B1510" s="1" t="s">
        <v>142</v>
      </c>
      <c r="C1510" s="1" t="s">
        <v>34</v>
      </c>
      <c r="D1510" s="1" t="s">
        <v>653</v>
      </c>
      <c r="E1510" s="1" t="s">
        <v>1678</v>
      </c>
      <c r="F1510" s="14" t="s">
        <v>40</v>
      </c>
      <c r="G1510" s="14" t="str">
        <f aca="false">IF(I1510&lt;p_local,"Local → page infra",IF(H1510&gt;=p_ph1,"Phase 1",IF(H1510&gt;=p_ph2,"Phase 2","Phase 3")))</f>
        <v>Phase 3</v>
      </c>
      <c r="H1510" s="14" t="n">
        <f aca="false">IF(I1510&lt;p_local,0,IF(C1510="Aéroport → Aéroport",p_pts_plein,IF(Y1510&gt;0,IF(I1510&lt;=Y1510,p_pts_plein,IF(I1510&lt;=p_mult2*Y1510,p_pts_moyen,p_pts_r3)),IF(I1510&gt;=p_vv_min,p_pts_plein,IF(I1510&gt;=p_vv_moy,p_pts_moyen,p_pts_court))))+IF(INDEX(10_Lieux!$D:$D,U1510)=1,p_prio1,p_prio2)+IF(INDEX(10_Lieux!$D:$D,V1510)=1,p_prio1,p_prio2)+IF(K1510="Oui",p_tf,0)+p_hub*((INDEX(10_Lieux!$H:$H,U1510)="Hub")+(INDEX(10_Lieux!$H:$H,V1510)="Hub"))+IF(OR(INDEX(10_Lieux!$H:$H,U1510)="Premium",INDEX(10_Lieux!$H:$H,V1510)="Premium"),p_prem,0))</f>
        <v>25</v>
      </c>
      <c r="I1510" s="14" t="n">
        <f aca="false">ROUND(W1510*p_facteur,0)</f>
        <v>834</v>
      </c>
      <c r="J1510" s="14" t="str">
        <f aca="false">IF(X1510&lt;60,X1510&amp;" min",INT(X1510/60)&amp;" h"&amp;IF(MOD(X1510,60)=0,""," "&amp;TEXT(MOD(X1510,60),"00")))</f>
        <v>8 h 45</v>
      </c>
      <c r="K1510" s="14" t="str">
        <f aca="false">IF(S1510&lt;&gt;T1510,"Oui","Non")</f>
        <v>Non</v>
      </c>
      <c r="L1510" s="14" t="str">
        <f aca="false">IF(AND(INDEX(10_Lieux!$B:$B,U1510)="Ville",INDEX(10_Lieux!$B:$B,V1510)="Ville"),"/chauffeur-prive/"&amp;INDEX(10_Lieux!$E:$E,U1510)&amp;"-"&amp;INDEX(10_Lieux!$E:$E,V1510)&amp;"/","/chauffeur-prive/"&amp;INDEX(10_Lieux!$E:$E,U1510)&amp;"/"&amp;INDEX(10_Lieux!$E:$E,V1510)&amp;"/")</f>
        <v>/chauffeur-prive/aeroport-montpellier-mediterranee/rennes/</v>
      </c>
      <c r="M1510" s="14" t="str">
        <f aca="false">IFERROR(INDEX($L:$L,MATCH(B1510&amp;"|"&amp;A1510,$Z:$Z,0)),"—")</f>
        <v>/chauffeur-prive/rennes/aeroport-montpellier-mediterranee/</v>
      </c>
      <c r="N1510" s="14" t="str">
        <f aca="false">IF(LEN("Chauffeur privé "&amp;INDEX(10_Lieux!$J:$J,U1510)&amp;" → "&amp;INDEX(10_Lieux!$J:$J,V1510)&amp;" | 24h/24")&gt;60,"Chauffeur privé "&amp;INDEX(10_Lieux!$J:$J,U1510)&amp;" → "&amp;INDEX(10_Lieux!$J:$J,V1510),"Chauffeur privé "&amp;INDEX(10_Lieux!$J:$J,U1510)&amp;" → "&amp;INDEX(10_Lieux!$J:$J,V1510)&amp;" | 24h/24")</f>
        <v>Chauffeur privé Aéroport Montpellier-Méditerranée → Rennes</v>
      </c>
      <c r="O1510" s="14" t="n">
        <f aca="false">LEN(N1510)</f>
        <v>58</v>
      </c>
      <c r="P1510" s="14" t="str">
        <f aca="false">"Chauffeur privé "&amp;INDEX(10_Lieux!$K:$K,U1510)&amp;" vers "&amp;INDEX(10_Lieux!$L:$L,V1510)</f>
        <v>Chauffeur privé de l'aéroport Montpellier-Méditerranée vers Rennes</v>
      </c>
      <c r="Q1510" s="14" t="str">
        <f aca="false">"Chauffeur privé "&amp;INDEX(10_Lieux!$K:$K,U1510)&amp;" vers "&amp;INDEX(10_Lieux!$L:$L,V1510)&amp;" : env. "&amp;I1510&amp;" km, "&amp;J1510&amp;" de route. Devis personnalisé, standard 24h/24 et 7j/7."</f>
        <v>Chauffeur privé de l'aéroport Montpellier-Méditerranée vers Rennes : env. 834 km, 8 h 45 de route. Devis personnalisé, standard 24h/24 et 7j/7.</v>
      </c>
      <c r="R1510" s="14" t="n">
        <f aca="false">LEN(Q1510)</f>
        <v>143</v>
      </c>
      <c r="S1510" s="14" t="str">
        <f aca="false">INDEX(10_Lieux!$C:$C,U1510)</f>
        <v>France</v>
      </c>
      <c r="T1510" s="14" t="str">
        <f aca="false">INDEX(10_Lieux!$C:$C,V1510)</f>
        <v>France</v>
      </c>
      <c r="U1510" s="14" t="n">
        <f aca="false">MATCH(A1510,10_Lieux!$A:$A,0)</f>
        <v>164</v>
      </c>
      <c r="V1510" s="14" t="n">
        <f aca="false">MATCH(B1510,10_Lieux!$A:$A,0)</f>
        <v>49</v>
      </c>
      <c r="W1510" s="14" t="n">
        <f aca="false">ROUND(6371*2*ASIN(SQRT(SIN(RADIANS(INDEX(10_Lieux!$F:$F,V1510)-INDEX(10_Lieux!$F:$F,U1510))/2)^2+COS(RADIANS(INDEX(10_Lieux!$F:$F,U1510)))*COS(RADIANS(INDEX(10_Lieux!$F:$F,V1510)))*SIN(RADIANS(INDEX(10_Lieux!$G:$G,V1510)-INDEX(10_Lieux!$G:$G,U1510))/2)^2)),1)</f>
        <v>667.4</v>
      </c>
      <c r="X1510" s="14" t="n">
        <f aca="false">ROUND(I1510/IF(I1510&lt;p_seuil_vitesse,p_vit_lente,p_vit_rapide)*60/15,0)*15</f>
        <v>525</v>
      </c>
      <c r="Y1510" s="14" t="n">
        <f aca="false">MAX(IF(INDEX(10_Lieux!$B:$B,U1510)&lt;&gt;"Ville",INDEX(10_Lieux!$I:$I,U1510),0),IF(INDEX(10_Lieux!$B:$B,V1510)&lt;&gt;"Ville",INDEX(10_Lieux!$I:$I,V1510),0))</f>
        <v>250</v>
      </c>
      <c r="Z1510" s="14" t="str">
        <f aca="false">A1510&amp;"|"&amp;B1510</f>
        <v>Montpellier-Méditerranée|Rennes</v>
      </c>
      <c r="AA1510" s="14" t="str">
        <f aca="false">IF(I1510&lt;p_local,"Local",IF(I1510&lt;p_vv_min,"Courte distance",IF(I1510&lt;p_tres_long,"Longue distance","Très longue distance")))</f>
        <v>Très longue distance</v>
      </c>
    </row>
    <row r="1511" customFormat="false" ht="15" hidden="false" customHeight="true" outlineLevel="0" collapsed="false">
      <c r="A1511" s="1" t="s">
        <v>142</v>
      </c>
      <c r="B1511" s="1" t="s">
        <v>1659</v>
      </c>
      <c r="C1511" s="1" t="s">
        <v>35</v>
      </c>
      <c r="D1511" s="1" t="s">
        <v>653</v>
      </c>
      <c r="E1511" s="1" t="s">
        <v>1679</v>
      </c>
      <c r="F1511" s="14" t="s">
        <v>40</v>
      </c>
      <c r="G1511" s="14" t="str">
        <f aca="false">IF(I1511&lt;p_local,"Local → page infra",IF(H1511&gt;=p_ph1,"Phase 1",IF(H1511&gt;=p_ph2,"Phase 2","Phase 3")))</f>
        <v>Phase 3</v>
      </c>
      <c r="H1511" s="14" t="n">
        <f aca="false">IF(I1511&lt;p_local,0,IF(C1511="Aéroport → Aéroport",p_pts_plein,IF(Y1511&gt;0,IF(I1511&lt;=Y1511,p_pts_plein,IF(I1511&lt;=p_mult2*Y1511,p_pts_moyen,p_pts_r3)),IF(I1511&gt;=p_vv_min,p_pts_plein,IF(I1511&gt;=p_vv_moy,p_pts_moyen,p_pts_court))))+IF(INDEX(10_Lieux!$D:$D,U1511)=1,p_prio1,p_prio2)+IF(INDEX(10_Lieux!$D:$D,V1511)=1,p_prio1,p_prio2)+IF(K1511="Oui",p_tf,0)+p_hub*((INDEX(10_Lieux!$H:$H,U1511)="Hub")+(INDEX(10_Lieux!$H:$H,V1511)="Hub"))+IF(OR(INDEX(10_Lieux!$H:$H,U1511)="Premium",INDEX(10_Lieux!$H:$H,V1511)="Premium"),p_prem,0))</f>
        <v>25</v>
      </c>
      <c r="I1511" s="14" t="n">
        <f aca="false">ROUND(W1511*p_facteur,0)</f>
        <v>834</v>
      </c>
      <c r="J1511" s="14" t="str">
        <f aca="false">IF(X1511&lt;60,X1511&amp;" min",INT(X1511/60)&amp;" h"&amp;IF(MOD(X1511,60)=0,""," "&amp;TEXT(MOD(X1511,60),"00")))</f>
        <v>8 h 45</v>
      </c>
      <c r="K1511" s="14" t="str">
        <f aca="false">IF(S1511&lt;&gt;T1511,"Oui","Non")</f>
        <v>Non</v>
      </c>
      <c r="L1511" s="14" t="str">
        <f aca="false">IF(AND(INDEX(10_Lieux!$B:$B,U1511)="Ville",INDEX(10_Lieux!$B:$B,V1511)="Ville"),"/chauffeur-prive/"&amp;INDEX(10_Lieux!$E:$E,U1511)&amp;"-"&amp;INDEX(10_Lieux!$E:$E,V1511)&amp;"/","/chauffeur-prive/"&amp;INDEX(10_Lieux!$E:$E,U1511)&amp;"/"&amp;INDEX(10_Lieux!$E:$E,V1511)&amp;"/")</f>
        <v>/chauffeur-prive/rennes/aeroport-montpellier-mediterranee/</v>
      </c>
      <c r="M1511" s="14" t="str">
        <f aca="false">IFERROR(INDEX($L:$L,MATCH(B1511&amp;"|"&amp;A1511,$Z:$Z,0)),"—")</f>
        <v>/chauffeur-prive/aeroport-montpellier-mediterranee/rennes/</v>
      </c>
      <c r="N1511" s="14" t="str">
        <f aca="false">IF(LEN("Chauffeur privé "&amp;INDEX(10_Lieux!$J:$J,U1511)&amp;" → "&amp;INDEX(10_Lieux!$J:$J,V1511)&amp;" | 24h/24")&gt;60,"Chauffeur privé "&amp;INDEX(10_Lieux!$J:$J,U1511)&amp;" → "&amp;INDEX(10_Lieux!$J:$J,V1511),"Chauffeur privé "&amp;INDEX(10_Lieux!$J:$J,U1511)&amp;" → "&amp;INDEX(10_Lieux!$J:$J,V1511)&amp;" | 24h/24")</f>
        <v>Chauffeur privé Rennes → Aéroport Montpellier-Méditerranée</v>
      </c>
      <c r="O1511" s="14" t="n">
        <f aca="false">LEN(N1511)</f>
        <v>58</v>
      </c>
      <c r="P1511" s="14" t="str">
        <f aca="false">"Chauffeur privé "&amp;INDEX(10_Lieux!$K:$K,U1511)&amp;" vers "&amp;INDEX(10_Lieux!$L:$L,V1511)</f>
        <v>Chauffeur privé de Rennes vers l'aéroport Montpellier-Méditerranée</v>
      </c>
      <c r="Q1511" s="14" t="str">
        <f aca="false">"Chauffeur privé "&amp;INDEX(10_Lieux!$K:$K,U1511)&amp;" vers "&amp;INDEX(10_Lieux!$L:$L,V1511)&amp;" : env. "&amp;I1511&amp;" km, "&amp;J1511&amp;" de route. Devis personnalisé, standard 24h/24 et 7j/7."</f>
        <v>Chauffeur privé de Rennes vers l'aéroport Montpellier-Méditerranée : env. 834 km, 8 h 45 de route. Devis personnalisé, standard 24h/24 et 7j/7.</v>
      </c>
      <c r="R1511" s="14" t="n">
        <f aca="false">LEN(Q1511)</f>
        <v>143</v>
      </c>
      <c r="S1511" s="14" t="str">
        <f aca="false">INDEX(10_Lieux!$C:$C,U1511)</f>
        <v>France</v>
      </c>
      <c r="T1511" s="14" t="str">
        <f aca="false">INDEX(10_Lieux!$C:$C,V1511)</f>
        <v>France</v>
      </c>
      <c r="U1511" s="14" t="n">
        <f aca="false">MATCH(A1511,10_Lieux!$A:$A,0)</f>
        <v>49</v>
      </c>
      <c r="V1511" s="14" t="n">
        <f aca="false">MATCH(B1511,10_Lieux!$A:$A,0)</f>
        <v>164</v>
      </c>
      <c r="W1511" s="14" t="n">
        <f aca="false">ROUND(6371*2*ASIN(SQRT(SIN(RADIANS(INDEX(10_Lieux!$F:$F,V1511)-INDEX(10_Lieux!$F:$F,U1511))/2)^2+COS(RADIANS(INDEX(10_Lieux!$F:$F,U1511)))*COS(RADIANS(INDEX(10_Lieux!$F:$F,V1511)))*SIN(RADIANS(INDEX(10_Lieux!$G:$G,V1511)-INDEX(10_Lieux!$G:$G,U1511))/2)^2)),1)</f>
        <v>667.4</v>
      </c>
      <c r="X1511" s="14" t="n">
        <f aca="false">ROUND(I1511/IF(I1511&lt;p_seuil_vitesse,p_vit_lente,p_vit_rapide)*60/15,0)*15</f>
        <v>525</v>
      </c>
      <c r="Y1511" s="14" t="n">
        <f aca="false">MAX(IF(INDEX(10_Lieux!$B:$B,U1511)&lt;&gt;"Ville",INDEX(10_Lieux!$I:$I,U1511),0),IF(INDEX(10_Lieux!$B:$B,V1511)&lt;&gt;"Ville",INDEX(10_Lieux!$I:$I,V1511),0))</f>
        <v>250</v>
      </c>
      <c r="Z1511" s="14" t="str">
        <f aca="false">A1511&amp;"|"&amp;B1511</f>
        <v>Rennes|Montpellier-Méditerranée</v>
      </c>
      <c r="AA1511" s="14" t="str">
        <f aca="false">IF(I1511&lt;p_local,"Local",IF(I1511&lt;p_vv_min,"Courte distance",IF(I1511&lt;p_tres_long,"Longue distance","Très longue distance")))</f>
        <v>Très longue distance</v>
      </c>
    </row>
    <row r="1512" customFormat="false" ht="15" hidden="false" customHeight="true" outlineLevel="0" collapsed="false">
      <c r="A1512" s="1" t="s">
        <v>1659</v>
      </c>
      <c r="B1512" s="1" t="s">
        <v>144</v>
      </c>
      <c r="C1512" s="1" t="s">
        <v>34</v>
      </c>
      <c r="D1512" s="1" t="s">
        <v>653</v>
      </c>
      <c r="E1512" s="1" t="s">
        <v>1680</v>
      </c>
      <c r="F1512" s="14" t="s">
        <v>40</v>
      </c>
      <c r="G1512" s="14" t="str">
        <f aca="false">IF(I1512&lt;p_local,"Local → page infra",IF(H1512&gt;=p_ph1,"Phase 1",IF(H1512&gt;=p_ph2,"Phase 2","Phase 3")))</f>
        <v>Phase 3</v>
      </c>
      <c r="H1512" s="14" t="n">
        <f aca="false">IF(I1512&lt;p_local,0,IF(C1512="Aéroport → Aéroport",p_pts_plein,IF(Y1512&gt;0,IF(I1512&lt;=Y1512,p_pts_plein,IF(I1512&lt;=p_mult2*Y1512,p_pts_moyen,p_pts_r3)),IF(I1512&gt;=p_vv_min,p_pts_plein,IF(I1512&gt;=p_vv_moy,p_pts_moyen,p_pts_court))))+IF(INDEX(10_Lieux!$D:$D,U1512)=1,p_prio1,p_prio2)+IF(INDEX(10_Lieux!$D:$D,V1512)=1,p_prio1,p_prio2)+IF(K1512="Oui",p_tf,0)+p_hub*((INDEX(10_Lieux!$H:$H,U1512)="Hub")+(INDEX(10_Lieux!$H:$H,V1512)="Hub"))+IF(OR(INDEX(10_Lieux!$H:$H,U1512)="Premium",INDEX(10_Lieux!$H:$H,V1512)="Premium"),p_prem,0))</f>
        <v>30</v>
      </c>
      <c r="I1512" s="14" t="n">
        <f aca="false">ROUND(W1512*p_facteur,0)</f>
        <v>531</v>
      </c>
      <c r="J1512" s="14" t="str">
        <f aca="false">IF(X1512&lt;60,X1512&amp;" min",INT(X1512/60)&amp;" h"&amp;IF(MOD(X1512,60)=0,""," "&amp;TEXT(MOD(X1512,60),"00")))</f>
        <v>5 h 30</v>
      </c>
      <c r="K1512" s="14" t="str">
        <f aca="false">IF(S1512&lt;&gt;T1512,"Oui","Non")</f>
        <v>Non</v>
      </c>
      <c r="L1512" s="14" t="str">
        <f aca="false">IF(AND(INDEX(10_Lieux!$B:$B,U1512)="Ville",INDEX(10_Lieux!$B:$B,V1512)="Ville"),"/chauffeur-prive/"&amp;INDEX(10_Lieux!$E:$E,U1512)&amp;"-"&amp;INDEX(10_Lieux!$E:$E,V1512)&amp;"/","/chauffeur-prive/"&amp;INDEX(10_Lieux!$E:$E,U1512)&amp;"/"&amp;INDEX(10_Lieux!$E:$E,V1512)&amp;"/")</f>
        <v>/chauffeur-prive/aeroport-montpellier-mediterranee/dijon/</v>
      </c>
      <c r="M1512" s="14" t="str">
        <f aca="false">IFERROR(INDEX($L:$L,MATCH(B1512&amp;"|"&amp;A1512,$Z:$Z,0)),"—")</f>
        <v>/chauffeur-prive/dijon/aeroport-montpellier-mediterranee/</v>
      </c>
      <c r="N1512" s="14" t="str">
        <f aca="false">IF(LEN("Chauffeur privé "&amp;INDEX(10_Lieux!$J:$J,U1512)&amp;" → "&amp;INDEX(10_Lieux!$J:$J,V1512)&amp;" | 24h/24")&gt;60,"Chauffeur privé "&amp;INDEX(10_Lieux!$J:$J,U1512)&amp;" → "&amp;INDEX(10_Lieux!$J:$J,V1512),"Chauffeur privé "&amp;INDEX(10_Lieux!$J:$J,U1512)&amp;" → "&amp;INDEX(10_Lieux!$J:$J,V1512)&amp;" | 24h/24")</f>
        <v>Chauffeur privé Aéroport Montpellier-Méditerranée → Dijon</v>
      </c>
      <c r="O1512" s="14" t="n">
        <f aca="false">LEN(N1512)</f>
        <v>57</v>
      </c>
      <c r="P1512" s="14" t="str">
        <f aca="false">"Chauffeur privé "&amp;INDEX(10_Lieux!$K:$K,U1512)&amp;" vers "&amp;INDEX(10_Lieux!$L:$L,V1512)</f>
        <v>Chauffeur privé de l'aéroport Montpellier-Méditerranée vers Dijon</v>
      </c>
      <c r="Q1512" s="14" t="str">
        <f aca="false">"Chauffeur privé "&amp;INDEX(10_Lieux!$K:$K,U1512)&amp;" vers "&amp;INDEX(10_Lieux!$L:$L,V1512)&amp;" : env. "&amp;I1512&amp;" km, "&amp;J1512&amp;" de route. Devis personnalisé, standard 24h/24 et 7j/7."</f>
        <v>Chauffeur privé de l'aéroport Montpellier-Méditerranée vers Dijon : env. 531 km, 5 h 30 de route. Devis personnalisé, standard 24h/24 et 7j/7.</v>
      </c>
      <c r="R1512" s="14" t="n">
        <f aca="false">LEN(Q1512)</f>
        <v>142</v>
      </c>
      <c r="S1512" s="14" t="str">
        <f aca="false">INDEX(10_Lieux!$C:$C,U1512)</f>
        <v>France</v>
      </c>
      <c r="T1512" s="14" t="str">
        <f aca="false">INDEX(10_Lieux!$C:$C,V1512)</f>
        <v>France</v>
      </c>
      <c r="U1512" s="14" t="n">
        <f aca="false">MATCH(A1512,10_Lieux!$A:$A,0)</f>
        <v>164</v>
      </c>
      <c r="V1512" s="14" t="n">
        <f aca="false">MATCH(B1512,10_Lieux!$A:$A,0)</f>
        <v>23</v>
      </c>
      <c r="W1512" s="14" t="n">
        <f aca="false">ROUND(6371*2*ASIN(SQRT(SIN(RADIANS(INDEX(10_Lieux!$F:$F,V1512)-INDEX(10_Lieux!$F:$F,U1512))/2)^2+COS(RADIANS(INDEX(10_Lieux!$F:$F,U1512)))*COS(RADIANS(INDEX(10_Lieux!$F:$F,V1512)))*SIN(RADIANS(INDEX(10_Lieux!$G:$G,V1512)-INDEX(10_Lieux!$G:$G,U1512))/2)^2)),1)</f>
        <v>424.9</v>
      </c>
      <c r="X1512" s="14" t="n">
        <f aca="false">ROUND(I1512/IF(I1512&lt;p_seuil_vitesse,p_vit_lente,p_vit_rapide)*60/15,0)*15</f>
        <v>330</v>
      </c>
      <c r="Y1512" s="14" t="n">
        <f aca="false">MAX(IF(INDEX(10_Lieux!$B:$B,U1512)&lt;&gt;"Ville",INDEX(10_Lieux!$I:$I,U1512),0),IF(INDEX(10_Lieux!$B:$B,V1512)&lt;&gt;"Ville",INDEX(10_Lieux!$I:$I,V1512),0))</f>
        <v>250</v>
      </c>
      <c r="Z1512" s="14" t="str">
        <f aca="false">A1512&amp;"|"&amp;B1512</f>
        <v>Montpellier-Méditerranée|Dijon</v>
      </c>
      <c r="AA1512" s="14" t="str">
        <f aca="false">IF(I1512&lt;p_local,"Local",IF(I1512&lt;p_vv_min,"Courte distance",IF(I1512&lt;p_tres_long,"Longue distance","Très longue distance")))</f>
        <v>Longue distance</v>
      </c>
    </row>
    <row r="1513" customFormat="false" ht="15" hidden="false" customHeight="true" outlineLevel="0" collapsed="false">
      <c r="A1513" s="1" t="s">
        <v>144</v>
      </c>
      <c r="B1513" s="1" t="s">
        <v>1659</v>
      </c>
      <c r="C1513" s="1" t="s">
        <v>35</v>
      </c>
      <c r="D1513" s="1" t="s">
        <v>653</v>
      </c>
      <c r="E1513" s="1" t="s">
        <v>1681</v>
      </c>
      <c r="F1513" s="14" t="s">
        <v>40</v>
      </c>
      <c r="G1513" s="14" t="str">
        <f aca="false">IF(I1513&lt;p_local,"Local → page infra",IF(H1513&gt;=p_ph1,"Phase 1",IF(H1513&gt;=p_ph2,"Phase 2","Phase 3")))</f>
        <v>Phase 3</v>
      </c>
      <c r="H1513" s="14" t="n">
        <f aca="false">IF(I1513&lt;p_local,0,IF(C1513="Aéroport → Aéroport",p_pts_plein,IF(Y1513&gt;0,IF(I1513&lt;=Y1513,p_pts_plein,IF(I1513&lt;=p_mult2*Y1513,p_pts_moyen,p_pts_r3)),IF(I1513&gt;=p_vv_min,p_pts_plein,IF(I1513&gt;=p_vv_moy,p_pts_moyen,p_pts_court))))+IF(INDEX(10_Lieux!$D:$D,U1513)=1,p_prio1,p_prio2)+IF(INDEX(10_Lieux!$D:$D,V1513)=1,p_prio1,p_prio2)+IF(K1513="Oui",p_tf,0)+p_hub*((INDEX(10_Lieux!$H:$H,U1513)="Hub")+(INDEX(10_Lieux!$H:$H,V1513)="Hub"))+IF(OR(INDEX(10_Lieux!$H:$H,U1513)="Premium",INDEX(10_Lieux!$H:$H,V1513)="Premium"),p_prem,0))</f>
        <v>30</v>
      </c>
      <c r="I1513" s="14" t="n">
        <f aca="false">ROUND(W1513*p_facteur,0)</f>
        <v>531</v>
      </c>
      <c r="J1513" s="14" t="str">
        <f aca="false">IF(X1513&lt;60,X1513&amp;" min",INT(X1513/60)&amp;" h"&amp;IF(MOD(X1513,60)=0,""," "&amp;TEXT(MOD(X1513,60),"00")))</f>
        <v>5 h 30</v>
      </c>
      <c r="K1513" s="14" t="str">
        <f aca="false">IF(S1513&lt;&gt;T1513,"Oui","Non")</f>
        <v>Non</v>
      </c>
      <c r="L1513" s="14" t="str">
        <f aca="false">IF(AND(INDEX(10_Lieux!$B:$B,U1513)="Ville",INDEX(10_Lieux!$B:$B,V1513)="Ville"),"/chauffeur-prive/"&amp;INDEX(10_Lieux!$E:$E,U1513)&amp;"-"&amp;INDEX(10_Lieux!$E:$E,V1513)&amp;"/","/chauffeur-prive/"&amp;INDEX(10_Lieux!$E:$E,U1513)&amp;"/"&amp;INDEX(10_Lieux!$E:$E,V1513)&amp;"/")</f>
        <v>/chauffeur-prive/dijon/aeroport-montpellier-mediterranee/</v>
      </c>
      <c r="M1513" s="14" t="str">
        <f aca="false">IFERROR(INDEX($L:$L,MATCH(B1513&amp;"|"&amp;A1513,$Z:$Z,0)),"—")</f>
        <v>/chauffeur-prive/aeroport-montpellier-mediterranee/dijon/</v>
      </c>
      <c r="N1513" s="14" t="str">
        <f aca="false">IF(LEN("Chauffeur privé "&amp;INDEX(10_Lieux!$J:$J,U1513)&amp;" → "&amp;INDEX(10_Lieux!$J:$J,V1513)&amp;" | 24h/24")&gt;60,"Chauffeur privé "&amp;INDEX(10_Lieux!$J:$J,U1513)&amp;" → "&amp;INDEX(10_Lieux!$J:$J,V1513),"Chauffeur privé "&amp;INDEX(10_Lieux!$J:$J,U1513)&amp;" → "&amp;INDEX(10_Lieux!$J:$J,V1513)&amp;" | 24h/24")</f>
        <v>Chauffeur privé Dijon → Aéroport Montpellier-Méditerranée</v>
      </c>
      <c r="O1513" s="14" t="n">
        <f aca="false">LEN(N1513)</f>
        <v>57</v>
      </c>
      <c r="P1513" s="14" t="str">
        <f aca="false">"Chauffeur privé "&amp;INDEX(10_Lieux!$K:$K,U1513)&amp;" vers "&amp;INDEX(10_Lieux!$L:$L,V1513)</f>
        <v>Chauffeur privé de Dijon vers l'aéroport Montpellier-Méditerranée</v>
      </c>
      <c r="Q1513" s="14" t="str">
        <f aca="false">"Chauffeur privé "&amp;INDEX(10_Lieux!$K:$K,U1513)&amp;" vers "&amp;INDEX(10_Lieux!$L:$L,V1513)&amp;" : env. "&amp;I1513&amp;" km, "&amp;J1513&amp;" de route. Devis personnalisé, standard 24h/24 et 7j/7."</f>
        <v>Chauffeur privé de Dijon vers l'aéroport Montpellier-Méditerranée : env. 531 km, 5 h 30 de route. Devis personnalisé, standard 24h/24 et 7j/7.</v>
      </c>
      <c r="R1513" s="14" t="n">
        <f aca="false">LEN(Q1513)</f>
        <v>142</v>
      </c>
      <c r="S1513" s="14" t="str">
        <f aca="false">INDEX(10_Lieux!$C:$C,U1513)</f>
        <v>France</v>
      </c>
      <c r="T1513" s="14" t="str">
        <f aca="false">INDEX(10_Lieux!$C:$C,V1513)</f>
        <v>France</v>
      </c>
      <c r="U1513" s="14" t="n">
        <f aca="false">MATCH(A1513,10_Lieux!$A:$A,0)</f>
        <v>23</v>
      </c>
      <c r="V1513" s="14" t="n">
        <f aca="false">MATCH(B1513,10_Lieux!$A:$A,0)</f>
        <v>164</v>
      </c>
      <c r="W1513" s="14" t="n">
        <f aca="false">ROUND(6371*2*ASIN(SQRT(SIN(RADIANS(INDEX(10_Lieux!$F:$F,V1513)-INDEX(10_Lieux!$F:$F,U1513))/2)^2+COS(RADIANS(INDEX(10_Lieux!$F:$F,U1513)))*COS(RADIANS(INDEX(10_Lieux!$F:$F,V1513)))*SIN(RADIANS(INDEX(10_Lieux!$G:$G,V1513)-INDEX(10_Lieux!$G:$G,U1513))/2)^2)),1)</f>
        <v>424.9</v>
      </c>
      <c r="X1513" s="14" t="n">
        <f aca="false">ROUND(I1513/IF(I1513&lt;p_seuil_vitesse,p_vit_lente,p_vit_rapide)*60/15,0)*15</f>
        <v>330</v>
      </c>
      <c r="Y1513" s="14" t="n">
        <f aca="false">MAX(IF(INDEX(10_Lieux!$B:$B,U1513)&lt;&gt;"Ville",INDEX(10_Lieux!$I:$I,U1513),0),IF(INDEX(10_Lieux!$B:$B,V1513)&lt;&gt;"Ville",INDEX(10_Lieux!$I:$I,V1513),0))</f>
        <v>250</v>
      </c>
      <c r="Z1513" s="14" t="str">
        <f aca="false">A1513&amp;"|"&amp;B1513</f>
        <v>Dijon|Montpellier-Méditerranée</v>
      </c>
      <c r="AA1513" s="14" t="str">
        <f aca="false">IF(I1513&lt;p_local,"Local",IF(I1513&lt;p_vv_min,"Courte distance",IF(I1513&lt;p_tres_long,"Longue distance","Très longue distance")))</f>
        <v>Longue distance</v>
      </c>
    </row>
    <row r="1514" customFormat="false" ht="15" hidden="false" customHeight="true" outlineLevel="0" collapsed="false">
      <c r="A1514" s="1" t="s">
        <v>1659</v>
      </c>
      <c r="B1514" s="1" t="s">
        <v>146</v>
      </c>
      <c r="C1514" s="1" t="s">
        <v>34</v>
      </c>
      <c r="D1514" s="1" t="s">
        <v>653</v>
      </c>
      <c r="E1514" s="1" t="s">
        <v>1682</v>
      </c>
      <c r="F1514" s="14" t="s">
        <v>40</v>
      </c>
      <c r="G1514" s="14" t="str">
        <f aca="false">IF(I1514&lt;p_local,"Local → page infra",IF(H1514&gt;=p_ph1,"Phase 1",IF(H1514&gt;=p_ph2,"Phase 2","Phase 3")))</f>
        <v>Phase 3</v>
      </c>
      <c r="H1514" s="14" t="n">
        <f aca="false">IF(I1514&lt;p_local,0,IF(C1514="Aéroport → Aéroport",p_pts_plein,IF(Y1514&gt;0,IF(I1514&lt;=Y1514,p_pts_plein,IF(I1514&lt;=p_mult2*Y1514,p_pts_moyen,p_pts_r3)),IF(I1514&gt;=p_vv_min,p_pts_plein,IF(I1514&gt;=p_vv_moy,p_pts_moyen,p_pts_court))))+IF(INDEX(10_Lieux!$D:$D,U1514)=1,p_prio1,p_prio2)+IF(INDEX(10_Lieux!$D:$D,V1514)=1,p_prio1,p_prio2)+IF(K1514="Oui",p_tf,0)+p_hub*((INDEX(10_Lieux!$H:$H,U1514)="Hub")+(INDEX(10_Lieux!$H:$H,V1514)="Hub"))+IF(OR(INDEX(10_Lieux!$H:$H,U1514)="Premium",INDEX(10_Lieux!$H:$H,V1514)="Premium"),p_prem,0))</f>
        <v>45</v>
      </c>
      <c r="I1514" s="14" t="n">
        <f aca="false">ROUND(W1514*p_facteur,0)</f>
        <v>284</v>
      </c>
      <c r="J1514" s="14" t="str">
        <f aca="false">IF(X1514&lt;60,X1514&amp;" min",INT(X1514/60)&amp;" h"&amp;IF(MOD(X1514,60)=0,""," "&amp;TEXT(MOD(X1514,60),"00")))</f>
        <v>3 h</v>
      </c>
      <c r="K1514" s="14" t="str">
        <f aca="false">IF(S1514&lt;&gt;T1514,"Oui","Non")</f>
        <v>Non</v>
      </c>
      <c r="L1514" s="14" t="str">
        <f aca="false">IF(AND(INDEX(10_Lieux!$B:$B,U1514)="Ville",INDEX(10_Lieux!$B:$B,V1514)="Ville"),"/chauffeur-prive/"&amp;INDEX(10_Lieux!$E:$E,U1514)&amp;"-"&amp;INDEX(10_Lieux!$E:$E,V1514)&amp;"/","/chauffeur-prive/"&amp;INDEX(10_Lieux!$E:$E,U1514)&amp;"/"&amp;INDEX(10_Lieux!$E:$E,V1514)&amp;"/")</f>
        <v>/chauffeur-prive/aeroport-montpellier-mediterranee/grenoble/</v>
      </c>
      <c r="M1514" s="14" t="str">
        <f aca="false">IFERROR(INDEX($L:$L,MATCH(B1514&amp;"|"&amp;A1514,$Z:$Z,0)),"—")</f>
        <v>/chauffeur-prive/grenoble/aeroport-montpellier-mediterranee/</v>
      </c>
      <c r="N1514" s="14" t="str">
        <f aca="false">IF(LEN("Chauffeur privé "&amp;INDEX(10_Lieux!$J:$J,U1514)&amp;" → "&amp;INDEX(10_Lieux!$J:$J,V1514)&amp;" | 24h/24")&gt;60,"Chauffeur privé "&amp;INDEX(10_Lieux!$J:$J,U1514)&amp;" → "&amp;INDEX(10_Lieux!$J:$J,V1514),"Chauffeur privé "&amp;INDEX(10_Lieux!$J:$J,U1514)&amp;" → "&amp;INDEX(10_Lieux!$J:$J,V1514)&amp;" | 24h/24")</f>
        <v>Chauffeur privé Aéroport Montpellier-Méditerranée → Grenoble</v>
      </c>
      <c r="O1514" s="14" t="n">
        <f aca="false">LEN(N1514)</f>
        <v>60</v>
      </c>
      <c r="P1514" s="14" t="str">
        <f aca="false">"Chauffeur privé "&amp;INDEX(10_Lieux!$K:$K,U1514)&amp;" vers "&amp;INDEX(10_Lieux!$L:$L,V1514)</f>
        <v>Chauffeur privé de l'aéroport Montpellier-Méditerranée vers Grenoble</v>
      </c>
      <c r="Q1514" s="14" t="str">
        <f aca="false">"Chauffeur privé "&amp;INDEX(10_Lieux!$K:$K,U1514)&amp;" vers "&amp;INDEX(10_Lieux!$L:$L,V1514)&amp;" : env. "&amp;I1514&amp;" km, "&amp;J1514&amp;" de route. Devis personnalisé, standard 24h/24 et 7j/7."</f>
        <v>Chauffeur privé de l'aéroport Montpellier-Méditerranée vers Grenoble : env. 284 km, 3 h de route. Devis personnalisé, standard 24h/24 et 7j/7.</v>
      </c>
      <c r="R1514" s="14" t="n">
        <f aca="false">LEN(Q1514)</f>
        <v>142</v>
      </c>
      <c r="S1514" s="14" t="str">
        <f aca="false">INDEX(10_Lieux!$C:$C,U1514)</f>
        <v>France</v>
      </c>
      <c r="T1514" s="14" t="str">
        <f aca="false">INDEX(10_Lieux!$C:$C,V1514)</f>
        <v>France</v>
      </c>
      <c r="U1514" s="14" t="n">
        <f aca="false">MATCH(A1514,10_Lieux!$A:$A,0)</f>
        <v>164</v>
      </c>
      <c r="V1514" s="14" t="n">
        <f aca="false">MATCH(B1514,10_Lieux!$A:$A,0)</f>
        <v>9</v>
      </c>
      <c r="W1514" s="14" t="n">
        <f aca="false">ROUND(6371*2*ASIN(SQRT(SIN(RADIANS(INDEX(10_Lieux!$F:$F,V1514)-INDEX(10_Lieux!$F:$F,U1514))/2)^2+COS(RADIANS(INDEX(10_Lieux!$F:$F,U1514)))*COS(RADIANS(INDEX(10_Lieux!$F:$F,V1514)))*SIN(RADIANS(INDEX(10_Lieux!$G:$G,V1514)-INDEX(10_Lieux!$G:$G,U1514))/2)^2)),1)</f>
        <v>227.4</v>
      </c>
      <c r="X1514" s="14" t="n">
        <f aca="false">ROUND(I1514/IF(I1514&lt;p_seuil_vitesse,p_vit_lente,p_vit_rapide)*60/15,0)*15</f>
        <v>180</v>
      </c>
      <c r="Y1514" s="14" t="n">
        <f aca="false">MAX(IF(INDEX(10_Lieux!$B:$B,U1514)&lt;&gt;"Ville",INDEX(10_Lieux!$I:$I,U1514),0),IF(INDEX(10_Lieux!$B:$B,V1514)&lt;&gt;"Ville",INDEX(10_Lieux!$I:$I,V1514),0))</f>
        <v>250</v>
      </c>
      <c r="Z1514" s="14" t="str">
        <f aca="false">A1514&amp;"|"&amp;B1514</f>
        <v>Montpellier-Méditerranée|Grenoble</v>
      </c>
      <c r="AA1514" s="14" t="str">
        <f aca="false">IF(I1514&lt;p_local,"Local",IF(I1514&lt;p_vv_min,"Courte distance",IF(I1514&lt;p_tres_long,"Longue distance","Très longue distance")))</f>
        <v>Longue distance</v>
      </c>
    </row>
    <row r="1515" customFormat="false" ht="15" hidden="false" customHeight="true" outlineLevel="0" collapsed="false">
      <c r="A1515" s="1" t="s">
        <v>146</v>
      </c>
      <c r="B1515" s="1" t="s">
        <v>1659</v>
      </c>
      <c r="C1515" s="1" t="s">
        <v>35</v>
      </c>
      <c r="D1515" s="1" t="s">
        <v>653</v>
      </c>
      <c r="E1515" s="1" t="s">
        <v>1683</v>
      </c>
      <c r="F1515" s="14" t="s">
        <v>40</v>
      </c>
      <c r="G1515" s="14" t="str">
        <f aca="false">IF(I1515&lt;p_local,"Local → page infra",IF(H1515&gt;=p_ph1,"Phase 1",IF(H1515&gt;=p_ph2,"Phase 2","Phase 3")))</f>
        <v>Phase 3</v>
      </c>
      <c r="H1515" s="14" t="n">
        <f aca="false">IF(I1515&lt;p_local,0,IF(C1515="Aéroport → Aéroport",p_pts_plein,IF(Y1515&gt;0,IF(I1515&lt;=Y1515,p_pts_plein,IF(I1515&lt;=p_mult2*Y1515,p_pts_moyen,p_pts_r3)),IF(I1515&gt;=p_vv_min,p_pts_plein,IF(I1515&gt;=p_vv_moy,p_pts_moyen,p_pts_court))))+IF(INDEX(10_Lieux!$D:$D,U1515)=1,p_prio1,p_prio2)+IF(INDEX(10_Lieux!$D:$D,V1515)=1,p_prio1,p_prio2)+IF(K1515="Oui",p_tf,0)+p_hub*((INDEX(10_Lieux!$H:$H,U1515)="Hub")+(INDEX(10_Lieux!$H:$H,V1515)="Hub"))+IF(OR(INDEX(10_Lieux!$H:$H,U1515)="Premium",INDEX(10_Lieux!$H:$H,V1515)="Premium"),p_prem,0))</f>
        <v>45</v>
      </c>
      <c r="I1515" s="14" t="n">
        <f aca="false">ROUND(W1515*p_facteur,0)</f>
        <v>284</v>
      </c>
      <c r="J1515" s="14" t="str">
        <f aca="false">IF(X1515&lt;60,X1515&amp;" min",INT(X1515/60)&amp;" h"&amp;IF(MOD(X1515,60)=0,""," "&amp;TEXT(MOD(X1515,60),"00")))</f>
        <v>3 h</v>
      </c>
      <c r="K1515" s="14" t="str">
        <f aca="false">IF(S1515&lt;&gt;T1515,"Oui","Non")</f>
        <v>Non</v>
      </c>
      <c r="L1515" s="14" t="str">
        <f aca="false">IF(AND(INDEX(10_Lieux!$B:$B,U1515)="Ville",INDEX(10_Lieux!$B:$B,V1515)="Ville"),"/chauffeur-prive/"&amp;INDEX(10_Lieux!$E:$E,U1515)&amp;"-"&amp;INDEX(10_Lieux!$E:$E,V1515)&amp;"/","/chauffeur-prive/"&amp;INDEX(10_Lieux!$E:$E,U1515)&amp;"/"&amp;INDEX(10_Lieux!$E:$E,V1515)&amp;"/")</f>
        <v>/chauffeur-prive/grenoble/aeroport-montpellier-mediterranee/</v>
      </c>
      <c r="M1515" s="14" t="str">
        <f aca="false">IFERROR(INDEX($L:$L,MATCH(B1515&amp;"|"&amp;A1515,$Z:$Z,0)),"—")</f>
        <v>/chauffeur-prive/aeroport-montpellier-mediterranee/grenoble/</v>
      </c>
      <c r="N1515" s="14" t="str">
        <f aca="false">IF(LEN("Chauffeur privé "&amp;INDEX(10_Lieux!$J:$J,U1515)&amp;" → "&amp;INDEX(10_Lieux!$J:$J,V1515)&amp;" | 24h/24")&gt;60,"Chauffeur privé "&amp;INDEX(10_Lieux!$J:$J,U1515)&amp;" → "&amp;INDEX(10_Lieux!$J:$J,V1515),"Chauffeur privé "&amp;INDEX(10_Lieux!$J:$J,U1515)&amp;" → "&amp;INDEX(10_Lieux!$J:$J,V1515)&amp;" | 24h/24")</f>
        <v>Chauffeur privé Grenoble → Aéroport Montpellier-Méditerranée</v>
      </c>
      <c r="O1515" s="14" t="n">
        <f aca="false">LEN(N1515)</f>
        <v>60</v>
      </c>
      <c r="P1515" s="14" t="str">
        <f aca="false">"Chauffeur privé "&amp;INDEX(10_Lieux!$K:$K,U1515)&amp;" vers "&amp;INDEX(10_Lieux!$L:$L,V1515)</f>
        <v>Chauffeur privé de Grenoble vers l'aéroport Montpellier-Méditerranée</v>
      </c>
      <c r="Q1515" s="14" t="str">
        <f aca="false">"Chauffeur privé "&amp;INDEX(10_Lieux!$K:$K,U1515)&amp;" vers "&amp;INDEX(10_Lieux!$L:$L,V1515)&amp;" : env. "&amp;I1515&amp;" km, "&amp;J1515&amp;" de route. Devis personnalisé, standard 24h/24 et 7j/7."</f>
        <v>Chauffeur privé de Grenoble vers l'aéroport Montpellier-Méditerranée : env. 284 km, 3 h de route. Devis personnalisé, standard 24h/24 et 7j/7.</v>
      </c>
      <c r="R1515" s="14" t="n">
        <f aca="false">LEN(Q1515)</f>
        <v>142</v>
      </c>
      <c r="S1515" s="14" t="str">
        <f aca="false">INDEX(10_Lieux!$C:$C,U1515)</f>
        <v>France</v>
      </c>
      <c r="T1515" s="14" t="str">
        <f aca="false">INDEX(10_Lieux!$C:$C,V1515)</f>
        <v>France</v>
      </c>
      <c r="U1515" s="14" t="n">
        <f aca="false">MATCH(A1515,10_Lieux!$A:$A,0)</f>
        <v>9</v>
      </c>
      <c r="V1515" s="14" t="n">
        <f aca="false">MATCH(B1515,10_Lieux!$A:$A,0)</f>
        <v>164</v>
      </c>
      <c r="W1515" s="14" t="n">
        <f aca="false">ROUND(6371*2*ASIN(SQRT(SIN(RADIANS(INDEX(10_Lieux!$F:$F,V1515)-INDEX(10_Lieux!$F:$F,U1515))/2)^2+COS(RADIANS(INDEX(10_Lieux!$F:$F,U1515)))*COS(RADIANS(INDEX(10_Lieux!$F:$F,V1515)))*SIN(RADIANS(INDEX(10_Lieux!$G:$G,V1515)-INDEX(10_Lieux!$G:$G,U1515))/2)^2)),1)</f>
        <v>227.4</v>
      </c>
      <c r="X1515" s="14" t="n">
        <f aca="false">ROUND(I1515/IF(I1515&lt;p_seuil_vitesse,p_vit_lente,p_vit_rapide)*60/15,0)*15</f>
        <v>180</v>
      </c>
      <c r="Y1515" s="14" t="n">
        <f aca="false">MAX(IF(INDEX(10_Lieux!$B:$B,U1515)&lt;&gt;"Ville",INDEX(10_Lieux!$I:$I,U1515),0),IF(INDEX(10_Lieux!$B:$B,V1515)&lt;&gt;"Ville",INDEX(10_Lieux!$I:$I,V1515),0))</f>
        <v>250</v>
      </c>
      <c r="Z1515" s="14" t="str">
        <f aca="false">A1515&amp;"|"&amp;B1515</f>
        <v>Grenoble|Montpellier-Méditerranée</v>
      </c>
      <c r="AA1515" s="14" t="str">
        <f aca="false">IF(I1515&lt;p_local,"Local",IF(I1515&lt;p_vv_min,"Courte distance",IF(I1515&lt;p_tres_long,"Longue distance","Très longue distance")))</f>
        <v>Longue distance</v>
      </c>
    </row>
    <row r="1516" customFormat="false" ht="15" hidden="false" customHeight="true" outlineLevel="0" collapsed="false">
      <c r="A1516" s="1" t="s">
        <v>1659</v>
      </c>
      <c r="B1516" s="1" t="s">
        <v>148</v>
      </c>
      <c r="C1516" s="1" t="s">
        <v>34</v>
      </c>
      <c r="D1516" s="1" t="s">
        <v>653</v>
      </c>
      <c r="E1516" s="1" t="s">
        <v>1684</v>
      </c>
      <c r="F1516" s="14" t="s">
        <v>40</v>
      </c>
      <c r="G1516" s="14" t="str">
        <f aca="false">IF(I1516&lt;p_local,"Local → page infra",IF(H1516&gt;=p_ph1,"Phase 1",IF(H1516&gt;=p_ph2,"Phase 2","Phase 3")))</f>
        <v>Phase 3</v>
      </c>
      <c r="H1516" s="14" t="n">
        <f aca="false">IF(I1516&lt;p_local,0,IF(C1516="Aéroport → Aéroport",p_pts_plein,IF(Y1516&gt;0,IF(I1516&lt;=Y1516,p_pts_plein,IF(I1516&lt;=p_mult2*Y1516,p_pts_moyen,p_pts_r3)),IF(I1516&gt;=p_vv_min,p_pts_plein,IF(I1516&gt;=p_vv_moy,p_pts_moyen,p_pts_court))))+IF(INDEX(10_Lieux!$D:$D,U1516)=1,p_prio1,p_prio2)+IF(INDEX(10_Lieux!$D:$D,V1516)=1,p_prio1,p_prio2)+IF(K1516="Oui",p_tf,0)+p_hub*((INDEX(10_Lieux!$H:$H,U1516)="Hub")+(INDEX(10_Lieux!$H:$H,V1516)="Hub"))+IF(OR(INDEX(10_Lieux!$H:$H,U1516)="Premium",INDEX(10_Lieux!$H:$H,V1516)="Premium"),p_prem,0))</f>
        <v>45</v>
      </c>
      <c r="I1516" s="14" t="n">
        <f aca="false">ROUND(W1516*p_facteur,0)</f>
        <v>387</v>
      </c>
      <c r="J1516" s="14" t="str">
        <f aca="false">IF(X1516&lt;60,X1516&amp;" min",INT(X1516/60)&amp;" h"&amp;IF(MOD(X1516,60)=0,""," "&amp;TEXT(MOD(X1516,60),"00")))</f>
        <v>4 h</v>
      </c>
      <c r="K1516" s="14" t="str">
        <f aca="false">IF(S1516&lt;&gt;T1516,"Oui","Non")</f>
        <v>Non</v>
      </c>
      <c r="L1516" s="14" t="str">
        <f aca="false">IF(AND(INDEX(10_Lieux!$B:$B,U1516)="Ville",INDEX(10_Lieux!$B:$B,V1516)="Ville"),"/chauffeur-prive/"&amp;INDEX(10_Lieux!$E:$E,U1516)&amp;"-"&amp;INDEX(10_Lieux!$E:$E,V1516)&amp;"/","/chauffeur-prive/"&amp;INDEX(10_Lieux!$E:$E,U1516)&amp;"/"&amp;INDEX(10_Lieux!$E:$E,V1516)&amp;"/")</f>
        <v>/chauffeur-prive/aeroport-montpellier-mediterranee/annecy/</v>
      </c>
      <c r="M1516" s="14" t="str">
        <f aca="false">IFERROR(INDEX($L:$L,MATCH(B1516&amp;"|"&amp;A1516,$Z:$Z,0)),"—")</f>
        <v>/chauffeur-prive/annecy/aeroport-montpellier-mediterranee/</v>
      </c>
      <c r="N1516" s="14" t="str">
        <f aca="false">IF(LEN("Chauffeur privé "&amp;INDEX(10_Lieux!$J:$J,U1516)&amp;" → "&amp;INDEX(10_Lieux!$J:$J,V1516)&amp;" | 24h/24")&gt;60,"Chauffeur privé "&amp;INDEX(10_Lieux!$J:$J,U1516)&amp;" → "&amp;INDEX(10_Lieux!$J:$J,V1516),"Chauffeur privé "&amp;INDEX(10_Lieux!$J:$J,U1516)&amp;" → "&amp;INDEX(10_Lieux!$J:$J,V1516)&amp;" | 24h/24")</f>
        <v>Chauffeur privé Aéroport Montpellier-Méditerranée → Annecy</v>
      </c>
      <c r="O1516" s="14" t="n">
        <f aca="false">LEN(N1516)</f>
        <v>58</v>
      </c>
      <c r="P1516" s="14" t="str">
        <f aca="false">"Chauffeur privé "&amp;INDEX(10_Lieux!$K:$K,U1516)&amp;" vers "&amp;INDEX(10_Lieux!$L:$L,V1516)</f>
        <v>Chauffeur privé de l'aéroport Montpellier-Méditerranée vers Annecy</v>
      </c>
      <c r="Q1516" s="14" t="str">
        <f aca="false">"Chauffeur privé "&amp;INDEX(10_Lieux!$K:$K,U1516)&amp;" vers "&amp;INDEX(10_Lieux!$L:$L,V1516)&amp;" : env. "&amp;I1516&amp;" km, "&amp;J1516&amp;" de route. Devis personnalisé, standard 24h/24 et 7j/7."</f>
        <v>Chauffeur privé de l'aéroport Montpellier-Méditerranée vers Annecy : env. 387 km, 4 h de route. Devis personnalisé, standard 24h/24 et 7j/7.</v>
      </c>
      <c r="R1516" s="14" t="n">
        <f aca="false">LEN(Q1516)</f>
        <v>140</v>
      </c>
      <c r="S1516" s="14" t="str">
        <f aca="false">INDEX(10_Lieux!$C:$C,U1516)</f>
        <v>France</v>
      </c>
      <c r="T1516" s="14" t="str">
        <f aca="false">INDEX(10_Lieux!$C:$C,V1516)</f>
        <v>France</v>
      </c>
      <c r="U1516" s="14" t="n">
        <f aca="false">MATCH(A1516,10_Lieux!$A:$A,0)</f>
        <v>164</v>
      </c>
      <c r="V1516" s="14" t="n">
        <f aca="false">MATCH(B1516,10_Lieux!$A:$A,0)</f>
        <v>10</v>
      </c>
      <c r="W1516" s="14" t="n">
        <f aca="false">ROUND(6371*2*ASIN(SQRT(SIN(RADIANS(INDEX(10_Lieux!$F:$F,V1516)-INDEX(10_Lieux!$F:$F,U1516))/2)^2+COS(RADIANS(INDEX(10_Lieux!$F:$F,U1516)))*COS(RADIANS(INDEX(10_Lieux!$F:$F,V1516)))*SIN(RADIANS(INDEX(10_Lieux!$G:$G,V1516)-INDEX(10_Lieux!$G:$G,U1516))/2)^2)),1)</f>
        <v>309.8</v>
      </c>
      <c r="X1516" s="14" t="n">
        <f aca="false">ROUND(I1516/IF(I1516&lt;p_seuil_vitesse,p_vit_lente,p_vit_rapide)*60/15,0)*15</f>
        <v>240</v>
      </c>
      <c r="Y1516" s="14" t="n">
        <f aca="false">MAX(IF(INDEX(10_Lieux!$B:$B,U1516)&lt;&gt;"Ville",INDEX(10_Lieux!$I:$I,U1516),0),IF(INDEX(10_Lieux!$B:$B,V1516)&lt;&gt;"Ville",INDEX(10_Lieux!$I:$I,V1516),0))</f>
        <v>250</v>
      </c>
      <c r="Z1516" s="14" t="str">
        <f aca="false">A1516&amp;"|"&amp;B1516</f>
        <v>Montpellier-Méditerranée|Annecy</v>
      </c>
      <c r="AA1516" s="14" t="str">
        <f aca="false">IF(I1516&lt;p_local,"Local",IF(I1516&lt;p_vv_min,"Courte distance",IF(I1516&lt;p_tres_long,"Longue distance","Très longue distance")))</f>
        <v>Longue distance</v>
      </c>
    </row>
    <row r="1517" customFormat="false" ht="15" hidden="false" customHeight="true" outlineLevel="0" collapsed="false">
      <c r="A1517" s="1" t="s">
        <v>148</v>
      </c>
      <c r="B1517" s="1" t="s">
        <v>1659</v>
      </c>
      <c r="C1517" s="1" t="s">
        <v>35</v>
      </c>
      <c r="D1517" s="1" t="s">
        <v>653</v>
      </c>
      <c r="E1517" s="1" t="s">
        <v>1685</v>
      </c>
      <c r="F1517" s="14" t="s">
        <v>40</v>
      </c>
      <c r="G1517" s="14" t="str">
        <f aca="false">IF(I1517&lt;p_local,"Local → page infra",IF(H1517&gt;=p_ph1,"Phase 1",IF(H1517&gt;=p_ph2,"Phase 2","Phase 3")))</f>
        <v>Phase 3</v>
      </c>
      <c r="H1517" s="14" t="n">
        <f aca="false">IF(I1517&lt;p_local,0,IF(C1517="Aéroport → Aéroport",p_pts_plein,IF(Y1517&gt;0,IF(I1517&lt;=Y1517,p_pts_plein,IF(I1517&lt;=p_mult2*Y1517,p_pts_moyen,p_pts_r3)),IF(I1517&gt;=p_vv_min,p_pts_plein,IF(I1517&gt;=p_vv_moy,p_pts_moyen,p_pts_court))))+IF(INDEX(10_Lieux!$D:$D,U1517)=1,p_prio1,p_prio2)+IF(INDEX(10_Lieux!$D:$D,V1517)=1,p_prio1,p_prio2)+IF(K1517="Oui",p_tf,0)+p_hub*((INDEX(10_Lieux!$H:$H,U1517)="Hub")+(INDEX(10_Lieux!$H:$H,V1517)="Hub"))+IF(OR(INDEX(10_Lieux!$H:$H,U1517)="Premium",INDEX(10_Lieux!$H:$H,V1517)="Premium"),p_prem,0))</f>
        <v>45</v>
      </c>
      <c r="I1517" s="14" t="n">
        <f aca="false">ROUND(W1517*p_facteur,0)</f>
        <v>387</v>
      </c>
      <c r="J1517" s="14" t="str">
        <f aca="false">IF(X1517&lt;60,X1517&amp;" min",INT(X1517/60)&amp;" h"&amp;IF(MOD(X1517,60)=0,""," "&amp;TEXT(MOD(X1517,60),"00")))</f>
        <v>4 h</v>
      </c>
      <c r="K1517" s="14" t="str">
        <f aca="false">IF(S1517&lt;&gt;T1517,"Oui","Non")</f>
        <v>Non</v>
      </c>
      <c r="L1517" s="14" t="str">
        <f aca="false">IF(AND(INDEX(10_Lieux!$B:$B,U1517)="Ville",INDEX(10_Lieux!$B:$B,V1517)="Ville"),"/chauffeur-prive/"&amp;INDEX(10_Lieux!$E:$E,U1517)&amp;"-"&amp;INDEX(10_Lieux!$E:$E,V1517)&amp;"/","/chauffeur-prive/"&amp;INDEX(10_Lieux!$E:$E,U1517)&amp;"/"&amp;INDEX(10_Lieux!$E:$E,V1517)&amp;"/")</f>
        <v>/chauffeur-prive/annecy/aeroport-montpellier-mediterranee/</v>
      </c>
      <c r="M1517" s="14" t="str">
        <f aca="false">IFERROR(INDEX($L:$L,MATCH(B1517&amp;"|"&amp;A1517,$Z:$Z,0)),"—")</f>
        <v>/chauffeur-prive/aeroport-montpellier-mediterranee/annecy/</v>
      </c>
      <c r="N1517" s="14" t="str">
        <f aca="false">IF(LEN("Chauffeur privé "&amp;INDEX(10_Lieux!$J:$J,U1517)&amp;" → "&amp;INDEX(10_Lieux!$J:$J,V1517)&amp;" | 24h/24")&gt;60,"Chauffeur privé "&amp;INDEX(10_Lieux!$J:$J,U1517)&amp;" → "&amp;INDEX(10_Lieux!$J:$J,V1517),"Chauffeur privé "&amp;INDEX(10_Lieux!$J:$J,U1517)&amp;" → "&amp;INDEX(10_Lieux!$J:$J,V1517)&amp;" | 24h/24")</f>
        <v>Chauffeur privé Annecy → Aéroport Montpellier-Méditerranée</v>
      </c>
      <c r="O1517" s="14" t="n">
        <f aca="false">LEN(N1517)</f>
        <v>58</v>
      </c>
      <c r="P1517" s="14" t="str">
        <f aca="false">"Chauffeur privé "&amp;INDEX(10_Lieux!$K:$K,U1517)&amp;" vers "&amp;INDEX(10_Lieux!$L:$L,V1517)</f>
        <v>Chauffeur privé d'Annecy vers l'aéroport Montpellier-Méditerranée</v>
      </c>
      <c r="Q1517" s="14" t="str">
        <f aca="false">"Chauffeur privé "&amp;INDEX(10_Lieux!$K:$K,U1517)&amp;" vers "&amp;INDEX(10_Lieux!$L:$L,V1517)&amp;" : env. "&amp;I1517&amp;" km, "&amp;J1517&amp;" de route. Devis personnalisé, standard 24h/24 et 7j/7."</f>
        <v>Chauffeur privé d'Annecy vers l'aéroport Montpellier-Méditerranée : env. 387 km, 4 h de route. Devis personnalisé, standard 24h/24 et 7j/7.</v>
      </c>
      <c r="R1517" s="14" t="n">
        <f aca="false">LEN(Q1517)</f>
        <v>139</v>
      </c>
      <c r="S1517" s="14" t="str">
        <f aca="false">INDEX(10_Lieux!$C:$C,U1517)</f>
        <v>France</v>
      </c>
      <c r="T1517" s="14" t="str">
        <f aca="false">INDEX(10_Lieux!$C:$C,V1517)</f>
        <v>France</v>
      </c>
      <c r="U1517" s="14" t="n">
        <f aca="false">MATCH(A1517,10_Lieux!$A:$A,0)</f>
        <v>10</v>
      </c>
      <c r="V1517" s="14" t="n">
        <f aca="false">MATCH(B1517,10_Lieux!$A:$A,0)</f>
        <v>164</v>
      </c>
      <c r="W1517" s="14" t="n">
        <f aca="false">ROUND(6371*2*ASIN(SQRT(SIN(RADIANS(INDEX(10_Lieux!$F:$F,V1517)-INDEX(10_Lieux!$F:$F,U1517))/2)^2+COS(RADIANS(INDEX(10_Lieux!$F:$F,U1517)))*COS(RADIANS(INDEX(10_Lieux!$F:$F,V1517)))*SIN(RADIANS(INDEX(10_Lieux!$G:$G,V1517)-INDEX(10_Lieux!$G:$G,U1517))/2)^2)),1)</f>
        <v>309.8</v>
      </c>
      <c r="X1517" s="14" t="n">
        <f aca="false">ROUND(I1517/IF(I1517&lt;p_seuil_vitesse,p_vit_lente,p_vit_rapide)*60/15,0)*15</f>
        <v>240</v>
      </c>
      <c r="Y1517" s="14" t="n">
        <f aca="false">MAX(IF(INDEX(10_Lieux!$B:$B,U1517)&lt;&gt;"Ville",INDEX(10_Lieux!$I:$I,U1517),0),IF(INDEX(10_Lieux!$B:$B,V1517)&lt;&gt;"Ville",INDEX(10_Lieux!$I:$I,V1517),0))</f>
        <v>250</v>
      </c>
      <c r="Z1517" s="14" t="str">
        <f aca="false">A1517&amp;"|"&amp;B1517</f>
        <v>Annecy|Montpellier-Méditerranée</v>
      </c>
      <c r="AA1517" s="14" t="str">
        <f aca="false">IF(I1517&lt;p_local,"Local",IF(I1517&lt;p_vv_min,"Courte distance",IF(I1517&lt;p_tres_long,"Longue distance","Très longue distance")))</f>
        <v>Longue distance</v>
      </c>
    </row>
    <row r="1518" customFormat="false" ht="15" hidden="false" customHeight="true" outlineLevel="0" collapsed="false">
      <c r="A1518" s="1" t="s">
        <v>1659</v>
      </c>
      <c r="B1518" s="1" t="s">
        <v>150</v>
      </c>
      <c r="C1518" s="1" t="s">
        <v>34</v>
      </c>
      <c r="D1518" s="1" t="s">
        <v>653</v>
      </c>
      <c r="E1518" s="1" t="s">
        <v>1686</v>
      </c>
      <c r="F1518" s="14" t="s">
        <v>40</v>
      </c>
      <c r="G1518" s="14" t="str">
        <f aca="false">IF(I1518&lt;p_local,"Local → page infra",IF(H1518&gt;=p_ph1,"Phase 1",IF(H1518&gt;=p_ph2,"Phase 2","Phase 3")))</f>
        <v>Phase 3</v>
      </c>
      <c r="H1518" s="14" t="n">
        <f aca="false">IF(I1518&lt;p_local,0,IF(C1518="Aéroport → Aéroport",p_pts_plein,IF(Y1518&gt;0,IF(I1518&lt;=Y1518,p_pts_plein,IF(I1518&lt;=p_mult2*Y1518,p_pts_moyen,p_pts_r3)),IF(I1518&gt;=p_vv_min,p_pts_plein,IF(I1518&gt;=p_vv_moy,p_pts_moyen,p_pts_court))))+IF(INDEX(10_Lieux!$D:$D,U1518)=1,p_prio1,p_prio2)+IF(INDEX(10_Lieux!$D:$D,V1518)=1,p_prio1,p_prio2)+IF(K1518="Oui",p_tf,0)+p_hub*((INDEX(10_Lieux!$H:$H,U1518)="Hub")+(INDEX(10_Lieux!$H:$H,V1518)="Hub"))+IF(OR(INDEX(10_Lieux!$H:$H,U1518)="Premium",INDEX(10_Lieux!$H:$H,V1518)="Premium"),p_prem,0))</f>
        <v>40</v>
      </c>
      <c r="I1518" s="14" t="n">
        <f aca="false">ROUND(W1518*p_facteur,0)</f>
        <v>337</v>
      </c>
      <c r="J1518" s="14" t="str">
        <f aca="false">IF(X1518&lt;60,X1518&amp;" min",INT(X1518/60)&amp;" h"&amp;IF(MOD(X1518,60)=0,""," "&amp;TEXT(MOD(X1518,60),"00")))</f>
        <v>3 h 30</v>
      </c>
      <c r="K1518" s="14" t="str">
        <f aca="false">IF(S1518&lt;&gt;T1518,"Oui","Non")</f>
        <v>Non</v>
      </c>
      <c r="L1518" s="14" t="str">
        <f aca="false">IF(AND(INDEX(10_Lieux!$B:$B,U1518)="Ville",INDEX(10_Lieux!$B:$B,V1518)="Ville"),"/chauffeur-prive/"&amp;INDEX(10_Lieux!$E:$E,U1518)&amp;"-"&amp;INDEX(10_Lieux!$E:$E,V1518)&amp;"/","/chauffeur-prive/"&amp;INDEX(10_Lieux!$E:$E,U1518)&amp;"/"&amp;INDEX(10_Lieux!$E:$E,V1518)&amp;"/")</f>
        <v>/chauffeur-prive/aeroport-montpellier-mediterranee/chambery/</v>
      </c>
      <c r="M1518" s="14" t="str">
        <f aca="false">IFERROR(INDEX($L:$L,MATCH(B1518&amp;"|"&amp;A1518,$Z:$Z,0)),"—")</f>
        <v>/chauffeur-prive/chambery/aeroport-montpellier-mediterranee/</v>
      </c>
      <c r="N1518" s="14" t="str">
        <f aca="false">IF(LEN("Chauffeur privé "&amp;INDEX(10_Lieux!$J:$J,U1518)&amp;" → "&amp;INDEX(10_Lieux!$J:$J,V1518)&amp;" | 24h/24")&gt;60,"Chauffeur privé "&amp;INDEX(10_Lieux!$J:$J,U1518)&amp;" → "&amp;INDEX(10_Lieux!$J:$J,V1518),"Chauffeur privé "&amp;INDEX(10_Lieux!$J:$J,U1518)&amp;" → "&amp;INDEX(10_Lieux!$J:$J,V1518)&amp;" | 24h/24")</f>
        <v>Chauffeur privé Aéroport Montpellier-Méditerranée → Chambéry</v>
      </c>
      <c r="O1518" s="14" t="n">
        <f aca="false">LEN(N1518)</f>
        <v>60</v>
      </c>
      <c r="P1518" s="14" t="str">
        <f aca="false">"Chauffeur privé "&amp;INDEX(10_Lieux!$K:$K,U1518)&amp;" vers "&amp;INDEX(10_Lieux!$L:$L,V1518)</f>
        <v>Chauffeur privé de l'aéroport Montpellier-Méditerranée vers Chambéry</v>
      </c>
      <c r="Q1518" s="14" t="str">
        <f aca="false">"Chauffeur privé "&amp;INDEX(10_Lieux!$K:$K,U1518)&amp;" vers "&amp;INDEX(10_Lieux!$L:$L,V1518)&amp;" : env. "&amp;I1518&amp;" km, "&amp;J1518&amp;" de route. Devis personnalisé, standard 24h/24 et 7j/7."</f>
        <v>Chauffeur privé de l'aéroport Montpellier-Méditerranée vers Chambéry : env. 337 km, 3 h 30 de route. Devis personnalisé, standard 24h/24 et 7j/7.</v>
      </c>
      <c r="R1518" s="14" t="n">
        <f aca="false">LEN(Q1518)</f>
        <v>145</v>
      </c>
      <c r="S1518" s="14" t="str">
        <f aca="false">INDEX(10_Lieux!$C:$C,U1518)</f>
        <v>France</v>
      </c>
      <c r="T1518" s="14" t="str">
        <f aca="false">INDEX(10_Lieux!$C:$C,V1518)</f>
        <v>France</v>
      </c>
      <c r="U1518" s="14" t="n">
        <f aca="false">MATCH(A1518,10_Lieux!$A:$A,0)</f>
        <v>164</v>
      </c>
      <c r="V1518" s="14" t="n">
        <f aca="false">MATCH(B1518,10_Lieux!$A:$A,0)</f>
        <v>11</v>
      </c>
      <c r="W1518" s="14" t="n">
        <f aca="false">ROUND(6371*2*ASIN(SQRT(SIN(RADIANS(INDEX(10_Lieux!$F:$F,V1518)-INDEX(10_Lieux!$F:$F,U1518))/2)^2+COS(RADIANS(INDEX(10_Lieux!$F:$F,U1518)))*COS(RADIANS(INDEX(10_Lieux!$F:$F,V1518)))*SIN(RADIANS(INDEX(10_Lieux!$G:$G,V1518)-INDEX(10_Lieux!$G:$G,U1518))/2)^2)),1)</f>
        <v>269.9</v>
      </c>
      <c r="X1518" s="14" t="n">
        <f aca="false">ROUND(I1518/IF(I1518&lt;p_seuil_vitesse,p_vit_lente,p_vit_rapide)*60/15,0)*15</f>
        <v>210</v>
      </c>
      <c r="Y1518" s="14" t="n">
        <f aca="false">MAX(IF(INDEX(10_Lieux!$B:$B,U1518)&lt;&gt;"Ville",INDEX(10_Lieux!$I:$I,U1518),0),IF(INDEX(10_Lieux!$B:$B,V1518)&lt;&gt;"Ville",INDEX(10_Lieux!$I:$I,V1518),0))</f>
        <v>250</v>
      </c>
      <c r="Z1518" s="14" t="str">
        <f aca="false">A1518&amp;"|"&amp;B1518</f>
        <v>Montpellier-Méditerranée|Chambéry</v>
      </c>
      <c r="AA1518" s="14" t="str">
        <f aca="false">IF(I1518&lt;p_local,"Local",IF(I1518&lt;p_vv_min,"Courte distance",IF(I1518&lt;p_tres_long,"Longue distance","Très longue distance")))</f>
        <v>Longue distance</v>
      </c>
    </row>
    <row r="1519" customFormat="false" ht="15" hidden="false" customHeight="true" outlineLevel="0" collapsed="false">
      <c r="A1519" s="1" t="s">
        <v>150</v>
      </c>
      <c r="B1519" s="1" t="s">
        <v>1659</v>
      </c>
      <c r="C1519" s="1" t="s">
        <v>35</v>
      </c>
      <c r="D1519" s="1" t="s">
        <v>653</v>
      </c>
      <c r="E1519" s="1" t="s">
        <v>1687</v>
      </c>
      <c r="F1519" s="14" t="s">
        <v>40</v>
      </c>
      <c r="G1519" s="14" t="str">
        <f aca="false">IF(I1519&lt;p_local,"Local → page infra",IF(H1519&gt;=p_ph1,"Phase 1",IF(H1519&gt;=p_ph2,"Phase 2","Phase 3")))</f>
        <v>Phase 3</v>
      </c>
      <c r="H1519" s="14" t="n">
        <f aca="false">IF(I1519&lt;p_local,0,IF(C1519="Aéroport → Aéroport",p_pts_plein,IF(Y1519&gt;0,IF(I1519&lt;=Y1519,p_pts_plein,IF(I1519&lt;=p_mult2*Y1519,p_pts_moyen,p_pts_r3)),IF(I1519&gt;=p_vv_min,p_pts_plein,IF(I1519&gt;=p_vv_moy,p_pts_moyen,p_pts_court))))+IF(INDEX(10_Lieux!$D:$D,U1519)=1,p_prio1,p_prio2)+IF(INDEX(10_Lieux!$D:$D,V1519)=1,p_prio1,p_prio2)+IF(K1519="Oui",p_tf,0)+p_hub*((INDEX(10_Lieux!$H:$H,U1519)="Hub")+(INDEX(10_Lieux!$H:$H,V1519)="Hub"))+IF(OR(INDEX(10_Lieux!$H:$H,U1519)="Premium",INDEX(10_Lieux!$H:$H,V1519)="Premium"),p_prem,0))</f>
        <v>40</v>
      </c>
      <c r="I1519" s="14" t="n">
        <f aca="false">ROUND(W1519*p_facteur,0)</f>
        <v>337</v>
      </c>
      <c r="J1519" s="14" t="str">
        <f aca="false">IF(X1519&lt;60,X1519&amp;" min",INT(X1519/60)&amp;" h"&amp;IF(MOD(X1519,60)=0,""," "&amp;TEXT(MOD(X1519,60),"00")))</f>
        <v>3 h 30</v>
      </c>
      <c r="K1519" s="14" t="str">
        <f aca="false">IF(S1519&lt;&gt;T1519,"Oui","Non")</f>
        <v>Non</v>
      </c>
      <c r="L1519" s="14" t="str">
        <f aca="false">IF(AND(INDEX(10_Lieux!$B:$B,U1519)="Ville",INDEX(10_Lieux!$B:$B,V1519)="Ville"),"/chauffeur-prive/"&amp;INDEX(10_Lieux!$E:$E,U1519)&amp;"-"&amp;INDEX(10_Lieux!$E:$E,V1519)&amp;"/","/chauffeur-prive/"&amp;INDEX(10_Lieux!$E:$E,U1519)&amp;"/"&amp;INDEX(10_Lieux!$E:$E,V1519)&amp;"/")</f>
        <v>/chauffeur-prive/chambery/aeroport-montpellier-mediterranee/</v>
      </c>
      <c r="M1519" s="14" t="str">
        <f aca="false">IFERROR(INDEX($L:$L,MATCH(B1519&amp;"|"&amp;A1519,$Z:$Z,0)),"—")</f>
        <v>/chauffeur-prive/aeroport-montpellier-mediterranee/chambery/</v>
      </c>
      <c r="N1519" s="14" t="str">
        <f aca="false">IF(LEN("Chauffeur privé "&amp;INDEX(10_Lieux!$J:$J,U1519)&amp;" → "&amp;INDEX(10_Lieux!$J:$J,V1519)&amp;" | 24h/24")&gt;60,"Chauffeur privé "&amp;INDEX(10_Lieux!$J:$J,U1519)&amp;" → "&amp;INDEX(10_Lieux!$J:$J,V1519),"Chauffeur privé "&amp;INDEX(10_Lieux!$J:$J,U1519)&amp;" → "&amp;INDEX(10_Lieux!$J:$J,V1519)&amp;" | 24h/24")</f>
        <v>Chauffeur privé Chambéry → Aéroport Montpellier-Méditerranée</v>
      </c>
      <c r="O1519" s="14" t="n">
        <f aca="false">LEN(N1519)</f>
        <v>60</v>
      </c>
      <c r="P1519" s="14" t="str">
        <f aca="false">"Chauffeur privé "&amp;INDEX(10_Lieux!$K:$K,U1519)&amp;" vers "&amp;INDEX(10_Lieux!$L:$L,V1519)</f>
        <v>Chauffeur privé de Chambéry vers l'aéroport Montpellier-Méditerranée</v>
      </c>
      <c r="Q1519" s="14" t="str">
        <f aca="false">"Chauffeur privé "&amp;INDEX(10_Lieux!$K:$K,U1519)&amp;" vers "&amp;INDEX(10_Lieux!$L:$L,V1519)&amp;" : env. "&amp;I1519&amp;" km, "&amp;J1519&amp;" de route. Devis personnalisé, standard 24h/24 et 7j/7."</f>
        <v>Chauffeur privé de Chambéry vers l'aéroport Montpellier-Méditerranée : env. 337 km, 3 h 30 de route. Devis personnalisé, standard 24h/24 et 7j/7.</v>
      </c>
      <c r="R1519" s="14" t="n">
        <f aca="false">LEN(Q1519)</f>
        <v>145</v>
      </c>
      <c r="S1519" s="14" t="str">
        <f aca="false">INDEX(10_Lieux!$C:$C,U1519)</f>
        <v>France</v>
      </c>
      <c r="T1519" s="14" t="str">
        <f aca="false">INDEX(10_Lieux!$C:$C,V1519)</f>
        <v>France</v>
      </c>
      <c r="U1519" s="14" t="n">
        <f aca="false">MATCH(A1519,10_Lieux!$A:$A,0)</f>
        <v>11</v>
      </c>
      <c r="V1519" s="14" t="n">
        <f aca="false">MATCH(B1519,10_Lieux!$A:$A,0)</f>
        <v>164</v>
      </c>
      <c r="W1519" s="14" t="n">
        <f aca="false">ROUND(6371*2*ASIN(SQRT(SIN(RADIANS(INDEX(10_Lieux!$F:$F,V1519)-INDEX(10_Lieux!$F:$F,U1519))/2)^2+COS(RADIANS(INDEX(10_Lieux!$F:$F,U1519)))*COS(RADIANS(INDEX(10_Lieux!$F:$F,V1519)))*SIN(RADIANS(INDEX(10_Lieux!$G:$G,V1519)-INDEX(10_Lieux!$G:$G,U1519))/2)^2)),1)</f>
        <v>269.9</v>
      </c>
      <c r="X1519" s="14" t="n">
        <f aca="false">ROUND(I1519/IF(I1519&lt;p_seuil_vitesse,p_vit_lente,p_vit_rapide)*60/15,0)*15</f>
        <v>210</v>
      </c>
      <c r="Y1519" s="14" t="n">
        <f aca="false">MAX(IF(INDEX(10_Lieux!$B:$B,U1519)&lt;&gt;"Ville",INDEX(10_Lieux!$I:$I,U1519),0),IF(INDEX(10_Lieux!$B:$B,V1519)&lt;&gt;"Ville",INDEX(10_Lieux!$I:$I,V1519),0))</f>
        <v>250</v>
      </c>
      <c r="Z1519" s="14" t="str">
        <f aca="false">A1519&amp;"|"&amp;B1519</f>
        <v>Chambéry|Montpellier-Méditerranée</v>
      </c>
      <c r="AA1519" s="14" t="str">
        <f aca="false">IF(I1519&lt;p_local,"Local",IF(I1519&lt;p_vv_min,"Courte distance",IF(I1519&lt;p_tres_long,"Longue distance","Très longue distance")))</f>
        <v>Longue distance</v>
      </c>
    </row>
    <row r="1520" customFormat="false" ht="15" hidden="false" customHeight="true" outlineLevel="0" collapsed="false">
      <c r="A1520" s="1" t="s">
        <v>1659</v>
      </c>
      <c r="B1520" s="1" t="s">
        <v>152</v>
      </c>
      <c r="C1520" s="1" t="s">
        <v>34</v>
      </c>
      <c r="D1520" s="1" t="s">
        <v>653</v>
      </c>
      <c r="E1520" s="1" t="s">
        <v>1688</v>
      </c>
      <c r="F1520" s="14" t="s">
        <v>40</v>
      </c>
      <c r="G1520" s="14" t="str">
        <f aca="false">IF(I1520&lt;p_local,"Local → page infra",IF(H1520&gt;=p_ph1,"Phase 1",IF(H1520&gt;=p_ph2,"Phase 2","Phase 3")))</f>
        <v>Phase 2</v>
      </c>
      <c r="H1520" s="14" t="n">
        <f aca="false">IF(I1520&lt;p_local,0,IF(C1520="Aéroport → Aéroport",p_pts_plein,IF(Y1520&gt;0,IF(I1520&lt;=Y1520,p_pts_plein,IF(I1520&lt;=p_mult2*Y1520,p_pts_moyen,p_pts_r3)),IF(I1520&gt;=p_vv_min,p_pts_plein,IF(I1520&gt;=p_vv_moy,p_pts_moyen,p_pts_court))))+IF(INDEX(10_Lieux!$D:$D,U1520)=1,p_prio1,p_prio2)+IF(INDEX(10_Lieux!$D:$D,V1520)=1,p_prio1,p_prio2)+IF(K1520="Oui",p_tf,0)+p_hub*((INDEX(10_Lieux!$H:$H,U1520)="Hub")+(INDEX(10_Lieux!$H:$H,V1520)="Hub"))+IF(OR(INDEX(10_Lieux!$H:$H,U1520)="Premium",INDEX(10_Lieux!$H:$H,V1520)="Premium"),p_prem,0))</f>
        <v>65</v>
      </c>
      <c r="I1520" s="14" t="n">
        <f aca="false">ROUND(W1520*p_facteur,0)</f>
        <v>424</v>
      </c>
      <c r="J1520" s="14" t="str">
        <f aca="false">IF(X1520&lt;60,X1520&amp;" min",INT(X1520/60)&amp;" h"&amp;IF(MOD(X1520,60)=0,""," "&amp;TEXT(MOD(X1520,60),"00")))</f>
        <v>4 h 30</v>
      </c>
      <c r="K1520" s="14" t="str">
        <f aca="false">IF(S1520&lt;&gt;T1520,"Oui","Non")</f>
        <v>Oui</v>
      </c>
      <c r="L1520" s="14" t="str">
        <f aca="false">IF(AND(INDEX(10_Lieux!$B:$B,U1520)="Ville",INDEX(10_Lieux!$B:$B,V1520)="Ville"),"/chauffeur-prive/"&amp;INDEX(10_Lieux!$E:$E,U1520)&amp;"-"&amp;INDEX(10_Lieux!$E:$E,V1520)&amp;"/","/chauffeur-prive/"&amp;INDEX(10_Lieux!$E:$E,U1520)&amp;"/"&amp;INDEX(10_Lieux!$E:$E,V1520)&amp;"/")</f>
        <v>/chauffeur-prive/aeroport-montpellier-mediterranee/geneve/</v>
      </c>
      <c r="M1520" s="14" t="str">
        <f aca="false">IFERROR(INDEX($L:$L,MATCH(B1520&amp;"|"&amp;A1520,$Z:$Z,0)),"—")</f>
        <v>/chauffeur-prive/geneve/aeroport-montpellier-mediterranee/</v>
      </c>
      <c r="N1520" s="14" t="str">
        <f aca="false">IF(LEN("Chauffeur privé "&amp;INDEX(10_Lieux!$J:$J,U1520)&amp;" → "&amp;INDEX(10_Lieux!$J:$J,V1520)&amp;" | 24h/24")&gt;60,"Chauffeur privé "&amp;INDEX(10_Lieux!$J:$J,U1520)&amp;" → "&amp;INDEX(10_Lieux!$J:$J,V1520),"Chauffeur privé "&amp;INDEX(10_Lieux!$J:$J,U1520)&amp;" → "&amp;INDEX(10_Lieux!$J:$J,V1520)&amp;" | 24h/24")</f>
        <v>Chauffeur privé Aéroport Montpellier-Méditerranée → Genève</v>
      </c>
      <c r="O1520" s="14" t="n">
        <f aca="false">LEN(N1520)</f>
        <v>58</v>
      </c>
      <c r="P1520" s="14" t="str">
        <f aca="false">"Chauffeur privé "&amp;INDEX(10_Lieux!$K:$K,U1520)&amp;" vers "&amp;INDEX(10_Lieux!$L:$L,V1520)</f>
        <v>Chauffeur privé de l'aéroport Montpellier-Méditerranée vers Genève</v>
      </c>
      <c r="Q1520" s="14" t="str">
        <f aca="false">"Chauffeur privé "&amp;INDEX(10_Lieux!$K:$K,U1520)&amp;" vers "&amp;INDEX(10_Lieux!$L:$L,V1520)&amp;" : env. "&amp;I1520&amp;" km, "&amp;J1520&amp;" de route. Devis personnalisé, standard 24h/24 et 7j/7."</f>
        <v>Chauffeur privé de l'aéroport Montpellier-Méditerranée vers Genève : env. 424 km, 4 h 30 de route. Devis personnalisé, standard 24h/24 et 7j/7.</v>
      </c>
      <c r="R1520" s="14" t="n">
        <f aca="false">LEN(Q1520)</f>
        <v>143</v>
      </c>
      <c r="S1520" s="14" t="str">
        <f aca="false">INDEX(10_Lieux!$C:$C,U1520)</f>
        <v>France</v>
      </c>
      <c r="T1520" s="14" t="str">
        <f aca="false">INDEX(10_Lieux!$C:$C,V1520)</f>
        <v>Suisse</v>
      </c>
      <c r="U1520" s="14" t="n">
        <f aca="false">MATCH(A1520,10_Lieux!$A:$A,0)</f>
        <v>164</v>
      </c>
      <c r="V1520" s="14" t="n">
        <f aca="false">MATCH(B1520,10_Lieux!$A:$A,0)</f>
        <v>111</v>
      </c>
      <c r="W1520" s="14" t="n">
        <f aca="false">ROUND(6371*2*ASIN(SQRT(SIN(RADIANS(INDEX(10_Lieux!$F:$F,V1520)-INDEX(10_Lieux!$F:$F,U1520))/2)^2+COS(RADIANS(INDEX(10_Lieux!$F:$F,U1520)))*COS(RADIANS(INDEX(10_Lieux!$F:$F,V1520)))*SIN(RADIANS(INDEX(10_Lieux!$G:$G,V1520)-INDEX(10_Lieux!$G:$G,U1520))/2)^2)),1)</f>
        <v>338.9</v>
      </c>
      <c r="X1520" s="14" t="n">
        <f aca="false">ROUND(I1520/IF(I1520&lt;p_seuil_vitesse,p_vit_lente,p_vit_rapide)*60/15,0)*15</f>
        <v>270</v>
      </c>
      <c r="Y1520" s="14" t="n">
        <f aca="false">MAX(IF(INDEX(10_Lieux!$B:$B,U1520)&lt;&gt;"Ville",INDEX(10_Lieux!$I:$I,U1520),0),IF(INDEX(10_Lieux!$B:$B,V1520)&lt;&gt;"Ville",INDEX(10_Lieux!$I:$I,V1520),0))</f>
        <v>250</v>
      </c>
      <c r="Z1520" s="14" t="str">
        <f aca="false">A1520&amp;"|"&amp;B1520</f>
        <v>Montpellier-Méditerranée|Genève</v>
      </c>
      <c r="AA1520" s="14" t="str">
        <f aca="false">IF(I1520&lt;p_local,"Local",IF(I1520&lt;p_vv_min,"Courte distance",IF(I1520&lt;p_tres_long,"Longue distance","Très longue distance")))</f>
        <v>Longue distance</v>
      </c>
    </row>
    <row r="1521" customFormat="false" ht="15" hidden="false" customHeight="true" outlineLevel="0" collapsed="false">
      <c r="A1521" s="1" t="s">
        <v>152</v>
      </c>
      <c r="B1521" s="1" t="s">
        <v>1659</v>
      </c>
      <c r="C1521" s="1" t="s">
        <v>35</v>
      </c>
      <c r="D1521" s="1" t="s">
        <v>653</v>
      </c>
      <c r="E1521" s="1" t="s">
        <v>1689</v>
      </c>
      <c r="F1521" s="14" t="s">
        <v>40</v>
      </c>
      <c r="G1521" s="14" t="str">
        <f aca="false">IF(I1521&lt;p_local,"Local → page infra",IF(H1521&gt;=p_ph1,"Phase 1",IF(H1521&gt;=p_ph2,"Phase 2","Phase 3")))</f>
        <v>Phase 2</v>
      </c>
      <c r="H1521" s="14" t="n">
        <f aca="false">IF(I1521&lt;p_local,0,IF(C1521="Aéroport → Aéroport",p_pts_plein,IF(Y1521&gt;0,IF(I1521&lt;=Y1521,p_pts_plein,IF(I1521&lt;=p_mult2*Y1521,p_pts_moyen,p_pts_r3)),IF(I1521&gt;=p_vv_min,p_pts_plein,IF(I1521&gt;=p_vv_moy,p_pts_moyen,p_pts_court))))+IF(INDEX(10_Lieux!$D:$D,U1521)=1,p_prio1,p_prio2)+IF(INDEX(10_Lieux!$D:$D,V1521)=1,p_prio1,p_prio2)+IF(K1521="Oui",p_tf,0)+p_hub*((INDEX(10_Lieux!$H:$H,U1521)="Hub")+(INDEX(10_Lieux!$H:$H,V1521)="Hub"))+IF(OR(INDEX(10_Lieux!$H:$H,U1521)="Premium",INDEX(10_Lieux!$H:$H,V1521)="Premium"),p_prem,0))</f>
        <v>65</v>
      </c>
      <c r="I1521" s="14" t="n">
        <f aca="false">ROUND(W1521*p_facteur,0)</f>
        <v>424</v>
      </c>
      <c r="J1521" s="14" t="str">
        <f aca="false">IF(X1521&lt;60,X1521&amp;" min",INT(X1521/60)&amp;" h"&amp;IF(MOD(X1521,60)=0,""," "&amp;TEXT(MOD(X1521,60),"00")))</f>
        <v>4 h 30</v>
      </c>
      <c r="K1521" s="14" t="str">
        <f aca="false">IF(S1521&lt;&gt;T1521,"Oui","Non")</f>
        <v>Oui</v>
      </c>
      <c r="L1521" s="14" t="str">
        <f aca="false">IF(AND(INDEX(10_Lieux!$B:$B,U1521)="Ville",INDEX(10_Lieux!$B:$B,V1521)="Ville"),"/chauffeur-prive/"&amp;INDEX(10_Lieux!$E:$E,U1521)&amp;"-"&amp;INDEX(10_Lieux!$E:$E,V1521)&amp;"/","/chauffeur-prive/"&amp;INDEX(10_Lieux!$E:$E,U1521)&amp;"/"&amp;INDEX(10_Lieux!$E:$E,V1521)&amp;"/")</f>
        <v>/chauffeur-prive/geneve/aeroport-montpellier-mediterranee/</v>
      </c>
      <c r="M1521" s="14" t="str">
        <f aca="false">IFERROR(INDEX($L:$L,MATCH(B1521&amp;"|"&amp;A1521,$Z:$Z,0)),"—")</f>
        <v>/chauffeur-prive/aeroport-montpellier-mediterranee/geneve/</v>
      </c>
      <c r="N1521" s="14" t="str">
        <f aca="false">IF(LEN("Chauffeur privé "&amp;INDEX(10_Lieux!$J:$J,U1521)&amp;" → "&amp;INDEX(10_Lieux!$J:$J,V1521)&amp;" | 24h/24")&gt;60,"Chauffeur privé "&amp;INDEX(10_Lieux!$J:$J,U1521)&amp;" → "&amp;INDEX(10_Lieux!$J:$J,V1521),"Chauffeur privé "&amp;INDEX(10_Lieux!$J:$J,U1521)&amp;" → "&amp;INDEX(10_Lieux!$J:$J,V1521)&amp;" | 24h/24")</f>
        <v>Chauffeur privé Genève → Aéroport Montpellier-Méditerranée</v>
      </c>
      <c r="O1521" s="14" t="n">
        <f aca="false">LEN(N1521)</f>
        <v>58</v>
      </c>
      <c r="P1521" s="14" t="str">
        <f aca="false">"Chauffeur privé "&amp;INDEX(10_Lieux!$K:$K,U1521)&amp;" vers "&amp;INDEX(10_Lieux!$L:$L,V1521)</f>
        <v>Chauffeur privé de Genève vers l'aéroport Montpellier-Méditerranée</v>
      </c>
      <c r="Q1521" s="14" t="str">
        <f aca="false">"Chauffeur privé "&amp;INDEX(10_Lieux!$K:$K,U1521)&amp;" vers "&amp;INDEX(10_Lieux!$L:$L,V1521)&amp;" : env. "&amp;I1521&amp;" km, "&amp;J1521&amp;" de route. Devis personnalisé, standard 24h/24 et 7j/7."</f>
        <v>Chauffeur privé de Genève vers l'aéroport Montpellier-Méditerranée : env. 424 km, 4 h 30 de route. Devis personnalisé, standard 24h/24 et 7j/7.</v>
      </c>
      <c r="R1521" s="14" t="n">
        <f aca="false">LEN(Q1521)</f>
        <v>143</v>
      </c>
      <c r="S1521" s="14" t="str">
        <f aca="false">INDEX(10_Lieux!$C:$C,U1521)</f>
        <v>Suisse</v>
      </c>
      <c r="T1521" s="14" t="str">
        <f aca="false">INDEX(10_Lieux!$C:$C,V1521)</f>
        <v>France</v>
      </c>
      <c r="U1521" s="14" t="n">
        <f aca="false">MATCH(A1521,10_Lieux!$A:$A,0)</f>
        <v>111</v>
      </c>
      <c r="V1521" s="14" t="n">
        <f aca="false">MATCH(B1521,10_Lieux!$A:$A,0)</f>
        <v>164</v>
      </c>
      <c r="W1521" s="14" t="n">
        <f aca="false">ROUND(6371*2*ASIN(SQRT(SIN(RADIANS(INDEX(10_Lieux!$F:$F,V1521)-INDEX(10_Lieux!$F:$F,U1521))/2)^2+COS(RADIANS(INDEX(10_Lieux!$F:$F,U1521)))*COS(RADIANS(INDEX(10_Lieux!$F:$F,V1521)))*SIN(RADIANS(INDEX(10_Lieux!$G:$G,V1521)-INDEX(10_Lieux!$G:$G,U1521))/2)^2)),1)</f>
        <v>338.9</v>
      </c>
      <c r="X1521" s="14" t="n">
        <f aca="false">ROUND(I1521/IF(I1521&lt;p_seuil_vitesse,p_vit_lente,p_vit_rapide)*60/15,0)*15</f>
        <v>270</v>
      </c>
      <c r="Y1521" s="14" t="n">
        <f aca="false">MAX(IF(INDEX(10_Lieux!$B:$B,U1521)&lt;&gt;"Ville",INDEX(10_Lieux!$I:$I,U1521),0),IF(INDEX(10_Lieux!$B:$B,V1521)&lt;&gt;"Ville",INDEX(10_Lieux!$I:$I,V1521),0))</f>
        <v>250</v>
      </c>
      <c r="Z1521" s="14" t="str">
        <f aca="false">A1521&amp;"|"&amp;B1521</f>
        <v>Genève|Montpellier-Méditerranée</v>
      </c>
      <c r="AA1521" s="14" t="str">
        <f aca="false">IF(I1521&lt;p_local,"Local",IF(I1521&lt;p_vv_min,"Courte distance",IF(I1521&lt;p_tres_long,"Longue distance","Très longue distance")))</f>
        <v>Longue distance</v>
      </c>
    </row>
    <row r="1522" customFormat="false" ht="15" hidden="false" customHeight="true" outlineLevel="0" collapsed="false">
      <c r="A1522" s="1" t="s">
        <v>1659</v>
      </c>
      <c r="B1522" s="1" t="s">
        <v>154</v>
      </c>
      <c r="C1522" s="1" t="s">
        <v>34</v>
      </c>
      <c r="D1522" s="1" t="s">
        <v>653</v>
      </c>
      <c r="E1522" s="1" t="s">
        <v>1690</v>
      </c>
      <c r="F1522" s="14" t="s">
        <v>40</v>
      </c>
      <c r="G1522" s="14" t="str">
        <f aca="false">IF(I1522&lt;p_local,"Local → page infra",IF(H1522&gt;=p_ph1,"Phase 1",IF(H1522&gt;=p_ph2,"Phase 2","Phase 3")))</f>
        <v>Phase 3</v>
      </c>
      <c r="H1522" s="14" t="n">
        <f aca="false">IF(I1522&lt;p_local,0,IF(C1522="Aéroport → Aéroport",p_pts_plein,IF(Y1522&gt;0,IF(I1522&lt;=Y1522,p_pts_plein,IF(I1522&lt;=p_mult2*Y1522,p_pts_moyen,p_pts_r3)),IF(I1522&gt;=p_vv_min,p_pts_plein,IF(I1522&gt;=p_vv_moy,p_pts_moyen,p_pts_court))))+IF(INDEX(10_Lieux!$D:$D,U1522)=1,p_prio1,p_prio2)+IF(INDEX(10_Lieux!$D:$D,V1522)=1,p_prio1,p_prio2)+IF(K1522="Oui",p_tf,0)+p_hub*((INDEX(10_Lieux!$H:$H,U1522)="Hub")+(INDEX(10_Lieux!$H:$H,V1522)="Hub"))+IF(OR(INDEX(10_Lieux!$H:$H,U1522)="Premium",INDEX(10_Lieux!$H:$H,V1522)="Premium"),p_prem,0))</f>
        <v>40</v>
      </c>
      <c r="I1522" s="14" t="n">
        <f aca="false">ROUND(W1522*p_facteur,0)</f>
        <v>486</v>
      </c>
      <c r="J1522" s="14" t="str">
        <f aca="false">IF(X1522&lt;60,X1522&amp;" min",INT(X1522/60)&amp;" h"&amp;IF(MOD(X1522,60)=0,""," "&amp;TEXT(MOD(X1522,60),"00")))</f>
        <v>5 h</v>
      </c>
      <c r="K1522" s="14" t="str">
        <f aca="false">IF(S1522&lt;&gt;T1522,"Oui","Non")</f>
        <v>Oui</v>
      </c>
      <c r="L1522" s="14" t="str">
        <f aca="false">IF(AND(INDEX(10_Lieux!$B:$B,U1522)="Ville",INDEX(10_Lieux!$B:$B,V1522)="Ville"),"/chauffeur-prive/"&amp;INDEX(10_Lieux!$E:$E,U1522)&amp;"-"&amp;INDEX(10_Lieux!$E:$E,V1522)&amp;"/","/chauffeur-prive/"&amp;INDEX(10_Lieux!$E:$E,U1522)&amp;"/"&amp;INDEX(10_Lieux!$E:$E,V1522)&amp;"/")</f>
        <v>/chauffeur-prive/aeroport-montpellier-mediterranee/lausanne/</v>
      </c>
      <c r="M1522" s="14" t="str">
        <f aca="false">IFERROR(INDEX($L:$L,MATCH(B1522&amp;"|"&amp;A1522,$Z:$Z,0)),"—")</f>
        <v>/chauffeur-prive/lausanne/aeroport-montpellier-mediterranee/</v>
      </c>
      <c r="N1522" s="14" t="str">
        <f aca="false">IF(LEN("Chauffeur privé "&amp;INDEX(10_Lieux!$J:$J,U1522)&amp;" → "&amp;INDEX(10_Lieux!$J:$J,V1522)&amp;" | 24h/24")&gt;60,"Chauffeur privé "&amp;INDEX(10_Lieux!$J:$J,U1522)&amp;" → "&amp;INDEX(10_Lieux!$J:$J,V1522),"Chauffeur privé "&amp;INDEX(10_Lieux!$J:$J,U1522)&amp;" → "&amp;INDEX(10_Lieux!$J:$J,V1522)&amp;" | 24h/24")</f>
        <v>Chauffeur privé Aéroport Montpellier-Méditerranée → Lausanne</v>
      </c>
      <c r="O1522" s="14" t="n">
        <f aca="false">LEN(N1522)</f>
        <v>60</v>
      </c>
      <c r="P1522" s="14" t="str">
        <f aca="false">"Chauffeur privé "&amp;INDEX(10_Lieux!$K:$K,U1522)&amp;" vers "&amp;INDEX(10_Lieux!$L:$L,V1522)</f>
        <v>Chauffeur privé de l'aéroport Montpellier-Méditerranée vers Lausanne</v>
      </c>
      <c r="Q1522" s="14" t="str">
        <f aca="false">"Chauffeur privé "&amp;INDEX(10_Lieux!$K:$K,U1522)&amp;" vers "&amp;INDEX(10_Lieux!$L:$L,V1522)&amp;" : env. "&amp;I1522&amp;" km, "&amp;J1522&amp;" de route. Devis personnalisé, standard 24h/24 et 7j/7."</f>
        <v>Chauffeur privé de l'aéroport Montpellier-Méditerranée vers Lausanne : env. 486 km, 5 h de route. Devis personnalisé, standard 24h/24 et 7j/7.</v>
      </c>
      <c r="R1522" s="14" t="n">
        <f aca="false">LEN(Q1522)</f>
        <v>142</v>
      </c>
      <c r="S1522" s="14" t="str">
        <f aca="false">INDEX(10_Lieux!$C:$C,U1522)</f>
        <v>France</v>
      </c>
      <c r="T1522" s="14" t="str">
        <f aca="false">INDEX(10_Lieux!$C:$C,V1522)</f>
        <v>Suisse</v>
      </c>
      <c r="U1522" s="14" t="n">
        <f aca="false">MATCH(A1522,10_Lieux!$A:$A,0)</f>
        <v>164</v>
      </c>
      <c r="V1522" s="14" t="n">
        <f aca="false">MATCH(B1522,10_Lieux!$A:$A,0)</f>
        <v>112</v>
      </c>
      <c r="W1522" s="14" t="n">
        <f aca="false">ROUND(6371*2*ASIN(SQRT(SIN(RADIANS(INDEX(10_Lieux!$F:$F,V1522)-INDEX(10_Lieux!$F:$F,U1522))/2)^2+COS(RADIANS(INDEX(10_Lieux!$F:$F,U1522)))*COS(RADIANS(INDEX(10_Lieux!$F:$F,V1522)))*SIN(RADIANS(INDEX(10_Lieux!$G:$G,V1522)-INDEX(10_Lieux!$G:$G,U1522))/2)^2)),1)</f>
        <v>388.7</v>
      </c>
      <c r="X1522" s="14" t="n">
        <f aca="false">ROUND(I1522/IF(I1522&lt;p_seuil_vitesse,p_vit_lente,p_vit_rapide)*60/15,0)*15</f>
        <v>300</v>
      </c>
      <c r="Y1522" s="14" t="n">
        <f aca="false">MAX(IF(INDEX(10_Lieux!$B:$B,U1522)&lt;&gt;"Ville",INDEX(10_Lieux!$I:$I,U1522),0),IF(INDEX(10_Lieux!$B:$B,V1522)&lt;&gt;"Ville",INDEX(10_Lieux!$I:$I,V1522),0))</f>
        <v>250</v>
      </c>
      <c r="Z1522" s="14" t="str">
        <f aca="false">A1522&amp;"|"&amp;B1522</f>
        <v>Montpellier-Méditerranée|Lausanne</v>
      </c>
      <c r="AA1522" s="14" t="str">
        <f aca="false">IF(I1522&lt;p_local,"Local",IF(I1522&lt;p_vv_min,"Courte distance",IF(I1522&lt;p_tres_long,"Longue distance","Très longue distance")))</f>
        <v>Longue distance</v>
      </c>
    </row>
    <row r="1523" customFormat="false" ht="15" hidden="false" customHeight="true" outlineLevel="0" collapsed="false">
      <c r="A1523" s="1" t="s">
        <v>154</v>
      </c>
      <c r="B1523" s="1" t="s">
        <v>1659</v>
      </c>
      <c r="C1523" s="1" t="s">
        <v>35</v>
      </c>
      <c r="D1523" s="1" t="s">
        <v>653</v>
      </c>
      <c r="E1523" s="1" t="s">
        <v>1691</v>
      </c>
      <c r="F1523" s="14" t="s">
        <v>40</v>
      </c>
      <c r="G1523" s="14" t="str">
        <f aca="false">IF(I1523&lt;p_local,"Local → page infra",IF(H1523&gt;=p_ph1,"Phase 1",IF(H1523&gt;=p_ph2,"Phase 2","Phase 3")))</f>
        <v>Phase 3</v>
      </c>
      <c r="H1523" s="14" t="n">
        <f aca="false">IF(I1523&lt;p_local,0,IF(C1523="Aéroport → Aéroport",p_pts_plein,IF(Y1523&gt;0,IF(I1523&lt;=Y1523,p_pts_plein,IF(I1523&lt;=p_mult2*Y1523,p_pts_moyen,p_pts_r3)),IF(I1523&gt;=p_vv_min,p_pts_plein,IF(I1523&gt;=p_vv_moy,p_pts_moyen,p_pts_court))))+IF(INDEX(10_Lieux!$D:$D,U1523)=1,p_prio1,p_prio2)+IF(INDEX(10_Lieux!$D:$D,V1523)=1,p_prio1,p_prio2)+IF(K1523="Oui",p_tf,0)+p_hub*((INDEX(10_Lieux!$H:$H,U1523)="Hub")+(INDEX(10_Lieux!$H:$H,V1523)="Hub"))+IF(OR(INDEX(10_Lieux!$H:$H,U1523)="Premium",INDEX(10_Lieux!$H:$H,V1523)="Premium"),p_prem,0))</f>
        <v>40</v>
      </c>
      <c r="I1523" s="14" t="n">
        <f aca="false">ROUND(W1523*p_facteur,0)</f>
        <v>486</v>
      </c>
      <c r="J1523" s="14" t="str">
        <f aca="false">IF(X1523&lt;60,X1523&amp;" min",INT(X1523/60)&amp;" h"&amp;IF(MOD(X1523,60)=0,""," "&amp;TEXT(MOD(X1523,60),"00")))</f>
        <v>5 h</v>
      </c>
      <c r="K1523" s="14" t="str">
        <f aca="false">IF(S1523&lt;&gt;T1523,"Oui","Non")</f>
        <v>Oui</v>
      </c>
      <c r="L1523" s="14" t="str">
        <f aca="false">IF(AND(INDEX(10_Lieux!$B:$B,U1523)="Ville",INDEX(10_Lieux!$B:$B,V1523)="Ville"),"/chauffeur-prive/"&amp;INDEX(10_Lieux!$E:$E,U1523)&amp;"-"&amp;INDEX(10_Lieux!$E:$E,V1523)&amp;"/","/chauffeur-prive/"&amp;INDEX(10_Lieux!$E:$E,U1523)&amp;"/"&amp;INDEX(10_Lieux!$E:$E,V1523)&amp;"/")</f>
        <v>/chauffeur-prive/lausanne/aeroport-montpellier-mediterranee/</v>
      </c>
      <c r="M1523" s="14" t="str">
        <f aca="false">IFERROR(INDEX($L:$L,MATCH(B1523&amp;"|"&amp;A1523,$Z:$Z,0)),"—")</f>
        <v>/chauffeur-prive/aeroport-montpellier-mediterranee/lausanne/</v>
      </c>
      <c r="N1523" s="14" t="str">
        <f aca="false">IF(LEN("Chauffeur privé "&amp;INDEX(10_Lieux!$J:$J,U1523)&amp;" → "&amp;INDEX(10_Lieux!$J:$J,V1523)&amp;" | 24h/24")&gt;60,"Chauffeur privé "&amp;INDEX(10_Lieux!$J:$J,U1523)&amp;" → "&amp;INDEX(10_Lieux!$J:$J,V1523),"Chauffeur privé "&amp;INDEX(10_Lieux!$J:$J,U1523)&amp;" → "&amp;INDEX(10_Lieux!$J:$J,V1523)&amp;" | 24h/24")</f>
        <v>Chauffeur privé Lausanne → Aéroport Montpellier-Méditerranée</v>
      </c>
      <c r="O1523" s="14" t="n">
        <f aca="false">LEN(N1523)</f>
        <v>60</v>
      </c>
      <c r="P1523" s="14" t="str">
        <f aca="false">"Chauffeur privé "&amp;INDEX(10_Lieux!$K:$K,U1523)&amp;" vers "&amp;INDEX(10_Lieux!$L:$L,V1523)</f>
        <v>Chauffeur privé de Lausanne vers l'aéroport Montpellier-Méditerranée</v>
      </c>
      <c r="Q1523" s="14" t="str">
        <f aca="false">"Chauffeur privé "&amp;INDEX(10_Lieux!$K:$K,U1523)&amp;" vers "&amp;INDEX(10_Lieux!$L:$L,V1523)&amp;" : env. "&amp;I1523&amp;" km, "&amp;J1523&amp;" de route. Devis personnalisé, standard 24h/24 et 7j/7."</f>
        <v>Chauffeur privé de Lausanne vers l'aéroport Montpellier-Méditerranée : env. 486 km, 5 h de route. Devis personnalisé, standard 24h/24 et 7j/7.</v>
      </c>
      <c r="R1523" s="14" t="n">
        <f aca="false">LEN(Q1523)</f>
        <v>142</v>
      </c>
      <c r="S1523" s="14" t="str">
        <f aca="false">INDEX(10_Lieux!$C:$C,U1523)</f>
        <v>Suisse</v>
      </c>
      <c r="T1523" s="14" t="str">
        <f aca="false">INDEX(10_Lieux!$C:$C,V1523)</f>
        <v>France</v>
      </c>
      <c r="U1523" s="14" t="n">
        <f aca="false">MATCH(A1523,10_Lieux!$A:$A,0)</f>
        <v>112</v>
      </c>
      <c r="V1523" s="14" t="n">
        <f aca="false">MATCH(B1523,10_Lieux!$A:$A,0)</f>
        <v>164</v>
      </c>
      <c r="W1523" s="14" t="n">
        <f aca="false">ROUND(6371*2*ASIN(SQRT(SIN(RADIANS(INDEX(10_Lieux!$F:$F,V1523)-INDEX(10_Lieux!$F:$F,U1523))/2)^2+COS(RADIANS(INDEX(10_Lieux!$F:$F,U1523)))*COS(RADIANS(INDEX(10_Lieux!$F:$F,V1523)))*SIN(RADIANS(INDEX(10_Lieux!$G:$G,V1523)-INDEX(10_Lieux!$G:$G,U1523))/2)^2)),1)</f>
        <v>388.7</v>
      </c>
      <c r="X1523" s="14" t="n">
        <f aca="false">ROUND(I1523/IF(I1523&lt;p_seuil_vitesse,p_vit_lente,p_vit_rapide)*60/15,0)*15</f>
        <v>300</v>
      </c>
      <c r="Y1523" s="14" t="n">
        <f aca="false">MAX(IF(INDEX(10_Lieux!$B:$B,U1523)&lt;&gt;"Ville",INDEX(10_Lieux!$I:$I,U1523),0),IF(INDEX(10_Lieux!$B:$B,V1523)&lt;&gt;"Ville",INDEX(10_Lieux!$I:$I,V1523),0))</f>
        <v>250</v>
      </c>
      <c r="Z1523" s="14" t="str">
        <f aca="false">A1523&amp;"|"&amp;B1523</f>
        <v>Lausanne|Montpellier-Méditerranée</v>
      </c>
      <c r="AA1523" s="14" t="str">
        <f aca="false">IF(I1523&lt;p_local,"Local",IF(I1523&lt;p_vv_min,"Courte distance",IF(I1523&lt;p_tres_long,"Longue distance","Très longue distance")))</f>
        <v>Longue distance</v>
      </c>
    </row>
    <row r="1524" customFormat="false" ht="15" hidden="false" customHeight="true" outlineLevel="0" collapsed="false">
      <c r="A1524" s="1" t="s">
        <v>1659</v>
      </c>
      <c r="B1524" s="1" t="s">
        <v>156</v>
      </c>
      <c r="C1524" s="1" t="s">
        <v>34</v>
      </c>
      <c r="D1524" s="1" t="s">
        <v>653</v>
      </c>
      <c r="E1524" s="1" t="s">
        <v>1692</v>
      </c>
      <c r="F1524" s="14" t="s">
        <v>40</v>
      </c>
      <c r="G1524" s="14" t="str">
        <f aca="false">IF(I1524&lt;p_local,"Local → page infra",IF(H1524&gt;=p_ph1,"Phase 1",IF(H1524&gt;=p_ph2,"Phase 2","Phase 3")))</f>
        <v>Phase 3</v>
      </c>
      <c r="H1524" s="14" t="n">
        <f aca="false">IF(I1524&lt;p_local,0,IF(C1524="Aéroport → Aéroport",p_pts_plein,IF(Y1524&gt;0,IF(I1524&lt;=Y1524,p_pts_plein,IF(I1524&lt;=p_mult2*Y1524,p_pts_moyen,p_pts_r3)),IF(I1524&gt;=p_vv_min,p_pts_plein,IF(I1524&gt;=p_vv_moy,p_pts_moyen,p_pts_court))))+IF(INDEX(10_Lieux!$D:$D,U1524)=1,p_prio1,p_prio2)+IF(INDEX(10_Lieux!$D:$D,V1524)=1,p_prio1,p_prio2)+IF(K1524="Oui",p_tf,0)+p_hub*((INDEX(10_Lieux!$H:$H,U1524)="Hub")+(INDEX(10_Lieux!$H:$H,V1524)="Hub"))+IF(OR(INDEX(10_Lieux!$H:$H,U1524)="Premium",INDEX(10_Lieux!$H:$H,V1524)="Premium"),p_prem,0))</f>
        <v>50</v>
      </c>
      <c r="I1524" s="14" t="n">
        <f aca="false">ROUND(W1524*p_facteur,0)</f>
        <v>1011</v>
      </c>
      <c r="J1524" s="14" t="str">
        <f aca="false">IF(X1524&lt;60,X1524&amp;" min",INT(X1524/60)&amp;" h"&amp;IF(MOD(X1524,60)=0,""," "&amp;TEXT(MOD(X1524,60),"00")))</f>
        <v>10 h 45</v>
      </c>
      <c r="K1524" s="14" t="str">
        <f aca="false">IF(S1524&lt;&gt;T1524,"Oui","Non")</f>
        <v>Oui</v>
      </c>
      <c r="L1524" s="14" t="str">
        <f aca="false">IF(AND(INDEX(10_Lieux!$B:$B,U1524)="Ville",INDEX(10_Lieux!$B:$B,V1524)="Ville"),"/chauffeur-prive/"&amp;INDEX(10_Lieux!$E:$E,U1524)&amp;"-"&amp;INDEX(10_Lieux!$E:$E,V1524)&amp;"/","/chauffeur-prive/"&amp;INDEX(10_Lieux!$E:$E,U1524)&amp;"/"&amp;INDEX(10_Lieux!$E:$E,V1524)&amp;"/")</f>
        <v>/chauffeur-prive/aeroport-montpellier-mediterranee/bruxelles/</v>
      </c>
      <c r="M1524" s="14" t="str">
        <f aca="false">IFERROR(INDEX($L:$L,MATCH(B1524&amp;"|"&amp;A1524,$Z:$Z,0)),"—")</f>
        <v>/chauffeur-prive/bruxelles/aeroport-montpellier-mediterranee/</v>
      </c>
      <c r="N1524" s="14" t="str">
        <f aca="false">IF(LEN("Chauffeur privé "&amp;INDEX(10_Lieux!$J:$J,U1524)&amp;" → "&amp;INDEX(10_Lieux!$J:$J,V1524)&amp;" | 24h/24")&gt;60,"Chauffeur privé "&amp;INDEX(10_Lieux!$J:$J,U1524)&amp;" → "&amp;INDEX(10_Lieux!$J:$J,V1524),"Chauffeur privé "&amp;INDEX(10_Lieux!$J:$J,U1524)&amp;" → "&amp;INDEX(10_Lieux!$J:$J,V1524)&amp;" | 24h/24")</f>
        <v>Chauffeur privé Aéroport Montpellier-Méditerranée → Bruxelles</v>
      </c>
      <c r="O1524" s="14" t="n">
        <f aca="false">LEN(N1524)</f>
        <v>61</v>
      </c>
      <c r="P1524" s="14" t="str">
        <f aca="false">"Chauffeur privé "&amp;INDEX(10_Lieux!$K:$K,U1524)&amp;" vers "&amp;INDEX(10_Lieux!$L:$L,V1524)</f>
        <v>Chauffeur privé de l'aéroport Montpellier-Méditerranée vers Bruxelles</v>
      </c>
      <c r="Q1524" s="14" t="str">
        <f aca="false">"Chauffeur privé "&amp;INDEX(10_Lieux!$K:$K,U1524)&amp;" vers "&amp;INDEX(10_Lieux!$L:$L,V1524)&amp;" : env. "&amp;I1524&amp;" km, "&amp;J1524&amp;" de route. Devis personnalisé, standard 24h/24 et 7j/7."</f>
        <v>Chauffeur privé de l'aéroport Montpellier-Méditerranée vers Bruxelles : env. 1011 km, 10 h 45 de route. Devis personnalisé, standard 24h/24 et 7j/7.</v>
      </c>
      <c r="R1524" s="14" t="n">
        <f aca="false">LEN(Q1524)</f>
        <v>148</v>
      </c>
      <c r="S1524" s="14" t="str">
        <f aca="false">INDEX(10_Lieux!$C:$C,U1524)</f>
        <v>France</v>
      </c>
      <c r="T1524" s="14" t="str">
        <f aca="false">INDEX(10_Lieux!$C:$C,V1524)</f>
        <v>Belgique</v>
      </c>
      <c r="U1524" s="14" t="n">
        <f aca="false">MATCH(A1524,10_Lieux!$A:$A,0)</f>
        <v>164</v>
      </c>
      <c r="V1524" s="14" t="n">
        <f aca="false">MATCH(B1524,10_Lieux!$A:$A,0)</f>
        <v>93</v>
      </c>
      <c r="W1524" s="14" t="n">
        <f aca="false">ROUND(6371*2*ASIN(SQRT(SIN(RADIANS(INDEX(10_Lieux!$F:$F,V1524)-INDEX(10_Lieux!$F:$F,U1524))/2)^2+COS(RADIANS(INDEX(10_Lieux!$F:$F,U1524)))*COS(RADIANS(INDEX(10_Lieux!$F:$F,V1524)))*SIN(RADIANS(INDEX(10_Lieux!$G:$G,V1524)-INDEX(10_Lieux!$G:$G,U1524))/2)^2)),1)</f>
        <v>809</v>
      </c>
      <c r="X1524" s="14" t="n">
        <f aca="false">ROUND(I1524/IF(I1524&lt;p_seuil_vitesse,p_vit_lente,p_vit_rapide)*60/15,0)*15</f>
        <v>645</v>
      </c>
      <c r="Y1524" s="14" t="n">
        <f aca="false">MAX(IF(INDEX(10_Lieux!$B:$B,U1524)&lt;&gt;"Ville",INDEX(10_Lieux!$I:$I,U1524),0),IF(INDEX(10_Lieux!$B:$B,V1524)&lt;&gt;"Ville",INDEX(10_Lieux!$I:$I,V1524),0))</f>
        <v>250</v>
      </c>
      <c r="Z1524" s="14" t="str">
        <f aca="false">A1524&amp;"|"&amp;B1524</f>
        <v>Montpellier-Méditerranée|Bruxelles</v>
      </c>
      <c r="AA1524" s="14" t="str">
        <f aca="false">IF(I1524&lt;p_local,"Local",IF(I1524&lt;p_vv_min,"Courte distance",IF(I1524&lt;p_tres_long,"Longue distance","Très longue distance")))</f>
        <v>Très longue distance</v>
      </c>
    </row>
    <row r="1525" customFormat="false" ht="15" hidden="false" customHeight="true" outlineLevel="0" collapsed="false">
      <c r="A1525" s="1" t="s">
        <v>156</v>
      </c>
      <c r="B1525" s="1" t="s">
        <v>1659</v>
      </c>
      <c r="C1525" s="1" t="s">
        <v>35</v>
      </c>
      <c r="D1525" s="1" t="s">
        <v>653</v>
      </c>
      <c r="E1525" s="1" t="s">
        <v>1693</v>
      </c>
      <c r="F1525" s="14" t="s">
        <v>40</v>
      </c>
      <c r="G1525" s="14" t="str">
        <f aca="false">IF(I1525&lt;p_local,"Local → page infra",IF(H1525&gt;=p_ph1,"Phase 1",IF(H1525&gt;=p_ph2,"Phase 2","Phase 3")))</f>
        <v>Phase 3</v>
      </c>
      <c r="H1525" s="14" t="n">
        <f aca="false">IF(I1525&lt;p_local,0,IF(C1525="Aéroport → Aéroport",p_pts_plein,IF(Y1525&gt;0,IF(I1525&lt;=Y1525,p_pts_plein,IF(I1525&lt;=p_mult2*Y1525,p_pts_moyen,p_pts_r3)),IF(I1525&gt;=p_vv_min,p_pts_plein,IF(I1525&gt;=p_vv_moy,p_pts_moyen,p_pts_court))))+IF(INDEX(10_Lieux!$D:$D,U1525)=1,p_prio1,p_prio2)+IF(INDEX(10_Lieux!$D:$D,V1525)=1,p_prio1,p_prio2)+IF(K1525="Oui",p_tf,0)+p_hub*((INDEX(10_Lieux!$H:$H,U1525)="Hub")+(INDEX(10_Lieux!$H:$H,V1525)="Hub"))+IF(OR(INDEX(10_Lieux!$H:$H,U1525)="Premium",INDEX(10_Lieux!$H:$H,V1525)="Premium"),p_prem,0))</f>
        <v>50</v>
      </c>
      <c r="I1525" s="14" t="n">
        <f aca="false">ROUND(W1525*p_facteur,0)</f>
        <v>1011</v>
      </c>
      <c r="J1525" s="14" t="str">
        <f aca="false">IF(X1525&lt;60,X1525&amp;" min",INT(X1525/60)&amp;" h"&amp;IF(MOD(X1525,60)=0,""," "&amp;TEXT(MOD(X1525,60),"00")))</f>
        <v>10 h 45</v>
      </c>
      <c r="K1525" s="14" t="str">
        <f aca="false">IF(S1525&lt;&gt;T1525,"Oui","Non")</f>
        <v>Oui</v>
      </c>
      <c r="L1525" s="14" t="str">
        <f aca="false">IF(AND(INDEX(10_Lieux!$B:$B,U1525)="Ville",INDEX(10_Lieux!$B:$B,V1525)="Ville"),"/chauffeur-prive/"&amp;INDEX(10_Lieux!$E:$E,U1525)&amp;"-"&amp;INDEX(10_Lieux!$E:$E,V1525)&amp;"/","/chauffeur-prive/"&amp;INDEX(10_Lieux!$E:$E,U1525)&amp;"/"&amp;INDEX(10_Lieux!$E:$E,V1525)&amp;"/")</f>
        <v>/chauffeur-prive/bruxelles/aeroport-montpellier-mediterranee/</v>
      </c>
      <c r="M1525" s="14" t="str">
        <f aca="false">IFERROR(INDEX($L:$L,MATCH(B1525&amp;"|"&amp;A1525,$Z:$Z,0)),"—")</f>
        <v>/chauffeur-prive/aeroport-montpellier-mediterranee/bruxelles/</v>
      </c>
      <c r="N1525" s="14" t="str">
        <f aca="false">IF(LEN("Chauffeur privé "&amp;INDEX(10_Lieux!$J:$J,U1525)&amp;" → "&amp;INDEX(10_Lieux!$J:$J,V1525)&amp;" | 24h/24")&gt;60,"Chauffeur privé "&amp;INDEX(10_Lieux!$J:$J,U1525)&amp;" → "&amp;INDEX(10_Lieux!$J:$J,V1525),"Chauffeur privé "&amp;INDEX(10_Lieux!$J:$J,U1525)&amp;" → "&amp;INDEX(10_Lieux!$J:$J,V1525)&amp;" | 24h/24")</f>
        <v>Chauffeur privé Bruxelles → Aéroport Montpellier-Méditerranée</v>
      </c>
      <c r="O1525" s="14" t="n">
        <f aca="false">LEN(N1525)</f>
        <v>61</v>
      </c>
      <c r="P1525" s="14" t="str">
        <f aca="false">"Chauffeur privé "&amp;INDEX(10_Lieux!$K:$K,U1525)&amp;" vers "&amp;INDEX(10_Lieux!$L:$L,V1525)</f>
        <v>Chauffeur privé de Bruxelles vers l'aéroport Montpellier-Méditerranée</v>
      </c>
      <c r="Q1525" s="14" t="str">
        <f aca="false">"Chauffeur privé "&amp;INDEX(10_Lieux!$K:$K,U1525)&amp;" vers "&amp;INDEX(10_Lieux!$L:$L,V1525)&amp;" : env. "&amp;I1525&amp;" km, "&amp;J1525&amp;" de route. Devis personnalisé, standard 24h/24 et 7j/7."</f>
        <v>Chauffeur privé de Bruxelles vers l'aéroport Montpellier-Méditerranée : env. 1011 km, 10 h 45 de route. Devis personnalisé, standard 24h/24 et 7j/7.</v>
      </c>
      <c r="R1525" s="14" t="n">
        <f aca="false">LEN(Q1525)</f>
        <v>148</v>
      </c>
      <c r="S1525" s="14" t="str">
        <f aca="false">INDEX(10_Lieux!$C:$C,U1525)</f>
        <v>Belgique</v>
      </c>
      <c r="T1525" s="14" t="str">
        <f aca="false">INDEX(10_Lieux!$C:$C,V1525)</f>
        <v>France</v>
      </c>
      <c r="U1525" s="14" t="n">
        <f aca="false">MATCH(A1525,10_Lieux!$A:$A,0)</f>
        <v>93</v>
      </c>
      <c r="V1525" s="14" t="n">
        <f aca="false">MATCH(B1525,10_Lieux!$A:$A,0)</f>
        <v>164</v>
      </c>
      <c r="W1525" s="14" t="n">
        <f aca="false">ROUND(6371*2*ASIN(SQRT(SIN(RADIANS(INDEX(10_Lieux!$F:$F,V1525)-INDEX(10_Lieux!$F:$F,U1525))/2)^2+COS(RADIANS(INDEX(10_Lieux!$F:$F,U1525)))*COS(RADIANS(INDEX(10_Lieux!$F:$F,V1525)))*SIN(RADIANS(INDEX(10_Lieux!$G:$G,V1525)-INDEX(10_Lieux!$G:$G,U1525))/2)^2)),1)</f>
        <v>809</v>
      </c>
      <c r="X1525" s="14" t="n">
        <f aca="false">ROUND(I1525/IF(I1525&lt;p_seuil_vitesse,p_vit_lente,p_vit_rapide)*60/15,0)*15</f>
        <v>645</v>
      </c>
      <c r="Y1525" s="14" t="n">
        <f aca="false">MAX(IF(INDEX(10_Lieux!$B:$B,U1525)&lt;&gt;"Ville",INDEX(10_Lieux!$I:$I,U1525),0),IF(INDEX(10_Lieux!$B:$B,V1525)&lt;&gt;"Ville",INDEX(10_Lieux!$I:$I,V1525),0))</f>
        <v>250</v>
      </c>
      <c r="Z1525" s="14" t="str">
        <f aca="false">A1525&amp;"|"&amp;B1525</f>
        <v>Bruxelles|Montpellier-Méditerranée</v>
      </c>
      <c r="AA1525" s="14" t="str">
        <f aca="false">IF(I1525&lt;p_local,"Local",IF(I1525&lt;p_vv_min,"Courte distance",IF(I1525&lt;p_tres_long,"Longue distance","Très longue distance")))</f>
        <v>Très longue distance</v>
      </c>
    </row>
    <row r="1526" customFormat="false" ht="15" hidden="false" customHeight="true" outlineLevel="0" collapsed="false">
      <c r="A1526" s="1" t="s">
        <v>1659</v>
      </c>
      <c r="B1526" s="1" t="s">
        <v>158</v>
      </c>
      <c r="C1526" s="1" t="s">
        <v>34</v>
      </c>
      <c r="D1526" s="1" t="s">
        <v>653</v>
      </c>
      <c r="E1526" s="1" t="s">
        <v>1694</v>
      </c>
      <c r="F1526" s="14" t="s">
        <v>40</v>
      </c>
      <c r="G1526" s="14" t="str">
        <f aca="false">IF(I1526&lt;p_local,"Local → page infra",IF(H1526&gt;=p_ph1,"Phase 1",IF(H1526&gt;=p_ph2,"Phase 2","Phase 3")))</f>
        <v>Phase 3</v>
      </c>
      <c r="H1526" s="14" t="n">
        <f aca="false">IF(I1526&lt;p_local,0,IF(C1526="Aéroport → Aéroport",p_pts_plein,IF(Y1526&gt;0,IF(I1526&lt;=Y1526,p_pts_plein,IF(I1526&lt;=p_mult2*Y1526,p_pts_moyen,p_pts_r3)),IF(I1526&gt;=p_vv_min,p_pts_plein,IF(I1526&gt;=p_vv_moy,p_pts_moyen,p_pts_court))))+IF(INDEX(10_Lieux!$D:$D,U1526)=1,p_prio1,p_prio2)+IF(INDEX(10_Lieux!$D:$D,V1526)=1,p_prio1,p_prio2)+IF(K1526="Oui",p_tf,0)+p_hub*((INDEX(10_Lieux!$H:$H,U1526)="Hub")+(INDEX(10_Lieux!$H:$H,V1526)="Hub"))+IF(OR(INDEX(10_Lieux!$H:$H,U1526)="Premium",INDEX(10_Lieux!$H:$H,V1526)="Premium"),p_prem,0))</f>
        <v>40</v>
      </c>
      <c r="I1526" s="14" t="n">
        <f aca="false">ROUND(W1526*p_facteur,0)</f>
        <v>993</v>
      </c>
      <c r="J1526" s="14" t="str">
        <f aca="false">IF(X1526&lt;60,X1526&amp;" min",INT(X1526/60)&amp;" h"&amp;IF(MOD(X1526,60)=0,""," "&amp;TEXT(MOD(X1526,60),"00")))</f>
        <v>10 h 30</v>
      </c>
      <c r="K1526" s="14" t="str">
        <f aca="false">IF(S1526&lt;&gt;T1526,"Oui","Non")</f>
        <v>Oui</v>
      </c>
      <c r="L1526" s="14" t="str">
        <f aca="false">IF(AND(INDEX(10_Lieux!$B:$B,U1526)="Ville",INDEX(10_Lieux!$B:$B,V1526)="Ville"),"/chauffeur-prive/"&amp;INDEX(10_Lieux!$E:$E,U1526)&amp;"-"&amp;INDEX(10_Lieux!$E:$E,V1526)&amp;"/","/chauffeur-prive/"&amp;INDEX(10_Lieux!$E:$E,U1526)&amp;"/"&amp;INDEX(10_Lieux!$E:$E,V1526)&amp;"/")</f>
        <v>/chauffeur-prive/aeroport-montpellier-mediterranee/liege/</v>
      </c>
      <c r="M1526" s="14" t="str">
        <f aca="false">IFERROR(INDEX($L:$L,MATCH(B1526&amp;"|"&amp;A1526,$Z:$Z,0)),"—")</f>
        <v>/chauffeur-prive/liege/aeroport-montpellier-mediterranee/</v>
      </c>
      <c r="N1526" s="14" t="str">
        <f aca="false">IF(LEN("Chauffeur privé "&amp;INDEX(10_Lieux!$J:$J,U1526)&amp;" → "&amp;INDEX(10_Lieux!$J:$J,V1526)&amp;" | 24h/24")&gt;60,"Chauffeur privé "&amp;INDEX(10_Lieux!$J:$J,U1526)&amp;" → "&amp;INDEX(10_Lieux!$J:$J,V1526),"Chauffeur privé "&amp;INDEX(10_Lieux!$J:$J,U1526)&amp;" → "&amp;INDEX(10_Lieux!$J:$J,V1526)&amp;" | 24h/24")</f>
        <v>Chauffeur privé Aéroport Montpellier-Méditerranée → Liège</v>
      </c>
      <c r="O1526" s="14" t="n">
        <f aca="false">LEN(N1526)</f>
        <v>57</v>
      </c>
      <c r="P1526" s="14" t="str">
        <f aca="false">"Chauffeur privé "&amp;INDEX(10_Lieux!$K:$K,U1526)&amp;" vers "&amp;INDEX(10_Lieux!$L:$L,V1526)</f>
        <v>Chauffeur privé de l'aéroport Montpellier-Méditerranée vers Liège</v>
      </c>
      <c r="Q1526" s="14" t="str">
        <f aca="false">"Chauffeur privé "&amp;INDEX(10_Lieux!$K:$K,U1526)&amp;" vers "&amp;INDEX(10_Lieux!$L:$L,V1526)&amp;" : env. "&amp;I1526&amp;" km, "&amp;J1526&amp;" de route. Devis personnalisé, standard 24h/24 et 7j/7."</f>
        <v>Chauffeur privé de l'aéroport Montpellier-Méditerranée vers Liège : env. 993 km, 10 h 30 de route. Devis personnalisé, standard 24h/24 et 7j/7.</v>
      </c>
      <c r="R1526" s="14" t="n">
        <f aca="false">LEN(Q1526)</f>
        <v>143</v>
      </c>
      <c r="S1526" s="14" t="str">
        <f aca="false">INDEX(10_Lieux!$C:$C,U1526)</f>
        <v>France</v>
      </c>
      <c r="T1526" s="14" t="str">
        <f aca="false">INDEX(10_Lieux!$C:$C,V1526)</f>
        <v>Belgique</v>
      </c>
      <c r="U1526" s="14" t="n">
        <f aca="false">MATCH(A1526,10_Lieux!$A:$A,0)</f>
        <v>164</v>
      </c>
      <c r="V1526" s="14" t="n">
        <f aca="false">MATCH(B1526,10_Lieux!$A:$A,0)</f>
        <v>94</v>
      </c>
      <c r="W1526" s="14" t="n">
        <f aca="false">ROUND(6371*2*ASIN(SQRT(SIN(RADIANS(INDEX(10_Lieux!$F:$F,V1526)-INDEX(10_Lieux!$F:$F,U1526))/2)^2+COS(RADIANS(INDEX(10_Lieux!$F:$F,U1526)))*COS(RADIANS(INDEX(10_Lieux!$F:$F,V1526)))*SIN(RADIANS(INDEX(10_Lieux!$G:$G,V1526)-INDEX(10_Lieux!$G:$G,U1526))/2)^2)),1)</f>
        <v>794</v>
      </c>
      <c r="X1526" s="14" t="n">
        <f aca="false">ROUND(I1526/IF(I1526&lt;p_seuil_vitesse,p_vit_lente,p_vit_rapide)*60/15,0)*15</f>
        <v>630</v>
      </c>
      <c r="Y1526" s="14" t="n">
        <f aca="false">MAX(IF(INDEX(10_Lieux!$B:$B,U1526)&lt;&gt;"Ville",INDEX(10_Lieux!$I:$I,U1526),0),IF(INDEX(10_Lieux!$B:$B,V1526)&lt;&gt;"Ville",INDEX(10_Lieux!$I:$I,V1526),0))</f>
        <v>250</v>
      </c>
      <c r="Z1526" s="14" t="str">
        <f aca="false">A1526&amp;"|"&amp;B1526</f>
        <v>Montpellier-Méditerranée|Liège</v>
      </c>
      <c r="AA1526" s="14" t="str">
        <f aca="false">IF(I1526&lt;p_local,"Local",IF(I1526&lt;p_vv_min,"Courte distance",IF(I1526&lt;p_tres_long,"Longue distance","Très longue distance")))</f>
        <v>Très longue distance</v>
      </c>
    </row>
    <row r="1527" customFormat="false" ht="15" hidden="false" customHeight="true" outlineLevel="0" collapsed="false">
      <c r="A1527" s="1" t="s">
        <v>158</v>
      </c>
      <c r="B1527" s="1" t="s">
        <v>1659</v>
      </c>
      <c r="C1527" s="1" t="s">
        <v>35</v>
      </c>
      <c r="D1527" s="1" t="s">
        <v>653</v>
      </c>
      <c r="E1527" s="1" t="s">
        <v>1695</v>
      </c>
      <c r="F1527" s="14" t="s">
        <v>40</v>
      </c>
      <c r="G1527" s="14" t="str">
        <f aca="false">IF(I1527&lt;p_local,"Local → page infra",IF(H1527&gt;=p_ph1,"Phase 1",IF(H1527&gt;=p_ph2,"Phase 2","Phase 3")))</f>
        <v>Phase 3</v>
      </c>
      <c r="H1527" s="14" t="n">
        <f aca="false">IF(I1527&lt;p_local,0,IF(C1527="Aéroport → Aéroport",p_pts_plein,IF(Y1527&gt;0,IF(I1527&lt;=Y1527,p_pts_plein,IF(I1527&lt;=p_mult2*Y1527,p_pts_moyen,p_pts_r3)),IF(I1527&gt;=p_vv_min,p_pts_plein,IF(I1527&gt;=p_vv_moy,p_pts_moyen,p_pts_court))))+IF(INDEX(10_Lieux!$D:$D,U1527)=1,p_prio1,p_prio2)+IF(INDEX(10_Lieux!$D:$D,V1527)=1,p_prio1,p_prio2)+IF(K1527="Oui",p_tf,0)+p_hub*((INDEX(10_Lieux!$H:$H,U1527)="Hub")+(INDEX(10_Lieux!$H:$H,V1527)="Hub"))+IF(OR(INDEX(10_Lieux!$H:$H,U1527)="Premium",INDEX(10_Lieux!$H:$H,V1527)="Premium"),p_prem,0))</f>
        <v>40</v>
      </c>
      <c r="I1527" s="14" t="n">
        <f aca="false">ROUND(W1527*p_facteur,0)</f>
        <v>993</v>
      </c>
      <c r="J1527" s="14" t="str">
        <f aca="false">IF(X1527&lt;60,X1527&amp;" min",INT(X1527/60)&amp;" h"&amp;IF(MOD(X1527,60)=0,""," "&amp;TEXT(MOD(X1527,60),"00")))</f>
        <v>10 h 30</v>
      </c>
      <c r="K1527" s="14" t="str">
        <f aca="false">IF(S1527&lt;&gt;T1527,"Oui","Non")</f>
        <v>Oui</v>
      </c>
      <c r="L1527" s="14" t="str">
        <f aca="false">IF(AND(INDEX(10_Lieux!$B:$B,U1527)="Ville",INDEX(10_Lieux!$B:$B,V1527)="Ville"),"/chauffeur-prive/"&amp;INDEX(10_Lieux!$E:$E,U1527)&amp;"-"&amp;INDEX(10_Lieux!$E:$E,V1527)&amp;"/","/chauffeur-prive/"&amp;INDEX(10_Lieux!$E:$E,U1527)&amp;"/"&amp;INDEX(10_Lieux!$E:$E,V1527)&amp;"/")</f>
        <v>/chauffeur-prive/liege/aeroport-montpellier-mediterranee/</v>
      </c>
      <c r="M1527" s="14" t="str">
        <f aca="false">IFERROR(INDEX($L:$L,MATCH(B1527&amp;"|"&amp;A1527,$Z:$Z,0)),"—")</f>
        <v>/chauffeur-prive/aeroport-montpellier-mediterranee/liege/</v>
      </c>
      <c r="N1527" s="14" t="str">
        <f aca="false">IF(LEN("Chauffeur privé "&amp;INDEX(10_Lieux!$J:$J,U1527)&amp;" → "&amp;INDEX(10_Lieux!$J:$J,V1527)&amp;" | 24h/24")&gt;60,"Chauffeur privé "&amp;INDEX(10_Lieux!$J:$J,U1527)&amp;" → "&amp;INDEX(10_Lieux!$J:$J,V1527),"Chauffeur privé "&amp;INDEX(10_Lieux!$J:$J,U1527)&amp;" → "&amp;INDEX(10_Lieux!$J:$J,V1527)&amp;" | 24h/24")</f>
        <v>Chauffeur privé Liège → Aéroport Montpellier-Méditerranée</v>
      </c>
      <c r="O1527" s="14" t="n">
        <f aca="false">LEN(N1527)</f>
        <v>57</v>
      </c>
      <c r="P1527" s="14" t="str">
        <f aca="false">"Chauffeur privé "&amp;INDEX(10_Lieux!$K:$K,U1527)&amp;" vers "&amp;INDEX(10_Lieux!$L:$L,V1527)</f>
        <v>Chauffeur privé de Liège vers l'aéroport Montpellier-Méditerranée</v>
      </c>
      <c r="Q1527" s="14" t="str">
        <f aca="false">"Chauffeur privé "&amp;INDEX(10_Lieux!$K:$K,U1527)&amp;" vers "&amp;INDEX(10_Lieux!$L:$L,V1527)&amp;" : env. "&amp;I1527&amp;" km, "&amp;J1527&amp;" de route. Devis personnalisé, standard 24h/24 et 7j/7."</f>
        <v>Chauffeur privé de Liège vers l'aéroport Montpellier-Méditerranée : env. 993 km, 10 h 30 de route. Devis personnalisé, standard 24h/24 et 7j/7.</v>
      </c>
      <c r="R1527" s="14" t="n">
        <f aca="false">LEN(Q1527)</f>
        <v>143</v>
      </c>
      <c r="S1527" s="14" t="str">
        <f aca="false">INDEX(10_Lieux!$C:$C,U1527)</f>
        <v>Belgique</v>
      </c>
      <c r="T1527" s="14" t="str">
        <f aca="false">INDEX(10_Lieux!$C:$C,V1527)</f>
        <v>France</v>
      </c>
      <c r="U1527" s="14" t="n">
        <f aca="false">MATCH(A1527,10_Lieux!$A:$A,0)</f>
        <v>94</v>
      </c>
      <c r="V1527" s="14" t="n">
        <f aca="false">MATCH(B1527,10_Lieux!$A:$A,0)</f>
        <v>164</v>
      </c>
      <c r="W1527" s="14" t="n">
        <f aca="false">ROUND(6371*2*ASIN(SQRT(SIN(RADIANS(INDEX(10_Lieux!$F:$F,V1527)-INDEX(10_Lieux!$F:$F,U1527))/2)^2+COS(RADIANS(INDEX(10_Lieux!$F:$F,U1527)))*COS(RADIANS(INDEX(10_Lieux!$F:$F,V1527)))*SIN(RADIANS(INDEX(10_Lieux!$G:$G,V1527)-INDEX(10_Lieux!$G:$G,U1527))/2)^2)),1)</f>
        <v>794</v>
      </c>
      <c r="X1527" s="14" t="n">
        <f aca="false">ROUND(I1527/IF(I1527&lt;p_seuil_vitesse,p_vit_lente,p_vit_rapide)*60/15,0)*15</f>
        <v>630</v>
      </c>
      <c r="Y1527" s="14" t="n">
        <f aca="false">MAX(IF(INDEX(10_Lieux!$B:$B,U1527)&lt;&gt;"Ville",INDEX(10_Lieux!$I:$I,U1527),0),IF(INDEX(10_Lieux!$B:$B,V1527)&lt;&gt;"Ville",INDEX(10_Lieux!$I:$I,V1527),0))</f>
        <v>250</v>
      </c>
      <c r="Z1527" s="14" t="str">
        <f aca="false">A1527&amp;"|"&amp;B1527</f>
        <v>Liège|Montpellier-Méditerranée</v>
      </c>
      <c r="AA1527" s="14" t="str">
        <f aca="false">IF(I1527&lt;p_local,"Local",IF(I1527&lt;p_vv_min,"Courte distance",IF(I1527&lt;p_tres_long,"Longue distance","Très longue distance")))</f>
        <v>Très longue distance</v>
      </c>
    </row>
    <row r="1528" customFormat="false" ht="15" hidden="false" customHeight="true" outlineLevel="0" collapsed="false">
      <c r="A1528" s="1" t="s">
        <v>1659</v>
      </c>
      <c r="B1528" s="1" t="s">
        <v>160</v>
      </c>
      <c r="C1528" s="1" t="s">
        <v>34</v>
      </c>
      <c r="D1528" s="1" t="s">
        <v>653</v>
      </c>
      <c r="E1528" s="1" t="s">
        <v>1696</v>
      </c>
      <c r="F1528" s="14" t="s">
        <v>40</v>
      </c>
      <c r="G1528" s="14" t="str">
        <f aca="false">IF(I1528&lt;p_local,"Local → page infra",IF(H1528&gt;=p_ph1,"Phase 1",IF(H1528&gt;=p_ph2,"Phase 2","Phase 3")))</f>
        <v>Phase 3</v>
      </c>
      <c r="H1528" s="14" t="n">
        <f aca="false">IF(I1528&lt;p_local,0,IF(C1528="Aéroport → Aéroport",p_pts_plein,IF(Y1528&gt;0,IF(I1528&lt;=Y1528,p_pts_plein,IF(I1528&lt;=p_mult2*Y1528,p_pts_moyen,p_pts_r3)),IF(I1528&gt;=p_vv_min,p_pts_plein,IF(I1528&gt;=p_vv_moy,p_pts_moyen,p_pts_court))))+IF(INDEX(10_Lieux!$D:$D,U1528)=1,p_prio1,p_prio2)+IF(INDEX(10_Lieux!$D:$D,V1528)=1,p_prio1,p_prio2)+IF(K1528="Oui",p_tf,0)+p_hub*((INDEX(10_Lieux!$H:$H,U1528)="Hub")+(INDEX(10_Lieux!$H:$H,V1528)="Hub"))+IF(OR(INDEX(10_Lieux!$H:$H,U1528)="Premium",INDEX(10_Lieux!$H:$H,V1528)="Premium"),p_prem,0))</f>
        <v>40</v>
      </c>
      <c r="I1528" s="14" t="n">
        <f aca="false">ROUND(W1528*p_facteur,0)</f>
        <v>951</v>
      </c>
      <c r="J1528" s="14" t="str">
        <f aca="false">IF(X1528&lt;60,X1528&amp;" min",INT(X1528/60)&amp;" h"&amp;IF(MOD(X1528,60)=0,""," "&amp;TEXT(MOD(X1528,60),"00")))</f>
        <v>10 h</v>
      </c>
      <c r="K1528" s="14" t="str">
        <f aca="false">IF(S1528&lt;&gt;T1528,"Oui","Non")</f>
        <v>Oui</v>
      </c>
      <c r="L1528" s="14" t="str">
        <f aca="false">IF(AND(INDEX(10_Lieux!$B:$B,U1528)="Ville",INDEX(10_Lieux!$B:$B,V1528)="Ville"),"/chauffeur-prive/"&amp;INDEX(10_Lieux!$E:$E,U1528)&amp;"-"&amp;INDEX(10_Lieux!$E:$E,V1528)&amp;"/","/chauffeur-prive/"&amp;INDEX(10_Lieux!$E:$E,U1528)&amp;"/"&amp;INDEX(10_Lieux!$E:$E,V1528)&amp;"/")</f>
        <v>/chauffeur-prive/aeroport-montpellier-mediterranee/charleroi/</v>
      </c>
      <c r="M1528" s="14" t="str">
        <f aca="false">IFERROR(INDEX($L:$L,MATCH(B1528&amp;"|"&amp;A1528,$Z:$Z,0)),"—")</f>
        <v>/chauffeur-prive/charleroi/aeroport-montpellier-mediterranee/</v>
      </c>
      <c r="N1528" s="14" t="str">
        <f aca="false">IF(LEN("Chauffeur privé "&amp;INDEX(10_Lieux!$J:$J,U1528)&amp;" → "&amp;INDEX(10_Lieux!$J:$J,V1528)&amp;" | 24h/24")&gt;60,"Chauffeur privé "&amp;INDEX(10_Lieux!$J:$J,U1528)&amp;" → "&amp;INDEX(10_Lieux!$J:$J,V1528),"Chauffeur privé "&amp;INDEX(10_Lieux!$J:$J,U1528)&amp;" → "&amp;INDEX(10_Lieux!$J:$J,V1528)&amp;" | 24h/24")</f>
        <v>Chauffeur privé Aéroport Montpellier-Méditerranée → Charleroi</v>
      </c>
      <c r="O1528" s="14" t="n">
        <f aca="false">LEN(N1528)</f>
        <v>61</v>
      </c>
      <c r="P1528" s="14" t="str">
        <f aca="false">"Chauffeur privé "&amp;INDEX(10_Lieux!$K:$K,U1528)&amp;" vers "&amp;INDEX(10_Lieux!$L:$L,V1528)</f>
        <v>Chauffeur privé de l'aéroport Montpellier-Méditerranée vers Charleroi</v>
      </c>
      <c r="Q1528" s="14" t="str">
        <f aca="false">"Chauffeur privé "&amp;INDEX(10_Lieux!$K:$K,U1528)&amp;" vers "&amp;INDEX(10_Lieux!$L:$L,V1528)&amp;" : env. "&amp;I1528&amp;" km, "&amp;J1528&amp;" de route. Devis personnalisé, standard 24h/24 et 7j/7."</f>
        <v>Chauffeur privé de l'aéroport Montpellier-Méditerranée vers Charleroi : env. 951 km, 10 h de route. Devis personnalisé, standard 24h/24 et 7j/7.</v>
      </c>
      <c r="R1528" s="14" t="n">
        <f aca="false">LEN(Q1528)</f>
        <v>144</v>
      </c>
      <c r="S1528" s="14" t="str">
        <f aca="false">INDEX(10_Lieux!$C:$C,U1528)</f>
        <v>France</v>
      </c>
      <c r="T1528" s="14" t="str">
        <f aca="false">INDEX(10_Lieux!$C:$C,V1528)</f>
        <v>Belgique</v>
      </c>
      <c r="U1528" s="14" t="n">
        <f aca="false">MATCH(A1528,10_Lieux!$A:$A,0)</f>
        <v>164</v>
      </c>
      <c r="V1528" s="14" t="n">
        <f aca="false">MATCH(B1528,10_Lieux!$A:$A,0)</f>
        <v>96</v>
      </c>
      <c r="W1528" s="14" t="n">
        <f aca="false">ROUND(6371*2*ASIN(SQRT(SIN(RADIANS(INDEX(10_Lieux!$F:$F,V1528)-INDEX(10_Lieux!$F:$F,U1528))/2)^2+COS(RADIANS(INDEX(10_Lieux!$F:$F,U1528)))*COS(RADIANS(INDEX(10_Lieux!$F:$F,V1528)))*SIN(RADIANS(INDEX(10_Lieux!$G:$G,V1528)-INDEX(10_Lieux!$G:$G,U1528))/2)^2)),1)</f>
        <v>760.9</v>
      </c>
      <c r="X1528" s="14" t="n">
        <f aca="false">ROUND(I1528/IF(I1528&lt;p_seuil_vitesse,p_vit_lente,p_vit_rapide)*60/15,0)*15</f>
        <v>600</v>
      </c>
      <c r="Y1528" s="14" t="n">
        <f aca="false">MAX(IF(INDEX(10_Lieux!$B:$B,U1528)&lt;&gt;"Ville",INDEX(10_Lieux!$I:$I,U1528),0),IF(INDEX(10_Lieux!$B:$B,V1528)&lt;&gt;"Ville",INDEX(10_Lieux!$I:$I,V1528),0))</f>
        <v>250</v>
      </c>
      <c r="Z1528" s="14" t="str">
        <f aca="false">A1528&amp;"|"&amp;B1528</f>
        <v>Montpellier-Méditerranée|Charleroi</v>
      </c>
      <c r="AA1528" s="14" t="str">
        <f aca="false">IF(I1528&lt;p_local,"Local",IF(I1528&lt;p_vv_min,"Courte distance",IF(I1528&lt;p_tres_long,"Longue distance","Très longue distance")))</f>
        <v>Très longue distance</v>
      </c>
    </row>
    <row r="1529" customFormat="false" ht="15" hidden="false" customHeight="true" outlineLevel="0" collapsed="false">
      <c r="A1529" s="1" t="s">
        <v>160</v>
      </c>
      <c r="B1529" s="1" t="s">
        <v>1659</v>
      </c>
      <c r="C1529" s="1" t="s">
        <v>35</v>
      </c>
      <c r="D1529" s="1" t="s">
        <v>653</v>
      </c>
      <c r="E1529" s="1" t="s">
        <v>1697</v>
      </c>
      <c r="F1529" s="14" t="s">
        <v>40</v>
      </c>
      <c r="G1529" s="14" t="str">
        <f aca="false">IF(I1529&lt;p_local,"Local → page infra",IF(H1529&gt;=p_ph1,"Phase 1",IF(H1529&gt;=p_ph2,"Phase 2","Phase 3")))</f>
        <v>Phase 3</v>
      </c>
      <c r="H1529" s="14" t="n">
        <f aca="false">IF(I1529&lt;p_local,0,IF(C1529="Aéroport → Aéroport",p_pts_plein,IF(Y1529&gt;0,IF(I1529&lt;=Y1529,p_pts_plein,IF(I1529&lt;=p_mult2*Y1529,p_pts_moyen,p_pts_r3)),IF(I1529&gt;=p_vv_min,p_pts_plein,IF(I1529&gt;=p_vv_moy,p_pts_moyen,p_pts_court))))+IF(INDEX(10_Lieux!$D:$D,U1529)=1,p_prio1,p_prio2)+IF(INDEX(10_Lieux!$D:$D,V1529)=1,p_prio1,p_prio2)+IF(K1529="Oui",p_tf,0)+p_hub*((INDEX(10_Lieux!$H:$H,U1529)="Hub")+(INDEX(10_Lieux!$H:$H,V1529)="Hub"))+IF(OR(INDEX(10_Lieux!$H:$H,U1529)="Premium",INDEX(10_Lieux!$H:$H,V1529)="Premium"),p_prem,0))</f>
        <v>40</v>
      </c>
      <c r="I1529" s="14" t="n">
        <f aca="false">ROUND(W1529*p_facteur,0)</f>
        <v>951</v>
      </c>
      <c r="J1529" s="14" t="str">
        <f aca="false">IF(X1529&lt;60,X1529&amp;" min",INT(X1529/60)&amp;" h"&amp;IF(MOD(X1529,60)=0,""," "&amp;TEXT(MOD(X1529,60),"00")))</f>
        <v>10 h</v>
      </c>
      <c r="K1529" s="14" t="str">
        <f aca="false">IF(S1529&lt;&gt;T1529,"Oui","Non")</f>
        <v>Oui</v>
      </c>
      <c r="L1529" s="14" t="str">
        <f aca="false">IF(AND(INDEX(10_Lieux!$B:$B,U1529)="Ville",INDEX(10_Lieux!$B:$B,V1529)="Ville"),"/chauffeur-prive/"&amp;INDEX(10_Lieux!$E:$E,U1529)&amp;"-"&amp;INDEX(10_Lieux!$E:$E,V1529)&amp;"/","/chauffeur-prive/"&amp;INDEX(10_Lieux!$E:$E,U1529)&amp;"/"&amp;INDEX(10_Lieux!$E:$E,V1529)&amp;"/")</f>
        <v>/chauffeur-prive/charleroi/aeroport-montpellier-mediterranee/</v>
      </c>
      <c r="M1529" s="14" t="str">
        <f aca="false">IFERROR(INDEX($L:$L,MATCH(B1529&amp;"|"&amp;A1529,$Z:$Z,0)),"—")</f>
        <v>/chauffeur-prive/aeroport-montpellier-mediterranee/charleroi/</v>
      </c>
      <c r="N1529" s="14" t="str">
        <f aca="false">IF(LEN("Chauffeur privé "&amp;INDEX(10_Lieux!$J:$J,U1529)&amp;" → "&amp;INDEX(10_Lieux!$J:$J,V1529)&amp;" | 24h/24")&gt;60,"Chauffeur privé "&amp;INDEX(10_Lieux!$J:$J,U1529)&amp;" → "&amp;INDEX(10_Lieux!$J:$J,V1529),"Chauffeur privé "&amp;INDEX(10_Lieux!$J:$J,U1529)&amp;" → "&amp;INDEX(10_Lieux!$J:$J,V1529)&amp;" | 24h/24")</f>
        <v>Chauffeur privé Charleroi → Aéroport Montpellier-Méditerranée</v>
      </c>
      <c r="O1529" s="14" t="n">
        <f aca="false">LEN(N1529)</f>
        <v>61</v>
      </c>
      <c r="P1529" s="14" t="str">
        <f aca="false">"Chauffeur privé "&amp;INDEX(10_Lieux!$K:$K,U1529)&amp;" vers "&amp;INDEX(10_Lieux!$L:$L,V1529)</f>
        <v>Chauffeur privé de Charleroi vers l'aéroport Montpellier-Méditerranée</v>
      </c>
      <c r="Q1529" s="14" t="str">
        <f aca="false">"Chauffeur privé "&amp;INDEX(10_Lieux!$K:$K,U1529)&amp;" vers "&amp;INDEX(10_Lieux!$L:$L,V1529)&amp;" : env. "&amp;I1529&amp;" km, "&amp;J1529&amp;" de route. Devis personnalisé, standard 24h/24 et 7j/7."</f>
        <v>Chauffeur privé de Charleroi vers l'aéroport Montpellier-Méditerranée : env. 951 km, 10 h de route. Devis personnalisé, standard 24h/24 et 7j/7.</v>
      </c>
      <c r="R1529" s="14" t="n">
        <f aca="false">LEN(Q1529)</f>
        <v>144</v>
      </c>
      <c r="S1529" s="14" t="str">
        <f aca="false">INDEX(10_Lieux!$C:$C,U1529)</f>
        <v>Belgique</v>
      </c>
      <c r="T1529" s="14" t="str">
        <f aca="false">INDEX(10_Lieux!$C:$C,V1529)</f>
        <v>France</v>
      </c>
      <c r="U1529" s="14" t="n">
        <f aca="false">MATCH(A1529,10_Lieux!$A:$A,0)</f>
        <v>96</v>
      </c>
      <c r="V1529" s="14" t="n">
        <f aca="false">MATCH(B1529,10_Lieux!$A:$A,0)</f>
        <v>164</v>
      </c>
      <c r="W1529" s="14" t="n">
        <f aca="false">ROUND(6371*2*ASIN(SQRT(SIN(RADIANS(INDEX(10_Lieux!$F:$F,V1529)-INDEX(10_Lieux!$F:$F,U1529))/2)^2+COS(RADIANS(INDEX(10_Lieux!$F:$F,U1529)))*COS(RADIANS(INDEX(10_Lieux!$F:$F,V1529)))*SIN(RADIANS(INDEX(10_Lieux!$G:$G,V1529)-INDEX(10_Lieux!$G:$G,U1529))/2)^2)),1)</f>
        <v>760.9</v>
      </c>
      <c r="X1529" s="14" t="n">
        <f aca="false">ROUND(I1529/IF(I1529&lt;p_seuil_vitesse,p_vit_lente,p_vit_rapide)*60/15,0)*15</f>
        <v>600</v>
      </c>
      <c r="Y1529" s="14" t="n">
        <f aca="false">MAX(IF(INDEX(10_Lieux!$B:$B,U1529)&lt;&gt;"Ville",INDEX(10_Lieux!$I:$I,U1529),0),IF(INDEX(10_Lieux!$B:$B,V1529)&lt;&gt;"Ville",INDEX(10_Lieux!$I:$I,V1529),0))</f>
        <v>250</v>
      </c>
      <c r="Z1529" s="14" t="str">
        <f aca="false">A1529&amp;"|"&amp;B1529</f>
        <v>Charleroi|Montpellier-Méditerranée</v>
      </c>
      <c r="AA1529" s="14" t="str">
        <f aca="false">IF(I1529&lt;p_local,"Local",IF(I1529&lt;p_vv_min,"Courte distance",IF(I1529&lt;p_tres_long,"Longue distance","Très longue distance")))</f>
        <v>Très longue distance</v>
      </c>
    </row>
    <row r="1530" customFormat="false" ht="15" hidden="false" customHeight="true" outlineLevel="0" collapsed="false">
      <c r="A1530" s="1" t="s">
        <v>1659</v>
      </c>
      <c r="B1530" s="1" t="s">
        <v>162</v>
      </c>
      <c r="C1530" s="1" t="s">
        <v>34</v>
      </c>
      <c r="D1530" s="1" t="s">
        <v>653</v>
      </c>
      <c r="E1530" s="1" t="s">
        <v>1698</v>
      </c>
      <c r="F1530" s="14" t="s">
        <v>40</v>
      </c>
      <c r="G1530" s="14" t="str">
        <f aca="false">IF(I1530&lt;p_local,"Local → page infra",IF(H1530&gt;=p_ph1,"Phase 1",IF(H1530&gt;=p_ph2,"Phase 2","Phase 3")))</f>
        <v>Phase 3</v>
      </c>
      <c r="H1530" s="14" t="n">
        <f aca="false">IF(I1530&lt;p_local,0,IF(C1530="Aéroport → Aéroport",p_pts_plein,IF(Y1530&gt;0,IF(I1530&lt;=Y1530,p_pts_plein,IF(I1530&lt;=p_mult2*Y1530,p_pts_moyen,p_pts_r3)),IF(I1530&gt;=p_vv_min,p_pts_plein,IF(I1530&gt;=p_vv_moy,p_pts_moyen,p_pts_court))))+IF(INDEX(10_Lieux!$D:$D,U1530)=1,p_prio1,p_prio2)+IF(INDEX(10_Lieux!$D:$D,V1530)=1,p_prio1,p_prio2)+IF(K1530="Oui",p_tf,0)+p_hub*((INDEX(10_Lieux!$H:$H,U1530)="Hub")+(INDEX(10_Lieux!$H:$H,V1530)="Hub"))+IF(OR(INDEX(10_Lieux!$H:$H,U1530)="Premium",INDEX(10_Lieux!$H:$H,V1530)="Premium"),p_prem,0))</f>
        <v>40</v>
      </c>
      <c r="I1530" s="14" t="n">
        <f aca="false">ROUND(W1530*p_facteur,0)</f>
        <v>656</v>
      </c>
      <c r="J1530" s="14" t="str">
        <f aca="false">IF(X1530&lt;60,X1530&amp;" min",INT(X1530/60)&amp;" h"&amp;IF(MOD(X1530,60)=0,""," "&amp;TEXT(MOD(X1530,60),"00")))</f>
        <v>7 h</v>
      </c>
      <c r="K1530" s="14" t="str">
        <f aca="false">IF(S1530&lt;&gt;T1530,"Oui","Non")</f>
        <v>Oui</v>
      </c>
      <c r="L1530" s="14" t="str">
        <f aca="false">IF(AND(INDEX(10_Lieux!$B:$B,U1530)="Ville",INDEX(10_Lieux!$B:$B,V1530)="Ville"),"/chauffeur-prive/"&amp;INDEX(10_Lieux!$E:$E,U1530)&amp;"-"&amp;INDEX(10_Lieux!$E:$E,V1530)&amp;"/","/chauffeur-prive/"&amp;INDEX(10_Lieux!$E:$E,U1530)&amp;"/"&amp;INDEX(10_Lieux!$E:$E,V1530)&amp;"/")</f>
        <v>/chauffeur-prive/aeroport-montpellier-mediterranee/bale/</v>
      </c>
      <c r="M1530" s="14" t="str">
        <f aca="false">IFERROR(INDEX($L:$L,MATCH(B1530&amp;"|"&amp;A1530,$Z:$Z,0)),"—")</f>
        <v>/chauffeur-prive/bale/aeroport-montpellier-mediterranee/</v>
      </c>
      <c r="N1530" s="14" t="str">
        <f aca="false">IF(LEN("Chauffeur privé "&amp;INDEX(10_Lieux!$J:$J,U1530)&amp;" → "&amp;INDEX(10_Lieux!$J:$J,V1530)&amp;" | 24h/24")&gt;60,"Chauffeur privé "&amp;INDEX(10_Lieux!$J:$J,U1530)&amp;" → "&amp;INDEX(10_Lieux!$J:$J,V1530),"Chauffeur privé "&amp;INDEX(10_Lieux!$J:$J,U1530)&amp;" → "&amp;INDEX(10_Lieux!$J:$J,V1530)&amp;" | 24h/24")</f>
        <v>Chauffeur privé Aéroport Montpellier-Méditerranée → Bâle</v>
      </c>
      <c r="O1530" s="14" t="n">
        <f aca="false">LEN(N1530)</f>
        <v>56</v>
      </c>
      <c r="P1530" s="14" t="str">
        <f aca="false">"Chauffeur privé "&amp;INDEX(10_Lieux!$K:$K,U1530)&amp;" vers "&amp;INDEX(10_Lieux!$L:$L,V1530)</f>
        <v>Chauffeur privé de l'aéroport Montpellier-Méditerranée vers Bâle</v>
      </c>
      <c r="Q1530" s="14" t="str">
        <f aca="false">"Chauffeur privé "&amp;INDEX(10_Lieux!$K:$K,U1530)&amp;" vers "&amp;INDEX(10_Lieux!$L:$L,V1530)&amp;" : env. "&amp;I1530&amp;" km, "&amp;J1530&amp;" de route. Devis personnalisé, standard 24h/24 et 7j/7."</f>
        <v>Chauffeur privé de l'aéroport Montpellier-Méditerranée vers Bâle : env. 656 km, 7 h de route. Devis personnalisé, standard 24h/24 et 7j/7.</v>
      </c>
      <c r="R1530" s="14" t="n">
        <f aca="false">LEN(Q1530)</f>
        <v>138</v>
      </c>
      <c r="S1530" s="14" t="str">
        <f aca="false">INDEX(10_Lieux!$C:$C,U1530)</f>
        <v>France</v>
      </c>
      <c r="T1530" s="14" t="str">
        <f aca="false">INDEX(10_Lieux!$C:$C,V1530)</f>
        <v>Suisse</v>
      </c>
      <c r="U1530" s="14" t="n">
        <f aca="false">MATCH(A1530,10_Lieux!$A:$A,0)</f>
        <v>164</v>
      </c>
      <c r="V1530" s="14" t="n">
        <f aca="false">MATCH(B1530,10_Lieux!$A:$A,0)</f>
        <v>121</v>
      </c>
      <c r="W1530" s="14" t="n">
        <f aca="false">ROUND(6371*2*ASIN(SQRT(SIN(RADIANS(INDEX(10_Lieux!$F:$F,V1530)-INDEX(10_Lieux!$F:$F,U1530))/2)^2+COS(RADIANS(INDEX(10_Lieux!$F:$F,U1530)))*COS(RADIANS(INDEX(10_Lieux!$F:$F,V1530)))*SIN(RADIANS(INDEX(10_Lieux!$G:$G,V1530)-INDEX(10_Lieux!$G:$G,U1530))/2)^2)),1)</f>
        <v>525.1</v>
      </c>
      <c r="X1530" s="14" t="n">
        <f aca="false">ROUND(I1530/IF(I1530&lt;p_seuil_vitesse,p_vit_lente,p_vit_rapide)*60/15,0)*15</f>
        <v>420</v>
      </c>
      <c r="Y1530" s="14" t="n">
        <f aca="false">MAX(IF(INDEX(10_Lieux!$B:$B,U1530)&lt;&gt;"Ville",INDEX(10_Lieux!$I:$I,U1530),0),IF(INDEX(10_Lieux!$B:$B,V1530)&lt;&gt;"Ville",INDEX(10_Lieux!$I:$I,V1530),0))</f>
        <v>250</v>
      </c>
      <c r="Z1530" s="14" t="str">
        <f aca="false">A1530&amp;"|"&amp;B1530</f>
        <v>Montpellier-Méditerranée|Bâle</v>
      </c>
      <c r="AA1530" s="14" t="str">
        <f aca="false">IF(I1530&lt;p_local,"Local",IF(I1530&lt;p_vv_min,"Courte distance",IF(I1530&lt;p_tres_long,"Longue distance","Très longue distance")))</f>
        <v>Longue distance</v>
      </c>
    </row>
    <row r="1531" customFormat="false" ht="15" hidden="false" customHeight="true" outlineLevel="0" collapsed="false">
      <c r="A1531" s="1" t="s">
        <v>162</v>
      </c>
      <c r="B1531" s="1" t="s">
        <v>1659</v>
      </c>
      <c r="C1531" s="1" t="s">
        <v>35</v>
      </c>
      <c r="D1531" s="1" t="s">
        <v>653</v>
      </c>
      <c r="E1531" s="1" t="s">
        <v>1699</v>
      </c>
      <c r="F1531" s="14" t="s">
        <v>40</v>
      </c>
      <c r="G1531" s="14" t="str">
        <f aca="false">IF(I1531&lt;p_local,"Local → page infra",IF(H1531&gt;=p_ph1,"Phase 1",IF(H1531&gt;=p_ph2,"Phase 2","Phase 3")))</f>
        <v>Phase 3</v>
      </c>
      <c r="H1531" s="14" t="n">
        <f aca="false">IF(I1531&lt;p_local,0,IF(C1531="Aéroport → Aéroport",p_pts_plein,IF(Y1531&gt;0,IF(I1531&lt;=Y1531,p_pts_plein,IF(I1531&lt;=p_mult2*Y1531,p_pts_moyen,p_pts_r3)),IF(I1531&gt;=p_vv_min,p_pts_plein,IF(I1531&gt;=p_vv_moy,p_pts_moyen,p_pts_court))))+IF(INDEX(10_Lieux!$D:$D,U1531)=1,p_prio1,p_prio2)+IF(INDEX(10_Lieux!$D:$D,V1531)=1,p_prio1,p_prio2)+IF(K1531="Oui",p_tf,0)+p_hub*((INDEX(10_Lieux!$H:$H,U1531)="Hub")+(INDEX(10_Lieux!$H:$H,V1531)="Hub"))+IF(OR(INDEX(10_Lieux!$H:$H,U1531)="Premium",INDEX(10_Lieux!$H:$H,V1531)="Premium"),p_prem,0))</f>
        <v>40</v>
      </c>
      <c r="I1531" s="14" t="n">
        <f aca="false">ROUND(W1531*p_facteur,0)</f>
        <v>656</v>
      </c>
      <c r="J1531" s="14" t="str">
        <f aca="false">IF(X1531&lt;60,X1531&amp;" min",INT(X1531/60)&amp;" h"&amp;IF(MOD(X1531,60)=0,""," "&amp;TEXT(MOD(X1531,60),"00")))</f>
        <v>7 h</v>
      </c>
      <c r="K1531" s="14" t="str">
        <f aca="false">IF(S1531&lt;&gt;T1531,"Oui","Non")</f>
        <v>Oui</v>
      </c>
      <c r="L1531" s="14" t="str">
        <f aca="false">IF(AND(INDEX(10_Lieux!$B:$B,U1531)="Ville",INDEX(10_Lieux!$B:$B,V1531)="Ville"),"/chauffeur-prive/"&amp;INDEX(10_Lieux!$E:$E,U1531)&amp;"-"&amp;INDEX(10_Lieux!$E:$E,V1531)&amp;"/","/chauffeur-prive/"&amp;INDEX(10_Lieux!$E:$E,U1531)&amp;"/"&amp;INDEX(10_Lieux!$E:$E,V1531)&amp;"/")</f>
        <v>/chauffeur-prive/bale/aeroport-montpellier-mediterranee/</v>
      </c>
      <c r="M1531" s="14" t="str">
        <f aca="false">IFERROR(INDEX($L:$L,MATCH(B1531&amp;"|"&amp;A1531,$Z:$Z,0)),"—")</f>
        <v>/chauffeur-prive/aeroport-montpellier-mediterranee/bale/</v>
      </c>
      <c r="N1531" s="14" t="str">
        <f aca="false">IF(LEN("Chauffeur privé "&amp;INDEX(10_Lieux!$J:$J,U1531)&amp;" → "&amp;INDEX(10_Lieux!$J:$J,V1531)&amp;" | 24h/24")&gt;60,"Chauffeur privé "&amp;INDEX(10_Lieux!$J:$J,U1531)&amp;" → "&amp;INDEX(10_Lieux!$J:$J,V1531),"Chauffeur privé "&amp;INDEX(10_Lieux!$J:$J,U1531)&amp;" → "&amp;INDEX(10_Lieux!$J:$J,V1531)&amp;" | 24h/24")</f>
        <v>Chauffeur privé Bâle → Aéroport Montpellier-Méditerranée</v>
      </c>
      <c r="O1531" s="14" t="n">
        <f aca="false">LEN(N1531)</f>
        <v>56</v>
      </c>
      <c r="P1531" s="14" t="str">
        <f aca="false">"Chauffeur privé "&amp;INDEX(10_Lieux!$K:$K,U1531)&amp;" vers "&amp;INDEX(10_Lieux!$L:$L,V1531)</f>
        <v>Chauffeur privé de Bâle vers l'aéroport Montpellier-Méditerranée</v>
      </c>
      <c r="Q1531" s="14" t="str">
        <f aca="false">"Chauffeur privé "&amp;INDEX(10_Lieux!$K:$K,U1531)&amp;" vers "&amp;INDEX(10_Lieux!$L:$L,V1531)&amp;" : env. "&amp;I1531&amp;" km, "&amp;J1531&amp;" de route. Devis personnalisé, standard 24h/24 et 7j/7."</f>
        <v>Chauffeur privé de Bâle vers l'aéroport Montpellier-Méditerranée : env. 656 km, 7 h de route. Devis personnalisé, standard 24h/24 et 7j/7.</v>
      </c>
      <c r="R1531" s="14" t="n">
        <f aca="false">LEN(Q1531)</f>
        <v>138</v>
      </c>
      <c r="S1531" s="14" t="str">
        <f aca="false">INDEX(10_Lieux!$C:$C,U1531)</f>
        <v>Suisse</v>
      </c>
      <c r="T1531" s="14" t="str">
        <f aca="false">INDEX(10_Lieux!$C:$C,V1531)</f>
        <v>France</v>
      </c>
      <c r="U1531" s="14" t="n">
        <f aca="false">MATCH(A1531,10_Lieux!$A:$A,0)</f>
        <v>121</v>
      </c>
      <c r="V1531" s="14" t="n">
        <f aca="false">MATCH(B1531,10_Lieux!$A:$A,0)</f>
        <v>164</v>
      </c>
      <c r="W1531" s="14" t="n">
        <f aca="false">ROUND(6371*2*ASIN(SQRT(SIN(RADIANS(INDEX(10_Lieux!$F:$F,V1531)-INDEX(10_Lieux!$F:$F,U1531))/2)^2+COS(RADIANS(INDEX(10_Lieux!$F:$F,U1531)))*COS(RADIANS(INDEX(10_Lieux!$F:$F,V1531)))*SIN(RADIANS(INDEX(10_Lieux!$G:$G,V1531)-INDEX(10_Lieux!$G:$G,U1531))/2)^2)),1)</f>
        <v>525.1</v>
      </c>
      <c r="X1531" s="14" t="n">
        <f aca="false">ROUND(I1531/IF(I1531&lt;p_seuil_vitesse,p_vit_lente,p_vit_rapide)*60/15,0)*15</f>
        <v>420</v>
      </c>
      <c r="Y1531" s="14" t="n">
        <f aca="false">MAX(IF(INDEX(10_Lieux!$B:$B,U1531)&lt;&gt;"Ville",INDEX(10_Lieux!$I:$I,U1531),0),IF(INDEX(10_Lieux!$B:$B,V1531)&lt;&gt;"Ville",INDEX(10_Lieux!$I:$I,V1531),0))</f>
        <v>250</v>
      </c>
      <c r="Z1531" s="14" t="str">
        <f aca="false">A1531&amp;"|"&amp;B1531</f>
        <v>Bâle|Montpellier-Méditerranée</v>
      </c>
      <c r="AA1531" s="14" t="str">
        <f aca="false">IF(I1531&lt;p_local,"Local",IF(I1531&lt;p_vv_min,"Courte distance",IF(I1531&lt;p_tres_long,"Longue distance","Très longue distance")))</f>
        <v>Longue distance</v>
      </c>
    </row>
    <row r="1532" customFormat="false" ht="15" hidden="false" customHeight="true" outlineLevel="0" collapsed="false">
      <c r="A1532" s="1" t="s">
        <v>1659</v>
      </c>
      <c r="B1532" s="1" t="s">
        <v>164</v>
      </c>
      <c r="C1532" s="1" t="s">
        <v>34</v>
      </c>
      <c r="D1532" s="1" t="s">
        <v>653</v>
      </c>
      <c r="E1532" s="1" t="s">
        <v>1700</v>
      </c>
      <c r="F1532" s="14" t="s">
        <v>40</v>
      </c>
      <c r="G1532" s="14" t="str">
        <f aca="false">IF(I1532&lt;p_local,"Local → page infra",IF(H1532&gt;=p_ph1,"Phase 1",IF(H1532&gt;=p_ph2,"Phase 2","Phase 3")))</f>
        <v>Phase 3</v>
      </c>
      <c r="H1532" s="14" t="n">
        <f aca="false">IF(I1532&lt;p_local,0,IF(C1532="Aéroport → Aéroport",p_pts_plein,IF(Y1532&gt;0,IF(I1532&lt;=Y1532,p_pts_plein,IF(I1532&lt;=p_mult2*Y1532,p_pts_moyen,p_pts_r3)),IF(I1532&gt;=p_vv_min,p_pts_plein,IF(I1532&gt;=p_vv_moy,p_pts_moyen,p_pts_court))))+IF(INDEX(10_Lieux!$D:$D,U1532)=1,p_prio1,p_prio2)+IF(INDEX(10_Lieux!$D:$D,V1532)=1,p_prio1,p_prio2)+IF(K1532="Oui",p_tf,0)+p_hub*((INDEX(10_Lieux!$H:$H,U1532)="Hub")+(INDEX(10_Lieux!$H:$H,V1532)="Hub"))+IF(OR(INDEX(10_Lieux!$H:$H,U1532)="Premium",INDEX(10_Lieux!$H:$H,V1532)="Premium"),p_prem,0))</f>
        <v>50</v>
      </c>
      <c r="I1532" s="14" t="n">
        <f aca="false">ROUND(W1532*p_facteur,0)</f>
        <v>691</v>
      </c>
      <c r="J1532" s="14" t="str">
        <f aca="false">IF(X1532&lt;60,X1532&amp;" min",INT(X1532/60)&amp;" h"&amp;IF(MOD(X1532,60)=0,""," "&amp;TEXT(MOD(X1532,60),"00")))</f>
        <v>7 h 15</v>
      </c>
      <c r="K1532" s="14" t="str">
        <f aca="false">IF(S1532&lt;&gt;T1532,"Oui","Non")</f>
        <v>Oui</v>
      </c>
      <c r="L1532" s="14" t="str">
        <f aca="false">IF(AND(INDEX(10_Lieux!$B:$B,U1532)="Ville",INDEX(10_Lieux!$B:$B,V1532)="Ville"),"/chauffeur-prive/"&amp;INDEX(10_Lieux!$E:$E,U1532)&amp;"-"&amp;INDEX(10_Lieux!$E:$E,V1532)&amp;"/","/chauffeur-prive/"&amp;INDEX(10_Lieux!$E:$E,U1532)&amp;"/"&amp;INDEX(10_Lieux!$E:$E,V1532)&amp;"/")</f>
        <v>/chauffeur-prive/aeroport-montpellier-mediterranee/zurich/</v>
      </c>
      <c r="M1532" s="14" t="str">
        <f aca="false">IFERROR(INDEX($L:$L,MATCH(B1532&amp;"|"&amp;A1532,$Z:$Z,0)),"—")</f>
        <v>/chauffeur-prive/zurich/aeroport-montpellier-mediterranee/</v>
      </c>
      <c r="N1532" s="14" t="str">
        <f aca="false">IF(LEN("Chauffeur privé "&amp;INDEX(10_Lieux!$J:$J,U1532)&amp;" → "&amp;INDEX(10_Lieux!$J:$J,V1532)&amp;" | 24h/24")&gt;60,"Chauffeur privé "&amp;INDEX(10_Lieux!$J:$J,U1532)&amp;" → "&amp;INDEX(10_Lieux!$J:$J,V1532),"Chauffeur privé "&amp;INDEX(10_Lieux!$J:$J,U1532)&amp;" → "&amp;INDEX(10_Lieux!$J:$J,V1532)&amp;" | 24h/24")</f>
        <v>Chauffeur privé Aéroport Montpellier-Méditerranée → Zurich</v>
      </c>
      <c r="O1532" s="14" t="n">
        <f aca="false">LEN(N1532)</f>
        <v>58</v>
      </c>
      <c r="P1532" s="14" t="str">
        <f aca="false">"Chauffeur privé "&amp;INDEX(10_Lieux!$K:$K,U1532)&amp;" vers "&amp;INDEX(10_Lieux!$L:$L,V1532)</f>
        <v>Chauffeur privé de l'aéroport Montpellier-Méditerranée vers Zurich</v>
      </c>
      <c r="Q1532" s="14" t="str">
        <f aca="false">"Chauffeur privé "&amp;INDEX(10_Lieux!$K:$K,U1532)&amp;" vers "&amp;INDEX(10_Lieux!$L:$L,V1532)&amp;" : env. "&amp;I1532&amp;" km, "&amp;J1532&amp;" de route. Devis personnalisé, standard 24h/24 et 7j/7."</f>
        <v>Chauffeur privé de l'aéroport Montpellier-Méditerranée vers Zurich : env. 691 km, 7 h 15 de route. Devis personnalisé, standard 24h/24 et 7j/7.</v>
      </c>
      <c r="R1532" s="14" t="n">
        <f aca="false">LEN(Q1532)</f>
        <v>143</v>
      </c>
      <c r="S1532" s="14" t="str">
        <f aca="false">INDEX(10_Lieux!$C:$C,U1532)</f>
        <v>France</v>
      </c>
      <c r="T1532" s="14" t="str">
        <f aca="false">INDEX(10_Lieux!$C:$C,V1532)</f>
        <v>Suisse</v>
      </c>
      <c r="U1532" s="14" t="n">
        <f aca="false">MATCH(A1532,10_Lieux!$A:$A,0)</f>
        <v>164</v>
      </c>
      <c r="V1532" s="14" t="n">
        <f aca="false">MATCH(B1532,10_Lieux!$A:$A,0)</f>
        <v>122</v>
      </c>
      <c r="W1532" s="14" t="n">
        <f aca="false">ROUND(6371*2*ASIN(SQRT(SIN(RADIANS(INDEX(10_Lieux!$F:$F,V1532)-INDEX(10_Lieux!$F:$F,U1532))/2)^2+COS(RADIANS(INDEX(10_Lieux!$F:$F,U1532)))*COS(RADIANS(INDEX(10_Lieux!$F:$F,V1532)))*SIN(RADIANS(INDEX(10_Lieux!$G:$G,V1532)-INDEX(10_Lieux!$G:$G,U1532))/2)^2)),1)</f>
        <v>553</v>
      </c>
      <c r="X1532" s="14" t="n">
        <f aca="false">ROUND(I1532/IF(I1532&lt;p_seuil_vitesse,p_vit_lente,p_vit_rapide)*60/15,0)*15</f>
        <v>435</v>
      </c>
      <c r="Y1532" s="14" t="n">
        <f aca="false">MAX(IF(INDEX(10_Lieux!$B:$B,U1532)&lt;&gt;"Ville",INDEX(10_Lieux!$I:$I,U1532),0),IF(INDEX(10_Lieux!$B:$B,V1532)&lt;&gt;"Ville",INDEX(10_Lieux!$I:$I,V1532),0))</f>
        <v>250</v>
      </c>
      <c r="Z1532" s="14" t="str">
        <f aca="false">A1532&amp;"|"&amp;B1532</f>
        <v>Montpellier-Méditerranée|Zurich</v>
      </c>
      <c r="AA1532" s="14" t="str">
        <f aca="false">IF(I1532&lt;p_local,"Local",IF(I1532&lt;p_vv_min,"Courte distance",IF(I1532&lt;p_tres_long,"Longue distance","Très longue distance")))</f>
        <v>Longue distance</v>
      </c>
    </row>
    <row r="1533" customFormat="false" ht="15" hidden="false" customHeight="true" outlineLevel="0" collapsed="false">
      <c r="A1533" s="1" t="s">
        <v>164</v>
      </c>
      <c r="B1533" s="1" t="s">
        <v>1659</v>
      </c>
      <c r="C1533" s="1" t="s">
        <v>35</v>
      </c>
      <c r="D1533" s="1" t="s">
        <v>653</v>
      </c>
      <c r="E1533" s="1" t="s">
        <v>1701</v>
      </c>
      <c r="F1533" s="14" t="s">
        <v>40</v>
      </c>
      <c r="G1533" s="14" t="str">
        <f aca="false">IF(I1533&lt;p_local,"Local → page infra",IF(H1533&gt;=p_ph1,"Phase 1",IF(H1533&gt;=p_ph2,"Phase 2","Phase 3")))</f>
        <v>Phase 3</v>
      </c>
      <c r="H1533" s="14" t="n">
        <f aca="false">IF(I1533&lt;p_local,0,IF(C1533="Aéroport → Aéroport",p_pts_plein,IF(Y1533&gt;0,IF(I1533&lt;=Y1533,p_pts_plein,IF(I1533&lt;=p_mult2*Y1533,p_pts_moyen,p_pts_r3)),IF(I1533&gt;=p_vv_min,p_pts_plein,IF(I1533&gt;=p_vv_moy,p_pts_moyen,p_pts_court))))+IF(INDEX(10_Lieux!$D:$D,U1533)=1,p_prio1,p_prio2)+IF(INDEX(10_Lieux!$D:$D,V1533)=1,p_prio1,p_prio2)+IF(K1533="Oui",p_tf,0)+p_hub*((INDEX(10_Lieux!$H:$H,U1533)="Hub")+(INDEX(10_Lieux!$H:$H,V1533)="Hub"))+IF(OR(INDEX(10_Lieux!$H:$H,U1533)="Premium",INDEX(10_Lieux!$H:$H,V1533)="Premium"),p_prem,0))</f>
        <v>50</v>
      </c>
      <c r="I1533" s="14" t="n">
        <f aca="false">ROUND(W1533*p_facteur,0)</f>
        <v>691</v>
      </c>
      <c r="J1533" s="14" t="str">
        <f aca="false">IF(X1533&lt;60,X1533&amp;" min",INT(X1533/60)&amp;" h"&amp;IF(MOD(X1533,60)=0,""," "&amp;TEXT(MOD(X1533,60),"00")))</f>
        <v>7 h 15</v>
      </c>
      <c r="K1533" s="14" t="str">
        <f aca="false">IF(S1533&lt;&gt;T1533,"Oui","Non")</f>
        <v>Oui</v>
      </c>
      <c r="L1533" s="14" t="str">
        <f aca="false">IF(AND(INDEX(10_Lieux!$B:$B,U1533)="Ville",INDEX(10_Lieux!$B:$B,V1533)="Ville"),"/chauffeur-prive/"&amp;INDEX(10_Lieux!$E:$E,U1533)&amp;"-"&amp;INDEX(10_Lieux!$E:$E,V1533)&amp;"/","/chauffeur-prive/"&amp;INDEX(10_Lieux!$E:$E,U1533)&amp;"/"&amp;INDEX(10_Lieux!$E:$E,V1533)&amp;"/")</f>
        <v>/chauffeur-prive/zurich/aeroport-montpellier-mediterranee/</v>
      </c>
      <c r="M1533" s="14" t="str">
        <f aca="false">IFERROR(INDEX($L:$L,MATCH(B1533&amp;"|"&amp;A1533,$Z:$Z,0)),"—")</f>
        <v>/chauffeur-prive/aeroport-montpellier-mediterranee/zurich/</v>
      </c>
      <c r="N1533" s="14" t="str">
        <f aca="false">IF(LEN("Chauffeur privé "&amp;INDEX(10_Lieux!$J:$J,U1533)&amp;" → "&amp;INDEX(10_Lieux!$J:$J,V1533)&amp;" | 24h/24")&gt;60,"Chauffeur privé "&amp;INDEX(10_Lieux!$J:$J,U1533)&amp;" → "&amp;INDEX(10_Lieux!$J:$J,V1533),"Chauffeur privé "&amp;INDEX(10_Lieux!$J:$J,U1533)&amp;" → "&amp;INDEX(10_Lieux!$J:$J,V1533)&amp;" | 24h/24")</f>
        <v>Chauffeur privé Zurich → Aéroport Montpellier-Méditerranée</v>
      </c>
      <c r="O1533" s="14" t="n">
        <f aca="false">LEN(N1533)</f>
        <v>58</v>
      </c>
      <c r="P1533" s="14" t="str">
        <f aca="false">"Chauffeur privé "&amp;INDEX(10_Lieux!$K:$K,U1533)&amp;" vers "&amp;INDEX(10_Lieux!$L:$L,V1533)</f>
        <v>Chauffeur privé de Zurich vers l'aéroport Montpellier-Méditerranée</v>
      </c>
      <c r="Q1533" s="14" t="str">
        <f aca="false">"Chauffeur privé "&amp;INDEX(10_Lieux!$K:$K,U1533)&amp;" vers "&amp;INDEX(10_Lieux!$L:$L,V1533)&amp;" : env. "&amp;I1533&amp;" km, "&amp;J1533&amp;" de route. Devis personnalisé, standard 24h/24 et 7j/7."</f>
        <v>Chauffeur privé de Zurich vers l'aéroport Montpellier-Méditerranée : env. 691 km, 7 h 15 de route. Devis personnalisé, standard 24h/24 et 7j/7.</v>
      </c>
      <c r="R1533" s="14" t="n">
        <f aca="false">LEN(Q1533)</f>
        <v>143</v>
      </c>
      <c r="S1533" s="14" t="str">
        <f aca="false">INDEX(10_Lieux!$C:$C,U1533)</f>
        <v>Suisse</v>
      </c>
      <c r="T1533" s="14" t="str">
        <f aca="false">INDEX(10_Lieux!$C:$C,V1533)</f>
        <v>France</v>
      </c>
      <c r="U1533" s="14" t="n">
        <f aca="false">MATCH(A1533,10_Lieux!$A:$A,0)</f>
        <v>122</v>
      </c>
      <c r="V1533" s="14" t="n">
        <f aca="false">MATCH(B1533,10_Lieux!$A:$A,0)</f>
        <v>164</v>
      </c>
      <c r="W1533" s="14" t="n">
        <f aca="false">ROUND(6371*2*ASIN(SQRT(SIN(RADIANS(INDEX(10_Lieux!$F:$F,V1533)-INDEX(10_Lieux!$F:$F,U1533))/2)^2+COS(RADIANS(INDEX(10_Lieux!$F:$F,U1533)))*COS(RADIANS(INDEX(10_Lieux!$F:$F,V1533)))*SIN(RADIANS(INDEX(10_Lieux!$G:$G,V1533)-INDEX(10_Lieux!$G:$G,U1533))/2)^2)),1)</f>
        <v>553</v>
      </c>
      <c r="X1533" s="14" t="n">
        <f aca="false">ROUND(I1533/IF(I1533&lt;p_seuil_vitesse,p_vit_lente,p_vit_rapide)*60/15,0)*15</f>
        <v>435</v>
      </c>
      <c r="Y1533" s="14" t="n">
        <f aca="false">MAX(IF(INDEX(10_Lieux!$B:$B,U1533)&lt;&gt;"Ville",INDEX(10_Lieux!$I:$I,U1533),0),IF(INDEX(10_Lieux!$B:$B,V1533)&lt;&gt;"Ville",INDEX(10_Lieux!$I:$I,V1533),0))</f>
        <v>250</v>
      </c>
      <c r="Z1533" s="14" t="str">
        <f aca="false">A1533&amp;"|"&amp;B1533</f>
        <v>Zurich|Montpellier-Méditerranée</v>
      </c>
      <c r="AA1533" s="14" t="str">
        <f aca="false">IF(I1533&lt;p_local,"Local",IF(I1533&lt;p_vv_min,"Courte distance",IF(I1533&lt;p_tres_long,"Longue distance","Très longue distance")))</f>
        <v>Longue distance</v>
      </c>
    </row>
    <row r="1534" customFormat="false" ht="15" hidden="false" customHeight="true" outlineLevel="0" collapsed="false">
      <c r="A1534" s="1" t="s">
        <v>1659</v>
      </c>
      <c r="B1534" s="1" t="s">
        <v>166</v>
      </c>
      <c r="C1534" s="1" t="s">
        <v>34</v>
      </c>
      <c r="D1534" s="1" t="s">
        <v>653</v>
      </c>
      <c r="E1534" s="1" t="s">
        <v>1702</v>
      </c>
      <c r="F1534" s="14" t="s">
        <v>40</v>
      </c>
      <c r="G1534" s="14" t="str">
        <f aca="false">IF(I1534&lt;p_local,"Local → page infra",IF(H1534&gt;=p_ph1,"Phase 1",IF(H1534&gt;=p_ph2,"Phase 2","Phase 3")))</f>
        <v>Phase 3</v>
      </c>
      <c r="H1534" s="14" t="n">
        <f aca="false">IF(I1534&lt;p_local,0,IF(C1534="Aéroport → Aéroport",p_pts_plein,IF(Y1534&gt;0,IF(I1534&lt;=Y1534,p_pts_plein,IF(I1534&lt;=p_mult2*Y1534,p_pts_moyen,p_pts_r3)),IF(I1534&gt;=p_vv_min,p_pts_plein,IF(I1534&gt;=p_vv_moy,p_pts_moyen,p_pts_court))))+IF(INDEX(10_Lieux!$D:$D,U1534)=1,p_prio1,p_prio2)+IF(INDEX(10_Lieux!$D:$D,V1534)=1,p_prio1,p_prio2)+IF(K1534="Oui",p_tf,0)+p_hub*((INDEX(10_Lieux!$H:$H,U1534)="Hub")+(INDEX(10_Lieux!$H:$H,V1534)="Hub"))+IF(OR(INDEX(10_Lieux!$H:$H,U1534)="Premium",INDEX(10_Lieux!$H:$H,V1534)="Premium"),p_prem,0))</f>
        <v>40</v>
      </c>
      <c r="I1534" s="14" t="n">
        <f aca="false">ROUND(W1534*p_facteur,0)</f>
        <v>579</v>
      </c>
      <c r="J1534" s="14" t="str">
        <f aca="false">IF(X1534&lt;60,X1534&amp;" min",INT(X1534/60)&amp;" h"&amp;IF(MOD(X1534,60)=0,""," "&amp;TEXT(MOD(X1534,60),"00")))</f>
        <v>6 h</v>
      </c>
      <c r="K1534" s="14" t="str">
        <f aca="false">IF(S1534&lt;&gt;T1534,"Oui","Non")</f>
        <v>Oui</v>
      </c>
      <c r="L1534" s="14" t="str">
        <f aca="false">IF(AND(INDEX(10_Lieux!$B:$B,U1534)="Ville",INDEX(10_Lieux!$B:$B,V1534)="Ville"),"/chauffeur-prive/"&amp;INDEX(10_Lieux!$E:$E,U1534)&amp;"-"&amp;INDEX(10_Lieux!$E:$E,V1534)&amp;"/","/chauffeur-prive/"&amp;INDEX(10_Lieux!$E:$E,U1534)&amp;"/"&amp;INDEX(10_Lieux!$E:$E,V1534)&amp;"/")</f>
        <v>/chauffeur-prive/aeroport-montpellier-mediterranee/berne/</v>
      </c>
      <c r="M1534" s="14" t="str">
        <f aca="false">IFERROR(INDEX($L:$L,MATCH(B1534&amp;"|"&amp;A1534,$Z:$Z,0)),"—")</f>
        <v>/chauffeur-prive/berne/aeroport-montpellier-mediterranee/</v>
      </c>
      <c r="N1534" s="14" t="str">
        <f aca="false">IF(LEN("Chauffeur privé "&amp;INDEX(10_Lieux!$J:$J,U1534)&amp;" → "&amp;INDEX(10_Lieux!$J:$J,V1534)&amp;" | 24h/24")&gt;60,"Chauffeur privé "&amp;INDEX(10_Lieux!$J:$J,U1534)&amp;" → "&amp;INDEX(10_Lieux!$J:$J,V1534),"Chauffeur privé "&amp;INDEX(10_Lieux!$J:$J,U1534)&amp;" → "&amp;INDEX(10_Lieux!$J:$J,V1534)&amp;" | 24h/24")</f>
        <v>Chauffeur privé Aéroport Montpellier-Méditerranée → Berne</v>
      </c>
      <c r="O1534" s="14" t="n">
        <f aca="false">LEN(N1534)</f>
        <v>57</v>
      </c>
      <c r="P1534" s="14" t="str">
        <f aca="false">"Chauffeur privé "&amp;INDEX(10_Lieux!$K:$K,U1534)&amp;" vers "&amp;INDEX(10_Lieux!$L:$L,V1534)</f>
        <v>Chauffeur privé de l'aéroport Montpellier-Méditerranée vers Berne</v>
      </c>
      <c r="Q1534" s="14" t="str">
        <f aca="false">"Chauffeur privé "&amp;INDEX(10_Lieux!$K:$K,U1534)&amp;" vers "&amp;INDEX(10_Lieux!$L:$L,V1534)&amp;" : env. "&amp;I1534&amp;" km, "&amp;J1534&amp;" de route. Devis personnalisé, standard 24h/24 et 7j/7."</f>
        <v>Chauffeur privé de l'aéroport Montpellier-Méditerranée vers Berne : env. 579 km, 6 h de route. Devis personnalisé, standard 24h/24 et 7j/7.</v>
      </c>
      <c r="R1534" s="14" t="n">
        <f aca="false">LEN(Q1534)</f>
        <v>139</v>
      </c>
      <c r="S1534" s="14" t="str">
        <f aca="false">INDEX(10_Lieux!$C:$C,U1534)</f>
        <v>France</v>
      </c>
      <c r="T1534" s="14" t="str">
        <f aca="false">INDEX(10_Lieux!$C:$C,V1534)</f>
        <v>Suisse</v>
      </c>
      <c r="U1534" s="14" t="n">
        <f aca="false">MATCH(A1534,10_Lieux!$A:$A,0)</f>
        <v>164</v>
      </c>
      <c r="V1534" s="14" t="n">
        <f aca="false">MATCH(B1534,10_Lieux!$A:$A,0)</f>
        <v>123</v>
      </c>
      <c r="W1534" s="14" t="n">
        <f aca="false">ROUND(6371*2*ASIN(SQRT(SIN(RADIANS(INDEX(10_Lieux!$F:$F,V1534)-INDEX(10_Lieux!$F:$F,U1534))/2)^2+COS(RADIANS(INDEX(10_Lieux!$F:$F,U1534)))*COS(RADIANS(INDEX(10_Lieux!$F:$F,V1534)))*SIN(RADIANS(INDEX(10_Lieux!$G:$G,V1534)-INDEX(10_Lieux!$G:$G,U1534))/2)^2)),1)</f>
        <v>463.5</v>
      </c>
      <c r="X1534" s="14" t="n">
        <f aca="false">ROUND(I1534/IF(I1534&lt;p_seuil_vitesse,p_vit_lente,p_vit_rapide)*60/15,0)*15</f>
        <v>360</v>
      </c>
      <c r="Y1534" s="14" t="n">
        <f aca="false">MAX(IF(INDEX(10_Lieux!$B:$B,U1534)&lt;&gt;"Ville",INDEX(10_Lieux!$I:$I,U1534),0),IF(INDEX(10_Lieux!$B:$B,V1534)&lt;&gt;"Ville",INDEX(10_Lieux!$I:$I,V1534),0))</f>
        <v>250</v>
      </c>
      <c r="Z1534" s="14" t="str">
        <f aca="false">A1534&amp;"|"&amp;B1534</f>
        <v>Montpellier-Méditerranée|Berne</v>
      </c>
      <c r="AA1534" s="14" t="str">
        <f aca="false">IF(I1534&lt;p_local,"Local",IF(I1534&lt;p_vv_min,"Courte distance",IF(I1534&lt;p_tres_long,"Longue distance","Très longue distance")))</f>
        <v>Longue distance</v>
      </c>
    </row>
    <row r="1535" customFormat="false" ht="15" hidden="false" customHeight="true" outlineLevel="0" collapsed="false">
      <c r="A1535" s="1" t="s">
        <v>166</v>
      </c>
      <c r="B1535" s="1" t="s">
        <v>1659</v>
      </c>
      <c r="C1535" s="1" t="s">
        <v>35</v>
      </c>
      <c r="D1535" s="1" t="s">
        <v>653</v>
      </c>
      <c r="E1535" s="1" t="s">
        <v>1703</v>
      </c>
      <c r="F1535" s="14" t="s">
        <v>40</v>
      </c>
      <c r="G1535" s="14" t="str">
        <f aca="false">IF(I1535&lt;p_local,"Local → page infra",IF(H1535&gt;=p_ph1,"Phase 1",IF(H1535&gt;=p_ph2,"Phase 2","Phase 3")))</f>
        <v>Phase 3</v>
      </c>
      <c r="H1535" s="14" t="n">
        <f aca="false">IF(I1535&lt;p_local,0,IF(C1535="Aéroport → Aéroport",p_pts_plein,IF(Y1535&gt;0,IF(I1535&lt;=Y1535,p_pts_plein,IF(I1535&lt;=p_mult2*Y1535,p_pts_moyen,p_pts_r3)),IF(I1535&gt;=p_vv_min,p_pts_plein,IF(I1535&gt;=p_vv_moy,p_pts_moyen,p_pts_court))))+IF(INDEX(10_Lieux!$D:$D,U1535)=1,p_prio1,p_prio2)+IF(INDEX(10_Lieux!$D:$D,V1535)=1,p_prio1,p_prio2)+IF(K1535="Oui",p_tf,0)+p_hub*((INDEX(10_Lieux!$H:$H,U1535)="Hub")+(INDEX(10_Lieux!$H:$H,V1535)="Hub"))+IF(OR(INDEX(10_Lieux!$H:$H,U1535)="Premium",INDEX(10_Lieux!$H:$H,V1535)="Premium"),p_prem,0))</f>
        <v>40</v>
      </c>
      <c r="I1535" s="14" t="n">
        <f aca="false">ROUND(W1535*p_facteur,0)</f>
        <v>579</v>
      </c>
      <c r="J1535" s="14" t="str">
        <f aca="false">IF(X1535&lt;60,X1535&amp;" min",INT(X1535/60)&amp;" h"&amp;IF(MOD(X1535,60)=0,""," "&amp;TEXT(MOD(X1535,60),"00")))</f>
        <v>6 h</v>
      </c>
      <c r="K1535" s="14" t="str">
        <f aca="false">IF(S1535&lt;&gt;T1535,"Oui","Non")</f>
        <v>Oui</v>
      </c>
      <c r="L1535" s="14" t="str">
        <f aca="false">IF(AND(INDEX(10_Lieux!$B:$B,U1535)="Ville",INDEX(10_Lieux!$B:$B,V1535)="Ville"),"/chauffeur-prive/"&amp;INDEX(10_Lieux!$E:$E,U1535)&amp;"-"&amp;INDEX(10_Lieux!$E:$E,V1535)&amp;"/","/chauffeur-prive/"&amp;INDEX(10_Lieux!$E:$E,U1535)&amp;"/"&amp;INDEX(10_Lieux!$E:$E,V1535)&amp;"/")</f>
        <v>/chauffeur-prive/berne/aeroport-montpellier-mediterranee/</v>
      </c>
      <c r="M1535" s="14" t="str">
        <f aca="false">IFERROR(INDEX($L:$L,MATCH(B1535&amp;"|"&amp;A1535,$Z:$Z,0)),"—")</f>
        <v>/chauffeur-prive/aeroport-montpellier-mediterranee/berne/</v>
      </c>
      <c r="N1535" s="14" t="str">
        <f aca="false">IF(LEN("Chauffeur privé "&amp;INDEX(10_Lieux!$J:$J,U1535)&amp;" → "&amp;INDEX(10_Lieux!$J:$J,V1535)&amp;" | 24h/24")&gt;60,"Chauffeur privé "&amp;INDEX(10_Lieux!$J:$J,U1535)&amp;" → "&amp;INDEX(10_Lieux!$J:$J,V1535),"Chauffeur privé "&amp;INDEX(10_Lieux!$J:$J,U1535)&amp;" → "&amp;INDEX(10_Lieux!$J:$J,V1535)&amp;" | 24h/24")</f>
        <v>Chauffeur privé Berne → Aéroport Montpellier-Méditerranée</v>
      </c>
      <c r="O1535" s="14" t="n">
        <f aca="false">LEN(N1535)</f>
        <v>57</v>
      </c>
      <c r="P1535" s="14" t="str">
        <f aca="false">"Chauffeur privé "&amp;INDEX(10_Lieux!$K:$K,U1535)&amp;" vers "&amp;INDEX(10_Lieux!$L:$L,V1535)</f>
        <v>Chauffeur privé de Berne vers l'aéroport Montpellier-Méditerranée</v>
      </c>
      <c r="Q1535" s="14" t="str">
        <f aca="false">"Chauffeur privé "&amp;INDEX(10_Lieux!$K:$K,U1535)&amp;" vers "&amp;INDEX(10_Lieux!$L:$L,V1535)&amp;" : env. "&amp;I1535&amp;" km, "&amp;J1535&amp;" de route. Devis personnalisé, standard 24h/24 et 7j/7."</f>
        <v>Chauffeur privé de Berne vers l'aéroport Montpellier-Méditerranée : env. 579 km, 6 h de route. Devis personnalisé, standard 24h/24 et 7j/7.</v>
      </c>
      <c r="R1535" s="14" t="n">
        <f aca="false">LEN(Q1535)</f>
        <v>139</v>
      </c>
      <c r="S1535" s="14" t="str">
        <f aca="false">INDEX(10_Lieux!$C:$C,U1535)</f>
        <v>Suisse</v>
      </c>
      <c r="T1535" s="14" t="str">
        <f aca="false">INDEX(10_Lieux!$C:$C,V1535)</f>
        <v>France</v>
      </c>
      <c r="U1535" s="14" t="n">
        <f aca="false">MATCH(A1535,10_Lieux!$A:$A,0)</f>
        <v>123</v>
      </c>
      <c r="V1535" s="14" t="n">
        <f aca="false">MATCH(B1535,10_Lieux!$A:$A,0)</f>
        <v>164</v>
      </c>
      <c r="W1535" s="14" t="n">
        <f aca="false">ROUND(6371*2*ASIN(SQRT(SIN(RADIANS(INDEX(10_Lieux!$F:$F,V1535)-INDEX(10_Lieux!$F:$F,U1535))/2)^2+COS(RADIANS(INDEX(10_Lieux!$F:$F,U1535)))*COS(RADIANS(INDEX(10_Lieux!$F:$F,V1535)))*SIN(RADIANS(INDEX(10_Lieux!$G:$G,V1535)-INDEX(10_Lieux!$G:$G,U1535))/2)^2)),1)</f>
        <v>463.5</v>
      </c>
      <c r="X1535" s="14" t="n">
        <f aca="false">ROUND(I1535/IF(I1535&lt;p_seuil_vitesse,p_vit_lente,p_vit_rapide)*60/15,0)*15</f>
        <v>360</v>
      </c>
      <c r="Y1535" s="14" t="n">
        <f aca="false">MAX(IF(INDEX(10_Lieux!$B:$B,U1535)&lt;&gt;"Ville",INDEX(10_Lieux!$I:$I,U1535),0),IF(INDEX(10_Lieux!$B:$B,V1535)&lt;&gt;"Ville",INDEX(10_Lieux!$I:$I,V1535),0))</f>
        <v>250</v>
      </c>
      <c r="Z1535" s="14" t="str">
        <f aca="false">A1535&amp;"|"&amp;B1535</f>
        <v>Berne|Montpellier-Méditerranée</v>
      </c>
      <c r="AA1535" s="14" t="str">
        <f aca="false">IF(I1535&lt;p_local,"Local",IF(I1535&lt;p_vv_min,"Courte distance",IF(I1535&lt;p_tres_long,"Longue distance","Très longue distance")))</f>
        <v>Longue distance</v>
      </c>
    </row>
    <row r="1536" customFormat="false" ht="15" hidden="false" customHeight="true" outlineLevel="0" collapsed="false">
      <c r="A1536" s="1" t="s">
        <v>1704</v>
      </c>
      <c r="B1536" s="1" t="s">
        <v>122</v>
      </c>
      <c r="C1536" s="1" t="s">
        <v>34</v>
      </c>
      <c r="D1536" s="1" t="s">
        <v>653</v>
      </c>
      <c r="E1536" s="1" t="s">
        <v>1705</v>
      </c>
      <c r="F1536" s="14" t="s">
        <v>40</v>
      </c>
      <c r="G1536" s="14" t="str">
        <f aca="false">IF(I1536&lt;p_local,"Local → page infra",IF(H1536&gt;=p_ph1,"Phase 1",IF(H1536&gt;=p_ph2,"Phase 2","Phase 3")))</f>
        <v>Phase 3</v>
      </c>
      <c r="H1536" s="14" t="n">
        <f aca="false">IF(I1536&lt;p_local,0,IF(C1536="Aéroport → Aéroport",p_pts_plein,IF(Y1536&gt;0,IF(I1536&lt;=Y1536,p_pts_plein,IF(I1536&lt;=p_mult2*Y1536,p_pts_moyen,p_pts_r3)),IF(I1536&gt;=p_vv_min,p_pts_plein,IF(I1536&gt;=p_vv_moy,p_pts_moyen,p_pts_court))))+IF(INDEX(10_Lieux!$D:$D,U1536)=1,p_prio1,p_prio2)+IF(INDEX(10_Lieux!$D:$D,V1536)=1,p_prio1,p_prio2)+IF(K1536="Oui",p_tf,0)+p_hub*((INDEX(10_Lieux!$H:$H,U1536)="Hub")+(INDEX(10_Lieux!$H:$H,V1536)="Hub"))+IF(OR(INDEX(10_Lieux!$H:$H,U1536)="Premium",INDEX(10_Lieux!$H:$H,V1536)="Premium"),p_prem,0))</f>
        <v>40</v>
      </c>
      <c r="I1536" s="14" t="n">
        <f aca="false">ROUND(W1536*p_facteur,0)</f>
        <v>852</v>
      </c>
      <c r="J1536" s="14" t="str">
        <f aca="false">IF(X1536&lt;60,X1536&amp;" min",INT(X1536/60)&amp;" h"&amp;IF(MOD(X1536,60)=0,""," "&amp;TEXT(MOD(X1536,60),"00")))</f>
        <v>9 h</v>
      </c>
      <c r="K1536" s="14" t="str">
        <f aca="false">IF(S1536&lt;&gt;T1536,"Oui","Non")</f>
        <v>Non</v>
      </c>
      <c r="L1536" s="14" t="str">
        <f aca="false">IF(AND(INDEX(10_Lieux!$B:$B,U1536)="Ville",INDEX(10_Lieux!$B:$B,V1536)="Ville"),"/chauffeur-prive/"&amp;INDEX(10_Lieux!$E:$E,U1536)&amp;"-"&amp;INDEX(10_Lieux!$E:$E,V1536)&amp;"/","/chauffeur-prive/"&amp;INDEX(10_Lieux!$E:$E,U1536)&amp;"/"&amp;INDEX(10_Lieux!$E:$E,V1536)&amp;"/")</f>
        <v>/chauffeur-prive/aeroport-perpignan-rivesaltes/paris/</v>
      </c>
      <c r="M1536" s="14" t="str">
        <f aca="false">IFERROR(INDEX($L:$L,MATCH(B1536&amp;"|"&amp;A1536,$Z:$Z,0)),"—")</f>
        <v>/chauffeur-prive/paris/aeroport-perpignan-rivesaltes/</v>
      </c>
      <c r="N1536" s="14" t="str">
        <f aca="false">IF(LEN("Chauffeur privé "&amp;INDEX(10_Lieux!$J:$J,U1536)&amp;" → "&amp;INDEX(10_Lieux!$J:$J,V1536)&amp;" | 24h/24")&gt;60,"Chauffeur privé "&amp;INDEX(10_Lieux!$J:$J,U1536)&amp;" → "&amp;INDEX(10_Lieux!$J:$J,V1536),"Chauffeur privé "&amp;INDEX(10_Lieux!$J:$J,U1536)&amp;" → "&amp;INDEX(10_Lieux!$J:$J,V1536)&amp;" | 24h/24")</f>
        <v>Chauffeur privé Aéroport Perpignan-Rivesaltes → Paris</v>
      </c>
      <c r="O1536" s="14" t="n">
        <f aca="false">LEN(N1536)</f>
        <v>53</v>
      </c>
      <c r="P1536" s="14" t="str">
        <f aca="false">"Chauffeur privé "&amp;INDEX(10_Lieux!$K:$K,U1536)&amp;" vers "&amp;INDEX(10_Lieux!$L:$L,V1536)</f>
        <v>Chauffeur privé de l'aéroport Perpignan-Rivesaltes vers Paris</v>
      </c>
      <c r="Q1536" s="14" t="str">
        <f aca="false">"Chauffeur privé "&amp;INDEX(10_Lieux!$K:$K,U1536)&amp;" vers "&amp;INDEX(10_Lieux!$L:$L,V1536)&amp;" : env. "&amp;I1536&amp;" km, "&amp;J1536&amp;" de route. Devis personnalisé, standard 24h/24 et 7j/7."</f>
        <v>Chauffeur privé de l'aéroport Perpignan-Rivesaltes vers Paris : env. 852 km, 9 h de route. Devis personnalisé, standard 24h/24 et 7j/7.</v>
      </c>
      <c r="R1536" s="14" t="n">
        <f aca="false">LEN(Q1536)</f>
        <v>135</v>
      </c>
      <c r="S1536" s="14" t="str">
        <f aca="false">INDEX(10_Lieux!$C:$C,U1536)</f>
        <v>France</v>
      </c>
      <c r="T1536" s="14" t="str">
        <f aca="false">INDEX(10_Lieux!$C:$C,V1536)</f>
        <v>France</v>
      </c>
      <c r="U1536" s="14" t="n">
        <f aca="false">MATCH(A1536,10_Lieux!$A:$A,0)</f>
        <v>165</v>
      </c>
      <c r="V1536" s="14" t="n">
        <f aca="false">MATCH(B1536,10_Lieux!$A:$A,0)</f>
        <v>2</v>
      </c>
      <c r="W1536" s="14" t="n">
        <f aca="false">ROUND(6371*2*ASIN(SQRT(SIN(RADIANS(INDEX(10_Lieux!$F:$F,V1536)-INDEX(10_Lieux!$F:$F,U1536))/2)^2+COS(RADIANS(INDEX(10_Lieux!$F:$F,U1536)))*COS(RADIANS(INDEX(10_Lieux!$F:$F,V1536)))*SIN(RADIANS(INDEX(10_Lieux!$G:$G,V1536)-INDEX(10_Lieux!$G:$G,U1536))/2)^2)),1)</f>
        <v>681.4</v>
      </c>
      <c r="X1536" s="14" t="n">
        <f aca="false">ROUND(I1536/IF(I1536&lt;p_seuil_vitesse,p_vit_lente,p_vit_rapide)*60/15,0)*15</f>
        <v>540</v>
      </c>
      <c r="Y1536" s="14" t="n">
        <f aca="false">MAX(IF(INDEX(10_Lieux!$B:$B,U1536)&lt;&gt;"Ville",INDEX(10_Lieux!$I:$I,U1536),0),IF(INDEX(10_Lieux!$B:$B,V1536)&lt;&gt;"Ville",INDEX(10_Lieux!$I:$I,V1536),0))</f>
        <v>250</v>
      </c>
      <c r="Z1536" s="14" t="str">
        <f aca="false">A1536&amp;"|"&amp;B1536</f>
        <v>Perpignan-Rivesaltes|Paris</v>
      </c>
      <c r="AA1536" s="14" t="str">
        <f aca="false">IF(I1536&lt;p_local,"Local",IF(I1536&lt;p_vv_min,"Courte distance",IF(I1536&lt;p_tres_long,"Longue distance","Très longue distance")))</f>
        <v>Très longue distance</v>
      </c>
    </row>
    <row r="1537" customFormat="false" ht="15" hidden="false" customHeight="true" outlineLevel="0" collapsed="false">
      <c r="A1537" s="1" t="s">
        <v>122</v>
      </c>
      <c r="B1537" s="1" t="s">
        <v>1704</v>
      </c>
      <c r="C1537" s="1" t="s">
        <v>35</v>
      </c>
      <c r="D1537" s="1" t="s">
        <v>653</v>
      </c>
      <c r="E1537" s="1" t="s">
        <v>1706</v>
      </c>
      <c r="F1537" s="14" t="s">
        <v>40</v>
      </c>
      <c r="G1537" s="14" t="str">
        <f aca="false">IF(I1537&lt;p_local,"Local → page infra",IF(H1537&gt;=p_ph1,"Phase 1",IF(H1537&gt;=p_ph2,"Phase 2","Phase 3")))</f>
        <v>Phase 3</v>
      </c>
      <c r="H1537" s="14" t="n">
        <f aca="false">IF(I1537&lt;p_local,0,IF(C1537="Aéroport → Aéroport",p_pts_plein,IF(Y1537&gt;0,IF(I1537&lt;=Y1537,p_pts_plein,IF(I1537&lt;=p_mult2*Y1537,p_pts_moyen,p_pts_r3)),IF(I1537&gt;=p_vv_min,p_pts_plein,IF(I1537&gt;=p_vv_moy,p_pts_moyen,p_pts_court))))+IF(INDEX(10_Lieux!$D:$D,U1537)=1,p_prio1,p_prio2)+IF(INDEX(10_Lieux!$D:$D,V1537)=1,p_prio1,p_prio2)+IF(K1537="Oui",p_tf,0)+p_hub*((INDEX(10_Lieux!$H:$H,U1537)="Hub")+(INDEX(10_Lieux!$H:$H,V1537)="Hub"))+IF(OR(INDEX(10_Lieux!$H:$H,U1537)="Premium",INDEX(10_Lieux!$H:$H,V1537)="Premium"),p_prem,0))</f>
        <v>40</v>
      </c>
      <c r="I1537" s="14" t="n">
        <f aca="false">ROUND(W1537*p_facteur,0)</f>
        <v>852</v>
      </c>
      <c r="J1537" s="14" t="str">
        <f aca="false">IF(X1537&lt;60,X1537&amp;" min",INT(X1537/60)&amp;" h"&amp;IF(MOD(X1537,60)=0,""," "&amp;TEXT(MOD(X1537,60),"00")))</f>
        <v>9 h</v>
      </c>
      <c r="K1537" s="14" t="str">
        <f aca="false">IF(S1537&lt;&gt;T1537,"Oui","Non")</f>
        <v>Non</v>
      </c>
      <c r="L1537" s="14" t="str">
        <f aca="false">IF(AND(INDEX(10_Lieux!$B:$B,U1537)="Ville",INDEX(10_Lieux!$B:$B,V1537)="Ville"),"/chauffeur-prive/"&amp;INDEX(10_Lieux!$E:$E,U1537)&amp;"-"&amp;INDEX(10_Lieux!$E:$E,V1537)&amp;"/","/chauffeur-prive/"&amp;INDEX(10_Lieux!$E:$E,U1537)&amp;"/"&amp;INDEX(10_Lieux!$E:$E,V1537)&amp;"/")</f>
        <v>/chauffeur-prive/paris/aeroport-perpignan-rivesaltes/</v>
      </c>
      <c r="M1537" s="14" t="str">
        <f aca="false">IFERROR(INDEX($L:$L,MATCH(B1537&amp;"|"&amp;A1537,$Z:$Z,0)),"—")</f>
        <v>/chauffeur-prive/aeroport-perpignan-rivesaltes/paris/</v>
      </c>
      <c r="N1537" s="14" t="str">
        <f aca="false">IF(LEN("Chauffeur privé "&amp;INDEX(10_Lieux!$J:$J,U1537)&amp;" → "&amp;INDEX(10_Lieux!$J:$J,V1537)&amp;" | 24h/24")&gt;60,"Chauffeur privé "&amp;INDEX(10_Lieux!$J:$J,U1537)&amp;" → "&amp;INDEX(10_Lieux!$J:$J,V1537),"Chauffeur privé "&amp;INDEX(10_Lieux!$J:$J,U1537)&amp;" → "&amp;INDEX(10_Lieux!$J:$J,V1537)&amp;" | 24h/24")</f>
        <v>Chauffeur privé Paris → Aéroport Perpignan-Rivesaltes</v>
      </c>
      <c r="O1537" s="14" t="n">
        <f aca="false">LEN(N1537)</f>
        <v>53</v>
      </c>
      <c r="P1537" s="14" t="str">
        <f aca="false">"Chauffeur privé "&amp;INDEX(10_Lieux!$K:$K,U1537)&amp;" vers "&amp;INDEX(10_Lieux!$L:$L,V1537)</f>
        <v>Chauffeur privé de Paris vers l'aéroport Perpignan-Rivesaltes</v>
      </c>
      <c r="Q1537" s="14" t="str">
        <f aca="false">"Chauffeur privé "&amp;INDEX(10_Lieux!$K:$K,U1537)&amp;" vers "&amp;INDEX(10_Lieux!$L:$L,V1537)&amp;" : env. "&amp;I1537&amp;" km, "&amp;J1537&amp;" de route. Devis personnalisé, standard 24h/24 et 7j/7."</f>
        <v>Chauffeur privé de Paris vers l'aéroport Perpignan-Rivesaltes : env. 852 km, 9 h de route. Devis personnalisé, standard 24h/24 et 7j/7.</v>
      </c>
      <c r="R1537" s="14" t="n">
        <f aca="false">LEN(Q1537)</f>
        <v>135</v>
      </c>
      <c r="S1537" s="14" t="str">
        <f aca="false">INDEX(10_Lieux!$C:$C,U1537)</f>
        <v>France</v>
      </c>
      <c r="T1537" s="14" t="str">
        <f aca="false">INDEX(10_Lieux!$C:$C,V1537)</f>
        <v>France</v>
      </c>
      <c r="U1537" s="14" t="n">
        <f aca="false">MATCH(A1537,10_Lieux!$A:$A,0)</f>
        <v>2</v>
      </c>
      <c r="V1537" s="14" t="n">
        <f aca="false">MATCH(B1537,10_Lieux!$A:$A,0)</f>
        <v>165</v>
      </c>
      <c r="W1537" s="14" t="n">
        <f aca="false">ROUND(6371*2*ASIN(SQRT(SIN(RADIANS(INDEX(10_Lieux!$F:$F,V1537)-INDEX(10_Lieux!$F:$F,U1537))/2)^2+COS(RADIANS(INDEX(10_Lieux!$F:$F,U1537)))*COS(RADIANS(INDEX(10_Lieux!$F:$F,V1537)))*SIN(RADIANS(INDEX(10_Lieux!$G:$G,V1537)-INDEX(10_Lieux!$G:$G,U1537))/2)^2)),1)</f>
        <v>681.4</v>
      </c>
      <c r="X1537" s="14" t="n">
        <f aca="false">ROUND(I1537/IF(I1537&lt;p_seuil_vitesse,p_vit_lente,p_vit_rapide)*60/15,0)*15</f>
        <v>540</v>
      </c>
      <c r="Y1537" s="14" t="n">
        <f aca="false">MAX(IF(INDEX(10_Lieux!$B:$B,U1537)&lt;&gt;"Ville",INDEX(10_Lieux!$I:$I,U1537),0),IF(INDEX(10_Lieux!$B:$B,V1537)&lt;&gt;"Ville",INDEX(10_Lieux!$I:$I,V1537),0))</f>
        <v>250</v>
      </c>
      <c r="Z1537" s="14" t="str">
        <f aca="false">A1537&amp;"|"&amp;B1537</f>
        <v>Paris|Perpignan-Rivesaltes</v>
      </c>
      <c r="AA1537" s="14" t="str">
        <f aca="false">IF(I1537&lt;p_local,"Local",IF(I1537&lt;p_vv_min,"Courte distance",IF(I1537&lt;p_tres_long,"Longue distance","Très longue distance")))</f>
        <v>Très longue distance</v>
      </c>
    </row>
    <row r="1538" customFormat="false" ht="15" hidden="false" customHeight="true" outlineLevel="0" collapsed="false">
      <c r="A1538" s="1" t="s">
        <v>1704</v>
      </c>
      <c r="B1538" s="1" t="s">
        <v>123</v>
      </c>
      <c r="C1538" s="1" t="s">
        <v>34</v>
      </c>
      <c r="D1538" s="1" t="s">
        <v>653</v>
      </c>
      <c r="E1538" s="1" t="s">
        <v>1707</v>
      </c>
      <c r="F1538" s="14" t="s">
        <v>40</v>
      </c>
      <c r="G1538" s="14" t="str">
        <f aca="false">IF(I1538&lt;p_local,"Local → page infra",IF(H1538&gt;=p_ph1,"Phase 1",IF(H1538&gt;=p_ph2,"Phase 2","Phase 3")))</f>
        <v>Phase 3</v>
      </c>
      <c r="H1538" s="14" t="n">
        <f aca="false">IF(I1538&lt;p_local,0,IF(C1538="Aéroport → Aéroport",p_pts_plein,IF(Y1538&gt;0,IF(I1538&lt;=Y1538,p_pts_plein,IF(I1538&lt;=p_mult2*Y1538,p_pts_moyen,p_pts_r3)),IF(I1538&gt;=p_vv_min,p_pts_plein,IF(I1538&gt;=p_vv_moy,p_pts_moyen,p_pts_court))))+IF(INDEX(10_Lieux!$D:$D,U1538)=1,p_prio1,p_prio2)+IF(INDEX(10_Lieux!$D:$D,V1538)=1,p_prio1,p_prio2)+IF(K1538="Oui",p_tf,0)+p_hub*((INDEX(10_Lieux!$H:$H,U1538)="Hub")+(INDEX(10_Lieux!$H:$H,V1538)="Hub"))+IF(OR(INDEX(10_Lieux!$H:$H,U1538)="Premium",INDEX(10_Lieux!$H:$H,V1538)="Premium"),p_prem,0))</f>
        <v>40</v>
      </c>
      <c r="I1538" s="14" t="n">
        <f aca="false">ROUND(W1538*p_facteur,0)</f>
        <v>464</v>
      </c>
      <c r="J1538" s="14" t="str">
        <f aca="false">IF(X1538&lt;60,X1538&amp;" min",INT(X1538/60)&amp;" h"&amp;IF(MOD(X1538,60)=0,""," "&amp;TEXT(MOD(X1538,60),"00")))</f>
        <v>5 h</v>
      </c>
      <c r="K1538" s="14" t="str">
        <f aca="false">IF(S1538&lt;&gt;T1538,"Oui","Non")</f>
        <v>Non</v>
      </c>
      <c r="L1538" s="14" t="str">
        <f aca="false">IF(AND(INDEX(10_Lieux!$B:$B,U1538)="Ville",INDEX(10_Lieux!$B:$B,V1538)="Ville"),"/chauffeur-prive/"&amp;INDEX(10_Lieux!$E:$E,U1538)&amp;"-"&amp;INDEX(10_Lieux!$E:$E,V1538)&amp;"/","/chauffeur-prive/"&amp;INDEX(10_Lieux!$E:$E,U1538)&amp;"/"&amp;INDEX(10_Lieux!$E:$E,V1538)&amp;"/")</f>
        <v>/chauffeur-prive/aeroport-perpignan-rivesaltes/lyon/</v>
      </c>
      <c r="M1538" s="14" t="str">
        <f aca="false">IFERROR(INDEX($L:$L,MATCH(B1538&amp;"|"&amp;A1538,$Z:$Z,0)),"—")</f>
        <v>/chauffeur-prive/lyon/aeroport-perpignan-rivesaltes/</v>
      </c>
      <c r="N1538" s="14" t="str">
        <f aca="false">IF(LEN("Chauffeur privé "&amp;INDEX(10_Lieux!$J:$J,U1538)&amp;" → "&amp;INDEX(10_Lieux!$J:$J,V1538)&amp;" | 24h/24")&gt;60,"Chauffeur privé "&amp;INDEX(10_Lieux!$J:$J,U1538)&amp;" → "&amp;INDEX(10_Lieux!$J:$J,V1538),"Chauffeur privé "&amp;INDEX(10_Lieux!$J:$J,U1538)&amp;" → "&amp;INDEX(10_Lieux!$J:$J,V1538)&amp;" | 24h/24")</f>
        <v>Chauffeur privé Aéroport Perpignan-Rivesaltes → Lyon</v>
      </c>
      <c r="O1538" s="14" t="n">
        <f aca="false">LEN(N1538)</f>
        <v>52</v>
      </c>
      <c r="P1538" s="14" t="str">
        <f aca="false">"Chauffeur privé "&amp;INDEX(10_Lieux!$K:$K,U1538)&amp;" vers "&amp;INDEX(10_Lieux!$L:$L,V1538)</f>
        <v>Chauffeur privé de l'aéroport Perpignan-Rivesaltes vers Lyon</v>
      </c>
      <c r="Q1538" s="14" t="str">
        <f aca="false">"Chauffeur privé "&amp;INDEX(10_Lieux!$K:$K,U1538)&amp;" vers "&amp;INDEX(10_Lieux!$L:$L,V1538)&amp;" : env. "&amp;I1538&amp;" km, "&amp;J1538&amp;" de route. Devis personnalisé, standard 24h/24 et 7j/7."</f>
        <v>Chauffeur privé de l'aéroport Perpignan-Rivesaltes vers Lyon : env. 464 km, 5 h de route. Devis personnalisé, standard 24h/24 et 7j/7.</v>
      </c>
      <c r="R1538" s="14" t="n">
        <f aca="false">LEN(Q1538)</f>
        <v>134</v>
      </c>
      <c r="S1538" s="14" t="str">
        <f aca="false">INDEX(10_Lieux!$C:$C,U1538)</f>
        <v>France</v>
      </c>
      <c r="T1538" s="14" t="str">
        <f aca="false">INDEX(10_Lieux!$C:$C,V1538)</f>
        <v>France</v>
      </c>
      <c r="U1538" s="14" t="n">
        <f aca="false">MATCH(A1538,10_Lieux!$A:$A,0)</f>
        <v>165</v>
      </c>
      <c r="V1538" s="14" t="n">
        <f aca="false">MATCH(B1538,10_Lieux!$A:$A,0)</f>
        <v>8</v>
      </c>
      <c r="W1538" s="14" t="n">
        <f aca="false">ROUND(6371*2*ASIN(SQRT(SIN(RADIANS(INDEX(10_Lieux!$F:$F,V1538)-INDEX(10_Lieux!$F:$F,U1538))/2)^2+COS(RADIANS(INDEX(10_Lieux!$F:$F,U1538)))*COS(RADIANS(INDEX(10_Lieux!$F:$F,V1538)))*SIN(RADIANS(INDEX(10_Lieux!$G:$G,V1538)-INDEX(10_Lieux!$G:$G,U1538))/2)^2)),1)</f>
        <v>370.9</v>
      </c>
      <c r="X1538" s="14" t="n">
        <f aca="false">ROUND(I1538/IF(I1538&lt;p_seuil_vitesse,p_vit_lente,p_vit_rapide)*60/15,0)*15</f>
        <v>300</v>
      </c>
      <c r="Y1538" s="14" t="n">
        <f aca="false">MAX(IF(INDEX(10_Lieux!$B:$B,U1538)&lt;&gt;"Ville",INDEX(10_Lieux!$I:$I,U1538),0),IF(INDEX(10_Lieux!$B:$B,V1538)&lt;&gt;"Ville",INDEX(10_Lieux!$I:$I,V1538),0))</f>
        <v>250</v>
      </c>
      <c r="Z1538" s="14" t="str">
        <f aca="false">A1538&amp;"|"&amp;B1538</f>
        <v>Perpignan-Rivesaltes|Lyon</v>
      </c>
      <c r="AA1538" s="14" t="str">
        <f aca="false">IF(I1538&lt;p_local,"Local",IF(I1538&lt;p_vv_min,"Courte distance",IF(I1538&lt;p_tres_long,"Longue distance","Très longue distance")))</f>
        <v>Longue distance</v>
      </c>
    </row>
    <row r="1539" customFormat="false" ht="15" hidden="false" customHeight="true" outlineLevel="0" collapsed="false">
      <c r="A1539" s="1" t="s">
        <v>123</v>
      </c>
      <c r="B1539" s="1" t="s">
        <v>1704</v>
      </c>
      <c r="C1539" s="1" t="s">
        <v>35</v>
      </c>
      <c r="D1539" s="1" t="s">
        <v>653</v>
      </c>
      <c r="E1539" s="1" t="s">
        <v>1708</v>
      </c>
      <c r="F1539" s="14" t="s">
        <v>40</v>
      </c>
      <c r="G1539" s="14" t="str">
        <f aca="false">IF(I1539&lt;p_local,"Local → page infra",IF(H1539&gt;=p_ph1,"Phase 1",IF(H1539&gt;=p_ph2,"Phase 2","Phase 3")))</f>
        <v>Phase 3</v>
      </c>
      <c r="H1539" s="14" t="n">
        <f aca="false">IF(I1539&lt;p_local,0,IF(C1539="Aéroport → Aéroport",p_pts_plein,IF(Y1539&gt;0,IF(I1539&lt;=Y1539,p_pts_plein,IF(I1539&lt;=p_mult2*Y1539,p_pts_moyen,p_pts_r3)),IF(I1539&gt;=p_vv_min,p_pts_plein,IF(I1539&gt;=p_vv_moy,p_pts_moyen,p_pts_court))))+IF(INDEX(10_Lieux!$D:$D,U1539)=1,p_prio1,p_prio2)+IF(INDEX(10_Lieux!$D:$D,V1539)=1,p_prio1,p_prio2)+IF(K1539="Oui",p_tf,0)+p_hub*((INDEX(10_Lieux!$H:$H,U1539)="Hub")+(INDEX(10_Lieux!$H:$H,V1539)="Hub"))+IF(OR(INDEX(10_Lieux!$H:$H,U1539)="Premium",INDEX(10_Lieux!$H:$H,V1539)="Premium"),p_prem,0))</f>
        <v>40</v>
      </c>
      <c r="I1539" s="14" t="n">
        <f aca="false">ROUND(W1539*p_facteur,0)</f>
        <v>464</v>
      </c>
      <c r="J1539" s="14" t="str">
        <f aca="false">IF(X1539&lt;60,X1539&amp;" min",INT(X1539/60)&amp;" h"&amp;IF(MOD(X1539,60)=0,""," "&amp;TEXT(MOD(X1539,60),"00")))</f>
        <v>5 h</v>
      </c>
      <c r="K1539" s="14" t="str">
        <f aca="false">IF(S1539&lt;&gt;T1539,"Oui","Non")</f>
        <v>Non</v>
      </c>
      <c r="L1539" s="14" t="str">
        <f aca="false">IF(AND(INDEX(10_Lieux!$B:$B,U1539)="Ville",INDEX(10_Lieux!$B:$B,V1539)="Ville"),"/chauffeur-prive/"&amp;INDEX(10_Lieux!$E:$E,U1539)&amp;"-"&amp;INDEX(10_Lieux!$E:$E,V1539)&amp;"/","/chauffeur-prive/"&amp;INDEX(10_Lieux!$E:$E,U1539)&amp;"/"&amp;INDEX(10_Lieux!$E:$E,V1539)&amp;"/")</f>
        <v>/chauffeur-prive/lyon/aeroport-perpignan-rivesaltes/</v>
      </c>
      <c r="M1539" s="14" t="str">
        <f aca="false">IFERROR(INDEX($L:$L,MATCH(B1539&amp;"|"&amp;A1539,$Z:$Z,0)),"—")</f>
        <v>/chauffeur-prive/aeroport-perpignan-rivesaltes/lyon/</v>
      </c>
      <c r="N1539" s="14" t="str">
        <f aca="false">IF(LEN("Chauffeur privé "&amp;INDEX(10_Lieux!$J:$J,U1539)&amp;" → "&amp;INDEX(10_Lieux!$J:$J,V1539)&amp;" | 24h/24")&gt;60,"Chauffeur privé "&amp;INDEX(10_Lieux!$J:$J,U1539)&amp;" → "&amp;INDEX(10_Lieux!$J:$J,V1539),"Chauffeur privé "&amp;INDEX(10_Lieux!$J:$J,U1539)&amp;" → "&amp;INDEX(10_Lieux!$J:$J,V1539)&amp;" | 24h/24")</f>
        <v>Chauffeur privé Lyon → Aéroport Perpignan-Rivesaltes</v>
      </c>
      <c r="O1539" s="14" t="n">
        <f aca="false">LEN(N1539)</f>
        <v>52</v>
      </c>
      <c r="P1539" s="14" t="str">
        <f aca="false">"Chauffeur privé "&amp;INDEX(10_Lieux!$K:$K,U1539)&amp;" vers "&amp;INDEX(10_Lieux!$L:$L,V1539)</f>
        <v>Chauffeur privé de Lyon vers l'aéroport Perpignan-Rivesaltes</v>
      </c>
      <c r="Q1539" s="14" t="str">
        <f aca="false">"Chauffeur privé "&amp;INDEX(10_Lieux!$K:$K,U1539)&amp;" vers "&amp;INDEX(10_Lieux!$L:$L,V1539)&amp;" : env. "&amp;I1539&amp;" km, "&amp;J1539&amp;" de route. Devis personnalisé, standard 24h/24 et 7j/7."</f>
        <v>Chauffeur privé de Lyon vers l'aéroport Perpignan-Rivesaltes : env. 464 km, 5 h de route. Devis personnalisé, standard 24h/24 et 7j/7.</v>
      </c>
      <c r="R1539" s="14" t="n">
        <f aca="false">LEN(Q1539)</f>
        <v>134</v>
      </c>
      <c r="S1539" s="14" t="str">
        <f aca="false">INDEX(10_Lieux!$C:$C,U1539)</f>
        <v>France</v>
      </c>
      <c r="T1539" s="14" t="str">
        <f aca="false">INDEX(10_Lieux!$C:$C,V1539)</f>
        <v>France</v>
      </c>
      <c r="U1539" s="14" t="n">
        <f aca="false">MATCH(A1539,10_Lieux!$A:$A,0)</f>
        <v>8</v>
      </c>
      <c r="V1539" s="14" t="n">
        <f aca="false">MATCH(B1539,10_Lieux!$A:$A,0)</f>
        <v>165</v>
      </c>
      <c r="W1539" s="14" t="n">
        <f aca="false">ROUND(6371*2*ASIN(SQRT(SIN(RADIANS(INDEX(10_Lieux!$F:$F,V1539)-INDEX(10_Lieux!$F:$F,U1539))/2)^2+COS(RADIANS(INDEX(10_Lieux!$F:$F,U1539)))*COS(RADIANS(INDEX(10_Lieux!$F:$F,V1539)))*SIN(RADIANS(INDEX(10_Lieux!$G:$G,V1539)-INDEX(10_Lieux!$G:$G,U1539))/2)^2)),1)</f>
        <v>370.9</v>
      </c>
      <c r="X1539" s="14" t="n">
        <f aca="false">ROUND(I1539/IF(I1539&lt;p_seuil_vitesse,p_vit_lente,p_vit_rapide)*60/15,0)*15</f>
        <v>300</v>
      </c>
      <c r="Y1539" s="14" t="n">
        <f aca="false">MAX(IF(INDEX(10_Lieux!$B:$B,U1539)&lt;&gt;"Ville",INDEX(10_Lieux!$I:$I,U1539),0),IF(INDEX(10_Lieux!$B:$B,V1539)&lt;&gt;"Ville",INDEX(10_Lieux!$I:$I,V1539),0))</f>
        <v>250</v>
      </c>
      <c r="Z1539" s="14" t="str">
        <f aca="false">A1539&amp;"|"&amp;B1539</f>
        <v>Lyon|Perpignan-Rivesaltes</v>
      </c>
      <c r="AA1539" s="14" t="str">
        <f aca="false">IF(I1539&lt;p_local,"Local",IF(I1539&lt;p_vv_min,"Courte distance",IF(I1539&lt;p_tres_long,"Longue distance","Très longue distance")))</f>
        <v>Longue distance</v>
      </c>
    </row>
    <row r="1540" customFormat="false" ht="15" hidden="false" customHeight="true" outlineLevel="0" collapsed="false">
      <c r="A1540" s="1" t="s">
        <v>1704</v>
      </c>
      <c r="B1540" s="1" t="s">
        <v>126</v>
      </c>
      <c r="C1540" s="1" t="s">
        <v>34</v>
      </c>
      <c r="D1540" s="1" t="s">
        <v>653</v>
      </c>
      <c r="E1540" s="1" t="s">
        <v>1709</v>
      </c>
      <c r="F1540" s="14" t="s">
        <v>40</v>
      </c>
      <c r="G1540" s="14" t="str">
        <f aca="false">IF(I1540&lt;p_local,"Local → page infra",IF(H1540&gt;=p_ph1,"Phase 1",IF(H1540&gt;=p_ph2,"Phase 2","Phase 3")))</f>
        <v>Phase 3</v>
      </c>
      <c r="H1540" s="14" t="n">
        <f aca="false">IF(I1540&lt;p_local,0,IF(C1540="Aéroport → Aéroport",p_pts_plein,IF(Y1540&gt;0,IF(I1540&lt;=Y1540,p_pts_plein,IF(I1540&lt;=p_mult2*Y1540,p_pts_moyen,p_pts_r3)),IF(I1540&gt;=p_vv_min,p_pts_plein,IF(I1540&gt;=p_vv_moy,p_pts_moyen,p_pts_court))))+IF(INDEX(10_Lieux!$D:$D,U1540)=1,p_prio1,p_prio2)+IF(INDEX(10_Lieux!$D:$D,V1540)=1,p_prio1,p_prio2)+IF(K1540="Oui",p_tf,0)+p_hub*((INDEX(10_Lieux!$H:$H,U1540)="Hub")+(INDEX(10_Lieux!$H:$H,V1540)="Hub"))+IF(OR(INDEX(10_Lieux!$H:$H,U1540)="Premium",INDEX(10_Lieux!$H:$H,V1540)="Premium"),p_prem,0))</f>
        <v>40</v>
      </c>
      <c r="I1540" s="14" t="n">
        <f aca="false">ROUND(W1540*p_facteur,0)</f>
        <v>465</v>
      </c>
      <c r="J1540" s="14" t="str">
        <f aca="false">IF(X1540&lt;60,X1540&amp;" min",INT(X1540/60)&amp;" h"&amp;IF(MOD(X1540,60)=0,""," "&amp;TEXT(MOD(X1540,60),"00")))</f>
        <v>5 h</v>
      </c>
      <c r="K1540" s="14" t="str">
        <f aca="false">IF(S1540&lt;&gt;T1540,"Oui","Non")</f>
        <v>Non</v>
      </c>
      <c r="L1540" s="14" t="str">
        <f aca="false">IF(AND(INDEX(10_Lieux!$B:$B,U1540)="Ville",INDEX(10_Lieux!$B:$B,V1540)="Ville"),"/chauffeur-prive/"&amp;INDEX(10_Lieux!$E:$E,U1540)&amp;"-"&amp;INDEX(10_Lieux!$E:$E,V1540)&amp;"/","/chauffeur-prive/"&amp;INDEX(10_Lieux!$E:$E,U1540)&amp;"/"&amp;INDEX(10_Lieux!$E:$E,V1540)&amp;"/")</f>
        <v>/chauffeur-prive/aeroport-perpignan-rivesaltes/nice/</v>
      </c>
      <c r="M1540" s="14" t="str">
        <f aca="false">IFERROR(INDEX($L:$L,MATCH(B1540&amp;"|"&amp;A1540,$Z:$Z,0)),"—")</f>
        <v>/chauffeur-prive/nice/aeroport-perpignan-rivesaltes/</v>
      </c>
      <c r="N1540" s="14" t="str">
        <f aca="false">IF(LEN("Chauffeur privé "&amp;INDEX(10_Lieux!$J:$J,U1540)&amp;" → "&amp;INDEX(10_Lieux!$J:$J,V1540)&amp;" | 24h/24")&gt;60,"Chauffeur privé "&amp;INDEX(10_Lieux!$J:$J,U1540)&amp;" → "&amp;INDEX(10_Lieux!$J:$J,V1540),"Chauffeur privé "&amp;INDEX(10_Lieux!$J:$J,U1540)&amp;" → "&amp;INDEX(10_Lieux!$J:$J,V1540)&amp;" | 24h/24")</f>
        <v>Chauffeur privé Aéroport Perpignan-Rivesaltes → Nice</v>
      </c>
      <c r="O1540" s="14" t="n">
        <f aca="false">LEN(N1540)</f>
        <v>52</v>
      </c>
      <c r="P1540" s="14" t="str">
        <f aca="false">"Chauffeur privé "&amp;INDEX(10_Lieux!$K:$K,U1540)&amp;" vers "&amp;INDEX(10_Lieux!$L:$L,V1540)</f>
        <v>Chauffeur privé de l'aéroport Perpignan-Rivesaltes vers Nice</v>
      </c>
      <c r="Q1540" s="14" t="str">
        <f aca="false">"Chauffeur privé "&amp;INDEX(10_Lieux!$K:$K,U1540)&amp;" vers "&amp;INDEX(10_Lieux!$L:$L,V1540)&amp;" : env. "&amp;I1540&amp;" km, "&amp;J1540&amp;" de route. Devis personnalisé, standard 24h/24 et 7j/7."</f>
        <v>Chauffeur privé de l'aéroport Perpignan-Rivesaltes vers Nice : env. 465 km, 5 h de route. Devis personnalisé, standard 24h/24 et 7j/7.</v>
      </c>
      <c r="R1540" s="14" t="n">
        <f aca="false">LEN(Q1540)</f>
        <v>134</v>
      </c>
      <c r="S1540" s="14" t="str">
        <f aca="false">INDEX(10_Lieux!$C:$C,U1540)</f>
        <v>France</v>
      </c>
      <c r="T1540" s="14" t="str">
        <f aca="false">INDEX(10_Lieux!$C:$C,V1540)</f>
        <v>France</v>
      </c>
      <c r="U1540" s="14" t="n">
        <f aca="false">MATCH(A1540,10_Lieux!$A:$A,0)</f>
        <v>165</v>
      </c>
      <c r="V1540" s="14" t="n">
        <f aca="false">MATCH(B1540,10_Lieux!$A:$A,0)</f>
        <v>80</v>
      </c>
      <c r="W1540" s="14" t="n">
        <f aca="false">ROUND(6371*2*ASIN(SQRT(SIN(RADIANS(INDEX(10_Lieux!$F:$F,V1540)-INDEX(10_Lieux!$F:$F,U1540))/2)^2+COS(RADIANS(INDEX(10_Lieux!$F:$F,U1540)))*COS(RADIANS(INDEX(10_Lieux!$F:$F,V1540)))*SIN(RADIANS(INDEX(10_Lieux!$G:$G,V1540)-INDEX(10_Lieux!$G:$G,U1540))/2)^2)),1)</f>
        <v>371.7</v>
      </c>
      <c r="X1540" s="14" t="n">
        <f aca="false">ROUND(I1540/IF(I1540&lt;p_seuil_vitesse,p_vit_lente,p_vit_rapide)*60/15,0)*15</f>
        <v>300</v>
      </c>
      <c r="Y1540" s="14" t="n">
        <f aca="false">MAX(IF(INDEX(10_Lieux!$B:$B,U1540)&lt;&gt;"Ville",INDEX(10_Lieux!$I:$I,U1540),0),IF(INDEX(10_Lieux!$B:$B,V1540)&lt;&gt;"Ville",INDEX(10_Lieux!$I:$I,V1540),0))</f>
        <v>250</v>
      </c>
      <c r="Z1540" s="14" t="str">
        <f aca="false">A1540&amp;"|"&amp;B1540</f>
        <v>Perpignan-Rivesaltes|Nice</v>
      </c>
      <c r="AA1540" s="14" t="str">
        <f aca="false">IF(I1540&lt;p_local,"Local",IF(I1540&lt;p_vv_min,"Courte distance",IF(I1540&lt;p_tres_long,"Longue distance","Très longue distance")))</f>
        <v>Longue distance</v>
      </c>
    </row>
    <row r="1541" customFormat="false" ht="15" hidden="false" customHeight="true" outlineLevel="0" collapsed="false">
      <c r="A1541" s="1" t="s">
        <v>126</v>
      </c>
      <c r="B1541" s="1" t="s">
        <v>1704</v>
      </c>
      <c r="C1541" s="1" t="s">
        <v>35</v>
      </c>
      <c r="D1541" s="1" t="s">
        <v>653</v>
      </c>
      <c r="E1541" s="1" t="s">
        <v>1710</v>
      </c>
      <c r="F1541" s="14" t="s">
        <v>40</v>
      </c>
      <c r="G1541" s="14" t="str">
        <f aca="false">IF(I1541&lt;p_local,"Local → page infra",IF(H1541&gt;=p_ph1,"Phase 1",IF(H1541&gt;=p_ph2,"Phase 2","Phase 3")))</f>
        <v>Phase 3</v>
      </c>
      <c r="H1541" s="14" t="n">
        <f aca="false">IF(I1541&lt;p_local,0,IF(C1541="Aéroport → Aéroport",p_pts_plein,IF(Y1541&gt;0,IF(I1541&lt;=Y1541,p_pts_plein,IF(I1541&lt;=p_mult2*Y1541,p_pts_moyen,p_pts_r3)),IF(I1541&gt;=p_vv_min,p_pts_plein,IF(I1541&gt;=p_vv_moy,p_pts_moyen,p_pts_court))))+IF(INDEX(10_Lieux!$D:$D,U1541)=1,p_prio1,p_prio2)+IF(INDEX(10_Lieux!$D:$D,V1541)=1,p_prio1,p_prio2)+IF(K1541="Oui",p_tf,0)+p_hub*((INDEX(10_Lieux!$H:$H,U1541)="Hub")+(INDEX(10_Lieux!$H:$H,V1541)="Hub"))+IF(OR(INDEX(10_Lieux!$H:$H,U1541)="Premium",INDEX(10_Lieux!$H:$H,V1541)="Premium"),p_prem,0))</f>
        <v>40</v>
      </c>
      <c r="I1541" s="14" t="n">
        <f aca="false">ROUND(W1541*p_facteur,0)</f>
        <v>465</v>
      </c>
      <c r="J1541" s="14" t="str">
        <f aca="false">IF(X1541&lt;60,X1541&amp;" min",INT(X1541/60)&amp;" h"&amp;IF(MOD(X1541,60)=0,""," "&amp;TEXT(MOD(X1541,60),"00")))</f>
        <v>5 h</v>
      </c>
      <c r="K1541" s="14" t="str">
        <f aca="false">IF(S1541&lt;&gt;T1541,"Oui","Non")</f>
        <v>Non</v>
      </c>
      <c r="L1541" s="14" t="str">
        <f aca="false">IF(AND(INDEX(10_Lieux!$B:$B,U1541)="Ville",INDEX(10_Lieux!$B:$B,V1541)="Ville"),"/chauffeur-prive/"&amp;INDEX(10_Lieux!$E:$E,U1541)&amp;"-"&amp;INDEX(10_Lieux!$E:$E,V1541)&amp;"/","/chauffeur-prive/"&amp;INDEX(10_Lieux!$E:$E,U1541)&amp;"/"&amp;INDEX(10_Lieux!$E:$E,V1541)&amp;"/")</f>
        <v>/chauffeur-prive/nice/aeroport-perpignan-rivesaltes/</v>
      </c>
      <c r="M1541" s="14" t="str">
        <f aca="false">IFERROR(INDEX($L:$L,MATCH(B1541&amp;"|"&amp;A1541,$Z:$Z,0)),"—")</f>
        <v>/chauffeur-prive/aeroport-perpignan-rivesaltes/nice/</v>
      </c>
      <c r="N1541" s="14" t="str">
        <f aca="false">IF(LEN("Chauffeur privé "&amp;INDEX(10_Lieux!$J:$J,U1541)&amp;" → "&amp;INDEX(10_Lieux!$J:$J,V1541)&amp;" | 24h/24")&gt;60,"Chauffeur privé "&amp;INDEX(10_Lieux!$J:$J,U1541)&amp;" → "&amp;INDEX(10_Lieux!$J:$J,V1541),"Chauffeur privé "&amp;INDEX(10_Lieux!$J:$J,U1541)&amp;" → "&amp;INDEX(10_Lieux!$J:$J,V1541)&amp;" | 24h/24")</f>
        <v>Chauffeur privé Nice → Aéroport Perpignan-Rivesaltes</v>
      </c>
      <c r="O1541" s="14" t="n">
        <f aca="false">LEN(N1541)</f>
        <v>52</v>
      </c>
      <c r="P1541" s="14" t="str">
        <f aca="false">"Chauffeur privé "&amp;INDEX(10_Lieux!$K:$K,U1541)&amp;" vers "&amp;INDEX(10_Lieux!$L:$L,V1541)</f>
        <v>Chauffeur privé de Nice vers l'aéroport Perpignan-Rivesaltes</v>
      </c>
      <c r="Q1541" s="14" t="str">
        <f aca="false">"Chauffeur privé "&amp;INDEX(10_Lieux!$K:$K,U1541)&amp;" vers "&amp;INDEX(10_Lieux!$L:$L,V1541)&amp;" : env. "&amp;I1541&amp;" km, "&amp;J1541&amp;" de route. Devis personnalisé, standard 24h/24 et 7j/7."</f>
        <v>Chauffeur privé de Nice vers l'aéroport Perpignan-Rivesaltes : env. 465 km, 5 h de route. Devis personnalisé, standard 24h/24 et 7j/7.</v>
      </c>
      <c r="R1541" s="14" t="n">
        <f aca="false">LEN(Q1541)</f>
        <v>134</v>
      </c>
      <c r="S1541" s="14" t="str">
        <f aca="false">INDEX(10_Lieux!$C:$C,U1541)</f>
        <v>France</v>
      </c>
      <c r="T1541" s="14" t="str">
        <f aca="false">INDEX(10_Lieux!$C:$C,V1541)</f>
        <v>France</v>
      </c>
      <c r="U1541" s="14" t="n">
        <f aca="false">MATCH(A1541,10_Lieux!$A:$A,0)</f>
        <v>80</v>
      </c>
      <c r="V1541" s="14" t="n">
        <f aca="false">MATCH(B1541,10_Lieux!$A:$A,0)</f>
        <v>165</v>
      </c>
      <c r="W1541" s="14" t="n">
        <f aca="false">ROUND(6371*2*ASIN(SQRT(SIN(RADIANS(INDEX(10_Lieux!$F:$F,V1541)-INDEX(10_Lieux!$F:$F,U1541))/2)^2+COS(RADIANS(INDEX(10_Lieux!$F:$F,U1541)))*COS(RADIANS(INDEX(10_Lieux!$F:$F,V1541)))*SIN(RADIANS(INDEX(10_Lieux!$G:$G,V1541)-INDEX(10_Lieux!$G:$G,U1541))/2)^2)),1)</f>
        <v>371.7</v>
      </c>
      <c r="X1541" s="14" t="n">
        <f aca="false">ROUND(I1541/IF(I1541&lt;p_seuil_vitesse,p_vit_lente,p_vit_rapide)*60/15,0)*15</f>
        <v>300</v>
      </c>
      <c r="Y1541" s="14" t="n">
        <f aca="false">MAX(IF(INDEX(10_Lieux!$B:$B,U1541)&lt;&gt;"Ville",INDEX(10_Lieux!$I:$I,U1541),0),IF(INDEX(10_Lieux!$B:$B,V1541)&lt;&gt;"Ville",INDEX(10_Lieux!$I:$I,V1541),0))</f>
        <v>250</v>
      </c>
      <c r="Z1541" s="14" t="str">
        <f aca="false">A1541&amp;"|"&amp;B1541</f>
        <v>Nice|Perpignan-Rivesaltes</v>
      </c>
      <c r="AA1541" s="14" t="str">
        <f aca="false">IF(I1541&lt;p_local,"Local",IF(I1541&lt;p_vv_min,"Courte distance",IF(I1541&lt;p_tres_long,"Longue distance","Très longue distance")))</f>
        <v>Longue distance</v>
      </c>
    </row>
    <row r="1542" customFormat="false" ht="15" hidden="false" customHeight="true" outlineLevel="0" collapsed="false">
      <c r="A1542" s="1" t="s">
        <v>1704</v>
      </c>
      <c r="B1542" s="1" t="s">
        <v>128</v>
      </c>
      <c r="C1542" s="1" t="s">
        <v>34</v>
      </c>
      <c r="D1542" s="1" t="s">
        <v>653</v>
      </c>
      <c r="E1542" s="1" t="s">
        <v>1711</v>
      </c>
      <c r="F1542" s="14" t="s">
        <v>40</v>
      </c>
      <c r="G1542" s="14" t="str">
        <f aca="false">IF(I1542&lt;p_local,"Local → page infra",IF(H1542&gt;=p_ph1,"Phase 1",IF(H1542&gt;=p_ph2,"Phase 2","Phase 3")))</f>
        <v>Phase 3</v>
      </c>
      <c r="H1542" s="14" t="n">
        <f aca="false">IF(I1542&lt;p_local,0,IF(C1542="Aéroport → Aéroport",p_pts_plein,IF(Y1542&gt;0,IF(I1542&lt;=Y1542,p_pts_plein,IF(I1542&lt;=p_mult2*Y1542,p_pts_moyen,p_pts_r3)),IF(I1542&gt;=p_vv_min,p_pts_plein,IF(I1542&gt;=p_vv_moy,p_pts_moyen,p_pts_court))))+IF(INDEX(10_Lieux!$D:$D,U1542)=1,p_prio1,p_prio2)+IF(INDEX(10_Lieux!$D:$D,V1542)=1,p_prio1,p_prio2)+IF(K1542="Oui",p_tf,0)+p_hub*((INDEX(10_Lieux!$H:$H,U1542)="Hub")+(INDEX(10_Lieux!$H:$H,V1542)="Hub"))+IF(OR(INDEX(10_Lieux!$H:$H,U1542)="Premium",INDEX(10_Lieux!$H:$H,V1542)="Premium"),p_prem,0))</f>
        <v>55</v>
      </c>
      <c r="I1542" s="14" t="n">
        <f aca="false">ROUND(W1542*p_facteur,0)</f>
        <v>266</v>
      </c>
      <c r="J1542" s="14" t="str">
        <f aca="false">IF(X1542&lt;60,X1542&amp;" min",INT(X1542/60)&amp;" h"&amp;IF(MOD(X1542,60)=0,""," "&amp;TEXT(MOD(X1542,60),"00")))</f>
        <v>2 h 45</v>
      </c>
      <c r="K1542" s="14" t="str">
        <f aca="false">IF(S1542&lt;&gt;T1542,"Oui","Non")</f>
        <v>Non</v>
      </c>
      <c r="L1542" s="14" t="str">
        <f aca="false">IF(AND(INDEX(10_Lieux!$B:$B,U1542)="Ville",INDEX(10_Lieux!$B:$B,V1542)="Ville"),"/chauffeur-prive/"&amp;INDEX(10_Lieux!$E:$E,U1542)&amp;"-"&amp;INDEX(10_Lieux!$E:$E,V1542)&amp;"/","/chauffeur-prive/"&amp;INDEX(10_Lieux!$E:$E,U1542)&amp;"/"&amp;INDEX(10_Lieux!$E:$E,V1542)&amp;"/")</f>
        <v>/chauffeur-prive/aeroport-perpignan-rivesaltes/marseille/</v>
      </c>
      <c r="M1542" s="14" t="str">
        <f aca="false">IFERROR(INDEX($L:$L,MATCH(B1542&amp;"|"&amp;A1542,$Z:$Z,0)),"—")</f>
        <v>/chauffeur-prive/marseille/aeroport-perpignan-rivesaltes/</v>
      </c>
      <c r="N1542" s="14" t="str">
        <f aca="false">IF(LEN("Chauffeur privé "&amp;INDEX(10_Lieux!$J:$J,U1542)&amp;" → "&amp;INDEX(10_Lieux!$J:$J,V1542)&amp;" | 24h/24")&gt;60,"Chauffeur privé "&amp;INDEX(10_Lieux!$J:$J,U1542)&amp;" → "&amp;INDEX(10_Lieux!$J:$J,V1542),"Chauffeur privé "&amp;INDEX(10_Lieux!$J:$J,U1542)&amp;" → "&amp;INDEX(10_Lieux!$J:$J,V1542)&amp;" | 24h/24")</f>
        <v>Chauffeur privé Aéroport Perpignan-Rivesaltes → Marseille</v>
      </c>
      <c r="O1542" s="14" t="n">
        <f aca="false">LEN(N1542)</f>
        <v>57</v>
      </c>
      <c r="P1542" s="14" t="str">
        <f aca="false">"Chauffeur privé "&amp;INDEX(10_Lieux!$K:$K,U1542)&amp;" vers "&amp;INDEX(10_Lieux!$L:$L,V1542)</f>
        <v>Chauffeur privé de l'aéroport Perpignan-Rivesaltes vers Marseille</v>
      </c>
      <c r="Q1542" s="14" t="str">
        <f aca="false">"Chauffeur privé "&amp;INDEX(10_Lieux!$K:$K,U1542)&amp;" vers "&amp;INDEX(10_Lieux!$L:$L,V1542)&amp;" : env. "&amp;I1542&amp;" km, "&amp;J1542&amp;" de route. Devis personnalisé, standard 24h/24 et 7j/7."</f>
        <v>Chauffeur privé de l'aéroport Perpignan-Rivesaltes vers Marseille : env. 266 km, 2 h 45 de route. Devis personnalisé, standard 24h/24 et 7j/7.</v>
      </c>
      <c r="R1542" s="14" t="n">
        <f aca="false">LEN(Q1542)</f>
        <v>142</v>
      </c>
      <c r="S1542" s="14" t="str">
        <f aca="false">INDEX(10_Lieux!$C:$C,U1542)</f>
        <v>France</v>
      </c>
      <c r="T1542" s="14" t="str">
        <f aca="false">INDEX(10_Lieux!$C:$C,V1542)</f>
        <v>France</v>
      </c>
      <c r="U1542" s="14" t="n">
        <f aca="false">MATCH(A1542,10_Lieux!$A:$A,0)</f>
        <v>165</v>
      </c>
      <c r="V1542" s="14" t="n">
        <f aca="false">MATCH(B1542,10_Lieux!$A:$A,0)</f>
        <v>79</v>
      </c>
      <c r="W1542" s="14" t="n">
        <f aca="false">ROUND(6371*2*ASIN(SQRT(SIN(RADIANS(INDEX(10_Lieux!$F:$F,V1542)-INDEX(10_Lieux!$F:$F,U1542))/2)^2+COS(RADIANS(INDEX(10_Lieux!$F:$F,U1542)))*COS(RADIANS(INDEX(10_Lieux!$F:$F,V1542)))*SIN(RADIANS(INDEX(10_Lieux!$G:$G,V1542)-INDEX(10_Lieux!$G:$G,U1542))/2)^2)),1)</f>
        <v>212.4</v>
      </c>
      <c r="X1542" s="14" t="n">
        <f aca="false">ROUND(I1542/IF(I1542&lt;p_seuil_vitesse,p_vit_lente,p_vit_rapide)*60/15,0)*15</f>
        <v>165</v>
      </c>
      <c r="Y1542" s="14" t="n">
        <f aca="false">MAX(IF(INDEX(10_Lieux!$B:$B,U1542)&lt;&gt;"Ville",INDEX(10_Lieux!$I:$I,U1542),0),IF(INDEX(10_Lieux!$B:$B,V1542)&lt;&gt;"Ville",INDEX(10_Lieux!$I:$I,V1542),0))</f>
        <v>250</v>
      </c>
      <c r="Z1542" s="14" t="str">
        <f aca="false">A1542&amp;"|"&amp;B1542</f>
        <v>Perpignan-Rivesaltes|Marseille</v>
      </c>
      <c r="AA1542" s="14" t="str">
        <f aca="false">IF(I1542&lt;p_local,"Local",IF(I1542&lt;p_vv_min,"Courte distance",IF(I1542&lt;p_tres_long,"Longue distance","Très longue distance")))</f>
        <v>Longue distance</v>
      </c>
    </row>
    <row r="1543" customFormat="false" ht="15" hidden="false" customHeight="true" outlineLevel="0" collapsed="false">
      <c r="A1543" s="1" t="s">
        <v>128</v>
      </c>
      <c r="B1543" s="1" t="s">
        <v>1704</v>
      </c>
      <c r="C1543" s="1" t="s">
        <v>35</v>
      </c>
      <c r="D1543" s="1" t="s">
        <v>653</v>
      </c>
      <c r="E1543" s="1" t="s">
        <v>1712</v>
      </c>
      <c r="F1543" s="14" t="s">
        <v>40</v>
      </c>
      <c r="G1543" s="14" t="str">
        <f aca="false">IF(I1543&lt;p_local,"Local → page infra",IF(H1543&gt;=p_ph1,"Phase 1",IF(H1543&gt;=p_ph2,"Phase 2","Phase 3")))</f>
        <v>Phase 3</v>
      </c>
      <c r="H1543" s="14" t="n">
        <f aca="false">IF(I1543&lt;p_local,0,IF(C1543="Aéroport → Aéroport",p_pts_plein,IF(Y1543&gt;0,IF(I1543&lt;=Y1543,p_pts_plein,IF(I1543&lt;=p_mult2*Y1543,p_pts_moyen,p_pts_r3)),IF(I1543&gt;=p_vv_min,p_pts_plein,IF(I1543&gt;=p_vv_moy,p_pts_moyen,p_pts_court))))+IF(INDEX(10_Lieux!$D:$D,U1543)=1,p_prio1,p_prio2)+IF(INDEX(10_Lieux!$D:$D,V1543)=1,p_prio1,p_prio2)+IF(K1543="Oui",p_tf,0)+p_hub*((INDEX(10_Lieux!$H:$H,U1543)="Hub")+(INDEX(10_Lieux!$H:$H,V1543)="Hub"))+IF(OR(INDEX(10_Lieux!$H:$H,U1543)="Premium",INDEX(10_Lieux!$H:$H,V1543)="Premium"),p_prem,0))</f>
        <v>55</v>
      </c>
      <c r="I1543" s="14" t="n">
        <f aca="false">ROUND(W1543*p_facteur,0)</f>
        <v>266</v>
      </c>
      <c r="J1543" s="14" t="str">
        <f aca="false">IF(X1543&lt;60,X1543&amp;" min",INT(X1543/60)&amp;" h"&amp;IF(MOD(X1543,60)=0,""," "&amp;TEXT(MOD(X1543,60),"00")))</f>
        <v>2 h 45</v>
      </c>
      <c r="K1543" s="14" t="str">
        <f aca="false">IF(S1543&lt;&gt;T1543,"Oui","Non")</f>
        <v>Non</v>
      </c>
      <c r="L1543" s="14" t="str">
        <f aca="false">IF(AND(INDEX(10_Lieux!$B:$B,U1543)="Ville",INDEX(10_Lieux!$B:$B,V1543)="Ville"),"/chauffeur-prive/"&amp;INDEX(10_Lieux!$E:$E,U1543)&amp;"-"&amp;INDEX(10_Lieux!$E:$E,V1543)&amp;"/","/chauffeur-prive/"&amp;INDEX(10_Lieux!$E:$E,U1543)&amp;"/"&amp;INDEX(10_Lieux!$E:$E,V1543)&amp;"/")</f>
        <v>/chauffeur-prive/marseille/aeroport-perpignan-rivesaltes/</v>
      </c>
      <c r="M1543" s="14" t="str">
        <f aca="false">IFERROR(INDEX($L:$L,MATCH(B1543&amp;"|"&amp;A1543,$Z:$Z,0)),"—")</f>
        <v>/chauffeur-prive/aeroport-perpignan-rivesaltes/marseille/</v>
      </c>
      <c r="N1543" s="14" t="str">
        <f aca="false">IF(LEN("Chauffeur privé "&amp;INDEX(10_Lieux!$J:$J,U1543)&amp;" → "&amp;INDEX(10_Lieux!$J:$J,V1543)&amp;" | 24h/24")&gt;60,"Chauffeur privé "&amp;INDEX(10_Lieux!$J:$J,U1543)&amp;" → "&amp;INDEX(10_Lieux!$J:$J,V1543),"Chauffeur privé "&amp;INDEX(10_Lieux!$J:$J,U1543)&amp;" → "&amp;INDEX(10_Lieux!$J:$J,V1543)&amp;" | 24h/24")</f>
        <v>Chauffeur privé Marseille → Aéroport Perpignan-Rivesaltes</v>
      </c>
      <c r="O1543" s="14" t="n">
        <f aca="false">LEN(N1543)</f>
        <v>57</v>
      </c>
      <c r="P1543" s="14" t="str">
        <f aca="false">"Chauffeur privé "&amp;INDEX(10_Lieux!$K:$K,U1543)&amp;" vers "&amp;INDEX(10_Lieux!$L:$L,V1543)</f>
        <v>Chauffeur privé de Marseille vers l'aéroport Perpignan-Rivesaltes</v>
      </c>
      <c r="Q1543" s="14" t="str">
        <f aca="false">"Chauffeur privé "&amp;INDEX(10_Lieux!$K:$K,U1543)&amp;" vers "&amp;INDEX(10_Lieux!$L:$L,V1543)&amp;" : env. "&amp;I1543&amp;" km, "&amp;J1543&amp;" de route. Devis personnalisé, standard 24h/24 et 7j/7."</f>
        <v>Chauffeur privé de Marseille vers l'aéroport Perpignan-Rivesaltes : env. 266 km, 2 h 45 de route. Devis personnalisé, standard 24h/24 et 7j/7.</v>
      </c>
      <c r="R1543" s="14" t="n">
        <f aca="false">LEN(Q1543)</f>
        <v>142</v>
      </c>
      <c r="S1543" s="14" t="str">
        <f aca="false">INDEX(10_Lieux!$C:$C,U1543)</f>
        <v>France</v>
      </c>
      <c r="T1543" s="14" t="str">
        <f aca="false">INDEX(10_Lieux!$C:$C,V1543)</f>
        <v>France</v>
      </c>
      <c r="U1543" s="14" t="n">
        <f aca="false">MATCH(A1543,10_Lieux!$A:$A,0)</f>
        <v>79</v>
      </c>
      <c r="V1543" s="14" t="n">
        <f aca="false">MATCH(B1543,10_Lieux!$A:$A,0)</f>
        <v>165</v>
      </c>
      <c r="W1543" s="14" t="n">
        <f aca="false">ROUND(6371*2*ASIN(SQRT(SIN(RADIANS(INDEX(10_Lieux!$F:$F,V1543)-INDEX(10_Lieux!$F:$F,U1543))/2)^2+COS(RADIANS(INDEX(10_Lieux!$F:$F,U1543)))*COS(RADIANS(INDEX(10_Lieux!$F:$F,V1543)))*SIN(RADIANS(INDEX(10_Lieux!$G:$G,V1543)-INDEX(10_Lieux!$G:$G,U1543))/2)^2)),1)</f>
        <v>212.4</v>
      </c>
      <c r="X1543" s="14" t="n">
        <f aca="false">ROUND(I1543/IF(I1543&lt;p_seuil_vitesse,p_vit_lente,p_vit_rapide)*60/15,0)*15</f>
        <v>165</v>
      </c>
      <c r="Y1543" s="14" t="n">
        <f aca="false">MAX(IF(INDEX(10_Lieux!$B:$B,U1543)&lt;&gt;"Ville",INDEX(10_Lieux!$I:$I,U1543),0),IF(INDEX(10_Lieux!$B:$B,V1543)&lt;&gt;"Ville",INDEX(10_Lieux!$I:$I,V1543),0))</f>
        <v>250</v>
      </c>
      <c r="Z1543" s="14" t="str">
        <f aca="false">A1543&amp;"|"&amp;B1543</f>
        <v>Marseille|Perpignan-Rivesaltes</v>
      </c>
      <c r="AA1543" s="14" t="str">
        <f aca="false">IF(I1543&lt;p_local,"Local",IF(I1543&lt;p_vv_min,"Courte distance",IF(I1543&lt;p_tres_long,"Longue distance","Très longue distance")))</f>
        <v>Longue distance</v>
      </c>
    </row>
    <row r="1544" customFormat="false" ht="15" hidden="false" customHeight="true" outlineLevel="0" collapsed="false">
      <c r="A1544" s="1" t="s">
        <v>1704</v>
      </c>
      <c r="B1544" s="1" t="s">
        <v>130</v>
      </c>
      <c r="C1544" s="1" t="s">
        <v>34</v>
      </c>
      <c r="D1544" s="1" t="s">
        <v>653</v>
      </c>
      <c r="E1544" s="1" t="s">
        <v>1713</v>
      </c>
      <c r="F1544" s="14" t="s">
        <v>40</v>
      </c>
      <c r="G1544" s="14" t="str">
        <f aca="false">IF(I1544&lt;p_local,"Local → page infra",IF(H1544&gt;=p_ph1,"Phase 1",IF(H1544&gt;=p_ph2,"Phase 2","Phase 3")))</f>
        <v>Phase 3</v>
      </c>
      <c r="H1544" s="14" t="n">
        <f aca="false">IF(I1544&lt;p_local,0,IF(C1544="Aéroport → Aéroport",p_pts_plein,IF(Y1544&gt;0,IF(I1544&lt;=Y1544,p_pts_plein,IF(I1544&lt;=p_mult2*Y1544,p_pts_moyen,p_pts_r3)),IF(I1544&gt;=p_vv_min,p_pts_plein,IF(I1544&gt;=p_vv_moy,p_pts_moyen,p_pts_court))))+IF(INDEX(10_Lieux!$D:$D,U1544)=1,p_prio1,p_prio2)+IF(INDEX(10_Lieux!$D:$D,V1544)=1,p_prio1,p_prio2)+IF(K1544="Oui",p_tf,0)+p_hub*((INDEX(10_Lieux!$H:$H,U1544)="Hub")+(INDEX(10_Lieux!$H:$H,V1544)="Hub"))+IF(OR(INDEX(10_Lieux!$H:$H,U1544)="Premium",INDEX(10_Lieux!$H:$H,V1544)="Premium"),p_prem,0))</f>
        <v>30</v>
      </c>
      <c r="I1544" s="14" t="n">
        <f aca="false">ROUND(W1544*p_facteur,0)</f>
        <v>453</v>
      </c>
      <c r="J1544" s="14" t="str">
        <f aca="false">IF(X1544&lt;60,X1544&amp;" min",INT(X1544/60)&amp;" h"&amp;IF(MOD(X1544,60)=0,""," "&amp;TEXT(MOD(X1544,60),"00")))</f>
        <v>4 h 45</v>
      </c>
      <c r="K1544" s="14" t="str">
        <f aca="false">IF(S1544&lt;&gt;T1544,"Oui","Non")</f>
        <v>Non</v>
      </c>
      <c r="L1544" s="14" t="str">
        <f aca="false">IF(AND(INDEX(10_Lieux!$B:$B,U1544)="Ville",INDEX(10_Lieux!$B:$B,V1544)="Ville"),"/chauffeur-prive/"&amp;INDEX(10_Lieux!$E:$E,U1544)&amp;"-"&amp;INDEX(10_Lieux!$E:$E,V1544)&amp;"/","/chauffeur-prive/"&amp;INDEX(10_Lieux!$E:$E,U1544)&amp;"/"&amp;INDEX(10_Lieux!$E:$E,V1544)&amp;"/")</f>
        <v>/chauffeur-prive/aeroport-perpignan-rivesaltes/bordeaux/</v>
      </c>
      <c r="M1544" s="14" t="str">
        <f aca="false">IFERROR(INDEX($L:$L,MATCH(B1544&amp;"|"&amp;A1544,$Z:$Z,0)),"—")</f>
        <v>/chauffeur-prive/bordeaux/aeroport-perpignan-rivesaltes/</v>
      </c>
      <c r="N1544" s="14" t="str">
        <f aca="false">IF(LEN("Chauffeur privé "&amp;INDEX(10_Lieux!$J:$J,U1544)&amp;" → "&amp;INDEX(10_Lieux!$J:$J,V1544)&amp;" | 24h/24")&gt;60,"Chauffeur privé "&amp;INDEX(10_Lieux!$J:$J,U1544)&amp;" → "&amp;INDEX(10_Lieux!$J:$J,V1544),"Chauffeur privé "&amp;INDEX(10_Lieux!$J:$J,U1544)&amp;" → "&amp;INDEX(10_Lieux!$J:$J,V1544)&amp;" | 24h/24")</f>
        <v>Chauffeur privé Aéroport Perpignan-Rivesaltes → Bordeaux</v>
      </c>
      <c r="O1544" s="14" t="n">
        <f aca="false">LEN(N1544)</f>
        <v>56</v>
      </c>
      <c r="P1544" s="14" t="str">
        <f aca="false">"Chauffeur privé "&amp;INDEX(10_Lieux!$K:$K,U1544)&amp;" vers "&amp;INDEX(10_Lieux!$L:$L,V1544)</f>
        <v>Chauffeur privé de l'aéroport Perpignan-Rivesaltes vers Bordeaux</v>
      </c>
      <c r="Q1544" s="14" t="str">
        <f aca="false">"Chauffeur privé "&amp;INDEX(10_Lieux!$K:$K,U1544)&amp;" vers "&amp;INDEX(10_Lieux!$L:$L,V1544)&amp;" : env. "&amp;I1544&amp;" km, "&amp;J1544&amp;" de route. Devis personnalisé, standard 24h/24 et 7j/7."</f>
        <v>Chauffeur privé de l'aéroport Perpignan-Rivesaltes vers Bordeaux : env. 453 km, 4 h 45 de route. Devis personnalisé, standard 24h/24 et 7j/7.</v>
      </c>
      <c r="R1544" s="14" t="n">
        <f aca="false">LEN(Q1544)</f>
        <v>141</v>
      </c>
      <c r="S1544" s="14" t="str">
        <f aca="false">INDEX(10_Lieux!$C:$C,U1544)</f>
        <v>France</v>
      </c>
      <c r="T1544" s="14" t="str">
        <f aca="false">INDEX(10_Lieux!$C:$C,V1544)</f>
        <v>France</v>
      </c>
      <c r="U1544" s="14" t="n">
        <f aca="false">MATCH(A1544,10_Lieux!$A:$A,0)</f>
        <v>165</v>
      </c>
      <c r="V1544" s="14" t="n">
        <f aca="false">MATCH(B1544,10_Lieux!$A:$A,0)</f>
        <v>61</v>
      </c>
      <c r="W1544" s="14" t="n">
        <f aca="false">ROUND(6371*2*ASIN(SQRT(SIN(RADIANS(INDEX(10_Lieux!$F:$F,V1544)-INDEX(10_Lieux!$F:$F,U1544))/2)^2+COS(RADIANS(INDEX(10_Lieux!$F:$F,U1544)))*COS(RADIANS(INDEX(10_Lieux!$F:$F,V1544)))*SIN(RADIANS(INDEX(10_Lieux!$G:$G,V1544)-INDEX(10_Lieux!$G:$G,U1544))/2)^2)),1)</f>
        <v>362</v>
      </c>
      <c r="X1544" s="14" t="n">
        <f aca="false">ROUND(I1544/IF(I1544&lt;p_seuil_vitesse,p_vit_lente,p_vit_rapide)*60/15,0)*15</f>
        <v>285</v>
      </c>
      <c r="Y1544" s="14" t="n">
        <f aca="false">MAX(IF(INDEX(10_Lieux!$B:$B,U1544)&lt;&gt;"Ville",INDEX(10_Lieux!$I:$I,U1544),0),IF(INDEX(10_Lieux!$B:$B,V1544)&lt;&gt;"Ville",INDEX(10_Lieux!$I:$I,V1544),0))</f>
        <v>250</v>
      </c>
      <c r="Z1544" s="14" t="str">
        <f aca="false">A1544&amp;"|"&amp;B1544</f>
        <v>Perpignan-Rivesaltes|Bordeaux</v>
      </c>
      <c r="AA1544" s="14" t="str">
        <f aca="false">IF(I1544&lt;p_local,"Local",IF(I1544&lt;p_vv_min,"Courte distance",IF(I1544&lt;p_tres_long,"Longue distance","Très longue distance")))</f>
        <v>Longue distance</v>
      </c>
    </row>
    <row r="1545" customFormat="false" ht="15" hidden="false" customHeight="true" outlineLevel="0" collapsed="false">
      <c r="A1545" s="1" t="s">
        <v>130</v>
      </c>
      <c r="B1545" s="1" t="s">
        <v>1704</v>
      </c>
      <c r="C1545" s="1" t="s">
        <v>35</v>
      </c>
      <c r="D1545" s="1" t="s">
        <v>653</v>
      </c>
      <c r="E1545" s="1" t="s">
        <v>1714</v>
      </c>
      <c r="F1545" s="14" t="s">
        <v>40</v>
      </c>
      <c r="G1545" s="14" t="str">
        <f aca="false">IF(I1545&lt;p_local,"Local → page infra",IF(H1545&gt;=p_ph1,"Phase 1",IF(H1545&gt;=p_ph2,"Phase 2","Phase 3")))</f>
        <v>Phase 3</v>
      </c>
      <c r="H1545" s="14" t="n">
        <f aca="false">IF(I1545&lt;p_local,0,IF(C1545="Aéroport → Aéroport",p_pts_plein,IF(Y1545&gt;0,IF(I1545&lt;=Y1545,p_pts_plein,IF(I1545&lt;=p_mult2*Y1545,p_pts_moyen,p_pts_r3)),IF(I1545&gt;=p_vv_min,p_pts_plein,IF(I1545&gt;=p_vv_moy,p_pts_moyen,p_pts_court))))+IF(INDEX(10_Lieux!$D:$D,U1545)=1,p_prio1,p_prio2)+IF(INDEX(10_Lieux!$D:$D,V1545)=1,p_prio1,p_prio2)+IF(K1545="Oui",p_tf,0)+p_hub*((INDEX(10_Lieux!$H:$H,U1545)="Hub")+(INDEX(10_Lieux!$H:$H,V1545)="Hub"))+IF(OR(INDEX(10_Lieux!$H:$H,U1545)="Premium",INDEX(10_Lieux!$H:$H,V1545)="Premium"),p_prem,0))</f>
        <v>30</v>
      </c>
      <c r="I1545" s="14" t="n">
        <f aca="false">ROUND(W1545*p_facteur,0)</f>
        <v>453</v>
      </c>
      <c r="J1545" s="14" t="str">
        <f aca="false">IF(X1545&lt;60,X1545&amp;" min",INT(X1545/60)&amp;" h"&amp;IF(MOD(X1545,60)=0,""," "&amp;TEXT(MOD(X1545,60),"00")))</f>
        <v>4 h 45</v>
      </c>
      <c r="K1545" s="14" t="str">
        <f aca="false">IF(S1545&lt;&gt;T1545,"Oui","Non")</f>
        <v>Non</v>
      </c>
      <c r="L1545" s="14" t="str">
        <f aca="false">IF(AND(INDEX(10_Lieux!$B:$B,U1545)="Ville",INDEX(10_Lieux!$B:$B,V1545)="Ville"),"/chauffeur-prive/"&amp;INDEX(10_Lieux!$E:$E,U1545)&amp;"-"&amp;INDEX(10_Lieux!$E:$E,V1545)&amp;"/","/chauffeur-prive/"&amp;INDEX(10_Lieux!$E:$E,U1545)&amp;"/"&amp;INDEX(10_Lieux!$E:$E,V1545)&amp;"/")</f>
        <v>/chauffeur-prive/bordeaux/aeroport-perpignan-rivesaltes/</v>
      </c>
      <c r="M1545" s="14" t="str">
        <f aca="false">IFERROR(INDEX($L:$L,MATCH(B1545&amp;"|"&amp;A1545,$Z:$Z,0)),"—")</f>
        <v>/chauffeur-prive/aeroport-perpignan-rivesaltes/bordeaux/</v>
      </c>
      <c r="N1545" s="14" t="str">
        <f aca="false">IF(LEN("Chauffeur privé "&amp;INDEX(10_Lieux!$J:$J,U1545)&amp;" → "&amp;INDEX(10_Lieux!$J:$J,V1545)&amp;" | 24h/24")&gt;60,"Chauffeur privé "&amp;INDEX(10_Lieux!$J:$J,U1545)&amp;" → "&amp;INDEX(10_Lieux!$J:$J,V1545),"Chauffeur privé "&amp;INDEX(10_Lieux!$J:$J,U1545)&amp;" → "&amp;INDEX(10_Lieux!$J:$J,V1545)&amp;" | 24h/24")</f>
        <v>Chauffeur privé Bordeaux → Aéroport Perpignan-Rivesaltes</v>
      </c>
      <c r="O1545" s="14" t="n">
        <f aca="false">LEN(N1545)</f>
        <v>56</v>
      </c>
      <c r="P1545" s="14" t="str">
        <f aca="false">"Chauffeur privé "&amp;INDEX(10_Lieux!$K:$K,U1545)&amp;" vers "&amp;INDEX(10_Lieux!$L:$L,V1545)</f>
        <v>Chauffeur privé de Bordeaux vers l'aéroport Perpignan-Rivesaltes</v>
      </c>
      <c r="Q1545" s="14" t="str">
        <f aca="false">"Chauffeur privé "&amp;INDEX(10_Lieux!$K:$K,U1545)&amp;" vers "&amp;INDEX(10_Lieux!$L:$L,V1545)&amp;" : env. "&amp;I1545&amp;" km, "&amp;J1545&amp;" de route. Devis personnalisé, standard 24h/24 et 7j/7."</f>
        <v>Chauffeur privé de Bordeaux vers l'aéroport Perpignan-Rivesaltes : env. 453 km, 4 h 45 de route. Devis personnalisé, standard 24h/24 et 7j/7.</v>
      </c>
      <c r="R1545" s="14" t="n">
        <f aca="false">LEN(Q1545)</f>
        <v>141</v>
      </c>
      <c r="S1545" s="14" t="str">
        <f aca="false">INDEX(10_Lieux!$C:$C,U1545)</f>
        <v>France</v>
      </c>
      <c r="T1545" s="14" t="str">
        <f aca="false">INDEX(10_Lieux!$C:$C,V1545)</f>
        <v>France</v>
      </c>
      <c r="U1545" s="14" t="n">
        <f aca="false">MATCH(A1545,10_Lieux!$A:$A,0)</f>
        <v>61</v>
      </c>
      <c r="V1545" s="14" t="n">
        <f aca="false">MATCH(B1545,10_Lieux!$A:$A,0)</f>
        <v>165</v>
      </c>
      <c r="W1545" s="14" t="n">
        <f aca="false">ROUND(6371*2*ASIN(SQRT(SIN(RADIANS(INDEX(10_Lieux!$F:$F,V1545)-INDEX(10_Lieux!$F:$F,U1545))/2)^2+COS(RADIANS(INDEX(10_Lieux!$F:$F,U1545)))*COS(RADIANS(INDEX(10_Lieux!$F:$F,V1545)))*SIN(RADIANS(INDEX(10_Lieux!$G:$G,V1545)-INDEX(10_Lieux!$G:$G,U1545))/2)^2)),1)</f>
        <v>362</v>
      </c>
      <c r="X1545" s="14" t="n">
        <f aca="false">ROUND(I1545/IF(I1545&lt;p_seuil_vitesse,p_vit_lente,p_vit_rapide)*60/15,0)*15</f>
        <v>285</v>
      </c>
      <c r="Y1545" s="14" t="n">
        <f aca="false">MAX(IF(INDEX(10_Lieux!$B:$B,U1545)&lt;&gt;"Ville",INDEX(10_Lieux!$I:$I,U1545),0),IF(INDEX(10_Lieux!$B:$B,V1545)&lt;&gt;"Ville",INDEX(10_Lieux!$I:$I,V1545),0))</f>
        <v>250</v>
      </c>
      <c r="Z1545" s="14" t="str">
        <f aca="false">A1545&amp;"|"&amp;B1545</f>
        <v>Bordeaux|Perpignan-Rivesaltes</v>
      </c>
      <c r="AA1545" s="14" t="str">
        <f aca="false">IF(I1545&lt;p_local,"Local",IF(I1545&lt;p_vv_min,"Courte distance",IF(I1545&lt;p_tres_long,"Longue distance","Très longue distance")))</f>
        <v>Longue distance</v>
      </c>
    </row>
    <row r="1546" customFormat="false" ht="15" hidden="false" customHeight="true" outlineLevel="0" collapsed="false">
      <c r="A1546" s="1" t="s">
        <v>1704</v>
      </c>
      <c r="B1546" s="1" t="s">
        <v>132</v>
      </c>
      <c r="C1546" s="1" t="s">
        <v>34</v>
      </c>
      <c r="D1546" s="1" t="s">
        <v>653</v>
      </c>
      <c r="E1546" s="1" t="s">
        <v>1715</v>
      </c>
      <c r="F1546" s="14" t="s">
        <v>40</v>
      </c>
      <c r="G1546" s="14" t="str">
        <f aca="false">IF(I1546&lt;p_local,"Local → page infra",IF(H1546&gt;=p_ph1,"Phase 1",IF(H1546&gt;=p_ph2,"Phase 2","Phase 3")))</f>
        <v>Phase 3</v>
      </c>
      <c r="H1546" s="14" t="n">
        <f aca="false">IF(I1546&lt;p_local,0,IF(C1546="Aéroport → Aéroport",p_pts_plein,IF(Y1546&gt;0,IF(I1546&lt;=Y1546,p_pts_plein,IF(I1546&lt;=p_mult2*Y1546,p_pts_moyen,p_pts_r3)),IF(I1546&gt;=p_vv_min,p_pts_plein,IF(I1546&gt;=p_vv_moy,p_pts_moyen,p_pts_court))))+IF(INDEX(10_Lieux!$D:$D,U1546)=1,p_prio1,p_prio2)+IF(INDEX(10_Lieux!$D:$D,V1546)=1,p_prio1,p_prio2)+IF(K1546="Oui",p_tf,0)+p_hub*((INDEX(10_Lieux!$H:$H,U1546)="Hub")+(INDEX(10_Lieux!$H:$H,V1546)="Hub"))+IF(OR(INDEX(10_Lieux!$H:$H,U1546)="Premium",INDEX(10_Lieux!$H:$H,V1546)="Premium"),p_prem,0))</f>
        <v>60</v>
      </c>
      <c r="I1546" s="14" t="n">
        <f aca="false">ROUND(W1546*p_facteur,0)</f>
        <v>188</v>
      </c>
      <c r="J1546" s="14" t="str">
        <f aca="false">IF(X1546&lt;60,X1546&amp;" min",INT(X1546/60)&amp;" h"&amp;IF(MOD(X1546,60)=0,""," "&amp;TEXT(MOD(X1546,60),"00")))</f>
        <v>2 h</v>
      </c>
      <c r="K1546" s="14" t="str">
        <f aca="false">IF(S1546&lt;&gt;T1546,"Oui","Non")</f>
        <v>Non</v>
      </c>
      <c r="L1546" s="14" t="str">
        <f aca="false">IF(AND(INDEX(10_Lieux!$B:$B,U1546)="Ville",INDEX(10_Lieux!$B:$B,V1546)="Ville"),"/chauffeur-prive/"&amp;INDEX(10_Lieux!$E:$E,U1546)&amp;"-"&amp;INDEX(10_Lieux!$E:$E,V1546)&amp;"/","/chauffeur-prive/"&amp;INDEX(10_Lieux!$E:$E,U1546)&amp;"/"&amp;INDEX(10_Lieux!$E:$E,V1546)&amp;"/")</f>
        <v>/chauffeur-prive/aeroport-perpignan-rivesaltes/toulouse/</v>
      </c>
      <c r="M1546" s="14" t="str">
        <f aca="false">IFERROR(INDEX($L:$L,MATCH(B1546&amp;"|"&amp;A1546,$Z:$Z,0)),"—")</f>
        <v>/chauffeur-prive/toulouse/aeroport-perpignan-rivesaltes/</v>
      </c>
      <c r="N1546" s="14" t="str">
        <f aca="false">IF(LEN("Chauffeur privé "&amp;INDEX(10_Lieux!$J:$J,U1546)&amp;" → "&amp;INDEX(10_Lieux!$J:$J,V1546)&amp;" | 24h/24")&gt;60,"Chauffeur privé "&amp;INDEX(10_Lieux!$J:$J,U1546)&amp;" → "&amp;INDEX(10_Lieux!$J:$J,V1546),"Chauffeur privé "&amp;INDEX(10_Lieux!$J:$J,U1546)&amp;" → "&amp;INDEX(10_Lieux!$J:$J,V1546)&amp;" | 24h/24")</f>
        <v>Chauffeur privé Aéroport Perpignan-Rivesaltes → Toulouse</v>
      </c>
      <c r="O1546" s="14" t="n">
        <f aca="false">LEN(N1546)</f>
        <v>56</v>
      </c>
      <c r="P1546" s="14" t="str">
        <f aca="false">"Chauffeur privé "&amp;INDEX(10_Lieux!$K:$K,U1546)&amp;" vers "&amp;INDEX(10_Lieux!$L:$L,V1546)</f>
        <v>Chauffeur privé de l'aéroport Perpignan-Rivesaltes vers Toulouse</v>
      </c>
      <c r="Q1546" s="14" t="str">
        <f aca="false">"Chauffeur privé "&amp;INDEX(10_Lieux!$K:$K,U1546)&amp;" vers "&amp;INDEX(10_Lieux!$L:$L,V1546)&amp;" : env. "&amp;I1546&amp;" km, "&amp;J1546&amp;" de route. Devis personnalisé, standard 24h/24 et 7j/7."</f>
        <v>Chauffeur privé de l'aéroport Perpignan-Rivesaltes vers Toulouse : env. 188 km, 2 h de route. Devis personnalisé, standard 24h/24 et 7j/7.</v>
      </c>
      <c r="R1546" s="14" t="n">
        <f aca="false">LEN(Q1546)</f>
        <v>138</v>
      </c>
      <c r="S1546" s="14" t="str">
        <f aca="false">INDEX(10_Lieux!$C:$C,U1546)</f>
        <v>France</v>
      </c>
      <c r="T1546" s="14" t="str">
        <f aca="false">INDEX(10_Lieux!$C:$C,V1546)</f>
        <v>France</v>
      </c>
      <c r="U1546" s="14" t="n">
        <f aca="false">MATCH(A1546,10_Lieux!$A:$A,0)</f>
        <v>165</v>
      </c>
      <c r="V1546" s="14" t="n">
        <f aca="false">MATCH(B1546,10_Lieux!$A:$A,0)</f>
        <v>70</v>
      </c>
      <c r="W1546" s="14" t="n">
        <f aca="false">ROUND(6371*2*ASIN(SQRT(SIN(RADIANS(INDEX(10_Lieux!$F:$F,V1546)-INDEX(10_Lieux!$F:$F,U1546))/2)^2+COS(RADIANS(INDEX(10_Lieux!$F:$F,U1546)))*COS(RADIANS(INDEX(10_Lieux!$F:$F,V1546)))*SIN(RADIANS(INDEX(10_Lieux!$G:$G,V1546)-INDEX(10_Lieux!$G:$G,U1546))/2)^2)),1)</f>
        <v>150.5</v>
      </c>
      <c r="X1546" s="14" t="n">
        <f aca="false">ROUND(I1546/IF(I1546&lt;p_seuil_vitesse,p_vit_lente,p_vit_rapide)*60/15,0)*15</f>
        <v>120</v>
      </c>
      <c r="Y1546" s="14" t="n">
        <f aca="false">MAX(IF(INDEX(10_Lieux!$B:$B,U1546)&lt;&gt;"Ville",INDEX(10_Lieux!$I:$I,U1546),0),IF(INDEX(10_Lieux!$B:$B,V1546)&lt;&gt;"Ville",INDEX(10_Lieux!$I:$I,V1546),0))</f>
        <v>250</v>
      </c>
      <c r="Z1546" s="14" t="str">
        <f aca="false">A1546&amp;"|"&amp;B1546</f>
        <v>Perpignan-Rivesaltes|Toulouse</v>
      </c>
      <c r="AA1546" s="14" t="str">
        <f aca="false">IF(I1546&lt;p_local,"Local",IF(I1546&lt;p_vv_min,"Courte distance",IF(I1546&lt;p_tres_long,"Longue distance","Très longue distance")))</f>
        <v>Longue distance</v>
      </c>
    </row>
    <row r="1547" customFormat="false" ht="15" hidden="false" customHeight="true" outlineLevel="0" collapsed="false">
      <c r="A1547" s="1" t="s">
        <v>132</v>
      </c>
      <c r="B1547" s="1" t="s">
        <v>1704</v>
      </c>
      <c r="C1547" s="1" t="s">
        <v>35</v>
      </c>
      <c r="D1547" s="1" t="s">
        <v>653</v>
      </c>
      <c r="E1547" s="1" t="s">
        <v>1716</v>
      </c>
      <c r="F1547" s="14" t="s">
        <v>40</v>
      </c>
      <c r="G1547" s="14" t="str">
        <f aca="false">IF(I1547&lt;p_local,"Local → page infra",IF(H1547&gt;=p_ph1,"Phase 1",IF(H1547&gt;=p_ph2,"Phase 2","Phase 3")))</f>
        <v>Phase 3</v>
      </c>
      <c r="H1547" s="14" t="n">
        <f aca="false">IF(I1547&lt;p_local,0,IF(C1547="Aéroport → Aéroport",p_pts_plein,IF(Y1547&gt;0,IF(I1547&lt;=Y1547,p_pts_plein,IF(I1547&lt;=p_mult2*Y1547,p_pts_moyen,p_pts_r3)),IF(I1547&gt;=p_vv_min,p_pts_plein,IF(I1547&gt;=p_vv_moy,p_pts_moyen,p_pts_court))))+IF(INDEX(10_Lieux!$D:$D,U1547)=1,p_prio1,p_prio2)+IF(INDEX(10_Lieux!$D:$D,V1547)=1,p_prio1,p_prio2)+IF(K1547="Oui",p_tf,0)+p_hub*((INDEX(10_Lieux!$H:$H,U1547)="Hub")+(INDEX(10_Lieux!$H:$H,V1547)="Hub"))+IF(OR(INDEX(10_Lieux!$H:$H,U1547)="Premium",INDEX(10_Lieux!$H:$H,V1547)="Premium"),p_prem,0))</f>
        <v>60</v>
      </c>
      <c r="I1547" s="14" t="n">
        <f aca="false">ROUND(W1547*p_facteur,0)</f>
        <v>188</v>
      </c>
      <c r="J1547" s="14" t="str">
        <f aca="false">IF(X1547&lt;60,X1547&amp;" min",INT(X1547/60)&amp;" h"&amp;IF(MOD(X1547,60)=0,""," "&amp;TEXT(MOD(X1547,60),"00")))</f>
        <v>2 h</v>
      </c>
      <c r="K1547" s="14" t="str">
        <f aca="false">IF(S1547&lt;&gt;T1547,"Oui","Non")</f>
        <v>Non</v>
      </c>
      <c r="L1547" s="14" t="str">
        <f aca="false">IF(AND(INDEX(10_Lieux!$B:$B,U1547)="Ville",INDEX(10_Lieux!$B:$B,V1547)="Ville"),"/chauffeur-prive/"&amp;INDEX(10_Lieux!$E:$E,U1547)&amp;"-"&amp;INDEX(10_Lieux!$E:$E,V1547)&amp;"/","/chauffeur-prive/"&amp;INDEX(10_Lieux!$E:$E,U1547)&amp;"/"&amp;INDEX(10_Lieux!$E:$E,V1547)&amp;"/")</f>
        <v>/chauffeur-prive/toulouse/aeroport-perpignan-rivesaltes/</v>
      </c>
      <c r="M1547" s="14" t="str">
        <f aca="false">IFERROR(INDEX($L:$L,MATCH(B1547&amp;"|"&amp;A1547,$Z:$Z,0)),"—")</f>
        <v>/chauffeur-prive/aeroport-perpignan-rivesaltes/toulouse/</v>
      </c>
      <c r="N1547" s="14" t="str">
        <f aca="false">IF(LEN("Chauffeur privé "&amp;INDEX(10_Lieux!$J:$J,U1547)&amp;" → "&amp;INDEX(10_Lieux!$J:$J,V1547)&amp;" | 24h/24")&gt;60,"Chauffeur privé "&amp;INDEX(10_Lieux!$J:$J,U1547)&amp;" → "&amp;INDEX(10_Lieux!$J:$J,V1547),"Chauffeur privé "&amp;INDEX(10_Lieux!$J:$J,U1547)&amp;" → "&amp;INDEX(10_Lieux!$J:$J,V1547)&amp;" | 24h/24")</f>
        <v>Chauffeur privé Toulouse → Aéroport Perpignan-Rivesaltes</v>
      </c>
      <c r="O1547" s="14" t="n">
        <f aca="false">LEN(N1547)</f>
        <v>56</v>
      </c>
      <c r="P1547" s="14" t="str">
        <f aca="false">"Chauffeur privé "&amp;INDEX(10_Lieux!$K:$K,U1547)&amp;" vers "&amp;INDEX(10_Lieux!$L:$L,V1547)</f>
        <v>Chauffeur privé de Toulouse vers l'aéroport Perpignan-Rivesaltes</v>
      </c>
      <c r="Q1547" s="14" t="str">
        <f aca="false">"Chauffeur privé "&amp;INDEX(10_Lieux!$K:$K,U1547)&amp;" vers "&amp;INDEX(10_Lieux!$L:$L,V1547)&amp;" : env. "&amp;I1547&amp;" km, "&amp;J1547&amp;" de route. Devis personnalisé, standard 24h/24 et 7j/7."</f>
        <v>Chauffeur privé de Toulouse vers l'aéroport Perpignan-Rivesaltes : env. 188 km, 2 h de route. Devis personnalisé, standard 24h/24 et 7j/7.</v>
      </c>
      <c r="R1547" s="14" t="n">
        <f aca="false">LEN(Q1547)</f>
        <v>138</v>
      </c>
      <c r="S1547" s="14" t="str">
        <f aca="false">INDEX(10_Lieux!$C:$C,U1547)</f>
        <v>France</v>
      </c>
      <c r="T1547" s="14" t="str">
        <f aca="false">INDEX(10_Lieux!$C:$C,V1547)</f>
        <v>France</v>
      </c>
      <c r="U1547" s="14" t="n">
        <f aca="false">MATCH(A1547,10_Lieux!$A:$A,0)</f>
        <v>70</v>
      </c>
      <c r="V1547" s="14" t="n">
        <f aca="false">MATCH(B1547,10_Lieux!$A:$A,0)</f>
        <v>165</v>
      </c>
      <c r="W1547" s="14" t="n">
        <f aca="false">ROUND(6371*2*ASIN(SQRT(SIN(RADIANS(INDEX(10_Lieux!$F:$F,V1547)-INDEX(10_Lieux!$F:$F,U1547))/2)^2+COS(RADIANS(INDEX(10_Lieux!$F:$F,U1547)))*COS(RADIANS(INDEX(10_Lieux!$F:$F,V1547)))*SIN(RADIANS(INDEX(10_Lieux!$G:$G,V1547)-INDEX(10_Lieux!$G:$G,U1547))/2)^2)),1)</f>
        <v>150.5</v>
      </c>
      <c r="X1547" s="14" t="n">
        <f aca="false">ROUND(I1547/IF(I1547&lt;p_seuil_vitesse,p_vit_lente,p_vit_rapide)*60/15,0)*15</f>
        <v>120</v>
      </c>
      <c r="Y1547" s="14" t="n">
        <f aca="false">MAX(IF(INDEX(10_Lieux!$B:$B,U1547)&lt;&gt;"Ville",INDEX(10_Lieux!$I:$I,U1547),0),IF(INDEX(10_Lieux!$B:$B,V1547)&lt;&gt;"Ville",INDEX(10_Lieux!$I:$I,V1547),0))</f>
        <v>250</v>
      </c>
      <c r="Z1547" s="14" t="str">
        <f aca="false">A1547&amp;"|"&amp;B1547</f>
        <v>Toulouse|Perpignan-Rivesaltes</v>
      </c>
      <c r="AA1547" s="14" t="str">
        <f aca="false">IF(I1547&lt;p_local,"Local",IF(I1547&lt;p_vv_min,"Courte distance",IF(I1547&lt;p_tres_long,"Longue distance","Très longue distance")))</f>
        <v>Longue distance</v>
      </c>
    </row>
    <row r="1548" customFormat="false" ht="15" hidden="false" customHeight="true" outlineLevel="0" collapsed="false">
      <c r="A1548" s="1" t="s">
        <v>1704</v>
      </c>
      <c r="B1548" s="1" t="s">
        <v>134</v>
      </c>
      <c r="C1548" s="1" t="s">
        <v>34</v>
      </c>
      <c r="D1548" s="1" t="s">
        <v>653</v>
      </c>
      <c r="E1548" s="1" t="s">
        <v>1717</v>
      </c>
      <c r="F1548" s="14" t="s">
        <v>40</v>
      </c>
      <c r="G1548" s="14" t="str">
        <f aca="false">IF(I1548&lt;p_local,"Local → page infra",IF(H1548&gt;=p_ph1,"Phase 1",IF(H1548&gt;=p_ph2,"Phase 2","Phase 3")))</f>
        <v>Phase 3</v>
      </c>
      <c r="H1548" s="14" t="n">
        <f aca="false">IF(I1548&lt;p_local,0,IF(C1548="Aéroport → Aéroport",p_pts_plein,IF(Y1548&gt;0,IF(I1548&lt;=Y1548,p_pts_plein,IF(I1548&lt;=p_mult2*Y1548,p_pts_moyen,p_pts_r3)),IF(I1548&gt;=p_vv_min,p_pts_plein,IF(I1548&gt;=p_vv_moy,p_pts_moyen,p_pts_court))))+IF(INDEX(10_Lieux!$D:$D,U1548)=1,p_prio1,p_prio2)+IF(INDEX(10_Lieux!$D:$D,V1548)=1,p_prio1,p_prio2)+IF(K1548="Oui",p_tf,0)+p_hub*((INDEX(10_Lieux!$H:$H,U1548)="Hub")+(INDEX(10_Lieux!$H:$H,V1548)="Hub"))+IF(OR(INDEX(10_Lieux!$H:$H,U1548)="Premium",INDEX(10_Lieux!$H:$H,V1548)="Premium"),p_prem,0))</f>
        <v>30</v>
      </c>
      <c r="I1548" s="14" t="n">
        <f aca="false">ROUND(W1548*p_facteur,0)</f>
        <v>1097</v>
      </c>
      <c r="J1548" s="14" t="str">
        <f aca="false">IF(X1548&lt;60,X1548&amp;" min",INT(X1548/60)&amp;" h"&amp;IF(MOD(X1548,60)=0,""," "&amp;TEXT(MOD(X1548,60),"00")))</f>
        <v>11 h 30</v>
      </c>
      <c r="K1548" s="14" t="str">
        <f aca="false">IF(S1548&lt;&gt;T1548,"Oui","Non")</f>
        <v>Non</v>
      </c>
      <c r="L1548" s="14" t="str">
        <f aca="false">IF(AND(INDEX(10_Lieux!$B:$B,U1548)="Ville",INDEX(10_Lieux!$B:$B,V1548)="Ville"),"/chauffeur-prive/"&amp;INDEX(10_Lieux!$E:$E,U1548)&amp;"-"&amp;INDEX(10_Lieux!$E:$E,V1548)&amp;"/","/chauffeur-prive/"&amp;INDEX(10_Lieux!$E:$E,U1548)&amp;"/"&amp;INDEX(10_Lieux!$E:$E,V1548)&amp;"/")</f>
        <v>/chauffeur-prive/aeroport-perpignan-rivesaltes/lille/</v>
      </c>
      <c r="M1548" s="14" t="str">
        <f aca="false">IFERROR(INDEX($L:$L,MATCH(B1548&amp;"|"&amp;A1548,$Z:$Z,0)),"—")</f>
        <v>/chauffeur-prive/lille/aeroport-perpignan-rivesaltes/</v>
      </c>
      <c r="N1548" s="14" t="str">
        <f aca="false">IF(LEN("Chauffeur privé "&amp;INDEX(10_Lieux!$J:$J,U1548)&amp;" → "&amp;INDEX(10_Lieux!$J:$J,V1548)&amp;" | 24h/24")&gt;60,"Chauffeur privé "&amp;INDEX(10_Lieux!$J:$J,U1548)&amp;" → "&amp;INDEX(10_Lieux!$J:$J,V1548),"Chauffeur privé "&amp;INDEX(10_Lieux!$J:$J,U1548)&amp;" → "&amp;INDEX(10_Lieux!$J:$J,V1548)&amp;" | 24h/24")</f>
        <v>Chauffeur privé Aéroport Perpignan-Rivesaltes → Lille</v>
      </c>
      <c r="O1548" s="14" t="n">
        <f aca="false">LEN(N1548)</f>
        <v>53</v>
      </c>
      <c r="P1548" s="14" t="str">
        <f aca="false">"Chauffeur privé "&amp;INDEX(10_Lieux!$K:$K,U1548)&amp;" vers "&amp;INDEX(10_Lieux!$L:$L,V1548)</f>
        <v>Chauffeur privé de l'aéroport Perpignan-Rivesaltes vers Lille</v>
      </c>
      <c r="Q1548" s="14" t="str">
        <f aca="false">"Chauffeur privé "&amp;INDEX(10_Lieux!$K:$K,U1548)&amp;" vers "&amp;INDEX(10_Lieux!$L:$L,V1548)&amp;" : env. "&amp;I1548&amp;" km, "&amp;J1548&amp;" de route. Devis personnalisé, standard 24h/24 et 7j/7."</f>
        <v>Chauffeur privé de l'aéroport Perpignan-Rivesaltes vers Lille : env. 1097 km, 11 h 30 de route. Devis personnalisé, standard 24h/24 et 7j/7.</v>
      </c>
      <c r="R1548" s="14" t="n">
        <f aca="false">LEN(Q1548)</f>
        <v>140</v>
      </c>
      <c r="S1548" s="14" t="str">
        <f aca="false">INDEX(10_Lieux!$C:$C,U1548)</f>
        <v>France</v>
      </c>
      <c r="T1548" s="14" t="str">
        <f aca="false">INDEX(10_Lieux!$C:$C,V1548)</f>
        <v>France</v>
      </c>
      <c r="U1548" s="14" t="n">
        <f aca="false">MATCH(A1548,10_Lieux!$A:$A,0)</f>
        <v>165</v>
      </c>
      <c r="V1548" s="14" t="n">
        <f aca="false">MATCH(B1548,10_Lieux!$A:$A,0)</f>
        <v>37</v>
      </c>
      <c r="W1548" s="14" t="n">
        <f aca="false">ROUND(6371*2*ASIN(SQRT(SIN(RADIANS(INDEX(10_Lieux!$F:$F,V1548)-INDEX(10_Lieux!$F:$F,U1548))/2)^2+COS(RADIANS(INDEX(10_Lieux!$F:$F,U1548)))*COS(RADIANS(INDEX(10_Lieux!$F:$F,V1548)))*SIN(RADIANS(INDEX(10_Lieux!$G:$G,V1548)-INDEX(10_Lieux!$G:$G,U1548))/2)^2)),1)</f>
        <v>877.3</v>
      </c>
      <c r="X1548" s="14" t="n">
        <f aca="false">ROUND(I1548/IF(I1548&lt;p_seuil_vitesse,p_vit_lente,p_vit_rapide)*60/15,0)*15</f>
        <v>690</v>
      </c>
      <c r="Y1548" s="14" t="n">
        <f aca="false">MAX(IF(INDEX(10_Lieux!$B:$B,U1548)&lt;&gt;"Ville",INDEX(10_Lieux!$I:$I,U1548),0),IF(INDEX(10_Lieux!$B:$B,V1548)&lt;&gt;"Ville",INDEX(10_Lieux!$I:$I,V1548),0))</f>
        <v>250</v>
      </c>
      <c r="Z1548" s="14" t="str">
        <f aca="false">A1548&amp;"|"&amp;B1548</f>
        <v>Perpignan-Rivesaltes|Lille</v>
      </c>
      <c r="AA1548" s="14" t="str">
        <f aca="false">IF(I1548&lt;p_local,"Local",IF(I1548&lt;p_vv_min,"Courte distance",IF(I1548&lt;p_tres_long,"Longue distance","Très longue distance")))</f>
        <v>Très longue distance</v>
      </c>
    </row>
    <row r="1549" customFormat="false" ht="15" hidden="false" customHeight="true" outlineLevel="0" collapsed="false">
      <c r="A1549" s="1" t="s">
        <v>134</v>
      </c>
      <c r="B1549" s="1" t="s">
        <v>1704</v>
      </c>
      <c r="C1549" s="1" t="s">
        <v>35</v>
      </c>
      <c r="D1549" s="1" t="s">
        <v>653</v>
      </c>
      <c r="E1549" s="1" t="s">
        <v>1718</v>
      </c>
      <c r="F1549" s="14" t="s">
        <v>40</v>
      </c>
      <c r="G1549" s="14" t="str">
        <f aca="false">IF(I1549&lt;p_local,"Local → page infra",IF(H1549&gt;=p_ph1,"Phase 1",IF(H1549&gt;=p_ph2,"Phase 2","Phase 3")))</f>
        <v>Phase 3</v>
      </c>
      <c r="H1549" s="14" t="n">
        <f aca="false">IF(I1549&lt;p_local,0,IF(C1549="Aéroport → Aéroport",p_pts_plein,IF(Y1549&gt;0,IF(I1549&lt;=Y1549,p_pts_plein,IF(I1549&lt;=p_mult2*Y1549,p_pts_moyen,p_pts_r3)),IF(I1549&gt;=p_vv_min,p_pts_plein,IF(I1549&gt;=p_vv_moy,p_pts_moyen,p_pts_court))))+IF(INDEX(10_Lieux!$D:$D,U1549)=1,p_prio1,p_prio2)+IF(INDEX(10_Lieux!$D:$D,V1549)=1,p_prio1,p_prio2)+IF(K1549="Oui",p_tf,0)+p_hub*((INDEX(10_Lieux!$H:$H,U1549)="Hub")+(INDEX(10_Lieux!$H:$H,V1549)="Hub"))+IF(OR(INDEX(10_Lieux!$H:$H,U1549)="Premium",INDEX(10_Lieux!$H:$H,V1549)="Premium"),p_prem,0))</f>
        <v>30</v>
      </c>
      <c r="I1549" s="14" t="n">
        <f aca="false">ROUND(W1549*p_facteur,0)</f>
        <v>1097</v>
      </c>
      <c r="J1549" s="14" t="str">
        <f aca="false">IF(X1549&lt;60,X1549&amp;" min",INT(X1549/60)&amp;" h"&amp;IF(MOD(X1549,60)=0,""," "&amp;TEXT(MOD(X1549,60),"00")))</f>
        <v>11 h 30</v>
      </c>
      <c r="K1549" s="14" t="str">
        <f aca="false">IF(S1549&lt;&gt;T1549,"Oui","Non")</f>
        <v>Non</v>
      </c>
      <c r="L1549" s="14" t="str">
        <f aca="false">IF(AND(INDEX(10_Lieux!$B:$B,U1549)="Ville",INDEX(10_Lieux!$B:$B,V1549)="Ville"),"/chauffeur-prive/"&amp;INDEX(10_Lieux!$E:$E,U1549)&amp;"-"&amp;INDEX(10_Lieux!$E:$E,V1549)&amp;"/","/chauffeur-prive/"&amp;INDEX(10_Lieux!$E:$E,U1549)&amp;"/"&amp;INDEX(10_Lieux!$E:$E,V1549)&amp;"/")</f>
        <v>/chauffeur-prive/lille/aeroport-perpignan-rivesaltes/</v>
      </c>
      <c r="M1549" s="14" t="str">
        <f aca="false">IFERROR(INDEX($L:$L,MATCH(B1549&amp;"|"&amp;A1549,$Z:$Z,0)),"—")</f>
        <v>/chauffeur-prive/aeroport-perpignan-rivesaltes/lille/</v>
      </c>
      <c r="N1549" s="14" t="str">
        <f aca="false">IF(LEN("Chauffeur privé "&amp;INDEX(10_Lieux!$J:$J,U1549)&amp;" → "&amp;INDEX(10_Lieux!$J:$J,V1549)&amp;" | 24h/24")&gt;60,"Chauffeur privé "&amp;INDEX(10_Lieux!$J:$J,U1549)&amp;" → "&amp;INDEX(10_Lieux!$J:$J,V1549),"Chauffeur privé "&amp;INDEX(10_Lieux!$J:$J,U1549)&amp;" → "&amp;INDEX(10_Lieux!$J:$J,V1549)&amp;" | 24h/24")</f>
        <v>Chauffeur privé Lille → Aéroport Perpignan-Rivesaltes</v>
      </c>
      <c r="O1549" s="14" t="n">
        <f aca="false">LEN(N1549)</f>
        <v>53</v>
      </c>
      <c r="P1549" s="14" t="str">
        <f aca="false">"Chauffeur privé "&amp;INDEX(10_Lieux!$K:$K,U1549)&amp;" vers "&amp;INDEX(10_Lieux!$L:$L,V1549)</f>
        <v>Chauffeur privé de Lille vers l'aéroport Perpignan-Rivesaltes</v>
      </c>
      <c r="Q1549" s="14" t="str">
        <f aca="false">"Chauffeur privé "&amp;INDEX(10_Lieux!$K:$K,U1549)&amp;" vers "&amp;INDEX(10_Lieux!$L:$L,V1549)&amp;" : env. "&amp;I1549&amp;" km, "&amp;J1549&amp;" de route. Devis personnalisé, standard 24h/24 et 7j/7."</f>
        <v>Chauffeur privé de Lille vers l'aéroport Perpignan-Rivesaltes : env. 1097 km, 11 h 30 de route. Devis personnalisé, standard 24h/24 et 7j/7.</v>
      </c>
      <c r="R1549" s="14" t="n">
        <f aca="false">LEN(Q1549)</f>
        <v>140</v>
      </c>
      <c r="S1549" s="14" t="str">
        <f aca="false">INDEX(10_Lieux!$C:$C,U1549)</f>
        <v>France</v>
      </c>
      <c r="T1549" s="14" t="str">
        <f aca="false">INDEX(10_Lieux!$C:$C,V1549)</f>
        <v>France</v>
      </c>
      <c r="U1549" s="14" t="n">
        <f aca="false">MATCH(A1549,10_Lieux!$A:$A,0)</f>
        <v>37</v>
      </c>
      <c r="V1549" s="14" t="n">
        <f aca="false">MATCH(B1549,10_Lieux!$A:$A,0)</f>
        <v>165</v>
      </c>
      <c r="W1549" s="14" t="n">
        <f aca="false">ROUND(6371*2*ASIN(SQRT(SIN(RADIANS(INDEX(10_Lieux!$F:$F,V1549)-INDEX(10_Lieux!$F:$F,U1549))/2)^2+COS(RADIANS(INDEX(10_Lieux!$F:$F,U1549)))*COS(RADIANS(INDEX(10_Lieux!$F:$F,V1549)))*SIN(RADIANS(INDEX(10_Lieux!$G:$G,V1549)-INDEX(10_Lieux!$G:$G,U1549))/2)^2)),1)</f>
        <v>877.3</v>
      </c>
      <c r="X1549" s="14" t="n">
        <f aca="false">ROUND(I1549/IF(I1549&lt;p_seuil_vitesse,p_vit_lente,p_vit_rapide)*60/15,0)*15</f>
        <v>690</v>
      </c>
      <c r="Y1549" s="14" t="n">
        <f aca="false">MAX(IF(INDEX(10_Lieux!$B:$B,U1549)&lt;&gt;"Ville",INDEX(10_Lieux!$I:$I,U1549),0),IF(INDEX(10_Lieux!$B:$B,V1549)&lt;&gt;"Ville",INDEX(10_Lieux!$I:$I,V1549),0))</f>
        <v>250</v>
      </c>
      <c r="Z1549" s="14" t="str">
        <f aca="false">A1549&amp;"|"&amp;B1549</f>
        <v>Lille|Perpignan-Rivesaltes</v>
      </c>
      <c r="AA1549" s="14" t="str">
        <f aca="false">IF(I1549&lt;p_local,"Local",IF(I1549&lt;p_vv_min,"Courte distance",IF(I1549&lt;p_tres_long,"Longue distance","Très longue distance")))</f>
        <v>Très longue distance</v>
      </c>
    </row>
    <row r="1550" customFormat="false" ht="15" hidden="false" customHeight="true" outlineLevel="0" collapsed="false">
      <c r="A1550" s="1" t="s">
        <v>1704</v>
      </c>
      <c r="B1550" s="1" t="s">
        <v>136</v>
      </c>
      <c r="C1550" s="1" t="s">
        <v>34</v>
      </c>
      <c r="D1550" s="1" t="s">
        <v>653</v>
      </c>
      <c r="E1550" s="1" t="s">
        <v>1719</v>
      </c>
      <c r="F1550" s="14" t="s">
        <v>40</v>
      </c>
      <c r="G1550" s="14" t="str">
        <f aca="false">IF(I1550&lt;p_local,"Local → page infra",IF(H1550&gt;=p_ph1,"Phase 1",IF(H1550&gt;=p_ph2,"Phase 2","Phase 3")))</f>
        <v>Phase 3</v>
      </c>
      <c r="H1550" s="14" t="n">
        <f aca="false">IF(I1550&lt;p_local,0,IF(C1550="Aéroport → Aéroport",p_pts_plein,IF(Y1550&gt;0,IF(I1550&lt;=Y1550,p_pts_plein,IF(I1550&lt;=p_mult2*Y1550,p_pts_moyen,p_pts_r3)),IF(I1550&gt;=p_vv_min,p_pts_plein,IF(I1550&gt;=p_vv_moy,p_pts_moyen,p_pts_court))))+IF(INDEX(10_Lieux!$D:$D,U1550)=1,p_prio1,p_prio2)+IF(INDEX(10_Lieux!$D:$D,V1550)=1,p_prio1,p_prio2)+IF(K1550="Oui",p_tf,0)+p_hub*((INDEX(10_Lieux!$H:$H,U1550)="Hub")+(INDEX(10_Lieux!$H:$H,V1550)="Hub"))+IF(OR(INDEX(10_Lieux!$H:$H,U1550)="Premium",INDEX(10_Lieux!$H:$H,V1550)="Premium"),p_prem,0))</f>
        <v>30</v>
      </c>
      <c r="I1550" s="14" t="n">
        <f aca="false">ROUND(W1550*p_facteur,0)</f>
        <v>939</v>
      </c>
      <c r="J1550" s="14" t="str">
        <f aca="false">IF(X1550&lt;60,X1550&amp;" min",INT(X1550/60)&amp;" h"&amp;IF(MOD(X1550,60)=0,""," "&amp;TEXT(MOD(X1550,60),"00")))</f>
        <v>10 h</v>
      </c>
      <c r="K1550" s="14" t="str">
        <f aca="false">IF(S1550&lt;&gt;T1550,"Oui","Non")</f>
        <v>Non</v>
      </c>
      <c r="L1550" s="14" t="str">
        <f aca="false">IF(AND(INDEX(10_Lieux!$B:$B,U1550)="Ville",INDEX(10_Lieux!$B:$B,V1550)="Ville"),"/chauffeur-prive/"&amp;INDEX(10_Lieux!$E:$E,U1550)&amp;"-"&amp;INDEX(10_Lieux!$E:$E,V1550)&amp;"/","/chauffeur-prive/"&amp;INDEX(10_Lieux!$E:$E,U1550)&amp;"/"&amp;INDEX(10_Lieux!$E:$E,V1550)&amp;"/")</f>
        <v>/chauffeur-prive/aeroport-perpignan-rivesaltes/strasbourg/</v>
      </c>
      <c r="M1550" s="14" t="str">
        <f aca="false">IFERROR(INDEX($L:$L,MATCH(B1550&amp;"|"&amp;A1550,$Z:$Z,0)),"—")</f>
        <v>/chauffeur-prive/strasbourg/aeroport-perpignan-rivesaltes/</v>
      </c>
      <c r="N1550" s="14" t="str">
        <f aca="false">IF(LEN("Chauffeur privé "&amp;INDEX(10_Lieux!$J:$J,U1550)&amp;" → "&amp;INDEX(10_Lieux!$J:$J,V1550)&amp;" | 24h/24")&gt;60,"Chauffeur privé "&amp;INDEX(10_Lieux!$J:$J,U1550)&amp;" → "&amp;INDEX(10_Lieux!$J:$J,V1550),"Chauffeur privé "&amp;INDEX(10_Lieux!$J:$J,U1550)&amp;" → "&amp;INDEX(10_Lieux!$J:$J,V1550)&amp;" | 24h/24")</f>
        <v>Chauffeur privé Aéroport Perpignan-Rivesaltes → Strasbourg</v>
      </c>
      <c r="O1550" s="14" t="n">
        <f aca="false">LEN(N1550)</f>
        <v>58</v>
      </c>
      <c r="P1550" s="14" t="str">
        <f aca="false">"Chauffeur privé "&amp;INDEX(10_Lieux!$K:$K,U1550)&amp;" vers "&amp;INDEX(10_Lieux!$L:$L,V1550)</f>
        <v>Chauffeur privé de l'aéroport Perpignan-Rivesaltes vers Strasbourg</v>
      </c>
      <c r="Q1550" s="14" t="str">
        <f aca="false">"Chauffeur privé "&amp;INDEX(10_Lieux!$K:$K,U1550)&amp;" vers "&amp;INDEX(10_Lieux!$L:$L,V1550)&amp;" : env. "&amp;I1550&amp;" km, "&amp;J1550&amp;" de route. Devis personnalisé, standard 24h/24 et 7j/7."</f>
        <v>Chauffeur privé de l'aéroport Perpignan-Rivesaltes vers Strasbourg : env. 939 km, 10 h de route. Devis personnalisé, standard 24h/24 et 7j/7.</v>
      </c>
      <c r="R1550" s="14" t="n">
        <f aca="false">LEN(Q1550)</f>
        <v>141</v>
      </c>
      <c r="S1550" s="14" t="str">
        <f aca="false">INDEX(10_Lieux!$C:$C,U1550)</f>
        <v>France</v>
      </c>
      <c r="T1550" s="14" t="str">
        <f aca="false">INDEX(10_Lieux!$C:$C,V1550)</f>
        <v>France</v>
      </c>
      <c r="U1550" s="14" t="n">
        <f aca="false">MATCH(A1550,10_Lieux!$A:$A,0)</f>
        <v>165</v>
      </c>
      <c r="V1550" s="14" t="n">
        <f aca="false">MATCH(B1550,10_Lieux!$A:$A,0)</f>
        <v>29</v>
      </c>
      <c r="W1550" s="14" t="n">
        <f aca="false">ROUND(6371*2*ASIN(SQRT(SIN(RADIANS(INDEX(10_Lieux!$F:$F,V1550)-INDEX(10_Lieux!$F:$F,U1550))/2)^2+COS(RADIANS(INDEX(10_Lieux!$F:$F,U1550)))*COS(RADIANS(INDEX(10_Lieux!$F:$F,V1550)))*SIN(RADIANS(INDEX(10_Lieux!$G:$G,V1550)-INDEX(10_Lieux!$G:$G,U1550))/2)^2)),1)</f>
        <v>751</v>
      </c>
      <c r="X1550" s="14" t="n">
        <f aca="false">ROUND(I1550/IF(I1550&lt;p_seuil_vitesse,p_vit_lente,p_vit_rapide)*60/15,0)*15</f>
        <v>600</v>
      </c>
      <c r="Y1550" s="14" t="n">
        <f aca="false">MAX(IF(INDEX(10_Lieux!$B:$B,U1550)&lt;&gt;"Ville",INDEX(10_Lieux!$I:$I,U1550),0),IF(INDEX(10_Lieux!$B:$B,V1550)&lt;&gt;"Ville",INDEX(10_Lieux!$I:$I,V1550),0))</f>
        <v>250</v>
      </c>
      <c r="Z1550" s="14" t="str">
        <f aca="false">A1550&amp;"|"&amp;B1550</f>
        <v>Perpignan-Rivesaltes|Strasbourg</v>
      </c>
      <c r="AA1550" s="14" t="str">
        <f aca="false">IF(I1550&lt;p_local,"Local",IF(I1550&lt;p_vv_min,"Courte distance",IF(I1550&lt;p_tres_long,"Longue distance","Très longue distance")))</f>
        <v>Très longue distance</v>
      </c>
    </row>
    <row r="1551" customFormat="false" ht="15" hidden="false" customHeight="true" outlineLevel="0" collapsed="false">
      <c r="A1551" s="1" t="s">
        <v>136</v>
      </c>
      <c r="B1551" s="1" t="s">
        <v>1704</v>
      </c>
      <c r="C1551" s="1" t="s">
        <v>35</v>
      </c>
      <c r="D1551" s="1" t="s">
        <v>653</v>
      </c>
      <c r="E1551" s="1" t="s">
        <v>1720</v>
      </c>
      <c r="F1551" s="14" t="s">
        <v>40</v>
      </c>
      <c r="G1551" s="14" t="str">
        <f aca="false">IF(I1551&lt;p_local,"Local → page infra",IF(H1551&gt;=p_ph1,"Phase 1",IF(H1551&gt;=p_ph2,"Phase 2","Phase 3")))</f>
        <v>Phase 3</v>
      </c>
      <c r="H1551" s="14" t="n">
        <f aca="false">IF(I1551&lt;p_local,0,IF(C1551="Aéroport → Aéroport",p_pts_plein,IF(Y1551&gt;0,IF(I1551&lt;=Y1551,p_pts_plein,IF(I1551&lt;=p_mult2*Y1551,p_pts_moyen,p_pts_r3)),IF(I1551&gt;=p_vv_min,p_pts_plein,IF(I1551&gt;=p_vv_moy,p_pts_moyen,p_pts_court))))+IF(INDEX(10_Lieux!$D:$D,U1551)=1,p_prio1,p_prio2)+IF(INDEX(10_Lieux!$D:$D,V1551)=1,p_prio1,p_prio2)+IF(K1551="Oui",p_tf,0)+p_hub*((INDEX(10_Lieux!$H:$H,U1551)="Hub")+(INDEX(10_Lieux!$H:$H,V1551)="Hub"))+IF(OR(INDEX(10_Lieux!$H:$H,U1551)="Premium",INDEX(10_Lieux!$H:$H,V1551)="Premium"),p_prem,0))</f>
        <v>30</v>
      </c>
      <c r="I1551" s="14" t="n">
        <f aca="false">ROUND(W1551*p_facteur,0)</f>
        <v>939</v>
      </c>
      <c r="J1551" s="14" t="str">
        <f aca="false">IF(X1551&lt;60,X1551&amp;" min",INT(X1551/60)&amp;" h"&amp;IF(MOD(X1551,60)=0,""," "&amp;TEXT(MOD(X1551,60),"00")))</f>
        <v>10 h</v>
      </c>
      <c r="K1551" s="14" t="str">
        <f aca="false">IF(S1551&lt;&gt;T1551,"Oui","Non")</f>
        <v>Non</v>
      </c>
      <c r="L1551" s="14" t="str">
        <f aca="false">IF(AND(INDEX(10_Lieux!$B:$B,U1551)="Ville",INDEX(10_Lieux!$B:$B,V1551)="Ville"),"/chauffeur-prive/"&amp;INDEX(10_Lieux!$E:$E,U1551)&amp;"-"&amp;INDEX(10_Lieux!$E:$E,V1551)&amp;"/","/chauffeur-prive/"&amp;INDEX(10_Lieux!$E:$E,U1551)&amp;"/"&amp;INDEX(10_Lieux!$E:$E,V1551)&amp;"/")</f>
        <v>/chauffeur-prive/strasbourg/aeroport-perpignan-rivesaltes/</v>
      </c>
      <c r="M1551" s="14" t="str">
        <f aca="false">IFERROR(INDEX($L:$L,MATCH(B1551&amp;"|"&amp;A1551,$Z:$Z,0)),"—")</f>
        <v>/chauffeur-prive/aeroport-perpignan-rivesaltes/strasbourg/</v>
      </c>
      <c r="N1551" s="14" t="str">
        <f aca="false">IF(LEN("Chauffeur privé "&amp;INDEX(10_Lieux!$J:$J,U1551)&amp;" → "&amp;INDEX(10_Lieux!$J:$J,V1551)&amp;" | 24h/24")&gt;60,"Chauffeur privé "&amp;INDEX(10_Lieux!$J:$J,U1551)&amp;" → "&amp;INDEX(10_Lieux!$J:$J,V1551),"Chauffeur privé "&amp;INDEX(10_Lieux!$J:$J,U1551)&amp;" → "&amp;INDEX(10_Lieux!$J:$J,V1551)&amp;" | 24h/24")</f>
        <v>Chauffeur privé Strasbourg → Aéroport Perpignan-Rivesaltes</v>
      </c>
      <c r="O1551" s="14" t="n">
        <f aca="false">LEN(N1551)</f>
        <v>58</v>
      </c>
      <c r="P1551" s="14" t="str">
        <f aca="false">"Chauffeur privé "&amp;INDEX(10_Lieux!$K:$K,U1551)&amp;" vers "&amp;INDEX(10_Lieux!$L:$L,V1551)</f>
        <v>Chauffeur privé de Strasbourg vers l'aéroport Perpignan-Rivesaltes</v>
      </c>
      <c r="Q1551" s="14" t="str">
        <f aca="false">"Chauffeur privé "&amp;INDEX(10_Lieux!$K:$K,U1551)&amp;" vers "&amp;INDEX(10_Lieux!$L:$L,V1551)&amp;" : env. "&amp;I1551&amp;" km, "&amp;J1551&amp;" de route. Devis personnalisé, standard 24h/24 et 7j/7."</f>
        <v>Chauffeur privé de Strasbourg vers l'aéroport Perpignan-Rivesaltes : env. 939 km, 10 h de route. Devis personnalisé, standard 24h/24 et 7j/7.</v>
      </c>
      <c r="R1551" s="14" t="n">
        <f aca="false">LEN(Q1551)</f>
        <v>141</v>
      </c>
      <c r="S1551" s="14" t="str">
        <f aca="false">INDEX(10_Lieux!$C:$C,U1551)</f>
        <v>France</v>
      </c>
      <c r="T1551" s="14" t="str">
        <f aca="false">INDEX(10_Lieux!$C:$C,V1551)</f>
        <v>France</v>
      </c>
      <c r="U1551" s="14" t="n">
        <f aca="false">MATCH(A1551,10_Lieux!$A:$A,0)</f>
        <v>29</v>
      </c>
      <c r="V1551" s="14" t="n">
        <f aca="false">MATCH(B1551,10_Lieux!$A:$A,0)</f>
        <v>165</v>
      </c>
      <c r="W1551" s="14" t="n">
        <f aca="false">ROUND(6371*2*ASIN(SQRT(SIN(RADIANS(INDEX(10_Lieux!$F:$F,V1551)-INDEX(10_Lieux!$F:$F,U1551))/2)^2+COS(RADIANS(INDEX(10_Lieux!$F:$F,U1551)))*COS(RADIANS(INDEX(10_Lieux!$F:$F,V1551)))*SIN(RADIANS(INDEX(10_Lieux!$G:$G,V1551)-INDEX(10_Lieux!$G:$G,U1551))/2)^2)),1)</f>
        <v>751</v>
      </c>
      <c r="X1551" s="14" t="n">
        <f aca="false">ROUND(I1551/IF(I1551&lt;p_seuil_vitesse,p_vit_lente,p_vit_rapide)*60/15,0)*15</f>
        <v>600</v>
      </c>
      <c r="Y1551" s="14" t="n">
        <f aca="false">MAX(IF(INDEX(10_Lieux!$B:$B,U1551)&lt;&gt;"Ville",INDEX(10_Lieux!$I:$I,U1551),0),IF(INDEX(10_Lieux!$B:$B,V1551)&lt;&gt;"Ville",INDEX(10_Lieux!$I:$I,V1551),0))</f>
        <v>250</v>
      </c>
      <c r="Z1551" s="14" t="str">
        <f aca="false">A1551&amp;"|"&amp;B1551</f>
        <v>Strasbourg|Perpignan-Rivesaltes</v>
      </c>
      <c r="AA1551" s="14" t="str">
        <f aca="false">IF(I1551&lt;p_local,"Local",IF(I1551&lt;p_vv_min,"Courte distance",IF(I1551&lt;p_tres_long,"Longue distance","Très longue distance")))</f>
        <v>Très longue distance</v>
      </c>
    </row>
    <row r="1552" customFormat="false" ht="15" hidden="false" customHeight="true" outlineLevel="0" collapsed="false">
      <c r="A1552" s="1" t="s">
        <v>1704</v>
      </c>
      <c r="B1552" s="1" t="s">
        <v>138</v>
      </c>
      <c r="C1552" s="1" t="s">
        <v>34</v>
      </c>
      <c r="D1552" s="1" t="s">
        <v>653</v>
      </c>
      <c r="E1552" s="1" t="s">
        <v>1721</v>
      </c>
      <c r="F1552" s="14" t="s">
        <v>40</v>
      </c>
      <c r="G1552" s="14" t="str">
        <f aca="false">IF(I1552&lt;p_local,"Local → page infra",IF(H1552&gt;=p_ph1,"Phase 1",IF(H1552&gt;=p_ph2,"Phase 2","Phase 3")))</f>
        <v>Phase 3</v>
      </c>
      <c r="H1552" s="14" t="n">
        <f aca="false">IF(I1552&lt;p_local,0,IF(C1552="Aéroport → Aéroport",p_pts_plein,IF(Y1552&gt;0,IF(I1552&lt;=Y1552,p_pts_plein,IF(I1552&lt;=p_mult2*Y1552,p_pts_moyen,p_pts_r3)),IF(I1552&gt;=p_vv_min,p_pts_plein,IF(I1552&gt;=p_vv_moy,p_pts_moyen,p_pts_court))))+IF(INDEX(10_Lieux!$D:$D,U1552)=1,p_prio1,p_prio2)+IF(INDEX(10_Lieux!$D:$D,V1552)=1,p_prio1,p_prio2)+IF(K1552="Oui",p_tf,0)+p_hub*((INDEX(10_Lieux!$H:$H,U1552)="Hub")+(INDEX(10_Lieux!$H:$H,V1552)="Hub"))+IF(OR(INDEX(10_Lieux!$H:$H,U1552)="Premium",INDEX(10_Lieux!$H:$H,V1552)="Premium"),p_prem,0))</f>
        <v>55</v>
      </c>
      <c r="I1552" s="14" t="n">
        <f aca="false">ROUND(W1552*p_facteur,0)</f>
        <v>158</v>
      </c>
      <c r="J1552" s="14" t="str">
        <f aca="false">IF(X1552&lt;60,X1552&amp;" min",INT(X1552/60)&amp;" h"&amp;IF(MOD(X1552,60)=0,""," "&amp;TEXT(MOD(X1552,60),"00")))</f>
        <v>1 h 45</v>
      </c>
      <c r="K1552" s="14" t="str">
        <f aca="false">IF(S1552&lt;&gt;T1552,"Oui","Non")</f>
        <v>Non</v>
      </c>
      <c r="L1552" s="14" t="str">
        <f aca="false">IF(AND(INDEX(10_Lieux!$B:$B,U1552)="Ville",INDEX(10_Lieux!$B:$B,V1552)="Ville"),"/chauffeur-prive/"&amp;INDEX(10_Lieux!$E:$E,U1552)&amp;"-"&amp;INDEX(10_Lieux!$E:$E,V1552)&amp;"/","/chauffeur-prive/"&amp;INDEX(10_Lieux!$E:$E,U1552)&amp;"/"&amp;INDEX(10_Lieux!$E:$E,V1552)&amp;"/")</f>
        <v>/chauffeur-prive/aeroport-perpignan-rivesaltes/montpellier/</v>
      </c>
      <c r="M1552" s="14" t="str">
        <f aca="false">IFERROR(INDEX($L:$L,MATCH(B1552&amp;"|"&amp;A1552,$Z:$Z,0)),"—")</f>
        <v>/chauffeur-prive/montpellier/aeroport-perpignan-rivesaltes/</v>
      </c>
      <c r="N1552" s="14" t="str">
        <f aca="false">IF(LEN("Chauffeur privé "&amp;INDEX(10_Lieux!$J:$J,U1552)&amp;" → "&amp;INDEX(10_Lieux!$J:$J,V1552)&amp;" | 24h/24")&gt;60,"Chauffeur privé "&amp;INDEX(10_Lieux!$J:$J,U1552)&amp;" → "&amp;INDEX(10_Lieux!$J:$J,V1552),"Chauffeur privé "&amp;INDEX(10_Lieux!$J:$J,U1552)&amp;" → "&amp;INDEX(10_Lieux!$J:$J,V1552)&amp;" | 24h/24")</f>
        <v>Chauffeur privé Aéroport Perpignan-Rivesaltes → Montpellier</v>
      </c>
      <c r="O1552" s="14" t="n">
        <f aca="false">LEN(N1552)</f>
        <v>59</v>
      </c>
      <c r="P1552" s="14" t="str">
        <f aca="false">"Chauffeur privé "&amp;INDEX(10_Lieux!$K:$K,U1552)&amp;" vers "&amp;INDEX(10_Lieux!$L:$L,V1552)</f>
        <v>Chauffeur privé de l'aéroport Perpignan-Rivesaltes vers Montpellier</v>
      </c>
      <c r="Q1552" s="14" t="str">
        <f aca="false">"Chauffeur privé "&amp;INDEX(10_Lieux!$K:$K,U1552)&amp;" vers "&amp;INDEX(10_Lieux!$L:$L,V1552)&amp;" : env. "&amp;I1552&amp;" km, "&amp;J1552&amp;" de route. Devis personnalisé, standard 24h/24 et 7j/7."</f>
        <v>Chauffeur privé de l'aéroport Perpignan-Rivesaltes vers Montpellier : env. 158 km, 1 h 45 de route. Devis personnalisé, standard 24h/24 et 7j/7.</v>
      </c>
      <c r="R1552" s="14" t="n">
        <f aca="false">LEN(Q1552)</f>
        <v>144</v>
      </c>
      <c r="S1552" s="14" t="str">
        <f aca="false">INDEX(10_Lieux!$C:$C,U1552)</f>
        <v>France</v>
      </c>
      <c r="T1552" s="14" t="str">
        <f aca="false">INDEX(10_Lieux!$C:$C,V1552)</f>
        <v>France</v>
      </c>
      <c r="U1552" s="14" t="n">
        <f aca="false">MATCH(A1552,10_Lieux!$A:$A,0)</f>
        <v>165</v>
      </c>
      <c r="V1552" s="14" t="n">
        <f aca="false">MATCH(B1552,10_Lieux!$A:$A,0)</f>
        <v>71</v>
      </c>
      <c r="W1552" s="14" t="n">
        <f aca="false">ROUND(6371*2*ASIN(SQRT(SIN(RADIANS(INDEX(10_Lieux!$F:$F,V1552)-INDEX(10_Lieux!$F:$F,U1552))/2)^2+COS(RADIANS(INDEX(10_Lieux!$F:$F,U1552)))*COS(RADIANS(INDEX(10_Lieux!$F:$F,V1552)))*SIN(RADIANS(INDEX(10_Lieux!$G:$G,V1552)-INDEX(10_Lieux!$G:$G,U1552))/2)^2)),1)</f>
        <v>126.6</v>
      </c>
      <c r="X1552" s="14" t="n">
        <f aca="false">ROUND(I1552/IF(I1552&lt;p_seuil_vitesse,p_vit_lente,p_vit_rapide)*60/15,0)*15</f>
        <v>105</v>
      </c>
      <c r="Y1552" s="14" t="n">
        <f aca="false">MAX(IF(INDEX(10_Lieux!$B:$B,U1552)&lt;&gt;"Ville",INDEX(10_Lieux!$I:$I,U1552),0),IF(INDEX(10_Lieux!$B:$B,V1552)&lt;&gt;"Ville",INDEX(10_Lieux!$I:$I,V1552),0))</f>
        <v>250</v>
      </c>
      <c r="Z1552" s="14" t="str">
        <f aca="false">A1552&amp;"|"&amp;B1552</f>
        <v>Perpignan-Rivesaltes|Montpellier</v>
      </c>
      <c r="AA1552" s="14" t="str">
        <f aca="false">IF(I1552&lt;p_local,"Local",IF(I1552&lt;p_vv_min,"Courte distance",IF(I1552&lt;p_tres_long,"Longue distance","Très longue distance")))</f>
        <v>Longue distance</v>
      </c>
    </row>
    <row r="1553" customFormat="false" ht="15" hidden="false" customHeight="true" outlineLevel="0" collapsed="false">
      <c r="A1553" s="1" t="s">
        <v>138</v>
      </c>
      <c r="B1553" s="1" t="s">
        <v>1704</v>
      </c>
      <c r="C1553" s="1" t="s">
        <v>35</v>
      </c>
      <c r="D1553" s="1" t="s">
        <v>653</v>
      </c>
      <c r="E1553" s="1" t="s">
        <v>1722</v>
      </c>
      <c r="F1553" s="14" t="s">
        <v>40</v>
      </c>
      <c r="G1553" s="14" t="str">
        <f aca="false">IF(I1553&lt;p_local,"Local → page infra",IF(H1553&gt;=p_ph1,"Phase 1",IF(H1553&gt;=p_ph2,"Phase 2","Phase 3")))</f>
        <v>Phase 3</v>
      </c>
      <c r="H1553" s="14" t="n">
        <f aca="false">IF(I1553&lt;p_local,0,IF(C1553="Aéroport → Aéroport",p_pts_plein,IF(Y1553&gt;0,IF(I1553&lt;=Y1553,p_pts_plein,IF(I1553&lt;=p_mult2*Y1553,p_pts_moyen,p_pts_r3)),IF(I1553&gt;=p_vv_min,p_pts_plein,IF(I1553&gt;=p_vv_moy,p_pts_moyen,p_pts_court))))+IF(INDEX(10_Lieux!$D:$D,U1553)=1,p_prio1,p_prio2)+IF(INDEX(10_Lieux!$D:$D,V1553)=1,p_prio1,p_prio2)+IF(K1553="Oui",p_tf,0)+p_hub*((INDEX(10_Lieux!$H:$H,U1553)="Hub")+(INDEX(10_Lieux!$H:$H,V1553)="Hub"))+IF(OR(INDEX(10_Lieux!$H:$H,U1553)="Premium",INDEX(10_Lieux!$H:$H,V1553)="Premium"),p_prem,0))</f>
        <v>55</v>
      </c>
      <c r="I1553" s="14" t="n">
        <f aca="false">ROUND(W1553*p_facteur,0)</f>
        <v>158</v>
      </c>
      <c r="J1553" s="14" t="str">
        <f aca="false">IF(X1553&lt;60,X1553&amp;" min",INT(X1553/60)&amp;" h"&amp;IF(MOD(X1553,60)=0,""," "&amp;TEXT(MOD(X1553,60),"00")))</f>
        <v>1 h 45</v>
      </c>
      <c r="K1553" s="14" t="str">
        <f aca="false">IF(S1553&lt;&gt;T1553,"Oui","Non")</f>
        <v>Non</v>
      </c>
      <c r="L1553" s="14" t="str">
        <f aca="false">IF(AND(INDEX(10_Lieux!$B:$B,U1553)="Ville",INDEX(10_Lieux!$B:$B,V1553)="Ville"),"/chauffeur-prive/"&amp;INDEX(10_Lieux!$E:$E,U1553)&amp;"-"&amp;INDEX(10_Lieux!$E:$E,V1553)&amp;"/","/chauffeur-prive/"&amp;INDEX(10_Lieux!$E:$E,U1553)&amp;"/"&amp;INDEX(10_Lieux!$E:$E,V1553)&amp;"/")</f>
        <v>/chauffeur-prive/montpellier/aeroport-perpignan-rivesaltes/</v>
      </c>
      <c r="M1553" s="14" t="str">
        <f aca="false">IFERROR(INDEX($L:$L,MATCH(B1553&amp;"|"&amp;A1553,$Z:$Z,0)),"—")</f>
        <v>/chauffeur-prive/aeroport-perpignan-rivesaltes/montpellier/</v>
      </c>
      <c r="N1553" s="14" t="str">
        <f aca="false">IF(LEN("Chauffeur privé "&amp;INDEX(10_Lieux!$J:$J,U1553)&amp;" → "&amp;INDEX(10_Lieux!$J:$J,V1553)&amp;" | 24h/24")&gt;60,"Chauffeur privé "&amp;INDEX(10_Lieux!$J:$J,U1553)&amp;" → "&amp;INDEX(10_Lieux!$J:$J,V1553),"Chauffeur privé "&amp;INDEX(10_Lieux!$J:$J,U1553)&amp;" → "&amp;INDEX(10_Lieux!$J:$J,V1553)&amp;" | 24h/24")</f>
        <v>Chauffeur privé Montpellier → Aéroport Perpignan-Rivesaltes</v>
      </c>
      <c r="O1553" s="14" t="n">
        <f aca="false">LEN(N1553)</f>
        <v>59</v>
      </c>
      <c r="P1553" s="14" t="str">
        <f aca="false">"Chauffeur privé "&amp;INDEX(10_Lieux!$K:$K,U1553)&amp;" vers "&amp;INDEX(10_Lieux!$L:$L,V1553)</f>
        <v>Chauffeur privé de Montpellier vers l'aéroport Perpignan-Rivesaltes</v>
      </c>
      <c r="Q1553" s="14" t="str">
        <f aca="false">"Chauffeur privé "&amp;INDEX(10_Lieux!$K:$K,U1553)&amp;" vers "&amp;INDEX(10_Lieux!$L:$L,V1553)&amp;" : env. "&amp;I1553&amp;" km, "&amp;J1553&amp;" de route. Devis personnalisé, standard 24h/24 et 7j/7."</f>
        <v>Chauffeur privé de Montpellier vers l'aéroport Perpignan-Rivesaltes : env. 158 km, 1 h 45 de route. Devis personnalisé, standard 24h/24 et 7j/7.</v>
      </c>
      <c r="R1553" s="14" t="n">
        <f aca="false">LEN(Q1553)</f>
        <v>144</v>
      </c>
      <c r="S1553" s="14" t="str">
        <f aca="false">INDEX(10_Lieux!$C:$C,U1553)</f>
        <v>France</v>
      </c>
      <c r="T1553" s="14" t="str">
        <f aca="false">INDEX(10_Lieux!$C:$C,V1553)</f>
        <v>France</v>
      </c>
      <c r="U1553" s="14" t="n">
        <f aca="false">MATCH(A1553,10_Lieux!$A:$A,0)</f>
        <v>71</v>
      </c>
      <c r="V1553" s="14" t="n">
        <f aca="false">MATCH(B1553,10_Lieux!$A:$A,0)</f>
        <v>165</v>
      </c>
      <c r="W1553" s="14" t="n">
        <f aca="false">ROUND(6371*2*ASIN(SQRT(SIN(RADIANS(INDEX(10_Lieux!$F:$F,V1553)-INDEX(10_Lieux!$F:$F,U1553))/2)^2+COS(RADIANS(INDEX(10_Lieux!$F:$F,U1553)))*COS(RADIANS(INDEX(10_Lieux!$F:$F,V1553)))*SIN(RADIANS(INDEX(10_Lieux!$G:$G,V1553)-INDEX(10_Lieux!$G:$G,U1553))/2)^2)),1)</f>
        <v>126.6</v>
      </c>
      <c r="X1553" s="14" t="n">
        <f aca="false">ROUND(I1553/IF(I1553&lt;p_seuil_vitesse,p_vit_lente,p_vit_rapide)*60/15,0)*15</f>
        <v>105</v>
      </c>
      <c r="Y1553" s="14" t="n">
        <f aca="false">MAX(IF(INDEX(10_Lieux!$B:$B,U1553)&lt;&gt;"Ville",INDEX(10_Lieux!$I:$I,U1553),0),IF(INDEX(10_Lieux!$B:$B,V1553)&lt;&gt;"Ville",INDEX(10_Lieux!$I:$I,V1553),0))</f>
        <v>250</v>
      </c>
      <c r="Z1553" s="14" t="str">
        <f aca="false">A1553&amp;"|"&amp;B1553</f>
        <v>Montpellier|Perpignan-Rivesaltes</v>
      </c>
      <c r="AA1553" s="14" t="str">
        <f aca="false">IF(I1553&lt;p_local,"Local",IF(I1553&lt;p_vv_min,"Courte distance",IF(I1553&lt;p_tres_long,"Longue distance","Très longue distance")))</f>
        <v>Longue distance</v>
      </c>
    </row>
    <row r="1554" customFormat="false" ht="15" hidden="false" customHeight="true" outlineLevel="0" collapsed="false">
      <c r="A1554" s="1" t="s">
        <v>1704</v>
      </c>
      <c r="B1554" s="1" t="s">
        <v>140</v>
      </c>
      <c r="C1554" s="1" t="s">
        <v>34</v>
      </c>
      <c r="D1554" s="1" t="s">
        <v>653</v>
      </c>
      <c r="E1554" s="1" t="s">
        <v>1723</v>
      </c>
      <c r="F1554" s="14" t="s">
        <v>40</v>
      </c>
      <c r="G1554" s="14" t="str">
        <f aca="false">IF(I1554&lt;p_local,"Local → page infra",IF(H1554&gt;=p_ph1,"Phase 1",IF(H1554&gt;=p_ph2,"Phase 2","Phase 3")))</f>
        <v>Phase 3</v>
      </c>
      <c r="H1554" s="14" t="n">
        <f aca="false">IF(I1554&lt;p_local,0,IF(C1554="Aéroport → Aéroport",p_pts_plein,IF(Y1554&gt;0,IF(I1554&lt;=Y1554,p_pts_plein,IF(I1554&lt;=p_mult2*Y1554,p_pts_moyen,p_pts_r3)),IF(I1554&gt;=p_vv_min,p_pts_plein,IF(I1554&gt;=p_vv_moy,p_pts_moyen,p_pts_court))))+IF(INDEX(10_Lieux!$D:$D,U1554)=1,p_prio1,p_prio2)+IF(INDEX(10_Lieux!$D:$D,V1554)=1,p_prio1,p_prio2)+IF(K1554="Oui",p_tf,0)+p_hub*((INDEX(10_Lieux!$H:$H,U1554)="Hub")+(INDEX(10_Lieux!$H:$H,V1554)="Hub"))+IF(OR(INDEX(10_Lieux!$H:$H,U1554)="Premium",INDEX(10_Lieux!$H:$H,V1554)="Premium"),p_prem,0))</f>
        <v>25</v>
      </c>
      <c r="I1554" s="14" t="n">
        <f aca="false">ROUND(W1554*p_facteur,0)</f>
        <v>759</v>
      </c>
      <c r="J1554" s="14" t="str">
        <f aca="false">IF(X1554&lt;60,X1554&amp;" min",INT(X1554/60)&amp;" h"&amp;IF(MOD(X1554,60)=0,""," "&amp;TEXT(MOD(X1554,60),"00")))</f>
        <v>8 h</v>
      </c>
      <c r="K1554" s="14" t="str">
        <f aca="false">IF(S1554&lt;&gt;T1554,"Oui","Non")</f>
        <v>Non</v>
      </c>
      <c r="L1554" s="14" t="str">
        <f aca="false">IF(AND(INDEX(10_Lieux!$B:$B,U1554)="Ville",INDEX(10_Lieux!$B:$B,V1554)="Ville"),"/chauffeur-prive/"&amp;INDEX(10_Lieux!$E:$E,U1554)&amp;"-"&amp;INDEX(10_Lieux!$E:$E,V1554)&amp;"/","/chauffeur-prive/"&amp;INDEX(10_Lieux!$E:$E,U1554)&amp;"/"&amp;INDEX(10_Lieux!$E:$E,V1554)&amp;"/")</f>
        <v>/chauffeur-prive/aeroport-perpignan-rivesaltes/nantes/</v>
      </c>
      <c r="M1554" s="14" t="str">
        <f aca="false">IFERROR(INDEX($L:$L,MATCH(B1554&amp;"|"&amp;A1554,$Z:$Z,0)),"—")</f>
        <v>/chauffeur-prive/nantes/aeroport-perpignan-rivesaltes/</v>
      </c>
      <c r="N1554" s="14" t="str">
        <f aca="false">IF(LEN("Chauffeur privé "&amp;INDEX(10_Lieux!$J:$J,U1554)&amp;" → "&amp;INDEX(10_Lieux!$J:$J,V1554)&amp;" | 24h/24")&gt;60,"Chauffeur privé "&amp;INDEX(10_Lieux!$J:$J,U1554)&amp;" → "&amp;INDEX(10_Lieux!$J:$J,V1554),"Chauffeur privé "&amp;INDEX(10_Lieux!$J:$J,U1554)&amp;" → "&amp;INDEX(10_Lieux!$J:$J,V1554)&amp;" | 24h/24")</f>
        <v>Chauffeur privé Aéroport Perpignan-Rivesaltes → Nantes</v>
      </c>
      <c r="O1554" s="14" t="n">
        <f aca="false">LEN(N1554)</f>
        <v>54</v>
      </c>
      <c r="P1554" s="14" t="str">
        <f aca="false">"Chauffeur privé "&amp;INDEX(10_Lieux!$K:$K,U1554)&amp;" vers "&amp;INDEX(10_Lieux!$L:$L,V1554)</f>
        <v>Chauffeur privé de l'aéroport Perpignan-Rivesaltes vers Nantes</v>
      </c>
      <c r="Q1554" s="14" t="str">
        <f aca="false">"Chauffeur privé "&amp;INDEX(10_Lieux!$K:$K,U1554)&amp;" vers "&amp;INDEX(10_Lieux!$L:$L,V1554)&amp;" : env. "&amp;I1554&amp;" km, "&amp;J1554&amp;" de route. Devis personnalisé, standard 24h/24 et 7j/7."</f>
        <v>Chauffeur privé de l'aéroport Perpignan-Rivesaltes vers Nantes : env. 759 km, 8 h de route. Devis personnalisé, standard 24h/24 et 7j/7.</v>
      </c>
      <c r="R1554" s="14" t="n">
        <f aca="false">LEN(Q1554)</f>
        <v>136</v>
      </c>
      <c r="S1554" s="14" t="str">
        <f aca="false">INDEX(10_Lieux!$C:$C,U1554)</f>
        <v>France</v>
      </c>
      <c r="T1554" s="14" t="str">
        <f aca="false">INDEX(10_Lieux!$C:$C,V1554)</f>
        <v>France</v>
      </c>
      <c r="U1554" s="14" t="n">
        <f aca="false">MATCH(A1554,10_Lieux!$A:$A,0)</f>
        <v>165</v>
      </c>
      <c r="V1554" s="14" t="n">
        <f aca="false">MATCH(B1554,10_Lieux!$A:$A,0)</f>
        <v>56</v>
      </c>
      <c r="W1554" s="14" t="n">
        <f aca="false">ROUND(6371*2*ASIN(SQRT(SIN(RADIANS(INDEX(10_Lieux!$F:$F,V1554)-INDEX(10_Lieux!$F:$F,U1554))/2)^2+COS(RADIANS(INDEX(10_Lieux!$F:$F,U1554)))*COS(RADIANS(INDEX(10_Lieux!$F:$F,V1554)))*SIN(RADIANS(INDEX(10_Lieux!$G:$G,V1554)-INDEX(10_Lieux!$G:$G,U1554))/2)^2)),1)</f>
        <v>607.3</v>
      </c>
      <c r="X1554" s="14" t="n">
        <f aca="false">ROUND(I1554/IF(I1554&lt;p_seuil_vitesse,p_vit_lente,p_vit_rapide)*60/15,0)*15</f>
        <v>480</v>
      </c>
      <c r="Y1554" s="14" t="n">
        <f aca="false">MAX(IF(INDEX(10_Lieux!$B:$B,U1554)&lt;&gt;"Ville",INDEX(10_Lieux!$I:$I,U1554),0),IF(INDEX(10_Lieux!$B:$B,V1554)&lt;&gt;"Ville",INDEX(10_Lieux!$I:$I,V1554),0))</f>
        <v>250</v>
      </c>
      <c r="Z1554" s="14" t="str">
        <f aca="false">A1554&amp;"|"&amp;B1554</f>
        <v>Perpignan-Rivesaltes|Nantes</v>
      </c>
      <c r="AA1554" s="14" t="str">
        <f aca="false">IF(I1554&lt;p_local,"Local",IF(I1554&lt;p_vv_min,"Courte distance",IF(I1554&lt;p_tres_long,"Longue distance","Très longue distance")))</f>
        <v>Très longue distance</v>
      </c>
    </row>
    <row r="1555" customFormat="false" ht="15" hidden="false" customHeight="true" outlineLevel="0" collapsed="false">
      <c r="A1555" s="1" t="s">
        <v>140</v>
      </c>
      <c r="B1555" s="1" t="s">
        <v>1704</v>
      </c>
      <c r="C1555" s="1" t="s">
        <v>35</v>
      </c>
      <c r="D1555" s="1" t="s">
        <v>653</v>
      </c>
      <c r="E1555" s="1" t="s">
        <v>1724</v>
      </c>
      <c r="F1555" s="14" t="s">
        <v>40</v>
      </c>
      <c r="G1555" s="14" t="str">
        <f aca="false">IF(I1555&lt;p_local,"Local → page infra",IF(H1555&gt;=p_ph1,"Phase 1",IF(H1555&gt;=p_ph2,"Phase 2","Phase 3")))</f>
        <v>Phase 3</v>
      </c>
      <c r="H1555" s="14" t="n">
        <f aca="false">IF(I1555&lt;p_local,0,IF(C1555="Aéroport → Aéroport",p_pts_plein,IF(Y1555&gt;0,IF(I1555&lt;=Y1555,p_pts_plein,IF(I1555&lt;=p_mult2*Y1555,p_pts_moyen,p_pts_r3)),IF(I1555&gt;=p_vv_min,p_pts_plein,IF(I1555&gt;=p_vv_moy,p_pts_moyen,p_pts_court))))+IF(INDEX(10_Lieux!$D:$D,U1555)=1,p_prio1,p_prio2)+IF(INDEX(10_Lieux!$D:$D,V1555)=1,p_prio1,p_prio2)+IF(K1555="Oui",p_tf,0)+p_hub*((INDEX(10_Lieux!$H:$H,U1555)="Hub")+(INDEX(10_Lieux!$H:$H,V1555)="Hub"))+IF(OR(INDEX(10_Lieux!$H:$H,U1555)="Premium",INDEX(10_Lieux!$H:$H,V1555)="Premium"),p_prem,0))</f>
        <v>25</v>
      </c>
      <c r="I1555" s="14" t="n">
        <f aca="false">ROUND(W1555*p_facteur,0)</f>
        <v>759</v>
      </c>
      <c r="J1555" s="14" t="str">
        <f aca="false">IF(X1555&lt;60,X1555&amp;" min",INT(X1555/60)&amp;" h"&amp;IF(MOD(X1555,60)=0,""," "&amp;TEXT(MOD(X1555,60),"00")))</f>
        <v>8 h</v>
      </c>
      <c r="K1555" s="14" t="str">
        <f aca="false">IF(S1555&lt;&gt;T1555,"Oui","Non")</f>
        <v>Non</v>
      </c>
      <c r="L1555" s="14" t="str">
        <f aca="false">IF(AND(INDEX(10_Lieux!$B:$B,U1555)="Ville",INDEX(10_Lieux!$B:$B,V1555)="Ville"),"/chauffeur-prive/"&amp;INDEX(10_Lieux!$E:$E,U1555)&amp;"-"&amp;INDEX(10_Lieux!$E:$E,V1555)&amp;"/","/chauffeur-prive/"&amp;INDEX(10_Lieux!$E:$E,U1555)&amp;"/"&amp;INDEX(10_Lieux!$E:$E,V1555)&amp;"/")</f>
        <v>/chauffeur-prive/nantes/aeroport-perpignan-rivesaltes/</v>
      </c>
      <c r="M1555" s="14" t="str">
        <f aca="false">IFERROR(INDEX($L:$L,MATCH(B1555&amp;"|"&amp;A1555,$Z:$Z,0)),"—")</f>
        <v>/chauffeur-prive/aeroport-perpignan-rivesaltes/nantes/</v>
      </c>
      <c r="N1555" s="14" t="str">
        <f aca="false">IF(LEN("Chauffeur privé "&amp;INDEX(10_Lieux!$J:$J,U1555)&amp;" → "&amp;INDEX(10_Lieux!$J:$J,V1555)&amp;" | 24h/24")&gt;60,"Chauffeur privé "&amp;INDEX(10_Lieux!$J:$J,U1555)&amp;" → "&amp;INDEX(10_Lieux!$J:$J,V1555),"Chauffeur privé "&amp;INDEX(10_Lieux!$J:$J,U1555)&amp;" → "&amp;INDEX(10_Lieux!$J:$J,V1555)&amp;" | 24h/24")</f>
        <v>Chauffeur privé Nantes → Aéroport Perpignan-Rivesaltes</v>
      </c>
      <c r="O1555" s="14" t="n">
        <f aca="false">LEN(N1555)</f>
        <v>54</v>
      </c>
      <c r="P1555" s="14" t="str">
        <f aca="false">"Chauffeur privé "&amp;INDEX(10_Lieux!$K:$K,U1555)&amp;" vers "&amp;INDEX(10_Lieux!$L:$L,V1555)</f>
        <v>Chauffeur privé de Nantes vers l'aéroport Perpignan-Rivesaltes</v>
      </c>
      <c r="Q1555" s="14" t="str">
        <f aca="false">"Chauffeur privé "&amp;INDEX(10_Lieux!$K:$K,U1555)&amp;" vers "&amp;INDEX(10_Lieux!$L:$L,V1555)&amp;" : env. "&amp;I1555&amp;" km, "&amp;J1555&amp;" de route. Devis personnalisé, standard 24h/24 et 7j/7."</f>
        <v>Chauffeur privé de Nantes vers l'aéroport Perpignan-Rivesaltes : env. 759 km, 8 h de route. Devis personnalisé, standard 24h/24 et 7j/7.</v>
      </c>
      <c r="R1555" s="14" t="n">
        <f aca="false">LEN(Q1555)</f>
        <v>136</v>
      </c>
      <c r="S1555" s="14" t="str">
        <f aca="false">INDEX(10_Lieux!$C:$C,U1555)</f>
        <v>France</v>
      </c>
      <c r="T1555" s="14" t="str">
        <f aca="false">INDEX(10_Lieux!$C:$C,V1555)</f>
        <v>France</v>
      </c>
      <c r="U1555" s="14" t="n">
        <f aca="false">MATCH(A1555,10_Lieux!$A:$A,0)</f>
        <v>56</v>
      </c>
      <c r="V1555" s="14" t="n">
        <f aca="false">MATCH(B1555,10_Lieux!$A:$A,0)</f>
        <v>165</v>
      </c>
      <c r="W1555" s="14" t="n">
        <f aca="false">ROUND(6371*2*ASIN(SQRT(SIN(RADIANS(INDEX(10_Lieux!$F:$F,V1555)-INDEX(10_Lieux!$F:$F,U1555))/2)^2+COS(RADIANS(INDEX(10_Lieux!$F:$F,U1555)))*COS(RADIANS(INDEX(10_Lieux!$F:$F,V1555)))*SIN(RADIANS(INDEX(10_Lieux!$G:$G,V1555)-INDEX(10_Lieux!$G:$G,U1555))/2)^2)),1)</f>
        <v>607.3</v>
      </c>
      <c r="X1555" s="14" t="n">
        <f aca="false">ROUND(I1555/IF(I1555&lt;p_seuil_vitesse,p_vit_lente,p_vit_rapide)*60/15,0)*15</f>
        <v>480</v>
      </c>
      <c r="Y1555" s="14" t="n">
        <f aca="false">MAX(IF(INDEX(10_Lieux!$B:$B,U1555)&lt;&gt;"Ville",INDEX(10_Lieux!$I:$I,U1555),0),IF(INDEX(10_Lieux!$B:$B,V1555)&lt;&gt;"Ville",INDEX(10_Lieux!$I:$I,V1555),0))</f>
        <v>250</v>
      </c>
      <c r="Z1555" s="14" t="str">
        <f aca="false">A1555&amp;"|"&amp;B1555</f>
        <v>Nantes|Perpignan-Rivesaltes</v>
      </c>
      <c r="AA1555" s="14" t="str">
        <f aca="false">IF(I1555&lt;p_local,"Local",IF(I1555&lt;p_vv_min,"Courte distance",IF(I1555&lt;p_tres_long,"Longue distance","Très longue distance")))</f>
        <v>Très longue distance</v>
      </c>
    </row>
    <row r="1556" customFormat="false" ht="15" hidden="false" customHeight="true" outlineLevel="0" collapsed="false">
      <c r="A1556" s="1" t="s">
        <v>1704</v>
      </c>
      <c r="B1556" s="1" t="s">
        <v>142</v>
      </c>
      <c r="C1556" s="1" t="s">
        <v>34</v>
      </c>
      <c r="D1556" s="1" t="s">
        <v>653</v>
      </c>
      <c r="E1556" s="1" t="s">
        <v>1725</v>
      </c>
      <c r="F1556" s="14" t="s">
        <v>40</v>
      </c>
      <c r="G1556" s="14" t="str">
        <f aca="false">IF(I1556&lt;p_local,"Local → page infra",IF(H1556&gt;=p_ph1,"Phase 1",IF(H1556&gt;=p_ph2,"Phase 2","Phase 3")))</f>
        <v>Phase 3</v>
      </c>
      <c r="H1556" s="14" t="n">
        <f aca="false">IF(I1556&lt;p_local,0,IF(C1556="Aéroport → Aéroport",p_pts_plein,IF(Y1556&gt;0,IF(I1556&lt;=Y1556,p_pts_plein,IF(I1556&lt;=p_mult2*Y1556,p_pts_moyen,p_pts_r3)),IF(I1556&gt;=p_vv_min,p_pts_plein,IF(I1556&gt;=p_vv_moy,p_pts_moyen,p_pts_court))))+IF(INDEX(10_Lieux!$D:$D,U1556)=1,p_prio1,p_prio2)+IF(INDEX(10_Lieux!$D:$D,V1556)=1,p_prio1,p_prio2)+IF(K1556="Oui",p_tf,0)+p_hub*((INDEX(10_Lieux!$H:$H,U1556)="Hub")+(INDEX(10_Lieux!$H:$H,V1556)="Hub"))+IF(OR(INDEX(10_Lieux!$H:$H,U1556)="Premium",INDEX(10_Lieux!$H:$H,V1556)="Premium"),p_prem,0))</f>
        <v>25</v>
      </c>
      <c r="I1556" s="14" t="n">
        <f aca="false">ROUND(W1556*p_facteur,0)</f>
        <v>869</v>
      </c>
      <c r="J1556" s="14" t="str">
        <f aca="false">IF(X1556&lt;60,X1556&amp;" min",INT(X1556/60)&amp;" h"&amp;IF(MOD(X1556,60)=0,""," "&amp;TEXT(MOD(X1556,60),"00")))</f>
        <v>9 h 15</v>
      </c>
      <c r="K1556" s="14" t="str">
        <f aca="false">IF(S1556&lt;&gt;T1556,"Oui","Non")</f>
        <v>Non</v>
      </c>
      <c r="L1556" s="14" t="str">
        <f aca="false">IF(AND(INDEX(10_Lieux!$B:$B,U1556)="Ville",INDEX(10_Lieux!$B:$B,V1556)="Ville"),"/chauffeur-prive/"&amp;INDEX(10_Lieux!$E:$E,U1556)&amp;"-"&amp;INDEX(10_Lieux!$E:$E,V1556)&amp;"/","/chauffeur-prive/"&amp;INDEX(10_Lieux!$E:$E,U1556)&amp;"/"&amp;INDEX(10_Lieux!$E:$E,V1556)&amp;"/")</f>
        <v>/chauffeur-prive/aeroport-perpignan-rivesaltes/rennes/</v>
      </c>
      <c r="M1556" s="14" t="str">
        <f aca="false">IFERROR(INDEX($L:$L,MATCH(B1556&amp;"|"&amp;A1556,$Z:$Z,0)),"—")</f>
        <v>/chauffeur-prive/rennes/aeroport-perpignan-rivesaltes/</v>
      </c>
      <c r="N1556" s="14" t="str">
        <f aca="false">IF(LEN("Chauffeur privé "&amp;INDEX(10_Lieux!$J:$J,U1556)&amp;" → "&amp;INDEX(10_Lieux!$J:$J,V1556)&amp;" | 24h/24")&gt;60,"Chauffeur privé "&amp;INDEX(10_Lieux!$J:$J,U1556)&amp;" → "&amp;INDEX(10_Lieux!$J:$J,V1556),"Chauffeur privé "&amp;INDEX(10_Lieux!$J:$J,U1556)&amp;" → "&amp;INDEX(10_Lieux!$J:$J,V1556)&amp;" | 24h/24")</f>
        <v>Chauffeur privé Aéroport Perpignan-Rivesaltes → Rennes</v>
      </c>
      <c r="O1556" s="14" t="n">
        <f aca="false">LEN(N1556)</f>
        <v>54</v>
      </c>
      <c r="P1556" s="14" t="str">
        <f aca="false">"Chauffeur privé "&amp;INDEX(10_Lieux!$K:$K,U1556)&amp;" vers "&amp;INDEX(10_Lieux!$L:$L,V1556)</f>
        <v>Chauffeur privé de l'aéroport Perpignan-Rivesaltes vers Rennes</v>
      </c>
      <c r="Q1556" s="14" t="str">
        <f aca="false">"Chauffeur privé "&amp;INDEX(10_Lieux!$K:$K,U1556)&amp;" vers "&amp;INDEX(10_Lieux!$L:$L,V1556)&amp;" : env. "&amp;I1556&amp;" km, "&amp;J1556&amp;" de route. Devis personnalisé, standard 24h/24 et 7j/7."</f>
        <v>Chauffeur privé de l'aéroport Perpignan-Rivesaltes vers Rennes : env. 869 km, 9 h 15 de route. Devis personnalisé, standard 24h/24 et 7j/7.</v>
      </c>
      <c r="R1556" s="14" t="n">
        <f aca="false">LEN(Q1556)</f>
        <v>139</v>
      </c>
      <c r="S1556" s="14" t="str">
        <f aca="false">INDEX(10_Lieux!$C:$C,U1556)</f>
        <v>France</v>
      </c>
      <c r="T1556" s="14" t="str">
        <f aca="false">INDEX(10_Lieux!$C:$C,V1556)</f>
        <v>France</v>
      </c>
      <c r="U1556" s="14" t="n">
        <f aca="false">MATCH(A1556,10_Lieux!$A:$A,0)</f>
        <v>165</v>
      </c>
      <c r="V1556" s="14" t="n">
        <f aca="false">MATCH(B1556,10_Lieux!$A:$A,0)</f>
        <v>49</v>
      </c>
      <c r="W1556" s="14" t="n">
        <f aca="false">ROUND(6371*2*ASIN(SQRT(SIN(RADIANS(INDEX(10_Lieux!$F:$F,V1556)-INDEX(10_Lieux!$F:$F,U1556))/2)^2+COS(RADIANS(INDEX(10_Lieux!$F:$F,U1556)))*COS(RADIANS(INDEX(10_Lieux!$F:$F,V1556)))*SIN(RADIANS(INDEX(10_Lieux!$G:$G,V1556)-INDEX(10_Lieux!$G:$G,U1556))/2)^2)),1)</f>
        <v>695</v>
      </c>
      <c r="X1556" s="14" t="n">
        <f aca="false">ROUND(I1556/IF(I1556&lt;p_seuil_vitesse,p_vit_lente,p_vit_rapide)*60/15,0)*15</f>
        <v>555</v>
      </c>
      <c r="Y1556" s="14" t="n">
        <f aca="false">MAX(IF(INDEX(10_Lieux!$B:$B,U1556)&lt;&gt;"Ville",INDEX(10_Lieux!$I:$I,U1556),0),IF(INDEX(10_Lieux!$B:$B,V1556)&lt;&gt;"Ville",INDEX(10_Lieux!$I:$I,V1556),0))</f>
        <v>250</v>
      </c>
      <c r="Z1556" s="14" t="str">
        <f aca="false">A1556&amp;"|"&amp;B1556</f>
        <v>Perpignan-Rivesaltes|Rennes</v>
      </c>
      <c r="AA1556" s="14" t="str">
        <f aca="false">IF(I1556&lt;p_local,"Local",IF(I1556&lt;p_vv_min,"Courte distance",IF(I1556&lt;p_tres_long,"Longue distance","Très longue distance")))</f>
        <v>Très longue distance</v>
      </c>
    </row>
    <row r="1557" customFormat="false" ht="15" hidden="false" customHeight="true" outlineLevel="0" collapsed="false">
      <c r="A1557" s="1" t="s">
        <v>142</v>
      </c>
      <c r="B1557" s="1" t="s">
        <v>1704</v>
      </c>
      <c r="C1557" s="1" t="s">
        <v>35</v>
      </c>
      <c r="D1557" s="1" t="s">
        <v>653</v>
      </c>
      <c r="E1557" s="1" t="s">
        <v>1726</v>
      </c>
      <c r="F1557" s="14" t="s">
        <v>40</v>
      </c>
      <c r="G1557" s="14" t="str">
        <f aca="false">IF(I1557&lt;p_local,"Local → page infra",IF(H1557&gt;=p_ph1,"Phase 1",IF(H1557&gt;=p_ph2,"Phase 2","Phase 3")))</f>
        <v>Phase 3</v>
      </c>
      <c r="H1557" s="14" t="n">
        <f aca="false">IF(I1557&lt;p_local,0,IF(C1557="Aéroport → Aéroport",p_pts_plein,IF(Y1557&gt;0,IF(I1557&lt;=Y1557,p_pts_plein,IF(I1557&lt;=p_mult2*Y1557,p_pts_moyen,p_pts_r3)),IF(I1557&gt;=p_vv_min,p_pts_plein,IF(I1557&gt;=p_vv_moy,p_pts_moyen,p_pts_court))))+IF(INDEX(10_Lieux!$D:$D,U1557)=1,p_prio1,p_prio2)+IF(INDEX(10_Lieux!$D:$D,V1557)=1,p_prio1,p_prio2)+IF(K1557="Oui",p_tf,0)+p_hub*((INDEX(10_Lieux!$H:$H,U1557)="Hub")+(INDEX(10_Lieux!$H:$H,V1557)="Hub"))+IF(OR(INDEX(10_Lieux!$H:$H,U1557)="Premium",INDEX(10_Lieux!$H:$H,V1557)="Premium"),p_prem,0))</f>
        <v>25</v>
      </c>
      <c r="I1557" s="14" t="n">
        <f aca="false">ROUND(W1557*p_facteur,0)</f>
        <v>869</v>
      </c>
      <c r="J1557" s="14" t="str">
        <f aca="false">IF(X1557&lt;60,X1557&amp;" min",INT(X1557/60)&amp;" h"&amp;IF(MOD(X1557,60)=0,""," "&amp;TEXT(MOD(X1557,60),"00")))</f>
        <v>9 h 15</v>
      </c>
      <c r="K1557" s="14" t="str">
        <f aca="false">IF(S1557&lt;&gt;T1557,"Oui","Non")</f>
        <v>Non</v>
      </c>
      <c r="L1557" s="14" t="str">
        <f aca="false">IF(AND(INDEX(10_Lieux!$B:$B,U1557)="Ville",INDEX(10_Lieux!$B:$B,V1557)="Ville"),"/chauffeur-prive/"&amp;INDEX(10_Lieux!$E:$E,U1557)&amp;"-"&amp;INDEX(10_Lieux!$E:$E,V1557)&amp;"/","/chauffeur-prive/"&amp;INDEX(10_Lieux!$E:$E,U1557)&amp;"/"&amp;INDEX(10_Lieux!$E:$E,V1557)&amp;"/")</f>
        <v>/chauffeur-prive/rennes/aeroport-perpignan-rivesaltes/</v>
      </c>
      <c r="M1557" s="14" t="str">
        <f aca="false">IFERROR(INDEX($L:$L,MATCH(B1557&amp;"|"&amp;A1557,$Z:$Z,0)),"—")</f>
        <v>/chauffeur-prive/aeroport-perpignan-rivesaltes/rennes/</v>
      </c>
      <c r="N1557" s="14" t="str">
        <f aca="false">IF(LEN("Chauffeur privé "&amp;INDEX(10_Lieux!$J:$J,U1557)&amp;" → "&amp;INDEX(10_Lieux!$J:$J,V1557)&amp;" | 24h/24")&gt;60,"Chauffeur privé "&amp;INDEX(10_Lieux!$J:$J,U1557)&amp;" → "&amp;INDEX(10_Lieux!$J:$J,V1557),"Chauffeur privé "&amp;INDEX(10_Lieux!$J:$J,U1557)&amp;" → "&amp;INDEX(10_Lieux!$J:$J,V1557)&amp;" | 24h/24")</f>
        <v>Chauffeur privé Rennes → Aéroport Perpignan-Rivesaltes</v>
      </c>
      <c r="O1557" s="14" t="n">
        <f aca="false">LEN(N1557)</f>
        <v>54</v>
      </c>
      <c r="P1557" s="14" t="str">
        <f aca="false">"Chauffeur privé "&amp;INDEX(10_Lieux!$K:$K,U1557)&amp;" vers "&amp;INDEX(10_Lieux!$L:$L,V1557)</f>
        <v>Chauffeur privé de Rennes vers l'aéroport Perpignan-Rivesaltes</v>
      </c>
      <c r="Q1557" s="14" t="str">
        <f aca="false">"Chauffeur privé "&amp;INDEX(10_Lieux!$K:$K,U1557)&amp;" vers "&amp;INDEX(10_Lieux!$L:$L,V1557)&amp;" : env. "&amp;I1557&amp;" km, "&amp;J1557&amp;" de route. Devis personnalisé, standard 24h/24 et 7j/7."</f>
        <v>Chauffeur privé de Rennes vers l'aéroport Perpignan-Rivesaltes : env. 869 km, 9 h 15 de route. Devis personnalisé, standard 24h/24 et 7j/7.</v>
      </c>
      <c r="R1557" s="14" t="n">
        <f aca="false">LEN(Q1557)</f>
        <v>139</v>
      </c>
      <c r="S1557" s="14" t="str">
        <f aca="false">INDEX(10_Lieux!$C:$C,U1557)</f>
        <v>France</v>
      </c>
      <c r="T1557" s="14" t="str">
        <f aca="false">INDEX(10_Lieux!$C:$C,V1557)</f>
        <v>France</v>
      </c>
      <c r="U1557" s="14" t="n">
        <f aca="false">MATCH(A1557,10_Lieux!$A:$A,0)</f>
        <v>49</v>
      </c>
      <c r="V1557" s="14" t="n">
        <f aca="false">MATCH(B1557,10_Lieux!$A:$A,0)</f>
        <v>165</v>
      </c>
      <c r="W1557" s="14" t="n">
        <f aca="false">ROUND(6371*2*ASIN(SQRT(SIN(RADIANS(INDEX(10_Lieux!$F:$F,V1557)-INDEX(10_Lieux!$F:$F,U1557))/2)^2+COS(RADIANS(INDEX(10_Lieux!$F:$F,U1557)))*COS(RADIANS(INDEX(10_Lieux!$F:$F,V1557)))*SIN(RADIANS(INDEX(10_Lieux!$G:$G,V1557)-INDEX(10_Lieux!$G:$G,U1557))/2)^2)),1)</f>
        <v>695</v>
      </c>
      <c r="X1557" s="14" t="n">
        <f aca="false">ROUND(I1557/IF(I1557&lt;p_seuil_vitesse,p_vit_lente,p_vit_rapide)*60/15,0)*15</f>
        <v>555</v>
      </c>
      <c r="Y1557" s="14" t="n">
        <f aca="false">MAX(IF(INDEX(10_Lieux!$B:$B,U1557)&lt;&gt;"Ville",INDEX(10_Lieux!$I:$I,U1557),0),IF(INDEX(10_Lieux!$B:$B,V1557)&lt;&gt;"Ville",INDEX(10_Lieux!$I:$I,V1557),0))</f>
        <v>250</v>
      </c>
      <c r="Z1557" s="14" t="str">
        <f aca="false">A1557&amp;"|"&amp;B1557</f>
        <v>Rennes|Perpignan-Rivesaltes</v>
      </c>
      <c r="AA1557" s="14" t="str">
        <f aca="false">IF(I1557&lt;p_local,"Local",IF(I1557&lt;p_vv_min,"Courte distance",IF(I1557&lt;p_tres_long,"Longue distance","Très longue distance")))</f>
        <v>Très longue distance</v>
      </c>
    </row>
    <row r="1558" customFormat="false" ht="15" hidden="false" customHeight="true" outlineLevel="0" collapsed="false">
      <c r="A1558" s="1" t="s">
        <v>1704</v>
      </c>
      <c r="B1558" s="1" t="s">
        <v>144</v>
      </c>
      <c r="C1558" s="1" t="s">
        <v>34</v>
      </c>
      <c r="D1558" s="1" t="s">
        <v>653</v>
      </c>
      <c r="E1558" s="1" t="s">
        <v>1727</v>
      </c>
      <c r="F1558" s="14" t="s">
        <v>40</v>
      </c>
      <c r="G1558" s="14" t="str">
        <f aca="false">IF(I1558&lt;p_local,"Local → page infra",IF(H1558&gt;=p_ph1,"Phase 1",IF(H1558&gt;=p_ph2,"Phase 2","Phase 3")))</f>
        <v>Phase 3</v>
      </c>
      <c r="H1558" s="14" t="n">
        <f aca="false">IF(I1558&lt;p_local,0,IF(C1558="Aéroport → Aéroport",p_pts_plein,IF(Y1558&gt;0,IF(I1558&lt;=Y1558,p_pts_plein,IF(I1558&lt;=p_mult2*Y1558,p_pts_moyen,p_pts_r3)),IF(I1558&gt;=p_vv_min,p_pts_plein,IF(I1558&gt;=p_vv_moy,p_pts_moyen,p_pts_court))))+IF(INDEX(10_Lieux!$D:$D,U1558)=1,p_prio1,p_prio2)+IF(INDEX(10_Lieux!$D:$D,V1558)=1,p_prio1,p_prio2)+IF(K1558="Oui",p_tf,0)+p_hub*((INDEX(10_Lieux!$H:$H,U1558)="Hub")+(INDEX(10_Lieux!$H:$H,V1558)="Hub"))+IF(OR(INDEX(10_Lieux!$H:$H,U1558)="Premium",INDEX(10_Lieux!$H:$H,V1558)="Premium"),p_prem,0))</f>
        <v>30</v>
      </c>
      <c r="I1558" s="14" t="n">
        <f aca="false">ROUND(W1558*p_facteur,0)</f>
        <v>672</v>
      </c>
      <c r="J1558" s="14" t="str">
        <f aca="false">IF(X1558&lt;60,X1558&amp;" min",INT(X1558/60)&amp;" h"&amp;IF(MOD(X1558,60)=0,""," "&amp;TEXT(MOD(X1558,60),"00")))</f>
        <v>7 h</v>
      </c>
      <c r="K1558" s="14" t="str">
        <f aca="false">IF(S1558&lt;&gt;T1558,"Oui","Non")</f>
        <v>Non</v>
      </c>
      <c r="L1558" s="14" t="str">
        <f aca="false">IF(AND(INDEX(10_Lieux!$B:$B,U1558)="Ville",INDEX(10_Lieux!$B:$B,V1558)="Ville"),"/chauffeur-prive/"&amp;INDEX(10_Lieux!$E:$E,U1558)&amp;"-"&amp;INDEX(10_Lieux!$E:$E,V1558)&amp;"/","/chauffeur-prive/"&amp;INDEX(10_Lieux!$E:$E,U1558)&amp;"/"&amp;INDEX(10_Lieux!$E:$E,V1558)&amp;"/")</f>
        <v>/chauffeur-prive/aeroport-perpignan-rivesaltes/dijon/</v>
      </c>
      <c r="M1558" s="14" t="str">
        <f aca="false">IFERROR(INDEX($L:$L,MATCH(B1558&amp;"|"&amp;A1558,$Z:$Z,0)),"—")</f>
        <v>/chauffeur-prive/dijon/aeroport-perpignan-rivesaltes/</v>
      </c>
      <c r="N1558" s="14" t="str">
        <f aca="false">IF(LEN("Chauffeur privé "&amp;INDEX(10_Lieux!$J:$J,U1558)&amp;" → "&amp;INDEX(10_Lieux!$J:$J,V1558)&amp;" | 24h/24")&gt;60,"Chauffeur privé "&amp;INDEX(10_Lieux!$J:$J,U1558)&amp;" → "&amp;INDEX(10_Lieux!$J:$J,V1558),"Chauffeur privé "&amp;INDEX(10_Lieux!$J:$J,U1558)&amp;" → "&amp;INDEX(10_Lieux!$J:$J,V1558)&amp;" | 24h/24")</f>
        <v>Chauffeur privé Aéroport Perpignan-Rivesaltes → Dijon</v>
      </c>
      <c r="O1558" s="14" t="n">
        <f aca="false">LEN(N1558)</f>
        <v>53</v>
      </c>
      <c r="P1558" s="14" t="str">
        <f aca="false">"Chauffeur privé "&amp;INDEX(10_Lieux!$K:$K,U1558)&amp;" vers "&amp;INDEX(10_Lieux!$L:$L,V1558)</f>
        <v>Chauffeur privé de l'aéroport Perpignan-Rivesaltes vers Dijon</v>
      </c>
      <c r="Q1558" s="14" t="str">
        <f aca="false">"Chauffeur privé "&amp;INDEX(10_Lieux!$K:$K,U1558)&amp;" vers "&amp;INDEX(10_Lieux!$L:$L,V1558)&amp;" : env. "&amp;I1558&amp;" km, "&amp;J1558&amp;" de route. Devis personnalisé, standard 24h/24 et 7j/7."</f>
        <v>Chauffeur privé de l'aéroport Perpignan-Rivesaltes vers Dijon : env. 672 km, 7 h de route. Devis personnalisé, standard 24h/24 et 7j/7.</v>
      </c>
      <c r="R1558" s="14" t="n">
        <f aca="false">LEN(Q1558)</f>
        <v>135</v>
      </c>
      <c r="S1558" s="14" t="str">
        <f aca="false">INDEX(10_Lieux!$C:$C,U1558)</f>
        <v>France</v>
      </c>
      <c r="T1558" s="14" t="str">
        <f aca="false">INDEX(10_Lieux!$C:$C,V1558)</f>
        <v>France</v>
      </c>
      <c r="U1558" s="14" t="n">
        <f aca="false">MATCH(A1558,10_Lieux!$A:$A,0)</f>
        <v>165</v>
      </c>
      <c r="V1558" s="14" t="n">
        <f aca="false">MATCH(B1558,10_Lieux!$A:$A,0)</f>
        <v>23</v>
      </c>
      <c r="W1558" s="14" t="n">
        <f aca="false">ROUND(6371*2*ASIN(SQRT(SIN(RADIANS(INDEX(10_Lieux!$F:$F,V1558)-INDEX(10_Lieux!$F:$F,U1558))/2)^2+COS(RADIANS(INDEX(10_Lieux!$F:$F,U1558)))*COS(RADIANS(INDEX(10_Lieux!$F:$F,V1558)))*SIN(RADIANS(INDEX(10_Lieux!$G:$G,V1558)-INDEX(10_Lieux!$G:$G,U1558))/2)^2)),1)</f>
        <v>537.2</v>
      </c>
      <c r="X1558" s="14" t="n">
        <f aca="false">ROUND(I1558/IF(I1558&lt;p_seuil_vitesse,p_vit_lente,p_vit_rapide)*60/15,0)*15</f>
        <v>420</v>
      </c>
      <c r="Y1558" s="14" t="n">
        <f aca="false">MAX(IF(INDEX(10_Lieux!$B:$B,U1558)&lt;&gt;"Ville",INDEX(10_Lieux!$I:$I,U1558),0),IF(INDEX(10_Lieux!$B:$B,V1558)&lt;&gt;"Ville",INDEX(10_Lieux!$I:$I,V1558),0))</f>
        <v>250</v>
      </c>
      <c r="Z1558" s="14" t="str">
        <f aca="false">A1558&amp;"|"&amp;B1558</f>
        <v>Perpignan-Rivesaltes|Dijon</v>
      </c>
      <c r="AA1558" s="14" t="str">
        <f aca="false">IF(I1558&lt;p_local,"Local",IF(I1558&lt;p_vv_min,"Courte distance",IF(I1558&lt;p_tres_long,"Longue distance","Très longue distance")))</f>
        <v>Longue distance</v>
      </c>
    </row>
    <row r="1559" customFormat="false" ht="15" hidden="false" customHeight="true" outlineLevel="0" collapsed="false">
      <c r="A1559" s="1" t="s">
        <v>144</v>
      </c>
      <c r="B1559" s="1" t="s">
        <v>1704</v>
      </c>
      <c r="C1559" s="1" t="s">
        <v>35</v>
      </c>
      <c r="D1559" s="1" t="s">
        <v>653</v>
      </c>
      <c r="E1559" s="1" t="s">
        <v>1728</v>
      </c>
      <c r="F1559" s="14" t="s">
        <v>40</v>
      </c>
      <c r="G1559" s="14" t="str">
        <f aca="false">IF(I1559&lt;p_local,"Local → page infra",IF(H1559&gt;=p_ph1,"Phase 1",IF(H1559&gt;=p_ph2,"Phase 2","Phase 3")))</f>
        <v>Phase 3</v>
      </c>
      <c r="H1559" s="14" t="n">
        <f aca="false">IF(I1559&lt;p_local,0,IF(C1559="Aéroport → Aéroport",p_pts_plein,IF(Y1559&gt;0,IF(I1559&lt;=Y1559,p_pts_plein,IF(I1559&lt;=p_mult2*Y1559,p_pts_moyen,p_pts_r3)),IF(I1559&gt;=p_vv_min,p_pts_plein,IF(I1559&gt;=p_vv_moy,p_pts_moyen,p_pts_court))))+IF(INDEX(10_Lieux!$D:$D,U1559)=1,p_prio1,p_prio2)+IF(INDEX(10_Lieux!$D:$D,V1559)=1,p_prio1,p_prio2)+IF(K1559="Oui",p_tf,0)+p_hub*((INDEX(10_Lieux!$H:$H,U1559)="Hub")+(INDEX(10_Lieux!$H:$H,V1559)="Hub"))+IF(OR(INDEX(10_Lieux!$H:$H,U1559)="Premium",INDEX(10_Lieux!$H:$H,V1559)="Premium"),p_prem,0))</f>
        <v>30</v>
      </c>
      <c r="I1559" s="14" t="n">
        <f aca="false">ROUND(W1559*p_facteur,0)</f>
        <v>672</v>
      </c>
      <c r="J1559" s="14" t="str">
        <f aca="false">IF(X1559&lt;60,X1559&amp;" min",INT(X1559/60)&amp;" h"&amp;IF(MOD(X1559,60)=0,""," "&amp;TEXT(MOD(X1559,60),"00")))</f>
        <v>7 h</v>
      </c>
      <c r="K1559" s="14" t="str">
        <f aca="false">IF(S1559&lt;&gt;T1559,"Oui","Non")</f>
        <v>Non</v>
      </c>
      <c r="L1559" s="14" t="str">
        <f aca="false">IF(AND(INDEX(10_Lieux!$B:$B,U1559)="Ville",INDEX(10_Lieux!$B:$B,V1559)="Ville"),"/chauffeur-prive/"&amp;INDEX(10_Lieux!$E:$E,U1559)&amp;"-"&amp;INDEX(10_Lieux!$E:$E,V1559)&amp;"/","/chauffeur-prive/"&amp;INDEX(10_Lieux!$E:$E,U1559)&amp;"/"&amp;INDEX(10_Lieux!$E:$E,V1559)&amp;"/")</f>
        <v>/chauffeur-prive/dijon/aeroport-perpignan-rivesaltes/</v>
      </c>
      <c r="M1559" s="14" t="str">
        <f aca="false">IFERROR(INDEX($L:$L,MATCH(B1559&amp;"|"&amp;A1559,$Z:$Z,0)),"—")</f>
        <v>/chauffeur-prive/aeroport-perpignan-rivesaltes/dijon/</v>
      </c>
      <c r="N1559" s="14" t="str">
        <f aca="false">IF(LEN("Chauffeur privé "&amp;INDEX(10_Lieux!$J:$J,U1559)&amp;" → "&amp;INDEX(10_Lieux!$J:$J,V1559)&amp;" | 24h/24")&gt;60,"Chauffeur privé "&amp;INDEX(10_Lieux!$J:$J,U1559)&amp;" → "&amp;INDEX(10_Lieux!$J:$J,V1559),"Chauffeur privé "&amp;INDEX(10_Lieux!$J:$J,U1559)&amp;" → "&amp;INDEX(10_Lieux!$J:$J,V1559)&amp;" | 24h/24")</f>
        <v>Chauffeur privé Dijon → Aéroport Perpignan-Rivesaltes</v>
      </c>
      <c r="O1559" s="14" t="n">
        <f aca="false">LEN(N1559)</f>
        <v>53</v>
      </c>
      <c r="P1559" s="14" t="str">
        <f aca="false">"Chauffeur privé "&amp;INDEX(10_Lieux!$K:$K,U1559)&amp;" vers "&amp;INDEX(10_Lieux!$L:$L,V1559)</f>
        <v>Chauffeur privé de Dijon vers l'aéroport Perpignan-Rivesaltes</v>
      </c>
      <c r="Q1559" s="14" t="str">
        <f aca="false">"Chauffeur privé "&amp;INDEX(10_Lieux!$K:$K,U1559)&amp;" vers "&amp;INDEX(10_Lieux!$L:$L,V1559)&amp;" : env. "&amp;I1559&amp;" km, "&amp;J1559&amp;" de route. Devis personnalisé, standard 24h/24 et 7j/7."</f>
        <v>Chauffeur privé de Dijon vers l'aéroport Perpignan-Rivesaltes : env. 672 km, 7 h de route. Devis personnalisé, standard 24h/24 et 7j/7.</v>
      </c>
      <c r="R1559" s="14" t="n">
        <f aca="false">LEN(Q1559)</f>
        <v>135</v>
      </c>
      <c r="S1559" s="14" t="str">
        <f aca="false">INDEX(10_Lieux!$C:$C,U1559)</f>
        <v>France</v>
      </c>
      <c r="T1559" s="14" t="str">
        <f aca="false">INDEX(10_Lieux!$C:$C,V1559)</f>
        <v>France</v>
      </c>
      <c r="U1559" s="14" t="n">
        <f aca="false">MATCH(A1559,10_Lieux!$A:$A,0)</f>
        <v>23</v>
      </c>
      <c r="V1559" s="14" t="n">
        <f aca="false">MATCH(B1559,10_Lieux!$A:$A,0)</f>
        <v>165</v>
      </c>
      <c r="W1559" s="14" t="n">
        <f aca="false">ROUND(6371*2*ASIN(SQRT(SIN(RADIANS(INDEX(10_Lieux!$F:$F,V1559)-INDEX(10_Lieux!$F:$F,U1559))/2)^2+COS(RADIANS(INDEX(10_Lieux!$F:$F,U1559)))*COS(RADIANS(INDEX(10_Lieux!$F:$F,V1559)))*SIN(RADIANS(INDEX(10_Lieux!$G:$G,V1559)-INDEX(10_Lieux!$G:$G,U1559))/2)^2)),1)</f>
        <v>537.2</v>
      </c>
      <c r="X1559" s="14" t="n">
        <f aca="false">ROUND(I1559/IF(I1559&lt;p_seuil_vitesse,p_vit_lente,p_vit_rapide)*60/15,0)*15</f>
        <v>420</v>
      </c>
      <c r="Y1559" s="14" t="n">
        <f aca="false">MAX(IF(INDEX(10_Lieux!$B:$B,U1559)&lt;&gt;"Ville",INDEX(10_Lieux!$I:$I,U1559),0),IF(INDEX(10_Lieux!$B:$B,V1559)&lt;&gt;"Ville",INDEX(10_Lieux!$I:$I,V1559),0))</f>
        <v>250</v>
      </c>
      <c r="Z1559" s="14" t="str">
        <f aca="false">A1559&amp;"|"&amp;B1559</f>
        <v>Dijon|Perpignan-Rivesaltes</v>
      </c>
      <c r="AA1559" s="14" t="str">
        <f aca="false">IF(I1559&lt;p_local,"Local",IF(I1559&lt;p_vv_min,"Courte distance",IF(I1559&lt;p_tres_long,"Longue distance","Très longue distance")))</f>
        <v>Longue distance</v>
      </c>
    </row>
    <row r="1560" customFormat="false" ht="15" hidden="false" customHeight="true" outlineLevel="0" collapsed="false">
      <c r="A1560" s="1" t="s">
        <v>1704</v>
      </c>
      <c r="B1560" s="1" t="s">
        <v>146</v>
      </c>
      <c r="C1560" s="1" t="s">
        <v>34</v>
      </c>
      <c r="D1560" s="1" t="s">
        <v>653</v>
      </c>
      <c r="E1560" s="1" t="s">
        <v>1729</v>
      </c>
      <c r="F1560" s="14" t="s">
        <v>40</v>
      </c>
      <c r="G1560" s="14" t="str">
        <f aca="false">IF(I1560&lt;p_local,"Local → page infra",IF(H1560&gt;=p_ph1,"Phase 1",IF(H1560&gt;=p_ph2,"Phase 2","Phase 3")))</f>
        <v>Phase 3</v>
      </c>
      <c r="H1560" s="14" t="n">
        <f aca="false">IF(I1560&lt;p_local,0,IF(C1560="Aéroport → Aéroport",p_pts_plein,IF(Y1560&gt;0,IF(I1560&lt;=Y1560,p_pts_plein,IF(I1560&lt;=p_mult2*Y1560,p_pts_moyen,p_pts_r3)),IF(I1560&gt;=p_vv_min,p_pts_plein,IF(I1560&gt;=p_vv_moy,p_pts_moyen,p_pts_court))))+IF(INDEX(10_Lieux!$D:$D,U1560)=1,p_prio1,p_prio2)+IF(INDEX(10_Lieux!$D:$D,V1560)=1,p_prio1,p_prio2)+IF(K1560="Oui",p_tf,0)+p_hub*((INDEX(10_Lieux!$H:$H,U1560)="Hub")+(INDEX(10_Lieux!$H:$H,V1560)="Hub"))+IF(OR(INDEX(10_Lieux!$H:$H,U1560)="Premium",INDEX(10_Lieux!$H:$H,V1560)="Premium"),p_prem,0))</f>
        <v>45</v>
      </c>
      <c r="I1560" s="14" t="n">
        <f aca="false">ROUND(W1560*p_facteur,0)</f>
        <v>444</v>
      </c>
      <c r="J1560" s="14" t="str">
        <f aca="false">IF(X1560&lt;60,X1560&amp;" min",INT(X1560/60)&amp;" h"&amp;IF(MOD(X1560,60)=0,""," "&amp;TEXT(MOD(X1560,60),"00")))</f>
        <v>4 h 45</v>
      </c>
      <c r="K1560" s="14" t="str">
        <f aca="false">IF(S1560&lt;&gt;T1560,"Oui","Non")</f>
        <v>Non</v>
      </c>
      <c r="L1560" s="14" t="str">
        <f aca="false">IF(AND(INDEX(10_Lieux!$B:$B,U1560)="Ville",INDEX(10_Lieux!$B:$B,V1560)="Ville"),"/chauffeur-prive/"&amp;INDEX(10_Lieux!$E:$E,U1560)&amp;"-"&amp;INDEX(10_Lieux!$E:$E,V1560)&amp;"/","/chauffeur-prive/"&amp;INDEX(10_Lieux!$E:$E,U1560)&amp;"/"&amp;INDEX(10_Lieux!$E:$E,V1560)&amp;"/")</f>
        <v>/chauffeur-prive/aeroport-perpignan-rivesaltes/grenoble/</v>
      </c>
      <c r="M1560" s="14" t="str">
        <f aca="false">IFERROR(INDEX($L:$L,MATCH(B1560&amp;"|"&amp;A1560,$Z:$Z,0)),"—")</f>
        <v>/chauffeur-prive/grenoble/aeroport-perpignan-rivesaltes/</v>
      </c>
      <c r="N1560" s="14" t="str">
        <f aca="false">IF(LEN("Chauffeur privé "&amp;INDEX(10_Lieux!$J:$J,U1560)&amp;" → "&amp;INDEX(10_Lieux!$J:$J,V1560)&amp;" | 24h/24")&gt;60,"Chauffeur privé "&amp;INDEX(10_Lieux!$J:$J,U1560)&amp;" → "&amp;INDEX(10_Lieux!$J:$J,V1560),"Chauffeur privé "&amp;INDEX(10_Lieux!$J:$J,U1560)&amp;" → "&amp;INDEX(10_Lieux!$J:$J,V1560)&amp;" | 24h/24")</f>
        <v>Chauffeur privé Aéroport Perpignan-Rivesaltes → Grenoble</v>
      </c>
      <c r="O1560" s="14" t="n">
        <f aca="false">LEN(N1560)</f>
        <v>56</v>
      </c>
      <c r="P1560" s="14" t="str">
        <f aca="false">"Chauffeur privé "&amp;INDEX(10_Lieux!$K:$K,U1560)&amp;" vers "&amp;INDEX(10_Lieux!$L:$L,V1560)</f>
        <v>Chauffeur privé de l'aéroport Perpignan-Rivesaltes vers Grenoble</v>
      </c>
      <c r="Q1560" s="14" t="str">
        <f aca="false">"Chauffeur privé "&amp;INDEX(10_Lieux!$K:$K,U1560)&amp;" vers "&amp;INDEX(10_Lieux!$L:$L,V1560)&amp;" : env. "&amp;I1560&amp;" km, "&amp;J1560&amp;" de route. Devis personnalisé, standard 24h/24 et 7j/7."</f>
        <v>Chauffeur privé de l'aéroport Perpignan-Rivesaltes vers Grenoble : env. 444 km, 4 h 45 de route. Devis personnalisé, standard 24h/24 et 7j/7.</v>
      </c>
      <c r="R1560" s="14" t="n">
        <f aca="false">LEN(Q1560)</f>
        <v>141</v>
      </c>
      <c r="S1560" s="14" t="str">
        <f aca="false">INDEX(10_Lieux!$C:$C,U1560)</f>
        <v>France</v>
      </c>
      <c r="T1560" s="14" t="str">
        <f aca="false">INDEX(10_Lieux!$C:$C,V1560)</f>
        <v>France</v>
      </c>
      <c r="U1560" s="14" t="n">
        <f aca="false">MATCH(A1560,10_Lieux!$A:$A,0)</f>
        <v>165</v>
      </c>
      <c r="V1560" s="14" t="n">
        <f aca="false">MATCH(B1560,10_Lieux!$A:$A,0)</f>
        <v>9</v>
      </c>
      <c r="W1560" s="14" t="n">
        <f aca="false">ROUND(6371*2*ASIN(SQRT(SIN(RADIANS(INDEX(10_Lieux!$F:$F,V1560)-INDEX(10_Lieux!$F:$F,U1560))/2)^2+COS(RADIANS(INDEX(10_Lieux!$F:$F,U1560)))*COS(RADIANS(INDEX(10_Lieux!$F:$F,V1560)))*SIN(RADIANS(INDEX(10_Lieux!$G:$G,V1560)-INDEX(10_Lieux!$G:$G,U1560))/2)^2)),1)</f>
        <v>355.2</v>
      </c>
      <c r="X1560" s="14" t="n">
        <f aca="false">ROUND(I1560/IF(I1560&lt;p_seuil_vitesse,p_vit_lente,p_vit_rapide)*60/15,0)*15</f>
        <v>285</v>
      </c>
      <c r="Y1560" s="14" t="n">
        <f aca="false">MAX(IF(INDEX(10_Lieux!$B:$B,U1560)&lt;&gt;"Ville",INDEX(10_Lieux!$I:$I,U1560),0),IF(INDEX(10_Lieux!$B:$B,V1560)&lt;&gt;"Ville",INDEX(10_Lieux!$I:$I,V1560),0))</f>
        <v>250</v>
      </c>
      <c r="Z1560" s="14" t="str">
        <f aca="false">A1560&amp;"|"&amp;B1560</f>
        <v>Perpignan-Rivesaltes|Grenoble</v>
      </c>
      <c r="AA1560" s="14" t="str">
        <f aca="false">IF(I1560&lt;p_local,"Local",IF(I1560&lt;p_vv_min,"Courte distance",IF(I1560&lt;p_tres_long,"Longue distance","Très longue distance")))</f>
        <v>Longue distance</v>
      </c>
    </row>
    <row r="1561" customFormat="false" ht="15" hidden="false" customHeight="true" outlineLevel="0" collapsed="false">
      <c r="A1561" s="1" t="s">
        <v>146</v>
      </c>
      <c r="B1561" s="1" t="s">
        <v>1704</v>
      </c>
      <c r="C1561" s="1" t="s">
        <v>35</v>
      </c>
      <c r="D1561" s="1" t="s">
        <v>653</v>
      </c>
      <c r="E1561" s="1" t="s">
        <v>1730</v>
      </c>
      <c r="F1561" s="14" t="s">
        <v>40</v>
      </c>
      <c r="G1561" s="14" t="str">
        <f aca="false">IF(I1561&lt;p_local,"Local → page infra",IF(H1561&gt;=p_ph1,"Phase 1",IF(H1561&gt;=p_ph2,"Phase 2","Phase 3")))</f>
        <v>Phase 3</v>
      </c>
      <c r="H1561" s="14" t="n">
        <f aca="false">IF(I1561&lt;p_local,0,IF(C1561="Aéroport → Aéroport",p_pts_plein,IF(Y1561&gt;0,IF(I1561&lt;=Y1561,p_pts_plein,IF(I1561&lt;=p_mult2*Y1561,p_pts_moyen,p_pts_r3)),IF(I1561&gt;=p_vv_min,p_pts_plein,IF(I1561&gt;=p_vv_moy,p_pts_moyen,p_pts_court))))+IF(INDEX(10_Lieux!$D:$D,U1561)=1,p_prio1,p_prio2)+IF(INDEX(10_Lieux!$D:$D,V1561)=1,p_prio1,p_prio2)+IF(K1561="Oui",p_tf,0)+p_hub*((INDEX(10_Lieux!$H:$H,U1561)="Hub")+(INDEX(10_Lieux!$H:$H,V1561)="Hub"))+IF(OR(INDEX(10_Lieux!$H:$H,U1561)="Premium",INDEX(10_Lieux!$H:$H,V1561)="Premium"),p_prem,0))</f>
        <v>45</v>
      </c>
      <c r="I1561" s="14" t="n">
        <f aca="false">ROUND(W1561*p_facteur,0)</f>
        <v>444</v>
      </c>
      <c r="J1561" s="14" t="str">
        <f aca="false">IF(X1561&lt;60,X1561&amp;" min",INT(X1561/60)&amp;" h"&amp;IF(MOD(X1561,60)=0,""," "&amp;TEXT(MOD(X1561,60),"00")))</f>
        <v>4 h 45</v>
      </c>
      <c r="K1561" s="14" t="str">
        <f aca="false">IF(S1561&lt;&gt;T1561,"Oui","Non")</f>
        <v>Non</v>
      </c>
      <c r="L1561" s="14" t="str">
        <f aca="false">IF(AND(INDEX(10_Lieux!$B:$B,U1561)="Ville",INDEX(10_Lieux!$B:$B,V1561)="Ville"),"/chauffeur-prive/"&amp;INDEX(10_Lieux!$E:$E,U1561)&amp;"-"&amp;INDEX(10_Lieux!$E:$E,V1561)&amp;"/","/chauffeur-prive/"&amp;INDEX(10_Lieux!$E:$E,U1561)&amp;"/"&amp;INDEX(10_Lieux!$E:$E,V1561)&amp;"/")</f>
        <v>/chauffeur-prive/grenoble/aeroport-perpignan-rivesaltes/</v>
      </c>
      <c r="M1561" s="14" t="str">
        <f aca="false">IFERROR(INDEX($L:$L,MATCH(B1561&amp;"|"&amp;A1561,$Z:$Z,0)),"—")</f>
        <v>/chauffeur-prive/aeroport-perpignan-rivesaltes/grenoble/</v>
      </c>
      <c r="N1561" s="14" t="str">
        <f aca="false">IF(LEN("Chauffeur privé "&amp;INDEX(10_Lieux!$J:$J,U1561)&amp;" → "&amp;INDEX(10_Lieux!$J:$J,V1561)&amp;" | 24h/24")&gt;60,"Chauffeur privé "&amp;INDEX(10_Lieux!$J:$J,U1561)&amp;" → "&amp;INDEX(10_Lieux!$J:$J,V1561),"Chauffeur privé "&amp;INDEX(10_Lieux!$J:$J,U1561)&amp;" → "&amp;INDEX(10_Lieux!$J:$J,V1561)&amp;" | 24h/24")</f>
        <v>Chauffeur privé Grenoble → Aéroport Perpignan-Rivesaltes</v>
      </c>
      <c r="O1561" s="14" t="n">
        <f aca="false">LEN(N1561)</f>
        <v>56</v>
      </c>
      <c r="P1561" s="14" t="str">
        <f aca="false">"Chauffeur privé "&amp;INDEX(10_Lieux!$K:$K,U1561)&amp;" vers "&amp;INDEX(10_Lieux!$L:$L,V1561)</f>
        <v>Chauffeur privé de Grenoble vers l'aéroport Perpignan-Rivesaltes</v>
      </c>
      <c r="Q1561" s="14" t="str">
        <f aca="false">"Chauffeur privé "&amp;INDEX(10_Lieux!$K:$K,U1561)&amp;" vers "&amp;INDEX(10_Lieux!$L:$L,V1561)&amp;" : env. "&amp;I1561&amp;" km, "&amp;J1561&amp;" de route. Devis personnalisé, standard 24h/24 et 7j/7."</f>
        <v>Chauffeur privé de Grenoble vers l'aéroport Perpignan-Rivesaltes : env. 444 km, 4 h 45 de route. Devis personnalisé, standard 24h/24 et 7j/7.</v>
      </c>
      <c r="R1561" s="14" t="n">
        <f aca="false">LEN(Q1561)</f>
        <v>141</v>
      </c>
      <c r="S1561" s="14" t="str">
        <f aca="false">INDEX(10_Lieux!$C:$C,U1561)</f>
        <v>France</v>
      </c>
      <c r="T1561" s="14" t="str">
        <f aca="false">INDEX(10_Lieux!$C:$C,V1561)</f>
        <v>France</v>
      </c>
      <c r="U1561" s="14" t="n">
        <f aca="false">MATCH(A1561,10_Lieux!$A:$A,0)</f>
        <v>9</v>
      </c>
      <c r="V1561" s="14" t="n">
        <f aca="false">MATCH(B1561,10_Lieux!$A:$A,0)</f>
        <v>165</v>
      </c>
      <c r="W1561" s="14" t="n">
        <f aca="false">ROUND(6371*2*ASIN(SQRT(SIN(RADIANS(INDEX(10_Lieux!$F:$F,V1561)-INDEX(10_Lieux!$F:$F,U1561))/2)^2+COS(RADIANS(INDEX(10_Lieux!$F:$F,U1561)))*COS(RADIANS(INDEX(10_Lieux!$F:$F,V1561)))*SIN(RADIANS(INDEX(10_Lieux!$G:$G,V1561)-INDEX(10_Lieux!$G:$G,U1561))/2)^2)),1)</f>
        <v>355.2</v>
      </c>
      <c r="X1561" s="14" t="n">
        <f aca="false">ROUND(I1561/IF(I1561&lt;p_seuil_vitesse,p_vit_lente,p_vit_rapide)*60/15,0)*15</f>
        <v>285</v>
      </c>
      <c r="Y1561" s="14" t="n">
        <f aca="false">MAX(IF(INDEX(10_Lieux!$B:$B,U1561)&lt;&gt;"Ville",INDEX(10_Lieux!$I:$I,U1561),0),IF(INDEX(10_Lieux!$B:$B,V1561)&lt;&gt;"Ville",INDEX(10_Lieux!$I:$I,V1561),0))</f>
        <v>250</v>
      </c>
      <c r="Z1561" s="14" t="str">
        <f aca="false">A1561&amp;"|"&amp;B1561</f>
        <v>Grenoble|Perpignan-Rivesaltes</v>
      </c>
      <c r="AA1561" s="14" t="str">
        <f aca="false">IF(I1561&lt;p_local,"Local",IF(I1561&lt;p_vv_min,"Courte distance",IF(I1561&lt;p_tres_long,"Longue distance","Très longue distance")))</f>
        <v>Longue distance</v>
      </c>
    </row>
    <row r="1562" customFormat="false" ht="15" hidden="false" customHeight="true" outlineLevel="0" collapsed="false">
      <c r="A1562" s="1" t="s">
        <v>1704</v>
      </c>
      <c r="B1562" s="1" t="s">
        <v>148</v>
      </c>
      <c r="C1562" s="1" t="s">
        <v>34</v>
      </c>
      <c r="D1562" s="1" t="s">
        <v>653</v>
      </c>
      <c r="E1562" s="1" t="s">
        <v>1731</v>
      </c>
      <c r="F1562" s="14" t="s">
        <v>40</v>
      </c>
      <c r="G1562" s="14" t="str">
        <f aca="false">IF(I1562&lt;p_local,"Local → page infra",IF(H1562&gt;=p_ph1,"Phase 1",IF(H1562&gt;=p_ph2,"Phase 2","Phase 3")))</f>
        <v>Phase 3</v>
      </c>
      <c r="H1562" s="14" t="n">
        <f aca="false">IF(I1562&lt;p_local,0,IF(C1562="Aéroport → Aéroport",p_pts_plein,IF(Y1562&gt;0,IF(I1562&lt;=Y1562,p_pts_plein,IF(I1562&lt;=p_mult2*Y1562,p_pts_moyen,p_pts_r3)),IF(I1562&gt;=p_vv_min,p_pts_plein,IF(I1562&gt;=p_vv_moy,p_pts_moyen,p_pts_court))))+IF(INDEX(10_Lieux!$D:$D,U1562)=1,p_prio1,p_prio2)+IF(INDEX(10_Lieux!$D:$D,V1562)=1,p_prio1,p_prio2)+IF(K1562="Oui",p_tf,0)+p_hub*((INDEX(10_Lieux!$H:$H,U1562)="Hub")+(INDEX(10_Lieux!$H:$H,V1562)="Hub"))+IF(OR(INDEX(10_Lieux!$H:$H,U1562)="Premium",INDEX(10_Lieux!$H:$H,V1562)="Premium"),p_prem,0))</f>
        <v>30</v>
      </c>
      <c r="I1562" s="14" t="n">
        <f aca="false">ROUND(W1562*p_facteur,0)</f>
        <v>546</v>
      </c>
      <c r="J1562" s="14" t="str">
        <f aca="false">IF(X1562&lt;60,X1562&amp;" min",INT(X1562/60)&amp;" h"&amp;IF(MOD(X1562,60)=0,""," "&amp;TEXT(MOD(X1562,60),"00")))</f>
        <v>5 h 45</v>
      </c>
      <c r="K1562" s="14" t="str">
        <f aca="false">IF(S1562&lt;&gt;T1562,"Oui","Non")</f>
        <v>Non</v>
      </c>
      <c r="L1562" s="14" t="str">
        <f aca="false">IF(AND(INDEX(10_Lieux!$B:$B,U1562)="Ville",INDEX(10_Lieux!$B:$B,V1562)="Ville"),"/chauffeur-prive/"&amp;INDEX(10_Lieux!$E:$E,U1562)&amp;"-"&amp;INDEX(10_Lieux!$E:$E,V1562)&amp;"/","/chauffeur-prive/"&amp;INDEX(10_Lieux!$E:$E,U1562)&amp;"/"&amp;INDEX(10_Lieux!$E:$E,V1562)&amp;"/")</f>
        <v>/chauffeur-prive/aeroport-perpignan-rivesaltes/annecy/</v>
      </c>
      <c r="M1562" s="14" t="str">
        <f aca="false">IFERROR(INDEX($L:$L,MATCH(B1562&amp;"|"&amp;A1562,$Z:$Z,0)),"—")</f>
        <v>/chauffeur-prive/annecy/aeroport-perpignan-rivesaltes/</v>
      </c>
      <c r="N1562" s="14" t="str">
        <f aca="false">IF(LEN("Chauffeur privé "&amp;INDEX(10_Lieux!$J:$J,U1562)&amp;" → "&amp;INDEX(10_Lieux!$J:$J,V1562)&amp;" | 24h/24")&gt;60,"Chauffeur privé "&amp;INDEX(10_Lieux!$J:$J,U1562)&amp;" → "&amp;INDEX(10_Lieux!$J:$J,V1562),"Chauffeur privé "&amp;INDEX(10_Lieux!$J:$J,U1562)&amp;" → "&amp;INDEX(10_Lieux!$J:$J,V1562)&amp;" | 24h/24")</f>
        <v>Chauffeur privé Aéroport Perpignan-Rivesaltes → Annecy</v>
      </c>
      <c r="O1562" s="14" t="n">
        <f aca="false">LEN(N1562)</f>
        <v>54</v>
      </c>
      <c r="P1562" s="14" t="str">
        <f aca="false">"Chauffeur privé "&amp;INDEX(10_Lieux!$K:$K,U1562)&amp;" vers "&amp;INDEX(10_Lieux!$L:$L,V1562)</f>
        <v>Chauffeur privé de l'aéroport Perpignan-Rivesaltes vers Annecy</v>
      </c>
      <c r="Q1562" s="14" t="str">
        <f aca="false">"Chauffeur privé "&amp;INDEX(10_Lieux!$K:$K,U1562)&amp;" vers "&amp;INDEX(10_Lieux!$L:$L,V1562)&amp;" : env. "&amp;I1562&amp;" km, "&amp;J1562&amp;" de route. Devis personnalisé, standard 24h/24 et 7j/7."</f>
        <v>Chauffeur privé de l'aéroport Perpignan-Rivesaltes vers Annecy : env. 546 km, 5 h 45 de route. Devis personnalisé, standard 24h/24 et 7j/7.</v>
      </c>
      <c r="R1562" s="14" t="n">
        <f aca="false">LEN(Q1562)</f>
        <v>139</v>
      </c>
      <c r="S1562" s="14" t="str">
        <f aca="false">INDEX(10_Lieux!$C:$C,U1562)</f>
        <v>France</v>
      </c>
      <c r="T1562" s="14" t="str">
        <f aca="false">INDEX(10_Lieux!$C:$C,V1562)</f>
        <v>France</v>
      </c>
      <c r="U1562" s="14" t="n">
        <f aca="false">MATCH(A1562,10_Lieux!$A:$A,0)</f>
        <v>165</v>
      </c>
      <c r="V1562" s="14" t="n">
        <f aca="false">MATCH(B1562,10_Lieux!$A:$A,0)</f>
        <v>10</v>
      </c>
      <c r="W1562" s="14" t="n">
        <f aca="false">ROUND(6371*2*ASIN(SQRT(SIN(RADIANS(INDEX(10_Lieux!$F:$F,V1562)-INDEX(10_Lieux!$F:$F,U1562))/2)^2+COS(RADIANS(INDEX(10_Lieux!$F:$F,U1562)))*COS(RADIANS(INDEX(10_Lieux!$F:$F,V1562)))*SIN(RADIANS(INDEX(10_Lieux!$G:$G,V1562)-INDEX(10_Lieux!$G:$G,U1562))/2)^2)),1)</f>
        <v>436.5</v>
      </c>
      <c r="X1562" s="14" t="n">
        <f aca="false">ROUND(I1562/IF(I1562&lt;p_seuil_vitesse,p_vit_lente,p_vit_rapide)*60/15,0)*15</f>
        <v>345</v>
      </c>
      <c r="Y1562" s="14" t="n">
        <f aca="false">MAX(IF(INDEX(10_Lieux!$B:$B,U1562)&lt;&gt;"Ville",INDEX(10_Lieux!$I:$I,U1562),0),IF(INDEX(10_Lieux!$B:$B,V1562)&lt;&gt;"Ville",INDEX(10_Lieux!$I:$I,V1562),0))</f>
        <v>250</v>
      </c>
      <c r="Z1562" s="14" t="str">
        <f aca="false">A1562&amp;"|"&amp;B1562</f>
        <v>Perpignan-Rivesaltes|Annecy</v>
      </c>
      <c r="AA1562" s="14" t="str">
        <f aca="false">IF(I1562&lt;p_local,"Local",IF(I1562&lt;p_vv_min,"Courte distance",IF(I1562&lt;p_tres_long,"Longue distance","Très longue distance")))</f>
        <v>Longue distance</v>
      </c>
    </row>
    <row r="1563" customFormat="false" ht="15" hidden="false" customHeight="true" outlineLevel="0" collapsed="false">
      <c r="A1563" s="1" t="s">
        <v>148</v>
      </c>
      <c r="B1563" s="1" t="s">
        <v>1704</v>
      </c>
      <c r="C1563" s="1" t="s">
        <v>35</v>
      </c>
      <c r="D1563" s="1" t="s">
        <v>653</v>
      </c>
      <c r="E1563" s="1" t="s">
        <v>1732</v>
      </c>
      <c r="F1563" s="14" t="s">
        <v>40</v>
      </c>
      <c r="G1563" s="14" t="str">
        <f aca="false">IF(I1563&lt;p_local,"Local → page infra",IF(H1563&gt;=p_ph1,"Phase 1",IF(H1563&gt;=p_ph2,"Phase 2","Phase 3")))</f>
        <v>Phase 3</v>
      </c>
      <c r="H1563" s="14" t="n">
        <f aca="false">IF(I1563&lt;p_local,0,IF(C1563="Aéroport → Aéroport",p_pts_plein,IF(Y1563&gt;0,IF(I1563&lt;=Y1563,p_pts_plein,IF(I1563&lt;=p_mult2*Y1563,p_pts_moyen,p_pts_r3)),IF(I1563&gt;=p_vv_min,p_pts_plein,IF(I1563&gt;=p_vv_moy,p_pts_moyen,p_pts_court))))+IF(INDEX(10_Lieux!$D:$D,U1563)=1,p_prio1,p_prio2)+IF(INDEX(10_Lieux!$D:$D,V1563)=1,p_prio1,p_prio2)+IF(K1563="Oui",p_tf,0)+p_hub*((INDEX(10_Lieux!$H:$H,U1563)="Hub")+(INDEX(10_Lieux!$H:$H,V1563)="Hub"))+IF(OR(INDEX(10_Lieux!$H:$H,U1563)="Premium",INDEX(10_Lieux!$H:$H,V1563)="Premium"),p_prem,0))</f>
        <v>30</v>
      </c>
      <c r="I1563" s="14" t="n">
        <f aca="false">ROUND(W1563*p_facteur,0)</f>
        <v>546</v>
      </c>
      <c r="J1563" s="14" t="str">
        <f aca="false">IF(X1563&lt;60,X1563&amp;" min",INT(X1563/60)&amp;" h"&amp;IF(MOD(X1563,60)=0,""," "&amp;TEXT(MOD(X1563,60),"00")))</f>
        <v>5 h 45</v>
      </c>
      <c r="K1563" s="14" t="str">
        <f aca="false">IF(S1563&lt;&gt;T1563,"Oui","Non")</f>
        <v>Non</v>
      </c>
      <c r="L1563" s="14" t="str">
        <f aca="false">IF(AND(INDEX(10_Lieux!$B:$B,U1563)="Ville",INDEX(10_Lieux!$B:$B,V1563)="Ville"),"/chauffeur-prive/"&amp;INDEX(10_Lieux!$E:$E,U1563)&amp;"-"&amp;INDEX(10_Lieux!$E:$E,V1563)&amp;"/","/chauffeur-prive/"&amp;INDEX(10_Lieux!$E:$E,U1563)&amp;"/"&amp;INDEX(10_Lieux!$E:$E,V1563)&amp;"/")</f>
        <v>/chauffeur-prive/annecy/aeroport-perpignan-rivesaltes/</v>
      </c>
      <c r="M1563" s="14" t="str">
        <f aca="false">IFERROR(INDEX($L:$L,MATCH(B1563&amp;"|"&amp;A1563,$Z:$Z,0)),"—")</f>
        <v>/chauffeur-prive/aeroport-perpignan-rivesaltes/annecy/</v>
      </c>
      <c r="N1563" s="14" t="str">
        <f aca="false">IF(LEN("Chauffeur privé "&amp;INDEX(10_Lieux!$J:$J,U1563)&amp;" → "&amp;INDEX(10_Lieux!$J:$J,V1563)&amp;" | 24h/24")&gt;60,"Chauffeur privé "&amp;INDEX(10_Lieux!$J:$J,U1563)&amp;" → "&amp;INDEX(10_Lieux!$J:$J,V1563),"Chauffeur privé "&amp;INDEX(10_Lieux!$J:$J,U1563)&amp;" → "&amp;INDEX(10_Lieux!$J:$J,V1563)&amp;" | 24h/24")</f>
        <v>Chauffeur privé Annecy → Aéroport Perpignan-Rivesaltes</v>
      </c>
      <c r="O1563" s="14" t="n">
        <f aca="false">LEN(N1563)</f>
        <v>54</v>
      </c>
      <c r="P1563" s="14" t="str">
        <f aca="false">"Chauffeur privé "&amp;INDEX(10_Lieux!$K:$K,U1563)&amp;" vers "&amp;INDEX(10_Lieux!$L:$L,V1563)</f>
        <v>Chauffeur privé d'Annecy vers l'aéroport Perpignan-Rivesaltes</v>
      </c>
      <c r="Q1563" s="14" t="str">
        <f aca="false">"Chauffeur privé "&amp;INDEX(10_Lieux!$K:$K,U1563)&amp;" vers "&amp;INDEX(10_Lieux!$L:$L,V1563)&amp;" : env. "&amp;I1563&amp;" km, "&amp;J1563&amp;" de route. Devis personnalisé, standard 24h/24 et 7j/7."</f>
        <v>Chauffeur privé d'Annecy vers l'aéroport Perpignan-Rivesaltes : env. 546 km, 5 h 45 de route. Devis personnalisé, standard 24h/24 et 7j/7.</v>
      </c>
      <c r="R1563" s="14" t="n">
        <f aca="false">LEN(Q1563)</f>
        <v>138</v>
      </c>
      <c r="S1563" s="14" t="str">
        <f aca="false">INDEX(10_Lieux!$C:$C,U1563)</f>
        <v>France</v>
      </c>
      <c r="T1563" s="14" t="str">
        <f aca="false">INDEX(10_Lieux!$C:$C,V1563)</f>
        <v>France</v>
      </c>
      <c r="U1563" s="14" t="n">
        <f aca="false">MATCH(A1563,10_Lieux!$A:$A,0)</f>
        <v>10</v>
      </c>
      <c r="V1563" s="14" t="n">
        <f aca="false">MATCH(B1563,10_Lieux!$A:$A,0)</f>
        <v>165</v>
      </c>
      <c r="W1563" s="14" t="n">
        <f aca="false">ROUND(6371*2*ASIN(SQRT(SIN(RADIANS(INDEX(10_Lieux!$F:$F,V1563)-INDEX(10_Lieux!$F:$F,U1563))/2)^2+COS(RADIANS(INDEX(10_Lieux!$F:$F,U1563)))*COS(RADIANS(INDEX(10_Lieux!$F:$F,V1563)))*SIN(RADIANS(INDEX(10_Lieux!$G:$G,V1563)-INDEX(10_Lieux!$G:$G,U1563))/2)^2)),1)</f>
        <v>436.5</v>
      </c>
      <c r="X1563" s="14" t="n">
        <f aca="false">ROUND(I1563/IF(I1563&lt;p_seuil_vitesse,p_vit_lente,p_vit_rapide)*60/15,0)*15</f>
        <v>345</v>
      </c>
      <c r="Y1563" s="14" t="n">
        <f aca="false">MAX(IF(INDEX(10_Lieux!$B:$B,U1563)&lt;&gt;"Ville",INDEX(10_Lieux!$I:$I,U1563),0),IF(INDEX(10_Lieux!$B:$B,V1563)&lt;&gt;"Ville",INDEX(10_Lieux!$I:$I,V1563),0))</f>
        <v>250</v>
      </c>
      <c r="Z1563" s="14" t="str">
        <f aca="false">A1563&amp;"|"&amp;B1563</f>
        <v>Annecy|Perpignan-Rivesaltes</v>
      </c>
      <c r="AA1563" s="14" t="str">
        <f aca="false">IF(I1563&lt;p_local,"Local",IF(I1563&lt;p_vv_min,"Courte distance",IF(I1563&lt;p_tres_long,"Longue distance","Très longue distance")))</f>
        <v>Longue distance</v>
      </c>
    </row>
    <row r="1564" customFormat="false" ht="15" hidden="false" customHeight="true" outlineLevel="0" collapsed="false">
      <c r="A1564" s="1" t="s">
        <v>1704</v>
      </c>
      <c r="B1564" s="1" t="s">
        <v>150</v>
      </c>
      <c r="C1564" s="1" t="s">
        <v>34</v>
      </c>
      <c r="D1564" s="1" t="s">
        <v>653</v>
      </c>
      <c r="E1564" s="1" t="s">
        <v>1733</v>
      </c>
      <c r="F1564" s="14" t="s">
        <v>40</v>
      </c>
      <c r="G1564" s="14" t="str">
        <f aca="false">IF(I1564&lt;p_local,"Local → page infra",IF(H1564&gt;=p_ph1,"Phase 1",IF(H1564&gt;=p_ph2,"Phase 2","Phase 3")))</f>
        <v>Phase 3</v>
      </c>
      <c r="H1564" s="14" t="n">
        <f aca="false">IF(I1564&lt;p_local,0,IF(C1564="Aéroport → Aéroport",p_pts_plein,IF(Y1564&gt;0,IF(I1564&lt;=Y1564,p_pts_plein,IF(I1564&lt;=p_mult2*Y1564,p_pts_moyen,p_pts_r3)),IF(I1564&gt;=p_vv_min,p_pts_plein,IF(I1564&gt;=p_vv_moy,p_pts_moyen,p_pts_court))))+IF(INDEX(10_Lieux!$D:$D,U1564)=1,p_prio1,p_prio2)+IF(INDEX(10_Lieux!$D:$D,V1564)=1,p_prio1,p_prio2)+IF(K1564="Oui",p_tf,0)+p_hub*((INDEX(10_Lieux!$H:$H,U1564)="Hub")+(INDEX(10_Lieux!$H:$H,V1564)="Hub"))+IF(OR(INDEX(10_Lieux!$H:$H,U1564)="Premium",INDEX(10_Lieux!$H:$H,V1564)="Premium"),p_prem,0))</f>
        <v>25</v>
      </c>
      <c r="I1564" s="14" t="n">
        <f aca="false">ROUND(W1564*p_facteur,0)</f>
        <v>496</v>
      </c>
      <c r="J1564" s="14" t="str">
        <f aca="false">IF(X1564&lt;60,X1564&amp;" min",INT(X1564/60)&amp;" h"&amp;IF(MOD(X1564,60)=0,""," "&amp;TEXT(MOD(X1564,60),"00")))</f>
        <v>5 h 15</v>
      </c>
      <c r="K1564" s="14" t="str">
        <f aca="false">IF(S1564&lt;&gt;T1564,"Oui","Non")</f>
        <v>Non</v>
      </c>
      <c r="L1564" s="14" t="str">
        <f aca="false">IF(AND(INDEX(10_Lieux!$B:$B,U1564)="Ville",INDEX(10_Lieux!$B:$B,V1564)="Ville"),"/chauffeur-prive/"&amp;INDEX(10_Lieux!$E:$E,U1564)&amp;"-"&amp;INDEX(10_Lieux!$E:$E,V1564)&amp;"/","/chauffeur-prive/"&amp;INDEX(10_Lieux!$E:$E,U1564)&amp;"/"&amp;INDEX(10_Lieux!$E:$E,V1564)&amp;"/")</f>
        <v>/chauffeur-prive/aeroport-perpignan-rivesaltes/chambery/</v>
      </c>
      <c r="M1564" s="14" t="str">
        <f aca="false">IFERROR(INDEX($L:$L,MATCH(B1564&amp;"|"&amp;A1564,$Z:$Z,0)),"—")</f>
        <v>/chauffeur-prive/chambery/aeroport-perpignan-rivesaltes/</v>
      </c>
      <c r="N1564" s="14" t="str">
        <f aca="false">IF(LEN("Chauffeur privé "&amp;INDEX(10_Lieux!$J:$J,U1564)&amp;" → "&amp;INDEX(10_Lieux!$J:$J,V1564)&amp;" | 24h/24")&gt;60,"Chauffeur privé "&amp;INDEX(10_Lieux!$J:$J,U1564)&amp;" → "&amp;INDEX(10_Lieux!$J:$J,V1564),"Chauffeur privé "&amp;INDEX(10_Lieux!$J:$J,U1564)&amp;" → "&amp;INDEX(10_Lieux!$J:$J,V1564)&amp;" | 24h/24")</f>
        <v>Chauffeur privé Aéroport Perpignan-Rivesaltes → Chambéry</v>
      </c>
      <c r="O1564" s="14" t="n">
        <f aca="false">LEN(N1564)</f>
        <v>56</v>
      </c>
      <c r="P1564" s="14" t="str">
        <f aca="false">"Chauffeur privé "&amp;INDEX(10_Lieux!$K:$K,U1564)&amp;" vers "&amp;INDEX(10_Lieux!$L:$L,V1564)</f>
        <v>Chauffeur privé de l'aéroport Perpignan-Rivesaltes vers Chambéry</v>
      </c>
      <c r="Q1564" s="14" t="str">
        <f aca="false">"Chauffeur privé "&amp;INDEX(10_Lieux!$K:$K,U1564)&amp;" vers "&amp;INDEX(10_Lieux!$L:$L,V1564)&amp;" : env. "&amp;I1564&amp;" km, "&amp;J1564&amp;" de route. Devis personnalisé, standard 24h/24 et 7j/7."</f>
        <v>Chauffeur privé de l'aéroport Perpignan-Rivesaltes vers Chambéry : env. 496 km, 5 h 15 de route. Devis personnalisé, standard 24h/24 et 7j/7.</v>
      </c>
      <c r="R1564" s="14" t="n">
        <f aca="false">LEN(Q1564)</f>
        <v>141</v>
      </c>
      <c r="S1564" s="14" t="str">
        <f aca="false">INDEX(10_Lieux!$C:$C,U1564)</f>
        <v>France</v>
      </c>
      <c r="T1564" s="14" t="str">
        <f aca="false">INDEX(10_Lieux!$C:$C,V1564)</f>
        <v>France</v>
      </c>
      <c r="U1564" s="14" t="n">
        <f aca="false">MATCH(A1564,10_Lieux!$A:$A,0)</f>
        <v>165</v>
      </c>
      <c r="V1564" s="14" t="n">
        <f aca="false">MATCH(B1564,10_Lieux!$A:$A,0)</f>
        <v>11</v>
      </c>
      <c r="W1564" s="14" t="n">
        <f aca="false">ROUND(6371*2*ASIN(SQRT(SIN(RADIANS(INDEX(10_Lieux!$F:$F,V1564)-INDEX(10_Lieux!$F:$F,U1564))/2)^2+COS(RADIANS(INDEX(10_Lieux!$F:$F,U1564)))*COS(RADIANS(INDEX(10_Lieux!$F:$F,V1564)))*SIN(RADIANS(INDEX(10_Lieux!$G:$G,V1564)-INDEX(10_Lieux!$G:$G,U1564))/2)^2)),1)</f>
        <v>397</v>
      </c>
      <c r="X1564" s="14" t="n">
        <f aca="false">ROUND(I1564/IF(I1564&lt;p_seuil_vitesse,p_vit_lente,p_vit_rapide)*60/15,0)*15</f>
        <v>315</v>
      </c>
      <c r="Y1564" s="14" t="n">
        <f aca="false">MAX(IF(INDEX(10_Lieux!$B:$B,U1564)&lt;&gt;"Ville",INDEX(10_Lieux!$I:$I,U1564),0),IF(INDEX(10_Lieux!$B:$B,V1564)&lt;&gt;"Ville",INDEX(10_Lieux!$I:$I,V1564),0))</f>
        <v>250</v>
      </c>
      <c r="Z1564" s="14" t="str">
        <f aca="false">A1564&amp;"|"&amp;B1564</f>
        <v>Perpignan-Rivesaltes|Chambéry</v>
      </c>
      <c r="AA1564" s="14" t="str">
        <f aca="false">IF(I1564&lt;p_local,"Local",IF(I1564&lt;p_vv_min,"Courte distance",IF(I1564&lt;p_tres_long,"Longue distance","Très longue distance")))</f>
        <v>Longue distance</v>
      </c>
    </row>
    <row r="1565" customFormat="false" ht="15" hidden="false" customHeight="true" outlineLevel="0" collapsed="false">
      <c r="A1565" s="1" t="s">
        <v>150</v>
      </c>
      <c r="B1565" s="1" t="s">
        <v>1704</v>
      </c>
      <c r="C1565" s="1" t="s">
        <v>35</v>
      </c>
      <c r="D1565" s="1" t="s">
        <v>653</v>
      </c>
      <c r="E1565" s="1" t="s">
        <v>1734</v>
      </c>
      <c r="F1565" s="14" t="s">
        <v>40</v>
      </c>
      <c r="G1565" s="14" t="str">
        <f aca="false">IF(I1565&lt;p_local,"Local → page infra",IF(H1565&gt;=p_ph1,"Phase 1",IF(H1565&gt;=p_ph2,"Phase 2","Phase 3")))</f>
        <v>Phase 3</v>
      </c>
      <c r="H1565" s="14" t="n">
        <f aca="false">IF(I1565&lt;p_local,0,IF(C1565="Aéroport → Aéroport",p_pts_plein,IF(Y1565&gt;0,IF(I1565&lt;=Y1565,p_pts_plein,IF(I1565&lt;=p_mult2*Y1565,p_pts_moyen,p_pts_r3)),IF(I1565&gt;=p_vv_min,p_pts_plein,IF(I1565&gt;=p_vv_moy,p_pts_moyen,p_pts_court))))+IF(INDEX(10_Lieux!$D:$D,U1565)=1,p_prio1,p_prio2)+IF(INDEX(10_Lieux!$D:$D,V1565)=1,p_prio1,p_prio2)+IF(K1565="Oui",p_tf,0)+p_hub*((INDEX(10_Lieux!$H:$H,U1565)="Hub")+(INDEX(10_Lieux!$H:$H,V1565)="Hub"))+IF(OR(INDEX(10_Lieux!$H:$H,U1565)="Premium",INDEX(10_Lieux!$H:$H,V1565)="Premium"),p_prem,0))</f>
        <v>25</v>
      </c>
      <c r="I1565" s="14" t="n">
        <f aca="false">ROUND(W1565*p_facteur,0)</f>
        <v>496</v>
      </c>
      <c r="J1565" s="14" t="str">
        <f aca="false">IF(X1565&lt;60,X1565&amp;" min",INT(X1565/60)&amp;" h"&amp;IF(MOD(X1565,60)=0,""," "&amp;TEXT(MOD(X1565,60),"00")))</f>
        <v>5 h 15</v>
      </c>
      <c r="K1565" s="14" t="str">
        <f aca="false">IF(S1565&lt;&gt;T1565,"Oui","Non")</f>
        <v>Non</v>
      </c>
      <c r="L1565" s="14" t="str">
        <f aca="false">IF(AND(INDEX(10_Lieux!$B:$B,U1565)="Ville",INDEX(10_Lieux!$B:$B,V1565)="Ville"),"/chauffeur-prive/"&amp;INDEX(10_Lieux!$E:$E,U1565)&amp;"-"&amp;INDEX(10_Lieux!$E:$E,V1565)&amp;"/","/chauffeur-prive/"&amp;INDEX(10_Lieux!$E:$E,U1565)&amp;"/"&amp;INDEX(10_Lieux!$E:$E,V1565)&amp;"/")</f>
        <v>/chauffeur-prive/chambery/aeroport-perpignan-rivesaltes/</v>
      </c>
      <c r="M1565" s="14" t="str">
        <f aca="false">IFERROR(INDEX($L:$L,MATCH(B1565&amp;"|"&amp;A1565,$Z:$Z,0)),"—")</f>
        <v>/chauffeur-prive/aeroport-perpignan-rivesaltes/chambery/</v>
      </c>
      <c r="N1565" s="14" t="str">
        <f aca="false">IF(LEN("Chauffeur privé "&amp;INDEX(10_Lieux!$J:$J,U1565)&amp;" → "&amp;INDEX(10_Lieux!$J:$J,V1565)&amp;" | 24h/24")&gt;60,"Chauffeur privé "&amp;INDEX(10_Lieux!$J:$J,U1565)&amp;" → "&amp;INDEX(10_Lieux!$J:$J,V1565),"Chauffeur privé "&amp;INDEX(10_Lieux!$J:$J,U1565)&amp;" → "&amp;INDEX(10_Lieux!$J:$J,V1565)&amp;" | 24h/24")</f>
        <v>Chauffeur privé Chambéry → Aéroport Perpignan-Rivesaltes</v>
      </c>
      <c r="O1565" s="14" t="n">
        <f aca="false">LEN(N1565)</f>
        <v>56</v>
      </c>
      <c r="P1565" s="14" t="str">
        <f aca="false">"Chauffeur privé "&amp;INDEX(10_Lieux!$K:$K,U1565)&amp;" vers "&amp;INDEX(10_Lieux!$L:$L,V1565)</f>
        <v>Chauffeur privé de Chambéry vers l'aéroport Perpignan-Rivesaltes</v>
      </c>
      <c r="Q1565" s="14" t="str">
        <f aca="false">"Chauffeur privé "&amp;INDEX(10_Lieux!$K:$K,U1565)&amp;" vers "&amp;INDEX(10_Lieux!$L:$L,V1565)&amp;" : env. "&amp;I1565&amp;" km, "&amp;J1565&amp;" de route. Devis personnalisé, standard 24h/24 et 7j/7."</f>
        <v>Chauffeur privé de Chambéry vers l'aéroport Perpignan-Rivesaltes : env. 496 km, 5 h 15 de route. Devis personnalisé, standard 24h/24 et 7j/7.</v>
      </c>
      <c r="R1565" s="14" t="n">
        <f aca="false">LEN(Q1565)</f>
        <v>141</v>
      </c>
      <c r="S1565" s="14" t="str">
        <f aca="false">INDEX(10_Lieux!$C:$C,U1565)</f>
        <v>France</v>
      </c>
      <c r="T1565" s="14" t="str">
        <f aca="false">INDEX(10_Lieux!$C:$C,V1565)</f>
        <v>France</v>
      </c>
      <c r="U1565" s="14" t="n">
        <f aca="false">MATCH(A1565,10_Lieux!$A:$A,0)</f>
        <v>11</v>
      </c>
      <c r="V1565" s="14" t="n">
        <f aca="false">MATCH(B1565,10_Lieux!$A:$A,0)</f>
        <v>165</v>
      </c>
      <c r="W1565" s="14" t="n">
        <f aca="false">ROUND(6371*2*ASIN(SQRT(SIN(RADIANS(INDEX(10_Lieux!$F:$F,V1565)-INDEX(10_Lieux!$F:$F,U1565))/2)^2+COS(RADIANS(INDEX(10_Lieux!$F:$F,U1565)))*COS(RADIANS(INDEX(10_Lieux!$F:$F,V1565)))*SIN(RADIANS(INDEX(10_Lieux!$G:$G,V1565)-INDEX(10_Lieux!$G:$G,U1565))/2)^2)),1)</f>
        <v>397</v>
      </c>
      <c r="X1565" s="14" t="n">
        <f aca="false">ROUND(I1565/IF(I1565&lt;p_seuil_vitesse,p_vit_lente,p_vit_rapide)*60/15,0)*15</f>
        <v>315</v>
      </c>
      <c r="Y1565" s="14" t="n">
        <f aca="false">MAX(IF(INDEX(10_Lieux!$B:$B,U1565)&lt;&gt;"Ville",INDEX(10_Lieux!$I:$I,U1565),0),IF(INDEX(10_Lieux!$B:$B,V1565)&lt;&gt;"Ville",INDEX(10_Lieux!$I:$I,V1565),0))</f>
        <v>250</v>
      </c>
      <c r="Z1565" s="14" t="str">
        <f aca="false">A1565&amp;"|"&amp;B1565</f>
        <v>Chambéry|Perpignan-Rivesaltes</v>
      </c>
      <c r="AA1565" s="14" t="str">
        <f aca="false">IF(I1565&lt;p_local,"Local",IF(I1565&lt;p_vv_min,"Courte distance",IF(I1565&lt;p_tres_long,"Longue distance","Très longue distance")))</f>
        <v>Longue distance</v>
      </c>
    </row>
    <row r="1566" customFormat="false" ht="15" hidden="false" customHeight="true" outlineLevel="0" collapsed="false">
      <c r="A1566" s="1" t="s">
        <v>1704</v>
      </c>
      <c r="B1566" s="1" t="s">
        <v>152</v>
      </c>
      <c r="C1566" s="1" t="s">
        <v>34</v>
      </c>
      <c r="D1566" s="1" t="s">
        <v>653</v>
      </c>
      <c r="E1566" s="1" t="s">
        <v>1735</v>
      </c>
      <c r="F1566" s="14" t="s">
        <v>40</v>
      </c>
      <c r="G1566" s="14" t="str">
        <f aca="false">IF(I1566&lt;p_local,"Local → page infra",IF(H1566&gt;=p_ph1,"Phase 1",IF(H1566&gt;=p_ph2,"Phase 2","Phase 3")))</f>
        <v>Phase 3</v>
      </c>
      <c r="H1566" s="14" t="n">
        <f aca="false">IF(I1566&lt;p_local,0,IF(C1566="Aéroport → Aéroport",p_pts_plein,IF(Y1566&gt;0,IF(I1566&lt;=Y1566,p_pts_plein,IF(I1566&lt;=p_mult2*Y1566,p_pts_moyen,p_pts_r3)),IF(I1566&gt;=p_vv_min,p_pts_plein,IF(I1566&gt;=p_vv_moy,p_pts_moyen,p_pts_court))))+IF(INDEX(10_Lieux!$D:$D,U1566)=1,p_prio1,p_prio2)+IF(INDEX(10_Lieux!$D:$D,V1566)=1,p_prio1,p_prio2)+IF(K1566="Oui",p_tf,0)+p_hub*((INDEX(10_Lieux!$H:$H,U1566)="Hub")+(INDEX(10_Lieux!$H:$H,V1566)="Hub"))+IF(OR(INDEX(10_Lieux!$H:$H,U1566)="Premium",INDEX(10_Lieux!$H:$H,V1566)="Premium"),p_prem,0))</f>
        <v>50</v>
      </c>
      <c r="I1566" s="14" t="n">
        <f aca="false">ROUND(W1566*p_facteur,0)</f>
        <v>581</v>
      </c>
      <c r="J1566" s="14" t="str">
        <f aca="false">IF(X1566&lt;60,X1566&amp;" min",INT(X1566/60)&amp;" h"&amp;IF(MOD(X1566,60)=0,""," "&amp;TEXT(MOD(X1566,60),"00")))</f>
        <v>6 h</v>
      </c>
      <c r="K1566" s="14" t="str">
        <f aca="false">IF(S1566&lt;&gt;T1566,"Oui","Non")</f>
        <v>Oui</v>
      </c>
      <c r="L1566" s="14" t="str">
        <f aca="false">IF(AND(INDEX(10_Lieux!$B:$B,U1566)="Ville",INDEX(10_Lieux!$B:$B,V1566)="Ville"),"/chauffeur-prive/"&amp;INDEX(10_Lieux!$E:$E,U1566)&amp;"-"&amp;INDEX(10_Lieux!$E:$E,V1566)&amp;"/","/chauffeur-prive/"&amp;INDEX(10_Lieux!$E:$E,U1566)&amp;"/"&amp;INDEX(10_Lieux!$E:$E,V1566)&amp;"/")</f>
        <v>/chauffeur-prive/aeroport-perpignan-rivesaltes/geneve/</v>
      </c>
      <c r="M1566" s="14" t="str">
        <f aca="false">IFERROR(INDEX($L:$L,MATCH(B1566&amp;"|"&amp;A1566,$Z:$Z,0)),"—")</f>
        <v>/chauffeur-prive/geneve/aeroport-perpignan-rivesaltes/</v>
      </c>
      <c r="N1566" s="14" t="str">
        <f aca="false">IF(LEN("Chauffeur privé "&amp;INDEX(10_Lieux!$J:$J,U1566)&amp;" → "&amp;INDEX(10_Lieux!$J:$J,V1566)&amp;" | 24h/24")&gt;60,"Chauffeur privé "&amp;INDEX(10_Lieux!$J:$J,U1566)&amp;" → "&amp;INDEX(10_Lieux!$J:$J,V1566),"Chauffeur privé "&amp;INDEX(10_Lieux!$J:$J,U1566)&amp;" → "&amp;INDEX(10_Lieux!$J:$J,V1566)&amp;" | 24h/24")</f>
        <v>Chauffeur privé Aéroport Perpignan-Rivesaltes → Genève</v>
      </c>
      <c r="O1566" s="14" t="n">
        <f aca="false">LEN(N1566)</f>
        <v>54</v>
      </c>
      <c r="P1566" s="14" t="str">
        <f aca="false">"Chauffeur privé "&amp;INDEX(10_Lieux!$K:$K,U1566)&amp;" vers "&amp;INDEX(10_Lieux!$L:$L,V1566)</f>
        <v>Chauffeur privé de l'aéroport Perpignan-Rivesaltes vers Genève</v>
      </c>
      <c r="Q1566" s="14" t="str">
        <f aca="false">"Chauffeur privé "&amp;INDEX(10_Lieux!$K:$K,U1566)&amp;" vers "&amp;INDEX(10_Lieux!$L:$L,V1566)&amp;" : env. "&amp;I1566&amp;" km, "&amp;J1566&amp;" de route. Devis personnalisé, standard 24h/24 et 7j/7."</f>
        <v>Chauffeur privé de l'aéroport Perpignan-Rivesaltes vers Genève : env. 581 km, 6 h de route. Devis personnalisé, standard 24h/24 et 7j/7.</v>
      </c>
      <c r="R1566" s="14" t="n">
        <f aca="false">LEN(Q1566)</f>
        <v>136</v>
      </c>
      <c r="S1566" s="14" t="str">
        <f aca="false">INDEX(10_Lieux!$C:$C,U1566)</f>
        <v>France</v>
      </c>
      <c r="T1566" s="14" t="str">
        <f aca="false">INDEX(10_Lieux!$C:$C,V1566)</f>
        <v>Suisse</v>
      </c>
      <c r="U1566" s="14" t="n">
        <f aca="false">MATCH(A1566,10_Lieux!$A:$A,0)</f>
        <v>165</v>
      </c>
      <c r="V1566" s="14" t="n">
        <f aca="false">MATCH(B1566,10_Lieux!$A:$A,0)</f>
        <v>111</v>
      </c>
      <c r="W1566" s="14" t="n">
        <f aca="false">ROUND(6371*2*ASIN(SQRT(SIN(RADIANS(INDEX(10_Lieux!$F:$F,V1566)-INDEX(10_Lieux!$F:$F,U1566))/2)^2+COS(RADIANS(INDEX(10_Lieux!$F:$F,U1566)))*COS(RADIANS(INDEX(10_Lieux!$F:$F,V1566)))*SIN(RADIANS(INDEX(10_Lieux!$G:$G,V1566)-INDEX(10_Lieux!$G:$G,U1566))/2)^2)),1)</f>
        <v>464.4</v>
      </c>
      <c r="X1566" s="14" t="n">
        <f aca="false">ROUND(I1566/IF(I1566&lt;p_seuil_vitesse,p_vit_lente,p_vit_rapide)*60/15,0)*15</f>
        <v>360</v>
      </c>
      <c r="Y1566" s="14" t="n">
        <f aca="false">MAX(IF(INDEX(10_Lieux!$B:$B,U1566)&lt;&gt;"Ville",INDEX(10_Lieux!$I:$I,U1566),0),IF(INDEX(10_Lieux!$B:$B,V1566)&lt;&gt;"Ville",INDEX(10_Lieux!$I:$I,V1566),0))</f>
        <v>250</v>
      </c>
      <c r="Z1566" s="14" t="str">
        <f aca="false">A1566&amp;"|"&amp;B1566</f>
        <v>Perpignan-Rivesaltes|Genève</v>
      </c>
      <c r="AA1566" s="14" t="str">
        <f aca="false">IF(I1566&lt;p_local,"Local",IF(I1566&lt;p_vv_min,"Courte distance",IF(I1566&lt;p_tres_long,"Longue distance","Très longue distance")))</f>
        <v>Longue distance</v>
      </c>
    </row>
    <row r="1567" customFormat="false" ht="15" hidden="false" customHeight="true" outlineLevel="0" collapsed="false">
      <c r="A1567" s="1" t="s">
        <v>152</v>
      </c>
      <c r="B1567" s="1" t="s">
        <v>1704</v>
      </c>
      <c r="C1567" s="1" t="s">
        <v>35</v>
      </c>
      <c r="D1567" s="1" t="s">
        <v>653</v>
      </c>
      <c r="E1567" s="1" t="s">
        <v>1736</v>
      </c>
      <c r="F1567" s="14" t="s">
        <v>40</v>
      </c>
      <c r="G1567" s="14" t="str">
        <f aca="false">IF(I1567&lt;p_local,"Local → page infra",IF(H1567&gt;=p_ph1,"Phase 1",IF(H1567&gt;=p_ph2,"Phase 2","Phase 3")))</f>
        <v>Phase 3</v>
      </c>
      <c r="H1567" s="14" t="n">
        <f aca="false">IF(I1567&lt;p_local,0,IF(C1567="Aéroport → Aéroport",p_pts_plein,IF(Y1567&gt;0,IF(I1567&lt;=Y1567,p_pts_plein,IF(I1567&lt;=p_mult2*Y1567,p_pts_moyen,p_pts_r3)),IF(I1567&gt;=p_vv_min,p_pts_plein,IF(I1567&gt;=p_vv_moy,p_pts_moyen,p_pts_court))))+IF(INDEX(10_Lieux!$D:$D,U1567)=1,p_prio1,p_prio2)+IF(INDEX(10_Lieux!$D:$D,V1567)=1,p_prio1,p_prio2)+IF(K1567="Oui",p_tf,0)+p_hub*((INDEX(10_Lieux!$H:$H,U1567)="Hub")+(INDEX(10_Lieux!$H:$H,V1567)="Hub"))+IF(OR(INDEX(10_Lieux!$H:$H,U1567)="Premium",INDEX(10_Lieux!$H:$H,V1567)="Premium"),p_prem,0))</f>
        <v>50</v>
      </c>
      <c r="I1567" s="14" t="n">
        <f aca="false">ROUND(W1567*p_facteur,0)</f>
        <v>581</v>
      </c>
      <c r="J1567" s="14" t="str">
        <f aca="false">IF(X1567&lt;60,X1567&amp;" min",INT(X1567/60)&amp;" h"&amp;IF(MOD(X1567,60)=0,""," "&amp;TEXT(MOD(X1567,60),"00")))</f>
        <v>6 h</v>
      </c>
      <c r="K1567" s="14" t="str">
        <f aca="false">IF(S1567&lt;&gt;T1567,"Oui","Non")</f>
        <v>Oui</v>
      </c>
      <c r="L1567" s="14" t="str">
        <f aca="false">IF(AND(INDEX(10_Lieux!$B:$B,U1567)="Ville",INDEX(10_Lieux!$B:$B,V1567)="Ville"),"/chauffeur-prive/"&amp;INDEX(10_Lieux!$E:$E,U1567)&amp;"-"&amp;INDEX(10_Lieux!$E:$E,V1567)&amp;"/","/chauffeur-prive/"&amp;INDEX(10_Lieux!$E:$E,U1567)&amp;"/"&amp;INDEX(10_Lieux!$E:$E,V1567)&amp;"/")</f>
        <v>/chauffeur-prive/geneve/aeroport-perpignan-rivesaltes/</v>
      </c>
      <c r="M1567" s="14" t="str">
        <f aca="false">IFERROR(INDEX($L:$L,MATCH(B1567&amp;"|"&amp;A1567,$Z:$Z,0)),"—")</f>
        <v>/chauffeur-prive/aeroport-perpignan-rivesaltes/geneve/</v>
      </c>
      <c r="N1567" s="14" t="str">
        <f aca="false">IF(LEN("Chauffeur privé "&amp;INDEX(10_Lieux!$J:$J,U1567)&amp;" → "&amp;INDEX(10_Lieux!$J:$J,V1567)&amp;" | 24h/24")&gt;60,"Chauffeur privé "&amp;INDEX(10_Lieux!$J:$J,U1567)&amp;" → "&amp;INDEX(10_Lieux!$J:$J,V1567),"Chauffeur privé "&amp;INDEX(10_Lieux!$J:$J,U1567)&amp;" → "&amp;INDEX(10_Lieux!$J:$J,V1567)&amp;" | 24h/24")</f>
        <v>Chauffeur privé Genève → Aéroport Perpignan-Rivesaltes</v>
      </c>
      <c r="O1567" s="14" t="n">
        <f aca="false">LEN(N1567)</f>
        <v>54</v>
      </c>
      <c r="P1567" s="14" t="str">
        <f aca="false">"Chauffeur privé "&amp;INDEX(10_Lieux!$K:$K,U1567)&amp;" vers "&amp;INDEX(10_Lieux!$L:$L,V1567)</f>
        <v>Chauffeur privé de Genève vers l'aéroport Perpignan-Rivesaltes</v>
      </c>
      <c r="Q1567" s="14" t="str">
        <f aca="false">"Chauffeur privé "&amp;INDEX(10_Lieux!$K:$K,U1567)&amp;" vers "&amp;INDEX(10_Lieux!$L:$L,V1567)&amp;" : env. "&amp;I1567&amp;" km, "&amp;J1567&amp;" de route. Devis personnalisé, standard 24h/24 et 7j/7."</f>
        <v>Chauffeur privé de Genève vers l'aéroport Perpignan-Rivesaltes : env. 581 km, 6 h de route. Devis personnalisé, standard 24h/24 et 7j/7.</v>
      </c>
      <c r="R1567" s="14" t="n">
        <f aca="false">LEN(Q1567)</f>
        <v>136</v>
      </c>
      <c r="S1567" s="14" t="str">
        <f aca="false">INDEX(10_Lieux!$C:$C,U1567)</f>
        <v>Suisse</v>
      </c>
      <c r="T1567" s="14" t="str">
        <f aca="false">INDEX(10_Lieux!$C:$C,V1567)</f>
        <v>France</v>
      </c>
      <c r="U1567" s="14" t="n">
        <f aca="false">MATCH(A1567,10_Lieux!$A:$A,0)</f>
        <v>111</v>
      </c>
      <c r="V1567" s="14" t="n">
        <f aca="false">MATCH(B1567,10_Lieux!$A:$A,0)</f>
        <v>165</v>
      </c>
      <c r="W1567" s="14" t="n">
        <f aca="false">ROUND(6371*2*ASIN(SQRT(SIN(RADIANS(INDEX(10_Lieux!$F:$F,V1567)-INDEX(10_Lieux!$F:$F,U1567))/2)^2+COS(RADIANS(INDEX(10_Lieux!$F:$F,U1567)))*COS(RADIANS(INDEX(10_Lieux!$F:$F,V1567)))*SIN(RADIANS(INDEX(10_Lieux!$G:$G,V1567)-INDEX(10_Lieux!$G:$G,U1567))/2)^2)),1)</f>
        <v>464.4</v>
      </c>
      <c r="X1567" s="14" t="n">
        <f aca="false">ROUND(I1567/IF(I1567&lt;p_seuil_vitesse,p_vit_lente,p_vit_rapide)*60/15,0)*15</f>
        <v>360</v>
      </c>
      <c r="Y1567" s="14" t="n">
        <f aca="false">MAX(IF(INDEX(10_Lieux!$B:$B,U1567)&lt;&gt;"Ville",INDEX(10_Lieux!$I:$I,U1567),0),IF(INDEX(10_Lieux!$B:$B,V1567)&lt;&gt;"Ville",INDEX(10_Lieux!$I:$I,V1567),0))</f>
        <v>250</v>
      </c>
      <c r="Z1567" s="14" t="str">
        <f aca="false">A1567&amp;"|"&amp;B1567</f>
        <v>Genève|Perpignan-Rivesaltes</v>
      </c>
      <c r="AA1567" s="14" t="str">
        <f aca="false">IF(I1567&lt;p_local,"Local",IF(I1567&lt;p_vv_min,"Courte distance",IF(I1567&lt;p_tres_long,"Longue distance","Très longue distance")))</f>
        <v>Longue distance</v>
      </c>
    </row>
    <row r="1568" customFormat="false" ht="15" hidden="false" customHeight="true" outlineLevel="0" collapsed="false">
      <c r="A1568" s="1" t="s">
        <v>1704</v>
      </c>
      <c r="B1568" s="1" t="s">
        <v>154</v>
      </c>
      <c r="C1568" s="1" t="s">
        <v>34</v>
      </c>
      <c r="D1568" s="1" t="s">
        <v>653</v>
      </c>
      <c r="E1568" s="1" t="s">
        <v>1737</v>
      </c>
      <c r="F1568" s="14" t="s">
        <v>40</v>
      </c>
      <c r="G1568" s="14" t="str">
        <f aca="false">IF(I1568&lt;p_local,"Local → page infra",IF(H1568&gt;=p_ph1,"Phase 1",IF(H1568&gt;=p_ph2,"Phase 2","Phase 3")))</f>
        <v>Phase 3</v>
      </c>
      <c r="H1568" s="14" t="n">
        <f aca="false">IF(I1568&lt;p_local,0,IF(C1568="Aéroport → Aéroport",p_pts_plein,IF(Y1568&gt;0,IF(I1568&lt;=Y1568,p_pts_plein,IF(I1568&lt;=p_mult2*Y1568,p_pts_moyen,p_pts_r3)),IF(I1568&gt;=p_vv_min,p_pts_plein,IF(I1568&gt;=p_vv_moy,p_pts_moyen,p_pts_court))))+IF(INDEX(10_Lieux!$D:$D,U1568)=1,p_prio1,p_prio2)+IF(INDEX(10_Lieux!$D:$D,V1568)=1,p_prio1,p_prio2)+IF(K1568="Oui",p_tf,0)+p_hub*((INDEX(10_Lieux!$H:$H,U1568)="Hub")+(INDEX(10_Lieux!$H:$H,V1568)="Hub"))+IF(OR(INDEX(10_Lieux!$H:$H,U1568)="Premium",INDEX(10_Lieux!$H:$H,V1568)="Premium"),p_prem,0))</f>
        <v>40</v>
      </c>
      <c r="I1568" s="14" t="n">
        <f aca="false">ROUND(W1568*p_facteur,0)</f>
        <v>644</v>
      </c>
      <c r="J1568" s="14" t="str">
        <f aca="false">IF(X1568&lt;60,X1568&amp;" min",INT(X1568/60)&amp;" h"&amp;IF(MOD(X1568,60)=0,""," "&amp;TEXT(MOD(X1568,60),"00")))</f>
        <v>6 h 45</v>
      </c>
      <c r="K1568" s="14" t="str">
        <f aca="false">IF(S1568&lt;&gt;T1568,"Oui","Non")</f>
        <v>Oui</v>
      </c>
      <c r="L1568" s="14" t="str">
        <f aca="false">IF(AND(INDEX(10_Lieux!$B:$B,U1568)="Ville",INDEX(10_Lieux!$B:$B,V1568)="Ville"),"/chauffeur-prive/"&amp;INDEX(10_Lieux!$E:$E,U1568)&amp;"-"&amp;INDEX(10_Lieux!$E:$E,V1568)&amp;"/","/chauffeur-prive/"&amp;INDEX(10_Lieux!$E:$E,U1568)&amp;"/"&amp;INDEX(10_Lieux!$E:$E,V1568)&amp;"/")</f>
        <v>/chauffeur-prive/aeroport-perpignan-rivesaltes/lausanne/</v>
      </c>
      <c r="M1568" s="14" t="str">
        <f aca="false">IFERROR(INDEX($L:$L,MATCH(B1568&amp;"|"&amp;A1568,$Z:$Z,0)),"—")</f>
        <v>/chauffeur-prive/lausanne/aeroport-perpignan-rivesaltes/</v>
      </c>
      <c r="N1568" s="14" t="str">
        <f aca="false">IF(LEN("Chauffeur privé "&amp;INDEX(10_Lieux!$J:$J,U1568)&amp;" → "&amp;INDEX(10_Lieux!$J:$J,V1568)&amp;" | 24h/24")&gt;60,"Chauffeur privé "&amp;INDEX(10_Lieux!$J:$J,U1568)&amp;" → "&amp;INDEX(10_Lieux!$J:$J,V1568),"Chauffeur privé "&amp;INDEX(10_Lieux!$J:$J,U1568)&amp;" → "&amp;INDEX(10_Lieux!$J:$J,V1568)&amp;" | 24h/24")</f>
        <v>Chauffeur privé Aéroport Perpignan-Rivesaltes → Lausanne</v>
      </c>
      <c r="O1568" s="14" t="n">
        <f aca="false">LEN(N1568)</f>
        <v>56</v>
      </c>
      <c r="P1568" s="14" t="str">
        <f aca="false">"Chauffeur privé "&amp;INDEX(10_Lieux!$K:$K,U1568)&amp;" vers "&amp;INDEX(10_Lieux!$L:$L,V1568)</f>
        <v>Chauffeur privé de l'aéroport Perpignan-Rivesaltes vers Lausanne</v>
      </c>
      <c r="Q1568" s="14" t="str">
        <f aca="false">"Chauffeur privé "&amp;INDEX(10_Lieux!$K:$K,U1568)&amp;" vers "&amp;INDEX(10_Lieux!$L:$L,V1568)&amp;" : env. "&amp;I1568&amp;" km, "&amp;J1568&amp;" de route. Devis personnalisé, standard 24h/24 et 7j/7."</f>
        <v>Chauffeur privé de l'aéroport Perpignan-Rivesaltes vers Lausanne : env. 644 km, 6 h 45 de route. Devis personnalisé, standard 24h/24 et 7j/7.</v>
      </c>
      <c r="R1568" s="14" t="n">
        <f aca="false">LEN(Q1568)</f>
        <v>141</v>
      </c>
      <c r="S1568" s="14" t="str">
        <f aca="false">INDEX(10_Lieux!$C:$C,U1568)</f>
        <v>France</v>
      </c>
      <c r="T1568" s="14" t="str">
        <f aca="false">INDEX(10_Lieux!$C:$C,V1568)</f>
        <v>Suisse</v>
      </c>
      <c r="U1568" s="14" t="n">
        <f aca="false">MATCH(A1568,10_Lieux!$A:$A,0)</f>
        <v>165</v>
      </c>
      <c r="V1568" s="14" t="n">
        <f aca="false">MATCH(B1568,10_Lieux!$A:$A,0)</f>
        <v>112</v>
      </c>
      <c r="W1568" s="14" t="n">
        <f aca="false">ROUND(6371*2*ASIN(SQRT(SIN(RADIANS(INDEX(10_Lieux!$F:$F,V1568)-INDEX(10_Lieux!$F:$F,U1568))/2)^2+COS(RADIANS(INDEX(10_Lieux!$F:$F,U1568)))*COS(RADIANS(INDEX(10_Lieux!$F:$F,V1568)))*SIN(RADIANS(INDEX(10_Lieux!$G:$G,V1568)-INDEX(10_Lieux!$G:$G,U1568))/2)^2)),1)</f>
        <v>514.9</v>
      </c>
      <c r="X1568" s="14" t="n">
        <f aca="false">ROUND(I1568/IF(I1568&lt;p_seuil_vitesse,p_vit_lente,p_vit_rapide)*60/15,0)*15</f>
        <v>405</v>
      </c>
      <c r="Y1568" s="14" t="n">
        <f aca="false">MAX(IF(INDEX(10_Lieux!$B:$B,U1568)&lt;&gt;"Ville",INDEX(10_Lieux!$I:$I,U1568),0),IF(INDEX(10_Lieux!$B:$B,V1568)&lt;&gt;"Ville",INDEX(10_Lieux!$I:$I,V1568),0))</f>
        <v>250</v>
      </c>
      <c r="Z1568" s="14" t="str">
        <f aca="false">A1568&amp;"|"&amp;B1568</f>
        <v>Perpignan-Rivesaltes|Lausanne</v>
      </c>
      <c r="AA1568" s="14" t="str">
        <f aca="false">IF(I1568&lt;p_local,"Local",IF(I1568&lt;p_vv_min,"Courte distance",IF(I1568&lt;p_tres_long,"Longue distance","Très longue distance")))</f>
        <v>Longue distance</v>
      </c>
    </row>
    <row r="1569" customFormat="false" ht="15" hidden="false" customHeight="true" outlineLevel="0" collapsed="false">
      <c r="A1569" s="1" t="s">
        <v>154</v>
      </c>
      <c r="B1569" s="1" t="s">
        <v>1704</v>
      </c>
      <c r="C1569" s="1" t="s">
        <v>35</v>
      </c>
      <c r="D1569" s="1" t="s">
        <v>653</v>
      </c>
      <c r="E1569" s="1" t="s">
        <v>1738</v>
      </c>
      <c r="F1569" s="14" t="s">
        <v>40</v>
      </c>
      <c r="G1569" s="14" t="str">
        <f aca="false">IF(I1569&lt;p_local,"Local → page infra",IF(H1569&gt;=p_ph1,"Phase 1",IF(H1569&gt;=p_ph2,"Phase 2","Phase 3")))</f>
        <v>Phase 3</v>
      </c>
      <c r="H1569" s="14" t="n">
        <f aca="false">IF(I1569&lt;p_local,0,IF(C1569="Aéroport → Aéroport",p_pts_plein,IF(Y1569&gt;0,IF(I1569&lt;=Y1569,p_pts_plein,IF(I1569&lt;=p_mult2*Y1569,p_pts_moyen,p_pts_r3)),IF(I1569&gt;=p_vv_min,p_pts_plein,IF(I1569&gt;=p_vv_moy,p_pts_moyen,p_pts_court))))+IF(INDEX(10_Lieux!$D:$D,U1569)=1,p_prio1,p_prio2)+IF(INDEX(10_Lieux!$D:$D,V1569)=1,p_prio1,p_prio2)+IF(K1569="Oui",p_tf,0)+p_hub*((INDEX(10_Lieux!$H:$H,U1569)="Hub")+(INDEX(10_Lieux!$H:$H,V1569)="Hub"))+IF(OR(INDEX(10_Lieux!$H:$H,U1569)="Premium",INDEX(10_Lieux!$H:$H,V1569)="Premium"),p_prem,0))</f>
        <v>40</v>
      </c>
      <c r="I1569" s="14" t="n">
        <f aca="false">ROUND(W1569*p_facteur,0)</f>
        <v>644</v>
      </c>
      <c r="J1569" s="14" t="str">
        <f aca="false">IF(X1569&lt;60,X1569&amp;" min",INT(X1569/60)&amp;" h"&amp;IF(MOD(X1569,60)=0,""," "&amp;TEXT(MOD(X1569,60),"00")))</f>
        <v>6 h 45</v>
      </c>
      <c r="K1569" s="14" t="str">
        <f aca="false">IF(S1569&lt;&gt;T1569,"Oui","Non")</f>
        <v>Oui</v>
      </c>
      <c r="L1569" s="14" t="str">
        <f aca="false">IF(AND(INDEX(10_Lieux!$B:$B,U1569)="Ville",INDEX(10_Lieux!$B:$B,V1569)="Ville"),"/chauffeur-prive/"&amp;INDEX(10_Lieux!$E:$E,U1569)&amp;"-"&amp;INDEX(10_Lieux!$E:$E,V1569)&amp;"/","/chauffeur-prive/"&amp;INDEX(10_Lieux!$E:$E,U1569)&amp;"/"&amp;INDEX(10_Lieux!$E:$E,V1569)&amp;"/")</f>
        <v>/chauffeur-prive/lausanne/aeroport-perpignan-rivesaltes/</v>
      </c>
      <c r="M1569" s="14" t="str">
        <f aca="false">IFERROR(INDEX($L:$L,MATCH(B1569&amp;"|"&amp;A1569,$Z:$Z,0)),"—")</f>
        <v>/chauffeur-prive/aeroport-perpignan-rivesaltes/lausanne/</v>
      </c>
      <c r="N1569" s="14" t="str">
        <f aca="false">IF(LEN("Chauffeur privé "&amp;INDEX(10_Lieux!$J:$J,U1569)&amp;" → "&amp;INDEX(10_Lieux!$J:$J,V1569)&amp;" | 24h/24")&gt;60,"Chauffeur privé "&amp;INDEX(10_Lieux!$J:$J,U1569)&amp;" → "&amp;INDEX(10_Lieux!$J:$J,V1569),"Chauffeur privé "&amp;INDEX(10_Lieux!$J:$J,U1569)&amp;" → "&amp;INDEX(10_Lieux!$J:$J,V1569)&amp;" | 24h/24")</f>
        <v>Chauffeur privé Lausanne → Aéroport Perpignan-Rivesaltes</v>
      </c>
      <c r="O1569" s="14" t="n">
        <f aca="false">LEN(N1569)</f>
        <v>56</v>
      </c>
      <c r="P1569" s="14" t="str">
        <f aca="false">"Chauffeur privé "&amp;INDEX(10_Lieux!$K:$K,U1569)&amp;" vers "&amp;INDEX(10_Lieux!$L:$L,V1569)</f>
        <v>Chauffeur privé de Lausanne vers l'aéroport Perpignan-Rivesaltes</v>
      </c>
      <c r="Q1569" s="14" t="str">
        <f aca="false">"Chauffeur privé "&amp;INDEX(10_Lieux!$K:$K,U1569)&amp;" vers "&amp;INDEX(10_Lieux!$L:$L,V1569)&amp;" : env. "&amp;I1569&amp;" km, "&amp;J1569&amp;" de route. Devis personnalisé, standard 24h/24 et 7j/7."</f>
        <v>Chauffeur privé de Lausanne vers l'aéroport Perpignan-Rivesaltes : env. 644 km, 6 h 45 de route. Devis personnalisé, standard 24h/24 et 7j/7.</v>
      </c>
      <c r="R1569" s="14" t="n">
        <f aca="false">LEN(Q1569)</f>
        <v>141</v>
      </c>
      <c r="S1569" s="14" t="str">
        <f aca="false">INDEX(10_Lieux!$C:$C,U1569)</f>
        <v>Suisse</v>
      </c>
      <c r="T1569" s="14" t="str">
        <f aca="false">INDEX(10_Lieux!$C:$C,V1569)</f>
        <v>France</v>
      </c>
      <c r="U1569" s="14" t="n">
        <f aca="false">MATCH(A1569,10_Lieux!$A:$A,0)</f>
        <v>112</v>
      </c>
      <c r="V1569" s="14" t="n">
        <f aca="false">MATCH(B1569,10_Lieux!$A:$A,0)</f>
        <v>165</v>
      </c>
      <c r="W1569" s="14" t="n">
        <f aca="false">ROUND(6371*2*ASIN(SQRT(SIN(RADIANS(INDEX(10_Lieux!$F:$F,V1569)-INDEX(10_Lieux!$F:$F,U1569))/2)^2+COS(RADIANS(INDEX(10_Lieux!$F:$F,U1569)))*COS(RADIANS(INDEX(10_Lieux!$F:$F,V1569)))*SIN(RADIANS(INDEX(10_Lieux!$G:$G,V1569)-INDEX(10_Lieux!$G:$G,U1569))/2)^2)),1)</f>
        <v>514.9</v>
      </c>
      <c r="X1569" s="14" t="n">
        <f aca="false">ROUND(I1569/IF(I1569&lt;p_seuil_vitesse,p_vit_lente,p_vit_rapide)*60/15,0)*15</f>
        <v>405</v>
      </c>
      <c r="Y1569" s="14" t="n">
        <f aca="false">MAX(IF(INDEX(10_Lieux!$B:$B,U1569)&lt;&gt;"Ville",INDEX(10_Lieux!$I:$I,U1569),0),IF(INDEX(10_Lieux!$B:$B,V1569)&lt;&gt;"Ville",INDEX(10_Lieux!$I:$I,V1569),0))</f>
        <v>250</v>
      </c>
      <c r="Z1569" s="14" t="str">
        <f aca="false">A1569&amp;"|"&amp;B1569</f>
        <v>Lausanne|Perpignan-Rivesaltes</v>
      </c>
      <c r="AA1569" s="14" t="str">
        <f aca="false">IF(I1569&lt;p_local,"Local",IF(I1569&lt;p_vv_min,"Courte distance",IF(I1569&lt;p_tres_long,"Longue distance","Très longue distance")))</f>
        <v>Longue distance</v>
      </c>
    </row>
    <row r="1570" customFormat="false" ht="15" hidden="false" customHeight="true" outlineLevel="0" collapsed="false">
      <c r="A1570" s="1" t="s">
        <v>1704</v>
      </c>
      <c r="B1570" s="1" t="s">
        <v>156</v>
      </c>
      <c r="C1570" s="1" t="s">
        <v>34</v>
      </c>
      <c r="D1570" s="1" t="s">
        <v>653</v>
      </c>
      <c r="E1570" s="1" t="s">
        <v>1739</v>
      </c>
      <c r="F1570" s="14" t="s">
        <v>40</v>
      </c>
      <c r="G1570" s="14" t="str">
        <f aca="false">IF(I1570&lt;p_local,"Local → page infra",IF(H1570&gt;=p_ph1,"Phase 1",IF(H1570&gt;=p_ph2,"Phase 2","Phase 3")))</f>
        <v>Phase 3</v>
      </c>
      <c r="H1570" s="14" t="n">
        <f aca="false">IF(I1570&lt;p_local,0,IF(C1570="Aéroport → Aéroport",p_pts_plein,IF(Y1570&gt;0,IF(I1570&lt;=Y1570,p_pts_plein,IF(I1570&lt;=p_mult2*Y1570,p_pts_moyen,p_pts_r3)),IF(I1570&gt;=p_vv_min,p_pts_plein,IF(I1570&gt;=p_vv_moy,p_pts_moyen,p_pts_court))))+IF(INDEX(10_Lieux!$D:$D,U1570)=1,p_prio1,p_prio2)+IF(INDEX(10_Lieux!$D:$D,V1570)=1,p_prio1,p_prio2)+IF(K1570="Oui",p_tf,0)+p_hub*((INDEX(10_Lieux!$H:$H,U1570)="Hub")+(INDEX(10_Lieux!$H:$H,V1570)="Hub"))+IF(OR(INDEX(10_Lieux!$H:$H,U1570)="Premium",INDEX(10_Lieux!$H:$H,V1570)="Premium"),p_prem,0))</f>
        <v>50</v>
      </c>
      <c r="I1570" s="14" t="n">
        <f aca="false">ROUND(W1570*p_facteur,0)</f>
        <v>1136</v>
      </c>
      <c r="J1570" s="14" t="str">
        <f aca="false">IF(X1570&lt;60,X1570&amp;" min",INT(X1570/60)&amp;" h"&amp;IF(MOD(X1570,60)=0,""," "&amp;TEXT(MOD(X1570,60),"00")))</f>
        <v>12 h</v>
      </c>
      <c r="K1570" s="14" t="str">
        <f aca="false">IF(S1570&lt;&gt;T1570,"Oui","Non")</f>
        <v>Oui</v>
      </c>
      <c r="L1570" s="14" t="str">
        <f aca="false">IF(AND(INDEX(10_Lieux!$B:$B,U1570)="Ville",INDEX(10_Lieux!$B:$B,V1570)="Ville"),"/chauffeur-prive/"&amp;INDEX(10_Lieux!$E:$E,U1570)&amp;"-"&amp;INDEX(10_Lieux!$E:$E,V1570)&amp;"/","/chauffeur-prive/"&amp;INDEX(10_Lieux!$E:$E,U1570)&amp;"/"&amp;INDEX(10_Lieux!$E:$E,V1570)&amp;"/")</f>
        <v>/chauffeur-prive/aeroport-perpignan-rivesaltes/bruxelles/</v>
      </c>
      <c r="M1570" s="14" t="str">
        <f aca="false">IFERROR(INDEX($L:$L,MATCH(B1570&amp;"|"&amp;A1570,$Z:$Z,0)),"—")</f>
        <v>/chauffeur-prive/bruxelles/aeroport-perpignan-rivesaltes/</v>
      </c>
      <c r="N1570" s="14" t="str">
        <f aca="false">IF(LEN("Chauffeur privé "&amp;INDEX(10_Lieux!$J:$J,U1570)&amp;" → "&amp;INDEX(10_Lieux!$J:$J,V1570)&amp;" | 24h/24")&gt;60,"Chauffeur privé "&amp;INDEX(10_Lieux!$J:$J,U1570)&amp;" → "&amp;INDEX(10_Lieux!$J:$J,V1570),"Chauffeur privé "&amp;INDEX(10_Lieux!$J:$J,U1570)&amp;" → "&amp;INDEX(10_Lieux!$J:$J,V1570)&amp;" | 24h/24")</f>
        <v>Chauffeur privé Aéroport Perpignan-Rivesaltes → Bruxelles</v>
      </c>
      <c r="O1570" s="14" t="n">
        <f aca="false">LEN(N1570)</f>
        <v>57</v>
      </c>
      <c r="P1570" s="14" t="str">
        <f aca="false">"Chauffeur privé "&amp;INDEX(10_Lieux!$K:$K,U1570)&amp;" vers "&amp;INDEX(10_Lieux!$L:$L,V1570)</f>
        <v>Chauffeur privé de l'aéroport Perpignan-Rivesaltes vers Bruxelles</v>
      </c>
      <c r="Q1570" s="14" t="str">
        <f aca="false">"Chauffeur privé "&amp;INDEX(10_Lieux!$K:$K,U1570)&amp;" vers "&amp;INDEX(10_Lieux!$L:$L,V1570)&amp;" : env. "&amp;I1570&amp;" km, "&amp;J1570&amp;" de route. Devis personnalisé, standard 24h/24 et 7j/7."</f>
        <v>Chauffeur privé de l'aéroport Perpignan-Rivesaltes vers Bruxelles : env. 1136 km, 12 h de route. Devis personnalisé, standard 24h/24 et 7j/7.</v>
      </c>
      <c r="R1570" s="14" t="n">
        <f aca="false">LEN(Q1570)</f>
        <v>141</v>
      </c>
      <c r="S1570" s="14" t="str">
        <f aca="false">INDEX(10_Lieux!$C:$C,U1570)</f>
        <v>France</v>
      </c>
      <c r="T1570" s="14" t="str">
        <f aca="false">INDEX(10_Lieux!$C:$C,V1570)</f>
        <v>Belgique</v>
      </c>
      <c r="U1570" s="14" t="n">
        <f aca="false">MATCH(A1570,10_Lieux!$A:$A,0)</f>
        <v>165</v>
      </c>
      <c r="V1570" s="14" t="n">
        <f aca="false">MATCH(B1570,10_Lieux!$A:$A,0)</f>
        <v>93</v>
      </c>
      <c r="W1570" s="14" t="n">
        <f aca="false">ROUND(6371*2*ASIN(SQRT(SIN(RADIANS(INDEX(10_Lieux!$F:$F,V1570)-INDEX(10_Lieux!$F:$F,U1570))/2)^2+COS(RADIANS(INDEX(10_Lieux!$F:$F,U1570)))*COS(RADIANS(INDEX(10_Lieux!$F:$F,V1570)))*SIN(RADIANS(INDEX(10_Lieux!$G:$G,V1570)-INDEX(10_Lieux!$G:$G,U1570))/2)^2)),1)</f>
        <v>908.5</v>
      </c>
      <c r="X1570" s="14" t="n">
        <f aca="false">ROUND(I1570/IF(I1570&lt;p_seuil_vitesse,p_vit_lente,p_vit_rapide)*60/15,0)*15</f>
        <v>720</v>
      </c>
      <c r="Y1570" s="14" t="n">
        <f aca="false">MAX(IF(INDEX(10_Lieux!$B:$B,U1570)&lt;&gt;"Ville",INDEX(10_Lieux!$I:$I,U1570),0),IF(INDEX(10_Lieux!$B:$B,V1570)&lt;&gt;"Ville",INDEX(10_Lieux!$I:$I,V1570),0))</f>
        <v>250</v>
      </c>
      <c r="Z1570" s="14" t="str">
        <f aca="false">A1570&amp;"|"&amp;B1570</f>
        <v>Perpignan-Rivesaltes|Bruxelles</v>
      </c>
      <c r="AA1570" s="14" t="str">
        <f aca="false">IF(I1570&lt;p_local,"Local",IF(I1570&lt;p_vv_min,"Courte distance",IF(I1570&lt;p_tres_long,"Longue distance","Très longue distance")))</f>
        <v>Très longue distance</v>
      </c>
    </row>
    <row r="1571" customFormat="false" ht="15" hidden="false" customHeight="true" outlineLevel="0" collapsed="false">
      <c r="A1571" s="1" t="s">
        <v>156</v>
      </c>
      <c r="B1571" s="1" t="s">
        <v>1704</v>
      </c>
      <c r="C1571" s="1" t="s">
        <v>35</v>
      </c>
      <c r="D1571" s="1" t="s">
        <v>653</v>
      </c>
      <c r="E1571" s="1" t="s">
        <v>1740</v>
      </c>
      <c r="F1571" s="14" t="s">
        <v>40</v>
      </c>
      <c r="G1571" s="14" t="str">
        <f aca="false">IF(I1571&lt;p_local,"Local → page infra",IF(H1571&gt;=p_ph1,"Phase 1",IF(H1571&gt;=p_ph2,"Phase 2","Phase 3")))</f>
        <v>Phase 3</v>
      </c>
      <c r="H1571" s="14" t="n">
        <f aca="false">IF(I1571&lt;p_local,0,IF(C1571="Aéroport → Aéroport",p_pts_plein,IF(Y1571&gt;0,IF(I1571&lt;=Y1571,p_pts_plein,IF(I1571&lt;=p_mult2*Y1571,p_pts_moyen,p_pts_r3)),IF(I1571&gt;=p_vv_min,p_pts_plein,IF(I1571&gt;=p_vv_moy,p_pts_moyen,p_pts_court))))+IF(INDEX(10_Lieux!$D:$D,U1571)=1,p_prio1,p_prio2)+IF(INDEX(10_Lieux!$D:$D,V1571)=1,p_prio1,p_prio2)+IF(K1571="Oui",p_tf,0)+p_hub*((INDEX(10_Lieux!$H:$H,U1571)="Hub")+(INDEX(10_Lieux!$H:$H,V1571)="Hub"))+IF(OR(INDEX(10_Lieux!$H:$H,U1571)="Premium",INDEX(10_Lieux!$H:$H,V1571)="Premium"),p_prem,0))</f>
        <v>50</v>
      </c>
      <c r="I1571" s="14" t="n">
        <f aca="false">ROUND(W1571*p_facteur,0)</f>
        <v>1136</v>
      </c>
      <c r="J1571" s="14" t="str">
        <f aca="false">IF(X1571&lt;60,X1571&amp;" min",INT(X1571/60)&amp;" h"&amp;IF(MOD(X1571,60)=0,""," "&amp;TEXT(MOD(X1571,60),"00")))</f>
        <v>12 h</v>
      </c>
      <c r="K1571" s="14" t="str">
        <f aca="false">IF(S1571&lt;&gt;T1571,"Oui","Non")</f>
        <v>Oui</v>
      </c>
      <c r="L1571" s="14" t="str">
        <f aca="false">IF(AND(INDEX(10_Lieux!$B:$B,U1571)="Ville",INDEX(10_Lieux!$B:$B,V1571)="Ville"),"/chauffeur-prive/"&amp;INDEX(10_Lieux!$E:$E,U1571)&amp;"-"&amp;INDEX(10_Lieux!$E:$E,V1571)&amp;"/","/chauffeur-prive/"&amp;INDEX(10_Lieux!$E:$E,U1571)&amp;"/"&amp;INDEX(10_Lieux!$E:$E,V1571)&amp;"/")</f>
        <v>/chauffeur-prive/bruxelles/aeroport-perpignan-rivesaltes/</v>
      </c>
      <c r="M1571" s="14" t="str">
        <f aca="false">IFERROR(INDEX($L:$L,MATCH(B1571&amp;"|"&amp;A1571,$Z:$Z,0)),"—")</f>
        <v>/chauffeur-prive/aeroport-perpignan-rivesaltes/bruxelles/</v>
      </c>
      <c r="N1571" s="14" t="str">
        <f aca="false">IF(LEN("Chauffeur privé "&amp;INDEX(10_Lieux!$J:$J,U1571)&amp;" → "&amp;INDEX(10_Lieux!$J:$J,V1571)&amp;" | 24h/24")&gt;60,"Chauffeur privé "&amp;INDEX(10_Lieux!$J:$J,U1571)&amp;" → "&amp;INDEX(10_Lieux!$J:$J,V1571),"Chauffeur privé "&amp;INDEX(10_Lieux!$J:$J,U1571)&amp;" → "&amp;INDEX(10_Lieux!$J:$J,V1571)&amp;" | 24h/24")</f>
        <v>Chauffeur privé Bruxelles → Aéroport Perpignan-Rivesaltes</v>
      </c>
      <c r="O1571" s="14" t="n">
        <f aca="false">LEN(N1571)</f>
        <v>57</v>
      </c>
      <c r="P1571" s="14" t="str">
        <f aca="false">"Chauffeur privé "&amp;INDEX(10_Lieux!$K:$K,U1571)&amp;" vers "&amp;INDEX(10_Lieux!$L:$L,V1571)</f>
        <v>Chauffeur privé de Bruxelles vers l'aéroport Perpignan-Rivesaltes</v>
      </c>
      <c r="Q1571" s="14" t="str">
        <f aca="false">"Chauffeur privé "&amp;INDEX(10_Lieux!$K:$K,U1571)&amp;" vers "&amp;INDEX(10_Lieux!$L:$L,V1571)&amp;" : env. "&amp;I1571&amp;" km, "&amp;J1571&amp;" de route. Devis personnalisé, standard 24h/24 et 7j/7."</f>
        <v>Chauffeur privé de Bruxelles vers l'aéroport Perpignan-Rivesaltes : env. 1136 km, 12 h de route. Devis personnalisé, standard 24h/24 et 7j/7.</v>
      </c>
      <c r="R1571" s="14" t="n">
        <f aca="false">LEN(Q1571)</f>
        <v>141</v>
      </c>
      <c r="S1571" s="14" t="str">
        <f aca="false">INDEX(10_Lieux!$C:$C,U1571)</f>
        <v>Belgique</v>
      </c>
      <c r="T1571" s="14" t="str">
        <f aca="false">INDEX(10_Lieux!$C:$C,V1571)</f>
        <v>France</v>
      </c>
      <c r="U1571" s="14" t="n">
        <f aca="false">MATCH(A1571,10_Lieux!$A:$A,0)</f>
        <v>93</v>
      </c>
      <c r="V1571" s="14" t="n">
        <f aca="false">MATCH(B1571,10_Lieux!$A:$A,0)</f>
        <v>165</v>
      </c>
      <c r="W1571" s="14" t="n">
        <f aca="false">ROUND(6371*2*ASIN(SQRT(SIN(RADIANS(INDEX(10_Lieux!$F:$F,V1571)-INDEX(10_Lieux!$F:$F,U1571))/2)^2+COS(RADIANS(INDEX(10_Lieux!$F:$F,U1571)))*COS(RADIANS(INDEX(10_Lieux!$F:$F,V1571)))*SIN(RADIANS(INDEX(10_Lieux!$G:$G,V1571)-INDEX(10_Lieux!$G:$G,U1571))/2)^2)),1)</f>
        <v>908.5</v>
      </c>
      <c r="X1571" s="14" t="n">
        <f aca="false">ROUND(I1571/IF(I1571&lt;p_seuil_vitesse,p_vit_lente,p_vit_rapide)*60/15,0)*15</f>
        <v>720</v>
      </c>
      <c r="Y1571" s="14" t="n">
        <f aca="false">MAX(IF(INDEX(10_Lieux!$B:$B,U1571)&lt;&gt;"Ville",INDEX(10_Lieux!$I:$I,U1571),0),IF(INDEX(10_Lieux!$B:$B,V1571)&lt;&gt;"Ville",INDEX(10_Lieux!$I:$I,V1571),0))</f>
        <v>250</v>
      </c>
      <c r="Z1571" s="14" t="str">
        <f aca="false">A1571&amp;"|"&amp;B1571</f>
        <v>Bruxelles|Perpignan-Rivesaltes</v>
      </c>
      <c r="AA1571" s="14" t="str">
        <f aca="false">IF(I1571&lt;p_local,"Local",IF(I1571&lt;p_vv_min,"Courte distance",IF(I1571&lt;p_tres_long,"Longue distance","Très longue distance")))</f>
        <v>Très longue distance</v>
      </c>
    </row>
    <row r="1572" customFormat="false" ht="15" hidden="false" customHeight="true" outlineLevel="0" collapsed="false">
      <c r="A1572" s="1" t="s">
        <v>1704</v>
      </c>
      <c r="B1572" s="1" t="s">
        <v>158</v>
      </c>
      <c r="C1572" s="1" t="s">
        <v>34</v>
      </c>
      <c r="D1572" s="1" t="s">
        <v>653</v>
      </c>
      <c r="E1572" s="1" t="s">
        <v>1741</v>
      </c>
      <c r="F1572" s="14" t="s">
        <v>40</v>
      </c>
      <c r="G1572" s="14" t="str">
        <f aca="false">IF(I1572&lt;p_local,"Local → page infra",IF(H1572&gt;=p_ph1,"Phase 1",IF(H1572&gt;=p_ph2,"Phase 2","Phase 3")))</f>
        <v>Phase 3</v>
      </c>
      <c r="H1572" s="14" t="n">
        <f aca="false">IF(I1572&lt;p_local,0,IF(C1572="Aéroport → Aéroport",p_pts_plein,IF(Y1572&gt;0,IF(I1572&lt;=Y1572,p_pts_plein,IF(I1572&lt;=p_mult2*Y1572,p_pts_moyen,p_pts_r3)),IF(I1572&gt;=p_vv_min,p_pts_plein,IF(I1572&gt;=p_vv_moy,p_pts_moyen,p_pts_court))))+IF(INDEX(10_Lieux!$D:$D,U1572)=1,p_prio1,p_prio2)+IF(INDEX(10_Lieux!$D:$D,V1572)=1,p_prio1,p_prio2)+IF(K1572="Oui",p_tf,0)+p_hub*((INDEX(10_Lieux!$H:$H,U1572)="Hub")+(INDEX(10_Lieux!$H:$H,V1572)="Hub"))+IF(OR(INDEX(10_Lieux!$H:$H,U1572)="Premium",INDEX(10_Lieux!$H:$H,V1572)="Premium"),p_prem,0))</f>
        <v>40</v>
      </c>
      <c r="I1572" s="14" t="n">
        <f aca="false">ROUND(W1572*p_facteur,0)</f>
        <v>1127</v>
      </c>
      <c r="J1572" s="14" t="str">
        <f aca="false">IF(X1572&lt;60,X1572&amp;" min",INT(X1572/60)&amp;" h"&amp;IF(MOD(X1572,60)=0,""," "&amp;TEXT(MOD(X1572,60),"00")))</f>
        <v>11 h 45</v>
      </c>
      <c r="K1572" s="14" t="str">
        <f aca="false">IF(S1572&lt;&gt;T1572,"Oui","Non")</f>
        <v>Oui</v>
      </c>
      <c r="L1572" s="14" t="str">
        <f aca="false">IF(AND(INDEX(10_Lieux!$B:$B,U1572)="Ville",INDEX(10_Lieux!$B:$B,V1572)="Ville"),"/chauffeur-prive/"&amp;INDEX(10_Lieux!$E:$E,U1572)&amp;"-"&amp;INDEX(10_Lieux!$E:$E,V1572)&amp;"/","/chauffeur-prive/"&amp;INDEX(10_Lieux!$E:$E,U1572)&amp;"/"&amp;INDEX(10_Lieux!$E:$E,V1572)&amp;"/")</f>
        <v>/chauffeur-prive/aeroport-perpignan-rivesaltes/liege/</v>
      </c>
      <c r="M1572" s="14" t="str">
        <f aca="false">IFERROR(INDEX($L:$L,MATCH(B1572&amp;"|"&amp;A1572,$Z:$Z,0)),"—")</f>
        <v>/chauffeur-prive/liege/aeroport-perpignan-rivesaltes/</v>
      </c>
      <c r="N1572" s="14" t="str">
        <f aca="false">IF(LEN("Chauffeur privé "&amp;INDEX(10_Lieux!$J:$J,U1572)&amp;" → "&amp;INDEX(10_Lieux!$J:$J,V1572)&amp;" | 24h/24")&gt;60,"Chauffeur privé "&amp;INDEX(10_Lieux!$J:$J,U1572)&amp;" → "&amp;INDEX(10_Lieux!$J:$J,V1572),"Chauffeur privé "&amp;INDEX(10_Lieux!$J:$J,U1572)&amp;" → "&amp;INDEX(10_Lieux!$J:$J,V1572)&amp;" | 24h/24")</f>
        <v>Chauffeur privé Aéroport Perpignan-Rivesaltes → Liège</v>
      </c>
      <c r="O1572" s="14" t="n">
        <f aca="false">LEN(N1572)</f>
        <v>53</v>
      </c>
      <c r="P1572" s="14" t="str">
        <f aca="false">"Chauffeur privé "&amp;INDEX(10_Lieux!$K:$K,U1572)&amp;" vers "&amp;INDEX(10_Lieux!$L:$L,V1572)</f>
        <v>Chauffeur privé de l'aéroport Perpignan-Rivesaltes vers Liège</v>
      </c>
      <c r="Q1572" s="14" t="str">
        <f aca="false">"Chauffeur privé "&amp;INDEX(10_Lieux!$K:$K,U1572)&amp;" vers "&amp;INDEX(10_Lieux!$L:$L,V1572)&amp;" : env. "&amp;I1572&amp;" km, "&amp;J1572&amp;" de route. Devis personnalisé, standard 24h/24 et 7j/7."</f>
        <v>Chauffeur privé de l'aéroport Perpignan-Rivesaltes vers Liège : env. 1127 km, 11 h 45 de route. Devis personnalisé, standard 24h/24 et 7j/7.</v>
      </c>
      <c r="R1572" s="14" t="n">
        <f aca="false">LEN(Q1572)</f>
        <v>140</v>
      </c>
      <c r="S1572" s="14" t="str">
        <f aca="false">INDEX(10_Lieux!$C:$C,U1572)</f>
        <v>France</v>
      </c>
      <c r="T1572" s="14" t="str">
        <f aca="false">INDEX(10_Lieux!$C:$C,V1572)</f>
        <v>Belgique</v>
      </c>
      <c r="U1572" s="14" t="n">
        <f aca="false">MATCH(A1572,10_Lieux!$A:$A,0)</f>
        <v>165</v>
      </c>
      <c r="V1572" s="14" t="n">
        <f aca="false">MATCH(B1572,10_Lieux!$A:$A,0)</f>
        <v>94</v>
      </c>
      <c r="W1572" s="14" t="n">
        <f aca="false">ROUND(6371*2*ASIN(SQRT(SIN(RADIANS(INDEX(10_Lieux!$F:$F,V1572)-INDEX(10_Lieux!$F:$F,U1572))/2)^2+COS(RADIANS(INDEX(10_Lieux!$F:$F,U1572)))*COS(RADIANS(INDEX(10_Lieux!$F:$F,V1572)))*SIN(RADIANS(INDEX(10_Lieux!$G:$G,V1572)-INDEX(10_Lieux!$G:$G,U1572))/2)^2)),1)</f>
        <v>901.3</v>
      </c>
      <c r="X1572" s="14" t="n">
        <f aca="false">ROUND(I1572/IF(I1572&lt;p_seuil_vitesse,p_vit_lente,p_vit_rapide)*60/15,0)*15</f>
        <v>705</v>
      </c>
      <c r="Y1572" s="14" t="n">
        <f aca="false">MAX(IF(INDEX(10_Lieux!$B:$B,U1572)&lt;&gt;"Ville",INDEX(10_Lieux!$I:$I,U1572),0),IF(INDEX(10_Lieux!$B:$B,V1572)&lt;&gt;"Ville",INDEX(10_Lieux!$I:$I,V1572),0))</f>
        <v>250</v>
      </c>
      <c r="Z1572" s="14" t="str">
        <f aca="false">A1572&amp;"|"&amp;B1572</f>
        <v>Perpignan-Rivesaltes|Liège</v>
      </c>
      <c r="AA1572" s="14" t="str">
        <f aca="false">IF(I1572&lt;p_local,"Local",IF(I1572&lt;p_vv_min,"Courte distance",IF(I1572&lt;p_tres_long,"Longue distance","Très longue distance")))</f>
        <v>Très longue distance</v>
      </c>
    </row>
    <row r="1573" customFormat="false" ht="15" hidden="false" customHeight="true" outlineLevel="0" collapsed="false">
      <c r="A1573" s="1" t="s">
        <v>158</v>
      </c>
      <c r="B1573" s="1" t="s">
        <v>1704</v>
      </c>
      <c r="C1573" s="1" t="s">
        <v>35</v>
      </c>
      <c r="D1573" s="1" t="s">
        <v>653</v>
      </c>
      <c r="E1573" s="1" t="s">
        <v>1742</v>
      </c>
      <c r="F1573" s="14" t="s">
        <v>40</v>
      </c>
      <c r="G1573" s="14" t="str">
        <f aca="false">IF(I1573&lt;p_local,"Local → page infra",IF(H1573&gt;=p_ph1,"Phase 1",IF(H1573&gt;=p_ph2,"Phase 2","Phase 3")))</f>
        <v>Phase 3</v>
      </c>
      <c r="H1573" s="14" t="n">
        <f aca="false">IF(I1573&lt;p_local,0,IF(C1573="Aéroport → Aéroport",p_pts_plein,IF(Y1573&gt;0,IF(I1573&lt;=Y1573,p_pts_plein,IF(I1573&lt;=p_mult2*Y1573,p_pts_moyen,p_pts_r3)),IF(I1573&gt;=p_vv_min,p_pts_plein,IF(I1573&gt;=p_vv_moy,p_pts_moyen,p_pts_court))))+IF(INDEX(10_Lieux!$D:$D,U1573)=1,p_prio1,p_prio2)+IF(INDEX(10_Lieux!$D:$D,V1573)=1,p_prio1,p_prio2)+IF(K1573="Oui",p_tf,0)+p_hub*((INDEX(10_Lieux!$H:$H,U1573)="Hub")+(INDEX(10_Lieux!$H:$H,V1573)="Hub"))+IF(OR(INDEX(10_Lieux!$H:$H,U1573)="Premium",INDEX(10_Lieux!$H:$H,V1573)="Premium"),p_prem,0))</f>
        <v>40</v>
      </c>
      <c r="I1573" s="14" t="n">
        <f aca="false">ROUND(W1573*p_facteur,0)</f>
        <v>1127</v>
      </c>
      <c r="J1573" s="14" t="str">
        <f aca="false">IF(X1573&lt;60,X1573&amp;" min",INT(X1573/60)&amp;" h"&amp;IF(MOD(X1573,60)=0,""," "&amp;TEXT(MOD(X1573,60),"00")))</f>
        <v>11 h 45</v>
      </c>
      <c r="K1573" s="14" t="str">
        <f aca="false">IF(S1573&lt;&gt;T1573,"Oui","Non")</f>
        <v>Oui</v>
      </c>
      <c r="L1573" s="14" t="str">
        <f aca="false">IF(AND(INDEX(10_Lieux!$B:$B,U1573)="Ville",INDEX(10_Lieux!$B:$B,V1573)="Ville"),"/chauffeur-prive/"&amp;INDEX(10_Lieux!$E:$E,U1573)&amp;"-"&amp;INDEX(10_Lieux!$E:$E,V1573)&amp;"/","/chauffeur-prive/"&amp;INDEX(10_Lieux!$E:$E,U1573)&amp;"/"&amp;INDEX(10_Lieux!$E:$E,V1573)&amp;"/")</f>
        <v>/chauffeur-prive/liege/aeroport-perpignan-rivesaltes/</v>
      </c>
      <c r="M1573" s="14" t="str">
        <f aca="false">IFERROR(INDEX($L:$L,MATCH(B1573&amp;"|"&amp;A1573,$Z:$Z,0)),"—")</f>
        <v>/chauffeur-prive/aeroport-perpignan-rivesaltes/liege/</v>
      </c>
      <c r="N1573" s="14" t="str">
        <f aca="false">IF(LEN("Chauffeur privé "&amp;INDEX(10_Lieux!$J:$J,U1573)&amp;" → "&amp;INDEX(10_Lieux!$J:$J,V1573)&amp;" | 24h/24")&gt;60,"Chauffeur privé "&amp;INDEX(10_Lieux!$J:$J,U1573)&amp;" → "&amp;INDEX(10_Lieux!$J:$J,V1573),"Chauffeur privé "&amp;INDEX(10_Lieux!$J:$J,U1573)&amp;" → "&amp;INDEX(10_Lieux!$J:$J,V1573)&amp;" | 24h/24")</f>
        <v>Chauffeur privé Liège → Aéroport Perpignan-Rivesaltes</v>
      </c>
      <c r="O1573" s="14" t="n">
        <f aca="false">LEN(N1573)</f>
        <v>53</v>
      </c>
      <c r="P1573" s="14" t="str">
        <f aca="false">"Chauffeur privé "&amp;INDEX(10_Lieux!$K:$K,U1573)&amp;" vers "&amp;INDEX(10_Lieux!$L:$L,V1573)</f>
        <v>Chauffeur privé de Liège vers l'aéroport Perpignan-Rivesaltes</v>
      </c>
      <c r="Q1573" s="14" t="str">
        <f aca="false">"Chauffeur privé "&amp;INDEX(10_Lieux!$K:$K,U1573)&amp;" vers "&amp;INDEX(10_Lieux!$L:$L,V1573)&amp;" : env. "&amp;I1573&amp;" km, "&amp;J1573&amp;" de route. Devis personnalisé, standard 24h/24 et 7j/7."</f>
        <v>Chauffeur privé de Liège vers l'aéroport Perpignan-Rivesaltes : env. 1127 km, 11 h 45 de route. Devis personnalisé, standard 24h/24 et 7j/7.</v>
      </c>
      <c r="R1573" s="14" t="n">
        <f aca="false">LEN(Q1573)</f>
        <v>140</v>
      </c>
      <c r="S1573" s="14" t="str">
        <f aca="false">INDEX(10_Lieux!$C:$C,U1573)</f>
        <v>Belgique</v>
      </c>
      <c r="T1573" s="14" t="str">
        <f aca="false">INDEX(10_Lieux!$C:$C,V1573)</f>
        <v>France</v>
      </c>
      <c r="U1573" s="14" t="n">
        <f aca="false">MATCH(A1573,10_Lieux!$A:$A,0)</f>
        <v>94</v>
      </c>
      <c r="V1573" s="14" t="n">
        <f aca="false">MATCH(B1573,10_Lieux!$A:$A,0)</f>
        <v>165</v>
      </c>
      <c r="W1573" s="14" t="n">
        <f aca="false">ROUND(6371*2*ASIN(SQRT(SIN(RADIANS(INDEX(10_Lieux!$F:$F,V1573)-INDEX(10_Lieux!$F:$F,U1573))/2)^2+COS(RADIANS(INDEX(10_Lieux!$F:$F,U1573)))*COS(RADIANS(INDEX(10_Lieux!$F:$F,V1573)))*SIN(RADIANS(INDEX(10_Lieux!$G:$G,V1573)-INDEX(10_Lieux!$G:$G,U1573))/2)^2)),1)</f>
        <v>901.3</v>
      </c>
      <c r="X1573" s="14" t="n">
        <f aca="false">ROUND(I1573/IF(I1573&lt;p_seuil_vitesse,p_vit_lente,p_vit_rapide)*60/15,0)*15</f>
        <v>705</v>
      </c>
      <c r="Y1573" s="14" t="n">
        <f aca="false">MAX(IF(INDEX(10_Lieux!$B:$B,U1573)&lt;&gt;"Ville",INDEX(10_Lieux!$I:$I,U1573),0),IF(INDEX(10_Lieux!$B:$B,V1573)&lt;&gt;"Ville",INDEX(10_Lieux!$I:$I,V1573),0))</f>
        <v>250</v>
      </c>
      <c r="Z1573" s="14" t="str">
        <f aca="false">A1573&amp;"|"&amp;B1573</f>
        <v>Liège|Perpignan-Rivesaltes</v>
      </c>
      <c r="AA1573" s="14" t="str">
        <f aca="false">IF(I1573&lt;p_local,"Local",IF(I1573&lt;p_vv_min,"Courte distance",IF(I1573&lt;p_tres_long,"Longue distance","Très longue distance")))</f>
        <v>Très longue distance</v>
      </c>
    </row>
    <row r="1574" customFormat="false" ht="15" hidden="false" customHeight="true" outlineLevel="0" collapsed="false">
      <c r="A1574" s="1" t="s">
        <v>1704</v>
      </c>
      <c r="B1574" s="1" t="s">
        <v>160</v>
      </c>
      <c r="C1574" s="1" t="s">
        <v>34</v>
      </c>
      <c r="D1574" s="1" t="s">
        <v>653</v>
      </c>
      <c r="E1574" s="1" t="s">
        <v>1743</v>
      </c>
      <c r="F1574" s="14" t="s">
        <v>40</v>
      </c>
      <c r="G1574" s="14" t="str">
        <f aca="false">IF(I1574&lt;p_local,"Local → page infra",IF(H1574&gt;=p_ph1,"Phase 1",IF(H1574&gt;=p_ph2,"Phase 2","Phase 3")))</f>
        <v>Phase 3</v>
      </c>
      <c r="H1574" s="14" t="n">
        <f aca="false">IF(I1574&lt;p_local,0,IF(C1574="Aéroport → Aéroport",p_pts_plein,IF(Y1574&gt;0,IF(I1574&lt;=Y1574,p_pts_plein,IF(I1574&lt;=p_mult2*Y1574,p_pts_moyen,p_pts_r3)),IF(I1574&gt;=p_vv_min,p_pts_plein,IF(I1574&gt;=p_vv_moy,p_pts_moyen,p_pts_court))))+IF(INDEX(10_Lieux!$D:$D,U1574)=1,p_prio1,p_prio2)+IF(INDEX(10_Lieux!$D:$D,V1574)=1,p_prio1,p_prio2)+IF(K1574="Oui",p_tf,0)+p_hub*((INDEX(10_Lieux!$H:$H,U1574)="Hub")+(INDEX(10_Lieux!$H:$H,V1574)="Hub"))+IF(OR(INDEX(10_Lieux!$H:$H,U1574)="Premium",INDEX(10_Lieux!$H:$H,V1574)="Premium"),p_prem,0))</f>
        <v>40</v>
      </c>
      <c r="I1574" s="14" t="n">
        <f aca="false">ROUND(W1574*p_facteur,0)</f>
        <v>1077</v>
      </c>
      <c r="J1574" s="14" t="str">
        <f aca="false">IF(X1574&lt;60,X1574&amp;" min",INT(X1574/60)&amp;" h"&amp;IF(MOD(X1574,60)=0,""," "&amp;TEXT(MOD(X1574,60),"00")))</f>
        <v>11 h 15</v>
      </c>
      <c r="K1574" s="14" t="str">
        <f aca="false">IF(S1574&lt;&gt;T1574,"Oui","Non")</f>
        <v>Oui</v>
      </c>
      <c r="L1574" s="14" t="str">
        <f aca="false">IF(AND(INDEX(10_Lieux!$B:$B,U1574)="Ville",INDEX(10_Lieux!$B:$B,V1574)="Ville"),"/chauffeur-prive/"&amp;INDEX(10_Lieux!$E:$E,U1574)&amp;"-"&amp;INDEX(10_Lieux!$E:$E,V1574)&amp;"/","/chauffeur-prive/"&amp;INDEX(10_Lieux!$E:$E,U1574)&amp;"/"&amp;INDEX(10_Lieux!$E:$E,V1574)&amp;"/")</f>
        <v>/chauffeur-prive/aeroport-perpignan-rivesaltes/charleroi/</v>
      </c>
      <c r="M1574" s="14" t="str">
        <f aca="false">IFERROR(INDEX($L:$L,MATCH(B1574&amp;"|"&amp;A1574,$Z:$Z,0)),"—")</f>
        <v>/chauffeur-prive/charleroi/aeroport-perpignan-rivesaltes/</v>
      </c>
      <c r="N1574" s="14" t="str">
        <f aca="false">IF(LEN("Chauffeur privé "&amp;INDEX(10_Lieux!$J:$J,U1574)&amp;" → "&amp;INDEX(10_Lieux!$J:$J,V1574)&amp;" | 24h/24")&gt;60,"Chauffeur privé "&amp;INDEX(10_Lieux!$J:$J,U1574)&amp;" → "&amp;INDEX(10_Lieux!$J:$J,V1574),"Chauffeur privé "&amp;INDEX(10_Lieux!$J:$J,U1574)&amp;" → "&amp;INDEX(10_Lieux!$J:$J,V1574)&amp;" | 24h/24")</f>
        <v>Chauffeur privé Aéroport Perpignan-Rivesaltes → Charleroi</v>
      </c>
      <c r="O1574" s="14" t="n">
        <f aca="false">LEN(N1574)</f>
        <v>57</v>
      </c>
      <c r="P1574" s="14" t="str">
        <f aca="false">"Chauffeur privé "&amp;INDEX(10_Lieux!$K:$K,U1574)&amp;" vers "&amp;INDEX(10_Lieux!$L:$L,V1574)</f>
        <v>Chauffeur privé de l'aéroport Perpignan-Rivesaltes vers Charleroi</v>
      </c>
      <c r="Q1574" s="14" t="str">
        <f aca="false">"Chauffeur privé "&amp;INDEX(10_Lieux!$K:$K,U1574)&amp;" vers "&amp;INDEX(10_Lieux!$L:$L,V1574)&amp;" : env. "&amp;I1574&amp;" km, "&amp;J1574&amp;" de route. Devis personnalisé, standard 24h/24 et 7j/7."</f>
        <v>Chauffeur privé de l'aéroport Perpignan-Rivesaltes vers Charleroi : env. 1077 km, 11 h 15 de route. Devis personnalisé, standard 24h/24 et 7j/7.</v>
      </c>
      <c r="R1574" s="14" t="n">
        <f aca="false">LEN(Q1574)</f>
        <v>144</v>
      </c>
      <c r="S1574" s="14" t="str">
        <f aca="false">INDEX(10_Lieux!$C:$C,U1574)</f>
        <v>France</v>
      </c>
      <c r="T1574" s="14" t="str">
        <f aca="false">INDEX(10_Lieux!$C:$C,V1574)</f>
        <v>Belgique</v>
      </c>
      <c r="U1574" s="14" t="n">
        <f aca="false">MATCH(A1574,10_Lieux!$A:$A,0)</f>
        <v>165</v>
      </c>
      <c r="V1574" s="14" t="n">
        <f aca="false">MATCH(B1574,10_Lieux!$A:$A,0)</f>
        <v>96</v>
      </c>
      <c r="W1574" s="14" t="n">
        <f aca="false">ROUND(6371*2*ASIN(SQRT(SIN(RADIANS(INDEX(10_Lieux!$F:$F,V1574)-INDEX(10_Lieux!$F:$F,U1574))/2)^2+COS(RADIANS(INDEX(10_Lieux!$F:$F,U1574)))*COS(RADIANS(INDEX(10_Lieux!$F:$F,V1574)))*SIN(RADIANS(INDEX(10_Lieux!$G:$G,V1574)-INDEX(10_Lieux!$G:$G,U1574))/2)^2)),1)</f>
        <v>861.4</v>
      </c>
      <c r="X1574" s="14" t="n">
        <f aca="false">ROUND(I1574/IF(I1574&lt;p_seuil_vitesse,p_vit_lente,p_vit_rapide)*60/15,0)*15</f>
        <v>675</v>
      </c>
      <c r="Y1574" s="14" t="n">
        <f aca="false">MAX(IF(INDEX(10_Lieux!$B:$B,U1574)&lt;&gt;"Ville",INDEX(10_Lieux!$I:$I,U1574),0),IF(INDEX(10_Lieux!$B:$B,V1574)&lt;&gt;"Ville",INDEX(10_Lieux!$I:$I,V1574),0))</f>
        <v>250</v>
      </c>
      <c r="Z1574" s="14" t="str">
        <f aca="false">A1574&amp;"|"&amp;B1574</f>
        <v>Perpignan-Rivesaltes|Charleroi</v>
      </c>
      <c r="AA1574" s="14" t="str">
        <f aca="false">IF(I1574&lt;p_local,"Local",IF(I1574&lt;p_vv_min,"Courte distance",IF(I1574&lt;p_tres_long,"Longue distance","Très longue distance")))</f>
        <v>Très longue distance</v>
      </c>
    </row>
    <row r="1575" customFormat="false" ht="15" hidden="false" customHeight="true" outlineLevel="0" collapsed="false">
      <c r="A1575" s="1" t="s">
        <v>160</v>
      </c>
      <c r="B1575" s="1" t="s">
        <v>1704</v>
      </c>
      <c r="C1575" s="1" t="s">
        <v>35</v>
      </c>
      <c r="D1575" s="1" t="s">
        <v>653</v>
      </c>
      <c r="E1575" s="1" t="s">
        <v>1744</v>
      </c>
      <c r="F1575" s="14" t="s">
        <v>40</v>
      </c>
      <c r="G1575" s="14" t="str">
        <f aca="false">IF(I1575&lt;p_local,"Local → page infra",IF(H1575&gt;=p_ph1,"Phase 1",IF(H1575&gt;=p_ph2,"Phase 2","Phase 3")))</f>
        <v>Phase 3</v>
      </c>
      <c r="H1575" s="14" t="n">
        <f aca="false">IF(I1575&lt;p_local,0,IF(C1575="Aéroport → Aéroport",p_pts_plein,IF(Y1575&gt;0,IF(I1575&lt;=Y1575,p_pts_plein,IF(I1575&lt;=p_mult2*Y1575,p_pts_moyen,p_pts_r3)),IF(I1575&gt;=p_vv_min,p_pts_plein,IF(I1575&gt;=p_vv_moy,p_pts_moyen,p_pts_court))))+IF(INDEX(10_Lieux!$D:$D,U1575)=1,p_prio1,p_prio2)+IF(INDEX(10_Lieux!$D:$D,V1575)=1,p_prio1,p_prio2)+IF(K1575="Oui",p_tf,0)+p_hub*((INDEX(10_Lieux!$H:$H,U1575)="Hub")+(INDEX(10_Lieux!$H:$H,V1575)="Hub"))+IF(OR(INDEX(10_Lieux!$H:$H,U1575)="Premium",INDEX(10_Lieux!$H:$H,V1575)="Premium"),p_prem,0))</f>
        <v>40</v>
      </c>
      <c r="I1575" s="14" t="n">
        <f aca="false">ROUND(W1575*p_facteur,0)</f>
        <v>1077</v>
      </c>
      <c r="J1575" s="14" t="str">
        <f aca="false">IF(X1575&lt;60,X1575&amp;" min",INT(X1575/60)&amp;" h"&amp;IF(MOD(X1575,60)=0,""," "&amp;TEXT(MOD(X1575,60),"00")))</f>
        <v>11 h 15</v>
      </c>
      <c r="K1575" s="14" t="str">
        <f aca="false">IF(S1575&lt;&gt;T1575,"Oui","Non")</f>
        <v>Oui</v>
      </c>
      <c r="L1575" s="14" t="str">
        <f aca="false">IF(AND(INDEX(10_Lieux!$B:$B,U1575)="Ville",INDEX(10_Lieux!$B:$B,V1575)="Ville"),"/chauffeur-prive/"&amp;INDEX(10_Lieux!$E:$E,U1575)&amp;"-"&amp;INDEX(10_Lieux!$E:$E,V1575)&amp;"/","/chauffeur-prive/"&amp;INDEX(10_Lieux!$E:$E,U1575)&amp;"/"&amp;INDEX(10_Lieux!$E:$E,V1575)&amp;"/")</f>
        <v>/chauffeur-prive/charleroi/aeroport-perpignan-rivesaltes/</v>
      </c>
      <c r="M1575" s="14" t="str">
        <f aca="false">IFERROR(INDEX($L:$L,MATCH(B1575&amp;"|"&amp;A1575,$Z:$Z,0)),"—")</f>
        <v>/chauffeur-prive/aeroport-perpignan-rivesaltes/charleroi/</v>
      </c>
      <c r="N1575" s="14" t="str">
        <f aca="false">IF(LEN("Chauffeur privé "&amp;INDEX(10_Lieux!$J:$J,U1575)&amp;" → "&amp;INDEX(10_Lieux!$J:$J,V1575)&amp;" | 24h/24")&gt;60,"Chauffeur privé "&amp;INDEX(10_Lieux!$J:$J,U1575)&amp;" → "&amp;INDEX(10_Lieux!$J:$J,V1575),"Chauffeur privé "&amp;INDEX(10_Lieux!$J:$J,U1575)&amp;" → "&amp;INDEX(10_Lieux!$J:$J,V1575)&amp;" | 24h/24")</f>
        <v>Chauffeur privé Charleroi → Aéroport Perpignan-Rivesaltes</v>
      </c>
      <c r="O1575" s="14" t="n">
        <f aca="false">LEN(N1575)</f>
        <v>57</v>
      </c>
      <c r="P1575" s="14" t="str">
        <f aca="false">"Chauffeur privé "&amp;INDEX(10_Lieux!$K:$K,U1575)&amp;" vers "&amp;INDEX(10_Lieux!$L:$L,V1575)</f>
        <v>Chauffeur privé de Charleroi vers l'aéroport Perpignan-Rivesaltes</v>
      </c>
      <c r="Q1575" s="14" t="str">
        <f aca="false">"Chauffeur privé "&amp;INDEX(10_Lieux!$K:$K,U1575)&amp;" vers "&amp;INDEX(10_Lieux!$L:$L,V1575)&amp;" : env. "&amp;I1575&amp;" km, "&amp;J1575&amp;" de route. Devis personnalisé, standard 24h/24 et 7j/7."</f>
        <v>Chauffeur privé de Charleroi vers l'aéroport Perpignan-Rivesaltes : env. 1077 km, 11 h 15 de route. Devis personnalisé, standard 24h/24 et 7j/7.</v>
      </c>
      <c r="R1575" s="14" t="n">
        <f aca="false">LEN(Q1575)</f>
        <v>144</v>
      </c>
      <c r="S1575" s="14" t="str">
        <f aca="false">INDEX(10_Lieux!$C:$C,U1575)</f>
        <v>Belgique</v>
      </c>
      <c r="T1575" s="14" t="str">
        <f aca="false">INDEX(10_Lieux!$C:$C,V1575)</f>
        <v>France</v>
      </c>
      <c r="U1575" s="14" t="n">
        <f aca="false">MATCH(A1575,10_Lieux!$A:$A,0)</f>
        <v>96</v>
      </c>
      <c r="V1575" s="14" t="n">
        <f aca="false">MATCH(B1575,10_Lieux!$A:$A,0)</f>
        <v>165</v>
      </c>
      <c r="W1575" s="14" t="n">
        <f aca="false">ROUND(6371*2*ASIN(SQRT(SIN(RADIANS(INDEX(10_Lieux!$F:$F,V1575)-INDEX(10_Lieux!$F:$F,U1575))/2)^2+COS(RADIANS(INDEX(10_Lieux!$F:$F,U1575)))*COS(RADIANS(INDEX(10_Lieux!$F:$F,V1575)))*SIN(RADIANS(INDEX(10_Lieux!$G:$G,V1575)-INDEX(10_Lieux!$G:$G,U1575))/2)^2)),1)</f>
        <v>861.4</v>
      </c>
      <c r="X1575" s="14" t="n">
        <f aca="false">ROUND(I1575/IF(I1575&lt;p_seuil_vitesse,p_vit_lente,p_vit_rapide)*60/15,0)*15</f>
        <v>675</v>
      </c>
      <c r="Y1575" s="14" t="n">
        <f aca="false">MAX(IF(INDEX(10_Lieux!$B:$B,U1575)&lt;&gt;"Ville",INDEX(10_Lieux!$I:$I,U1575),0),IF(INDEX(10_Lieux!$B:$B,V1575)&lt;&gt;"Ville",INDEX(10_Lieux!$I:$I,V1575),0))</f>
        <v>250</v>
      </c>
      <c r="Z1575" s="14" t="str">
        <f aca="false">A1575&amp;"|"&amp;B1575</f>
        <v>Charleroi|Perpignan-Rivesaltes</v>
      </c>
      <c r="AA1575" s="14" t="str">
        <f aca="false">IF(I1575&lt;p_local,"Local",IF(I1575&lt;p_vv_min,"Courte distance",IF(I1575&lt;p_tres_long,"Longue distance","Très longue distance")))</f>
        <v>Très longue distance</v>
      </c>
    </row>
    <row r="1576" customFormat="false" ht="15" hidden="false" customHeight="true" outlineLevel="0" collapsed="false">
      <c r="A1576" s="1" t="s">
        <v>1704</v>
      </c>
      <c r="B1576" s="1" t="s">
        <v>162</v>
      </c>
      <c r="C1576" s="1" t="s">
        <v>34</v>
      </c>
      <c r="D1576" s="1" t="s">
        <v>653</v>
      </c>
      <c r="E1576" s="1" t="s">
        <v>1745</v>
      </c>
      <c r="F1576" s="14" t="s">
        <v>40</v>
      </c>
      <c r="G1576" s="14" t="str">
        <f aca="false">IF(I1576&lt;p_local,"Local → page infra",IF(H1576&gt;=p_ph1,"Phase 1",IF(H1576&gt;=p_ph2,"Phase 2","Phase 3")))</f>
        <v>Phase 3</v>
      </c>
      <c r="H1576" s="14" t="n">
        <f aca="false">IF(I1576&lt;p_local,0,IF(C1576="Aéroport → Aéroport",p_pts_plein,IF(Y1576&gt;0,IF(I1576&lt;=Y1576,p_pts_plein,IF(I1576&lt;=p_mult2*Y1576,p_pts_moyen,p_pts_r3)),IF(I1576&gt;=p_vv_min,p_pts_plein,IF(I1576&gt;=p_vv_moy,p_pts_moyen,p_pts_court))))+IF(INDEX(10_Lieux!$D:$D,U1576)=1,p_prio1,p_prio2)+IF(INDEX(10_Lieux!$D:$D,V1576)=1,p_prio1,p_prio2)+IF(K1576="Oui",p_tf,0)+p_hub*((INDEX(10_Lieux!$H:$H,U1576)="Hub")+(INDEX(10_Lieux!$H:$H,V1576)="Hub"))+IF(OR(INDEX(10_Lieux!$H:$H,U1576)="Premium",INDEX(10_Lieux!$H:$H,V1576)="Premium"),p_prem,0))</f>
        <v>40</v>
      </c>
      <c r="I1576" s="14" t="n">
        <f aca="false">ROUND(W1576*p_facteur,0)</f>
        <v>814</v>
      </c>
      <c r="J1576" s="14" t="str">
        <f aca="false">IF(X1576&lt;60,X1576&amp;" min",INT(X1576/60)&amp;" h"&amp;IF(MOD(X1576,60)=0,""," "&amp;TEXT(MOD(X1576,60),"00")))</f>
        <v>8 h 30</v>
      </c>
      <c r="K1576" s="14" t="str">
        <f aca="false">IF(S1576&lt;&gt;T1576,"Oui","Non")</f>
        <v>Oui</v>
      </c>
      <c r="L1576" s="14" t="str">
        <f aca="false">IF(AND(INDEX(10_Lieux!$B:$B,U1576)="Ville",INDEX(10_Lieux!$B:$B,V1576)="Ville"),"/chauffeur-prive/"&amp;INDEX(10_Lieux!$E:$E,U1576)&amp;"-"&amp;INDEX(10_Lieux!$E:$E,V1576)&amp;"/","/chauffeur-prive/"&amp;INDEX(10_Lieux!$E:$E,U1576)&amp;"/"&amp;INDEX(10_Lieux!$E:$E,V1576)&amp;"/")</f>
        <v>/chauffeur-prive/aeroport-perpignan-rivesaltes/bale/</v>
      </c>
      <c r="M1576" s="14" t="str">
        <f aca="false">IFERROR(INDEX($L:$L,MATCH(B1576&amp;"|"&amp;A1576,$Z:$Z,0)),"—")</f>
        <v>/chauffeur-prive/bale/aeroport-perpignan-rivesaltes/</v>
      </c>
      <c r="N1576" s="14" t="str">
        <f aca="false">IF(LEN("Chauffeur privé "&amp;INDEX(10_Lieux!$J:$J,U1576)&amp;" → "&amp;INDEX(10_Lieux!$J:$J,V1576)&amp;" | 24h/24")&gt;60,"Chauffeur privé "&amp;INDEX(10_Lieux!$J:$J,U1576)&amp;" → "&amp;INDEX(10_Lieux!$J:$J,V1576),"Chauffeur privé "&amp;INDEX(10_Lieux!$J:$J,U1576)&amp;" → "&amp;INDEX(10_Lieux!$J:$J,V1576)&amp;" | 24h/24")</f>
        <v>Chauffeur privé Aéroport Perpignan-Rivesaltes → Bâle</v>
      </c>
      <c r="O1576" s="14" t="n">
        <f aca="false">LEN(N1576)</f>
        <v>52</v>
      </c>
      <c r="P1576" s="14" t="str">
        <f aca="false">"Chauffeur privé "&amp;INDEX(10_Lieux!$K:$K,U1576)&amp;" vers "&amp;INDEX(10_Lieux!$L:$L,V1576)</f>
        <v>Chauffeur privé de l'aéroport Perpignan-Rivesaltes vers Bâle</v>
      </c>
      <c r="Q1576" s="14" t="str">
        <f aca="false">"Chauffeur privé "&amp;INDEX(10_Lieux!$K:$K,U1576)&amp;" vers "&amp;INDEX(10_Lieux!$L:$L,V1576)&amp;" : env. "&amp;I1576&amp;" km, "&amp;J1576&amp;" de route. Devis personnalisé, standard 24h/24 et 7j/7."</f>
        <v>Chauffeur privé de l'aéroport Perpignan-Rivesaltes vers Bâle : env. 814 km, 8 h 30 de route. Devis personnalisé, standard 24h/24 et 7j/7.</v>
      </c>
      <c r="R1576" s="14" t="n">
        <f aca="false">LEN(Q1576)</f>
        <v>137</v>
      </c>
      <c r="S1576" s="14" t="str">
        <f aca="false">INDEX(10_Lieux!$C:$C,U1576)</f>
        <v>France</v>
      </c>
      <c r="T1576" s="14" t="str">
        <f aca="false">INDEX(10_Lieux!$C:$C,V1576)</f>
        <v>Suisse</v>
      </c>
      <c r="U1576" s="14" t="n">
        <f aca="false">MATCH(A1576,10_Lieux!$A:$A,0)</f>
        <v>165</v>
      </c>
      <c r="V1576" s="14" t="n">
        <f aca="false">MATCH(B1576,10_Lieux!$A:$A,0)</f>
        <v>121</v>
      </c>
      <c r="W1576" s="14" t="n">
        <f aca="false">ROUND(6371*2*ASIN(SQRT(SIN(RADIANS(INDEX(10_Lieux!$F:$F,V1576)-INDEX(10_Lieux!$F:$F,U1576))/2)^2+COS(RADIANS(INDEX(10_Lieux!$F:$F,U1576)))*COS(RADIANS(INDEX(10_Lieux!$F:$F,V1576)))*SIN(RADIANS(INDEX(10_Lieux!$G:$G,V1576)-INDEX(10_Lieux!$G:$G,U1576))/2)^2)),1)</f>
        <v>651</v>
      </c>
      <c r="X1576" s="14" t="n">
        <f aca="false">ROUND(I1576/IF(I1576&lt;p_seuil_vitesse,p_vit_lente,p_vit_rapide)*60/15,0)*15</f>
        <v>510</v>
      </c>
      <c r="Y1576" s="14" t="n">
        <f aca="false">MAX(IF(INDEX(10_Lieux!$B:$B,U1576)&lt;&gt;"Ville",INDEX(10_Lieux!$I:$I,U1576),0),IF(INDEX(10_Lieux!$B:$B,V1576)&lt;&gt;"Ville",INDEX(10_Lieux!$I:$I,V1576),0))</f>
        <v>250</v>
      </c>
      <c r="Z1576" s="14" t="str">
        <f aca="false">A1576&amp;"|"&amp;B1576</f>
        <v>Perpignan-Rivesaltes|Bâle</v>
      </c>
      <c r="AA1576" s="14" t="str">
        <f aca="false">IF(I1576&lt;p_local,"Local",IF(I1576&lt;p_vv_min,"Courte distance",IF(I1576&lt;p_tres_long,"Longue distance","Très longue distance")))</f>
        <v>Très longue distance</v>
      </c>
    </row>
    <row r="1577" customFormat="false" ht="15" hidden="false" customHeight="true" outlineLevel="0" collapsed="false">
      <c r="A1577" s="1" t="s">
        <v>162</v>
      </c>
      <c r="B1577" s="1" t="s">
        <v>1704</v>
      </c>
      <c r="C1577" s="1" t="s">
        <v>35</v>
      </c>
      <c r="D1577" s="1" t="s">
        <v>653</v>
      </c>
      <c r="E1577" s="1" t="s">
        <v>1746</v>
      </c>
      <c r="F1577" s="14" t="s">
        <v>40</v>
      </c>
      <c r="G1577" s="14" t="str">
        <f aca="false">IF(I1577&lt;p_local,"Local → page infra",IF(H1577&gt;=p_ph1,"Phase 1",IF(H1577&gt;=p_ph2,"Phase 2","Phase 3")))</f>
        <v>Phase 3</v>
      </c>
      <c r="H1577" s="14" t="n">
        <f aca="false">IF(I1577&lt;p_local,0,IF(C1577="Aéroport → Aéroport",p_pts_plein,IF(Y1577&gt;0,IF(I1577&lt;=Y1577,p_pts_plein,IF(I1577&lt;=p_mult2*Y1577,p_pts_moyen,p_pts_r3)),IF(I1577&gt;=p_vv_min,p_pts_plein,IF(I1577&gt;=p_vv_moy,p_pts_moyen,p_pts_court))))+IF(INDEX(10_Lieux!$D:$D,U1577)=1,p_prio1,p_prio2)+IF(INDEX(10_Lieux!$D:$D,V1577)=1,p_prio1,p_prio2)+IF(K1577="Oui",p_tf,0)+p_hub*((INDEX(10_Lieux!$H:$H,U1577)="Hub")+(INDEX(10_Lieux!$H:$H,V1577)="Hub"))+IF(OR(INDEX(10_Lieux!$H:$H,U1577)="Premium",INDEX(10_Lieux!$H:$H,V1577)="Premium"),p_prem,0))</f>
        <v>40</v>
      </c>
      <c r="I1577" s="14" t="n">
        <f aca="false">ROUND(W1577*p_facteur,0)</f>
        <v>814</v>
      </c>
      <c r="J1577" s="14" t="str">
        <f aca="false">IF(X1577&lt;60,X1577&amp;" min",INT(X1577/60)&amp;" h"&amp;IF(MOD(X1577,60)=0,""," "&amp;TEXT(MOD(X1577,60),"00")))</f>
        <v>8 h 30</v>
      </c>
      <c r="K1577" s="14" t="str">
        <f aca="false">IF(S1577&lt;&gt;T1577,"Oui","Non")</f>
        <v>Oui</v>
      </c>
      <c r="L1577" s="14" t="str">
        <f aca="false">IF(AND(INDEX(10_Lieux!$B:$B,U1577)="Ville",INDEX(10_Lieux!$B:$B,V1577)="Ville"),"/chauffeur-prive/"&amp;INDEX(10_Lieux!$E:$E,U1577)&amp;"-"&amp;INDEX(10_Lieux!$E:$E,V1577)&amp;"/","/chauffeur-prive/"&amp;INDEX(10_Lieux!$E:$E,U1577)&amp;"/"&amp;INDEX(10_Lieux!$E:$E,V1577)&amp;"/")</f>
        <v>/chauffeur-prive/bale/aeroport-perpignan-rivesaltes/</v>
      </c>
      <c r="M1577" s="14" t="str">
        <f aca="false">IFERROR(INDEX($L:$L,MATCH(B1577&amp;"|"&amp;A1577,$Z:$Z,0)),"—")</f>
        <v>/chauffeur-prive/aeroport-perpignan-rivesaltes/bale/</v>
      </c>
      <c r="N1577" s="14" t="str">
        <f aca="false">IF(LEN("Chauffeur privé "&amp;INDEX(10_Lieux!$J:$J,U1577)&amp;" → "&amp;INDEX(10_Lieux!$J:$J,V1577)&amp;" | 24h/24")&gt;60,"Chauffeur privé "&amp;INDEX(10_Lieux!$J:$J,U1577)&amp;" → "&amp;INDEX(10_Lieux!$J:$J,V1577),"Chauffeur privé "&amp;INDEX(10_Lieux!$J:$J,U1577)&amp;" → "&amp;INDEX(10_Lieux!$J:$J,V1577)&amp;" | 24h/24")</f>
        <v>Chauffeur privé Bâle → Aéroport Perpignan-Rivesaltes</v>
      </c>
      <c r="O1577" s="14" t="n">
        <f aca="false">LEN(N1577)</f>
        <v>52</v>
      </c>
      <c r="P1577" s="14" t="str">
        <f aca="false">"Chauffeur privé "&amp;INDEX(10_Lieux!$K:$K,U1577)&amp;" vers "&amp;INDEX(10_Lieux!$L:$L,V1577)</f>
        <v>Chauffeur privé de Bâle vers l'aéroport Perpignan-Rivesaltes</v>
      </c>
      <c r="Q1577" s="14" t="str">
        <f aca="false">"Chauffeur privé "&amp;INDEX(10_Lieux!$K:$K,U1577)&amp;" vers "&amp;INDEX(10_Lieux!$L:$L,V1577)&amp;" : env. "&amp;I1577&amp;" km, "&amp;J1577&amp;" de route. Devis personnalisé, standard 24h/24 et 7j/7."</f>
        <v>Chauffeur privé de Bâle vers l'aéroport Perpignan-Rivesaltes : env. 814 km, 8 h 30 de route. Devis personnalisé, standard 24h/24 et 7j/7.</v>
      </c>
      <c r="R1577" s="14" t="n">
        <f aca="false">LEN(Q1577)</f>
        <v>137</v>
      </c>
      <c r="S1577" s="14" t="str">
        <f aca="false">INDEX(10_Lieux!$C:$C,U1577)</f>
        <v>Suisse</v>
      </c>
      <c r="T1577" s="14" t="str">
        <f aca="false">INDEX(10_Lieux!$C:$C,V1577)</f>
        <v>France</v>
      </c>
      <c r="U1577" s="14" t="n">
        <f aca="false">MATCH(A1577,10_Lieux!$A:$A,0)</f>
        <v>121</v>
      </c>
      <c r="V1577" s="14" t="n">
        <f aca="false">MATCH(B1577,10_Lieux!$A:$A,0)</f>
        <v>165</v>
      </c>
      <c r="W1577" s="14" t="n">
        <f aca="false">ROUND(6371*2*ASIN(SQRT(SIN(RADIANS(INDEX(10_Lieux!$F:$F,V1577)-INDEX(10_Lieux!$F:$F,U1577))/2)^2+COS(RADIANS(INDEX(10_Lieux!$F:$F,U1577)))*COS(RADIANS(INDEX(10_Lieux!$F:$F,V1577)))*SIN(RADIANS(INDEX(10_Lieux!$G:$G,V1577)-INDEX(10_Lieux!$G:$G,U1577))/2)^2)),1)</f>
        <v>651</v>
      </c>
      <c r="X1577" s="14" t="n">
        <f aca="false">ROUND(I1577/IF(I1577&lt;p_seuil_vitesse,p_vit_lente,p_vit_rapide)*60/15,0)*15</f>
        <v>510</v>
      </c>
      <c r="Y1577" s="14" t="n">
        <f aca="false">MAX(IF(INDEX(10_Lieux!$B:$B,U1577)&lt;&gt;"Ville",INDEX(10_Lieux!$I:$I,U1577),0),IF(INDEX(10_Lieux!$B:$B,V1577)&lt;&gt;"Ville",INDEX(10_Lieux!$I:$I,V1577),0))</f>
        <v>250</v>
      </c>
      <c r="Z1577" s="14" t="str">
        <f aca="false">A1577&amp;"|"&amp;B1577</f>
        <v>Bâle|Perpignan-Rivesaltes</v>
      </c>
      <c r="AA1577" s="14" t="str">
        <f aca="false">IF(I1577&lt;p_local,"Local",IF(I1577&lt;p_vv_min,"Courte distance",IF(I1577&lt;p_tres_long,"Longue distance","Très longue distance")))</f>
        <v>Très longue distance</v>
      </c>
    </row>
    <row r="1578" customFormat="false" ht="15" hidden="false" customHeight="true" outlineLevel="0" collapsed="false">
      <c r="A1578" s="1" t="s">
        <v>1704</v>
      </c>
      <c r="B1578" s="1" t="s">
        <v>164</v>
      </c>
      <c r="C1578" s="1" t="s">
        <v>34</v>
      </c>
      <c r="D1578" s="1" t="s">
        <v>653</v>
      </c>
      <c r="E1578" s="1" t="s">
        <v>1747</v>
      </c>
      <c r="F1578" s="14" t="s">
        <v>40</v>
      </c>
      <c r="G1578" s="14" t="str">
        <f aca="false">IF(I1578&lt;p_local,"Local → page infra",IF(H1578&gt;=p_ph1,"Phase 1",IF(H1578&gt;=p_ph2,"Phase 2","Phase 3")))</f>
        <v>Phase 3</v>
      </c>
      <c r="H1578" s="14" t="n">
        <f aca="false">IF(I1578&lt;p_local,0,IF(C1578="Aéroport → Aéroport",p_pts_plein,IF(Y1578&gt;0,IF(I1578&lt;=Y1578,p_pts_plein,IF(I1578&lt;=p_mult2*Y1578,p_pts_moyen,p_pts_r3)),IF(I1578&gt;=p_vv_min,p_pts_plein,IF(I1578&gt;=p_vv_moy,p_pts_moyen,p_pts_court))))+IF(INDEX(10_Lieux!$D:$D,U1578)=1,p_prio1,p_prio2)+IF(INDEX(10_Lieux!$D:$D,V1578)=1,p_prio1,p_prio2)+IF(K1578="Oui",p_tf,0)+p_hub*((INDEX(10_Lieux!$H:$H,U1578)="Hub")+(INDEX(10_Lieux!$H:$H,V1578)="Hub"))+IF(OR(INDEX(10_Lieux!$H:$H,U1578)="Premium",INDEX(10_Lieux!$H:$H,V1578)="Premium"),p_prem,0))</f>
        <v>50</v>
      </c>
      <c r="I1578" s="14" t="n">
        <f aca="false">ROUND(W1578*p_facteur,0)</f>
        <v>851</v>
      </c>
      <c r="J1578" s="14" t="str">
        <f aca="false">IF(X1578&lt;60,X1578&amp;" min",INT(X1578/60)&amp;" h"&amp;IF(MOD(X1578,60)=0,""," "&amp;TEXT(MOD(X1578,60),"00")))</f>
        <v>9 h</v>
      </c>
      <c r="K1578" s="14" t="str">
        <f aca="false">IF(S1578&lt;&gt;T1578,"Oui","Non")</f>
        <v>Oui</v>
      </c>
      <c r="L1578" s="14" t="str">
        <f aca="false">IF(AND(INDEX(10_Lieux!$B:$B,U1578)="Ville",INDEX(10_Lieux!$B:$B,V1578)="Ville"),"/chauffeur-prive/"&amp;INDEX(10_Lieux!$E:$E,U1578)&amp;"-"&amp;INDEX(10_Lieux!$E:$E,V1578)&amp;"/","/chauffeur-prive/"&amp;INDEX(10_Lieux!$E:$E,U1578)&amp;"/"&amp;INDEX(10_Lieux!$E:$E,V1578)&amp;"/")</f>
        <v>/chauffeur-prive/aeroport-perpignan-rivesaltes/zurich/</v>
      </c>
      <c r="M1578" s="14" t="str">
        <f aca="false">IFERROR(INDEX($L:$L,MATCH(B1578&amp;"|"&amp;A1578,$Z:$Z,0)),"—")</f>
        <v>/chauffeur-prive/zurich/aeroport-perpignan-rivesaltes/</v>
      </c>
      <c r="N1578" s="14" t="str">
        <f aca="false">IF(LEN("Chauffeur privé "&amp;INDEX(10_Lieux!$J:$J,U1578)&amp;" → "&amp;INDEX(10_Lieux!$J:$J,V1578)&amp;" | 24h/24")&gt;60,"Chauffeur privé "&amp;INDEX(10_Lieux!$J:$J,U1578)&amp;" → "&amp;INDEX(10_Lieux!$J:$J,V1578),"Chauffeur privé "&amp;INDEX(10_Lieux!$J:$J,U1578)&amp;" → "&amp;INDEX(10_Lieux!$J:$J,V1578)&amp;" | 24h/24")</f>
        <v>Chauffeur privé Aéroport Perpignan-Rivesaltes → Zurich</v>
      </c>
      <c r="O1578" s="14" t="n">
        <f aca="false">LEN(N1578)</f>
        <v>54</v>
      </c>
      <c r="P1578" s="14" t="str">
        <f aca="false">"Chauffeur privé "&amp;INDEX(10_Lieux!$K:$K,U1578)&amp;" vers "&amp;INDEX(10_Lieux!$L:$L,V1578)</f>
        <v>Chauffeur privé de l'aéroport Perpignan-Rivesaltes vers Zurich</v>
      </c>
      <c r="Q1578" s="14" t="str">
        <f aca="false">"Chauffeur privé "&amp;INDEX(10_Lieux!$K:$K,U1578)&amp;" vers "&amp;INDEX(10_Lieux!$L:$L,V1578)&amp;" : env. "&amp;I1578&amp;" km, "&amp;J1578&amp;" de route. Devis personnalisé, standard 24h/24 et 7j/7."</f>
        <v>Chauffeur privé de l'aéroport Perpignan-Rivesaltes vers Zurich : env. 851 km, 9 h de route. Devis personnalisé, standard 24h/24 et 7j/7.</v>
      </c>
      <c r="R1578" s="14" t="n">
        <f aca="false">LEN(Q1578)</f>
        <v>136</v>
      </c>
      <c r="S1578" s="14" t="str">
        <f aca="false">INDEX(10_Lieux!$C:$C,U1578)</f>
        <v>France</v>
      </c>
      <c r="T1578" s="14" t="str">
        <f aca="false">INDEX(10_Lieux!$C:$C,V1578)</f>
        <v>Suisse</v>
      </c>
      <c r="U1578" s="14" t="n">
        <f aca="false">MATCH(A1578,10_Lieux!$A:$A,0)</f>
        <v>165</v>
      </c>
      <c r="V1578" s="14" t="n">
        <f aca="false">MATCH(B1578,10_Lieux!$A:$A,0)</f>
        <v>122</v>
      </c>
      <c r="W1578" s="14" t="n">
        <f aca="false">ROUND(6371*2*ASIN(SQRT(SIN(RADIANS(INDEX(10_Lieux!$F:$F,V1578)-INDEX(10_Lieux!$F:$F,U1578))/2)^2+COS(RADIANS(INDEX(10_Lieux!$F:$F,U1578)))*COS(RADIANS(INDEX(10_Lieux!$F:$F,V1578)))*SIN(RADIANS(INDEX(10_Lieux!$G:$G,V1578)-INDEX(10_Lieux!$G:$G,U1578))/2)^2)),1)</f>
        <v>680.9</v>
      </c>
      <c r="X1578" s="14" t="n">
        <f aca="false">ROUND(I1578/IF(I1578&lt;p_seuil_vitesse,p_vit_lente,p_vit_rapide)*60/15,0)*15</f>
        <v>540</v>
      </c>
      <c r="Y1578" s="14" t="n">
        <f aca="false">MAX(IF(INDEX(10_Lieux!$B:$B,U1578)&lt;&gt;"Ville",INDEX(10_Lieux!$I:$I,U1578),0),IF(INDEX(10_Lieux!$B:$B,V1578)&lt;&gt;"Ville",INDEX(10_Lieux!$I:$I,V1578),0))</f>
        <v>250</v>
      </c>
      <c r="Z1578" s="14" t="str">
        <f aca="false">A1578&amp;"|"&amp;B1578</f>
        <v>Perpignan-Rivesaltes|Zurich</v>
      </c>
      <c r="AA1578" s="14" t="str">
        <f aca="false">IF(I1578&lt;p_local,"Local",IF(I1578&lt;p_vv_min,"Courte distance",IF(I1578&lt;p_tres_long,"Longue distance","Très longue distance")))</f>
        <v>Très longue distance</v>
      </c>
    </row>
    <row r="1579" customFormat="false" ht="15" hidden="false" customHeight="true" outlineLevel="0" collapsed="false">
      <c r="A1579" s="1" t="s">
        <v>164</v>
      </c>
      <c r="B1579" s="1" t="s">
        <v>1704</v>
      </c>
      <c r="C1579" s="1" t="s">
        <v>35</v>
      </c>
      <c r="D1579" s="1" t="s">
        <v>653</v>
      </c>
      <c r="E1579" s="1" t="s">
        <v>1748</v>
      </c>
      <c r="F1579" s="14" t="s">
        <v>40</v>
      </c>
      <c r="G1579" s="14" t="str">
        <f aca="false">IF(I1579&lt;p_local,"Local → page infra",IF(H1579&gt;=p_ph1,"Phase 1",IF(H1579&gt;=p_ph2,"Phase 2","Phase 3")))</f>
        <v>Phase 3</v>
      </c>
      <c r="H1579" s="14" t="n">
        <f aca="false">IF(I1579&lt;p_local,0,IF(C1579="Aéroport → Aéroport",p_pts_plein,IF(Y1579&gt;0,IF(I1579&lt;=Y1579,p_pts_plein,IF(I1579&lt;=p_mult2*Y1579,p_pts_moyen,p_pts_r3)),IF(I1579&gt;=p_vv_min,p_pts_plein,IF(I1579&gt;=p_vv_moy,p_pts_moyen,p_pts_court))))+IF(INDEX(10_Lieux!$D:$D,U1579)=1,p_prio1,p_prio2)+IF(INDEX(10_Lieux!$D:$D,V1579)=1,p_prio1,p_prio2)+IF(K1579="Oui",p_tf,0)+p_hub*((INDEX(10_Lieux!$H:$H,U1579)="Hub")+(INDEX(10_Lieux!$H:$H,V1579)="Hub"))+IF(OR(INDEX(10_Lieux!$H:$H,U1579)="Premium",INDEX(10_Lieux!$H:$H,V1579)="Premium"),p_prem,0))</f>
        <v>50</v>
      </c>
      <c r="I1579" s="14" t="n">
        <f aca="false">ROUND(W1579*p_facteur,0)</f>
        <v>851</v>
      </c>
      <c r="J1579" s="14" t="str">
        <f aca="false">IF(X1579&lt;60,X1579&amp;" min",INT(X1579/60)&amp;" h"&amp;IF(MOD(X1579,60)=0,""," "&amp;TEXT(MOD(X1579,60),"00")))</f>
        <v>9 h</v>
      </c>
      <c r="K1579" s="14" t="str">
        <f aca="false">IF(S1579&lt;&gt;T1579,"Oui","Non")</f>
        <v>Oui</v>
      </c>
      <c r="L1579" s="14" t="str">
        <f aca="false">IF(AND(INDEX(10_Lieux!$B:$B,U1579)="Ville",INDEX(10_Lieux!$B:$B,V1579)="Ville"),"/chauffeur-prive/"&amp;INDEX(10_Lieux!$E:$E,U1579)&amp;"-"&amp;INDEX(10_Lieux!$E:$E,V1579)&amp;"/","/chauffeur-prive/"&amp;INDEX(10_Lieux!$E:$E,U1579)&amp;"/"&amp;INDEX(10_Lieux!$E:$E,V1579)&amp;"/")</f>
        <v>/chauffeur-prive/zurich/aeroport-perpignan-rivesaltes/</v>
      </c>
      <c r="M1579" s="14" t="str">
        <f aca="false">IFERROR(INDEX($L:$L,MATCH(B1579&amp;"|"&amp;A1579,$Z:$Z,0)),"—")</f>
        <v>/chauffeur-prive/aeroport-perpignan-rivesaltes/zurich/</v>
      </c>
      <c r="N1579" s="14" t="str">
        <f aca="false">IF(LEN("Chauffeur privé "&amp;INDEX(10_Lieux!$J:$J,U1579)&amp;" → "&amp;INDEX(10_Lieux!$J:$J,V1579)&amp;" | 24h/24")&gt;60,"Chauffeur privé "&amp;INDEX(10_Lieux!$J:$J,U1579)&amp;" → "&amp;INDEX(10_Lieux!$J:$J,V1579),"Chauffeur privé "&amp;INDEX(10_Lieux!$J:$J,U1579)&amp;" → "&amp;INDEX(10_Lieux!$J:$J,V1579)&amp;" | 24h/24")</f>
        <v>Chauffeur privé Zurich → Aéroport Perpignan-Rivesaltes</v>
      </c>
      <c r="O1579" s="14" t="n">
        <f aca="false">LEN(N1579)</f>
        <v>54</v>
      </c>
      <c r="P1579" s="14" t="str">
        <f aca="false">"Chauffeur privé "&amp;INDEX(10_Lieux!$K:$K,U1579)&amp;" vers "&amp;INDEX(10_Lieux!$L:$L,V1579)</f>
        <v>Chauffeur privé de Zurich vers l'aéroport Perpignan-Rivesaltes</v>
      </c>
      <c r="Q1579" s="14" t="str">
        <f aca="false">"Chauffeur privé "&amp;INDEX(10_Lieux!$K:$K,U1579)&amp;" vers "&amp;INDEX(10_Lieux!$L:$L,V1579)&amp;" : env. "&amp;I1579&amp;" km, "&amp;J1579&amp;" de route. Devis personnalisé, standard 24h/24 et 7j/7."</f>
        <v>Chauffeur privé de Zurich vers l'aéroport Perpignan-Rivesaltes : env. 851 km, 9 h de route. Devis personnalisé, standard 24h/24 et 7j/7.</v>
      </c>
      <c r="R1579" s="14" t="n">
        <f aca="false">LEN(Q1579)</f>
        <v>136</v>
      </c>
      <c r="S1579" s="14" t="str">
        <f aca="false">INDEX(10_Lieux!$C:$C,U1579)</f>
        <v>Suisse</v>
      </c>
      <c r="T1579" s="14" t="str">
        <f aca="false">INDEX(10_Lieux!$C:$C,V1579)</f>
        <v>France</v>
      </c>
      <c r="U1579" s="14" t="n">
        <f aca="false">MATCH(A1579,10_Lieux!$A:$A,0)</f>
        <v>122</v>
      </c>
      <c r="V1579" s="14" t="n">
        <f aca="false">MATCH(B1579,10_Lieux!$A:$A,0)</f>
        <v>165</v>
      </c>
      <c r="W1579" s="14" t="n">
        <f aca="false">ROUND(6371*2*ASIN(SQRT(SIN(RADIANS(INDEX(10_Lieux!$F:$F,V1579)-INDEX(10_Lieux!$F:$F,U1579))/2)^2+COS(RADIANS(INDEX(10_Lieux!$F:$F,U1579)))*COS(RADIANS(INDEX(10_Lieux!$F:$F,V1579)))*SIN(RADIANS(INDEX(10_Lieux!$G:$G,V1579)-INDEX(10_Lieux!$G:$G,U1579))/2)^2)),1)</f>
        <v>680.9</v>
      </c>
      <c r="X1579" s="14" t="n">
        <f aca="false">ROUND(I1579/IF(I1579&lt;p_seuil_vitesse,p_vit_lente,p_vit_rapide)*60/15,0)*15</f>
        <v>540</v>
      </c>
      <c r="Y1579" s="14" t="n">
        <f aca="false">MAX(IF(INDEX(10_Lieux!$B:$B,U1579)&lt;&gt;"Ville",INDEX(10_Lieux!$I:$I,U1579),0),IF(INDEX(10_Lieux!$B:$B,V1579)&lt;&gt;"Ville",INDEX(10_Lieux!$I:$I,V1579),0))</f>
        <v>250</v>
      </c>
      <c r="Z1579" s="14" t="str">
        <f aca="false">A1579&amp;"|"&amp;B1579</f>
        <v>Zurich|Perpignan-Rivesaltes</v>
      </c>
      <c r="AA1579" s="14" t="str">
        <f aca="false">IF(I1579&lt;p_local,"Local",IF(I1579&lt;p_vv_min,"Courte distance",IF(I1579&lt;p_tres_long,"Longue distance","Très longue distance")))</f>
        <v>Très longue distance</v>
      </c>
    </row>
    <row r="1580" customFormat="false" ht="15" hidden="false" customHeight="true" outlineLevel="0" collapsed="false">
      <c r="A1580" s="1" t="s">
        <v>1704</v>
      </c>
      <c r="B1580" s="1" t="s">
        <v>166</v>
      </c>
      <c r="C1580" s="1" t="s">
        <v>34</v>
      </c>
      <c r="D1580" s="1" t="s">
        <v>653</v>
      </c>
      <c r="E1580" s="1" t="s">
        <v>1749</v>
      </c>
      <c r="F1580" s="14" t="s">
        <v>40</v>
      </c>
      <c r="G1580" s="14" t="str">
        <f aca="false">IF(I1580&lt;p_local,"Local → page infra",IF(H1580&gt;=p_ph1,"Phase 1",IF(H1580&gt;=p_ph2,"Phase 2","Phase 3")))</f>
        <v>Phase 3</v>
      </c>
      <c r="H1580" s="14" t="n">
        <f aca="false">IF(I1580&lt;p_local,0,IF(C1580="Aéroport → Aéroport",p_pts_plein,IF(Y1580&gt;0,IF(I1580&lt;=Y1580,p_pts_plein,IF(I1580&lt;=p_mult2*Y1580,p_pts_moyen,p_pts_r3)),IF(I1580&gt;=p_vv_min,p_pts_plein,IF(I1580&gt;=p_vv_moy,p_pts_moyen,p_pts_court))))+IF(INDEX(10_Lieux!$D:$D,U1580)=1,p_prio1,p_prio2)+IF(INDEX(10_Lieux!$D:$D,V1580)=1,p_prio1,p_prio2)+IF(K1580="Oui",p_tf,0)+p_hub*((INDEX(10_Lieux!$H:$H,U1580)="Hub")+(INDEX(10_Lieux!$H:$H,V1580)="Hub"))+IF(OR(INDEX(10_Lieux!$H:$H,U1580)="Premium",INDEX(10_Lieux!$H:$H,V1580)="Premium"),p_prem,0))</f>
        <v>40</v>
      </c>
      <c r="I1580" s="14" t="n">
        <f aca="false">ROUND(W1580*p_facteur,0)</f>
        <v>738</v>
      </c>
      <c r="J1580" s="14" t="str">
        <f aca="false">IF(X1580&lt;60,X1580&amp;" min",INT(X1580/60)&amp;" h"&amp;IF(MOD(X1580,60)=0,""," "&amp;TEXT(MOD(X1580,60),"00")))</f>
        <v>7 h 45</v>
      </c>
      <c r="K1580" s="14" t="str">
        <f aca="false">IF(S1580&lt;&gt;T1580,"Oui","Non")</f>
        <v>Oui</v>
      </c>
      <c r="L1580" s="14" t="str">
        <f aca="false">IF(AND(INDEX(10_Lieux!$B:$B,U1580)="Ville",INDEX(10_Lieux!$B:$B,V1580)="Ville"),"/chauffeur-prive/"&amp;INDEX(10_Lieux!$E:$E,U1580)&amp;"-"&amp;INDEX(10_Lieux!$E:$E,V1580)&amp;"/","/chauffeur-prive/"&amp;INDEX(10_Lieux!$E:$E,U1580)&amp;"/"&amp;INDEX(10_Lieux!$E:$E,V1580)&amp;"/")</f>
        <v>/chauffeur-prive/aeroport-perpignan-rivesaltes/berne/</v>
      </c>
      <c r="M1580" s="14" t="str">
        <f aca="false">IFERROR(INDEX($L:$L,MATCH(B1580&amp;"|"&amp;A1580,$Z:$Z,0)),"—")</f>
        <v>/chauffeur-prive/berne/aeroport-perpignan-rivesaltes/</v>
      </c>
      <c r="N1580" s="14" t="str">
        <f aca="false">IF(LEN("Chauffeur privé "&amp;INDEX(10_Lieux!$J:$J,U1580)&amp;" → "&amp;INDEX(10_Lieux!$J:$J,V1580)&amp;" | 24h/24")&gt;60,"Chauffeur privé "&amp;INDEX(10_Lieux!$J:$J,U1580)&amp;" → "&amp;INDEX(10_Lieux!$J:$J,V1580),"Chauffeur privé "&amp;INDEX(10_Lieux!$J:$J,U1580)&amp;" → "&amp;INDEX(10_Lieux!$J:$J,V1580)&amp;" | 24h/24")</f>
        <v>Chauffeur privé Aéroport Perpignan-Rivesaltes → Berne</v>
      </c>
      <c r="O1580" s="14" t="n">
        <f aca="false">LEN(N1580)</f>
        <v>53</v>
      </c>
      <c r="P1580" s="14" t="str">
        <f aca="false">"Chauffeur privé "&amp;INDEX(10_Lieux!$K:$K,U1580)&amp;" vers "&amp;INDEX(10_Lieux!$L:$L,V1580)</f>
        <v>Chauffeur privé de l'aéroport Perpignan-Rivesaltes vers Berne</v>
      </c>
      <c r="Q1580" s="14" t="str">
        <f aca="false">"Chauffeur privé "&amp;INDEX(10_Lieux!$K:$K,U1580)&amp;" vers "&amp;INDEX(10_Lieux!$L:$L,V1580)&amp;" : env. "&amp;I1580&amp;" km, "&amp;J1580&amp;" de route. Devis personnalisé, standard 24h/24 et 7j/7."</f>
        <v>Chauffeur privé de l'aéroport Perpignan-Rivesaltes vers Berne : env. 738 km, 7 h 45 de route. Devis personnalisé, standard 24h/24 et 7j/7.</v>
      </c>
      <c r="R1580" s="14" t="n">
        <f aca="false">LEN(Q1580)</f>
        <v>138</v>
      </c>
      <c r="S1580" s="14" t="str">
        <f aca="false">INDEX(10_Lieux!$C:$C,U1580)</f>
        <v>France</v>
      </c>
      <c r="T1580" s="14" t="str">
        <f aca="false">INDEX(10_Lieux!$C:$C,V1580)</f>
        <v>Suisse</v>
      </c>
      <c r="U1580" s="14" t="n">
        <f aca="false">MATCH(A1580,10_Lieux!$A:$A,0)</f>
        <v>165</v>
      </c>
      <c r="V1580" s="14" t="n">
        <f aca="false">MATCH(B1580,10_Lieux!$A:$A,0)</f>
        <v>123</v>
      </c>
      <c r="W1580" s="14" t="n">
        <f aca="false">ROUND(6371*2*ASIN(SQRT(SIN(RADIANS(INDEX(10_Lieux!$F:$F,V1580)-INDEX(10_Lieux!$F:$F,U1580))/2)^2+COS(RADIANS(INDEX(10_Lieux!$F:$F,U1580)))*COS(RADIANS(INDEX(10_Lieux!$F:$F,V1580)))*SIN(RADIANS(INDEX(10_Lieux!$G:$G,V1580)-INDEX(10_Lieux!$G:$G,U1580))/2)^2)),1)</f>
        <v>590.6</v>
      </c>
      <c r="X1580" s="14" t="n">
        <f aca="false">ROUND(I1580/IF(I1580&lt;p_seuil_vitesse,p_vit_lente,p_vit_rapide)*60/15,0)*15</f>
        <v>465</v>
      </c>
      <c r="Y1580" s="14" t="n">
        <f aca="false">MAX(IF(INDEX(10_Lieux!$B:$B,U1580)&lt;&gt;"Ville",INDEX(10_Lieux!$I:$I,U1580),0),IF(INDEX(10_Lieux!$B:$B,V1580)&lt;&gt;"Ville",INDEX(10_Lieux!$I:$I,V1580),0))</f>
        <v>250</v>
      </c>
      <c r="Z1580" s="14" t="str">
        <f aca="false">A1580&amp;"|"&amp;B1580</f>
        <v>Perpignan-Rivesaltes|Berne</v>
      </c>
      <c r="AA1580" s="14" t="str">
        <f aca="false">IF(I1580&lt;p_local,"Local",IF(I1580&lt;p_vv_min,"Courte distance",IF(I1580&lt;p_tres_long,"Longue distance","Très longue distance")))</f>
        <v>Très longue distance</v>
      </c>
    </row>
    <row r="1581" customFormat="false" ht="15" hidden="false" customHeight="true" outlineLevel="0" collapsed="false">
      <c r="A1581" s="1" t="s">
        <v>166</v>
      </c>
      <c r="B1581" s="1" t="s">
        <v>1704</v>
      </c>
      <c r="C1581" s="1" t="s">
        <v>35</v>
      </c>
      <c r="D1581" s="1" t="s">
        <v>653</v>
      </c>
      <c r="E1581" s="1" t="s">
        <v>1750</v>
      </c>
      <c r="F1581" s="14" t="s">
        <v>40</v>
      </c>
      <c r="G1581" s="14" t="str">
        <f aca="false">IF(I1581&lt;p_local,"Local → page infra",IF(H1581&gt;=p_ph1,"Phase 1",IF(H1581&gt;=p_ph2,"Phase 2","Phase 3")))</f>
        <v>Phase 3</v>
      </c>
      <c r="H1581" s="14" t="n">
        <f aca="false">IF(I1581&lt;p_local,0,IF(C1581="Aéroport → Aéroport",p_pts_plein,IF(Y1581&gt;0,IF(I1581&lt;=Y1581,p_pts_plein,IF(I1581&lt;=p_mult2*Y1581,p_pts_moyen,p_pts_r3)),IF(I1581&gt;=p_vv_min,p_pts_plein,IF(I1581&gt;=p_vv_moy,p_pts_moyen,p_pts_court))))+IF(INDEX(10_Lieux!$D:$D,U1581)=1,p_prio1,p_prio2)+IF(INDEX(10_Lieux!$D:$D,V1581)=1,p_prio1,p_prio2)+IF(K1581="Oui",p_tf,0)+p_hub*((INDEX(10_Lieux!$H:$H,U1581)="Hub")+(INDEX(10_Lieux!$H:$H,V1581)="Hub"))+IF(OR(INDEX(10_Lieux!$H:$H,U1581)="Premium",INDEX(10_Lieux!$H:$H,V1581)="Premium"),p_prem,0))</f>
        <v>40</v>
      </c>
      <c r="I1581" s="14" t="n">
        <f aca="false">ROUND(W1581*p_facteur,0)</f>
        <v>738</v>
      </c>
      <c r="J1581" s="14" t="str">
        <f aca="false">IF(X1581&lt;60,X1581&amp;" min",INT(X1581/60)&amp;" h"&amp;IF(MOD(X1581,60)=0,""," "&amp;TEXT(MOD(X1581,60),"00")))</f>
        <v>7 h 45</v>
      </c>
      <c r="K1581" s="14" t="str">
        <f aca="false">IF(S1581&lt;&gt;T1581,"Oui","Non")</f>
        <v>Oui</v>
      </c>
      <c r="L1581" s="14" t="str">
        <f aca="false">IF(AND(INDEX(10_Lieux!$B:$B,U1581)="Ville",INDEX(10_Lieux!$B:$B,V1581)="Ville"),"/chauffeur-prive/"&amp;INDEX(10_Lieux!$E:$E,U1581)&amp;"-"&amp;INDEX(10_Lieux!$E:$E,V1581)&amp;"/","/chauffeur-prive/"&amp;INDEX(10_Lieux!$E:$E,U1581)&amp;"/"&amp;INDEX(10_Lieux!$E:$E,V1581)&amp;"/")</f>
        <v>/chauffeur-prive/berne/aeroport-perpignan-rivesaltes/</v>
      </c>
      <c r="M1581" s="14" t="str">
        <f aca="false">IFERROR(INDEX($L:$L,MATCH(B1581&amp;"|"&amp;A1581,$Z:$Z,0)),"—")</f>
        <v>/chauffeur-prive/aeroport-perpignan-rivesaltes/berne/</v>
      </c>
      <c r="N1581" s="14" t="str">
        <f aca="false">IF(LEN("Chauffeur privé "&amp;INDEX(10_Lieux!$J:$J,U1581)&amp;" → "&amp;INDEX(10_Lieux!$J:$J,V1581)&amp;" | 24h/24")&gt;60,"Chauffeur privé "&amp;INDEX(10_Lieux!$J:$J,U1581)&amp;" → "&amp;INDEX(10_Lieux!$J:$J,V1581),"Chauffeur privé "&amp;INDEX(10_Lieux!$J:$J,U1581)&amp;" → "&amp;INDEX(10_Lieux!$J:$J,V1581)&amp;" | 24h/24")</f>
        <v>Chauffeur privé Berne → Aéroport Perpignan-Rivesaltes</v>
      </c>
      <c r="O1581" s="14" t="n">
        <f aca="false">LEN(N1581)</f>
        <v>53</v>
      </c>
      <c r="P1581" s="14" t="str">
        <f aca="false">"Chauffeur privé "&amp;INDEX(10_Lieux!$K:$K,U1581)&amp;" vers "&amp;INDEX(10_Lieux!$L:$L,V1581)</f>
        <v>Chauffeur privé de Berne vers l'aéroport Perpignan-Rivesaltes</v>
      </c>
      <c r="Q1581" s="14" t="str">
        <f aca="false">"Chauffeur privé "&amp;INDEX(10_Lieux!$K:$K,U1581)&amp;" vers "&amp;INDEX(10_Lieux!$L:$L,V1581)&amp;" : env. "&amp;I1581&amp;" km, "&amp;J1581&amp;" de route. Devis personnalisé, standard 24h/24 et 7j/7."</f>
        <v>Chauffeur privé de Berne vers l'aéroport Perpignan-Rivesaltes : env. 738 km, 7 h 45 de route. Devis personnalisé, standard 24h/24 et 7j/7.</v>
      </c>
      <c r="R1581" s="14" t="n">
        <f aca="false">LEN(Q1581)</f>
        <v>138</v>
      </c>
      <c r="S1581" s="14" t="str">
        <f aca="false">INDEX(10_Lieux!$C:$C,U1581)</f>
        <v>Suisse</v>
      </c>
      <c r="T1581" s="14" t="str">
        <f aca="false">INDEX(10_Lieux!$C:$C,V1581)</f>
        <v>France</v>
      </c>
      <c r="U1581" s="14" t="n">
        <f aca="false">MATCH(A1581,10_Lieux!$A:$A,0)</f>
        <v>123</v>
      </c>
      <c r="V1581" s="14" t="n">
        <f aca="false">MATCH(B1581,10_Lieux!$A:$A,0)</f>
        <v>165</v>
      </c>
      <c r="W1581" s="14" t="n">
        <f aca="false">ROUND(6371*2*ASIN(SQRT(SIN(RADIANS(INDEX(10_Lieux!$F:$F,V1581)-INDEX(10_Lieux!$F:$F,U1581))/2)^2+COS(RADIANS(INDEX(10_Lieux!$F:$F,U1581)))*COS(RADIANS(INDEX(10_Lieux!$F:$F,V1581)))*SIN(RADIANS(INDEX(10_Lieux!$G:$G,V1581)-INDEX(10_Lieux!$G:$G,U1581))/2)^2)),1)</f>
        <v>590.6</v>
      </c>
      <c r="X1581" s="14" t="n">
        <f aca="false">ROUND(I1581/IF(I1581&lt;p_seuil_vitesse,p_vit_lente,p_vit_rapide)*60/15,0)*15</f>
        <v>465</v>
      </c>
      <c r="Y1581" s="14" t="n">
        <f aca="false">MAX(IF(INDEX(10_Lieux!$B:$B,U1581)&lt;&gt;"Ville",INDEX(10_Lieux!$I:$I,U1581),0),IF(INDEX(10_Lieux!$B:$B,V1581)&lt;&gt;"Ville",INDEX(10_Lieux!$I:$I,V1581),0))</f>
        <v>250</v>
      </c>
      <c r="Z1581" s="14" t="str">
        <f aca="false">A1581&amp;"|"&amp;B1581</f>
        <v>Berne|Perpignan-Rivesaltes</v>
      </c>
      <c r="AA1581" s="14" t="str">
        <f aca="false">IF(I1581&lt;p_local,"Local",IF(I1581&lt;p_vv_min,"Courte distance",IF(I1581&lt;p_tres_long,"Longue distance","Très longue distance")))</f>
        <v>Très longue distance</v>
      </c>
    </row>
    <row r="1582" customFormat="false" ht="15" hidden="false" customHeight="true" outlineLevel="0" collapsed="false">
      <c r="A1582" s="1" t="s">
        <v>1751</v>
      </c>
      <c r="B1582" s="1" t="s">
        <v>122</v>
      </c>
      <c r="C1582" s="1" t="s">
        <v>34</v>
      </c>
      <c r="D1582" s="1" t="s">
        <v>653</v>
      </c>
      <c r="E1582" s="1" t="s">
        <v>1752</v>
      </c>
      <c r="F1582" s="14" t="s">
        <v>40</v>
      </c>
      <c r="G1582" s="14" t="str">
        <f aca="false">IF(I1582&lt;p_local,"Local → page infra",IF(H1582&gt;=p_ph1,"Phase 1",IF(H1582&gt;=p_ph2,"Phase 2","Phase 3")))</f>
        <v>Phase 2</v>
      </c>
      <c r="H1582" s="14" t="n">
        <f aca="false">IF(I1582&lt;p_local,0,IF(C1582="Aéroport → Aéroport",p_pts_plein,IF(Y1582&gt;0,IF(I1582&lt;=Y1582,p_pts_plein,IF(I1582&lt;=p_mult2*Y1582,p_pts_moyen,p_pts_r3)),IF(I1582&gt;=p_vv_min,p_pts_plein,IF(I1582&gt;=p_vv_moy,p_pts_moyen,p_pts_court))))+IF(INDEX(10_Lieux!$D:$D,U1582)=1,p_prio1,p_prio2)+IF(INDEX(10_Lieux!$D:$D,V1582)=1,p_prio1,p_prio2)+IF(K1582="Oui",p_tf,0)+p_hub*((INDEX(10_Lieux!$H:$H,U1582)="Hub")+(INDEX(10_Lieux!$H:$H,V1582)="Hub"))+IF(OR(INDEX(10_Lieux!$H:$H,U1582)="Premium",INDEX(10_Lieux!$H:$H,V1582)="Premium"),p_prem,0))</f>
        <v>65</v>
      </c>
      <c r="I1582" s="14" t="n">
        <f aca="false">ROUND(W1582*p_facteur,0)</f>
        <v>860</v>
      </c>
      <c r="J1582" s="14" t="str">
        <f aca="false">IF(X1582&lt;60,X1582&amp;" min",INT(X1582/60)&amp;" h"&amp;IF(MOD(X1582,60)=0,""," "&amp;TEXT(MOD(X1582,60),"00")))</f>
        <v>9 h</v>
      </c>
      <c r="K1582" s="14" t="str">
        <f aca="false">IF(S1582&lt;&gt;T1582,"Oui","Non")</f>
        <v>Non</v>
      </c>
      <c r="L1582" s="14" t="str">
        <f aca="false">IF(AND(INDEX(10_Lieux!$B:$B,U1582)="Ville",INDEX(10_Lieux!$B:$B,V1582)="Ville"),"/chauffeur-prive/"&amp;INDEX(10_Lieux!$E:$E,U1582)&amp;"-"&amp;INDEX(10_Lieux!$E:$E,V1582)&amp;"/","/chauffeur-prive/"&amp;INDEX(10_Lieux!$E:$E,U1582)&amp;"/"&amp;INDEX(10_Lieux!$E:$E,V1582)&amp;"/")</f>
        <v>/chauffeur-prive/aeroport-nice-cote-d-azur/paris/</v>
      </c>
      <c r="M1582" s="14" t="str">
        <f aca="false">IFERROR(INDEX($L:$L,MATCH(B1582&amp;"|"&amp;A1582,$Z:$Z,0)),"—")</f>
        <v>/chauffeur-prive/paris/aeroport-nice-cote-d-azur/</v>
      </c>
      <c r="N1582" s="14" t="str">
        <f aca="false">IF(LEN("Chauffeur privé "&amp;INDEX(10_Lieux!$J:$J,U1582)&amp;" → "&amp;INDEX(10_Lieux!$J:$J,V1582)&amp;" | 24h/24")&gt;60,"Chauffeur privé "&amp;INDEX(10_Lieux!$J:$J,U1582)&amp;" → "&amp;INDEX(10_Lieux!$J:$J,V1582),"Chauffeur privé "&amp;INDEX(10_Lieux!$J:$J,U1582)&amp;" → "&amp;INDEX(10_Lieux!$J:$J,V1582)&amp;" | 24h/24")</f>
        <v>Chauffeur privé Aéroport Nice-Côte d'Azur → Paris | 24h/24</v>
      </c>
      <c r="O1582" s="14" t="n">
        <f aca="false">LEN(N1582)</f>
        <v>58</v>
      </c>
      <c r="P1582" s="14" t="str">
        <f aca="false">"Chauffeur privé "&amp;INDEX(10_Lieux!$K:$K,U1582)&amp;" vers "&amp;INDEX(10_Lieux!$L:$L,V1582)</f>
        <v>Chauffeur privé de l'aéroport Nice-Côte d'Azur vers Paris</v>
      </c>
      <c r="Q1582" s="14" t="str">
        <f aca="false">"Chauffeur privé "&amp;INDEX(10_Lieux!$K:$K,U1582)&amp;" vers "&amp;INDEX(10_Lieux!$L:$L,V1582)&amp;" : env. "&amp;I1582&amp;" km, "&amp;J1582&amp;" de route. Devis personnalisé, standard 24h/24 et 7j/7."</f>
        <v>Chauffeur privé de l'aéroport Nice-Côte d'Azur vers Paris : env. 860 km, 9 h de route. Devis personnalisé, standard 24h/24 et 7j/7.</v>
      </c>
      <c r="R1582" s="14" t="n">
        <f aca="false">LEN(Q1582)</f>
        <v>131</v>
      </c>
      <c r="S1582" s="14" t="str">
        <f aca="false">INDEX(10_Lieux!$C:$C,U1582)</f>
        <v>France</v>
      </c>
      <c r="T1582" s="14" t="str">
        <f aca="false">INDEX(10_Lieux!$C:$C,V1582)</f>
        <v>France</v>
      </c>
      <c r="U1582" s="14" t="n">
        <f aca="false">MATCH(A1582,10_Lieux!$A:$A,0)</f>
        <v>168</v>
      </c>
      <c r="V1582" s="14" t="n">
        <f aca="false">MATCH(B1582,10_Lieux!$A:$A,0)</f>
        <v>2</v>
      </c>
      <c r="W1582" s="14" t="n">
        <f aca="false">ROUND(6371*2*ASIN(SQRT(SIN(RADIANS(INDEX(10_Lieux!$F:$F,V1582)-INDEX(10_Lieux!$F:$F,U1582))/2)^2+COS(RADIANS(INDEX(10_Lieux!$F:$F,U1582)))*COS(RADIANS(INDEX(10_Lieux!$F:$F,V1582)))*SIN(RADIANS(INDEX(10_Lieux!$G:$G,V1582)-INDEX(10_Lieux!$G:$G,U1582))/2)^2)),1)</f>
        <v>688.2</v>
      </c>
      <c r="X1582" s="14" t="n">
        <f aca="false">ROUND(I1582/IF(I1582&lt;p_seuil_vitesse,p_vit_lente,p_vit_rapide)*60/15,0)*15</f>
        <v>540</v>
      </c>
      <c r="Y1582" s="14" t="n">
        <f aca="false">MAX(IF(INDEX(10_Lieux!$B:$B,U1582)&lt;&gt;"Ville",INDEX(10_Lieux!$I:$I,U1582),0),IF(INDEX(10_Lieux!$B:$B,V1582)&lt;&gt;"Ville",INDEX(10_Lieux!$I:$I,V1582),0))</f>
        <v>500</v>
      </c>
      <c r="Z1582" s="14" t="str">
        <f aca="false">A1582&amp;"|"&amp;B1582</f>
        <v>Nice-Côte d'Azur|Paris</v>
      </c>
      <c r="AA1582" s="14" t="str">
        <f aca="false">IF(I1582&lt;p_local,"Local",IF(I1582&lt;p_vv_min,"Courte distance",IF(I1582&lt;p_tres_long,"Longue distance","Très longue distance")))</f>
        <v>Très longue distance</v>
      </c>
    </row>
    <row r="1583" customFormat="false" ht="15" hidden="false" customHeight="true" outlineLevel="0" collapsed="false">
      <c r="A1583" s="1" t="s">
        <v>122</v>
      </c>
      <c r="B1583" s="1" t="s">
        <v>1751</v>
      </c>
      <c r="C1583" s="1" t="s">
        <v>35</v>
      </c>
      <c r="D1583" s="1" t="s">
        <v>653</v>
      </c>
      <c r="E1583" s="1" t="s">
        <v>1753</v>
      </c>
      <c r="F1583" s="14" t="s">
        <v>40</v>
      </c>
      <c r="G1583" s="14" t="str">
        <f aca="false">IF(I1583&lt;p_local,"Local → page infra",IF(H1583&gt;=p_ph1,"Phase 1",IF(H1583&gt;=p_ph2,"Phase 2","Phase 3")))</f>
        <v>Phase 2</v>
      </c>
      <c r="H1583" s="14" t="n">
        <f aca="false">IF(I1583&lt;p_local,0,IF(C1583="Aéroport → Aéroport",p_pts_plein,IF(Y1583&gt;0,IF(I1583&lt;=Y1583,p_pts_plein,IF(I1583&lt;=p_mult2*Y1583,p_pts_moyen,p_pts_r3)),IF(I1583&gt;=p_vv_min,p_pts_plein,IF(I1583&gt;=p_vv_moy,p_pts_moyen,p_pts_court))))+IF(INDEX(10_Lieux!$D:$D,U1583)=1,p_prio1,p_prio2)+IF(INDEX(10_Lieux!$D:$D,V1583)=1,p_prio1,p_prio2)+IF(K1583="Oui",p_tf,0)+p_hub*((INDEX(10_Lieux!$H:$H,U1583)="Hub")+(INDEX(10_Lieux!$H:$H,V1583)="Hub"))+IF(OR(INDEX(10_Lieux!$H:$H,U1583)="Premium",INDEX(10_Lieux!$H:$H,V1583)="Premium"),p_prem,0))</f>
        <v>65</v>
      </c>
      <c r="I1583" s="14" t="n">
        <f aca="false">ROUND(W1583*p_facteur,0)</f>
        <v>860</v>
      </c>
      <c r="J1583" s="14" t="str">
        <f aca="false">IF(X1583&lt;60,X1583&amp;" min",INT(X1583/60)&amp;" h"&amp;IF(MOD(X1583,60)=0,""," "&amp;TEXT(MOD(X1583,60),"00")))</f>
        <v>9 h</v>
      </c>
      <c r="K1583" s="14" t="str">
        <f aca="false">IF(S1583&lt;&gt;T1583,"Oui","Non")</f>
        <v>Non</v>
      </c>
      <c r="L1583" s="14" t="str">
        <f aca="false">IF(AND(INDEX(10_Lieux!$B:$B,U1583)="Ville",INDEX(10_Lieux!$B:$B,V1583)="Ville"),"/chauffeur-prive/"&amp;INDEX(10_Lieux!$E:$E,U1583)&amp;"-"&amp;INDEX(10_Lieux!$E:$E,V1583)&amp;"/","/chauffeur-prive/"&amp;INDEX(10_Lieux!$E:$E,U1583)&amp;"/"&amp;INDEX(10_Lieux!$E:$E,V1583)&amp;"/")</f>
        <v>/chauffeur-prive/paris/aeroport-nice-cote-d-azur/</v>
      </c>
      <c r="M1583" s="14" t="str">
        <f aca="false">IFERROR(INDEX($L:$L,MATCH(B1583&amp;"|"&amp;A1583,$Z:$Z,0)),"—")</f>
        <v>/chauffeur-prive/aeroport-nice-cote-d-azur/paris/</v>
      </c>
      <c r="N1583" s="14" t="str">
        <f aca="false">IF(LEN("Chauffeur privé "&amp;INDEX(10_Lieux!$J:$J,U1583)&amp;" → "&amp;INDEX(10_Lieux!$J:$J,V1583)&amp;" | 24h/24")&gt;60,"Chauffeur privé "&amp;INDEX(10_Lieux!$J:$J,U1583)&amp;" → "&amp;INDEX(10_Lieux!$J:$J,V1583),"Chauffeur privé "&amp;INDEX(10_Lieux!$J:$J,U1583)&amp;" → "&amp;INDEX(10_Lieux!$J:$J,V1583)&amp;" | 24h/24")</f>
        <v>Chauffeur privé Paris → Aéroport Nice-Côte d'Azur | 24h/24</v>
      </c>
      <c r="O1583" s="14" t="n">
        <f aca="false">LEN(N1583)</f>
        <v>58</v>
      </c>
      <c r="P1583" s="14" t="str">
        <f aca="false">"Chauffeur privé "&amp;INDEX(10_Lieux!$K:$K,U1583)&amp;" vers "&amp;INDEX(10_Lieux!$L:$L,V1583)</f>
        <v>Chauffeur privé de Paris vers l'aéroport Nice-Côte d'Azur</v>
      </c>
      <c r="Q1583" s="14" t="str">
        <f aca="false">"Chauffeur privé "&amp;INDEX(10_Lieux!$K:$K,U1583)&amp;" vers "&amp;INDEX(10_Lieux!$L:$L,V1583)&amp;" : env. "&amp;I1583&amp;" km, "&amp;J1583&amp;" de route. Devis personnalisé, standard 24h/24 et 7j/7."</f>
        <v>Chauffeur privé de Paris vers l'aéroport Nice-Côte d'Azur : env. 860 km, 9 h de route. Devis personnalisé, standard 24h/24 et 7j/7.</v>
      </c>
      <c r="R1583" s="14" t="n">
        <f aca="false">LEN(Q1583)</f>
        <v>131</v>
      </c>
      <c r="S1583" s="14" t="str">
        <f aca="false">INDEX(10_Lieux!$C:$C,U1583)</f>
        <v>France</v>
      </c>
      <c r="T1583" s="14" t="str">
        <f aca="false">INDEX(10_Lieux!$C:$C,V1583)</f>
        <v>France</v>
      </c>
      <c r="U1583" s="14" t="n">
        <f aca="false">MATCH(A1583,10_Lieux!$A:$A,0)</f>
        <v>2</v>
      </c>
      <c r="V1583" s="14" t="n">
        <f aca="false">MATCH(B1583,10_Lieux!$A:$A,0)</f>
        <v>168</v>
      </c>
      <c r="W1583" s="14" t="n">
        <f aca="false">ROUND(6371*2*ASIN(SQRT(SIN(RADIANS(INDEX(10_Lieux!$F:$F,V1583)-INDEX(10_Lieux!$F:$F,U1583))/2)^2+COS(RADIANS(INDEX(10_Lieux!$F:$F,U1583)))*COS(RADIANS(INDEX(10_Lieux!$F:$F,V1583)))*SIN(RADIANS(INDEX(10_Lieux!$G:$G,V1583)-INDEX(10_Lieux!$G:$G,U1583))/2)^2)),1)</f>
        <v>688.2</v>
      </c>
      <c r="X1583" s="14" t="n">
        <f aca="false">ROUND(I1583/IF(I1583&lt;p_seuil_vitesse,p_vit_lente,p_vit_rapide)*60/15,0)*15</f>
        <v>540</v>
      </c>
      <c r="Y1583" s="14" t="n">
        <f aca="false">MAX(IF(INDEX(10_Lieux!$B:$B,U1583)&lt;&gt;"Ville",INDEX(10_Lieux!$I:$I,U1583),0),IF(INDEX(10_Lieux!$B:$B,V1583)&lt;&gt;"Ville",INDEX(10_Lieux!$I:$I,V1583),0))</f>
        <v>500</v>
      </c>
      <c r="Z1583" s="14" t="str">
        <f aca="false">A1583&amp;"|"&amp;B1583</f>
        <v>Paris|Nice-Côte d'Azur</v>
      </c>
      <c r="AA1583" s="14" t="str">
        <f aca="false">IF(I1583&lt;p_local,"Local",IF(I1583&lt;p_vv_min,"Courte distance",IF(I1583&lt;p_tres_long,"Longue distance","Très longue distance")))</f>
        <v>Très longue distance</v>
      </c>
    </row>
    <row r="1584" customFormat="false" ht="15" hidden="false" customHeight="true" outlineLevel="0" collapsed="false">
      <c r="A1584" s="1" t="s">
        <v>1751</v>
      </c>
      <c r="B1584" s="1" t="s">
        <v>123</v>
      </c>
      <c r="C1584" s="1" t="s">
        <v>34</v>
      </c>
      <c r="D1584" s="1" t="s">
        <v>653</v>
      </c>
      <c r="E1584" s="1" t="s">
        <v>1754</v>
      </c>
      <c r="F1584" s="14" t="s">
        <v>40</v>
      </c>
      <c r="G1584" s="14" t="str">
        <f aca="false">IF(I1584&lt;p_local,"Local → page infra",IF(H1584&gt;=p_ph1,"Phase 1",IF(H1584&gt;=p_ph2,"Phase 2","Phase 3")))</f>
        <v>Phase 1</v>
      </c>
      <c r="H1584" s="14" t="n">
        <f aca="false">IF(I1584&lt;p_local,0,IF(C1584="Aéroport → Aéroport",p_pts_plein,IF(Y1584&gt;0,IF(I1584&lt;=Y1584,p_pts_plein,IF(I1584&lt;=p_mult2*Y1584,p_pts_moyen,p_pts_r3)),IF(I1584&gt;=p_vv_min,p_pts_plein,IF(I1584&gt;=p_vv_moy,p_pts_moyen,p_pts_court))))+IF(INDEX(10_Lieux!$D:$D,U1584)=1,p_prio1,p_prio2)+IF(INDEX(10_Lieux!$D:$D,V1584)=1,p_prio1,p_prio2)+IF(K1584="Oui",p_tf,0)+p_hub*((INDEX(10_Lieux!$H:$H,U1584)="Hub")+(INDEX(10_Lieux!$H:$H,V1584)="Hub"))+IF(OR(INDEX(10_Lieux!$H:$H,U1584)="Premium",INDEX(10_Lieux!$H:$H,V1584)="Premium"),p_prem,0))</f>
        <v>80</v>
      </c>
      <c r="I1584" s="14" t="n">
        <f aca="false">ROUND(W1584*p_facteur,0)</f>
        <v>375</v>
      </c>
      <c r="J1584" s="14" t="str">
        <f aca="false">IF(X1584&lt;60,X1584&amp;" min",INT(X1584/60)&amp;" h"&amp;IF(MOD(X1584,60)=0,""," "&amp;TEXT(MOD(X1584,60),"00")))</f>
        <v>4 h</v>
      </c>
      <c r="K1584" s="14" t="str">
        <f aca="false">IF(S1584&lt;&gt;T1584,"Oui","Non")</f>
        <v>Non</v>
      </c>
      <c r="L1584" s="14" t="str">
        <f aca="false">IF(AND(INDEX(10_Lieux!$B:$B,U1584)="Ville",INDEX(10_Lieux!$B:$B,V1584)="Ville"),"/chauffeur-prive/"&amp;INDEX(10_Lieux!$E:$E,U1584)&amp;"-"&amp;INDEX(10_Lieux!$E:$E,V1584)&amp;"/","/chauffeur-prive/"&amp;INDEX(10_Lieux!$E:$E,U1584)&amp;"/"&amp;INDEX(10_Lieux!$E:$E,V1584)&amp;"/")</f>
        <v>/chauffeur-prive/aeroport-nice-cote-d-azur/lyon/</v>
      </c>
      <c r="M1584" s="14" t="str">
        <f aca="false">IFERROR(INDEX($L:$L,MATCH(B1584&amp;"|"&amp;A1584,$Z:$Z,0)),"—")</f>
        <v>/chauffeur-prive/lyon/aeroport-nice-cote-d-azur/</v>
      </c>
      <c r="N1584" s="14" t="str">
        <f aca="false">IF(LEN("Chauffeur privé "&amp;INDEX(10_Lieux!$J:$J,U1584)&amp;" → "&amp;INDEX(10_Lieux!$J:$J,V1584)&amp;" | 24h/24")&gt;60,"Chauffeur privé "&amp;INDEX(10_Lieux!$J:$J,U1584)&amp;" → "&amp;INDEX(10_Lieux!$J:$J,V1584),"Chauffeur privé "&amp;INDEX(10_Lieux!$J:$J,U1584)&amp;" → "&amp;INDEX(10_Lieux!$J:$J,V1584)&amp;" | 24h/24")</f>
        <v>Chauffeur privé Aéroport Nice-Côte d'Azur → Lyon | 24h/24</v>
      </c>
      <c r="O1584" s="14" t="n">
        <f aca="false">LEN(N1584)</f>
        <v>57</v>
      </c>
      <c r="P1584" s="14" t="str">
        <f aca="false">"Chauffeur privé "&amp;INDEX(10_Lieux!$K:$K,U1584)&amp;" vers "&amp;INDEX(10_Lieux!$L:$L,V1584)</f>
        <v>Chauffeur privé de l'aéroport Nice-Côte d'Azur vers Lyon</v>
      </c>
      <c r="Q1584" s="14" t="str">
        <f aca="false">"Chauffeur privé "&amp;INDEX(10_Lieux!$K:$K,U1584)&amp;" vers "&amp;INDEX(10_Lieux!$L:$L,V1584)&amp;" : env. "&amp;I1584&amp;" km, "&amp;J1584&amp;" de route. Devis personnalisé, standard 24h/24 et 7j/7."</f>
        <v>Chauffeur privé de l'aéroport Nice-Côte d'Azur vers Lyon : env. 375 km, 4 h de route. Devis personnalisé, standard 24h/24 et 7j/7.</v>
      </c>
      <c r="R1584" s="14" t="n">
        <f aca="false">LEN(Q1584)</f>
        <v>130</v>
      </c>
      <c r="S1584" s="14" t="str">
        <f aca="false">INDEX(10_Lieux!$C:$C,U1584)</f>
        <v>France</v>
      </c>
      <c r="T1584" s="14" t="str">
        <f aca="false">INDEX(10_Lieux!$C:$C,V1584)</f>
        <v>France</v>
      </c>
      <c r="U1584" s="14" t="n">
        <f aca="false">MATCH(A1584,10_Lieux!$A:$A,0)</f>
        <v>168</v>
      </c>
      <c r="V1584" s="14" t="n">
        <f aca="false">MATCH(B1584,10_Lieux!$A:$A,0)</f>
        <v>8</v>
      </c>
      <c r="W1584" s="14" t="n">
        <f aca="false">ROUND(6371*2*ASIN(SQRT(SIN(RADIANS(INDEX(10_Lieux!$F:$F,V1584)-INDEX(10_Lieux!$F:$F,U1584))/2)^2+COS(RADIANS(INDEX(10_Lieux!$F:$F,U1584)))*COS(RADIANS(INDEX(10_Lieux!$F:$F,V1584)))*SIN(RADIANS(INDEX(10_Lieux!$G:$G,V1584)-INDEX(10_Lieux!$G:$G,U1584))/2)^2)),1)</f>
        <v>300.3</v>
      </c>
      <c r="X1584" s="14" t="n">
        <f aca="false">ROUND(I1584/IF(I1584&lt;p_seuil_vitesse,p_vit_lente,p_vit_rapide)*60/15,0)*15</f>
        <v>240</v>
      </c>
      <c r="Y1584" s="14" t="n">
        <f aca="false">MAX(IF(INDEX(10_Lieux!$B:$B,U1584)&lt;&gt;"Ville",INDEX(10_Lieux!$I:$I,U1584),0),IF(INDEX(10_Lieux!$B:$B,V1584)&lt;&gt;"Ville",INDEX(10_Lieux!$I:$I,V1584),0))</f>
        <v>500</v>
      </c>
      <c r="Z1584" s="14" t="str">
        <f aca="false">A1584&amp;"|"&amp;B1584</f>
        <v>Nice-Côte d'Azur|Lyon</v>
      </c>
      <c r="AA1584" s="14" t="str">
        <f aca="false">IF(I1584&lt;p_local,"Local",IF(I1584&lt;p_vv_min,"Courte distance",IF(I1584&lt;p_tres_long,"Longue distance","Très longue distance")))</f>
        <v>Longue distance</v>
      </c>
    </row>
    <row r="1585" customFormat="false" ht="15" hidden="false" customHeight="true" outlineLevel="0" collapsed="false">
      <c r="A1585" s="1" t="s">
        <v>123</v>
      </c>
      <c r="B1585" s="1" t="s">
        <v>1751</v>
      </c>
      <c r="C1585" s="1" t="s">
        <v>35</v>
      </c>
      <c r="D1585" s="1" t="s">
        <v>653</v>
      </c>
      <c r="E1585" s="1" t="s">
        <v>1755</v>
      </c>
      <c r="F1585" s="14" t="s">
        <v>40</v>
      </c>
      <c r="G1585" s="14" t="str">
        <f aca="false">IF(I1585&lt;p_local,"Local → page infra",IF(H1585&gt;=p_ph1,"Phase 1",IF(H1585&gt;=p_ph2,"Phase 2","Phase 3")))</f>
        <v>Phase 1</v>
      </c>
      <c r="H1585" s="14" t="n">
        <f aca="false">IF(I1585&lt;p_local,0,IF(C1585="Aéroport → Aéroport",p_pts_plein,IF(Y1585&gt;0,IF(I1585&lt;=Y1585,p_pts_plein,IF(I1585&lt;=p_mult2*Y1585,p_pts_moyen,p_pts_r3)),IF(I1585&gt;=p_vv_min,p_pts_plein,IF(I1585&gt;=p_vv_moy,p_pts_moyen,p_pts_court))))+IF(INDEX(10_Lieux!$D:$D,U1585)=1,p_prio1,p_prio2)+IF(INDEX(10_Lieux!$D:$D,V1585)=1,p_prio1,p_prio2)+IF(K1585="Oui",p_tf,0)+p_hub*((INDEX(10_Lieux!$H:$H,U1585)="Hub")+(INDEX(10_Lieux!$H:$H,V1585)="Hub"))+IF(OR(INDEX(10_Lieux!$H:$H,U1585)="Premium",INDEX(10_Lieux!$H:$H,V1585)="Premium"),p_prem,0))</f>
        <v>80</v>
      </c>
      <c r="I1585" s="14" t="n">
        <f aca="false">ROUND(W1585*p_facteur,0)</f>
        <v>375</v>
      </c>
      <c r="J1585" s="14" t="str">
        <f aca="false">IF(X1585&lt;60,X1585&amp;" min",INT(X1585/60)&amp;" h"&amp;IF(MOD(X1585,60)=0,""," "&amp;TEXT(MOD(X1585,60),"00")))</f>
        <v>4 h</v>
      </c>
      <c r="K1585" s="14" t="str">
        <f aca="false">IF(S1585&lt;&gt;T1585,"Oui","Non")</f>
        <v>Non</v>
      </c>
      <c r="L1585" s="14" t="str">
        <f aca="false">IF(AND(INDEX(10_Lieux!$B:$B,U1585)="Ville",INDEX(10_Lieux!$B:$B,V1585)="Ville"),"/chauffeur-prive/"&amp;INDEX(10_Lieux!$E:$E,U1585)&amp;"-"&amp;INDEX(10_Lieux!$E:$E,V1585)&amp;"/","/chauffeur-prive/"&amp;INDEX(10_Lieux!$E:$E,U1585)&amp;"/"&amp;INDEX(10_Lieux!$E:$E,V1585)&amp;"/")</f>
        <v>/chauffeur-prive/lyon/aeroport-nice-cote-d-azur/</v>
      </c>
      <c r="M1585" s="14" t="str">
        <f aca="false">IFERROR(INDEX($L:$L,MATCH(B1585&amp;"|"&amp;A1585,$Z:$Z,0)),"—")</f>
        <v>/chauffeur-prive/aeroport-nice-cote-d-azur/lyon/</v>
      </c>
      <c r="N1585" s="14" t="str">
        <f aca="false">IF(LEN("Chauffeur privé "&amp;INDEX(10_Lieux!$J:$J,U1585)&amp;" → "&amp;INDEX(10_Lieux!$J:$J,V1585)&amp;" | 24h/24")&gt;60,"Chauffeur privé "&amp;INDEX(10_Lieux!$J:$J,U1585)&amp;" → "&amp;INDEX(10_Lieux!$J:$J,V1585),"Chauffeur privé "&amp;INDEX(10_Lieux!$J:$J,U1585)&amp;" → "&amp;INDEX(10_Lieux!$J:$J,V1585)&amp;" | 24h/24")</f>
        <v>Chauffeur privé Lyon → Aéroport Nice-Côte d'Azur | 24h/24</v>
      </c>
      <c r="O1585" s="14" t="n">
        <f aca="false">LEN(N1585)</f>
        <v>57</v>
      </c>
      <c r="P1585" s="14" t="str">
        <f aca="false">"Chauffeur privé "&amp;INDEX(10_Lieux!$K:$K,U1585)&amp;" vers "&amp;INDEX(10_Lieux!$L:$L,V1585)</f>
        <v>Chauffeur privé de Lyon vers l'aéroport Nice-Côte d'Azur</v>
      </c>
      <c r="Q1585" s="14" t="str">
        <f aca="false">"Chauffeur privé "&amp;INDEX(10_Lieux!$K:$K,U1585)&amp;" vers "&amp;INDEX(10_Lieux!$L:$L,V1585)&amp;" : env. "&amp;I1585&amp;" km, "&amp;J1585&amp;" de route. Devis personnalisé, standard 24h/24 et 7j/7."</f>
        <v>Chauffeur privé de Lyon vers l'aéroport Nice-Côte d'Azur : env. 375 km, 4 h de route. Devis personnalisé, standard 24h/24 et 7j/7.</v>
      </c>
      <c r="R1585" s="14" t="n">
        <f aca="false">LEN(Q1585)</f>
        <v>130</v>
      </c>
      <c r="S1585" s="14" t="str">
        <f aca="false">INDEX(10_Lieux!$C:$C,U1585)</f>
        <v>France</v>
      </c>
      <c r="T1585" s="14" t="str">
        <f aca="false">INDEX(10_Lieux!$C:$C,V1585)</f>
        <v>France</v>
      </c>
      <c r="U1585" s="14" t="n">
        <f aca="false">MATCH(A1585,10_Lieux!$A:$A,0)</f>
        <v>8</v>
      </c>
      <c r="V1585" s="14" t="n">
        <f aca="false">MATCH(B1585,10_Lieux!$A:$A,0)</f>
        <v>168</v>
      </c>
      <c r="W1585" s="14" t="n">
        <f aca="false">ROUND(6371*2*ASIN(SQRT(SIN(RADIANS(INDEX(10_Lieux!$F:$F,V1585)-INDEX(10_Lieux!$F:$F,U1585))/2)^2+COS(RADIANS(INDEX(10_Lieux!$F:$F,U1585)))*COS(RADIANS(INDEX(10_Lieux!$F:$F,V1585)))*SIN(RADIANS(INDEX(10_Lieux!$G:$G,V1585)-INDEX(10_Lieux!$G:$G,U1585))/2)^2)),1)</f>
        <v>300.3</v>
      </c>
      <c r="X1585" s="14" t="n">
        <f aca="false">ROUND(I1585/IF(I1585&lt;p_seuil_vitesse,p_vit_lente,p_vit_rapide)*60/15,0)*15</f>
        <v>240</v>
      </c>
      <c r="Y1585" s="14" t="n">
        <f aca="false">MAX(IF(INDEX(10_Lieux!$B:$B,U1585)&lt;&gt;"Ville",INDEX(10_Lieux!$I:$I,U1585),0),IF(INDEX(10_Lieux!$B:$B,V1585)&lt;&gt;"Ville",INDEX(10_Lieux!$I:$I,V1585),0))</f>
        <v>500</v>
      </c>
      <c r="Z1585" s="14" t="str">
        <f aca="false">A1585&amp;"|"&amp;B1585</f>
        <v>Lyon|Nice-Côte d'Azur</v>
      </c>
      <c r="AA1585" s="14" t="str">
        <f aca="false">IF(I1585&lt;p_local,"Local",IF(I1585&lt;p_vv_min,"Courte distance",IF(I1585&lt;p_tres_long,"Longue distance","Très longue distance")))</f>
        <v>Longue distance</v>
      </c>
    </row>
    <row r="1586" customFormat="false" ht="15" hidden="false" customHeight="true" outlineLevel="0" collapsed="false">
      <c r="A1586" s="1" t="s">
        <v>1751</v>
      </c>
      <c r="B1586" s="1" t="s">
        <v>128</v>
      </c>
      <c r="C1586" s="1" t="s">
        <v>34</v>
      </c>
      <c r="D1586" s="1" t="s">
        <v>653</v>
      </c>
      <c r="E1586" s="1" t="s">
        <v>1756</v>
      </c>
      <c r="F1586" s="14" t="s">
        <v>40</v>
      </c>
      <c r="G1586" s="14" t="str">
        <f aca="false">IF(I1586&lt;p_local,"Local → page infra",IF(H1586&gt;=p_ph1,"Phase 1",IF(H1586&gt;=p_ph2,"Phase 2","Phase 3")))</f>
        <v>Phase 1</v>
      </c>
      <c r="H1586" s="14" t="n">
        <f aca="false">IF(I1586&lt;p_local,0,IF(C1586="Aéroport → Aéroport",p_pts_plein,IF(Y1586&gt;0,IF(I1586&lt;=Y1586,p_pts_plein,IF(I1586&lt;=p_mult2*Y1586,p_pts_moyen,p_pts_r3)),IF(I1586&gt;=p_vv_min,p_pts_plein,IF(I1586&gt;=p_vv_moy,p_pts_moyen,p_pts_court))))+IF(INDEX(10_Lieux!$D:$D,U1586)=1,p_prio1,p_prio2)+IF(INDEX(10_Lieux!$D:$D,V1586)=1,p_prio1,p_prio2)+IF(K1586="Oui",p_tf,0)+p_hub*((INDEX(10_Lieux!$H:$H,U1586)="Hub")+(INDEX(10_Lieux!$H:$H,V1586)="Hub"))+IF(OR(INDEX(10_Lieux!$H:$H,U1586)="Premium",INDEX(10_Lieux!$H:$H,V1586)="Premium"),p_prem,0))</f>
        <v>80</v>
      </c>
      <c r="I1586" s="14" t="n">
        <f aca="false">ROUND(W1586*p_facteur,0)</f>
        <v>193</v>
      </c>
      <c r="J1586" s="14" t="str">
        <f aca="false">IF(X1586&lt;60,X1586&amp;" min",INT(X1586/60)&amp;" h"&amp;IF(MOD(X1586,60)=0,""," "&amp;TEXT(MOD(X1586,60),"00")))</f>
        <v>2 h</v>
      </c>
      <c r="K1586" s="14" t="str">
        <f aca="false">IF(S1586&lt;&gt;T1586,"Oui","Non")</f>
        <v>Non</v>
      </c>
      <c r="L1586" s="14" t="str">
        <f aca="false">IF(AND(INDEX(10_Lieux!$B:$B,U1586)="Ville",INDEX(10_Lieux!$B:$B,V1586)="Ville"),"/chauffeur-prive/"&amp;INDEX(10_Lieux!$E:$E,U1586)&amp;"-"&amp;INDEX(10_Lieux!$E:$E,V1586)&amp;"/","/chauffeur-prive/"&amp;INDEX(10_Lieux!$E:$E,U1586)&amp;"/"&amp;INDEX(10_Lieux!$E:$E,V1586)&amp;"/")</f>
        <v>/chauffeur-prive/aeroport-nice-cote-d-azur/marseille/</v>
      </c>
      <c r="M1586" s="14" t="str">
        <f aca="false">IFERROR(INDEX($L:$L,MATCH(B1586&amp;"|"&amp;A1586,$Z:$Z,0)),"—")</f>
        <v>/chauffeur-prive/marseille/aeroport-nice-cote-d-azur/</v>
      </c>
      <c r="N1586" s="14" t="str">
        <f aca="false">IF(LEN("Chauffeur privé "&amp;INDEX(10_Lieux!$J:$J,U1586)&amp;" → "&amp;INDEX(10_Lieux!$J:$J,V1586)&amp;" | 24h/24")&gt;60,"Chauffeur privé "&amp;INDEX(10_Lieux!$J:$J,U1586)&amp;" → "&amp;INDEX(10_Lieux!$J:$J,V1586),"Chauffeur privé "&amp;INDEX(10_Lieux!$J:$J,U1586)&amp;" → "&amp;INDEX(10_Lieux!$J:$J,V1586)&amp;" | 24h/24")</f>
        <v>Chauffeur privé Aéroport Nice-Côte d'Azur → Marseille</v>
      </c>
      <c r="O1586" s="14" t="n">
        <f aca="false">LEN(N1586)</f>
        <v>53</v>
      </c>
      <c r="P1586" s="14" t="str">
        <f aca="false">"Chauffeur privé "&amp;INDEX(10_Lieux!$K:$K,U1586)&amp;" vers "&amp;INDEX(10_Lieux!$L:$L,V1586)</f>
        <v>Chauffeur privé de l'aéroport Nice-Côte d'Azur vers Marseille</v>
      </c>
      <c r="Q1586" s="14" t="str">
        <f aca="false">"Chauffeur privé "&amp;INDEX(10_Lieux!$K:$K,U1586)&amp;" vers "&amp;INDEX(10_Lieux!$L:$L,V1586)&amp;" : env. "&amp;I1586&amp;" km, "&amp;J1586&amp;" de route. Devis personnalisé, standard 24h/24 et 7j/7."</f>
        <v>Chauffeur privé de l'aéroport Nice-Côte d'Azur vers Marseille : env. 193 km, 2 h de route. Devis personnalisé, standard 24h/24 et 7j/7.</v>
      </c>
      <c r="R1586" s="14" t="n">
        <f aca="false">LEN(Q1586)</f>
        <v>135</v>
      </c>
      <c r="S1586" s="14" t="str">
        <f aca="false">INDEX(10_Lieux!$C:$C,U1586)</f>
        <v>France</v>
      </c>
      <c r="T1586" s="14" t="str">
        <f aca="false">INDEX(10_Lieux!$C:$C,V1586)</f>
        <v>France</v>
      </c>
      <c r="U1586" s="14" t="n">
        <f aca="false">MATCH(A1586,10_Lieux!$A:$A,0)</f>
        <v>168</v>
      </c>
      <c r="V1586" s="14" t="n">
        <f aca="false">MATCH(B1586,10_Lieux!$A:$A,0)</f>
        <v>79</v>
      </c>
      <c r="W1586" s="14" t="n">
        <f aca="false">ROUND(6371*2*ASIN(SQRT(SIN(RADIANS(INDEX(10_Lieux!$F:$F,V1586)-INDEX(10_Lieux!$F:$F,U1586))/2)^2+COS(RADIANS(INDEX(10_Lieux!$F:$F,U1586)))*COS(RADIANS(INDEX(10_Lieux!$F:$F,V1586)))*SIN(RADIANS(INDEX(10_Lieux!$G:$G,V1586)-INDEX(10_Lieux!$G:$G,U1586))/2)^2)),1)</f>
        <v>154.3</v>
      </c>
      <c r="X1586" s="14" t="n">
        <f aca="false">ROUND(I1586/IF(I1586&lt;p_seuil_vitesse,p_vit_lente,p_vit_rapide)*60/15,0)*15</f>
        <v>120</v>
      </c>
      <c r="Y1586" s="14" t="n">
        <f aca="false">MAX(IF(INDEX(10_Lieux!$B:$B,U1586)&lt;&gt;"Ville",INDEX(10_Lieux!$I:$I,U1586),0),IF(INDEX(10_Lieux!$B:$B,V1586)&lt;&gt;"Ville",INDEX(10_Lieux!$I:$I,V1586),0))</f>
        <v>500</v>
      </c>
      <c r="Z1586" s="14" t="str">
        <f aca="false">A1586&amp;"|"&amp;B1586</f>
        <v>Nice-Côte d'Azur|Marseille</v>
      </c>
      <c r="AA1586" s="14" t="str">
        <f aca="false">IF(I1586&lt;p_local,"Local",IF(I1586&lt;p_vv_min,"Courte distance",IF(I1586&lt;p_tres_long,"Longue distance","Très longue distance")))</f>
        <v>Longue distance</v>
      </c>
    </row>
    <row r="1587" customFormat="false" ht="15" hidden="false" customHeight="true" outlineLevel="0" collapsed="false">
      <c r="A1587" s="1" t="s">
        <v>128</v>
      </c>
      <c r="B1587" s="1" t="s">
        <v>1751</v>
      </c>
      <c r="C1587" s="1" t="s">
        <v>35</v>
      </c>
      <c r="D1587" s="1" t="s">
        <v>653</v>
      </c>
      <c r="E1587" s="1" t="s">
        <v>1757</v>
      </c>
      <c r="F1587" s="14" t="s">
        <v>40</v>
      </c>
      <c r="G1587" s="14" t="str">
        <f aca="false">IF(I1587&lt;p_local,"Local → page infra",IF(H1587&gt;=p_ph1,"Phase 1",IF(H1587&gt;=p_ph2,"Phase 2","Phase 3")))</f>
        <v>Phase 1</v>
      </c>
      <c r="H1587" s="14" t="n">
        <f aca="false">IF(I1587&lt;p_local,0,IF(C1587="Aéroport → Aéroport",p_pts_plein,IF(Y1587&gt;0,IF(I1587&lt;=Y1587,p_pts_plein,IF(I1587&lt;=p_mult2*Y1587,p_pts_moyen,p_pts_r3)),IF(I1587&gt;=p_vv_min,p_pts_plein,IF(I1587&gt;=p_vv_moy,p_pts_moyen,p_pts_court))))+IF(INDEX(10_Lieux!$D:$D,U1587)=1,p_prio1,p_prio2)+IF(INDEX(10_Lieux!$D:$D,V1587)=1,p_prio1,p_prio2)+IF(K1587="Oui",p_tf,0)+p_hub*((INDEX(10_Lieux!$H:$H,U1587)="Hub")+(INDEX(10_Lieux!$H:$H,V1587)="Hub"))+IF(OR(INDEX(10_Lieux!$H:$H,U1587)="Premium",INDEX(10_Lieux!$H:$H,V1587)="Premium"),p_prem,0))</f>
        <v>80</v>
      </c>
      <c r="I1587" s="14" t="n">
        <f aca="false">ROUND(W1587*p_facteur,0)</f>
        <v>193</v>
      </c>
      <c r="J1587" s="14" t="str">
        <f aca="false">IF(X1587&lt;60,X1587&amp;" min",INT(X1587/60)&amp;" h"&amp;IF(MOD(X1587,60)=0,""," "&amp;TEXT(MOD(X1587,60),"00")))</f>
        <v>2 h</v>
      </c>
      <c r="K1587" s="14" t="str">
        <f aca="false">IF(S1587&lt;&gt;T1587,"Oui","Non")</f>
        <v>Non</v>
      </c>
      <c r="L1587" s="14" t="str">
        <f aca="false">IF(AND(INDEX(10_Lieux!$B:$B,U1587)="Ville",INDEX(10_Lieux!$B:$B,V1587)="Ville"),"/chauffeur-prive/"&amp;INDEX(10_Lieux!$E:$E,U1587)&amp;"-"&amp;INDEX(10_Lieux!$E:$E,V1587)&amp;"/","/chauffeur-prive/"&amp;INDEX(10_Lieux!$E:$E,U1587)&amp;"/"&amp;INDEX(10_Lieux!$E:$E,V1587)&amp;"/")</f>
        <v>/chauffeur-prive/marseille/aeroport-nice-cote-d-azur/</v>
      </c>
      <c r="M1587" s="14" t="str">
        <f aca="false">IFERROR(INDEX($L:$L,MATCH(B1587&amp;"|"&amp;A1587,$Z:$Z,0)),"—")</f>
        <v>/chauffeur-prive/aeroport-nice-cote-d-azur/marseille/</v>
      </c>
      <c r="N1587" s="14" t="str">
        <f aca="false">IF(LEN("Chauffeur privé "&amp;INDEX(10_Lieux!$J:$J,U1587)&amp;" → "&amp;INDEX(10_Lieux!$J:$J,V1587)&amp;" | 24h/24")&gt;60,"Chauffeur privé "&amp;INDEX(10_Lieux!$J:$J,U1587)&amp;" → "&amp;INDEX(10_Lieux!$J:$J,V1587),"Chauffeur privé "&amp;INDEX(10_Lieux!$J:$J,U1587)&amp;" → "&amp;INDEX(10_Lieux!$J:$J,V1587)&amp;" | 24h/24")</f>
        <v>Chauffeur privé Marseille → Aéroport Nice-Côte d'Azur</v>
      </c>
      <c r="O1587" s="14" t="n">
        <f aca="false">LEN(N1587)</f>
        <v>53</v>
      </c>
      <c r="P1587" s="14" t="str">
        <f aca="false">"Chauffeur privé "&amp;INDEX(10_Lieux!$K:$K,U1587)&amp;" vers "&amp;INDEX(10_Lieux!$L:$L,V1587)</f>
        <v>Chauffeur privé de Marseille vers l'aéroport Nice-Côte d'Azur</v>
      </c>
      <c r="Q1587" s="14" t="str">
        <f aca="false">"Chauffeur privé "&amp;INDEX(10_Lieux!$K:$K,U1587)&amp;" vers "&amp;INDEX(10_Lieux!$L:$L,V1587)&amp;" : env. "&amp;I1587&amp;" km, "&amp;J1587&amp;" de route. Devis personnalisé, standard 24h/24 et 7j/7."</f>
        <v>Chauffeur privé de Marseille vers l'aéroport Nice-Côte d'Azur : env. 193 km, 2 h de route. Devis personnalisé, standard 24h/24 et 7j/7.</v>
      </c>
      <c r="R1587" s="14" t="n">
        <f aca="false">LEN(Q1587)</f>
        <v>135</v>
      </c>
      <c r="S1587" s="14" t="str">
        <f aca="false">INDEX(10_Lieux!$C:$C,U1587)</f>
        <v>France</v>
      </c>
      <c r="T1587" s="14" t="str">
        <f aca="false">INDEX(10_Lieux!$C:$C,V1587)</f>
        <v>France</v>
      </c>
      <c r="U1587" s="14" t="n">
        <f aca="false">MATCH(A1587,10_Lieux!$A:$A,0)</f>
        <v>79</v>
      </c>
      <c r="V1587" s="14" t="n">
        <f aca="false">MATCH(B1587,10_Lieux!$A:$A,0)</f>
        <v>168</v>
      </c>
      <c r="W1587" s="14" t="n">
        <f aca="false">ROUND(6371*2*ASIN(SQRT(SIN(RADIANS(INDEX(10_Lieux!$F:$F,V1587)-INDEX(10_Lieux!$F:$F,U1587))/2)^2+COS(RADIANS(INDEX(10_Lieux!$F:$F,U1587)))*COS(RADIANS(INDEX(10_Lieux!$F:$F,V1587)))*SIN(RADIANS(INDEX(10_Lieux!$G:$G,V1587)-INDEX(10_Lieux!$G:$G,U1587))/2)^2)),1)</f>
        <v>154.3</v>
      </c>
      <c r="X1587" s="14" t="n">
        <f aca="false">ROUND(I1587/IF(I1587&lt;p_seuil_vitesse,p_vit_lente,p_vit_rapide)*60/15,0)*15</f>
        <v>120</v>
      </c>
      <c r="Y1587" s="14" t="n">
        <f aca="false">MAX(IF(INDEX(10_Lieux!$B:$B,U1587)&lt;&gt;"Ville",INDEX(10_Lieux!$I:$I,U1587),0),IF(INDEX(10_Lieux!$B:$B,V1587)&lt;&gt;"Ville",INDEX(10_Lieux!$I:$I,V1587),0))</f>
        <v>500</v>
      </c>
      <c r="Z1587" s="14" t="str">
        <f aca="false">A1587&amp;"|"&amp;B1587</f>
        <v>Marseille|Nice-Côte d'Azur</v>
      </c>
      <c r="AA1587" s="14" t="str">
        <f aca="false">IF(I1587&lt;p_local,"Local",IF(I1587&lt;p_vv_min,"Courte distance",IF(I1587&lt;p_tres_long,"Longue distance","Très longue distance")))</f>
        <v>Longue distance</v>
      </c>
    </row>
    <row r="1588" customFormat="false" ht="15" hidden="false" customHeight="true" outlineLevel="0" collapsed="false">
      <c r="A1588" s="1" t="s">
        <v>1751</v>
      </c>
      <c r="B1588" s="1" t="s">
        <v>130</v>
      </c>
      <c r="C1588" s="1" t="s">
        <v>34</v>
      </c>
      <c r="D1588" s="1" t="s">
        <v>653</v>
      </c>
      <c r="E1588" s="1" t="s">
        <v>1758</v>
      </c>
      <c r="F1588" s="14" t="s">
        <v>40</v>
      </c>
      <c r="G1588" s="14" t="str">
        <f aca="false">IF(I1588&lt;p_local,"Local → page infra",IF(H1588&gt;=p_ph1,"Phase 1",IF(H1588&gt;=p_ph2,"Phase 2","Phase 3")))</f>
        <v>Phase 3</v>
      </c>
      <c r="H1588" s="14" t="n">
        <f aca="false">IF(I1588&lt;p_local,0,IF(C1588="Aéroport → Aéroport",p_pts_plein,IF(Y1588&gt;0,IF(I1588&lt;=Y1588,p_pts_plein,IF(I1588&lt;=p_mult2*Y1588,p_pts_moyen,p_pts_r3)),IF(I1588&gt;=p_vv_min,p_pts_plein,IF(I1588&gt;=p_vv_moy,p_pts_moyen,p_pts_court))))+IF(INDEX(10_Lieux!$D:$D,U1588)=1,p_prio1,p_prio2)+IF(INDEX(10_Lieux!$D:$D,V1588)=1,p_prio1,p_prio2)+IF(K1588="Oui",p_tf,0)+p_hub*((INDEX(10_Lieux!$H:$H,U1588)="Hub")+(INDEX(10_Lieux!$H:$H,V1588)="Hub"))+IF(OR(INDEX(10_Lieux!$H:$H,U1588)="Premium",INDEX(10_Lieux!$H:$H,V1588)="Premium"),p_prem,0))</f>
        <v>55</v>
      </c>
      <c r="I1588" s="14" t="n">
        <f aca="false">ROUND(W1588*p_facteur,0)</f>
        <v>793</v>
      </c>
      <c r="J1588" s="14" t="str">
        <f aca="false">IF(X1588&lt;60,X1588&amp;" min",INT(X1588/60)&amp;" h"&amp;IF(MOD(X1588,60)=0,""," "&amp;TEXT(MOD(X1588,60),"00")))</f>
        <v>8 h 15</v>
      </c>
      <c r="K1588" s="14" t="str">
        <f aca="false">IF(S1588&lt;&gt;T1588,"Oui","Non")</f>
        <v>Non</v>
      </c>
      <c r="L1588" s="14" t="str">
        <f aca="false">IF(AND(INDEX(10_Lieux!$B:$B,U1588)="Ville",INDEX(10_Lieux!$B:$B,V1588)="Ville"),"/chauffeur-prive/"&amp;INDEX(10_Lieux!$E:$E,U1588)&amp;"-"&amp;INDEX(10_Lieux!$E:$E,V1588)&amp;"/","/chauffeur-prive/"&amp;INDEX(10_Lieux!$E:$E,U1588)&amp;"/"&amp;INDEX(10_Lieux!$E:$E,V1588)&amp;"/")</f>
        <v>/chauffeur-prive/aeroport-nice-cote-d-azur/bordeaux/</v>
      </c>
      <c r="M1588" s="14" t="str">
        <f aca="false">IFERROR(INDEX($L:$L,MATCH(B1588&amp;"|"&amp;A1588,$Z:$Z,0)),"—")</f>
        <v>/chauffeur-prive/bordeaux/aeroport-nice-cote-d-azur/</v>
      </c>
      <c r="N1588" s="14" t="str">
        <f aca="false">IF(LEN("Chauffeur privé "&amp;INDEX(10_Lieux!$J:$J,U1588)&amp;" → "&amp;INDEX(10_Lieux!$J:$J,V1588)&amp;" | 24h/24")&gt;60,"Chauffeur privé "&amp;INDEX(10_Lieux!$J:$J,U1588)&amp;" → "&amp;INDEX(10_Lieux!$J:$J,V1588),"Chauffeur privé "&amp;INDEX(10_Lieux!$J:$J,U1588)&amp;" → "&amp;INDEX(10_Lieux!$J:$J,V1588)&amp;" | 24h/24")</f>
        <v>Chauffeur privé Aéroport Nice-Côte d'Azur → Bordeaux</v>
      </c>
      <c r="O1588" s="14" t="n">
        <f aca="false">LEN(N1588)</f>
        <v>52</v>
      </c>
      <c r="P1588" s="14" t="str">
        <f aca="false">"Chauffeur privé "&amp;INDEX(10_Lieux!$K:$K,U1588)&amp;" vers "&amp;INDEX(10_Lieux!$L:$L,V1588)</f>
        <v>Chauffeur privé de l'aéroport Nice-Côte d'Azur vers Bordeaux</v>
      </c>
      <c r="Q1588" s="14" t="str">
        <f aca="false">"Chauffeur privé "&amp;INDEX(10_Lieux!$K:$K,U1588)&amp;" vers "&amp;INDEX(10_Lieux!$L:$L,V1588)&amp;" : env. "&amp;I1588&amp;" km, "&amp;J1588&amp;" de route. Devis personnalisé, standard 24h/24 et 7j/7."</f>
        <v>Chauffeur privé de l'aéroport Nice-Côte d'Azur vers Bordeaux : env. 793 km, 8 h 15 de route. Devis personnalisé, standard 24h/24 et 7j/7.</v>
      </c>
      <c r="R1588" s="14" t="n">
        <f aca="false">LEN(Q1588)</f>
        <v>137</v>
      </c>
      <c r="S1588" s="14" t="str">
        <f aca="false">INDEX(10_Lieux!$C:$C,U1588)</f>
        <v>France</v>
      </c>
      <c r="T1588" s="14" t="str">
        <f aca="false">INDEX(10_Lieux!$C:$C,V1588)</f>
        <v>France</v>
      </c>
      <c r="U1588" s="14" t="n">
        <f aca="false">MATCH(A1588,10_Lieux!$A:$A,0)</f>
        <v>168</v>
      </c>
      <c r="V1588" s="14" t="n">
        <f aca="false">MATCH(B1588,10_Lieux!$A:$A,0)</f>
        <v>61</v>
      </c>
      <c r="W1588" s="14" t="n">
        <f aca="false">ROUND(6371*2*ASIN(SQRT(SIN(RADIANS(INDEX(10_Lieux!$F:$F,V1588)-INDEX(10_Lieux!$F:$F,U1588))/2)^2+COS(RADIANS(INDEX(10_Lieux!$F:$F,U1588)))*COS(RADIANS(INDEX(10_Lieux!$F:$F,V1588)))*SIN(RADIANS(INDEX(10_Lieux!$G:$G,V1588)-INDEX(10_Lieux!$G:$G,U1588))/2)^2)),1)</f>
        <v>634.3</v>
      </c>
      <c r="X1588" s="14" t="n">
        <f aca="false">ROUND(I1588/IF(I1588&lt;p_seuil_vitesse,p_vit_lente,p_vit_rapide)*60/15,0)*15</f>
        <v>495</v>
      </c>
      <c r="Y1588" s="14" t="n">
        <f aca="false">MAX(IF(INDEX(10_Lieux!$B:$B,U1588)&lt;&gt;"Ville",INDEX(10_Lieux!$I:$I,U1588),0),IF(INDEX(10_Lieux!$B:$B,V1588)&lt;&gt;"Ville",INDEX(10_Lieux!$I:$I,V1588),0))</f>
        <v>500</v>
      </c>
      <c r="Z1588" s="14" t="str">
        <f aca="false">A1588&amp;"|"&amp;B1588</f>
        <v>Nice-Côte d'Azur|Bordeaux</v>
      </c>
      <c r="AA1588" s="14" t="str">
        <f aca="false">IF(I1588&lt;p_local,"Local",IF(I1588&lt;p_vv_min,"Courte distance",IF(I1588&lt;p_tres_long,"Longue distance","Très longue distance")))</f>
        <v>Très longue distance</v>
      </c>
    </row>
    <row r="1589" customFormat="false" ht="15" hidden="false" customHeight="true" outlineLevel="0" collapsed="false">
      <c r="A1589" s="1" t="s">
        <v>130</v>
      </c>
      <c r="B1589" s="1" t="s">
        <v>1751</v>
      </c>
      <c r="C1589" s="1" t="s">
        <v>35</v>
      </c>
      <c r="D1589" s="1" t="s">
        <v>653</v>
      </c>
      <c r="E1589" s="1" t="s">
        <v>1759</v>
      </c>
      <c r="F1589" s="14" t="s">
        <v>40</v>
      </c>
      <c r="G1589" s="14" t="str">
        <f aca="false">IF(I1589&lt;p_local,"Local → page infra",IF(H1589&gt;=p_ph1,"Phase 1",IF(H1589&gt;=p_ph2,"Phase 2","Phase 3")))</f>
        <v>Phase 3</v>
      </c>
      <c r="H1589" s="14" t="n">
        <f aca="false">IF(I1589&lt;p_local,0,IF(C1589="Aéroport → Aéroport",p_pts_plein,IF(Y1589&gt;0,IF(I1589&lt;=Y1589,p_pts_plein,IF(I1589&lt;=p_mult2*Y1589,p_pts_moyen,p_pts_r3)),IF(I1589&gt;=p_vv_min,p_pts_plein,IF(I1589&gt;=p_vv_moy,p_pts_moyen,p_pts_court))))+IF(INDEX(10_Lieux!$D:$D,U1589)=1,p_prio1,p_prio2)+IF(INDEX(10_Lieux!$D:$D,V1589)=1,p_prio1,p_prio2)+IF(K1589="Oui",p_tf,0)+p_hub*((INDEX(10_Lieux!$H:$H,U1589)="Hub")+(INDEX(10_Lieux!$H:$H,V1589)="Hub"))+IF(OR(INDEX(10_Lieux!$H:$H,U1589)="Premium",INDEX(10_Lieux!$H:$H,V1589)="Premium"),p_prem,0))</f>
        <v>55</v>
      </c>
      <c r="I1589" s="14" t="n">
        <f aca="false">ROUND(W1589*p_facteur,0)</f>
        <v>793</v>
      </c>
      <c r="J1589" s="14" t="str">
        <f aca="false">IF(X1589&lt;60,X1589&amp;" min",INT(X1589/60)&amp;" h"&amp;IF(MOD(X1589,60)=0,""," "&amp;TEXT(MOD(X1589,60),"00")))</f>
        <v>8 h 15</v>
      </c>
      <c r="K1589" s="14" t="str">
        <f aca="false">IF(S1589&lt;&gt;T1589,"Oui","Non")</f>
        <v>Non</v>
      </c>
      <c r="L1589" s="14" t="str">
        <f aca="false">IF(AND(INDEX(10_Lieux!$B:$B,U1589)="Ville",INDEX(10_Lieux!$B:$B,V1589)="Ville"),"/chauffeur-prive/"&amp;INDEX(10_Lieux!$E:$E,U1589)&amp;"-"&amp;INDEX(10_Lieux!$E:$E,V1589)&amp;"/","/chauffeur-prive/"&amp;INDEX(10_Lieux!$E:$E,U1589)&amp;"/"&amp;INDEX(10_Lieux!$E:$E,V1589)&amp;"/")</f>
        <v>/chauffeur-prive/bordeaux/aeroport-nice-cote-d-azur/</v>
      </c>
      <c r="M1589" s="14" t="str">
        <f aca="false">IFERROR(INDEX($L:$L,MATCH(B1589&amp;"|"&amp;A1589,$Z:$Z,0)),"—")</f>
        <v>/chauffeur-prive/aeroport-nice-cote-d-azur/bordeaux/</v>
      </c>
      <c r="N1589" s="14" t="str">
        <f aca="false">IF(LEN("Chauffeur privé "&amp;INDEX(10_Lieux!$J:$J,U1589)&amp;" → "&amp;INDEX(10_Lieux!$J:$J,V1589)&amp;" | 24h/24")&gt;60,"Chauffeur privé "&amp;INDEX(10_Lieux!$J:$J,U1589)&amp;" → "&amp;INDEX(10_Lieux!$J:$J,V1589),"Chauffeur privé "&amp;INDEX(10_Lieux!$J:$J,U1589)&amp;" → "&amp;INDEX(10_Lieux!$J:$J,V1589)&amp;" | 24h/24")</f>
        <v>Chauffeur privé Bordeaux → Aéroport Nice-Côte d'Azur</v>
      </c>
      <c r="O1589" s="14" t="n">
        <f aca="false">LEN(N1589)</f>
        <v>52</v>
      </c>
      <c r="P1589" s="14" t="str">
        <f aca="false">"Chauffeur privé "&amp;INDEX(10_Lieux!$K:$K,U1589)&amp;" vers "&amp;INDEX(10_Lieux!$L:$L,V1589)</f>
        <v>Chauffeur privé de Bordeaux vers l'aéroport Nice-Côte d'Azur</v>
      </c>
      <c r="Q1589" s="14" t="str">
        <f aca="false">"Chauffeur privé "&amp;INDEX(10_Lieux!$K:$K,U1589)&amp;" vers "&amp;INDEX(10_Lieux!$L:$L,V1589)&amp;" : env. "&amp;I1589&amp;" km, "&amp;J1589&amp;" de route. Devis personnalisé, standard 24h/24 et 7j/7."</f>
        <v>Chauffeur privé de Bordeaux vers l'aéroport Nice-Côte d'Azur : env. 793 km, 8 h 15 de route. Devis personnalisé, standard 24h/24 et 7j/7.</v>
      </c>
      <c r="R1589" s="14" t="n">
        <f aca="false">LEN(Q1589)</f>
        <v>137</v>
      </c>
      <c r="S1589" s="14" t="str">
        <f aca="false">INDEX(10_Lieux!$C:$C,U1589)</f>
        <v>France</v>
      </c>
      <c r="T1589" s="14" t="str">
        <f aca="false">INDEX(10_Lieux!$C:$C,V1589)</f>
        <v>France</v>
      </c>
      <c r="U1589" s="14" t="n">
        <f aca="false">MATCH(A1589,10_Lieux!$A:$A,0)</f>
        <v>61</v>
      </c>
      <c r="V1589" s="14" t="n">
        <f aca="false">MATCH(B1589,10_Lieux!$A:$A,0)</f>
        <v>168</v>
      </c>
      <c r="W1589" s="14" t="n">
        <f aca="false">ROUND(6371*2*ASIN(SQRT(SIN(RADIANS(INDEX(10_Lieux!$F:$F,V1589)-INDEX(10_Lieux!$F:$F,U1589))/2)^2+COS(RADIANS(INDEX(10_Lieux!$F:$F,U1589)))*COS(RADIANS(INDEX(10_Lieux!$F:$F,V1589)))*SIN(RADIANS(INDEX(10_Lieux!$G:$G,V1589)-INDEX(10_Lieux!$G:$G,U1589))/2)^2)),1)</f>
        <v>634.3</v>
      </c>
      <c r="X1589" s="14" t="n">
        <f aca="false">ROUND(I1589/IF(I1589&lt;p_seuil_vitesse,p_vit_lente,p_vit_rapide)*60/15,0)*15</f>
        <v>495</v>
      </c>
      <c r="Y1589" s="14" t="n">
        <f aca="false">MAX(IF(INDEX(10_Lieux!$B:$B,U1589)&lt;&gt;"Ville",INDEX(10_Lieux!$I:$I,U1589),0),IF(INDEX(10_Lieux!$B:$B,V1589)&lt;&gt;"Ville",INDEX(10_Lieux!$I:$I,V1589),0))</f>
        <v>500</v>
      </c>
      <c r="Z1589" s="14" t="str">
        <f aca="false">A1589&amp;"|"&amp;B1589</f>
        <v>Bordeaux|Nice-Côte d'Azur</v>
      </c>
      <c r="AA1589" s="14" t="str">
        <f aca="false">IF(I1589&lt;p_local,"Local",IF(I1589&lt;p_vv_min,"Courte distance",IF(I1589&lt;p_tres_long,"Longue distance","Très longue distance")))</f>
        <v>Très longue distance</v>
      </c>
    </row>
    <row r="1590" customFormat="false" ht="15" hidden="false" customHeight="true" outlineLevel="0" collapsed="false">
      <c r="A1590" s="1" t="s">
        <v>1751</v>
      </c>
      <c r="B1590" s="1" t="s">
        <v>132</v>
      </c>
      <c r="C1590" s="1" t="s">
        <v>34</v>
      </c>
      <c r="D1590" s="1" t="s">
        <v>653</v>
      </c>
      <c r="E1590" s="1" t="s">
        <v>1760</v>
      </c>
      <c r="F1590" s="14" t="s">
        <v>40</v>
      </c>
      <c r="G1590" s="14" t="str">
        <f aca="false">IF(I1590&lt;p_local,"Local → page infra",IF(H1590&gt;=p_ph1,"Phase 1",IF(H1590&gt;=p_ph2,"Phase 2","Phase 3")))</f>
        <v>Phase 3</v>
      </c>
      <c r="H1590" s="14" t="n">
        <f aca="false">IF(I1590&lt;p_local,0,IF(C1590="Aéroport → Aéroport",p_pts_plein,IF(Y1590&gt;0,IF(I1590&lt;=Y1590,p_pts_plein,IF(I1590&lt;=p_mult2*Y1590,p_pts_moyen,p_pts_r3)),IF(I1590&gt;=p_vv_min,p_pts_plein,IF(I1590&gt;=p_vv_moy,p_pts_moyen,p_pts_court))))+IF(INDEX(10_Lieux!$D:$D,U1590)=1,p_prio1,p_prio2)+IF(INDEX(10_Lieux!$D:$D,V1590)=1,p_prio1,p_prio2)+IF(K1590="Oui",p_tf,0)+p_hub*((INDEX(10_Lieux!$H:$H,U1590)="Hub")+(INDEX(10_Lieux!$H:$H,V1590)="Hub"))+IF(OR(INDEX(10_Lieux!$H:$H,U1590)="Premium",INDEX(10_Lieux!$H:$H,V1590)="Premium"),p_prem,0))</f>
        <v>55</v>
      </c>
      <c r="I1590" s="14" t="n">
        <f aca="false">ROUND(W1590*p_facteur,0)</f>
        <v>581</v>
      </c>
      <c r="J1590" s="14" t="str">
        <f aca="false">IF(X1590&lt;60,X1590&amp;" min",INT(X1590/60)&amp;" h"&amp;IF(MOD(X1590,60)=0,""," "&amp;TEXT(MOD(X1590,60),"00")))</f>
        <v>6 h</v>
      </c>
      <c r="K1590" s="14" t="str">
        <f aca="false">IF(S1590&lt;&gt;T1590,"Oui","Non")</f>
        <v>Non</v>
      </c>
      <c r="L1590" s="14" t="str">
        <f aca="false">IF(AND(INDEX(10_Lieux!$B:$B,U1590)="Ville",INDEX(10_Lieux!$B:$B,V1590)="Ville"),"/chauffeur-prive/"&amp;INDEX(10_Lieux!$E:$E,U1590)&amp;"-"&amp;INDEX(10_Lieux!$E:$E,V1590)&amp;"/","/chauffeur-prive/"&amp;INDEX(10_Lieux!$E:$E,U1590)&amp;"/"&amp;INDEX(10_Lieux!$E:$E,V1590)&amp;"/")</f>
        <v>/chauffeur-prive/aeroport-nice-cote-d-azur/toulouse/</v>
      </c>
      <c r="M1590" s="14" t="str">
        <f aca="false">IFERROR(INDEX($L:$L,MATCH(B1590&amp;"|"&amp;A1590,$Z:$Z,0)),"—")</f>
        <v>/chauffeur-prive/toulouse/aeroport-nice-cote-d-azur/</v>
      </c>
      <c r="N1590" s="14" t="str">
        <f aca="false">IF(LEN("Chauffeur privé "&amp;INDEX(10_Lieux!$J:$J,U1590)&amp;" → "&amp;INDEX(10_Lieux!$J:$J,V1590)&amp;" | 24h/24")&gt;60,"Chauffeur privé "&amp;INDEX(10_Lieux!$J:$J,U1590)&amp;" → "&amp;INDEX(10_Lieux!$J:$J,V1590),"Chauffeur privé "&amp;INDEX(10_Lieux!$J:$J,U1590)&amp;" → "&amp;INDEX(10_Lieux!$J:$J,V1590)&amp;" | 24h/24")</f>
        <v>Chauffeur privé Aéroport Nice-Côte d'Azur → Toulouse</v>
      </c>
      <c r="O1590" s="14" t="n">
        <f aca="false">LEN(N1590)</f>
        <v>52</v>
      </c>
      <c r="P1590" s="14" t="str">
        <f aca="false">"Chauffeur privé "&amp;INDEX(10_Lieux!$K:$K,U1590)&amp;" vers "&amp;INDEX(10_Lieux!$L:$L,V1590)</f>
        <v>Chauffeur privé de l'aéroport Nice-Côte d'Azur vers Toulouse</v>
      </c>
      <c r="Q1590" s="14" t="str">
        <f aca="false">"Chauffeur privé "&amp;INDEX(10_Lieux!$K:$K,U1590)&amp;" vers "&amp;INDEX(10_Lieux!$L:$L,V1590)&amp;" : env. "&amp;I1590&amp;" km, "&amp;J1590&amp;" de route. Devis personnalisé, standard 24h/24 et 7j/7."</f>
        <v>Chauffeur privé de l'aéroport Nice-Côte d'Azur vers Toulouse : env. 581 km, 6 h de route. Devis personnalisé, standard 24h/24 et 7j/7.</v>
      </c>
      <c r="R1590" s="14" t="n">
        <f aca="false">LEN(Q1590)</f>
        <v>134</v>
      </c>
      <c r="S1590" s="14" t="str">
        <f aca="false">INDEX(10_Lieux!$C:$C,U1590)</f>
        <v>France</v>
      </c>
      <c r="T1590" s="14" t="str">
        <f aca="false">INDEX(10_Lieux!$C:$C,V1590)</f>
        <v>France</v>
      </c>
      <c r="U1590" s="14" t="n">
        <f aca="false">MATCH(A1590,10_Lieux!$A:$A,0)</f>
        <v>168</v>
      </c>
      <c r="V1590" s="14" t="n">
        <f aca="false">MATCH(B1590,10_Lieux!$A:$A,0)</f>
        <v>70</v>
      </c>
      <c r="W1590" s="14" t="n">
        <f aca="false">ROUND(6371*2*ASIN(SQRT(SIN(RADIANS(INDEX(10_Lieux!$F:$F,V1590)-INDEX(10_Lieux!$F:$F,U1590))/2)^2+COS(RADIANS(INDEX(10_Lieux!$F:$F,U1590)))*COS(RADIANS(INDEX(10_Lieux!$F:$F,V1590)))*SIN(RADIANS(INDEX(10_Lieux!$G:$G,V1590)-INDEX(10_Lieux!$G:$G,U1590))/2)^2)),1)</f>
        <v>464.5</v>
      </c>
      <c r="X1590" s="14" t="n">
        <f aca="false">ROUND(I1590/IF(I1590&lt;p_seuil_vitesse,p_vit_lente,p_vit_rapide)*60/15,0)*15</f>
        <v>360</v>
      </c>
      <c r="Y1590" s="14" t="n">
        <f aca="false">MAX(IF(INDEX(10_Lieux!$B:$B,U1590)&lt;&gt;"Ville",INDEX(10_Lieux!$I:$I,U1590),0),IF(INDEX(10_Lieux!$B:$B,V1590)&lt;&gt;"Ville",INDEX(10_Lieux!$I:$I,V1590),0))</f>
        <v>500</v>
      </c>
      <c r="Z1590" s="14" t="str">
        <f aca="false">A1590&amp;"|"&amp;B1590</f>
        <v>Nice-Côte d'Azur|Toulouse</v>
      </c>
      <c r="AA1590" s="14" t="str">
        <f aca="false">IF(I1590&lt;p_local,"Local",IF(I1590&lt;p_vv_min,"Courte distance",IF(I1590&lt;p_tres_long,"Longue distance","Très longue distance")))</f>
        <v>Longue distance</v>
      </c>
    </row>
    <row r="1591" customFormat="false" ht="15" hidden="false" customHeight="true" outlineLevel="0" collapsed="false">
      <c r="A1591" s="1" t="s">
        <v>132</v>
      </c>
      <c r="B1591" s="1" t="s">
        <v>1751</v>
      </c>
      <c r="C1591" s="1" t="s">
        <v>35</v>
      </c>
      <c r="D1591" s="1" t="s">
        <v>653</v>
      </c>
      <c r="E1591" s="1" t="s">
        <v>1761</v>
      </c>
      <c r="F1591" s="14" t="s">
        <v>40</v>
      </c>
      <c r="G1591" s="14" t="str">
        <f aca="false">IF(I1591&lt;p_local,"Local → page infra",IF(H1591&gt;=p_ph1,"Phase 1",IF(H1591&gt;=p_ph2,"Phase 2","Phase 3")))</f>
        <v>Phase 3</v>
      </c>
      <c r="H1591" s="14" t="n">
        <f aca="false">IF(I1591&lt;p_local,0,IF(C1591="Aéroport → Aéroport",p_pts_plein,IF(Y1591&gt;0,IF(I1591&lt;=Y1591,p_pts_plein,IF(I1591&lt;=p_mult2*Y1591,p_pts_moyen,p_pts_r3)),IF(I1591&gt;=p_vv_min,p_pts_plein,IF(I1591&gt;=p_vv_moy,p_pts_moyen,p_pts_court))))+IF(INDEX(10_Lieux!$D:$D,U1591)=1,p_prio1,p_prio2)+IF(INDEX(10_Lieux!$D:$D,V1591)=1,p_prio1,p_prio2)+IF(K1591="Oui",p_tf,0)+p_hub*((INDEX(10_Lieux!$H:$H,U1591)="Hub")+(INDEX(10_Lieux!$H:$H,V1591)="Hub"))+IF(OR(INDEX(10_Lieux!$H:$H,U1591)="Premium",INDEX(10_Lieux!$H:$H,V1591)="Premium"),p_prem,0))</f>
        <v>55</v>
      </c>
      <c r="I1591" s="14" t="n">
        <f aca="false">ROUND(W1591*p_facteur,0)</f>
        <v>581</v>
      </c>
      <c r="J1591" s="14" t="str">
        <f aca="false">IF(X1591&lt;60,X1591&amp;" min",INT(X1591/60)&amp;" h"&amp;IF(MOD(X1591,60)=0,""," "&amp;TEXT(MOD(X1591,60),"00")))</f>
        <v>6 h</v>
      </c>
      <c r="K1591" s="14" t="str">
        <f aca="false">IF(S1591&lt;&gt;T1591,"Oui","Non")</f>
        <v>Non</v>
      </c>
      <c r="L1591" s="14" t="str">
        <f aca="false">IF(AND(INDEX(10_Lieux!$B:$B,U1591)="Ville",INDEX(10_Lieux!$B:$B,V1591)="Ville"),"/chauffeur-prive/"&amp;INDEX(10_Lieux!$E:$E,U1591)&amp;"-"&amp;INDEX(10_Lieux!$E:$E,V1591)&amp;"/","/chauffeur-prive/"&amp;INDEX(10_Lieux!$E:$E,U1591)&amp;"/"&amp;INDEX(10_Lieux!$E:$E,V1591)&amp;"/")</f>
        <v>/chauffeur-prive/toulouse/aeroport-nice-cote-d-azur/</v>
      </c>
      <c r="M1591" s="14" t="str">
        <f aca="false">IFERROR(INDEX($L:$L,MATCH(B1591&amp;"|"&amp;A1591,$Z:$Z,0)),"—")</f>
        <v>/chauffeur-prive/aeroport-nice-cote-d-azur/toulouse/</v>
      </c>
      <c r="N1591" s="14" t="str">
        <f aca="false">IF(LEN("Chauffeur privé "&amp;INDEX(10_Lieux!$J:$J,U1591)&amp;" → "&amp;INDEX(10_Lieux!$J:$J,V1591)&amp;" | 24h/24")&gt;60,"Chauffeur privé "&amp;INDEX(10_Lieux!$J:$J,U1591)&amp;" → "&amp;INDEX(10_Lieux!$J:$J,V1591),"Chauffeur privé "&amp;INDEX(10_Lieux!$J:$J,U1591)&amp;" → "&amp;INDEX(10_Lieux!$J:$J,V1591)&amp;" | 24h/24")</f>
        <v>Chauffeur privé Toulouse → Aéroport Nice-Côte d'Azur</v>
      </c>
      <c r="O1591" s="14" t="n">
        <f aca="false">LEN(N1591)</f>
        <v>52</v>
      </c>
      <c r="P1591" s="14" t="str">
        <f aca="false">"Chauffeur privé "&amp;INDEX(10_Lieux!$K:$K,U1591)&amp;" vers "&amp;INDEX(10_Lieux!$L:$L,V1591)</f>
        <v>Chauffeur privé de Toulouse vers l'aéroport Nice-Côte d'Azur</v>
      </c>
      <c r="Q1591" s="14" t="str">
        <f aca="false">"Chauffeur privé "&amp;INDEX(10_Lieux!$K:$K,U1591)&amp;" vers "&amp;INDEX(10_Lieux!$L:$L,V1591)&amp;" : env. "&amp;I1591&amp;" km, "&amp;J1591&amp;" de route. Devis personnalisé, standard 24h/24 et 7j/7."</f>
        <v>Chauffeur privé de Toulouse vers l'aéroport Nice-Côte d'Azur : env. 581 km, 6 h de route. Devis personnalisé, standard 24h/24 et 7j/7.</v>
      </c>
      <c r="R1591" s="14" t="n">
        <f aca="false">LEN(Q1591)</f>
        <v>134</v>
      </c>
      <c r="S1591" s="14" t="str">
        <f aca="false">INDEX(10_Lieux!$C:$C,U1591)</f>
        <v>France</v>
      </c>
      <c r="T1591" s="14" t="str">
        <f aca="false">INDEX(10_Lieux!$C:$C,V1591)</f>
        <v>France</v>
      </c>
      <c r="U1591" s="14" t="n">
        <f aca="false">MATCH(A1591,10_Lieux!$A:$A,0)</f>
        <v>70</v>
      </c>
      <c r="V1591" s="14" t="n">
        <f aca="false">MATCH(B1591,10_Lieux!$A:$A,0)</f>
        <v>168</v>
      </c>
      <c r="W1591" s="14" t="n">
        <f aca="false">ROUND(6371*2*ASIN(SQRT(SIN(RADIANS(INDEX(10_Lieux!$F:$F,V1591)-INDEX(10_Lieux!$F:$F,U1591))/2)^2+COS(RADIANS(INDEX(10_Lieux!$F:$F,U1591)))*COS(RADIANS(INDEX(10_Lieux!$F:$F,V1591)))*SIN(RADIANS(INDEX(10_Lieux!$G:$G,V1591)-INDEX(10_Lieux!$G:$G,U1591))/2)^2)),1)</f>
        <v>464.5</v>
      </c>
      <c r="X1591" s="14" t="n">
        <f aca="false">ROUND(I1591/IF(I1591&lt;p_seuil_vitesse,p_vit_lente,p_vit_rapide)*60/15,0)*15</f>
        <v>360</v>
      </c>
      <c r="Y1591" s="14" t="n">
        <f aca="false">MAX(IF(INDEX(10_Lieux!$B:$B,U1591)&lt;&gt;"Ville",INDEX(10_Lieux!$I:$I,U1591),0),IF(INDEX(10_Lieux!$B:$B,V1591)&lt;&gt;"Ville",INDEX(10_Lieux!$I:$I,V1591),0))</f>
        <v>500</v>
      </c>
      <c r="Z1591" s="14" t="str">
        <f aca="false">A1591&amp;"|"&amp;B1591</f>
        <v>Toulouse|Nice-Côte d'Azur</v>
      </c>
      <c r="AA1591" s="14" t="str">
        <f aca="false">IF(I1591&lt;p_local,"Local",IF(I1591&lt;p_vv_min,"Courte distance",IF(I1591&lt;p_tres_long,"Longue distance","Très longue distance")))</f>
        <v>Longue distance</v>
      </c>
    </row>
    <row r="1592" customFormat="false" ht="15" hidden="false" customHeight="true" outlineLevel="0" collapsed="false">
      <c r="A1592" s="1" t="s">
        <v>1751</v>
      </c>
      <c r="B1592" s="1" t="s">
        <v>134</v>
      </c>
      <c r="C1592" s="1" t="s">
        <v>34</v>
      </c>
      <c r="D1592" s="1" t="s">
        <v>653</v>
      </c>
      <c r="E1592" s="1" t="s">
        <v>1762</v>
      </c>
      <c r="F1592" s="14" t="s">
        <v>40</v>
      </c>
      <c r="G1592" s="14" t="str">
        <f aca="false">IF(I1592&lt;p_local,"Local → page infra",IF(H1592&gt;=p_ph1,"Phase 1",IF(H1592&gt;=p_ph2,"Phase 2","Phase 3")))</f>
        <v>Phase 3</v>
      </c>
      <c r="H1592" s="14" t="n">
        <f aca="false">IF(I1592&lt;p_local,0,IF(C1592="Aéroport → Aéroport",p_pts_plein,IF(Y1592&gt;0,IF(I1592&lt;=Y1592,p_pts_plein,IF(I1592&lt;=p_mult2*Y1592,p_pts_moyen,p_pts_r3)),IF(I1592&gt;=p_vv_min,p_pts_plein,IF(I1592&gt;=p_vv_moy,p_pts_moyen,p_pts_court))))+IF(INDEX(10_Lieux!$D:$D,U1592)=1,p_prio1,p_prio2)+IF(INDEX(10_Lieux!$D:$D,V1592)=1,p_prio1,p_prio2)+IF(K1592="Oui",p_tf,0)+p_hub*((INDEX(10_Lieux!$H:$H,U1592)="Hub")+(INDEX(10_Lieux!$H:$H,V1592)="Hub"))+IF(OR(INDEX(10_Lieux!$H:$H,U1592)="Premium",INDEX(10_Lieux!$H:$H,V1592)="Premium"),p_prem,0))</f>
        <v>40</v>
      </c>
      <c r="I1592" s="14" t="n">
        <f aca="false">ROUND(W1592*p_facteur,0)</f>
        <v>1045</v>
      </c>
      <c r="J1592" s="14" t="str">
        <f aca="false">IF(X1592&lt;60,X1592&amp;" min",INT(X1592/60)&amp;" h"&amp;IF(MOD(X1592,60)=0,""," "&amp;TEXT(MOD(X1592,60),"00")))</f>
        <v>11 h</v>
      </c>
      <c r="K1592" s="14" t="str">
        <f aca="false">IF(S1592&lt;&gt;T1592,"Oui","Non")</f>
        <v>Non</v>
      </c>
      <c r="L1592" s="14" t="str">
        <f aca="false">IF(AND(INDEX(10_Lieux!$B:$B,U1592)="Ville",INDEX(10_Lieux!$B:$B,V1592)="Ville"),"/chauffeur-prive/"&amp;INDEX(10_Lieux!$E:$E,U1592)&amp;"-"&amp;INDEX(10_Lieux!$E:$E,V1592)&amp;"/","/chauffeur-prive/"&amp;INDEX(10_Lieux!$E:$E,U1592)&amp;"/"&amp;INDEX(10_Lieux!$E:$E,V1592)&amp;"/")</f>
        <v>/chauffeur-prive/aeroport-nice-cote-d-azur/lille/</v>
      </c>
      <c r="M1592" s="14" t="str">
        <f aca="false">IFERROR(INDEX($L:$L,MATCH(B1592&amp;"|"&amp;A1592,$Z:$Z,0)),"—")</f>
        <v>/chauffeur-prive/lille/aeroport-nice-cote-d-azur/</v>
      </c>
      <c r="N1592" s="14" t="str">
        <f aca="false">IF(LEN("Chauffeur privé "&amp;INDEX(10_Lieux!$J:$J,U1592)&amp;" → "&amp;INDEX(10_Lieux!$J:$J,V1592)&amp;" | 24h/24")&gt;60,"Chauffeur privé "&amp;INDEX(10_Lieux!$J:$J,U1592)&amp;" → "&amp;INDEX(10_Lieux!$J:$J,V1592),"Chauffeur privé "&amp;INDEX(10_Lieux!$J:$J,U1592)&amp;" → "&amp;INDEX(10_Lieux!$J:$J,V1592)&amp;" | 24h/24")</f>
        <v>Chauffeur privé Aéroport Nice-Côte d'Azur → Lille | 24h/24</v>
      </c>
      <c r="O1592" s="14" t="n">
        <f aca="false">LEN(N1592)</f>
        <v>58</v>
      </c>
      <c r="P1592" s="14" t="str">
        <f aca="false">"Chauffeur privé "&amp;INDEX(10_Lieux!$K:$K,U1592)&amp;" vers "&amp;INDEX(10_Lieux!$L:$L,V1592)</f>
        <v>Chauffeur privé de l'aéroport Nice-Côte d'Azur vers Lille</v>
      </c>
      <c r="Q1592" s="14" t="str">
        <f aca="false">"Chauffeur privé "&amp;INDEX(10_Lieux!$K:$K,U1592)&amp;" vers "&amp;INDEX(10_Lieux!$L:$L,V1592)&amp;" : env. "&amp;I1592&amp;" km, "&amp;J1592&amp;" de route. Devis personnalisé, standard 24h/24 et 7j/7."</f>
        <v>Chauffeur privé de l'aéroport Nice-Côte d'Azur vers Lille : env. 1045 km, 11 h de route. Devis personnalisé, standard 24h/24 et 7j/7.</v>
      </c>
      <c r="R1592" s="14" t="n">
        <f aca="false">LEN(Q1592)</f>
        <v>133</v>
      </c>
      <c r="S1592" s="14" t="str">
        <f aca="false">INDEX(10_Lieux!$C:$C,U1592)</f>
        <v>France</v>
      </c>
      <c r="T1592" s="14" t="str">
        <f aca="false">INDEX(10_Lieux!$C:$C,V1592)</f>
        <v>France</v>
      </c>
      <c r="U1592" s="14" t="n">
        <f aca="false">MATCH(A1592,10_Lieux!$A:$A,0)</f>
        <v>168</v>
      </c>
      <c r="V1592" s="14" t="n">
        <f aca="false">MATCH(B1592,10_Lieux!$A:$A,0)</f>
        <v>37</v>
      </c>
      <c r="W1592" s="14" t="n">
        <f aca="false">ROUND(6371*2*ASIN(SQRT(SIN(RADIANS(INDEX(10_Lieux!$F:$F,V1592)-INDEX(10_Lieux!$F:$F,U1592))/2)^2+COS(RADIANS(INDEX(10_Lieux!$F:$F,U1592)))*COS(RADIANS(INDEX(10_Lieux!$F:$F,V1592)))*SIN(RADIANS(INDEX(10_Lieux!$G:$G,V1592)-INDEX(10_Lieux!$G:$G,U1592))/2)^2)),1)</f>
        <v>836.2</v>
      </c>
      <c r="X1592" s="14" t="n">
        <f aca="false">ROUND(I1592/IF(I1592&lt;p_seuil_vitesse,p_vit_lente,p_vit_rapide)*60/15,0)*15</f>
        <v>660</v>
      </c>
      <c r="Y1592" s="14" t="n">
        <f aca="false">MAX(IF(INDEX(10_Lieux!$B:$B,U1592)&lt;&gt;"Ville",INDEX(10_Lieux!$I:$I,U1592),0),IF(INDEX(10_Lieux!$B:$B,V1592)&lt;&gt;"Ville",INDEX(10_Lieux!$I:$I,V1592),0))</f>
        <v>500</v>
      </c>
      <c r="Z1592" s="14" t="str">
        <f aca="false">A1592&amp;"|"&amp;B1592</f>
        <v>Nice-Côte d'Azur|Lille</v>
      </c>
      <c r="AA1592" s="14" t="str">
        <f aca="false">IF(I1592&lt;p_local,"Local",IF(I1592&lt;p_vv_min,"Courte distance",IF(I1592&lt;p_tres_long,"Longue distance","Très longue distance")))</f>
        <v>Très longue distance</v>
      </c>
    </row>
    <row r="1593" customFormat="false" ht="15" hidden="false" customHeight="true" outlineLevel="0" collapsed="false">
      <c r="A1593" s="1" t="s">
        <v>134</v>
      </c>
      <c r="B1593" s="1" t="s">
        <v>1751</v>
      </c>
      <c r="C1593" s="1" t="s">
        <v>35</v>
      </c>
      <c r="D1593" s="1" t="s">
        <v>653</v>
      </c>
      <c r="E1593" s="1" t="s">
        <v>1763</v>
      </c>
      <c r="F1593" s="14" t="s">
        <v>40</v>
      </c>
      <c r="G1593" s="14" t="str">
        <f aca="false">IF(I1593&lt;p_local,"Local → page infra",IF(H1593&gt;=p_ph1,"Phase 1",IF(H1593&gt;=p_ph2,"Phase 2","Phase 3")))</f>
        <v>Phase 3</v>
      </c>
      <c r="H1593" s="14" t="n">
        <f aca="false">IF(I1593&lt;p_local,0,IF(C1593="Aéroport → Aéroport",p_pts_plein,IF(Y1593&gt;0,IF(I1593&lt;=Y1593,p_pts_plein,IF(I1593&lt;=p_mult2*Y1593,p_pts_moyen,p_pts_r3)),IF(I1593&gt;=p_vv_min,p_pts_plein,IF(I1593&gt;=p_vv_moy,p_pts_moyen,p_pts_court))))+IF(INDEX(10_Lieux!$D:$D,U1593)=1,p_prio1,p_prio2)+IF(INDEX(10_Lieux!$D:$D,V1593)=1,p_prio1,p_prio2)+IF(K1593="Oui",p_tf,0)+p_hub*((INDEX(10_Lieux!$H:$H,U1593)="Hub")+(INDEX(10_Lieux!$H:$H,V1593)="Hub"))+IF(OR(INDEX(10_Lieux!$H:$H,U1593)="Premium",INDEX(10_Lieux!$H:$H,V1593)="Premium"),p_prem,0))</f>
        <v>40</v>
      </c>
      <c r="I1593" s="14" t="n">
        <f aca="false">ROUND(W1593*p_facteur,0)</f>
        <v>1045</v>
      </c>
      <c r="J1593" s="14" t="str">
        <f aca="false">IF(X1593&lt;60,X1593&amp;" min",INT(X1593/60)&amp;" h"&amp;IF(MOD(X1593,60)=0,""," "&amp;TEXT(MOD(X1593,60),"00")))</f>
        <v>11 h</v>
      </c>
      <c r="K1593" s="14" t="str">
        <f aca="false">IF(S1593&lt;&gt;T1593,"Oui","Non")</f>
        <v>Non</v>
      </c>
      <c r="L1593" s="14" t="str">
        <f aca="false">IF(AND(INDEX(10_Lieux!$B:$B,U1593)="Ville",INDEX(10_Lieux!$B:$B,V1593)="Ville"),"/chauffeur-prive/"&amp;INDEX(10_Lieux!$E:$E,U1593)&amp;"-"&amp;INDEX(10_Lieux!$E:$E,V1593)&amp;"/","/chauffeur-prive/"&amp;INDEX(10_Lieux!$E:$E,U1593)&amp;"/"&amp;INDEX(10_Lieux!$E:$E,V1593)&amp;"/")</f>
        <v>/chauffeur-prive/lille/aeroport-nice-cote-d-azur/</v>
      </c>
      <c r="M1593" s="14" t="str">
        <f aca="false">IFERROR(INDEX($L:$L,MATCH(B1593&amp;"|"&amp;A1593,$Z:$Z,0)),"—")</f>
        <v>/chauffeur-prive/aeroport-nice-cote-d-azur/lille/</v>
      </c>
      <c r="N1593" s="14" t="str">
        <f aca="false">IF(LEN("Chauffeur privé "&amp;INDEX(10_Lieux!$J:$J,U1593)&amp;" → "&amp;INDEX(10_Lieux!$J:$J,V1593)&amp;" | 24h/24")&gt;60,"Chauffeur privé "&amp;INDEX(10_Lieux!$J:$J,U1593)&amp;" → "&amp;INDEX(10_Lieux!$J:$J,V1593),"Chauffeur privé "&amp;INDEX(10_Lieux!$J:$J,U1593)&amp;" → "&amp;INDEX(10_Lieux!$J:$J,V1593)&amp;" | 24h/24")</f>
        <v>Chauffeur privé Lille → Aéroport Nice-Côte d'Azur | 24h/24</v>
      </c>
      <c r="O1593" s="14" t="n">
        <f aca="false">LEN(N1593)</f>
        <v>58</v>
      </c>
      <c r="P1593" s="14" t="str">
        <f aca="false">"Chauffeur privé "&amp;INDEX(10_Lieux!$K:$K,U1593)&amp;" vers "&amp;INDEX(10_Lieux!$L:$L,V1593)</f>
        <v>Chauffeur privé de Lille vers l'aéroport Nice-Côte d'Azur</v>
      </c>
      <c r="Q1593" s="14" t="str">
        <f aca="false">"Chauffeur privé "&amp;INDEX(10_Lieux!$K:$K,U1593)&amp;" vers "&amp;INDEX(10_Lieux!$L:$L,V1593)&amp;" : env. "&amp;I1593&amp;" km, "&amp;J1593&amp;" de route. Devis personnalisé, standard 24h/24 et 7j/7."</f>
        <v>Chauffeur privé de Lille vers l'aéroport Nice-Côte d'Azur : env. 1045 km, 11 h de route. Devis personnalisé, standard 24h/24 et 7j/7.</v>
      </c>
      <c r="R1593" s="14" t="n">
        <f aca="false">LEN(Q1593)</f>
        <v>133</v>
      </c>
      <c r="S1593" s="14" t="str">
        <f aca="false">INDEX(10_Lieux!$C:$C,U1593)</f>
        <v>France</v>
      </c>
      <c r="T1593" s="14" t="str">
        <f aca="false">INDEX(10_Lieux!$C:$C,V1593)</f>
        <v>France</v>
      </c>
      <c r="U1593" s="14" t="n">
        <f aca="false">MATCH(A1593,10_Lieux!$A:$A,0)</f>
        <v>37</v>
      </c>
      <c r="V1593" s="14" t="n">
        <f aca="false">MATCH(B1593,10_Lieux!$A:$A,0)</f>
        <v>168</v>
      </c>
      <c r="W1593" s="14" t="n">
        <f aca="false">ROUND(6371*2*ASIN(SQRT(SIN(RADIANS(INDEX(10_Lieux!$F:$F,V1593)-INDEX(10_Lieux!$F:$F,U1593))/2)^2+COS(RADIANS(INDEX(10_Lieux!$F:$F,U1593)))*COS(RADIANS(INDEX(10_Lieux!$F:$F,V1593)))*SIN(RADIANS(INDEX(10_Lieux!$G:$G,V1593)-INDEX(10_Lieux!$G:$G,U1593))/2)^2)),1)</f>
        <v>836.2</v>
      </c>
      <c r="X1593" s="14" t="n">
        <f aca="false">ROUND(I1593/IF(I1593&lt;p_seuil_vitesse,p_vit_lente,p_vit_rapide)*60/15,0)*15</f>
        <v>660</v>
      </c>
      <c r="Y1593" s="14" t="n">
        <f aca="false">MAX(IF(INDEX(10_Lieux!$B:$B,U1593)&lt;&gt;"Ville",INDEX(10_Lieux!$I:$I,U1593),0),IF(INDEX(10_Lieux!$B:$B,V1593)&lt;&gt;"Ville",INDEX(10_Lieux!$I:$I,V1593),0))</f>
        <v>500</v>
      </c>
      <c r="Z1593" s="14" t="str">
        <f aca="false">A1593&amp;"|"&amp;B1593</f>
        <v>Lille|Nice-Côte d'Azur</v>
      </c>
      <c r="AA1593" s="14" t="str">
        <f aca="false">IF(I1593&lt;p_local,"Local",IF(I1593&lt;p_vv_min,"Courte distance",IF(I1593&lt;p_tres_long,"Longue distance","Très longue distance")))</f>
        <v>Très longue distance</v>
      </c>
    </row>
    <row r="1594" customFormat="false" ht="15" hidden="false" customHeight="true" outlineLevel="0" collapsed="false">
      <c r="A1594" s="1" t="s">
        <v>1751</v>
      </c>
      <c r="B1594" s="1" t="s">
        <v>136</v>
      </c>
      <c r="C1594" s="1" t="s">
        <v>34</v>
      </c>
      <c r="D1594" s="1" t="s">
        <v>653</v>
      </c>
      <c r="E1594" s="1" t="s">
        <v>1764</v>
      </c>
      <c r="F1594" s="14" t="s">
        <v>40</v>
      </c>
      <c r="G1594" s="14" t="str">
        <f aca="false">IF(I1594&lt;p_local,"Local → page infra",IF(H1594&gt;=p_ph1,"Phase 1",IF(H1594&gt;=p_ph2,"Phase 2","Phase 3")))</f>
        <v>Phase 3</v>
      </c>
      <c r="H1594" s="14" t="n">
        <f aca="false">IF(I1594&lt;p_local,0,IF(C1594="Aéroport → Aéroport",p_pts_plein,IF(Y1594&gt;0,IF(I1594&lt;=Y1594,p_pts_plein,IF(I1594&lt;=p_mult2*Y1594,p_pts_moyen,p_pts_r3)),IF(I1594&gt;=p_vv_min,p_pts_plein,IF(I1594&gt;=p_vv_moy,p_pts_moyen,p_pts_court))))+IF(INDEX(10_Lieux!$D:$D,U1594)=1,p_prio1,p_prio2)+IF(INDEX(10_Lieux!$D:$D,V1594)=1,p_prio1,p_prio2)+IF(K1594="Oui",p_tf,0)+p_hub*((INDEX(10_Lieux!$H:$H,U1594)="Hub")+(INDEX(10_Lieux!$H:$H,V1594)="Hub"))+IF(OR(INDEX(10_Lieux!$H:$H,U1594)="Premium",INDEX(10_Lieux!$H:$H,V1594)="Premium"),p_prem,0))</f>
        <v>55</v>
      </c>
      <c r="I1594" s="14" t="n">
        <f aca="false">ROUND(W1594*p_facteur,0)</f>
        <v>685</v>
      </c>
      <c r="J1594" s="14" t="str">
        <f aca="false">IF(X1594&lt;60,X1594&amp;" min",INT(X1594/60)&amp;" h"&amp;IF(MOD(X1594,60)=0,""," "&amp;TEXT(MOD(X1594,60),"00")))</f>
        <v>7 h 15</v>
      </c>
      <c r="K1594" s="14" t="str">
        <f aca="false">IF(S1594&lt;&gt;T1594,"Oui","Non")</f>
        <v>Non</v>
      </c>
      <c r="L1594" s="14" t="str">
        <f aca="false">IF(AND(INDEX(10_Lieux!$B:$B,U1594)="Ville",INDEX(10_Lieux!$B:$B,V1594)="Ville"),"/chauffeur-prive/"&amp;INDEX(10_Lieux!$E:$E,U1594)&amp;"-"&amp;INDEX(10_Lieux!$E:$E,V1594)&amp;"/","/chauffeur-prive/"&amp;INDEX(10_Lieux!$E:$E,U1594)&amp;"/"&amp;INDEX(10_Lieux!$E:$E,V1594)&amp;"/")</f>
        <v>/chauffeur-prive/aeroport-nice-cote-d-azur/strasbourg/</v>
      </c>
      <c r="M1594" s="14" t="str">
        <f aca="false">IFERROR(INDEX($L:$L,MATCH(B1594&amp;"|"&amp;A1594,$Z:$Z,0)),"—")</f>
        <v>/chauffeur-prive/strasbourg/aeroport-nice-cote-d-azur/</v>
      </c>
      <c r="N1594" s="14" t="str">
        <f aca="false">IF(LEN("Chauffeur privé "&amp;INDEX(10_Lieux!$J:$J,U1594)&amp;" → "&amp;INDEX(10_Lieux!$J:$J,V1594)&amp;" | 24h/24")&gt;60,"Chauffeur privé "&amp;INDEX(10_Lieux!$J:$J,U1594)&amp;" → "&amp;INDEX(10_Lieux!$J:$J,V1594),"Chauffeur privé "&amp;INDEX(10_Lieux!$J:$J,U1594)&amp;" → "&amp;INDEX(10_Lieux!$J:$J,V1594)&amp;" | 24h/24")</f>
        <v>Chauffeur privé Aéroport Nice-Côte d'Azur → Strasbourg</v>
      </c>
      <c r="O1594" s="14" t="n">
        <f aca="false">LEN(N1594)</f>
        <v>54</v>
      </c>
      <c r="P1594" s="14" t="str">
        <f aca="false">"Chauffeur privé "&amp;INDEX(10_Lieux!$K:$K,U1594)&amp;" vers "&amp;INDEX(10_Lieux!$L:$L,V1594)</f>
        <v>Chauffeur privé de l'aéroport Nice-Côte d'Azur vers Strasbourg</v>
      </c>
      <c r="Q1594" s="14" t="str">
        <f aca="false">"Chauffeur privé "&amp;INDEX(10_Lieux!$K:$K,U1594)&amp;" vers "&amp;INDEX(10_Lieux!$L:$L,V1594)&amp;" : env. "&amp;I1594&amp;" km, "&amp;J1594&amp;" de route. Devis personnalisé, standard 24h/24 et 7j/7."</f>
        <v>Chauffeur privé de l'aéroport Nice-Côte d'Azur vers Strasbourg : env. 685 km, 7 h 15 de route. Devis personnalisé, standard 24h/24 et 7j/7.</v>
      </c>
      <c r="R1594" s="14" t="n">
        <f aca="false">LEN(Q1594)</f>
        <v>139</v>
      </c>
      <c r="S1594" s="14" t="str">
        <f aca="false">INDEX(10_Lieux!$C:$C,U1594)</f>
        <v>France</v>
      </c>
      <c r="T1594" s="14" t="str">
        <f aca="false">INDEX(10_Lieux!$C:$C,V1594)</f>
        <v>France</v>
      </c>
      <c r="U1594" s="14" t="n">
        <f aca="false">MATCH(A1594,10_Lieux!$A:$A,0)</f>
        <v>168</v>
      </c>
      <c r="V1594" s="14" t="n">
        <f aca="false">MATCH(B1594,10_Lieux!$A:$A,0)</f>
        <v>29</v>
      </c>
      <c r="W1594" s="14" t="n">
        <f aca="false">ROUND(6371*2*ASIN(SQRT(SIN(RADIANS(INDEX(10_Lieux!$F:$F,V1594)-INDEX(10_Lieux!$F:$F,U1594))/2)^2+COS(RADIANS(INDEX(10_Lieux!$F:$F,U1594)))*COS(RADIANS(INDEX(10_Lieux!$F:$F,V1594)))*SIN(RADIANS(INDEX(10_Lieux!$G:$G,V1594)-INDEX(10_Lieux!$G:$G,U1594))/2)^2)),1)</f>
        <v>548.1</v>
      </c>
      <c r="X1594" s="14" t="n">
        <f aca="false">ROUND(I1594/IF(I1594&lt;p_seuil_vitesse,p_vit_lente,p_vit_rapide)*60/15,0)*15</f>
        <v>435</v>
      </c>
      <c r="Y1594" s="14" t="n">
        <f aca="false">MAX(IF(INDEX(10_Lieux!$B:$B,U1594)&lt;&gt;"Ville",INDEX(10_Lieux!$I:$I,U1594),0),IF(INDEX(10_Lieux!$B:$B,V1594)&lt;&gt;"Ville",INDEX(10_Lieux!$I:$I,V1594),0))</f>
        <v>500</v>
      </c>
      <c r="Z1594" s="14" t="str">
        <f aca="false">A1594&amp;"|"&amp;B1594</f>
        <v>Nice-Côte d'Azur|Strasbourg</v>
      </c>
      <c r="AA1594" s="14" t="str">
        <f aca="false">IF(I1594&lt;p_local,"Local",IF(I1594&lt;p_vv_min,"Courte distance",IF(I1594&lt;p_tres_long,"Longue distance","Très longue distance")))</f>
        <v>Longue distance</v>
      </c>
    </row>
    <row r="1595" customFormat="false" ht="15" hidden="false" customHeight="true" outlineLevel="0" collapsed="false">
      <c r="A1595" s="1" t="s">
        <v>136</v>
      </c>
      <c r="B1595" s="1" t="s">
        <v>1751</v>
      </c>
      <c r="C1595" s="1" t="s">
        <v>35</v>
      </c>
      <c r="D1595" s="1" t="s">
        <v>653</v>
      </c>
      <c r="E1595" s="1" t="s">
        <v>1765</v>
      </c>
      <c r="F1595" s="14" t="s">
        <v>40</v>
      </c>
      <c r="G1595" s="14" t="str">
        <f aca="false">IF(I1595&lt;p_local,"Local → page infra",IF(H1595&gt;=p_ph1,"Phase 1",IF(H1595&gt;=p_ph2,"Phase 2","Phase 3")))</f>
        <v>Phase 3</v>
      </c>
      <c r="H1595" s="14" t="n">
        <f aca="false">IF(I1595&lt;p_local,0,IF(C1595="Aéroport → Aéroport",p_pts_plein,IF(Y1595&gt;0,IF(I1595&lt;=Y1595,p_pts_plein,IF(I1595&lt;=p_mult2*Y1595,p_pts_moyen,p_pts_r3)),IF(I1595&gt;=p_vv_min,p_pts_plein,IF(I1595&gt;=p_vv_moy,p_pts_moyen,p_pts_court))))+IF(INDEX(10_Lieux!$D:$D,U1595)=1,p_prio1,p_prio2)+IF(INDEX(10_Lieux!$D:$D,V1595)=1,p_prio1,p_prio2)+IF(K1595="Oui",p_tf,0)+p_hub*((INDEX(10_Lieux!$H:$H,U1595)="Hub")+(INDEX(10_Lieux!$H:$H,V1595)="Hub"))+IF(OR(INDEX(10_Lieux!$H:$H,U1595)="Premium",INDEX(10_Lieux!$H:$H,V1595)="Premium"),p_prem,0))</f>
        <v>55</v>
      </c>
      <c r="I1595" s="14" t="n">
        <f aca="false">ROUND(W1595*p_facteur,0)</f>
        <v>685</v>
      </c>
      <c r="J1595" s="14" t="str">
        <f aca="false">IF(X1595&lt;60,X1595&amp;" min",INT(X1595/60)&amp;" h"&amp;IF(MOD(X1595,60)=0,""," "&amp;TEXT(MOD(X1595,60),"00")))</f>
        <v>7 h 15</v>
      </c>
      <c r="K1595" s="14" t="str">
        <f aca="false">IF(S1595&lt;&gt;T1595,"Oui","Non")</f>
        <v>Non</v>
      </c>
      <c r="L1595" s="14" t="str">
        <f aca="false">IF(AND(INDEX(10_Lieux!$B:$B,U1595)="Ville",INDEX(10_Lieux!$B:$B,V1595)="Ville"),"/chauffeur-prive/"&amp;INDEX(10_Lieux!$E:$E,U1595)&amp;"-"&amp;INDEX(10_Lieux!$E:$E,V1595)&amp;"/","/chauffeur-prive/"&amp;INDEX(10_Lieux!$E:$E,U1595)&amp;"/"&amp;INDEX(10_Lieux!$E:$E,V1595)&amp;"/")</f>
        <v>/chauffeur-prive/strasbourg/aeroport-nice-cote-d-azur/</v>
      </c>
      <c r="M1595" s="14" t="str">
        <f aca="false">IFERROR(INDEX($L:$L,MATCH(B1595&amp;"|"&amp;A1595,$Z:$Z,0)),"—")</f>
        <v>/chauffeur-prive/aeroport-nice-cote-d-azur/strasbourg/</v>
      </c>
      <c r="N1595" s="14" t="str">
        <f aca="false">IF(LEN("Chauffeur privé "&amp;INDEX(10_Lieux!$J:$J,U1595)&amp;" → "&amp;INDEX(10_Lieux!$J:$J,V1595)&amp;" | 24h/24")&gt;60,"Chauffeur privé "&amp;INDEX(10_Lieux!$J:$J,U1595)&amp;" → "&amp;INDEX(10_Lieux!$J:$J,V1595),"Chauffeur privé "&amp;INDEX(10_Lieux!$J:$J,U1595)&amp;" → "&amp;INDEX(10_Lieux!$J:$J,V1595)&amp;" | 24h/24")</f>
        <v>Chauffeur privé Strasbourg → Aéroport Nice-Côte d'Azur</v>
      </c>
      <c r="O1595" s="14" t="n">
        <f aca="false">LEN(N1595)</f>
        <v>54</v>
      </c>
      <c r="P1595" s="14" t="str">
        <f aca="false">"Chauffeur privé "&amp;INDEX(10_Lieux!$K:$K,U1595)&amp;" vers "&amp;INDEX(10_Lieux!$L:$L,V1595)</f>
        <v>Chauffeur privé de Strasbourg vers l'aéroport Nice-Côte d'Azur</v>
      </c>
      <c r="Q1595" s="14" t="str">
        <f aca="false">"Chauffeur privé "&amp;INDEX(10_Lieux!$K:$K,U1595)&amp;" vers "&amp;INDEX(10_Lieux!$L:$L,V1595)&amp;" : env. "&amp;I1595&amp;" km, "&amp;J1595&amp;" de route. Devis personnalisé, standard 24h/24 et 7j/7."</f>
        <v>Chauffeur privé de Strasbourg vers l'aéroport Nice-Côte d'Azur : env. 685 km, 7 h 15 de route. Devis personnalisé, standard 24h/24 et 7j/7.</v>
      </c>
      <c r="R1595" s="14" t="n">
        <f aca="false">LEN(Q1595)</f>
        <v>139</v>
      </c>
      <c r="S1595" s="14" t="str">
        <f aca="false">INDEX(10_Lieux!$C:$C,U1595)</f>
        <v>France</v>
      </c>
      <c r="T1595" s="14" t="str">
        <f aca="false">INDEX(10_Lieux!$C:$C,V1595)</f>
        <v>France</v>
      </c>
      <c r="U1595" s="14" t="n">
        <f aca="false">MATCH(A1595,10_Lieux!$A:$A,0)</f>
        <v>29</v>
      </c>
      <c r="V1595" s="14" t="n">
        <f aca="false">MATCH(B1595,10_Lieux!$A:$A,0)</f>
        <v>168</v>
      </c>
      <c r="W1595" s="14" t="n">
        <f aca="false">ROUND(6371*2*ASIN(SQRT(SIN(RADIANS(INDEX(10_Lieux!$F:$F,V1595)-INDEX(10_Lieux!$F:$F,U1595))/2)^2+COS(RADIANS(INDEX(10_Lieux!$F:$F,U1595)))*COS(RADIANS(INDEX(10_Lieux!$F:$F,V1595)))*SIN(RADIANS(INDEX(10_Lieux!$G:$G,V1595)-INDEX(10_Lieux!$G:$G,U1595))/2)^2)),1)</f>
        <v>548.1</v>
      </c>
      <c r="X1595" s="14" t="n">
        <f aca="false">ROUND(I1595/IF(I1595&lt;p_seuil_vitesse,p_vit_lente,p_vit_rapide)*60/15,0)*15</f>
        <v>435</v>
      </c>
      <c r="Y1595" s="14" t="n">
        <f aca="false">MAX(IF(INDEX(10_Lieux!$B:$B,U1595)&lt;&gt;"Ville",INDEX(10_Lieux!$I:$I,U1595),0),IF(INDEX(10_Lieux!$B:$B,V1595)&lt;&gt;"Ville",INDEX(10_Lieux!$I:$I,V1595),0))</f>
        <v>500</v>
      </c>
      <c r="Z1595" s="14" t="str">
        <f aca="false">A1595&amp;"|"&amp;B1595</f>
        <v>Strasbourg|Nice-Côte d'Azur</v>
      </c>
      <c r="AA1595" s="14" t="str">
        <f aca="false">IF(I1595&lt;p_local,"Local",IF(I1595&lt;p_vv_min,"Courte distance",IF(I1595&lt;p_tres_long,"Longue distance","Très longue distance")))</f>
        <v>Longue distance</v>
      </c>
    </row>
    <row r="1596" customFormat="false" ht="15" hidden="false" customHeight="true" outlineLevel="0" collapsed="false">
      <c r="A1596" s="1" t="s">
        <v>1751</v>
      </c>
      <c r="B1596" s="1" t="s">
        <v>138</v>
      </c>
      <c r="C1596" s="1" t="s">
        <v>34</v>
      </c>
      <c r="D1596" s="1" t="s">
        <v>653</v>
      </c>
      <c r="E1596" s="1" t="s">
        <v>1766</v>
      </c>
      <c r="F1596" s="14" t="s">
        <v>40</v>
      </c>
      <c r="G1596" s="14" t="str">
        <f aca="false">IF(I1596&lt;p_local,"Local → page infra",IF(H1596&gt;=p_ph1,"Phase 1",IF(H1596&gt;=p_ph2,"Phase 2","Phase 3")))</f>
        <v>Phase 2</v>
      </c>
      <c r="H1596" s="14" t="n">
        <f aca="false">IF(I1596&lt;p_local,0,IF(C1596="Aéroport → Aéroport",p_pts_plein,IF(Y1596&gt;0,IF(I1596&lt;=Y1596,p_pts_plein,IF(I1596&lt;=p_mult2*Y1596,p_pts_moyen,p_pts_r3)),IF(I1596&gt;=p_vv_min,p_pts_plein,IF(I1596&gt;=p_vv_moy,p_pts_moyen,p_pts_court))))+IF(INDEX(10_Lieux!$D:$D,U1596)=1,p_prio1,p_prio2)+IF(INDEX(10_Lieux!$D:$D,V1596)=1,p_prio1,p_prio2)+IF(K1596="Oui",p_tf,0)+p_hub*((INDEX(10_Lieux!$H:$H,U1596)="Hub")+(INDEX(10_Lieux!$H:$H,V1596)="Hub"))+IF(OR(INDEX(10_Lieux!$H:$H,U1596)="Premium",INDEX(10_Lieux!$H:$H,V1596)="Premium"),p_prem,0))</f>
        <v>65</v>
      </c>
      <c r="I1596" s="14" t="n">
        <f aca="false">ROUND(W1596*p_facteur,0)</f>
        <v>336</v>
      </c>
      <c r="J1596" s="14" t="str">
        <f aca="false">IF(X1596&lt;60,X1596&amp;" min",INT(X1596/60)&amp;" h"&amp;IF(MOD(X1596,60)=0,""," "&amp;TEXT(MOD(X1596,60),"00")))</f>
        <v>3 h 30</v>
      </c>
      <c r="K1596" s="14" t="str">
        <f aca="false">IF(S1596&lt;&gt;T1596,"Oui","Non")</f>
        <v>Non</v>
      </c>
      <c r="L1596" s="14" t="str">
        <f aca="false">IF(AND(INDEX(10_Lieux!$B:$B,U1596)="Ville",INDEX(10_Lieux!$B:$B,V1596)="Ville"),"/chauffeur-prive/"&amp;INDEX(10_Lieux!$E:$E,U1596)&amp;"-"&amp;INDEX(10_Lieux!$E:$E,V1596)&amp;"/","/chauffeur-prive/"&amp;INDEX(10_Lieux!$E:$E,U1596)&amp;"/"&amp;INDEX(10_Lieux!$E:$E,V1596)&amp;"/")</f>
        <v>/chauffeur-prive/aeroport-nice-cote-d-azur/montpellier/</v>
      </c>
      <c r="M1596" s="14" t="str">
        <f aca="false">IFERROR(INDEX($L:$L,MATCH(B1596&amp;"|"&amp;A1596,$Z:$Z,0)),"—")</f>
        <v>/chauffeur-prive/montpellier/aeroport-nice-cote-d-azur/</v>
      </c>
      <c r="N1596" s="14" t="str">
        <f aca="false">IF(LEN("Chauffeur privé "&amp;INDEX(10_Lieux!$J:$J,U1596)&amp;" → "&amp;INDEX(10_Lieux!$J:$J,V1596)&amp;" | 24h/24")&gt;60,"Chauffeur privé "&amp;INDEX(10_Lieux!$J:$J,U1596)&amp;" → "&amp;INDEX(10_Lieux!$J:$J,V1596),"Chauffeur privé "&amp;INDEX(10_Lieux!$J:$J,U1596)&amp;" → "&amp;INDEX(10_Lieux!$J:$J,V1596)&amp;" | 24h/24")</f>
        <v>Chauffeur privé Aéroport Nice-Côte d'Azur → Montpellier</v>
      </c>
      <c r="O1596" s="14" t="n">
        <f aca="false">LEN(N1596)</f>
        <v>55</v>
      </c>
      <c r="P1596" s="14" t="str">
        <f aca="false">"Chauffeur privé "&amp;INDEX(10_Lieux!$K:$K,U1596)&amp;" vers "&amp;INDEX(10_Lieux!$L:$L,V1596)</f>
        <v>Chauffeur privé de l'aéroport Nice-Côte d'Azur vers Montpellier</v>
      </c>
      <c r="Q1596" s="14" t="str">
        <f aca="false">"Chauffeur privé "&amp;INDEX(10_Lieux!$K:$K,U1596)&amp;" vers "&amp;INDEX(10_Lieux!$L:$L,V1596)&amp;" : env. "&amp;I1596&amp;" km, "&amp;J1596&amp;" de route. Devis personnalisé, standard 24h/24 et 7j/7."</f>
        <v>Chauffeur privé de l'aéroport Nice-Côte d'Azur vers Montpellier : env. 336 km, 3 h 30 de route. Devis personnalisé, standard 24h/24 et 7j/7.</v>
      </c>
      <c r="R1596" s="14" t="n">
        <f aca="false">LEN(Q1596)</f>
        <v>140</v>
      </c>
      <c r="S1596" s="14" t="str">
        <f aca="false">INDEX(10_Lieux!$C:$C,U1596)</f>
        <v>France</v>
      </c>
      <c r="T1596" s="14" t="str">
        <f aca="false">INDEX(10_Lieux!$C:$C,V1596)</f>
        <v>France</v>
      </c>
      <c r="U1596" s="14" t="n">
        <f aca="false">MATCH(A1596,10_Lieux!$A:$A,0)</f>
        <v>168</v>
      </c>
      <c r="V1596" s="14" t="n">
        <f aca="false">MATCH(B1596,10_Lieux!$A:$A,0)</f>
        <v>71</v>
      </c>
      <c r="W1596" s="14" t="n">
        <f aca="false">ROUND(6371*2*ASIN(SQRT(SIN(RADIANS(INDEX(10_Lieux!$F:$F,V1596)-INDEX(10_Lieux!$F:$F,U1596))/2)^2+COS(RADIANS(INDEX(10_Lieux!$F:$F,U1596)))*COS(RADIANS(INDEX(10_Lieux!$F:$F,V1596)))*SIN(RADIANS(INDEX(10_Lieux!$G:$G,V1596)-INDEX(10_Lieux!$G:$G,U1596))/2)^2)),1)</f>
        <v>268.7</v>
      </c>
      <c r="X1596" s="14" t="n">
        <f aca="false">ROUND(I1596/IF(I1596&lt;p_seuil_vitesse,p_vit_lente,p_vit_rapide)*60/15,0)*15</f>
        <v>210</v>
      </c>
      <c r="Y1596" s="14" t="n">
        <f aca="false">MAX(IF(INDEX(10_Lieux!$B:$B,U1596)&lt;&gt;"Ville",INDEX(10_Lieux!$I:$I,U1596),0),IF(INDEX(10_Lieux!$B:$B,V1596)&lt;&gt;"Ville",INDEX(10_Lieux!$I:$I,V1596),0))</f>
        <v>500</v>
      </c>
      <c r="Z1596" s="14" t="str">
        <f aca="false">A1596&amp;"|"&amp;B1596</f>
        <v>Nice-Côte d'Azur|Montpellier</v>
      </c>
      <c r="AA1596" s="14" t="str">
        <f aca="false">IF(I1596&lt;p_local,"Local",IF(I1596&lt;p_vv_min,"Courte distance",IF(I1596&lt;p_tres_long,"Longue distance","Très longue distance")))</f>
        <v>Longue distance</v>
      </c>
    </row>
    <row r="1597" customFormat="false" ht="15" hidden="false" customHeight="true" outlineLevel="0" collapsed="false">
      <c r="A1597" s="1" t="s">
        <v>138</v>
      </c>
      <c r="B1597" s="1" t="s">
        <v>1751</v>
      </c>
      <c r="C1597" s="1" t="s">
        <v>35</v>
      </c>
      <c r="D1597" s="1" t="s">
        <v>653</v>
      </c>
      <c r="E1597" s="1" t="s">
        <v>1767</v>
      </c>
      <c r="F1597" s="14" t="s">
        <v>40</v>
      </c>
      <c r="G1597" s="14" t="str">
        <f aca="false">IF(I1597&lt;p_local,"Local → page infra",IF(H1597&gt;=p_ph1,"Phase 1",IF(H1597&gt;=p_ph2,"Phase 2","Phase 3")))</f>
        <v>Phase 2</v>
      </c>
      <c r="H1597" s="14" t="n">
        <f aca="false">IF(I1597&lt;p_local,0,IF(C1597="Aéroport → Aéroport",p_pts_plein,IF(Y1597&gt;0,IF(I1597&lt;=Y1597,p_pts_plein,IF(I1597&lt;=p_mult2*Y1597,p_pts_moyen,p_pts_r3)),IF(I1597&gt;=p_vv_min,p_pts_plein,IF(I1597&gt;=p_vv_moy,p_pts_moyen,p_pts_court))))+IF(INDEX(10_Lieux!$D:$D,U1597)=1,p_prio1,p_prio2)+IF(INDEX(10_Lieux!$D:$D,V1597)=1,p_prio1,p_prio2)+IF(K1597="Oui",p_tf,0)+p_hub*((INDEX(10_Lieux!$H:$H,U1597)="Hub")+(INDEX(10_Lieux!$H:$H,V1597)="Hub"))+IF(OR(INDEX(10_Lieux!$H:$H,U1597)="Premium",INDEX(10_Lieux!$H:$H,V1597)="Premium"),p_prem,0))</f>
        <v>65</v>
      </c>
      <c r="I1597" s="14" t="n">
        <f aca="false">ROUND(W1597*p_facteur,0)</f>
        <v>336</v>
      </c>
      <c r="J1597" s="14" t="str">
        <f aca="false">IF(X1597&lt;60,X1597&amp;" min",INT(X1597/60)&amp;" h"&amp;IF(MOD(X1597,60)=0,""," "&amp;TEXT(MOD(X1597,60),"00")))</f>
        <v>3 h 30</v>
      </c>
      <c r="K1597" s="14" t="str">
        <f aca="false">IF(S1597&lt;&gt;T1597,"Oui","Non")</f>
        <v>Non</v>
      </c>
      <c r="L1597" s="14" t="str">
        <f aca="false">IF(AND(INDEX(10_Lieux!$B:$B,U1597)="Ville",INDEX(10_Lieux!$B:$B,V1597)="Ville"),"/chauffeur-prive/"&amp;INDEX(10_Lieux!$E:$E,U1597)&amp;"-"&amp;INDEX(10_Lieux!$E:$E,V1597)&amp;"/","/chauffeur-prive/"&amp;INDEX(10_Lieux!$E:$E,U1597)&amp;"/"&amp;INDEX(10_Lieux!$E:$E,V1597)&amp;"/")</f>
        <v>/chauffeur-prive/montpellier/aeroport-nice-cote-d-azur/</v>
      </c>
      <c r="M1597" s="14" t="str">
        <f aca="false">IFERROR(INDEX($L:$L,MATCH(B1597&amp;"|"&amp;A1597,$Z:$Z,0)),"—")</f>
        <v>/chauffeur-prive/aeroport-nice-cote-d-azur/montpellier/</v>
      </c>
      <c r="N1597" s="14" t="str">
        <f aca="false">IF(LEN("Chauffeur privé "&amp;INDEX(10_Lieux!$J:$J,U1597)&amp;" → "&amp;INDEX(10_Lieux!$J:$J,V1597)&amp;" | 24h/24")&gt;60,"Chauffeur privé "&amp;INDEX(10_Lieux!$J:$J,U1597)&amp;" → "&amp;INDEX(10_Lieux!$J:$J,V1597),"Chauffeur privé "&amp;INDEX(10_Lieux!$J:$J,U1597)&amp;" → "&amp;INDEX(10_Lieux!$J:$J,V1597)&amp;" | 24h/24")</f>
        <v>Chauffeur privé Montpellier → Aéroport Nice-Côte d'Azur</v>
      </c>
      <c r="O1597" s="14" t="n">
        <f aca="false">LEN(N1597)</f>
        <v>55</v>
      </c>
      <c r="P1597" s="14" t="str">
        <f aca="false">"Chauffeur privé "&amp;INDEX(10_Lieux!$K:$K,U1597)&amp;" vers "&amp;INDEX(10_Lieux!$L:$L,V1597)</f>
        <v>Chauffeur privé de Montpellier vers l'aéroport Nice-Côte d'Azur</v>
      </c>
      <c r="Q1597" s="14" t="str">
        <f aca="false">"Chauffeur privé "&amp;INDEX(10_Lieux!$K:$K,U1597)&amp;" vers "&amp;INDEX(10_Lieux!$L:$L,V1597)&amp;" : env. "&amp;I1597&amp;" km, "&amp;J1597&amp;" de route. Devis personnalisé, standard 24h/24 et 7j/7."</f>
        <v>Chauffeur privé de Montpellier vers l'aéroport Nice-Côte d'Azur : env. 336 km, 3 h 30 de route. Devis personnalisé, standard 24h/24 et 7j/7.</v>
      </c>
      <c r="R1597" s="14" t="n">
        <f aca="false">LEN(Q1597)</f>
        <v>140</v>
      </c>
      <c r="S1597" s="14" t="str">
        <f aca="false">INDEX(10_Lieux!$C:$C,U1597)</f>
        <v>France</v>
      </c>
      <c r="T1597" s="14" t="str">
        <f aca="false">INDEX(10_Lieux!$C:$C,V1597)</f>
        <v>France</v>
      </c>
      <c r="U1597" s="14" t="n">
        <f aca="false">MATCH(A1597,10_Lieux!$A:$A,0)</f>
        <v>71</v>
      </c>
      <c r="V1597" s="14" t="n">
        <f aca="false">MATCH(B1597,10_Lieux!$A:$A,0)</f>
        <v>168</v>
      </c>
      <c r="W1597" s="14" t="n">
        <f aca="false">ROUND(6371*2*ASIN(SQRT(SIN(RADIANS(INDEX(10_Lieux!$F:$F,V1597)-INDEX(10_Lieux!$F:$F,U1597))/2)^2+COS(RADIANS(INDEX(10_Lieux!$F:$F,U1597)))*COS(RADIANS(INDEX(10_Lieux!$F:$F,V1597)))*SIN(RADIANS(INDEX(10_Lieux!$G:$G,V1597)-INDEX(10_Lieux!$G:$G,U1597))/2)^2)),1)</f>
        <v>268.7</v>
      </c>
      <c r="X1597" s="14" t="n">
        <f aca="false">ROUND(I1597/IF(I1597&lt;p_seuil_vitesse,p_vit_lente,p_vit_rapide)*60/15,0)*15</f>
        <v>210</v>
      </c>
      <c r="Y1597" s="14" t="n">
        <f aca="false">MAX(IF(INDEX(10_Lieux!$B:$B,U1597)&lt;&gt;"Ville",INDEX(10_Lieux!$I:$I,U1597),0),IF(INDEX(10_Lieux!$B:$B,V1597)&lt;&gt;"Ville",INDEX(10_Lieux!$I:$I,V1597),0))</f>
        <v>500</v>
      </c>
      <c r="Z1597" s="14" t="str">
        <f aca="false">A1597&amp;"|"&amp;B1597</f>
        <v>Montpellier|Nice-Côte d'Azur</v>
      </c>
      <c r="AA1597" s="14" t="str">
        <f aca="false">IF(I1597&lt;p_local,"Local",IF(I1597&lt;p_vv_min,"Courte distance",IF(I1597&lt;p_tres_long,"Longue distance","Très longue distance")))</f>
        <v>Longue distance</v>
      </c>
    </row>
    <row r="1598" customFormat="false" ht="15" hidden="false" customHeight="true" outlineLevel="0" collapsed="false">
      <c r="A1598" s="1" t="s">
        <v>1751</v>
      </c>
      <c r="B1598" s="1" t="s">
        <v>140</v>
      </c>
      <c r="C1598" s="1" t="s">
        <v>34</v>
      </c>
      <c r="D1598" s="1" t="s">
        <v>653</v>
      </c>
      <c r="E1598" s="1" t="s">
        <v>1768</v>
      </c>
      <c r="F1598" s="14" t="s">
        <v>40</v>
      </c>
      <c r="G1598" s="14" t="str">
        <f aca="false">IF(I1598&lt;p_local,"Local → page infra",IF(H1598&gt;=p_ph1,"Phase 1",IF(H1598&gt;=p_ph2,"Phase 2","Phase 3")))</f>
        <v>Phase 3</v>
      </c>
      <c r="H1598" s="14" t="n">
        <f aca="false">IF(I1598&lt;p_local,0,IF(C1598="Aéroport → Aéroport",p_pts_plein,IF(Y1598&gt;0,IF(I1598&lt;=Y1598,p_pts_plein,IF(I1598&lt;=p_mult2*Y1598,p_pts_moyen,p_pts_r3)),IF(I1598&gt;=p_vv_min,p_pts_plein,IF(I1598&gt;=p_vv_moy,p_pts_moyen,p_pts_court))))+IF(INDEX(10_Lieux!$D:$D,U1598)=1,p_prio1,p_prio2)+IF(INDEX(10_Lieux!$D:$D,V1598)=1,p_prio1,p_prio2)+IF(K1598="Oui",p_tf,0)+p_hub*((INDEX(10_Lieux!$H:$H,U1598)="Hub")+(INDEX(10_Lieux!$H:$H,V1598)="Hub"))+IF(OR(INDEX(10_Lieux!$H:$H,U1598)="Premium",INDEX(10_Lieux!$H:$H,V1598)="Premium"),p_prem,0))</f>
        <v>35</v>
      </c>
      <c r="I1598" s="14" t="n">
        <f aca="false">ROUND(W1598*p_facteur,0)</f>
        <v>987</v>
      </c>
      <c r="J1598" s="14" t="str">
        <f aca="false">IF(X1598&lt;60,X1598&amp;" min",INT(X1598/60)&amp;" h"&amp;IF(MOD(X1598,60)=0,""," "&amp;TEXT(MOD(X1598,60),"00")))</f>
        <v>10 h 30</v>
      </c>
      <c r="K1598" s="14" t="str">
        <f aca="false">IF(S1598&lt;&gt;T1598,"Oui","Non")</f>
        <v>Non</v>
      </c>
      <c r="L1598" s="14" t="str">
        <f aca="false">IF(AND(INDEX(10_Lieux!$B:$B,U1598)="Ville",INDEX(10_Lieux!$B:$B,V1598)="Ville"),"/chauffeur-prive/"&amp;INDEX(10_Lieux!$E:$E,U1598)&amp;"-"&amp;INDEX(10_Lieux!$E:$E,V1598)&amp;"/","/chauffeur-prive/"&amp;INDEX(10_Lieux!$E:$E,U1598)&amp;"/"&amp;INDEX(10_Lieux!$E:$E,V1598)&amp;"/")</f>
        <v>/chauffeur-prive/aeroport-nice-cote-d-azur/nantes/</v>
      </c>
      <c r="M1598" s="14" t="str">
        <f aca="false">IFERROR(INDEX($L:$L,MATCH(B1598&amp;"|"&amp;A1598,$Z:$Z,0)),"—")</f>
        <v>/chauffeur-prive/nantes/aeroport-nice-cote-d-azur/</v>
      </c>
      <c r="N1598" s="14" t="str">
        <f aca="false">IF(LEN("Chauffeur privé "&amp;INDEX(10_Lieux!$J:$J,U1598)&amp;" → "&amp;INDEX(10_Lieux!$J:$J,V1598)&amp;" | 24h/24")&gt;60,"Chauffeur privé "&amp;INDEX(10_Lieux!$J:$J,U1598)&amp;" → "&amp;INDEX(10_Lieux!$J:$J,V1598),"Chauffeur privé "&amp;INDEX(10_Lieux!$J:$J,U1598)&amp;" → "&amp;INDEX(10_Lieux!$J:$J,V1598)&amp;" | 24h/24")</f>
        <v>Chauffeur privé Aéroport Nice-Côte d'Azur → Nantes | 24h/24</v>
      </c>
      <c r="O1598" s="14" t="n">
        <f aca="false">LEN(N1598)</f>
        <v>59</v>
      </c>
      <c r="P1598" s="14" t="str">
        <f aca="false">"Chauffeur privé "&amp;INDEX(10_Lieux!$K:$K,U1598)&amp;" vers "&amp;INDEX(10_Lieux!$L:$L,V1598)</f>
        <v>Chauffeur privé de l'aéroport Nice-Côte d'Azur vers Nantes</v>
      </c>
      <c r="Q1598" s="14" t="str">
        <f aca="false">"Chauffeur privé "&amp;INDEX(10_Lieux!$K:$K,U1598)&amp;" vers "&amp;INDEX(10_Lieux!$L:$L,V1598)&amp;" : env. "&amp;I1598&amp;" km, "&amp;J1598&amp;" de route. Devis personnalisé, standard 24h/24 et 7j/7."</f>
        <v>Chauffeur privé de l'aéroport Nice-Côte d'Azur vers Nantes : env. 987 km, 10 h 30 de route. Devis personnalisé, standard 24h/24 et 7j/7.</v>
      </c>
      <c r="R1598" s="14" t="n">
        <f aca="false">LEN(Q1598)</f>
        <v>136</v>
      </c>
      <c r="S1598" s="14" t="str">
        <f aca="false">INDEX(10_Lieux!$C:$C,U1598)</f>
        <v>France</v>
      </c>
      <c r="T1598" s="14" t="str">
        <f aca="false">INDEX(10_Lieux!$C:$C,V1598)</f>
        <v>France</v>
      </c>
      <c r="U1598" s="14" t="n">
        <f aca="false">MATCH(A1598,10_Lieux!$A:$A,0)</f>
        <v>168</v>
      </c>
      <c r="V1598" s="14" t="n">
        <f aca="false">MATCH(B1598,10_Lieux!$A:$A,0)</f>
        <v>56</v>
      </c>
      <c r="W1598" s="14" t="n">
        <f aca="false">ROUND(6371*2*ASIN(SQRT(SIN(RADIANS(INDEX(10_Lieux!$F:$F,V1598)-INDEX(10_Lieux!$F:$F,U1598))/2)^2+COS(RADIANS(INDEX(10_Lieux!$F:$F,U1598)))*COS(RADIANS(INDEX(10_Lieux!$F:$F,V1598)))*SIN(RADIANS(INDEX(10_Lieux!$G:$G,V1598)-INDEX(10_Lieux!$G:$G,U1598))/2)^2)),1)</f>
        <v>789.8</v>
      </c>
      <c r="X1598" s="14" t="n">
        <f aca="false">ROUND(I1598/IF(I1598&lt;p_seuil_vitesse,p_vit_lente,p_vit_rapide)*60/15,0)*15</f>
        <v>630</v>
      </c>
      <c r="Y1598" s="14" t="n">
        <f aca="false">MAX(IF(INDEX(10_Lieux!$B:$B,U1598)&lt;&gt;"Ville",INDEX(10_Lieux!$I:$I,U1598),0),IF(INDEX(10_Lieux!$B:$B,V1598)&lt;&gt;"Ville",INDEX(10_Lieux!$I:$I,V1598),0))</f>
        <v>500</v>
      </c>
      <c r="Z1598" s="14" t="str">
        <f aca="false">A1598&amp;"|"&amp;B1598</f>
        <v>Nice-Côte d'Azur|Nantes</v>
      </c>
      <c r="AA1598" s="14" t="str">
        <f aca="false">IF(I1598&lt;p_local,"Local",IF(I1598&lt;p_vv_min,"Courte distance",IF(I1598&lt;p_tres_long,"Longue distance","Très longue distance")))</f>
        <v>Très longue distance</v>
      </c>
    </row>
    <row r="1599" customFormat="false" ht="15" hidden="false" customHeight="true" outlineLevel="0" collapsed="false">
      <c r="A1599" s="1" t="s">
        <v>140</v>
      </c>
      <c r="B1599" s="1" t="s">
        <v>1751</v>
      </c>
      <c r="C1599" s="1" t="s">
        <v>35</v>
      </c>
      <c r="D1599" s="1" t="s">
        <v>653</v>
      </c>
      <c r="E1599" s="1" t="s">
        <v>1769</v>
      </c>
      <c r="F1599" s="14" t="s">
        <v>40</v>
      </c>
      <c r="G1599" s="14" t="str">
        <f aca="false">IF(I1599&lt;p_local,"Local → page infra",IF(H1599&gt;=p_ph1,"Phase 1",IF(H1599&gt;=p_ph2,"Phase 2","Phase 3")))</f>
        <v>Phase 3</v>
      </c>
      <c r="H1599" s="14" t="n">
        <f aca="false">IF(I1599&lt;p_local,0,IF(C1599="Aéroport → Aéroport",p_pts_plein,IF(Y1599&gt;0,IF(I1599&lt;=Y1599,p_pts_plein,IF(I1599&lt;=p_mult2*Y1599,p_pts_moyen,p_pts_r3)),IF(I1599&gt;=p_vv_min,p_pts_plein,IF(I1599&gt;=p_vv_moy,p_pts_moyen,p_pts_court))))+IF(INDEX(10_Lieux!$D:$D,U1599)=1,p_prio1,p_prio2)+IF(INDEX(10_Lieux!$D:$D,V1599)=1,p_prio1,p_prio2)+IF(K1599="Oui",p_tf,0)+p_hub*((INDEX(10_Lieux!$H:$H,U1599)="Hub")+(INDEX(10_Lieux!$H:$H,V1599)="Hub"))+IF(OR(INDEX(10_Lieux!$H:$H,U1599)="Premium",INDEX(10_Lieux!$H:$H,V1599)="Premium"),p_prem,0))</f>
        <v>35</v>
      </c>
      <c r="I1599" s="14" t="n">
        <f aca="false">ROUND(W1599*p_facteur,0)</f>
        <v>987</v>
      </c>
      <c r="J1599" s="14" t="str">
        <f aca="false">IF(X1599&lt;60,X1599&amp;" min",INT(X1599/60)&amp;" h"&amp;IF(MOD(X1599,60)=0,""," "&amp;TEXT(MOD(X1599,60),"00")))</f>
        <v>10 h 30</v>
      </c>
      <c r="K1599" s="14" t="str">
        <f aca="false">IF(S1599&lt;&gt;T1599,"Oui","Non")</f>
        <v>Non</v>
      </c>
      <c r="L1599" s="14" t="str">
        <f aca="false">IF(AND(INDEX(10_Lieux!$B:$B,U1599)="Ville",INDEX(10_Lieux!$B:$B,V1599)="Ville"),"/chauffeur-prive/"&amp;INDEX(10_Lieux!$E:$E,U1599)&amp;"-"&amp;INDEX(10_Lieux!$E:$E,V1599)&amp;"/","/chauffeur-prive/"&amp;INDEX(10_Lieux!$E:$E,U1599)&amp;"/"&amp;INDEX(10_Lieux!$E:$E,V1599)&amp;"/")</f>
        <v>/chauffeur-prive/nantes/aeroport-nice-cote-d-azur/</v>
      </c>
      <c r="M1599" s="14" t="str">
        <f aca="false">IFERROR(INDEX($L:$L,MATCH(B1599&amp;"|"&amp;A1599,$Z:$Z,0)),"—")</f>
        <v>/chauffeur-prive/aeroport-nice-cote-d-azur/nantes/</v>
      </c>
      <c r="N1599" s="14" t="str">
        <f aca="false">IF(LEN("Chauffeur privé "&amp;INDEX(10_Lieux!$J:$J,U1599)&amp;" → "&amp;INDEX(10_Lieux!$J:$J,V1599)&amp;" | 24h/24")&gt;60,"Chauffeur privé "&amp;INDEX(10_Lieux!$J:$J,U1599)&amp;" → "&amp;INDEX(10_Lieux!$J:$J,V1599),"Chauffeur privé "&amp;INDEX(10_Lieux!$J:$J,U1599)&amp;" → "&amp;INDEX(10_Lieux!$J:$J,V1599)&amp;" | 24h/24")</f>
        <v>Chauffeur privé Nantes → Aéroport Nice-Côte d'Azur | 24h/24</v>
      </c>
      <c r="O1599" s="14" t="n">
        <f aca="false">LEN(N1599)</f>
        <v>59</v>
      </c>
      <c r="P1599" s="14" t="str">
        <f aca="false">"Chauffeur privé "&amp;INDEX(10_Lieux!$K:$K,U1599)&amp;" vers "&amp;INDEX(10_Lieux!$L:$L,V1599)</f>
        <v>Chauffeur privé de Nantes vers l'aéroport Nice-Côte d'Azur</v>
      </c>
      <c r="Q1599" s="14" t="str">
        <f aca="false">"Chauffeur privé "&amp;INDEX(10_Lieux!$K:$K,U1599)&amp;" vers "&amp;INDEX(10_Lieux!$L:$L,V1599)&amp;" : env. "&amp;I1599&amp;" km, "&amp;J1599&amp;" de route. Devis personnalisé, standard 24h/24 et 7j/7."</f>
        <v>Chauffeur privé de Nantes vers l'aéroport Nice-Côte d'Azur : env. 987 km, 10 h 30 de route. Devis personnalisé, standard 24h/24 et 7j/7.</v>
      </c>
      <c r="R1599" s="14" t="n">
        <f aca="false">LEN(Q1599)</f>
        <v>136</v>
      </c>
      <c r="S1599" s="14" t="str">
        <f aca="false">INDEX(10_Lieux!$C:$C,U1599)</f>
        <v>France</v>
      </c>
      <c r="T1599" s="14" t="str">
        <f aca="false">INDEX(10_Lieux!$C:$C,V1599)</f>
        <v>France</v>
      </c>
      <c r="U1599" s="14" t="n">
        <f aca="false">MATCH(A1599,10_Lieux!$A:$A,0)</f>
        <v>56</v>
      </c>
      <c r="V1599" s="14" t="n">
        <f aca="false">MATCH(B1599,10_Lieux!$A:$A,0)</f>
        <v>168</v>
      </c>
      <c r="W1599" s="14" t="n">
        <f aca="false">ROUND(6371*2*ASIN(SQRT(SIN(RADIANS(INDEX(10_Lieux!$F:$F,V1599)-INDEX(10_Lieux!$F:$F,U1599))/2)^2+COS(RADIANS(INDEX(10_Lieux!$F:$F,U1599)))*COS(RADIANS(INDEX(10_Lieux!$F:$F,V1599)))*SIN(RADIANS(INDEX(10_Lieux!$G:$G,V1599)-INDEX(10_Lieux!$G:$G,U1599))/2)^2)),1)</f>
        <v>789.8</v>
      </c>
      <c r="X1599" s="14" t="n">
        <f aca="false">ROUND(I1599/IF(I1599&lt;p_seuil_vitesse,p_vit_lente,p_vit_rapide)*60/15,0)*15</f>
        <v>630</v>
      </c>
      <c r="Y1599" s="14" t="n">
        <f aca="false">MAX(IF(INDEX(10_Lieux!$B:$B,U1599)&lt;&gt;"Ville",INDEX(10_Lieux!$I:$I,U1599),0),IF(INDEX(10_Lieux!$B:$B,V1599)&lt;&gt;"Ville",INDEX(10_Lieux!$I:$I,V1599),0))</f>
        <v>500</v>
      </c>
      <c r="Z1599" s="14" t="str">
        <f aca="false">A1599&amp;"|"&amp;B1599</f>
        <v>Nantes|Nice-Côte d'Azur</v>
      </c>
      <c r="AA1599" s="14" t="str">
        <f aca="false">IF(I1599&lt;p_local,"Local",IF(I1599&lt;p_vv_min,"Courte distance",IF(I1599&lt;p_tres_long,"Longue distance","Très longue distance")))</f>
        <v>Très longue distance</v>
      </c>
    </row>
    <row r="1600" customFormat="false" ht="15" hidden="false" customHeight="true" outlineLevel="0" collapsed="false">
      <c r="A1600" s="1" t="s">
        <v>1751</v>
      </c>
      <c r="B1600" s="1" t="s">
        <v>142</v>
      </c>
      <c r="C1600" s="1" t="s">
        <v>34</v>
      </c>
      <c r="D1600" s="1" t="s">
        <v>653</v>
      </c>
      <c r="E1600" s="1" t="s">
        <v>1770</v>
      </c>
      <c r="F1600" s="14" t="s">
        <v>40</v>
      </c>
      <c r="G1600" s="14" t="str">
        <f aca="false">IF(I1600&lt;p_local,"Local → page infra",IF(H1600&gt;=p_ph1,"Phase 1",IF(H1600&gt;=p_ph2,"Phase 2","Phase 3")))</f>
        <v>Phase 3</v>
      </c>
      <c r="H1600" s="14" t="n">
        <f aca="false">IF(I1600&lt;p_local,0,IF(C1600="Aéroport → Aéroport",p_pts_plein,IF(Y1600&gt;0,IF(I1600&lt;=Y1600,p_pts_plein,IF(I1600&lt;=p_mult2*Y1600,p_pts_moyen,p_pts_r3)),IF(I1600&gt;=p_vv_min,p_pts_plein,IF(I1600&gt;=p_vv_moy,p_pts_moyen,p_pts_court))))+IF(INDEX(10_Lieux!$D:$D,U1600)=1,p_prio1,p_prio2)+IF(INDEX(10_Lieux!$D:$D,V1600)=1,p_prio1,p_prio2)+IF(K1600="Oui",p_tf,0)+p_hub*((INDEX(10_Lieux!$H:$H,U1600)="Hub")+(INDEX(10_Lieux!$H:$H,V1600)="Hub"))+IF(OR(INDEX(10_Lieux!$H:$H,U1600)="Premium",INDEX(10_Lieux!$H:$H,V1600)="Premium"),p_prem,0))</f>
        <v>35</v>
      </c>
      <c r="I1600" s="14" t="n">
        <f aca="false">ROUND(W1600*p_facteur,0)</f>
        <v>1059</v>
      </c>
      <c r="J1600" s="14" t="str">
        <f aca="false">IF(X1600&lt;60,X1600&amp;" min",INT(X1600/60)&amp;" h"&amp;IF(MOD(X1600,60)=0,""," "&amp;TEXT(MOD(X1600,60),"00")))</f>
        <v>11 h 15</v>
      </c>
      <c r="K1600" s="14" t="str">
        <f aca="false">IF(S1600&lt;&gt;T1600,"Oui","Non")</f>
        <v>Non</v>
      </c>
      <c r="L1600" s="14" t="str">
        <f aca="false">IF(AND(INDEX(10_Lieux!$B:$B,U1600)="Ville",INDEX(10_Lieux!$B:$B,V1600)="Ville"),"/chauffeur-prive/"&amp;INDEX(10_Lieux!$E:$E,U1600)&amp;"-"&amp;INDEX(10_Lieux!$E:$E,V1600)&amp;"/","/chauffeur-prive/"&amp;INDEX(10_Lieux!$E:$E,U1600)&amp;"/"&amp;INDEX(10_Lieux!$E:$E,V1600)&amp;"/")</f>
        <v>/chauffeur-prive/aeroport-nice-cote-d-azur/rennes/</v>
      </c>
      <c r="M1600" s="14" t="str">
        <f aca="false">IFERROR(INDEX($L:$L,MATCH(B1600&amp;"|"&amp;A1600,$Z:$Z,0)),"—")</f>
        <v>/chauffeur-prive/rennes/aeroport-nice-cote-d-azur/</v>
      </c>
      <c r="N1600" s="14" t="str">
        <f aca="false">IF(LEN("Chauffeur privé "&amp;INDEX(10_Lieux!$J:$J,U1600)&amp;" → "&amp;INDEX(10_Lieux!$J:$J,V1600)&amp;" | 24h/24")&gt;60,"Chauffeur privé "&amp;INDEX(10_Lieux!$J:$J,U1600)&amp;" → "&amp;INDEX(10_Lieux!$J:$J,V1600),"Chauffeur privé "&amp;INDEX(10_Lieux!$J:$J,U1600)&amp;" → "&amp;INDEX(10_Lieux!$J:$J,V1600)&amp;" | 24h/24")</f>
        <v>Chauffeur privé Aéroport Nice-Côte d'Azur → Rennes | 24h/24</v>
      </c>
      <c r="O1600" s="14" t="n">
        <f aca="false">LEN(N1600)</f>
        <v>59</v>
      </c>
      <c r="P1600" s="14" t="str">
        <f aca="false">"Chauffeur privé "&amp;INDEX(10_Lieux!$K:$K,U1600)&amp;" vers "&amp;INDEX(10_Lieux!$L:$L,V1600)</f>
        <v>Chauffeur privé de l'aéroport Nice-Côte d'Azur vers Rennes</v>
      </c>
      <c r="Q1600" s="14" t="str">
        <f aca="false">"Chauffeur privé "&amp;INDEX(10_Lieux!$K:$K,U1600)&amp;" vers "&amp;INDEX(10_Lieux!$L:$L,V1600)&amp;" : env. "&amp;I1600&amp;" km, "&amp;J1600&amp;" de route. Devis personnalisé, standard 24h/24 et 7j/7."</f>
        <v>Chauffeur privé de l'aéroport Nice-Côte d'Azur vers Rennes : env. 1059 km, 11 h 15 de route. Devis personnalisé, standard 24h/24 et 7j/7.</v>
      </c>
      <c r="R1600" s="14" t="n">
        <f aca="false">LEN(Q1600)</f>
        <v>137</v>
      </c>
      <c r="S1600" s="14" t="str">
        <f aca="false">INDEX(10_Lieux!$C:$C,U1600)</f>
        <v>France</v>
      </c>
      <c r="T1600" s="14" t="str">
        <f aca="false">INDEX(10_Lieux!$C:$C,V1600)</f>
        <v>France</v>
      </c>
      <c r="U1600" s="14" t="n">
        <f aca="false">MATCH(A1600,10_Lieux!$A:$A,0)</f>
        <v>168</v>
      </c>
      <c r="V1600" s="14" t="n">
        <f aca="false">MATCH(B1600,10_Lieux!$A:$A,0)</f>
        <v>49</v>
      </c>
      <c r="W1600" s="14" t="n">
        <f aca="false">ROUND(6371*2*ASIN(SQRT(SIN(RADIANS(INDEX(10_Lieux!$F:$F,V1600)-INDEX(10_Lieux!$F:$F,U1600))/2)^2+COS(RADIANS(INDEX(10_Lieux!$F:$F,U1600)))*COS(RADIANS(INDEX(10_Lieux!$F:$F,V1600)))*SIN(RADIANS(INDEX(10_Lieux!$G:$G,V1600)-INDEX(10_Lieux!$G:$G,U1600))/2)^2)),1)</f>
        <v>847.5</v>
      </c>
      <c r="X1600" s="14" t="n">
        <f aca="false">ROUND(I1600/IF(I1600&lt;p_seuil_vitesse,p_vit_lente,p_vit_rapide)*60/15,0)*15</f>
        <v>675</v>
      </c>
      <c r="Y1600" s="14" t="n">
        <f aca="false">MAX(IF(INDEX(10_Lieux!$B:$B,U1600)&lt;&gt;"Ville",INDEX(10_Lieux!$I:$I,U1600),0),IF(INDEX(10_Lieux!$B:$B,V1600)&lt;&gt;"Ville",INDEX(10_Lieux!$I:$I,V1600),0))</f>
        <v>500</v>
      </c>
      <c r="Z1600" s="14" t="str">
        <f aca="false">A1600&amp;"|"&amp;B1600</f>
        <v>Nice-Côte d'Azur|Rennes</v>
      </c>
      <c r="AA1600" s="14" t="str">
        <f aca="false">IF(I1600&lt;p_local,"Local",IF(I1600&lt;p_vv_min,"Courte distance",IF(I1600&lt;p_tres_long,"Longue distance","Très longue distance")))</f>
        <v>Très longue distance</v>
      </c>
    </row>
    <row r="1601" customFormat="false" ht="15" hidden="false" customHeight="true" outlineLevel="0" collapsed="false">
      <c r="A1601" s="1" t="s">
        <v>142</v>
      </c>
      <c r="B1601" s="1" t="s">
        <v>1751</v>
      </c>
      <c r="C1601" s="1" t="s">
        <v>35</v>
      </c>
      <c r="D1601" s="1" t="s">
        <v>653</v>
      </c>
      <c r="E1601" s="1" t="s">
        <v>1771</v>
      </c>
      <c r="F1601" s="14" t="s">
        <v>40</v>
      </c>
      <c r="G1601" s="14" t="str">
        <f aca="false">IF(I1601&lt;p_local,"Local → page infra",IF(H1601&gt;=p_ph1,"Phase 1",IF(H1601&gt;=p_ph2,"Phase 2","Phase 3")))</f>
        <v>Phase 3</v>
      </c>
      <c r="H1601" s="14" t="n">
        <f aca="false">IF(I1601&lt;p_local,0,IF(C1601="Aéroport → Aéroport",p_pts_plein,IF(Y1601&gt;0,IF(I1601&lt;=Y1601,p_pts_plein,IF(I1601&lt;=p_mult2*Y1601,p_pts_moyen,p_pts_r3)),IF(I1601&gt;=p_vv_min,p_pts_plein,IF(I1601&gt;=p_vv_moy,p_pts_moyen,p_pts_court))))+IF(INDEX(10_Lieux!$D:$D,U1601)=1,p_prio1,p_prio2)+IF(INDEX(10_Lieux!$D:$D,V1601)=1,p_prio1,p_prio2)+IF(K1601="Oui",p_tf,0)+p_hub*((INDEX(10_Lieux!$H:$H,U1601)="Hub")+(INDEX(10_Lieux!$H:$H,V1601)="Hub"))+IF(OR(INDEX(10_Lieux!$H:$H,U1601)="Premium",INDEX(10_Lieux!$H:$H,V1601)="Premium"),p_prem,0))</f>
        <v>35</v>
      </c>
      <c r="I1601" s="14" t="n">
        <f aca="false">ROUND(W1601*p_facteur,0)</f>
        <v>1059</v>
      </c>
      <c r="J1601" s="14" t="str">
        <f aca="false">IF(X1601&lt;60,X1601&amp;" min",INT(X1601/60)&amp;" h"&amp;IF(MOD(X1601,60)=0,""," "&amp;TEXT(MOD(X1601,60),"00")))</f>
        <v>11 h 15</v>
      </c>
      <c r="K1601" s="14" t="str">
        <f aca="false">IF(S1601&lt;&gt;T1601,"Oui","Non")</f>
        <v>Non</v>
      </c>
      <c r="L1601" s="14" t="str">
        <f aca="false">IF(AND(INDEX(10_Lieux!$B:$B,U1601)="Ville",INDEX(10_Lieux!$B:$B,V1601)="Ville"),"/chauffeur-prive/"&amp;INDEX(10_Lieux!$E:$E,U1601)&amp;"-"&amp;INDEX(10_Lieux!$E:$E,V1601)&amp;"/","/chauffeur-prive/"&amp;INDEX(10_Lieux!$E:$E,U1601)&amp;"/"&amp;INDEX(10_Lieux!$E:$E,V1601)&amp;"/")</f>
        <v>/chauffeur-prive/rennes/aeroport-nice-cote-d-azur/</v>
      </c>
      <c r="M1601" s="14" t="str">
        <f aca="false">IFERROR(INDEX($L:$L,MATCH(B1601&amp;"|"&amp;A1601,$Z:$Z,0)),"—")</f>
        <v>/chauffeur-prive/aeroport-nice-cote-d-azur/rennes/</v>
      </c>
      <c r="N1601" s="14" t="str">
        <f aca="false">IF(LEN("Chauffeur privé "&amp;INDEX(10_Lieux!$J:$J,U1601)&amp;" → "&amp;INDEX(10_Lieux!$J:$J,V1601)&amp;" | 24h/24")&gt;60,"Chauffeur privé "&amp;INDEX(10_Lieux!$J:$J,U1601)&amp;" → "&amp;INDEX(10_Lieux!$J:$J,V1601),"Chauffeur privé "&amp;INDEX(10_Lieux!$J:$J,U1601)&amp;" → "&amp;INDEX(10_Lieux!$J:$J,V1601)&amp;" | 24h/24")</f>
        <v>Chauffeur privé Rennes → Aéroport Nice-Côte d'Azur | 24h/24</v>
      </c>
      <c r="O1601" s="14" t="n">
        <f aca="false">LEN(N1601)</f>
        <v>59</v>
      </c>
      <c r="P1601" s="14" t="str">
        <f aca="false">"Chauffeur privé "&amp;INDEX(10_Lieux!$K:$K,U1601)&amp;" vers "&amp;INDEX(10_Lieux!$L:$L,V1601)</f>
        <v>Chauffeur privé de Rennes vers l'aéroport Nice-Côte d'Azur</v>
      </c>
      <c r="Q1601" s="14" t="str">
        <f aca="false">"Chauffeur privé "&amp;INDEX(10_Lieux!$K:$K,U1601)&amp;" vers "&amp;INDEX(10_Lieux!$L:$L,V1601)&amp;" : env. "&amp;I1601&amp;" km, "&amp;J1601&amp;" de route. Devis personnalisé, standard 24h/24 et 7j/7."</f>
        <v>Chauffeur privé de Rennes vers l'aéroport Nice-Côte d'Azur : env. 1059 km, 11 h 15 de route. Devis personnalisé, standard 24h/24 et 7j/7.</v>
      </c>
      <c r="R1601" s="14" t="n">
        <f aca="false">LEN(Q1601)</f>
        <v>137</v>
      </c>
      <c r="S1601" s="14" t="str">
        <f aca="false">INDEX(10_Lieux!$C:$C,U1601)</f>
        <v>France</v>
      </c>
      <c r="T1601" s="14" t="str">
        <f aca="false">INDEX(10_Lieux!$C:$C,V1601)</f>
        <v>France</v>
      </c>
      <c r="U1601" s="14" t="n">
        <f aca="false">MATCH(A1601,10_Lieux!$A:$A,0)</f>
        <v>49</v>
      </c>
      <c r="V1601" s="14" t="n">
        <f aca="false">MATCH(B1601,10_Lieux!$A:$A,0)</f>
        <v>168</v>
      </c>
      <c r="W1601" s="14" t="n">
        <f aca="false">ROUND(6371*2*ASIN(SQRT(SIN(RADIANS(INDEX(10_Lieux!$F:$F,V1601)-INDEX(10_Lieux!$F:$F,U1601))/2)^2+COS(RADIANS(INDEX(10_Lieux!$F:$F,U1601)))*COS(RADIANS(INDEX(10_Lieux!$F:$F,V1601)))*SIN(RADIANS(INDEX(10_Lieux!$G:$G,V1601)-INDEX(10_Lieux!$G:$G,U1601))/2)^2)),1)</f>
        <v>847.5</v>
      </c>
      <c r="X1601" s="14" t="n">
        <f aca="false">ROUND(I1601/IF(I1601&lt;p_seuil_vitesse,p_vit_lente,p_vit_rapide)*60/15,0)*15</f>
        <v>675</v>
      </c>
      <c r="Y1601" s="14" t="n">
        <f aca="false">MAX(IF(INDEX(10_Lieux!$B:$B,U1601)&lt;&gt;"Ville",INDEX(10_Lieux!$I:$I,U1601),0),IF(INDEX(10_Lieux!$B:$B,V1601)&lt;&gt;"Ville",INDEX(10_Lieux!$I:$I,V1601),0))</f>
        <v>500</v>
      </c>
      <c r="Z1601" s="14" t="str">
        <f aca="false">A1601&amp;"|"&amp;B1601</f>
        <v>Rennes|Nice-Côte d'Azur</v>
      </c>
      <c r="AA1601" s="14" t="str">
        <f aca="false">IF(I1601&lt;p_local,"Local",IF(I1601&lt;p_vv_min,"Courte distance",IF(I1601&lt;p_tres_long,"Longue distance","Très longue distance")))</f>
        <v>Très longue distance</v>
      </c>
    </row>
    <row r="1602" customFormat="false" ht="15" hidden="false" customHeight="true" outlineLevel="0" collapsed="false">
      <c r="A1602" s="1" t="s">
        <v>1751</v>
      </c>
      <c r="B1602" s="1" t="s">
        <v>144</v>
      </c>
      <c r="C1602" s="1" t="s">
        <v>34</v>
      </c>
      <c r="D1602" s="1" t="s">
        <v>653</v>
      </c>
      <c r="E1602" s="1" t="s">
        <v>1772</v>
      </c>
      <c r="F1602" s="14" t="s">
        <v>40</v>
      </c>
      <c r="G1602" s="14" t="str">
        <f aca="false">IF(I1602&lt;p_local,"Local → page infra",IF(H1602&gt;=p_ph1,"Phase 1",IF(H1602&gt;=p_ph2,"Phase 2","Phase 3")))</f>
        <v>Phase 3</v>
      </c>
      <c r="H1602" s="14" t="n">
        <f aca="false">IF(I1602&lt;p_local,0,IF(C1602="Aéroport → Aéroport",p_pts_plein,IF(Y1602&gt;0,IF(I1602&lt;=Y1602,p_pts_plein,IF(I1602&lt;=p_mult2*Y1602,p_pts_moyen,p_pts_r3)),IF(I1602&gt;=p_vv_min,p_pts_plein,IF(I1602&gt;=p_vv_moy,p_pts_moyen,p_pts_court))))+IF(INDEX(10_Lieux!$D:$D,U1602)=1,p_prio1,p_prio2)+IF(INDEX(10_Lieux!$D:$D,V1602)=1,p_prio1,p_prio2)+IF(K1602="Oui",p_tf,0)+p_hub*((INDEX(10_Lieux!$H:$H,U1602)="Hub")+(INDEX(10_Lieux!$H:$H,V1602)="Hub"))+IF(OR(INDEX(10_Lieux!$H:$H,U1602)="Premium",INDEX(10_Lieux!$H:$H,V1602)="Premium"),p_prem,0))</f>
        <v>55</v>
      </c>
      <c r="I1602" s="14" t="n">
        <f aca="false">ROUND(W1602*p_facteur,0)</f>
        <v>552</v>
      </c>
      <c r="J1602" s="14" t="str">
        <f aca="false">IF(X1602&lt;60,X1602&amp;" min",INT(X1602/60)&amp;" h"&amp;IF(MOD(X1602,60)=0,""," "&amp;TEXT(MOD(X1602,60),"00")))</f>
        <v>5 h 45</v>
      </c>
      <c r="K1602" s="14" t="str">
        <f aca="false">IF(S1602&lt;&gt;T1602,"Oui","Non")</f>
        <v>Non</v>
      </c>
      <c r="L1602" s="14" t="str">
        <f aca="false">IF(AND(INDEX(10_Lieux!$B:$B,U1602)="Ville",INDEX(10_Lieux!$B:$B,V1602)="Ville"),"/chauffeur-prive/"&amp;INDEX(10_Lieux!$E:$E,U1602)&amp;"-"&amp;INDEX(10_Lieux!$E:$E,V1602)&amp;"/","/chauffeur-prive/"&amp;INDEX(10_Lieux!$E:$E,U1602)&amp;"/"&amp;INDEX(10_Lieux!$E:$E,V1602)&amp;"/")</f>
        <v>/chauffeur-prive/aeroport-nice-cote-d-azur/dijon/</v>
      </c>
      <c r="M1602" s="14" t="str">
        <f aca="false">IFERROR(INDEX($L:$L,MATCH(B1602&amp;"|"&amp;A1602,$Z:$Z,0)),"—")</f>
        <v>/chauffeur-prive/dijon/aeroport-nice-cote-d-azur/</v>
      </c>
      <c r="N1602" s="14" t="str">
        <f aca="false">IF(LEN("Chauffeur privé "&amp;INDEX(10_Lieux!$J:$J,U1602)&amp;" → "&amp;INDEX(10_Lieux!$J:$J,V1602)&amp;" | 24h/24")&gt;60,"Chauffeur privé "&amp;INDEX(10_Lieux!$J:$J,U1602)&amp;" → "&amp;INDEX(10_Lieux!$J:$J,V1602),"Chauffeur privé "&amp;INDEX(10_Lieux!$J:$J,U1602)&amp;" → "&amp;INDEX(10_Lieux!$J:$J,V1602)&amp;" | 24h/24")</f>
        <v>Chauffeur privé Aéroport Nice-Côte d'Azur → Dijon | 24h/24</v>
      </c>
      <c r="O1602" s="14" t="n">
        <f aca="false">LEN(N1602)</f>
        <v>58</v>
      </c>
      <c r="P1602" s="14" t="str">
        <f aca="false">"Chauffeur privé "&amp;INDEX(10_Lieux!$K:$K,U1602)&amp;" vers "&amp;INDEX(10_Lieux!$L:$L,V1602)</f>
        <v>Chauffeur privé de l'aéroport Nice-Côte d'Azur vers Dijon</v>
      </c>
      <c r="Q1602" s="14" t="str">
        <f aca="false">"Chauffeur privé "&amp;INDEX(10_Lieux!$K:$K,U1602)&amp;" vers "&amp;INDEX(10_Lieux!$L:$L,V1602)&amp;" : env. "&amp;I1602&amp;" km, "&amp;J1602&amp;" de route. Devis personnalisé, standard 24h/24 et 7j/7."</f>
        <v>Chauffeur privé de l'aéroport Nice-Côte d'Azur vers Dijon : env. 552 km, 5 h 45 de route. Devis personnalisé, standard 24h/24 et 7j/7.</v>
      </c>
      <c r="R1602" s="14" t="n">
        <f aca="false">LEN(Q1602)</f>
        <v>134</v>
      </c>
      <c r="S1602" s="14" t="str">
        <f aca="false">INDEX(10_Lieux!$C:$C,U1602)</f>
        <v>France</v>
      </c>
      <c r="T1602" s="14" t="str">
        <f aca="false">INDEX(10_Lieux!$C:$C,V1602)</f>
        <v>France</v>
      </c>
      <c r="U1602" s="14" t="n">
        <f aca="false">MATCH(A1602,10_Lieux!$A:$A,0)</f>
        <v>168</v>
      </c>
      <c r="V1602" s="14" t="n">
        <f aca="false">MATCH(B1602,10_Lieux!$A:$A,0)</f>
        <v>23</v>
      </c>
      <c r="W1602" s="14" t="n">
        <f aca="false">ROUND(6371*2*ASIN(SQRT(SIN(RADIANS(INDEX(10_Lieux!$F:$F,V1602)-INDEX(10_Lieux!$F:$F,U1602))/2)^2+COS(RADIANS(INDEX(10_Lieux!$F:$F,U1602)))*COS(RADIANS(INDEX(10_Lieux!$F:$F,V1602)))*SIN(RADIANS(INDEX(10_Lieux!$G:$G,V1602)-INDEX(10_Lieux!$G:$G,U1602))/2)^2)),1)</f>
        <v>441.2</v>
      </c>
      <c r="X1602" s="14" t="n">
        <f aca="false">ROUND(I1602/IF(I1602&lt;p_seuil_vitesse,p_vit_lente,p_vit_rapide)*60/15,0)*15</f>
        <v>345</v>
      </c>
      <c r="Y1602" s="14" t="n">
        <f aca="false">MAX(IF(INDEX(10_Lieux!$B:$B,U1602)&lt;&gt;"Ville",INDEX(10_Lieux!$I:$I,U1602),0),IF(INDEX(10_Lieux!$B:$B,V1602)&lt;&gt;"Ville",INDEX(10_Lieux!$I:$I,V1602),0))</f>
        <v>500</v>
      </c>
      <c r="Z1602" s="14" t="str">
        <f aca="false">A1602&amp;"|"&amp;B1602</f>
        <v>Nice-Côte d'Azur|Dijon</v>
      </c>
      <c r="AA1602" s="14" t="str">
        <f aca="false">IF(I1602&lt;p_local,"Local",IF(I1602&lt;p_vv_min,"Courte distance",IF(I1602&lt;p_tres_long,"Longue distance","Très longue distance")))</f>
        <v>Longue distance</v>
      </c>
    </row>
    <row r="1603" customFormat="false" ht="15" hidden="false" customHeight="true" outlineLevel="0" collapsed="false">
      <c r="A1603" s="1" t="s">
        <v>144</v>
      </c>
      <c r="B1603" s="1" t="s">
        <v>1751</v>
      </c>
      <c r="C1603" s="1" t="s">
        <v>35</v>
      </c>
      <c r="D1603" s="1" t="s">
        <v>653</v>
      </c>
      <c r="E1603" s="1" t="s">
        <v>1773</v>
      </c>
      <c r="F1603" s="14" t="s">
        <v>40</v>
      </c>
      <c r="G1603" s="14" t="str">
        <f aca="false">IF(I1603&lt;p_local,"Local → page infra",IF(H1603&gt;=p_ph1,"Phase 1",IF(H1603&gt;=p_ph2,"Phase 2","Phase 3")))</f>
        <v>Phase 3</v>
      </c>
      <c r="H1603" s="14" t="n">
        <f aca="false">IF(I1603&lt;p_local,0,IF(C1603="Aéroport → Aéroport",p_pts_plein,IF(Y1603&gt;0,IF(I1603&lt;=Y1603,p_pts_plein,IF(I1603&lt;=p_mult2*Y1603,p_pts_moyen,p_pts_r3)),IF(I1603&gt;=p_vv_min,p_pts_plein,IF(I1603&gt;=p_vv_moy,p_pts_moyen,p_pts_court))))+IF(INDEX(10_Lieux!$D:$D,U1603)=1,p_prio1,p_prio2)+IF(INDEX(10_Lieux!$D:$D,V1603)=1,p_prio1,p_prio2)+IF(K1603="Oui",p_tf,0)+p_hub*((INDEX(10_Lieux!$H:$H,U1603)="Hub")+(INDEX(10_Lieux!$H:$H,V1603)="Hub"))+IF(OR(INDEX(10_Lieux!$H:$H,U1603)="Premium",INDEX(10_Lieux!$H:$H,V1603)="Premium"),p_prem,0))</f>
        <v>55</v>
      </c>
      <c r="I1603" s="14" t="n">
        <f aca="false">ROUND(W1603*p_facteur,0)</f>
        <v>552</v>
      </c>
      <c r="J1603" s="14" t="str">
        <f aca="false">IF(X1603&lt;60,X1603&amp;" min",INT(X1603/60)&amp;" h"&amp;IF(MOD(X1603,60)=0,""," "&amp;TEXT(MOD(X1603,60),"00")))</f>
        <v>5 h 45</v>
      </c>
      <c r="K1603" s="14" t="str">
        <f aca="false">IF(S1603&lt;&gt;T1603,"Oui","Non")</f>
        <v>Non</v>
      </c>
      <c r="L1603" s="14" t="str">
        <f aca="false">IF(AND(INDEX(10_Lieux!$B:$B,U1603)="Ville",INDEX(10_Lieux!$B:$B,V1603)="Ville"),"/chauffeur-prive/"&amp;INDEX(10_Lieux!$E:$E,U1603)&amp;"-"&amp;INDEX(10_Lieux!$E:$E,V1603)&amp;"/","/chauffeur-prive/"&amp;INDEX(10_Lieux!$E:$E,U1603)&amp;"/"&amp;INDEX(10_Lieux!$E:$E,V1603)&amp;"/")</f>
        <v>/chauffeur-prive/dijon/aeroport-nice-cote-d-azur/</v>
      </c>
      <c r="M1603" s="14" t="str">
        <f aca="false">IFERROR(INDEX($L:$L,MATCH(B1603&amp;"|"&amp;A1603,$Z:$Z,0)),"—")</f>
        <v>/chauffeur-prive/aeroport-nice-cote-d-azur/dijon/</v>
      </c>
      <c r="N1603" s="14" t="str">
        <f aca="false">IF(LEN("Chauffeur privé "&amp;INDEX(10_Lieux!$J:$J,U1603)&amp;" → "&amp;INDEX(10_Lieux!$J:$J,V1603)&amp;" | 24h/24")&gt;60,"Chauffeur privé "&amp;INDEX(10_Lieux!$J:$J,U1603)&amp;" → "&amp;INDEX(10_Lieux!$J:$J,V1603),"Chauffeur privé "&amp;INDEX(10_Lieux!$J:$J,U1603)&amp;" → "&amp;INDEX(10_Lieux!$J:$J,V1603)&amp;" | 24h/24")</f>
        <v>Chauffeur privé Dijon → Aéroport Nice-Côte d'Azur | 24h/24</v>
      </c>
      <c r="O1603" s="14" t="n">
        <f aca="false">LEN(N1603)</f>
        <v>58</v>
      </c>
      <c r="P1603" s="14" t="str">
        <f aca="false">"Chauffeur privé "&amp;INDEX(10_Lieux!$K:$K,U1603)&amp;" vers "&amp;INDEX(10_Lieux!$L:$L,V1603)</f>
        <v>Chauffeur privé de Dijon vers l'aéroport Nice-Côte d'Azur</v>
      </c>
      <c r="Q1603" s="14" t="str">
        <f aca="false">"Chauffeur privé "&amp;INDEX(10_Lieux!$K:$K,U1603)&amp;" vers "&amp;INDEX(10_Lieux!$L:$L,V1603)&amp;" : env. "&amp;I1603&amp;" km, "&amp;J1603&amp;" de route. Devis personnalisé, standard 24h/24 et 7j/7."</f>
        <v>Chauffeur privé de Dijon vers l'aéroport Nice-Côte d'Azur : env. 552 km, 5 h 45 de route. Devis personnalisé, standard 24h/24 et 7j/7.</v>
      </c>
      <c r="R1603" s="14" t="n">
        <f aca="false">LEN(Q1603)</f>
        <v>134</v>
      </c>
      <c r="S1603" s="14" t="str">
        <f aca="false">INDEX(10_Lieux!$C:$C,U1603)</f>
        <v>France</v>
      </c>
      <c r="T1603" s="14" t="str">
        <f aca="false">INDEX(10_Lieux!$C:$C,V1603)</f>
        <v>France</v>
      </c>
      <c r="U1603" s="14" t="n">
        <f aca="false">MATCH(A1603,10_Lieux!$A:$A,0)</f>
        <v>23</v>
      </c>
      <c r="V1603" s="14" t="n">
        <f aca="false">MATCH(B1603,10_Lieux!$A:$A,0)</f>
        <v>168</v>
      </c>
      <c r="W1603" s="14" t="n">
        <f aca="false">ROUND(6371*2*ASIN(SQRT(SIN(RADIANS(INDEX(10_Lieux!$F:$F,V1603)-INDEX(10_Lieux!$F:$F,U1603))/2)^2+COS(RADIANS(INDEX(10_Lieux!$F:$F,U1603)))*COS(RADIANS(INDEX(10_Lieux!$F:$F,V1603)))*SIN(RADIANS(INDEX(10_Lieux!$G:$G,V1603)-INDEX(10_Lieux!$G:$G,U1603))/2)^2)),1)</f>
        <v>441.2</v>
      </c>
      <c r="X1603" s="14" t="n">
        <f aca="false">ROUND(I1603/IF(I1603&lt;p_seuil_vitesse,p_vit_lente,p_vit_rapide)*60/15,0)*15</f>
        <v>345</v>
      </c>
      <c r="Y1603" s="14" t="n">
        <f aca="false">MAX(IF(INDEX(10_Lieux!$B:$B,U1603)&lt;&gt;"Ville",INDEX(10_Lieux!$I:$I,U1603),0),IF(INDEX(10_Lieux!$B:$B,V1603)&lt;&gt;"Ville",INDEX(10_Lieux!$I:$I,V1603),0))</f>
        <v>500</v>
      </c>
      <c r="Z1603" s="14" t="str">
        <f aca="false">A1603&amp;"|"&amp;B1603</f>
        <v>Dijon|Nice-Côte d'Azur</v>
      </c>
      <c r="AA1603" s="14" t="str">
        <f aca="false">IF(I1603&lt;p_local,"Local",IF(I1603&lt;p_vv_min,"Courte distance",IF(I1603&lt;p_tres_long,"Longue distance","Très longue distance")))</f>
        <v>Longue distance</v>
      </c>
    </row>
    <row r="1604" customFormat="false" ht="15" hidden="false" customHeight="true" outlineLevel="0" collapsed="false">
      <c r="A1604" s="1" t="s">
        <v>1751</v>
      </c>
      <c r="B1604" s="1" t="s">
        <v>146</v>
      </c>
      <c r="C1604" s="1" t="s">
        <v>34</v>
      </c>
      <c r="D1604" s="1" t="s">
        <v>653</v>
      </c>
      <c r="E1604" s="1" t="s">
        <v>1774</v>
      </c>
      <c r="F1604" s="14" t="s">
        <v>40</v>
      </c>
      <c r="G1604" s="14" t="str">
        <f aca="false">IF(I1604&lt;p_local,"Local → page infra",IF(H1604&gt;=p_ph1,"Phase 1",IF(H1604&gt;=p_ph2,"Phase 2","Phase 3")))</f>
        <v>Phase 2</v>
      </c>
      <c r="H1604" s="14" t="n">
        <f aca="false">IF(I1604&lt;p_local,0,IF(C1604="Aéroport → Aéroport",p_pts_plein,IF(Y1604&gt;0,IF(I1604&lt;=Y1604,p_pts_plein,IF(I1604&lt;=p_mult2*Y1604,p_pts_moyen,p_pts_r3)),IF(I1604&gt;=p_vv_min,p_pts_plein,IF(I1604&gt;=p_vv_moy,p_pts_moyen,p_pts_court))))+IF(INDEX(10_Lieux!$D:$D,U1604)=1,p_prio1,p_prio2)+IF(INDEX(10_Lieux!$D:$D,V1604)=1,p_prio1,p_prio2)+IF(K1604="Oui",p_tf,0)+p_hub*((INDEX(10_Lieux!$H:$H,U1604)="Hub")+(INDEX(10_Lieux!$H:$H,V1604)="Hub"))+IF(OR(INDEX(10_Lieux!$H:$H,U1604)="Premium",INDEX(10_Lieux!$H:$H,V1604)="Premium"),p_prem,0))</f>
        <v>70</v>
      </c>
      <c r="I1604" s="14" t="n">
        <f aca="false">ROUND(W1604*p_facteur,0)</f>
        <v>259</v>
      </c>
      <c r="J1604" s="14" t="str">
        <f aca="false">IF(X1604&lt;60,X1604&amp;" min",INT(X1604/60)&amp;" h"&amp;IF(MOD(X1604,60)=0,""," "&amp;TEXT(MOD(X1604,60),"00")))</f>
        <v>2 h 45</v>
      </c>
      <c r="K1604" s="14" t="str">
        <f aca="false">IF(S1604&lt;&gt;T1604,"Oui","Non")</f>
        <v>Non</v>
      </c>
      <c r="L1604" s="14" t="str">
        <f aca="false">IF(AND(INDEX(10_Lieux!$B:$B,U1604)="Ville",INDEX(10_Lieux!$B:$B,V1604)="Ville"),"/chauffeur-prive/"&amp;INDEX(10_Lieux!$E:$E,U1604)&amp;"-"&amp;INDEX(10_Lieux!$E:$E,V1604)&amp;"/","/chauffeur-prive/"&amp;INDEX(10_Lieux!$E:$E,U1604)&amp;"/"&amp;INDEX(10_Lieux!$E:$E,V1604)&amp;"/")</f>
        <v>/chauffeur-prive/aeroport-nice-cote-d-azur/grenoble/</v>
      </c>
      <c r="M1604" s="14" t="str">
        <f aca="false">IFERROR(INDEX($L:$L,MATCH(B1604&amp;"|"&amp;A1604,$Z:$Z,0)),"—")</f>
        <v>/chauffeur-prive/grenoble/aeroport-nice-cote-d-azur/</v>
      </c>
      <c r="N1604" s="14" t="str">
        <f aca="false">IF(LEN("Chauffeur privé "&amp;INDEX(10_Lieux!$J:$J,U1604)&amp;" → "&amp;INDEX(10_Lieux!$J:$J,V1604)&amp;" | 24h/24")&gt;60,"Chauffeur privé "&amp;INDEX(10_Lieux!$J:$J,U1604)&amp;" → "&amp;INDEX(10_Lieux!$J:$J,V1604),"Chauffeur privé "&amp;INDEX(10_Lieux!$J:$J,U1604)&amp;" → "&amp;INDEX(10_Lieux!$J:$J,V1604)&amp;" | 24h/24")</f>
        <v>Chauffeur privé Aéroport Nice-Côte d'Azur → Grenoble</v>
      </c>
      <c r="O1604" s="14" t="n">
        <f aca="false">LEN(N1604)</f>
        <v>52</v>
      </c>
      <c r="P1604" s="14" t="str">
        <f aca="false">"Chauffeur privé "&amp;INDEX(10_Lieux!$K:$K,U1604)&amp;" vers "&amp;INDEX(10_Lieux!$L:$L,V1604)</f>
        <v>Chauffeur privé de l'aéroport Nice-Côte d'Azur vers Grenoble</v>
      </c>
      <c r="Q1604" s="14" t="str">
        <f aca="false">"Chauffeur privé "&amp;INDEX(10_Lieux!$K:$K,U1604)&amp;" vers "&amp;INDEX(10_Lieux!$L:$L,V1604)&amp;" : env. "&amp;I1604&amp;" km, "&amp;J1604&amp;" de route. Devis personnalisé, standard 24h/24 et 7j/7."</f>
        <v>Chauffeur privé de l'aéroport Nice-Côte d'Azur vers Grenoble : env. 259 km, 2 h 45 de route. Devis personnalisé, standard 24h/24 et 7j/7.</v>
      </c>
      <c r="R1604" s="14" t="n">
        <f aca="false">LEN(Q1604)</f>
        <v>137</v>
      </c>
      <c r="S1604" s="14" t="str">
        <f aca="false">INDEX(10_Lieux!$C:$C,U1604)</f>
        <v>France</v>
      </c>
      <c r="T1604" s="14" t="str">
        <f aca="false">INDEX(10_Lieux!$C:$C,V1604)</f>
        <v>France</v>
      </c>
      <c r="U1604" s="14" t="n">
        <f aca="false">MATCH(A1604,10_Lieux!$A:$A,0)</f>
        <v>168</v>
      </c>
      <c r="V1604" s="14" t="n">
        <f aca="false">MATCH(B1604,10_Lieux!$A:$A,0)</f>
        <v>9</v>
      </c>
      <c r="W1604" s="14" t="n">
        <f aca="false">ROUND(6371*2*ASIN(SQRT(SIN(RADIANS(INDEX(10_Lieux!$F:$F,V1604)-INDEX(10_Lieux!$F:$F,U1604))/2)^2+COS(RADIANS(INDEX(10_Lieux!$F:$F,U1604)))*COS(RADIANS(INDEX(10_Lieux!$F:$F,V1604)))*SIN(RADIANS(INDEX(10_Lieux!$G:$G,V1604)-INDEX(10_Lieux!$G:$G,U1604))/2)^2)),1)</f>
        <v>207.3</v>
      </c>
      <c r="X1604" s="14" t="n">
        <f aca="false">ROUND(I1604/IF(I1604&lt;p_seuil_vitesse,p_vit_lente,p_vit_rapide)*60/15,0)*15</f>
        <v>165</v>
      </c>
      <c r="Y1604" s="14" t="n">
        <f aca="false">MAX(IF(INDEX(10_Lieux!$B:$B,U1604)&lt;&gt;"Ville",INDEX(10_Lieux!$I:$I,U1604),0),IF(INDEX(10_Lieux!$B:$B,V1604)&lt;&gt;"Ville",INDEX(10_Lieux!$I:$I,V1604),0))</f>
        <v>500</v>
      </c>
      <c r="Z1604" s="14" t="str">
        <f aca="false">A1604&amp;"|"&amp;B1604</f>
        <v>Nice-Côte d'Azur|Grenoble</v>
      </c>
      <c r="AA1604" s="14" t="str">
        <f aca="false">IF(I1604&lt;p_local,"Local",IF(I1604&lt;p_vv_min,"Courte distance",IF(I1604&lt;p_tres_long,"Longue distance","Très longue distance")))</f>
        <v>Longue distance</v>
      </c>
    </row>
    <row r="1605" customFormat="false" ht="15" hidden="false" customHeight="true" outlineLevel="0" collapsed="false">
      <c r="A1605" s="1" t="s">
        <v>146</v>
      </c>
      <c r="B1605" s="1" t="s">
        <v>1751</v>
      </c>
      <c r="C1605" s="1" t="s">
        <v>35</v>
      </c>
      <c r="D1605" s="1" t="s">
        <v>653</v>
      </c>
      <c r="E1605" s="1" t="s">
        <v>1775</v>
      </c>
      <c r="F1605" s="14" t="s">
        <v>40</v>
      </c>
      <c r="G1605" s="14" t="str">
        <f aca="false">IF(I1605&lt;p_local,"Local → page infra",IF(H1605&gt;=p_ph1,"Phase 1",IF(H1605&gt;=p_ph2,"Phase 2","Phase 3")))</f>
        <v>Phase 2</v>
      </c>
      <c r="H1605" s="14" t="n">
        <f aca="false">IF(I1605&lt;p_local,0,IF(C1605="Aéroport → Aéroport",p_pts_plein,IF(Y1605&gt;0,IF(I1605&lt;=Y1605,p_pts_plein,IF(I1605&lt;=p_mult2*Y1605,p_pts_moyen,p_pts_r3)),IF(I1605&gt;=p_vv_min,p_pts_plein,IF(I1605&gt;=p_vv_moy,p_pts_moyen,p_pts_court))))+IF(INDEX(10_Lieux!$D:$D,U1605)=1,p_prio1,p_prio2)+IF(INDEX(10_Lieux!$D:$D,V1605)=1,p_prio1,p_prio2)+IF(K1605="Oui",p_tf,0)+p_hub*((INDEX(10_Lieux!$H:$H,U1605)="Hub")+(INDEX(10_Lieux!$H:$H,V1605)="Hub"))+IF(OR(INDEX(10_Lieux!$H:$H,U1605)="Premium",INDEX(10_Lieux!$H:$H,V1605)="Premium"),p_prem,0))</f>
        <v>70</v>
      </c>
      <c r="I1605" s="14" t="n">
        <f aca="false">ROUND(W1605*p_facteur,0)</f>
        <v>259</v>
      </c>
      <c r="J1605" s="14" t="str">
        <f aca="false">IF(X1605&lt;60,X1605&amp;" min",INT(X1605/60)&amp;" h"&amp;IF(MOD(X1605,60)=0,""," "&amp;TEXT(MOD(X1605,60),"00")))</f>
        <v>2 h 45</v>
      </c>
      <c r="K1605" s="14" t="str">
        <f aca="false">IF(S1605&lt;&gt;T1605,"Oui","Non")</f>
        <v>Non</v>
      </c>
      <c r="L1605" s="14" t="str">
        <f aca="false">IF(AND(INDEX(10_Lieux!$B:$B,U1605)="Ville",INDEX(10_Lieux!$B:$B,V1605)="Ville"),"/chauffeur-prive/"&amp;INDEX(10_Lieux!$E:$E,U1605)&amp;"-"&amp;INDEX(10_Lieux!$E:$E,V1605)&amp;"/","/chauffeur-prive/"&amp;INDEX(10_Lieux!$E:$E,U1605)&amp;"/"&amp;INDEX(10_Lieux!$E:$E,V1605)&amp;"/")</f>
        <v>/chauffeur-prive/grenoble/aeroport-nice-cote-d-azur/</v>
      </c>
      <c r="M1605" s="14" t="str">
        <f aca="false">IFERROR(INDEX($L:$L,MATCH(B1605&amp;"|"&amp;A1605,$Z:$Z,0)),"—")</f>
        <v>/chauffeur-prive/aeroport-nice-cote-d-azur/grenoble/</v>
      </c>
      <c r="N1605" s="14" t="str">
        <f aca="false">IF(LEN("Chauffeur privé "&amp;INDEX(10_Lieux!$J:$J,U1605)&amp;" → "&amp;INDEX(10_Lieux!$J:$J,V1605)&amp;" | 24h/24")&gt;60,"Chauffeur privé "&amp;INDEX(10_Lieux!$J:$J,U1605)&amp;" → "&amp;INDEX(10_Lieux!$J:$J,V1605),"Chauffeur privé "&amp;INDEX(10_Lieux!$J:$J,U1605)&amp;" → "&amp;INDEX(10_Lieux!$J:$J,V1605)&amp;" | 24h/24")</f>
        <v>Chauffeur privé Grenoble → Aéroport Nice-Côte d'Azur</v>
      </c>
      <c r="O1605" s="14" t="n">
        <f aca="false">LEN(N1605)</f>
        <v>52</v>
      </c>
      <c r="P1605" s="14" t="str">
        <f aca="false">"Chauffeur privé "&amp;INDEX(10_Lieux!$K:$K,U1605)&amp;" vers "&amp;INDEX(10_Lieux!$L:$L,V1605)</f>
        <v>Chauffeur privé de Grenoble vers l'aéroport Nice-Côte d'Azur</v>
      </c>
      <c r="Q1605" s="14" t="str">
        <f aca="false">"Chauffeur privé "&amp;INDEX(10_Lieux!$K:$K,U1605)&amp;" vers "&amp;INDEX(10_Lieux!$L:$L,V1605)&amp;" : env. "&amp;I1605&amp;" km, "&amp;J1605&amp;" de route. Devis personnalisé, standard 24h/24 et 7j/7."</f>
        <v>Chauffeur privé de Grenoble vers l'aéroport Nice-Côte d'Azur : env. 259 km, 2 h 45 de route. Devis personnalisé, standard 24h/24 et 7j/7.</v>
      </c>
      <c r="R1605" s="14" t="n">
        <f aca="false">LEN(Q1605)</f>
        <v>137</v>
      </c>
      <c r="S1605" s="14" t="str">
        <f aca="false">INDEX(10_Lieux!$C:$C,U1605)</f>
        <v>France</v>
      </c>
      <c r="T1605" s="14" t="str">
        <f aca="false">INDEX(10_Lieux!$C:$C,V1605)</f>
        <v>France</v>
      </c>
      <c r="U1605" s="14" t="n">
        <f aca="false">MATCH(A1605,10_Lieux!$A:$A,0)</f>
        <v>9</v>
      </c>
      <c r="V1605" s="14" t="n">
        <f aca="false">MATCH(B1605,10_Lieux!$A:$A,0)</f>
        <v>168</v>
      </c>
      <c r="W1605" s="14" t="n">
        <f aca="false">ROUND(6371*2*ASIN(SQRT(SIN(RADIANS(INDEX(10_Lieux!$F:$F,V1605)-INDEX(10_Lieux!$F:$F,U1605))/2)^2+COS(RADIANS(INDEX(10_Lieux!$F:$F,U1605)))*COS(RADIANS(INDEX(10_Lieux!$F:$F,V1605)))*SIN(RADIANS(INDEX(10_Lieux!$G:$G,V1605)-INDEX(10_Lieux!$G:$G,U1605))/2)^2)),1)</f>
        <v>207.3</v>
      </c>
      <c r="X1605" s="14" t="n">
        <f aca="false">ROUND(I1605/IF(I1605&lt;p_seuil_vitesse,p_vit_lente,p_vit_rapide)*60/15,0)*15</f>
        <v>165</v>
      </c>
      <c r="Y1605" s="14" t="n">
        <f aca="false">MAX(IF(INDEX(10_Lieux!$B:$B,U1605)&lt;&gt;"Ville",INDEX(10_Lieux!$I:$I,U1605),0),IF(INDEX(10_Lieux!$B:$B,V1605)&lt;&gt;"Ville",INDEX(10_Lieux!$I:$I,V1605),0))</f>
        <v>500</v>
      </c>
      <c r="Z1605" s="14" t="str">
        <f aca="false">A1605&amp;"|"&amp;B1605</f>
        <v>Grenoble|Nice-Côte d'Azur</v>
      </c>
      <c r="AA1605" s="14" t="str">
        <f aca="false">IF(I1605&lt;p_local,"Local",IF(I1605&lt;p_vv_min,"Courte distance",IF(I1605&lt;p_tres_long,"Longue distance","Très longue distance")))</f>
        <v>Longue distance</v>
      </c>
    </row>
    <row r="1606" customFormat="false" ht="15" hidden="false" customHeight="true" outlineLevel="0" collapsed="false">
      <c r="A1606" s="1" t="s">
        <v>1751</v>
      </c>
      <c r="B1606" s="1" t="s">
        <v>148</v>
      </c>
      <c r="C1606" s="1" t="s">
        <v>34</v>
      </c>
      <c r="D1606" s="1" t="s">
        <v>653</v>
      </c>
      <c r="E1606" s="1" t="s">
        <v>1776</v>
      </c>
      <c r="F1606" s="14" t="s">
        <v>40</v>
      </c>
      <c r="G1606" s="14" t="str">
        <f aca="false">IF(I1606&lt;p_local,"Local → page infra",IF(H1606&gt;=p_ph1,"Phase 1",IF(H1606&gt;=p_ph2,"Phase 2","Phase 3")))</f>
        <v>Phase 2</v>
      </c>
      <c r="H1606" s="14" t="n">
        <f aca="false">IF(I1606&lt;p_local,0,IF(C1606="Aéroport → Aéroport",p_pts_plein,IF(Y1606&gt;0,IF(I1606&lt;=Y1606,p_pts_plein,IF(I1606&lt;=p_mult2*Y1606,p_pts_moyen,p_pts_r3)),IF(I1606&gt;=p_vv_min,p_pts_plein,IF(I1606&gt;=p_vv_moy,p_pts_moyen,p_pts_court))))+IF(INDEX(10_Lieux!$D:$D,U1606)=1,p_prio1,p_prio2)+IF(INDEX(10_Lieux!$D:$D,V1606)=1,p_prio1,p_prio2)+IF(K1606="Oui",p_tf,0)+p_hub*((INDEX(10_Lieux!$H:$H,U1606)="Hub")+(INDEX(10_Lieux!$H:$H,V1606)="Hub"))+IF(OR(INDEX(10_Lieux!$H:$H,U1606)="Premium",INDEX(10_Lieux!$H:$H,V1606)="Premium"),p_prem,0))</f>
        <v>70</v>
      </c>
      <c r="I1606" s="14" t="n">
        <f aca="false">ROUND(W1606*p_facteur,0)</f>
        <v>329</v>
      </c>
      <c r="J1606" s="14" t="str">
        <f aca="false">IF(X1606&lt;60,X1606&amp;" min",INT(X1606/60)&amp;" h"&amp;IF(MOD(X1606,60)=0,""," "&amp;TEXT(MOD(X1606,60),"00")))</f>
        <v>3 h 30</v>
      </c>
      <c r="K1606" s="14" t="str">
        <f aca="false">IF(S1606&lt;&gt;T1606,"Oui","Non")</f>
        <v>Non</v>
      </c>
      <c r="L1606" s="14" t="str">
        <f aca="false">IF(AND(INDEX(10_Lieux!$B:$B,U1606)="Ville",INDEX(10_Lieux!$B:$B,V1606)="Ville"),"/chauffeur-prive/"&amp;INDEX(10_Lieux!$E:$E,U1606)&amp;"-"&amp;INDEX(10_Lieux!$E:$E,V1606)&amp;"/","/chauffeur-prive/"&amp;INDEX(10_Lieux!$E:$E,U1606)&amp;"/"&amp;INDEX(10_Lieux!$E:$E,V1606)&amp;"/")</f>
        <v>/chauffeur-prive/aeroport-nice-cote-d-azur/annecy/</v>
      </c>
      <c r="M1606" s="14" t="str">
        <f aca="false">IFERROR(INDEX($L:$L,MATCH(B1606&amp;"|"&amp;A1606,$Z:$Z,0)),"—")</f>
        <v>/chauffeur-prive/annecy/aeroport-nice-cote-d-azur/</v>
      </c>
      <c r="N1606" s="14" t="str">
        <f aca="false">IF(LEN("Chauffeur privé "&amp;INDEX(10_Lieux!$J:$J,U1606)&amp;" → "&amp;INDEX(10_Lieux!$J:$J,V1606)&amp;" | 24h/24")&gt;60,"Chauffeur privé "&amp;INDEX(10_Lieux!$J:$J,U1606)&amp;" → "&amp;INDEX(10_Lieux!$J:$J,V1606),"Chauffeur privé "&amp;INDEX(10_Lieux!$J:$J,U1606)&amp;" → "&amp;INDEX(10_Lieux!$J:$J,V1606)&amp;" | 24h/24")</f>
        <v>Chauffeur privé Aéroport Nice-Côte d'Azur → Annecy | 24h/24</v>
      </c>
      <c r="O1606" s="14" t="n">
        <f aca="false">LEN(N1606)</f>
        <v>59</v>
      </c>
      <c r="P1606" s="14" t="str">
        <f aca="false">"Chauffeur privé "&amp;INDEX(10_Lieux!$K:$K,U1606)&amp;" vers "&amp;INDEX(10_Lieux!$L:$L,V1606)</f>
        <v>Chauffeur privé de l'aéroport Nice-Côte d'Azur vers Annecy</v>
      </c>
      <c r="Q1606" s="14" t="str">
        <f aca="false">"Chauffeur privé "&amp;INDEX(10_Lieux!$K:$K,U1606)&amp;" vers "&amp;INDEX(10_Lieux!$L:$L,V1606)&amp;" : env. "&amp;I1606&amp;" km, "&amp;J1606&amp;" de route. Devis personnalisé, standard 24h/24 et 7j/7."</f>
        <v>Chauffeur privé de l'aéroport Nice-Côte d'Azur vers Annecy : env. 329 km, 3 h 30 de route. Devis personnalisé, standard 24h/24 et 7j/7.</v>
      </c>
      <c r="R1606" s="14" t="n">
        <f aca="false">LEN(Q1606)</f>
        <v>135</v>
      </c>
      <c r="S1606" s="14" t="str">
        <f aca="false">INDEX(10_Lieux!$C:$C,U1606)</f>
        <v>France</v>
      </c>
      <c r="T1606" s="14" t="str">
        <f aca="false">INDEX(10_Lieux!$C:$C,V1606)</f>
        <v>France</v>
      </c>
      <c r="U1606" s="14" t="n">
        <f aca="false">MATCH(A1606,10_Lieux!$A:$A,0)</f>
        <v>168</v>
      </c>
      <c r="V1606" s="14" t="n">
        <f aca="false">MATCH(B1606,10_Lieux!$A:$A,0)</f>
        <v>10</v>
      </c>
      <c r="W1606" s="14" t="n">
        <f aca="false">ROUND(6371*2*ASIN(SQRT(SIN(RADIANS(INDEX(10_Lieux!$F:$F,V1606)-INDEX(10_Lieux!$F:$F,U1606))/2)^2+COS(RADIANS(INDEX(10_Lieux!$F:$F,U1606)))*COS(RADIANS(INDEX(10_Lieux!$F:$F,V1606)))*SIN(RADIANS(INDEX(10_Lieux!$G:$G,V1606)-INDEX(10_Lieux!$G:$G,U1606))/2)^2)),1)</f>
        <v>263.5</v>
      </c>
      <c r="X1606" s="14" t="n">
        <f aca="false">ROUND(I1606/IF(I1606&lt;p_seuil_vitesse,p_vit_lente,p_vit_rapide)*60/15,0)*15</f>
        <v>210</v>
      </c>
      <c r="Y1606" s="14" t="n">
        <f aca="false">MAX(IF(INDEX(10_Lieux!$B:$B,U1606)&lt;&gt;"Ville",INDEX(10_Lieux!$I:$I,U1606),0),IF(INDEX(10_Lieux!$B:$B,V1606)&lt;&gt;"Ville",INDEX(10_Lieux!$I:$I,V1606),0))</f>
        <v>500</v>
      </c>
      <c r="Z1606" s="14" t="str">
        <f aca="false">A1606&amp;"|"&amp;B1606</f>
        <v>Nice-Côte d'Azur|Annecy</v>
      </c>
      <c r="AA1606" s="14" t="str">
        <f aca="false">IF(I1606&lt;p_local,"Local",IF(I1606&lt;p_vv_min,"Courte distance",IF(I1606&lt;p_tres_long,"Longue distance","Très longue distance")))</f>
        <v>Longue distance</v>
      </c>
    </row>
    <row r="1607" customFormat="false" ht="15" hidden="false" customHeight="true" outlineLevel="0" collapsed="false">
      <c r="A1607" s="1" t="s">
        <v>148</v>
      </c>
      <c r="B1607" s="1" t="s">
        <v>1751</v>
      </c>
      <c r="C1607" s="1" t="s">
        <v>35</v>
      </c>
      <c r="D1607" s="1" t="s">
        <v>653</v>
      </c>
      <c r="E1607" s="1" t="s">
        <v>1777</v>
      </c>
      <c r="F1607" s="14" t="s">
        <v>40</v>
      </c>
      <c r="G1607" s="14" t="str">
        <f aca="false">IF(I1607&lt;p_local,"Local → page infra",IF(H1607&gt;=p_ph1,"Phase 1",IF(H1607&gt;=p_ph2,"Phase 2","Phase 3")))</f>
        <v>Phase 2</v>
      </c>
      <c r="H1607" s="14" t="n">
        <f aca="false">IF(I1607&lt;p_local,0,IF(C1607="Aéroport → Aéroport",p_pts_plein,IF(Y1607&gt;0,IF(I1607&lt;=Y1607,p_pts_plein,IF(I1607&lt;=p_mult2*Y1607,p_pts_moyen,p_pts_r3)),IF(I1607&gt;=p_vv_min,p_pts_plein,IF(I1607&gt;=p_vv_moy,p_pts_moyen,p_pts_court))))+IF(INDEX(10_Lieux!$D:$D,U1607)=1,p_prio1,p_prio2)+IF(INDEX(10_Lieux!$D:$D,V1607)=1,p_prio1,p_prio2)+IF(K1607="Oui",p_tf,0)+p_hub*((INDEX(10_Lieux!$H:$H,U1607)="Hub")+(INDEX(10_Lieux!$H:$H,V1607)="Hub"))+IF(OR(INDEX(10_Lieux!$H:$H,U1607)="Premium",INDEX(10_Lieux!$H:$H,V1607)="Premium"),p_prem,0))</f>
        <v>70</v>
      </c>
      <c r="I1607" s="14" t="n">
        <f aca="false">ROUND(W1607*p_facteur,0)</f>
        <v>329</v>
      </c>
      <c r="J1607" s="14" t="str">
        <f aca="false">IF(X1607&lt;60,X1607&amp;" min",INT(X1607/60)&amp;" h"&amp;IF(MOD(X1607,60)=0,""," "&amp;TEXT(MOD(X1607,60),"00")))</f>
        <v>3 h 30</v>
      </c>
      <c r="K1607" s="14" t="str">
        <f aca="false">IF(S1607&lt;&gt;T1607,"Oui","Non")</f>
        <v>Non</v>
      </c>
      <c r="L1607" s="14" t="str">
        <f aca="false">IF(AND(INDEX(10_Lieux!$B:$B,U1607)="Ville",INDEX(10_Lieux!$B:$B,V1607)="Ville"),"/chauffeur-prive/"&amp;INDEX(10_Lieux!$E:$E,U1607)&amp;"-"&amp;INDEX(10_Lieux!$E:$E,V1607)&amp;"/","/chauffeur-prive/"&amp;INDEX(10_Lieux!$E:$E,U1607)&amp;"/"&amp;INDEX(10_Lieux!$E:$E,V1607)&amp;"/")</f>
        <v>/chauffeur-prive/annecy/aeroport-nice-cote-d-azur/</v>
      </c>
      <c r="M1607" s="14" t="str">
        <f aca="false">IFERROR(INDEX($L:$L,MATCH(B1607&amp;"|"&amp;A1607,$Z:$Z,0)),"—")</f>
        <v>/chauffeur-prive/aeroport-nice-cote-d-azur/annecy/</v>
      </c>
      <c r="N1607" s="14" t="str">
        <f aca="false">IF(LEN("Chauffeur privé "&amp;INDEX(10_Lieux!$J:$J,U1607)&amp;" → "&amp;INDEX(10_Lieux!$J:$J,V1607)&amp;" | 24h/24")&gt;60,"Chauffeur privé "&amp;INDEX(10_Lieux!$J:$J,U1607)&amp;" → "&amp;INDEX(10_Lieux!$J:$J,V1607),"Chauffeur privé "&amp;INDEX(10_Lieux!$J:$J,U1607)&amp;" → "&amp;INDEX(10_Lieux!$J:$J,V1607)&amp;" | 24h/24")</f>
        <v>Chauffeur privé Annecy → Aéroport Nice-Côte d'Azur | 24h/24</v>
      </c>
      <c r="O1607" s="14" t="n">
        <f aca="false">LEN(N1607)</f>
        <v>59</v>
      </c>
      <c r="P1607" s="14" t="str">
        <f aca="false">"Chauffeur privé "&amp;INDEX(10_Lieux!$K:$K,U1607)&amp;" vers "&amp;INDEX(10_Lieux!$L:$L,V1607)</f>
        <v>Chauffeur privé d'Annecy vers l'aéroport Nice-Côte d'Azur</v>
      </c>
      <c r="Q1607" s="14" t="str">
        <f aca="false">"Chauffeur privé "&amp;INDEX(10_Lieux!$K:$K,U1607)&amp;" vers "&amp;INDEX(10_Lieux!$L:$L,V1607)&amp;" : env. "&amp;I1607&amp;" km, "&amp;J1607&amp;" de route. Devis personnalisé, standard 24h/24 et 7j/7."</f>
        <v>Chauffeur privé d'Annecy vers l'aéroport Nice-Côte d'Azur : env. 329 km, 3 h 30 de route. Devis personnalisé, standard 24h/24 et 7j/7.</v>
      </c>
      <c r="R1607" s="14" t="n">
        <f aca="false">LEN(Q1607)</f>
        <v>134</v>
      </c>
      <c r="S1607" s="14" t="str">
        <f aca="false">INDEX(10_Lieux!$C:$C,U1607)</f>
        <v>France</v>
      </c>
      <c r="T1607" s="14" t="str">
        <f aca="false">INDEX(10_Lieux!$C:$C,V1607)</f>
        <v>France</v>
      </c>
      <c r="U1607" s="14" t="n">
        <f aca="false">MATCH(A1607,10_Lieux!$A:$A,0)</f>
        <v>10</v>
      </c>
      <c r="V1607" s="14" t="n">
        <f aca="false">MATCH(B1607,10_Lieux!$A:$A,0)</f>
        <v>168</v>
      </c>
      <c r="W1607" s="14" t="n">
        <f aca="false">ROUND(6371*2*ASIN(SQRT(SIN(RADIANS(INDEX(10_Lieux!$F:$F,V1607)-INDEX(10_Lieux!$F:$F,U1607))/2)^2+COS(RADIANS(INDEX(10_Lieux!$F:$F,U1607)))*COS(RADIANS(INDEX(10_Lieux!$F:$F,V1607)))*SIN(RADIANS(INDEX(10_Lieux!$G:$G,V1607)-INDEX(10_Lieux!$G:$G,U1607))/2)^2)),1)</f>
        <v>263.5</v>
      </c>
      <c r="X1607" s="14" t="n">
        <f aca="false">ROUND(I1607/IF(I1607&lt;p_seuil_vitesse,p_vit_lente,p_vit_rapide)*60/15,0)*15</f>
        <v>210</v>
      </c>
      <c r="Y1607" s="14" t="n">
        <f aca="false">MAX(IF(INDEX(10_Lieux!$B:$B,U1607)&lt;&gt;"Ville",INDEX(10_Lieux!$I:$I,U1607),0),IF(INDEX(10_Lieux!$B:$B,V1607)&lt;&gt;"Ville",INDEX(10_Lieux!$I:$I,V1607),0))</f>
        <v>500</v>
      </c>
      <c r="Z1607" s="14" t="str">
        <f aca="false">A1607&amp;"|"&amp;B1607</f>
        <v>Annecy|Nice-Côte d'Azur</v>
      </c>
      <c r="AA1607" s="14" t="str">
        <f aca="false">IF(I1607&lt;p_local,"Local",IF(I1607&lt;p_vv_min,"Courte distance",IF(I1607&lt;p_tres_long,"Longue distance","Très longue distance")))</f>
        <v>Longue distance</v>
      </c>
    </row>
    <row r="1608" customFormat="false" ht="15" hidden="false" customHeight="true" outlineLevel="0" collapsed="false">
      <c r="A1608" s="1" t="s">
        <v>1751</v>
      </c>
      <c r="B1608" s="1" t="s">
        <v>150</v>
      </c>
      <c r="C1608" s="1" t="s">
        <v>34</v>
      </c>
      <c r="D1608" s="1" t="s">
        <v>653</v>
      </c>
      <c r="E1608" s="1" t="s">
        <v>1778</v>
      </c>
      <c r="F1608" s="14" t="s">
        <v>40</v>
      </c>
      <c r="G1608" s="14" t="str">
        <f aca="false">IF(I1608&lt;p_local,"Local → page infra",IF(H1608&gt;=p_ph1,"Phase 1",IF(H1608&gt;=p_ph2,"Phase 2","Phase 3")))</f>
        <v>Phase 2</v>
      </c>
      <c r="H1608" s="14" t="n">
        <f aca="false">IF(I1608&lt;p_local,0,IF(C1608="Aéroport → Aéroport",p_pts_plein,IF(Y1608&gt;0,IF(I1608&lt;=Y1608,p_pts_plein,IF(I1608&lt;=p_mult2*Y1608,p_pts_moyen,p_pts_r3)),IF(I1608&gt;=p_vv_min,p_pts_plein,IF(I1608&gt;=p_vv_moy,p_pts_moyen,p_pts_court))))+IF(INDEX(10_Lieux!$D:$D,U1608)=1,p_prio1,p_prio2)+IF(INDEX(10_Lieux!$D:$D,V1608)=1,p_prio1,p_prio2)+IF(K1608="Oui",p_tf,0)+p_hub*((INDEX(10_Lieux!$H:$H,U1608)="Hub")+(INDEX(10_Lieux!$H:$H,V1608)="Hub"))+IF(OR(INDEX(10_Lieux!$H:$H,U1608)="Premium",INDEX(10_Lieux!$H:$H,V1608)="Premium"),p_prem,0))</f>
        <v>65</v>
      </c>
      <c r="I1608" s="14" t="n">
        <f aca="false">ROUND(W1608*p_facteur,0)</f>
        <v>294</v>
      </c>
      <c r="J1608" s="14" t="str">
        <f aca="false">IF(X1608&lt;60,X1608&amp;" min",INT(X1608/60)&amp;" h"&amp;IF(MOD(X1608,60)=0,""," "&amp;TEXT(MOD(X1608,60),"00")))</f>
        <v>3 h</v>
      </c>
      <c r="K1608" s="14" t="str">
        <f aca="false">IF(S1608&lt;&gt;T1608,"Oui","Non")</f>
        <v>Non</v>
      </c>
      <c r="L1608" s="14" t="str">
        <f aca="false">IF(AND(INDEX(10_Lieux!$B:$B,U1608)="Ville",INDEX(10_Lieux!$B:$B,V1608)="Ville"),"/chauffeur-prive/"&amp;INDEX(10_Lieux!$E:$E,U1608)&amp;"-"&amp;INDEX(10_Lieux!$E:$E,V1608)&amp;"/","/chauffeur-prive/"&amp;INDEX(10_Lieux!$E:$E,U1608)&amp;"/"&amp;INDEX(10_Lieux!$E:$E,V1608)&amp;"/")</f>
        <v>/chauffeur-prive/aeroport-nice-cote-d-azur/chambery/</v>
      </c>
      <c r="M1608" s="14" t="str">
        <f aca="false">IFERROR(INDEX($L:$L,MATCH(B1608&amp;"|"&amp;A1608,$Z:$Z,0)),"—")</f>
        <v>/chauffeur-prive/chambery/aeroport-nice-cote-d-azur/</v>
      </c>
      <c r="N1608" s="14" t="str">
        <f aca="false">IF(LEN("Chauffeur privé "&amp;INDEX(10_Lieux!$J:$J,U1608)&amp;" → "&amp;INDEX(10_Lieux!$J:$J,V1608)&amp;" | 24h/24")&gt;60,"Chauffeur privé "&amp;INDEX(10_Lieux!$J:$J,U1608)&amp;" → "&amp;INDEX(10_Lieux!$J:$J,V1608),"Chauffeur privé "&amp;INDEX(10_Lieux!$J:$J,U1608)&amp;" → "&amp;INDEX(10_Lieux!$J:$J,V1608)&amp;" | 24h/24")</f>
        <v>Chauffeur privé Aéroport Nice-Côte d'Azur → Chambéry</v>
      </c>
      <c r="O1608" s="14" t="n">
        <f aca="false">LEN(N1608)</f>
        <v>52</v>
      </c>
      <c r="P1608" s="14" t="str">
        <f aca="false">"Chauffeur privé "&amp;INDEX(10_Lieux!$K:$K,U1608)&amp;" vers "&amp;INDEX(10_Lieux!$L:$L,V1608)</f>
        <v>Chauffeur privé de l'aéroport Nice-Côte d'Azur vers Chambéry</v>
      </c>
      <c r="Q1608" s="14" t="str">
        <f aca="false">"Chauffeur privé "&amp;INDEX(10_Lieux!$K:$K,U1608)&amp;" vers "&amp;INDEX(10_Lieux!$L:$L,V1608)&amp;" : env. "&amp;I1608&amp;" km, "&amp;J1608&amp;" de route. Devis personnalisé, standard 24h/24 et 7j/7."</f>
        <v>Chauffeur privé de l'aéroport Nice-Côte d'Azur vers Chambéry : env. 294 km, 3 h de route. Devis personnalisé, standard 24h/24 et 7j/7.</v>
      </c>
      <c r="R1608" s="14" t="n">
        <f aca="false">LEN(Q1608)</f>
        <v>134</v>
      </c>
      <c r="S1608" s="14" t="str">
        <f aca="false">INDEX(10_Lieux!$C:$C,U1608)</f>
        <v>France</v>
      </c>
      <c r="T1608" s="14" t="str">
        <f aca="false">INDEX(10_Lieux!$C:$C,V1608)</f>
        <v>France</v>
      </c>
      <c r="U1608" s="14" t="n">
        <f aca="false">MATCH(A1608,10_Lieux!$A:$A,0)</f>
        <v>168</v>
      </c>
      <c r="V1608" s="14" t="n">
        <f aca="false">MATCH(B1608,10_Lieux!$A:$A,0)</f>
        <v>11</v>
      </c>
      <c r="W1608" s="14" t="n">
        <f aca="false">ROUND(6371*2*ASIN(SQRT(SIN(RADIANS(INDEX(10_Lieux!$F:$F,V1608)-INDEX(10_Lieux!$F:$F,U1608))/2)^2+COS(RADIANS(INDEX(10_Lieux!$F:$F,U1608)))*COS(RADIANS(INDEX(10_Lieux!$F:$F,V1608)))*SIN(RADIANS(INDEX(10_Lieux!$G:$G,V1608)-INDEX(10_Lieux!$G:$G,U1608))/2)^2)),1)</f>
        <v>235.5</v>
      </c>
      <c r="X1608" s="14" t="n">
        <f aca="false">ROUND(I1608/IF(I1608&lt;p_seuil_vitesse,p_vit_lente,p_vit_rapide)*60/15,0)*15</f>
        <v>180</v>
      </c>
      <c r="Y1608" s="14" t="n">
        <f aca="false">MAX(IF(INDEX(10_Lieux!$B:$B,U1608)&lt;&gt;"Ville",INDEX(10_Lieux!$I:$I,U1608),0),IF(INDEX(10_Lieux!$B:$B,V1608)&lt;&gt;"Ville",INDEX(10_Lieux!$I:$I,V1608),0))</f>
        <v>500</v>
      </c>
      <c r="Z1608" s="14" t="str">
        <f aca="false">A1608&amp;"|"&amp;B1608</f>
        <v>Nice-Côte d'Azur|Chambéry</v>
      </c>
      <c r="AA1608" s="14" t="str">
        <f aca="false">IF(I1608&lt;p_local,"Local",IF(I1608&lt;p_vv_min,"Courte distance",IF(I1608&lt;p_tres_long,"Longue distance","Très longue distance")))</f>
        <v>Longue distance</v>
      </c>
    </row>
    <row r="1609" customFormat="false" ht="15" hidden="false" customHeight="true" outlineLevel="0" collapsed="false">
      <c r="A1609" s="1" t="s">
        <v>150</v>
      </c>
      <c r="B1609" s="1" t="s">
        <v>1751</v>
      </c>
      <c r="C1609" s="1" t="s">
        <v>35</v>
      </c>
      <c r="D1609" s="1" t="s">
        <v>653</v>
      </c>
      <c r="E1609" s="1" t="s">
        <v>1779</v>
      </c>
      <c r="F1609" s="14" t="s">
        <v>40</v>
      </c>
      <c r="G1609" s="14" t="str">
        <f aca="false">IF(I1609&lt;p_local,"Local → page infra",IF(H1609&gt;=p_ph1,"Phase 1",IF(H1609&gt;=p_ph2,"Phase 2","Phase 3")))</f>
        <v>Phase 2</v>
      </c>
      <c r="H1609" s="14" t="n">
        <f aca="false">IF(I1609&lt;p_local,0,IF(C1609="Aéroport → Aéroport",p_pts_plein,IF(Y1609&gt;0,IF(I1609&lt;=Y1609,p_pts_plein,IF(I1609&lt;=p_mult2*Y1609,p_pts_moyen,p_pts_r3)),IF(I1609&gt;=p_vv_min,p_pts_plein,IF(I1609&gt;=p_vv_moy,p_pts_moyen,p_pts_court))))+IF(INDEX(10_Lieux!$D:$D,U1609)=1,p_prio1,p_prio2)+IF(INDEX(10_Lieux!$D:$D,V1609)=1,p_prio1,p_prio2)+IF(K1609="Oui",p_tf,0)+p_hub*((INDEX(10_Lieux!$H:$H,U1609)="Hub")+(INDEX(10_Lieux!$H:$H,V1609)="Hub"))+IF(OR(INDEX(10_Lieux!$H:$H,U1609)="Premium",INDEX(10_Lieux!$H:$H,V1609)="Premium"),p_prem,0))</f>
        <v>65</v>
      </c>
      <c r="I1609" s="14" t="n">
        <f aca="false">ROUND(W1609*p_facteur,0)</f>
        <v>294</v>
      </c>
      <c r="J1609" s="14" t="str">
        <f aca="false">IF(X1609&lt;60,X1609&amp;" min",INT(X1609/60)&amp;" h"&amp;IF(MOD(X1609,60)=0,""," "&amp;TEXT(MOD(X1609,60),"00")))</f>
        <v>3 h</v>
      </c>
      <c r="K1609" s="14" t="str">
        <f aca="false">IF(S1609&lt;&gt;T1609,"Oui","Non")</f>
        <v>Non</v>
      </c>
      <c r="L1609" s="14" t="str">
        <f aca="false">IF(AND(INDEX(10_Lieux!$B:$B,U1609)="Ville",INDEX(10_Lieux!$B:$B,V1609)="Ville"),"/chauffeur-prive/"&amp;INDEX(10_Lieux!$E:$E,U1609)&amp;"-"&amp;INDEX(10_Lieux!$E:$E,V1609)&amp;"/","/chauffeur-prive/"&amp;INDEX(10_Lieux!$E:$E,U1609)&amp;"/"&amp;INDEX(10_Lieux!$E:$E,V1609)&amp;"/")</f>
        <v>/chauffeur-prive/chambery/aeroport-nice-cote-d-azur/</v>
      </c>
      <c r="M1609" s="14" t="str">
        <f aca="false">IFERROR(INDEX($L:$L,MATCH(B1609&amp;"|"&amp;A1609,$Z:$Z,0)),"—")</f>
        <v>/chauffeur-prive/aeroport-nice-cote-d-azur/chambery/</v>
      </c>
      <c r="N1609" s="14" t="str">
        <f aca="false">IF(LEN("Chauffeur privé "&amp;INDEX(10_Lieux!$J:$J,U1609)&amp;" → "&amp;INDEX(10_Lieux!$J:$J,V1609)&amp;" | 24h/24")&gt;60,"Chauffeur privé "&amp;INDEX(10_Lieux!$J:$J,U1609)&amp;" → "&amp;INDEX(10_Lieux!$J:$J,V1609),"Chauffeur privé "&amp;INDEX(10_Lieux!$J:$J,U1609)&amp;" → "&amp;INDEX(10_Lieux!$J:$J,V1609)&amp;" | 24h/24")</f>
        <v>Chauffeur privé Chambéry → Aéroport Nice-Côte d'Azur</v>
      </c>
      <c r="O1609" s="14" t="n">
        <f aca="false">LEN(N1609)</f>
        <v>52</v>
      </c>
      <c r="P1609" s="14" t="str">
        <f aca="false">"Chauffeur privé "&amp;INDEX(10_Lieux!$K:$K,U1609)&amp;" vers "&amp;INDEX(10_Lieux!$L:$L,V1609)</f>
        <v>Chauffeur privé de Chambéry vers l'aéroport Nice-Côte d'Azur</v>
      </c>
      <c r="Q1609" s="14" t="str">
        <f aca="false">"Chauffeur privé "&amp;INDEX(10_Lieux!$K:$K,U1609)&amp;" vers "&amp;INDEX(10_Lieux!$L:$L,V1609)&amp;" : env. "&amp;I1609&amp;" km, "&amp;J1609&amp;" de route. Devis personnalisé, standard 24h/24 et 7j/7."</f>
        <v>Chauffeur privé de Chambéry vers l'aéroport Nice-Côte d'Azur : env. 294 km, 3 h de route. Devis personnalisé, standard 24h/24 et 7j/7.</v>
      </c>
      <c r="R1609" s="14" t="n">
        <f aca="false">LEN(Q1609)</f>
        <v>134</v>
      </c>
      <c r="S1609" s="14" t="str">
        <f aca="false">INDEX(10_Lieux!$C:$C,U1609)</f>
        <v>France</v>
      </c>
      <c r="T1609" s="14" t="str">
        <f aca="false">INDEX(10_Lieux!$C:$C,V1609)</f>
        <v>France</v>
      </c>
      <c r="U1609" s="14" t="n">
        <f aca="false">MATCH(A1609,10_Lieux!$A:$A,0)</f>
        <v>11</v>
      </c>
      <c r="V1609" s="14" t="n">
        <f aca="false">MATCH(B1609,10_Lieux!$A:$A,0)</f>
        <v>168</v>
      </c>
      <c r="W1609" s="14" t="n">
        <f aca="false">ROUND(6371*2*ASIN(SQRT(SIN(RADIANS(INDEX(10_Lieux!$F:$F,V1609)-INDEX(10_Lieux!$F:$F,U1609))/2)^2+COS(RADIANS(INDEX(10_Lieux!$F:$F,U1609)))*COS(RADIANS(INDEX(10_Lieux!$F:$F,V1609)))*SIN(RADIANS(INDEX(10_Lieux!$G:$G,V1609)-INDEX(10_Lieux!$G:$G,U1609))/2)^2)),1)</f>
        <v>235.5</v>
      </c>
      <c r="X1609" s="14" t="n">
        <f aca="false">ROUND(I1609/IF(I1609&lt;p_seuil_vitesse,p_vit_lente,p_vit_rapide)*60/15,0)*15</f>
        <v>180</v>
      </c>
      <c r="Y1609" s="14" t="n">
        <f aca="false">MAX(IF(INDEX(10_Lieux!$B:$B,U1609)&lt;&gt;"Ville",INDEX(10_Lieux!$I:$I,U1609),0),IF(INDEX(10_Lieux!$B:$B,V1609)&lt;&gt;"Ville",INDEX(10_Lieux!$I:$I,V1609),0))</f>
        <v>500</v>
      </c>
      <c r="Z1609" s="14" t="str">
        <f aca="false">A1609&amp;"|"&amp;B1609</f>
        <v>Chambéry|Nice-Côte d'Azur</v>
      </c>
      <c r="AA1609" s="14" t="str">
        <f aca="false">IF(I1609&lt;p_local,"Local",IF(I1609&lt;p_vv_min,"Courte distance",IF(I1609&lt;p_tres_long,"Longue distance","Très longue distance")))</f>
        <v>Longue distance</v>
      </c>
    </row>
    <row r="1610" customFormat="false" ht="15" hidden="false" customHeight="true" outlineLevel="0" collapsed="false">
      <c r="A1610" s="1" t="s">
        <v>1751</v>
      </c>
      <c r="B1610" s="1" t="s">
        <v>152</v>
      </c>
      <c r="C1610" s="1" t="s">
        <v>34</v>
      </c>
      <c r="D1610" s="1" t="s">
        <v>653</v>
      </c>
      <c r="E1610" s="1" t="s">
        <v>1780</v>
      </c>
      <c r="F1610" s="14" t="s">
        <v>40</v>
      </c>
      <c r="G1610" s="14" t="str">
        <f aca="false">IF(I1610&lt;p_local,"Local → page infra",IF(H1610&gt;=p_ph1,"Phase 1",IF(H1610&gt;=p_ph2,"Phase 2","Phase 3")))</f>
        <v>Phase 1</v>
      </c>
      <c r="H1610" s="14" t="n">
        <f aca="false">IF(I1610&lt;p_local,0,IF(C1610="Aéroport → Aéroport",p_pts_plein,IF(Y1610&gt;0,IF(I1610&lt;=Y1610,p_pts_plein,IF(I1610&lt;=p_mult2*Y1610,p_pts_moyen,p_pts_r3)),IF(I1610&gt;=p_vv_min,p_pts_plein,IF(I1610&gt;=p_vv_moy,p_pts_moyen,p_pts_court))))+IF(INDEX(10_Lieux!$D:$D,U1610)=1,p_prio1,p_prio2)+IF(INDEX(10_Lieux!$D:$D,V1610)=1,p_prio1,p_prio2)+IF(K1610="Oui",p_tf,0)+p_hub*((INDEX(10_Lieux!$H:$H,U1610)="Hub")+(INDEX(10_Lieux!$H:$H,V1610)="Hub"))+IF(OR(INDEX(10_Lieux!$H:$H,U1610)="Premium",INDEX(10_Lieux!$H:$H,V1610)="Premium"),p_prem,0))</f>
        <v>90</v>
      </c>
      <c r="I1610" s="14" t="n">
        <f aca="false">ROUND(W1610*p_facteur,0)</f>
        <v>369</v>
      </c>
      <c r="J1610" s="14" t="str">
        <f aca="false">IF(X1610&lt;60,X1610&amp;" min",INT(X1610/60)&amp;" h"&amp;IF(MOD(X1610,60)=0,""," "&amp;TEXT(MOD(X1610,60),"00")))</f>
        <v>4 h</v>
      </c>
      <c r="K1610" s="14" t="str">
        <f aca="false">IF(S1610&lt;&gt;T1610,"Oui","Non")</f>
        <v>Oui</v>
      </c>
      <c r="L1610" s="14" t="str">
        <f aca="false">IF(AND(INDEX(10_Lieux!$B:$B,U1610)="Ville",INDEX(10_Lieux!$B:$B,V1610)="Ville"),"/chauffeur-prive/"&amp;INDEX(10_Lieux!$E:$E,U1610)&amp;"-"&amp;INDEX(10_Lieux!$E:$E,V1610)&amp;"/","/chauffeur-prive/"&amp;INDEX(10_Lieux!$E:$E,U1610)&amp;"/"&amp;INDEX(10_Lieux!$E:$E,V1610)&amp;"/")</f>
        <v>/chauffeur-prive/aeroport-nice-cote-d-azur/geneve/</v>
      </c>
      <c r="M1610" s="14" t="str">
        <f aca="false">IFERROR(INDEX($L:$L,MATCH(B1610&amp;"|"&amp;A1610,$Z:$Z,0)),"—")</f>
        <v>/chauffeur-prive/geneve/aeroport-nice-cote-d-azur/</v>
      </c>
      <c r="N1610" s="14" t="str">
        <f aca="false">IF(LEN("Chauffeur privé "&amp;INDEX(10_Lieux!$J:$J,U1610)&amp;" → "&amp;INDEX(10_Lieux!$J:$J,V1610)&amp;" | 24h/24")&gt;60,"Chauffeur privé "&amp;INDEX(10_Lieux!$J:$J,U1610)&amp;" → "&amp;INDEX(10_Lieux!$J:$J,V1610),"Chauffeur privé "&amp;INDEX(10_Lieux!$J:$J,U1610)&amp;" → "&amp;INDEX(10_Lieux!$J:$J,V1610)&amp;" | 24h/24")</f>
        <v>Chauffeur privé Aéroport Nice-Côte d'Azur → Genève | 24h/24</v>
      </c>
      <c r="O1610" s="14" t="n">
        <f aca="false">LEN(N1610)</f>
        <v>59</v>
      </c>
      <c r="P1610" s="14" t="str">
        <f aca="false">"Chauffeur privé "&amp;INDEX(10_Lieux!$K:$K,U1610)&amp;" vers "&amp;INDEX(10_Lieux!$L:$L,V1610)</f>
        <v>Chauffeur privé de l'aéroport Nice-Côte d'Azur vers Genève</v>
      </c>
      <c r="Q1610" s="14" t="str">
        <f aca="false">"Chauffeur privé "&amp;INDEX(10_Lieux!$K:$K,U1610)&amp;" vers "&amp;INDEX(10_Lieux!$L:$L,V1610)&amp;" : env. "&amp;I1610&amp;" km, "&amp;J1610&amp;" de route. Devis personnalisé, standard 24h/24 et 7j/7."</f>
        <v>Chauffeur privé de l'aéroport Nice-Côte d'Azur vers Genève : env. 369 km, 4 h de route. Devis personnalisé, standard 24h/24 et 7j/7.</v>
      </c>
      <c r="R1610" s="14" t="n">
        <f aca="false">LEN(Q1610)</f>
        <v>132</v>
      </c>
      <c r="S1610" s="14" t="str">
        <f aca="false">INDEX(10_Lieux!$C:$C,U1610)</f>
        <v>France</v>
      </c>
      <c r="T1610" s="14" t="str">
        <f aca="false">INDEX(10_Lieux!$C:$C,V1610)</f>
        <v>Suisse</v>
      </c>
      <c r="U1610" s="14" t="n">
        <f aca="false">MATCH(A1610,10_Lieux!$A:$A,0)</f>
        <v>168</v>
      </c>
      <c r="V1610" s="14" t="n">
        <f aca="false">MATCH(B1610,10_Lieux!$A:$A,0)</f>
        <v>111</v>
      </c>
      <c r="W1610" s="14" t="n">
        <f aca="false">ROUND(6371*2*ASIN(SQRT(SIN(RADIANS(INDEX(10_Lieux!$F:$F,V1610)-INDEX(10_Lieux!$F:$F,U1610))/2)^2+COS(RADIANS(INDEX(10_Lieux!$F:$F,U1610)))*COS(RADIANS(INDEX(10_Lieux!$F:$F,V1610)))*SIN(RADIANS(INDEX(10_Lieux!$G:$G,V1610)-INDEX(10_Lieux!$G:$G,U1610))/2)^2)),1)</f>
        <v>295.4</v>
      </c>
      <c r="X1610" s="14" t="n">
        <f aca="false">ROUND(I1610/IF(I1610&lt;p_seuil_vitesse,p_vit_lente,p_vit_rapide)*60/15,0)*15</f>
        <v>240</v>
      </c>
      <c r="Y1610" s="14" t="n">
        <f aca="false">MAX(IF(INDEX(10_Lieux!$B:$B,U1610)&lt;&gt;"Ville",INDEX(10_Lieux!$I:$I,U1610),0),IF(INDEX(10_Lieux!$B:$B,V1610)&lt;&gt;"Ville",INDEX(10_Lieux!$I:$I,V1610),0))</f>
        <v>500</v>
      </c>
      <c r="Z1610" s="14" t="str">
        <f aca="false">A1610&amp;"|"&amp;B1610</f>
        <v>Nice-Côte d'Azur|Genève</v>
      </c>
      <c r="AA1610" s="14" t="str">
        <f aca="false">IF(I1610&lt;p_local,"Local",IF(I1610&lt;p_vv_min,"Courte distance",IF(I1610&lt;p_tres_long,"Longue distance","Très longue distance")))</f>
        <v>Longue distance</v>
      </c>
    </row>
    <row r="1611" customFormat="false" ht="15" hidden="false" customHeight="true" outlineLevel="0" collapsed="false">
      <c r="A1611" s="1" t="s">
        <v>152</v>
      </c>
      <c r="B1611" s="1" t="s">
        <v>1751</v>
      </c>
      <c r="C1611" s="1" t="s">
        <v>35</v>
      </c>
      <c r="D1611" s="1" t="s">
        <v>653</v>
      </c>
      <c r="E1611" s="1" t="s">
        <v>1781</v>
      </c>
      <c r="F1611" s="14" t="s">
        <v>40</v>
      </c>
      <c r="G1611" s="14" t="str">
        <f aca="false">IF(I1611&lt;p_local,"Local → page infra",IF(H1611&gt;=p_ph1,"Phase 1",IF(H1611&gt;=p_ph2,"Phase 2","Phase 3")))</f>
        <v>Phase 1</v>
      </c>
      <c r="H1611" s="14" t="n">
        <f aca="false">IF(I1611&lt;p_local,0,IF(C1611="Aéroport → Aéroport",p_pts_plein,IF(Y1611&gt;0,IF(I1611&lt;=Y1611,p_pts_plein,IF(I1611&lt;=p_mult2*Y1611,p_pts_moyen,p_pts_r3)),IF(I1611&gt;=p_vv_min,p_pts_plein,IF(I1611&gt;=p_vv_moy,p_pts_moyen,p_pts_court))))+IF(INDEX(10_Lieux!$D:$D,U1611)=1,p_prio1,p_prio2)+IF(INDEX(10_Lieux!$D:$D,V1611)=1,p_prio1,p_prio2)+IF(K1611="Oui",p_tf,0)+p_hub*((INDEX(10_Lieux!$H:$H,U1611)="Hub")+(INDEX(10_Lieux!$H:$H,V1611)="Hub"))+IF(OR(INDEX(10_Lieux!$H:$H,U1611)="Premium",INDEX(10_Lieux!$H:$H,V1611)="Premium"),p_prem,0))</f>
        <v>90</v>
      </c>
      <c r="I1611" s="14" t="n">
        <f aca="false">ROUND(W1611*p_facteur,0)</f>
        <v>369</v>
      </c>
      <c r="J1611" s="14" t="str">
        <f aca="false">IF(X1611&lt;60,X1611&amp;" min",INT(X1611/60)&amp;" h"&amp;IF(MOD(X1611,60)=0,""," "&amp;TEXT(MOD(X1611,60),"00")))</f>
        <v>4 h</v>
      </c>
      <c r="K1611" s="14" t="str">
        <f aca="false">IF(S1611&lt;&gt;T1611,"Oui","Non")</f>
        <v>Oui</v>
      </c>
      <c r="L1611" s="14" t="str">
        <f aca="false">IF(AND(INDEX(10_Lieux!$B:$B,U1611)="Ville",INDEX(10_Lieux!$B:$B,V1611)="Ville"),"/chauffeur-prive/"&amp;INDEX(10_Lieux!$E:$E,U1611)&amp;"-"&amp;INDEX(10_Lieux!$E:$E,V1611)&amp;"/","/chauffeur-prive/"&amp;INDEX(10_Lieux!$E:$E,U1611)&amp;"/"&amp;INDEX(10_Lieux!$E:$E,V1611)&amp;"/")</f>
        <v>/chauffeur-prive/geneve/aeroport-nice-cote-d-azur/</v>
      </c>
      <c r="M1611" s="14" t="str">
        <f aca="false">IFERROR(INDEX($L:$L,MATCH(B1611&amp;"|"&amp;A1611,$Z:$Z,0)),"—")</f>
        <v>/chauffeur-prive/aeroport-nice-cote-d-azur/geneve/</v>
      </c>
      <c r="N1611" s="14" t="str">
        <f aca="false">IF(LEN("Chauffeur privé "&amp;INDEX(10_Lieux!$J:$J,U1611)&amp;" → "&amp;INDEX(10_Lieux!$J:$J,V1611)&amp;" | 24h/24")&gt;60,"Chauffeur privé "&amp;INDEX(10_Lieux!$J:$J,U1611)&amp;" → "&amp;INDEX(10_Lieux!$J:$J,V1611),"Chauffeur privé "&amp;INDEX(10_Lieux!$J:$J,U1611)&amp;" → "&amp;INDEX(10_Lieux!$J:$J,V1611)&amp;" | 24h/24")</f>
        <v>Chauffeur privé Genève → Aéroport Nice-Côte d'Azur | 24h/24</v>
      </c>
      <c r="O1611" s="14" t="n">
        <f aca="false">LEN(N1611)</f>
        <v>59</v>
      </c>
      <c r="P1611" s="14" t="str">
        <f aca="false">"Chauffeur privé "&amp;INDEX(10_Lieux!$K:$K,U1611)&amp;" vers "&amp;INDEX(10_Lieux!$L:$L,V1611)</f>
        <v>Chauffeur privé de Genève vers l'aéroport Nice-Côte d'Azur</v>
      </c>
      <c r="Q1611" s="14" t="str">
        <f aca="false">"Chauffeur privé "&amp;INDEX(10_Lieux!$K:$K,U1611)&amp;" vers "&amp;INDEX(10_Lieux!$L:$L,V1611)&amp;" : env. "&amp;I1611&amp;" km, "&amp;J1611&amp;" de route. Devis personnalisé, standard 24h/24 et 7j/7."</f>
        <v>Chauffeur privé de Genève vers l'aéroport Nice-Côte d'Azur : env. 369 km, 4 h de route. Devis personnalisé, standard 24h/24 et 7j/7.</v>
      </c>
      <c r="R1611" s="14" t="n">
        <f aca="false">LEN(Q1611)</f>
        <v>132</v>
      </c>
      <c r="S1611" s="14" t="str">
        <f aca="false">INDEX(10_Lieux!$C:$C,U1611)</f>
        <v>Suisse</v>
      </c>
      <c r="T1611" s="14" t="str">
        <f aca="false">INDEX(10_Lieux!$C:$C,V1611)</f>
        <v>France</v>
      </c>
      <c r="U1611" s="14" t="n">
        <f aca="false">MATCH(A1611,10_Lieux!$A:$A,0)</f>
        <v>111</v>
      </c>
      <c r="V1611" s="14" t="n">
        <f aca="false">MATCH(B1611,10_Lieux!$A:$A,0)</f>
        <v>168</v>
      </c>
      <c r="W1611" s="14" t="n">
        <f aca="false">ROUND(6371*2*ASIN(SQRT(SIN(RADIANS(INDEX(10_Lieux!$F:$F,V1611)-INDEX(10_Lieux!$F:$F,U1611))/2)^2+COS(RADIANS(INDEX(10_Lieux!$F:$F,U1611)))*COS(RADIANS(INDEX(10_Lieux!$F:$F,V1611)))*SIN(RADIANS(INDEX(10_Lieux!$G:$G,V1611)-INDEX(10_Lieux!$G:$G,U1611))/2)^2)),1)</f>
        <v>295.4</v>
      </c>
      <c r="X1611" s="14" t="n">
        <f aca="false">ROUND(I1611/IF(I1611&lt;p_seuil_vitesse,p_vit_lente,p_vit_rapide)*60/15,0)*15</f>
        <v>240</v>
      </c>
      <c r="Y1611" s="14" t="n">
        <f aca="false">MAX(IF(INDEX(10_Lieux!$B:$B,U1611)&lt;&gt;"Ville",INDEX(10_Lieux!$I:$I,U1611),0),IF(INDEX(10_Lieux!$B:$B,V1611)&lt;&gt;"Ville",INDEX(10_Lieux!$I:$I,V1611),0))</f>
        <v>500</v>
      </c>
      <c r="Z1611" s="14" t="str">
        <f aca="false">A1611&amp;"|"&amp;B1611</f>
        <v>Genève|Nice-Côte d'Azur</v>
      </c>
      <c r="AA1611" s="14" t="str">
        <f aca="false">IF(I1611&lt;p_local,"Local",IF(I1611&lt;p_vv_min,"Courte distance",IF(I1611&lt;p_tres_long,"Longue distance","Très longue distance")))</f>
        <v>Longue distance</v>
      </c>
    </row>
    <row r="1612" customFormat="false" ht="15" hidden="false" customHeight="true" outlineLevel="0" collapsed="false">
      <c r="A1612" s="1" t="s">
        <v>1751</v>
      </c>
      <c r="B1612" s="1" t="s">
        <v>154</v>
      </c>
      <c r="C1612" s="1" t="s">
        <v>34</v>
      </c>
      <c r="D1612" s="1" t="s">
        <v>653</v>
      </c>
      <c r="E1612" s="1" t="s">
        <v>1782</v>
      </c>
      <c r="F1612" s="14" t="s">
        <v>40</v>
      </c>
      <c r="G1612" s="14" t="str">
        <f aca="false">IF(I1612&lt;p_local,"Local → page infra",IF(H1612&gt;=p_ph1,"Phase 1",IF(H1612&gt;=p_ph2,"Phase 2","Phase 3")))</f>
        <v>Phase 1</v>
      </c>
      <c r="H1612" s="14" t="n">
        <f aca="false">IF(I1612&lt;p_local,0,IF(C1612="Aéroport → Aéroport",p_pts_plein,IF(Y1612&gt;0,IF(I1612&lt;=Y1612,p_pts_plein,IF(I1612&lt;=p_mult2*Y1612,p_pts_moyen,p_pts_r3)),IF(I1612&gt;=p_vv_min,p_pts_plein,IF(I1612&gt;=p_vv_moy,p_pts_moyen,p_pts_court))))+IF(INDEX(10_Lieux!$D:$D,U1612)=1,p_prio1,p_prio2)+IF(INDEX(10_Lieux!$D:$D,V1612)=1,p_prio1,p_prio2)+IF(K1612="Oui",p_tf,0)+p_hub*((INDEX(10_Lieux!$H:$H,U1612)="Hub")+(INDEX(10_Lieux!$H:$H,V1612)="Hub"))+IF(OR(INDEX(10_Lieux!$H:$H,U1612)="Premium",INDEX(10_Lieux!$H:$H,V1612)="Premium"),p_prem,0))</f>
        <v>80</v>
      </c>
      <c r="I1612" s="14" t="n">
        <f aca="false">ROUND(W1612*p_facteur,0)</f>
        <v>402</v>
      </c>
      <c r="J1612" s="14" t="str">
        <f aca="false">IF(X1612&lt;60,X1612&amp;" min",INT(X1612/60)&amp;" h"&amp;IF(MOD(X1612,60)=0,""," "&amp;TEXT(MOD(X1612,60),"00")))</f>
        <v>4 h 15</v>
      </c>
      <c r="K1612" s="14" t="str">
        <f aca="false">IF(S1612&lt;&gt;T1612,"Oui","Non")</f>
        <v>Oui</v>
      </c>
      <c r="L1612" s="14" t="str">
        <f aca="false">IF(AND(INDEX(10_Lieux!$B:$B,U1612)="Ville",INDEX(10_Lieux!$B:$B,V1612)="Ville"),"/chauffeur-prive/"&amp;INDEX(10_Lieux!$E:$E,U1612)&amp;"-"&amp;INDEX(10_Lieux!$E:$E,V1612)&amp;"/","/chauffeur-prive/"&amp;INDEX(10_Lieux!$E:$E,U1612)&amp;"/"&amp;INDEX(10_Lieux!$E:$E,V1612)&amp;"/")</f>
        <v>/chauffeur-prive/aeroport-nice-cote-d-azur/lausanne/</v>
      </c>
      <c r="M1612" s="14" t="str">
        <f aca="false">IFERROR(INDEX($L:$L,MATCH(B1612&amp;"|"&amp;A1612,$Z:$Z,0)),"—")</f>
        <v>/chauffeur-prive/lausanne/aeroport-nice-cote-d-azur/</v>
      </c>
      <c r="N1612" s="14" t="str">
        <f aca="false">IF(LEN("Chauffeur privé "&amp;INDEX(10_Lieux!$J:$J,U1612)&amp;" → "&amp;INDEX(10_Lieux!$J:$J,V1612)&amp;" | 24h/24")&gt;60,"Chauffeur privé "&amp;INDEX(10_Lieux!$J:$J,U1612)&amp;" → "&amp;INDEX(10_Lieux!$J:$J,V1612),"Chauffeur privé "&amp;INDEX(10_Lieux!$J:$J,U1612)&amp;" → "&amp;INDEX(10_Lieux!$J:$J,V1612)&amp;" | 24h/24")</f>
        <v>Chauffeur privé Aéroport Nice-Côte d'Azur → Lausanne</v>
      </c>
      <c r="O1612" s="14" t="n">
        <f aca="false">LEN(N1612)</f>
        <v>52</v>
      </c>
      <c r="P1612" s="14" t="str">
        <f aca="false">"Chauffeur privé "&amp;INDEX(10_Lieux!$K:$K,U1612)&amp;" vers "&amp;INDEX(10_Lieux!$L:$L,V1612)</f>
        <v>Chauffeur privé de l'aéroport Nice-Côte d'Azur vers Lausanne</v>
      </c>
      <c r="Q1612" s="14" t="str">
        <f aca="false">"Chauffeur privé "&amp;INDEX(10_Lieux!$K:$K,U1612)&amp;" vers "&amp;INDEX(10_Lieux!$L:$L,V1612)&amp;" : env. "&amp;I1612&amp;" km, "&amp;J1612&amp;" de route. Devis personnalisé, standard 24h/24 et 7j/7."</f>
        <v>Chauffeur privé de l'aéroport Nice-Côte d'Azur vers Lausanne : env. 402 km, 4 h 15 de route. Devis personnalisé, standard 24h/24 et 7j/7.</v>
      </c>
      <c r="R1612" s="14" t="n">
        <f aca="false">LEN(Q1612)</f>
        <v>137</v>
      </c>
      <c r="S1612" s="14" t="str">
        <f aca="false">INDEX(10_Lieux!$C:$C,U1612)</f>
        <v>France</v>
      </c>
      <c r="T1612" s="14" t="str">
        <f aca="false">INDEX(10_Lieux!$C:$C,V1612)</f>
        <v>Suisse</v>
      </c>
      <c r="U1612" s="14" t="n">
        <f aca="false">MATCH(A1612,10_Lieux!$A:$A,0)</f>
        <v>168</v>
      </c>
      <c r="V1612" s="14" t="n">
        <f aca="false">MATCH(B1612,10_Lieux!$A:$A,0)</f>
        <v>112</v>
      </c>
      <c r="W1612" s="14" t="n">
        <f aca="false">ROUND(6371*2*ASIN(SQRT(SIN(RADIANS(INDEX(10_Lieux!$F:$F,V1612)-INDEX(10_Lieux!$F:$F,U1612))/2)^2+COS(RADIANS(INDEX(10_Lieux!$F:$F,U1612)))*COS(RADIANS(INDEX(10_Lieux!$F:$F,V1612)))*SIN(RADIANS(INDEX(10_Lieux!$G:$G,V1612)-INDEX(10_Lieux!$G:$G,U1612))/2)^2)),1)</f>
        <v>321.5</v>
      </c>
      <c r="X1612" s="14" t="n">
        <f aca="false">ROUND(I1612/IF(I1612&lt;p_seuil_vitesse,p_vit_lente,p_vit_rapide)*60/15,0)*15</f>
        <v>255</v>
      </c>
      <c r="Y1612" s="14" t="n">
        <f aca="false">MAX(IF(INDEX(10_Lieux!$B:$B,U1612)&lt;&gt;"Ville",INDEX(10_Lieux!$I:$I,U1612),0),IF(INDEX(10_Lieux!$B:$B,V1612)&lt;&gt;"Ville",INDEX(10_Lieux!$I:$I,V1612),0))</f>
        <v>500</v>
      </c>
      <c r="Z1612" s="14" t="str">
        <f aca="false">A1612&amp;"|"&amp;B1612</f>
        <v>Nice-Côte d'Azur|Lausanne</v>
      </c>
      <c r="AA1612" s="14" t="str">
        <f aca="false">IF(I1612&lt;p_local,"Local",IF(I1612&lt;p_vv_min,"Courte distance",IF(I1612&lt;p_tres_long,"Longue distance","Très longue distance")))</f>
        <v>Longue distance</v>
      </c>
    </row>
    <row r="1613" customFormat="false" ht="15" hidden="false" customHeight="true" outlineLevel="0" collapsed="false">
      <c r="A1613" s="1" t="s">
        <v>154</v>
      </c>
      <c r="B1613" s="1" t="s">
        <v>1751</v>
      </c>
      <c r="C1613" s="1" t="s">
        <v>35</v>
      </c>
      <c r="D1613" s="1" t="s">
        <v>653</v>
      </c>
      <c r="E1613" s="1" t="s">
        <v>1783</v>
      </c>
      <c r="F1613" s="14" t="s">
        <v>40</v>
      </c>
      <c r="G1613" s="14" t="str">
        <f aca="false">IF(I1613&lt;p_local,"Local → page infra",IF(H1613&gt;=p_ph1,"Phase 1",IF(H1613&gt;=p_ph2,"Phase 2","Phase 3")))</f>
        <v>Phase 1</v>
      </c>
      <c r="H1613" s="14" t="n">
        <f aca="false">IF(I1613&lt;p_local,0,IF(C1613="Aéroport → Aéroport",p_pts_plein,IF(Y1613&gt;0,IF(I1613&lt;=Y1613,p_pts_plein,IF(I1613&lt;=p_mult2*Y1613,p_pts_moyen,p_pts_r3)),IF(I1613&gt;=p_vv_min,p_pts_plein,IF(I1613&gt;=p_vv_moy,p_pts_moyen,p_pts_court))))+IF(INDEX(10_Lieux!$D:$D,U1613)=1,p_prio1,p_prio2)+IF(INDEX(10_Lieux!$D:$D,V1613)=1,p_prio1,p_prio2)+IF(K1613="Oui",p_tf,0)+p_hub*((INDEX(10_Lieux!$H:$H,U1613)="Hub")+(INDEX(10_Lieux!$H:$H,V1613)="Hub"))+IF(OR(INDEX(10_Lieux!$H:$H,U1613)="Premium",INDEX(10_Lieux!$H:$H,V1613)="Premium"),p_prem,0))</f>
        <v>80</v>
      </c>
      <c r="I1613" s="14" t="n">
        <f aca="false">ROUND(W1613*p_facteur,0)</f>
        <v>402</v>
      </c>
      <c r="J1613" s="14" t="str">
        <f aca="false">IF(X1613&lt;60,X1613&amp;" min",INT(X1613/60)&amp;" h"&amp;IF(MOD(X1613,60)=0,""," "&amp;TEXT(MOD(X1613,60),"00")))</f>
        <v>4 h 15</v>
      </c>
      <c r="K1613" s="14" t="str">
        <f aca="false">IF(S1613&lt;&gt;T1613,"Oui","Non")</f>
        <v>Oui</v>
      </c>
      <c r="L1613" s="14" t="str">
        <f aca="false">IF(AND(INDEX(10_Lieux!$B:$B,U1613)="Ville",INDEX(10_Lieux!$B:$B,V1613)="Ville"),"/chauffeur-prive/"&amp;INDEX(10_Lieux!$E:$E,U1613)&amp;"-"&amp;INDEX(10_Lieux!$E:$E,V1613)&amp;"/","/chauffeur-prive/"&amp;INDEX(10_Lieux!$E:$E,U1613)&amp;"/"&amp;INDEX(10_Lieux!$E:$E,V1613)&amp;"/")</f>
        <v>/chauffeur-prive/lausanne/aeroport-nice-cote-d-azur/</v>
      </c>
      <c r="M1613" s="14" t="str">
        <f aca="false">IFERROR(INDEX($L:$L,MATCH(B1613&amp;"|"&amp;A1613,$Z:$Z,0)),"—")</f>
        <v>/chauffeur-prive/aeroport-nice-cote-d-azur/lausanne/</v>
      </c>
      <c r="N1613" s="14" t="str">
        <f aca="false">IF(LEN("Chauffeur privé "&amp;INDEX(10_Lieux!$J:$J,U1613)&amp;" → "&amp;INDEX(10_Lieux!$J:$J,V1613)&amp;" | 24h/24")&gt;60,"Chauffeur privé "&amp;INDEX(10_Lieux!$J:$J,U1613)&amp;" → "&amp;INDEX(10_Lieux!$J:$J,V1613),"Chauffeur privé "&amp;INDEX(10_Lieux!$J:$J,U1613)&amp;" → "&amp;INDEX(10_Lieux!$J:$J,V1613)&amp;" | 24h/24")</f>
        <v>Chauffeur privé Lausanne → Aéroport Nice-Côte d'Azur</v>
      </c>
      <c r="O1613" s="14" t="n">
        <f aca="false">LEN(N1613)</f>
        <v>52</v>
      </c>
      <c r="P1613" s="14" t="str">
        <f aca="false">"Chauffeur privé "&amp;INDEX(10_Lieux!$K:$K,U1613)&amp;" vers "&amp;INDEX(10_Lieux!$L:$L,V1613)</f>
        <v>Chauffeur privé de Lausanne vers l'aéroport Nice-Côte d'Azur</v>
      </c>
      <c r="Q1613" s="14" t="str">
        <f aca="false">"Chauffeur privé "&amp;INDEX(10_Lieux!$K:$K,U1613)&amp;" vers "&amp;INDEX(10_Lieux!$L:$L,V1613)&amp;" : env. "&amp;I1613&amp;" km, "&amp;J1613&amp;" de route. Devis personnalisé, standard 24h/24 et 7j/7."</f>
        <v>Chauffeur privé de Lausanne vers l'aéroport Nice-Côte d'Azur : env. 402 km, 4 h 15 de route. Devis personnalisé, standard 24h/24 et 7j/7.</v>
      </c>
      <c r="R1613" s="14" t="n">
        <f aca="false">LEN(Q1613)</f>
        <v>137</v>
      </c>
      <c r="S1613" s="14" t="str">
        <f aca="false">INDEX(10_Lieux!$C:$C,U1613)</f>
        <v>Suisse</v>
      </c>
      <c r="T1613" s="14" t="str">
        <f aca="false">INDEX(10_Lieux!$C:$C,V1613)</f>
        <v>France</v>
      </c>
      <c r="U1613" s="14" t="n">
        <f aca="false">MATCH(A1613,10_Lieux!$A:$A,0)</f>
        <v>112</v>
      </c>
      <c r="V1613" s="14" t="n">
        <f aca="false">MATCH(B1613,10_Lieux!$A:$A,0)</f>
        <v>168</v>
      </c>
      <c r="W1613" s="14" t="n">
        <f aca="false">ROUND(6371*2*ASIN(SQRT(SIN(RADIANS(INDEX(10_Lieux!$F:$F,V1613)-INDEX(10_Lieux!$F:$F,U1613))/2)^2+COS(RADIANS(INDEX(10_Lieux!$F:$F,U1613)))*COS(RADIANS(INDEX(10_Lieux!$F:$F,V1613)))*SIN(RADIANS(INDEX(10_Lieux!$G:$G,V1613)-INDEX(10_Lieux!$G:$G,U1613))/2)^2)),1)</f>
        <v>321.5</v>
      </c>
      <c r="X1613" s="14" t="n">
        <f aca="false">ROUND(I1613/IF(I1613&lt;p_seuil_vitesse,p_vit_lente,p_vit_rapide)*60/15,0)*15</f>
        <v>255</v>
      </c>
      <c r="Y1613" s="14" t="n">
        <f aca="false">MAX(IF(INDEX(10_Lieux!$B:$B,U1613)&lt;&gt;"Ville",INDEX(10_Lieux!$I:$I,U1613),0),IF(INDEX(10_Lieux!$B:$B,V1613)&lt;&gt;"Ville",INDEX(10_Lieux!$I:$I,V1613),0))</f>
        <v>500</v>
      </c>
      <c r="Z1613" s="14" t="str">
        <f aca="false">A1613&amp;"|"&amp;B1613</f>
        <v>Lausanne|Nice-Côte d'Azur</v>
      </c>
      <c r="AA1613" s="14" t="str">
        <f aca="false">IF(I1613&lt;p_local,"Local",IF(I1613&lt;p_vv_min,"Courte distance",IF(I1613&lt;p_tres_long,"Longue distance","Très longue distance")))</f>
        <v>Longue distance</v>
      </c>
    </row>
    <row r="1614" customFormat="false" ht="15" hidden="false" customHeight="true" outlineLevel="0" collapsed="false">
      <c r="A1614" s="1" t="s">
        <v>1751</v>
      </c>
      <c r="B1614" s="1" t="s">
        <v>156</v>
      </c>
      <c r="C1614" s="1" t="s">
        <v>34</v>
      </c>
      <c r="D1614" s="1" t="s">
        <v>653</v>
      </c>
      <c r="E1614" s="1" t="s">
        <v>1784</v>
      </c>
      <c r="F1614" s="14" t="s">
        <v>40</v>
      </c>
      <c r="G1614" s="14" t="str">
        <f aca="false">IF(I1614&lt;p_local,"Local → page infra",IF(H1614&gt;=p_ph1,"Phase 1",IF(H1614&gt;=p_ph2,"Phase 2","Phase 3")))</f>
        <v>Phase 3</v>
      </c>
      <c r="H1614" s="14" t="n">
        <f aca="false">IF(I1614&lt;p_local,0,IF(C1614="Aéroport → Aéroport",p_pts_plein,IF(Y1614&gt;0,IF(I1614&lt;=Y1614,p_pts_plein,IF(I1614&lt;=p_mult2*Y1614,p_pts_moyen,p_pts_r3)),IF(I1614&gt;=p_vv_min,p_pts_plein,IF(I1614&gt;=p_vv_moy,p_pts_moyen,p_pts_court))))+IF(INDEX(10_Lieux!$D:$D,U1614)=1,p_prio1,p_prio2)+IF(INDEX(10_Lieux!$D:$D,V1614)=1,p_prio1,p_prio2)+IF(K1614="Oui",p_tf,0)+p_hub*((INDEX(10_Lieux!$H:$H,U1614)="Hub")+(INDEX(10_Lieux!$H:$H,V1614)="Hub"))+IF(OR(INDEX(10_Lieux!$H:$H,U1614)="Premium",INDEX(10_Lieux!$H:$H,V1614)="Premium"),p_prem,0))</f>
        <v>60</v>
      </c>
      <c r="I1614" s="14" t="n">
        <f aca="false">ROUND(W1614*p_facteur,0)</f>
        <v>1035</v>
      </c>
      <c r="J1614" s="14" t="str">
        <f aca="false">IF(X1614&lt;60,X1614&amp;" min",INT(X1614/60)&amp;" h"&amp;IF(MOD(X1614,60)=0,""," "&amp;TEXT(MOD(X1614,60),"00")))</f>
        <v>11 h</v>
      </c>
      <c r="K1614" s="14" t="str">
        <f aca="false">IF(S1614&lt;&gt;T1614,"Oui","Non")</f>
        <v>Oui</v>
      </c>
      <c r="L1614" s="14" t="str">
        <f aca="false">IF(AND(INDEX(10_Lieux!$B:$B,U1614)="Ville",INDEX(10_Lieux!$B:$B,V1614)="Ville"),"/chauffeur-prive/"&amp;INDEX(10_Lieux!$E:$E,U1614)&amp;"-"&amp;INDEX(10_Lieux!$E:$E,V1614)&amp;"/","/chauffeur-prive/"&amp;INDEX(10_Lieux!$E:$E,U1614)&amp;"/"&amp;INDEX(10_Lieux!$E:$E,V1614)&amp;"/")</f>
        <v>/chauffeur-prive/aeroport-nice-cote-d-azur/bruxelles/</v>
      </c>
      <c r="M1614" s="14" t="str">
        <f aca="false">IFERROR(INDEX($L:$L,MATCH(B1614&amp;"|"&amp;A1614,$Z:$Z,0)),"—")</f>
        <v>/chauffeur-prive/bruxelles/aeroport-nice-cote-d-azur/</v>
      </c>
      <c r="N1614" s="14" t="str">
        <f aca="false">IF(LEN("Chauffeur privé "&amp;INDEX(10_Lieux!$J:$J,U1614)&amp;" → "&amp;INDEX(10_Lieux!$J:$J,V1614)&amp;" | 24h/24")&gt;60,"Chauffeur privé "&amp;INDEX(10_Lieux!$J:$J,U1614)&amp;" → "&amp;INDEX(10_Lieux!$J:$J,V1614),"Chauffeur privé "&amp;INDEX(10_Lieux!$J:$J,U1614)&amp;" → "&amp;INDEX(10_Lieux!$J:$J,V1614)&amp;" | 24h/24")</f>
        <v>Chauffeur privé Aéroport Nice-Côte d'Azur → Bruxelles</v>
      </c>
      <c r="O1614" s="14" t="n">
        <f aca="false">LEN(N1614)</f>
        <v>53</v>
      </c>
      <c r="P1614" s="14" t="str">
        <f aca="false">"Chauffeur privé "&amp;INDEX(10_Lieux!$K:$K,U1614)&amp;" vers "&amp;INDEX(10_Lieux!$L:$L,V1614)</f>
        <v>Chauffeur privé de l'aéroport Nice-Côte d'Azur vers Bruxelles</v>
      </c>
      <c r="Q1614" s="14" t="str">
        <f aca="false">"Chauffeur privé "&amp;INDEX(10_Lieux!$K:$K,U1614)&amp;" vers "&amp;INDEX(10_Lieux!$L:$L,V1614)&amp;" : env. "&amp;I1614&amp;" km, "&amp;J1614&amp;" de route. Devis personnalisé, standard 24h/24 et 7j/7."</f>
        <v>Chauffeur privé de l'aéroport Nice-Côte d'Azur vers Bruxelles : env. 1035 km, 11 h de route. Devis personnalisé, standard 24h/24 et 7j/7.</v>
      </c>
      <c r="R1614" s="14" t="n">
        <f aca="false">LEN(Q1614)</f>
        <v>137</v>
      </c>
      <c r="S1614" s="14" t="str">
        <f aca="false">INDEX(10_Lieux!$C:$C,U1614)</f>
        <v>France</v>
      </c>
      <c r="T1614" s="14" t="str">
        <f aca="false">INDEX(10_Lieux!$C:$C,V1614)</f>
        <v>Belgique</v>
      </c>
      <c r="U1614" s="14" t="n">
        <f aca="false">MATCH(A1614,10_Lieux!$A:$A,0)</f>
        <v>168</v>
      </c>
      <c r="V1614" s="14" t="n">
        <f aca="false">MATCH(B1614,10_Lieux!$A:$A,0)</f>
        <v>93</v>
      </c>
      <c r="W1614" s="14" t="n">
        <f aca="false">ROUND(6371*2*ASIN(SQRT(SIN(RADIANS(INDEX(10_Lieux!$F:$F,V1614)-INDEX(10_Lieux!$F:$F,U1614))/2)^2+COS(RADIANS(INDEX(10_Lieux!$F:$F,U1614)))*COS(RADIANS(INDEX(10_Lieux!$F:$F,V1614)))*SIN(RADIANS(INDEX(10_Lieux!$G:$G,V1614)-INDEX(10_Lieux!$G:$G,U1614))/2)^2)),1)</f>
        <v>827.8</v>
      </c>
      <c r="X1614" s="14" t="n">
        <f aca="false">ROUND(I1614/IF(I1614&lt;p_seuil_vitesse,p_vit_lente,p_vit_rapide)*60/15,0)*15</f>
        <v>660</v>
      </c>
      <c r="Y1614" s="14" t="n">
        <f aca="false">MAX(IF(INDEX(10_Lieux!$B:$B,U1614)&lt;&gt;"Ville",INDEX(10_Lieux!$I:$I,U1614),0),IF(INDEX(10_Lieux!$B:$B,V1614)&lt;&gt;"Ville",INDEX(10_Lieux!$I:$I,V1614),0))</f>
        <v>500</v>
      </c>
      <c r="Z1614" s="14" t="str">
        <f aca="false">A1614&amp;"|"&amp;B1614</f>
        <v>Nice-Côte d'Azur|Bruxelles</v>
      </c>
      <c r="AA1614" s="14" t="str">
        <f aca="false">IF(I1614&lt;p_local,"Local",IF(I1614&lt;p_vv_min,"Courte distance",IF(I1614&lt;p_tres_long,"Longue distance","Très longue distance")))</f>
        <v>Très longue distance</v>
      </c>
    </row>
    <row r="1615" customFormat="false" ht="15" hidden="false" customHeight="true" outlineLevel="0" collapsed="false">
      <c r="A1615" s="1" t="s">
        <v>156</v>
      </c>
      <c r="B1615" s="1" t="s">
        <v>1751</v>
      </c>
      <c r="C1615" s="1" t="s">
        <v>35</v>
      </c>
      <c r="D1615" s="1" t="s">
        <v>653</v>
      </c>
      <c r="E1615" s="1" t="s">
        <v>1785</v>
      </c>
      <c r="F1615" s="14" t="s">
        <v>40</v>
      </c>
      <c r="G1615" s="14" t="str">
        <f aca="false">IF(I1615&lt;p_local,"Local → page infra",IF(H1615&gt;=p_ph1,"Phase 1",IF(H1615&gt;=p_ph2,"Phase 2","Phase 3")))</f>
        <v>Phase 3</v>
      </c>
      <c r="H1615" s="14" t="n">
        <f aca="false">IF(I1615&lt;p_local,0,IF(C1615="Aéroport → Aéroport",p_pts_plein,IF(Y1615&gt;0,IF(I1615&lt;=Y1615,p_pts_plein,IF(I1615&lt;=p_mult2*Y1615,p_pts_moyen,p_pts_r3)),IF(I1615&gt;=p_vv_min,p_pts_plein,IF(I1615&gt;=p_vv_moy,p_pts_moyen,p_pts_court))))+IF(INDEX(10_Lieux!$D:$D,U1615)=1,p_prio1,p_prio2)+IF(INDEX(10_Lieux!$D:$D,V1615)=1,p_prio1,p_prio2)+IF(K1615="Oui",p_tf,0)+p_hub*((INDEX(10_Lieux!$H:$H,U1615)="Hub")+(INDEX(10_Lieux!$H:$H,V1615)="Hub"))+IF(OR(INDEX(10_Lieux!$H:$H,U1615)="Premium",INDEX(10_Lieux!$H:$H,V1615)="Premium"),p_prem,0))</f>
        <v>60</v>
      </c>
      <c r="I1615" s="14" t="n">
        <f aca="false">ROUND(W1615*p_facteur,0)</f>
        <v>1035</v>
      </c>
      <c r="J1615" s="14" t="str">
        <f aca="false">IF(X1615&lt;60,X1615&amp;" min",INT(X1615/60)&amp;" h"&amp;IF(MOD(X1615,60)=0,""," "&amp;TEXT(MOD(X1615,60),"00")))</f>
        <v>11 h</v>
      </c>
      <c r="K1615" s="14" t="str">
        <f aca="false">IF(S1615&lt;&gt;T1615,"Oui","Non")</f>
        <v>Oui</v>
      </c>
      <c r="L1615" s="14" t="str">
        <f aca="false">IF(AND(INDEX(10_Lieux!$B:$B,U1615)="Ville",INDEX(10_Lieux!$B:$B,V1615)="Ville"),"/chauffeur-prive/"&amp;INDEX(10_Lieux!$E:$E,U1615)&amp;"-"&amp;INDEX(10_Lieux!$E:$E,V1615)&amp;"/","/chauffeur-prive/"&amp;INDEX(10_Lieux!$E:$E,U1615)&amp;"/"&amp;INDEX(10_Lieux!$E:$E,V1615)&amp;"/")</f>
        <v>/chauffeur-prive/bruxelles/aeroport-nice-cote-d-azur/</v>
      </c>
      <c r="M1615" s="14" t="str">
        <f aca="false">IFERROR(INDEX($L:$L,MATCH(B1615&amp;"|"&amp;A1615,$Z:$Z,0)),"—")</f>
        <v>/chauffeur-prive/aeroport-nice-cote-d-azur/bruxelles/</v>
      </c>
      <c r="N1615" s="14" t="str">
        <f aca="false">IF(LEN("Chauffeur privé "&amp;INDEX(10_Lieux!$J:$J,U1615)&amp;" → "&amp;INDEX(10_Lieux!$J:$J,V1615)&amp;" | 24h/24")&gt;60,"Chauffeur privé "&amp;INDEX(10_Lieux!$J:$J,U1615)&amp;" → "&amp;INDEX(10_Lieux!$J:$J,V1615),"Chauffeur privé "&amp;INDEX(10_Lieux!$J:$J,U1615)&amp;" → "&amp;INDEX(10_Lieux!$J:$J,V1615)&amp;" | 24h/24")</f>
        <v>Chauffeur privé Bruxelles → Aéroport Nice-Côte d'Azur</v>
      </c>
      <c r="O1615" s="14" t="n">
        <f aca="false">LEN(N1615)</f>
        <v>53</v>
      </c>
      <c r="P1615" s="14" t="str">
        <f aca="false">"Chauffeur privé "&amp;INDEX(10_Lieux!$K:$K,U1615)&amp;" vers "&amp;INDEX(10_Lieux!$L:$L,V1615)</f>
        <v>Chauffeur privé de Bruxelles vers l'aéroport Nice-Côte d'Azur</v>
      </c>
      <c r="Q1615" s="14" t="str">
        <f aca="false">"Chauffeur privé "&amp;INDEX(10_Lieux!$K:$K,U1615)&amp;" vers "&amp;INDEX(10_Lieux!$L:$L,V1615)&amp;" : env. "&amp;I1615&amp;" km, "&amp;J1615&amp;" de route. Devis personnalisé, standard 24h/24 et 7j/7."</f>
        <v>Chauffeur privé de Bruxelles vers l'aéroport Nice-Côte d'Azur : env. 1035 km, 11 h de route. Devis personnalisé, standard 24h/24 et 7j/7.</v>
      </c>
      <c r="R1615" s="14" t="n">
        <f aca="false">LEN(Q1615)</f>
        <v>137</v>
      </c>
      <c r="S1615" s="14" t="str">
        <f aca="false">INDEX(10_Lieux!$C:$C,U1615)</f>
        <v>Belgique</v>
      </c>
      <c r="T1615" s="14" t="str">
        <f aca="false">INDEX(10_Lieux!$C:$C,V1615)</f>
        <v>France</v>
      </c>
      <c r="U1615" s="14" t="n">
        <f aca="false">MATCH(A1615,10_Lieux!$A:$A,0)</f>
        <v>93</v>
      </c>
      <c r="V1615" s="14" t="n">
        <f aca="false">MATCH(B1615,10_Lieux!$A:$A,0)</f>
        <v>168</v>
      </c>
      <c r="W1615" s="14" t="n">
        <f aca="false">ROUND(6371*2*ASIN(SQRT(SIN(RADIANS(INDEX(10_Lieux!$F:$F,V1615)-INDEX(10_Lieux!$F:$F,U1615))/2)^2+COS(RADIANS(INDEX(10_Lieux!$F:$F,U1615)))*COS(RADIANS(INDEX(10_Lieux!$F:$F,V1615)))*SIN(RADIANS(INDEX(10_Lieux!$G:$G,V1615)-INDEX(10_Lieux!$G:$G,U1615))/2)^2)),1)</f>
        <v>827.8</v>
      </c>
      <c r="X1615" s="14" t="n">
        <f aca="false">ROUND(I1615/IF(I1615&lt;p_seuil_vitesse,p_vit_lente,p_vit_rapide)*60/15,0)*15</f>
        <v>660</v>
      </c>
      <c r="Y1615" s="14" t="n">
        <f aca="false">MAX(IF(INDEX(10_Lieux!$B:$B,U1615)&lt;&gt;"Ville",INDEX(10_Lieux!$I:$I,U1615),0),IF(INDEX(10_Lieux!$B:$B,V1615)&lt;&gt;"Ville",INDEX(10_Lieux!$I:$I,V1615),0))</f>
        <v>500</v>
      </c>
      <c r="Z1615" s="14" t="str">
        <f aca="false">A1615&amp;"|"&amp;B1615</f>
        <v>Bruxelles|Nice-Côte d'Azur</v>
      </c>
      <c r="AA1615" s="14" t="str">
        <f aca="false">IF(I1615&lt;p_local,"Local",IF(I1615&lt;p_vv_min,"Courte distance",IF(I1615&lt;p_tres_long,"Longue distance","Très longue distance")))</f>
        <v>Très longue distance</v>
      </c>
    </row>
    <row r="1616" customFormat="false" ht="15" hidden="false" customHeight="true" outlineLevel="0" collapsed="false">
      <c r="A1616" s="1" t="s">
        <v>1751</v>
      </c>
      <c r="B1616" s="1" t="s">
        <v>158</v>
      </c>
      <c r="C1616" s="1" t="s">
        <v>34</v>
      </c>
      <c r="D1616" s="1" t="s">
        <v>653</v>
      </c>
      <c r="E1616" s="1" t="s">
        <v>1786</v>
      </c>
      <c r="F1616" s="14" t="s">
        <v>40</v>
      </c>
      <c r="G1616" s="14" t="str">
        <f aca="false">IF(I1616&lt;p_local,"Local → page infra",IF(H1616&gt;=p_ph1,"Phase 1",IF(H1616&gt;=p_ph2,"Phase 2","Phase 3")))</f>
        <v>Phase 3</v>
      </c>
      <c r="H1616" s="14" t="n">
        <f aca="false">IF(I1616&lt;p_local,0,IF(C1616="Aéroport → Aéroport",p_pts_plein,IF(Y1616&gt;0,IF(I1616&lt;=Y1616,p_pts_plein,IF(I1616&lt;=p_mult2*Y1616,p_pts_moyen,p_pts_r3)),IF(I1616&gt;=p_vv_min,p_pts_plein,IF(I1616&gt;=p_vv_moy,p_pts_moyen,p_pts_court))))+IF(INDEX(10_Lieux!$D:$D,U1616)=1,p_prio1,p_prio2)+IF(INDEX(10_Lieux!$D:$D,V1616)=1,p_prio1,p_prio2)+IF(K1616="Oui",p_tf,0)+p_hub*((INDEX(10_Lieux!$H:$H,U1616)="Hub")+(INDEX(10_Lieux!$H:$H,V1616)="Hub"))+IF(OR(INDEX(10_Lieux!$H:$H,U1616)="Premium",INDEX(10_Lieux!$H:$H,V1616)="Premium"),p_prem,0))</f>
        <v>50</v>
      </c>
      <c r="I1616" s="14" t="n">
        <f aca="false">ROUND(W1616*p_facteur,0)</f>
        <v>982</v>
      </c>
      <c r="J1616" s="14" t="str">
        <f aca="false">IF(X1616&lt;60,X1616&amp;" min",INT(X1616/60)&amp;" h"&amp;IF(MOD(X1616,60)=0,""," "&amp;TEXT(MOD(X1616,60),"00")))</f>
        <v>10 h 15</v>
      </c>
      <c r="K1616" s="14" t="str">
        <f aca="false">IF(S1616&lt;&gt;T1616,"Oui","Non")</f>
        <v>Oui</v>
      </c>
      <c r="L1616" s="14" t="str">
        <f aca="false">IF(AND(INDEX(10_Lieux!$B:$B,U1616)="Ville",INDEX(10_Lieux!$B:$B,V1616)="Ville"),"/chauffeur-prive/"&amp;INDEX(10_Lieux!$E:$E,U1616)&amp;"-"&amp;INDEX(10_Lieux!$E:$E,V1616)&amp;"/","/chauffeur-prive/"&amp;INDEX(10_Lieux!$E:$E,U1616)&amp;"/"&amp;INDEX(10_Lieux!$E:$E,V1616)&amp;"/")</f>
        <v>/chauffeur-prive/aeroport-nice-cote-d-azur/liege/</v>
      </c>
      <c r="M1616" s="14" t="str">
        <f aca="false">IFERROR(INDEX($L:$L,MATCH(B1616&amp;"|"&amp;A1616,$Z:$Z,0)),"—")</f>
        <v>/chauffeur-prive/liege/aeroport-nice-cote-d-azur/</v>
      </c>
      <c r="N1616" s="14" t="str">
        <f aca="false">IF(LEN("Chauffeur privé "&amp;INDEX(10_Lieux!$J:$J,U1616)&amp;" → "&amp;INDEX(10_Lieux!$J:$J,V1616)&amp;" | 24h/24")&gt;60,"Chauffeur privé "&amp;INDEX(10_Lieux!$J:$J,U1616)&amp;" → "&amp;INDEX(10_Lieux!$J:$J,V1616),"Chauffeur privé "&amp;INDEX(10_Lieux!$J:$J,U1616)&amp;" → "&amp;INDEX(10_Lieux!$J:$J,V1616)&amp;" | 24h/24")</f>
        <v>Chauffeur privé Aéroport Nice-Côte d'Azur → Liège | 24h/24</v>
      </c>
      <c r="O1616" s="14" t="n">
        <f aca="false">LEN(N1616)</f>
        <v>58</v>
      </c>
      <c r="P1616" s="14" t="str">
        <f aca="false">"Chauffeur privé "&amp;INDEX(10_Lieux!$K:$K,U1616)&amp;" vers "&amp;INDEX(10_Lieux!$L:$L,V1616)</f>
        <v>Chauffeur privé de l'aéroport Nice-Côte d'Azur vers Liège</v>
      </c>
      <c r="Q1616" s="14" t="str">
        <f aca="false">"Chauffeur privé "&amp;INDEX(10_Lieux!$K:$K,U1616)&amp;" vers "&amp;INDEX(10_Lieux!$L:$L,V1616)&amp;" : env. "&amp;I1616&amp;" km, "&amp;J1616&amp;" de route. Devis personnalisé, standard 24h/24 et 7j/7."</f>
        <v>Chauffeur privé de l'aéroport Nice-Côte d'Azur vers Liège : env. 982 km, 10 h 15 de route. Devis personnalisé, standard 24h/24 et 7j/7.</v>
      </c>
      <c r="R1616" s="14" t="n">
        <f aca="false">LEN(Q1616)</f>
        <v>135</v>
      </c>
      <c r="S1616" s="14" t="str">
        <f aca="false">INDEX(10_Lieux!$C:$C,U1616)</f>
        <v>France</v>
      </c>
      <c r="T1616" s="14" t="str">
        <f aca="false">INDEX(10_Lieux!$C:$C,V1616)</f>
        <v>Belgique</v>
      </c>
      <c r="U1616" s="14" t="n">
        <f aca="false">MATCH(A1616,10_Lieux!$A:$A,0)</f>
        <v>168</v>
      </c>
      <c r="V1616" s="14" t="n">
        <f aca="false">MATCH(B1616,10_Lieux!$A:$A,0)</f>
        <v>94</v>
      </c>
      <c r="W1616" s="14" t="n">
        <f aca="false">ROUND(6371*2*ASIN(SQRT(SIN(RADIANS(INDEX(10_Lieux!$F:$F,V1616)-INDEX(10_Lieux!$F:$F,U1616))/2)^2+COS(RADIANS(INDEX(10_Lieux!$F:$F,U1616)))*COS(RADIANS(INDEX(10_Lieux!$F:$F,V1616)))*SIN(RADIANS(INDEX(10_Lieux!$G:$G,V1616)-INDEX(10_Lieux!$G:$G,U1616))/2)^2)),1)</f>
        <v>785.5</v>
      </c>
      <c r="X1616" s="14" t="n">
        <f aca="false">ROUND(I1616/IF(I1616&lt;p_seuil_vitesse,p_vit_lente,p_vit_rapide)*60/15,0)*15</f>
        <v>615</v>
      </c>
      <c r="Y1616" s="14" t="n">
        <f aca="false">MAX(IF(INDEX(10_Lieux!$B:$B,U1616)&lt;&gt;"Ville",INDEX(10_Lieux!$I:$I,U1616),0),IF(INDEX(10_Lieux!$B:$B,V1616)&lt;&gt;"Ville",INDEX(10_Lieux!$I:$I,V1616),0))</f>
        <v>500</v>
      </c>
      <c r="Z1616" s="14" t="str">
        <f aca="false">A1616&amp;"|"&amp;B1616</f>
        <v>Nice-Côte d'Azur|Liège</v>
      </c>
      <c r="AA1616" s="14" t="str">
        <f aca="false">IF(I1616&lt;p_local,"Local",IF(I1616&lt;p_vv_min,"Courte distance",IF(I1616&lt;p_tres_long,"Longue distance","Très longue distance")))</f>
        <v>Très longue distance</v>
      </c>
    </row>
    <row r="1617" customFormat="false" ht="15" hidden="false" customHeight="true" outlineLevel="0" collapsed="false">
      <c r="A1617" s="1" t="s">
        <v>158</v>
      </c>
      <c r="B1617" s="1" t="s">
        <v>1751</v>
      </c>
      <c r="C1617" s="1" t="s">
        <v>35</v>
      </c>
      <c r="D1617" s="1" t="s">
        <v>653</v>
      </c>
      <c r="E1617" s="1" t="s">
        <v>1787</v>
      </c>
      <c r="F1617" s="14" t="s">
        <v>40</v>
      </c>
      <c r="G1617" s="14" t="str">
        <f aca="false">IF(I1617&lt;p_local,"Local → page infra",IF(H1617&gt;=p_ph1,"Phase 1",IF(H1617&gt;=p_ph2,"Phase 2","Phase 3")))</f>
        <v>Phase 3</v>
      </c>
      <c r="H1617" s="14" t="n">
        <f aca="false">IF(I1617&lt;p_local,0,IF(C1617="Aéroport → Aéroport",p_pts_plein,IF(Y1617&gt;0,IF(I1617&lt;=Y1617,p_pts_plein,IF(I1617&lt;=p_mult2*Y1617,p_pts_moyen,p_pts_r3)),IF(I1617&gt;=p_vv_min,p_pts_plein,IF(I1617&gt;=p_vv_moy,p_pts_moyen,p_pts_court))))+IF(INDEX(10_Lieux!$D:$D,U1617)=1,p_prio1,p_prio2)+IF(INDEX(10_Lieux!$D:$D,V1617)=1,p_prio1,p_prio2)+IF(K1617="Oui",p_tf,0)+p_hub*((INDEX(10_Lieux!$H:$H,U1617)="Hub")+(INDEX(10_Lieux!$H:$H,V1617)="Hub"))+IF(OR(INDEX(10_Lieux!$H:$H,U1617)="Premium",INDEX(10_Lieux!$H:$H,V1617)="Premium"),p_prem,0))</f>
        <v>50</v>
      </c>
      <c r="I1617" s="14" t="n">
        <f aca="false">ROUND(W1617*p_facteur,0)</f>
        <v>982</v>
      </c>
      <c r="J1617" s="14" t="str">
        <f aca="false">IF(X1617&lt;60,X1617&amp;" min",INT(X1617/60)&amp;" h"&amp;IF(MOD(X1617,60)=0,""," "&amp;TEXT(MOD(X1617,60),"00")))</f>
        <v>10 h 15</v>
      </c>
      <c r="K1617" s="14" t="str">
        <f aca="false">IF(S1617&lt;&gt;T1617,"Oui","Non")</f>
        <v>Oui</v>
      </c>
      <c r="L1617" s="14" t="str">
        <f aca="false">IF(AND(INDEX(10_Lieux!$B:$B,U1617)="Ville",INDEX(10_Lieux!$B:$B,V1617)="Ville"),"/chauffeur-prive/"&amp;INDEX(10_Lieux!$E:$E,U1617)&amp;"-"&amp;INDEX(10_Lieux!$E:$E,V1617)&amp;"/","/chauffeur-prive/"&amp;INDEX(10_Lieux!$E:$E,U1617)&amp;"/"&amp;INDEX(10_Lieux!$E:$E,V1617)&amp;"/")</f>
        <v>/chauffeur-prive/liege/aeroport-nice-cote-d-azur/</v>
      </c>
      <c r="M1617" s="14" t="str">
        <f aca="false">IFERROR(INDEX($L:$L,MATCH(B1617&amp;"|"&amp;A1617,$Z:$Z,0)),"—")</f>
        <v>/chauffeur-prive/aeroport-nice-cote-d-azur/liege/</v>
      </c>
      <c r="N1617" s="14" t="str">
        <f aca="false">IF(LEN("Chauffeur privé "&amp;INDEX(10_Lieux!$J:$J,U1617)&amp;" → "&amp;INDEX(10_Lieux!$J:$J,V1617)&amp;" | 24h/24")&gt;60,"Chauffeur privé "&amp;INDEX(10_Lieux!$J:$J,U1617)&amp;" → "&amp;INDEX(10_Lieux!$J:$J,V1617),"Chauffeur privé "&amp;INDEX(10_Lieux!$J:$J,U1617)&amp;" → "&amp;INDEX(10_Lieux!$J:$J,V1617)&amp;" | 24h/24")</f>
        <v>Chauffeur privé Liège → Aéroport Nice-Côte d'Azur | 24h/24</v>
      </c>
      <c r="O1617" s="14" t="n">
        <f aca="false">LEN(N1617)</f>
        <v>58</v>
      </c>
      <c r="P1617" s="14" t="str">
        <f aca="false">"Chauffeur privé "&amp;INDEX(10_Lieux!$K:$K,U1617)&amp;" vers "&amp;INDEX(10_Lieux!$L:$L,V1617)</f>
        <v>Chauffeur privé de Liège vers l'aéroport Nice-Côte d'Azur</v>
      </c>
      <c r="Q1617" s="14" t="str">
        <f aca="false">"Chauffeur privé "&amp;INDEX(10_Lieux!$K:$K,U1617)&amp;" vers "&amp;INDEX(10_Lieux!$L:$L,V1617)&amp;" : env. "&amp;I1617&amp;" km, "&amp;J1617&amp;" de route. Devis personnalisé, standard 24h/24 et 7j/7."</f>
        <v>Chauffeur privé de Liège vers l'aéroport Nice-Côte d'Azur : env. 982 km, 10 h 15 de route. Devis personnalisé, standard 24h/24 et 7j/7.</v>
      </c>
      <c r="R1617" s="14" t="n">
        <f aca="false">LEN(Q1617)</f>
        <v>135</v>
      </c>
      <c r="S1617" s="14" t="str">
        <f aca="false">INDEX(10_Lieux!$C:$C,U1617)</f>
        <v>Belgique</v>
      </c>
      <c r="T1617" s="14" t="str">
        <f aca="false">INDEX(10_Lieux!$C:$C,V1617)</f>
        <v>France</v>
      </c>
      <c r="U1617" s="14" t="n">
        <f aca="false">MATCH(A1617,10_Lieux!$A:$A,0)</f>
        <v>94</v>
      </c>
      <c r="V1617" s="14" t="n">
        <f aca="false">MATCH(B1617,10_Lieux!$A:$A,0)</f>
        <v>168</v>
      </c>
      <c r="W1617" s="14" t="n">
        <f aca="false">ROUND(6371*2*ASIN(SQRT(SIN(RADIANS(INDEX(10_Lieux!$F:$F,V1617)-INDEX(10_Lieux!$F:$F,U1617))/2)^2+COS(RADIANS(INDEX(10_Lieux!$F:$F,U1617)))*COS(RADIANS(INDEX(10_Lieux!$F:$F,V1617)))*SIN(RADIANS(INDEX(10_Lieux!$G:$G,V1617)-INDEX(10_Lieux!$G:$G,U1617))/2)^2)),1)</f>
        <v>785.5</v>
      </c>
      <c r="X1617" s="14" t="n">
        <f aca="false">ROUND(I1617/IF(I1617&lt;p_seuil_vitesse,p_vit_lente,p_vit_rapide)*60/15,0)*15</f>
        <v>615</v>
      </c>
      <c r="Y1617" s="14" t="n">
        <f aca="false">MAX(IF(INDEX(10_Lieux!$B:$B,U1617)&lt;&gt;"Ville",INDEX(10_Lieux!$I:$I,U1617),0),IF(INDEX(10_Lieux!$B:$B,V1617)&lt;&gt;"Ville",INDEX(10_Lieux!$I:$I,V1617),0))</f>
        <v>500</v>
      </c>
      <c r="Z1617" s="14" t="str">
        <f aca="false">A1617&amp;"|"&amp;B1617</f>
        <v>Liège|Nice-Côte d'Azur</v>
      </c>
      <c r="AA1617" s="14" t="str">
        <f aca="false">IF(I1617&lt;p_local,"Local",IF(I1617&lt;p_vv_min,"Courte distance",IF(I1617&lt;p_tres_long,"Longue distance","Très longue distance")))</f>
        <v>Très longue distance</v>
      </c>
    </row>
    <row r="1618" customFormat="false" ht="15" hidden="false" customHeight="true" outlineLevel="0" collapsed="false">
      <c r="A1618" s="1" t="s">
        <v>1751</v>
      </c>
      <c r="B1618" s="1" t="s">
        <v>160</v>
      </c>
      <c r="C1618" s="1" t="s">
        <v>34</v>
      </c>
      <c r="D1618" s="1" t="s">
        <v>653</v>
      </c>
      <c r="E1618" s="1" t="s">
        <v>1788</v>
      </c>
      <c r="F1618" s="14" t="s">
        <v>40</v>
      </c>
      <c r="G1618" s="14" t="str">
        <f aca="false">IF(I1618&lt;p_local,"Local → page infra",IF(H1618&gt;=p_ph1,"Phase 1",IF(H1618&gt;=p_ph2,"Phase 2","Phase 3")))</f>
        <v>Phase 3</v>
      </c>
      <c r="H1618" s="14" t="n">
        <f aca="false">IF(I1618&lt;p_local,0,IF(C1618="Aéroport → Aéroport",p_pts_plein,IF(Y1618&gt;0,IF(I1618&lt;=Y1618,p_pts_plein,IF(I1618&lt;=p_mult2*Y1618,p_pts_moyen,p_pts_r3)),IF(I1618&gt;=p_vv_min,p_pts_plein,IF(I1618&gt;=p_vv_moy,p_pts_moyen,p_pts_court))))+IF(INDEX(10_Lieux!$D:$D,U1618)=1,p_prio1,p_prio2)+IF(INDEX(10_Lieux!$D:$D,V1618)=1,p_prio1,p_prio2)+IF(K1618="Oui",p_tf,0)+p_hub*((INDEX(10_Lieux!$H:$H,U1618)="Hub")+(INDEX(10_Lieux!$H:$H,V1618)="Hub"))+IF(OR(INDEX(10_Lieux!$H:$H,U1618)="Premium",INDEX(10_Lieux!$H:$H,V1618)="Premium"),p_prem,0))</f>
        <v>50</v>
      </c>
      <c r="I1618" s="14" t="n">
        <f aca="false">ROUND(W1618*p_facteur,0)</f>
        <v>975</v>
      </c>
      <c r="J1618" s="14" t="str">
        <f aca="false">IF(X1618&lt;60,X1618&amp;" min",INT(X1618/60)&amp;" h"&amp;IF(MOD(X1618,60)=0,""," "&amp;TEXT(MOD(X1618,60),"00")))</f>
        <v>10 h 15</v>
      </c>
      <c r="K1618" s="14" t="str">
        <f aca="false">IF(S1618&lt;&gt;T1618,"Oui","Non")</f>
        <v>Oui</v>
      </c>
      <c r="L1618" s="14" t="str">
        <f aca="false">IF(AND(INDEX(10_Lieux!$B:$B,U1618)="Ville",INDEX(10_Lieux!$B:$B,V1618)="Ville"),"/chauffeur-prive/"&amp;INDEX(10_Lieux!$E:$E,U1618)&amp;"-"&amp;INDEX(10_Lieux!$E:$E,V1618)&amp;"/","/chauffeur-prive/"&amp;INDEX(10_Lieux!$E:$E,U1618)&amp;"/"&amp;INDEX(10_Lieux!$E:$E,V1618)&amp;"/")</f>
        <v>/chauffeur-prive/aeroport-nice-cote-d-azur/charleroi/</v>
      </c>
      <c r="M1618" s="14" t="str">
        <f aca="false">IFERROR(INDEX($L:$L,MATCH(B1618&amp;"|"&amp;A1618,$Z:$Z,0)),"—")</f>
        <v>/chauffeur-prive/charleroi/aeroport-nice-cote-d-azur/</v>
      </c>
      <c r="N1618" s="14" t="str">
        <f aca="false">IF(LEN("Chauffeur privé "&amp;INDEX(10_Lieux!$J:$J,U1618)&amp;" → "&amp;INDEX(10_Lieux!$J:$J,V1618)&amp;" | 24h/24")&gt;60,"Chauffeur privé "&amp;INDEX(10_Lieux!$J:$J,U1618)&amp;" → "&amp;INDEX(10_Lieux!$J:$J,V1618),"Chauffeur privé "&amp;INDEX(10_Lieux!$J:$J,U1618)&amp;" → "&amp;INDEX(10_Lieux!$J:$J,V1618)&amp;" | 24h/24")</f>
        <v>Chauffeur privé Aéroport Nice-Côte d'Azur → Charleroi</v>
      </c>
      <c r="O1618" s="14" t="n">
        <f aca="false">LEN(N1618)</f>
        <v>53</v>
      </c>
      <c r="P1618" s="14" t="str">
        <f aca="false">"Chauffeur privé "&amp;INDEX(10_Lieux!$K:$K,U1618)&amp;" vers "&amp;INDEX(10_Lieux!$L:$L,V1618)</f>
        <v>Chauffeur privé de l'aéroport Nice-Côte d'Azur vers Charleroi</v>
      </c>
      <c r="Q1618" s="14" t="str">
        <f aca="false">"Chauffeur privé "&amp;INDEX(10_Lieux!$K:$K,U1618)&amp;" vers "&amp;INDEX(10_Lieux!$L:$L,V1618)&amp;" : env. "&amp;I1618&amp;" km, "&amp;J1618&amp;" de route. Devis personnalisé, standard 24h/24 et 7j/7."</f>
        <v>Chauffeur privé de l'aéroport Nice-Côte d'Azur vers Charleroi : env. 975 km, 10 h 15 de route. Devis personnalisé, standard 24h/24 et 7j/7.</v>
      </c>
      <c r="R1618" s="14" t="n">
        <f aca="false">LEN(Q1618)</f>
        <v>139</v>
      </c>
      <c r="S1618" s="14" t="str">
        <f aca="false">INDEX(10_Lieux!$C:$C,U1618)</f>
        <v>France</v>
      </c>
      <c r="T1618" s="14" t="str">
        <f aca="false">INDEX(10_Lieux!$C:$C,V1618)</f>
        <v>Belgique</v>
      </c>
      <c r="U1618" s="14" t="n">
        <f aca="false">MATCH(A1618,10_Lieux!$A:$A,0)</f>
        <v>168</v>
      </c>
      <c r="V1618" s="14" t="n">
        <f aca="false">MATCH(B1618,10_Lieux!$A:$A,0)</f>
        <v>96</v>
      </c>
      <c r="W1618" s="14" t="n">
        <f aca="false">ROUND(6371*2*ASIN(SQRT(SIN(RADIANS(INDEX(10_Lieux!$F:$F,V1618)-INDEX(10_Lieux!$F:$F,U1618))/2)^2+COS(RADIANS(INDEX(10_Lieux!$F:$F,U1618)))*COS(RADIANS(INDEX(10_Lieux!$F:$F,V1618)))*SIN(RADIANS(INDEX(10_Lieux!$G:$G,V1618)-INDEX(10_Lieux!$G:$G,U1618))/2)^2)),1)</f>
        <v>779.6</v>
      </c>
      <c r="X1618" s="14" t="n">
        <f aca="false">ROUND(I1618/IF(I1618&lt;p_seuil_vitesse,p_vit_lente,p_vit_rapide)*60/15,0)*15</f>
        <v>615</v>
      </c>
      <c r="Y1618" s="14" t="n">
        <f aca="false">MAX(IF(INDEX(10_Lieux!$B:$B,U1618)&lt;&gt;"Ville",INDEX(10_Lieux!$I:$I,U1618),0),IF(INDEX(10_Lieux!$B:$B,V1618)&lt;&gt;"Ville",INDEX(10_Lieux!$I:$I,V1618),0))</f>
        <v>500</v>
      </c>
      <c r="Z1618" s="14" t="str">
        <f aca="false">A1618&amp;"|"&amp;B1618</f>
        <v>Nice-Côte d'Azur|Charleroi</v>
      </c>
      <c r="AA1618" s="14" t="str">
        <f aca="false">IF(I1618&lt;p_local,"Local",IF(I1618&lt;p_vv_min,"Courte distance",IF(I1618&lt;p_tres_long,"Longue distance","Très longue distance")))</f>
        <v>Très longue distance</v>
      </c>
    </row>
    <row r="1619" customFormat="false" ht="15" hidden="false" customHeight="true" outlineLevel="0" collapsed="false">
      <c r="A1619" s="1" t="s">
        <v>160</v>
      </c>
      <c r="B1619" s="1" t="s">
        <v>1751</v>
      </c>
      <c r="C1619" s="1" t="s">
        <v>35</v>
      </c>
      <c r="D1619" s="1" t="s">
        <v>653</v>
      </c>
      <c r="E1619" s="1" t="s">
        <v>1789</v>
      </c>
      <c r="F1619" s="14" t="s">
        <v>40</v>
      </c>
      <c r="G1619" s="14" t="str">
        <f aca="false">IF(I1619&lt;p_local,"Local → page infra",IF(H1619&gt;=p_ph1,"Phase 1",IF(H1619&gt;=p_ph2,"Phase 2","Phase 3")))</f>
        <v>Phase 3</v>
      </c>
      <c r="H1619" s="14" t="n">
        <f aca="false">IF(I1619&lt;p_local,0,IF(C1619="Aéroport → Aéroport",p_pts_plein,IF(Y1619&gt;0,IF(I1619&lt;=Y1619,p_pts_plein,IF(I1619&lt;=p_mult2*Y1619,p_pts_moyen,p_pts_r3)),IF(I1619&gt;=p_vv_min,p_pts_plein,IF(I1619&gt;=p_vv_moy,p_pts_moyen,p_pts_court))))+IF(INDEX(10_Lieux!$D:$D,U1619)=1,p_prio1,p_prio2)+IF(INDEX(10_Lieux!$D:$D,V1619)=1,p_prio1,p_prio2)+IF(K1619="Oui",p_tf,0)+p_hub*((INDEX(10_Lieux!$H:$H,U1619)="Hub")+(INDEX(10_Lieux!$H:$H,V1619)="Hub"))+IF(OR(INDEX(10_Lieux!$H:$H,U1619)="Premium",INDEX(10_Lieux!$H:$H,V1619)="Premium"),p_prem,0))</f>
        <v>50</v>
      </c>
      <c r="I1619" s="14" t="n">
        <f aca="false">ROUND(W1619*p_facteur,0)</f>
        <v>975</v>
      </c>
      <c r="J1619" s="14" t="str">
        <f aca="false">IF(X1619&lt;60,X1619&amp;" min",INT(X1619/60)&amp;" h"&amp;IF(MOD(X1619,60)=0,""," "&amp;TEXT(MOD(X1619,60),"00")))</f>
        <v>10 h 15</v>
      </c>
      <c r="K1619" s="14" t="str">
        <f aca="false">IF(S1619&lt;&gt;T1619,"Oui","Non")</f>
        <v>Oui</v>
      </c>
      <c r="L1619" s="14" t="str">
        <f aca="false">IF(AND(INDEX(10_Lieux!$B:$B,U1619)="Ville",INDEX(10_Lieux!$B:$B,V1619)="Ville"),"/chauffeur-prive/"&amp;INDEX(10_Lieux!$E:$E,U1619)&amp;"-"&amp;INDEX(10_Lieux!$E:$E,V1619)&amp;"/","/chauffeur-prive/"&amp;INDEX(10_Lieux!$E:$E,U1619)&amp;"/"&amp;INDEX(10_Lieux!$E:$E,V1619)&amp;"/")</f>
        <v>/chauffeur-prive/charleroi/aeroport-nice-cote-d-azur/</v>
      </c>
      <c r="M1619" s="14" t="str">
        <f aca="false">IFERROR(INDEX($L:$L,MATCH(B1619&amp;"|"&amp;A1619,$Z:$Z,0)),"—")</f>
        <v>/chauffeur-prive/aeroport-nice-cote-d-azur/charleroi/</v>
      </c>
      <c r="N1619" s="14" t="str">
        <f aca="false">IF(LEN("Chauffeur privé "&amp;INDEX(10_Lieux!$J:$J,U1619)&amp;" → "&amp;INDEX(10_Lieux!$J:$J,V1619)&amp;" | 24h/24")&gt;60,"Chauffeur privé "&amp;INDEX(10_Lieux!$J:$J,U1619)&amp;" → "&amp;INDEX(10_Lieux!$J:$J,V1619),"Chauffeur privé "&amp;INDEX(10_Lieux!$J:$J,U1619)&amp;" → "&amp;INDEX(10_Lieux!$J:$J,V1619)&amp;" | 24h/24")</f>
        <v>Chauffeur privé Charleroi → Aéroport Nice-Côte d'Azur</v>
      </c>
      <c r="O1619" s="14" t="n">
        <f aca="false">LEN(N1619)</f>
        <v>53</v>
      </c>
      <c r="P1619" s="14" t="str">
        <f aca="false">"Chauffeur privé "&amp;INDEX(10_Lieux!$K:$K,U1619)&amp;" vers "&amp;INDEX(10_Lieux!$L:$L,V1619)</f>
        <v>Chauffeur privé de Charleroi vers l'aéroport Nice-Côte d'Azur</v>
      </c>
      <c r="Q1619" s="14" t="str">
        <f aca="false">"Chauffeur privé "&amp;INDEX(10_Lieux!$K:$K,U1619)&amp;" vers "&amp;INDEX(10_Lieux!$L:$L,V1619)&amp;" : env. "&amp;I1619&amp;" km, "&amp;J1619&amp;" de route. Devis personnalisé, standard 24h/24 et 7j/7."</f>
        <v>Chauffeur privé de Charleroi vers l'aéroport Nice-Côte d'Azur : env. 975 km, 10 h 15 de route. Devis personnalisé, standard 24h/24 et 7j/7.</v>
      </c>
      <c r="R1619" s="14" t="n">
        <f aca="false">LEN(Q1619)</f>
        <v>139</v>
      </c>
      <c r="S1619" s="14" t="str">
        <f aca="false">INDEX(10_Lieux!$C:$C,U1619)</f>
        <v>Belgique</v>
      </c>
      <c r="T1619" s="14" t="str">
        <f aca="false">INDEX(10_Lieux!$C:$C,V1619)</f>
        <v>France</v>
      </c>
      <c r="U1619" s="14" t="n">
        <f aca="false">MATCH(A1619,10_Lieux!$A:$A,0)</f>
        <v>96</v>
      </c>
      <c r="V1619" s="14" t="n">
        <f aca="false">MATCH(B1619,10_Lieux!$A:$A,0)</f>
        <v>168</v>
      </c>
      <c r="W1619" s="14" t="n">
        <f aca="false">ROUND(6371*2*ASIN(SQRT(SIN(RADIANS(INDEX(10_Lieux!$F:$F,V1619)-INDEX(10_Lieux!$F:$F,U1619))/2)^2+COS(RADIANS(INDEX(10_Lieux!$F:$F,U1619)))*COS(RADIANS(INDEX(10_Lieux!$F:$F,V1619)))*SIN(RADIANS(INDEX(10_Lieux!$G:$G,V1619)-INDEX(10_Lieux!$G:$G,U1619))/2)^2)),1)</f>
        <v>779.6</v>
      </c>
      <c r="X1619" s="14" t="n">
        <f aca="false">ROUND(I1619/IF(I1619&lt;p_seuil_vitesse,p_vit_lente,p_vit_rapide)*60/15,0)*15</f>
        <v>615</v>
      </c>
      <c r="Y1619" s="14" t="n">
        <f aca="false">MAX(IF(INDEX(10_Lieux!$B:$B,U1619)&lt;&gt;"Ville",INDEX(10_Lieux!$I:$I,U1619),0),IF(INDEX(10_Lieux!$B:$B,V1619)&lt;&gt;"Ville",INDEX(10_Lieux!$I:$I,V1619),0))</f>
        <v>500</v>
      </c>
      <c r="Z1619" s="14" t="str">
        <f aca="false">A1619&amp;"|"&amp;B1619</f>
        <v>Charleroi|Nice-Côte d'Azur</v>
      </c>
      <c r="AA1619" s="14" t="str">
        <f aca="false">IF(I1619&lt;p_local,"Local",IF(I1619&lt;p_vv_min,"Courte distance",IF(I1619&lt;p_tres_long,"Longue distance","Très longue distance")))</f>
        <v>Très longue distance</v>
      </c>
    </row>
    <row r="1620" customFormat="false" ht="15" hidden="false" customHeight="true" outlineLevel="0" collapsed="false">
      <c r="A1620" s="1" t="s">
        <v>1751</v>
      </c>
      <c r="B1620" s="1" t="s">
        <v>162</v>
      </c>
      <c r="C1620" s="1" t="s">
        <v>34</v>
      </c>
      <c r="D1620" s="1" t="s">
        <v>653</v>
      </c>
      <c r="E1620" s="1" t="s">
        <v>1790</v>
      </c>
      <c r="F1620" s="14" t="s">
        <v>40</v>
      </c>
      <c r="G1620" s="14" t="str">
        <f aca="false">IF(I1620&lt;p_local,"Local → page infra",IF(H1620&gt;=p_ph1,"Phase 1",IF(H1620&gt;=p_ph2,"Phase 2","Phase 3")))</f>
        <v>Phase 2</v>
      </c>
      <c r="H1620" s="14" t="n">
        <f aca="false">IF(I1620&lt;p_local,0,IF(C1620="Aéroport → Aéroport",p_pts_plein,IF(Y1620&gt;0,IF(I1620&lt;=Y1620,p_pts_plein,IF(I1620&lt;=p_mult2*Y1620,p_pts_moyen,p_pts_r3)),IF(I1620&gt;=p_vv_min,p_pts_plein,IF(I1620&gt;=p_vv_moy,p_pts_moyen,p_pts_court))))+IF(INDEX(10_Lieux!$D:$D,U1620)=1,p_prio1,p_prio2)+IF(INDEX(10_Lieux!$D:$D,V1620)=1,p_prio1,p_prio2)+IF(K1620="Oui",p_tf,0)+p_hub*((INDEX(10_Lieux!$H:$H,U1620)="Hub")+(INDEX(10_Lieux!$H:$H,V1620)="Hub"))+IF(OR(INDEX(10_Lieux!$H:$H,U1620)="Premium",INDEX(10_Lieux!$H:$H,V1620)="Premium"),p_prem,0))</f>
        <v>65</v>
      </c>
      <c r="I1620" s="14" t="n">
        <f aca="false">ROUND(W1620*p_facteur,0)</f>
        <v>544</v>
      </c>
      <c r="J1620" s="14" t="str">
        <f aca="false">IF(X1620&lt;60,X1620&amp;" min",INT(X1620/60)&amp;" h"&amp;IF(MOD(X1620,60)=0,""," "&amp;TEXT(MOD(X1620,60),"00")))</f>
        <v>5 h 45</v>
      </c>
      <c r="K1620" s="14" t="str">
        <f aca="false">IF(S1620&lt;&gt;T1620,"Oui","Non")</f>
        <v>Oui</v>
      </c>
      <c r="L1620" s="14" t="str">
        <f aca="false">IF(AND(INDEX(10_Lieux!$B:$B,U1620)="Ville",INDEX(10_Lieux!$B:$B,V1620)="Ville"),"/chauffeur-prive/"&amp;INDEX(10_Lieux!$E:$E,U1620)&amp;"-"&amp;INDEX(10_Lieux!$E:$E,V1620)&amp;"/","/chauffeur-prive/"&amp;INDEX(10_Lieux!$E:$E,U1620)&amp;"/"&amp;INDEX(10_Lieux!$E:$E,V1620)&amp;"/")</f>
        <v>/chauffeur-prive/aeroport-nice-cote-d-azur/bale/</v>
      </c>
      <c r="M1620" s="14" t="str">
        <f aca="false">IFERROR(INDEX($L:$L,MATCH(B1620&amp;"|"&amp;A1620,$Z:$Z,0)),"—")</f>
        <v>/chauffeur-prive/bale/aeroport-nice-cote-d-azur/</v>
      </c>
      <c r="N1620" s="14" t="str">
        <f aca="false">IF(LEN("Chauffeur privé "&amp;INDEX(10_Lieux!$J:$J,U1620)&amp;" → "&amp;INDEX(10_Lieux!$J:$J,V1620)&amp;" | 24h/24")&gt;60,"Chauffeur privé "&amp;INDEX(10_Lieux!$J:$J,U1620)&amp;" → "&amp;INDEX(10_Lieux!$J:$J,V1620),"Chauffeur privé "&amp;INDEX(10_Lieux!$J:$J,U1620)&amp;" → "&amp;INDEX(10_Lieux!$J:$J,V1620)&amp;" | 24h/24")</f>
        <v>Chauffeur privé Aéroport Nice-Côte d'Azur → Bâle | 24h/24</v>
      </c>
      <c r="O1620" s="14" t="n">
        <f aca="false">LEN(N1620)</f>
        <v>57</v>
      </c>
      <c r="P1620" s="14" t="str">
        <f aca="false">"Chauffeur privé "&amp;INDEX(10_Lieux!$K:$K,U1620)&amp;" vers "&amp;INDEX(10_Lieux!$L:$L,V1620)</f>
        <v>Chauffeur privé de l'aéroport Nice-Côte d'Azur vers Bâle</v>
      </c>
      <c r="Q1620" s="14" t="str">
        <f aca="false">"Chauffeur privé "&amp;INDEX(10_Lieux!$K:$K,U1620)&amp;" vers "&amp;INDEX(10_Lieux!$L:$L,V1620)&amp;" : env. "&amp;I1620&amp;" km, "&amp;J1620&amp;" de route. Devis personnalisé, standard 24h/24 et 7j/7."</f>
        <v>Chauffeur privé de l'aéroport Nice-Côte d'Azur vers Bâle : env. 544 km, 5 h 45 de route. Devis personnalisé, standard 24h/24 et 7j/7.</v>
      </c>
      <c r="R1620" s="14" t="n">
        <f aca="false">LEN(Q1620)</f>
        <v>133</v>
      </c>
      <c r="S1620" s="14" t="str">
        <f aca="false">INDEX(10_Lieux!$C:$C,U1620)</f>
        <v>France</v>
      </c>
      <c r="T1620" s="14" t="str">
        <f aca="false">INDEX(10_Lieux!$C:$C,V1620)</f>
        <v>Suisse</v>
      </c>
      <c r="U1620" s="14" t="n">
        <f aca="false">MATCH(A1620,10_Lieux!$A:$A,0)</f>
        <v>168</v>
      </c>
      <c r="V1620" s="14" t="n">
        <f aca="false">MATCH(B1620,10_Lieux!$A:$A,0)</f>
        <v>121</v>
      </c>
      <c r="W1620" s="14" t="n">
        <f aca="false">ROUND(6371*2*ASIN(SQRT(SIN(RADIANS(INDEX(10_Lieux!$F:$F,V1620)-INDEX(10_Lieux!$F:$F,U1620))/2)^2+COS(RADIANS(INDEX(10_Lieux!$F:$F,U1620)))*COS(RADIANS(INDEX(10_Lieux!$F:$F,V1620)))*SIN(RADIANS(INDEX(10_Lieux!$G:$G,V1620)-INDEX(10_Lieux!$G:$G,U1620))/2)^2)),1)</f>
        <v>434.9</v>
      </c>
      <c r="X1620" s="14" t="n">
        <f aca="false">ROUND(I1620/IF(I1620&lt;p_seuil_vitesse,p_vit_lente,p_vit_rapide)*60/15,0)*15</f>
        <v>345</v>
      </c>
      <c r="Y1620" s="14" t="n">
        <f aca="false">MAX(IF(INDEX(10_Lieux!$B:$B,U1620)&lt;&gt;"Ville",INDEX(10_Lieux!$I:$I,U1620),0),IF(INDEX(10_Lieux!$B:$B,V1620)&lt;&gt;"Ville",INDEX(10_Lieux!$I:$I,V1620),0))</f>
        <v>500</v>
      </c>
      <c r="Z1620" s="14" t="str">
        <f aca="false">A1620&amp;"|"&amp;B1620</f>
        <v>Nice-Côte d'Azur|Bâle</v>
      </c>
      <c r="AA1620" s="14" t="str">
        <f aca="false">IF(I1620&lt;p_local,"Local",IF(I1620&lt;p_vv_min,"Courte distance",IF(I1620&lt;p_tres_long,"Longue distance","Très longue distance")))</f>
        <v>Longue distance</v>
      </c>
    </row>
    <row r="1621" customFormat="false" ht="15" hidden="false" customHeight="true" outlineLevel="0" collapsed="false">
      <c r="A1621" s="1" t="s">
        <v>162</v>
      </c>
      <c r="B1621" s="1" t="s">
        <v>1751</v>
      </c>
      <c r="C1621" s="1" t="s">
        <v>35</v>
      </c>
      <c r="D1621" s="1" t="s">
        <v>653</v>
      </c>
      <c r="E1621" s="1" t="s">
        <v>1791</v>
      </c>
      <c r="F1621" s="14" t="s">
        <v>40</v>
      </c>
      <c r="G1621" s="14" t="str">
        <f aca="false">IF(I1621&lt;p_local,"Local → page infra",IF(H1621&gt;=p_ph1,"Phase 1",IF(H1621&gt;=p_ph2,"Phase 2","Phase 3")))</f>
        <v>Phase 2</v>
      </c>
      <c r="H1621" s="14" t="n">
        <f aca="false">IF(I1621&lt;p_local,0,IF(C1621="Aéroport → Aéroport",p_pts_plein,IF(Y1621&gt;0,IF(I1621&lt;=Y1621,p_pts_plein,IF(I1621&lt;=p_mult2*Y1621,p_pts_moyen,p_pts_r3)),IF(I1621&gt;=p_vv_min,p_pts_plein,IF(I1621&gt;=p_vv_moy,p_pts_moyen,p_pts_court))))+IF(INDEX(10_Lieux!$D:$D,U1621)=1,p_prio1,p_prio2)+IF(INDEX(10_Lieux!$D:$D,V1621)=1,p_prio1,p_prio2)+IF(K1621="Oui",p_tf,0)+p_hub*((INDEX(10_Lieux!$H:$H,U1621)="Hub")+(INDEX(10_Lieux!$H:$H,V1621)="Hub"))+IF(OR(INDEX(10_Lieux!$H:$H,U1621)="Premium",INDEX(10_Lieux!$H:$H,V1621)="Premium"),p_prem,0))</f>
        <v>65</v>
      </c>
      <c r="I1621" s="14" t="n">
        <f aca="false">ROUND(W1621*p_facteur,0)</f>
        <v>544</v>
      </c>
      <c r="J1621" s="14" t="str">
        <f aca="false">IF(X1621&lt;60,X1621&amp;" min",INT(X1621/60)&amp;" h"&amp;IF(MOD(X1621,60)=0,""," "&amp;TEXT(MOD(X1621,60),"00")))</f>
        <v>5 h 45</v>
      </c>
      <c r="K1621" s="14" t="str">
        <f aca="false">IF(S1621&lt;&gt;T1621,"Oui","Non")</f>
        <v>Oui</v>
      </c>
      <c r="L1621" s="14" t="str">
        <f aca="false">IF(AND(INDEX(10_Lieux!$B:$B,U1621)="Ville",INDEX(10_Lieux!$B:$B,V1621)="Ville"),"/chauffeur-prive/"&amp;INDEX(10_Lieux!$E:$E,U1621)&amp;"-"&amp;INDEX(10_Lieux!$E:$E,V1621)&amp;"/","/chauffeur-prive/"&amp;INDEX(10_Lieux!$E:$E,U1621)&amp;"/"&amp;INDEX(10_Lieux!$E:$E,V1621)&amp;"/")</f>
        <v>/chauffeur-prive/bale/aeroport-nice-cote-d-azur/</v>
      </c>
      <c r="M1621" s="14" t="str">
        <f aca="false">IFERROR(INDEX($L:$L,MATCH(B1621&amp;"|"&amp;A1621,$Z:$Z,0)),"—")</f>
        <v>/chauffeur-prive/aeroport-nice-cote-d-azur/bale/</v>
      </c>
      <c r="N1621" s="14" t="str">
        <f aca="false">IF(LEN("Chauffeur privé "&amp;INDEX(10_Lieux!$J:$J,U1621)&amp;" → "&amp;INDEX(10_Lieux!$J:$J,V1621)&amp;" | 24h/24")&gt;60,"Chauffeur privé "&amp;INDEX(10_Lieux!$J:$J,U1621)&amp;" → "&amp;INDEX(10_Lieux!$J:$J,V1621),"Chauffeur privé "&amp;INDEX(10_Lieux!$J:$J,U1621)&amp;" → "&amp;INDEX(10_Lieux!$J:$J,V1621)&amp;" | 24h/24")</f>
        <v>Chauffeur privé Bâle → Aéroport Nice-Côte d'Azur | 24h/24</v>
      </c>
      <c r="O1621" s="14" t="n">
        <f aca="false">LEN(N1621)</f>
        <v>57</v>
      </c>
      <c r="P1621" s="14" t="str">
        <f aca="false">"Chauffeur privé "&amp;INDEX(10_Lieux!$K:$K,U1621)&amp;" vers "&amp;INDEX(10_Lieux!$L:$L,V1621)</f>
        <v>Chauffeur privé de Bâle vers l'aéroport Nice-Côte d'Azur</v>
      </c>
      <c r="Q1621" s="14" t="str">
        <f aca="false">"Chauffeur privé "&amp;INDEX(10_Lieux!$K:$K,U1621)&amp;" vers "&amp;INDEX(10_Lieux!$L:$L,V1621)&amp;" : env. "&amp;I1621&amp;" km, "&amp;J1621&amp;" de route. Devis personnalisé, standard 24h/24 et 7j/7."</f>
        <v>Chauffeur privé de Bâle vers l'aéroport Nice-Côte d'Azur : env. 544 km, 5 h 45 de route. Devis personnalisé, standard 24h/24 et 7j/7.</v>
      </c>
      <c r="R1621" s="14" t="n">
        <f aca="false">LEN(Q1621)</f>
        <v>133</v>
      </c>
      <c r="S1621" s="14" t="str">
        <f aca="false">INDEX(10_Lieux!$C:$C,U1621)</f>
        <v>Suisse</v>
      </c>
      <c r="T1621" s="14" t="str">
        <f aca="false">INDEX(10_Lieux!$C:$C,V1621)</f>
        <v>France</v>
      </c>
      <c r="U1621" s="14" t="n">
        <f aca="false">MATCH(A1621,10_Lieux!$A:$A,0)</f>
        <v>121</v>
      </c>
      <c r="V1621" s="14" t="n">
        <f aca="false">MATCH(B1621,10_Lieux!$A:$A,0)</f>
        <v>168</v>
      </c>
      <c r="W1621" s="14" t="n">
        <f aca="false">ROUND(6371*2*ASIN(SQRT(SIN(RADIANS(INDEX(10_Lieux!$F:$F,V1621)-INDEX(10_Lieux!$F:$F,U1621))/2)^2+COS(RADIANS(INDEX(10_Lieux!$F:$F,U1621)))*COS(RADIANS(INDEX(10_Lieux!$F:$F,V1621)))*SIN(RADIANS(INDEX(10_Lieux!$G:$G,V1621)-INDEX(10_Lieux!$G:$G,U1621))/2)^2)),1)</f>
        <v>434.9</v>
      </c>
      <c r="X1621" s="14" t="n">
        <f aca="false">ROUND(I1621/IF(I1621&lt;p_seuil_vitesse,p_vit_lente,p_vit_rapide)*60/15,0)*15</f>
        <v>345</v>
      </c>
      <c r="Y1621" s="14" t="n">
        <f aca="false">MAX(IF(INDEX(10_Lieux!$B:$B,U1621)&lt;&gt;"Ville",INDEX(10_Lieux!$I:$I,U1621),0),IF(INDEX(10_Lieux!$B:$B,V1621)&lt;&gt;"Ville",INDEX(10_Lieux!$I:$I,V1621),0))</f>
        <v>500</v>
      </c>
      <c r="Z1621" s="14" t="str">
        <f aca="false">A1621&amp;"|"&amp;B1621</f>
        <v>Bâle|Nice-Côte d'Azur</v>
      </c>
      <c r="AA1621" s="14" t="str">
        <f aca="false">IF(I1621&lt;p_local,"Local",IF(I1621&lt;p_vv_min,"Courte distance",IF(I1621&lt;p_tres_long,"Longue distance","Très longue distance")))</f>
        <v>Longue distance</v>
      </c>
    </row>
    <row r="1622" customFormat="false" ht="15" hidden="false" customHeight="true" outlineLevel="0" collapsed="false">
      <c r="A1622" s="1" t="s">
        <v>1751</v>
      </c>
      <c r="B1622" s="1" t="s">
        <v>164</v>
      </c>
      <c r="C1622" s="1" t="s">
        <v>34</v>
      </c>
      <c r="D1622" s="1" t="s">
        <v>653</v>
      </c>
      <c r="E1622" s="1" t="s">
        <v>1792</v>
      </c>
      <c r="F1622" s="14" t="s">
        <v>40</v>
      </c>
      <c r="G1622" s="14" t="str">
        <f aca="false">IF(I1622&lt;p_local,"Local → page infra",IF(H1622&gt;=p_ph1,"Phase 1",IF(H1622&gt;=p_ph2,"Phase 2","Phase 3")))</f>
        <v>Phase 2</v>
      </c>
      <c r="H1622" s="14" t="n">
        <f aca="false">IF(I1622&lt;p_local,0,IF(C1622="Aéroport → Aéroport",p_pts_plein,IF(Y1622&gt;0,IF(I1622&lt;=Y1622,p_pts_plein,IF(I1622&lt;=p_mult2*Y1622,p_pts_moyen,p_pts_r3)),IF(I1622&gt;=p_vv_min,p_pts_plein,IF(I1622&gt;=p_vv_moy,p_pts_moyen,p_pts_court))))+IF(INDEX(10_Lieux!$D:$D,U1622)=1,p_prio1,p_prio2)+IF(INDEX(10_Lieux!$D:$D,V1622)=1,p_prio1,p_prio2)+IF(K1622="Oui",p_tf,0)+p_hub*((INDEX(10_Lieux!$H:$H,U1622)="Hub")+(INDEX(10_Lieux!$H:$H,V1622)="Hub"))+IF(OR(INDEX(10_Lieux!$H:$H,U1622)="Premium",INDEX(10_Lieux!$H:$H,V1622)="Premium"),p_prem,0))</f>
        <v>75</v>
      </c>
      <c r="I1622" s="14" t="n">
        <f aca="false">ROUND(W1622*p_facteur,0)</f>
        <v>533</v>
      </c>
      <c r="J1622" s="14" t="str">
        <f aca="false">IF(X1622&lt;60,X1622&amp;" min",INT(X1622/60)&amp;" h"&amp;IF(MOD(X1622,60)=0,""," "&amp;TEXT(MOD(X1622,60),"00")))</f>
        <v>5 h 30</v>
      </c>
      <c r="K1622" s="14" t="str">
        <f aca="false">IF(S1622&lt;&gt;T1622,"Oui","Non")</f>
        <v>Oui</v>
      </c>
      <c r="L1622" s="14" t="str">
        <f aca="false">IF(AND(INDEX(10_Lieux!$B:$B,U1622)="Ville",INDEX(10_Lieux!$B:$B,V1622)="Ville"),"/chauffeur-prive/"&amp;INDEX(10_Lieux!$E:$E,U1622)&amp;"-"&amp;INDEX(10_Lieux!$E:$E,V1622)&amp;"/","/chauffeur-prive/"&amp;INDEX(10_Lieux!$E:$E,U1622)&amp;"/"&amp;INDEX(10_Lieux!$E:$E,V1622)&amp;"/")</f>
        <v>/chauffeur-prive/aeroport-nice-cote-d-azur/zurich/</v>
      </c>
      <c r="M1622" s="14" t="str">
        <f aca="false">IFERROR(INDEX($L:$L,MATCH(B1622&amp;"|"&amp;A1622,$Z:$Z,0)),"—")</f>
        <v>/chauffeur-prive/zurich/aeroport-nice-cote-d-azur/</v>
      </c>
      <c r="N1622" s="14" t="str">
        <f aca="false">IF(LEN("Chauffeur privé "&amp;INDEX(10_Lieux!$J:$J,U1622)&amp;" → "&amp;INDEX(10_Lieux!$J:$J,V1622)&amp;" | 24h/24")&gt;60,"Chauffeur privé "&amp;INDEX(10_Lieux!$J:$J,U1622)&amp;" → "&amp;INDEX(10_Lieux!$J:$J,V1622),"Chauffeur privé "&amp;INDEX(10_Lieux!$J:$J,U1622)&amp;" → "&amp;INDEX(10_Lieux!$J:$J,V1622)&amp;" | 24h/24")</f>
        <v>Chauffeur privé Aéroport Nice-Côte d'Azur → Zurich | 24h/24</v>
      </c>
      <c r="O1622" s="14" t="n">
        <f aca="false">LEN(N1622)</f>
        <v>59</v>
      </c>
      <c r="P1622" s="14" t="str">
        <f aca="false">"Chauffeur privé "&amp;INDEX(10_Lieux!$K:$K,U1622)&amp;" vers "&amp;INDEX(10_Lieux!$L:$L,V1622)</f>
        <v>Chauffeur privé de l'aéroport Nice-Côte d'Azur vers Zurich</v>
      </c>
      <c r="Q1622" s="14" t="str">
        <f aca="false">"Chauffeur privé "&amp;INDEX(10_Lieux!$K:$K,U1622)&amp;" vers "&amp;INDEX(10_Lieux!$L:$L,V1622)&amp;" : env. "&amp;I1622&amp;" km, "&amp;J1622&amp;" de route. Devis personnalisé, standard 24h/24 et 7j/7."</f>
        <v>Chauffeur privé de l'aéroport Nice-Côte d'Azur vers Zurich : env. 533 km, 5 h 30 de route. Devis personnalisé, standard 24h/24 et 7j/7.</v>
      </c>
      <c r="R1622" s="14" t="n">
        <f aca="false">LEN(Q1622)</f>
        <v>135</v>
      </c>
      <c r="S1622" s="14" t="str">
        <f aca="false">INDEX(10_Lieux!$C:$C,U1622)</f>
        <v>France</v>
      </c>
      <c r="T1622" s="14" t="str">
        <f aca="false">INDEX(10_Lieux!$C:$C,V1622)</f>
        <v>Suisse</v>
      </c>
      <c r="U1622" s="14" t="n">
        <f aca="false">MATCH(A1622,10_Lieux!$A:$A,0)</f>
        <v>168</v>
      </c>
      <c r="V1622" s="14" t="n">
        <f aca="false">MATCH(B1622,10_Lieux!$A:$A,0)</f>
        <v>122</v>
      </c>
      <c r="W1622" s="14" t="n">
        <f aca="false">ROUND(6371*2*ASIN(SQRT(SIN(RADIANS(INDEX(10_Lieux!$F:$F,V1622)-INDEX(10_Lieux!$F:$F,U1622))/2)^2+COS(RADIANS(INDEX(10_Lieux!$F:$F,U1622)))*COS(RADIANS(INDEX(10_Lieux!$F:$F,V1622)))*SIN(RADIANS(INDEX(10_Lieux!$G:$G,V1622)-INDEX(10_Lieux!$G:$G,U1622))/2)^2)),1)</f>
        <v>426.2</v>
      </c>
      <c r="X1622" s="14" t="n">
        <f aca="false">ROUND(I1622/IF(I1622&lt;p_seuil_vitesse,p_vit_lente,p_vit_rapide)*60/15,0)*15</f>
        <v>330</v>
      </c>
      <c r="Y1622" s="14" t="n">
        <f aca="false">MAX(IF(INDEX(10_Lieux!$B:$B,U1622)&lt;&gt;"Ville",INDEX(10_Lieux!$I:$I,U1622),0),IF(INDEX(10_Lieux!$B:$B,V1622)&lt;&gt;"Ville",INDEX(10_Lieux!$I:$I,V1622),0))</f>
        <v>500</v>
      </c>
      <c r="Z1622" s="14" t="str">
        <f aca="false">A1622&amp;"|"&amp;B1622</f>
        <v>Nice-Côte d'Azur|Zurich</v>
      </c>
      <c r="AA1622" s="14" t="str">
        <f aca="false">IF(I1622&lt;p_local,"Local",IF(I1622&lt;p_vv_min,"Courte distance",IF(I1622&lt;p_tres_long,"Longue distance","Très longue distance")))</f>
        <v>Longue distance</v>
      </c>
    </row>
    <row r="1623" customFormat="false" ht="15" hidden="false" customHeight="true" outlineLevel="0" collapsed="false">
      <c r="A1623" s="1" t="s">
        <v>164</v>
      </c>
      <c r="B1623" s="1" t="s">
        <v>1751</v>
      </c>
      <c r="C1623" s="1" t="s">
        <v>35</v>
      </c>
      <c r="D1623" s="1" t="s">
        <v>653</v>
      </c>
      <c r="E1623" s="1" t="s">
        <v>1793</v>
      </c>
      <c r="F1623" s="14" t="s">
        <v>40</v>
      </c>
      <c r="G1623" s="14" t="str">
        <f aca="false">IF(I1623&lt;p_local,"Local → page infra",IF(H1623&gt;=p_ph1,"Phase 1",IF(H1623&gt;=p_ph2,"Phase 2","Phase 3")))</f>
        <v>Phase 2</v>
      </c>
      <c r="H1623" s="14" t="n">
        <f aca="false">IF(I1623&lt;p_local,0,IF(C1623="Aéroport → Aéroport",p_pts_plein,IF(Y1623&gt;0,IF(I1623&lt;=Y1623,p_pts_plein,IF(I1623&lt;=p_mult2*Y1623,p_pts_moyen,p_pts_r3)),IF(I1623&gt;=p_vv_min,p_pts_plein,IF(I1623&gt;=p_vv_moy,p_pts_moyen,p_pts_court))))+IF(INDEX(10_Lieux!$D:$D,U1623)=1,p_prio1,p_prio2)+IF(INDEX(10_Lieux!$D:$D,V1623)=1,p_prio1,p_prio2)+IF(K1623="Oui",p_tf,0)+p_hub*((INDEX(10_Lieux!$H:$H,U1623)="Hub")+(INDEX(10_Lieux!$H:$H,V1623)="Hub"))+IF(OR(INDEX(10_Lieux!$H:$H,U1623)="Premium",INDEX(10_Lieux!$H:$H,V1623)="Premium"),p_prem,0))</f>
        <v>75</v>
      </c>
      <c r="I1623" s="14" t="n">
        <f aca="false">ROUND(W1623*p_facteur,0)</f>
        <v>533</v>
      </c>
      <c r="J1623" s="14" t="str">
        <f aca="false">IF(X1623&lt;60,X1623&amp;" min",INT(X1623/60)&amp;" h"&amp;IF(MOD(X1623,60)=0,""," "&amp;TEXT(MOD(X1623,60),"00")))</f>
        <v>5 h 30</v>
      </c>
      <c r="K1623" s="14" t="str">
        <f aca="false">IF(S1623&lt;&gt;T1623,"Oui","Non")</f>
        <v>Oui</v>
      </c>
      <c r="L1623" s="14" t="str">
        <f aca="false">IF(AND(INDEX(10_Lieux!$B:$B,U1623)="Ville",INDEX(10_Lieux!$B:$B,V1623)="Ville"),"/chauffeur-prive/"&amp;INDEX(10_Lieux!$E:$E,U1623)&amp;"-"&amp;INDEX(10_Lieux!$E:$E,V1623)&amp;"/","/chauffeur-prive/"&amp;INDEX(10_Lieux!$E:$E,U1623)&amp;"/"&amp;INDEX(10_Lieux!$E:$E,V1623)&amp;"/")</f>
        <v>/chauffeur-prive/zurich/aeroport-nice-cote-d-azur/</v>
      </c>
      <c r="M1623" s="14" t="str">
        <f aca="false">IFERROR(INDEX($L:$L,MATCH(B1623&amp;"|"&amp;A1623,$Z:$Z,0)),"—")</f>
        <v>/chauffeur-prive/aeroport-nice-cote-d-azur/zurich/</v>
      </c>
      <c r="N1623" s="14" t="str">
        <f aca="false">IF(LEN("Chauffeur privé "&amp;INDEX(10_Lieux!$J:$J,U1623)&amp;" → "&amp;INDEX(10_Lieux!$J:$J,V1623)&amp;" | 24h/24")&gt;60,"Chauffeur privé "&amp;INDEX(10_Lieux!$J:$J,U1623)&amp;" → "&amp;INDEX(10_Lieux!$J:$J,V1623),"Chauffeur privé "&amp;INDEX(10_Lieux!$J:$J,U1623)&amp;" → "&amp;INDEX(10_Lieux!$J:$J,V1623)&amp;" | 24h/24")</f>
        <v>Chauffeur privé Zurich → Aéroport Nice-Côte d'Azur | 24h/24</v>
      </c>
      <c r="O1623" s="14" t="n">
        <f aca="false">LEN(N1623)</f>
        <v>59</v>
      </c>
      <c r="P1623" s="14" t="str">
        <f aca="false">"Chauffeur privé "&amp;INDEX(10_Lieux!$K:$K,U1623)&amp;" vers "&amp;INDEX(10_Lieux!$L:$L,V1623)</f>
        <v>Chauffeur privé de Zurich vers l'aéroport Nice-Côte d'Azur</v>
      </c>
      <c r="Q1623" s="14" t="str">
        <f aca="false">"Chauffeur privé "&amp;INDEX(10_Lieux!$K:$K,U1623)&amp;" vers "&amp;INDEX(10_Lieux!$L:$L,V1623)&amp;" : env. "&amp;I1623&amp;" km, "&amp;J1623&amp;" de route. Devis personnalisé, standard 24h/24 et 7j/7."</f>
        <v>Chauffeur privé de Zurich vers l'aéroport Nice-Côte d'Azur : env. 533 km, 5 h 30 de route. Devis personnalisé, standard 24h/24 et 7j/7.</v>
      </c>
      <c r="R1623" s="14" t="n">
        <f aca="false">LEN(Q1623)</f>
        <v>135</v>
      </c>
      <c r="S1623" s="14" t="str">
        <f aca="false">INDEX(10_Lieux!$C:$C,U1623)</f>
        <v>Suisse</v>
      </c>
      <c r="T1623" s="14" t="str">
        <f aca="false">INDEX(10_Lieux!$C:$C,V1623)</f>
        <v>France</v>
      </c>
      <c r="U1623" s="14" t="n">
        <f aca="false">MATCH(A1623,10_Lieux!$A:$A,0)</f>
        <v>122</v>
      </c>
      <c r="V1623" s="14" t="n">
        <f aca="false">MATCH(B1623,10_Lieux!$A:$A,0)</f>
        <v>168</v>
      </c>
      <c r="W1623" s="14" t="n">
        <f aca="false">ROUND(6371*2*ASIN(SQRT(SIN(RADIANS(INDEX(10_Lieux!$F:$F,V1623)-INDEX(10_Lieux!$F:$F,U1623))/2)^2+COS(RADIANS(INDEX(10_Lieux!$F:$F,U1623)))*COS(RADIANS(INDEX(10_Lieux!$F:$F,V1623)))*SIN(RADIANS(INDEX(10_Lieux!$G:$G,V1623)-INDEX(10_Lieux!$G:$G,U1623))/2)^2)),1)</f>
        <v>426.2</v>
      </c>
      <c r="X1623" s="14" t="n">
        <f aca="false">ROUND(I1623/IF(I1623&lt;p_seuil_vitesse,p_vit_lente,p_vit_rapide)*60/15,0)*15</f>
        <v>330</v>
      </c>
      <c r="Y1623" s="14" t="n">
        <f aca="false">MAX(IF(INDEX(10_Lieux!$B:$B,U1623)&lt;&gt;"Ville",INDEX(10_Lieux!$I:$I,U1623),0),IF(INDEX(10_Lieux!$B:$B,V1623)&lt;&gt;"Ville",INDEX(10_Lieux!$I:$I,V1623),0))</f>
        <v>500</v>
      </c>
      <c r="Z1623" s="14" t="str">
        <f aca="false">A1623&amp;"|"&amp;B1623</f>
        <v>Zurich|Nice-Côte d'Azur</v>
      </c>
      <c r="AA1623" s="14" t="str">
        <f aca="false">IF(I1623&lt;p_local,"Local",IF(I1623&lt;p_vv_min,"Courte distance",IF(I1623&lt;p_tres_long,"Longue distance","Très longue distance")))</f>
        <v>Longue distance</v>
      </c>
    </row>
    <row r="1624" customFormat="false" ht="15" hidden="false" customHeight="true" outlineLevel="0" collapsed="false">
      <c r="A1624" s="1" t="s">
        <v>1751</v>
      </c>
      <c r="B1624" s="1" t="s">
        <v>166</v>
      </c>
      <c r="C1624" s="1" t="s">
        <v>34</v>
      </c>
      <c r="D1624" s="1" t="s">
        <v>653</v>
      </c>
      <c r="E1624" s="1" t="s">
        <v>1794</v>
      </c>
      <c r="F1624" s="14" t="s">
        <v>40</v>
      </c>
      <c r="G1624" s="14" t="str">
        <f aca="false">IF(I1624&lt;p_local,"Local → page infra",IF(H1624&gt;=p_ph1,"Phase 1",IF(H1624&gt;=p_ph2,"Phase 2","Phase 3")))</f>
        <v>Phase 1</v>
      </c>
      <c r="H1624" s="14" t="n">
        <f aca="false">IF(I1624&lt;p_local,0,IF(C1624="Aéroport → Aéroport",p_pts_plein,IF(Y1624&gt;0,IF(I1624&lt;=Y1624,p_pts_plein,IF(I1624&lt;=p_mult2*Y1624,p_pts_moyen,p_pts_r3)),IF(I1624&gt;=p_vv_min,p_pts_plein,IF(I1624&gt;=p_vv_moy,p_pts_moyen,p_pts_court))))+IF(INDEX(10_Lieux!$D:$D,U1624)=1,p_prio1,p_prio2)+IF(INDEX(10_Lieux!$D:$D,V1624)=1,p_prio1,p_prio2)+IF(K1624="Oui",p_tf,0)+p_hub*((INDEX(10_Lieux!$H:$H,U1624)="Hub")+(INDEX(10_Lieux!$H:$H,V1624)="Hub"))+IF(OR(INDEX(10_Lieux!$H:$H,U1624)="Premium",INDEX(10_Lieux!$H:$H,V1624)="Premium"),p_prem,0))</f>
        <v>80</v>
      </c>
      <c r="I1624" s="14" t="n">
        <f aca="false">ROUND(W1624*p_facteur,0)</f>
        <v>458</v>
      </c>
      <c r="J1624" s="14" t="str">
        <f aca="false">IF(X1624&lt;60,X1624&amp;" min",INT(X1624/60)&amp;" h"&amp;IF(MOD(X1624,60)=0,""," "&amp;TEXT(MOD(X1624,60),"00")))</f>
        <v>4 h 45</v>
      </c>
      <c r="K1624" s="14" t="str">
        <f aca="false">IF(S1624&lt;&gt;T1624,"Oui","Non")</f>
        <v>Oui</v>
      </c>
      <c r="L1624" s="14" t="str">
        <f aca="false">IF(AND(INDEX(10_Lieux!$B:$B,U1624)="Ville",INDEX(10_Lieux!$B:$B,V1624)="Ville"),"/chauffeur-prive/"&amp;INDEX(10_Lieux!$E:$E,U1624)&amp;"-"&amp;INDEX(10_Lieux!$E:$E,V1624)&amp;"/","/chauffeur-prive/"&amp;INDEX(10_Lieux!$E:$E,U1624)&amp;"/"&amp;INDEX(10_Lieux!$E:$E,V1624)&amp;"/")</f>
        <v>/chauffeur-prive/aeroport-nice-cote-d-azur/berne/</v>
      </c>
      <c r="M1624" s="14" t="str">
        <f aca="false">IFERROR(INDEX($L:$L,MATCH(B1624&amp;"|"&amp;A1624,$Z:$Z,0)),"—")</f>
        <v>/chauffeur-prive/berne/aeroport-nice-cote-d-azur/</v>
      </c>
      <c r="N1624" s="14" t="str">
        <f aca="false">IF(LEN("Chauffeur privé "&amp;INDEX(10_Lieux!$J:$J,U1624)&amp;" → "&amp;INDEX(10_Lieux!$J:$J,V1624)&amp;" | 24h/24")&gt;60,"Chauffeur privé "&amp;INDEX(10_Lieux!$J:$J,U1624)&amp;" → "&amp;INDEX(10_Lieux!$J:$J,V1624),"Chauffeur privé "&amp;INDEX(10_Lieux!$J:$J,U1624)&amp;" → "&amp;INDEX(10_Lieux!$J:$J,V1624)&amp;" | 24h/24")</f>
        <v>Chauffeur privé Aéroport Nice-Côte d'Azur → Berne | 24h/24</v>
      </c>
      <c r="O1624" s="14" t="n">
        <f aca="false">LEN(N1624)</f>
        <v>58</v>
      </c>
      <c r="P1624" s="14" t="str">
        <f aca="false">"Chauffeur privé "&amp;INDEX(10_Lieux!$K:$K,U1624)&amp;" vers "&amp;INDEX(10_Lieux!$L:$L,V1624)</f>
        <v>Chauffeur privé de l'aéroport Nice-Côte d'Azur vers Berne</v>
      </c>
      <c r="Q1624" s="14" t="str">
        <f aca="false">"Chauffeur privé "&amp;INDEX(10_Lieux!$K:$K,U1624)&amp;" vers "&amp;INDEX(10_Lieux!$L:$L,V1624)&amp;" : env. "&amp;I1624&amp;" km, "&amp;J1624&amp;" de route. Devis personnalisé, standard 24h/24 et 7j/7."</f>
        <v>Chauffeur privé de l'aéroport Nice-Côte d'Azur vers Berne : env. 458 km, 4 h 45 de route. Devis personnalisé, standard 24h/24 et 7j/7.</v>
      </c>
      <c r="R1624" s="14" t="n">
        <f aca="false">LEN(Q1624)</f>
        <v>134</v>
      </c>
      <c r="S1624" s="14" t="str">
        <f aca="false">INDEX(10_Lieux!$C:$C,U1624)</f>
        <v>France</v>
      </c>
      <c r="T1624" s="14" t="str">
        <f aca="false">INDEX(10_Lieux!$C:$C,V1624)</f>
        <v>Suisse</v>
      </c>
      <c r="U1624" s="14" t="n">
        <f aca="false">MATCH(A1624,10_Lieux!$A:$A,0)</f>
        <v>168</v>
      </c>
      <c r="V1624" s="14" t="n">
        <f aca="false">MATCH(B1624,10_Lieux!$A:$A,0)</f>
        <v>123</v>
      </c>
      <c r="W1624" s="14" t="n">
        <f aca="false">ROUND(6371*2*ASIN(SQRT(SIN(RADIANS(INDEX(10_Lieux!$F:$F,V1624)-INDEX(10_Lieux!$F:$F,U1624))/2)^2+COS(RADIANS(INDEX(10_Lieux!$F:$F,U1624)))*COS(RADIANS(INDEX(10_Lieux!$F:$F,V1624)))*SIN(RADIANS(INDEX(10_Lieux!$G:$G,V1624)-INDEX(10_Lieux!$G:$G,U1624))/2)^2)),1)</f>
        <v>366.3</v>
      </c>
      <c r="X1624" s="14" t="n">
        <f aca="false">ROUND(I1624/IF(I1624&lt;p_seuil_vitesse,p_vit_lente,p_vit_rapide)*60/15,0)*15</f>
        <v>285</v>
      </c>
      <c r="Y1624" s="14" t="n">
        <f aca="false">MAX(IF(INDEX(10_Lieux!$B:$B,U1624)&lt;&gt;"Ville",INDEX(10_Lieux!$I:$I,U1624),0),IF(INDEX(10_Lieux!$B:$B,V1624)&lt;&gt;"Ville",INDEX(10_Lieux!$I:$I,V1624),0))</f>
        <v>500</v>
      </c>
      <c r="Z1624" s="14" t="str">
        <f aca="false">A1624&amp;"|"&amp;B1624</f>
        <v>Nice-Côte d'Azur|Berne</v>
      </c>
      <c r="AA1624" s="14" t="str">
        <f aca="false">IF(I1624&lt;p_local,"Local",IF(I1624&lt;p_vv_min,"Courte distance",IF(I1624&lt;p_tres_long,"Longue distance","Très longue distance")))</f>
        <v>Longue distance</v>
      </c>
    </row>
    <row r="1625" customFormat="false" ht="15" hidden="false" customHeight="true" outlineLevel="0" collapsed="false">
      <c r="A1625" s="1" t="s">
        <v>166</v>
      </c>
      <c r="B1625" s="1" t="s">
        <v>1751</v>
      </c>
      <c r="C1625" s="1" t="s">
        <v>35</v>
      </c>
      <c r="D1625" s="1" t="s">
        <v>653</v>
      </c>
      <c r="E1625" s="1" t="s">
        <v>1795</v>
      </c>
      <c r="F1625" s="14" t="s">
        <v>40</v>
      </c>
      <c r="G1625" s="14" t="str">
        <f aca="false">IF(I1625&lt;p_local,"Local → page infra",IF(H1625&gt;=p_ph1,"Phase 1",IF(H1625&gt;=p_ph2,"Phase 2","Phase 3")))</f>
        <v>Phase 1</v>
      </c>
      <c r="H1625" s="14" t="n">
        <f aca="false">IF(I1625&lt;p_local,0,IF(C1625="Aéroport → Aéroport",p_pts_plein,IF(Y1625&gt;0,IF(I1625&lt;=Y1625,p_pts_plein,IF(I1625&lt;=p_mult2*Y1625,p_pts_moyen,p_pts_r3)),IF(I1625&gt;=p_vv_min,p_pts_plein,IF(I1625&gt;=p_vv_moy,p_pts_moyen,p_pts_court))))+IF(INDEX(10_Lieux!$D:$D,U1625)=1,p_prio1,p_prio2)+IF(INDEX(10_Lieux!$D:$D,V1625)=1,p_prio1,p_prio2)+IF(K1625="Oui",p_tf,0)+p_hub*((INDEX(10_Lieux!$H:$H,U1625)="Hub")+(INDEX(10_Lieux!$H:$H,V1625)="Hub"))+IF(OR(INDEX(10_Lieux!$H:$H,U1625)="Premium",INDEX(10_Lieux!$H:$H,V1625)="Premium"),p_prem,0))</f>
        <v>80</v>
      </c>
      <c r="I1625" s="14" t="n">
        <f aca="false">ROUND(W1625*p_facteur,0)</f>
        <v>458</v>
      </c>
      <c r="J1625" s="14" t="str">
        <f aca="false">IF(X1625&lt;60,X1625&amp;" min",INT(X1625/60)&amp;" h"&amp;IF(MOD(X1625,60)=0,""," "&amp;TEXT(MOD(X1625,60),"00")))</f>
        <v>4 h 45</v>
      </c>
      <c r="K1625" s="14" t="str">
        <f aca="false">IF(S1625&lt;&gt;T1625,"Oui","Non")</f>
        <v>Oui</v>
      </c>
      <c r="L1625" s="14" t="str">
        <f aca="false">IF(AND(INDEX(10_Lieux!$B:$B,U1625)="Ville",INDEX(10_Lieux!$B:$B,V1625)="Ville"),"/chauffeur-prive/"&amp;INDEX(10_Lieux!$E:$E,U1625)&amp;"-"&amp;INDEX(10_Lieux!$E:$E,V1625)&amp;"/","/chauffeur-prive/"&amp;INDEX(10_Lieux!$E:$E,U1625)&amp;"/"&amp;INDEX(10_Lieux!$E:$E,V1625)&amp;"/")</f>
        <v>/chauffeur-prive/berne/aeroport-nice-cote-d-azur/</v>
      </c>
      <c r="M1625" s="14" t="str">
        <f aca="false">IFERROR(INDEX($L:$L,MATCH(B1625&amp;"|"&amp;A1625,$Z:$Z,0)),"—")</f>
        <v>/chauffeur-prive/aeroport-nice-cote-d-azur/berne/</v>
      </c>
      <c r="N1625" s="14" t="str">
        <f aca="false">IF(LEN("Chauffeur privé "&amp;INDEX(10_Lieux!$J:$J,U1625)&amp;" → "&amp;INDEX(10_Lieux!$J:$J,V1625)&amp;" | 24h/24")&gt;60,"Chauffeur privé "&amp;INDEX(10_Lieux!$J:$J,U1625)&amp;" → "&amp;INDEX(10_Lieux!$J:$J,V1625),"Chauffeur privé "&amp;INDEX(10_Lieux!$J:$J,U1625)&amp;" → "&amp;INDEX(10_Lieux!$J:$J,V1625)&amp;" | 24h/24")</f>
        <v>Chauffeur privé Berne → Aéroport Nice-Côte d'Azur | 24h/24</v>
      </c>
      <c r="O1625" s="14" t="n">
        <f aca="false">LEN(N1625)</f>
        <v>58</v>
      </c>
      <c r="P1625" s="14" t="str">
        <f aca="false">"Chauffeur privé "&amp;INDEX(10_Lieux!$K:$K,U1625)&amp;" vers "&amp;INDEX(10_Lieux!$L:$L,V1625)</f>
        <v>Chauffeur privé de Berne vers l'aéroport Nice-Côte d'Azur</v>
      </c>
      <c r="Q1625" s="14" t="str">
        <f aca="false">"Chauffeur privé "&amp;INDEX(10_Lieux!$K:$K,U1625)&amp;" vers "&amp;INDEX(10_Lieux!$L:$L,V1625)&amp;" : env. "&amp;I1625&amp;" km, "&amp;J1625&amp;" de route. Devis personnalisé, standard 24h/24 et 7j/7."</f>
        <v>Chauffeur privé de Berne vers l'aéroport Nice-Côte d'Azur : env. 458 km, 4 h 45 de route. Devis personnalisé, standard 24h/24 et 7j/7.</v>
      </c>
      <c r="R1625" s="14" t="n">
        <f aca="false">LEN(Q1625)</f>
        <v>134</v>
      </c>
      <c r="S1625" s="14" t="str">
        <f aca="false">INDEX(10_Lieux!$C:$C,U1625)</f>
        <v>Suisse</v>
      </c>
      <c r="T1625" s="14" t="str">
        <f aca="false">INDEX(10_Lieux!$C:$C,V1625)</f>
        <v>France</v>
      </c>
      <c r="U1625" s="14" t="n">
        <f aca="false">MATCH(A1625,10_Lieux!$A:$A,0)</f>
        <v>123</v>
      </c>
      <c r="V1625" s="14" t="n">
        <f aca="false">MATCH(B1625,10_Lieux!$A:$A,0)</f>
        <v>168</v>
      </c>
      <c r="W1625" s="14" t="n">
        <f aca="false">ROUND(6371*2*ASIN(SQRT(SIN(RADIANS(INDEX(10_Lieux!$F:$F,V1625)-INDEX(10_Lieux!$F:$F,U1625))/2)^2+COS(RADIANS(INDEX(10_Lieux!$F:$F,U1625)))*COS(RADIANS(INDEX(10_Lieux!$F:$F,V1625)))*SIN(RADIANS(INDEX(10_Lieux!$G:$G,V1625)-INDEX(10_Lieux!$G:$G,U1625))/2)^2)),1)</f>
        <v>366.3</v>
      </c>
      <c r="X1625" s="14" t="n">
        <f aca="false">ROUND(I1625/IF(I1625&lt;p_seuil_vitesse,p_vit_lente,p_vit_rapide)*60/15,0)*15</f>
        <v>285</v>
      </c>
      <c r="Y1625" s="14" t="n">
        <f aca="false">MAX(IF(INDEX(10_Lieux!$B:$B,U1625)&lt;&gt;"Ville",INDEX(10_Lieux!$I:$I,U1625),0),IF(INDEX(10_Lieux!$B:$B,V1625)&lt;&gt;"Ville",INDEX(10_Lieux!$I:$I,V1625),0))</f>
        <v>500</v>
      </c>
      <c r="Z1625" s="14" t="str">
        <f aca="false">A1625&amp;"|"&amp;B1625</f>
        <v>Berne|Nice-Côte d'Azur</v>
      </c>
      <c r="AA1625" s="14" t="str">
        <f aca="false">IF(I1625&lt;p_local,"Local",IF(I1625&lt;p_vv_min,"Courte distance",IF(I1625&lt;p_tres_long,"Longue distance","Très longue distance")))</f>
        <v>Longue distance</v>
      </c>
    </row>
    <row r="1626" customFormat="false" ht="15" hidden="false" customHeight="true" outlineLevel="0" collapsed="false">
      <c r="A1626" s="1" t="s">
        <v>1796</v>
      </c>
      <c r="B1626" s="1" t="s">
        <v>122</v>
      </c>
      <c r="C1626" s="1" t="s">
        <v>34</v>
      </c>
      <c r="D1626" s="1" t="s">
        <v>653</v>
      </c>
      <c r="E1626" s="1" t="s">
        <v>1797</v>
      </c>
      <c r="F1626" s="14" t="s">
        <v>40</v>
      </c>
      <c r="G1626" s="14" t="str">
        <f aca="false">IF(I1626&lt;p_local,"Local → page infra",IF(H1626&gt;=p_ph1,"Phase 1",IF(H1626&gt;=p_ph2,"Phase 2","Phase 3")))</f>
        <v>Phase 3</v>
      </c>
      <c r="H1626" s="14" t="n">
        <f aca="false">IF(I1626&lt;p_local,0,IF(C1626="Aéroport → Aéroport",p_pts_plein,IF(Y1626&gt;0,IF(I1626&lt;=Y1626,p_pts_plein,IF(I1626&lt;=p_mult2*Y1626,p_pts_moyen,p_pts_r3)),IF(I1626&gt;=p_vv_min,p_pts_plein,IF(I1626&gt;=p_vv_moy,p_pts_moyen,p_pts_court))))+IF(INDEX(10_Lieux!$D:$D,U1626)=1,p_prio1,p_prio2)+IF(INDEX(10_Lieux!$D:$D,V1626)=1,p_prio1,p_prio2)+IF(K1626="Oui",p_tf,0)+p_hub*((INDEX(10_Lieux!$H:$H,U1626)="Hub")+(INDEX(10_Lieux!$H:$H,V1626)="Hub"))+IF(OR(INDEX(10_Lieux!$H:$H,U1626)="Premium",INDEX(10_Lieux!$H:$H,V1626)="Premium"),p_prem,0))</f>
        <v>50</v>
      </c>
      <c r="I1626" s="14" t="n">
        <f aca="false">ROUND(W1626*p_facteur,0)</f>
        <v>861</v>
      </c>
      <c r="J1626" s="14" t="str">
        <f aca="false">IF(X1626&lt;60,X1626&amp;" min",INT(X1626/60)&amp;" h"&amp;IF(MOD(X1626,60)=0,""," "&amp;TEXT(MOD(X1626,60),"00")))</f>
        <v>9 h</v>
      </c>
      <c r="K1626" s="14" t="str">
        <f aca="false">IF(S1626&lt;&gt;T1626,"Oui","Non")</f>
        <v>Non</v>
      </c>
      <c r="L1626" s="14" t="str">
        <f aca="false">IF(AND(INDEX(10_Lieux!$B:$B,U1626)="Ville",INDEX(10_Lieux!$B:$B,V1626)="Ville"),"/chauffeur-prive/"&amp;INDEX(10_Lieux!$E:$E,U1626)&amp;"-"&amp;INDEX(10_Lieux!$E:$E,V1626)&amp;"/","/chauffeur-prive/"&amp;INDEX(10_Lieux!$E:$E,U1626)&amp;"/"&amp;INDEX(10_Lieux!$E:$E,V1626)&amp;"/")</f>
        <v>/chauffeur-prive/aeroport-cannes-mandelieu/paris/</v>
      </c>
      <c r="M1626" s="14" t="str">
        <f aca="false">IFERROR(INDEX($L:$L,MATCH(B1626&amp;"|"&amp;A1626,$Z:$Z,0)),"—")</f>
        <v>/chauffeur-prive/paris/aeroport-cannes-mandelieu/</v>
      </c>
      <c r="N1626" s="14" t="str">
        <f aca="false">IF(LEN("Chauffeur privé "&amp;INDEX(10_Lieux!$J:$J,U1626)&amp;" → "&amp;INDEX(10_Lieux!$J:$J,V1626)&amp;" | 24h/24")&gt;60,"Chauffeur privé "&amp;INDEX(10_Lieux!$J:$J,U1626)&amp;" → "&amp;INDEX(10_Lieux!$J:$J,V1626),"Chauffeur privé "&amp;INDEX(10_Lieux!$J:$J,U1626)&amp;" → "&amp;INDEX(10_Lieux!$J:$J,V1626)&amp;" | 24h/24")</f>
        <v>Chauffeur privé Aéroport Cannes-Mandelieu → Paris | 24h/24</v>
      </c>
      <c r="O1626" s="14" t="n">
        <f aca="false">LEN(N1626)</f>
        <v>58</v>
      </c>
      <c r="P1626" s="14" t="str">
        <f aca="false">"Chauffeur privé "&amp;INDEX(10_Lieux!$K:$K,U1626)&amp;" vers "&amp;INDEX(10_Lieux!$L:$L,V1626)</f>
        <v>Chauffeur privé de l'aéroport Cannes-Mandelieu vers Paris</v>
      </c>
      <c r="Q1626" s="14" t="str">
        <f aca="false">"Chauffeur privé "&amp;INDEX(10_Lieux!$K:$K,U1626)&amp;" vers "&amp;INDEX(10_Lieux!$L:$L,V1626)&amp;" : env. "&amp;I1626&amp;" km, "&amp;J1626&amp;" de route. Devis personnalisé, standard 24h/24 et 7j/7."</f>
        <v>Chauffeur privé de l'aéroport Cannes-Mandelieu vers Paris : env. 861 km, 9 h de route. Devis personnalisé, standard 24h/24 et 7j/7.</v>
      </c>
      <c r="R1626" s="14" t="n">
        <f aca="false">LEN(Q1626)</f>
        <v>131</v>
      </c>
      <c r="S1626" s="14" t="str">
        <f aca="false">INDEX(10_Lieux!$C:$C,U1626)</f>
        <v>France</v>
      </c>
      <c r="T1626" s="14" t="str">
        <f aca="false">INDEX(10_Lieux!$C:$C,V1626)</f>
        <v>France</v>
      </c>
      <c r="U1626" s="14" t="n">
        <f aca="false">MATCH(A1626,10_Lieux!$A:$A,0)</f>
        <v>169</v>
      </c>
      <c r="V1626" s="14" t="n">
        <f aca="false">MATCH(B1626,10_Lieux!$A:$A,0)</f>
        <v>2</v>
      </c>
      <c r="W1626" s="14" t="n">
        <f aca="false">ROUND(6371*2*ASIN(SQRT(SIN(RADIANS(INDEX(10_Lieux!$F:$F,V1626)-INDEX(10_Lieux!$F:$F,U1626))/2)^2+COS(RADIANS(INDEX(10_Lieux!$F:$F,U1626)))*COS(RADIANS(INDEX(10_Lieux!$F:$F,V1626)))*SIN(RADIANS(INDEX(10_Lieux!$G:$G,V1626)-INDEX(10_Lieux!$G:$G,U1626))/2)^2)),1)</f>
        <v>688.7</v>
      </c>
      <c r="X1626" s="14" t="n">
        <f aca="false">ROUND(I1626/IF(I1626&lt;p_seuil_vitesse,p_vit_lente,p_vit_rapide)*60/15,0)*15</f>
        <v>540</v>
      </c>
      <c r="Y1626" s="14" t="n">
        <f aca="false">MAX(IF(INDEX(10_Lieux!$B:$B,U1626)&lt;&gt;"Ville",INDEX(10_Lieux!$I:$I,U1626),0),IF(INDEX(10_Lieux!$B:$B,V1626)&lt;&gt;"Ville",INDEX(10_Lieux!$I:$I,V1626),0))</f>
        <v>250</v>
      </c>
      <c r="Z1626" s="14" t="str">
        <f aca="false">A1626&amp;"|"&amp;B1626</f>
        <v>Cannes-Mandelieu|Paris</v>
      </c>
      <c r="AA1626" s="14" t="str">
        <f aca="false">IF(I1626&lt;p_local,"Local",IF(I1626&lt;p_vv_min,"Courte distance",IF(I1626&lt;p_tres_long,"Longue distance","Très longue distance")))</f>
        <v>Très longue distance</v>
      </c>
    </row>
    <row r="1627" customFormat="false" ht="15" hidden="false" customHeight="true" outlineLevel="0" collapsed="false">
      <c r="A1627" s="1" t="s">
        <v>122</v>
      </c>
      <c r="B1627" s="1" t="s">
        <v>1796</v>
      </c>
      <c r="C1627" s="1" t="s">
        <v>35</v>
      </c>
      <c r="D1627" s="1" t="s">
        <v>653</v>
      </c>
      <c r="E1627" s="1" t="s">
        <v>1798</v>
      </c>
      <c r="F1627" s="14" t="s">
        <v>40</v>
      </c>
      <c r="G1627" s="14" t="str">
        <f aca="false">IF(I1627&lt;p_local,"Local → page infra",IF(H1627&gt;=p_ph1,"Phase 1",IF(H1627&gt;=p_ph2,"Phase 2","Phase 3")))</f>
        <v>Phase 3</v>
      </c>
      <c r="H1627" s="14" t="n">
        <f aca="false">IF(I1627&lt;p_local,0,IF(C1627="Aéroport → Aéroport",p_pts_plein,IF(Y1627&gt;0,IF(I1627&lt;=Y1627,p_pts_plein,IF(I1627&lt;=p_mult2*Y1627,p_pts_moyen,p_pts_r3)),IF(I1627&gt;=p_vv_min,p_pts_plein,IF(I1627&gt;=p_vv_moy,p_pts_moyen,p_pts_court))))+IF(INDEX(10_Lieux!$D:$D,U1627)=1,p_prio1,p_prio2)+IF(INDEX(10_Lieux!$D:$D,V1627)=1,p_prio1,p_prio2)+IF(K1627="Oui",p_tf,0)+p_hub*((INDEX(10_Lieux!$H:$H,U1627)="Hub")+(INDEX(10_Lieux!$H:$H,V1627)="Hub"))+IF(OR(INDEX(10_Lieux!$H:$H,U1627)="Premium",INDEX(10_Lieux!$H:$H,V1627)="Premium"),p_prem,0))</f>
        <v>50</v>
      </c>
      <c r="I1627" s="14" t="n">
        <f aca="false">ROUND(W1627*p_facteur,0)</f>
        <v>861</v>
      </c>
      <c r="J1627" s="14" t="str">
        <f aca="false">IF(X1627&lt;60,X1627&amp;" min",INT(X1627/60)&amp;" h"&amp;IF(MOD(X1627,60)=0,""," "&amp;TEXT(MOD(X1627,60),"00")))</f>
        <v>9 h</v>
      </c>
      <c r="K1627" s="14" t="str">
        <f aca="false">IF(S1627&lt;&gt;T1627,"Oui","Non")</f>
        <v>Non</v>
      </c>
      <c r="L1627" s="14" t="str">
        <f aca="false">IF(AND(INDEX(10_Lieux!$B:$B,U1627)="Ville",INDEX(10_Lieux!$B:$B,V1627)="Ville"),"/chauffeur-prive/"&amp;INDEX(10_Lieux!$E:$E,U1627)&amp;"-"&amp;INDEX(10_Lieux!$E:$E,V1627)&amp;"/","/chauffeur-prive/"&amp;INDEX(10_Lieux!$E:$E,U1627)&amp;"/"&amp;INDEX(10_Lieux!$E:$E,V1627)&amp;"/")</f>
        <v>/chauffeur-prive/paris/aeroport-cannes-mandelieu/</v>
      </c>
      <c r="M1627" s="14" t="str">
        <f aca="false">IFERROR(INDEX($L:$L,MATCH(B1627&amp;"|"&amp;A1627,$Z:$Z,0)),"—")</f>
        <v>/chauffeur-prive/aeroport-cannes-mandelieu/paris/</v>
      </c>
      <c r="N1627" s="14" t="str">
        <f aca="false">IF(LEN("Chauffeur privé "&amp;INDEX(10_Lieux!$J:$J,U1627)&amp;" → "&amp;INDEX(10_Lieux!$J:$J,V1627)&amp;" | 24h/24")&gt;60,"Chauffeur privé "&amp;INDEX(10_Lieux!$J:$J,U1627)&amp;" → "&amp;INDEX(10_Lieux!$J:$J,V1627),"Chauffeur privé "&amp;INDEX(10_Lieux!$J:$J,U1627)&amp;" → "&amp;INDEX(10_Lieux!$J:$J,V1627)&amp;" | 24h/24")</f>
        <v>Chauffeur privé Paris → Aéroport Cannes-Mandelieu | 24h/24</v>
      </c>
      <c r="O1627" s="14" t="n">
        <f aca="false">LEN(N1627)</f>
        <v>58</v>
      </c>
      <c r="P1627" s="14" t="str">
        <f aca="false">"Chauffeur privé "&amp;INDEX(10_Lieux!$K:$K,U1627)&amp;" vers "&amp;INDEX(10_Lieux!$L:$L,V1627)</f>
        <v>Chauffeur privé de Paris vers l'aéroport Cannes-Mandelieu</v>
      </c>
      <c r="Q1627" s="14" t="str">
        <f aca="false">"Chauffeur privé "&amp;INDEX(10_Lieux!$K:$K,U1627)&amp;" vers "&amp;INDEX(10_Lieux!$L:$L,V1627)&amp;" : env. "&amp;I1627&amp;" km, "&amp;J1627&amp;" de route. Devis personnalisé, standard 24h/24 et 7j/7."</f>
        <v>Chauffeur privé de Paris vers l'aéroport Cannes-Mandelieu : env. 861 km, 9 h de route. Devis personnalisé, standard 24h/24 et 7j/7.</v>
      </c>
      <c r="R1627" s="14" t="n">
        <f aca="false">LEN(Q1627)</f>
        <v>131</v>
      </c>
      <c r="S1627" s="14" t="str">
        <f aca="false">INDEX(10_Lieux!$C:$C,U1627)</f>
        <v>France</v>
      </c>
      <c r="T1627" s="14" t="str">
        <f aca="false">INDEX(10_Lieux!$C:$C,V1627)</f>
        <v>France</v>
      </c>
      <c r="U1627" s="14" t="n">
        <f aca="false">MATCH(A1627,10_Lieux!$A:$A,0)</f>
        <v>2</v>
      </c>
      <c r="V1627" s="14" t="n">
        <f aca="false">MATCH(B1627,10_Lieux!$A:$A,0)</f>
        <v>169</v>
      </c>
      <c r="W1627" s="14" t="n">
        <f aca="false">ROUND(6371*2*ASIN(SQRT(SIN(RADIANS(INDEX(10_Lieux!$F:$F,V1627)-INDEX(10_Lieux!$F:$F,U1627))/2)^2+COS(RADIANS(INDEX(10_Lieux!$F:$F,U1627)))*COS(RADIANS(INDEX(10_Lieux!$F:$F,V1627)))*SIN(RADIANS(INDEX(10_Lieux!$G:$G,V1627)-INDEX(10_Lieux!$G:$G,U1627))/2)^2)),1)</f>
        <v>688.7</v>
      </c>
      <c r="X1627" s="14" t="n">
        <f aca="false">ROUND(I1627/IF(I1627&lt;p_seuil_vitesse,p_vit_lente,p_vit_rapide)*60/15,0)*15</f>
        <v>540</v>
      </c>
      <c r="Y1627" s="14" t="n">
        <f aca="false">MAX(IF(INDEX(10_Lieux!$B:$B,U1627)&lt;&gt;"Ville",INDEX(10_Lieux!$I:$I,U1627),0),IF(INDEX(10_Lieux!$B:$B,V1627)&lt;&gt;"Ville",INDEX(10_Lieux!$I:$I,V1627),0))</f>
        <v>250</v>
      </c>
      <c r="Z1627" s="14" t="str">
        <f aca="false">A1627&amp;"|"&amp;B1627</f>
        <v>Paris|Cannes-Mandelieu</v>
      </c>
      <c r="AA1627" s="14" t="str">
        <f aca="false">IF(I1627&lt;p_local,"Local",IF(I1627&lt;p_vv_min,"Courte distance",IF(I1627&lt;p_tres_long,"Longue distance","Très longue distance")))</f>
        <v>Très longue distance</v>
      </c>
    </row>
    <row r="1628" customFormat="false" ht="15" hidden="false" customHeight="true" outlineLevel="0" collapsed="false">
      <c r="A1628" s="1" t="s">
        <v>1796</v>
      </c>
      <c r="B1628" s="1" t="s">
        <v>123</v>
      </c>
      <c r="C1628" s="1" t="s">
        <v>34</v>
      </c>
      <c r="D1628" s="1" t="s">
        <v>653</v>
      </c>
      <c r="E1628" s="1" t="s">
        <v>1799</v>
      </c>
      <c r="F1628" s="14" t="s">
        <v>40</v>
      </c>
      <c r="G1628" s="14" t="str">
        <f aca="false">IF(I1628&lt;p_local,"Local → page infra",IF(H1628&gt;=p_ph1,"Phase 1",IF(H1628&gt;=p_ph2,"Phase 2","Phase 3")))</f>
        <v>Phase 2</v>
      </c>
      <c r="H1628" s="14" t="n">
        <f aca="false">IF(I1628&lt;p_local,0,IF(C1628="Aéroport → Aéroport",p_pts_plein,IF(Y1628&gt;0,IF(I1628&lt;=Y1628,p_pts_plein,IF(I1628&lt;=p_mult2*Y1628,p_pts_moyen,p_pts_r3)),IF(I1628&gt;=p_vv_min,p_pts_plein,IF(I1628&gt;=p_vv_moy,p_pts_moyen,p_pts_court))))+IF(INDEX(10_Lieux!$D:$D,U1628)=1,p_prio1,p_prio2)+IF(INDEX(10_Lieux!$D:$D,V1628)=1,p_prio1,p_prio2)+IF(K1628="Oui",p_tf,0)+p_hub*((INDEX(10_Lieux!$H:$H,U1628)="Hub")+(INDEX(10_Lieux!$H:$H,V1628)="Hub"))+IF(OR(INDEX(10_Lieux!$H:$H,U1628)="Premium",INDEX(10_Lieux!$H:$H,V1628)="Premium"),p_prem,0))</f>
        <v>65</v>
      </c>
      <c r="I1628" s="14" t="n">
        <f aca="false">ROUND(W1628*p_facteur,0)</f>
        <v>373</v>
      </c>
      <c r="J1628" s="14" t="str">
        <f aca="false">IF(X1628&lt;60,X1628&amp;" min",INT(X1628/60)&amp;" h"&amp;IF(MOD(X1628,60)=0,""," "&amp;TEXT(MOD(X1628,60),"00")))</f>
        <v>4 h</v>
      </c>
      <c r="K1628" s="14" t="str">
        <f aca="false">IF(S1628&lt;&gt;T1628,"Oui","Non")</f>
        <v>Non</v>
      </c>
      <c r="L1628" s="14" t="str">
        <f aca="false">IF(AND(INDEX(10_Lieux!$B:$B,U1628)="Ville",INDEX(10_Lieux!$B:$B,V1628)="Ville"),"/chauffeur-prive/"&amp;INDEX(10_Lieux!$E:$E,U1628)&amp;"-"&amp;INDEX(10_Lieux!$E:$E,V1628)&amp;"/","/chauffeur-prive/"&amp;INDEX(10_Lieux!$E:$E,U1628)&amp;"/"&amp;INDEX(10_Lieux!$E:$E,V1628)&amp;"/")</f>
        <v>/chauffeur-prive/aeroport-cannes-mandelieu/lyon/</v>
      </c>
      <c r="M1628" s="14" t="str">
        <f aca="false">IFERROR(INDEX($L:$L,MATCH(B1628&amp;"|"&amp;A1628,$Z:$Z,0)),"—")</f>
        <v>/chauffeur-prive/lyon/aeroport-cannes-mandelieu/</v>
      </c>
      <c r="N1628" s="14" t="str">
        <f aca="false">IF(LEN("Chauffeur privé "&amp;INDEX(10_Lieux!$J:$J,U1628)&amp;" → "&amp;INDEX(10_Lieux!$J:$J,V1628)&amp;" | 24h/24")&gt;60,"Chauffeur privé "&amp;INDEX(10_Lieux!$J:$J,U1628)&amp;" → "&amp;INDEX(10_Lieux!$J:$J,V1628),"Chauffeur privé "&amp;INDEX(10_Lieux!$J:$J,U1628)&amp;" → "&amp;INDEX(10_Lieux!$J:$J,V1628)&amp;" | 24h/24")</f>
        <v>Chauffeur privé Aéroport Cannes-Mandelieu → Lyon | 24h/24</v>
      </c>
      <c r="O1628" s="14" t="n">
        <f aca="false">LEN(N1628)</f>
        <v>57</v>
      </c>
      <c r="P1628" s="14" t="str">
        <f aca="false">"Chauffeur privé "&amp;INDEX(10_Lieux!$K:$K,U1628)&amp;" vers "&amp;INDEX(10_Lieux!$L:$L,V1628)</f>
        <v>Chauffeur privé de l'aéroport Cannes-Mandelieu vers Lyon</v>
      </c>
      <c r="Q1628" s="14" t="str">
        <f aca="false">"Chauffeur privé "&amp;INDEX(10_Lieux!$K:$K,U1628)&amp;" vers "&amp;INDEX(10_Lieux!$L:$L,V1628)&amp;" : env. "&amp;I1628&amp;" km, "&amp;J1628&amp;" de route. Devis personnalisé, standard 24h/24 et 7j/7."</f>
        <v>Chauffeur privé de l'aéroport Cannes-Mandelieu vers Lyon : env. 373 km, 4 h de route. Devis personnalisé, standard 24h/24 et 7j/7.</v>
      </c>
      <c r="R1628" s="14" t="n">
        <f aca="false">LEN(Q1628)</f>
        <v>130</v>
      </c>
      <c r="S1628" s="14" t="str">
        <f aca="false">INDEX(10_Lieux!$C:$C,U1628)</f>
        <v>France</v>
      </c>
      <c r="T1628" s="14" t="str">
        <f aca="false">INDEX(10_Lieux!$C:$C,V1628)</f>
        <v>France</v>
      </c>
      <c r="U1628" s="14" t="n">
        <f aca="false">MATCH(A1628,10_Lieux!$A:$A,0)</f>
        <v>169</v>
      </c>
      <c r="V1628" s="14" t="n">
        <f aca="false">MATCH(B1628,10_Lieux!$A:$A,0)</f>
        <v>8</v>
      </c>
      <c r="W1628" s="14" t="n">
        <f aca="false">ROUND(6371*2*ASIN(SQRT(SIN(RADIANS(INDEX(10_Lieux!$F:$F,V1628)-INDEX(10_Lieux!$F:$F,U1628))/2)^2+COS(RADIANS(INDEX(10_Lieux!$F:$F,U1628)))*COS(RADIANS(INDEX(10_Lieux!$F:$F,V1628)))*SIN(RADIANS(INDEX(10_Lieux!$G:$G,V1628)-INDEX(10_Lieux!$G:$G,U1628))/2)^2)),1)</f>
        <v>298.5</v>
      </c>
      <c r="X1628" s="14" t="n">
        <f aca="false">ROUND(I1628/IF(I1628&lt;p_seuil_vitesse,p_vit_lente,p_vit_rapide)*60/15,0)*15</f>
        <v>240</v>
      </c>
      <c r="Y1628" s="14" t="n">
        <f aca="false">MAX(IF(INDEX(10_Lieux!$B:$B,U1628)&lt;&gt;"Ville",INDEX(10_Lieux!$I:$I,U1628),0),IF(INDEX(10_Lieux!$B:$B,V1628)&lt;&gt;"Ville",INDEX(10_Lieux!$I:$I,V1628),0))</f>
        <v>250</v>
      </c>
      <c r="Z1628" s="14" t="str">
        <f aca="false">A1628&amp;"|"&amp;B1628</f>
        <v>Cannes-Mandelieu|Lyon</v>
      </c>
      <c r="AA1628" s="14" t="str">
        <f aca="false">IF(I1628&lt;p_local,"Local",IF(I1628&lt;p_vv_min,"Courte distance",IF(I1628&lt;p_tres_long,"Longue distance","Très longue distance")))</f>
        <v>Longue distance</v>
      </c>
    </row>
    <row r="1629" customFormat="false" ht="15" hidden="false" customHeight="true" outlineLevel="0" collapsed="false">
      <c r="A1629" s="1" t="s">
        <v>123</v>
      </c>
      <c r="B1629" s="1" t="s">
        <v>1796</v>
      </c>
      <c r="C1629" s="1" t="s">
        <v>35</v>
      </c>
      <c r="D1629" s="1" t="s">
        <v>653</v>
      </c>
      <c r="E1629" s="1" t="s">
        <v>1800</v>
      </c>
      <c r="F1629" s="14" t="s">
        <v>40</v>
      </c>
      <c r="G1629" s="14" t="str">
        <f aca="false">IF(I1629&lt;p_local,"Local → page infra",IF(H1629&gt;=p_ph1,"Phase 1",IF(H1629&gt;=p_ph2,"Phase 2","Phase 3")))</f>
        <v>Phase 2</v>
      </c>
      <c r="H1629" s="14" t="n">
        <f aca="false">IF(I1629&lt;p_local,0,IF(C1629="Aéroport → Aéroport",p_pts_plein,IF(Y1629&gt;0,IF(I1629&lt;=Y1629,p_pts_plein,IF(I1629&lt;=p_mult2*Y1629,p_pts_moyen,p_pts_r3)),IF(I1629&gt;=p_vv_min,p_pts_plein,IF(I1629&gt;=p_vv_moy,p_pts_moyen,p_pts_court))))+IF(INDEX(10_Lieux!$D:$D,U1629)=1,p_prio1,p_prio2)+IF(INDEX(10_Lieux!$D:$D,V1629)=1,p_prio1,p_prio2)+IF(K1629="Oui",p_tf,0)+p_hub*((INDEX(10_Lieux!$H:$H,U1629)="Hub")+(INDEX(10_Lieux!$H:$H,V1629)="Hub"))+IF(OR(INDEX(10_Lieux!$H:$H,U1629)="Premium",INDEX(10_Lieux!$H:$H,V1629)="Premium"),p_prem,0))</f>
        <v>65</v>
      </c>
      <c r="I1629" s="14" t="n">
        <f aca="false">ROUND(W1629*p_facteur,0)</f>
        <v>373</v>
      </c>
      <c r="J1629" s="14" t="str">
        <f aca="false">IF(X1629&lt;60,X1629&amp;" min",INT(X1629/60)&amp;" h"&amp;IF(MOD(X1629,60)=0,""," "&amp;TEXT(MOD(X1629,60),"00")))</f>
        <v>4 h</v>
      </c>
      <c r="K1629" s="14" t="str">
        <f aca="false">IF(S1629&lt;&gt;T1629,"Oui","Non")</f>
        <v>Non</v>
      </c>
      <c r="L1629" s="14" t="str">
        <f aca="false">IF(AND(INDEX(10_Lieux!$B:$B,U1629)="Ville",INDEX(10_Lieux!$B:$B,V1629)="Ville"),"/chauffeur-prive/"&amp;INDEX(10_Lieux!$E:$E,U1629)&amp;"-"&amp;INDEX(10_Lieux!$E:$E,V1629)&amp;"/","/chauffeur-prive/"&amp;INDEX(10_Lieux!$E:$E,U1629)&amp;"/"&amp;INDEX(10_Lieux!$E:$E,V1629)&amp;"/")</f>
        <v>/chauffeur-prive/lyon/aeroport-cannes-mandelieu/</v>
      </c>
      <c r="M1629" s="14" t="str">
        <f aca="false">IFERROR(INDEX($L:$L,MATCH(B1629&amp;"|"&amp;A1629,$Z:$Z,0)),"—")</f>
        <v>/chauffeur-prive/aeroport-cannes-mandelieu/lyon/</v>
      </c>
      <c r="N1629" s="14" t="str">
        <f aca="false">IF(LEN("Chauffeur privé "&amp;INDEX(10_Lieux!$J:$J,U1629)&amp;" → "&amp;INDEX(10_Lieux!$J:$J,V1629)&amp;" | 24h/24")&gt;60,"Chauffeur privé "&amp;INDEX(10_Lieux!$J:$J,U1629)&amp;" → "&amp;INDEX(10_Lieux!$J:$J,V1629),"Chauffeur privé "&amp;INDEX(10_Lieux!$J:$J,U1629)&amp;" → "&amp;INDEX(10_Lieux!$J:$J,V1629)&amp;" | 24h/24")</f>
        <v>Chauffeur privé Lyon → Aéroport Cannes-Mandelieu | 24h/24</v>
      </c>
      <c r="O1629" s="14" t="n">
        <f aca="false">LEN(N1629)</f>
        <v>57</v>
      </c>
      <c r="P1629" s="14" t="str">
        <f aca="false">"Chauffeur privé "&amp;INDEX(10_Lieux!$K:$K,U1629)&amp;" vers "&amp;INDEX(10_Lieux!$L:$L,V1629)</f>
        <v>Chauffeur privé de Lyon vers l'aéroport Cannes-Mandelieu</v>
      </c>
      <c r="Q1629" s="14" t="str">
        <f aca="false">"Chauffeur privé "&amp;INDEX(10_Lieux!$K:$K,U1629)&amp;" vers "&amp;INDEX(10_Lieux!$L:$L,V1629)&amp;" : env. "&amp;I1629&amp;" km, "&amp;J1629&amp;" de route. Devis personnalisé, standard 24h/24 et 7j/7."</f>
        <v>Chauffeur privé de Lyon vers l'aéroport Cannes-Mandelieu : env. 373 km, 4 h de route. Devis personnalisé, standard 24h/24 et 7j/7.</v>
      </c>
      <c r="R1629" s="14" t="n">
        <f aca="false">LEN(Q1629)</f>
        <v>130</v>
      </c>
      <c r="S1629" s="14" t="str">
        <f aca="false">INDEX(10_Lieux!$C:$C,U1629)</f>
        <v>France</v>
      </c>
      <c r="T1629" s="14" t="str">
        <f aca="false">INDEX(10_Lieux!$C:$C,V1629)</f>
        <v>France</v>
      </c>
      <c r="U1629" s="14" t="n">
        <f aca="false">MATCH(A1629,10_Lieux!$A:$A,0)</f>
        <v>8</v>
      </c>
      <c r="V1629" s="14" t="n">
        <f aca="false">MATCH(B1629,10_Lieux!$A:$A,0)</f>
        <v>169</v>
      </c>
      <c r="W1629" s="14" t="n">
        <f aca="false">ROUND(6371*2*ASIN(SQRT(SIN(RADIANS(INDEX(10_Lieux!$F:$F,V1629)-INDEX(10_Lieux!$F:$F,U1629))/2)^2+COS(RADIANS(INDEX(10_Lieux!$F:$F,U1629)))*COS(RADIANS(INDEX(10_Lieux!$F:$F,V1629)))*SIN(RADIANS(INDEX(10_Lieux!$G:$G,V1629)-INDEX(10_Lieux!$G:$G,U1629))/2)^2)),1)</f>
        <v>298.5</v>
      </c>
      <c r="X1629" s="14" t="n">
        <f aca="false">ROUND(I1629/IF(I1629&lt;p_seuil_vitesse,p_vit_lente,p_vit_rapide)*60/15,0)*15</f>
        <v>240</v>
      </c>
      <c r="Y1629" s="14" t="n">
        <f aca="false">MAX(IF(INDEX(10_Lieux!$B:$B,U1629)&lt;&gt;"Ville",INDEX(10_Lieux!$I:$I,U1629),0),IF(INDEX(10_Lieux!$B:$B,V1629)&lt;&gt;"Ville",INDEX(10_Lieux!$I:$I,V1629),0))</f>
        <v>250</v>
      </c>
      <c r="Z1629" s="14" t="str">
        <f aca="false">A1629&amp;"|"&amp;B1629</f>
        <v>Lyon|Cannes-Mandelieu</v>
      </c>
      <c r="AA1629" s="14" t="str">
        <f aca="false">IF(I1629&lt;p_local,"Local",IF(I1629&lt;p_vv_min,"Courte distance",IF(I1629&lt;p_tres_long,"Longue distance","Très longue distance")))</f>
        <v>Longue distance</v>
      </c>
    </row>
    <row r="1630" customFormat="false" ht="15" hidden="false" customHeight="true" outlineLevel="0" collapsed="false">
      <c r="A1630" s="1" t="s">
        <v>1796</v>
      </c>
      <c r="B1630" s="1" t="s">
        <v>126</v>
      </c>
      <c r="C1630" s="1" t="s">
        <v>34</v>
      </c>
      <c r="D1630" s="1" t="s">
        <v>653</v>
      </c>
      <c r="E1630" s="1" t="s">
        <v>1801</v>
      </c>
      <c r="F1630" s="14" t="s">
        <v>40</v>
      </c>
      <c r="G1630" s="14" t="str">
        <f aca="false">IF(I1630&lt;p_local,"Local → page infra",IF(H1630&gt;=p_ph1,"Phase 1",IF(H1630&gt;=p_ph2,"Phase 2","Phase 3")))</f>
        <v>Local → page infra</v>
      </c>
      <c r="H1630" s="14" t="n">
        <f aca="false">IF(I1630&lt;p_local,0,IF(C1630="Aéroport → Aéroport",p_pts_plein,IF(Y1630&gt;0,IF(I1630&lt;=Y1630,p_pts_plein,IF(I1630&lt;=p_mult2*Y1630,p_pts_moyen,p_pts_r3)),IF(I1630&gt;=p_vv_min,p_pts_plein,IF(I1630&gt;=p_vv_moy,p_pts_moyen,p_pts_court))))+IF(INDEX(10_Lieux!$D:$D,U1630)=1,p_prio1,p_prio2)+IF(INDEX(10_Lieux!$D:$D,V1630)=1,p_prio1,p_prio2)+IF(K1630="Oui",p_tf,0)+p_hub*((INDEX(10_Lieux!$H:$H,U1630)="Hub")+(INDEX(10_Lieux!$H:$H,V1630)="Hub"))+IF(OR(INDEX(10_Lieux!$H:$H,U1630)="Premium",INDEX(10_Lieux!$H:$H,V1630)="Premium"),p_prem,0))</f>
        <v>0</v>
      </c>
      <c r="I1630" s="14" t="n">
        <f aca="false">ROUND(W1630*p_facteur,0)</f>
        <v>39</v>
      </c>
      <c r="J1630" s="14" t="str">
        <f aca="false">IF(X1630&lt;60,X1630&amp;" min",INT(X1630/60)&amp;" h"&amp;IF(MOD(X1630,60)=0,""," "&amp;TEXT(MOD(X1630,60),"00")))</f>
        <v>30 min</v>
      </c>
      <c r="K1630" s="14" t="str">
        <f aca="false">IF(S1630&lt;&gt;T1630,"Oui","Non")</f>
        <v>Non</v>
      </c>
      <c r="L1630" s="14" t="str">
        <f aca="false">IF(AND(INDEX(10_Lieux!$B:$B,U1630)="Ville",INDEX(10_Lieux!$B:$B,V1630)="Ville"),"/chauffeur-prive/"&amp;INDEX(10_Lieux!$E:$E,U1630)&amp;"-"&amp;INDEX(10_Lieux!$E:$E,V1630)&amp;"/","/chauffeur-prive/"&amp;INDEX(10_Lieux!$E:$E,U1630)&amp;"/"&amp;INDEX(10_Lieux!$E:$E,V1630)&amp;"/")</f>
        <v>/chauffeur-prive/aeroport-cannes-mandelieu/nice/</v>
      </c>
      <c r="M1630" s="14" t="str">
        <f aca="false">IFERROR(INDEX($L:$L,MATCH(B1630&amp;"|"&amp;A1630,$Z:$Z,0)),"—")</f>
        <v>/chauffeur-prive/nice/aeroport-cannes-mandelieu/</v>
      </c>
      <c r="N1630" s="14" t="str">
        <f aca="false">IF(LEN("Chauffeur privé "&amp;INDEX(10_Lieux!$J:$J,U1630)&amp;" → "&amp;INDEX(10_Lieux!$J:$J,V1630)&amp;" | 24h/24")&gt;60,"Chauffeur privé "&amp;INDEX(10_Lieux!$J:$J,U1630)&amp;" → "&amp;INDEX(10_Lieux!$J:$J,V1630),"Chauffeur privé "&amp;INDEX(10_Lieux!$J:$J,U1630)&amp;" → "&amp;INDEX(10_Lieux!$J:$J,V1630)&amp;" | 24h/24")</f>
        <v>Chauffeur privé Aéroport Cannes-Mandelieu → Nice | 24h/24</v>
      </c>
      <c r="O1630" s="14" t="n">
        <f aca="false">LEN(N1630)</f>
        <v>57</v>
      </c>
      <c r="P1630" s="14" t="str">
        <f aca="false">"Chauffeur privé "&amp;INDEX(10_Lieux!$K:$K,U1630)&amp;" vers "&amp;INDEX(10_Lieux!$L:$L,V1630)</f>
        <v>Chauffeur privé de l'aéroport Cannes-Mandelieu vers Nice</v>
      </c>
      <c r="Q1630" s="14" t="str">
        <f aca="false">"Chauffeur privé "&amp;INDEX(10_Lieux!$K:$K,U1630)&amp;" vers "&amp;INDEX(10_Lieux!$L:$L,V1630)&amp;" : env. "&amp;I1630&amp;" km, "&amp;J1630&amp;" de route. Devis personnalisé, standard 24h/24 et 7j/7."</f>
        <v>Chauffeur privé de l'aéroport Cannes-Mandelieu vers Nice : env. 39 km, 30 min de route. Devis personnalisé, standard 24h/24 et 7j/7.</v>
      </c>
      <c r="R1630" s="14" t="n">
        <f aca="false">LEN(Q1630)</f>
        <v>132</v>
      </c>
      <c r="S1630" s="14" t="str">
        <f aca="false">INDEX(10_Lieux!$C:$C,U1630)</f>
        <v>France</v>
      </c>
      <c r="T1630" s="14" t="str">
        <f aca="false">INDEX(10_Lieux!$C:$C,V1630)</f>
        <v>France</v>
      </c>
      <c r="U1630" s="14" t="n">
        <f aca="false">MATCH(A1630,10_Lieux!$A:$A,0)</f>
        <v>169</v>
      </c>
      <c r="V1630" s="14" t="n">
        <f aca="false">MATCH(B1630,10_Lieux!$A:$A,0)</f>
        <v>80</v>
      </c>
      <c r="W1630" s="14" t="n">
        <f aca="false">ROUND(6371*2*ASIN(SQRT(SIN(RADIANS(INDEX(10_Lieux!$F:$F,V1630)-INDEX(10_Lieux!$F:$F,U1630))/2)^2+COS(RADIANS(INDEX(10_Lieux!$F:$F,U1630)))*COS(RADIANS(INDEX(10_Lieux!$F:$F,V1630)))*SIN(RADIANS(INDEX(10_Lieux!$G:$G,V1630)-INDEX(10_Lieux!$G:$G,U1630))/2)^2)),1)</f>
        <v>31.1</v>
      </c>
      <c r="X1630" s="14" t="n">
        <f aca="false">ROUND(I1630/IF(I1630&lt;p_seuil_vitesse,p_vit_lente,p_vit_rapide)*60/15,0)*15</f>
        <v>30</v>
      </c>
      <c r="Y1630" s="14" t="n">
        <f aca="false">MAX(IF(INDEX(10_Lieux!$B:$B,U1630)&lt;&gt;"Ville",INDEX(10_Lieux!$I:$I,U1630),0),IF(INDEX(10_Lieux!$B:$B,V1630)&lt;&gt;"Ville",INDEX(10_Lieux!$I:$I,V1630),0))</f>
        <v>250</v>
      </c>
      <c r="Z1630" s="14" t="str">
        <f aca="false">A1630&amp;"|"&amp;B1630</f>
        <v>Cannes-Mandelieu|Nice</v>
      </c>
      <c r="AA1630" s="14" t="str">
        <f aca="false">IF(I1630&lt;p_local,"Local",IF(I1630&lt;p_vv_min,"Courte distance",IF(I1630&lt;p_tres_long,"Longue distance","Très longue distance")))</f>
        <v>Local</v>
      </c>
    </row>
    <row r="1631" customFormat="false" ht="15" hidden="false" customHeight="true" outlineLevel="0" collapsed="false">
      <c r="A1631" s="1" t="s">
        <v>126</v>
      </c>
      <c r="B1631" s="1" t="s">
        <v>1796</v>
      </c>
      <c r="C1631" s="1" t="s">
        <v>35</v>
      </c>
      <c r="D1631" s="1" t="s">
        <v>653</v>
      </c>
      <c r="E1631" s="1" t="s">
        <v>1802</v>
      </c>
      <c r="F1631" s="14" t="s">
        <v>40</v>
      </c>
      <c r="G1631" s="14" t="str">
        <f aca="false">IF(I1631&lt;p_local,"Local → page infra",IF(H1631&gt;=p_ph1,"Phase 1",IF(H1631&gt;=p_ph2,"Phase 2","Phase 3")))</f>
        <v>Local → page infra</v>
      </c>
      <c r="H1631" s="14" t="n">
        <f aca="false">IF(I1631&lt;p_local,0,IF(C1631="Aéroport → Aéroport",p_pts_plein,IF(Y1631&gt;0,IF(I1631&lt;=Y1631,p_pts_plein,IF(I1631&lt;=p_mult2*Y1631,p_pts_moyen,p_pts_r3)),IF(I1631&gt;=p_vv_min,p_pts_plein,IF(I1631&gt;=p_vv_moy,p_pts_moyen,p_pts_court))))+IF(INDEX(10_Lieux!$D:$D,U1631)=1,p_prio1,p_prio2)+IF(INDEX(10_Lieux!$D:$D,V1631)=1,p_prio1,p_prio2)+IF(K1631="Oui",p_tf,0)+p_hub*((INDEX(10_Lieux!$H:$H,U1631)="Hub")+(INDEX(10_Lieux!$H:$H,V1631)="Hub"))+IF(OR(INDEX(10_Lieux!$H:$H,U1631)="Premium",INDEX(10_Lieux!$H:$H,V1631)="Premium"),p_prem,0))</f>
        <v>0</v>
      </c>
      <c r="I1631" s="14" t="n">
        <f aca="false">ROUND(W1631*p_facteur,0)</f>
        <v>39</v>
      </c>
      <c r="J1631" s="14" t="str">
        <f aca="false">IF(X1631&lt;60,X1631&amp;" min",INT(X1631/60)&amp;" h"&amp;IF(MOD(X1631,60)=0,""," "&amp;TEXT(MOD(X1631,60),"00")))</f>
        <v>30 min</v>
      </c>
      <c r="K1631" s="14" t="str">
        <f aca="false">IF(S1631&lt;&gt;T1631,"Oui","Non")</f>
        <v>Non</v>
      </c>
      <c r="L1631" s="14" t="str">
        <f aca="false">IF(AND(INDEX(10_Lieux!$B:$B,U1631)="Ville",INDEX(10_Lieux!$B:$B,V1631)="Ville"),"/chauffeur-prive/"&amp;INDEX(10_Lieux!$E:$E,U1631)&amp;"-"&amp;INDEX(10_Lieux!$E:$E,V1631)&amp;"/","/chauffeur-prive/"&amp;INDEX(10_Lieux!$E:$E,U1631)&amp;"/"&amp;INDEX(10_Lieux!$E:$E,V1631)&amp;"/")</f>
        <v>/chauffeur-prive/nice/aeroport-cannes-mandelieu/</v>
      </c>
      <c r="M1631" s="14" t="str">
        <f aca="false">IFERROR(INDEX($L:$L,MATCH(B1631&amp;"|"&amp;A1631,$Z:$Z,0)),"—")</f>
        <v>/chauffeur-prive/aeroport-cannes-mandelieu/nice/</v>
      </c>
      <c r="N1631" s="14" t="str">
        <f aca="false">IF(LEN("Chauffeur privé "&amp;INDEX(10_Lieux!$J:$J,U1631)&amp;" → "&amp;INDEX(10_Lieux!$J:$J,V1631)&amp;" | 24h/24")&gt;60,"Chauffeur privé "&amp;INDEX(10_Lieux!$J:$J,U1631)&amp;" → "&amp;INDEX(10_Lieux!$J:$J,V1631),"Chauffeur privé "&amp;INDEX(10_Lieux!$J:$J,U1631)&amp;" → "&amp;INDEX(10_Lieux!$J:$J,V1631)&amp;" | 24h/24")</f>
        <v>Chauffeur privé Nice → Aéroport Cannes-Mandelieu | 24h/24</v>
      </c>
      <c r="O1631" s="14" t="n">
        <f aca="false">LEN(N1631)</f>
        <v>57</v>
      </c>
      <c r="P1631" s="14" t="str">
        <f aca="false">"Chauffeur privé "&amp;INDEX(10_Lieux!$K:$K,U1631)&amp;" vers "&amp;INDEX(10_Lieux!$L:$L,V1631)</f>
        <v>Chauffeur privé de Nice vers l'aéroport Cannes-Mandelieu</v>
      </c>
      <c r="Q1631" s="14" t="str">
        <f aca="false">"Chauffeur privé "&amp;INDEX(10_Lieux!$K:$K,U1631)&amp;" vers "&amp;INDEX(10_Lieux!$L:$L,V1631)&amp;" : env. "&amp;I1631&amp;" km, "&amp;J1631&amp;" de route. Devis personnalisé, standard 24h/24 et 7j/7."</f>
        <v>Chauffeur privé de Nice vers l'aéroport Cannes-Mandelieu : env. 39 km, 30 min de route. Devis personnalisé, standard 24h/24 et 7j/7.</v>
      </c>
      <c r="R1631" s="14" t="n">
        <f aca="false">LEN(Q1631)</f>
        <v>132</v>
      </c>
      <c r="S1631" s="14" t="str">
        <f aca="false">INDEX(10_Lieux!$C:$C,U1631)</f>
        <v>France</v>
      </c>
      <c r="T1631" s="14" t="str">
        <f aca="false">INDEX(10_Lieux!$C:$C,V1631)</f>
        <v>France</v>
      </c>
      <c r="U1631" s="14" t="n">
        <f aca="false">MATCH(A1631,10_Lieux!$A:$A,0)</f>
        <v>80</v>
      </c>
      <c r="V1631" s="14" t="n">
        <f aca="false">MATCH(B1631,10_Lieux!$A:$A,0)</f>
        <v>169</v>
      </c>
      <c r="W1631" s="14" t="n">
        <f aca="false">ROUND(6371*2*ASIN(SQRT(SIN(RADIANS(INDEX(10_Lieux!$F:$F,V1631)-INDEX(10_Lieux!$F:$F,U1631))/2)^2+COS(RADIANS(INDEX(10_Lieux!$F:$F,U1631)))*COS(RADIANS(INDEX(10_Lieux!$F:$F,V1631)))*SIN(RADIANS(INDEX(10_Lieux!$G:$G,V1631)-INDEX(10_Lieux!$G:$G,U1631))/2)^2)),1)</f>
        <v>31.1</v>
      </c>
      <c r="X1631" s="14" t="n">
        <f aca="false">ROUND(I1631/IF(I1631&lt;p_seuil_vitesse,p_vit_lente,p_vit_rapide)*60/15,0)*15</f>
        <v>30</v>
      </c>
      <c r="Y1631" s="14" t="n">
        <f aca="false">MAX(IF(INDEX(10_Lieux!$B:$B,U1631)&lt;&gt;"Ville",INDEX(10_Lieux!$I:$I,U1631),0),IF(INDEX(10_Lieux!$B:$B,V1631)&lt;&gt;"Ville",INDEX(10_Lieux!$I:$I,V1631),0))</f>
        <v>250</v>
      </c>
      <c r="Z1631" s="14" t="str">
        <f aca="false">A1631&amp;"|"&amp;B1631</f>
        <v>Nice|Cannes-Mandelieu</v>
      </c>
      <c r="AA1631" s="14" t="str">
        <f aca="false">IF(I1631&lt;p_local,"Local",IF(I1631&lt;p_vv_min,"Courte distance",IF(I1631&lt;p_tres_long,"Longue distance","Très longue distance")))</f>
        <v>Local</v>
      </c>
    </row>
    <row r="1632" customFormat="false" ht="15" hidden="false" customHeight="true" outlineLevel="0" collapsed="false">
      <c r="A1632" s="1" t="s">
        <v>1796</v>
      </c>
      <c r="B1632" s="1" t="s">
        <v>128</v>
      </c>
      <c r="C1632" s="1" t="s">
        <v>34</v>
      </c>
      <c r="D1632" s="1" t="s">
        <v>653</v>
      </c>
      <c r="E1632" s="1" t="s">
        <v>1803</v>
      </c>
      <c r="F1632" s="14" t="s">
        <v>40</v>
      </c>
      <c r="G1632" s="14" t="str">
        <f aca="false">IF(I1632&lt;p_local,"Local → page infra",IF(H1632&gt;=p_ph1,"Phase 1",IF(H1632&gt;=p_ph2,"Phase 2","Phase 3")))</f>
        <v>Phase 1</v>
      </c>
      <c r="H1632" s="14" t="n">
        <f aca="false">IF(I1632&lt;p_local,0,IF(C1632="Aéroport → Aéroport",p_pts_plein,IF(Y1632&gt;0,IF(I1632&lt;=Y1632,p_pts_plein,IF(I1632&lt;=p_mult2*Y1632,p_pts_moyen,p_pts_r3)),IF(I1632&gt;=p_vv_min,p_pts_plein,IF(I1632&gt;=p_vv_moy,p_pts_moyen,p_pts_court))))+IF(INDEX(10_Lieux!$D:$D,U1632)=1,p_prio1,p_prio2)+IF(INDEX(10_Lieux!$D:$D,V1632)=1,p_prio1,p_prio2)+IF(K1632="Oui",p_tf,0)+p_hub*((INDEX(10_Lieux!$H:$H,U1632)="Hub")+(INDEX(10_Lieux!$H:$H,V1632)="Hub"))+IF(OR(INDEX(10_Lieux!$H:$H,U1632)="Premium",INDEX(10_Lieux!$H:$H,V1632)="Premium"),p_prem,0))</f>
        <v>80</v>
      </c>
      <c r="I1632" s="14" t="n">
        <f aca="false">ROUND(W1632*p_facteur,0)</f>
        <v>163</v>
      </c>
      <c r="J1632" s="14" t="str">
        <f aca="false">IF(X1632&lt;60,X1632&amp;" min",INT(X1632/60)&amp;" h"&amp;IF(MOD(X1632,60)=0,""," "&amp;TEXT(MOD(X1632,60),"00")))</f>
        <v>1 h 45</v>
      </c>
      <c r="K1632" s="14" t="str">
        <f aca="false">IF(S1632&lt;&gt;T1632,"Oui","Non")</f>
        <v>Non</v>
      </c>
      <c r="L1632" s="14" t="str">
        <f aca="false">IF(AND(INDEX(10_Lieux!$B:$B,U1632)="Ville",INDEX(10_Lieux!$B:$B,V1632)="Ville"),"/chauffeur-prive/"&amp;INDEX(10_Lieux!$E:$E,U1632)&amp;"-"&amp;INDEX(10_Lieux!$E:$E,V1632)&amp;"/","/chauffeur-prive/"&amp;INDEX(10_Lieux!$E:$E,U1632)&amp;"/"&amp;INDEX(10_Lieux!$E:$E,V1632)&amp;"/")</f>
        <v>/chauffeur-prive/aeroport-cannes-mandelieu/marseille/</v>
      </c>
      <c r="M1632" s="14" t="str">
        <f aca="false">IFERROR(INDEX($L:$L,MATCH(B1632&amp;"|"&amp;A1632,$Z:$Z,0)),"—")</f>
        <v>/chauffeur-prive/marseille/aeroport-cannes-mandelieu/</v>
      </c>
      <c r="N1632" s="14" t="str">
        <f aca="false">IF(LEN("Chauffeur privé "&amp;INDEX(10_Lieux!$J:$J,U1632)&amp;" → "&amp;INDEX(10_Lieux!$J:$J,V1632)&amp;" | 24h/24")&gt;60,"Chauffeur privé "&amp;INDEX(10_Lieux!$J:$J,U1632)&amp;" → "&amp;INDEX(10_Lieux!$J:$J,V1632),"Chauffeur privé "&amp;INDEX(10_Lieux!$J:$J,U1632)&amp;" → "&amp;INDEX(10_Lieux!$J:$J,V1632)&amp;" | 24h/24")</f>
        <v>Chauffeur privé Aéroport Cannes-Mandelieu → Marseille</v>
      </c>
      <c r="O1632" s="14" t="n">
        <f aca="false">LEN(N1632)</f>
        <v>53</v>
      </c>
      <c r="P1632" s="14" t="str">
        <f aca="false">"Chauffeur privé "&amp;INDEX(10_Lieux!$K:$K,U1632)&amp;" vers "&amp;INDEX(10_Lieux!$L:$L,V1632)</f>
        <v>Chauffeur privé de l'aéroport Cannes-Mandelieu vers Marseille</v>
      </c>
      <c r="Q1632" s="14" t="str">
        <f aca="false">"Chauffeur privé "&amp;INDEX(10_Lieux!$K:$K,U1632)&amp;" vers "&amp;INDEX(10_Lieux!$L:$L,V1632)&amp;" : env. "&amp;I1632&amp;" km, "&amp;J1632&amp;" de route. Devis personnalisé, standard 24h/24 et 7j/7."</f>
        <v>Chauffeur privé de l'aéroport Cannes-Mandelieu vers Marseille : env. 163 km, 1 h 45 de route. Devis personnalisé, standard 24h/24 et 7j/7.</v>
      </c>
      <c r="R1632" s="14" t="n">
        <f aca="false">LEN(Q1632)</f>
        <v>138</v>
      </c>
      <c r="S1632" s="14" t="str">
        <f aca="false">INDEX(10_Lieux!$C:$C,U1632)</f>
        <v>France</v>
      </c>
      <c r="T1632" s="14" t="str">
        <f aca="false">INDEX(10_Lieux!$C:$C,V1632)</f>
        <v>France</v>
      </c>
      <c r="U1632" s="14" t="n">
        <f aca="false">MATCH(A1632,10_Lieux!$A:$A,0)</f>
        <v>169</v>
      </c>
      <c r="V1632" s="14" t="n">
        <f aca="false">MATCH(B1632,10_Lieux!$A:$A,0)</f>
        <v>79</v>
      </c>
      <c r="W1632" s="14" t="n">
        <f aca="false">ROUND(6371*2*ASIN(SQRT(SIN(RADIANS(INDEX(10_Lieux!$F:$F,V1632)-INDEX(10_Lieux!$F:$F,U1632))/2)^2+COS(RADIANS(INDEX(10_Lieux!$F:$F,U1632)))*COS(RADIANS(INDEX(10_Lieux!$F:$F,V1632)))*SIN(RADIANS(INDEX(10_Lieux!$G:$G,V1632)-INDEX(10_Lieux!$G:$G,U1632))/2)^2)),1)</f>
        <v>130.7</v>
      </c>
      <c r="X1632" s="14" t="n">
        <f aca="false">ROUND(I1632/IF(I1632&lt;p_seuil_vitesse,p_vit_lente,p_vit_rapide)*60/15,0)*15</f>
        <v>105</v>
      </c>
      <c r="Y1632" s="14" t="n">
        <f aca="false">MAX(IF(INDEX(10_Lieux!$B:$B,U1632)&lt;&gt;"Ville",INDEX(10_Lieux!$I:$I,U1632),0),IF(INDEX(10_Lieux!$B:$B,V1632)&lt;&gt;"Ville",INDEX(10_Lieux!$I:$I,V1632),0))</f>
        <v>250</v>
      </c>
      <c r="Z1632" s="14" t="str">
        <f aca="false">A1632&amp;"|"&amp;B1632</f>
        <v>Cannes-Mandelieu|Marseille</v>
      </c>
      <c r="AA1632" s="14" t="str">
        <f aca="false">IF(I1632&lt;p_local,"Local",IF(I1632&lt;p_vv_min,"Courte distance",IF(I1632&lt;p_tres_long,"Longue distance","Très longue distance")))</f>
        <v>Longue distance</v>
      </c>
    </row>
    <row r="1633" customFormat="false" ht="15" hidden="false" customHeight="true" outlineLevel="0" collapsed="false">
      <c r="A1633" s="1" t="s">
        <v>128</v>
      </c>
      <c r="B1633" s="1" t="s">
        <v>1796</v>
      </c>
      <c r="C1633" s="1" t="s">
        <v>35</v>
      </c>
      <c r="D1633" s="1" t="s">
        <v>653</v>
      </c>
      <c r="E1633" s="1" t="s">
        <v>1804</v>
      </c>
      <c r="F1633" s="14" t="s">
        <v>40</v>
      </c>
      <c r="G1633" s="14" t="str">
        <f aca="false">IF(I1633&lt;p_local,"Local → page infra",IF(H1633&gt;=p_ph1,"Phase 1",IF(H1633&gt;=p_ph2,"Phase 2","Phase 3")))</f>
        <v>Phase 1</v>
      </c>
      <c r="H1633" s="14" t="n">
        <f aca="false">IF(I1633&lt;p_local,0,IF(C1633="Aéroport → Aéroport",p_pts_plein,IF(Y1633&gt;0,IF(I1633&lt;=Y1633,p_pts_plein,IF(I1633&lt;=p_mult2*Y1633,p_pts_moyen,p_pts_r3)),IF(I1633&gt;=p_vv_min,p_pts_plein,IF(I1633&gt;=p_vv_moy,p_pts_moyen,p_pts_court))))+IF(INDEX(10_Lieux!$D:$D,U1633)=1,p_prio1,p_prio2)+IF(INDEX(10_Lieux!$D:$D,V1633)=1,p_prio1,p_prio2)+IF(K1633="Oui",p_tf,0)+p_hub*((INDEX(10_Lieux!$H:$H,U1633)="Hub")+(INDEX(10_Lieux!$H:$H,V1633)="Hub"))+IF(OR(INDEX(10_Lieux!$H:$H,U1633)="Premium",INDEX(10_Lieux!$H:$H,V1633)="Premium"),p_prem,0))</f>
        <v>80</v>
      </c>
      <c r="I1633" s="14" t="n">
        <f aca="false">ROUND(W1633*p_facteur,0)</f>
        <v>163</v>
      </c>
      <c r="J1633" s="14" t="str">
        <f aca="false">IF(X1633&lt;60,X1633&amp;" min",INT(X1633/60)&amp;" h"&amp;IF(MOD(X1633,60)=0,""," "&amp;TEXT(MOD(X1633,60),"00")))</f>
        <v>1 h 45</v>
      </c>
      <c r="K1633" s="14" t="str">
        <f aca="false">IF(S1633&lt;&gt;T1633,"Oui","Non")</f>
        <v>Non</v>
      </c>
      <c r="L1633" s="14" t="str">
        <f aca="false">IF(AND(INDEX(10_Lieux!$B:$B,U1633)="Ville",INDEX(10_Lieux!$B:$B,V1633)="Ville"),"/chauffeur-prive/"&amp;INDEX(10_Lieux!$E:$E,U1633)&amp;"-"&amp;INDEX(10_Lieux!$E:$E,V1633)&amp;"/","/chauffeur-prive/"&amp;INDEX(10_Lieux!$E:$E,U1633)&amp;"/"&amp;INDEX(10_Lieux!$E:$E,V1633)&amp;"/")</f>
        <v>/chauffeur-prive/marseille/aeroport-cannes-mandelieu/</v>
      </c>
      <c r="M1633" s="14" t="str">
        <f aca="false">IFERROR(INDEX($L:$L,MATCH(B1633&amp;"|"&amp;A1633,$Z:$Z,0)),"—")</f>
        <v>/chauffeur-prive/aeroport-cannes-mandelieu/marseille/</v>
      </c>
      <c r="N1633" s="14" t="str">
        <f aca="false">IF(LEN("Chauffeur privé "&amp;INDEX(10_Lieux!$J:$J,U1633)&amp;" → "&amp;INDEX(10_Lieux!$J:$J,V1633)&amp;" | 24h/24")&gt;60,"Chauffeur privé "&amp;INDEX(10_Lieux!$J:$J,U1633)&amp;" → "&amp;INDEX(10_Lieux!$J:$J,V1633),"Chauffeur privé "&amp;INDEX(10_Lieux!$J:$J,U1633)&amp;" → "&amp;INDEX(10_Lieux!$J:$J,V1633)&amp;" | 24h/24")</f>
        <v>Chauffeur privé Marseille → Aéroport Cannes-Mandelieu</v>
      </c>
      <c r="O1633" s="14" t="n">
        <f aca="false">LEN(N1633)</f>
        <v>53</v>
      </c>
      <c r="P1633" s="14" t="str">
        <f aca="false">"Chauffeur privé "&amp;INDEX(10_Lieux!$K:$K,U1633)&amp;" vers "&amp;INDEX(10_Lieux!$L:$L,V1633)</f>
        <v>Chauffeur privé de Marseille vers l'aéroport Cannes-Mandelieu</v>
      </c>
      <c r="Q1633" s="14" t="str">
        <f aca="false">"Chauffeur privé "&amp;INDEX(10_Lieux!$K:$K,U1633)&amp;" vers "&amp;INDEX(10_Lieux!$L:$L,V1633)&amp;" : env. "&amp;I1633&amp;" km, "&amp;J1633&amp;" de route. Devis personnalisé, standard 24h/24 et 7j/7."</f>
        <v>Chauffeur privé de Marseille vers l'aéroport Cannes-Mandelieu : env. 163 km, 1 h 45 de route. Devis personnalisé, standard 24h/24 et 7j/7.</v>
      </c>
      <c r="R1633" s="14" t="n">
        <f aca="false">LEN(Q1633)</f>
        <v>138</v>
      </c>
      <c r="S1633" s="14" t="str">
        <f aca="false">INDEX(10_Lieux!$C:$C,U1633)</f>
        <v>France</v>
      </c>
      <c r="T1633" s="14" t="str">
        <f aca="false">INDEX(10_Lieux!$C:$C,V1633)</f>
        <v>France</v>
      </c>
      <c r="U1633" s="14" t="n">
        <f aca="false">MATCH(A1633,10_Lieux!$A:$A,0)</f>
        <v>79</v>
      </c>
      <c r="V1633" s="14" t="n">
        <f aca="false">MATCH(B1633,10_Lieux!$A:$A,0)</f>
        <v>169</v>
      </c>
      <c r="W1633" s="14" t="n">
        <f aca="false">ROUND(6371*2*ASIN(SQRT(SIN(RADIANS(INDEX(10_Lieux!$F:$F,V1633)-INDEX(10_Lieux!$F:$F,U1633))/2)^2+COS(RADIANS(INDEX(10_Lieux!$F:$F,U1633)))*COS(RADIANS(INDEX(10_Lieux!$F:$F,V1633)))*SIN(RADIANS(INDEX(10_Lieux!$G:$G,V1633)-INDEX(10_Lieux!$G:$G,U1633))/2)^2)),1)</f>
        <v>130.7</v>
      </c>
      <c r="X1633" s="14" t="n">
        <f aca="false">ROUND(I1633/IF(I1633&lt;p_seuil_vitesse,p_vit_lente,p_vit_rapide)*60/15,0)*15</f>
        <v>105</v>
      </c>
      <c r="Y1633" s="14" t="n">
        <f aca="false">MAX(IF(INDEX(10_Lieux!$B:$B,U1633)&lt;&gt;"Ville",INDEX(10_Lieux!$I:$I,U1633),0),IF(INDEX(10_Lieux!$B:$B,V1633)&lt;&gt;"Ville",INDEX(10_Lieux!$I:$I,V1633),0))</f>
        <v>250</v>
      </c>
      <c r="Z1633" s="14" t="str">
        <f aca="false">A1633&amp;"|"&amp;B1633</f>
        <v>Marseille|Cannes-Mandelieu</v>
      </c>
      <c r="AA1633" s="14" t="str">
        <f aca="false">IF(I1633&lt;p_local,"Local",IF(I1633&lt;p_vv_min,"Courte distance",IF(I1633&lt;p_tres_long,"Longue distance","Très longue distance")))</f>
        <v>Longue distance</v>
      </c>
    </row>
    <row r="1634" customFormat="false" ht="15" hidden="false" customHeight="true" outlineLevel="0" collapsed="false">
      <c r="A1634" s="1" t="s">
        <v>1796</v>
      </c>
      <c r="B1634" s="1" t="s">
        <v>130</v>
      </c>
      <c r="C1634" s="1" t="s">
        <v>34</v>
      </c>
      <c r="D1634" s="1" t="s">
        <v>653</v>
      </c>
      <c r="E1634" s="1" t="s">
        <v>1805</v>
      </c>
      <c r="F1634" s="14" t="s">
        <v>40</v>
      </c>
      <c r="G1634" s="14" t="str">
        <f aca="false">IF(I1634&lt;p_local,"Local → page infra",IF(H1634&gt;=p_ph1,"Phase 1",IF(H1634&gt;=p_ph2,"Phase 2","Phase 3")))</f>
        <v>Phase 3</v>
      </c>
      <c r="H1634" s="14" t="n">
        <f aca="false">IF(I1634&lt;p_local,0,IF(C1634="Aéroport → Aéroport",p_pts_plein,IF(Y1634&gt;0,IF(I1634&lt;=Y1634,p_pts_plein,IF(I1634&lt;=p_mult2*Y1634,p_pts_moyen,p_pts_r3)),IF(I1634&gt;=p_vv_min,p_pts_plein,IF(I1634&gt;=p_vv_moy,p_pts_moyen,p_pts_court))))+IF(INDEX(10_Lieux!$D:$D,U1634)=1,p_prio1,p_prio2)+IF(INDEX(10_Lieux!$D:$D,V1634)=1,p_prio1,p_prio2)+IF(K1634="Oui",p_tf,0)+p_hub*((INDEX(10_Lieux!$H:$H,U1634)="Hub")+(INDEX(10_Lieux!$H:$H,V1634)="Hub"))+IF(OR(INDEX(10_Lieux!$H:$H,U1634)="Premium",INDEX(10_Lieux!$H:$H,V1634)="Premium"),p_prem,0))</f>
        <v>40</v>
      </c>
      <c r="I1634" s="14" t="n">
        <f aca="false">ROUND(W1634*p_facteur,0)</f>
        <v>772</v>
      </c>
      <c r="J1634" s="14" t="str">
        <f aca="false">IF(X1634&lt;60,X1634&amp;" min",INT(X1634/60)&amp;" h"&amp;IF(MOD(X1634,60)=0,""," "&amp;TEXT(MOD(X1634,60),"00")))</f>
        <v>8 h 15</v>
      </c>
      <c r="K1634" s="14" t="str">
        <f aca="false">IF(S1634&lt;&gt;T1634,"Oui","Non")</f>
        <v>Non</v>
      </c>
      <c r="L1634" s="14" t="str">
        <f aca="false">IF(AND(INDEX(10_Lieux!$B:$B,U1634)="Ville",INDEX(10_Lieux!$B:$B,V1634)="Ville"),"/chauffeur-prive/"&amp;INDEX(10_Lieux!$E:$E,U1634)&amp;"-"&amp;INDEX(10_Lieux!$E:$E,V1634)&amp;"/","/chauffeur-prive/"&amp;INDEX(10_Lieux!$E:$E,U1634)&amp;"/"&amp;INDEX(10_Lieux!$E:$E,V1634)&amp;"/")</f>
        <v>/chauffeur-prive/aeroport-cannes-mandelieu/bordeaux/</v>
      </c>
      <c r="M1634" s="14" t="str">
        <f aca="false">IFERROR(INDEX($L:$L,MATCH(B1634&amp;"|"&amp;A1634,$Z:$Z,0)),"—")</f>
        <v>/chauffeur-prive/bordeaux/aeroport-cannes-mandelieu/</v>
      </c>
      <c r="N1634" s="14" t="str">
        <f aca="false">IF(LEN("Chauffeur privé "&amp;INDEX(10_Lieux!$J:$J,U1634)&amp;" → "&amp;INDEX(10_Lieux!$J:$J,V1634)&amp;" | 24h/24")&gt;60,"Chauffeur privé "&amp;INDEX(10_Lieux!$J:$J,U1634)&amp;" → "&amp;INDEX(10_Lieux!$J:$J,V1634),"Chauffeur privé "&amp;INDEX(10_Lieux!$J:$J,U1634)&amp;" → "&amp;INDEX(10_Lieux!$J:$J,V1634)&amp;" | 24h/24")</f>
        <v>Chauffeur privé Aéroport Cannes-Mandelieu → Bordeaux</v>
      </c>
      <c r="O1634" s="14" t="n">
        <f aca="false">LEN(N1634)</f>
        <v>52</v>
      </c>
      <c r="P1634" s="14" t="str">
        <f aca="false">"Chauffeur privé "&amp;INDEX(10_Lieux!$K:$K,U1634)&amp;" vers "&amp;INDEX(10_Lieux!$L:$L,V1634)</f>
        <v>Chauffeur privé de l'aéroport Cannes-Mandelieu vers Bordeaux</v>
      </c>
      <c r="Q1634" s="14" t="str">
        <f aca="false">"Chauffeur privé "&amp;INDEX(10_Lieux!$K:$K,U1634)&amp;" vers "&amp;INDEX(10_Lieux!$L:$L,V1634)&amp;" : env. "&amp;I1634&amp;" km, "&amp;J1634&amp;" de route. Devis personnalisé, standard 24h/24 et 7j/7."</f>
        <v>Chauffeur privé de l'aéroport Cannes-Mandelieu vers Bordeaux : env. 772 km, 8 h 15 de route. Devis personnalisé, standard 24h/24 et 7j/7.</v>
      </c>
      <c r="R1634" s="14" t="n">
        <f aca="false">LEN(Q1634)</f>
        <v>137</v>
      </c>
      <c r="S1634" s="14" t="str">
        <f aca="false">INDEX(10_Lieux!$C:$C,U1634)</f>
        <v>France</v>
      </c>
      <c r="T1634" s="14" t="str">
        <f aca="false">INDEX(10_Lieux!$C:$C,V1634)</f>
        <v>France</v>
      </c>
      <c r="U1634" s="14" t="n">
        <f aca="false">MATCH(A1634,10_Lieux!$A:$A,0)</f>
        <v>169</v>
      </c>
      <c r="V1634" s="14" t="n">
        <f aca="false">MATCH(B1634,10_Lieux!$A:$A,0)</f>
        <v>61</v>
      </c>
      <c r="W1634" s="14" t="n">
        <f aca="false">ROUND(6371*2*ASIN(SQRT(SIN(RADIANS(INDEX(10_Lieux!$F:$F,V1634)-INDEX(10_Lieux!$F:$F,U1634))/2)^2+COS(RADIANS(INDEX(10_Lieux!$F:$F,U1634)))*COS(RADIANS(INDEX(10_Lieux!$F:$F,V1634)))*SIN(RADIANS(INDEX(10_Lieux!$G:$G,V1634)-INDEX(10_Lieux!$G:$G,U1634))/2)^2)),1)</f>
        <v>617.3</v>
      </c>
      <c r="X1634" s="14" t="n">
        <f aca="false">ROUND(I1634/IF(I1634&lt;p_seuil_vitesse,p_vit_lente,p_vit_rapide)*60/15,0)*15</f>
        <v>495</v>
      </c>
      <c r="Y1634" s="14" t="n">
        <f aca="false">MAX(IF(INDEX(10_Lieux!$B:$B,U1634)&lt;&gt;"Ville",INDEX(10_Lieux!$I:$I,U1634),0),IF(INDEX(10_Lieux!$B:$B,V1634)&lt;&gt;"Ville",INDEX(10_Lieux!$I:$I,V1634),0))</f>
        <v>250</v>
      </c>
      <c r="Z1634" s="14" t="str">
        <f aca="false">A1634&amp;"|"&amp;B1634</f>
        <v>Cannes-Mandelieu|Bordeaux</v>
      </c>
      <c r="AA1634" s="14" t="str">
        <f aca="false">IF(I1634&lt;p_local,"Local",IF(I1634&lt;p_vv_min,"Courte distance",IF(I1634&lt;p_tres_long,"Longue distance","Très longue distance")))</f>
        <v>Très longue distance</v>
      </c>
    </row>
    <row r="1635" customFormat="false" ht="15" hidden="false" customHeight="true" outlineLevel="0" collapsed="false">
      <c r="A1635" s="1" t="s">
        <v>130</v>
      </c>
      <c r="B1635" s="1" t="s">
        <v>1796</v>
      </c>
      <c r="C1635" s="1" t="s">
        <v>35</v>
      </c>
      <c r="D1635" s="1" t="s">
        <v>653</v>
      </c>
      <c r="E1635" s="1" t="s">
        <v>1806</v>
      </c>
      <c r="F1635" s="14" t="s">
        <v>40</v>
      </c>
      <c r="G1635" s="14" t="str">
        <f aca="false">IF(I1635&lt;p_local,"Local → page infra",IF(H1635&gt;=p_ph1,"Phase 1",IF(H1635&gt;=p_ph2,"Phase 2","Phase 3")))</f>
        <v>Phase 3</v>
      </c>
      <c r="H1635" s="14" t="n">
        <f aca="false">IF(I1635&lt;p_local,0,IF(C1635="Aéroport → Aéroport",p_pts_plein,IF(Y1635&gt;0,IF(I1635&lt;=Y1635,p_pts_plein,IF(I1635&lt;=p_mult2*Y1635,p_pts_moyen,p_pts_r3)),IF(I1635&gt;=p_vv_min,p_pts_plein,IF(I1635&gt;=p_vv_moy,p_pts_moyen,p_pts_court))))+IF(INDEX(10_Lieux!$D:$D,U1635)=1,p_prio1,p_prio2)+IF(INDEX(10_Lieux!$D:$D,V1635)=1,p_prio1,p_prio2)+IF(K1635="Oui",p_tf,0)+p_hub*((INDEX(10_Lieux!$H:$H,U1635)="Hub")+(INDEX(10_Lieux!$H:$H,V1635)="Hub"))+IF(OR(INDEX(10_Lieux!$H:$H,U1635)="Premium",INDEX(10_Lieux!$H:$H,V1635)="Premium"),p_prem,0))</f>
        <v>40</v>
      </c>
      <c r="I1635" s="14" t="n">
        <f aca="false">ROUND(W1635*p_facteur,0)</f>
        <v>772</v>
      </c>
      <c r="J1635" s="14" t="str">
        <f aca="false">IF(X1635&lt;60,X1635&amp;" min",INT(X1635/60)&amp;" h"&amp;IF(MOD(X1635,60)=0,""," "&amp;TEXT(MOD(X1635,60),"00")))</f>
        <v>8 h 15</v>
      </c>
      <c r="K1635" s="14" t="str">
        <f aca="false">IF(S1635&lt;&gt;T1635,"Oui","Non")</f>
        <v>Non</v>
      </c>
      <c r="L1635" s="14" t="str">
        <f aca="false">IF(AND(INDEX(10_Lieux!$B:$B,U1635)="Ville",INDEX(10_Lieux!$B:$B,V1635)="Ville"),"/chauffeur-prive/"&amp;INDEX(10_Lieux!$E:$E,U1635)&amp;"-"&amp;INDEX(10_Lieux!$E:$E,V1635)&amp;"/","/chauffeur-prive/"&amp;INDEX(10_Lieux!$E:$E,U1635)&amp;"/"&amp;INDEX(10_Lieux!$E:$E,V1635)&amp;"/")</f>
        <v>/chauffeur-prive/bordeaux/aeroport-cannes-mandelieu/</v>
      </c>
      <c r="M1635" s="14" t="str">
        <f aca="false">IFERROR(INDEX($L:$L,MATCH(B1635&amp;"|"&amp;A1635,$Z:$Z,0)),"—")</f>
        <v>/chauffeur-prive/aeroport-cannes-mandelieu/bordeaux/</v>
      </c>
      <c r="N1635" s="14" t="str">
        <f aca="false">IF(LEN("Chauffeur privé "&amp;INDEX(10_Lieux!$J:$J,U1635)&amp;" → "&amp;INDEX(10_Lieux!$J:$J,V1635)&amp;" | 24h/24")&gt;60,"Chauffeur privé "&amp;INDEX(10_Lieux!$J:$J,U1635)&amp;" → "&amp;INDEX(10_Lieux!$J:$J,V1635),"Chauffeur privé "&amp;INDEX(10_Lieux!$J:$J,U1635)&amp;" → "&amp;INDEX(10_Lieux!$J:$J,V1635)&amp;" | 24h/24")</f>
        <v>Chauffeur privé Bordeaux → Aéroport Cannes-Mandelieu</v>
      </c>
      <c r="O1635" s="14" t="n">
        <f aca="false">LEN(N1635)</f>
        <v>52</v>
      </c>
      <c r="P1635" s="14" t="str">
        <f aca="false">"Chauffeur privé "&amp;INDEX(10_Lieux!$K:$K,U1635)&amp;" vers "&amp;INDEX(10_Lieux!$L:$L,V1635)</f>
        <v>Chauffeur privé de Bordeaux vers l'aéroport Cannes-Mandelieu</v>
      </c>
      <c r="Q1635" s="14" t="str">
        <f aca="false">"Chauffeur privé "&amp;INDEX(10_Lieux!$K:$K,U1635)&amp;" vers "&amp;INDEX(10_Lieux!$L:$L,V1635)&amp;" : env. "&amp;I1635&amp;" km, "&amp;J1635&amp;" de route. Devis personnalisé, standard 24h/24 et 7j/7."</f>
        <v>Chauffeur privé de Bordeaux vers l'aéroport Cannes-Mandelieu : env. 772 km, 8 h 15 de route. Devis personnalisé, standard 24h/24 et 7j/7.</v>
      </c>
      <c r="R1635" s="14" t="n">
        <f aca="false">LEN(Q1635)</f>
        <v>137</v>
      </c>
      <c r="S1635" s="14" t="str">
        <f aca="false">INDEX(10_Lieux!$C:$C,U1635)</f>
        <v>France</v>
      </c>
      <c r="T1635" s="14" t="str">
        <f aca="false">INDEX(10_Lieux!$C:$C,V1635)</f>
        <v>France</v>
      </c>
      <c r="U1635" s="14" t="n">
        <f aca="false">MATCH(A1635,10_Lieux!$A:$A,0)</f>
        <v>61</v>
      </c>
      <c r="V1635" s="14" t="n">
        <f aca="false">MATCH(B1635,10_Lieux!$A:$A,0)</f>
        <v>169</v>
      </c>
      <c r="W1635" s="14" t="n">
        <f aca="false">ROUND(6371*2*ASIN(SQRT(SIN(RADIANS(INDEX(10_Lieux!$F:$F,V1635)-INDEX(10_Lieux!$F:$F,U1635))/2)^2+COS(RADIANS(INDEX(10_Lieux!$F:$F,U1635)))*COS(RADIANS(INDEX(10_Lieux!$F:$F,V1635)))*SIN(RADIANS(INDEX(10_Lieux!$G:$G,V1635)-INDEX(10_Lieux!$G:$G,U1635))/2)^2)),1)</f>
        <v>617.3</v>
      </c>
      <c r="X1635" s="14" t="n">
        <f aca="false">ROUND(I1635/IF(I1635&lt;p_seuil_vitesse,p_vit_lente,p_vit_rapide)*60/15,0)*15</f>
        <v>495</v>
      </c>
      <c r="Y1635" s="14" t="n">
        <f aca="false">MAX(IF(INDEX(10_Lieux!$B:$B,U1635)&lt;&gt;"Ville",INDEX(10_Lieux!$I:$I,U1635),0),IF(INDEX(10_Lieux!$B:$B,V1635)&lt;&gt;"Ville",INDEX(10_Lieux!$I:$I,V1635),0))</f>
        <v>250</v>
      </c>
      <c r="Z1635" s="14" t="str">
        <f aca="false">A1635&amp;"|"&amp;B1635</f>
        <v>Bordeaux|Cannes-Mandelieu</v>
      </c>
      <c r="AA1635" s="14" t="str">
        <f aca="false">IF(I1635&lt;p_local,"Local",IF(I1635&lt;p_vv_min,"Courte distance",IF(I1635&lt;p_tres_long,"Longue distance","Très longue distance")))</f>
        <v>Très longue distance</v>
      </c>
    </row>
    <row r="1636" customFormat="false" ht="15" hidden="false" customHeight="true" outlineLevel="0" collapsed="false">
      <c r="A1636" s="1" t="s">
        <v>1796</v>
      </c>
      <c r="B1636" s="1" t="s">
        <v>132</v>
      </c>
      <c r="C1636" s="1" t="s">
        <v>34</v>
      </c>
      <c r="D1636" s="1" t="s">
        <v>653</v>
      </c>
      <c r="E1636" s="1" t="s">
        <v>1807</v>
      </c>
      <c r="F1636" s="14" t="s">
        <v>40</v>
      </c>
      <c r="G1636" s="14" t="str">
        <f aca="false">IF(I1636&lt;p_local,"Local → page infra",IF(H1636&gt;=p_ph1,"Phase 1",IF(H1636&gt;=p_ph2,"Phase 2","Phase 3")))</f>
        <v>Phase 3</v>
      </c>
      <c r="H1636" s="14" t="n">
        <f aca="false">IF(I1636&lt;p_local,0,IF(C1636="Aéroport → Aéroport",p_pts_plein,IF(Y1636&gt;0,IF(I1636&lt;=Y1636,p_pts_plein,IF(I1636&lt;=p_mult2*Y1636,p_pts_moyen,p_pts_r3)),IF(I1636&gt;=p_vv_min,p_pts_plein,IF(I1636&gt;=p_vv_moy,p_pts_moyen,p_pts_court))))+IF(INDEX(10_Lieux!$D:$D,U1636)=1,p_prio1,p_prio2)+IF(INDEX(10_Lieux!$D:$D,V1636)=1,p_prio1,p_prio2)+IF(K1636="Oui",p_tf,0)+p_hub*((INDEX(10_Lieux!$H:$H,U1636)="Hub")+(INDEX(10_Lieux!$H:$H,V1636)="Hub"))+IF(OR(INDEX(10_Lieux!$H:$H,U1636)="Premium",INDEX(10_Lieux!$H:$H,V1636)="Premium"),p_prem,0))</f>
        <v>40</v>
      </c>
      <c r="I1636" s="14" t="n">
        <f aca="false">ROUND(W1636*p_facteur,0)</f>
        <v>555</v>
      </c>
      <c r="J1636" s="14" t="str">
        <f aca="false">IF(X1636&lt;60,X1636&amp;" min",INT(X1636/60)&amp;" h"&amp;IF(MOD(X1636,60)=0,""," "&amp;TEXT(MOD(X1636,60),"00")))</f>
        <v>5 h 45</v>
      </c>
      <c r="K1636" s="14" t="str">
        <f aca="false">IF(S1636&lt;&gt;T1636,"Oui","Non")</f>
        <v>Non</v>
      </c>
      <c r="L1636" s="14" t="str">
        <f aca="false">IF(AND(INDEX(10_Lieux!$B:$B,U1636)="Ville",INDEX(10_Lieux!$B:$B,V1636)="Ville"),"/chauffeur-prive/"&amp;INDEX(10_Lieux!$E:$E,U1636)&amp;"-"&amp;INDEX(10_Lieux!$E:$E,V1636)&amp;"/","/chauffeur-prive/"&amp;INDEX(10_Lieux!$E:$E,U1636)&amp;"/"&amp;INDEX(10_Lieux!$E:$E,V1636)&amp;"/")</f>
        <v>/chauffeur-prive/aeroport-cannes-mandelieu/toulouse/</v>
      </c>
      <c r="M1636" s="14" t="str">
        <f aca="false">IFERROR(INDEX($L:$L,MATCH(B1636&amp;"|"&amp;A1636,$Z:$Z,0)),"—")</f>
        <v>/chauffeur-prive/toulouse/aeroport-cannes-mandelieu/</v>
      </c>
      <c r="N1636" s="14" t="str">
        <f aca="false">IF(LEN("Chauffeur privé "&amp;INDEX(10_Lieux!$J:$J,U1636)&amp;" → "&amp;INDEX(10_Lieux!$J:$J,V1636)&amp;" | 24h/24")&gt;60,"Chauffeur privé "&amp;INDEX(10_Lieux!$J:$J,U1636)&amp;" → "&amp;INDEX(10_Lieux!$J:$J,V1636),"Chauffeur privé "&amp;INDEX(10_Lieux!$J:$J,U1636)&amp;" → "&amp;INDEX(10_Lieux!$J:$J,V1636)&amp;" | 24h/24")</f>
        <v>Chauffeur privé Aéroport Cannes-Mandelieu → Toulouse</v>
      </c>
      <c r="O1636" s="14" t="n">
        <f aca="false">LEN(N1636)</f>
        <v>52</v>
      </c>
      <c r="P1636" s="14" t="str">
        <f aca="false">"Chauffeur privé "&amp;INDEX(10_Lieux!$K:$K,U1636)&amp;" vers "&amp;INDEX(10_Lieux!$L:$L,V1636)</f>
        <v>Chauffeur privé de l'aéroport Cannes-Mandelieu vers Toulouse</v>
      </c>
      <c r="Q1636" s="14" t="str">
        <f aca="false">"Chauffeur privé "&amp;INDEX(10_Lieux!$K:$K,U1636)&amp;" vers "&amp;INDEX(10_Lieux!$L:$L,V1636)&amp;" : env. "&amp;I1636&amp;" km, "&amp;J1636&amp;" de route. Devis personnalisé, standard 24h/24 et 7j/7."</f>
        <v>Chauffeur privé de l'aéroport Cannes-Mandelieu vers Toulouse : env. 555 km, 5 h 45 de route. Devis personnalisé, standard 24h/24 et 7j/7.</v>
      </c>
      <c r="R1636" s="14" t="n">
        <f aca="false">LEN(Q1636)</f>
        <v>137</v>
      </c>
      <c r="S1636" s="14" t="str">
        <f aca="false">INDEX(10_Lieux!$C:$C,U1636)</f>
        <v>France</v>
      </c>
      <c r="T1636" s="14" t="str">
        <f aca="false">INDEX(10_Lieux!$C:$C,V1636)</f>
        <v>France</v>
      </c>
      <c r="U1636" s="14" t="n">
        <f aca="false">MATCH(A1636,10_Lieux!$A:$A,0)</f>
        <v>169</v>
      </c>
      <c r="V1636" s="14" t="n">
        <f aca="false">MATCH(B1636,10_Lieux!$A:$A,0)</f>
        <v>70</v>
      </c>
      <c r="W1636" s="14" t="n">
        <f aca="false">ROUND(6371*2*ASIN(SQRT(SIN(RADIANS(INDEX(10_Lieux!$F:$F,V1636)-INDEX(10_Lieux!$F:$F,U1636))/2)^2+COS(RADIANS(INDEX(10_Lieux!$F:$F,U1636)))*COS(RADIANS(INDEX(10_Lieux!$F:$F,V1636)))*SIN(RADIANS(INDEX(10_Lieux!$G:$G,V1636)-INDEX(10_Lieux!$G:$G,U1636))/2)^2)),1)</f>
        <v>443.8</v>
      </c>
      <c r="X1636" s="14" t="n">
        <f aca="false">ROUND(I1636/IF(I1636&lt;p_seuil_vitesse,p_vit_lente,p_vit_rapide)*60/15,0)*15</f>
        <v>345</v>
      </c>
      <c r="Y1636" s="14" t="n">
        <f aca="false">MAX(IF(INDEX(10_Lieux!$B:$B,U1636)&lt;&gt;"Ville",INDEX(10_Lieux!$I:$I,U1636),0),IF(INDEX(10_Lieux!$B:$B,V1636)&lt;&gt;"Ville",INDEX(10_Lieux!$I:$I,V1636),0))</f>
        <v>250</v>
      </c>
      <c r="Z1636" s="14" t="str">
        <f aca="false">A1636&amp;"|"&amp;B1636</f>
        <v>Cannes-Mandelieu|Toulouse</v>
      </c>
      <c r="AA1636" s="14" t="str">
        <f aca="false">IF(I1636&lt;p_local,"Local",IF(I1636&lt;p_vv_min,"Courte distance",IF(I1636&lt;p_tres_long,"Longue distance","Très longue distance")))</f>
        <v>Longue distance</v>
      </c>
    </row>
    <row r="1637" customFormat="false" ht="15" hidden="false" customHeight="true" outlineLevel="0" collapsed="false">
      <c r="A1637" s="1" t="s">
        <v>132</v>
      </c>
      <c r="B1637" s="1" t="s">
        <v>1796</v>
      </c>
      <c r="C1637" s="1" t="s">
        <v>35</v>
      </c>
      <c r="D1637" s="1" t="s">
        <v>653</v>
      </c>
      <c r="E1637" s="1" t="s">
        <v>1808</v>
      </c>
      <c r="F1637" s="14" t="s">
        <v>40</v>
      </c>
      <c r="G1637" s="14" t="str">
        <f aca="false">IF(I1637&lt;p_local,"Local → page infra",IF(H1637&gt;=p_ph1,"Phase 1",IF(H1637&gt;=p_ph2,"Phase 2","Phase 3")))</f>
        <v>Phase 3</v>
      </c>
      <c r="H1637" s="14" t="n">
        <f aca="false">IF(I1637&lt;p_local,0,IF(C1637="Aéroport → Aéroport",p_pts_plein,IF(Y1637&gt;0,IF(I1637&lt;=Y1637,p_pts_plein,IF(I1637&lt;=p_mult2*Y1637,p_pts_moyen,p_pts_r3)),IF(I1637&gt;=p_vv_min,p_pts_plein,IF(I1637&gt;=p_vv_moy,p_pts_moyen,p_pts_court))))+IF(INDEX(10_Lieux!$D:$D,U1637)=1,p_prio1,p_prio2)+IF(INDEX(10_Lieux!$D:$D,V1637)=1,p_prio1,p_prio2)+IF(K1637="Oui",p_tf,0)+p_hub*((INDEX(10_Lieux!$H:$H,U1637)="Hub")+(INDEX(10_Lieux!$H:$H,V1637)="Hub"))+IF(OR(INDEX(10_Lieux!$H:$H,U1637)="Premium",INDEX(10_Lieux!$H:$H,V1637)="Premium"),p_prem,0))</f>
        <v>40</v>
      </c>
      <c r="I1637" s="14" t="n">
        <f aca="false">ROUND(W1637*p_facteur,0)</f>
        <v>555</v>
      </c>
      <c r="J1637" s="14" t="str">
        <f aca="false">IF(X1637&lt;60,X1637&amp;" min",INT(X1637/60)&amp;" h"&amp;IF(MOD(X1637,60)=0,""," "&amp;TEXT(MOD(X1637,60),"00")))</f>
        <v>5 h 45</v>
      </c>
      <c r="K1637" s="14" t="str">
        <f aca="false">IF(S1637&lt;&gt;T1637,"Oui","Non")</f>
        <v>Non</v>
      </c>
      <c r="L1637" s="14" t="str">
        <f aca="false">IF(AND(INDEX(10_Lieux!$B:$B,U1637)="Ville",INDEX(10_Lieux!$B:$B,V1637)="Ville"),"/chauffeur-prive/"&amp;INDEX(10_Lieux!$E:$E,U1637)&amp;"-"&amp;INDEX(10_Lieux!$E:$E,V1637)&amp;"/","/chauffeur-prive/"&amp;INDEX(10_Lieux!$E:$E,U1637)&amp;"/"&amp;INDEX(10_Lieux!$E:$E,V1637)&amp;"/")</f>
        <v>/chauffeur-prive/toulouse/aeroport-cannes-mandelieu/</v>
      </c>
      <c r="M1637" s="14" t="str">
        <f aca="false">IFERROR(INDEX($L:$L,MATCH(B1637&amp;"|"&amp;A1637,$Z:$Z,0)),"—")</f>
        <v>/chauffeur-prive/aeroport-cannes-mandelieu/toulouse/</v>
      </c>
      <c r="N1637" s="14" t="str">
        <f aca="false">IF(LEN("Chauffeur privé "&amp;INDEX(10_Lieux!$J:$J,U1637)&amp;" → "&amp;INDEX(10_Lieux!$J:$J,V1637)&amp;" | 24h/24")&gt;60,"Chauffeur privé "&amp;INDEX(10_Lieux!$J:$J,U1637)&amp;" → "&amp;INDEX(10_Lieux!$J:$J,V1637),"Chauffeur privé "&amp;INDEX(10_Lieux!$J:$J,U1637)&amp;" → "&amp;INDEX(10_Lieux!$J:$J,V1637)&amp;" | 24h/24")</f>
        <v>Chauffeur privé Toulouse → Aéroport Cannes-Mandelieu</v>
      </c>
      <c r="O1637" s="14" t="n">
        <f aca="false">LEN(N1637)</f>
        <v>52</v>
      </c>
      <c r="P1637" s="14" t="str">
        <f aca="false">"Chauffeur privé "&amp;INDEX(10_Lieux!$K:$K,U1637)&amp;" vers "&amp;INDEX(10_Lieux!$L:$L,V1637)</f>
        <v>Chauffeur privé de Toulouse vers l'aéroport Cannes-Mandelieu</v>
      </c>
      <c r="Q1637" s="14" t="str">
        <f aca="false">"Chauffeur privé "&amp;INDEX(10_Lieux!$K:$K,U1637)&amp;" vers "&amp;INDEX(10_Lieux!$L:$L,V1637)&amp;" : env. "&amp;I1637&amp;" km, "&amp;J1637&amp;" de route. Devis personnalisé, standard 24h/24 et 7j/7."</f>
        <v>Chauffeur privé de Toulouse vers l'aéroport Cannes-Mandelieu : env. 555 km, 5 h 45 de route. Devis personnalisé, standard 24h/24 et 7j/7.</v>
      </c>
      <c r="R1637" s="14" t="n">
        <f aca="false">LEN(Q1637)</f>
        <v>137</v>
      </c>
      <c r="S1637" s="14" t="str">
        <f aca="false">INDEX(10_Lieux!$C:$C,U1637)</f>
        <v>France</v>
      </c>
      <c r="T1637" s="14" t="str">
        <f aca="false">INDEX(10_Lieux!$C:$C,V1637)</f>
        <v>France</v>
      </c>
      <c r="U1637" s="14" t="n">
        <f aca="false">MATCH(A1637,10_Lieux!$A:$A,0)</f>
        <v>70</v>
      </c>
      <c r="V1637" s="14" t="n">
        <f aca="false">MATCH(B1637,10_Lieux!$A:$A,0)</f>
        <v>169</v>
      </c>
      <c r="W1637" s="14" t="n">
        <f aca="false">ROUND(6371*2*ASIN(SQRT(SIN(RADIANS(INDEX(10_Lieux!$F:$F,V1637)-INDEX(10_Lieux!$F:$F,U1637))/2)^2+COS(RADIANS(INDEX(10_Lieux!$F:$F,U1637)))*COS(RADIANS(INDEX(10_Lieux!$F:$F,V1637)))*SIN(RADIANS(INDEX(10_Lieux!$G:$G,V1637)-INDEX(10_Lieux!$G:$G,U1637))/2)^2)),1)</f>
        <v>443.8</v>
      </c>
      <c r="X1637" s="14" t="n">
        <f aca="false">ROUND(I1637/IF(I1637&lt;p_seuil_vitesse,p_vit_lente,p_vit_rapide)*60/15,0)*15</f>
        <v>345</v>
      </c>
      <c r="Y1637" s="14" t="n">
        <f aca="false">MAX(IF(INDEX(10_Lieux!$B:$B,U1637)&lt;&gt;"Ville",INDEX(10_Lieux!$I:$I,U1637),0),IF(INDEX(10_Lieux!$B:$B,V1637)&lt;&gt;"Ville",INDEX(10_Lieux!$I:$I,V1637),0))</f>
        <v>250</v>
      </c>
      <c r="Z1637" s="14" t="str">
        <f aca="false">A1637&amp;"|"&amp;B1637</f>
        <v>Toulouse|Cannes-Mandelieu</v>
      </c>
      <c r="AA1637" s="14" t="str">
        <f aca="false">IF(I1637&lt;p_local,"Local",IF(I1637&lt;p_vv_min,"Courte distance",IF(I1637&lt;p_tres_long,"Longue distance","Très longue distance")))</f>
        <v>Longue distance</v>
      </c>
    </row>
    <row r="1638" customFormat="false" ht="15" hidden="false" customHeight="true" outlineLevel="0" collapsed="false">
      <c r="A1638" s="1" t="s">
        <v>1796</v>
      </c>
      <c r="B1638" s="1" t="s">
        <v>134</v>
      </c>
      <c r="C1638" s="1" t="s">
        <v>34</v>
      </c>
      <c r="D1638" s="1" t="s">
        <v>653</v>
      </c>
      <c r="E1638" s="1" t="s">
        <v>1809</v>
      </c>
      <c r="F1638" s="14" t="s">
        <v>40</v>
      </c>
      <c r="G1638" s="14" t="str">
        <f aca="false">IF(I1638&lt;p_local,"Local → page infra",IF(H1638&gt;=p_ph1,"Phase 1",IF(H1638&gt;=p_ph2,"Phase 2","Phase 3")))</f>
        <v>Phase 3</v>
      </c>
      <c r="H1638" s="14" t="n">
        <f aca="false">IF(I1638&lt;p_local,0,IF(C1638="Aéroport → Aéroport",p_pts_plein,IF(Y1638&gt;0,IF(I1638&lt;=Y1638,p_pts_plein,IF(I1638&lt;=p_mult2*Y1638,p_pts_moyen,p_pts_r3)),IF(I1638&gt;=p_vv_min,p_pts_plein,IF(I1638&gt;=p_vv_moy,p_pts_moyen,p_pts_court))))+IF(INDEX(10_Lieux!$D:$D,U1638)=1,p_prio1,p_prio2)+IF(INDEX(10_Lieux!$D:$D,V1638)=1,p_prio1,p_prio2)+IF(K1638="Oui",p_tf,0)+p_hub*((INDEX(10_Lieux!$H:$H,U1638)="Hub")+(INDEX(10_Lieux!$H:$H,V1638)="Hub"))+IF(OR(INDEX(10_Lieux!$H:$H,U1638)="Premium",INDEX(10_Lieux!$H:$H,V1638)="Premium"),p_prem,0))</f>
        <v>40</v>
      </c>
      <c r="I1638" s="14" t="n">
        <f aca="false">ROUND(W1638*p_facteur,0)</f>
        <v>1051</v>
      </c>
      <c r="J1638" s="14" t="str">
        <f aca="false">IF(X1638&lt;60,X1638&amp;" min",INT(X1638/60)&amp;" h"&amp;IF(MOD(X1638,60)=0,""," "&amp;TEXT(MOD(X1638,60),"00")))</f>
        <v>11 h</v>
      </c>
      <c r="K1638" s="14" t="str">
        <f aca="false">IF(S1638&lt;&gt;T1638,"Oui","Non")</f>
        <v>Non</v>
      </c>
      <c r="L1638" s="14" t="str">
        <f aca="false">IF(AND(INDEX(10_Lieux!$B:$B,U1638)="Ville",INDEX(10_Lieux!$B:$B,V1638)="Ville"),"/chauffeur-prive/"&amp;INDEX(10_Lieux!$E:$E,U1638)&amp;"-"&amp;INDEX(10_Lieux!$E:$E,V1638)&amp;"/","/chauffeur-prive/"&amp;INDEX(10_Lieux!$E:$E,U1638)&amp;"/"&amp;INDEX(10_Lieux!$E:$E,V1638)&amp;"/")</f>
        <v>/chauffeur-prive/aeroport-cannes-mandelieu/lille/</v>
      </c>
      <c r="M1638" s="14" t="str">
        <f aca="false">IFERROR(INDEX($L:$L,MATCH(B1638&amp;"|"&amp;A1638,$Z:$Z,0)),"—")</f>
        <v>/chauffeur-prive/lille/aeroport-cannes-mandelieu/</v>
      </c>
      <c r="N1638" s="14" t="str">
        <f aca="false">IF(LEN("Chauffeur privé "&amp;INDEX(10_Lieux!$J:$J,U1638)&amp;" → "&amp;INDEX(10_Lieux!$J:$J,V1638)&amp;" | 24h/24")&gt;60,"Chauffeur privé "&amp;INDEX(10_Lieux!$J:$J,U1638)&amp;" → "&amp;INDEX(10_Lieux!$J:$J,V1638),"Chauffeur privé "&amp;INDEX(10_Lieux!$J:$J,U1638)&amp;" → "&amp;INDEX(10_Lieux!$J:$J,V1638)&amp;" | 24h/24")</f>
        <v>Chauffeur privé Aéroport Cannes-Mandelieu → Lille | 24h/24</v>
      </c>
      <c r="O1638" s="14" t="n">
        <f aca="false">LEN(N1638)</f>
        <v>58</v>
      </c>
      <c r="P1638" s="14" t="str">
        <f aca="false">"Chauffeur privé "&amp;INDEX(10_Lieux!$K:$K,U1638)&amp;" vers "&amp;INDEX(10_Lieux!$L:$L,V1638)</f>
        <v>Chauffeur privé de l'aéroport Cannes-Mandelieu vers Lille</v>
      </c>
      <c r="Q1638" s="14" t="str">
        <f aca="false">"Chauffeur privé "&amp;INDEX(10_Lieux!$K:$K,U1638)&amp;" vers "&amp;INDEX(10_Lieux!$L:$L,V1638)&amp;" : env. "&amp;I1638&amp;" km, "&amp;J1638&amp;" de route. Devis personnalisé, standard 24h/24 et 7j/7."</f>
        <v>Chauffeur privé de l'aéroport Cannes-Mandelieu vers Lille : env. 1051 km, 11 h de route. Devis personnalisé, standard 24h/24 et 7j/7.</v>
      </c>
      <c r="R1638" s="14" t="n">
        <f aca="false">LEN(Q1638)</f>
        <v>133</v>
      </c>
      <c r="S1638" s="14" t="str">
        <f aca="false">INDEX(10_Lieux!$C:$C,U1638)</f>
        <v>France</v>
      </c>
      <c r="T1638" s="14" t="str">
        <f aca="false">INDEX(10_Lieux!$C:$C,V1638)</f>
        <v>France</v>
      </c>
      <c r="U1638" s="14" t="n">
        <f aca="false">MATCH(A1638,10_Lieux!$A:$A,0)</f>
        <v>169</v>
      </c>
      <c r="V1638" s="14" t="n">
        <f aca="false">MATCH(B1638,10_Lieux!$A:$A,0)</f>
        <v>37</v>
      </c>
      <c r="W1638" s="14" t="n">
        <f aca="false">ROUND(6371*2*ASIN(SQRT(SIN(RADIANS(INDEX(10_Lieux!$F:$F,V1638)-INDEX(10_Lieux!$F:$F,U1638))/2)^2+COS(RADIANS(INDEX(10_Lieux!$F:$F,U1638)))*COS(RADIANS(INDEX(10_Lieux!$F:$F,V1638)))*SIN(RADIANS(INDEX(10_Lieux!$G:$G,V1638)-INDEX(10_Lieux!$G:$G,U1638))/2)^2)),1)</f>
        <v>841.1</v>
      </c>
      <c r="X1638" s="14" t="n">
        <f aca="false">ROUND(I1638/IF(I1638&lt;p_seuil_vitesse,p_vit_lente,p_vit_rapide)*60/15,0)*15</f>
        <v>660</v>
      </c>
      <c r="Y1638" s="14" t="n">
        <f aca="false">MAX(IF(INDEX(10_Lieux!$B:$B,U1638)&lt;&gt;"Ville",INDEX(10_Lieux!$I:$I,U1638),0),IF(INDEX(10_Lieux!$B:$B,V1638)&lt;&gt;"Ville",INDEX(10_Lieux!$I:$I,V1638),0))</f>
        <v>250</v>
      </c>
      <c r="Z1638" s="14" t="str">
        <f aca="false">A1638&amp;"|"&amp;B1638</f>
        <v>Cannes-Mandelieu|Lille</v>
      </c>
      <c r="AA1638" s="14" t="str">
        <f aca="false">IF(I1638&lt;p_local,"Local",IF(I1638&lt;p_vv_min,"Courte distance",IF(I1638&lt;p_tres_long,"Longue distance","Très longue distance")))</f>
        <v>Très longue distance</v>
      </c>
    </row>
    <row r="1639" customFormat="false" ht="15" hidden="false" customHeight="true" outlineLevel="0" collapsed="false">
      <c r="A1639" s="1" t="s">
        <v>134</v>
      </c>
      <c r="B1639" s="1" t="s">
        <v>1796</v>
      </c>
      <c r="C1639" s="1" t="s">
        <v>35</v>
      </c>
      <c r="D1639" s="1" t="s">
        <v>653</v>
      </c>
      <c r="E1639" s="1" t="s">
        <v>1810</v>
      </c>
      <c r="F1639" s="14" t="s">
        <v>40</v>
      </c>
      <c r="G1639" s="14" t="str">
        <f aca="false">IF(I1639&lt;p_local,"Local → page infra",IF(H1639&gt;=p_ph1,"Phase 1",IF(H1639&gt;=p_ph2,"Phase 2","Phase 3")))</f>
        <v>Phase 3</v>
      </c>
      <c r="H1639" s="14" t="n">
        <f aca="false">IF(I1639&lt;p_local,0,IF(C1639="Aéroport → Aéroport",p_pts_plein,IF(Y1639&gt;0,IF(I1639&lt;=Y1639,p_pts_plein,IF(I1639&lt;=p_mult2*Y1639,p_pts_moyen,p_pts_r3)),IF(I1639&gt;=p_vv_min,p_pts_plein,IF(I1639&gt;=p_vv_moy,p_pts_moyen,p_pts_court))))+IF(INDEX(10_Lieux!$D:$D,U1639)=1,p_prio1,p_prio2)+IF(INDEX(10_Lieux!$D:$D,V1639)=1,p_prio1,p_prio2)+IF(K1639="Oui",p_tf,0)+p_hub*((INDEX(10_Lieux!$H:$H,U1639)="Hub")+(INDEX(10_Lieux!$H:$H,V1639)="Hub"))+IF(OR(INDEX(10_Lieux!$H:$H,U1639)="Premium",INDEX(10_Lieux!$H:$H,V1639)="Premium"),p_prem,0))</f>
        <v>40</v>
      </c>
      <c r="I1639" s="14" t="n">
        <f aca="false">ROUND(W1639*p_facteur,0)</f>
        <v>1051</v>
      </c>
      <c r="J1639" s="14" t="str">
        <f aca="false">IF(X1639&lt;60,X1639&amp;" min",INT(X1639/60)&amp;" h"&amp;IF(MOD(X1639,60)=0,""," "&amp;TEXT(MOD(X1639,60),"00")))</f>
        <v>11 h</v>
      </c>
      <c r="K1639" s="14" t="str">
        <f aca="false">IF(S1639&lt;&gt;T1639,"Oui","Non")</f>
        <v>Non</v>
      </c>
      <c r="L1639" s="14" t="str">
        <f aca="false">IF(AND(INDEX(10_Lieux!$B:$B,U1639)="Ville",INDEX(10_Lieux!$B:$B,V1639)="Ville"),"/chauffeur-prive/"&amp;INDEX(10_Lieux!$E:$E,U1639)&amp;"-"&amp;INDEX(10_Lieux!$E:$E,V1639)&amp;"/","/chauffeur-prive/"&amp;INDEX(10_Lieux!$E:$E,U1639)&amp;"/"&amp;INDEX(10_Lieux!$E:$E,V1639)&amp;"/")</f>
        <v>/chauffeur-prive/lille/aeroport-cannes-mandelieu/</v>
      </c>
      <c r="M1639" s="14" t="str">
        <f aca="false">IFERROR(INDEX($L:$L,MATCH(B1639&amp;"|"&amp;A1639,$Z:$Z,0)),"—")</f>
        <v>/chauffeur-prive/aeroport-cannes-mandelieu/lille/</v>
      </c>
      <c r="N1639" s="14" t="str">
        <f aca="false">IF(LEN("Chauffeur privé "&amp;INDEX(10_Lieux!$J:$J,U1639)&amp;" → "&amp;INDEX(10_Lieux!$J:$J,V1639)&amp;" | 24h/24")&gt;60,"Chauffeur privé "&amp;INDEX(10_Lieux!$J:$J,U1639)&amp;" → "&amp;INDEX(10_Lieux!$J:$J,V1639),"Chauffeur privé "&amp;INDEX(10_Lieux!$J:$J,U1639)&amp;" → "&amp;INDEX(10_Lieux!$J:$J,V1639)&amp;" | 24h/24")</f>
        <v>Chauffeur privé Lille → Aéroport Cannes-Mandelieu | 24h/24</v>
      </c>
      <c r="O1639" s="14" t="n">
        <f aca="false">LEN(N1639)</f>
        <v>58</v>
      </c>
      <c r="P1639" s="14" t="str">
        <f aca="false">"Chauffeur privé "&amp;INDEX(10_Lieux!$K:$K,U1639)&amp;" vers "&amp;INDEX(10_Lieux!$L:$L,V1639)</f>
        <v>Chauffeur privé de Lille vers l'aéroport Cannes-Mandelieu</v>
      </c>
      <c r="Q1639" s="14" t="str">
        <f aca="false">"Chauffeur privé "&amp;INDEX(10_Lieux!$K:$K,U1639)&amp;" vers "&amp;INDEX(10_Lieux!$L:$L,V1639)&amp;" : env. "&amp;I1639&amp;" km, "&amp;J1639&amp;" de route. Devis personnalisé, standard 24h/24 et 7j/7."</f>
        <v>Chauffeur privé de Lille vers l'aéroport Cannes-Mandelieu : env. 1051 km, 11 h de route. Devis personnalisé, standard 24h/24 et 7j/7.</v>
      </c>
      <c r="R1639" s="14" t="n">
        <f aca="false">LEN(Q1639)</f>
        <v>133</v>
      </c>
      <c r="S1639" s="14" t="str">
        <f aca="false">INDEX(10_Lieux!$C:$C,U1639)</f>
        <v>France</v>
      </c>
      <c r="T1639" s="14" t="str">
        <f aca="false">INDEX(10_Lieux!$C:$C,V1639)</f>
        <v>France</v>
      </c>
      <c r="U1639" s="14" t="n">
        <f aca="false">MATCH(A1639,10_Lieux!$A:$A,0)</f>
        <v>37</v>
      </c>
      <c r="V1639" s="14" t="n">
        <f aca="false">MATCH(B1639,10_Lieux!$A:$A,0)</f>
        <v>169</v>
      </c>
      <c r="W1639" s="14" t="n">
        <f aca="false">ROUND(6371*2*ASIN(SQRT(SIN(RADIANS(INDEX(10_Lieux!$F:$F,V1639)-INDEX(10_Lieux!$F:$F,U1639))/2)^2+COS(RADIANS(INDEX(10_Lieux!$F:$F,U1639)))*COS(RADIANS(INDEX(10_Lieux!$F:$F,V1639)))*SIN(RADIANS(INDEX(10_Lieux!$G:$G,V1639)-INDEX(10_Lieux!$G:$G,U1639))/2)^2)),1)</f>
        <v>841.1</v>
      </c>
      <c r="X1639" s="14" t="n">
        <f aca="false">ROUND(I1639/IF(I1639&lt;p_seuil_vitesse,p_vit_lente,p_vit_rapide)*60/15,0)*15</f>
        <v>660</v>
      </c>
      <c r="Y1639" s="14" t="n">
        <f aca="false">MAX(IF(INDEX(10_Lieux!$B:$B,U1639)&lt;&gt;"Ville",INDEX(10_Lieux!$I:$I,U1639),0),IF(INDEX(10_Lieux!$B:$B,V1639)&lt;&gt;"Ville",INDEX(10_Lieux!$I:$I,V1639),0))</f>
        <v>250</v>
      </c>
      <c r="Z1639" s="14" t="str">
        <f aca="false">A1639&amp;"|"&amp;B1639</f>
        <v>Lille|Cannes-Mandelieu</v>
      </c>
      <c r="AA1639" s="14" t="str">
        <f aca="false">IF(I1639&lt;p_local,"Local",IF(I1639&lt;p_vv_min,"Courte distance",IF(I1639&lt;p_tres_long,"Longue distance","Très longue distance")))</f>
        <v>Très longue distance</v>
      </c>
    </row>
    <row r="1640" customFormat="false" ht="15" hidden="false" customHeight="true" outlineLevel="0" collapsed="false">
      <c r="A1640" s="1" t="s">
        <v>1796</v>
      </c>
      <c r="B1640" s="1" t="s">
        <v>136</v>
      </c>
      <c r="C1640" s="1" t="s">
        <v>34</v>
      </c>
      <c r="D1640" s="1" t="s">
        <v>653</v>
      </c>
      <c r="E1640" s="1" t="s">
        <v>1811</v>
      </c>
      <c r="F1640" s="14" t="s">
        <v>40</v>
      </c>
      <c r="G1640" s="14" t="str">
        <f aca="false">IF(I1640&lt;p_local,"Local → page infra",IF(H1640&gt;=p_ph1,"Phase 1",IF(H1640&gt;=p_ph2,"Phase 2","Phase 3")))</f>
        <v>Phase 3</v>
      </c>
      <c r="H1640" s="14" t="n">
        <f aca="false">IF(I1640&lt;p_local,0,IF(C1640="Aéroport → Aéroport",p_pts_plein,IF(Y1640&gt;0,IF(I1640&lt;=Y1640,p_pts_plein,IF(I1640&lt;=p_mult2*Y1640,p_pts_moyen,p_pts_r3)),IF(I1640&gt;=p_vv_min,p_pts_plein,IF(I1640&gt;=p_vv_moy,p_pts_moyen,p_pts_court))))+IF(INDEX(10_Lieux!$D:$D,U1640)=1,p_prio1,p_prio2)+IF(INDEX(10_Lieux!$D:$D,V1640)=1,p_prio1,p_prio2)+IF(K1640="Oui",p_tf,0)+p_hub*((INDEX(10_Lieux!$H:$H,U1640)="Hub")+(INDEX(10_Lieux!$H:$H,V1640)="Hub"))+IF(OR(INDEX(10_Lieux!$H:$H,U1640)="Premium",INDEX(10_Lieux!$H:$H,V1640)="Premium"),p_prem,0))</f>
        <v>40</v>
      </c>
      <c r="I1640" s="14" t="n">
        <f aca="false">ROUND(W1640*p_facteur,0)</f>
        <v>704</v>
      </c>
      <c r="J1640" s="14" t="str">
        <f aca="false">IF(X1640&lt;60,X1640&amp;" min",INT(X1640/60)&amp;" h"&amp;IF(MOD(X1640,60)=0,""," "&amp;TEXT(MOD(X1640,60),"00")))</f>
        <v>7 h 30</v>
      </c>
      <c r="K1640" s="14" t="str">
        <f aca="false">IF(S1640&lt;&gt;T1640,"Oui","Non")</f>
        <v>Non</v>
      </c>
      <c r="L1640" s="14" t="str">
        <f aca="false">IF(AND(INDEX(10_Lieux!$B:$B,U1640)="Ville",INDEX(10_Lieux!$B:$B,V1640)="Ville"),"/chauffeur-prive/"&amp;INDEX(10_Lieux!$E:$E,U1640)&amp;"-"&amp;INDEX(10_Lieux!$E:$E,V1640)&amp;"/","/chauffeur-prive/"&amp;INDEX(10_Lieux!$E:$E,U1640)&amp;"/"&amp;INDEX(10_Lieux!$E:$E,V1640)&amp;"/")</f>
        <v>/chauffeur-prive/aeroport-cannes-mandelieu/strasbourg/</v>
      </c>
      <c r="M1640" s="14" t="str">
        <f aca="false">IFERROR(INDEX($L:$L,MATCH(B1640&amp;"|"&amp;A1640,$Z:$Z,0)),"—")</f>
        <v>/chauffeur-prive/strasbourg/aeroport-cannes-mandelieu/</v>
      </c>
      <c r="N1640" s="14" t="str">
        <f aca="false">IF(LEN("Chauffeur privé "&amp;INDEX(10_Lieux!$J:$J,U1640)&amp;" → "&amp;INDEX(10_Lieux!$J:$J,V1640)&amp;" | 24h/24")&gt;60,"Chauffeur privé "&amp;INDEX(10_Lieux!$J:$J,U1640)&amp;" → "&amp;INDEX(10_Lieux!$J:$J,V1640),"Chauffeur privé "&amp;INDEX(10_Lieux!$J:$J,U1640)&amp;" → "&amp;INDEX(10_Lieux!$J:$J,V1640)&amp;" | 24h/24")</f>
        <v>Chauffeur privé Aéroport Cannes-Mandelieu → Strasbourg</v>
      </c>
      <c r="O1640" s="14" t="n">
        <f aca="false">LEN(N1640)</f>
        <v>54</v>
      </c>
      <c r="P1640" s="14" t="str">
        <f aca="false">"Chauffeur privé "&amp;INDEX(10_Lieux!$K:$K,U1640)&amp;" vers "&amp;INDEX(10_Lieux!$L:$L,V1640)</f>
        <v>Chauffeur privé de l'aéroport Cannes-Mandelieu vers Strasbourg</v>
      </c>
      <c r="Q1640" s="14" t="str">
        <f aca="false">"Chauffeur privé "&amp;INDEX(10_Lieux!$K:$K,U1640)&amp;" vers "&amp;INDEX(10_Lieux!$L:$L,V1640)&amp;" : env. "&amp;I1640&amp;" km, "&amp;J1640&amp;" de route. Devis personnalisé, standard 24h/24 et 7j/7."</f>
        <v>Chauffeur privé de l'aéroport Cannes-Mandelieu vers Strasbourg : env. 704 km, 7 h 30 de route. Devis personnalisé, standard 24h/24 et 7j/7.</v>
      </c>
      <c r="R1640" s="14" t="n">
        <f aca="false">LEN(Q1640)</f>
        <v>139</v>
      </c>
      <c r="S1640" s="14" t="str">
        <f aca="false">INDEX(10_Lieux!$C:$C,U1640)</f>
        <v>France</v>
      </c>
      <c r="T1640" s="14" t="str">
        <f aca="false">INDEX(10_Lieux!$C:$C,V1640)</f>
        <v>France</v>
      </c>
      <c r="U1640" s="14" t="n">
        <f aca="false">MATCH(A1640,10_Lieux!$A:$A,0)</f>
        <v>169</v>
      </c>
      <c r="V1640" s="14" t="n">
        <f aca="false">MATCH(B1640,10_Lieux!$A:$A,0)</f>
        <v>29</v>
      </c>
      <c r="W1640" s="14" t="n">
        <f aca="false">ROUND(6371*2*ASIN(SQRT(SIN(RADIANS(INDEX(10_Lieux!$F:$F,V1640)-INDEX(10_Lieux!$F:$F,U1640))/2)^2+COS(RADIANS(INDEX(10_Lieux!$F:$F,U1640)))*COS(RADIANS(INDEX(10_Lieux!$F:$F,V1640)))*SIN(RADIANS(INDEX(10_Lieux!$G:$G,V1640)-INDEX(10_Lieux!$G:$G,U1640))/2)^2)),1)</f>
        <v>562.8</v>
      </c>
      <c r="X1640" s="14" t="n">
        <f aca="false">ROUND(I1640/IF(I1640&lt;p_seuil_vitesse,p_vit_lente,p_vit_rapide)*60/15,0)*15</f>
        <v>450</v>
      </c>
      <c r="Y1640" s="14" t="n">
        <f aca="false">MAX(IF(INDEX(10_Lieux!$B:$B,U1640)&lt;&gt;"Ville",INDEX(10_Lieux!$I:$I,U1640),0),IF(INDEX(10_Lieux!$B:$B,V1640)&lt;&gt;"Ville",INDEX(10_Lieux!$I:$I,V1640),0))</f>
        <v>250</v>
      </c>
      <c r="Z1640" s="14" t="str">
        <f aca="false">A1640&amp;"|"&amp;B1640</f>
        <v>Cannes-Mandelieu|Strasbourg</v>
      </c>
      <c r="AA1640" s="14" t="str">
        <f aca="false">IF(I1640&lt;p_local,"Local",IF(I1640&lt;p_vv_min,"Courte distance",IF(I1640&lt;p_tres_long,"Longue distance","Très longue distance")))</f>
        <v>Très longue distance</v>
      </c>
    </row>
    <row r="1641" customFormat="false" ht="15" hidden="false" customHeight="true" outlineLevel="0" collapsed="false">
      <c r="A1641" s="1" t="s">
        <v>136</v>
      </c>
      <c r="B1641" s="1" t="s">
        <v>1796</v>
      </c>
      <c r="C1641" s="1" t="s">
        <v>35</v>
      </c>
      <c r="D1641" s="1" t="s">
        <v>653</v>
      </c>
      <c r="E1641" s="1" t="s">
        <v>1812</v>
      </c>
      <c r="F1641" s="14" t="s">
        <v>40</v>
      </c>
      <c r="G1641" s="14" t="str">
        <f aca="false">IF(I1641&lt;p_local,"Local → page infra",IF(H1641&gt;=p_ph1,"Phase 1",IF(H1641&gt;=p_ph2,"Phase 2","Phase 3")))</f>
        <v>Phase 3</v>
      </c>
      <c r="H1641" s="14" t="n">
        <f aca="false">IF(I1641&lt;p_local,0,IF(C1641="Aéroport → Aéroport",p_pts_plein,IF(Y1641&gt;0,IF(I1641&lt;=Y1641,p_pts_plein,IF(I1641&lt;=p_mult2*Y1641,p_pts_moyen,p_pts_r3)),IF(I1641&gt;=p_vv_min,p_pts_plein,IF(I1641&gt;=p_vv_moy,p_pts_moyen,p_pts_court))))+IF(INDEX(10_Lieux!$D:$D,U1641)=1,p_prio1,p_prio2)+IF(INDEX(10_Lieux!$D:$D,V1641)=1,p_prio1,p_prio2)+IF(K1641="Oui",p_tf,0)+p_hub*((INDEX(10_Lieux!$H:$H,U1641)="Hub")+(INDEX(10_Lieux!$H:$H,V1641)="Hub"))+IF(OR(INDEX(10_Lieux!$H:$H,U1641)="Premium",INDEX(10_Lieux!$H:$H,V1641)="Premium"),p_prem,0))</f>
        <v>40</v>
      </c>
      <c r="I1641" s="14" t="n">
        <f aca="false">ROUND(W1641*p_facteur,0)</f>
        <v>704</v>
      </c>
      <c r="J1641" s="14" t="str">
        <f aca="false">IF(X1641&lt;60,X1641&amp;" min",INT(X1641/60)&amp;" h"&amp;IF(MOD(X1641,60)=0,""," "&amp;TEXT(MOD(X1641,60),"00")))</f>
        <v>7 h 30</v>
      </c>
      <c r="K1641" s="14" t="str">
        <f aca="false">IF(S1641&lt;&gt;T1641,"Oui","Non")</f>
        <v>Non</v>
      </c>
      <c r="L1641" s="14" t="str">
        <f aca="false">IF(AND(INDEX(10_Lieux!$B:$B,U1641)="Ville",INDEX(10_Lieux!$B:$B,V1641)="Ville"),"/chauffeur-prive/"&amp;INDEX(10_Lieux!$E:$E,U1641)&amp;"-"&amp;INDEX(10_Lieux!$E:$E,V1641)&amp;"/","/chauffeur-prive/"&amp;INDEX(10_Lieux!$E:$E,U1641)&amp;"/"&amp;INDEX(10_Lieux!$E:$E,V1641)&amp;"/")</f>
        <v>/chauffeur-prive/strasbourg/aeroport-cannes-mandelieu/</v>
      </c>
      <c r="M1641" s="14" t="str">
        <f aca="false">IFERROR(INDEX($L:$L,MATCH(B1641&amp;"|"&amp;A1641,$Z:$Z,0)),"—")</f>
        <v>/chauffeur-prive/aeroport-cannes-mandelieu/strasbourg/</v>
      </c>
      <c r="N1641" s="14" t="str">
        <f aca="false">IF(LEN("Chauffeur privé "&amp;INDEX(10_Lieux!$J:$J,U1641)&amp;" → "&amp;INDEX(10_Lieux!$J:$J,V1641)&amp;" | 24h/24")&gt;60,"Chauffeur privé "&amp;INDEX(10_Lieux!$J:$J,U1641)&amp;" → "&amp;INDEX(10_Lieux!$J:$J,V1641),"Chauffeur privé "&amp;INDEX(10_Lieux!$J:$J,U1641)&amp;" → "&amp;INDEX(10_Lieux!$J:$J,V1641)&amp;" | 24h/24")</f>
        <v>Chauffeur privé Strasbourg → Aéroport Cannes-Mandelieu</v>
      </c>
      <c r="O1641" s="14" t="n">
        <f aca="false">LEN(N1641)</f>
        <v>54</v>
      </c>
      <c r="P1641" s="14" t="str">
        <f aca="false">"Chauffeur privé "&amp;INDEX(10_Lieux!$K:$K,U1641)&amp;" vers "&amp;INDEX(10_Lieux!$L:$L,V1641)</f>
        <v>Chauffeur privé de Strasbourg vers l'aéroport Cannes-Mandelieu</v>
      </c>
      <c r="Q1641" s="14" t="str">
        <f aca="false">"Chauffeur privé "&amp;INDEX(10_Lieux!$K:$K,U1641)&amp;" vers "&amp;INDEX(10_Lieux!$L:$L,V1641)&amp;" : env. "&amp;I1641&amp;" km, "&amp;J1641&amp;" de route. Devis personnalisé, standard 24h/24 et 7j/7."</f>
        <v>Chauffeur privé de Strasbourg vers l'aéroport Cannes-Mandelieu : env. 704 km, 7 h 30 de route. Devis personnalisé, standard 24h/24 et 7j/7.</v>
      </c>
      <c r="R1641" s="14" t="n">
        <f aca="false">LEN(Q1641)</f>
        <v>139</v>
      </c>
      <c r="S1641" s="14" t="str">
        <f aca="false">INDEX(10_Lieux!$C:$C,U1641)</f>
        <v>France</v>
      </c>
      <c r="T1641" s="14" t="str">
        <f aca="false">INDEX(10_Lieux!$C:$C,V1641)</f>
        <v>France</v>
      </c>
      <c r="U1641" s="14" t="n">
        <f aca="false">MATCH(A1641,10_Lieux!$A:$A,0)</f>
        <v>29</v>
      </c>
      <c r="V1641" s="14" t="n">
        <f aca="false">MATCH(B1641,10_Lieux!$A:$A,0)</f>
        <v>169</v>
      </c>
      <c r="W1641" s="14" t="n">
        <f aca="false">ROUND(6371*2*ASIN(SQRT(SIN(RADIANS(INDEX(10_Lieux!$F:$F,V1641)-INDEX(10_Lieux!$F:$F,U1641))/2)^2+COS(RADIANS(INDEX(10_Lieux!$F:$F,U1641)))*COS(RADIANS(INDEX(10_Lieux!$F:$F,V1641)))*SIN(RADIANS(INDEX(10_Lieux!$G:$G,V1641)-INDEX(10_Lieux!$G:$G,U1641))/2)^2)),1)</f>
        <v>562.8</v>
      </c>
      <c r="X1641" s="14" t="n">
        <f aca="false">ROUND(I1641/IF(I1641&lt;p_seuil_vitesse,p_vit_lente,p_vit_rapide)*60/15,0)*15</f>
        <v>450</v>
      </c>
      <c r="Y1641" s="14" t="n">
        <f aca="false">MAX(IF(INDEX(10_Lieux!$B:$B,U1641)&lt;&gt;"Ville",INDEX(10_Lieux!$I:$I,U1641),0),IF(INDEX(10_Lieux!$B:$B,V1641)&lt;&gt;"Ville",INDEX(10_Lieux!$I:$I,V1641),0))</f>
        <v>250</v>
      </c>
      <c r="Z1641" s="14" t="str">
        <f aca="false">A1641&amp;"|"&amp;B1641</f>
        <v>Strasbourg|Cannes-Mandelieu</v>
      </c>
      <c r="AA1641" s="14" t="str">
        <f aca="false">IF(I1641&lt;p_local,"Local",IF(I1641&lt;p_vv_min,"Courte distance",IF(I1641&lt;p_tres_long,"Longue distance","Très longue distance")))</f>
        <v>Très longue distance</v>
      </c>
    </row>
    <row r="1642" customFormat="false" ht="15" hidden="false" customHeight="true" outlineLevel="0" collapsed="false">
      <c r="A1642" s="1" t="s">
        <v>1796</v>
      </c>
      <c r="B1642" s="1" t="s">
        <v>138</v>
      </c>
      <c r="C1642" s="1" t="s">
        <v>34</v>
      </c>
      <c r="D1642" s="1" t="s">
        <v>653</v>
      </c>
      <c r="E1642" s="1" t="s">
        <v>1813</v>
      </c>
      <c r="F1642" s="14" t="s">
        <v>40</v>
      </c>
      <c r="G1642" s="14" t="str">
        <f aca="false">IF(I1642&lt;p_local,"Local → page infra",IF(H1642&gt;=p_ph1,"Phase 1",IF(H1642&gt;=p_ph2,"Phase 2","Phase 3")))</f>
        <v>Phase 3</v>
      </c>
      <c r="H1642" s="14" t="n">
        <f aca="false">IF(I1642&lt;p_local,0,IF(C1642="Aéroport → Aéroport",p_pts_plein,IF(Y1642&gt;0,IF(I1642&lt;=Y1642,p_pts_plein,IF(I1642&lt;=p_mult2*Y1642,p_pts_moyen,p_pts_r3)),IF(I1642&gt;=p_vv_min,p_pts_plein,IF(I1642&gt;=p_vv_moy,p_pts_moyen,p_pts_court))))+IF(INDEX(10_Lieux!$D:$D,U1642)=1,p_prio1,p_prio2)+IF(INDEX(10_Lieux!$D:$D,V1642)=1,p_prio1,p_prio2)+IF(K1642="Oui",p_tf,0)+p_hub*((INDEX(10_Lieux!$H:$H,U1642)="Hub")+(INDEX(10_Lieux!$H:$H,V1642)="Hub"))+IF(OR(INDEX(10_Lieux!$H:$H,U1642)="Premium",INDEX(10_Lieux!$H:$H,V1642)="Premium"),p_prem,0))</f>
        <v>50</v>
      </c>
      <c r="I1642" s="14" t="n">
        <f aca="false">ROUND(W1642*p_facteur,0)</f>
        <v>310</v>
      </c>
      <c r="J1642" s="14" t="str">
        <f aca="false">IF(X1642&lt;60,X1642&amp;" min",INT(X1642/60)&amp;" h"&amp;IF(MOD(X1642,60)=0,""," "&amp;TEXT(MOD(X1642,60),"00")))</f>
        <v>3 h 15</v>
      </c>
      <c r="K1642" s="14" t="str">
        <f aca="false">IF(S1642&lt;&gt;T1642,"Oui","Non")</f>
        <v>Non</v>
      </c>
      <c r="L1642" s="14" t="str">
        <f aca="false">IF(AND(INDEX(10_Lieux!$B:$B,U1642)="Ville",INDEX(10_Lieux!$B:$B,V1642)="Ville"),"/chauffeur-prive/"&amp;INDEX(10_Lieux!$E:$E,U1642)&amp;"-"&amp;INDEX(10_Lieux!$E:$E,V1642)&amp;"/","/chauffeur-prive/"&amp;INDEX(10_Lieux!$E:$E,U1642)&amp;"/"&amp;INDEX(10_Lieux!$E:$E,V1642)&amp;"/")</f>
        <v>/chauffeur-prive/aeroport-cannes-mandelieu/montpellier/</v>
      </c>
      <c r="M1642" s="14" t="str">
        <f aca="false">IFERROR(INDEX($L:$L,MATCH(B1642&amp;"|"&amp;A1642,$Z:$Z,0)),"—")</f>
        <v>/chauffeur-prive/montpellier/aeroport-cannes-mandelieu/</v>
      </c>
      <c r="N1642" s="14" t="str">
        <f aca="false">IF(LEN("Chauffeur privé "&amp;INDEX(10_Lieux!$J:$J,U1642)&amp;" → "&amp;INDEX(10_Lieux!$J:$J,V1642)&amp;" | 24h/24")&gt;60,"Chauffeur privé "&amp;INDEX(10_Lieux!$J:$J,U1642)&amp;" → "&amp;INDEX(10_Lieux!$J:$J,V1642),"Chauffeur privé "&amp;INDEX(10_Lieux!$J:$J,U1642)&amp;" → "&amp;INDEX(10_Lieux!$J:$J,V1642)&amp;" | 24h/24")</f>
        <v>Chauffeur privé Aéroport Cannes-Mandelieu → Montpellier</v>
      </c>
      <c r="O1642" s="14" t="n">
        <f aca="false">LEN(N1642)</f>
        <v>55</v>
      </c>
      <c r="P1642" s="14" t="str">
        <f aca="false">"Chauffeur privé "&amp;INDEX(10_Lieux!$K:$K,U1642)&amp;" vers "&amp;INDEX(10_Lieux!$L:$L,V1642)</f>
        <v>Chauffeur privé de l'aéroport Cannes-Mandelieu vers Montpellier</v>
      </c>
      <c r="Q1642" s="14" t="str">
        <f aca="false">"Chauffeur privé "&amp;INDEX(10_Lieux!$K:$K,U1642)&amp;" vers "&amp;INDEX(10_Lieux!$L:$L,V1642)&amp;" : env. "&amp;I1642&amp;" km, "&amp;J1642&amp;" de route. Devis personnalisé, standard 24h/24 et 7j/7."</f>
        <v>Chauffeur privé de l'aéroport Cannes-Mandelieu vers Montpellier : env. 310 km, 3 h 15 de route. Devis personnalisé, standard 24h/24 et 7j/7.</v>
      </c>
      <c r="R1642" s="14" t="n">
        <f aca="false">LEN(Q1642)</f>
        <v>140</v>
      </c>
      <c r="S1642" s="14" t="str">
        <f aca="false">INDEX(10_Lieux!$C:$C,U1642)</f>
        <v>France</v>
      </c>
      <c r="T1642" s="14" t="str">
        <f aca="false">INDEX(10_Lieux!$C:$C,V1642)</f>
        <v>France</v>
      </c>
      <c r="U1642" s="14" t="n">
        <f aca="false">MATCH(A1642,10_Lieux!$A:$A,0)</f>
        <v>169</v>
      </c>
      <c r="V1642" s="14" t="n">
        <f aca="false">MATCH(B1642,10_Lieux!$A:$A,0)</f>
        <v>71</v>
      </c>
      <c r="W1642" s="14" t="n">
        <f aca="false">ROUND(6371*2*ASIN(SQRT(SIN(RADIANS(INDEX(10_Lieux!$F:$F,V1642)-INDEX(10_Lieux!$F:$F,U1642))/2)^2+COS(RADIANS(INDEX(10_Lieux!$F:$F,U1642)))*COS(RADIANS(INDEX(10_Lieux!$F:$F,V1642)))*SIN(RADIANS(INDEX(10_Lieux!$G:$G,V1642)-INDEX(10_Lieux!$G:$G,U1642))/2)^2)),1)</f>
        <v>247.9</v>
      </c>
      <c r="X1642" s="14" t="n">
        <f aca="false">ROUND(I1642/IF(I1642&lt;p_seuil_vitesse,p_vit_lente,p_vit_rapide)*60/15,0)*15</f>
        <v>195</v>
      </c>
      <c r="Y1642" s="14" t="n">
        <f aca="false">MAX(IF(INDEX(10_Lieux!$B:$B,U1642)&lt;&gt;"Ville",INDEX(10_Lieux!$I:$I,U1642),0),IF(INDEX(10_Lieux!$B:$B,V1642)&lt;&gt;"Ville",INDEX(10_Lieux!$I:$I,V1642),0))</f>
        <v>250</v>
      </c>
      <c r="Z1642" s="14" t="str">
        <f aca="false">A1642&amp;"|"&amp;B1642</f>
        <v>Cannes-Mandelieu|Montpellier</v>
      </c>
      <c r="AA1642" s="14" t="str">
        <f aca="false">IF(I1642&lt;p_local,"Local",IF(I1642&lt;p_vv_min,"Courte distance",IF(I1642&lt;p_tres_long,"Longue distance","Très longue distance")))</f>
        <v>Longue distance</v>
      </c>
    </row>
    <row r="1643" customFormat="false" ht="15" hidden="false" customHeight="true" outlineLevel="0" collapsed="false">
      <c r="A1643" s="1" t="s">
        <v>138</v>
      </c>
      <c r="B1643" s="1" t="s">
        <v>1796</v>
      </c>
      <c r="C1643" s="1" t="s">
        <v>35</v>
      </c>
      <c r="D1643" s="1" t="s">
        <v>653</v>
      </c>
      <c r="E1643" s="1" t="s">
        <v>1814</v>
      </c>
      <c r="F1643" s="14" t="s">
        <v>40</v>
      </c>
      <c r="G1643" s="14" t="str">
        <f aca="false">IF(I1643&lt;p_local,"Local → page infra",IF(H1643&gt;=p_ph1,"Phase 1",IF(H1643&gt;=p_ph2,"Phase 2","Phase 3")))</f>
        <v>Phase 3</v>
      </c>
      <c r="H1643" s="14" t="n">
        <f aca="false">IF(I1643&lt;p_local,0,IF(C1643="Aéroport → Aéroport",p_pts_plein,IF(Y1643&gt;0,IF(I1643&lt;=Y1643,p_pts_plein,IF(I1643&lt;=p_mult2*Y1643,p_pts_moyen,p_pts_r3)),IF(I1643&gt;=p_vv_min,p_pts_plein,IF(I1643&gt;=p_vv_moy,p_pts_moyen,p_pts_court))))+IF(INDEX(10_Lieux!$D:$D,U1643)=1,p_prio1,p_prio2)+IF(INDEX(10_Lieux!$D:$D,V1643)=1,p_prio1,p_prio2)+IF(K1643="Oui",p_tf,0)+p_hub*((INDEX(10_Lieux!$H:$H,U1643)="Hub")+(INDEX(10_Lieux!$H:$H,V1643)="Hub"))+IF(OR(INDEX(10_Lieux!$H:$H,U1643)="Premium",INDEX(10_Lieux!$H:$H,V1643)="Premium"),p_prem,0))</f>
        <v>50</v>
      </c>
      <c r="I1643" s="14" t="n">
        <f aca="false">ROUND(W1643*p_facteur,0)</f>
        <v>310</v>
      </c>
      <c r="J1643" s="14" t="str">
        <f aca="false">IF(X1643&lt;60,X1643&amp;" min",INT(X1643/60)&amp;" h"&amp;IF(MOD(X1643,60)=0,""," "&amp;TEXT(MOD(X1643,60),"00")))</f>
        <v>3 h 15</v>
      </c>
      <c r="K1643" s="14" t="str">
        <f aca="false">IF(S1643&lt;&gt;T1643,"Oui","Non")</f>
        <v>Non</v>
      </c>
      <c r="L1643" s="14" t="str">
        <f aca="false">IF(AND(INDEX(10_Lieux!$B:$B,U1643)="Ville",INDEX(10_Lieux!$B:$B,V1643)="Ville"),"/chauffeur-prive/"&amp;INDEX(10_Lieux!$E:$E,U1643)&amp;"-"&amp;INDEX(10_Lieux!$E:$E,V1643)&amp;"/","/chauffeur-prive/"&amp;INDEX(10_Lieux!$E:$E,U1643)&amp;"/"&amp;INDEX(10_Lieux!$E:$E,V1643)&amp;"/")</f>
        <v>/chauffeur-prive/montpellier/aeroport-cannes-mandelieu/</v>
      </c>
      <c r="M1643" s="14" t="str">
        <f aca="false">IFERROR(INDEX($L:$L,MATCH(B1643&amp;"|"&amp;A1643,$Z:$Z,0)),"—")</f>
        <v>/chauffeur-prive/aeroport-cannes-mandelieu/montpellier/</v>
      </c>
      <c r="N1643" s="14" t="str">
        <f aca="false">IF(LEN("Chauffeur privé "&amp;INDEX(10_Lieux!$J:$J,U1643)&amp;" → "&amp;INDEX(10_Lieux!$J:$J,V1643)&amp;" | 24h/24")&gt;60,"Chauffeur privé "&amp;INDEX(10_Lieux!$J:$J,U1643)&amp;" → "&amp;INDEX(10_Lieux!$J:$J,V1643),"Chauffeur privé "&amp;INDEX(10_Lieux!$J:$J,U1643)&amp;" → "&amp;INDEX(10_Lieux!$J:$J,V1643)&amp;" | 24h/24")</f>
        <v>Chauffeur privé Montpellier → Aéroport Cannes-Mandelieu</v>
      </c>
      <c r="O1643" s="14" t="n">
        <f aca="false">LEN(N1643)</f>
        <v>55</v>
      </c>
      <c r="P1643" s="14" t="str">
        <f aca="false">"Chauffeur privé "&amp;INDEX(10_Lieux!$K:$K,U1643)&amp;" vers "&amp;INDEX(10_Lieux!$L:$L,V1643)</f>
        <v>Chauffeur privé de Montpellier vers l'aéroport Cannes-Mandelieu</v>
      </c>
      <c r="Q1643" s="14" t="str">
        <f aca="false">"Chauffeur privé "&amp;INDEX(10_Lieux!$K:$K,U1643)&amp;" vers "&amp;INDEX(10_Lieux!$L:$L,V1643)&amp;" : env. "&amp;I1643&amp;" km, "&amp;J1643&amp;" de route. Devis personnalisé, standard 24h/24 et 7j/7."</f>
        <v>Chauffeur privé de Montpellier vers l'aéroport Cannes-Mandelieu : env. 310 km, 3 h 15 de route. Devis personnalisé, standard 24h/24 et 7j/7.</v>
      </c>
      <c r="R1643" s="14" t="n">
        <f aca="false">LEN(Q1643)</f>
        <v>140</v>
      </c>
      <c r="S1643" s="14" t="str">
        <f aca="false">INDEX(10_Lieux!$C:$C,U1643)</f>
        <v>France</v>
      </c>
      <c r="T1643" s="14" t="str">
        <f aca="false">INDEX(10_Lieux!$C:$C,V1643)</f>
        <v>France</v>
      </c>
      <c r="U1643" s="14" t="n">
        <f aca="false">MATCH(A1643,10_Lieux!$A:$A,0)</f>
        <v>71</v>
      </c>
      <c r="V1643" s="14" t="n">
        <f aca="false">MATCH(B1643,10_Lieux!$A:$A,0)</f>
        <v>169</v>
      </c>
      <c r="W1643" s="14" t="n">
        <f aca="false">ROUND(6371*2*ASIN(SQRT(SIN(RADIANS(INDEX(10_Lieux!$F:$F,V1643)-INDEX(10_Lieux!$F:$F,U1643))/2)^2+COS(RADIANS(INDEX(10_Lieux!$F:$F,U1643)))*COS(RADIANS(INDEX(10_Lieux!$F:$F,V1643)))*SIN(RADIANS(INDEX(10_Lieux!$G:$G,V1643)-INDEX(10_Lieux!$G:$G,U1643))/2)^2)),1)</f>
        <v>247.9</v>
      </c>
      <c r="X1643" s="14" t="n">
        <f aca="false">ROUND(I1643/IF(I1643&lt;p_seuil_vitesse,p_vit_lente,p_vit_rapide)*60/15,0)*15</f>
        <v>195</v>
      </c>
      <c r="Y1643" s="14" t="n">
        <f aca="false">MAX(IF(INDEX(10_Lieux!$B:$B,U1643)&lt;&gt;"Ville",INDEX(10_Lieux!$I:$I,U1643),0),IF(INDEX(10_Lieux!$B:$B,V1643)&lt;&gt;"Ville",INDEX(10_Lieux!$I:$I,V1643),0))</f>
        <v>250</v>
      </c>
      <c r="Z1643" s="14" t="str">
        <f aca="false">A1643&amp;"|"&amp;B1643</f>
        <v>Montpellier|Cannes-Mandelieu</v>
      </c>
      <c r="AA1643" s="14" t="str">
        <f aca="false">IF(I1643&lt;p_local,"Local",IF(I1643&lt;p_vv_min,"Courte distance",IF(I1643&lt;p_tres_long,"Longue distance","Très longue distance")))</f>
        <v>Longue distance</v>
      </c>
    </row>
    <row r="1644" customFormat="false" ht="15" hidden="false" customHeight="true" outlineLevel="0" collapsed="false">
      <c r="A1644" s="1" t="s">
        <v>1796</v>
      </c>
      <c r="B1644" s="1" t="s">
        <v>140</v>
      </c>
      <c r="C1644" s="1" t="s">
        <v>34</v>
      </c>
      <c r="D1644" s="1" t="s">
        <v>653</v>
      </c>
      <c r="E1644" s="1" t="s">
        <v>1815</v>
      </c>
      <c r="F1644" s="14" t="s">
        <v>40</v>
      </c>
      <c r="G1644" s="14" t="str">
        <f aca="false">IF(I1644&lt;p_local,"Local → page infra",IF(H1644&gt;=p_ph1,"Phase 1",IF(H1644&gt;=p_ph2,"Phase 2","Phase 3")))</f>
        <v>Phase 3</v>
      </c>
      <c r="H1644" s="14" t="n">
        <f aca="false">IF(I1644&lt;p_local,0,IF(C1644="Aéroport → Aéroport",p_pts_plein,IF(Y1644&gt;0,IF(I1644&lt;=Y1644,p_pts_plein,IF(I1644&lt;=p_mult2*Y1644,p_pts_moyen,p_pts_r3)),IF(I1644&gt;=p_vv_min,p_pts_plein,IF(I1644&gt;=p_vv_moy,p_pts_moyen,p_pts_court))))+IF(INDEX(10_Lieux!$D:$D,U1644)=1,p_prio1,p_prio2)+IF(INDEX(10_Lieux!$D:$D,V1644)=1,p_prio1,p_prio2)+IF(K1644="Oui",p_tf,0)+p_hub*((INDEX(10_Lieux!$H:$H,U1644)="Hub")+(INDEX(10_Lieux!$H:$H,V1644)="Hub"))+IF(OR(INDEX(10_Lieux!$H:$H,U1644)="Premium",INDEX(10_Lieux!$H:$H,V1644)="Premium"),p_prem,0))</f>
        <v>35</v>
      </c>
      <c r="I1644" s="14" t="n">
        <f aca="false">ROUND(W1644*p_facteur,0)</f>
        <v>974</v>
      </c>
      <c r="J1644" s="14" t="str">
        <f aca="false">IF(X1644&lt;60,X1644&amp;" min",INT(X1644/60)&amp;" h"&amp;IF(MOD(X1644,60)=0,""," "&amp;TEXT(MOD(X1644,60),"00")))</f>
        <v>10 h 15</v>
      </c>
      <c r="K1644" s="14" t="str">
        <f aca="false">IF(S1644&lt;&gt;T1644,"Oui","Non")</f>
        <v>Non</v>
      </c>
      <c r="L1644" s="14" t="str">
        <f aca="false">IF(AND(INDEX(10_Lieux!$B:$B,U1644)="Ville",INDEX(10_Lieux!$B:$B,V1644)="Ville"),"/chauffeur-prive/"&amp;INDEX(10_Lieux!$E:$E,U1644)&amp;"-"&amp;INDEX(10_Lieux!$E:$E,V1644)&amp;"/","/chauffeur-prive/"&amp;INDEX(10_Lieux!$E:$E,U1644)&amp;"/"&amp;INDEX(10_Lieux!$E:$E,V1644)&amp;"/")</f>
        <v>/chauffeur-prive/aeroport-cannes-mandelieu/nantes/</v>
      </c>
      <c r="M1644" s="14" t="str">
        <f aca="false">IFERROR(INDEX($L:$L,MATCH(B1644&amp;"|"&amp;A1644,$Z:$Z,0)),"—")</f>
        <v>/chauffeur-prive/nantes/aeroport-cannes-mandelieu/</v>
      </c>
      <c r="N1644" s="14" t="str">
        <f aca="false">IF(LEN("Chauffeur privé "&amp;INDEX(10_Lieux!$J:$J,U1644)&amp;" → "&amp;INDEX(10_Lieux!$J:$J,V1644)&amp;" | 24h/24")&gt;60,"Chauffeur privé "&amp;INDEX(10_Lieux!$J:$J,U1644)&amp;" → "&amp;INDEX(10_Lieux!$J:$J,V1644),"Chauffeur privé "&amp;INDEX(10_Lieux!$J:$J,U1644)&amp;" → "&amp;INDEX(10_Lieux!$J:$J,V1644)&amp;" | 24h/24")</f>
        <v>Chauffeur privé Aéroport Cannes-Mandelieu → Nantes | 24h/24</v>
      </c>
      <c r="O1644" s="14" t="n">
        <f aca="false">LEN(N1644)</f>
        <v>59</v>
      </c>
      <c r="P1644" s="14" t="str">
        <f aca="false">"Chauffeur privé "&amp;INDEX(10_Lieux!$K:$K,U1644)&amp;" vers "&amp;INDEX(10_Lieux!$L:$L,V1644)</f>
        <v>Chauffeur privé de l'aéroport Cannes-Mandelieu vers Nantes</v>
      </c>
      <c r="Q1644" s="14" t="str">
        <f aca="false">"Chauffeur privé "&amp;INDEX(10_Lieux!$K:$K,U1644)&amp;" vers "&amp;INDEX(10_Lieux!$L:$L,V1644)&amp;" : env. "&amp;I1644&amp;" km, "&amp;J1644&amp;" de route. Devis personnalisé, standard 24h/24 et 7j/7."</f>
        <v>Chauffeur privé de l'aéroport Cannes-Mandelieu vers Nantes : env. 974 km, 10 h 15 de route. Devis personnalisé, standard 24h/24 et 7j/7.</v>
      </c>
      <c r="R1644" s="14" t="n">
        <f aca="false">LEN(Q1644)</f>
        <v>136</v>
      </c>
      <c r="S1644" s="14" t="str">
        <f aca="false">INDEX(10_Lieux!$C:$C,U1644)</f>
        <v>France</v>
      </c>
      <c r="T1644" s="14" t="str">
        <f aca="false">INDEX(10_Lieux!$C:$C,V1644)</f>
        <v>France</v>
      </c>
      <c r="U1644" s="14" t="n">
        <f aca="false">MATCH(A1644,10_Lieux!$A:$A,0)</f>
        <v>169</v>
      </c>
      <c r="V1644" s="14" t="n">
        <f aca="false">MATCH(B1644,10_Lieux!$A:$A,0)</f>
        <v>56</v>
      </c>
      <c r="W1644" s="14" t="n">
        <f aca="false">ROUND(6371*2*ASIN(SQRT(SIN(RADIANS(INDEX(10_Lieux!$F:$F,V1644)-INDEX(10_Lieux!$F:$F,U1644))/2)^2+COS(RADIANS(INDEX(10_Lieux!$F:$F,U1644)))*COS(RADIANS(INDEX(10_Lieux!$F:$F,V1644)))*SIN(RADIANS(INDEX(10_Lieux!$G:$G,V1644)-INDEX(10_Lieux!$G:$G,U1644))/2)^2)),1)</f>
        <v>779.4</v>
      </c>
      <c r="X1644" s="14" t="n">
        <f aca="false">ROUND(I1644/IF(I1644&lt;p_seuil_vitesse,p_vit_lente,p_vit_rapide)*60/15,0)*15</f>
        <v>615</v>
      </c>
      <c r="Y1644" s="14" t="n">
        <f aca="false">MAX(IF(INDEX(10_Lieux!$B:$B,U1644)&lt;&gt;"Ville",INDEX(10_Lieux!$I:$I,U1644),0),IF(INDEX(10_Lieux!$B:$B,V1644)&lt;&gt;"Ville",INDEX(10_Lieux!$I:$I,V1644),0))</f>
        <v>250</v>
      </c>
      <c r="Z1644" s="14" t="str">
        <f aca="false">A1644&amp;"|"&amp;B1644</f>
        <v>Cannes-Mandelieu|Nantes</v>
      </c>
      <c r="AA1644" s="14" t="str">
        <f aca="false">IF(I1644&lt;p_local,"Local",IF(I1644&lt;p_vv_min,"Courte distance",IF(I1644&lt;p_tres_long,"Longue distance","Très longue distance")))</f>
        <v>Très longue distance</v>
      </c>
    </row>
    <row r="1645" customFormat="false" ht="15" hidden="false" customHeight="true" outlineLevel="0" collapsed="false">
      <c r="A1645" s="1" t="s">
        <v>140</v>
      </c>
      <c r="B1645" s="1" t="s">
        <v>1796</v>
      </c>
      <c r="C1645" s="1" t="s">
        <v>35</v>
      </c>
      <c r="D1645" s="1" t="s">
        <v>653</v>
      </c>
      <c r="E1645" s="1" t="s">
        <v>1816</v>
      </c>
      <c r="F1645" s="14" t="s">
        <v>40</v>
      </c>
      <c r="G1645" s="14" t="str">
        <f aca="false">IF(I1645&lt;p_local,"Local → page infra",IF(H1645&gt;=p_ph1,"Phase 1",IF(H1645&gt;=p_ph2,"Phase 2","Phase 3")))</f>
        <v>Phase 3</v>
      </c>
      <c r="H1645" s="14" t="n">
        <f aca="false">IF(I1645&lt;p_local,0,IF(C1645="Aéroport → Aéroport",p_pts_plein,IF(Y1645&gt;0,IF(I1645&lt;=Y1645,p_pts_plein,IF(I1645&lt;=p_mult2*Y1645,p_pts_moyen,p_pts_r3)),IF(I1645&gt;=p_vv_min,p_pts_plein,IF(I1645&gt;=p_vv_moy,p_pts_moyen,p_pts_court))))+IF(INDEX(10_Lieux!$D:$D,U1645)=1,p_prio1,p_prio2)+IF(INDEX(10_Lieux!$D:$D,V1645)=1,p_prio1,p_prio2)+IF(K1645="Oui",p_tf,0)+p_hub*((INDEX(10_Lieux!$H:$H,U1645)="Hub")+(INDEX(10_Lieux!$H:$H,V1645)="Hub"))+IF(OR(INDEX(10_Lieux!$H:$H,U1645)="Premium",INDEX(10_Lieux!$H:$H,V1645)="Premium"),p_prem,0))</f>
        <v>35</v>
      </c>
      <c r="I1645" s="14" t="n">
        <f aca="false">ROUND(W1645*p_facteur,0)</f>
        <v>974</v>
      </c>
      <c r="J1645" s="14" t="str">
        <f aca="false">IF(X1645&lt;60,X1645&amp;" min",INT(X1645/60)&amp;" h"&amp;IF(MOD(X1645,60)=0,""," "&amp;TEXT(MOD(X1645,60),"00")))</f>
        <v>10 h 15</v>
      </c>
      <c r="K1645" s="14" t="str">
        <f aca="false">IF(S1645&lt;&gt;T1645,"Oui","Non")</f>
        <v>Non</v>
      </c>
      <c r="L1645" s="14" t="str">
        <f aca="false">IF(AND(INDEX(10_Lieux!$B:$B,U1645)="Ville",INDEX(10_Lieux!$B:$B,V1645)="Ville"),"/chauffeur-prive/"&amp;INDEX(10_Lieux!$E:$E,U1645)&amp;"-"&amp;INDEX(10_Lieux!$E:$E,V1645)&amp;"/","/chauffeur-prive/"&amp;INDEX(10_Lieux!$E:$E,U1645)&amp;"/"&amp;INDEX(10_Lieux!$E:$E,V1645)&amp;"/")</f>
        <v>/chauffeur-prive/nantes/aeroport-cannes-mandelieu/</v>
      </c>
      <c r="M1645" s="14" t="str">
        <f aca="false">IFERROR(INDEX($L:$L,MATCH(B1645&amp;"|"&amp;A1645,$Z:$Z,0)),"—")</f>
        <v>/chauffeur-prive/aeroport-cannes-mandelieu/nantes/</v>
      </c>
      <c r="N1645" s="14" t="str">
        <f aca="false">IF(LEN("Chauffeur privé "&amp;INDEX(10_Lieux!$J:$J,U1645)&amp;" → "&amp;INDEX(10_Lieux!$J:$J,V1645)&amp;" | 24h/24")&gt;60,"Chauffeur privé "&amp;INDEX(10_Lieux!$J:$J,U1645)&amp;" → "&amp;INDEX(10_Lieux!$J:$J,V1645),"Chauffeur privé "&amp;INDEX(10_Lieux!$J:$J,U1645)&amp;" → "&amp;INDEX(10_Lieux!$J:$J,V1645)&amp;" | 24h/24")</f>
        <v>Chauffeur privé Nantes → Aéroport Cannes-Mandelieu | 24h/24</v>
      </c>
      <c r="O1645" s="14" t="n">
        <f aca="false">LEN(N1645)</f>
        <v>59</v>
      </c>
      <c r="P1645" s="14" t="str">
        <f aca="false">"Chauffeur privé "&amp;INDEX(10_Lieux!$K:$K,U1645)&amp;" vers "&amp;INDEX(10_Lieux!$L:$L,V1645)</f>
        <v>Chauffeur privé de Nantes vers l'aéroport Cannes-Mandelieu</v>
      </c>
      <c r="Q1645" s="14" t="str">
        <f aca="false">"Chauffeur privé "&amp;INDEX(10_Lieux!$K:$K,U1645)&amp;" vers "&amp;INDEX(10_Lieux!$L:$L,V1645)&amp;" : env. "&amp;I1645&amp;" km, "&amp;J1645&amp;" de route. Devis personnalisé, standard 24h/24 et 7j/7."</f>
        <v>Chauffeur privé de Nantes vers l'aéroport Cannes-Mandelieu : env. 974 km, 10 h 15 de route. Devis personnalisé, standard 24h/24 et 7j/7.</v>
      </c>
      <c r="R1645" s="14" t="n">
        <f aca="false">LEN(Q1645)</f>
        <v>136</v>
      </c>
      <c r="S1645" s="14" t="str">
        <f aca="false">INDEX(10_Lieux!$C:$C,U1645)</f>
        <v>France</v>
      </c>
      <c r="T1645" s="14" t="str">
        <f aca="false">INDEX(10_Lieux!$C:$C,V1645)</f>
        <v>France</v>
      </c>
      <c r="U1645" s="14" t="n">
        <f aca="false">MATCH(A1645,10_Lieux!$A:$A,0)</f>
        <v>56</v>
      </c>
      <c r="V1645" s="14" t="n">
        <f aca="false">MATCH(B1645,10_Lieux!$A:$A,0)</f>
        <v>169</v>
      </c>
      <c r="W1645" s="14" t="n">
        <f aca="false">ROUND(6371*2*ASIN(SQRT(SIN(RADIANS(INDEX(10_Lieux!$F:$F,V1645)-INDEX(10_Lieux!$F:$F,U1645))/2)^2+COS(RADIANS(INDEX(10_Lieux!$F:$F,U1645)))*COS(RADIANS(INDEX(10_Lieux!$F:$F,V1645)))*SIN(RADIANS(INDEX(10_Lieux!$G:$G,V1645)-INDEX(10_Lieux!$G:$G,U1645))/2)^2)),1)</f>
        <v>779.4</v>
      </c>
      <c r="X1645" s="14" t="n">
        <f aca="false">ROUND(I1645/IF(I1645&lt;p_seuil_vitesse,p_vit_lente,p_vit_rapide)*60/15,0)*15</f>
        <v>615</v>
      </c>
      <c r="Y1645" s="14" t="n">
        <f aca="false">MAX(IF(INDEX(10_Lieux!$B:$B,U1645)&lt;&gt;"Ville",INDEX(10_Lieux!$I:$I,U1645),0),IF(INDEX(10_Lieux!$B:$B,V1645)&lt;&gt;"Ville",INDEX(10_Lieux!$I:$I,V1645),0))</f>
        <v>250</v>
      </c>
      <c r="Z1645" s="14" t="str">
        <f aca="false">A1645&amp;"|"&amp;B1645</f>
        <v>Nantes|Cannes-Mandelieu</v>
      </c>
      <c r="AA1645" s="14" t="str">
        <f aca="false">IF(I1645&lt;p_local,"Local",IF(I1645&lt;p_vv_min,"Courte distance",IF(I1645&lt;p_tres_long,"Longue distance","Très longue distance")))</f>
        <v>Très longue distance</v>
      </c>
    </row>
    <row r="1646" customFormat="false" ht="15" hidden="false" customHeight="true" outlineLevel="0" collapsed="false">
      <c r="A1646" s="1" t="s">
        <v>1796</v>
      </c>
      <c r="B1646" s="1" t="s">
        <v>142</v>
      </c>
      <c r="C1646" s="1" t="s">
        <v>34</v>
      </c>
      <c r="D1646" s="1" t="s">
        <v>653</v>
      </c>
      <c r="E1646" s="1" t="s">
        <v>1817</v>
      </c>
      <c r="F1646" s="14" t="s">
        <v>40</v>
      </c>
      <c r="G1646" s="14" t="str">
        <f aca="false">IF(I1646&lt;p_local,"Local → page infra",IF(H1646&gt;=p_ph1,"Phase 1",IF(H1646&gt;=p_ph2,"Phase 2","Phase 3")))</f>
        <v>Phase 3</v>
      </c>
      <c r="H1646" s="14" t="n">
        <f aca="false">IF(I1646&lt;p_local,0,IF(C1646="Aéroport → Aéroport",p_pts_plein,IF(Y1646&gt;0,IF(I1646&lt;=Y1646,p_pts_plein,IF(I1646&lt;=p_mult2*Y1646,p_pts_moyen,p_pts_r3)),IF(I1646&gt;=p_vv_min,p_pts_plein,IF(I1646&gt;=p_vv_moy,p_pts_moyen,p_pts_court))))+IF(INDEX(10_Lieux!$D:$D,U1646)=1,p_prio1,p_prio2)+IF(INDEX(10_Lieux!$D:$D,V1646)=1,p_prio1,p_prio2)+IF(K1646="Oui",p_tf,0)+p_hub*((INDEX(10_Lieux!$H:$H,U1646)="Hub")+(INDEX(10_Lieux!$H:$H,V1646)="Hub"))+IF(OR(INDEX(10_Lieux!$H:$H,U1646)="Premium",INDEX(10_Lieux!$H:$H,V1646)="Premium"),p_prem,0))</f>
        <v>35</v>
      </c>
      <c r="I1646" s="14" t="n">
        <f aca="false">ROUND(W1646*p_facteur,0)</f>
        <v>1049</v>
      </c>
      <c r="J1646" s="14" t="str">
        <f aca="false">IF(X1646&lt;60,X1646&amp;" min",INT(X1646/60)&amp;" h"&amp;IF(MOD(X1646,60)=0,""," "&amp;TEXT(MOD(X1646,60),"00")))</f>
        <v>11 h</v>
      </c>
      <c r="K1646" s="14" t="str">
        <f aca="false">IF(S1646&lt;&gt;T1646,"Oui","Non")</f>
        <v>Non</v>
      </c>
      <c r="L1646" s="14" t="str">
        <f aca="false">IF(AND(INDEX(10_Lieux!$B:$B,U1646)="Ville",INDEX(10_Lieux!$B:$B,V1646)="Ville"),"/chauffeur-prive/"&amp;INDEX(10_Lieux!$E:$E,U1646)&amp;"-"&amp;INDEX(10_Lieux!$E:$E,V1646)&amp;"/","/chauffeur-prive/"&amp;INDEX(10_Lieux!$E:$E,U1646)&amp;"/"&amp;INDEX(10_Lieux!$E:$E,V1646)&amp;"/")</f>
        <v>/chauffeur-prive/aeroport-cannes-mandelieu/rennes/</v>
      </c>
      <c r="M1646" s="14" t="str">
        <f aca="false">IFERROR(INDEX($L:$L,MATCH(B1646&amp;"|"&amp;A1646,$Z:$Z,0)),"—")</f>
        <v>/chauffeur-prive/rennes/aeroport-cannes-mandelieu/</v>
      </c>
      <c r="N1646" s="14" t="str">
        <f aca="false">IF(LEN("Chauffeur privé "&amp;INDEX(10_Lieux!$J:$J,U1646)&amp;" → "&amp;INDEX(10_Lieux!$J:$J,V1646)&amp;" | 24h/24")&gt;60,"Chauffeur privé "&amp;INDEX(10_Lieux!$J:$J,U1646)&amp;" → "&amp;INDEX(10_Lieux!$J:$J,V1646),"Chauffeur privé "&amp;INDEX(10_Lieux!$J:$J,U1646)&amp;" → "&amp;INDEX(10_Lieux!$J:$J,V1646)&amp;" | 24h/24")</f>
        <v>Chauffeur privé Aéroport Cannes-Mandelieu → Rennes | 24h/24</v>
      </c>
      <c r="O1646" s="14" t="n">
        <f aca="false">LEN(N1646)</f>
        <v>59</v>
      </c>
      <c r="P1646" s="14" t="str">
        <f aca="false">"Chauffeur privé "&amp;INDEX(10_Lieux!$K:$K,U1646)&amp;" vers "&amp;INDEX(10_Lieux!$L:$L,V1646)</f>
        <v>Chauffeur privé de l'aéroport Cannes-Mandelieu vers Rennes</v>
      </c>
      <c r="Q1646" s="14" t="str">
        <f aca="false">"Chauffeur privé "&amp;INDEX(10_Lieux!$K:$K,U1646)&amp;" vers "&amp;INDEX(10_Lieux!$L:$L,V1646)&amp;" : env. "&amp;I1646&amp;" km, "&amp;J1646&amp;" de route. Devis personnalisé, standard 24h/24 et 7j/7."</f>
        <v>Chauffeur privé de l'aéroport Cannes-Mandelieu vers Rennes : env. 1049 km, 11 h de route. Devis personnalisé, standard 24h/24 et 7j/7.</v>
      </c>
      <c r="R1646" s="14" t="n">
        <f aca="false">LEN(Q1646)</f>
        <v>134</v>
      </c>
      <c r="S1646" s="14" t="str">
        <f aca="false">INDEX(10_Lieux!$C:$C,U1646)</f>
        <v>France</v>
      </c>
      <c r="T1646" s="14" t="str">
        <f aca="false">INDEX(10_Lieux!$C:$C,V1646)</f>
        <v>France</v>
      </c>
      <c r="U1646" s="14" t="n">
        <f aca="false">MATCH(A1646,10_Lieux!$A:$A,0)</f>
        <v>169</v>
      </c>
      <c r="V1646" s="14" t="n">
        <f aca="false">MATCH(B1646,10_Lieux!$A:$A,0)</f>
        <v>49</v>
      </c>
      <c r="W1646" s="14" t="n">
        <f aca="false">ROUND(6371*2*ASIN(SQRT(SIN(RADIANS(INDEX(10_Lieux!$F:$F,V1646)-INDEX(10_Lieux!$F:$F,U1646))/2)^2+COS(RADIANS(INDEX(10_Lieux!$F:$F,U1646)))*COS(RADIANS(INDEX(10_Lieux!$F:$F,V1646)))*SIN(RADIANS(INDEX(10_Lieux!$G:$G,V1646)-INDEX(10_Lieux!$G:$G,U1646))/2)^2)),1)</f>
        <v>839.4</v>
      </c>
      <c r="X1646" s="14" t="n">
        <f aca="false">ROUND(I1646/IF(I1646&lt;p_seuil_vitesse,p_vit_lente,p_vit_rapide)*60/15,0)*15</f>
        <v>660</v>
      </c>
      <c r="Y1646" s="14" t="n">
        <f aca="false">MAX(IF(INDEX(10_Lieux!$B:$B,U1646)&lt;&gt;"Ville",INDEX(10_Lieux!$I:$I,U1646),0),IF(INDEX(10_Lieux!$B:$B,V1646)&lt;&gt;"Ville",INDEX(10_Lieux!$I:$I,V1646),0))</f>
        <v>250</v>
      </c>
      <c r="Z1646" s="14" t="str">
        <f aca="false">A1646&amp;"|"&amp;B1646</f>
        <v>Cannes-Mandelieu|Rennes</v>
      </c>
      <c r="AA1646" s="14" t="str">
        <f aca="false">IF(I1646&lt;p_local,"Local",IF(I1646&lt;p_vv_min,"Courte distance",IF(I1646&lt;p_tres_long,"Longue distance","Très longue distance")))</f>
        <v>Très longue distance</v>
      </c>
    </row>
    <row r="1647" customFormat="false" ht="15" hidden="false" customHeight="true" outlineLevel="0" collapsed="false">
      <c r="A1647" s="1" t="s">
        <v>142</v>
      </c>
      <c r="B1647" s="1" t="s">
        <v>1796</v>
      </c>
      <c r="C1647" s="1" t="s">
        <v>35</v>
      </c>
      <c r="D1647" s="1" t="s">
        <v>653</v>
      </c>
      <c r="E1647" s="1" t="s">
        <v>1818</v>
      </c>
      <c r="F1647" s="14" t="s">
        <v>40</v>
      </c>
      <c r="G1647" s="14" t="str">
        <f aca="false">IF(I1647&lt;p_local,"Local → page infra",IF(H1647&gt;=p_ph1,"Phase 1",IF(H1647&gt;=p_ph2,"Phase 2","Phase 3")))</f>
        <v>Phase 3</v>
      </c>
      <c r="H1647" s="14" t="n">
        <f aca="false">IF(I1647&lt;p_local,0,IF(C1647="Aéroport → Aéroport",p_pts_plein,IF(Y1647&gt;0,IF(I1647&lt;=Y1647,p_pts_plein,IF(I1647&lt;=p_mult2*Y1647,p_pts_moyen,p_pts_r3)),IF(I1647&gt;=p_vv_min,p_pts_plein,IF(I1647&gt;=p_vv_moy,p_pts_moyen,p_pts_court))))+IF(INDEX(10_Lieux!$D:$D,U1647)=1,p_prio1,p_prio2)+IF(INDEX(10_Lieux!$D:$D,V1647)=1,p_prio1,p_prio2)+IF(K1647="Oui",p_tf,0)+p_hub*((INDEX(10_Lieux!$H:$H,U1647)="Hub")+(INDEX(10_Lieux!$H:$H,V1647)="Hub"))+IF(OR(INDEX(10_Lieux!$H:$H,U1647)="Premium",INDEX(10_Lieux!$H:$H,V1647)="Premium"),p_prem,0))</f>
        <v>35</v>
      </c>
      <c r="I1647" s="14" t="n">
        <f aca="false">ROUND(W1647*p_facteur,0)</f>
        <v>1049</v>
      </c>
      <c r="J1647" s="14" t="str">
        <f aca="false">IF(X1647&lt;60,X1647&amp;" min",INT(X1647/60)&amp;" h"&amp;IF(MOD(X1647,60)=0,""," "&amp;TEXT(MOD(X1647,60),"00")))</f>
        <v>11 h</v>
      </c>
      <c r="K1647" s="14" t="str">
        <f aca="false">IF(S1647&lt;&gt;T1647,"Oui","Non")</f>
        <v>Non</v>
      </c>
      <c r="L1647" s="14" t="str">
        <f aca="false">IF(AND(INDEX(10_Lieux!$B:$B,U1647)="Ville",INDEX(10_Lieux!$B:$B,V1647)="Ville"),"/chauffeur-prive/"&amp;INDEX(10_Lieux!$E:$E,U1647)&amp;"-"&amp;INDEX(10_Lieux!$E:$E,V1647)&amp;"/","/chauffeur-prive/"&amp;INDEX(10_Lieux!$E:$E,U1647)&amp;"/"&amp;INDEX(10_Lieux!$E:$E,V1647)&amp;"/")</f>
        <v>/chauffeur-prive/rennes/aeroport-cannes-mandelieu/</v>
      </c>
      <c r="M1647" s="14" t="str">
        <f aca="false">IFERROR(INDEX($L:$L,MATCH(B1647&amp;"|"&amp;A1647,$Z:$Z,0)),"—")</f>
        <v>/chauffeur-prive/aeroport-cannes-mandelieu/rennes/</v>
      </c>
      <c r="N1647" s="14" t="str">
        <f aca="false">IF(LEN("Chauffeur privé "&amp;INDEX(10_Lieux!$J:$J,U1647)&amp;" → "&amp;INDEX(10_Lieux!$J:$J,V1647)&amp;" | 24h/24")&gt;60,"Chauffeur privé "&amp;INDEX(10_Lieux!$J:$J,U1647)&amp;" → "&amp;INDEX(10_Lieux!$J:$J,V1647),"Chauffeur privé "&amp;INDEX(10_Lieux!$J:$J,U1647)&amp;" → "&amp;INDEX(10_Lieux!$J:$J,V1647)&amp;" | 24h/24")</f>
        <v>Chauffeur privé Rennes → Aéroport Cannes-Mandelieu | 24h/24</v>
      </c>
      <c r="O1647" s="14" t="n">
        <f aca="false">LEN(N1647)</f>
        <v>59</v>
      </c>
      <c r="P1647" s="14" t="str">
        <f aca="false">"Chauffeur privé "&amp;INDEX(10_Lieux!$K:$K,U1647)&amp;" vers "&amp;INDEX(10_Lieux!$L:$L,V1647)</f>
        <v>Chauffeur privé de Rennes vers l'aéroport Cannes-Mandelieu</v>
      </c>
      <c r="Q1647" s="14" t="str">
        <f aca="false">"Chauffeur privé "&amp;INDEX(10_Lieux!$K:$K,U1647)&amp;" vers "&amp;INDEX(10_Lieux!$L:$L,V1647)&amp;" : env. "&amp;I1647&amp;" km, "&amp;J1647&amp;" de route. Devis personnalisé, standard 24h/24 et 7j/7."</f>
        <v>Chauffeur privé de Rennes vers l'aéroport Cannes-Mandelieu : env. 1049 km, 11 h de route. Devis personnalisé, standard 24h/24 et 7j/7.</v>
      </c>
      <c r="R1647" s="14" t="n">
        <f aca="false">LEN(Q1647)</f>
        <v>134</v>
      </c>
      <c r="S1647" s="14" t="str">
        <f aca="false">INDEX(10_Lieux!$C:$C,U1647)</f>
        <v>France</v>
      </c>
      <c r="T1647" s="14" t="str">
        <f aca="false">INDEX(10_Lieux!$C:$C,V1647)</f>
        <v>France</v>
      </c>
      <c r="U1647" s="14" t="n">
        <f aca="false">MATCH(A1647,10_Lieux!$A:$A,0)</f>
        <v>49</v>
      </c>
      <c r="V1647" s="14" t="n">
        <f aca="false">MATCH(B1647,10_Lieux!$A:$A,0)</f>
        <v>169</v>
      </c>
      <c r="W1647" s="14" t="n">
        <f aca="false">ROUND(6371*2*ASIN(SQRT(SIN(RADIANS(INDEX(10_Lieux!$F:$F,V1647)-INDEX(10_Lieux!$F:$F,U1647))/2)^2+COS(RADIANS(INDEX(10_Lieux!$F:$F,U1647)))*COS(RADIANS(INDEX(10_Lieux!$F:$F,V1647)))*SIN(RADIANS(INDEX(10_Lieux!$G:$G,V1647)-INDEX(10_Lieux!$G:$G,U1647))/2)^2)),1)</f>
        <v>839.4</v>
      </c>
      <c r="X1647" s="14" t="n">
        <f aca="false">ROUND(I1647/IF(I1647&lt;p_seuil_vitesse,p_vit_lente,p_vit_rapide)*60/15,0)*15</f>
        <v>660</v>
      </c>
      <c r="Y1647" s="14" t="n">
        <f aca="false">MAX(IF(INDEX(10_Lieux!$B:$B,U1647)&lt;&gt;"Ville",INDEX(10_Lieux!$I:$I,U1647),0),IF(INDEX(10_Lieux!$B:$B,V1647)&lt;&gt;"Ville",INDEX(10_Lieux!$I:$I,V1647),0))</f>
        <v>250</v>
      </c>
      <c r="Z1647" s="14" t="str">
        <f aca="false">A1647&amp;"|"&amp;B1647</f>
        <v>Rennes|Cannes-Mandelieu</v>
      </c>
      <c r="AA1647" s="14" t="str">
        <f aca="false">IF(I1647&lt;p_local,"Local",IF(I1647&lt;p_vv_min,"Courte distance",IF(I1647&lt;p_tres_long,"Longue distance","Très longue distance")))</f>
        <v>Très longue distance</v>
      </c>
    </row>
    <row r="1648" customFormat="false" ht="15" hidden="false" customHeight="true" outlineLevel="0" collapsed="false">
      <c r="A1648" s="1" t="s">
        <v>1796</v>
      </c>
      <c r="B1648" s="1" t="s">
        <v>144</v>
      </c>
      <c r="C1648" s="1" t="s">
        <v>34</v>
      </c>
      <c r="D1648" s="1" t="s">
        <v>653</v>
      </c>
      <c r="E1648" s="1" t="s">
        <v>1819</v>
      </c>
      <c r="F1648" s="14" t="s">
        <v>40</v>
      </c>
      <c r="G1648" s="14" t="str">
        <f aca="false">IF(I1648&lt;p_local,"Local → page infra",IF(H1648&gt;=p_ph1,"Phase 1",IF(H1648&gt;=p_ph2,"Phase 2","Phase 3")))</f>
        <v>Phase 3</v>
      </c>
      <c r="H1648" s="14" t="n">
        <f aca="false">IF(I1648&lt;p_local,0,IF(C1648="Aéroport → Aéroport",p_pts_plein,IF(Y1648&gt;0,IF(I1648&lt;=Y1648,p_pts_plein,IF(I1648&lt;=p_mult2*Y1648,p_pts_moyen,p_pts_r3)),IF(I1648&gt;=p_vv_min,p_pts_plein,IF(I1648&gt;=p_vv_moy,p_pts_moyen,p_pts_court))))+IF(INDEX(10_Lieux!$D:$D,U1648)=1,p_prio1,p_prio2)+IF(INDEX(10_Lieux!$D:$D,V1648)=1,p_prio1,p_prio2)+IF(K1648="Oui",p_tf,0)+p_hub*((INDEX(10_Lieux!$H:$H,U1648)="Hub")+(INDEX(10_Lieux!$H:$H,V1648)="Hub"))+IF(OR(INDEX(10_Lieux!$H:$H,U1648)="Premium",INDEX(10_Lieux!$H:$H,V1648)="Premium"),p_prem,0))</f>
        <v>40</v>
      </c>
      <c r="I1648" s="14" t="n">
        <f aca="false">ROUND(W1648*p_facteur,0)</f>
        <v>558</v>
      </c>
      <c r="J1648" s="14" t="str">
        <f aca="false">IF(X1648&lt;60,X1648&amp;" min",INT(X1648/60)&amp;" h"&amp;IF(MOD(X1648,60)=0,""," "&amp;TEXT(MOD(X1648,60),"00")))</f>
        <v>5 h 45</v>
      </c>
      <c r="K1648" s="14" t="str">
        <f aca="false">IF(S1648&lt;&gt;T1648,"Oui","Non")</f>
        <v>Non</v>
      </c>
      <c r="L1648" s="14" t="str">
        <f aca="false">IF(AND(INDEX(10_Lieux!$B:$B,U1648)="Ville",INDEX(10_Lieux!$B:$B,V1648)="Ville"),"/chauffeur-prive/"&amp;INDEX(10_Lieux!$E:$E,U1648)&amp;"-"&amp;INDEX(10_Lieux!$E:$E,V1648)&amp;"/","/chauffeur-prive/"&amp;INDEX(10_Lieux!$E:$E,U1648)&amp;"/"&amp;INDEX(10_Lieux!$E:$E,V1648)&amp;"/")</f>
        <v>/chauffeur-prive/aeroport-cannes-mandelieu/dijon/</v>
      </c>
      <c r="M1648" s="14" t="str">
        <f aca="false">IFERROR(INDEX($L:$L,MATCH(B1648&amp;"|"&amp;A1648,$Z:$Z,0)),"—")</f>
        <v>/chauffeur-prive/dijon/aeroport-cannes-mandelieu/</v>
      </c>
      <c r="N1648" s="14" t="str">
        <f aca="false">IF(LEN("Chauffeur privé "&amp;INDEX(10_Lieux!$J:$J,U1648)&amp;" → "&amp;INDEX(10_Lieux!$J:$J,V1648)&amp;" | 24h/24")&gt;60,"Chauffeur privé "&amp;INDEX(10_Lieux!$J:$J,U1648)&amp;" → "&amp;INDEX(10_Lieux!$J:$J,V1648),"Chauffeur privé "&amp;INDEX(10_Lieux!$J:$J,U1648)&amp;" → "&amp;INDEX(10_Lieux!$J:$J,V1648)&amp;" | 24h/24")</f>
        <v>Chauffeur privé Aéroport Cannes-Mandelieu → Dijon | 24h/24</v>
      </c>
      <c r="O1648" s="14" t="n">
        <f aca="false">LEN(N1648)</f>
        <v>58</v>
      </c>
      <c r="P1648" s="14" t="str">
        <f aca="false">"Chauffeur privé "&amp;INDEX(10_Lieux!$K:$K,U1648)&amp;" vers "&amp;INDEX(10_Lieux!$L:$L,V1648)</f>
        <v>Chauffeur privé de l'aéroport Cannes-Mandelieu vers Dijon</v>
      </c>
      <c r="Q1648" s="14" t="str">
        <f aca="false">"Chauffeur privé "&amp;INDEX(10_Lieux!$K:$K,U1648)&amp;" vers "&amp;INDEX(10_Lieux!$L:$L,V1648)&amp;" : env. "&amp;I1648&amp;" km, "&amp;J1648&amp;" de route. Devis personnalisé, standard 24h/24 et 7j/7."</f>
        <v>Chauffeur privé de l'aéroport Cannes-Mandelieu vers Dijon : env. 558 km, 5 h 45 de route. Devis personnalisé, standard 24h/24 et 7j/7.</v>
      </c>
      <c r="R1648" s="14" t="n">
        <f aca="false">LEN(Q1648)</f>
        <v>134</v>
      </c>
      <c r="S1648" s="14" t="str">
        <f aca="false">INDEX(10_Lieux!$C:$C,U1648)</f>
        <v>France</v>
      </c>
      <c r="T1648" s="14" t="str">
        <f aca="false">INDEX(10_Lieux!$C:$C,V1648)</f>
        <v>France</v>
      </c>
      <c r="U1648" s="14" t="n">
        <f aca="false">MATCH(A1648,10_Lieux!$A:$A,0)</f>
        <v>169</v>
      </c>
      <c r="V1648" s="14" t="n">
        <f aca="false">MATCH(B1648,10_Lieux!$A:$A,0)</f>
        <v>23</v>
      </c>
      <c r="W1648" s="14" t="n">
        <f aca="false">ROUND(6371*2*ASIN(SQRT(SIN(RADIANS(INDEX(10_Lieux!$F:$F,V1648)-INDEX(10_Lieux!$F:$F,U1648))/2)^2+COS(RADIANS(INDEX(10_Lieux!$F:$F,U1648)))*COS(RADIANS(INDEX(10_Lieux!$F:$F,V1648)))*SIN(RADIANS(INDEX(10_Lieux!$G:$G,V1648)-INDEX(10_Lieux!$G:$G,U1648))/2)^2)),1)</f>
        <v>446</v>
      </c>
      <c r="X1648" s="14" t="n">
        <f aca="false">ROUND(I1648/IF(I1648&lt;p_seuil_vitesse,p_vit_lente,p_vit_rapide)*60/15,0)*15</f>
        <v>345</v>
      </c>
      <c r="Y1648" s="14" t="n">
        <f aca="false">MAX(IF(INDEX(10_Lieux!$B:$B,U1648)&lt;&gt;"Ville",INDEX(10_Lieux!$I:$I,U1648),0),IF(INDEX(10_Lieux!$B:$B,V1648)&lt;&gt;"Ville",INDEX(10_Lieux!$I:$I,V1648),0))</f>
        <v>250</v>
      </c>
      <c r="Z1648" s="14" t="str">
        <f aca="false">A1648&amp;"|"&amp;B1648</f>
        <v>Cannes-Mandelieu|Dijon</v>
      </c>
      <c r="AA1648" s="14" t="str">
        <f aca="false">IF(I1648&lt;p_local,"Local",IF(I1648&lt;p_vv_min,"Courte distance",IF(I1648&lt;p_tres_long,"Longue distance","Très longue distance")))</f>
        <v>Longue distance</v>
      </c>
    </row>
    <row r="1649" customFormat="false" ht="15" hidden="false" customHeight="true" outlineLevel="0" collapsed="false">
      <c r="A1649" s="1" t="s">
        <v>144</v>
      </c>
      <c r="B1649" s="1" t="s">
        <v>1796</v>
      </c>
      <c r="C1649" s="1" t="s">
        <v>35</v>
      </c>
      <c r="D1649" s="1" t="s">
        <v>653</v>
      </c>
      <c r="E1649" s="1" t="s">
        <v>1820</v>
      </c>
      <c r="F1649" s="14" t="s">
        <v>40</v>
      </c>
      <c r="G1649" s="14" t="str">
        <f aca="false">IF(I1649&lt;p_local,"Local → page infra",IF(H1649&gt;=p_ph1,"Phase 1",IF(H1649&gt;=p_ph2,"Phase 2","Phase 3")))</f>
        <v>Phase 3</v>
      </c>
      <c r="H1649" s="14" t="n">
        <f aca="false">IF(I1649&lt;p_local,0,IF(C1649="Aéroport → Aéroport",p_pts_plein,IF(Y1649&gt;0,IF(I1649&lt;=Y1649,p_pts_plein,IF(I1649&lt;=p_mult2*Y1649,p_pts_moyen,p_pts_r3)),IF(I1649&gt;=p_vv_min,p_pts_plein,IF(I1649&gt;=p_vv_moy,p_pts_moyen,p_pts_court))))+IF(INDEX(10_Lieux!$D:$D,U1649)=1,p_prio1,p_prio2)+IF(INDEX(10_Lieux!$D:$D,V1649)=1,p_prio1,p_prio2)+IF(K1649="Oui",p_tf,0)+p_hub*((INDEX(10_Lieux!$H:$H,U1649)="Hub")+(INDEX(10_Lieux!$H:$H,V1649)="Hub"))+IF(OR(INDEX(10_Lieux!$H:$H,U1649)="Premium",INDEX(10_Lieux!$H:$H,V1649)="Premium"),p_prem,0))</f>
        <v>40</v>
      </c>
      <c r="I1649" s="14" t="n">
        <f aca="false">ROUND(W1649*p_facteur,0)</f>
        <v>558</v>
      </c>
      <c r="J1649" s="14" t="str">
        <f aca="false">IF(X1649&lt;60,X1649&amp;" min",INT(X1649/60)&amp;" h"&amp;IF(MOD(X1649,60)=0,""," "&amp;TEXT(MOD(X1649,60),"00")))</f>
        <v>5 h 45</v>
      </c>
      <c r="K1649" s="14" t="str">
        <f aca="false">IF(S1649&lt;&gt;T1649,"Oui","Non")</f>
        <v>Non</v>
      </c>
      <c r="L1649" s="14" t="str">
        <f aca="false">IF(AND(INDEX(10_Lieux!$B:$B,U1649)="Ville",INDEX(10_Lieux!$B:$B,V1649)="Ville"),"/chauffeur-prive/"&amp;INDEX(10_Lieux!$E:$E,U1649)&amp;"-"&amp;INDEX(10_Lieux!$E:$E,V1649)&amp;"/","/chauffeur-prive/"&amp;INDEX(10_Lieux!$E:$E,U1649)&amp;"/"&amp;INDEX(10_Lieux!$E:$E,V1649)&amp;"/")</f>
        <v>/chauffeur-prive/dijon/aeroport-cannes-mandelieu/</v>
      </c>
      <c r="M1649" s="14" t="str">
        <f aca="false">IFERROR(INDEX($L:$L,MATCH(B1649&amp;"|"&amp;A1649,$Z:$Z,0)),"—")</f>
        <v>/chauffeur-prive/aeroport-cannes-mandelieu/dijon/</v>
      </c>
      <c r="N1649" s="14" t="str">
        <f aca="false">IF(LEN("Chauffeur privé "&amp;INDEX(10_Lieux!$J:$J,U1649)&amp;" → "&amp;INDEX(10_Lieux!$J:$J,V1649)&amp;" | 24h/24")&gt;60,"Chauffeur privé "&amp;INDEX(10_Lieux!$J:$J,U1649)&amp;" → "&amp;INDEX(10_Lieux!$J:$J,V1649),"Chauffeur privé "&amp;INDEX(10_Lieux!$J:$J,U1649)&amp;" → "&amp;INDEX(10_Lieux!$J:$J,V1649)&amp;" | 24h/24")</f>
        <v>Chauffeur privé Dijon → Aéroport Cannes-Mandelieu | 24h/24</v>
      </c>
      <c r="O1649" s="14" t="n">
        <f aca="false">LEN(N1649)</f>
        <v>58</v>
      </c>
      <c r="P1649" s="14" t="str">
        <f aca="false">"Chauffeur privé "&amp;INDEX(10_Lieux!$K:$K,U1649)&amp;" vers "&amp;INDEX(10_Lieux!$L:$L,V1649)</f>
        <v>Chauffeur privé de Dijon vers l'aéroport Cannes-Mandelieu</v>
      </c>
      <c r="Q1649" s="14" t="str">
        <f aca="false">"Chauffeur privé "&amp;INDEX(10_Lieux!$K:$K,U1649)&amp;" vers "&amp;INDEX(10_Lieux!$L:$L,V1649)&amp;" : env. "&amp;I1649&amp;" km, "&amp;J1649&amp;" de route. Devis personnalisé, standard 24h/24 et 7j/7."</f>
        <v>Chauffeur privé de Dijon vers l'aéroport Cannes-Mandelieu : env. 558 km, 5 h 45 de route. Devis personnalisé, standard 24h/24 et 7j/7.</v>
      </c>
      <c r="R1649" s="14" t="n">
        <f aca="false">LEN(Q1649)</f>
        <v>134</v>
      </c>
      <c r="S1649" s="14" t="str">
        <f aca="false">INDEX(10_Lieux!$C:$C,U1649)</f>
        <v>France</v>
      </c>
      <c r="T1649" s="14" t="str">
        <f aca="false">INDEX(10_Lieux!$C:$C,V1649)</f>
        <v>France</v>
      </c>
      <c r="U1649" s="14" t="n">
        <f aca="false">MATCH(A1649,10_Lieux!$A:$A,0)</f>
        <v>23</v>
      </c>
      <c r="V1649" s="14" t="n">
        <f aca="false">MATCH(B1649,10_Lieux!$A:$A,0)</f>
        <v>169</v>
      </c>
      <c r="W1649" s="14" t="n">
        <f aca="false">ROUND(6371*2*ASIN(SQRT(SIN(RADIANS(INDEX(10_Lieux!$F:$F,V1649)-INDEX(10_Lieux!$F:$F,U1649))/2)^2+COS(RADIANS(INDEX(10_Lieux!$F:$F,U1649)))*COS(RADIANS(INDEX(10_Lieux!$F:$F,V1649)))*SIN(RADIANS(INDEX(10_Lieux!$G:$G,V1649)-INDEX(10_Lieux!$G:$G,U1649))/2)^2)),1)</f>
        <v>446</v>
      </c>
      <c r="X1649" s="14" t="n">
        <f aca="false">ROUND(I1649/IF(I1649&lt;p_seuil_vitesse,p_vit_lente,p_vit_rapide)*60/15,0)*15</f>
        <v>345</v>
      </c>
      <c r="Y1649" s="14" t="n">
        <f aca="false">MAX(IF(INDEX(10_Lieux!$B:$B,U1649)&lt;&gt;"Ville",INDEX(10_Lieux!$I:$I,U1649),0),IF(INDEX(10_Lieux!$B:$B,V1649)&lt;&gt;"Ville",INDEX(10_Lieux!$I:$I,V1649),0))</f>
        <v>250</v>
      </c>
      <c r="Z1649" s="14" t="str">
        <f aca="false">A1649&amp;"|"&amp;B1649</f>
        <v>Dijon|Cannes-Mandelieu</v>
      </c>
      <c r="AA1649" s="14" t="str">
        <f aca="false">IF(I1649&lt;p_local,"Local",IF(I1649&lt;p_vv_min,"Courte distance",IF(I1649&lt;p_tres_long,"Longue distance","Très longue distance")))</f>
        <v>Longue distance</v>
      </c>
    </row>
    <row r="1650" customFormat="false" ht="15" hidden="false" customHeight="true" outlineLevel="0" collapsed="false">
      <c r="A1650" s="1" t="s">
        <v>1796</v>
      </c>
      <c r="B1650" s="1" t="s">
        <v>146</v>
      </c>
      <c r="C1650" s="1" t="s">
        <v>34</v>
      </c>
      <c r="D1650" s="1" t="s">
        <v>653</v>
      </c>
      <c r="E1650" s="1" t="s">
        <v>1821</v>
      </c>
      <c r="F1650" s="14" t="s">
        <v>40</v>
      </c>
      <c r="G1650" s="14" t="str">
        <f aca="false">IF(I1650&lt;p_local,"Local → page infra",IF(H1650&gt;=p_ph1,"Phase 1",IF(H1650&gt;=p_ph2,"Phase 2","Phase 3")))</f>
        <v>Phase 3</v>
      </c>
      <c r="H1650" s="14" t="n">
        <f aca="false">IF(I1650&lt;p_local,0,IF(C1650="Aéroport → Aéroport",p_pts_plein,IF(Y1650&gt;0,IF(I1650&lt;=Y1650,p_pts_plein,IF(I1650&lt;=p_mult2*Y1650,p_pts_moyen,p_pts_r3)),IF(I1650&gt;=p_vv_min,p_pts_plein,IF(I1650&gt;=p_vv_moy,p_pts_moyen,p_pts_court))))+IF(INDEX(10_Lieux!$D:$D,U1650)=1,p_prio1,p_prio2)+IF(INDEX(10_Lieux!$D:$D,V1650)=1,p_prio1,p_prio2)+IF(K1650="Oui",p_tf,0)+p_hub*((INDEX(10_Lieux!$H:$H,U1650)="Hub")+(INDEX(10_Lieux!$H:$H,V1650)="Hub"))+IF(OR(INDEX(10_Lieux!$H:$H,U1650)="Premium",INDEX(10_Lieux!$H:$H,V1650)="Premium"),p_prem,0))</f>
        <v>55</v>
      </c>
      <c r="I1650" s="14" t="n">
        <f aca="false">ROUND(W1650*p_facteur,0)</f>
        <v>259</v>
      </c>
      <c r="J1650" s="14" t="str">
        <f aca="false">IF(X1650&lt;60,X1650&amp;" min",INT(X1650/60)&amp;" h"&amp;IF(MOD(X1650,60)=0,""," "&amp;TEXT(MOD(X1650,60),"00")))</f>
        <v>2 h 45</v>
      </c>
      <c r="K1650" s="14" t="str">
        <f aca="false">IF(S1650&lt;&gt;T1650,"Oui","Non")</f>
        <v>Non</v>
      </c>
      <c r="L1650" s="14" t="str">
        <f aca="false">IF(AND(INDEX(10_Lieux!$B:$B,U1650)="Ville",INDEX(10_Lieux!$B:$B,V1650)="Ville"),"/chauffeur-prive/"&amp;INDEX(10_Lieux!$E:$E,U1650)&amp;"-"&amp;INDEX(10_Lieux!$E:$E,V1650)&amp;"/","/chauffeur-prive/"&amp;INDEX(10_Lieux!$E:$E,U1650)&amp;"/"&amp;INDEX(10_Lieux!$E:$E,V1650)&amp;"/")</f>
        <v>/chauffeur-prive/aeroport-cannes-mandelieu/grenoble/</v>
      </c>
      <c r="M1650" s="14" t="str">
        <f aca="false">IFERROR(INDEX($L:$L,MATCH(B1650&amp;"|"&amp;A1650,$Z:$Z,0)),"—")</f>
        <v>/chauffeur-prive/grenoble/aeroport-cannes-mandelieu/</v>
      </c>
      <c r="N1650" s="14" t="str">
        <f aca="false">IF(LEN("Chauffeur privé "&amp;INDEX(10_Lieux!$J:$J,U1650)&amp;" → "&amp;INDEX(10_Lieux!$J:$J,V1650)&amp;" | 24h/24")&gt;60,"Chauffeur privé "&amp;INDEX(10_Lieux!$J:$J,U1650)&amp;" → "&amp;INDEX(10_Lieux!$J:$J,V1650),"Chauffeur privé "&amp;INDEX(10_Lieux!$J:$J,U1650)&amp;" → "&amp;INDEX(10_Lieux!$J:$J,V1650)&amp;" | 24h/24")</f>
        <v>Chauffeur privé Aéroport Cannes-Mandelieu → Grenoble</v>
      </c>
      <c r="O1650" s="14" t="n">
        <f aca="false">LEN(N1650)</f>
        <v>52</v>
      </c>
      <c r="P1650" s="14" t="str">
        <f aca="false">"Chauffeur privé "&amp;INDEX(10_Lieux!$K:$K,U1650)&amp;" vers "&amp;INDEX(10_Lieux!$L:$L,V1650)</f>
        <v>Chauffeur privé de l'aéroport Cannes-Mandelieu vers Grenoble</v>
      </c>
      <c r="Q1650" s="14" t="str">
        <f aca="false">"Chauffeur privé "&amp;INDEX(10_Lieux!$K:$K,U1650)&amp;" vers "&amp;INDEX(10_Lieux!$L:$L,V1650)&amp;" : env. "&amp;I1650&amp;" km, "&amp;J1650&amp;" de route. Devis personnalisé, standard 24h/24 et 7j/7."</f>
        <v>Chauffeur privé de l'aéroport Cannes-Mandelieu vers Grenoble : env. 259 km, 2 h 45 de route. Devis personnalisé, standard 24h/24 et 7j/7.</v>
      </c>
      <c r="R1650" s="14" t="n">
        <f aca="false">LEN(Q1650)</f>
        <v>137</v>
      </c>
      <c r="S1650" s="14" t="str">
        <f aca="false">INDEX(10_Lieux!$C:$C,U1650)</f>
        <v>France</v>
      </c>
      <c r="T1650" s="14" t="str">
        <f aca="false">INDEX(10_Lieux!$C:$C,V1650)</f>
        <v>France</v>
      </c>
      <c r="U1650" s="14" t="n">
        <f aca="false">MATCH(A1650,10_Lieux!$A:$A,0)</f>
        <v>169</v>
      </c>
      <c r="V1650" s="14" t="n">
        <f aca="false">MATCH(B1650,10_Lieux!$A:$A,0)</f>
        <v>9</v>
      </c>
      <c r="W1650" s="14" t="n">
        <f aca="false">ROUND(6371*2*ASIN(SQRT(SIN(RADIANS(INDEX(10_Lieux!$F:$F,V1650)-INDEX(10_Lieux!$F:$F,U1650))/2)^2+COS(RADIANS(INDEX(10_Lieux!$F:$F,U1650)))*COS(RADIANS(INDEX(10_Lieux!$F:$F,V1650)))*SIN(RADIANS(INDEX(10_Lieux!$G:$G,V1650)-INDEX(10_Lieux!$G:$G,U1650))/2)^2)),1)</f>
        <v>207.5</v>
      </c>
      <c r="X1650" s="14" t="n">
        <f aca="false">ROUND(I1650/IF(I1650&lt;p_seuil_vitesse,p_vit_lente,p_vit_rapide)*60/15,0)*15</f>
        <v>165</v>
      </c>
      <c r="Y1650" s="14" t="n">
        <f aca="false">MAX(IF(INDEX(10_Lieux!$B:$B,U1650)&lt;&gt;"Ville",INDEX(10_Lieux!$I:$I,U1650),0),IF(INDEX(10_Lieux!$B:$B,V1650)&lt;&gt;"Ville",INDEX(10_Lieux!$I:$I,V1650),0))</f>
        <v>250</v>
      </c>
      <c r="Z1650" s="14" t="str">
        <f aca="false">A1650&amp;"|"&amp;B1650</f>
        <v>Cannes-Mandelieu|Grenoble</v>
      </c>
      <c r="AA1650" s="14" t="str">
        <f aca="false">IF(I1650&lt;p_local,"Local",IF(I1650&lt;p_vv_min,"Courte distance",IF(I1650&lt;p_tres_long,"Longue distance","Très longue distance")))</f>
        <v>Longue distance</v>
      </c>
    </row>
    <row r="1651" customFormat="false" ht="15" hidden="false" customHeight="true" outlineLevel="0" collapsed="false">
      <c r="A1651" s="1" t="s">
        <v>146</v>
      </c>
      <c r="B1651" s="1" t="s">
        <v>1796</v>
      </c>
      <c r="C1651" s="1" t="s">
        <v>35</v>
      </c>
      <c r="D1651" s="1" t="s">
        <v>653</v>
      </c>
      <c r="E1651" s="1" t="s">
        <v>1822</v>
      </c>
      <c r="F1651" s="14" t="s">
        <v>40</v>
      </c>
      <c r="G1651" s="14" t="str">
        <f aca="false">IF(I1651&lt;p_local,"Local → page infra",IF(H1651&gt;=p_ph1,"Phase 1",IF(H1651&gt;=p_ph2,"Phase 2","Phase 3")))</f>
        <v>Phase 3</v>
      </c>
      <c r="H1651" s="14" t="n">
        <f aca="false">IF(I1651&lt;p_local,0,IF(C1651="Aéroport → Aéroport",p_pts_plein,IF(Y1651&gt;0,IF(I1651&lt;=Y1651,p_pts_plein,IF(I1651&lt;=p_mult2*Y1651,p_pts_moyen,p_pts_r3)),IF(I1651&gt;=p_vv_min,p_pts_plein,IF(I1651&gt;=p_vv_moy,p_pts_moyen,p_pts_court))))+IF(INDEX(10_Lieux!$D:$D,U1651)=1,p_prio1,p_prio2)+IF(INDEX(10_Lieux!$D:$D,V1651)=1,p_prio1,p_prio2)+IF(K1651="Oui",p_tf,0)+p_hub*((INDEX(10_Lieux!$H:$H,U1651)="Hub")+(INDEX(10_Lieux!$H:$H,V1651)="Hub"))+IF(OR(INDEX(10_Lieux!$H:$H,U1651)="Premium",INDEX(10_Lieux!$H:$H,V1651)="Premium"),p_prem,0))</f>
        <v>55</v>
      </c>
      <c r="I1651" s="14" t="n">
        <f aca="false">ROUND(W1651*p_facteur,0)</f>
        <v>259</v>
      </c>
      <c r="J1651" s="14" t="str">
        <f aca="false">IF(X1651&lt;60,X1651&amp;" min",INT(X1651/60)&amp;" h"&amp;IF(MOD(X1651,60)=0,""," "&amp;TEXT(MOD(X1651,60),"00")))</f>
        <v>2 h 45</v>
      </c>
      <c r="K1651" s="14" t="str">
        <f aca="false">IF(S1651&lt;&gt;T1651,"Oui","Non")</f>
        <v>Non</v>
      </c>
      <c r="L1651" s="14" t="str">
        <f aca="false">IF(AND(INDEX(10_Lieux!$B:$B,U1651)="Ville",INDEX(10_Lieux!$B:$B,V1651)="Ville"),"/chauffeur-prive/"&amp;INDEX(10_Lieux!$E:$E,U1651)&amp;"-"&amp;INDEX(10_Lieux!$E:$E,V1651)&amp;"/","/chauffeur-prive/"&amp;INDEX(10_Lieux!$E:$E,U1651)&amp;"/"&amp;INDEX(10_Lieux!$E:$E,V1651)&amp;"/")</f>
        <v>/chauffeur-prive/grenoble/aeroport-cannes-mandelieu/</v>
      </c>
      <c r="M1651" s="14" t="str">
        <f aca="false">IFERROR(INDEX($L:$L,MATCH(B1651&amp;"|"&amp;A1651,$Z:$Z,0)),"—")</f>
        <v>/chauffeur-prive/aeroport-cannes-mandelieu/grenoble/</v>
      </c>
      <c r="N1651" s="14" t="str">
        <f aca="false">IF(LEN("Chauffeur privé "&amp;INDEX(10_Lieux!$J:$J,U1651)&amp;" → "&amp;INDEX(10_Lieux!$J:$J,V1651)&amp;" | 24h/24")&gt;60,"Chauffeur privé "&amp;INDEX(10_Lieux!$J:$J,U1651)&amp;" → "&amp;INDEX(10_Lieux!$J:$J,V1651),"Chauffeur privé "&amp;INDEX(10_Lieux!$J:$J,U1651)&amp;" → "&amp;INDEX(10_Lieux!$J:$J,V1651)&amp;" | 24h/24")</f>
        <v>Chauffeur privé Grenoble → Aéroport Cannes-Mandelieu</v>
      </c>
      <c r="O1651" s="14" t="n">
        <f aca="false">LEN(N1651)</f>
        <v>52</v>
      </c>
      <c r="P1651" s="14" t="str">
        <f aca="false">"Chauffeur privé "&amp;INDEX(10_Lieux!$K:$K,U1651)&amp;" vers "&amp;INDEX(10_Lieux!$L:$L,V1651)</f>
        <v>Chauffeur privé de Grenoble vers l'aéroport Cannes-Mandelieu</v>
      </c>
      <c r="Q1651" s="14" t="str">
        <f aca="false">"Chauffeur privé "&amp;INDEX(10_Lieux!$K:$K,U1651)&amp;" vers "&amp;INDEX(10_Lieux!$L:$L,V1651)&amp;" : env. "&amp;I1651&amp;" km, "&amp;J1651&amp;" de route. Devis personnalisé, standard 24h/24 et 7j/7."</f>
        <v>Chauffeur privé de Grenoble vers l'aéroport Cannes-Mandelieu : env. 259 km, 2 h 45 de route. Devis personnalisé, standard 24h/24 et 7j/7.</v>
      </c>
      <c r="R1651" s="14" t="n">
        <f aca="false">LEN(Q1651)</f>
        <v>137</v>
      </c>
      <c r="S1651" s="14" t="str">
        <f aca="false">INDEX(10_Lieux!$C:$C,U1651)</f>
        <v>France</v>
      </c>
      <c r="T1651" s="14" t="str">
        <f aca="false">INDEX(10_Lieux!$C:$C,V1651)</f>
        <v>France</v>
      </c>
      <c r="U1651" s="14" t="n">
        <f aca="false">MATCH(A1651,10_Lieux!$A:$A,0)</f>
        <v>9</v>
      </c>
      <c r="V1651" s="14" t="n">
        <f aca="false">MATCH(B1651,10_Lieux!$A:$A,0)</f>
        <v>169</v>
      </c>
      <c r="W1651" s="14" t="n">
        <f aca="false">ROUND(6371*2*ASIN(SQRT(SIN(RADIANS(INDEX(10_Lieux!$F:$F,V1651)-INDEX(10_Lieux!$F:$F,U1651))/2)^2+COS(RADIANS(INDEX(10_Lieux!$F:$F,U1651)))*COS(RADIANS(INDEX(10_Lieux!$F:$F,V1651)))*SIN(RADIANS(INDEX(10_Lieux!$G:$G,V1651)-INDEX(10_Lieux!$G:$G,U1651))/2)^2)),1)</f>
        <v>207.5</v>
      </c>
      <c r="X1651" s="14" t="n">
        <f aca="false">ROUND(I1651/IF(I1651&lt;p_seuil_vitesse,p_vit_lente,p_vit_rapide)*60/15,0)*15</f>
        <v>165</v>
      </c>
      <c r="Y1651" s="14" t="n">
        <f aca="false">MAX(IF(INDEX(10_Lieux!$B:$B,U1651)&lt;&gt;"Ville",INDEX(10_Lieux!$I:$I,U1651),0),IF(INDEX(10_Lieux!$B:$B,V1651)&lt;&gt;"Ville",INDEX(10_Lieux!$I:$I,V1651),0))</f>
        <v>250</v>
      </c>
      <c r="Z1651" s="14" t="str">
        <f aca="false">A1651&amp;"|"&amp;B1651</f>
        <v>Grenoble|Cannes-Mandelieu</v>
      </c>
      <c r="AA1651" s="14" t="str">
        <f aca="false">IF(I1651&lt;p_local,"Local",IF(I1651&lt;p_vv_min,"Courte distance",IF(I1651&lt;p_tres_long,"Longue distance","Très longue distance")))</f>
        <v>Longue distance</v>
      </c>
    </row>
    <row r="1652" customFormat="false" ht="15" hidden="false" customHeight="true" outlineLevel="0" collapsed="false">
      <c r="A1652" s="1" t="s">
        <v>1796</v>
      </c>
      <c r="B1652" s="1" t="s">
        <v>148</v>
      </c>
      <c r="C1652" s="1" t="s">
        <v>34</v>
      </c>
      <c r="D1652" s="1" t="s">
        <v>653</v>
      </c>
      <c r="E1652" s="1" t="s">
        <v>1823</v>
      </c>
      <c r="F1652" s="14" t="s">
        <v>40</v>
      </c>
      <c r="G1652" s="14" t="str">
        <f aca="false">IF(I1652&lt;p_local,"Local → page infra",IF(H1652&gt;=p_ph1,"Phase 1",IF(H1652&gt;=p_ph2,"Phase 2","Phase 3")))</f>
        <v>Phase 3</v>
      </c>
      <c r="H1652" s="14" t="n">
        <f aca="false">IF(I1652&lt;p_local,0,IF(C1652="Aéroport → Aéroport",p_pts_plein,IF(Y1652&gt;0,IF(I1652&lt;=Y1652,p_pts_plein,IF(I1652&lt;=p_mult2*Y1652,p_pts_moyen,p_pts_r3)),IF(I1652&gt;=p_vv_min,p_pts_plein,IF(I1652&gt;=p_vv_moy,p_pts_moyen,p_pts_court))))+IF(INDEX(10_Lieux!$D:$D,U1652)=1,p_prio1,p_prio2)+IF(INDEX(10_Lieux!$D:$D,V1652)=1,p_prio1,p_prio2)+IF(K1652="Oui",p_tf,0)+p_hub*((INDEX(10_Lieux!$H:$H,U1652)="Hub")+(INDEX(10_Lieux!$H:$H,V1652)="Hub"))+IF(OR(INDEX(10_Lieux!$H:$H,U1652)="Premium",INDEX(10_Lieux!$H:$H,V1652)="Premium"),p_prem,0))</f>
        <v>55</v>
      </c>
      <c r="I1652" s="14" t="n">
        <f aca="false">ROUND(W1652*p_facteur,0)</f>
        <v>338</v>
      </c>
      <c r="J1652" s="14" t="str">
        <f aca="false">IF(X1652&lt;60,X1652&amp;" min",INT(X1652/60)&amp;" h"&amp;IF(MOD(X1652,60)=0,""," "&amp;TEXT(MOD(X1652,60),"00")))</f>
        <v>3 h 30</v>
      </c>
      <c r="K1652" s="14" t="str">
        <f aca="false">IF(S1652&lt;&gt;T1652,"Oui","Non")</f>
        <v>Non</v>
      </c>
      <c r="L1652" s="14" t="str">
        <f aca="false">IF(AND(INDEX(10_Lieux!$B:$B,U1652)="Ville",INDEX(10_Lieux!$B:$B,V1652)="Ville"),"/chauffeur-prive/"&amp;INDEX(10_Lieux!$E:$E,U1652)&amp;"-"&amp;INDEX(10_Lieux!$E:$E,V1652)&amp;"/","/chauffeur-prive/"&amp;INDEX(10_Lieux!$E:$E,U1652)&amp;"/"&amp;INDEX(10_Lieux!$E:$E,V1652)&amp;"/")</f>
        <v>/chauffeur-prive/aeroport-cannes-mandelieu/annecy/</v>
      </c>
      <c r="M1652" s="14" t="str">
        <f aca="false">IFERROR(INDEX($L:$L,MATCH(B1652&amp;"|"&amp;A1652,$Z:$Z,0)),"—")</f>
        <v>/chauffeur-prive/annecy/aeroport-cannes-mandelieu/</v>
      </c>
      <c r="N1652" s="14" t="str">
        <f aca="false">IF(LEN("Chauffeur privé "&amp;INDEX(10_Lieux!$J:$J,U1652)&amp;" → "&amp;INDEX(10_Lieux!$J:$J,V1652)&amp;" | 24h/24")&gt;60,"Chauffeur privé "&amp;INDEX(10_Lieux!$J:$J,U1652)&amp;" → "&amp;INDEX(10_Lieux!$J:$J,V1652),"Chauffeur privé "&amp;INDEX(10_Lieux!$J:$J,U1652)&amp;" → "&amp;INDEX(10_Lieux!$J:$J,V1652)&amp;" | 24h/24")</f>
        <v>Chauffeur privé Aéroport Cannes-Mandelieu → Annecy | 24h/24</v>
      </c>
      <c r="O1652" s="14" t="n">
        <f aca="false">LEN(N1652)</f>
        <v>59</v>
      </c>
      <c r="P1652" s="14" t="str">
        <f aca="false">"Chauffeur privé "&amp;INDEX(10_Lieux!$K:$K,U1652)&amp;" vers "&amp;INDEX(10_Lieux!$L:$L,V1652)</f>
        <v>Chauffeur privé de l'aéroport Cannes-Mandelieu vers Annecy</v>
      </c>
      <c r="Q1652" s="14" t="str">
        <f aca="false">"Chauffeur privé "&amp;INDEX(10_Lieux!$K:$K,U1652)&amp;" vers "&amp;INDEX(10_Lieux!$L:$L,V1652)&amp;" : env. "&amp;I1652&amp;" km, "&amp;J1652&amp;" de route. Devis personnalisé, standard 24h/24 et 7j/7."</f>
        <v>Chauffeur privé de l'aéroport Cannes-Mandelieu vers Annecy : env. 338 km, 3 h 30 de route. Devis personnalisé, standard 24h/24 et 7j/7.</v>
      </c>
      <c r="R1652" s="14" t="n">
        <f aca="false">LEN(Q1652)</f>
        <v>135</v>
      </c>
      <c r="S1652" s="14" t="str">
        <f aca="false">INDEX(10_Lieux!$C:$C,U1652)</f>
        <v>France</v>
      </c>
      <c r="T1652" s="14" t="str">
        <f aca="false">INDEX(10_Lieux!$C:$C,V1652)</f>
        <v>France</v>
      </c>
      <c r="U1652" s="14" t="n">
        <f aca="false">MATCH(A1652,10_Lieux!$A:$A,0)</f>
        <v>169</v>
      </c>
      <c r="V1652" s="14" t="n">
        <f aca="false">MATCH(B1652,10_Lieux!$A:$A,0)</f>
        <v>10</v>
      </c>
      <c r="W1652" s="14" t="n">
        <f aca="false">ROUND(6371*2*ASIN(SQRT(SIN(RADIANS(INDEX(10_Lieux!$F:$F,V1652)-INDEX(10_Lieux!$F:$F,U1652))/2)^2+COS(RADIANS(INDEX(10_Lieux!$F:$F,U1652)))*COS(RADIANS(INDEX(10_Lieux!$F:$F,V1652)))*SIN(RADIANS(INDEX(10_Lieux!$G:$G,V1652)-INDEX(10_Lieux!$G:$G,U1652))/2)^2)),1)</f>
        <v>270</v>
      </c>
      <c r="X1652" s="14" t="n">
        <f aca="false">ROUND(I1652/IF(I1652&lt;p_seuil_vitesse,p_vit_lente,p_vit_rapide)*60/15,0)*15</f>
        <v>210</v>
      </c>
      <c r="Y1652" s="14" t="n">
        <f aca="false">MAX(IF(INDEX(10_Lieux!$B:$B,U1652)&lt;&gt;"Ville",INDEX(10_Lieux!$I:$I,U1652),0),IF(INDEX(10_Lieux!$B:$B,V1652)&lt;&gt;"Ville",INDEX(10_Lieux!$I:$I,V1652),0))</f>
        <v>250</v>
      </c>
      <c r="Z1652" s="14" t="str">
        <f aca="false">A1652&amp;"|"&amp;B1652</f>
        <v>Cannes-Mandelieu|Annecy</v>
      </c>
      <c r="AA1652" s="14" t="str">
        <f aca="false">IF(I1652&lt;p_local,"Local",IF(I1652&lt;p_vv_min,"Courte distance",IF(I1652&lt;p_tres_long,"Longue distance","Très longue distance")))</f>
        <v>Longue distance</v>
      </c>
    </row>
    <row r="1653" customFormat="false" ht="15" hidden="false" customHeight="true" outlineLevel="0" collapsed="false">
      <c r="A1653" s="1" t="s">
        <v>148</v>
      </c>
      <c r="B1653" s="1" t="s">
        <v>1796</v>
      </c>
      <c r="C1653" s="1" t="s">
        <v>35</v>
      </c>
      <c r="D1653" s="1" t="s">
        <v>653</v>
      </c>
      <c r="E1653" s="1" t="s">
        <v>1824</v>
      </c>
      <c r="F1653" s="14" t="s">
        <v>40</v>
      </c>
      <c r="G1653" s="14" t="str">
        <f aca="false">IF(I1653&lt;p_local,"Local → page infra",IF(H1653&gt;=p_ph1,"Phase 1",IF(H1653&gt;=p_ph2,"Phase 2","Phase 3")))</f>
        <v>Phase 3</v>
      </c>
      <c r="H1653" s="14" t="n">
        <f aca="false">IF(I1653&lt;p_local,0,IF(C1653="Aéroport → Aéroport",p_pts_plein,IF(Y1653&gt;0,IF(I1653&lt;=Y1653,p_pts_plein,IF(I1653&lt;=p_mult2*Y1653,p_pts_moyen,p_pts_r3)),IF(I1653&gt;=p_vv_min,p_pts_plein,IF(I1653&gt;=p_vv_moy,p_pts_moyen,p_pts_court))))+IF(INDEX(10_Lieux!$D:$D,U1653)=1,p_prio1,p_prio2)+IF(INDEX(10_Lieux!$D:$D,V1653)=1,p_prio1,p_prio2)+IF(K1653="Oui",p_tf,0)+p_hub*((INDEX(10_Lieux!$H:$H,U1653)="Hub")+(INDEX(10_Lieux!$H:$H,V1653)="Hub"))+IF(OR(INDEX(10_Lieux!$H:$H,U1653)="Premium",INDEX(10_Lieux!$H:$H,V1653)="Premium"),p_prem,0))</f>
        <v>55</v>
      </c>
      <c r="I1653" s="14" t="n">
        <f aca="false">ROUND(W1653*p_facteur,0)</f>
        <v>338</v>
      </c>
      <c r="J1653" s="14" t="str">
        <f aca="false">IF(X1653&lt;60,X1653&amp;" min",INT(X1653/60)&amp;" h"&amp;IF(MOD(X1653,60)=0,""," "&amp;TEXT(MOD(X1653,60),"00")))</f>
        <v>3 h 30</v>
      </c>
      <c r="K1653" s="14" t="str">
        <f aca="false">IF(S1653&lt;&gt;T1653,"Oui","Non")</f>
        <v>Non</v>
      </c>
      <c r="L1653" s="14" t="str">
        <f aca="false">IF(AND(INDEX(10_Lieux!$B:$B,U1653)="Ville",INDEX(10_Lieux!$B:$B,V1653)="Ville"),"/chauffeur-prive/"&amp;INDEX(10_Lieux!$E:$E,U1653)&amp;"-"&amp;INDEX(10_Lieux!$E:$E,V1653)&amp;"/","/chauffeur-prive/"&amp;INDEX(10_Lieux!$E:$E,U1653)&amp;"/"&amp;INDEX(10_Lieux!$E:$E,V1653)&amp;"/")</f>
        <v>/chauffeur-prive/annecy/aeroport-cannes-mandelieu/</v>
      </c>
      <c r="M1653" s="14" t="str">
        <f aca="false">IFERROR(INDEX($L:$L,MATCH(B1653&amp;"|"&amp;A1653,$Z:$Z,0)),"—")</f>
        <v>/chauffeur-prive/aeroport-cannes-mandelieu/annecy/</v>
      </c>
      <c r="N1653" s="14" t="str">
        <f aca="false">IF(LEN("Chauffeur privé "&amp;INDEX(10_Lieux!$J:$J,U1653)&amp;" → "&amp;INDEX(10_Lieux!$J:$J,V1653)&amp;" | 24h/24")&gt;60,"Chauffeur privé "&amp;INDEX(10_Lieux!$J:$J,U1653)&amp;" → "&amp;INDEX(10_Lieux!$J:$J,V1653),"Chauffeur privé "&amp;INDEX(10_Lieux!$J:$J,U1653)&amp;" → "&amp;INDEX(10_Lieux!$J:$J,V1653)&amp;" | 24h/24")</f>
        <v>Chauffeur privé Annecy → Aéroport Cannes-Mandelieu | 24h/24</v>
      </c>
      <c r="O1653" s="14" t="n">
        <f aca="false">LEN(N1653)</f>
        <v>59</v>
      </c>
      <c r="P1653" s="14" t="str">
        <f aca="false">"Chauffeur privé "&amp;INDEX(10_Lieux!$K:$K,U1653)&amp;" vers "&amp;INDEX(10_Lieux!$L:$L,V1653)</f>
        <v>Chauffeur privé d'Annecy vers l'aéroport Cannes-Mandelieu</v>
      </c>
      <c r="Q1653" s="14" t="str">
        <f aca="false">"Chauffeur privé "&amp;INDEX(10_Lieux!$K:$K,U1653)&amp;" vers "&amp;INDEX(10_Lieux!$L:$L,V1653)&amp;" : env. "&amp;I1653&amp;" km, "&amp;J1653&amp;" de route. Devis personnalisé, standard 24h/24 et 7j/7."</f>
        <v>Chauffeur privé d'Annecy vers l'aéroport Cannes-Mandelieu : env. 338 km, 3 h 30 de route. Devis personnalisé, standard 24h/24 et 7j/7.</v>
      </c>
      <c r="R1653" s="14" t="n">
        <f aca="false">LEN(Q1653)</f>
        <v>134</v>
      </c>
      <c r="S1653" s="14" t="str">
        <f aca="false">INDEX(10_Lieux!$C:$C,U1653)</f>
        <v>France</v>
      </c>
      <c r="T1653" s="14" t="str">
        <f aca="false">INDEX(10_Lieux!$C:$C,V1653)</f>
        <v>France</v>
      </c>
      <c r="U1653" s="14" t="n">
        <f aca="false">MATCH(A1653,10_Lieux!$A:$A,0)</f>
        <v>10</v>
      </c>
      <c r="V1653" s="14" t="n">
        <f aca="false">MATCH(B1653,10_Lieux!$A:$A,0)</f>
        <v>169</v>
      </c>
      <c r="W1653" s="14" t="n">
        <f aca="false">ROUND(6371*2*ASIN(SQRT(SIN(RADIANS(INDEX(10_Lieux!$F:$F,V1653)-INDEX(10_Lieux!$F:$F,U1653))/2)^2+COS(RADIANS(INDEX(10_Lieux!$F:$F,U1653)))*COS(RADIANS(INDEX(10_Lieux!$F:$F,V1653)))*SIN(RADIANS(INDEX(10_Lieux!$G:$G,V1653)-INDEX(10_Lieux!$G:$G,U1653))/2)^2)),1)</f>
        <v>270</v>
      </c>
      <c r="X1653" s="14" t="n">
        <f aca="false">ROUND(I1653/IF(I1653&lt;p_seuil_vitesse,p_vit_lente,p_vit_rapide)*60/15,0)*15</f>
        <v>210</v>
      </c>
      <c r="Y1653" s="14" t="n">
        <f aca="false">MAX(IF(INDEX(10_Lieux!$B:$B,U1653)&lt;&gt;"Ville",INDEX(10_Lieux!$I:$I,U1653),0),IF(INDEX(10_Lieux!$B:$B,V1653)&lt;&gt;"Ville",INDEX(10_Lieux!$I:$I,V1653),0))</f>
        <v>250</v>
      </c>
      <c r="Z1653" s="14" t="str">
        <f aca="false">A1653&amp;"|"&amp;B1653</f>
        <v>Annecy|Cannes-Mandelieu</v>
      </c>
      <c r="AA1653" s="14" t="str">
        <f aca="false">IF(I1653&lt;p_local,"Local",IF(I1653&lt;p_vv_min,"Courte distance",IF(I1653&lt;p_tres_long,"Longue distance","Très longue distance")))</f>
        <v>Longue distance</v>
      </c>
    </row>
    <row r="1654" customFormat="false" ht="15" hidden="false" customHeight="true" outlineLevel="0" collapsed="false">
      <c r="A1654" s="1" t="s">
        <v>1796</v>
      </c>
      <c r="B1654" s="1" t="s">
        <v>150</v>
      </c>
      <c r="C1654" s="1" t="s">
        <v>34</v>
      </c>
      <c r="D1654" s="1" t="s">
        <v>653</v>
      </c>
      <c r="E1654" s="1" t="s">
        <v>1825</v>
      </c>
      <c r="F1654" s="14" t="s">
        <v>40</v>
      </c>
      <c r="G1654" s="14" t="str">
        <f aca="false">IF(I1654&lt;p_local,"Local → page infra",IF(H1654&gt;=p_ph1,"Phase 1",IF(H1654&gt;=p_ph2,"Phase 2","Phase 3")))</f>
        <v>Phase 3</v>
      </c>
      <c r="H1654" s="14" t="n">
        <f aca="false">IF(I1654&lt;p_local,0,IF(C1654="Aéroport → Aéroport",p_pts_plein,IF(Y1654&gt;0,IF(I1654&lt;=Y1654,p_pts_plein,IF(I1654&lt;=p_mult2*Y1654,p_pts_moyen,p_pts_r3)),IF(I1654&gt;=p_vv_min,p_pts_plein,IF(I1654&gt;=p_vv_moy,p_pts_moyen,p_pts_court))))+IF(INDEX(10_Lieux!$D:$D,U1654)=1,p_prio1,p_prio2)+IF(INDEX(10_Lieux!$D:$D,V1654)=1,p_prio1,p_prio2)+IF(K1654="Oui",p_tf,0)+p_hub*((INDEX(10_Lieux!$H:$H,U1654)="Hub")+(INDEX(10_Lieux!$H:$H,V1654)="Hub"))+IF(OR(INDEX(10_Lieux!$H:$H,U1654)="Premium",INDEX(10_Lieux!$H:$H,V1654)="Premium"),p_prem,0))</f>
        <v>50</v>
      </c>
      <c r="I1654" s="14" t="n">
        <f aca="false">ROUND(W1654*p_facteur,0)</f>
        <v>299</v>
      </c>
      <c r="J1654" s="14" t="str">
        <f aca="false">IF(X1654&lt;60,X1654&amp;" min",INT(X1654/60)&amp;" h"&amp;IF(MOD(X1654,60)=0,""," "&amp;TEXT(MOD(X1654,60),"00")))</f>
        <v>3 h 15</v>
      </c>
      <c r="K1654" s="14" t="str">
        <f aca="false">IF(S1654&lt;&gt;T1654,"Oui","Non")</f>
        <v>Non</v>
      </c>
      <c r="L1654" s="14" t="str">
        <f aca="false">IF(AND(INDEX(10_Lieux!$B:$B,U1654)="Ville",INDEX(10_Lieux!$B:$B,V1654)="Ville"),"/chauffeur-prive/"&amp;INDEX(10_Lieux!$E:$E,U1654)&amp;"-"&amp;INDEX(10_Lieux!$E:$E,V1654)&amp;"/","/chauffeur-prive/"&amp;INDEX(10_Lieux!$E:$E,U1654)&amp;"/"&amp;INDEX(10_Lieux!$E:$E,V1654)&amp;"/")</f>
        <v>/chauffeur-prive/aeroport-cannes-mandelieu/chambery/</v>
      </c>
      <c r="M1654" s="14" t="str">
        <f aca="false">IFERROR(INDEX($L:$L,MATCH(B1654&amp;"|"&amp;A1654,$Z:$Z,0)),"—")</f>
        <v>/chauffeur-prive/chambery/aeroport-cannes-mandelieu/</v>
      </c>
      <c r="N1654" s="14" t="str">
        <f aca="false">IF(LEN("Chauffeur privé "&amp;INDEX(10_Lieux!$J:$J,U1654)&amp;" → "&amp;INDEX(10_Lieux!$J:$J,V1654)&amp;" | 24h/24")&gt;60,"Chauffeur privé "&amp;INDEX(10_Lieux!$J:$J,U1654)&amp;" → "&amp;INDEX(10_Lieux!$J:$J,V1654),"Chauffeur privé "&amp;INDEX(10_Lieux!$J:$J,U1654)&amp;" → "&amp;INDEX(10_Lieux!$J:$J,V1654)&amp;" | 24h/24")</f>
        <v>Chauffeur privé Aéroport Cannes-Mandelieu → Chambéry</v>
      </c>
      <c r="O1654" s="14" t="n">
        <f aca="false">LEN(N1654)</f>
        <v>52</v>
      </c>
      <c r="P1654" s="14" t="str">
        <f aca="false">"Chauffeur privé "&amp;INDEX(10_Lieux!$K:$K,U1654)&amp;" vers "&amp;INDEX(10_Lieux!$L:$L,V1654)</f>
        <v>Chauffeur privé de l'aéroport Cannes-Mandelieu vers Chambéry</v>
      </c>
      <c r="Q1654" s="14" t="str">
        <f aca="false">"Chauffeur privé "&amp;INDEX(10_Lieux!$K:$K,U1654)&amp;" vers "&amp;INDEX(10_Lieux!$L:$L,V1654)&amp;" : env. "&amp;I1654&amp;" km, "&amp;J1654&amp;" de route. Devis personnalisé, standard 24h/24 et 7j/7."</f>
        <v>Chauffeur privé de l'aéroport Cannes-Mandelieu vers Chambéry : env. 299 km, 3 h 15 de route. Devis personnalisé, standard 24h/24 et 7j/7.</v>
      </c>
      <c r="R1654" s="14" t="n">
        <f aca="false">LEN(Q1654)</f>
        <v>137</v>
      </c>
      <c r="S1654" s="14" t="str">
        <f aca="false">INDEX(10_Lieux!$C:$C,U1654)</f>
        <v>France</v>
      </c>
      <c r="T1654" s="14" t="str">
        <f aca="false">INDEX(10_Lieux!$C:$C,V1654)</f>
        <v>France</v>
      </c>
      <c r="U1654" s="14" t="n">
        <f aca="false">MATCH(A1654,10_Lieux!$A:$A,0)</f>
        <v>169</v>
      </c>
      <c r="V1654" s="14" t="n">
        <f aca="false">MATCH(B1654,10_Lieux!$A:$A,0)</f>
        <v>11</v>
      </c>
      <c r="W1654" s="14" t="n">
        <f aca="false">ROUND(6371*2*ASIN(SQRT(SIN(RADIANS(INDEX(10_Lieux!$F:$F,V1654)-INDEX(10_Lieux!$F:$F,U1654))/2)^2+COS(RADIANS(INDEX(10_Lieux!$F:$F,U1654)))*COS(RADIANS(INDEX(10_Lieux!$F:$F,V1654)))*SIN(RADIANS(INDEX(10_Lieux!$G:$G,V1654)-INDEX(10_Lieux!$G:$G,U1654))/2)^2)),1)</f>
        <v>239.3</v>
      </c>
      <c r="X1654" s="14" t="n">
        <f aca="false">ROUND(I1654/IF(I1654&lt;p_seuil_vitesse,p_vit_lente,p_vit_rapide)*60/15,0)*15</f>
        <v>195</v>
      </c>
      <c r="Y1654" s="14" t="n">
        <f aca="false">MAX(IF(INDEX(10_Lieux!$B:$B,U1654)&lt;&gt;"Ville",INDEX(10_Lieux!$I:$I,U1654),0),IF(INDEX(10_Lieux!$B:$B,V1654)&lt;&gt;"Ville",INDEX(10_Lieux!$I:$I,V1654),0))</f>
        <v>250</v>
      </c>
      <c r="Z1654" s="14" t="str">
        <f aca="false">A1654&amp;"|"&amp;B1654</f>
        <v>Cannes-Mandelieu|Chambéry</v>
      </c>
      <c r="AA1654" s="14" t="str">
        <f aca="false">IF(I1654&lt;p_local,"Local",IF(I1654&lt;p_vv_min,"Courte distance",IF(I1654&lt;p_tres_long,"Longue distance","Très longue distance")))</f>
        <v>Longue distance</v>
      </c>
    </row>
    <row r="1655" customFormat="false" ht="15" hidden="false" customHeight="true" outlineLevel="0" collapsed="false">
      <c r="A1655" s="1" t="s">
        <v>150</v>
      </c>
      <c r="B1655" s="1" t="s">
        <v>1796</v>
      </c>
      <c r="C1655" s="1" t="s">
        <v>35</v>
      </c>
      <c r="D1655" s="1" t="s">
        <v>653</v>
      </c>
      <c r="E1655" s="1" t="s">
        <v>1826</v>
      </c>
      <c r="F1655" s="14" t="s">
        <v>40</v>
      </c>
      <c r="G1655" s="14" t="str">
        <f aca="false">IF(I1655&lt;p_local,"Local → page infra",IF(H1655&gt;=p_ph1,"Phase 1",IF(H1655&gt;=p_ph2,"Phase 2","Phase 3")))</f>
        <v>Phase 3</v>
      </c>
      <c r="H1655" s="14" t="n">
        <f aca="false">IF(I1655&lt;p_local,0,IF(C1655="Aéroport → Aéroport",p_pts_plein,IF(Y1655&gt;0,IF(I1655&lt;=Y1655,p_pts_plein,IF(I1655&lt;=p_mult2*Y1655,p_pts_moyen,p_pts_r3)),IF(I1655&gt;=p_vv_min,p_pts_plein,IF(I1655&gt;=p_vv_moy,p_pts_moyen,p_pts_court))))+IF(INDEX(10_Lieux!$D:$D,U1655)=1,p_prio1,p_prio2)+IF(INDEX(10_Lieux!$D:$D,V1655)=1,p_prio1,p_prio2)+IF(K1655="Oui",p_tf,0)+p_hub*((INDEX(10_Lieux!$H:$H,U1655)="Hub")+(INDEX(10_Lieux!$H:$H,V1655)="Hub"))+IF(OR(INDEX(10_Lieux!$H:$H,U1655)="Premium",INDEX(10_Lieux!$H:$H,V1655)="Premium"),p_prem,0))</f>
        <v>50</v>
      </c>
      <c r="I1655" s="14" t="n">
        <f aca="false">ROUND(W1655*p_facteur,0)</f>
        <v>299</v>
      </c>
      <c r="J1655" s="14" t="str">
        <f aca="false">IF(X1655&lt;60,X1655&amp;" min",INT(X1655/60)&amp;" h"&amp;IF(MOD(X1655,60)=0,""," "&amp;TEXT(MOD(X1655,60),"00")))</f>
        <v>3 h 15</v>
      </c>
      <c r="K1655" s="14" t="str">
        <f aca="false">IF(S1655&lt;&gt;T1655,"Oui","Non")</f>
        <v>Non</v>
      </c>
      <c r="L1655" s="14" t="str">
        <f aca="false">IF(AND(INDEX(10_Lieux!$B:$B,U1655)="Ville",INDEX(10_Lieux!$B:$B,V1655)="Ville"),"/chauffeur-prive/"&amp;INDEX(10_Lieux!$E:$E,U1655)&amp;"-"&amp;INDEX(10_Lieux!$E:$E,V1655)&amp;"/","/chauffeur-prive/"&amp;INDEX(10_Lieux!$E:$E,U1655)&amp;"/"&amp;INDEX(10_Lieux!$E:$E,V1655)&amp;"/")</f>
        <v>/chauffeur-prive/chambery/aeroport-cannes-mandelieu/</v>
      </c>
      <c r="M1655" s="14" t="str">
        <f aca="false">IFERROR(INDEX($L:$L,MATCH(B1655&amp;"|"&amp;A1655,$Z:$Z,0)),"—")</f>
        <v>/chauffeur-prive/aeroport-cannes-mandelieu/chambery/</v>
      </c>
      <c r="N1655" s="14" t="str">
        <f aca="false">IF(LEN("Chauffeur privé "&amp;INDEX(10_Lieux!$J:$J,U1655)&amp;" → "&amp;INDEX(10_Lieux!$J:$J,V1655)&amp;" | 24h/24")&gt;60,"Chauffeur privé "&amp;INDEX(10_Lieux!$J:$J,U1655)&amp;" → "&amp;INDEX(10_Lieux!$J:$J,V1655),"Chauffeur privé "&amp;INDEX(10_Lieux!$J:$J,U1655)&amp;" → "&amp;INDEX(10_Lieux!$J:$J,V1655)&amp;" | 24h/24")</f>
        <v>Chauffeur privé Chambéry → Aéroport Cannes-Mandelieu</v>
      </c>
      <c r="O1655" s="14" t="n">
        <f aca="false">LEN(N1655)</f>
        <v>52</v>
      </c>
      <c r="P1655" s="14" t="str">
        <f aca="false">"Chauffeur privé "&amp;INDEX(10_Lieux!$K:$K,U1655)&amp;" vers "&amp;INDEX(10_Lieux!$L:$L,V1655)</f>
        <v>Chauffeur privé de Chambéry vers l'aéroport Cannes-Mandelieu</v>
      </c>
      <c r="Q1655" s="14" t="str">
        <f aca="false">"Chauffeur privé "&amp;INDEX(10_Lieux!$K:$K,U1655)&amp;" vers "&amp;INDEX(10_Lieux!$L:$L,V1655)&amp;" : env. "&amp;I1655&amp;" km, "&amp;J1655&amp;" de route. Devis personnalisé, standard 24h/24 et 7j/7."</f>
        <v>Chauffeur privé de Chambéry vers l'aéroport Cannes-Mandelieu : env. 299 km, 3 h 15 de route. Devis personnalisé, standard 24h/24 et 7j/7.</v>
      </c>
      <c r="R1655" s="14" t="n">
        <f aca="false">LEN(Q1655)</f>
        <v>137</v>
      </c>
      <c r="S1655" s="14" t="str">
        <f aca="false">INDEX(10_Lieux!$C:$C,U1655)</f>
        <v>France</v>
      </c>
      <c r="T1655" s="14" t="str">
        <f aca="false">INDEX(10_Lieux!$C:$C,V1655)</f>
        <v>France</v>
      </c>
      <c r="U1655" s="14" t="n">
        <f aca="false">MATCH(A1655,10_Lieux!$A:$A,0)</f>
        <v>11</v>
      </c>
      <c r="V1655" s="14" t="n">
        <f aca="false">MATCH(B1655,10_Lieux!$A:$A,0)</f>
        <v>169</v>
      </c>
      <c r="W1655" s="14" t="n">
        <f aca="false">ROUND(6371*2*ASIN(SQRT(SIN(RADIANS(INDEX(10_Lieux!$F:$F,V1655)-INDEX(10_Lieux!$F:$F,U1655))/2)^2+COS(RADIANS(INDEX(10_Lieux!$F:$F,U1655)))*COS(RADIANS(INDEX(10_Lieux!$F:$F,V1655)))*SIN(RADIANS(INDEX(10_Lieux!$G:$G,V1655)-INDEX(10_Lieux!$G:$G,U1655))/2)^2)),1)</f>
        <v>239.3</v>
      </c>
      <c r="X1655" s="14" t="n">
        <f aca="false">ROUND(I1655/IF(I1655&lt;p_seuil_vitesse,p_vit_lente,p_vit_rapide)*60/15,0)*15</f>
        <v>195</v>
      </c>
      <c r="Y1655" s="14" t="n">
        <f aca="false">MAX(IF(INDEX(10_Lieux!$B:$B,U1655)&lt;&gt;"Ville",INDEX(10_Lieux!$I:$I,U1655),0),IF(INDEX(10_Lieux!$B:$B,V1655)&lt;&gt;"Ville",INDEX(10_Lieux!$I:$I,V1655),0))</f>
        <v>250</v>
      </c>
      <c r="Z1655" s="14" t="str">
        <f aca="false">A1655&amp;"|"&amp;B1655</f>
        <v>Chambéry|Cannes-Mandelieu</v>
      </c>
      <c r="AA1655" s="14" t="str">
        <f aca="false">IF(I1655&lt;p_local,"Local",IF(I1655&lt;p_vv_min,"Courte distance",IF(I1655&lt;p_tres_long,"Longue distance","Très longue distance")))</f>
        <v>Longue distance</v>
      </c>
    </row>
    <row r="1656" customFormat="false" ht="15" hidden="false" customHeight="true" outlineLevel="0" collapsed="false">
      <c r="A1656" s="1" t="s">
        <v>1796</v>
      </c>
      <c r="B1656" s="1" t="s">
        <v>152</v>
      </c>
      <c r="C1656" s="1" t="s">
        <v>34</v>
      </c>
      <c r="D1656" s="1" t="s">
        <v>653</v>
      </c>
      <c r="E1656" s="1" t="s">
        <v>1827</v>
      </c>
      <c r="F1656" s="14" t="s">
        <v>40</v>
      </c>
      <c r="G1656" s="14" t="str">
        <f aca="false">IF(I1656&lt;p_local,"Local → page infra",IF(H1656&gt;=p_ph1,"Phase 1",IF(H1656&gt;=p_ph2,"Phase 2","Phase 3")))</f>
        <v>Phase 2</v>
      </c>
      <c r="H1656" s="14" t="n">
        <f aca="false">IF(I1656&lt;p_local,0,IF(C1656="Aéroport → Aéroport",p_pts_plein,IF(Y1656&gt;0,IF(I1656&lt;=Y1656,p_pts_plein,IF(I1656&lt;=p_mult2*Y1656,p_pts_moyen,p_pts_r3)),IF(I1656&gt;=p_vv_min,p_pts_plein,IF(I1656&gt;=p_vv_moy,p_pts_moyen,p_pts_court))))+IF(INDEX(10_Lieux!$D:$D,U1656)=1,p_prio1,p_prio2)+IF(INDEX(10_Lieux!$D:$D,V1656)=1,p_prio1,p_prio2)+IF(K1656="Oui",p_tf,0)+p_hub*((INDEX(10_Lieux!$H:$H,U1656)="Hub")+(INDEX(10_Lieux!$H:$H,V1656)="Hub"))+IF(OR(INDEX(10_Lieux!$H:$H,U1656)="Premium",INDEX(10_Lieux!$H:$H,V1656)="Premium"),p_prem,0))</f>
        <v>75</v>
      </c>
      <c r="I1656" s="14" t="n">
        <f aca="false">ROUND(W1656*p_facteur,0)</f>
        <v>379</v>
      </c>
      <c r="J1656" s="14" t="str">
        <f aca="false">IF(X1656&lt;60,X1656&amp;" min",INT(X1656/60)&amp;" h"&amp;IF(MOD(X1656,60)=0,""," "&amp;TEXT(MOD(X1656,60),"00")))</f>
        <v>4 h</v>
      </c>
      <c r="K1656" s="14" t="str">
        <f aca="false">IF(S1656&lt;&gt;T1656,"Oui","Non")</f>
        <v>Oui</v>
      </c>
      <c r="L1656" s="14" t="str">
        <f aca="false">IF(AND(INDEX(10_Lieux!$B:$B,U1656)="Ville",INDEX(10_Lieux!$B:$B,V1656)="Ville"),"/chauffeur-prive/"&amp;INDEX(10_Lieux!$E:$E,U1656)&amp;"-"&amp;INDEX(10_Lieux!$E:$E,V1656)&amp;"/","/chauffeur-prive/"&amp;INDEX(10_Lieux!$E:$E,U1656)&amp;"/"&amp;INDEX(10_Lieux!$E:$E,V1656)&amp;"/")</f>
        <v>/chauffeur-prive/aeroport-cannes-mandelieu/geneve/</v>
      </c>
      <c r="M1656" s="14" t="str">
        <f aca="false">IFERROR(INDEX($L:$L,MATCH(B1656&amp;"|"&amp;A1656,$Z:$Z,0)),"—")</f>
        <v>/chauffeur-prive/geneve/aeroport-cannes-mandelieu/</v>
      </c>
      <c r="N1656" s="14" t="str">
        <f aca="false">IF(LEN("Chauffeur privé "&amp;INDEX(10_Lieux!$J:$J,U1656)&amp;" → "&amp;INDEX(10_Lieux!$J:$J,V1656)&amp;" | 24h/24")&gt;60,"Chauffeur privé "&amp;INDEX(10_Lieux!$J:$J,U1656)&amp;" → "&amp;INDEX(10_Lieux!$J:$J,V1656),"Chauffeur privé "&amp;INDEX(10_Lieux!$J:$J,U1656)&amp;" → "&amp;INDEX(10_Lieux!$J:$J,V1656)&amp;" | 24h/24")</f>
        <v>Chauffeur privé Aéroport Cannes-Mandelieu → Genève | 24h/24</v>
      </c>
      <c r="O1656" s="14" t="n">
        <f aca="false">LEN(N1656)</f>
        <v>59</v>
      </c>
      <c r="P1656" s="14" t="str">
        <f aca="false">"Chauffeur privé "&amp;INDEX(10_Lieux!$K:$K,U1656)&amp;" vers "&amp;INDEX(10_Lieux!$L:$L,V1656)</f>
        <v>Chauffeur privé de l'aéroport Cannes-Mandelieu vers Genève</v>
      </c>
      <c r="Q1656" s="14" t="str">
        <f aca="false">"Chauffeur privé "&amp;INDEX(10_Lieux!$K:$K,U1656)&amp;" vers "&amp;INDEX(10_Lieux!$L:$L,V1656)&amp;" : env. "&amp;I1656&amp;" km, "&amp;J1656&amp;" de route. Devis personnalisé, standard 24h/24 et 7j/7."</f>
        <v>Chauffeur privé de l'aéroport Cannes-Mandelieu vers Genève : env. 379 km, 4 h de route. Devis personnalisé, standard 24h/24 et 7j/7.</v>
      </c>
      <c r="R1656" s="14" t="n">
        <f aca="false">LEN(Q1656)</f>
        <v>132</v>
      </c>
      <c r="S1656" s="14" t="str">
        <f aca="false">INDEX(10_Lieux!$C:$C,U1656)</f>
        <v>France</v>
      </c>
      <c r="T1656" s="14" t="str">
        <f aca="false">INDEX(10_Lieux!$C:$C,V1656)</f>
        <v>Suisse</v>
      </c>
      <c r="U1656" s="14" t="n">
        <f aca="false">MATCH(A1656,10_Lieux!$A:$A,0)</f>
        <v>169</v>
      </c>
      <c r="V1656" s="14" t="n">
        <f aca="false">MATCH(B1656,10_Lieux!$A:$A,0)</f>
        <v>111</v>
      </c>
      <c r="W1656" s="14" t="n">
        <f aca="false">ROUND(6371*2*ASIN(SQRT(SIN(RADIANS(INDEX(10_Lieux!$F:$F,V1656)-INDEX(10_Lieux!$F:$F,U1656))/2)^2+COS(RADIANS(INDEX(10_Lieux!$F:$F,U1656)))*COS(RADIANS(INDEX(10_Lieux!$F:$F,V1656)))*SIN(RADIANS(INDEX(10_Lieux!$G:$G,V1656)-INDEX(10_Lieux!$G:$G,U1656))/2)^2)),1)</f>
        <v>302.8</v>
      </c>
      <c r="X1656" s="14" t="n">
        <f aca="false">ROUND(I1656/IF(I1656&lt;p_seuil_vitesse,p_vit_lente,p_vit_rapide)*60/15,0)*15</f>
        <v>240</v>
      </c>
      <c r="Y1656" s="14" t="n">
        <f aca="false">MAX(IF(INDEX(10_Lieux!$B:$B,U1656)&lt;&gt;"Ville",INDEX(10_Lieux!$I:$I,U1656),0),IF(INDEX(10_Lieux!$B:$B,V1656)&lt;&gt;"Ville",INDEX(10_Lieux!$I:$I,V1656),0))</f>
        <v>250</v>
      </c>
      <c r="Z1656" s="14" t="str">
        <f aca="false">A1656&amp;"|"&amp;B1656</f>
        <v>Cannes-Mandelieu|Genève</v>
      </c>
      <c r="AA1656" s="14" t="str">
        <f aca="false">IF(I1656&lt;p_local,"Local",IF(I1656&lt;p_vv_min,"Courte distance",IF(I1656&lt;p_tres_long,"Longue distance","Très longue distance")))</f>
        <v>Longue distance</v>
      </c>
    </row>
    <row r="1657" customFormat="false" ht="15" hidden="false" customHeight="true" outlineLevel="0" collapsed="false">
      <c r="A1657" s="1" t="s">
        <v>152</v>
      </c>
      <c r="B1657" s="1" t="s">
        <v>1796</v>
      </c>
      <c r="C1657" s="1" t="s">
        <v>35</v>
      </c>
      <c r="D1657" s="1" t="s">
        <v>653</v>
      </c>
      <c r="E1657" s="1" t="s">
        <v>1828</v>
      </c>
      <c r="F1657" s="14" t="s">
        <v>40</v>
      </c>
      <c r="G1657" s="14" t="str">
        <f aca="false">IF(I1657&lt;p_local,"Local → page infra",IF(H1657&gt;=p_ph1,"Phase 1",IF(H1657&gt;=p_ph2,"Phase 2","Phase 3")))</f>
        <v>Phase 2</v>
      </c>
      <c r="H1657" s="14" t="n">
        <f aca="false">IF(I1657&lt;p_local,0,IF(C1657="Aéroport → Aéroport",p_pts_plein,IF(Y1657&gt;0,IF(I1657&lt;=Y1657,p_pts_plein,IF(I1657&lt;=p_mult2*Y1657,p_pts_moyen,p_pts_r3)),IF(I1657&gt;=p_vv_min,p_pts_plein,IF(I1657&gt;=p_vv_moy,p_pts_moyen,p_pts_court))))+IF(INDEX(10_Lieux!$D:$D,U1657)=1,p_prio1,p_prio2)+IF(INDEX(10_Lieux!$D:$D,V1657)=1,p_prio1,p_prio2)+IF(K1657="Oui",p_tf,0)+p_hub*((INDEX(10_Lieux!$H:$H,U1657)="Hub")+(INDEX(10_Lieux!$H:$H,V1657)="Hub"))+IF(OR(INDEX(10_Lieux!$H:$H,U1657)="Premium",INDEX(10_Lieux!$H:$H,V1657)="Premium"),p_prem,0))</f>
        <v>75</v>
      </c>
      <c r="I1657" s="14" t="n">
        <f aca="false">ROUND(W1657*p_facteur,0)</f>
        <v>379</v>
      </c>
      <c r="J1657" s="14" t="str">
        <f aca="false">IF(X1657&lt;60,X1657&amp;" min",INT(X1657/60)&amp;" h"&amp;IF(MOD(X1657,60)=0,""," "&amp;TEXT(MOD(X1657,60),"00")))</f>
        <v>4 h</v>
      </c>
      <c r="K1657" s="14" t="str">
        <f aca="false">IF(S1657&lt;&gt;T1657,"Oui","Non")</f>
        <v>Oui</v>
      </c>
      <c r="L1657" s="14" t="str">
        <f aca="false">IF(AND(INDEX(10_Lieux!$B:$B,U1657)="Ville",INDEX(10_Lieux!$B:$B,V1657)="Ville"),"/chauffeur-prive/"&amp;INDEX(10_Lieux!$E:$E,U1657)&amp;"-"&amp;INDEX(10_Lieux!$E:$E,V1657)&amp;"/","/chauffeur-prive/"&amp;INDEX(10_Lieux!$E:$E,U1657)&amp;"/"&amp;INDEX(10_Lieux!$E:$E,V1657)&amp;"/")</f>
        <v>/chauffeur-prive/geneve/aeroport-cannes-mandelieu/</v>
      </c>
      <c r="M1657" s="14" t="str">
        <f aca="false">IFERROR(INDEX($L:$L,MATCH(B1657&amp;"|"&amp;A1657,$Z:$Z,0)),"—")</f>
        <v>/chauffeur-prive/aeroport-cannes-mandelieu/geneve/</v>
      </c>
      <c r="N1657" s="14" t="str">
        <f aca="false">IF(LEN("Chauffeur privé "&amp;INDEX(10_Lieux!$J:$J,U1657)&amp;" → "&amp;INDEX(10_Lieux!$J:$J,V1657)&amp;" | 24h/24")&gt;60,"Chauffeur privé "&amp;INDEX(10_Lieux!$J:$J,U1657)&amp;" → "&amp;INDEX(10_Lieux!$J:$J,V1657),"Chauffeur privé "&amp;INDEX(10_Lieux!$J:$J,U1657)&amp;" → "&amp;INDEX(10_Lieux!$J:$J,V1657)&amp;" | 24h/24")</f>
        <v>Chauffeur privé Genève → Aéroport Cannes-Mandelieu | 24h/24</v>
      </c>
      <c r="O1657" s="14" t="n">
        <f aca="false">LEN(N1657)</f>
        <v>59</v>
      </c>
      <c r="P1657" s="14" t="str">
        <f aca="false">"Chauffeur privé "&amp;INDEX(10_Lieux!$K:$K,U1657)&amp;" vers "&amp;INDEX(10_Lieux!$L:$L,V1657)</f>
        <v>Chauffeur privé de Genève vers l'aéroport Cannes-Mandelieu</v>
      </c>
      <c r="Q1657" s="14" t="str">
        <f aca="false">"Chauffeur privé "&amp;INDEX(10_Lieux!$K:$K,U1657)&amp;" vers "&amp;INDEX(10_Lieux!$L:$L,V1657)&amp;" : env. "&amp;I1657&amp;" km, "&amp;J1657&amp;" de route. Devis personnalisé, standard 24h/24 et 7j/7."</f>
        <v>Chauffeur privé de Genève vers l'aéroport Cannes-Mandelieu : env. 379 km, 4 h de route. Devis personnalisé, standard 24h/24 et 7j/7.</v>
      </c>
      <c r="R1657" s="14" t="n">
        <f aca="false">LEN(Q1657)</f>
        <v>132</v>
      </c>
      <c r="S1657" s="14" t="str">
        <f aca="false">INDEX(10_Lieux!$C:$C,U1657)</f>
        <v>Suisse</v>
      </c>
      <c r="T1657" s="14" t="str">
        <f aca="false">INDEX(10_Lieux!$C:$C,V1657)</f>
        <v>France</v>
      </c>
      <c r="U1657" s="14" t="n">
        <f aca="false">MATCH(A1657,10_Lieux!$A:$A,0)</f>
        <v>111</v>
      </c>
      <c r="V1657" s="14" t="n">
        <f aca="false">MATCH(B1657,10_Lieux!$A:$A,0)</f>
        <v>169</v>
      </c>
      <c r="W1657" s="14" t="n">
        <f aca="false">ROUND(6371*2*ASIN(SQRT(SIN(RADIANS(INDEX(10_Lieux!$F:$F,V1657)-INDEX(10_Lieux!$F:$F,U1657))/2)^2+COS(RADIANS(INDEX(10_Lieux!$F:$F,U1657)))*COS(RADIANS(INDEX(10_Lieux!$F:$F,V1657)))*SIN(RADIANS(INDEX(10_Lieux!$G:$G,V1657)-INDEX(10_Lieux!$G:$G,U1657))/2)^2)),1)</f>
        <v>302.8</v>
      </c>
      <c r="X1657" s="14" t="n">
        <f aca="false">ROUND(I1657/IF(I1657&lt;p_seuil_vitesse,p_vit_lente,p_vit_rapide)*60/15,0)*15</f>
        <v>240</v>
      </c>
      <c r="Y1657" s="14" t="n">
        <f aca="false">MAX(IF(INDEX(10_Lieux!$B:$B,U1657)&lt;&gt;"Ville",INDEX(10_Lieux!$I:$I,U1657),0),IF(INDEX(10_Lieux!$B:$B,V1657)&lt;&gt;"Ville",INDEX(10_Lieux!$I:$I,V1657),0))</f>
        <v>250</v>
      </c>
      <c r="Z1657" s="14" t="str">
        <f aca="false">A1657&amp;"|"&amp;B1657</f>
        <v>Genève|Cannes-Mandelieu</v>
      </c>
      <c r="AA1657" s="14" t="str">
        <f aca="false">IF(I1657&lt;p_local,"Local",IF(I1657&lt;p_vv_min,"Courte distance",IF(I1657&lt;p_tres_long,"Longue distance","Très longue distance")))</f>
        <v>Longue distance</v>
      </c>
    </row>
    <row r="1658" customFormat="false" ht="15" hidden="false" customHeight="true" outlineLevel="0" collapsed="false">
      <c r="A1658" s="1" t="s">
        <v>1796</v>
      </c>
      <c r="B1658" s="1" t="s">
        <v>154</v>
      </c>
      <c r="C1658" s="1" t="s">
        <v>34</v>
      </c>
      <c r="D1658" s="1" t="s">
        <v>653</v>
      </c>
      <c r="E1658" s="1" t="s">
        <v>1829</v>
      </c>
      <c r="F1658" s="14" t="s">
        <v>40</v>
      </c>
      <c r="G1658" s="14" t="str">
        <f aca="false">IF(I1658&lt;p_local,"Local → page infra",IF(H1658&gt;=p_ph1,"Phase 1",IF(H1658&gt;=p_ph2,"Phase 2","Phase 3")))</f>
        <v>Phase 2</v>
      </c>
      <c r="H1658" s="14" t="n">
        <f aca="false">IF(I1658&lt;p_local,0,IF(C1658="Aéroport → Aéroport",p_pts_plein,IF(Y1658&gt;0,IF(I1658&lt;=Y1658,p_pts_plein,IF(I1658&lt;=p_mult2*Y1658,p_pts_moyen,p_pts_r3)),IF(I1658&gt;=p_vv_min,p_pts_plein,IF(I1658&gt;=p_vv_moy,p_pts_moyen,p_pts_court))))+IF(INDEX(10_Lieux!$D:$D,U1658)=1,p_prio1,p_prio2)+IF(INDEX(10_Lieux!$D:$D,V1658)=1,p_prio1,p_prio2)+IF(K1658="Oui",p_tf,0)+p_hub*((INDEX(10_Lieux!$H:$H,U1658)="Hub")+(INDEX(10_Lieux!$H:$H,V1658)="Hub"))+IF(OR(INDEX(10_Lieux!$H:$H,U1658)="Premium",INDEX(10_Lieux!$H:$H,V1658)="Premium"),p_prem,0))</f>
        <v>65</v>
      </c>
      <c r="I1658" s="14" t="n">
        <f aca="false">ROUND(W1658*p_facteur,0)</f>
        <v>415</v>
      </c>
      <c r="J1658" s="14" t="str">
        <f aca="false">IF(X1658&lt;60,X1658&amp;" min",INT(X1658/60)&amp;" h"&amp;IF(MOD(X1658,60)=0,""," "&amp;TEXT(MOD(X1658,60),"00")))</f>
        <v>4 h 15</v>
      </c>
      <c r="K1658" s="14" t="str">
        <f aca="false">IF(S1658&lt;&gt;T1658,"Oui","Non")</f>
        <v>Oui</v>
      </c>
      <c r="L1658" s="14" t="str">
        <f aca="false">IF(AND(INDEX(10_Lieux!$B:$B,U1658)="Ville",INDEX(10_Lieux!$B:$B,V1658)="Ville"),"/chauffeur-prive/"&amp;INDEX(10_Lieux!$E:$E,U1658)&amp;"-"&amp;INDEX(10_Lieux!$E:$E,V1658)&amp;"/","/chauffeur-prive/"&amp;INDEX(10_Lieux!$E:$E,U1658)&amp;"/"&amp;INDEX(10_Lieux!$E:$E,V1658)&amp;"/")</f>
        <v>/chauffeur-prive/aeroport-cannes-mandelieu/lausanne/</v>
      </c>
      <c r="M1658" s="14" t="str">
        <f aca="false">IFERROR(INDEX($L:$L,MATCH(B1658&amp;"|"&amp;A1658,$Z:$Z,0)),"—")</f>
        <v>/chauffeur-prive/lausanne/aeroport-cannes-mandelieu/</v>
      </c>
      <c r="N1658" s="14" t="str">
        <f aca="false">IF(LEN("Chauffeur privé "&amp;INDEX(10_Lieux!$J:$J,U1658)&amp;" → "&amp;INDEX(10_Lieux!$J:$J,V1658)&amp;" | 24h/24")&gt;60,"Chauffeur privé "&amp;INDEX(10_Lieux!$J:$J,U1658)&amp;" → "&amp;INDEX(10_Lieux!$J:$J,V1658),"Chauffeur privé "&amp;INDEX(10_Lieux!$J:$J,U1658)&amp;" → "&amp;INDEX(10_Lieux!$J:$J,V1658)&amp;" | 24h/24")</f>
        <v>Chauffeur privé Aéroport Cannes-Mandelieu → Lausanne</v>
      </c>
      <c r="O1658" s="14" t="n">
        <f aca="false">LEN(N1658)</f>
        <v>52</v>
      </c>
      <c r="P1658" s="14" t="str">
        <f aca="false">"Chauffeur privé "&amp;INDEX(10_Lieux!$K:$K,U1658)&amp;" vers "&amp;INDEX(10_Lieux!$L:$L,V1658)</f>
        <v>Chauffeur privé de l'aéroport Cannes-Mandelieu vers Lausanne</v>
      </c>
      <c r="Q1658" s="14" t="str">
        <f aca="false">"Chauffeur privé "&amp;INDEX(10_Lieux!$K:$K,U1658)&amp;" vers "&amp;INDEX(10_Lieux!$L:$L,V1658)&amp;" : env. "&amp;I1658&amp;" km, "&amp;J1658&amp;" de route. Devis personnalisé, standard 24h/24 et 7j/7."</f>
        <v>Chauffeur privé de l'aéroport Cannes-Mandelieu vers Lausanne : env. 415 km, 4 h 15 de route. Devis personnalisé, standard 24h/24 et 7j/7.</v>
      </c>
      <c r="R1658" s="14" t="n">
        <f aca="false">LEN(Q1658)</f>
        <v>137</v>
      </c>
      <c r="S1658" s="14" t="str">
        <f aca="false">INDEX(10_Lieux!$C:$C,U1658)</f>
        <v>France</v>
      </c>
      <c r="T1658" s="14" t="str">
        <f aca="false">INDEX(10_Lieux!$C:$C,V1658)</f>
        <v>Suisse</v>
      </c>
      <c r="U1658" s="14" t="n">
        <f aca="false">MATCH(A1658,10_Lieux!$A:$A,0)</f>
        <v>169</v>
      </c>
      <c r="V1658" s="14" t="n">
        <f aca="false">MATCH(B1658,10_Lieux!$A:$A,0)</f>
        <v>112</v>
      </c>
      <c r="W1658" s="14" t="n">
        <f aca="false">ROUND(6371*2*ASIN(SQRT(SIN(RADIANS(INDEX(10_Lieux!$F:$F,V1658)-INDEX(10_Lieux!$F:$F,U1658))/2)^2+COS(RADIANS(INDEX(10_Lieux!$F:$F,U1658)))*COS(RADIANS(INDEX(10_Lieux!$F:$F,V1658)))*SIN(RADIANS(INDEX(10_Lieux!$G:$G,V1658)-INDEX(10_Lieux!$G:$G,U1658))/2)^2)),1)</f>
        <v>332.1</v>
      </c>
      <c r="X1658" s="14" t="n">
        <f aca="false">ROUND(I1658/IF(I1658&lt;p_seuil_vitesse,p_vit_lente,p_vit_rapide)*60/15,0)*15</f>
        <v>255</v>
      </c>
      <c r="Y1658" s="14" t="n">
        <f aca="false">MAX(IF(INDEX(10_Lieux!$B:$B,U1658)&lt;&gt;"Ville",INDEX(10_Lieux!$I:$I,U1658),0),IF(INDEX(10_Lieux!$B:$B,V1658)&lt;&gt;"Ville",INDEX(10_Lieux!$I:$I,V1658),0))</f>
        <v>250</v>
      </c>
      <c r="Z1658" s="14" t="str">
        <f aca="false">A1658&amp;"|"&amp;B1658</f>
        <v>Cannes-Mandelieu|Lausanne</v>
      </c>
      <c r="AA1658" s="14" t="str">
        <f aca="false">IF(I1658&lt;p_local,"Local",IF(I1658&lt;p_vv_min,"Courte distance",IF(I1658&lt;p_tres_long,"Longue distance","Très longue distance")))</f>
        <v>Longue distance</v>
      </c>
    </row>
    <row r="1659" customFormat="false" ht="15" hidden="false" customHeight="true" outlineLevel="0" collapsed="false">
      <c r="A1659" s="1" t="s">
        <v>154</v>
      </c>
      <c r="B1659" s="1" t="s">
        <v>1796</v>
      </c>
      <c r="C1659" s="1" t="s">
        <v>35</v>
      </c>
      <c r="D1659" s="1" t="s">
        <v>653</v>
      </c>
      <c r="E1659" s="1" t="s">
        <v>1830</v>
      </c>
      <c r="F1659" s="14" t="s">
        <v>40</v>
      </c>
      <c r="G1659" s="14" t="str">
        <f aca="false">IF(I1659&lt;p_local,"Local → page infra",IF(H1659&gt;=p_ph1,"Phase 1",IF(H1659&gt;=p_ph2,"Phase 2","Phase 3")))</f>
        <v>Phase 2</v>
      </c>
      <c r="H1659" s="14" t="n">
        <f aca="false">IF(I1659&lt;p_local,0,IF(C1659="Aéroport → Aéroport",p_pts_plein,IF(Y1659&gt;0,IF(I1659&lt;=Y1659,p_pts_plein,IF(I1659&lt;=p_mult2*Y1659,p_pts_moyen,p_pts_r3)),IF(I1659&gt;=p_vv_min,p_pts_plein,IF(I1659&gt;=p_vv_moy,p_pts_moyen,p_pts_court))))+IF(INDEX(10_Lieux!$D:$D,U1659)=1,p_prio1,p_prio2)+IF(INDEX(10_Lieux!$D:$D,V1659)=1,p_prio1,p_prio2)+IF(K1659="Oui",p_tf,0)+p_hub*((INDEX(10_Lieux!$H:$H,U1659)="Hub")+(INDEX(10_Lieux!$H:$H,V1659)="Hub"))+IF(OR(INDEX(10_Lieux!$H:$H,U1659)="Premium",INDEX(10_Lieux!$H:$H,V1659)="Premium"),p_prem,0))</f>
        <v>65</v>
      </c>
      <c r="I1659" s="14" t="n">
        <f aca="false">ROUND(W1659*p_facteur,0)</f>
        <v>415</v>
      </c>
      <c r="J1659" s="14" t="str">
        <f aca="false">IF(X1659&lt;60,X1659&amp;" min",INT(X1659/60)&amp;" h"&amp;IF(MOD(X1659,60)=0,""," "&amp;TEXT(MOD(X1659,60),"00")))</f>
        <v>4 h 15</v>
      </c>
      <c r="K1659" s="14" t="str">
        <f aca="false">IF(S1659&lt;&gt;T1659,"Oui","Non")</f>
        <v>Oui</v>
      </c>
      <c r="L1659" s="14" t="str">
        <f aca="false">IF(AND(INDEX(10_Lieux!$B:$B,U1659)="Ville",INDEX(10_Lieux!$B:$B,V1659)="Ville"),"/chauffeur-prive/"&amp;INDEX(10_Lieux!$E:$E,U1659)&amp;"-"&amp;INDEX(10_Lieux!$E:$E,V1659)&amp;"/","/chauffeur-prive/"&amp;INDEX(10_Lieux!$E:$E,U1659)&amp;"/"&amp;INDEX(10_Lieux!$E:$E,V1659)&amp;"/")</f>
        <v>/chauffeur-prive/lausanne/aeroport-cannes-mandelieu/</v>
      </c>
      <c r="M1659" s="14" t="str">
        <f aca="false">IFERROR(INDEX($L:$L,MATCH(B1659&amp;"|"&amp;A1659,$Z:$Z,0)),"—")</f>
        <v>/chauffeur-prive/aeroport-cannes-mandelieu/lausanne/</v>
      </c>
      <c r="N1659" s="14" t="str">
        <f aca="false">IF(LEN("Chauffeur privé "&amp;INDEX(10_Lieux!$J:$J,U1659)&amp;" → "&amp;INDEX(10_Lieux!$J:$J,V1659)&amp;" | 24h/24")&gt;60,"Chauffeur privé "&amp;INDEX(10_Lieux!$J:$J,U1659)&amp;" → "&amp;INDEX(10_Lieux!$J:$J,V1659),"Chauffeur privé "&amp;INDEX(10_Lieux!$J:$J,U1659)&amp;" → "&amp;INDEX(10_Lieux!$J:$J,V1659)&amp;" | 24h/24")</f>
        <v>Chauffeur privé Lausanne → Aéroport Cannes-Mandelieu</v>
      </c>
      <c r="O1659" s="14" t="n">
        <f aca="false">LEN(N1659)</f>
        <v>52</v>
      </c>
      <c r="P1659" s="14" t="str">
        <f aca="false">"Chauffeur privé "&amp;INDEX(10_Lieux!$K:$K,U1659)&amp;" vers "&amp;INDEX(10_Lieux!$L:$L,V1659)</f>
        <v>Chauffeur privé de Lausanne vers l'aéroport Cannes-Mandelieu</v>
      </c>
      <c r="Q1659" s="14" t="str">
        <f aca="false">"Chauffeur privé "&amp;INDEX(10_Lieux!$K:$K,U1659)&amp;" vers "&amp;INDEX(10_Lieux!$L:$L,V1659)&amp;" : env. "&amp;I1659&amp;" km, "&amp;J1659&amp;" de route. Devis personnalisé, standard 24h/24 et 7j/7."</f>
        <v>Chauffeur privé de Lausanne vers l'aéroport Cannes-Mandelieu : env. 415 km, 4 h 15 de route. Devis personnalisé, standard 24h/24 et 7j/7.</v>
      </c>
      <c r="R1659" s="14" t="n">
        <f aca="false">LEN(Q1659)</f>
        <v>137</v>
      </c>
      <c r="S1659" s="14" t="str">
        <f aca="false">INDEX(10_Lieux!$C:$C,U1659)</f>
        <v>Suisse</v>
      </c>
      <c r="T1659" s="14" t="str">
        <f aca="false">INDEX(10_Lieux!$C:$C,V1659)</f>
        <v>France</v>
      </c>
      <c r="U1659" s="14" t="n">
        <f aca="false">MATCH(A1659,10_Lieux!$A:$A,0)</f>
        <v>112</v>
      </c>
      <c r="V1659" s="14" t="n">
        <f aca="false">MATCH(B1659,10_Lieux!$A:$A,0)</f>
        <v>169</v>
      </c>
      <c r="W1659" s="14" t="n">
        <f aca="false">ROUND(6371*2*ASIN(SQRT(SIN(RADIANS(INDEX(10_Lieux!$F:$F,V1659)-INDEX(10_Lieux!$F:$F,U1659))/2)^2+COS(RADIANS(INDEX(10_Lieux!$F:$F,U1659)))*COS(RADIANS(INDEX(10_Lieux!$F:$F,V1659)))*SIN(RADIANS(INDEX(10_Lieux!$G:$G,V1659)-INDEX(10_Lieux!$G:$G,U1659))/2)^2)),1)</f>
        <v>332.1</v>
      </c>
      <c r="X1659" s="14" t="n">
        <f aca="false">ROUND(I1659/IF(I1659&lt;p_seuil_vitesse,p_vit_lente,p_vit_rapide)*60/15,0)*15</f>
        <v>255</v>
      </c>
      <c r="Y1659" s="14" t="n">
        <f aca="false">MAX(IF(INDEX(10_Lieux!$B:$B,U1659)&lt;&gt;"Ville",INDEX(10_Lieux!$I:$I,U1659),0),IF(INDEX(10_Lieux!$B:$B,V1659)&lt;&gt;"Ville",INDEX(10_Lieux!$I:$I,V1659),0))</f>
        <v>250</v>
      </c>
      <c r="Z1659" s="14" t="str">
        <f aca="false">A1659&amp;"|"&amp;B1659</f>
        <v>Lausanne|Cannes-Mandelieu</v>
      </c>
      <c r="AA1659" s="14" t="str">
        <f aca="false">IF(I1659&lt;p_local,"Local",IF(I1659&lt;p_vv_min,"Courte distance",IF(I1659&lt;p_tres_long,"Longue distance","Très longue distance")))</f>
        <v>Longue distance</v>
      </c>
    </row>
    <row r="1660" customFormat="false" ht="15" hidden="false" customHeight="true" outlineLevel="0" collapsed="false">
      <c r="A1660" s="1" t="s">
        <v>1796</v>
      </c>
      <c r="B1660" s="1" t="s">
        <v>156</v>
      </c>
      <c r="C1660" s="1" t="s">
        <v>34</v>
      </c>
      <c r="D1660" s="1" t="s">
        <v>653</v>
      </c>
      <c r="E1660" s="1" t="s">
        <v>1831</v>
      </c>
      <c r="F1660" s="14" t="s">
        <v>40</v>
      </c>
      <c r="G1660" s="14" t="str">
        <f aca="false">IF(I1660&lt;p_local,"Local → page infra",IF(H1660&gt;=p_ph1,"Phase 1",IF(H1660&gt;=p_ph2,"Phase 2","Phase 3")))</f>
        <v>Phase 3</v>
      </c>
      <c r="H1660" s="14" t="n">
        <f aca="false">IF(I1660&lt;p_local,0,IF(C1660="Aéroport → Aéroport",p_pts_plein,IF(Y1660&gt;0,IF(I1660&lt;=Y1660,p_pts_plein,IF(I1660&lt;=p_mult2*Y1660,p_pts_moyen,p_pts_r3)),IF(I1660&gt;=p_vv_min,p_pts_plein,IF(I1660&gt;=p_vv_moy,p_pts_moyen,p_pts_court))))+IF(INDEX(10_Lieux!$D:$D,U1660)=1,p_prio1,p_prio2)+IF(INDEX(10_Lieux!$D:$D,V1660)=1,p_prio1,p_prio2)+IF(K1660="Oui",p_tf,0)+p_hub*((INDEX(10_Lieux!$H:$H,U1660)="Hub")+(INDEX(10_Lieux!$H:$H,V1660)="Hub"))+IF(OR(INDEX(10_Lieux!$H:$H,U1660)="Premium",INDEX(10_Lieux!$H:$H,V1660)="Premium"),p_prem,0))</f>
        <v>60</v>
      </c>
      <c r="I1660" s="14" t="n">
        <f aca="false">ROUND(W1660*p_facteur,0)</f>
        <v>1044</v>
      </c>
      <c r="J1660" s="14" t="str">
        <f aca="false">IF(X1660&lt;60,X1660&amp;" min",INT(X1660/60)&amp;" h"&amp;IF(MOD(X1660,60)=0,""," "&amp;TEXT(MOD(X1660,60),"00")))</f>
        <v>11 h</v>
      </c>
      <c r="K1660" s="14" t="str">
        <f aca="false">IF(S1660&lt;&gt;T1660,"Oui","Non")</f>
        <v>Oui</v>
      </c>
      <c r="L1660" s="14" t="str">
        <f aca="false">IF(AND(INDEX(10_Lieux!$B:$B,U1660)="Ville",INDEX(10_Lieux!$B:$B,V1660)="Ville"),"/chauffeur-prive/"&amp;INDEX(10_Lieux!$E:$E,U1660)&amp;"-"&amp;INDEX(10_Lieux!$E:$E,V1660)&amp;"/","/chauffeur-prive/"&amp;INDEX(10_Lieux!$E:$E,U1660)&amp;"/"&amp;INDEX(10_Lieux!$E:$E,V1660)&amp;"/")</f>
        <v>/chauffeur-prive/aeroport-cannes-mandelieu/bruxelles/</v>
      </c>
      <c r="M1660" s="14" t="str">
        <f aca="false">IFERROR(INDEX($L:$L,MATCH(B1660&amp;"|"&amp;A1660,$Z:$Z,0)),"—")</f>
        <v>/chauffeur-prive/bruxelles/aeroport-cannes-mandelieu/</v>
      </c>
      <c r="N1660" s="14" t="str">
        <f aca="false">IF(LEN("Chauffeur privé "&amp;INDEX(10_Lieux!$J:$J,U1660)&amp;" → "&amp;INDEX(10_Lieux!$J:$J,V1660)&amp;" | 24h/24")&gt;60,"Chauffeur privé "&amp;INDEX(10_Lieux!$J:$J,U1660)&amp;" → "&amp;INDEX(10_Lieux!$J:$J,V1660),"Chauffeur privé "&amp;INDEX(10_Lieux!$J:$J,U1660)&amp;" → "&amp;INDEX(10_Lieux!$J:$J,V1660)&amp;" | 24h/24")</f>
        <v>Chauffeur privé Aéroport Cannes-Mandelieu → Bruxelles</v>
      </c>
      <c r="O1660" s="14" t="n">
        <f aca="false">LEN(N1660)</f>
        <v>53</v>
      </c>
      <c r="P1660" s="14" t="str">
        <f aca="false">"Chauffeur privé "&amp;INDEX(10_Lieux!$K:$K,U1660)&amp;" vers "&amp;INDEX(10_Lieux!$L:$L,V1660)</f>
        <v>Chauffeur privé de l'aéroport Cannes-Mandelieu vers Bruxelles</v>
      </c>
      <c r="Q1660" s="14" t="str">
        <f aca="false">"Chauffeur privé "&amp;INDEX(10_Lieux!$K:$K,U1660)&amp;" vers "&amp;INDEX(10_Lieux!$L:$L,V1660)&amp;" : env. "&amp;I1660&amp;" km, "&amp;J1660&amp;" de route. Devis personnalisé, standard 24h/24 et 7j/7."</f>
        <v>Chauffeur privé de l'aéroport Cannes-Mandelieu vers Bruxelles : env. 1044 km, 11 h de route. Devis personnalisé, standard 24h/24 et 7j/7.</v>
      </c>
      <c r="R1660" s="14" t="n">
        <f aca="false">LEN(Q1660)</f>
        <v>137</v>
      </c>
      <c r="S1660" s="14" t="str">
        <f aca="false">INDEX(10_Lieux!$C:$C,U1660)</f>
        <v>France</v>
      </c>
      <c r="T1660" s="14" t="str">
        <f aca="false">INDEX(10_Lieux!$C:$C,V1660)</f>
        <v>Belgique</v>
      </c>
      <c r="U1660" s="14" t="n">
        <f aca="false">MATCH(A1660,10_Lieux!$A:$A,0)</f>
        <v>169</v>
      </c>
      <c r="V1660" s="14" t="n">
        <f aca="false">MATCH(B1660,10_Lieux!$A:$A,0)</f>
        <v>93</v>
      </c>
      <c r="W1660" s="14" t="n">
        <f aca="false">ROUND(6371*2*ASIN(SQRT(SIN(RADIANS(INDEX(10_Lieux!$F:$F,V1660)-INDEX(10_Lieux!$F:$F,U1660))/2)^2+COS(RADIANS(INDEX(10_Lieux!$F:$F,U1660)))*COS(RADIANS(INDEX(10_Lieux!$F:$F,V1660)))*SIN(RADIANS(INDEX(10_Lieux!$G:$G,V1660)-INDEX(10_Lieux!$G:$G,U1660))/2)^2)),1)</f>
        <v>835.5</v>
      </c>
      <c r="X1660" s="14" t="n">
        <f aca="false">ROUND(I1660/IF(I1660&lt;p_seuil_vitesse,p_vit_lente,p_vit_rapide)*60/15,0)*15</f>
        <v>660</v>
      </c>
      <c r="Y1660" s="14" t="n">
        <f aca="false">MAX(IF(INDEX(10_Lieux!$B:$B,U1660)&lt;&gt;"Ville",INDEX(10_Lieux!$I:$I,U1660),0),IF(INDEX(10_Lieux!$B:$B,V1660)&lt;&gt;"Ville",INDEX(10_Lieux!$I:$I,V1660),0))</f>
        <v>250</v>
      </c>
      <c r="Z1660" s="14" t="str">
        <f aca="false">A1660&amp;"|"&amp;B1660</f>
        <v>Cannes-Mandelieu|Bruxelles</v>
      </c>
      <c r="AA1660" s="14" t="str">
        <f aca="false">IF(I1660&lt;p_local,"Local",IF(I1660&lt;p_vv_min,"Courte distance",IF(I1660&lt;p_tres_long,"Longue distance","Très longue distance")))</f>
        <v>Très longue distance</v>
      </c>
    </row>
    <row r="1661" customFormat="false" ht="15" hidden="false" customHeight="true" outlineLevel="0" collapsed="false">
      <c r="A1661" s="1" t="s">
        <v>156</v>
      </c>
      <c r="B1661" s="1" t="s">
        <v>1796</v>
      </c>
      <c r="C1661" s="1" t="s">
        <v>35</v>
      </c>
      <c r="D1661" s="1" t="s">
        <v>653</v>
      </c>
      <c r="E1661" s="1" t="s">
        <v>1832</v>
      </c>
      <c r="F1661" s="14" t="s">
        <v>40</v>
      </c>
      <c r="G1661" s="14" t="str">
        <f aca="false">IF(I1661&lt;p_local,"Local → page infra",IF(H1661&gt;=p_ph1,"Phase 1",IF(H1661&gt;=p_ph2,"Phase 2","Phase 3")))</f>
        <v>Phase 3</v>
      </c>
      <c r="H1661" s="14" t="n">
        <f aca="false">IF(I1661&lt;p_local,0,IF(C1661="Aéroport → Aéroport",p_pts_plein,IF(Y1661&gt;0,IF(I1661&lt;=Y1661,p_pts_plein,IF(I1661&lt;=p_mult2*Y1661,p_pts_moyen,p_pts_r3)),IF(I1661&gt;=p_vv_min,p_pts_plein,IF(I1661&gt;=p_vv_moy,p_pts_moyen,p_pts_court))))+IF(INDEX(10_Lieux!$D:$D,U1661)=1,p_prio1,p_prio2)+IF(INDEX(10_Lieux!$D:$D,V1661)=1,p_prio1,p_prio2)+IF(K1661="Oui",p_tf,0)+p_hub*((INDEX(10_Lieux!$H:$H,U1661)="Hub")+(INDEX(10_Lieux!$H:$H,V1661)="Hub"))+IF(OR(INDEX(10_Lieux!$H:$H,U1661)="Premium",INDEX(10_Lieux!$H:$H,V1661)="Premium"),p_prem,0))</f>
        <v>60</v>
      </c>
      <c r="I1661" s="14" t="n">
        <f aca="false">ROUND(W1661*p_facteur,0)</f>
        <v>1044</v>
      </c>
      <c r="J1661" s="14" t="str">
        <f aca="false">IF(X1661&lt;60,X1661&amp;" min",INT(X1661/60)&amp;" h"&amp;IF(MOD(X1661,60)=0,""," "&amp;TEXT(MOD(X1661,60),"00")))</f>
        <v>11 h</v>
      </c>
      <c r="K1661" s="14" t="str">
        <f aca="false">IF(S1661&lt;&gt;T1661,"Oui","Non")</f>
        <v>Oui</v>
      </c>
      <c r="L1661" s="14" t="str">
        <f aca="false">IF(AND(INDEX(10_Lieux!$B:$B,U1661)="Ville",INDEX(10_Lieux!$B:$B,V1661)="Ville"),"/chauffeur-prive/"&amp;INDEX(10_Lieux!$E:$E,U1661)&amp;"-"&amp;INDEX(10_Lieux!$E:$E,V1661)&amp;"/","/chauffeur-prive/"&amp;INDEX(10_Lieux!$E:$E,U1661)&amp;"/"&amp;INDEX(10_Lieux!$E:$E,V1661)&amp;"/")</f>
        <v>/chauffeur-prive/bruxelles/aeroport-cannes-mandelieu/</v>
      </c>
      <c r="M1661" s="14" t="str">
        <f aca="false">IFERROR(INDEX($L:$L,MATCH(B1661&amp;"|"&amp;A1661,$Z:$Z,0)),"—")</f>
        <v>/chauffeur-prive/aeroport-cannes-mandelieu/bruxelles/</v>
      </c>
      <c r="N1661" s="14" t="str">
        <f aca="false">IF(LEN("Chauffeur privé "&amp;INDEX(10_Lieux!$J:$J,U1661)&amp;" → "&amp;INDEX(10_Lieux!$J:$J,V1661)&amp;" | 24h/24")&gt;60,"Chauffeur privé "&amp;INDEX(10_Lieux!$J:$J,U1661)&amp;" → "&amp;INDEX(10_Lieux!$J:$J,V1661),"Chauffeur privé "&amp;INDEX(10_Lieux!$J:$J,U1661)&amp;" → "&amp;INDEX(10_Lieux!$J:$J,V1661)&amp;" | 24h/24")</f>
        <v>Chauffeur privé Bruxelles → Aéroport Cannes-Mandelieu</v>
      </c>
      <c r="O1661" s="14" t="n">
        <f aca="false">LEN(N1661)</f>
        <v>53</v>
      </c>
      <c r="P1661" s="14" t="str">
        <f aca="false">"Chauffeur privé "&amp;INDEX(10_Lieux!$K:$K,U1661)&amp;" vers "&amp;INDEX(10_Lieux!$L:$L,V1661)</f>
        <v>Chauffeur privé de Bruxelles vers l'aéroport Cannes-Mandelieu</v>
      </c>
      <c r="Q1661" s="14" t="str">
        <f aca="false">"Chauffeur privé "&amp;INDEX(10_Lieux!$K:$K,U1661)&amp;" vers "&amp;INDEX(10_Lieux!$L:$L,V1661)&amp;" : env. "&amp;I1661&amp;" km, "&amp;J1661&amp;" de route. Devis personnalisé, standard 24h/24 et 7j/7."</f>
        <v>Chauffeur privé de Bruxelles vers l'aéroport Cannes-Mandelieu : env. 1044 km, 11 h de route. Devis personnalisé, standard 24h/24 et 7j/7.</v>
      </c>
      <c r="R1661" s="14" t="n">
        <f aca="false">LEN(Q1661)</f>
        <v>137</v>
      </c>
      <c r="S1661" s="14" t="str">
        <f aca="false">INDEX(10_Lieux!$C:$C,U1661)</f>
        <v>Belgique</v>
      </c>
      <c r="T1661" s="14" t="str">
        <f aca="false">INDEX(10_Lieux!$C:$C,V1661)</f>
        <v>France</v>
      </c>
      <c r="U1661" s="14" t="n">
        <f aca="false">MATCH(A1661,10_Lieux!$A:$A,0)</f>
        <v>93</v>
      </c>
      <c r="V1661" s="14" t="n">
        <f aca="false">MATCH(B1661,10_Lieux!$A:$A,0)</f>
        <v>169</v>
      </c>
      <c r="W1661" s="14" t="n">
        <f aca="false">ROUND(6371*2*ASIN(SQRT(SIN(RADIANS(INDEX(10_Lieux!$F:$F,V1661)-INDEX(10_Lieux!$F:$F,U1661))/2)^2+COS(RADIANS(INDEX(10_Lieux!$F:$F,U1661)))*COS(RADIANS(INDEX(10_Lieux!$F:$F,V1661)))*SIN(RADIANS(INDEX(10_Lieux!$G:$G,V1661)-INDEX(10_Lieux!$G:$G,U1661))/2)^2)),1)</f>
        <v>835.5</v>
      </c>
      <c r="X1661" s="14" t="n">
        <f aca="false">ROUND(I1661/IF(I1661&lt;p_seuil_vitesse,p_vit_lente,p_vit_rapide)*60/15,0)*15</f>
        <v>660</v>
      </c>
      <c r="Y1661" s="14" t="n">
        <f aca="false">MAX(IF(INDEX(10_Lieux!$B:$B,U1661)&lt;&gt;"Ville",INDEX(10_Lieux!$I:$I,U1661),0),IF(INDEX(10_Lieux!$B:$B,V1661)&lt;&gt;"Ville",INDEX(10_Lieux!$I:$I,V1661),0))</f>
        <v>250</v>
      </c>
      <c r="Z1661" s="14" t="str">
        <f aca="false">A1661&amp;"|"&amp;B1661</f>
        <v>Bruxelles|Cannes-Mandelieu</v>
      </c>
      <c r="AA1661" s="14" t="str">
        <f aca="false">IF(I1661&lt;p_local,"Local",IF(I1661&lt;p_vv_min,"Courte distance",IF(I1661&lt;p_tres_long,"Longue distance","Très longue distance")))</f>
        <v>Très longue distance</v>
      </c>
    </row>
    <row r="1662" customFormat="false" ht="15" hidden="false" customHeight="true" outlineLevel="0" collapsed="false">
      <c r="A1662" s="1" t="s">
        <v>1796</v>
      </c>
      <c r="B1662" s="1" t="s">
        <v>158</v>
      </c>
      <c r="C1662" s="1" t="s">
        <v>34</v>
      </c>
      <c r="D1662" s="1" t="s">
        <v>653</v>
      </c>
      <c r="E1662" s="1" t="s">
        <v>1833</v>
      </c>
      <c r="F1662" s="14" t="s">
        <v>40</v>
      </c>
      <c r="G1662" s="14" t="str">
        <f aca="false">IF(I1662&lt;p_local,"Local → page infra",IF(H1662&gt;=p_ph1,"Phase 1",IF(H1662&gt;=p_ph2,"Phase 2","Phase 3")))</f>
        <v>Phase 3</v>
      </c>
      <c r="H1662" s="14" t="n">
        <f aca="false">IF(I1662&lt;p_local,0,IF(C1662="Aéroport → Aéroport",p_pts_plein,IF(Y1662&gt;0,IF(I1662&lt;=Y1662,p_pts_plein,IF(I1662&lt;=p_mult2*Y1662,p_pts_moyen,p_pts_r3)),IF(I1662&gt;=p_vv_min,p_pts_plein,IF(I1662&gt;=p_vv_moy,p_pts_moyen,p_pts_court))))+IF(INDEX(10_Lieux!$D:$D,U1662)=1,p_prio1,p_prio2)+IF(INDEX(10_Lieux!$D:$D,V1662)=1,p_prio1,p_prio2)+IF(K1662="Oui",p_tf,0)+p_hub*((INDEX(10_Lieux!$H:$H,U1662)="Hub")+(INDEX(10_Lieux!$H:$H,V1662)="Hub"))+IF(OR(INDEX(10_Lieux!$H:$H,U1662)="Premium",INDEX(10_Lieux!$H:$H,V1662)="Premium"),p_prem,0))</f>
        <v>50</v>
      </c>
      <c r="I1662" s="14" t="n">
        <f aca="false">ROUND(W1662*p_facteur,0)</f>
        <v>994</v>
      </c>
      <c r="J1662" s="14" t="str">
        <f aca="false">IF(X1662&lt;60,X1662&amp;" min",INT(X1662/60)&amp;" h"&amp;IF(MOD(X1662,60)=0,""," "&amp;TEXT(MOD(X1662,60),"00")))</f>
        <v>10 h 30</v>
      </c>
      <c r="K1662" s="14" t="str">
        <f aca="false">IF(S1662&lt;&gt;T1662,"Oui","Non")</f>
        <v>Oui</v>
      </c>
      <c r="L1662" s="14" t="str">
        <f aca="false">IF(AND(INDEX(10_Lieux!$B:$B,U1662)="Ville",INDEX(10_Lieux!$B:$B,V1662)="Ville"),"/chauffeur-prive/"&amp;INDEX(10_Lieux!$E:$E,U1662)&amp;"-"&amp;INDEX(10_Lieux!$E:$E,V1662)&amp;"/","/chauffeur-prive/"&amp;INDEX(10_Lieux!$E:$E,U1662)&amp;"/"&amp;INDEX(10_Lieux!$E:$E,V1662)&amp;"/")</f>
        <v>/chauffeur-prive/aeroport-cannes-mandelieu/liege/</v>
      </c>
      <c r="M1662" s="14" t="str">
        <f aca="false">IFERROR(INDEX($L:$L,MATCH(B1662&amp;"|"&amp;A1662,$Z:$Z,0)),"—")</f>
        <v>/chauffeur-prive/liege/aeroport-cannes-mandelieu/</v>
      </c>
      <c r="N1662" s="14" t="str">
        <f aca="false">IF(LEN("Chauffeur privé "&amp;INDEX(10_Lieux!$J:$J,U1662)&amp;" → "&amp;INDEX(10_Lieux!$J:$J,V1662)&amp;" | 24h/24")&gt;60,"Chauffeur privé "&amp;INDEX(10_Lieux!$J:$J,U1662)&amp;" → "&amp;INDEX(10_Lieux!$J:$J,V1662),"Chauffeur privé "&amp;INDEX(10_Lieux!$J:$J,U1662)&amp;" → "&amp;INDEX(10_Lieux!$J:$J,V1662)&amp;" | 24h/24")</f>
        <v>Chauffeur privé Aéroport Cannes-Mandelieu → Liège | 24h/24</v>
      </c>
      <c r="O1662" s="14" t="n">
        <f aca="false">LEN(N1662)</f>
        <v>58</v>
      </c>
      <c r="P1662" s="14" t="str">
        <f aca="false">"Chauffeur privé "&amp;INDEX(10_Lieux!$K:$K,U1662)&amp;" vers "&amp;INDEX(10_Lieux!$L:$L,V1662)</f>
        <v>Chauffeur privé de l'aéroport Cannes-Mandelieu vers Liège</v>
      </c>
      <c r="Q1662" s="14" t="str">
        <f aca="false">"Chauffeur privé "&amp;INDEX(10_Lieux!$K:$K,U1662)&amp;" vers "&amp;INDEX(10_Lieux!$L:$L,V1662)&amp;" : env. "&amp;I1662&amp;" km, "&amp;J1662&amp;" de route. Devis personnalisé, standard 24h/24 et 7j/7."</f>
        <v>Chauffeur privé de l'aéroport Cannes-Mandelieu vers Liège : env. 994 km, 10 h 30 de route. Devis personnalisé, standard 24h/24 et 7j/7.</v>
      </c>
      <c r="R1662" s="14" t="n">
        <f aca="false">LEN(Q1662)</f>
        <v>135</v>
      </c>
      <c r="S1662" s="14" t="str">
        <f aca="false">INDEX(10_Lieux!$C:$C,U1662)</f>
        <v>France</v>
      </c>
      <c r="T1662" s="14" t="str">
        <f aca="false">INDEX(10_Lieux!$C:$C,V1662)</f>
        <v>Belgique</v>
      </c>
      <c r="U1662" s="14" t="n">
        <f aca="false">MATCH(A1662,10_Lieux!$A:$A,0)</f>
        <v>169</v>
      </c>
      <c r="V1662" s="14" t="n">
        <f aca="false">MATCH(B1662,10_Lieux!$A:$A,0)</f>
        <v>94</v>
      </c>
      <c r="W1662" s="14" t="n">
        <f aca="false">ROUND(6371*2*ASIN(SQRT(SIN(RADIANS(INDEX(10_Lieux!$F:$F,V1662)-INDEX(10_Lieux!$F:$F,U1662))/2)^2+COS(RADIANS(INDEX(10_Lieux!$F:$F,U1662)))*COS(RADIANS(INDEX(10_Lieux!$F:$F,V1662)))*SIN(RADIANS(INDEX(10_Lieux!$G:$G,V1662)-INDEX(10_Lieux!$G:$G,U1662))/2)^2)),1)</f>
        <v>795.4</v>
      </c>
      <c r="X1662" s="14" t="n">
        <f aca="false">ROUND(I1662/IF(I1662&lt;p_seuil_vitesse,p_vit_lente,p_vit_rapide)*60/15,0)*15</f>
        <v>630</v>
      </c>
      <c r="Y1662" s="14" t="n">
        <f aca="false">MAX(IF(INDEX(10_Lieux!$B:$B,U1662)&lt;&gt;"Ville",INDEX(10_Lieux!$I:$I,U1662),0),IF(INDEX(10_Lieux!$B:$B,V1662)&lt;&gt;"Ville",INDEX(10_Lieux!$I:$I,V1662),0))</f>
        <v>250</v>
      </c>
      <c r="Z1662" s="14" t="str">
        <f aca="false">A1662&amp;"|"&amp;B1662</f>
        <v>Cannes-Mandelieu|Liège</v>
      </c>
      <c r="AA1662" s="14" t="str">
        <f aca="false">IF(I1662&lt;p_local,"Local",IF(I1662&lt;p_vv_min,"Courte distance",IF(I1662&lt;p_tres_long,"Longue distance","Très longue distance")))</f>
        <v>Très longue distance</v>
      </c>
    </row>
    <row r="1663" customFormat="false" ht="15" hidden="false" customHeight="true" outlineLevel="0" collapsed="false">
      <c r="A1663" s="1" t="s">
        <v>158</v>
      </c>
      <c r="B1663" s="1" t="s">
        <v>1796</v>
      </c>
      <c r="C1663" s="1" t="s">
        <v>35</v>
      </c>
      <c r="D1663" s="1" t="s">
        <v>653</v>
      </c>
      <c r="E1663" s="1" t="s">
        <v>1834</v>
      </c>
      <c r="F1663" s="14" t="s">
        <v>40</v>
      </c>
      <c r="G1663" s="14" t="str">
        <f aca="false">IF(I1663&lt;p_local,"Local → page infra",IF(H1663&gt;=p_ph1,"Phase 1",IF(H1663&gt;=p_ph2,"Phase 2","Phase 3")))</f>
        <v>Phase 3</v>
      </c>
      <c r="H1663" s="14" t="n">
        <f aca="false">IF(I1663&lt;p_local,0,IF(C1663="Aéroport → Aéroport",p_pts_plein,IF(Y1663&gt;0,IF(I1663&lt;=Y1663,p_pts_plein,IF(I1663&lt;=p_mult2*Y1663,p_pts_moyen,p_pts_r3)),IF(I1663&gt;=p_vv_min,p_pts_plein,IF(I1663&gt;=p_vv_moy,p_pts_moyen,p_pts_court))))+IF(INDEX(10_Lieux!$D:$D,U1663)=1,p_prio1,p_prio2)+IF(INDEX(10_Lieux!$D:$D,V1663)=1,p_prio1,p_prio2)+IF(K1663="Oui",p_tf,0)+p_hub*((INDEX(10_Lieux!$H:$H,U1663)="Hub")+(INDEX(10_Lieux!$H:$H,V1663)="Hub"))+IF(OR(INDEX(10_Lieux!$H:$H,U1663)="Premium",INDEX(10_Lieux!$H:$H,V1663)="Premium"),p_prem,0))</f>
        <v>50</v>
      </c>
      <c r="I1663" s="14" t="n">
        <f aca="false">ROUND(W1663*p_facteur,0)</f>
        <v>994</v>
      </c>
      <c r="J1663" s="14" t="str">
        <f aca="false">IF(X1663&lt;60,X1663&amp;" min",INT(X1663/60)&amp;" h"&amp;IF(MOD(X1663,60)=0,""," "&amp;TEXT(MOD(X1663,60),"00")))</f>
        <v>10 h 30</v>
      </c>
      <c r="K1663" s="14" t="str">
        <f aca="false">IF(S1663&lt;&gt;T1663,"Oui","Non")</f>
        <v>Oui</v>
      </c>
      <c r="L1663" s="14" t="str">
        <f aca="false">IF(AND(INDEX(10_Lieux!$B:$B,U1663)="Ville",INDEX(10_Lieux!$B:$B,V1663)="Ville"),"/chauffeur-prive/"&amp;INDEX(10_Lieux!$E:$E,U1663)&amp;"-"&amp;INDEX(10_Lieux!$E:$E,V1663)&amp;"/","/chauffeur-prive/"&amp;INDEX(10_Lieux!$E:$E,U1663)&amp;"/"&amp;INDEX(10_Lieux!$E:$E,V1663)&amp;"/")</f>
        <v>/chauffeur-prive/liege/aeroport-cannes-mandelieu/</v>
      </c>
      <c r="M1663" s="14" t="str">
        <f aca="false">IFERROR(INDEX($L:$L,MATCH(B1663&amp;"|"&amp;A1663,$Z:$Z,0)),"—")</f>
        <v>/chauffeur-prive/aeroport-cannes-mandelieu/liege/</v>
      </c>
      <c r="N1663" s="14" t="str">
        <f aca="false">IF(LEN("Chauffeur privé "&amp;INDEX(10_Lieux!$J:$J,U1663)&amp;" → "&amp;INDEX(10_Lieux!$J:$J,V1663)&amp;" | 24h/24")&gt;60,"Chauffeur privé "&amp;INDEX(10_Lieux!$J:$J,U1663)&amp;" → "&amp;INDEX(10_Lieux!$J:$J,V1663),"Chauffeur privé "&amp;INDEX(10_Lieux!$J:$J,U1663)&amp;" → "&amp;INDEX(10_Lieux!$J:$J,V1663)&amp;" | 24h/24")</f>
        <v>Chauffeur privé Liège → Aéroport Cannes-Mandelieu | 24h/24</v>
      </c>
      <c r="O1663" s="14" t="n">
        <f aca="false">LEN(N1663)</f>
        <v>58</v>
      </c>
      <c r="P1663" s="14" t="str">
        <f aca="false">"Chauffeur privé "&amp;INDEX(10_Lieux!$K:$K,U1663)&amp;" vers "&amp;INDEX(10_Lieux!$L:$L,V1663)</f>
        <v>Chauffeur privé de Liège vers l'aéroport Cannes-Mandelieu</v>
      </c>
      <c r="Q1663" s="14" t="str">
        <f aca="false">"Chauffeur privé "&amp;INDEX(10_Lieux!$K:$K,U1663)&amp;" vers "&amp;INDEX(10_Lieux!$L:$L,V1663)&amp;" : env. "&amp;I1663&amp;" km, "&amp;J1663&amp;" de route. Devis personnalisé, standard 24h/24 et 7j/7."</f>
        <v>Chauffeur privé de Liège vers l'aéroport Cannes-Mandelieu : env. 994 km, 10 h 30 de route. Devis personnalisé, standard 24h/24 et 7j/7.</v>
      </c>
      <c r="R1663" s="14" t="n">
        <f aca="false">LEN(Q1663)</f>
        <v>135</v>
      </c>
      <c r="S1663" s="14" t="str">
        <f aca="false">INDEX(10_Lieux!$C:$C,U1663)</f>
        <v>Belgique</v>
      </c>
      <c r="T1663" s="14" t="str">
        <f aca="false">INDEX(10_Lieux!$C:$C,V1663)</f>
        <v>France</v>
      </c>
      <c r="U1663" s="14" t="n">
        <f aca="false">MATCH(A1663,10_Lieux!$A:$A,0)</f>
        <v>94</v>
      </c>
      <c r="V1663" s="14" t="n">
        <f aca="false">MATCH(B1663,10_Lieux!$A:$A,0)</f>
        <v>169</v>
      </c>
      <c r="W1663" s="14" t="n">
        <f aca="false">ROUND(6371*2*ASIN(SQRT(SIN(RADIANS(INDEX(10_Lieux!$F:$F,V1663)-INDEX(10_Lieux!$F:$F,U1663))/2)^2+COS(RADIANS(INDEX(10_Lieux!$F:$F,U1663)))*COS(RADIANS(INDEX(10_Lieux!$F:$F,V1663)))*SIN(RADIANS(INDEX(10_Lieux!$G:$G,V1663)-INDEX(10_Lieux!$G:$G,U1663))/2)^2)),1)</f>
        <v>795.4</v>
      </c>
      <c r="X1663" s="14" t="n">
        <f aca="false">ROUND(I1663/IF(I1663&lt;p_seuil_vitesse,p_vit_lente,p_vit_rapide)*60/15,0)*15</f>
        <v>630</v>
      </c>
      <c r="Y1663" s="14" t="n">
        <f aca="false">MAX(IF(INDEX(10_Lieux!$B:$B,U1663)&lt;&gt;"Ville",INDEX(10_Lieux!$I:$I,U1663),0),IF(INDEX(10_Lieux!$B:$B,V1663)&lt;&gt;"Ville",INDEX(10_Lieux!$I:$I,V1663),0))</f>
        <v>250</v>
      </c>
      <c r="Z1663" s="14" t="str">
        <f aca="false">A1663&amp;"|"&amp;B1663</f>
        <v>Liège|Cannes-Mandelieu</v>
      </c>
      <c r="AA1663" s="14" t="str">
        <f aca="false">IF(I1663&lt;p_local,"Local",IF(I1663&lt;p_vv_min,"Courte distance",IF(I1663&lt;p_tres_long,"Longue distance","Très longue distance")))</f>
        <v>Très longue distance</v>
      </c>
    </row>
    <row r="1664" customFormat="false" ht="15" hidden="false" customHeight="true" outlineLevel="0" collapsed="false">
      <c r="A1664" s="1" t="s">
        <v>1796</v>
      </c>
      <c r="B1664" s="1" t="s">
        <v>160</v>
      </c>
      <c r="C1664" s="1" t="s">
        <v>34</v>
      </c>
      <c r="D1664" s="1" t="s">
        <v>653</v>
      </c>
      <c r="E1664" s="1" t="s">
        <v>1835</v>
      </c>
      <c r="F1664" s="14" t="s">
        <v>40</v>
      </c>
      <c r="G1664" s="14" t="str">
        <f aca="false">IF(I1664&lt;p_local,"Local → page infra",IF(H1664&gt;=p_ph1,"Phase 1",IF(H1664&gt;=p_ph2,"Phase 2","Phase 3")))</f>
        <v>Phase 3</v>
      </c>
      <c r="H1664" s="14" t="n">
        <f aca="false">IF(I1664&lt;p_local,0,IF(C1664="Aéroport → Aéroport",p_pts_plein,IF(Y1664&gt;0,IF(I1664&lt;=Y1664,p_pts_plein,IF(I1664&lt;=p_mult2*Y1664,p_pts_moyen,p_pts_r3)),IF(I1664&gt;=p_vv_min,p_pts_plein,IF(I1664&gt;=p_vv_moy,p_pts_moyen,p_pts_court))))+IF(INDEX(10_Lieux!$D:$D,U1664)=1,p_prio1,p_prio2)+IF(INDEX(10_Lieux!$D:$D,V1664)=1,p_prio1,p_prio2)+IF(K1664="Oui",p_tf,0)+p_hub*((INDEX(10_Lieux!$H:$H,U1664)="Hub")+(INDEX(10_Lieux!$H:$H,V1664)="Hub"))+IF(OR(INDEX(10_Lieux!$H:$H,U1664)="Premium",INDEX(10_Lieux!$H:$H,V1664)="Premium"),p_prem,0))</f>
        <v>50</v>
      </c>
      <c r="I1664" s="14" t="n">
        <f aca="false">ROUND(W1664*p_facteur,0)</f>
        <v>984</v>
      </c>
      <c r="J1664" s="14" t="str">
        <f aca="false">IF(X1664&lt;60,X1664&amp;" min",INT(X1664/60)&amp;" h"&amp;IF(MOD(X1664,60)=0,""," "&amp;TEXT(MOD(X1664,60),"00")))</f>
        <v>10 h 15</v>
      </c>
      <c r="K1664" s="14" t="str">
        <f aca="false">IF(S1664&lt;&gt;T1664,"Oui","Non")</f>
        <v>Oui</v>
      </c>
      <c r="L1664" s="14" t="str">
        <f aca="false">IF(AND(INDEX(10_Lieux!$B:$B,U1664)="Ville",INDEX(10_Lieux!$B:$B,V1664)="Ville"),"/chauffeur-prive/"&amp;INDEX(10_Lieux!$E:$E,U1664)&amp;"-"&amp;INDEX(10_Lieux!$E:$E,V1664)&amp;"/","/chauffeur-prive/"&amp;INDEX(10_Lieux!$E:$E,U1664)&amp;"/"&amp;INDEX(10_Lieux!$E:$E,V1664)&amp;"/")</f>
        <v>/chauffeur-prive/aeroport-cannes-mandelieu/charleroi/</v>
      </c>
      <c r="M1664" s="14" t="str">
        <f aca="false">IFERROR(INDEX($L:$L,MATCH(B1664&amp;"|"&amp;A1664,$Z:$Z,0)),"—")</f>
        <v>/chauffeur-prive/charleroi/aeroport-cannes-mandelieu/</v>
      </c>
      <c r="N1664" s="14" t="str">
        <f aca="false">IF(LEN("Chauffeur privé "&amp;INDEX(10_Lieux!$J:$J,U1664)&amp;" → "&amp;INDEX(10_Lieux!$J:$J,V1664)&amp;" | 24h/24")&gt;60,"Chauffeur privé "&amp;INDEX(10_Lieux!$J:$J,U1664)&amp;" → "&amp;INDEX(10_Lieux!$J:$J,V1664),"Chauffeur privé "&amp;INDEX(10_Lieux!$J:$J,U1664)&amp;" → "&amp;INDEX(10_Lieux!$J:$J,V1664)&amp;" | 24h/24")</f>
        <v>Chauffeur privé Aéroport Cannes-Mandelieu → Charleroi</v>
      </c>
      <c r="O1664" s="14" t="n">
        <f aca="false">LEN(N1664)</f>
        <v>53</v>
      </c>
      <c r="P1664" s="14" t="str">
        <f aca="false">"Chauffeur privé "&amp;INDEX(10_Lieux!$K:$K,U1664)&amp;" vers "&amp;INDEX(10_Lieux!$L:$L,V1664)</f>
        <v>Chauffeur privé de l'aéroport Cannes-Mandelieu vers Charleroi</v>
      </c>
      <c r="Q1664" s="14" t="str">
        <f aca="false">"Chauffeur privé "&amp;INDEX(10_Lieux!$K:$K,U1664)&amp;" vers "&amp;INDEX(10_Lieux!$L:$L,V1664)&amp;" : env. "&amp;I1664&amp;" km, "&amp;J1664&amp;" de route. Devis personnalisé, standard 24h/24 et 7j/7."</f>
        <v>Chauffeur privé de l'aéroport Cannes-Mandelieu vers Charleroi : env. 984 km, 10 h 15 de route. Devis personnalisé, standard 24h/24 et 7j/7.</v>
      </c>
      <c r="R1664" s="14" t="n">
        <f aca="false">LEN(Q1664)</f>
        <v>139</v>
      </c>
      <c r="S1664" s="14" t="str">
        <f aca="false">INDEX(10_Lieux!$C:$C,U1664)</f>
        <v>France</v>
      </c>
      <c r="T1664" s="14" t="str">
        <f aca="false">INDEX(10_Lieux!$C:$C,V1664)</f>
        <v>Belgique</v>
      </c>
      <c r="U1664" s="14" t="n">
        <f aca="false">MATCH(A1664,10_Lieux!$A:$A,0)</f>
        <v>169</v>
      </c>
      <c r="V1664" s="14" t="n">
        <f aca="false">MATCH(B1664,10_Lieux!$A:$A,0)</f>
        <v>96</v>
      </c>
      <c r="W1664" s="14" t="n">
        <f aca="false">ROUND(6371*2*ASIN(SQRT(SIN(RADIANS(INDEX(10_Lieux!$F:$F,V1664)-INDEX(10_Lieux!$F:$F,U1664))/2)^2+COS(RADIANS(INDEX(10_Lieux!$F:$F,U1664)))*COS(RADIANS(INDEX(10_Lieux!$F:$F,V1664)))*SIN(RADIANS(INDEX(10_Lieux!$G:$G,V1664)-INDEX(10_Lieux!$G:$G,U1664))/2)^2)),1)</f>
        <v>787</v>
      </c>
      <c r="X1664" s="14" t="n">
        <f aca="false">ROUND(I1664/IF(I1664&lt;p_seuil_vitesse,p_vit_lente,p_vit_rapide)*60/15,0)*15</f>
        <v>615</v>
      </c>
      <c r="Y1664" s="14" t="n">
        <f aca="false">MAX(IF(INDEX(10_Lieux!$B:$B,U1664)&lt;&gt;"Ville",INDEX(10_Lieux!$I:$I,U1664),0),IF(INDEX(10_Lieux!$B:$B,V1664)&lt;&gt;"Ville",INDEX(10_Lieux!$I:$I,V1664),0))</f>
        <v>250</v>
      </c>
      <c r="Z1664" s="14" t="str">
        <f aca="false">A1664&amp;"|"&amp;B1664</f>
        <v>Cannes-Mandelieu|Charleroi</v>
      </c>
      <c r="AA1664" s="14" t="str">
        <f aca="false">IF(I1664&lt;p_local,"Local",IF(I1664&lt;p_vv_min,"Courte distance",IF(I1664&lt;p_tres_long,"Longue distance","Très longue distance")))</f>
        <v>Très longue distance</v>
      </c>
    </row>
    <row r="1665" customFormat="false" ht="15" hidden="false" customHeight="true" outlineLevel="0" collapsed="false">
      <c r="A1665" s="1" t="s">
        <v>160</v>
      </c>
      <c r="B1665" s="1" t="s">
        <v>1796</v>
      </c>
      <c r="C1665" s="1" t="s">
        <v>35</v>
      </c>
      <c r="D1665" s="1" t="s">
        <v>653</v>
      </c>
      <c r="E1665" s="1" t="s">
        <v>1836</v>
      </c>
      <c r="F1665" s="14" t="s">
        <v>40</v>
      </c>
      <c r="G1665" s="14" t="str">
        <f aca="false">IF(I1665&lt;p_local,"Local → page infra",IF(H1665&gt;=p_ph1,"Phase 1",IF(H1665&gt;=p_ph2,"Phase 2","Phase 3")))</f>
        <v>Phase 3</v>
      </c>
      <c r="H1665" s="14" t="n">
        <f aca="false">IF(I1665&lt;p_local,0,IF(C1665="Aéroport → Aéroport",p_pts_plein,IF(Y1665&gt;0,IF(I1665&lt;=Y1665,p_pts_plein,IF(I1665&lt;=p_mult2*Y1665,p_pts_moyen,p_pts_r3)),IF(I1665&gt;=p_vv_min,p_pts_plein,IF(I1665&gt;=p_vv_moy,p_pts_moyen,p_pts_court))))+IF(INDEX(10_Lieux!$D:$D,U1665)=1,p_prio1,p_prio2)+IF(INDEX(10_Lieux!$D:$D,V1665)=1,p_prio1,p_prio2)+IF(K1665="Oui",p_tf,0)+p_hub*((INDEX(10_Lieux!$H:$H,U1665)="Hub")+(INDEX(10_Lieux!$H:$H,V1665)="Hub"))+IF(OR(INDEX(10_Lieux!$H:$H,U1665)="Premium",INDEX(10_Lieux!$H:$H,V1665)="Premium"),p_prem,0))</f>
        <v>50</v>
      </c>
      <c r="I1665" s="14" t="n">
        <f aca="false">ROUND(W1665*p_facteur,0)</f>
        <v>984</v>
      </c>
      <c r="J1665" s="14" t="str">
        <f aca="false">IF(X1665&lt;60,X1665&amp;" min",INT(X1665/60)&amp;" h"&amp;IF(MOD(X1665,60)=0,""," "&amp;TEXT(MOD(X1665,60),"00")))</f>
        <v>10 h 15</v>
      </c>
      <c r="K1665" s="14" t="str">
        <f aca="false">IF(S1665&lt;&gt;T1665,"Oui","Non")</f>
        <v>Oui</v>
      </c>
      <c r="L1665" s="14" t="str">
        <f aca="false">IF(AND(INDEX(10_Lieux!$B:$B,U1665)="Ville",INDEX(10_Lieux!$B:$B,V1665)="Ville"),"/chauffeur-prive/"&amp;INDEX(10_Lieux!$E:$E,U1665)&amp;"-"&amp;INDEX(10_Lieux!$E:$E,V1665)&amp;"/","/chauffeur-prive/"&amp;INDEX(10_Lieux!$E:$E,U1665)&amp;"/"&amp;INDEX(10_Lieux!$E:$E,V1665)&amp;"/")</f>
        <v>/chauffeur-prive/charleroi/aeroport-cannes-mandelieu/</v>
      </c>
      <c r="M1665" s="14" t="str">
        <f aca="false">IFERROR(INDEX($L:$L,MATCH(B1665&amp;"|"&amp;A1665,$Z:$Z,0)),"—")</f>
        <v>/chauffeur-prive/aeroport-cannes-mandelieu/charleroi/</v>
      </c>
      <c r="N1665" s="14" t="str">
        <f aca="false">IF(LEN("Chauffeur privé "&amp;INDEX(10_Lieux!$J:$J,U1665)&amp;" → "&amp;INDEX(10_Lieux!$J:$J,V1665)&amp;" | 24h/24")&gt;60,"Chauffeur privé "&amp;INDEX(10_Lieux!$J:$J,U1665)&amp;" → "&amp;INDEX(10_Lieux!$J:$J,V1665),"Chauffeur privé "&amp;INDEX(10_Lieux!$J:$J,U1665)&amp;" → "&amp;INDEX(10_Lieux!$J:$J,V1665)&amp;" | 24h/24")</f>
        <v>Chauffeur privé Charleroi → Aéroport Cannes-Mandelieu</v>
      </c>
      <c r="O1665" s="14" t="n">
        <f aca="false">LEN(N1665)</f>
        <v>53</v>
      </c>
      <c r="P1665" s="14" t="str">
        <f aca="false">"Chauffeur privé "&amp;INDEX(10_Lieux!$K:$K,U1665)&amp;" vers "&amp;INDEX(10_Lieux!$L:$L,V1665)</f>
        <v>Chauffeur privé de Charleroi vers l'aéroport Cannes-Mandelieu</v>
      </c>
      <c r="Q1665" s="14" t="str">
        <f aca="false">"Chauffeur privé "&amp;INDEX(10_Lieux!$K:$K,U1665)&amp;" vers "&amp;INDEX(10_Lieux!$L:$L,V1665)&amp;" : env. "&amp;I1665&amp;" km, "&amp;J1665&amp;" de route. Devis personnalisé, standard 24h/24 et 7j/7."</f>
        <v>Chauffeur privé de Charleroi vers l'aéroport Cannes-Mandelieu : env. 984 km, 10 h 15 de route. Devis personnalisé, standard 24h/24 et 7j/7.</v>
      </c>
      <c r="R1665" s="14" t="n">
        <f aca="false">LEN(Q1665)</f>
        <v>139</v>
      </c>
      <c r="S1665" s="14" t="str">
        <f aca="false">INDEX(10_Lieux!$C:$C,U1665)</f>
        <v>Belgique</v>
      </c>
      <c r="T1665" s="14" t="str">
        <f aca="false">INDEX(10_Lieux!$C:$C,V1665)</f>
        <v>France</v>
      </c>
      <c r="U1665" s="14" t="n">
        <f aca="false">MATCH(A1665,10_Lieux!$A:$A,0)</f>
        <v>96</v>
      </c>
      <c r="V1665" s="14" t="n">
        <f aca="false">MATCH(B1665,10_Lieux!$A:$A,0)</f>
        <v>169</v>
      </c>
      <c r="W1665" s="14" t="n">
        <f aca="false">ROUND(6371*2*ASIN(SQRT(SIN(RADIANS(INDEX(10_Lieux!$F:$F,V1665)-INDEX(10_Lieux!$F:$F,U1665))/2)^2+COS(RADIANS(INDEX(10_Lieux!$F:$F,U1665)))*COS(RADIANS(INDEX(10_Lieux!$F:$F,V1665)))*SIN(RADIANS(INDEX(10_Lieux!$G:$G,V1665)-INDEX(10_Lieux!$G:$G,U1665))/2)^2)),1)</f>
        <v>787</v>
      </c>
      <c r="X1665" s="14" t="n">
        <f aca="false">ROUND(I1665/IF(I1665&lt;p_seuil_vitesse,p_vit_lente,p_vit_rapide)*60/15,0)*15</f>
        <v>615</v>
      </c>
      <c r="Y1665" s="14" t="n">
        <f aca="false">MAX(IF(INDEX(10_Lieux!$B:$B,U1665)&lt;&gt;"Ville",INDEX(10_Lieux!$I:$I,U1665),0),IF(INDEX(10_Lieux!$B:$B,V1665)&lt;&gt;"Ville",INDEX(10_Lieux!$I:$I,V1665),0))</f>
        <v>250</v>
      </c>
      <c r="Z1665" s="14" t="str">
        <f aca="false">A1665&amp;"|"&amp;B1665</f>
        <v>Charleroi|Cannes-Mandelieu</v>
      </c>
      <c r="AA1665" s="14" t="str">
        <f aca="false">IF(I1665&lt;p_local,"Local",IF(I1665&lt;p_vv_min,"Courte distance",IF(I1665&lt;p_tres_long,"Longue distance","Très longue distance")))</f>
        <v>Très longue distance</v>
      </c>
    </row>
    <row r="1666" customFormat="false" ht="15" hidden="false" customHeight="true" outlineLevel="0" collapsed="false">
      <c r="A1666" s="1" t="s">
        <v>1796</v>
      </c>
      <c r="B1666" s="1" t="s">
        <v>162</v>
      </c>
      <c r="C1666" s="1" t="s">
        <v>34</v>
      </c>
      <c r="D1666" s="1" t="s">
        <v>653</v>
      </c>
      <c r="E1666" s="1" t="s">
        <v>1837</v>
      </c>
      <c r="F1666" s="14" t="s">
        <v>40</v>
      </c>
      <c r="G1666" s="14" t="str">
        <f aca="false">IF(I1666&lt;p_local,"Local → page infra",IF(H1666&gt;=p_ph1,"Phase 1",IF(H1666&gt;=p_ph2,"Phase 2","Phase 3")))</f>
        <v>Phase 3</v>
      </c>
      <c r="H1666" s="14" t="n">
        <f aca="false">IF(I1666&lt;p_local,0,IF(C1666="Aéroport → Aéroport",p_pts_plein,IF(Y1666&gt;0,IF(I1666&lt;=Y1666,p_pts_plein,IF(I1666&lt;=p_mult2*Y1666,p_pts_moyen,p_pts_r3)),IF(I1666&gt;=p_vv_min,p_pts_plein,IF(I1666&gt;=p_vv_moy,p_pts_moyen,p_pts_court))))+IF(INDEX(10_Lieux!$D:$D,U1666)=1,p_prio1,p_prio2)+IF(INDEX(10_Lieux!$D:$D,V1666)=1,p_prio1,p_prio2)+IF(K1666="Oui",p_tf,0)+p_hub*((INDEX(10_Lieux!$H:$H,U1666)="Hub")+(INDEX(10_Lieux!$H:$H,V1666)="Hub"))+IF(OR(INDEX(10_Lieux!$H:$H,U1666)="Premium",INDEX(10_Lieux!$H:$H,V1666)="Premium"),p_prem,0))</f>
        <v>50</v>
      </c>
      <c r="I1666" s="14" t="n">
        <f aca="false">ROUND(W1666*p_facteur,0)</f>
        <v>562</v>
      </c>
      <c r="J1666" s="14" t="str">
        <f aca="false">IF(X1666&lt;60,X1666&amp;" min",INT(X1666/60)&amp;" h"&amp;IF(MOD(X1666,60)=0,""," "&amp;TEXT(MOD(X1666,60),"00")))</f>
        <v>6 h</v>
      </c>
      <c r="K1666" s="14" t="str">
        <f aca="false">IF(S1666&lt;&gt;T1666,"Oui","Non")</f>
        <v>Oui</v>
      </c>
      <c r="L1666" s="14" t="str">
        <f aca="false">IF(AND(INDEX(10_Lieux!$B:$B,U1666)="Ville",INDEX(10_Lieux!$B:$B,V1666)="Ville"),"/chauffeur-prive/"&amp;INDEX(10_Lieux!$E:$E,U1666)&amp;"-"&amp;INDEX(10_Lieux!$E:$E,V1666)&amp;"/","/chauffeur-prive/"&amp;INDEX(10_Lieux!$E:$E,U1666)&amp;"/"&amp;INDEX(10_Lieux!$E:$E,V1666)&amp;"/")</f>
        <v>/chauffeur-prive/aeroport-cannes-mandelieu/bale/</v>
      </c>
      <c r="M1666" s="14" t="str">
        <f aca="false">IFERROR(INDEX($L:$L,MATCH(B1666&amp;"|"&amp;A1666,$Z:$Z,0)),"—")</f>
        <v>/chauffeur-prive/bale/aeroport-cannes-mandelieu/</v>
      </c>
      <c r="N1666" s="14" t="str">
        <f aca="false">IF(LEN("Chauffeur privé "&amp;INDEX(10_Lieux!$J:$J,U1666)&amp;" → "&amp;INDEX(10_Lieux!$J:$J,V1666)&amp;" | 24h/24")&gt;60,"Chauffeur privé "&amp;INDEX(10_Lieux!$J:$J,U1666)&amp;" → "&amp;INDEX(10_Lieux!$J:$J,V1666),"Chauffeur privé "&amp;INDEX(10_Lieux!$J:$J,U1666)&amp;" → "&amp;INDEX(10_Lieux!$J:$J,V1666)&amp;" | 24h/24")</f>
        <v>Chauffeur privé Aéroport Cannes-Mandelieu → Bâle | 24h/24</v>
      </c>
      <c r="O1666" s="14" t="n">
        <f aca="false">LEN(N1666)</f>
        <v>57</v>
      </c>
      <c r="P1666" s="14" t="str">
        <f aca="false">"Chauffeur privé "&amp;INDEX(10_Lieux!$K:$K,U1666)&amp;" vers "&amp;INDEX(10_Lieux!$L:$L,V1666)</f>
        <v>Chauffeur privé de l'aéroport Cannes-Mandelieu vers Bâle</v>
      </c>
      <c r="Q1666" s="14" t="str">
        <f aca="false">"Chauffeur privé "&amp;INDEX(10_Lieux!$K:$K,U1666)&amp;" vers "&amp;INDEX(10_Lieux!$L:$L,V1666)&amp;" : env. "&amp;I1666&amp;" km, "&amp;J1666&amp;" de route. Devis personnalisé, standard 24h/24 et 7j/7."</f>
        <v>Chauffeur privé de l'aéroport Cannes-Mandelieu vers Bâle : env. 562 km, 6 h de route. Devis personnalisé, standard 24h/24 et 7j/7.</v>
      </c>
      <c r="R1666" s="14" t="n">
        <f aca="false">LEN(Q1666)</f>
        <v>130</v>
      </c>
      <c r="S1666" s="14" t="str">
        <f aca="false">INDEX(10_Lieux!$C:$C,U1666)</f>
        <v>France</v>
      </c>
      <c r="T1666" s="14" t="str">
        <f aca="false">INDEX(10_Lieux!$C:$C,V1666)</f>
        <v>Suisse</v>
      </c>
      <c r="U1666" s="14" t="n">
        <f aca="false">MATCH(A1666,10_Lieux!$A:$A,0)</f>
        <v>169</v>
      </c>
      <c r="V1666" s="14" t="n">
        <f aca="false">MATCH(B1666,10_Lieux!$A:$A,0)</f>
        <v>121</v>
      </c>
      <c r="W1666" s="14" t="n">
        <f aca="false">ROUND(6371*2*ASIN(SQRT(SIN(RADIANS(INDEX(10_Lieux!$F:$F,V1666)-INDEX(10_Lieux!$F:$F,U1666))/2)^2+COS(RADIANS(INDEX(10_Lieux!$F:$F,U1666)))*COS(RADIANS(INDEX(10_Lieux!$F:$F,V1666)))*SIN(RADIANS(INDEX(10_Lieux!$G:$G,V1666)-INDEX(10_Lieux!$G:$G,U1666))/2)^2)),1)</f>
        <v>449.5</v>
      </c>
      <c r="X1666" s="14" t="n">
        <f aca="false">ROUND(I1666/IF(I1666&lt;p_seuil_vitesse,p_vit_lente,p_vit_rapide)*60/15,0)*15</f>
        <v>360</v>
      </c>
      <c r="Y1666" s="14" t="n">
        <f aca="false">MAX(IF(INDEX(10_Lieux!$B:$B,U1666)&lt;&gt;"Ville",INDEX(10_Lieux!$I:$I,U1666),0),IF(INDEX(10_Lieux!$B:$B,V1666)&lt;&gt;"Ville",INDEX(10_Lieux!$I:$I,V1666),0))</f>
        <v>250</v>
      </c>
      <c r="Z1666" s="14" t="str">
        <f aca="false">A1666&amp;"|"&amp;B1666</f>
        <v>Cannes-Mandelieu|Bâle</v>
      </c>
      <c r="AA1666" s="14" t="str">
        <f aca="false">IF(I1666&lt;p_local,"Local",IF(I1666&lt;p_vv_min,"Courte distance",IF(I1666&lt;p_tres_long,"Longue distance","Très longue distance")))</f>
        <v>Longue distance</v>
      </c>
    </row>
    <row r="1667" customFormat="false" ht="15" hidden="false" customHeight="true" outlineLevel="0" collapsed="false">
      <c r="A1667" s="1" t="s">
        <v>162</v>
      </c>
      <c r="B1667" s="1" t="s">
        <v>1796</v>
      </c>
      <c r="C1667" s="1" t="s">
        <v>35</v>
      </c>
      <c r="D1667" s="1" t="s">
        <v>653</v>
      </c>
      <c r="E1667" s="1" t="s">
        <v>1838</v>
      </c>
      <c r="F1667" s="14" t="s">
        <v>40</v>
      </c>
      <c r="G1667" s="14" t="str">
        <f aca="false">IF(I1667&lt;p_local,"Local → page infra",IF(H1667&gt;=p_ph1,"Phase 1",IF(H1667&gt;=p_ph2,"Phase 2","Phase 3")))</f>
        <v>Phase 3</v>
      </c>
      <c r="H1667" s="14" t="n">
        <f aca="false">IF(I1667&lt;p_local,0,IF(C1667="Aéroport → Aéroport",p_pts_plein,IF(Y1667&gt;0,IF(I1667&lt;=Y1667,p_pts_plein,IF(I1667&lt;=p_mult2*Y1667,p_pts_moyen,p_pts_r3)),IF(I1667&gt;=p_vv_min,p_pts_plein,IF(I1667&gt;=p_vv_moy,p_pts_moyen,p_pts_court))))+IF(INDEX(10_Lieux!$D:$D,U1667)=1,p_prio1,p_prio2)+IF(INDEX(10_Lieux!$D:$D,V1667)=1,p_prio1,p_prio2)+IF(K1667="Oui",p_tf,0)+p_hub*((INDEX(10_Lieux!$H:$H,U1667)="Hub")+(INDEX(10_Lieux!$H:$H,V1667)="Hub"))+IF(OR(INDEX(10_Lieux!$H:$H,U1667)="Premium",INDEX(10_Lieux!$H:$H,V1667)="Premium"),p_prem,0))</f>
        <v>50</v>
      </c>
      <c r="I1667" s="14" t="n">
        <f aca="false">ROUND(W1667*p_facteur,0)</f>
        <v>562</v>
      </c>
      <c r="J1667" s="14" t="str">
        <f aca="false">IF(X1667&lt;60,X1667&amp;" min",INT(X1667/60)&amp;" h"&amp;IF(MOD(X1667,60)=0,""," "&amp;TEXT(MOD(X1667,60),"00")))</f>
        <v>6 h</v>
      </c>
      <c r="K1667" s="14" t="str">
        <f aca="false">IF(S1667&lt;&gt;T1667,"Oui","Non")</f>
        <v>Oui</v>
      </c>
      <c r="L1667" s="14" t="str">
        <f aca="false">IF(AND(INDEX(10_Lieux!$B:$B,U1667)="Ville",INDEX(10_Lieux!$B:$B,V1667)="Ville"),"/chauffeur-prive/"&amp;INDEX(10_Lieux!$E:$E,U1667)&amp;"-"&amp;INDEX(10_Lieux!$E:$E,V1667)&amp;"/","/chauffeur-prive/"&amp;INDEX(10_Lieux!$E:$E,U1667)&amp;"/"&amp;INDEX(10_Lieux!$E:$E,V1667)&amp;"/")</f>
        <v>/chauffeur-prive/bale/aeroport-cannes-mandelieu/</v>
      </c>
      <c r="M1667" s="14" t="str">
        <f aca="false">IFERROR(INDEX($L:$L,MATCH(B1667&amp;"|"&amp;A1667,$Z:$Z,0)),"—")</f>
        <v>/chauffeur-prive/aeroport-cannes-mandelieu/bale/</v>
      </c>
      <c r="N1667" s="14" t="str">
        <f aca="false">IF(LEN("Chauffeur privé "&amp;INDEX(10_Lieux!$J:$J,U1667)&amp;" → "&amp;INDEX(10_Lieux!$J:$J,V1667)&amp;" | 24h/24")&gt;60,"Chauffeur privé "&amp;INDEX(10_Lieux!$J:$J,U1667)&amp;" → "&amp;INDEX(10_Lieux!$J:$J,V1667),"Chauffeur privé "&amp;INDEX(10_Lieux!$J:$J,U1667)&amp;" → "&amp;INDEX(10_Lieux!$J:$J,V1667)&amp;" | 24h/24")</f>
        <v>Chauffeur privé Bâle → Aéroport Cannes-Mandelieu | 24h/24</v>
      </c>
      <c r="O1667" s="14" t="n">
        <f aca="false">LEN(N1667)</f>
        <v>57</v>
      </c>
      <c r="P1667" s="14" t="str">
        <f aca="false">"Chauffeur privé "&amp;INDEX(10_Lieux!$K:$K,U1667)&amp;" vers "&amp;INDEX(10_Lieux!$L:$L,V1667)</f>
        <v>Chauffeur privé de Bâle vers l'aéroport Cannes-Mandelieu</v>
      </c>
      <c r="Q1667" s="14" t="str">
        <f aca="false">"Chauffeur privé "&amp;INDEX(10_Lieux!$K:$K,U1667)&amp;" vers "&amp;INDEX(10_Lieux!$L:$L,V1667)&amp;" : env. "&amp;I1667&amp;" km, "&amp;J1667&amp;" de route. Devis personnalisé, standard 24h/24 et 7j/7."</f>
        <v>Chauffeur privé de Bâle vers l'aéroport Cannes-Mandelieu : env. 562 km, 6 h de route. Devis personnalisé, standard 24h/24 et 7j/7.</v>
      </c>
      <c r="R1667" s="14" t="n">
        <f aca="false">LEN(Q1667)</f>
        <v>130</v>
      </c>
      <c r="S1667" s="14" t="str">
        <f aca="false">INDEX(10_Lieux!$C:$C,U1667)</f>
        <v>Suisse</v>
      </c>
      <c r="T1667" s="14" t="str">
        <f aca="false">INDEX(10_Lieux!$C:$C,V1667)</f>
        <v>France</v>
      </c>
      <c r="U1667" s="14" t="n">
        <f aca="false">MATCH(A1667,10_Lieux!$A:$A,0)</f>
        <v>121</v>
      </c>
      <c r="V1667" s="14" t="n">
        <f aca="false">MATCH(B1667,10_Lieux!$A:$A,0)</f>
        <v>169</v>
      </c>
      <c r="W1667" s="14" t="n">
        <f aca="false">ROUND(6371*2*ASIN(SQRT(SIN(RADIANS(INDEX(10_Lieux!$F:$F,V1667)-INDEX(10_Lieux!$F:$F,U1667))/2)^2+COS(RADIANS(INDEX(10_Lieux!$F:$F,U1667)))*COS(RADIANS(INDEX(10_Lieux!$F:$F,V1667)))*SIN(RADIANS(INDEX(10_Lieux!$G:$G,V1667)-INDEX(10_Lieux!$G:$G,U1667))/2)^2)),1)</f>
        <v>449.5</v>
      </c>
      <c r="X1667" s="14" t="n">
        <f aca="false">ROUND(I1667/IF(I1667&lt;p_seuil_vitesse,p_vit_lente,p_vit_rapide)*60/15,0)*15</f>
        <v>360</v>
      </c>
      <c r="Y1667" s="14" t="n">
        <f aca="false">MAX(IF(INDEX(10_Lieux!$B:$B,U1667)&lt;&gt;"Ville",INDEX(10_Lieux!$I:$I,U1667),0),IF(INDEX(10_Lieux!$B:$B,V1667)&lt;&gt;"Ville",INDEX(10_Lieux!$I:$I,V1667),0))</f>
        <v>250</v>
      </c>
      <c r="Z1667" s="14" t="str">
        <f aca="false">A1667&amp;"|"&amp;B1667</f>
        <v>Bâle|Cannes-Mandelieu</v>
      </c>
      <c r="AA1667" s="14" t="str">
        <f aca="false">IF(I1667&lt;p_local,"Local",IF(I1667&lt;p_vv_min,"Courte distance",IF(I1667&lt;p_tres_long,"Longue distance","Très longue distance")))</f>
        <v>Longue distance</v>
      </c>
    </row>
    <row r="1668" customFormat="false" ht="15" hidden="false" customHeight="true" outlineLevel="0" collapsed="false">
      <c r="A1668" s="1" t="s">
        <v>1796</v>
      </c>
      <c r="B1668" s="1" t="s">
        <v>164</v>
      </c>
      <c r="C1668" s="1" t="s">
        <v>34</v>
      </c>
      <c r="D1668" s="1" t="s">
        <v>653</v>
      </c>
      <c r="E1668" s="1" t="s">
        <v>1839</v>
      </c>
      <c r="F1668" s="14" t="s">
        <v>40</v>
      </c>
      <c r="G1668" s="14" t="str">
        <f aca="false">IF(I1668&lt;p_local,"Local → page infra",IF(H1668&gt;=p_ph1,"Phase 1",IF(H1668&gt;=p_ph2,"Phase 2","Phase 3")))</f>
        <v>Phase 3</v>
      </c>
      <c r="H1668" s="14" t="n">
        <f aca="false">IF(I1668&lt;p_local,0,IF(C1668="Aéroport → Aéroport",p_pts_plein,IF(Y1668&gt;0,IF(I1668&lt;=Y1668,p_pts_plein,IF(I1668&lt;=p_mult2*Y1668,p_pts_moyen,p_pts_r3)),IF(I1668&gt;=p_vv_min,p_pts_plein,IF(I1668&gt;=p_vv_moy,p_pts_moyen,p_pts_court))))+IF(INDEX(10_Lieux!$D:$D,U1668)=1,p_prio1,p_prio2)+IF(INDEX(10_Lieux!$D:$D,V1668)=1,p_prio1,p_prio2)+IF(K1668="Oui",p_tf,0)+p_hub*((INDEX(10_Lieux!$H:$H,U1668)="Hub")+(INDEX(10_Lieux!$H:$H,V1668)="Hub"))+IF(OR(INDEX(10_Lieux!$H:$H,U1668)="Premium",INDEX(10_Lieux!$H:$H,V1668)="Premium"),p_prem,0))</f>
        <v>60</v>
      </c>
      <c r="I1668" s="14" t="n">
        <f aca="false">ROUND(W1668*p_facteur,0)</f>
        <v>555</v>
      </c>
      <c r="J1668" s="14" t="str">
        <f aca="false">IF(X1668&lt;60,X1668&amp;" min",INT(X1668/60)&amp;" h"&amp;IF(MOD(X1668,60)=0,""," "&amp;TEXT(MOD(X1668,60),"00")))</f>
        <v>5 h 45</v>
      </c>
      <c r="K1668" s="14" t="str">
        <f aca="false">IF(S1668&lt;&gt;T1668,"Oui","Non")</f>
        <v>Oui</v>
      </c>
      <c r="L1668" s="14" t="str">
        <f aca="false">IF(AND(INDEX(10_Lieux!$B:$B,U1668)="Ville",INDEX(10_Lieux!$B:$B,V1668)="Ville"),"/chauffeur-prive/"&amp;INDEX(10_Lieux!$E:$E,U1668)&amp;"-"&amp;INDEX(10_Lieux!$E:$E,V1668)&amp;"/","/chauffeur-prive/"&amp;INDEX(10_Lieux!$E:$E,U1668)&amp;"/"&amp;INDEX(10_Lieux!$E:$E,V1668)&amp;"/")</f>
        <v>/chauffeur-prive/aeroport-cannes-mandelieu/zurich/</v>
      </c>
      <c r="M1668" s="14" t="str">
        <f aca="false">IFERROR(INDEX($L:$L,MATCH(B1668&amp;"|"&amp;A1668,$Z:$Z,0)),"—")</f>
        <v>/chauffeur-prive/zurich/aeroport-cannes-mandelieu/</v>
      </c>
      <c r="N1668" s="14" t="str">
        <f aca="false">IF(LEN("Chauffeur privé "&amp;INDEX(10_Lieux!$J:$J,U1668)&amp;" → "&amp;INDEX(10_Lieux!$J:$J,V1668)&amp;" | 24h/24")&gt;60,"Chauffeur privé "&amp;INDEX(10_Lieux!$J:$J,U1668)&amp;" → "&amp;INDEX(10_Lieux!$J:$J,V1668),"Chauffeur privé "&amp;INDEX(10_Lieux!$J:$J,U1668)&amp;" → "&amp;INDEX(10_Lieux!$J:$J,V1668)&amp;" | 24h/24")</f>
        <v>Chauffeur privé Aéroport Cannes-Mandelieu → Zurich | 24h/24</v>
      </c>
      <c r="O1668" s="14" t="n">
        <f aca="false">LEN(N1668)</f>
        <v>59</v>
      </c>
      <c r="P1668" s="14" t="str">
        <f aca="false">"Chauffeur privé "&amp;INDEX(10_Lieux!$K:$K,U1668)&amp;" vers "&amp;INDEX(10_Lieux!$L:$L,V1668)</f>
        <v>Chauffeur privé de l'aéroport Cannes-Mandelieu vers Zurich</v>
      </c>
      <c r="Q1668" s="14" t="str">
        <f aca="false">"Chauffeur privé "&amp;INDEX(10_Lieux!$K:$K,U1668)&amp;" vers "&amp;INDEX(10_Lieux!$L:$L,V1668)&amp;" : env. "&amp;I1668&amp;" km, "&amp;J1668&amp;" de route. Devis personnalisé, standard 24h/24 et 7j/7."</f>
        <v>Chauffeur privé de l'aéroport Cannes-Mandelieu vers Zurich : env. 555 km, 5 h 45 de route. Devis personnalisé, standard 24h/24 et 7j/7.</v>
      </c>
      <c r="R1668" s="14" t="n">
        <f aca="false">LEN(Q1668)</f>
        <v>135</v>
      </c>
      <c r="S1668" s="14" t="str">
        <f aca="false">INDEX(10_Lieux!$C:$C,U1668)</f>
        <v>France</v>
      </c>
      <c r="T1668" s="14" t="str">
        <f aca="false">INDEX(10_Lieux!$C:$C,V1668)</f>
        <v>Suisse</v>
      </c>
      <c r="U1668" s="14" t="n">
        <f aca="false">MATCH(A1668,10_Lieux!$A:$A,0)</f>
        <v>169</v>
      </c>
      <c r="V1668" s="14" t="n">
        <f aca="false">MATCH(B1668,10_Lieux!$A:$A,0)</f>
        <v>122</v>
      </c>
      <c r="W1668" s="14" t="n">
        <f aca="false">ROUND(6371*2*ASIN(SQRT(SIN(RADIANS(INDEX(10_Lieux!$F:$F,V1668)-INDEX(10_Lieux!$F:$F,U1668))/2)^2+COS(RADIANS(INDEX(10_Lieux!$F:$F,U1668)))*COS(RADIANS(INDEX(10_Lieux!$F:$F,V1668)))*SIN(RADIANS(INDEX(10_Lieux!$G:$G,V1668)-INDEX(10_Lieux!$G:$G,U1668))/2)^2)),1)</f>
        <v>444</v>
      </c>
      <c r="X1668" s="14" t="n">
        <f aca="false">ROUND(I1668/IF(I1668&lt;p_seuil_vitesse,p_vit_lente,p_vit_rapide)*60/15,0)*15</f>
        <v>345</v>
      </c>
      <c r="Y1668" s="14" t="n">
        <f aca="false">MAX(IF(INDEX(10_Lieux!$B:$B,U1668)&lt;&gt;"Ville",INDEX(10_Lieux!$I:$I,U1668),0),IF(INDEX(10_Lieux!$B:$B,V1668)&lt;&gt;"Ville",INDEX(10_Lieux!$I:$I,V1668),0))</f>
        <v>250</v>
      </c>
      <c r="Z1668" s="14" t="str">
        <f aca="false">A1668&amp;"|"&amp;B1668</f>
        <v>Cannes-Mandelieu|Zurich</v>
      </c>
      <c r="AA1668" s="14" t="str">
        <f aca="false">IF(I1668&lt;p_local,"Local",IF(I1668&lt;p_vv_min,"Courte distance",IF(I1668&lt;p_tres_long,"Longue distance","Très longue distance")))</f>
        <v>Longue distance</v>
      </c>
    </row>
    <row r="1669" customFormat="false" ht="15" hidden="false" customHeight="true" outlineLevel="0" collapsed="false">
      <c r="A1669" s="1" t="s">
        <v>164</v>
      </c>
      <c r="B1669" s="1" t="s">
        <v>1796</v>
      </c>
      <c r="C1669" s="1" t="s">
        <v>35</v>
      </c>
      <c r="D1669" s="1" t="s">
        <v>653</v>
      </c>
      <c r="E1669" s="1" t="s">
        <v>1840</v>
      </c>
      <c r="F1669" s="14" t="s">
        <v>40</v>
      </c>
      <c r="G1669" s="14" t="str">
        <f aca="false">IF(I1669&lt;p_local,"Local → page infra",IF(H1669&gt;=p_ph1,"Phase 1",IF(H1669&gt;=p_ph2,"Phase 2","Phase 3")))</f>
        <v>Phase 3</v>
      </c>
      <c r="H1669" s="14" t="n">
        <f aca="false">IF(I1669&lt;p_local,0,IF(C1669="Aéroport → Aéroport",p_pts_plein,IF(Y1669&gt;0,IF(I1669&lt;=Y1669,p_pts_plein,IF(I1669&lt;=p_mult2*Y1669,p_pts_moyen,p_pts_r3)),IF(I1669&gt;=p_vv_min,p_pts_plein,IF(I1669&gt;=p_vv_moy,p_pts_moyen,p_pts_court))))+IF(INDEX(10_Lieux!$D:$D,U1669)=1,p_prio1,p_prio2)+IF(INDEX(10_Lieux!$D:$D,V1669)=1,p_prio1,p_prio2)+IF(K1669="Oui",p_tf,0)+p_hub*((INDEX(10_Lieux!$H:$H,U1669)="Hub")+(INDEX(10_Lieux!$H:$H,V1669)="Hub"))+IF(OR(INDEX(10_Lieux!$H:$H,U1669)="Premium",INDEX(10_Lieux!$H:$H,V1669)="Premium"),p_prem,0))</f>
        <v>60</v>
      </c>
      <c r="I1669" s="14" t="n">
        <f aca="false">ROUND(W1669*p_facteur,0)</f>
        <v>555</v>
      </c>
      <c r="J1669" s="14" t="str">
        <f aca="false">IF(X1669&lt;60,X1669&amp;" min",INT(X1669/60)&amp;" h"&amp;IF(MOD(X1669,60)=0,""," "&amp;TEXT(MOD(X1669,60),"00")))</f>
        <v>5 h 45</v>
      </c>
      <c r="K1669" s="14" t="str">
        <f aca="false">IF(S1669&lt;&gt;T1669,"Oui","Non")</f>
        <v>Oui</v>
      </c>
      <c r="L1669" s="14" t="str">
        <f aca="false">IF(AND(INDEX(10_Lieux!$B:$B,U1669)="Ville",INDEX(10_Lieux!$B:$B,V1669)="Ville"),"/chauffeur-prive/"&amp;INDEX(10_Lieux!$E:$E,U1669)&amp;"-"&amp;INDEX(10_Lieux!$E:$E,V1669)&amp;"/","/chauffeur-prive/"&amp;INDEX(10_Lieux!$E:$E,U1669)&amp;"/"&amp;INDEX(10_Lieux!$E:$E,V1669)&amp;"/")</f>
        <v>/chauffeur-prive/zurich/aeroport-cannes-mandelieu/</v>
      </c>
      <c r="M1669" s="14" t="str">
        <f aca="false">IFERROR(INDEX($L:$L,MATCH(B1669&amp;"|"&amp;A1669,$Z:$Z,0)),"—")</f>
        <v>/chauffeur-prive/aeroport-cannes-mandelieu/zurich/</v>
      </c>
      <c r="N1669" s="14" t="str">
        <f aca="false">IF(LEN("Chauffeur privé "&amp;INDEX(10_Lieux!$J:$J,U1669)&amp;" → "&amp;INDEX(10_Lieux!$J:$J,V1669)&amp;" | 24h/24")&gt;60,"Chauffeur privé "&amp;INDEX(10_Lieux!$J:$J,U1669)&amp;" → "&amp;INDEX(10_Lieux!$J:$J,V1669),"Chauffeur privé "&amp;INDEX(10_Lieux!$J:$J,U1669)&amp;" → "&amp;INDEX(10_Lieux!$J:$J,V1669)&amp;" | 24h/24")</f>
        <v>Chauffeur privé Zurich → Aéroport Cannes-Mandelieu | 24h/24</v>
      </c>
      <c r="O1669" s="14" t="n">
        <f aca="false">LEN(N1669)</f>
        <v>59</v>
      </c>
      <c r="P1669" s="14" t="str">
        <f aca="false">"Chauffeur privé "&amp;INDEX(10_Lieux!$K:$K,U1669)&amp;" vers "&amp;INDEX(10_Lieux!$L:$L,V1669)</f>
        <v>Chauffeur privé de Zurich vers l'aéroport Cannes-Mandelieu</v>
      </c>
      <c r="Q1669" s="14" t="str">
        <f aca="false">"Chauffeur privé "&amp;INDEX(10_Lieux!$K:$K,U1669)&amp;" vers "&amp;INDEX(10_Lieux!$L:$L,V1669)&amp;" : env. "&amp;I1669&amp;" km, "&amp;J1669&amp;" de route. Devis personnalisé, standard 24h/24 et 7j/7."</f>
        <v>Chauffeur privé de Zurich vers l'aéroport Cannes-Mandelieu : env. 555 km, 5 h 45 de route. Devis personnalisé, standard 24h/24 et 7j/7.</v>
      </c>
      <c r="R1669" s="14" t="n">
        <f aca="false">LEN(Q1669)</f>
        <v>135</v>
      </c>
      <c r="S1669" s="14" t="str">
        <f aca="false">INDEX(10_Lieux!$C:$C,U1669)</f>
        <v>Suisse</v>
      </c>
      <c r="T1669" s="14" t="str">
        <f aca="false">INDEX(10_Lieux!$C:$C,V1669)</f>
        <v>France</v>
      </c>
      <c r="U1669" s="14" t="n">
        <f aca="false">MATCH(A1669,10_Lieux!$A:$A,0)</f>
        <v>122</v>
      </c>
      <c r="V1669" s="14" t="n">
        <f aca="false">MATCH(B1669,10_Lieux!$A:$A,0)</f>
        <v>169</v>
      </c>
      <c r="W1669" s="14" t="n">
        <f aca="false">ROUND(6371*2*ASIN(SQRT(SIN(RADIANS(INDEX(10_Lieux!$F:$F,V1669)-INDEX(10_Lieux!$F:$F,U1669))/2)^2+COS(RADIANS(INDEX(10_Lieux!$F:$F,U1669)))*COS(RADIANS(INDEX(10_Lieux!$F:$F,V1669)))*SIN(RADIANS(INDEX(10_Lieux!$G:$G,V1669)-INDEX(10_Lieux!$G:$G,U1669))/2)^2)),1)</f>
        <v>444</v>
      </c>
      <c r="X1669" s="14" t="n">
        <f aca="false">ROUND(I1669/IF(I1669&lt;p_seuil_vitesse,p_vit_lente,p_vit_rapide)*60/15,0)*15</f>
        <v>345</v>
      </c>
      <c r="Y1669" s="14" t="n">
        <f aca="false">MAX(IF(INDEX(10_Lieux!$B:$B,U1669)&lt;&gt;"Ville",INDEX(10_Lieux!$I:$I,U1669),0),IF(INDEX(10_Lieux!$B:$B,V1669)&lt;&gt;"Ville",INDEX(10_Lieux!$I:$I,V1669),0))</f>
        <v>250</v>
      </c>
      <c r="Z1669" s="14" t="str">
        <f aca="false">A1669&amp;"|"&amp;B1669</f>
        <v>Zurich|Cannes-Mandelieu</v>
      </c>
      <c r="AA1669" s="14" t="str">
        <f aca="false">IF(I1669&lt;p_local,"Local",IF(I1669&lt;p_vv_min,"Courte distance",IF(I1669&lt;p_tres_long,"Longue distance","Très longue distance")))</f>
        <v>Longue distance</v>
      </c>
    </row>
    <row r="1670" customFormat="false" ht="15" hidden="false" customHeight="true" outlineLevel="0" collapsed="false">
      <c r="A1670" s="1" t="s">
        <v>1796</v>
      </c>
      <c r="B1670" s="1" t="s">
        <v>166</v>
      </c>
      <c r="C1670" s="1" t="s">
        <v>34</v>
      </c>
      <c r="D1670" s="1" t="s">
        <v>653</v>
      </c>
      <c r="E1670" s="1" t="s">
        <v>1841</v>
      </c>
      <c r="F1670" s="14" t="s">
        <v>40</v>
      </c>
      <c r="G1670" s="14" t="str">
        <f aca="false">IF(I1670&lt;p_local,"Local → page infra",IF(H1670&gt;=p_ph1,"Phase 1",IF(H1670&gt;=p_ph2,"Phase 2","Phase 3")))</f>
        <v>Phase 3</v>
      </c>
      <c r="H1670" s="14" t="n">
        <f aca="false">IF(I1670&lt;p_local,0,IF(C1670="Aéroport → Aéroport",p_pts_plein,IF(Y1670&gt;0,IF(I1670&lt;=Y1670,p_pts_plein,IF(I1670&lt;=p_mult2*Y1670,p_pts_moyen,p_pts_r3)),IF(I1670&gt;=p_vv_min,p_pts_plein,IF(I1670&gt;=p_vv_moy,p_pts_moyen,p_pts_court))))+IF(INDEX(10_Lieux!$D:$D,U1670)=1,p_prio1,p_prio2)+IF(INDEX(10_Lieux!$D:$D,V1670)=1,p_prio1,p_prio2)+IF(K1670="Oui",p_tf,0)+p_hub*((INDEX(10_Lieux!$H:$H,U1670)="Hub")+(INDEX(10_Lieux!$H:$H,V1670)="Hub"))+IF(OR(INDEX(10_Lieux!$H:$H,U1670)="Premium",INDEX(10_Lieux!$H:$H,V1670)="Premium"),p_prem,0))</f>
        <v>50</v>
      </c>
      <c r="I1670" s="14" t="n">
        <f aca="false">ROUND(W1670*p_facteur,0)</f>
        <v>476</v>
      </c>
      <c r="J1670" s="14" t="str">
        <f aca="false">IF(X1670&lt;60,X1670&amp;" min",INT(X1670/60)&amp;" h"&amp;IF(MOD(X1670,60)=0,""," "&amp;TEXT(MOD(X1670,60),"00")))</f>
        <v>5 h</v>
      </c>
      <c r="K1670" s="14" t="str">
        <f aca="false">IF(S1670&lt;&gt;T1670,"Oui","Non")</f>
        <v>Oui</v>
      </c>
      <c r="L1670" s="14" t="str">
        <f aca="false">IF(AND(INDEX(10_Lieux!$B:$B,U1670)="Ville",INDEX(10_Lieux!$B:$B,V1670)="Ville"),"/chauffeur-prive/"&amp;INDEX(10_Lieux!$E:$E,U1670)&amp;"-"&amp;INDEX(10_Lieux!$E:$E,V1670)&amp;"/","/chauffeur-prive/"&amp;INDEX(10_Lieux!$E:$E,U1670)&amp;"/"&amp;INDEX(10_Lieux!$E:$E,V1670)&amp;"/")</f>
        <v>/chauffeur-prive/aeroport-cannes-mandelieu/berne/</v>
      </c>
      <c r="M1670" s="14" t="str">
        <f aca="false">IFERROR(INDEX($L:$L,MATCH(B1670&amp;"|"&amp;A1670,$Z:$Z,0)),"—")</f>
        <v>/chauffeur-prive/berne/aeroport-cannes-mandelieu/</v>
      </c>
      <c r="N1670" s="14" t="str">
        <f aca="false">IF(LEN("Chauffeur privé "&amp;INDEX(10_Lieux!$J:$J,U1670)&amp;" → "&amp;INDEX(10_Lieux!$J:$J,V1670)&amp;" | 24h/24")&gt;60,"Chauffeur privé "&amp;INDEX(10_Lieux!$J:$J,U1670)&amp;" → "&amp;INDEX(10_Lieux!$J:$J,V1670),"Chauffeur privé "&amp;INDEX(10_Lieux!$J:$J,U1670)&amp;" → "&amp;INDEX(10_Lieux!$J:$J,V1670)&amp;" | 24h/24")</f>
        <v>Chauffeur privé Aéroport Cannes-Mandelieu → Berne | 24h/24</v>
      </c>
      <c r="O1670" s="14" t="n">
        <f aca="false">LEN(N1670)</f>
        <v>58</v>
      </c>
      <c r="P1670" s="14" t="str">
        <f aca="false">"Chauffeur privé "&amp;INDEX(10_Lieux!$K:$K,U1670)&amp;" vers "&amp;INDEX(10_Lieux!$L:$L,V1670)</f>
        <v>Chauffeur privé de l'aéroport Cannes-Mandelieu vers Berne</v>
      </c>
      <c r="Q1670" s="14" t="str">
        <f aca="false">"Chauffeur privé "&amp;INDEX(10_Lieux!$K:$K,U1670)&amp;" vers "&amp;INDEX(10_Lieux!$L:$L,V1670)&amp;" : env. "&amp;I1670&amp;" km, "&amp;J1670&amp;" de route. Devis personnalisé, standard 24h/24 et 7j/7."</f>
        <v>Chauffeur privé de l'aéroport Cannes-Mandelieu vers Berne : env. 476 km, 5 h de route. Devis personnalisé, standard 24h/24 et 7j/7.</v>
      </c>
      <c r="R1670" s="14" t="n">
        <f aca="false">LEN(Q1670)</f>
        <v>131</v>
      </c>
      <c r="S1670" s="14" t="str">
        <f aca="false">INDEX(10_Lieux!$C:$C,U1670)</f>
        <v>France</v>
      </c>
      <c r="T1670" s="14" t="str">
        <f aca="false">INDEX(10_Lieux!$C:$C,V1670)</f>
        <v>Suisse</v>
      </c>
      <c r="U1670" s="14" t="n">
        <f aca="false">MATCH(A1670,10_Lieux!$A:$A,0)</f>
        <v>169</v>
      </c>
      <c r="V1670" s="14" t="n">
        <f aca="false">MATCH(B1670,10_Lieux!$A:$A,0)</f>
        <v>123</v>
      </c>
      <c r="W1670" s="14" t="n">
        <f aca="false">ROUND(6371*2*ASIN(SQRT(SIN(RADIANS(INDEX(10_Lieux!$F:$F,V1670)-INDEX(10_Lieux!$F:$F,U1670))/2)^2+COS(RADIANS(INDEX(10_Lieux!$F:$F,U1670)))*COS(RADIANS(INDEX(10_Lieux!$F:$F,V1670)))*SIN(RADIANS(INDEX(10_Lieux!$G:$G,V1670)-INDEX(10_Lieux!$G:$G,U1670))/2)^2)),1)</f>
        <v>380.7</v>
      </c>
      <c r="X1670" s="14" t="n">
        <f aca="false">ROUND(I1670/IF(I1670&lt;p_seuil_vitesse,p_vit_lente,p_vit_rapide)*60/15,0)*15</f>
        <v>300</v>
      </c>
      <c r="Y1670" s="14" t="n">
        <f aca="false">MAX(IF(INDEX(10_Lieux!$B:$B,U1670)&lt;&gt;"Ville",INDEX(10_Lieux!$I:$I,U1670),0),IF(INDEX(10_Lieux!$B:$B,V1670)&lt;&gt;"Ville",INDEX(10_Lieux!$I:$I,V1670),0))</f>
        <v>250</v>
      </c>
      <c r="Z1670" s="14" t="str">
        <f aca="false">A1670&amp;"|"&amp;B1670</f>
        <v>Cannes-Mandelieu|Berne</v>
      </c>
      <c r="AA1670" s="14" t="str">
        <f aca="false">IF(I1670&lt;p_local,"Local",IF(I1670&lt;p_vv_min,"Courte distance",IF(I1670&lt;p_tres_long,"Longue distance","Très longue distance")))</f>
        <v>Longue distance</v>
      </c>
    </row>
    <row r="1671" customFormat="false" ht="15" hidden="false" customHeight="true" outlineLevel="0" collapsed="false">
      <c r="A1671" s="1" t="s">
        <v>166</v>
      </c>
      <c r="B1671" s="1" t="s">
        <v>1796</v>
      </c>
      <c r="C1671" s="1" t="s">
        <v>35</v>
      </c>
      <c r="D1671" s="1" t="s">
        <v>653</v>
      </c>
      <c r="E1671" s="1" t="s">
        <v>1842</v>
      </c>
      <c r="F1671" s="14" t="s">
        <v>40</v>
      </c>
      <c r="G1671" s="14" t="str">
        <f aca="false">IF(I1671&lt;p_local,"Local → page infra",IF(H1671&gt;=p_ph1,"Phase 1",IF(H1671&gt;=p_ph2,"Phase 2","Phase 3")))</f>
        <v>Phase 3</v>
      </c>
      <c r="H1671" s="14" t="n">
        <f aca="false">IF(I1671&lt;p_local,0,IF(C1671="Aéroport → Aéroport",p_pts_plein,IF(Y1671&gt;0,IF(I1671&lt;=Y1671,p_pts_plein,IF(I1671&lt;=p_mult2*Y1671,p_pts_moyen,p_pts_r3)),IF(I1671&gt;=p_vv_min,p_pts_plein,IF(I1671&gt;=p_vv_moy,p_pts_moyen,p_pts_court))))+IF(INDEX(10_Lieux!$D:$D,U1671)=1,p_prio1,p_prio2)+IF(INDEX(10_Lieux!$D:$D,V1671)=1,p_prio1,p_prio2)+IF(K1671="Oui",p_tf,0)+p_hub*((INDEX(10_Lieux!$H:$H,U1671)="Hub")+(INDEX(10_Lieux!$H:$H,V1671)="Hub"))+IF(OR(INDEX(10_Lieux!$H:$H,U1671)="Premium",INDEX(10_Lieux!$H:$H,V1671)="Premium"),p_prem,0))</f>
        <v>50</v>
      </c>
      <c r="I1671" s="14" t="n">
        <f aca="false">ROUND(W1671*p_facteur,0)</f>
        <v>476</v>
      </c>
      <c r="J1671" s="14" t="str">
        <f aca="false">IF(X1671&lt;60,X1671&amp;" min",INT(X1671/60)&amp;" h"&amp;IF(MOD(X1671,60)=0,""," "&amp;TEXT(MOD(X1671,60),"00")))</f>
        <v>5 h</v>
      </c>
      <c r="K1671" s="14" t="str">
        <f aca="false">IF(S1671&lt;&gt;T1671,"Oui","Non")</f>
        <v>Oui</v>
      </c>
      <c r="L1671" s="14" t="str">
        <f aca="false">IF(AND(INDEX(10_Lieux!$B:$B,U1671)="Ville",INDEX(10_Lieux!$B:$B,V1671)="Ville"),"/chauffeur-prive/"&amp;INDEX(10_Lieux!$E:$E,U1671)&amp;"-"&amp;INDEX(10_Lieux!$E:$E,V1671)&amp;"/","/chauffeur-prive/"&amp;INDEX(10_Lieux!$E:$E,U1671)&amp;"/"&amp;INDEX(10_Lieux!$E:$E,V1671)&amp;"/")</f>
        <v>/chauffeur-prive/berne/aeroport-cannes-mandelieu/</v>
      </c>
      <c r="M1671" s="14" t="str">
        <f aca="false">IFERROR(INDEX($L:$L,MATCH(B1671&amp;"|"&amp;A1671,$Z:$Z,0)),"—")</f>
        <v>/chauffeur-prive/aeroport-cannes-mandelieu/berne/</v>
      </c>
      <c r="N1671" s="14" t="str">
        <f aca="false">IF(LEN("Chauffeur privé "&amp;INDEX(10_Lieux!$J:$J,U1671)&amp;" → "&amp;INDEX(10_Lieux!$J:$J,V1671)&amp;" | 24h/24")&gt;60,"Chauffeur privé "&amp;INDEX(10_Lieux!$J:$J,U1671)&amp;" → "&amp;INDEX(10_Lieux!$J:$J,V1671),"Chauffeur privé "&amp;INDEX(10_Lieux!$J:$J,U1671)&amp;" → "&amp;INDEX(10_Lieux!$J:$J,V1671)&amp;" | 24h/24")</f>
        <v>Chauffeur privé Berne → Aéroport Cannes-Mandelieu | 24h/24</v>
      </c>
      <c r="O1671" s="14" t="n">
        <f aca="false">LEN(N1671)</f>
        <v>58</v>
      </c>
      <c r="P1671" s="14" t="str">
        <f aca="false">"Chauffeur privé "&amp;INDEX(10_Lieux!$K:$K,U1671)&amp;" vers "&amp;INDEX(10_Lieux!$L:$L,V1671)</f>
        <v>Chauffeur privé de Berne vers l'aéroport Cannes-Mandelieu</v>
      </c>
      <c r="Q1671" s="14" t="str">
        <f aca="false">"Chauffeur privé "&amp;INDEX(10_Lieux!$K:$K,U1671)&amp;" vers "&amp;INDEX(10_Lieux!$L:$L,V1671)&amp;" : env. "&amp;I1671&amp;" km, "&amp;J1671&amp;" de route. Devis personnalisé, standard 24h/24 et 7j/7."</f>
        <v>Chauffeur privé de Berne vers l'aéroport Cannes-Mandelieu : env. 476 km, 5 h de route. Devis personnalisé, standard 24h/24 et 7j/7.</v>
      </c>
      <c r="R1671" s="14" t="n">
        <f aca="false">LEN(Q1671)</f>
        <v>131</v>
      </c>
      <c r="S1671" s="14" t="str">
        <f aca="false">INDEX(10_Lieux!$C:$C,U1671)</f>
        <v>Suisse</v>
      </c>
      <c r="T1671" s="14" t="str">
        <f aca="false">INDEX(10_Lieux!$C:$C,V1671)</f>
        <v>France</v>
      </c>
      <c r="U1671" s="14" t="n">
        <f aca="false">MATCH(A1671,10_Lieux!$A:$A,0)</f>
        <v>123</v>
      </c>
      <c r="V1671" s="14" t="n">
        <f aca="false">MATCH(B1671,10_Lieux!$A:$A,0)</f>
        <v>169</v>
      </c>
      <c r="W1671" s="14" t="n">
        <f aca="false">ROUND(6371*2*ASIN(SQRT(SIN(RADIANS(INDEX(10_Lieux!$F:$F,V1671)-INDEX(10_Lieux!$F:$F,U1671))/2)^2+COS(RADIANS(INDEX(10_Lieux!$F:$F,U1671)))*COS(RADIANS(INDEX(10_Lieux!$F:$F,V1671)))*SIN(RADIANS(INDEX(10_Lieux!$G:$G,V1671)-INDEX(10_Lieux!$G:$G,U1671))/2)^2)),1)</f>
        <v>380.7</v>
      </c>
      <c r="X1671" s="14" t="n">
        <f aca="false">ROUND(I1671/IF(I1671&lt;p_seuil_vitesse,p_vit_lente,p_vit_rapide)*60/15,0)*15</f>
        <v>300</v>
      </c>
      <c r="Y1671" s="14" t="n">
        <f aca="false">MAX(IF(INDEX(10_Lieux!$B:$B,U1671)&lt;&gt;"Ville",INDEX(10_Lieux!$I:$I,U1671),0),IF(INDEX(10_Lieux!$B:$B,V1671)&lt;&gt;"Ville",INDEX(10_Lieux!$I:$I,V1671),0))</f>
        <v>250</v>
      </c>
      <c r="Z1671" s="14" t="str">
        <f aca="false">A1671&amp;"|"&amp;B1671</f>
        <v>Berne|Cannes-Mandelieu</v>
      </c>
      <c r="AA1671" s="14" t="str">
        <f aca="false">IF(I1671&lt;p_local,"Local",IF(I1671&lt;p_vv_min,"Courte distance",IF(I1671&lt;p_tres_long,"Longue distance","Très longue distance")))</f>
        <v>Longue distance</v>
      </c>
    </row>
    <row r="1672" customFormat="false" ht="15" hidden="false" customHeight="true" outlineLevel="0" collapsed="false">
      <c r="A1672" s="1" t="s">
        <v>1843</v>
      </c>
      <c r="B1672" s="1" t="s">
        <v>122</v>
      </c>
      <c r="C1672" s="1" t="s">
        <v>34</v>
      </c>
      <c r="D1672" s="1" t="s">
        <v>653</v>
      </c>
      <c r="E1672" s="1" t="s">
        <v>1844</v>
      </c>
      <c r="F1672" s="14" t="s">
        <v>40</v>
      </c>
      <c r="G1672" s="14" t="str">
        <f aca="false">IF(I1672&lt;p_local,"Local → page infra",IF(H1672&gt;=p_ph1,"Phase 1",IF(H1672&gt;=p_ph2,"Phase 2","Phase 3")))</f>
        <v>Phase 3</v>
      </c>
      <c r="H1672" s="14" t="n">
        <f aca="false">IF(I1672&lt;p_local,0,IF(C1672="Aéroport → Aéroport",p_pts_plein,IF(Y1672&gt;0,IF(I1672&lt;=Y1672,p_pts_plein,IF(I1672&lt;=p_mult2*Y1672,p_pts_moyen,p_pts_r3)),IF(I1672&gt;=p_vv_min,p_pts_plein,IF(I1672&gt;=p_vv_moy,p_pts_moyen,p_pts_court))))+IF(INDEX(10_Lieux!$D:$D,U1672)=1,p_prio1,p_prio2)+IF(INDEX(10_Lieux!$D:$D,V1672)=1,p_prio1,p_prio2)+IF(K1672="Oui",p_tf,0)+p_hub*((INDEX(10_Lieux!$H:$H,U1672)="Hub")+(INDEX(10_Lieux!$H:$H,V1672)="Hub"))+IF(OR(INDEX(10_Lieux!$H:$H,U1672)="Premium",INDEX(10_Lieux!$H:$H,V1672)="Premium"),p_prem,0))</f>
        <v>50</v>
      </c>
      <c r="I1672" s="14" t="n">
        <f aca="false">ROUND(W1672*p_facteur,0)</f>
        <v>881</v>
      </c>
      <c r="J1672" s="14" t="str">
        <f aca="false">IF(X1672&lt;60,X1672&amp;" min",INT(X1672/60)&amp;" h"&amp;IF(MOD(X1672,60)=0,""," "&amp;TEXT(MOD(X1672,60),"00")))</f>
        <v>9 h 15</v>
      </c>
      <c r="K1672" s="14" t="str">
        <f aca="false">IF(S1672&lt;&gt;T1672,"Oui","Non")</f>
        <v>Non</v>
      </c>
      <c r="L1672" s="14" t="str">
        <f aca="false">IF(AND(INDEX(10_Lieux!$B:$B,U1672)="Ville",INDEX(10_Lieux!$B:$B,V1672)="Ville"),"/chauffeur-prive/"&amp;INDEX(10_Lieux!$E:$E,U1672)&amp;"-"&amp;INDEX(10_Lieux!$E:$E,V1672)&amp;"/","/chauffeur-prive/"&amp;INDEX(10_Lieux!$E:$E,U1672)&amp;"/"&amp;INDEX(10_Lieux!$E:$E,V1672)&amp;"/")</f>
        <v>/chauffeur-prive/aeroport-la-mole-saint-tropez/paris/</v>
      </c>
      <c r="M1672" s="14" t="str">
        <f aca="false">IFERROR(INDEX($L:$L,MATCH(B1672&amp;"|"&amp;A1672,$Z:$Z,0)),"—")</f>
        <v>/chauffeur-prive/paris/aeroport-la-mole-saint-tropez/</v>
      </c>
      <c r="N1672" s="14" t="str">
        <f aca="false">IF(LEN("Chauffeur privé "&amp;INDEX(10_Lieux!$J:$J,U1672)&amp;" → "&amp;INDEX(10_Lieux!$J:$J,V1672)&amp;" | 24h/24")&gt;60,"Chauffeur privé "&amp;INDEX(10_Lieux!$J:$J,U1672)&amp;" → "&amp;INDEX(10_Lieux!$J:$J,V1672),"Chauffeur privé "&amp;INDEX(10_Lieux!$J:$J,U1672)&amp;" → "&amp;INDEX(10_Lieux!$J:$J,V1672)&amp;" | 24h/24")</f>
        <v>Chauffeur privé Aéroport La Môle-Saint-Tropez → Paris</v>
      </c>
      <c r="O1672" s="14" t="n">
        <f aca="false">LEN(N1672)</f>
        <v>53</v>
      </c>
      <c r="P1672" s="14" t="str">
        <f aca="false">"Chauffeur privé "&amp;INDEX(10_Lieux!$K:$K,U1672)&amp;" vers "&amp;INDEX(10_Lieux!$L:$L,V1672)</f>
        <v>Chauffeur privé de l'aéroport La Môle-Saint-Tropez vers Paris</v>
      </c>
      <c r="Q1672" s="14" t="str">
        <f aca="false">"Chauffeur privé "&amp;INDEX(10_Lieux!$K:$K,U1672)&amp;" vers "&amp;INDEX(10_Lieux!$L:$L,V1672)&amp;" : env. "&amp;I1672&amp;" km, "&amp;J1672&amp;" de route. Devis personnalisé, standard 24h/24 et 7j/7."</f>
        <v>Chauffeur privé de l'aéroport La Môle-Saint-Tropez vers Paris : env. 881 km, 9 h 15 de route. Devis personnalisé, standard 24h/24 et 7j/7.</v>
      </c>
      <c r="R1672" s="14" t="n">
        <f aca="false">LEN(Q1672)</f>
        <v>138</v>
      </c>
      <c r="S1672" s="14" t="str">
        <f aca="false">INDEX(10_Lieux!$C:$C,U1672)</f>
        <v>France</v>
      </c>
      <c r="T1672" s="14" t="str">
        <f aca="false">INDEX(10_Lieux!$C:$C,V1672)</f>
        <v>France</v>
      </c>
      <c r="U1672" s="14" t="n">
        <f aca="false">MATCH(A1672,10_Lieux!$A:$A,0)</f>
        <v>170</v>
      </c>
      <c r="V1672" s="14" t="n">
        <f aca="false">MATCH(B1672,10_Lieux!$A:$A,0)</f>
        <v>2</v>
      </c>
      <c r="W1672" s="14" t="n">
        <f aca="false">ROUND(6371*2*ASIN(SQRT(SIN(RADIANS(INDEX(10_Lieux!$F:$F,V1672)-INDEX(10_Lieux!$F:$F,U1672))/2)^2+COS(RADIANS(INDEX(10_Lieux!$F:$F,U1672)))*COS(RADIANS(INDEX(10_Lieux!$F:$F,V1672)))*SIN(RADIANS(INDEX(10_Lieux!$G:$G,V1672)-INDEX(10_Lieux!$G:$G,U1672))/2)^2)),1)</f>
        <v>704.4</v>
      </c>
      <c r="X1672" s="14" t="n">
        <f aca="false">ROUND(I1672/IF(I1672&lt;p_seuil_vitesse,p_vit_lente,p_vit_rapide)*60/15,0)*15</f>
        <v>555</v>
      </c>
      <c r="Y1672" s="14" t="n">
        <f aca="false">MAX(IF(INDEX(10_Lieux!$B:$B,U1672)&lt;&gt;"Ville",INDEX(10_Lieux!$I:$I,U1672),0),IF(INDEX(10_Lieux!$B:$B,V1672)&lt;&gt;"Ville",INDEX(10_Lieux!$I:$I,V1672),0))</f>
        <v>250</v>
      </c>
      <c r="Z1672" s="14" t="str">
        <f aca="false">A1672&amp;"|"&amp;B1672</f>
        <v>La Môle-Saint-Tropez|Paris</v>
      </c>
      <c r="AA1672" s="14" t="str">
        <f aca="false">IF(I1672&lt;p_local,"Local",IF(I1672&lt;p_vv_min,"Courte distance",IF(I1672&lt;p_tres_long,"Longue distance","Très longue distance")))</f>
        <v>Très longue distance</v>
      </c>
    </row>
    <row r="1673" customFormat="false" ht="15" hidden="false" customHeight="true" outlineLevel="0" collapsed="false">
      <c r="A1673" s="1" t="s">
        <v>122</v>
      </c>
      <c r="B1673" s="1" t="s">
        <v>1843</v>
      </c>
      <c r="C1673" s="1" t="s">
        <v>35</v>
      </c>
      <c r="D1673" s="1" t="s">
        <v>653</v>
      </c>
      <c r="E1673" s="1" t="s">
        <v>1845</v>
      </c>
      <c r="F1673" s="14" t="s">
        <v>40</v>
      </c>
      <c r="G1673" s="14" t="str">
        <f aca="false">IF(I1673&lt;p_local,"Local → page infra",IF(H1673&gt;=p_ph1,"Phase 1",IF(H1673&gt;=p_ph2,"Phase 2","Phase 3")))</f>
        <v>Phase 3</v>
      </c>
      <c r="H1673" s="14" t="n">
        <f aca="false">IF(I1673&lt;p_local,0,IF(C1673="Aéroport → Aéroport",p_pts_plein,IF(Y1673&gt;0,IF(I1673&lt;=Y1673,p_pts_plein,IF(I1673&lt;=p_mult2*Y1673,p_pts_moyen,p_pts_r3)),IF(I1673&gt;=p_vv_min,p_pts_plein,IF(I1673&gt;=p_vv_moy,p_pts_moyen,p_pts_court))))+IF(INDEX(10_Lieux!$D:$D,U1673)=1,p_prio1,p_prio2)+IF(INDEX(10_Lieux!$D:$D,V1673)=1,p_prio1,p_prio2)+IF(K1673="Oui",p_tf,0)+p_hub*((INDEX(10_Lieux!$H:$H,U1673)="Hub")+(INDEX(10_Lieux!$H:$H,V1673)="Hub"))+IF(OR(INDEX(10_Lieux!$H:$H,U1673)="Premium",INDEX(10_Lieux!$H:$H,V1673)="Premium"),p_prem,0))</f>
        <v>50</v>
      </c>
      <c r="I1673" s="14" t="n">
        <f aca="false">ROUND(W1673*p_facteur,0)</f>
        <v>881</v>
      </c>
      <c r="J1673" s="14" t="str">
        <f aca="false">IF(X1673&lt;60,X1673&amp;" min",INT(X1673/60)&amp;" h"&amp;IF(MOD(X1673,60)=0,""," "&amp;TEXT(MOD(X1673,60),"00")))</f>
        <v>9 h 15</v>
      </c>
      <c r="K1673" s="14" t="str">
        <f aca="false">IF(S1673&lt;&gt;T1673,"Oui","Non")</f>
        <v>Non</v>
      </c>
      <c r="L1673" s="14" t="str">
        <f aca="false">IF(AND(INDEX(10_Lieux!$B:$B,U1673)="Ville",INDEX(10_Lieux!$B:$B,V1673)="Ville"),"/chauffeur-prive/"&amp;INDEX(10_Lieux!$E:$E,U1673)&amp;"-"&amp;INDEX(10_Lieux!$E:$E,V1673)&amp;"/","/chauffeur-prive/"&amp;INDEX(10_Lieux!$E:$E,U1673)&amp;"/"&amp;INDEX(10_Lieux!$E:$E,V1673)&amp;"/")</f>
        <v>/chauffeur-prive/paris/aeroport-la-mole-saint-tropez/</v>
      </c>
      <c r="M1673" s="14" t="str">
        <f aca="false">IFERROR(INDEX($L:$L,MATCH(B1673&amp;"|"&amp;A1673,$Z:$Z,0)),"—")</f>
        <v>/chauffeur-prive/aeroport-la-mole-saint-tropez/paris/</v>
      </c>
      <c r="N1673" s="14" t="str">
        <f aca="false">IF(LEN("Chauffeur privé "&amp;INDEX(10_Lieux!$J:$J,U1673)&amp;" → "&amp;INDEX(10_Lieux!$J:$J,V1673)&amp;" | 24h/24")&gt;60,"Chauffeur privé "&amp;INDEX(10_Lieux!$J:$J,U1673)&amp;" → "&amp;INDEX(10_Lieux!$J:$J,V1673),"Chauffeur privé "&amp;INDEX(10_Lieux!$J:$J,U1673)&amp;" → "&amp;INDEX(10_Lieux!$J:$J,V1673)&amp;" | 24h/24")</f>
        <v>Chauffeur privé Paris → Aéroport La Môle-Saint-Tropez</v>
      </c>
      <c r="O1673" s="14" t="n">
        <f aca="false">LEN(N1673)</f>
        <v>53</v>
      </c>
      <c r="P1673" s="14" t="str">
        <f aca="false">"Chauffeur privé "&amp;INDEX(10_Lieux!$K:$K,U1673)&amp;" vers "&amp;INDEX(10_Lieux!$L:$L,V1673)</f>
        <v>Chauffeur privé de Paris vers l'aéroport La Môle-Saint-Tropez</v>
      </c>
      <c r="Q1673" s="14" t="str">
        <f aca="false">"Chauffeur privé "&amp;INDEX(10_Lieux!$K:$K,U1673)&amp;" vers "&amp;INDEX(10_Lieux!$L:$L,V1673)&amp;" : env. "&amp;I1673&amp;" km, "&amp;J1673&amp;" de route. Devis personnalisé, standard 24h/24 et 7j/7."</f>
        <v>Chauffeur privé de Paris vers l'aéroport La Môle-Saint-Tropez : env. 881 km, 9 h 15 de route. Devis personnalisé, standard 24h/24 et 7j/7.</v>
      </c>
      <c r="R1673" s="14" t="n">
        <f aca="false">LEN(Q1673)</f>
        <v>138</v>
      </c>
      <c r="S1673" s="14" t="str">
        <f aca="false">INDEX(10_Lieux!$C:$C,U1673)</f>
        <v>France</v>
      </c>
      <c r="T1673" s="14" t="str">
        <f aca="false">INDEX(10_Lieux!$C:$C,V1673)</f>
        <v>France</v>
      </c>
      <c r="U1673" s="14" t="n">
        <f aca="false">MATCH(A1673,10_Lieux!$A:$A,0)</f>
        <v>2</v>
      </c>
      <c r="V1673" s="14" t="n">
        <f aca="false">MATCH(B1673,10_Lieux!$A:$A,0)</f>
        <v>170</v>
      </c>
      <c r="W1673" s="14" t="n">
        <f aca="false">ROUND(6371*2*ASIN(SQRT(SIN(RADIANS(INDEX(10_Lieux!$F:$F,V1673)-INDEX(10_Lieux!$F:$F,U1673))/2)^2+COS(RADIANS(INDEX(10_Lieux!$F:$F,U1673)))*COS(RADIANS(INDEX(10_Lieux!$F:$F,V1673)))*SIN(RADIANS(INDEX(10_Lieux!$G:$G,V1673)-INDEX(10_Lieux!$G:$G,U1673))/2)^2)),1)</f>
        <v>704.4</v>
      </c>
      <c r="X1673" s="14" t="n">
        <f aca="false">ROUND(I1673/IF(I1673&lt;p_seuil_vitesse,p_vit_lente,p_vit_rapide)*60/15,0)*15</f>
        <v>555</v>
      </c>
      <c r="Y1673" s="14" t="n">
        <f aca="false">MAX(IF(INDEX(10_Lieux!$B:$B,U1673)&lt;&gt;"Ville",INDEX(10_Lieux!$I:$I,U1673),0),IF(INDEX(10_Lieux!$B:$B,V1673)&lt;&gt;"Ville",INDEX(10_Lieux!$I:$I,V1673),0))</f>
        <v>250</v>
      </c>
      <c r="Z1673" s="14" t="str">
        <f aca="false">A1673&amp;"|"&amp;B1673</f>
        <v>Paris|La Môle-Saint-Tropez</v>
      </c>
      <c r="AA1673" s="14" t="str">
        <f aca="false">IF(I1673&lt;p_local,"Local",IF(I1673&lt;p_vv_min,"Courte distance",IF(I1673&lt;p_tres_long,"Longue distance","Très longue distance")))</f>
        <v>Très longue distance</v>
      </c>
    </row>
    <row r="1674" customFormat="false" ht="15" hidden="false" customHeight="true" outlineLevel="0" collapsed="false">
      <c r="A1674" s="1" t="s">
        <v>1843</v>
      </c>
      <c r="B1674" s="1" t="s">
        <v>123</v>
      </c>
      <c r="C1674" s="1" t="s">
        <v>34</v>
      </c>
      <c r="D1674" s="1" t="s">
        <v>653</v>
      </c>
      <c r="E1674" s="1" t="s">
        <v>1846</v>
      </c>
      <c r="F1674" s="14" t="s">
        <v>40</v>
      </c>
      <c r="G1674" s="14" t="str">
        <f aca="false">IF(I1674&lt;p_local,"Local → page infra",IF(H1674&gt;=p_ph1,"Phase 1",IF(H1674&gt;=p_ph2,"Phase 2","Phase 3")))</f>
        <v>Phase 2</v>
      </c>
      <c r="H1674" s="14" t="n">
        <f aca="false">IF(I1674&lt;p_local,0,IF(C1674="Aéroport → Aéroport",p_pts_plein,IF(Y1674&gt;0,IF(I1674&lt;=Y1674,p_pts_plein,IF(I1674&lt;=p_mult2*Y1674,p_pts_moyen,p_pts_r3)),IF(I1674&gt;=p_vv_min,p_pts_plein,IF(I1674&gt;=p_vv_moy,p_pts_moyen,p_pts_court))))+IF(INDEX(10_Lieux!$D:$D,U1674)=1,p_prio1,p_prio2)+IF(INDEX(10_Lieux!$D:$D,V1674)=1,p_prio1,p_prio2)+IF(K1674="Oui",p_tf,0)+p_hub*((INDEX(10_Lieux!$H:$H,U1674)="Hub")+(INDEX(10_Lieux!$H:$H,V1674)="Hub"))+IF(OR(INDEX(10_Lieux!$H:$H,U1674)="Premium",INDEX(10_Lieux!$H:$H,V1674)="Premium"),p_prem,0))</f>
        <v>65</v>
      </c>
      <c r="I1674" s="14" t="n">
        <f aca="false">ROUND(W1674*p_facteur,0)</f>
        <v>391</v>
      </c>
      <c r="J1674" s="14" t="str">
        <f aca="false">IF(X1674&lt;60,X1674&amp;" min",INT(X1674/60)&amp;" h"&amp;IF(MOD(X1674,60)=0,""," "&amp;TEXT(MOD(X1674,60),"00")))</f>
        <v>4 h</v>
      </c>
      <c r="K1674" s="14" t="str">
        <f aca="false">IF(S1674&lt;&gt;T1674,"Oui","Non")</f>
        <v>Non</v>
      </c>
      <c r="L1674" s="14" t="str">
        <f aca="false">IF(AND(INDEX(10_Lieux!$B:$B,U1674)="Ville",INDEX(10_Lieux!$B:$B,V1674)="Ville"),"/chauffeur-prive/"&amp;INDEX(10_Lieux!$E:$E,U1674)&amp;"-"&amp;INDEX(10_Lieux!$E:$E,V1674)&amp;"/","/chauffeur-prive/"&amp;INDEX(10_Lieux!$E:$E,U1674)&amp;"/"&amp;INDEX(10_Lieux!$E:$E,V1674)&amp;"/")</f>
        <v>/chauffeur-prive/aeroport-la-mole-saint-tropez/lyon/</v>
      </c>
      <c r="M1674" s="14" t="str">
        <f aca="false">IFERROR(INDEX($L:$L,MATCH(B1674&amp;"|"&amp;A1674,$Z:$Z,0)),"—")</f>
        <v>/chauffeur-prive/lyon/aeroport-la-mole-saint-tropez/</v>
      </c>
      <c r="N1674" s="14" t="str">
        <f aca="false">IF(LEN("Chauffeur privé "&amp;INDEX(10_Lieux!$J:$J,U1674)&amp;" → "&amp;INDEX(10_Lieux!$J:$J,V1674)&amp;" | 24h/24")&gt;60,"Chauffeur privé "&amp;INDEX(10_Lieux!$J:$J,U1674)&amp;" → "&amp;INDEX(10_Lieux!$J:$J,V1674),"Chauffeur privé "&amp;INDEX(10_Lieux!$J:$J,U1674)&amp;" → "&amp;INDEX(10_Lieux!$J:$J,V1674)&amp;" | 24h/24")</f>
        <v>Chauffeur privé Aéroport La Môle-Saint-Tropez → Lyon</v>
      </c>
      <c r="O1674" s="14" t="n">
        <f aca="false">LEN(N1674)</f>
        <v>52</v>
      </c>
      <c r="P1674" s="14" t="str">
        <f aca="false">"Chauffeur privé "&amp;INDEX(10_Lieux!$K:$K,U1674)&amp;" vers "&amp;INDEX(10_Lieux!$L:$L,V1674)</f>
        <v>Chauffeur privé de l'aéroport La Môle-Saint-Tropez vers Lyon</v>
      </c>
      <c r="Q1674" s="14" t="str">
        <f aca="false">"Chauffeur privé "&amp;INDEX(10_Lieux!$K:$K,U1674)&amp;" vers "&amp;INDEX(10_Lieux!$L:$L,V1674)&amp;" : env. "&amp;I1674&amp;" km, "&amp;J1674&amp;" de route. Devis personnalisé, standard 24h/24 et 7j/7."</f>
        <v>Chauffeur privé de l'aéroport La Môle-Saint-Tropez vers Lyon : env. 391 km, 4 h de route. Devis personnalisé, standard 24h/24 et 7j/7.</v>
      </c>
      <c r="R1674" s="14" t="n">
        <f aca="false">LEN(Q1674)</f>
        <v>134</v>
      </c>
      <c r="S1674" s="14" t="str">
        <f aca="false">INDEX(10_Lieux!$C:$C,U1674)</f>
        <v>France</v>
      </c>
      <c r="T1674" s="14" t="str">
        <f aca="false">INDEX(10_Lieux!$C:$C,V1674)</f>
        <v>France</v>
      </c>
      <c r="U1674" s="14" t="n">
        <f aca="false">MATCH(A1674,10_Lieux!$A:$A,0)</f>
        <v>170</v>
      </c>
      <c r="V1674" s="14" t="n">
        <f aca="false">MATCH(B1674,10_Lieux!$A:$A,0)</f>
        <v>8</v>
      </c>
      <c r="W1674" s="14" t="n">
        <f aca="false">ROUND(6371*2*ASIN(SQRT(SIN(RADIANS(INDEX(10_Lieux!$F:$F,V1674)-INDEX(10_Lieux!$F:$F,U1674))/2)^2+COS(RADIANS(INDEX(10_Lieux!$F:$F,U1674)))*COS(RADIANS(INDEX(10_Lieux!$F:$F,V1674)))*SIN(RADIANS(INDEX(10_Lieux!$G:$G,V1674)-INDEX(10_Lieux!$G:$G,U1674))/2)^2)),1)</f>
        <v>313</v>
      </c>
      <c r="X1674" s="14" t="n">
        <f aca="false">ROUND(I1674/IF(I1674&lt;p_seuil_vitesse,p_vit_lente,p_vit_rapide)*60/15,0)*15</f>
        <v>240</v>
      </c>
      <c r="Y1674" s="14" t="n">
        <f aca="false">MAX(IF(INDEX(10_Lieux!$B:$B,U1674)&lt;&gt;"Ville",INDEX(10_Lieux!$I:$I,U1674),0),IF(INDEX(10_Lieux!$B:$B,V1674)&lt;&gt;"Ville",INDEX(10_Lieux!$I:$I,V1674),0))</f>
        <v>250</v>
      </c>
      <c r="Z1674" s="14" t="str">
        <f aca="false">A1674&amp;"|"&amp;B1674</f>
        <v>La Môle-Saint-Tropez|Lyon</v>
      </c>
      <c r="AA1674" s="14" t="str">
        <f aca="false">IF(I1674&lt;p_local,"Local",IF(I1674&lt;p_vv_min,"Courte distance",IF(I1674&lt;p_tres_long,"Longue distance","Très longue distance")))</f>
        <v>Longue distance</v>
      </c>
    </row>
    <row r="1675" customFormat="false" ht="15" hidden="false" customHeight="true" outlineLevel="0" collapsed="false">
      <c r="A1675" s="1" t="s">
        <v>123</v>
      </c>
      <c r="B1675" s="1" t="s">
        <v>1843</v>
      </c>
      <c r="C1675" s="1" t="s">
        <v>35</v>
      </c>
      <c r="D1675" s="1" t="s">
        <v>653</v>
      </c>
      <c r="E1675" s="1" t="s">
        <v>1847</v>
      </c>
      <c r="F1675" s="14" t="s">
        <v>40</v>
      </c>
      <c r="G1675" s="14" t="str">
        <f aca="false">IF(I1675&lt;p_local,"Local → page infra",IF(H1675&gt;=p_ph1,"Phase 1",IF(H1675&gt;=p_ph2,"Phase 2","Phase 3")))</f>
        <v>Phase 2</v>
      </c>
      <c r="H1675" s="14" t="n">
        <f aca="false">IF(I1675&lt;p_local,0,IF(C1675="Aéroport → Aéroport",p_pts_plein,IF(Y1675&gt;0,IF(I1675&lt;=Y1675,p_pts_plein,IF(I1675&lt;=p_mult2*Y1675,p_pts_moyen,p_pts_r3)),IF(I1675&gt;=p_vv_min,p_pts_plein,IF(I1675&gt;=p_vv_moy,p_pts_moyen,p_pts_court))))+IF(INDEX(10_Lieux!$D:$D,U1675)=1,p_prio1,p_prio2)+IF(INDEX(10_Lieux!$D:$D,V1675)=1,p_prio1,p_prio2)+IF(K1675="Oui",p_tf,0)+p_hub*((INDEX(10_Lieux!$H:$H,U1675)="Hub")+(INDEX(10_Lieux!$H:$H,V1675)="Hub"))+IF(OR(INDEX(10_Lieux!$H:$H,U1675)="Premium",INDEX(10_Lieux!$H:$H,V1675)="Premium"),p_prem,0))</f>
        <v>65</v>
      </c>
      <c r="I1675" s="14" t="n">
        <f aca="false">ROUND(W1675*p_facteur,0)</f>
        <v>391</v>
      </c>
      <c r="J1675" s="14" t="str">
        <f aca="false">IF(X1675&lt;60,X1675&amp;" min",INT(X1675/60)&amp;" h"&amp;IF(MOD(X1675,60)=0,""," "&amp;TEXT(MOD(X1675,60),"00")))</f>
        <v>4 h</v>
      </c>
      <c r="K1675" s="14" t="str">
        <f aca="false">IF(S1675&lt;&gt;T1675,"Oui","Non")</f>
        <v>Non</v>
      </c>
      <c r="L1675" s="14" t="str">
        <f aca="false">IF(AND(INDEX(10_Lieux!$B:$B,U1675)="Ville",INDEX(10_Lieux!$B:$B,V1675)="Ville"),"/chauffeur-prive/"&amp;INDEX(10_Lieux!$E:$E,U1675)&amp;"-"&amp;INDEX(10_Lieux!$E:$E,V1675)&amp;"/","/chauffeur-prive/"&amp;INDEX(10_Lieux!$E:$E,U1675)&amp;"/"&amp;INDEX(10_Lieux!$E:$E,V1675)&amp;"/")</f>
        <v>/chauffeur-prive/lyon/aeroport-la-mole-saint-tropez/</v>
      </c>
      <c r="M1675" s="14" t="str">
        <f aca="false">IFERROR(INDEX($L:$L,MATCH(B1675&amp;"|"&amp;A1675,$Z:$Z,0)),"—")</f>
        <v>/chauffeur-prive/aeroport-la-mole-saint-tropez/lyon/</v>
      </c>
      <c r="N1675" s="14" t="str">
        <f aca="false">IF(LEN("Chauffeur privé "&amp;INDEX(10_Lieux!$J:$J,U1675)&amp;" → "&amp;INDEX(10_Lieux!$J:$J,V1675)&amp;" | 24h/24")&gt;60,"Chauffeur privé "&amp;INDEX(10_Lieux!$J:$J,U1675)&amp;" → "&amp;INDEX(10_Lieux!$J:$J,V1675),"Chauffeur privé "&amp;INDEX(10_Lieux!$J:$J,U1675)&amp;" → "&amp;INDEX(10_Lieux!$J:$J,V1675)&amp;" | 24h/24")</f>
        <v>Chauffeur privé Lyon → Aéroport La Môle-Saint-Tropez</v>
      </c>
      <c r="O1675" s="14" t="n">
        <f aca="false">LEN(N1675)</f>
        <v>52</v>
      </c>
      <c r="P1675" s="14" t="str">
        <f aca="false">"Chauffeur privé "&amp;INDEX(10_Lieux!$K:$K,U1675)&amp;" vers "&amp;INDEX(10_Lieux!$L:$L,V1675)</f>
        <v>Chauffeur privé de Lyon vers l'aéroport La Môle-Saint-Tropez</v>
      </c>
      <c r="Q1675" s="14" t="str">
        <f aca="false">"Chauffeur privé "&amp;INDEX(10_Lieux!$K:$K,U1675)&amp;" vers "&amp;INDEX(10_Lieux!$L:$L,V1675)&amp;" : env. "&amp;I1675&amp;" km, "&amp;J1675&amp;" de route. Devis personnalisé, standard 24h/24 et 7j/7."</f>
        <v>Chauffeur privé de Lyon vers l'aéroport La Môle-Saint-Tropez : env. 391 km, 4 h de route. Devis personnalisé, standard 24h/24 et 7j/7.</v>
      </c>
      <c r="R1675" s="14" t="n">
        <f aca="false">LEN(Q1675)</f>
        <v>134</v>
      </c>
      <c r="S1675" s="14" t="str">
        <f aca="false">INDEX(10_Lieux!$C:$C,U1675)</f>
        <v>France</v>
      </c>
      <c r="T1675" s="14" t="str">
        <f aca="false">INDEX(10_Lieux!$C:$C,V1675)</f>
        <v>France</v>
      </c>
      <c r="U1675" s="14" t="n">
        <f aca="false">MATCH(A1675,10_Lieux!$A:$A,0)</f>
        <v>8</v>
      </c>
      <c r="V1675" s="14" t="n">
        <f aca="false">MATCH(B1675,10_Lieux!$A:$A,0)</f>
        <v>170</v>
      </c>
      <c r="W1675" s="14" t="n">
        <f aca="false">ROUND(6371*2*ASIN(SQRT(SIN(RADIANS(INDEX(10_Lieux!$F:$F,V1675)-INDEX(10_Lieux!$F:$F,U1675))/2)^2+COS(RADIANS(INDEX(10_Lieux!$F:$F,U1675)))*COS(RADIANS(INDEX(10_Lieux!$F:$F,V1675)))*SIN(RADIANS(INDEX(10_Lieux!$G:$G,V1675)-INDEX(10_Lieux!$G:$G,U1675))/2)^2)),1)</f>
        <v>313</v>
      </c>
      <c r="X1675" s="14" t="n">
        <f aca="false">ROUND(I1675/IF(I1675&lt;p_seuil_vitesse,p_vit_lente,p_vit_rapide)*60/15,0)*15</f>
        <v>240</v>
      </c>
      <c r="Y1675" s="14" t="n">
        <f aca="false">MAX(IF(INDEX(10_Lieux!$B:$B,U1675)&lt;&gt;"Ville",INDEX(10_Lieux!$I:$I,U1675),0),IF(INDEX(10_Lieux!$B:$B,V1675)&lt;&gt;"Ville",INDEX(10_Lieux!$I:$I,V1675),0))</f>
        <v>250</v>
      </c>
      <c r="Z1675" s="14" t="str">
        <f aca="false">A1675&amp;"|"&amp;B1675</f>
        <v>Lyon|La Môle-Saint-Tropez</v>
      </c>
      <c r="AA1675" s="14" t="str">
        <f aca="false">IF(I1675&lt;p_local,"Local",IF(I1675&lt;p_vv_min,"Courte distance",IF(I1675&lt;p_tres_long,"Longue distance","Très longue distance")))</f>
        <v>Longue distance</v>
      </c>
    </row>
    <row r="1676" customFormat="false" ht="15" hidden="false" customHeight="true" outlineLevel="0" collapsed="false">
      <c r="A1676" s="1" t="s">
        <v>1843</v>
      </c>
      <c r="B1676" s="1" t="s">
        <v>126</v>
      </c>
      <c r="C1676" s="1" t="s">
        <v>34</v>
      </c>
      <c r="D1676" s="1" t="s">
        <v>653</v>
      </c>
      <c r="E1676" s="1" t="s">
        <v>1848</v>
      </c>
      <c r="F1676" s="14" t="s">
        <v>40</v>
      </c>
      <c r="G1676" s="14" t="str">
        <f aca="false">IF(I1676&lt;p_local,"Local → page infra",IF(H1676&gt;=p_ph1,"Phase 1",IF(H1676&gt;=p_ph2,"Phase 2","Phase 3")))</f>
        <v>Phase 1</v>
      </c>
      <c r="H1676" s="14" t="n">
        <f aca="false">IF(I1676&lt;p_local,0,IF(C1676="Aéroport → Aéroport",p_pts_plein,IF(Y1676&gt;0,IF(I1676&lt;=Y1676,p_pts_plein,IF(I1676&lt;=p_mult2*Y1676,p_pts_moyen,p_pts_r3)),IF(I1676&gt;=p_vv_min,p_pts_plein,IF(I1676&gt;=p_vv_moy,p_pts_moyen,p_pts_court))))+IF(INDEX(10_Lieux!$D:$D,U1676)=1,p_prio1,p_prio2)+IF(INDEX(10_Lieux!$D:$D,V1676)=1,p_prio1,p_prio2)+IF(K1676="Oui",p_tf,0)+p_hub*((INDEX(10_Lieux!$H:$H,U1676)="Hub")+(INDEX(10_Lieux!$H:$H,V1676)="Hub"))+IF(OR(INDEX(10_Lieux!$H:$H,U1676)="Premium",INDEX(10_Lieux!$H:$H,V1676)="Premium"),p_prem,0))</f>
        <v>80</v>
      </c>
      <c r="I1676" s="14" t="n">
        <f aca="false">ROUND(W1676*p_facteur,0)</f>
        <v>105</v>
      </c>
      <c r="J1676" s="14" t="str">
        <f aca="false">IF(X1676&lt;60,X1676&amp;" min",INT(X1676/60)&amp;" h"&amp;IF(MOD(X1676,60)=0,""," "&amp;TEXT(MOD(X1676,60),"00")))</f>
        <v>1 h</v>
      </c>
      <c r="K1676" s="14" t="str">
        <f aca="false">IF(S1676&lt;&gt;T1676,"Oui","Non")</f>
        <v>Non</v>
      </c>
      <c r="L1676" s="14" t="str">
        <f aca="false">IF(AND(INDEX(10_Lieux!$B:$B,U1676)="Ville",INDEX(10_Lieux!$B:$B,V1676)="Ville"),"/chauffeur-prive/"&amp;INDEX(10_Lieux!$E:$E,U1676)&amp;"-"&amp;INDEX(10_Lieux!$E:$E,V1676)&amp;"/","/chauffeur-prive/"&amp;INDEX(10_Lieux!$E:$E,U1676)&amp;"/"&amp;INDEX(10_Lieux!$E:$E,V1676)&amp;"/")</f>
        <v>/chauffeur-prive/aeroport-la-mole-saint-tropez/nice/</v>
      </c>
      <c r="M1676" s="14" t="str">
        <f aca="false">IFERROR(INDEX($L:$L,MATCH(B1676&amp;"|"&amp;A1676,$Z:$Z,0)),"—")</f>
        <v>/chauffeur-prive/nice/aeroport-la-mole-saint-tropez/</v>
      </c>
      <c r="N1676" s="14" t="str">
        <f aca="false">IF(LEN("Chauffeur privé "&amp;INDEX(10_Lieux!$J:$J,U1676)&amp;" → "&amp;INDEX(10_Lieux!$J:$J,V1676)&amp;" | 24h/24")&gt;60,"Chauffeur privé "&amp;INDEX(10_Lieux!$J:$J,U1676)&amp;" → "&amp;INDEX(10_Lieux!$J:$J,V1676),"Chauffeur privé "&amp;INDEX(10_Lieux!$J:$J,U1676)&amp;" → "&amp;INDEX(10_Lieux!$J:$J,V1676)&amp;" | 24h/24")</f>
        <v>Chauffeur privé Aéroport La Môle-Saint-Tropez → Nice</v>
      </c>
      <c r="O1676" s="14" t="n">
        <f aca="false">LEN(N1676)</f>
        <v>52</v>
      </c>
      <c r="P1676" s="14" t="str">
        <f aca="false">"Chauffeur privé "&amp;INDEX(10_Lieux!$K:$K,U1676)&amp;" vers "&amp;INDEX(10_Lieux!$L:$L,V1676)</f>
        <v>Chauffeur privé de l'aéroport La Môle-Saint-Tropez vers Nice</v>
      </c>
      <c r="Q1676" s="14" t="str">
        <f aca="false">"Chauffeur privé "&amp;INDEX(10_Lieux!$K:$K,U1676)&amp;" vers "&amp;INDEX(10_Lieux!$L:$L,V1676)&amp;" : env. "&amp;I1676&amp;" km, "&amp;J1676&amp;" de route. Devis personnalisé, standard 24h/24 et 7j/7."</f>
        <v>Chauffeur privé de l'aéroport La Môle-Saint-Tropez vers Nice : env. 105 km, 1 h de route. Devis personnalisé, standard 24h/24 et 7j/7.</v>
      </c>
      <c r="R1676" s="14" t="n">
        <f aca="false">LEN(Q1676)</f>
        <v>134</v>
      </c>
      <c r="S1676" s="14" t="str">
        <f aca="false">INDEX(10_Lieux!$C:$C,U1676)</f>
        <v>France</v>
      </c>
      <c r="T1676" s="14" t="str">
        <f aca="false">INDEX(10_Lieux!$C:$C,V1676)</f>
        <v>France</v>
      </c>
      <c r="U1676" s="14" t="n">
        <f aca="false">MATCH(A1676,10_Lieux!$A:$A,0)</f>
        <v>170</v>
      </c>
      <c r="V1676" s="14" t="n">
        <f aca="false">MATCH(B1676,10_Lieux!$A:$A,0)</f>
        <v>80</v>
      </c>
      <c r="W1676" s="14" t="n">
        <f aca="false">ROUND(6371*2*ASIN(SQRT(SIN(RADIANS(INDEX(10_Lieux!$F:$F,V1676)-INDEX(10_Lieux!$F:$F,U1676))/2)^2+COS(RADIANS(INDEX(10_Lieux!$F:$F,U1676)))*COS(RADIANS(INDEX(10_Lieux!$F:$F,V1676)))*SIN(RADIANS(INDEX(10_Lieux!$G:$G,V1676)-INDEX(10_Lieux!$G:$G,U1676))/2)^2)),1)</f>
        <v>84.3</v>
      </c>
      <c r="X1676" s="14" t="n">
        <f aca="false">ROUND(I1676/IF(I1676&lt;p_seuil_vitesse,p_vit_lente,p_vit_rapide)*60/15,0)*15</f>
        <v>60</v>
      </c>
      <c r="Y1676" s="14" t="n">
        <f aca="false">MAX(IF(INDEX(10_Lieux!$B:$B,U1676)&lt;&gt;"Ville",INDEX(10_Lieux!$I:$I,U1676),0),IF(INDEX(10_Lieux!$B:$B,V1676)&lt;&gt;"Ville",INDEX(10_Lieux!$I:$I,V1676),0))</f>
        <v>250</v>
      </c>
      <c r="Z1676" s="14" t="str">
        <f aca="false">A1676&amp;"|"&amp;B1676</f>
        <v>La Môle-Saint-Tropez|Nice</v>
      </c>
      <c r="AA1676" s="14" t="str">
        <f aca="false">IF(I1676&lt;p_local,"Local",IF(I1676&lt;p_vv_min,"Courte distance",IF(I1676&lt;p_tres_long,"Longue distance","Très longue distance")))</f>
        <v>Longue distance</v>
      </c>
    </row>
    <row r="1677" customFormat="false" ht="15" hidden="false" customHeight="true" outlineLevel="0" collapsed="false">
      <c r="A1677" s="1" t="s">
        <v>126</v>
      </c>
      <c r="B1677" s="1" t="s">
        <v>1843</v>
      </c>
      <c r="C1677" s="1" t="s">
        <v>35</v>
      </c>
      <c r="D1677" s="1" t="s">
        <v>653</v>
      </c>
      <c r="E1677" s="1" t="s">
        <v>1849</v>
      </c>
      <c r="F1677" s="14" t="s">
        <v>40</v>
      </c>
      <c r="G1677" s="14" t="str">
        <f aca="false">IF(I1677&lt;p_local,"Local → page infra",IF(H1677&gt;=p_ph1,"Phase 1",IF(H1677&gt;=p_ph2,"Phase 2","Phase 3")))</f>
        <v>Phase 1</v>
      </c>
      <c r="H1677" s="14" t="n">
        <f aca="false">IF(I1677&lt;p_local,0,IF(C1677="Aéroport → Aéroport",p_pts_plein,IF(Y1677&gt;0,IF(I1677&lt;=Y1677,p_pts_plein,IF(I1677&lt;=p_mult2*Y1677,p_pts_moyen,p_pts_r3)),IF(I1677&gt;=p_vv_min,p_pts_plein,IF(I1677&gt;=p_vv_moy,p_pts_moyen,p_pts_court))))+IF(INDEX(10_Lieux!$D:$D,U1677)=1,p_prio1,p_prio2)+IF(INDEX(10_Lieux!$D:$D,V1677)=1,p_prio1,p_prio2)+IF(K1677="Oui",p_tf,0)+p_hub*((INDEX(10_Lieux!$H:$H,U1677)="Hub")+(INDEX(10_Lieux!$H:$H,V1677)="Hub"))+IF(OR(INDEX(10_Lieux!$H:$H,U1677)="Premium",INDEX(10_Lieux!$H:$H,V1677)="Premium"),p_prem,0))</f>
        <v>80</v>
      </c>
      <c r="I1677" s="14" t="n">
        <f aca="false">ROUND(W1677*p_facteur,0)</f>
        <v>105</v>
      </c>
      <c r="J1677" s="14" t="str">
        <f aca="false">IF(X1677&lt;60,X1677&amp;" min",INT(X1677/60)&amp;" h"&amp;IF(MOD(X1677,60)=0,""," "&amp;TEXT(MOD(X1677,60),"00")))</f>
        <v>1 h</v>
      </c>
      <c r="K1677" s="14" t="str">
        <f aca="false">IF(S1677&lt;&gt;T1677,"Oui","Non")</f>
        <v>Non</v>
      </c>
      <c r="L1677" s="14" t="str">
        <f aca="false">IF(AND(INDEX(10_Lieux!$B:$B,U1677)="Ville",INDEX(10_Lieux!$B:$B,V1677)="Ville"),"/chauffeur-prive/"&amp;INDEX(10_Lieux!$E:$E,U1677)&amp;"-"&amp;INDEX(10_Lieux!$E:$E,V1677)&amp;"/","/chauffeur-prive/"&amp;INDEX(10_Lieux!$E:$E,U1677)&amp;"/"&amp;INDEX(10_Lieux!$E:$E,V1677)&amp;"/")</f>
        <v>/chauffeur-prive/nice/aeroport-la-mole-saint-tropez/</v>
      </c>
      <c r="M1677" s="14" t="str">
        <f aca="false">IFERROR(INDEX($L:$L,MATCH(B1677&amp;"|"&amp;A1677,$Z:$Z,0)),"—")</f>
        <v>/chauffeur-prive/aeroport-la-mole-saint-tropez/nice/</v>
      </c>
      <c r="N1677" s="14" t="str">
        <f aca="false">IF(LEN("Chauffeur privé "&amp;INDEX(10_Lieux!$J:$J,U1677)&amp;" → "&amp;INDEX(10_Lieux!$J:$J,V1677)&amp;" | 24h/24")&gt;60,"Chauffeur privé "&amp;INDEX(10_Lieux!$J:$J,U1677)&amp;" → "&amp;INDEX(10_Lieux!$J:$J,V1677),"Chauffeur privé "&amp;INDEX(10_Lieux!$J:$J,U1677)&amp;" → "&amp;INDEX(10_Lieux!$J:$J,V1677)&amp;" | 24h/24")</f>
        <v>Chauffeur privé Nice → Aéroport La Môle-Saint-Tropez</v>
      </c>
      <c r="O1677" s="14" t="n">
        <f aca="false">LEN(N1677)</f>
        <v>52</v>
      </c>
      <c r="P1677" s="14" t="str">
        <f aca="false">"Chauffeur privé "&amp;INDEX(10_Lieux!$K:$K,U1677)&amp;" vers "&amp;INDEX(10_Lieux!$L:$L,V1677)</f>
        <v>Chauffeur privé de Nice vers l'aéroport La Môle-Saint-Tropez</v>
      </c>
      <c r="Q1677" s="14" t="str">
        <f aca="false">"Chauffeur privé "&amp;INDEX(10_Lieux!$K:$K,U1677)&amp;" vers "&amp;INDEX(10_Lieux!$L:$L,V1677)&amp;" : env. "&amp;I1677&amp;" km, "&amp;J1677&amp;" de route. Devis personnalisé, standard 24h/24 et 7j/7."</f>
        <v>Chauffeur privé de Nice vers l'aéroport La Môle-Saint-Tropez : env. 105 km, 1 h de route. Devis personnalisé, standard 24h/24 et 7j/7.</v>
      </c>
      <c r="R1677" s="14" t="n">
        <f aca="false">LEN(Q1677)</f>
        <v>134</v>
      </c>
      <c r="S1677" s="14" t="str">
        <f aca="false">INDEX(10_Lieux!$C:$C,U1677)</f>
        <v>France</v>
      </c>
      <c r="T1677" s="14" t="str">
        <f aca="false">INDEX(10_Lieux!$C:$C,V1677)</f>
        <v>France</v>
      </c>
      <c r="U1677" s="14" t="n">
        <f aca="false">MATCH(A1677,10_Lieux!$A:$A,0)</f>
        <v>80</v>
      </c>
      <c r="V1677" s="14" t="n">
        <f aca="false">MATCH(B1677,10_Lieux!$A:$A,0)</f>
        <v>170</v>
      </c>
      <c r="W1677" s="14" t="n">
        <f aca="false">ROUND(6371*2*ASIN(SQRT(SIN(RADIANS(INDEX(10_Lieux!$F:$F,V1677)-INDEX(10_Lieux!$F:$F,U1677))/2)^2+COS(RADIANS(INDEX(10_Lieux!$F:$F,U1677)))*COS(RADIANS(INDEX(10_Lieux!$F:$F,V1677)))*SIN(RADIANS(INDEX(10_Lieux!$G:$G,V1677)-INDEX(10_Lieux!$G:$G,U1677))/2)^2)),1)</f>
        <v>84.3</v>
      </c>
      <c r="X1677" s="14" t="n">
        <f aca="false">ROUND(I1677/IF(I1677&lt;p_seuil_vitesse,p_vit_lente,p_vit_rapide)*60/15,0)*15</f>
        <v>60</v>
      </c>
      <c r="Y1677" s="14" t="n">
        <f aca="false">MAX(IF(INDEX(10_Lieux!$B:$B,U1677)&lt;&gt;"Ville",INDEX(10_Lieux!$I:$I,U1677),0),IF(INDEX(10_Lieux!$B:$B,V1677)&lt;&gt;"Ville",INDEX(10_Lieux!$I:$I,V1677),0))</f>
        <v>250</v>
      </c>
      <c r="Z1677" s="14" t="str">
        <f aca="false">A1677&amp;"|"&amp;B1677</f>
        <v>Nice|La Môle-Saint-Tropez</v>
      </c>
      <c r="AA1677" s="14" t="str">
        <f aca="false">IF(I1677&lt;p_local,"Local",IF(I1677&lt;p_vv_min,"Courte distance",IF(I1677&lt;p_tres_long,"Longue distance","Très longue distance")))</f>
        <v>Longue distance</v>
      </c>
    </row>
    <row r="1678" customFormat="false" ht="15" hidden="false" customHeight="true" outlineLevel="0" collapsed="false">
      <c r="A1678" s="1" t="s">
        <v>1843</v>
      </c>
      <c r="B1678" s="1" t="s">
        <v>128</v>
      </c>
      <c r="C1678" s="1" t="s">
        <v>34</v>
      </c>
      <c r="D1678" s="1" t="s">
        <v>653</v>
      </c>
      <c r="E1678" s="1" t="s">
        <v>1850</v>
      </c>
      <c r="F1678" s="14" t="s">
        <v>40</v>
      </c>
      <c r="G1678" s="14" t="str">
        <f aca="false">IF(I1678&lt;p_local,"Local → page infra",IF(H1678&gt;=p_ph1,"Phase 1",IF(H1678&gt;=p_ph2,"Phase 2","Phase 3")))</f>
        <v>Phase 1</v>
      </c>
      <c r="H1678" s="14" t="n">
        <f aca="false">IF(I1678&lt;p_local,0,IF(C1678="Aéroport → Aéroport",p_pts_plein,IF(Y1678&gt;0,IF(I1678&lt;=Y1678,p_pts_plein,IF(I1678&lt;=p_mult2*Y1678,p_pts_moyen,p_pts_r3)),IF(I1678&gt;=p_vv_min,p_pts_plein,IF(I1678&gt;=p_vv_moy,p_pts_moyen,p_pts_court))))+IF(INDEX(10_Lieux!$D:$D,U1678)=1,p_prio1,p_prio2)+IF(INDEX(10_Lieux!$D:$D,V1678)=1,p_prio1,p_prio2)+IF(K1678="Oui",p_tf,0)+p_hub*((INDEX(10_Lieux!$H:$H,U1678)="Hub")+(INDEX(10_Lieux!$H:$H,V1678)="Hub"))+IF(OR(INDEX(10_Lieux!$H:$H,U1678)="Premium",INDEX(10_Lieux!$H:$H,V1678)="Premium"),p_prem,0))</f>
        <v>80</v>
      </c>
      <c r="I1678" s="14" t="n">
        <f aca="false">ROUND(W1678*p_facteur,0)</f>
        <v>113</v>
      </c>
      <c r="J1678" s="14" t="str">
        <f aca="false">IF(X1678&lt;60,X1678&amp;" min",INT(X1678/60)&amp;" h"&amp;IF(MOD(X1678,60)=0,""," "&amp;TEXT(MOD(X1678,60),"00")))</f>
        <v>1 h 15</v>
      </c>
      <c r="K1678" s="14" t="str">
        <f aca="false">IF(S1678&lt;&gt;T1678,"Oui","Non")</f>
        <v>Non</v>
      </c>
      <c r="L1678" s="14" t="str">
        <f aca="false">IF(AND(INDEX(10_Lieux!$B:$B,U1678)="Ville",INDEX(10_Lieux!$B:$B,V1678)="Ville"),"/chauffeur-prive/"&amp;INDEX(10_Lieux!$E:$E,U1678)&amp;"-"&amp;INDEX(10_Lieux!$E:$E,V1678)&amp;"/","/chauffeur-prive/"&amp;INDEX(10_Lieux!$E:$E,U1678)&amp;"/"&amp;INDEX(10_Lieux!$E:$E,V1678)&amp;"/")</f>
        <v>/chauffeur-prive/aeroport-la-mole-saint-tropez/marseille/</v>
      </c>
      <c r="M1678" s="14" t="str">
        <f aca="false">IFERROR(INDEX($L:$L,MATCH(B1678&amp;"|"&amp;A1678,$Z:$Z,0)),"—")</f>
        <v>/chauffeur-prive/marseille/aeroport-la-mole-saint-tropez/</v>
      </c>
      <c r="N1678" s="14" t="str">
        <f aca="false">IF(LEN("Chauffeur privé "&amp;INDEX(10_Lieux!$J:$J,U1678)&amp;" → "&amp;INDEX(10_Lieux!$J:$J,V1678)&amp;" | 24h/24")&gt;60,"Chauffeur privé "&amp;INDEX(10_Lieux!$J:$J,U1678)&amp;" → "&amp;INDEX(10_Lieux!$J:$J,V1678),"Chauffeur privé "&amp;INDEX(10_Lieux!$J:$J,U1678)&amp;" → "&amp;INDEX(10_Lieux!$J:$J,V1678)&amp;" | 24h/24")</f>
        <v>Chauffeur privé Aéroport La Môle-Saint-Tropez → Marseille</v>
      </c>
      <c r="O1678" s="14" t="n">
        <f aca="false">LEN(N1678)</f>
        <v>57</v>
      </c>
      <c r="P1678" s="14" t="str">
        <f aca="false">"Chauffeur privé "&amp;INDEX(10_Lieux!$K:$K,U1678)&amp;" vers "&amp;INDEX(10_Lieux!$L:$L,V1678)</f>
        <v>Chauffeur privé de l'aéroport La Môle-Saint-Tropez vers Marseille</v>
      </c>
      <c r="Q1678" s="14" t="str">
        <f aca="false">"Chauffeur privé "&amp;INDEX(10_Lieux!$K:$K,U1678)&amp;" vers "&amp;INDEX(10_Lieux!$L:$L,V1678)&amp;" : env. "&amp;I1678&amp;" km, "&amp;J1678&amp;" de route. Devis personnalisé, standard 24h/24 et 7j/7."</f>
        <v>Chauffeur privé de l'aéroport La Môle-Saint-Tropez vers Marseille : env. 113 km, 1 h 15 de route. Devis personnalisé, standard 24h/24 et 7j/7.</v>
      </c>
      <c r="R1678" s="14" t="n">
        <f aca="false">LEN(Q1678)</f>
        <v>142</v>
      </c>
      <c r="S1678" s="14" t="str">
        <f aca="false">INDEX(10_Lieux!$C:$C,U1678)</f>
        <v>France</v>
      </c>
      <c r="T1678" s="14" t="str">
        <f aca="false">INDEX(10_Lieux!$C:$C,V1678)</f>
        <v>France</v>
      </c>
      <c r="U1678" s="14" t="n">
        <f aca="false">MATCH(A1678,10_Lieux!$A:$A,0)</f>
        <v>170</v>
      </c>
      <c r="V1678" s="14" t="n">
        <f aca="false">MATCH(B1678,10_Lieux!$A:$A,0)</f>
        <v>79</v>
      </c>
      <c r="W1678" s="14" t="n">
        <f aca="false">ROUND(6371*2*ASIN(SQRT(SIN(RADIANS(INDEX(10_Lieux!$F:$F,V1678)-INDEX(10_Lieux!$F:$F,U1678))/2)^2+COS(RADIANS(INDEX(10_Lieux!$F:$F,U1678)))*COS(RADIANS(INDEX(10_Lieux!$F:$F,V1678)))*SIN(RADIANS(INDEX(10_Lieux!$G:$G,V1678)-INDEX(10_Lieux!$G:$G,U1678))/2)^2)),1)</f>
        <v>90.6</v>
      </c>
      <c r="X1678" s="14" t="n">
        <f aca="false">ROUND(I1678/IF(I1678&lt;p_seuil_vitesse,p_vit_lente,p_vit_rapide)*60/15,0)*15</f>
        <v>75</v>
      </c>
      <c r="Y1678" s="14" t="n">
        <f aca="false">MAX(IF(INDEX(10_Lieux!$B:$B,U1678)&lt;&gt;"Ville",INDEX(10_Lieux!$I:$I,U1678),0),IF(INDEX(10_Lieux!$B:$B,V1678)&lt;&gt;"Ville",INDEX(10_Lieux!$I:$I,V1678),0))</f>
        <v>250</v>
      </c>
      <c r="Z1678" s="14" t="str">
        <f aca="false">A1678&amp;"|"&amp;B1678</f>
        <v>La Môle-Saint-Tropez|Marseille</v>
      </c>
      <c r="AA1678" s="14" t="str">
        <f aca="false">IF(I1678&lt;p_local,"Local",IF(I1678&lt;p_vv_min,"Courte distance",IF(I1678&lt;p_tres_long,"Longue distance","Très longue distance")))</f>
        <v>Longue distance</v>
      </c>
    </row>
    <row r="1679" customFormat="false" ht="15" hidden="false" customHeight="true" outlineLevel="0" collapsed="false">
      <c r="A1679" s="1" t="s">
        <v>128</v>
      </c>
      <c r="B1679" s="1" t="s">
        <v>1843</v>
      </c>
      <c r="C1679" s="1" t="s">
        <v>35</v>
      </c>
      <c r="D1679" s="1" t="s">
        <v>653</v>
      </c>
      <c r="E1679" s="1" t="s">
        <v>1851</v>
      </c>
      <c r="F1679" s="14" t="s">
        <v>40</v>
      </c>
      <c r="G1679" s="14" t="str">
        <f aca="false">IF(I1679&lt;p_local,"Local → page infra",IF(H1679&gt;=p_ph1,"Phase 1",IF(H1679&gt;=p_ph2,"Phase 2","Phase 3")))</f>
        <v>Phase 1</v>
      </c>
      <c r="H1679" s="14" t="n">
        <f aca="false">IF(I1679&lt;p_local,0,IF(C1679="Aéroport → Aéroport",p_pts_plein,IF(Y1679&gt;0,IF(I1679&lt;=Y1679,p_pts_plein,IF(I1679&lt;=p_mult2*Y1679,p_pts_moyen,p_pts_r3)),IF(I1679&gt;=p_vv_min,p_pts_plein,IF(I1679&gt;=p_vv_moy,p_pts_moyen,p_pts_court))))+IF(INDEX(10_Lieux!$D:$D,U1679)=1,p_prio1,p_prio2)+IF(INDEX(10_Lieux!$D:$D,V1679)=1,p_prio1,p_prio2)+IF(K1679="Oui",p_tf,0)+p_hub*((INDEX(10_Lieux!$H:$H,U1679)="Hub")+(INDEX(10_Lieux!$H:$H,V1679)="Hub"))+IF(OR(INDEX(10_Lieux!$H:$H,U1679)="Premium",INDEX(10_Lieux!$H:$H,V1679)="Premium"),p_prem,0))</f>
        <v>80</v>
      </c>
      <c r="I1679" s="14" t="n">
        <f aca="false">ROUND(W1679*p_facteur,0)</f>
        <v>113</v>
      </c>
      <c r="J1679" s="14" t="str">
        <f aca="false">IF(X1679&lt;60,X1679&amp;" min",INT(X1679/60)&amp;" h"&amp;IF(MOD(X1679,60)=0,""," "&amp;TEXT(MOD(X1679,60),"00")))</f>
        <v>1 h 15</v>
      </c>
      <c r="K1679" s="14" t="str">
        <f aca="false">IF(S1679&lt;&gt;T1679,"Oui","Non")</f>
        <v>Non</v>
      </c>
      <c r="L1679" s="14" t="str">
        <f aca="false">IF(AND(INDEX(10_Lieux!$B:$B,U1679)="Ville",INDEX(10_Lieux!$B:$B,V1679)="Ville"),"/chauffeur-prive/"&amp;INDEX(10_Lieux!$E:$E,U1679)&amp;"-"&amp;INDEX(10_Lieux!$E:$E,V1679)&amp;"/","/chauffeur-prive/"&amp;INDEX(10_Lieux!$E:$E,U1679)&amp;"/"&amp;INDEX(10_Lieux!$E:$E,V1679)&amp;"/")</f>
        <v>/chauffeur-prive/marseille/aeroport-la-mole-saint-tropez/</v>
      </c>
      <c r="M1679" s="14" t="str">
        <f aca="false">IFERROR(INDEX($L:$L,MATCH(B1679&amp;"|"&amp;A1679,$Z:$Z,0)),"—")</f>
        <v>/chauffeur-prive/aeroport-la-mole-saint-tropez/marseille/</v>
      </c>
      <c r="N1679" s="14" t="str">
        <f aca="false">IF(LEN("Chauffeur privé "&amp;INDEX(10_Lieux!$J:$J,U1679)&amp;" → "&amp;INDEX(10_Lieux!$J:$J,V1679)&amp;" | 24h/24")&gt;60,"Chauffeur privé "&amp;INDEX(10_Lieux!$J:$J,U1679)&amp;" → "&amp;INDEX(10_Lieux!$J:$J,V1679),"Chauffeur privé "&amp;INDEX(10_Lieux!$J:$J,U1679)&amp;" → "&amp;INDEX(10_Lieux!$J:$J,V1679)&amp;" | 24h/24")</f>
        <v>Chauffeur privé Marseille → Aéroport La Môle-Saint-Tropez</v>
      </c>
      <c r="O1679" s="14" t="n">
        <f aca="false">LEN(N1679)</f>
        <v>57</v>
      </c>
      <c r="P1679" s="14" t="str">
        <f aca="false">"Chauffeur privé "&amp;INDEX(10_Lieux!$K:$K,U1679)&amp;" vers "&amp;INDEX(10_Lieux!$L:$L,V1679)</f>
        <v>Chauffeur privé de Marseille vers l'aéroport La Môle-Saint-Tropez</v>
      </c>
      <c r="Q1679" s="14" t="str">
        <f aca="false">"Chauffeur privé "&amp;INDEX(10_Lieux!$K:$K,U1679)&amp;" vers "&amp;INDEX(10_Lieux!$L:$L,V1679)&amp;" : env. "&amp;I1679&amp;" km, "&amp;J1679&amp;" de route. Devis personnalisé, standard 24h/24 et 7j/7."</f>
        <v>Chauffeur privé de Marseille vers l'aéroport La Môle-Saint-Tropez : env. 113 km, 1 h 15 de route. Devis personnalisé, standard 24h/24 et 7j/7.</v>
      </c>
      <c r="R1679" s="14" t="n">
        <f aca="false">LEN(Q1679)</f>
        <v>142</v>
      </c>
      <c r="S1679" s="14" t="str">
        <f aca="false">INDEX(10_Lieux!$C:$C,U1679)</f>
        <v>France</v>
      </c>
      <c r="T1679" s="14" t="str">
        <f aca="false">INDEX(10_Lieux!$C:$C,V1679)</f>
        <v>France</v>
      </c>
      <c r="U1679" s="14" t="n">
        <f aca="false">MATCH(A1679,10_Lieux!$A:$A,0)</f>
        <v>79</v>
      </c>
      <c r="V1679" s="14" t="n">
        <f aca="false">MATCH(B1679,10_Lieux!$A:$A,0)</f>
        <v>170</v>
      </c>
      <c r="W1679" s="14" t="n">
        <f aca="false">ROUND(6371*2*ASIN(SQRT(SIN(RADIANS(INDEX(10_Lieux!$F:$F,V1679)-INDEX(10_Lieux!$F:$F,U1679))/2)^2+COS(RADIANS(INDEX(10_Lieux!$F:$F,U1679)))*COS(RADIANS(INDEX(10_Lieux!$F:$F,V1679)))*SIN(RADIANS(INDEX(10_Lieux!$G:$G,V1679)-INDEX(10_Lieux!$G:$G,U1679))/2)^2)),1)</f>
        <v>90.6</v>
      </c>
      <c r="X1679" s="14" t="n">
        <f aca="false">ROUND(I1679/IF(I1679&lt;p_seuil_vitesse,p_vit_lente,p_vit_rapide)*60/15,0)*15</f>
        <v>75</v>
      </c>
      <c r="Y1679" s="14" t="n">
        <f aca="false">MAX(IF(INDEX(10_Lieux!$B:$B,U1679)&lt;&gt;"Ville",INDEX(10_Lieux!$I:$I,U1679),0),IF(INDEX(10_Lieux!$B:$B,V1679)&lt;&gt;"Ville",INDEX(10_Lieux!$I:$I,V1679),0))</f>
        <v>250</v>
      </c>
      <c r="Z1679" s="14" t="str">
        <f aca="false">A1679&amp;"|"&amp;B1679</f>
        <v>Marseille|La Môle-Saint-Tropez</v>
      </c>
      <c r="AA1679" s="14" t="str">
        <f aca="false">IF(I1679&lt;p_local,"Local",IF(I1679&lt;p_vv_min,"Courte distance",IF(I1679&lt;p_tres_long,"Longue distance","Très longue distance")))</f>
        <v>Longue distance</v>
      </c>
    </row>
    <row r="1680" customFormat="false" ht="15" hidden="false" customHeight="true" outlineLevel="0" collapsed="false">
      <c r="A1680" s="1" t="s">
        <v>1843</v>
      </c>
      <c r="B1680" s="1" t="s">
        <v>130</v>
      </c>
      <c r="C1680" s="1" t="s">
        <v>34</v>
      </c>
      <c r="D1680" s="1" t="s">
        <v>653</v>
      </c>
      <c r="E1680" s="1" t="s">
        <v>1852</v>
      </c>
      <c r="F1680" s="14" t="s">
        <v>40</v>
      </c>
      <c r="G1680" s="14" t="str">
        <f aca="false">IF(I1680&lt;p_local,"Local → page infra",IF(H1680&gt;=p_ph1,"Phase 1",IF(H1680&gt;=p_ph2,"Phase 2","Phase 3")))</f>
        <v>Phase 3</v>
      </c>
      <c r="H1680" s="14" t="n">
        <f aca="false">IF(I1680&lt;p_local,0,IF(C1680="Aéroport → Aéroport",p_pts_plein,IF(Y1680&gt;0,IF(I1680&lt;=Y1680,p_pts_plein,IF(I1680&lt;=p_mult2*Y1680,p_pts_moyen,p_pts_r3)),IF(I1680&gt;=p_vv_min,p_pts_plein,IF(I1680&gt;=p_vv_moy,p_pts_moyen,p_pts_court))))+IF(INDEX(10_Lieux!$D:$D,U1680)=1,p_prio1,p_prio2)+IF(INDEX(10_Lieux!$D:$D,V1680)=1,p_prio1,p_prio2)+IF(K1680="Oui",p_tf,0)+p_hub*((INDEX(10_Lieux!$H:$H,U1680)="Hub")+(INDEX(10_Lieux!$H:$H,V1680)="Hub"))+IF(OR(INDEX(10_Lieux!$H:$H,U1680)="Premium",INDEX(10_Lieux!$H:$H,V1680)="Premium"),p_prem,0))</f>
        <v>40</v>
      </c>
      <c r="I1680" s="14" t="n">
        <f aca="false">ROUND(W1680*p_facteur,0)</f>
        <v>741</v>
      </c>
      <c r="J1680" s="14" t="str">
        <f aca="false">IF(X1680&lt;60,X1680&amp;" min",INT(X1680/60)&amp;" h"&amp;IF(MOD(X1680,60)=0,""," "&amp;TEXT(MOD(X1680,60),"00")))</f>
        <v>7 h 45</v>
      </c>
      <c r="K1680" s="14" t="str">
        <f aca="false">IF(S1680&lt;&gt;T1680,"Oui","Non")</f>
        <v>Non</v>
      </c>
      <c r="L1680" s="14" t="str">
        <f aca="false">IF(AND(INDEX(10_Lieux!$B:$B,U1680)="Ville",INDEX(10_Lieux!$B:$B,V1680)="Ville"),"/chauffeur-prive/"&amp;INDEX(10_Lieux!$E:$E,U1680)&amp;"-"&amp;INDEX(10_Lieux!$E:$E,V1680)&amp;"/","/chauffeur-prive/"&amp;INDEX(10_Lieux!$E:$E,U1680)&amp;"/"&amp;INDEX(10_Lieux!$E:$E,V1680)&amp;"/")</f>
        <v>/chauffeur-prive/aeroport-la-mole-saint-tropez/bordeaux/</v>
      </c>
      <c r="M1680" s="14" t="str">
        <f aca="false">IFERROR(INDEX($L:$L,MATCH(B1680&amp;"|"&amp;A1680,$Z:$Z,0)),"—")</f>
        <v>/chauffeur-prive/bordeaux/aeroport-la-mole-saint-tropez/</v>
      </c>
      <c r="N1680" s="14" t="str">
        <f aca="false">IF(LEN("Chauffeur privé "&amp;INDEX(10_Lieux!$J:$J,U1680)&amp;" → "&amp;INDEX(10_Lieux!$J:$J,V1680)&amp;" | 24h/24")&gt;60,"Chauffeur privé "&amp;INDEX(10_Lieux!$J:$J,U1680)&amp;" → "&amp;INDEX(10_Lieux!$J:$J,V1680),"Chauffeur privé "&amp;INDEX(10_Lieux!$J:$J,U1680)&amp;" → "&amp;INDEX(10_Lieux!$J:$J,V1680)&amp;" | 24h/24")</f>
        <v>Chauffeur privé Aéroport La Môle-Saint-Tropez → Bordeaux</v>
      </c>
      <c r="O1680" s="14" t="n">
        <f aca="false">LEN(N1680)</f>
        <v>56</v>
      </c>
      <c r="P1680" s="14" t="str">
        <f aca="false">"Chauffeur privé "&amp;INDEX(10_Lieux!$K:$K,U1680)&amp;" vers "&amp;INDEX(10_Lieux!$L:$L,V1680)</f>
        <v>Chauffeur privé de l'aéroport La Môle-Saint-Tropez vers Bordeaux</v>
      </c>
      <c r="Q1680" s="14" t="str">
        <f aca="false">"Chauffeur privé "&amp;INDEX(10_Lieux!$K:$K,U1680)&amp;" vers "&amp;INDEX(10_Lieux!$L:$L,V1680)&amp;" : env. "&amp;I1680&amp;" km, "&amp;J1680&amp;" de route. Devis personnalisé, standard 24h/24 et 7j/7."</f>
        <v>Chauffeur privé de l'aéroport La Môle-Saint-Tropez vers Bordeaux : env. 741 km, 7 h 45 de route. Devis personnalisé, standard 24h/24 et 7j/7.</v>
      </c>
      <c r="R1680" s="14" t="n">
        <f aca="false">LEN(Q1680)</f>
        <v>141</v>
      </c>
      <c r="S1680" s="14" t="str">
        <f aca="false">INDEX(10_Lieux!$C:$C,U1680)</f>
        <v>France</v>
      </c>
      <c r="T1680" s="14" t="str">
        <f aca="false">INDEX(10_Lieux!$C:$C,V1680)</f>
        <v>France</v>
      </c>
      <c r="U1680" s="14" t="n">
        <f aca="false">MATCH(A1680,10_Lieux!$A:$A,0)</f>
        <v>170</v>
      </c>
      <c r="V1680" s="14" t="n">
        <f aca="false">MATCH(B1680,10_Lieux!$A:$A,0)</f>
        <v>61</v>
      </c>
      <c r="W1680" s="14" t="n">
        <f aca="false">ROUND(6371*2*ASIN(SQRT(SIN(RADIANS(INDEX(10_Lieux!$F:$F,V1680)-INDEX(10_Lieux!$F:$F,U1680))/2)^2+COS(RADIANS(INDEX(10_Lieux!$F:$F,U1680)))*COS(RADIANS(INDEX(10_Lieux!$F:$F,V1680)))*SIN(RADIANS(INDEX(10_Lieux!$G:$G,V1680)-INDEX(10_Lieux!$G:$G,U1680))/2)^2)),1)</f>
        <v>592.8</v>
      </c>
      <c r="X1680" s="14" t="n">
        <f aca="false">ROUND(I1680/IF(I1680&lt;p_seuil_vitesse,p_vit_lente,p_vit_rapide)*60/15,0)*15</f>
        <v>465</v>
      </c>
      <c r="Y1680" s="14" t="n">
        <f aca="false">MAX(IF(INDEX(10_Lieux!$B:$B,U1680)&lt;&gt;"Ville",INDEX(10_Lieux!$I:$I,U1680),0),IF(INDEX(10_Lieux!$B:$B,V1680)&lt;&gt;"Ville",INDEX(10_Lieux!$I:$I,V1680),0))</f>
        <v>250</v>
      </c>
      <c r="Z1680" s="14" t="str">
        <f aca="false">A1680&amp;"|"&amp;B1680</f>
        <v>La Môle-Saint-Tropez|Bordeaux</v>
      </c>
      <c r="AA1680" s="14" t="str">
        <f aca="false">IF(I1680&lt;p_local,"Local",IF(I1680&lt;p_vv_min,"Courte distance",IF(I1680&lt;p_tres_long,"Longue distance","Très longue distance")))</f>
        <v>Très longue distance</v>
      </c>
    </row>
    <row r="1681" customFormat="false" ht="15" hidden="false" customHeight="true" outlineLevel="0" collapsed="false">
      <c r="A1681" s="1" t="s">
        <v>130</v>
      </c>
      <c r="B1681" s="1" t="s">
        <v>1843</v>
      </c>
      <c r="C1681" s="1" t="s">
        <v>35</v>
      </c>
      <c r="D1681" s="1" t="s">
        <v>653</v>
      </c>
      <c r="E1681" s="1" t="s">
        <v>1853</v>
      </c>
      <c r="F1681" s="14" t="s">
        <v>40</v>
      </c>
      <c r="G1681" s="14" t="str">
        <f aca="false">IF(I1681&lt;p_local,"Local → page infra",IF(H1681&gt;=p_ph1,"Phase 1",IF(H1681&gt;=p_ph2,"Phase 2","Phase 3")))</f>
        <v>Phase 3</v>
      </c>
      <c r="H1681" s="14" t="n">
        <f aca="false">IF(I1681&lt;p_local,0,IF(C1681="Aéroport → Aéroport",p_pts_plein,IF(Y1681&gt;0,IF(I1681&lt;=Y1681,p_pts_plein,IF(I1681&lt;=p_mult2*Y1681,p_pts_moyen,p_pts_r3)),IF(I1681&gt;=p_vv_min,p_pts_plein,IF(I1681&gt;=p_vv_moy,p_pts_moyen,p_pts_court))))+IF(INDEX(10_Lieux!$D:$D,U1681)=1,p_prio1,p_prio2)+IF(INDEX(10_Lieux!$D:$D,V1681)=1,p_prio1,p_prio2)+IF(K1681="Oui",p_tf,0)+p_hub*((INDEX(10_Lieux!$H:$H,U1681)="Hub")+(INDEX(10_Lieux!$H:$H,V1681)="Hub"))+IF(OR(INDEX(10_Lieux!$H:$H,U1681)="Premium",INDEX(10_Lieux!$H:$H,V1681)="Premium"),p_prem,0))</f>
        <v>40</v>
      </c>
      <c r="I1681" s="14" t="n">
        <f aca="false">ROUND(W1681*p_facteur,0)</f>
        <v>741</v>
      </c>
      <c r="J1681" s="14" t="str">
        <f aca="false">IF(X1681&lt;60,X1681&amp;" min",INT(X1681/60)&amp;" h"&amp;IF(MOD(X1681,60)=0,""," "&amp;TEXT(MOD(X1681,60),"00")))</f>
        <v>7 h 45</v>
      </c>
      <c r="K1681" s="14" t="str">
        <f aca="false">IF(S1681&lt;&gt;T1681,"Oui","Non")</f>
        <v>Non</v>
      </c>
      <c r="L1681" s="14" t="str">
        <f aca="false">IF(AND(INDEX(10_Lieux!$B:$B,U1681)="Ville",INDEX(10_Lieux!$B:$B,V1681)="Ville"),"/chauffeur-prive/"&amp;INDEX(10_Lieux!$E:$E,U1681)&amp;"-"&amp;INDEX(10_Lieux!$E:$E,V1681)&amp;"/","/chauffeur-prive/"&amp;INDEX(10_Lieux!$E:$E,U1681)&amp;"/"&amp;INDEX(10_Lieux!$E:$E,V1681)&amp;"/")</f>
        <v>/chauffeur-prive/bordeaux/aeroport-la-mole-saint-tropez/</v>
      </c>
      <c r="M1681" s="14" t="str">
        <f aca="false">IFERROR(INDEX($L:$L,MATCH(B1681&amp;"|"&amp;A1681,$Z:$Z,0)),"—")</f>
        <v>/chauffeur-prive/aeroport-la-mole-saint-tropez/bordeaux/</v>
      </c>
      <c r="N1681" s="14" t="str">
        <f aca="false">IF(LEN("Chauffeur privé "&amp;INDEX(10_Lieux!$J:$J,U1681)&amp;" → "&amp;INDEX(10_Lieux!$J:$J,V1681)&amp;" | 24h/24")&gt;60,"Chauffeur privé "&amp;INDEX(10_Lieux!$J:$J,U1681)&amp;" → "&amp;INDEX(10_Lieux!$J:$J,V1681),"Chauffeur privé "&amp;INDEX(10_Lieux!$J:$J,U1681)&amp;" → "&amp;INDEX(10_Lieux!$J:$J,V1681)&amp;" | 24h/24")</f>
        <v>Chauffeur privé Bordeaux → Aéroport La Môle-Saint-Tropez</v>
      </c>
      <c r="O1681" s="14" t="n">
        <f aca="false">LEN(N1681)</f>
        <v>56</v>
      </c>
      <c r="P1681" s="14" t="str">
        <f aca="false">"Chauffeur privé "&amp;INDEX(10_Lieux!$K:$K,U1681)&amp;" vers "&amp;INDEX(10_Lieux!$L:$L,V1681)</f>
        <v>Chauffeur privé de Bordeaux vers l'aéroport La Môle-Saint-Tropez</v>
      </c>
      <c r="Q1681" s="14" t="str">
        <f aca="false">"Chauffeur privé "&amp;INDEX(10_Lieux!$K:$K,U1681)&amp;" vers "&amp;INDEX(10_Lieux!$L:$L,V1681)&amp;" : env. "&amp;I1681&amp;" km, "&amp;J1681&amp;" de route. Devis personnalisé, standard 24h/24 et 7j/7."</f>
        <v>Chauffeur privé de Bordeaux vers l'aéroport La Môle-Saint-Tropez : env. 741 km, 7 h 45 de route. Devis personnalisé, standard 24h/24 et 7j/7.</v>
      </c>
      <c r="R1681" s="14" t="n">
        <f aca="false">LEN(Q1681)</f>
        <v>141</v>
      </c>
      <c r="S1681" s="14" t="str">
        <f aca="false">INDEX(10_Lieux!$C:$C,U1681)</f>
        <v>France</v>
      </c>
      <c r="T1681" s="14" t="str">
        <f aca="false">INDEX(10_Lieux!$C:$C,V1681)</f>
        <v>France</v>
      </c>
      <c r="U1681" s="14" t="n">
        <f aca="false">MATCH(A1681,10_Lieux!$A:$A,0)</f>
        <v>61</v>
      </c>
      <c r="V1681" s="14" t="n">
        <f aca="false">MATCH(B1681,10_Lieux!$A:$A,0)</f>
        <v>170</v>
      </c>
      <c r="W1681" s="14" t="n">
        <f aca="false">ROUND(6371*2*ASIN(SQRT(SIN(RADIANS(INDEX(10_Lieux!$F:$F,V1681)-INDEX(10_Lieux!$F:$F,U1681))/2)^2+COS(RADIANS(INDEX(10_Lieux!$F:$F,U1681)))*COS(RADIANS(INDEX(10_Lieux!$F:$F,V1681)))*SIN(RADIANS(INDEX(10_Lieux!$G:$G,V1681)-INDEX(10_Lieux!$G:$G,U1681))/2)^2)),1)</f>
        <v>592.8</v>
      </c>
      <c r="X1681" s="14" t="n">
        <f aca="false">ROUND(I1681/IF(I1681&lt;p_seuil_vitesse,p_vit_lente,p_vit_rapide)*60/15,0)*15</f>
        <v>465</v>
      </c>
      <c r="Y1681" s="14" t="n">
        <f aca="false">MAX(IF(INDEX(10_Lieux!$B:$B,U1681)&lt;&gt;"Ville",INDEX(10_Lieux!$I:$I,U1681),0),IF(INDEX(10_Lieux!$B:$B,V1681)&lt;&gt;"Ville",INDEX(10_Lieux!$I:$I,V1681),0))</f>
        <v>250</v>
      </c>
      <c r="Z1681" s="14" t="str">
        <f aca="false">A1681&amp;"|"&amp;B1681</f>
        <v>Bordeaux|La Môle-Saint-Tropez</v>
      </c>
      <c r="AA1681" s="14" t="str">
        <f aca="false">IF(I1681&lt;p_local,"Local",IF(I1681&lt;p_vv_min,"Courte distance",IF(I1681&lt;p_tres_long,"Longue distance","Très longue distance")))</f>
        <v>Très longue distance</v>
      </c>
    </row>
    <row r="1682" customFormat="false" ht="15" hidden="false" customHeight="true" outlineLevel="0" collapsed="false">
      <c r="A1682" s="1" t="s">
        <v>1843</v>
      </c>
      <c r="B1682" s="1" t="s">
        <v>132</v>
      </c>
      <c r="C1682" s="1" t="s">
        <v>34</v>
      </c>
      <c r="D1682" s="1" t="s">
        <v>653</v>
      </c>
      <c r="E1682" s="1" t="s">
        <v>1854</v>
      </c>
      <c r="F1682" s="14" t="s">
        <v>40</v>
      </c>
      <c r="G1682" s="14" t="str">
        <f aca="false">IF(I1682&lt;p_local,"Local → page infra",IF(H1682&gt;=p_ph1,"Phase 1",IF(H1682&gt;=p_ph2,"Phase 2","Phase 3")))</f>
        <v>Phase 3</v>
      </c>
      <c r="H1682" s="14" t="n">
        <f aca="false">IF(I1682&lt;p_local,0,IF(C1682="Aéroport → Aéroport",p_pts_plein,IF(Y1682&gt;0,IF(I1682&lt;=Y1682,p_pts_plein,IF(I1682&lt;=p_mult2*Y1682,p_pts_moyen,p_pts_r3)),IF(I1682&gt;=p_vv_min,p_pts_plein,IF(I1682&gt;=p_vv_moy,p_pts_moyen,p_pts_court))))+IF(INDEX(10_Lieux!$D:$D,U1682)=1,p_prio1,p_prio2)+IF(INDEX(10_Lieux!$D:$D,V1682)=1,p_prio1,p_prio2)+IF(K1682="Oui",p_tf,0)+p_hub*((INDEX(10_Lieux!$H:$H,U1682)="Hub")+(INDEX(10_Lieux!$H:$H,V1682)="Hub"))+IF(OR(INDEX(10_Lieux!$H:$H,U1682)="Premium",INDEX(10_Lieux!$H:$H,V1682)="Premium"),p_prem,0))</f>
        <v>40</v>
      </c>
      <c r="I1682" s="14" t="n">
        <f aca="false">ROUND(W1682*p_facteur,0)</f>
        <v>512</v>
      </c>
      <c r="J1682" s="14" t="str">
        <f aca="false">IF(X1682&lt;60,X1682&amp;" min",INT(X1682/60)&amp;" h"&amp;IF(MOD(X1682,60)=0,""," "&amp;TEXT(MOD(X1682,60),"00")))</f>
        <v>5 h 30</v>
      </c>
      <c r="K1682" s="14" t="str">
        <f aca="false">IF(S1682&lt;&gt;T1682,"Oui","Non")</f>
        <v>Non</v>
      </c>
      <c r="L1682" s="14" t="str">
        <f aca="false">IF(AND(INDEX(10_Lieux!$B:$B,U1682)="Ville",INDEX(10_Lieux!$B:$B,V1682)="Ville"),"/chauffeur-prive/"&amp;INDEX(10_Lieux!$E:$E,U1682)&amp;"-"&amp;INDEX(10_Lieux!$E:$E,V1682)&amp;"/","/chauffeur-prive/"&amp;INDEX(10_Lieux!$E:$E,U1682)&amp;"/"&amp;INDEX(10_Lieux!$E:$E,V1682)&amp;"/")</f>
        <v>/chauffeur-prive/aeroport-la-mole-saint-tropez/toulouse/</v>
      </c>
      <c r="M1682" s="14" t="str">
        <f aca="false">IFERROR(INDEX($L:$L,MATCH(B1682&amp;"|"&amp;A1682,$Z:$Z,0)),"—")</f>
        <v>/chauffeur-prive/toulouse/aeroport-la-mole-saint-tropez/</v>
      </c>
      <c r="N1682" s="14" t="str">
        <f aca="false">IF(LEN("Chauffeur privé "&amp;INDEX(10_Lieux!$J:$J,U1682)&amp;" → "&amp;INDEX(10_Lieux!$J:$J,V1682)&amp;" | 24h/24")&gt;60,"Chauffeur privé "&amp;INDEX(10_Lieux!$J:$J,U1682)&amp;" → "&amp;INDEX(10_Lieux!$J:$J,V1682),"Chauffeur privé "&amp;INDEX(10_Lieux!$J:$J,U1682)&amp;" → "&amp;INDEX(10_Lieux!$J:$J,V1682)&amp;" | 24h/24")</f>
        <v>Chauffeur privé Aéroport La Môle-Saint-Tropez → Toulouse</v>
      </c>
      <c r="O1682" s="14" t="n">
        <f aca="false">LEN(N1682)</f>
        <v>56</v>
      </c>
      <c r="P1682" s="14" t="str">
        <f aca="false">"Chauffeur privé "&amp;INDEX(10_Lieux!$K:$K,U1682)&amp;" vers "&amp;INDEX(10_Lieux!$L:$L,V1682)</f>
        <v>Chauffeur privé de l'aéroport La Môle-Saint-Tropez vers Toulouse</v>
      </c>
      <c r="Q1682" s="14" t="str">
        <f aca="false">"Chauffeur privé "&amp;INDEX(10_Lieux!$K:$K,U1682)&amp;" vers "&amp;INDEX(10_Lieux!$L:$L,V1682)&amp;" : env. "&amp;I1682&amp;" km, "&amp;J1682&amp;" de route. Devis personnalisé, standard 24h/24 et 7j/7."</f>
        <v>Chauffeur privé de l'aéroport La Môle-Saint-Tropez vers Toulouse : env. 512 km, 5 h 30 de route. Devis personnalisé, standard 24h/24 et 7j/7.</v>
      </c>
      <c r="R1682" s="14" t="n">
        <f aca="false">LEN(Q1682)</f>
        <v>141</v>
      </c>
      <c r="S1682" s="14" t="str">
        <f aca="false">INDEX(10_Lieux!$C:$C,U1682)</f>
        <v>France</v>
      </c>
      <c r="T1682" s="14" t="str">
        <f aca="false">INDEX(10_Lieux!$C:$C,V1682)</f>
        <v>France</v>
      </c>
      <c r="U1682" s="14" t="n">
        <f aca="false">MATCH(A1682,10_Lieux!$A:$A,0)</f>
        <v>170</v>
      </c>
      <c r="V1682" s="14" t="n">
        <f aca="false">MATCH(B1682,10_Lieux!$A:$A,0)</f>
        <v>70</v>
      </c>
      <c r="W1682" s="14" t="n">
        <f aca="false">ROUND(6371*2*ASIN(SQRT(SIN(RADIANS(INDEX(10_Lieux!$F:$F,V1682)-INDEX(10_Lieux!$F:$F,U1682))/2)^2+COS(RADIANS(INDEX(10_Lieux!$F:$F,U1682)))*COS(RADIANS(INDEX(10_Lieux!$F:$F,V1682)))*SIN(RADIANS(INDEX(10_Lieux!$G:$G,V1682)-INDEX(10_Lieux!$G:$G,U1682))/2)^2)),1)</f>
        <v>409.3</v>
      </c>
      <c r="X1682" s="14" t="n">
        <f aca="false">ROUND(I1682/IF(I1682&lt;p_seuil_vitesse,p_vit_lente,p_vit_rapide)*60/15,0)*15</f>
        <v>330</v>
      </c>
      <c r="Y1682" s="14" t="n">
        <f aca="false">MAX(IF(INDEX(10_Lieux!$B:$B,U1682)&lt;&gt;"Ville",INDEX(10_Lieux!$I:$I,U1682),0),IF(INDEX(10_Lieux!$B:$B,V1682)&lt;&gt;"Ville",INDEX(10_Lieux!$I:$I,V1682),0))</f>
        <v>250</v>
      </c>
      <c r="Z1682" s="14" t="str">
        <f aca="false">A1682&amp;"|"&amp;B1682</f>
        <v>La Môle-Saint-Tropez|Toulouse</v>
      </c>
      <c r="AA1682" s="14" t="str">
        <f aca="false">IF(I1682&lt;p_local,"Local",IF(I1682&lt;p_vv_min,"Courte distance",IF(I1682&lt;p_tres_long,"Longue distance","Très longue distance")))</f>
        <v>Longue distance</v>
      </c>
    </row>
    <row r="1683" customFormat="false" ht="15" hidden="false" customHeight="true" outlineLevel="0" collapsed="false">
      <c r="A1683" s="1" t="s">
        <v>132</v>
      </c>
      <c r="B1683" s="1" t="s">
        <v>1843</v>
      </c>
      <c r="C1683" s="1" t="s">
        <v>35</v>
      </c>
      <c r="D1683" s="1" t="s">
        <v>653</v>
      </c>
      <c r="E1683" s="1" t="s">
        <v>1855</v>
      </c>
      <c r="F1683" s="14" t="s">
        <v>40</v>
      </c>
      <c r="G1683" s="14" t="str">
        <f aca="false">IF(I1683&lt;p_local,"Local → page infra",IF(H1683&gt;=p_ph1,"Phase 1",IF(H1683&gt;=p_ph2,"Phase 2","Phase 3")))</f>
        <v>Phase 3</v>
      </c>
      <c r="H1683" s="14" t="n">
        <f aca="false">IF(I1683&lt;p_local,0,IF(C1683="Aéroport → Aéroport",p_pts_plein,IF(Y1683&gt;0,IF(I1683&lt;=Y1683,p_pts_plein,IF(I1683&lt;=p_mult2*Y1683,p_pts_moyen,p_pts_r3)),IF(I1683&gt;=p_vv_min,p_pts_plein,IF(I1683&gt;=p_vv_moy,p_pts_moyen,p_pts_court))))+IF(INDEX(10_Lieux!$D:$D,U1683)=1,p_prio1,p_prio2)+IF(INDEX(10_Lieux!$D:$D,V1683)=1,p_prio1,p_prio2)+IF(K1683="Oui",p_tf,0)+p_hub*((INDEX(10_Lieux!$H:$H,U1683)="Hub")+(INDEX(10_Lieux!$H:$H,V1683)="Hub"))+IF(OR(INDEX(10_Lieux!$H:$H,U1683)="Premium",INDEX(10_Lieux!$H:$H,V1683)="Premium"),p_prem,0))</f>
        <v>40</v>
      </c>
      <c r="I1683" s="14" t="n">
        <f aca="false">ROUND(W1683*p_facteur,0)</f>
        <v>512</v>
      </c>
      <c r="J1683" s="14" t="str">
        <f aca="false">IF(X1683&lt;60,X1683&amp;" min",INT(X1683/60)&amp;" h"&amp;IF(MOD(X1683,60)=0,""," "&amp;TEXT(MOD(X1683,60),"00")))</f>
        <v>5 h 30</v>
      </c>
      <c r="K1683" s="14" t="str">
        <f aca="false">IF(S1683&lt;&gt;T1683,"Oui","Non")</f>
        <v>Non</v>
      </c>
      <c r="L1683" s="14" t="str">
        <f aca="false">IF(AND(INDEX(10_Lieux!$B:$B,U1683)="Ville",INDEX(10_Lieux!$B:$B,V1683)="Ville"),"/chauffeur-prive/"&amp;INDEX(10_Lieux!$E:$E,U1683)&amp;"-"&amp;INDEX(10_Lieux!$E:$E,V1683)&amp;"/","/chauffeur-prive/"&amp;INDEX(10_Lieux!$E:$E,U1683)&amp;"/"&amp;INDEX(10_Lieux!$E:$E,V1683)&amp;"/")</f>
        <v>/chauffeur-prive/toulouse/aeroport-la-mole-saint-tropez/</v>
      </c>
      <c r="M1683" s="14" t="str">
        <f aca="false">IFERROR(INDEX($L:$L,MATCH(B1683&amp;"|"&amp;A1683,$Z:$Z,0)),"—")</f>
        <v>/chauffeur-prive/aeroport-la-mole-saint-tropez/toulouse/</v>
      </c>
      <c r="N1683" s="14" t="str">
        <f aca="false">IF(LEN("Chauffeur privé "&amp;INDEX(10_Lieux!$J:$J,U1683)&amp;" → "&amp;INDEX(10_Lieux!$J:$J,V1683)&amp;" | 24h/24")&gt;60,"Chauffeur privé "&amp;INDEX(10_Lieux!$J:$J,U1683)&amp;" → "&amp;INDEX(10_Lieux!$J:$J,V1683),"Chauffeur privé "&amp;INDEX(10_Lieux!$J:$J,U1683)&amp;" → "&amp;INDEX(10_Lieux!$J:$J,V1683)&amp;" | 24h/24")</f>
        <v>Chauffeur privé Toulouse → Aéroport La Môle-Saint-Tropez</v>
      </c>
      <c r="O1683" s="14" t="n">
        <f aca="false">LEN(N1683)</f>
        <v>56</v>
      </c>
      <c r="P1683" s="14" t="str">
        <f aca="false">"Chauffeur privé "&amp;INDEX(10_Lieux!$K:$K,U1683)&amp;" vers "&amp;INDEX(10_Lieux!$L:$L,V1683)</f>
        <v>Chauffeur privé de Toulouse vers l'aéroport La Môle-Saint-Tropez</v>
      </c>
      <c r="Q1683" s="14" t="str">
        <f aca="false">"Chauffeur privé "&amp;INDEX(10_Lieux!$K:$K,U1683)&amp;" vers "&amp;INDEX(10_Lieux!$L:$L,V1683)&amp;" : env. "&amp;I1683&amp;" km, "&amp;J1683&amp;" de route. Devis personnalisé, standard 24h/24 et 7j/7."</f>
        <v>Chauffeur privé de Toulouse vers l'aéroport La Môle-Saint-Tropez : env. 512 km, 5 h 30 de route. Devis personnalisé, standard 24h/24 et 7j/7.</v>
      </c>
      <c r="R1683" s="14" t="n">
        <f aca="false">LEN(Q1683)</f>
        <v>141</v>
      </c>
      <c r="S1683" s="14" t="str">
        <f aca="false">INDEX(10_Lieux!$C:$C,U1683)</f>
        <v>France</v>
      </c>
      <c r="T1683" s="14" t="str">
        <f aca="false">INDEX(10_Lieux!$C:$C,V1683)</f>
        <v>France</v>
      </c>
      <c r="U1683" s="14" t="n">
        <f aca="false">MATCH(A1683,10_Lieux!$A:$A,0)</f>
        <v>70</v>
      </c>
      <c r="V1683" s="14" t="n">
        <f aca="false">MATCH(B1683,10_Lieux!$A:$A,0)</f>
        <v>170</v>
      </c>
      <c r="W1683" s="14" t="n">
        <f aca="false">ROUND(6371*2*ASIN(SQRT(SIN(RADIANS(INDEX(10_Lieux!$F:$F,V1683)-INDEX(10_Lieux!$F:$F,U1683))/2)^2+COS(RADIANS(INDEX(10_Lieux!$F:$F,U1683)))*COS(RADIANS(INDEX(10_Lieux!$F:$F,V1683)))*SIN(RADIANS(INDEX(10_Lieux!$G:$G,V1683)-INDEX(10_Lieux!$G:$G,U1683))/2)^2)),1)</f>
        <v>409.3</v>
      </c>
      <c r="X1683" s="14" t="n">
        <f aca="false">ROUND(I1683/IF(I1683&lt;p_seuil_vitesse,p_vit_lente,p_vit_rapide)*60/15,0)*15</f>
        <v>330</v>
      </c>
      <c r="Y1683" s="14" t="n">
        <f aca="false">MAX(IF(INDEX(10_Lieux!$B:$B,U1683)&lt;&gt;"Ville",INDEX(10_Lieux!$I:$I,U1683),0),IF(INDEX(10_Lieux!$B:$B,V1683)&lt;&gt;"Ville",INDEX(10_Lieux!$I:$I,V1683),0))</f>
        <v>250</v>
      </c>
      <c r="Z1683" s="14" t="str">
        <f aca="false">A1683&amp;"|"&amp;B1683</f>
        <v>Toulouse|La Môle-Saint-Tropez</v>
      </c>
      <c r="AA1683" s="14" t="str">
        <f aca="false">IF(I1683&lt;p_local,"Local",IF(I1683&lt;p_vv_min,"Courte distance",IF(I1683&lt;p_tres_long,"Longue distance","Très longue distance")))</f>
        <v>Longue distance</v>
      </c>
    </row>
    <row r="1684" customFormat="false" ht="15" hidden="false" customHeight="true" outlineLevel="0" collapsed="false">
      <c r="A1684" s="1" t="s">
        <v>1843</v>
      </c>
      <c r="B1684" s="1" t="s">
        <v>134</v>
      </c>
      <c r="C1684" s="1" t="s">
        <v>34</v>
      </c>
      <c r="D1684" s="1" t="s">
        <v>653</v>
      </c>
      <c r="E1684" s="1" t="s">
        <v>1856</v>
      </c>
      <c r="F1684" s="14" t="s">
        <v>40</v>
      </c>
      <c r="G1684" s="14" t="str">
        <f aca="false">IF(I1684&lt;p_local,"Local → page infra",IF(H1684&gt;=p_ph1,"Phase 1",IF(H1684&gt;=p_ph2,"Phase 2","Phase 3")))</f>
        <v>Phase 3</v>
      </c>
      <c r="H1684" s="14" t="n">
        <f aca="false">IF(I1684&lt;p_local,0,IF(C1684="Aéroport → Aéroport",p_pts_plein,IF(Y1684&gt;0,IF(I1684&lt;=Y1684,p_pts_plein,IF(I1684&lt;=p_mult2*Y1684,p_pts_moyen,p_pts_r3)),IF(I1684&gt;=p_vv_min,p_pts_plein,IF(I1684&gt;=p_vv_moy,p_pts_moyen,p_pts_court))))+IF(INDEX(10_Lieux!$D:$D,U1684)=1,p_prio1,p_prio2)+IF(INDEX(10_Lieux!$D:$D,V1684)=1,p_prio1,p_prio2)+IF(K1684="Oui",p_tf,0)+p_hub*((INDEX(10_Lieux!$H:$H,U1684)="Hub")+(INDEX(10_Lieux!$H:$H,V1684)="Hub"))+IF(OR(INDEX(10_Lieux!$H:$H,U1684)="Premium",INDEX(10_Lieux!$H:$H,V1684)="Premium"),p_prem,0))</f>
        <v>40</v>
      </c>
      <c r="I1684" s="14" t="n">
        <f aca="false">ROUND(W1684*p_facteur,0)</f>
        <v>1082</v>
      </c>
      <c r="J1684" s="14" t="str">
        <f aca="false">IF(X1684&lt;60,X1684&amp;" min",INT(X1684/60)&amp;" h"&amp;IF(MOD(X1684,60)=0,""," "&amp;TEXT(MOD(X1684,60),"00")))</f>
        <v>11 h 30</v>
      </c>
      <c r="K1684" s="14" t="str">
        <f aca="false">IF(S1684&lt;&gt;T1684,"Oui","Non")</f>
        <v>Non</v>
      </c>
      <c r="L1684" s="14" t="str">
        <f aca="false">IF(AND(INDEX(10_Lieux!$B:$B,U1684)="Ville",INDEX(10_Lieux!$B:$B,V1684)="Ville"),"/chauffeur-prive/"&amp;INDEX(10_Lieux!$E:$E,U1684)&amp;"-"&amp;INDEX(10_Lieux!$E:$E,V1684)&amp;"/","/chauffeur-prive/"&amp;INDEX(10_Lieux!$E:$E,U1684)&amp;"/"&amp;INDEX(10_Lieux!$E:$E,V1684)&amp;"/")</f>
        <v>/chauffeur-prive/aeroport-la-mole-saint-tropez/lille/</v>
      </c>
      <c r="M1684" s="14" t="str">
        <f aca="false">IFERROR(INDEX($L:$L,MATCH(B1684&amp;"|"&amp;A1684,$Z:$Z,0)),"—")</f>
        <v>/chauffeur-prive/lille/aeroport-la-mole-saint-tropez/</v>
      </c>
      <c r="N1684" s="14" t="str">
        <f aca="false">IF(LEN("Chauffeur privé "&amp;INDEX(10_Lieux!$J:$J,U1684)&amp;" → "&amp;INDEX(10_Lieux!$J:$J,V1684)&amp;" | 24h/24")&gt;60,"Chauffeur privé "&amp;INDEX(10_Lieux!$J:$J,U1684)&amp;" → "&amp;INDEX(10_Lieux!$J:$J,V1684),"Chauffeur privé "&amp;INDEX(10_Lieux!$J:$J,U1684)&amp;" → "&amp;INDEX(10_Lieux!$J:$J,V1684)&amp;" | 24h/24")</f>
        <v>Chauffeur privé Aéroport La Môle-Saint-Tropez → Lille</v>
      </c>
      <c r="O1684" s="14" t="n">
        <f aca="false">LEN(N1684)</f>
        <v>53</v>
      </c>
      <c r="P1684" s="14" t="str">
        <f aca="false">"Chauffeur privé "&amp;INDEX(10_Lieux!$K:$K,U1684)&amp;" vers "&amp;INDEX(10_Lieux!$L:$L,V1684)</f>
        <v>Chauffeur privé de l'aéroport La Môle-Saint-Tropez vers Lille</v>
      </c>
      <c r="Q1684" s="14" t="str">
        <f aca="false">"Chauffeur privé "&amp;INDEX(10_Lieux!$K:$K,U1684)&amp;" vers "&amp;INDEX(10_Lieux!$L:$L,V1684)&amp;" : env. "&amp;I1684&amp;" km, "&amp;J1684&amp;" de route. Devis personnalisé, standard 24h/24 et 7j/7."</f>
        <v>Chauffeur privé de l'aéroport La Môle-Saint-Tropez vers Lille : env. 1082 km, 11 h 30 de route. Devis personnalisé, standard 24h/24 et 7j/7.</v>
      </c>
      <c r="R1684" s="14" t="n">
        <f aca="false">LEN(Q1684)</f>
        <v>140</v>
      </c>
      <c r="S1684" s="14" t="str">
        <f aca="false">INDEX(10_Lieux!$C:$C,U1684)</f>
        <v>France</v>
      </c>
      <c r="T1684" s="14" t="str">
        <f aca="false">INDEX(10_Lieux!$C:$C,V1684)</f>
        <v>France</v>
      </c>
      <c r="U1684" s="14" t="n">
        <f aca="false">MATCH(A1684,10_Lieux!$A:$A,0)</f>
        <v>170</v>
      </c>
      <c r="V1684" s="14" t="n">
        <f aca="false">MATCH(B1684,10_Lieux!$A:$A,0)</f>
        <v>37</v>
      </c>
      <c r="W1684" s="14" t="n">
        <f aca="false">ROUND(6371*2*ASIN(SQRT(SIN(RADIANS(INDEX(10_Lieux!$F:$F,V1684)-INDEX(10_Lieux!$F:$F,U1684))/2)^2+COS(RADIANS(INDEX(10_Lieux!$F:$F,U1684)))*COS(RADIANS(INDEX(10_Lieux!$F:$F,V1684)))*SIN(RADIANS(INDEX(10_Lieux!$G:$G,V1684)-INDEX(10_Lieux!$G:$G,U1684))/2)^2)),1)</f>
        <v>865.2</v>
      </c>
      <c r="X1684" s="14" t="n">
        <f aca="false">ROUND(I1684/IF(I1684&lt;p_seuil_vitesse,p_vit_lente,p_vit_rapide)*60/15,0)*15</f>
        <v>690</v>
      </c>
      <c r="Y1684" s="14" t="n">
        <f aca="false">MAX(IF(INDEX(10_Lieux!$B:$B,U1684)&lt;&gt;"Ville",INDEX(10_Lieux!$I:$I,U1684),0),IF(INDEX(10_Lieux!$B:$B,V1684)&lt;&gt;"Ville",INDEX(10_Lieux!$I:$I,V1684),0))</f>
        <v>250</v>
      </c>
      <c r="Z1684" s="14" t="str">
        <f aca="false">A1684&amp;"|"&amp;B1684</f>
        <v>La Môle-Saint-Tropez|Lille</v>
      </c>
      <c r="AA1684" s="14" t="str">
        <f aca="false">IF(I1684&lt;p_local,"Local",IF(I1684&lt;p_vv_min,"Courte distance",IF(I1684&lt;p_tres_long,"Longue distance","Très longue distance")))</f>
        <v>Très longue distance</v>
      </c>
    </row>
    <row r="1685" customFormat="false" ht="15" hidden="false" customHeight="true" outlineLevel="0" collapsed="false">
      <c r="A1685" s="1" t="s">
        <v>134</v>
      </c>
      <c r="B1685" s="1" t="s">
        <v>1843</v>
      </c>
      <c r="C1685" s="1" t="s">
        <v>35</v>
      </c>
      <c r="D1685" s="1" t="s">
        <v>653</v>
      </c>
      <c r="E1685" s="1" t="s">
        <v>1857</v>
      </c>
      <c r="F1685" s="14" t="s">
        <v>40</v>
      </c>
      <c r="G1685" s="14" t="str">
        <f aca="false">IF(I1685&lt;p_local,"Local → page infra",IF(H1685&gt;=p_ph1,"Phase 1",IF(H1685&gt;=p_ph2,"Phase 2","Phase 3")))</f>
        <v>Phase 3</v>
      </c>
      <c r="H1685" s="14" t="n">
        <f aca="false">IF(I1685&lt;p_local,0,IF(C1685="Aéroport → Aéroport",p_pts_plein,IF(Y1685&gt;0,IF(I1685&lt;=Y1685,p_pts_plein,IF(I1685&lt;=p_mult2*Y1685,p_pts_moyen,p_pts_r3)),IF(I1685&gt;=p_vv_min,p_pts_plein,IF(I1685&gt;=p_vv_moy,p_pts_moyen,p_pts_court))))+IF(INDEX(10_Lieux!$D:$D,U1685)=1,p_prio1,p_prio2)+IF(INDEX(10_Lieux!$D:$D,V1685)=1,p_prio1,p_prio2)+IF(K1685="Oui",p_tf,0)+p_hub*((INDEX(10_Lieux!$H:$H,U1685)="Hub")+(INDEX(10_Lieux!$H:$H,V1685)="Hub"))+IF(OR(INDEX(10_Lieux!$H:$H,U1685)="Premium",INDEX(10_Lieux!$H:$H,V1685)="Premium"),p_prem,0))</f>
        <v>40</v>
      </c>
      <c r="I1685" s="14" t="n">
        <f aca="false">ROUND(W1685*p_facteur,0)</f>
        <v>1082</v>
      </c>
      <c r="J1685" s="14" t="str">
        <f aca="false">IF(X1685&lt;60,X1685&amp;" min",INT(X1685/60)&amp;" h"&amp;IF(MOD(X1685,60)=0,""," "&amp;TEXT(MOD(X1685,60),"00")))</f>
        <v>11 h 30</v>
      </c>
      <c r="K1685" s="14" t="str">
        <f aca="false">IF(S1685&lt;&gt;T1685,"Oui","Non")</f>
        <v>Non</v>
      </c>
      <c r="L1685" s="14" t="str">
        <f aca="false">IF(AND(INDEX(10_Lieux!$B:$B,U1685)="Ville",INDEX(10_Lieux!$B:$B,V1685)="Ville"),"/chauffeur-prive/"&amp;INDEX(10_Lieux!$E:$E,U1685)&amp;"-"&amp;INDEX(10_Lieux!$E:$E,V1685)&amp;"/","/chauffeur-prive/"&amp;INDEX(10_Lieux!$E:$E,U1685)&amp;"/"&amp;INDEX(10_Lieux!$E:$E,V1685)&amp;"/")</f>
        <v>/chauffeur-prive/lille/aeroport-la-mole-saint-tropez/</v>
      </c>
      <c r="M1685" s="14" t="str">
        <f aca="false">IFERROR(INDEX($L:$L,MATCH(B1685&amp;"|"&amp;A1685,$Z:$Z,0)),"—")</f>
        <v>/chauffeur-prive/aeroport-la-mole-saint-tropez/lille/</v>
      </c>
      <c r="N1685" s="14" t="str">
        <f aca="false">IF(LEN("Chauffeur privé "&amp;INDEX(10_Lieux!$J:$J,U1685)&amp;" → "&amp;INDEX(10_Lieux!$J:$J,V1685)&amp;" | 24h/24")&gt;60,"Chauffeur privé "&amp;INDEX(10_Lieux!$J:$J,U1685)&amp;" → "&amp;INDEX(10_Lieux!$J:$J,V1685),"Chauffeur privé "&amp;INDEX(10_Lieux!$J:$J,U1685)&amp;" → "&amp;INDEX(10_Lieux!$J:$J,V1685)&amp;" | 24h/24")</f>
        <v>Chauffeur privé Lille → Aéroport La Môle-Saint-Tropez</v>
      </c>
      <c r="O1685" s="14" t="n">
        <f aca="false">LEN(N1685)</f>
        <v>53</v>
      </c>
      <c r="P1685" s="14" t="str">
        <f aca="false">"Chauffeur privé "&amp;INDEX(10_Lieux!$K:$K,U1685)&amp;" vers "&amp;INDEX(10_Lieux!$L:$L,V1685)</f>
        <v>Chauffeur privé de Lille vers l'aéroport La Môle-Saint-Tropez</v>
      </c>
      <c r="Q1685" s="14" t="str">
        <f aca="false">"Chauffeur privé "&amp;INDEX(10_Lieux!$K:$K,U1685)&amp;" vers "&amp;INDEX(10_Lieux!$L:$L,V1685)&amp;" : env. "&amp;I1685&amp;" km, "&amp;J1685&amp;" de route. Devis personnalisé, standard 24h/24 et 7j/7."</f>
        <v>Chauffeur privé de Lille vers l'aéroport La Môle-Saint-Tropez : env. 1082 km, 11 h 30 de route. Devis personnalisé, standard 24h/24 et 7j/7.</v>
      </c>
      <c r="R1685" s="14" t="n">
        <f aca="false">LEN(Q1685)</f>
        <v>140</v>
      </c>
      <c r="S1685" s="14" t="str">
        <f aca="false">INDEX(10_Lieux!$C:$C,U1685)</f>
        <v>France</v>
      </c>
      <c r="T1685" s="14" t="str">
        <f aca="false">INDEX(10_Lieux!$C:$C,V1685)</f>
        <v>France</v>
      </c>
      <c r="U1685" s="14" t="n">
        <f aca="false">MATCH(A1685,10_Lieux!$A:$A,0)</f>
        <v>37</v>
      </c>
      <c r="V1685" s="14" t="n">
        <f aca="false">MATCH(B1685,10_Lieux!$A:$A,0)</f>
        <v>170</v>
      </c>
      <c r="W1685" s="14" t="n">
        <f aca="false">ROUND(6371*2*ASIN(SQRT(SIN(RADIANS(INDEX(10_Lieux!$F:$F,V1685)-INDEX(10_Lieux!$F:$F,U1685))/2)^2+COS(RADIANS(INDEX(10_Lieux!$F:$F,U1685)))*COS(RADIANS(INDEX(10_Lieux!$F:$F,V1685)))*SIN(RADIANS(INDEX(10_Lieux!$G:$G,V1685)-INDEX(10_Lieux!$G:$G,U1685))/2)^2)),1)</f>
        <v>865.2</v>
      </c>
      <c r="X1685" s="14" t="n">
        <f aca="false">ROUND(I1685/IF(I1685&lt;p_seuil_vitesse,p_vit_lente,p_vit_rapide)*60/15,0)*15</f>
        <v>690</v>
      </c>
      <c r="Y1685" s="14" t="n">
        <f aca="false">MAX(IF(INDEX(10_Lieux!$B:$B,U1685)&lt;&gt;"Ville",INDEX(10_Lieux!$I:$I,U1685),0),IF(INDEX(10_Lieux!$B:$B,V1685)&lt;&gt;"Ville",INDEX(10_Lieux!$I:$I,V1685),0))</f>
        <v>250</v>
      </c>
      <c r="Z1685" s="14" t="str">
        <f aca="false">A1685&amp;"|"&amp;B1685</f>
        <v>Lille|La Môle-Saint-Tropez</v>
      </c>
      <c r="AA1685" s="14" t="str">
        <f aca="false">IF(I1685&lt;p_local,"Local",IF(I1685&lt;p_vv_min,"Courte distance",IF(I1685&lt;p_tres_long,"Longue distance","Très longue distance")))</f>
        <v>Très longue distance</v>
      </c>
    </row>
    <row r="1686" customFormat="false" ht="15" hidden="false" customHeight="true" outlineLevel="0" collapsed="false">
      <c r="A1686" s="1" t="s">
        <v>1843</v>
      </c>
      <c r="B1686" s="1" t="s">
        <v>136</v>
      </c>
      <c r="C1686" s="1" t="s">
        <v>34</v>
      </c>
      <c r="D1686" s="1" t="s">
        <v>653</v>
      </c>
      <c r="E1686" s="1" t="s">
        <v>1858</v>
      </c>
      <c r="F1686" s="14" t="s">
        <v>40</v>
      </c>
      <c r="G1686" s="14" t="str">
        <f aca="false">IF(I1686&lt;p_local,"Local → page infra",IF(H1686&gt;=p_ph1,"Phase 1",IF(H1686&gt;=p_ph2,"Phase 2","Phase 3")))</f>
        <v>Phase 3</v>
      </c>
      <c r="H1686" s="14" t="n">
        <f aca="false">IF(I1686&lt;p_local,0,IF(C1686="Aéroport → Aéroport",p_pts_plein,IF(Y1686&gt;0,IF(I1686&lt;=Y1686,p_pts_plein,IF(I1686&lt;=p_mult2*Y1686,p_pts_moyen,p_pts_r3)),IF(I1686&gt;=p_vv_min,p_pts_plein,IF(I1686&gt;=p_vv_moy,p_pts_moyen,p_pts_court))))+IF(INDEX(10_Lieux!$D:$D,U1686)=1,p_prio1,p_prio2)+IF(INDEX(10_Lieux!$D:$D,V1686)=1,p_prio1,p_prio2)+IF(K1686="Oui",p_tf,0)+p_hub*((INDEX(10_Lieux!$H:$H,U1686)="Hub")+(INDEX(10_Lieux!$H:$H,V1686)="Hub"))+IF(OR(INDEX(10_Lieux!$H:$H,U1686)="Premium",INDEX(10_Lieux!$H:$H,V1686)="Premium"),p_prem,0))</f>
        <v>40</v>
      </c>
      <c r="I1686" s="14" t="n">
        <f aca="false">ROUND(W1686*p_facteur,0)</f>
        <v>756</v>
      </c>
      <c r="J1686" s="14" t="str">
        <f aca="false">IF(X1686&lt;60,X1686&amp;" min",INT(X1686/60)&amp;" h"&amp;IF(MOD(X1686,60)=0,""," "&amp;TEXT(MOD(X1686,60),"00")))</f>
        <v>8 h</v>
      </c>
      <c r="K1686" s="14" t="str">
        <f aca="false">IF(S1686&lt;&gt;T1686,"Oui","Non")</f>
        <v>Non</v>
      </c>
      <c r="L1686" s="14" t="str">
        <f aca="false">IF(AND(INDEX(10_Lieux!$B:$B,U1686)="Ville",INDEX(10_Lieux!$B:$B,V1686)="Ville"),"/chauffeur-prive/"&amp;INDEX(10_Lieux!$E:$E,U1686)&amp;"-"&amp;INDEX(10_Lieux!$E:$E,V1686)&amp;"/","/chauffeur-prive/"&amp;INDEX(10_Lieux!$E:$E,U1686)&amp;"/"&amp;INDEX(10_Lieux!$E:$E,V1686)&amp;"/")</f>
        <v>/chauffeur-prive/aeroport-la-mole-saint-tropez/strasbourg/</v>
      </c>
      <c r="M1686" s="14" t="str">
        <f aca="false">IFERROR(INDEX($L:$L,MATCH(B1686&amp;"|"&amp;A1686,$Z:$Z,0)),"—")</f>
        <v>/chauffeur-prive/strasbourg/aeroport-la-mole-saint-tropez/</v>
      </c>
      <c r="N1686" s="14" t="str">
        <f aca="false">IF(LEN("Chauffeur privé "&amp;INDEX(10_Lieux!$J:$J,U1686)&amp;" → "&amp;INDEX(10_Lieux!$J:$J,V1686)&amp;" | 24h/24")&gt;60,"Chauffeur privé "&amp;INDEX(10_Lieux!$J:$J,U1686)&amp;" → "&amp;INDEX(10_Lieux!$J:$J,V1686),"Chauffeur privé "&amp;INDEX(10_Lieux!$J:$J,U1686)&amp;" → "&amp;INDEX(10_Lieux!$J:$J,V1686)&amp;" | 24h/24")</f>
        <v>Chauffeur privé Aéroport La Môle-Saint-Tropez → Strasbourg</v>
      </c>
      <c r="O1686" s="14" t="n">
        <f aca="false">LEN(N1686)</f>
        <v>58</v>
      </c>
      <c r="P1686" s="14" t="str">
        <f aca="false">"Chauffeur privé "&amp;INDEX(10_Lieux!$K:$K,U1686)&amp;" vers "&amp;INDEX(10_Lieux!$L:$L,V1686)</f>
        <v>Chauffeur privé de l'aéroport La Môle-Saint-Tropez vers Strasbourg</v>
      </c>
      <c r="Q1686" s="14" t="str">
        <f aca="false">"Chauffeur privé "&amp;INDEX(10_Lieux!$K:$K,U1686)&amp;" vers "&amp;INDEX(10_Lieux!$L:$L,V1686)&amp;" : env. "&amp;I1686&amp;" km, "&amp;J1686&amp;" de route. Devis personnalisé, standard 24h/24 et 7j/7."</f>
        <v>Chauffeur privé de l'aéroport La Môle-Saint-Tropez vers Strasbourg : env. 756 km, 8 h de route. Devis personnalisé, standard 24h/24 et 7j/7.</v>
      </c>
      <c r="R1686" s="14" t="n">
        <f aca="false">LEN(Q1686)</f>
        <v>140</v>
      </c>
      <c r="S1686" s="14" t="str">
        <f aca="false">INDEX(10_Lieux!$C:$C,U1686)</f>
        <v>France</v>
      </c>
      <c r="T1686" s="14" t="str">
        <f aca="false">INDEX(10_Lieux!$C:$C,V1686)</f>
        <v>France</v>
      </c>
      <c r="U1686" s="14" t="n">
        <f aca="false">MATCH(A1686,10_Lieux!$A:$A,0)</f>
        <v>170</v>
      </c>
      <c r="V1686" s="14" t="n">
        <f aca="false">MATCH(B1686,10_Lieux!$A:$A,0)</f>
        <v>29</v>
      </c>
      <c r="W1686" s="14" t="n">
        <f aca="false">ROUND(6371*2*ASIN(SQRT(SIN(RADIANS(INDEX(10_Lieux!$F:$F,V1686)-INDEX(10_Lieux!$F:$F,U1686))/2)^2+COS(RADIANS(INDEX(10_Lieux!$F:$F,U1686)))*COS(RADIANS(INDEX(10_Lieux!$F:$F,V1686)))*SIN(RADIANS(INDEX(10_Lieux!$G:$G,V1686)-INDEX(10_Lieux!$G:$G,U1686))/2)^2)),1)</f>
        <v>604.8</v>
      </c>
      <c r="X1686" s="14" t="n">
        <f aca="false">ROUND(I1686/IF(I1686&lt;p_seuil_vitesse,p_vit_lente,p_vit_rapide)*60/15,0)*15</f>
        <v>480</v>
      </c>
      <c r="Y1686" s="14" t="n">
        <f aca="false">MAX(IF(INDEX(10_Lieux!$B:$B,U1686)&lt;&gt;"Ville",INDEX(10_Lieux!$I:$I,U1686),0),IF(INDEX(10_Lieux!$B:$B,V1686)&lt;&gt;"Ville",INDEX(10_Lieux!$I:$I,V1686),0))</f>
        <v>250</v>
      </c>
      <c r="Z1686" s="14" t="str">
        <f aca="false">A1686&amp;"|"&amp;B1686</f>
        <v>La Môle-Saint-Tropez|Strasbourg</v>
      </c>
      <c r="AA1686" s="14" t="str">
        <f aca="false">IF(I1686&lt;p_local,"Local",IF(I1686&lt;p_vv_min,"Courte distance",IF(I1686&lt;p_tres_long,"Longue distance","Très longue distance")))</f>
        <v>Très longue distance</v>
      </c>
    </row>
    <row r="1687" customFormat="false" ht="15" hidden="false" customHeight="true" outlineLevel="0" collapsed="false">
      <c r="A1687" s="1" t="s">
        <v>136</v>
      </c>
      <c r="B1687" s="1" t="s">
        <v>1843</v>
      </c>
      <c r="C1687" s="1" t="s">
        <v>35</v>
      </c>
      <c r="D1687" s="1" t="s">
        <v>653</v>
      </c>
      <c r="E1687" s="1" t="s">
        <v>1859</v>
      </c>
      <c r="F1687" s="14" t="s">
        <v>40</v>
      </c>
      <c r="G1687" s="14" t="str">
        <f aca="false">IF(I1687&lt;p_local,"Local → page infra",IF(H1687&gt;=p_ph1,"Phase 1",IF(H1687&gt;=p_ph2,"Phase 2","Phase 3")))</f>
        <v>Phase 3</v>
      </c>
      <c r="H1687" s="14" t="n">
        <f aca="false">IF(I1687&lt;p_local,0,IF(C1687="Aéroport → Aéroport",p_pts_plein,IF(Y1687&gt;0,IF(I1687&lt;=Y1687,p_pts_plein,IF(I1687&lt;=p_mult2*Y1687,p_pts_moyen,p_pts_r3)),IF(I1687&gt;=p_vv_min,p_pts_plein,IF(I1687&gt;=p_vv_moy,p_pts_moyen,p_pts_court))))+IF(INDEX(10_Lieux!$D:$D,U1687)=1,p_prio1,p_prio2)+IF(INDEX(10_Lieux!$D:$D,V1687)=1,p_prio1,p_prio2)+IF(K1687="Oui",p_tf,0)+p_hub*((INDEX(10_Lieux!$H:$H,U1687)="Hub")+(INDEX(10_Lieux!$H:$H,V1687)="Hub"))+IF(OR(INDEX(10_Lieux!$H:$H,U1687)="Premium",INDEX(10_Lieux!$H:$H,V1687)="Premium"),p_prem,0))</f>
        <v>40</v>
      </c>
      <c r="I1687" s="14" t="n">
        <f aca="false">ROUND(W1687*p_facteur,0)</f>
        <v>756</v>
      </c>
      <c r="J1687" s="14" t="str">
        <f aca="false">IF(X1687&lt;60,X1687&amp;" min",INT(X1687/60)&amp;" h"&amp;IF(MOD(X1687,60)=0,""," "&amp;TEXT(MOD(X1687,60),"00")))</f>
        <v>8 h</v>
      </c>
      <c r="K1687" s="14" t="str">
        <f aca="false">IF(S1687&lt;&gt;T1687,"Oui","Non")</f>
        <v>Non</v>
      </c>
      <c r="L1687" s="14" t="str">
        <f aca="false">IF(AND(INDEX(10_Lieux!$B:$B,U1687)="Ville",INDEX(10_Lieux!$B:$B,V1687)="Ville"),"/chauffeur-prive/"&amp;INDEX(10_Lieux!$E:$E,U1687)&amp;"-"&amp;INDEX(10_Lieux!$E:$E,V1687)&amp;"/","/chauffeur-prive/"&amp;INDEX(10_Lieux!$E:$E,U1687)&amp;"/"&amp;INDEX(10_Lieux!$E:$E,V1687)&amp;"/")</f>
        <v>/chauffeur-prive/strasbourg/aeroport-la-mole-saint-tropez/</v>
      </c>
      <c r="M1687" s="14" t="str">
        <f aca="false">IFERROR(INDEX($L:$L,MATCH(B1687&amp;"|"&amp;A1687,$Z:$Z,0)),"—")</f>
        <v>/chauffeur-prive/aeroport-la-mole-saint-tropez/strasbourg/</v>
      </c>
      <c r="N1687" s="14" t="str">
        <f aca="false">IF(LEN("Chauffeur privé "&amp;INDEX(10_Lieux!$J:$J,U1687)&amp;" → "&amp;INDEX(10_Lieux!$J:$J,V1687)&amp;" | 24h/24")&gt;60,"Chauffeur privé "&amp;INDEX(10_Lieux!$J:$J,U1687)&amp;" → "&amp;INDEX(10_Lieux!$J:$J,V1687),"Chauffeur privé "&amp;INDEX(10_Lieux!$J:$J,U1687)&amp;" → "&amp;INDEX(10_Lieux!$J:$J,V1687)&amp;" | 24h/24")</f>
        <v>Chauffeur privé Strasbourg → Aéroport La Môle-Saint-Tropez</v>
      </c>
      <c r="O1687" s="14" t="n">
        <f aca="false">LEN(N1687)</f>
        <v>58</v>
      </c>
      <c r="P1687" s="14" t="str">
        <f aca="false">"Chauffeur privé "&amp;INDEX(10_Lieux!$K:$K,U1687)&amp;" vers "&amp;INDEX(10_Lieux!$L:$L,V1687)</f>
        <v>Chauffeur privé de Strasbourg vers l'aéroport La Môle-Saint-Tropez</v>
      </c>
      <c r="Q1687" s="14" t="str">
        <f aca="false">"Chauffeur privé "&amp;INDEX(10_Lieux!$K:$K,U1687)&amp;" vers "&amp;INDEX(10_Lieux!$L:$L,V1687)&amp;" : env. "&amp;I1687&amp;" km, "&amp;J1687&amp;" de route. Devis personnalisé, standard 24h/24 et 7j/7."</f>
        <v>Chauffeur privé de Strasbourg vers l'aéroport La Môle-Saint-Tropez : env. 756 km, 8 h de route. Devis personnalisé, standard 24h/24 et 7j/7.</v>
      </c>
      <c r="R1687" s="14" t="n">
        <f aca="false">LEN(Q1687)</f>
        <v>140</v>
      </c>
      <c r="S1687" s="14" t="str">
        <f aca="false">INDEX(10_Lieux!$C:$C,U1687)</f>
        <v>France</v>
      </c>
      <c r="T1687" s="14" t="str">
        <f aca="false">INDEX(10_Lieux!$C:$C,V1687)</f>
        <v>France</v>
      </c>
      <c r="U1687" s="14" t="n">
        <f aca="false">MATCH(A1687,10_Lieux!$A:$A,0)</f>
        <v>29</v>
      </c>
      <c r="V1687" s="14" t="n">
        <f aca="false">MATCH(B1687,10_Lieux!$A:$A,0)</f>
        <v>170</v>
      </c>
      <c r="W1687" s="14" t="n">
        <f aca="false">ROUND(6371*2*ASIN(SQRT(SIN(RADIANS(INDEX(10_Lieux!$F:$F,V1687)-INDEX(10_Lieux!$F:$F,U1687))/2)^2+COS(RADIANS(INDEX(10_Lieux!$F:$F,U1687)))*COS(RADIANS(INDEX(10_Lieux!$F:$F,V1687)))*SIN(RADIANS(INDEX(10_Lieux!$G:$G,V1687)-INDEX(10_Lieux!$G:$G,U1687))/2)^2)),1)</f>
        <v>604.8</v>
      </c>
      <c r="X1687" s="14" t="n">
        <f aca="false">ROUND(I1687/IF(I1687&lt;p_seuil_vitesse,p_vit_lente,p_vit_rapide)*60/15,0)*15</f>
        <v>480</v>
      </c>
      <c r="Y1687" s="14" t="n">
        <f aca="false">MAX(IF(INDEX(10_Lieux!$B:$B,U1687)&lt;&gt;"Ville",INDEX(10_Lieux!$I:$I,U1687),0),IF(INDEX(10_Lieux!$B:$B,V1687)&lt;&gt;"Ville",INDEX(10_Lieux!$I:$I,V1687),0))</f>
        <v>250</v>
      </c>
      <c r="Z1687" s="14" t="str">
        <f aca="false">A1687&amp;"|"&amp;B1687</f>
        <v>Strasbourg|La Môle-Saint-Tropez</v>
      </c>
      <c r="AA1687" s="14" t="str">
        <f aca="false">IF(I1687&lt;p_local,"Local",IF(I1687&lt;p_vv_min,"Courte distance",IF(I1687&lt;p_tres_long,"Longue distance","Très longue distance")))</f>
        <v>Très longue distance</v>
      </c>
    </row>
    <row r="1688" customFormat="false" ht="15" hidden="false" customHeight="true" outlineLevel="0" collapsed="false">
      <c r="A1688" s="1" t="s">
        <v>1843</v>
      </c>
      <c r="B1688" s="1" t="s">
        <v>138</v>
      </c>
      <c r="C1688" s="1" t="s">
        <v>34</v>
      </c>
      <c r="D1688" s="1" t="s">
        <v>653</v>
      </c>
      <c r="E1688" s="1" t="s">
        <v>1860</v>
      </c>
      <c r="F1688" s="14" t="s">
        <v>40</v>
      </c>
      <c r="G1688" s="14" t="str">
        <f aca="false">IF(I1688&lt;p_local,"Local → page infra",IF(H1688&gt;=p_ph1,"Phase 1",IF(H1688&gt;=p_ph2,"Phase 2","Phase 3")))</f>
        <v>Phase 3</v>
      </c>
      <c r="H1688" s="14" t="n">
        <f aca="false">IF(I1688&lt;p_local,0,IF(C1688="Aéroport → Aéroport",p_pts_plein,IF(Y1688&gt;0,IF(I1688&lt;=Y1688,p_pts_plein,IF(I1688&lt;=p_mult2*Y1688,p_pts_moyen,p_pts_r3)),IF(I1688&gt;=p_vv_min,p_pts_plein,IF(I1688&gt;=p_vv_moy,p_pts_moyen,p_pts_court))))+IF(INDEX(10_Lieux!$D:$D,U1688)=1,p_prio1,p_prio2)+IF(INDEX(10_Lieux!$D:$D,V1688)=1,p_prio1,p_prio2)+IF(K1688="Oui",p_tf,0)+p_hub*((INDEX(10_Lieux!$H:$H,U1688)="Hub")+(INDEX(10_Lieux!$H:$H,V1688)="Hub"))+IF(OR(INDEX(10_Lieux!$H:$H,U1688)="Premium",INDEX(10_Lieux!$H:$H,V1688)="Premium"),p_prem,0))</f>
        <v>50</v>
      </c>
      <c r="I1688" s="14" t="n">
        <f aca="false">ROUND(W1688*p_facteur,0)</f>
        <v>269</v>
      </c>
      <c r="J1688" s="14" t="str">
        <f aca="false">IF(X1688&lt;60,X1688&amp;" min",INT(X1688/60)&amp;" h"&amp;IF(MOD(X1688,60)=0,""," "&amp;TEXT(MOD(X1688,60),"00")))</f>
        <v>2 h 45</v>
      </c>
      <c r="K1688" s="14" t="str">
        <f aca="false">IF(S1688&lt;&gt;T1688,"Oui","Non")</f>
        <v>Non</v>
      </c>
      <c r="L1688" s="14" t="str">
        <f aca="false">IF(AND(INDEX(10_Lieux!$B:$B,U1688)="Ville",INDEX(10_Lieux!$B:$B,V1688)="Ville"),"/chauffeur-prive/"&amp;INDEX(10_Lieux!$E:$E,U1688)&amp;"-"&amp;INDEX(10_Lieux!$E:$E,V1688)&amp;"/","/chauffeur-prive/"&amp;INDEX(10_Lieux!$E:$E,U1688)&amp;"/"&amp;INDEX(10_Lieux!$E:$E,V1688)&amp;"/")</f>
        <v>/chauffeur-prive/aeroport-la-mole-saint-tropez/montpellier/</v>
      </c>
      <c r="M1688" s="14" t="str">
        <f aca="false">IFERROR(INDEX($L:$L,MATCH(B1688&amp;"|"&amp;A1688,$Z:$Z,0)),"—")</f>
        <v>/chauffeur-prive/montpellier/aeroport-la-mole-saint-tropez/</v>
      </c>
      <c r="N1688" s="14" t="str">
        <f aca="false">IF(LEN("Chauffeur privé "&amp;INDEX(10_Lieux!$J:$J,U1688)&amp;" → "&amp;INDEX(10_Lieux!$J:$J,V1688)&amp;" | 24h/24")&gt;60,"Chauffeur privé "&amp;INDEX(10_Lieux!$J:$J,U1688)&amp;" → "&amp;INDEX(10_Lieux!$J:$J,V1688),"Chauffeur privé "&amp;INDEX(10_Lieux!$J:$J,U1688)&amp;" → "&amp;INDEX(10_Lieux!$J:$J,V1688)&amp;" | 24h/24")</f>
        <v>Chauffeur privé Aéroport La Môle-Saint-Tropez → Montpellier</v>
      </c>
      <c r="O1688" s="14" t="n">
        <f aca="false">LEN(N1688)</f>
        <v>59</v>
      </c>
      <c r="P1688" s="14" t="str">
        <f aca="false">"Chauffeur privé "&amp;INDEX(10_Lieux!$K:$K,U1688)&amp;" vers "&amp;INDEX(10_Lieux!$L:$L,V1688)</f>
        <v>Chauffeur privé de l'aéroport La Môle-Saint-Tropez vers Montpellier</v>
      </c>
      <c r="Q1688" s="14" t="str">
        <f aca="false">"Chauffeur privé "&amp;INDEX(10_Lieux!$K:$K,U1688)&amp;" vers "&amp;INDEX(10_Lieux!$L:$L,V1688)&amp;" : env. "&amp;I1688&amp;" km, "&amp;J1688&amp;" de route. Devis personnalisé, standard 24h/24 et 7j/7."</f>
        <v>Chauffeur privé de l'aéroport La Môle-Saint-Tropez vers Montpellier : env. 269 km, 2 h 45 de route. Devis personnalisé, standard 24h/24 et 7j/7.</v>
      </c>
      <c r="R1688" s="14" t="n">
        <f aca="false">LEN(Q1688)</f>
        <v>144</v>
      </c>
      <c r="S1688" s="14" t="str">
        <f aca="false">INDEX(10_Lieux!$C:$C,U1688)</f>
        <v>France</v>
      </c>
      <c r="T1688" s="14" t="str">
        <f aca="false">INDEX(10_Lieux!$C:$C,V1688)</f>
        <v>France</v>
      </c>
      <c r="U1688" s="14" t="n">
        <f aca="false">MATCH(A1688,10_Lieux!$A:$A,0)</f>
        <v>170</v>
      </c>
      <c r="V1688" s="14" t="n">
        <f aca="false">MATCH(B1688,10_Lieux!$A:$A,0)</f>
        <v>71</v>
      </c>
      <c r="W1688" s="14" t="n">
        <f aca="false">ROUND(6371*2*ASIN(SQRT(SIN(RADIANS(INDEX(10_Lieux!$F:$F,V1688)-INDEX(10_Lieux!$F:$F,U1688))/2)^2+COS(RADIANS(INDEX(10_Lieux!$F:$F,U1688)))*COS(RADIANS(INDEX(10_Lieux!$F:$F,V1688)))*SIN(RADIANS(INDEX(10_Lieux!$G:$G,V1688)-INDEX(10_Lieux!$G:$G,U1688))/2)^2)),1)</f>
        <v>215.2</v>
      </c>
      <c r="X1688" s="14" t="n">
        <f aca="false">ROUND(I1688/IF(I1688&lt;p_seuil_vitesse,p_vit_lente,p_vit_rapide)*60/15,0)*15</f>
        <v>165</v>
      </c>
      <c r="Y1688" s="14" t="n">
        <f aca="false">MAX(IF(INDEX(10_Lieux!$B:$B,U1688)&lt;&gt;"Ville",INDEX(10_Lieux!$I:$I,U1688),0),IF(INDEX(10_Lieux!$B:$B,V1688)&lt;&gt;"Ville",INDEX(10_Lieux!$I:$I,V1688),0))</f>
        <v>250</v>
      </c>
      <c r="Z1688" s="14" t="str">
        <f aca="false">A1688&amp;"|"&amp;B1688</f>
        <v>La Môle-Saint-Tropez|Montpellier</v>
      </c>
      <c r="AA1688" s="14" t="str">
        <f aca="false">IF(I1688&lt;p_local,"Local",IF(I1688&lt;p_vv_min,"Courte distance",IF(I1688&lt;p_tres_long,"Longue distance","Très longue distance")))</f>
        <v>Longue distance</v>
      </c>
    </row>
    <row r="1689" customFormat="false" ht="15" hidden="false" customHeight="true" outlineLevel="0" collapsed="false">
      <c r="A1689" s="1" t="s">
        <v>138</v>
      </c>
      <c r="B1689" s="1" t="s">
        <v>1843</v>
      </c>
      <c r="C1689" s="1" t="s">
        <v>35</v>
      </c>
      <c r="D1689" s="1" t="s">
        <v>653</v>
      </c>
      <c r="E1689" s="1" t="s">
        <v>1861</v>
      </c>
      <c r="F1689" s="14" t="s">
        <v>40</v>
      </c>
      <c r="G1689" s="14" t="str">
        <f aca="false">IF(I1689&lt;p_local,"Local → page infra",IF(H1689&gt;=p_ph1,"Phase 1",IF(H1689&gt;=p_ph2,"Phase 2","Phase 3")))</f>
        <v>Phase 3</v>
      </c>
      <c r="H1689" s="14" t="n">
        <f aca="false">IF(I1689&lt;p_local,0,IF(C1689="Aéroport → Aéroport",p_pts_plein,IF(Y1689&gt;0,IF(I1689&lt;=Y1689,p_pts_plein,IF(I1689&lt;=p_mult2*Y1689,p_pts_moyen,p_pts_r3)),IF(I1689&gt;=p_vv_min,p_pts_plein,IF(I1689&gt;=p_vv_moy,p_pts_moyen,p_pts_court))))+IF(INDEX(10_Lieux!$D:$D,U1689)=1,p_prio1,p_prio2)+IF(INDEX(10_Lieux!$D:$D,V1689)=1,p_prio1,p_prio2)+IF(K1689="Oui",p_tf,0)+p_hub*((INDEX(10_Lieux!$H:$H,U1689)="Hub")+(INDEX(10_Lieux!$H:$H,V1689)="Hub"))+IF(OR(INDEX(10_Lieux!$H:$H,U1689)="Premium",INDEX(10_Lieux!$H:$H,V1689)="Premium"),p_prem,0))</f>
        <v>50</v>
      </c>
      <c r="I1689" s="14" t="n">
        <f aca="false">ROUND(W1689*p_facteur,0)</f>
        <v>269</v>
      </c>
      <c r="J1689" s="14" t="str">
        <f aca="false">IF(X1689&lt;60,X1689&amp;" min",INT(X1689/60)&amp;" h"&amp;IF(MOD(X1689,60)=0,""," "&amp;TEXT(MOD(X1689,60),"00")))</f>
        <v>2 h 45</v>
      </c>
      <c r="K1689" s="14" t="str">
        <f aca="false">IF(S1689&lt;&gt;T1689,"Oui","Non")</f>
        <v>Non</v>
      </c>
      <c r="L1689" s="14" t="str">
        <f aca="false">IF(AND(INDEX(10_Lieux!$B:$B,U1689)="Ville",INDEX(10_Lieux!$B:$B,V1689)="Ville"),"/chauffeur-prive/"&amp;INDEX(10_Lieux!$E:$E,U1689)&amp;"-"&amp;INDEX(10_Lieux!$E:$E,V1689)&amp;"/","/chauffeur-prive/"&amp;INDEX(10_Lieux!$E:$E,U1689)&amp;"/"&amp;INDEX(10_Lieux!$E:$E,V1689)&amp;"/")</f>
        <v>/chauffeur-prive/montpellier/aeroport-la-mole-saint-tropez/</v>
      </c>
      <c r="M1689" s="14" t="str">
        <f aca="false">IFERROR(INDEX($L:$L,MATCH(B1689&amp;"|"&amp;A1689,$Z:$Z,0)),"—")</f>
        <v>/chauffeur-prive/aeroport-la-mole-saint-tropez/montpellier/</v>
      </c>
      <c r="N1689" s="14" t="str">
        <f aca="false">IF(LEN("Chauffeur privé "&amp;INDEX(10_Lieux!$J:$J,U1689)&amp;" → "&amp;INDEX(10_Lieux!$J:$J,V1689)&amp;" | 24h/24")&gt;60,"Chauffeur privé "&amp;INDEX(10_Lieux!$J:$J,U1689)&amp;" → "&amp;INDEX(10_Lieux!$J:$J,V1689),"Chauffeur privé "&amp;INDEX(10_Lieux!$J:$J,U1689)&amp;" → "&amp;INDEX(10_Lieux!$J:$J,V1689)&amp;" | 24h/24")</f>
        <v>Chauffeur privé Montpellier → Aéroport La Môle-Saint-Tropez</v>
      </c>
      <c r="O1689" s="14" t="n">
        <f aca="false">LEN(N1689)</f>
        <v>59</v>
      </c>
      <c r="P1689" s="14" t="str">
        <f aca="false">"Chauffeur privé "&amp;INDEX(10_Lieux!$K:$K,U1689)&amp;" vers "&amp;INDEX(10_Lieux!$L:$L,V1689)</f>
        <v>Chauffeur privé de Montpellier vers l'aéroport La Môle-Saint-Tropez</v>
      </c>
      <c r="Q1689" s="14" t="str">
        <f aca="false">"Chauffeur privé "&amp;INDEX(10_Lieux!$K:$K,U1689)&amp;" vers "&amp;INDEX(10_Lieux!$L:$L,V1689)&amp;" : env. "&amp;I1689&amp;" km, "&amp;J1689&amp;" de route. Devis personnalisé, standard 24h/24 et 7j/7."</f>
        <v>Chauffeur privé de Montpellier vers l'aéroport La Môle-Saint-Tropez : env. 269 km, 2 h 45 de route. Devis personnalisé, standard 24h/24 et 7j/7.</v>
      </c>
      <c r="R1689" s="14" t="n">
        <f aca="false">LEN(Q1689)</f>
        <v>144</v>
      </c>
      <c r="S1689" s="14" t="str">
        <f aca="false">INDEX(10_Lieux!$C:$C,U1689)</f>
        <v>France</v>
      </c>
      <c r="T1689" s="14" t="str">
        <f aca="false">INDEX(10_Lieux!$C:$C,V1689)</f>
        <v>France</v>
      </c>
      <c r="U1689" s="14" t="n">
        <f aca="false">MATCH(A1689,10_Lieux!$A:$A,0)</f>
        <v>71</v>
      </c>
      <c r="V1689" s="14" t="n">
        <f aca="false">MATCH(B1689,10_Lieux!$A:$A,0)</f>
        <v>170</v>
      </c>
      <c r="W1689" s="14" t="n">
        <f aca="false">ROUND(6371*2*ASIN(SQRT(SIN(RADIANS(INDEX(10_Lieux!$F:$F,V1689)-INDEX(10_Lieux!$F:$F,U1689))/2)^2+COS(RADIANS(INDEX(10_Lieux!$F:$F,U1689)))*COS(RADIANS(INDEX(10_Lieux!$F:$F,V1689)))*SIN(RADIANS(INDEX(10_Lieux!$G:$G,V1689)-INDEX(10_Lieux!$G:$G,U1689))/2)^2)),1)</f>
        <v>215.2</v>
      </c>
      <c r="X1689" s="14" t="n">
        <f aca="false">ROUND(I1689/IF(I1689&lt;p_seuil_vitesse,p_vit_lente,p_vit_rapide)*60/15,0)*15</f>
        <v>165</v>
      </c>
      <c r="Y1689" s="14" t="n">
        <f aca="false">MAX(IF(INDEX(10_Lieux!$B:$B,U1689)&lt;&gt;"Ville",INDEX(10_Lieux!$I:$I,U1689),0),IF(INDEX(10_Lieux!$B:$B,V1689)&lt;&gt;"Ville",INDEX(10_Lieux!$I:$I,V1689),0))</f>
        <v>250</v>
      </c>
      <c r="Z1689" s="14" t="str">
        <f aca="false">A1689&amp;"|"&amp;B1689</f>
        <v>Montpellier|La Môle-Saint-Tropez</v>
      </c>
      <c r="AA1689" s="14" t="str">
        <f aca="false">IF(I1689&lt;p_local,"Local",IF(I1689&lt;p_vv_min,"Courte distance",IF(I1689&lt;p_tres_long,"Longue distance","Très longue distance")))</f>
        <v>Longue distance</v>
      </c>
    </row>
    <row r="1690" customFormat="false" ht="15" hidden="false" customHeight="true" outlineLevel="0" collapsed="false">
      <c r="A1690" s="1" t="s">
        <v>1843</v>
      </c>
      <c r="B1690" s="1" t="s">
        <v>140</v>
      </c>
      <c r="C1690" s="1" t="s">
        <v>34</v>
      </c>
      <c r="D1690" s="1" t="s">
        <v>653</v>
      </c>
      <c r="E1690" s="1" t="s">
        <v>1862</v>
      </c>
      <c r="F1690" s="14" t="s">
        <v>40</v>
      </c>
      <c r="G1690" s="14" t="str">
        <f aca="false">IF(I1690&lt;p_local,"Local → page infra",IF(H1690&gt;=p_ph1,"Phase 1",IF(H1690&gt;=p_ph2,"Phase 2","Phase 3")))</f>
        <v>Phase 3</v>
      </c>
      <c r="H1690" s="14" t="n">
        <f aca="false">IF(I1690&lt;p_local,0,IF(C1690="Aéroport → Aéroport",p_pts_plein,IF(Y1690&gt;0,IF(I1690&lt;=Y1690,p_pts_plein,IF(I1690&lt;=p_mult2*Y1690,p_pts_moyen,p_pts_r3)),IF(I1690&gt;=p_vv_min,p_pts_plein,IF(I1690&gt;=p_vv_moy,p_pts_moyen,p_pts_court))))+IF(INDEX(10_Lieux!$D:$D,U1690)=1,p_prio1,p_prio2)+IF(INDEX(10_Lieux!$D:$D,V1690)=1,p_prio1,p_prio2)+IF(K1690="Oui",p_tf,0)+p_hub*((INDEX(10_Lieux!$H:$H,U1690)="Hub")+(INDEX(10_Lieux!$H:$H,V1690)="Hub"))+IF(OR(INDEX(10_Lieux!$H:$H,U1690)="Premium",INDEX(10_Lieux!$H:$H,V1690)="Premium"),p_prem,0))</f>
        <v>35</v>
      </c>
      <c r="I1690" s="14" t="n">
        <f aca="false">ROUND(W1690*p_facteur,0)</f>
        <v>964</v>
      </c>
      <c r="J1690" s="14" t="str">
        <f aca="false">IF(X1690&lt;60,X1690&amp;" min",INT(X1690/60)&amp;" h"&amp;IF(MOD(X1690,60)=0,""," "&amp;TEXT(MOD(X1690,60),"00")))</f>
        <v>10 h 15</v>
      </c>
      <c r="K1690" s="14" t="str">
        <f aca="false">IF(S1690&lt;&gt;T1690,"Oui","Non")</f>
        <v>Non</v>
      </c>
      <c r="L1690" s="14" t="str">
        <f aca="false">IF(AND(INDEX(10_Lieux!$B:$B,U1690)="Ville",INDEX(10_Lieux!$B:$B,V1690)="Ville"),"/chauffeur-prive/"&amp;INDEX(10_Lieux!$E:$E,U1690)&amp;"-"&amp;INDEX(10_Lieux!$E:$E,V1690)&amp;"/","/chauffeur-prive/"&amp;INDEX(10_Lieux!$E:$E,U1690)&amp;"/"&amp;INDEX(10_Lieux!$E:$E,V1690)&amp;"/")</f>
        <v>/chauffeur-prive/aeroport-la-mole-saint-tropez/nantes/</v>
      </c>
      <c r="M1690" s="14" t="str">
        <f aca="false">IFERROR(INDEX($L:$L,MATCH(B1690&amp;"|"&amp;A1690,$Z:$Z,0)),"—")</f>
        <v>/chauffeur-prive/nantes/aeroport-la-mole-saint-tropez/</v>
      </c>
      <c r="N1690" s="14" t="str">
        <f aca="false">IF(LEN("Chauffeur privé "&amp;INDEX(10_Lieux!$J:$J,U1690)&amp;" → "&amp;INDEX(10_Lieux!$J:$J,V1690)&amp;" | 24h/24")&gt;60,"Chauffeur privé "&amp;INDEX(10_Lieux!$J:$J,U1690)&amp;" → "&amp;INDEX(10_Lieux!$J:$J,V1690),"Chauffeur privé "&amp;INDEX(10_Lieux!$J:$J,U1690)&amp;" → "&amp;INDEX(10_Lieux!$J:$J,V1690)&amp;" | 24h/24")</f>
        <v>Chauffeur privé Aéroport La Môle-Saint-Tropez → Nantes</v>
      </c>
      <c r="O1690" s="14" t="n">
        <f aca="false">LEN(N1690)</f>
        <v>54</v>
      </c>
      <c r="P1690" s="14" t="str">
        <f aca="false">"Chauffeur privé "&amp;INDEX(10_Lieux!$K:$K,U1690)&amp;" vers "&amp;INDEX(10_Lieux!$L:$L,V1690)</f>
        <v>Chauffeur privé de l'aéroport La Môle-Saint-Tropez vers Nantes</v>
      </c>
      <c r="Q1690" s="14" t="str">
        <f aca="false">"Chauffeur privé "&amp;INDEX(10_Lieux!$K:$K,U1690)&amp;" vers "&amp;INDEX(10_Lieux!$L:$L,V1690)&amp;" : env. "&amp;I1690&amp;" km, "&amp;J1690&amp;" de route. Devis personnalisé, standard 24h/24 et 7j/7."</f>
        <v>Chauffeur privé de l'aéroport La Môle-Saint-Tropez vers Nantes : env. 964 km, 10 h 15 de route. Devis personnalisé, standard 24h/24 et 7j/7.</v>
      </c>
      <c r="R1690" s="14" t="n">
        <f aca="false">LEN(Q1690)</f>
        <v>140</v>
      </c>
      <c r="S1690" s="14" t="str">
        <f aca="false">INDEX(10_Lieux!$C:$C,U1690)</f>
        <v>France</v>
      </c>
      <c r="T1690" s="14" t="str">
        <f aca="false">INDEX(10_Lieux!$C:$C,V1690)</f>
        <v>France</v>
      </c>
      <c r="U1690" s="14" t="n">
        <f aca="false">MATCH(A1690,10_Lieux!$A:$A,0)</f>
        <v>170</v>
      </c>
      <c r="V1690" s="14" t="n">
        <f aca="false">MATCH(B1690,10_Lieux!$A:$A,0)</f>
        <v>56</v>
      </c>
      <c r="W1690" s="14" t="n">
        <f aca="false">ROUND(6371*2*ASIN(SQRT(SIN(RADIANS(INDEX(10_Lieux!$F:$F,V1690)-INDEX(10_Lieux!$F:$F,U1690))/2)^2+COS(RADIANS(INDEX(10_Lieux!$F:$F,U1690)))*COS(RADIANS(INDEX(10_Lieux!$F:$F,V1690)))*SIN(RADIANS(INDEX(10_Lieux!$G:$G,V1690)-INDEX(10_Lieux!$G:$G,U1690))/2)^2)),1)</f>
        <v>770.9</v>
      </c>
      <c r="X1690" s="14" t="n">
        <f aca="false">ROUND(I1690/IF(I1690&lt;p_seuil_vitesse,p_vit_lente,p_vit_rapide)*60/15,0)*15</f>
        <v>615</v>
      </c>
      <c r="Y1690" s="14" t="n">
        <f aca="false">MAX(IF(INDEX(10_Lieux!$B:$B,U1690)&lt;&gt;"Ville",INDEX(10_Lieux!$I:$I,U1690),0),IF(INDEX(10_Lieux!$B:$B,V1690)&lt;&gt;"Ville",INDEX(10_Lieux!$I:$I,V1690),0))</f>
        <v>250</v>
      </c>
      <c r="Z1690" s="14" t="str">
        <f aca="false">A1690&amp;"|"&amp;B1690</f>
        <v>La Môle-Saint-Tropez|Nantes</v>
      </c>
      <c r="AA1690" s="14" t="str">
        <f aca="false">IF(I1690&lt;p_local,"Local",IF(I1690&lt;p_vv_min,"Courte distance",IF(I1690&lt;p_tres_long,"Longue distance","Très longue distance")))</f>
        <v>Très longue distance</v>
      </c>
    </row>
    <row r="1691" customFormat="false" ht="15" hidden="false" customHeight="true" outlineLevel="0" collapsed="false">
      <c r="A1691" s="1" t="s">
        <v>140</v>
      </c>
      <c r="B1691" s="1" t="s">
        <v>1843</v>
      </c>
      <c r="C1691" s="1" t="s">
        <v>35</v>
      </c>
      <c r="D1691" s="1" t="s">
        <v>653</v>
      </c>
      <c r="E1691" s="1" t="s">
        <v>1863</v>
      </c>
      <c r="F1691" s="14" t="s">
        <v>40</v>
      </c>
      <c r="G1691" s="14" t="str">
        <f aca="false">IF(I1691&lt;p_local,"Local → page infra",IF(H1691&gt;=p_ph1,"Phase 1",IF(H1691&gt;=p_ph2,"Phase 2","Phase 3")))</f>
        <v>Phase 3</v>
      </c>
      <c r="H1691" s="14" t="n">
        <f aca="false">IF(I1691&lt;p_local,0,IF(C1691="Aéroport → Aéroport",p_pts_plein,IF(Y1691&gt;0,IF(I1691&lt;=Y1691,p_pts_plein,IF(I1691&lt;=p_mult2*Y1691,p_pts_moyen,p_pts_r3)),IF(I1691&gt;=p_vv_min,p_pts_plein,IF(I1691&gt;=p_vv_moy,p_pts_moyen,p_pts_court))))+IF(INDEX(10_Lieux!$D:$D,U1691)=1,p_prio1,p_prio2)+IF(INDEX(10_Lieux!$D:$D,V1691)=1,p_prio1,p_prio2)+IF(K1691="Oui",p_tf,0)+p_hub*((INDEX(10_Lieux!$H:$H,U1691)="Hub")+(INDEX(10_Lieux!$H:$H,V1691)="Hub"))+IF(OR(INDEX(10_Lieux!$H:$H,U1691)="Premium",INDEX(10_Lieux!$H:$H,V1691)="Premium"),p_prem,0))</f>
        <v>35</v>
      </c>
      <c r="I1691" s="14" t="n">
        <f aca="false">ROUND(W1691*p_facteur,0)</f>
        <v>964</v>
      </c>
      <c r="J1691" s="14" t="str">
        <f aca="false">IF(X1691&lt;60,X1691&amp;" min",INT(X1691/60)&amp;" h"&amp;IF(MOD(X1691,60)=0,""," "&amp;TEXT(MOD(X1691,60),"00")))</f>
        <v>10 h 15</v>
      </c>
      <c r="K1691" s="14" t="str">
        <f aca="false">IF(S1691&lt;&gt;T1691,"Oui","Non")</f>
        <v>Non</v>
      </c>
      <c r="L1691" s="14" t="str">
        <f aca="false">IF(AND(INDEX(10_Lieux!$B:$B,U1691)="Ville",INDEX(10_Lieux!$B:$B,V1691)="Ville"),"/chauffeur-prive/"&amp;INDEX(10_Lieux!$E:$E,U1691)&amp;"-"&amp;INDEX(10_Lieux!$E:$E,V1691)&amp;"/","/chauffeur-prive/"&amp;INDEX(10_Lieux!$E:$E,U1691)&amp;"/"&amp;INDEX(10_Lieux!$E:$E,V1691)&amp;"/")</f>
        <v>/chauffeur-prive/nantes/aeroport-la-mole-saint-tropez/</v>
      </c>
      <c r="M1691" s="14" t="str">
        <f aca="false">IFERROR(INDEX($L:$L,MATCH(B1691&amp;"|"&amp;A1691,$Z:$Z,0)),"—")</f>
        <v>/chauffeur-prive/aeroport-la-mole-saint-tropez/nantes/</v>
      </c>
      <c r="N1691" s="14" t="str">
        <f aca="false">IF(LEN("Chauffeur privé "&amp;INDEX(10_Lieux!$J:$J,U1691)&amp;" → "&amp;INDEX(10_Lieux!$J:$J,V1691)&amp;" | 24h/24")&gt;60,"Chauffeur privé "&amp;INDEX(10_Lieux!$J:$J,U1691)&amp;" → "&amp;INDEX(10_Lieux!$J:$J,V1691),"Chauffeur privé "&amp;INDEX(10_Lieux!$J:$J,U1691)&amp;" → "&amp;INDEX(10_Lieux!$J:$J,V1691)&amp;" | 24h/24")</f>
        <v>Chauffeur privé Nantes → Aéroport La Môle-Saint-Tropez</v>
      </c>
      <c r="O1691" s="14" t="n">
        <f aca="false">LEN(N1691)</f>
        <v>54</v>
      </c>
      <c r="P1691" s="14" t="str">
        <f aca="false">"Chauffeur privé "&amp;INDEX(10_Lieux!$K:$K,U1691)&amp;" vers "&amp;INDEX(10_Lieux!$L:$L,V1691)</f>
        <v>Chauffeur privé de Nantes vers l'aéroport La Môle-Saint-Tropez</v>
      </c>
      <c r="Q1691" s="14" t="str">
        <f aca="false">"Chauffeur privé "&amp;INDEX(10_Lieux!$K:$K,U1691)&amp;" vers "&amp;INDEX(10_Lieux!$L:$L,V1691)&amp;" : env. "&amp;I1691&amp;" km, "&amp;J1691&amp;" de route. Devis personnalisé, standard 24h/24 et 7j/7."</f>
        <v>Chauffeur privé de Nantes vers l'aéroport La Môle-Saint-Tropez : env. 964 km, 10 h 15 de route. Devis personnalisé, standard 24h/24 et 7j/7.</v>
      </c>
      <c r="R1691" s="14" t="n">
        <f aca="false">LEN(Q1691)</f>
        <v>140</v>
      </c>
      <c r="S1691" s="14" t="str">
        <f aca="false">INDEX(10_Lieux!$C:$C,U1691)</f>
        <v>France</v>
      </c>
      <c r="T1691" s="14" t="str">
        <f aca="false">INDEX(10_Lieux!$C:$C,V1691)</f>
        <v>France</v>
      </c>
      <c r="U1691" s="14" t="n">
        <f aca="false">MATCH(A1691,10_Lieux!$A:$A,0)</f>
        <v>56</v>
      </c>
      <c r="V1691" s="14" t="n">
        <f aca="false">MATCH(B1691,10_Lieux!$A:$A,0)</f>
        <v>170</v>
      </c>
      <c r="W1691" s="14" t="n">
        <f aca="false">ROUND(6371*2*ASIN(SQRT(SIN(RADIANS(INDEX(10_Lieux!$F:$F,V1691)-INDEX(10_Lieux!$F:$F,U1691))/2)^2+COS(RADIANS(INDEX(10_Lieux!$F:$F,U1691)))*COS(RADIANS(INDEX(10_Lieux!$F:$F,V1691)))*SIN(RADIANS(INDEX(10_Lieux!$G:$G,V1691)-INDEX(10_Lieux!$G:$G,U1691))/2)^2)),1)</f>
        <v>770.9</v>
      </c>
      <c r="X1691" s="14" t="n">
        <f aca="false">ROUND(I1691/IF(I1691&lt;p_seuil_vitesse,p_vit_lente,p_vit_rapide)*60/15,0)*15</f>
        <v>615</v>
      </c>
      <c r="Y1691" s="14" t="n">
        <f aca="false">MAX(IF(INDEX(10_Lieux!$B:$B,U1691)&lt;&gt;"Ville",INDEX(10_Lieux!$I:$I,U1691),0),IF(INDEX(10_Lieux!$B:$B,V1691)&lt;&gt;"Ville",INDEX(10_Lieux!$I:$I,V1691),0))</f>
        <v>250</v>
      </c>
      <c r="Z1691" s="14" t="str">
        <f aca="false">A1691&amp;"|"&amp;B1691</f>
        <v>Nantes|La Môle-Saint-Tropez</v>
      </c>
      <c r="AA1691" s="14" t="str">
        <f aca="false">IF(I1691&lt;p_local,"Local",IF(I1691&lt;p_vv_min,"Courte distance",IF(I1691&lt;p_tres_long,"Longue distance","Très longue distance")))</f>
        <v>Très longue distance</v>
      </c>
    </row>
    <row r="1692" customFormat="false" ht="15" hidden="false" customHeight="true" outlineLevel="0" collapsed="false">
      <c r="A1692" s="1" t="s">
        <v>1843</v>
      </c>
      <c r="B1692" s="1" t="s">
        <v>142</v>
      </c>
      <c r="C1692" s="1" t="s">
        <v>34</v>
      </c>
      <c r="D1692" s="1" t="s">
        <v>653</v>
      </c>
      <c r="E1692" s="1" t="s">
        <v>1864</v>
      </c>
      <c r="F1692" s="14" t="s">
        <v>40</v>
      </c>
      <c r="G1692" s="14" t="str">
        <f aca="false">IF(I1692&lt;p_local,"Local → page infra",IF(H1692&gt;=p_ph1,"Phase 1",IF(H1692&gt;=p_ph2,"Phase 2","Phase 3")))</f>
        <v>Phase 3</v>
      </c>
      <c r="H1692" s="14" t="n">
        <f aca="false">IF(I1692&lt;p_local,0,IF(C1692="Aéroport → Aéroport",p_pts_plein,IF(Y1692&gt;0,IF(I1692&lt;=Y1692,p_pts_plein,IF(I1692&lt;=p_mult2*Y1692,p_pts_moyen,p_pts_r3)),IF(I1692&gt;=p_vv_min,p_pts_plein,IF(I1692&gt;=p_vv_moy,p_pts_moyen,p_pts_court))))+IF(INDEX(10_Lieux!$D:$D,U1692)=1,p_prio1,p_prio2)+IF(INDEX(10_Lieux!$D:$D,V1692)=1,p_prio1,p_prio2)+IF(K1692="Oui",p_tf,0)+p_hub*((INDEX(10_Lieux!$H:$H,U1692)="Hub")+(INDEX(10_Lieux!$H:$H,V1692)="Hub"))+IF(OR(INDEX(10_Lieux!$H:$H,U1692)="Premium",INDEX(10_Lieux!$H:$H,V1692)="Premium"),p_prem,0))</f>
        <v>35</v>
      </c>
      <c r="I1692" s="14" t="n">
        <f aca="false">ROUND(W1692*p_facteur,0)</f>
        <v>1045</v>
      </c>
      <c r="J1692" s="14" t="str">
        <f aca="false">IF(X1692&lt;60,X1692&amp;" min",INT(X1692/60)&amp;" h"&amp;IF(MOD(X1692,60)=0,""," "&amp;TEXT(MOD(X1692,60),"00")))</f>
        <v>11 h</v>
      </c>
      <c r="K1692" s="14" t="str">
        <f aca="false">IF(S1692&lt;&gt;T1692,"Oui","Non")</f>
        <v>Non</v>
      </c>
      <c r="L1692" s="14" t="str">
        <f aca="false">IF(AND(INDEX(10_Lieux!$B:$B,U1692)="Ville",INDEX(10_Lieux!$B:$B,V1692)="Ville"),"/chauffeur-prive/"&amp;INDEX(10_Lieux!$E:$E,U1692)&amp;"-"&amp;INDEX(10_Lieux!$E:$E,V1692)&amp;"/","/chauffeur-prive/"&amp;INDEX(10_Lieux!$E:$E,U1692)&amp;"/"&amp;INDEX(10_Lieux!$E:$E,V1692)&amp;"/")</f>
        <v>/chauffeur-prive/aeroport-la-mole-saint-tropez/rennes/</v>
      </c>
      <c r="M1692" s="14" t="str">
        <f aca="false">IFERROR(INDEX($L:$L,MATCH(B1692&amp;"|"&amp;A1692,$Z:$Z,0)),"—")</f>
        <v>/chauffeur-prive/rennes/aeroport-la-mole-saint-tropez/</v>
      </c>
      <c r="N1692" s="14" t="str">
        <f aca="false">IF(LEN("Chauffeur privé "&amp;INDEX(10_Lieux!$J:$J,U1692)&amp;" → "&amp;INDEX(10_Lieux!$J:$J,V1692)&amp;" | 24h/24")&gt;60,"Chauffeur privé "&amp;INDEX(10_Lieux!$J:$J,U1692)&amp;" → "&amp;INDEX(10_Lieux!$J:$J,V1692),"Chauffeur privé "&amp;INDEX(10_Lieux!$J:$J,U1692)&amp;" → "&amp;INDEX(10_Lieux!$J:$J,V1692)&amp;" | 24h/24")</f>
        <v>Chauffeur privé Aéroport La Môle-Saint-Tropez → Rennes</v>
      </c>
      <c r="O1692" s="14" t="n">
        <f aca="false">LEN(N1692)</f>
        <v>54</v>
      </c>
      <c r="P1692" s="14" t="str">
        <f aca="false">"Chauffeur privé "&amp;INDEX(10_Lieux!$K:$K,U1692)&amp;" vers "&amp;INDEX(10_Lieux!$L:$L,V1692)</f>
        <v>Chauffeur privé de l'aéroport La Môle-Saint-Tropez vers Rennes</v>
      </c>
      <c r="Q1692" s="14" t="str">
        <f aca="false">"Chauffeur privé "&amp;INDEX(10_Lieux!$K:$K,U1692)&amp;" vers "&amp;INDEX(10_Lieux!$L:$L,V1692)&amp;" : env. "&amp;I1692&amp;" km, "&amp;J1692&amp;" de route. Devis personnalisé, standard 24h/24 et 7j/7."</f>
        <v>Chauffeur privé de l'aéroport La Môle-Saint-Tropez vers Rennes : env. 1045 km, 11 h de route. Devis personnalisé, standard 24h/24 et 7j/7.</v>
      </c>
      <c r="R1692" s="14" t="n">
        <f aca="false">LEN(Q1692)</f>
        <v>138</v>
      </c>
      <c r="S1692" s="14" t="str">
        <f aca="false">INDEX(10_Lieux!$C:$C,U1692)</f>
        <v>France</v>
      </c>
      <c r="T1692" s="14" t="str">
        <f aca="false">INDEX(10_Lieux!$C:$C,V1692)</f>
        <v>France</v>
      </c>
      <c r="U1692" s="14" t="n">
        <f aca="false">MATCH(A1692,10_Lieux!$A:$A,0)</f>
        <v>170</v>
      </c>
      <c r="V1692" s="14" t="n">
        <f aca="false">MATCH(B1692,10_Lieux!$A:$A,0)</f>
        <v>49</v>
      </c>
      <c r="W1692" s="14" t="n">
        <f aca="false">ROUND(6371*2*ASIN(SQRT(SIN(RADIANS(INDEX(10_Lieux!$F:$F,V1692)-INDEX(10_Lieux!$F:$F,U1692))/2)^2+COS(RADIANS(INDEX(10_Lieux!$F:$F,U1692)))*COS(RADIANS(INDEX(10_Lieux!$F:$F,V1692)))*SIN(RADIANS(INDEX(10_Lieux!$G:$G,V1692)-INDEX(10_Lieux!$G:$G,U1692))/2)^2)),1)</f>
        <v>836</v>
      </c>
      <c r="X1692" s="14" t="n">
        <f aca="false">ROUND(I1692/IF(I1692&lt;p_seuil_vitesse,p_vit_lente,p_vit_rapide)*60/15,0)*15</f>
        <v>660</v>
      </c>
      <c r="Y1692" s="14" t="n">
        <f aca="false">MAX(IF(INDEX(10_Lieux!$B:$B,U1692)&lt;&gt;"Ville",INDEX(10_Lieux!$I:$I,U1692),0),IF(INDEX(10_Lieux!$B:$B,V1692)&lt;&gt;"Ville",INDEX(10_Lieux!$I:$I,V1692),0))</f>
        <v>250</v>
      </c>
      <c r="Z1692" s="14" t="str">
        <f aca="false">A1692&amp;"|"&amp;B1692</f>
        <v>La Môle-Saint-Tropez|Rennes</v>
      </c>
      <c r="AA1692" s="14" t="str">
        <f aca="false">IF(I1692&lt;p_local,"Local",IF(I1692&lt;p_vv_min,"Courte distance",IF(I1692&lt;p_tres_long,"Longue distance","Très longue distance")))</f>
        <v>Très longue distance</v>
      </c>
    </row>
    <row r="1693" customFormat="false" ht="15" hidden="false" customHeight="true" outlineLevel="0" collapsed="false">
      <c r="A1693" s="1" t="s">
        <v>142</v>
      </c>
      <c r="B1693" s="1" t="s">
        <v>1843</v>
      </c>
      <c r="C1693" s="1" t="s">
        <v>35</v>
      </c>
      <c r="D1693" s="1" t="s">
        <v>653</v>
      </c>
      <c r="E1693" s="1" t="s">
        <v>1865</v>
      </c>
      <c r="F1693" s="14" t="s">
        <v>40</v>
      </c>
      <c r="G1693" s="14" t="str">
        <f aca="false">IF(I1693&lt;p_local,"Local → page infra",IF(H1693&gt;=p_ph1,"Phase 1",IF(H1693&gt;=p_ph2,"Phase 2","Phase 3")))</f>
        <v>Phase 3</v>
      </c>
      <c r="H1693" s="14" t="n">
        <f aca="false">IF(I1693&lt;p_local,0,IF(C1693="Aéroport → Aéroport",p_pts_plein,IF(Y1693&gt;0,IF(I1693&lt;=Y1693,p_pts_plein,IF(I1693&lt;=p_mult2*Y1693,p_pts_moyen,p_pts_r3)),IF(I1693&gt;=p_vv_min,p_pts_plein,IF(I1693&gt;=p_vv_moy,p_pts_moyen,p_pts_court))))+IF(INDEX(10_Lieux!$D:$D,U1693)=1,p_prio1,p_prio2)+IF(INDEX(10_Lieux!$D:$D,V1693)=1,p_prio1,p_prio2)+IF(K1693="Oui",p_tf,0)+p_hub*((INDEX(10_Lieux!$H:$H,U1693)="Hub")+(INDEX(10_Lieux!$H:$H,V1693)="Hub"))+IF(OR(INDEX(10_Lieux!$H:$H,U1693)="Premium",INDEX(10_Lieux!$H:$H,V1693)="Premium"),p_prem,0))</f>
        <v>35</v>
      </c>
      <c r="I1693" s="14" t="n">
        <f aca="false">ROUND(W1693*p_facteur,0)</f>
        <v>1045</v>
      </c>
      <c r="J1693" s="14" t="str">
        <f aca="false">IF(X1693&lt;60,X1693&amp;" min",INT(X1693/60)&amp;" h"&amp;IF(MOD(X1693,60)=0,""," "&amp;TEXT(MOD(X1693,60),"00")))</f>
        <v>11 h</v>
      </c>
      <c r="K1693" s="14" t="str">
        <f aca="false">IF(S1693&lt;&gt;T1693,"Oui","Non")</f>
        <v>Non</v>
      </c>
      <c r="L1693" s="14" t="str">
        <f aca="false">IF(AND(INDEX(10_Lieux!$B:$B,U1693)="Ville",INDEX(10_Lieux!$B:$B,V1693)="Ville"),"/chauffeur-prive/"&amp;INDEX(10_Lieux!$E:$E,U1693)&amp;"-"&amp;INDEX(10_Lieux!$E:$E,V1693)&amp;"/","/chauffeur-prive/"&amp;INDEX(10_Lieux!$E:$E,U1693)&amp;"/"&amp;INDEX(10_Lieux!$E:$E,V1693)&amp;"/")</f>
        <v>/chauffeur-prive/rennes/aeroport-la-mole-saint-tropez/</v>
      </c>
      <c r="M1693" s="14" t="str">
        <f aca="false">IFERROR(INDEX($L:$L,MATCH(B1693&amp;"|"&amp;A1693,$Z:$Z,0)),"—")</f>
        <v>/chauffeur-prive/aeroport-la-mole-saint-tropez/rennes/</v>
      </c>
      <c r="N1693" s="14" t="str">
        <f aca="false">IF(LEN("Chauffeur privé "&amp;INDEX(10_Lieux!$J:$J,U1693)&amp;" → "&amp;INDEX(10_Lieux!$J:$J,V1693)&amp;" | 24h/24")&gt;60,"Chauffeur privé "&amp;INDEX(10_Lieux!$J:$J,U1693)&amp;" → "&amp;INDEX(10_Lieux!$J:$J,V1693),"Chauffeur privé "&amp;INDEX(10_Lieux!$J:$J,U1693)&amp;" → "&amp;INDEX(10_Lieux!$J:$J,V1693)&amp;" | 24h/24")</f>
        <v>Chauffeur privé Rennes → Aéroport La Môle-Saint-Tropez</v>
      </c>
      <c r="O1693" s="14" t="n">
        <f aca="false">LEN(N1693)</f>
        <v>54</v>
      </c>
      <c r="P1693" s="14" t="str">
        <f aca="false">"Chauffeur privé "&amp;INDEX(10_Lieux!$K:$K,U1693)&amp;" vers "&amp;INDEX(10_Lieux!$L:$L,V1693)</f>
        <v>Chauffeur privé de Rennes vers l'aéroport La Môle-Saint-Tropez</v>
      </c>
      <c r="Q1693" s="14" t="str">
        <f aca="false">"Chauffeur privé "&amp;INDEX(10_Lieux!$K:$K,U1693)&amp;" vers "&amp;INDEX(10_Lieux!$L:$L,V1693)&amp;" : env. "&amp;I1693&amp;" km, "&amp;J1693&amp;" de route. Devis personnalisé, standard 24h/24 et 7j/7."</f>
        <v>Chauffeur privé de Rennes vers l'aéroport La Môle-Saint-Tropez : env. 1045 km, 11 h de route. Devis personnalisé, standard 24h/24 et 7j/7.</v>
      </c>
      <c r="R1693" s="14" t="n">
        <f aca="false">LEN(Q1693)</f>
        <v>138</v>
      </c>
      <c r="S1693" s="14" t="str">
        <f aca="false">INDEX(10_Lieux!$C:$C,U1693)</f>
        <v>France</v>
      </c>
      <c r="T1693" s="14" t="str">
        <f aca="false">INDEX(10_Lieux!$C:$C,V1693)</f>
        <v>France</v>
      </c>
      <c r="U1693" s="14" t="n">
        <f aca="false">MATCH(A1693,10_Lieux!$A:$A,0)</f>
        <v>49</v>
      </c>
      <c r="V1693" s="14" t="n">
        <f aca="false">MATCH(B1693,10_Lieux!$A:$A,0)</f>
        <v>170</v>
      </c>
      <c r="W1693" s="14" t="n">
        <f aca="false">ROUND(6371*2*ASIN(SQRT(SIN(RADIANS(INDEX(10_Lieux!$F:$F,V1693)-INDEX(10_Lieux!$F:$F,U1693))/2)^2+COS(RADIANS(INDEX(10_Lieux!$F:$F,U1693)))*COS(RADIANS(INDEX(10_Lieux!$F:$F,V1693)))*SIN(RADIANS(INDEX(10_Lieux!$G:$G,V1693)-INDEX(10_Lieux!$G:$G,U1693))/2)^2)),1)</f>
        <v>836</v>
      </c>
      <c r="X1693" s="14" t="n">
        <f aca="false">ROUND(I1693/IF(I1693&lt;p_seuil_vitesse,p_vit_lente,p_vit_rapide)*60/15,0)*15</f>
        <v>660</v>
      </c>
      <c r="Y1693" s="14" t="n">
        <f aca="false">MAX(IF(INDEX(10_Lieux!$B:$B,U1693)&lt;&gt;"Ville",INDEX(10_Lieux!$I:$I,U1693),0),IF(INDEX(10_Lieux!$B:$B,V1693)&lt;&gt;"Ville",INDEX(10_Lieux!$I:$I,V1693),0))</f>
        <v>250</v>
      </c>
      <c r="Z1693" s="14" t="str">
        <f aca="false">A1693&amp;"|"&amp;B1693</f>
        <v>Rennes|La Môle-Saint-Tropez</v>
      </c>
      <c r="AA1693" s="14" t="str">
        <f aca="false">IF(I1693&lt;p_local,"Local",IF(I1693&lt;p_vv_min,"Courte distance",IF(I1693&lt;p_tres_long,"Longue distance","Très longue distance")))</f>
        <v>Très longue distance</v>
      </c>
    </row>
    <row r="1694" customFormat="false" ht="15" hidden="false" customHeight="true" outlineLevel="0" collapsed="false">
      <c r="A1694" s="1" t="s">
        <v>1843</v>
      </c>
      <c r="B1694" s="1" t="s">
        <v>144</v>
      </c>
      <c r="C1694" s="1" t="s">
        <v>34</v>
      </c>
      <c r="D1694" s="1" t="s">
        <v>653</v>
      </c>
      <c r="E1694" s="1" t="s">
        <v>1866</v>
      </c>
      <c r="F1694" s="14" t="s">
        <v>40</v>
      </c>
      <c r="G1694" s="14" t="str">
        <f aca="false">IF(I1694&lt;p_local,"Local → page infra",IF(H1694&gt;=p_ph1,"Phase 1",IF(H1694&gt;=p_ph2,"Phase 2","Phase 3")))</f>
        <v>Phase 3</v>
      </c>
      <c r="H1694" s="14" t="n">
        <f aca="false">IF(I1694&lt;p_local,0,IF(C1694="Aéroport → Aéroport",p_pts_plein,IF(Y1694&gt;0,IF(I1694&lt;=Y1694,p_pts_plein,IF(I1694&lt;=p_mult2*Y1694,p_pts_moyen,p_pts_r3)),IF(I1694&gt;=p_vv_min,p_pts_plein,IF(I1694&gt;=p_vv_moy,p_pts_moyen,p_pts_court))))+IF(INDEX(10_Lieux!$D:$D,U1694)=1,p_prio1,p_prio2)+IF(INDEX(10_Lieux!$D:$D,V1694)=1,p_prio1,p_prio2)+IF(K1694="Oui",p_tf,0)+p_hub*((INDEX(10_Lieux!$H:$H,U1694)="Hub")+(INDEX(10_Lieux!$H:$H,V1694)="Hub"))+IF(OR(INDEX(10_Lieux!$H:$H,U1694)="Premium",INDEX(10_Lieux!$H:$H,V1694)="Premium"),p_prem,0))</f>
        <v>40</v>
      </c>
      <c r="I1694" s="14" t="n">
        <f aca="false">ROUND(W1694*p_facteur,0)</f>
        <v>589</v>
      </c>
      <c r="J1694" s="14" t="str">
        <f aca="false">IF(X1694&lt;60,X1694&amp;" min",INT(X1694/60)&amp;" h"&amp;IF(MOD(X1694,60)=0,""," "&amp;TEXT(MOD(X1694,60),"00")))</f>
        <v>6 h 15</v>
      </c>
      <c r="K1694" s="14" t="str">
        <f aca="false">IF(S1694&lt;&gt;T1694,"Oui","Non")</f>
        <v>Non</v>
      </c>
      <c r="L1694" s="14" t="str">
        <f aca="false">IF(AND(INDEX(10_Lieux!$B:$B,U1694)="Ville",INDEX(10_Lieux!$B:$B,V1694)="Ville"),"/chauffeur-prive/"&amp;INDEX(10_Lieux!$E:$E,U1694)&amp;"-"&amp;INDEX(10_Lieux!$E:$E,V1694)&amp;"/","/chauffeur-prive/"&amp;INDEX(10_Lieux!$E:$E,U1694)&amp;"/"&amp;INDEX(10_Lieux!$E:$E,V1694)&amp;"/")</f>
        <v>/chauffeur-prive/aeroport-la-mole-saint-tropez/dijon/</v>
      </c>
      <c r="M1694" s="14" t="str">
        <f aca="false">IFERROR(INDEX($L:$L,MATCH(B1694&amp;"|"&amp;A1694,$Z:$Z,0)),"—")</f>
        <v>/chauffeur-prive/dijon/aeroport-la-mole-saint-tropez/</v>
      </c>
      <c r="N1694" s="14" t="str">
        <f aca="false">IF(LEN("Chauffeur privé "&amp;INDEX(10_Lieux!$J:$J,U1694)&amp;" → "&amp;INDEX(10_Lieux!$J:$J,V1694)&amp;" | 24h/24")&gt;60,"Chauffeur privé "&amp;INDEX(10_Lieux!$J:$J,U1694)&amp;" → "&amp;INDEX(10_Lieux!$J:$J,V1694),"Chauffeur privé "&amp;INDEX(10_Lieux!$J:$J,U1694)&amp;" → "&amp;INDEX(10_Lieux!$J:$J,V1694)&amp;" | 24h/24")</f>
        <v>Chauffeur privé Aéroport La Môle-Saint-Tropez → Dijon</v>
      </c>
      <c r="O1694" s="14" t="n">
        <f aca="false">LEN(N1694)</f>
        <v>53</v>
      </c>
      <c r="P1694" s="14" t="str">
        <f aca="false">"Chauffeur privé "&amp;INDEX(10_Lieux!$K:$K,U1694)&amp;" vers "&amp;INDEX(10_Lieux!$L:$L,V1694)</f>
        <v>Chauffeur privé de l'aéroport La Môle-Saint-Tropez vers Dijon</v>
      </c>
      <c r="Q1694" s="14" t="str">
        <f aca="false">"Chauffeur privé "&amp;INDEX(10_Lieux!$K:$K,U1694)&amp;" vers "&amp;INDEX(10_Lieux!$L:$L,V1694)&amp;" : env. "&amp;I1694&amp;" km, "&amp;J1694&amp;" de route. Devis personnalisé, standard 24h/24 et 7j/7."</f>
        <v>Chauffeur privé de l'aéroport La Môle-Saint-Tropez vers Dijon : env. 589 km, 6 h 15 de route. Devis personnalisé, standard 24h/24 et 7j/7.</v>
      </c>
      <c r="R1694" s="14" t="n">
        <f aca="false">LEN(Q1694)</f>
        <v>138</v>
      </c>
      <c r="S1694" s="14" t="str">
        <f aca="false">INDEX(10_Lieux!$C:$C,U1694)</f>
        <v>France</v>
      </c>
      <c r="T1694" s="14" t="str">
        <f aca="false">INDEX(10_Lieux!$C:$C,V1694)</f>
        <v>France</v>
      </c>
      <c r="U1694" s="14" t="n">
        <f aca="false">MATCH(A1694,10_Lieux!$A:$A,0)</f>
        <v>170</v>
      </c>
      <c r="V1694" s="14" t="n">
        <f aca="false">MATCH(B1694,10_Lieux!$A:$A,0)</f>
        <v>23</v>
      </c>
      <c r="W1694" s="14" t="n">
        <f aca="false">ROUND(6371*2*ASIN(SQRT(SIN(RADIANS(INDEX(10_Lieux!$F:$F,V1694)-INDEX(10_Lieux!$F:$F,U1694))/2)^2+COS(RADIANS(INDEX(10_Lieux!$F:$F,U1694)))*COS(RADIANS(INDEX(10_Lieux!$F:$F,V1694)))*SIN(RADIANS(INDEX(10_Lieux!$G:$G,V1694)-INDEX(10_Lieux!$G:$G,U1694))/2)^2)),1)</f>
        <v>471.3</v>
      </c>
      <c r="X1694" s="14" t="n">
        <f aca="false">ROUND(I1694/IF(I1694&lt;p_seuil_vitesse,p_vit_lente,p_vit_rapide)*60/15,0)*15</f>
        <v>375</v>
      </c>
      <c r="Y1694" s="14" t="n">
        <f aca="false">MAX(IF(INDEX(10_Lieux!$B:$B,U1694)&lt;&gt;"Ville",INDEX(10_Lieux!$I:$I,U1694),0),IF(INDEX(10_Lieux!$B:$B,V1694)&lt;&gt;"Ville",INDEX(10_Lieux!$I:$I,V1694),0))</f>
        <v>250</v>
      </c>
      <c r="Z1694" s="14" t="str">
        <f aca="false">A1694&amp;"|"&amp;B1694</f>
        <v>La Môle-Saint-Tropez|Dijon</v>
      </c>
      <c r="AA1694" s="14" t="str">
        <f aca="false">IF(I1694&lt;p_local,"Local",IF(I1694&lt;p_vv_min,"Courte distance",IF(I1694&lt;p_tres_long,"Longue distance","Très longue distance")))</f>
        <v>Longue distance</v>
      </c>
    </row>
    <row r="1695" customFormat="false" ht="15" hidden="false" customHeight="true" outlineLevel="0" collapsed="false">
      <c r="A1695" s="1" t="s">
        <v>144</v>
      </c>
      <c r="B1695" s="1" t="s">
        <v>1843</v>
      </c>
      <c r="C1695" s="1" t="s">
        <v>35</v>
      </c>
      <c r="D1695" s="1" t="s">
        <v>653</v>
      </c>
      <c r="E1695" s="1" t="s">
        <v>1867</v>
      </c>
      <c r="F1695" s="14" t="s">
        <v>40</v>
      </c>
      <c r="G1695" s="14" t="str">
        <f aca="false">IF(I1695&lt;p_local,"Local → page infra",IF(H1695&gt;=p_ph1,"Phase 1",IF(H1695&gt;=p_ph2,"Phase 2","Phase 3")))</f>
        <v>Phase 3</v>
      </c>
      <c r="H1695" s="14" t="n">
        <f aca="false">IF(I1695&lt;p_local,0,IF(C1695="Aéroport → Aéroport",p_pts_plein,IF(Y1695&gt;0,IF(I1695&lt;=Y1695,p_pts_plein,IF(I1695&lt;=p_mult2*Y1695,p_pts_moyen,p_pts_r3)),IF(I1695&gt;=p_vv_min,p_pts_plein,IF(I1695&gt;=p_vv_moy,p_pts_moyen,p_pts_court))))+IF(INDEX(10_Lieux!$D:$D,U1695)=1,p_prio1,p_prio2)+IF(INDEX(10_Lieux!$D:$D,V1695)=1,p_prio1,p_prio2)+IF(K1695="Oui",p_tf,0)+p_hub*((INDEX(10_Lieux!$H:$H,U1695)="Hub")+(INDEX(10_Lieux!$H:$H,V1695)="Hub"))+IF(OR(INDEX(10_Lieux!$H:$H,U1695)="Premium",INDEX(10_Lieux!$H:$H,V1695)="Premium"),p_prem,0))</f>
        <v>40</v>
      </c>
      <c r="I1695" s="14" t="n">
        <f aca="false">ROUND(W1695*p_facteur,0)</f>
        <v>589</v>
      </c>
      <c r="J1695" s="14" t="str">
        <f aca="false">IF(X1695&lt;60,X1695&amp;" min",INT(X1695/60)&amp;" h"&amp;IF(MOD(X1695,60)=0,""," "&amp;TEXT(MOD(X1695,60),"00")))</f>
        <v>6 h 15</v>
      </c>
      <c r="K1695" s="14" t="str">
        <f aca="false">IF(S1695&lt;&gt;T1695,"Oui","Non")</f>
        <v>Non</v>
      </c>
      <c r="L1695" s="14" t="str">
        <f aca="false">IF(AND(INDEX(10_Lieux!$B:$B,U1695)="Ville",INDEX(10_Lieux!$B:$B,V1695)="Ville"),"/chauffeur-prive/"&amp;INDEX(10_Lieux!$E:$E,U1695)&amp;"-"&amp;INDEX(10_Lieux!$E:$E,V1695)&amp;"/","/chauffeur-prive/"&amp;INDEX(10_Lieux!$E:$E,U1695)&amp;"/"&amp;INDEX(10_Lieux!$E:$E,V1695)&amp;"/")</f>
        <v>/chauffeur-prive/dijon/aeroport-la-mole-saint-tropez/</v>
      </c>
      <c r="M1695" s="14" t="str">
        <f aca="false">IFERROR(INDEX($L:$L,MATCH(B1695&amp;"|"&amp;A1695,$Z:$Z,0)),"—")</f>
        <v>/chauffeur-prive/aeroport-la-mole-saint-tropez/dijon/</v>
      </c>
      <c r="N1695" s="14" t="str">
        <f aca="false">IF(LEN("Chauffeur privé "&amp;INDEX(10_Lieux!$J:$J,U1695)&amp;" → "&amp;INDEX(10_Lieux!$J:$J,V1695)&amp;" | 24h/24")&gt;60,"Chauffeur privé "&amp;INDEX(10_Lieux!$J:$J,U1695)&amp;" → "&amp;INDEX(10_Lieux!$J:$J,V1695),"Chauffeur privé "&amp;INDEX(10_Lieux!$J:$J,U1695)&amp;" → "&amp;INDEX(10_Lieux!$J:$J,V1695)&amp;" | 24h/24")</f>
        <v>Chauffeur privé Dijon → Aéroport La Môle-Saint-Tropez</v>
      </c>
      <c r="O1695" s="14" t="n">
        <f aca="false">LEN(N1695)</f>
        <v>53</v>
      </c>
      <c r="P1695" s="14" t="str">
        <f aca="false">"Chauffeur privé "&amp;INDEX(10_Lieux!$K:$K,U1695)&amp;" vers "&amp;INDEX(10_Lieux!$L:$L,V1695)</f>
        <v>Chauffeur privé de Dijon vers l'aéroport La Môle-Saint-Tropez</v>
      </c>
      <c r="Q1695" s="14" t="str">
        <f aca="false">"Chauffeur privé "&amp;INDEX(10_Lieux!$K:$K,U1695)&amp;" vers "&amp;INDEX(10_Lieux!$L:$L,V1695)&amp;" : env. "&amp;I1695&amp;" km, "&amp;J1695&amp;" de route. Devis personnalisé, standard 24h/24 et 7j/7."</f>
        <v>Chauffeur privé de Dijon vers l'aéroport La Môle-Saint-Tropez : env. 589 km, 6 h 15 de route. Devis personnalisé, standard 24h/24 et 7j/7.</v>
      </c>
      <c r="R1695" s="14" t="n">
        <f aca="false">LEN(Q1695)</f>
        <v>138</v>
      </c>
      <c r="S1695" s="14" t="str">
        <f aca="false">INDEX(10_Lieux!$C:$C,U1695)</f>
        <v>France</v>
      </c>
      <c r="T1695" s="14" t="str">
        <f aca="false">INDEX(10_Lieux!$C:$C,V1695)</f>
        <v>France</v>
      </c>
      <c r="U1695" s="14" t="n">
        <f aca="false">MATCH(A1695,10_Lieux!$A:$A,0)</f>
        <v>23</v>
      </c>
      <c r="V1695" s="14" t="n">
        <f aca="false">MATCH(B1695,10_Lieux!$A:$A,0)</f>
        <v>170</v>
      </c>
      <c r="W1695" s="14" t="n">
        <f aca="false">ROUND(6371*2*ASIN(SQRT(SIN(RADIANS(INDEX(10_Lieux!$F:$F,V1695)-INDEX(10_Lieux!$F:$F,U1695))/2)^2+COS(RADIANS(INDEX(10_Lieux!$F:$F,U1695)))*COS(RADIANS(INDEX(10_Lieux!$F:$F,V1695)))*SIN(RADIANS(INDEX(10_Lieux!$G:$G,V1695)-INDEX(10_Lieux!$G:$G,U1695))/2)^2)),1)</f>
        <v>471.3</v>
      </c>
      <c r="X1695" s="14" t="n">
        <f aca="false">ROUND(I1695/IF(I1695&lt;p_seuil_vitesse,p_vit_lente,p_vit_rapide)*60/15,0)*15</f>
        <v>375</v>
      </c>
      <c r="Y1695" s="14" t="n">
        <f aca="false">MAX(IF(INDEX(10_Lieux!$B:$B,U1695)&lt;&gt;"Ville",INDEX(10_Lieux!$I:$I,U1695),0),IF(INDEX(10_Lieux!$B:$B,V1695)&lt;&gt;"Ville",INDEX(10_Lieux!$I:$I,V1695),0))</f>
        <v>250</v>
      </c>
      <c r="Z1695" s="14" t="str">
        <f aca="false">A1695&amp;"|"&amp;B1695</f>
        <v>Dijon|La Môle-Saint-Tropez</v>
      </c>
      <c r="AA1695" s="14" t="str">
        <f aca="false">IF(I1695&lt;p_local,"Local",IF(I1695&lt;p_vv_min,"Courte distance",IF(I1695&lt;p_tres_long,"Longue distance","Très longue distance")))</f>
        <v>Longue distance</v>
      </c>
    </row>
    <row r="1696" customFormat="false" ht="15" hidden="false" customHeight="true" outlineLevel="0" collapsed="false">
      <c r="A1696" s="1" t="s">
        <v>1843</v>
      </c>
      <c r="B1696" s="1" t="s">
        <v>146</v>
      </c>
      <c r="C1696" s="1" t="s">
        <v>34</v>
      </c>
      <c r="D1696" s="1" t="s">
        <v>653</v>
      </c>
      <c r="E1696" s="1" t="s">
        <v>1868</v>
      </c>
      <c r="F1696" s="14" t="s">
        <v>40</v>
      </c>
      <c r="G1696" s="14" t="str">
        <f aca="false">IF(I1696&lt;p_local,"Local → page infra",IF(H1696&gt;=p_ph1,"Phase 1",IF(H1696&gt;=p_ph2,"Phase 2","Phase 3")))</f>
        <v>Phase 3</v>
      </c>
      <c r="H1696" s="14" t="n">
        <f aca="false">IF(I1696&lt;p_local,0,IF(C1696="Aéroport → Aéroport",p_pts_plein,IF(Y1696&gt;0,IF(I1696&lt;=Y1696,p_pts_plein,IF(I1696&lt;=p_mult2*Y1696,p_pts_moyen,p_pts_r3)),IF(I1696&gt;=p_vv_min,p_pts_plein,IF(I1696&gt;=p_vv_moy,p_pts_moyen,p_pts_court))))+IF(INDEX(10_Lieux!$D:$D,U1696)=1,p_prio1,p_prio2)+IF(INDEX(10_Lieux!$D:$D,V1696)=1,p_prio1,p_prio2)+IF(K1696="Oui",p_tf,0)+p_hub*((INDEX(10_Lieux!$H:$H,U1696)="Hub")+(INDEX(10_Lieux!$H:$H,V1696)="Hub"))+IF(OR(INDEX(10_Lieux!$H:$H,U1696)="Premium",INDEX(10_Lieux!$H:$H,V1696)="Premium"),p_prem,0))</f>
        <v>55</v>
      </c>
      <c r="I1696" s="14" t="n">
        <f aca="false">ROUND(W1696*p_facteur,0)</f>
        <v>286</v>
      </c>
      <c r="J1696" s="14" t="str">
        <f aca="false">IF(X1696&lt;60,X1696&amp;" min",INT(X1696/60)&amp;" h"&amp;IF(MOD(X1696,60)=0,""," "&amp;TEXT(MOD(X1696,60),"00")))</f>
        <v>3 h</v>
      </c>
      <c r="K1696" s="14" t="str">
        <f aca="false">IF(S1696&lt;&gt;T1696,"Oui","Non")</f>
        <v>Non</v>
      </c>
      <c r="L1696" s="14" t="str">
        <f aca="false">IF(AND(INDEX(10_Lieux!$B:$B,U1696)="Ville",INDEX(10_Lieux!$B:$B,V1696)="Ville"),"/chauffeur-prive/"&amp;INDEX(10_Lieux!$E:$E,U1696)&amp;"-"&amp;INDEX(10_Lieux!$E:$E,V1696)&amp;"/","/chauffeur-prive/"&amp;INDEX(10_Lieux!$E:$E,U1696)&amp;"/"&amp;INDEX(10_Lieux!$E:$E,V1696)&amp;"/")</f>
        <v>/chauffeur-prive/aeroport-la-mole-saint-tropez/grenoble/</v>
      </c>
      <c r="M1696" s="14" t="str">
        <f aca="false">IFERROR(INDEX($L:$L,MATCH(B1696&amp;"|"&amp;A1696,$Z:$Z,0)),"—")</f>
        <v>/chauffeur-prive/grenoble/aeroport-la-mole-saint-tropez/</v>
      </c>
      <c r="N1696" s="14" t="str">
        <f aca="false">IF(LEN("Chauffeur privé "&amp;INDEX(10_Lieux!$J:$J,U1696)&amp;" → "&amp;INDEX(10_Lieux!$J:$J,V1696)&amp;" | 24h/24")&gt;60,"Chauffeur privé "&amp;INDEX(10_Lieux!$J:$J,U1696)&amp;" → "&amp;INDEX(10_Lieux!$J:$J,V1696),"Chauffeur privé "&amp;INDEX(10_Lieux!$J:$J,U1696)&amp;" → "&amp;INDEX(10_Lieux!$J:$J,V1696)&amp;" | 24h/24")</f>
        <v>Chauffeur privé Aéroport La Môle-Saint-Tropez → Grenoble</v>
      </c>
      <c r="O1696" s="14" t="n">
        <f aca="false">LEN(N1696)</f>
        <v>56</v>
      </c>
      <c r="P1696" s="14" t="str">
        <f aca="false">"Chauffeur privé "&amp;INDEX(10_Lieux!$K:$K,U1696)&amp;" vers "&amp;INDEX(10_Lieux!$L:$L,V1696)</f>
        <v>Chauffeur privé de l'aéroport La Môle-Saint-Tropez vers Grenoble</v>
      </c>
      <c r="Q1696" s="14" t="str">
        <f aca="false">"Chauffeur privé "&amp;INDEX(10_Lieux!$K:$K,U1696)&amp;" vers "&amp;INDEX(10_Lieux!$L:$L,V1696)&amp;" : env. "&amp;I1696&amp;" km, "&amp;J1696&amp;" de route. Devis personnalisé, standard 24h/24 et 7j/7."</f>
        <v>Chauffeur privé de l'aéroport La Môle-Saint-Tropez vers Grenoble : env. 286 km, 3 h de route. Devis personnalisé, standard 24h/24 et 7j/7.</v>
      </c>
      <c r="R1696" s="14" t="n">
        <f aca="false">LEN(Q1696)</f>
        <v>138</v>
      </c>
      <c r="S1696" s="14" t="str">
        <f aca="false">INDEX(10_Lieux!$C:$C,U1696)</f>
        <v>France</v>
      </c>
      <c r="T1696" s="14" t="str">
        <f aca="false">INDEX(10_Lieux!$C:$C,V1696)</f>
        <v>France</v>
      </c>
      <c r="U1696" s="14" t="n">
        <f aca="false">MATCH(A1696,10_Lieux!$A:$A,0)</f>
        <v>170</v>
      </c>
      <c r="V1696" s="14" t="n">
        <f aca="false">MATCH(B1696,10_Lieux!$A:$A,0)</f>
        <v>9</v>
      </c>
      <c r="W1696" s="14" t="n">
        <f aca="false">ROUND(6371*2*ASIN(SQRT(SIN(RADIANS(INDEX(10_Lieux!$F:$F,V1696)-INDEX(10_Lieux!$F:$F,U1696))/2)^2+COS(RADIANS(INDEX(10_Lieux!$F:$F,U1696)))*COS(RADIANS(INDEX(10_Lieux!$F:$F,V1696)))*SIN(RADIANS(INDEX(10_Lieux!$G:$G,V1696)-INDEX(10_Lieux!$G:$G,U1696))/2)^2)),1)</f>
        <v>228.5</v>
      </c>
      <c r="X1696" s="14" t="n">
        <f aca="false">ROUND(I1696/IF(I1696&lt;p_seuil_vitesse,p_vit_lente,p_vit_rapide)*60/15,0)*15</f>
        <v>180</v>
      </c>
      <c r="Y1696" s="14" t="n">
        <f aca="false">MAX(IF(INDEX(10_Lieux!$B:$B,U1696)&lt;&gt;"Ville",INDEX(10_Lieux!$I:$I,U1696),0),IF(INDEX(10_Lieux!$B:$B,V1696)&lt;&gt;"Ville",INDEX(10_Lieux!$I:$I,V1696),0))</f>
        <v>250</v>
      </c>
      <c r="Z1696" s="14" t="str">
        <f aca="false">A1696&amp;"|"&amp;B1696</f>
        <v>La Môle-Saint-Tropez|Grenoble</v>
      </c>
      <c r="AA1696" s="14" t="str">
        <f aca="false">IF(I1696&lt;p_local,"Local",IF(I1696&lt;p_vv_min,"Courte distance",IF(I1696&lt;p_tres_long,"Longue distance","Très longue distance")))</f>
        <v>Longue distance</v>
      </c>
    </row>
    <row r="1697" customFormat="false" ht="15" hidden="false" customHeight="true" outlineLevel="0" collapsed="false">
      <c r="A1697" s="1" t="s">
        <v>146</v>
      </c>
      <c r="B1697" s="1" t="s">
        <v>1843</v>
      </c>
      <c r="C1697" s="1" t="s">
        <v>35</v>
      </c>
      <c r="D1697" s="1" t="s">
        <v>653</v>
      </c>
      <c r="E1697" s="1" t="s">
        <v>1869</v>
      </c>
      <c r="F1697" s="14" t="s">
        <v>40</v>
      </c>
      <c r="G1697" s="14" t="str">
        <f aca="false">IF(I1697&lt;p_local,"Local → page infra",IF(H1697&gt;=p_ph1,"Phase 1",IF(H1697&gt;=p_ph2,"Phase 2","Phase 3")))</f>
        <v>Phase 3</v>
      </c>
      <c r="H1697" s="14" t="n">
        <f aca="false">IF(I1697&lt;p_local,0,IF(C1697="Aéroport → Aéroport",p_pts_plein,IF(Y1697&gt;0,IF(I1697&lt;=Y1697,p_pts_plein,IF(I1697&lt;=p_mult2*Y1697,p_pts_moyen,p_pts_r3)),IF(I1697&gt;=p_vv_min,p_pts_plein,IF(I1697&gt;=p_vv_moy,p_pts_moyen,p_pts_court))))+IF(INDEX(10_Lieux!$D:$D,U1697)=1,p_prio1,p_prio2)+IF(INDEX(10_Lieux!$D:$D,V1697)=1,p_prio1,p_prio2)+IF(K1697="Oui",p_tf,0)+p_hub*((INDEX(10_Lieux!$H:$H,U1697)="Hub")+(INDEX(10_Lieux!$H:$H,V1697)="Hub"))+IF(OR(INDEX(10_Lieux!$H:$H,U1697)="Premium",INDEX(10_Lieux!$H:$H,V1697)="Premium"),p_prem,0))</f>
        <v>55</v>
      </c>
      <c r="I1697" s="14" t="n">
        <f aca="false">ROUND(W1697*p_facteur,0)</f>
        <v>286</v>
      </c>
      <c r="J1697" s="14" t="str">
        <f aca="false">IF(X1697&lt;60,X1697&amp;" min",INT(X1697/60)&amp;" h"&amp;IF(MOD(X1697,60)=0,""," "&amp;TEXT(MOD(X1697,60),"00")))</f>
        <v>3 h</v>
      </c>
      <c r="K1697" s="14" t="str">
        <f aca="false">IF(S1697&lt;&gt;T1697,"Oui","Non")</f>
        <v>Non</v>
      </c>
      <c r="L1697" s="14" t="str">
        <f aca="false">IF(AND(INDEX(10_Lieux!$B:$B,U1697)="Ville",INDEX(10_Lieux!$B:$B,V1697)="Ville"),"/chauffeur-prive/"&amp;INDEX(10_Lieux!$E:$E,U1697)&amp;"-"&amp;INDEX(10_Lieux!$E:$E,V1697)&amp;"/","/chauffeur-prive/"&amp;INDEX(10_Lieux!$E:$E,U1697)&amp;"/"&amp;INDEX(10_Lieux!$E:$E,V1697)&amp;"/")</f>
        <v>/chauffeur-prive/grenoble/aeroport-la-mole-saint-tropez/</v>
      </c>
      <c r="M1697" s="14" t="str">
        <f aca="false">IFERROR(INDEX($L:$L,MATCH(B1697&amp;"|"&amp;A1697,$Z:$Z,0)),"—")</f>
        <v>/chauffeur-prive/aeroport-la-mole-saint-tropez/grenoble/</v>
      </c>
      <c r="N1697" s="14" t="str">
        <f aca="false">IF(LEN("Chauffeur privé "&amp;INDEX(10_Lieux!$J:$J,U1697)&amp;" → "&amp;INDEX(10_Lieux!$J:$J,V1697)&amp;" | 24h/24")&gt;60,"Chauffeur privé "&amp;INDEX(10_Lieux!$J:$J,U1697)&amp;" → "&amp;INDEX(10_Lieux!$J:$J,V1697),"Chauffeur privé "&amp;INDEX(10_Lieux!$J:$J,U1697)&amp;" → "&amp;INDEX(10_Lieux!$J:$J,V1697)&amp;" | 24h/24")</f>
        <v>Chauffeur privé Grenoble → Aéroport La Môle-Saint-Tropez</v>
      </c>
      <c r="O1697" s="14" t="n">
        <f aca="false">LEN(N1697)</f>
        <v>56</v>
      </c>
      <c r="P1697" s="14" t="str">
        <f aca="false">"Chauffeur privé "&amp;INDEX(10_Lieux!$K:$K,U1697)&amp;" vers "&amp;INDEX(10_Lieux!$L:$L,V1697)</f>
        <v>Chauffeur privé de Grenoble vers l'aéroport La Môle-Saint-Tropez</v>
      </c>
      <c r="Q1697" s="14" t="str">
        <f aca="false">"Chauffeur privé "&amp;INDEX(10_Lieux!$K:$K,U1697)&amp;" vers "&amp;INDEX(10_Lieux!$L:$L,V1697)&amp;" : env. "&amp;I1697&amp;" km, "&amp;J1697&amp;" de route. Devis personnalisé, standard 24h/24 et 7j/7."</f>
        <v>Chauffeur privé de Grenoble vers l'aéroport La Môle-Saint-Tropez : env. 286 km, 3 h de route. Devis personnalisé, standard 24h/24 et 7j/7.</v>
      </c>
      <c r="R1697" s="14" t="n">
        <f aca="false">LEN(Q1697)</f>
        <v>138</v>
      </c>
      <c r="S1697" s="14" t="str">
        <f aca="false">INDEX(10_Lieux!$C:$C,U1697)</f>
        <v>France</v>
      </c>
      <c r="T1697" s="14" t="str">
        <f aca="false">INDEX(10_Lieux!$C:$C,V1697)</f>
        <v>France</v>
      </c>
      <c r="U1697" s="14" t="n">
        <f aca="false">MATCH(A1697,10_Lieux!$A:$A,0)</f>
        <v>9</v>
      </c>
      <c r="V1697" s="14" t="n">
        <f aca="false">MATCH(B1697,10_Lieux!$A:$A,0)</f>
        <v>170</v>
      </c>
      <c r="W1697" s="14" t="n">
        <f aca="false">ROUND(6371*2*ASIN(SQRT(SIN(RADIANS(INDEX(10_Lieux!$F:$F,V1697)-INDEX(10_Lieux!$F:$F,U1697))/2)^2+COS(RADIANS(INDEX(10_Lieux!$F:$F,U1697)))*COS(RADIANS(INDEX(10_Lieux!$F:$F,V1697)))*SIN(RADIANS(INDEX(10_Lieux!$G:$G,V1697)-INDEX(10_Lieux!$G:$G,U1697))/2)^2)),1)</f>
        <v>228.5</v>
      </c>
      <c r="X1697" s="14" t="n">
        <f aca="false">ROUND(I1697/IF(I1697&lt;p_seuil_vitesse,p_vit_lente,p_vit_rapide)*60/15,0)*15</f>
        <v>180</v>
      </c>
      <c r="Y1697" s="14" t="n">
        <f aca="false">MAX(IF(INDEX(10_Lieux!$B:$B,U1697)&lt;&gt;"Ville",INDEX(10_Lieux!$I:$I,U1697),0),IF(INDEX(10_Lieux!$B:$B,V1697)&lt;&gt;"Ville",INDEX(10_Lieux!$I:$I,V1697),0))</f>
        <v>250</v>
      </c>
      <c r="Z1697" s="14" t="str">
        <f aca="false">A1697&amp;"|"&amp;B1697</f>
        <v>Grenoble|La Môle-Saint-Tropez</v>
      </c>
      <c r="AA1697" s="14" t="str">
        <f aca="false">IF(I1697&lt;p_local,"Local",IF(I1697&lt;p_vv_min,"Courte distance",IF(I1697&lt;p_tres_long,"Longue distance","Très longue distance")))</f>
        <v>Longue distance</v>
      </c>
    </row>
    <row r="1698" customFormat="false" ht="15" hidden="false" customHeight="true" outlineLevel="0" collapsed="false">
      <c r="A1698" s="1" t="s">
        <v>1843</v>
      </c>
      <c r="B1698" s="1" t="s">
        <v>148</v>
      </c>
      <c r="C1698" s="1" t="s">
        <v>34</v>
      </c>
      <c r="D1698" s="1" t="s">
        <v>653</v>
      </c>
      <c r="E1698" s="1" t="s">
        <v>1870</v>
      </c>
      <c r="F1698" s="14" t="s">
        <v>40</v>
      </c>
      <c r="G1698" s="14" t="str">
        <f aca="false">IF(I1698&lt;p_local,"Local → page infra",IF(H1698&gt;=p_ph1,"Phase 1",IF(H1698&gt;=p_ph2,"Phase 2","Phase 3")))</f>
        <v>Phase 3</v>
      </c>
      <c r="H1698" s="14" t="n">
        <f aca="false">IF(I1698&lt;p_local,0,IF(C1698="Aéroport → Aéroport",p_pts_plein,IF(Y1698&gt;0,IF(I1698&lt;=Y1698,p_pts_plein,IF(I1698&lt;=p_mult2*Y1698,p_pts_moyen,p_pts_r3)),IF(I1698&gt;=p_vv_min,p_pts_plein,IF(I1698&gt;=p_vv_moy,p_pts_moyen,p_pts_court))))+IF(INDEX(10_Lieux!$D:$D,U1698)=1,p_prio1,p_prio2)+IF(INDEX(10_Lieux!$D:$D,V1698)=1,p_prio1,p_prio2)+IF(K1698="Oui",p_tf,0)+p_hub*((INDEX(10_Lieux!$H:$H,U1698)="Hub")+(INDEX(10_Lieux!$H:$H,V1698)="Hub"))+IF(OR(INDEX(10_Lieux!$H:$H,U1698)="Premium",INDEX(10_Lieux!$H:$H,V1698)="Premium"),p_prem,0))</f>
        <v>55</v>
      </c>
      <c r="I1698" s="14" t="n">
        <f aca="false">ROUND(W1698*p_facteur,0)</f>
        <v>376</v>
      </c>
      <c r="J1698" s="14" t="str">
        <f aca="false">IF(X1698&lt;60,X1698&amp;" min",INT(X1698/60)&amp;" h"&amp;IF(MOD(X1698,60)=0,""," "&amp;TEXT(MOD(X1698,60),"00")))</f>
        <v>4 h</v>
      </c>
      <c r="K1698" s="14" t="str">
        <f aca="false">IF(S1698&lt;&gt;T1698,"Oui","Non")</f>
        <v>Non</v>
      </c>
      <c r="L1698" s="14" t="str">
        <f aca="false">IF(AND(INDEX(10_Lieux!$B:$B,U1698)="Ville",INDEX(10_Lieux!$B:$B,V1698)="Ville"),"/chauffeur-prive/"&amp;INDEX(10_Lieux!$E:$E,U1698)&amp;"-"&amp;INDEX(10_Lieux!$E:$E,V1698)&amp;"/","/chauffeur-prive/"&amp;INDEX(10_Lieux!$E:$E,U1698)&amp;"/"&amp;INDEX(10_Lieux!$E:$E,V1698)&amp;"/")</f>
        <v>/chauffeur-prive/aeroport-la-mole-saint-tropez/annecy/</v>
      </c>
      <c r="M1698" s="14" t="str">
        <f aca="false">IFERROR(INDEX($L:$L,MATCH(B1698&amp;"|"&amp;A1698,$Z:$Z,0)),"—")</f>
        <v>/chauffeur-prive/annecy/aeroport-la-mole-saint-tropez/</v>
      </c>
      <c r="N1698" s="14" t="str">
        <f aca="false">IF(LEN("Chauffeur privé "&amp;INDEX(10_Lieux!$J:$J,U1698)&amp;" → "&amp;INDEX(10_Lieux!$J:$J,V1698)&amp;" | 24h/24")&gt;60,"Chauffeur privé "&amp;INDEX(10_Lieux!$J:$J,U1698)&amp;" → "&amp;INDEX(10_Lieux!$J:$J,V1698),"Chauffeur privé "&amp;INDEX(10_Lieux!$J:$J,U1698)&amp;" → "&amp;INDEX(10_Lieux!$J:$J,V1698)&amp;" | 24h/24")</f>
        <v>Chauffeur privé Aéroport La Môle-Saint-Tropez → Annecy</v>
      </c>
      <c r="O1698" s="14" t="n">
        <f aca="false">LEN(N1698)</f>
        <v>54</v>
      </c>
      <c r="P1698" s="14" t="str">
        <f aca="false">"Chauffeur privé "&amp;INDEX(10_Lieux!$K:$K,U1698)&amp;" vers "&amp;INDEX(10_Lieux!$L:$L,V1698)</f>
        <v>Chauffeur privé de l'aéroport La Môle-Saint-Tropez vers Annecy</v>
      </c>
      <c r="Q1698" s="14" t="str">
        <f aca="false">"Chauffeur privé "&amp;INDEX(10_Lieux!$K:$K,U1698)&amp;" vers "&amp;INDEX(10_Lieux!$L:$L,V1698)&amp;" : env. "&amp;I1698&amp;" km, "&amp;J1698&amp;" de route. Devis personnalisé, standard 24h/24 et 7j/7."</f>
        <v>Chauffeur privé de l'aéroport La Môle-Saint-Tropez vers Annecy : env. 376 km, 4 h de route. Devis personnalisé, standard 24h/24 et 7j/7.</v>
      </c>
      <c r="R1698" s="14" t="n">
        <f aca="false">LEN(Q1698)</f>
        <v>136</v>
      </c>
      <c r="S1698" s="14" t="str">
        <f aca="false">INDEX(10_Lieux!$C:$C,U1698)</f>
        <v>France</v>
      </c>
      <c r="T1698" s="14" t="str">
        <f aca="false">INDEX(10_Lieux!$C:$C,V1698)</f>
        <v>France</v>
      </c>
      <c r="U1698" s="14" t="n">
        <f aca="false">MATCH(A1698,10_Lieux!$A:$A,0)</f>
        <v>170</v>
      </c>
      <c r="V1698" s="14" t="n">
        <f aca="false">MATCH(B1698,10_Lieux!$A:$A,0)</f>
        <v>10</v>
      </c>
      <c r="W1698" s="14" t="n">
        <f aca="false">ROUND(6371*2*ASIN(SQRT(SIN(RADIANS(INDEX(10_Lieux!$F:$F,V1698)-INDEX(10_Lieux!$F:$F,U1698))/2)^2+COS(RADIANS(INDEX(10_Lieux!$F:$F,U1698)))*COS(RADIANS(INDEX(10_Lieux!$F:$F,V1698)))*SIN(RADIANS(INDEX(10_Lieux!$G:$G,V1698)-INDEX(10_Lieux!$G:$G,U1698))/2)^2)),1)</f>
        <v>300.8</v>
      </c>
      <c r="X1698" s="14" t="n">
        <f aca="false">ROUND(I1698/IF(I1698&lt;p_seuil_vitesse,p_vit_lente,p_vit_rapide)*60/15,0)*15</f>
        <v>240</v>
      </c>
      <c r="Y1698" s="14" t="n">
        <f aca="false">MAX(IF(INDEX(10_Lieux!$B:$B,U1698)&lt;&gt;"Ville",INDEX(10_Lieux!$I:$I,U1698),0),IF(INDEX(10_Lieux!$B:$B,V1698)&lt;&gt;"Ville",INDEX(10_Lieux!$I:$I,V1698),0))</f>
        <v>250</v>
      </c>
      <c r="Z1698" s="14" t="str">
        <f aca="false">A1698&amp;"|"&amp;B1698</f>
        <v>La Môle-Saint-Tropez|Annecy</v>
      </c>
      <c r="AA1698" s="14" t="str">
        <f aca="false">IF(I1698&lt;p_local,"Local",IF(I1698&lt;p_vv_min,"Courte distance",IF(I1698&lt;p_tres_long,"Longue distance","Très longue distance")))</f>
        <v>Longue distance</v>
      </c>
    </row>
    <row r="1699" customFormat="false" ht="15" hidden="false" customHeight="true" outlineLevel="0" collapsed="false">
      <c r="A1699" s="1" t="s">
        <v>148</v>
      </c>
      <c r="B1699" s="1" t="s">
        <v>1843</v>
      </c>
      <c r="C1699" s="1" t="s">
        <v>35</v>
      </c>
      <c r="D1699" s="1" t="s">
        <v>653</v>
      </c>
      <c r="E1699" s="1" t="s">
        <v>1871</v>
      </c>
      <c r="F1699" s="14" t="s">
        <v>40</v>
      </c>
      <c r="G1699" s="14" t="str">
        <f aca="false">IF(I1699&lt;p_local,"Local → page infra",IF(H1699&gt;=p_ph1,"Phase 1",IF(H1699&gt;=p_ph2,"Phase 2","Phase 3")))</f>
        <v>Phase 3</v>
      </c>
      <c r="H1699" s="14" t="n">
        <f aca="false">IF(I1699&lt;p_local,0,IF(C1699="Aéroport → Aéroport",p_pts_plein,IF(Y1699&gt;0,IF(I1699&lt;=Y1699,p_pts_plein,IF(I1699&lt;=p_mult2*Y1699,p_pts_moyen,p_pts_r3)),IF(I1699&gt;=p_vv_min,p_pts_plein,IF(I1699&gt;=p_vv_moy,p_pts_moyen,p_pts_court))))+IF(INDEX(10_Lieux!$D:$D,U1699)=1,p_prio1,p_prio2)+IF(INDEX(10_Lieux!$D:$D,V1699)=1,p_prio1,p_prio2)+IF(K1699="Oui",p_tf,0)+p_hub*((INDEX(10_Lieux!$H:$H,U1699)="Hub")+(INDEX(10_Lieux!$H:$H,V1699)="Hub"))+IF(OR(INDEX(10_Lieux!$H:$H,U1699)="Premium",INDEX(10_Lieux!$H:$H,V1699)="Premium"),p_prem,0))</f>
        <v>55</v>
      </c>
      <c r="I1699" s="14" t="n">
        <f aca="false">ROUND(W1699*p_facteur,0)</f>
        <v>376</v>
      </c>
      <c r="J1699" s="14" t="str">
        <f aca="false">IF(X1699&lt;60,X1699&amp;" min",INT(X1699/60)&amp;" h"&amp;IF(MOD(X1699,60)=0,""," "&amp;TEXT(MOD(X1699,60),"00")))</f>
        <v>4 h</v>
      </c>
      <c r="K1699" s="14" t="str">
        <f aca="false">IF(S1699&lt;&gt;T1699,"Oui","Non")</f>
        <v>Non</v>
      </c>
      <c r="L1699" s="14" t="str">
        <f aca="false">IF(AND(INDEX(10_Lieux!$B:$B,U1699)="Ville",INDEX(10_Lieux!$B:$B,V1699)="Ville"),"/chauffeur-prive/"&amp;INDEX(10_Lieux!$E:$E,U1699)&amp;"-"&amp;INDEX(10_Lieux!$E:$E,V1699)&amp;"/","/chauffeur-prive/"&amp;INDEX(10_Lieux!$E:$E,U1699)&amp;"/"&amp;INDEX(10_Lieux!$E:$E,V1699)&amp;"/")</f>
        <v>/chauffeur-prive/annecy/aeroport-la-mole-saint-tropez/</v>
      </c>
      <c r="M1699" s="14" t="str">
        <f aca="false">IFERROR(INDEX($L:$L,MATCH(B1699&amp;"|"&amp;A1699,$Z:$Z,0)),"—")</f>
        <v>/chauffeur-prive/aeroport-la-mole-saint-tropez/annecy/</v>
      </c>
      <c r="N1699" s="14" t="str">
        <f aca="false">IF(LEN("Chauffeur privé "&amp;INDEX(10_Lieux!$J:$J,U1699)&amp;" → "&amp;INDEX(10_Lieux!$J:$J,V1699)&amp;" | 24h/24")&gt;60,"Chauffeur privé "&amp;INDEX(10_Lieux!$J:$J,U1699)&amp;" → "&amp;INDEX(10_Lieux!$J:$J,V1699),"Chauffeur privé "&amp;INDEX(10_Lieux!$J:$J,U1699)&amp;" → "&amp;INDEX(10_Lieux!$J:$J,V1699)&amp;" | 24h/24")</f>
        <v>Chauffeur privé Annecy → Aéroport La Môle-Saint-Tropez</v>
      </c>
      <c r="O1699" s="14" t="n">
        <f aca="false">LEN(N1699)</f>
        <v>54</v>
      </c>
      <c r="P1699" s="14" t="str">
        <f aca="false">"Chauffeur privé "&amp;INDEX(10_Lieux!$K:$K,U1699)&amp;" vers "&amp;INDEX(10_Lieux!$L:$L,V1699)</f>
        <v>Chauffeur privé d'Annecy vers l'aéroport La Môle-Saint-Tropez</v>
      </c>
      <c r="Q1699" s="14" t="str">
        <f aca="false">"Chauffeur privé "&amp;INDEX(10_Lieux!$K:$K,U1699)&amp;" vers "&amp;INDEX(10_Lieux!$L:$L,V1699)&amp;" : env. "&amp;I1699&amp;" km, "&amp;J1699&amp;" de route. Devis personnalisé, standard 24h/24 et 7j/7."</f>
        <v>Chauffeur privé d'Annecy vers l'aéroport La Môle-Saint-Tropez : env. 376 km, 4 h de route. Devis personnalisé, standard 24h/24 et 7j/7.</v>
      </c>
      <c r="R1699" s="14" t="n">
        <f aca="false">LEN(Q1699)</f>
        <v>135</v>
      </c>
      <c r="S1699" s="14" t="str">
        <f aca="false">INDEX(10_Lieux!$C:$C,U1699)</f>
        <v>France</v>
      </c>
      <c r="T1699" s="14" t="str">
        <f aca="false">INDEX(10_Lieux!$C:$C,V1699)</f>
        <v>France</v>
      </c>
      <c r="U1699" s="14" t="n">
        <f aca="false">MATCH(A1699,10_Lieux!$A:$A,0)</f>
        <v>10</v>
      </c>
      <c r="V1699" s="14" t="n">
        <f aca="false">MATCH(B1699,10_Lieux!$A:$A,0)</f>
        <v>170</v>
      </c>
      <c r="W1699" s="14" t="n">
        <f aca="false">ROUND(6371*2*ASIN(SQRT(SIN(RADIANS(INDEX(10_Lieux!$F:$F,V1699)-INDEX(10_Lieux!$F:$F,U1699))/2)^2+COS(RADIANS(INDEX(10_Lieux!$F:$F,U1699)))*COS(RADIANS(INDEX(10_Lieux!$F:$F,V1699)))*SIN(RADIANS(INDEX(10_Lieux!$G:$G,V1699)-INDEX(10_Lieux!$G:$G,U1699))/2)^2)),1)</f>
        <v>300.8</v>
      </c>
      <c r="X1699" s="14" t="n">
        <f aca="false">ROUND(I1699/IF(I1699&lt;p_seuil_vitesse,p_vit_lente,p_vit_rapide)*60/15,0)*15</f>
        <v>240</v>
      </c>
      <c r="Y1699" s="14" t="n">
        <f aca="false">MAX(IF(INDEX(10_Lieux!$B:$B,U1699)&lt;&gt;"Ville",INDEX(10_Lieux!$I:$I,U1699),0),IF(INDEX(10_Lieux!$B:$B,V1699)&lt;&gt;"Ville",INDEX(10_Lieux!$I:$I,V1699),0))</f>
        <v>250</v>
      </c>
      <c r="Z1699" s="14" t="str">
        <f aca="false">A1699&amp;"|"&amp;B1699</f>
        <v>Annecy|La Môle-Saint-Tropez</v>
      </c>
      <c r="AA1699" s="14" t="str">
        <f aca="false">IF(I1699&lt;p_local,"Local",IF(I1699&lt;p_vv_min,"Courte distance",IF(I1699&lt;p_tres_long,"Longue distance","Très longue distance")))</f>
        <v>Longue distance</v>
      </c>
    </row>
    <row r="1700" customFormat="false" ht="15" hidden="false" customHeight="true" outlineLevel="0" collapsed="false">
      <c r="A1700" s="1" t="s">
        <v>1843</v>
      </c>
      <c r="B1700" s="1" t="s">
        <v>150</v>
      </c>
      <c r="C1700" s="1" t="s">
        <v>34</v>
      </c>
      <c r="D1700" s="1" t="s">
        <v>653</v>
      </c>
      <c r="E1700" s="1" t="s">
        <v>1872</v>
      </c>
      <c r="F1700" s="14" t="s">
        <v>40</v>
      </c>
      <c r="G1700" s="14" t="str">
        <f aca="false">IF(I1700&lt;p_local,"Local → page infra",IF(H1700&gt;=p_ph1,"Phase 1",IF(H1700&gt;=p_ph2,"Phase 2","Phase 3")))</f>
        <v>Phase 3</v>
      </c>
      <c r="H1700" s="14" t="n">
        <f aca="false">IF(I1700&lt;p_local,0,IF(C1700="Aéroport → Aéroport",p_pts_plein,IF(Y1700&gt;0,IF(I1700&lt;=Y1700,p_pts_plein,IF(I1700&lt;=p_mult2*Y1700,p_pts_moyen,p_pts_r3)),IF(I1700&gt;=p_vv_min,p_pts_plein,IF(I1700&gt;=p_vv_moy,p_pts_moyen,p_pts_court))))+IF(INDEX(10_Lieux!$D:$D,U1700)=1,p_prio1,p_prio2)+IF(INDEX(10_Lieux!$D:$D,V1700)=1,p_prio1,p_prio2)+IF(K1700="Oui",p_tf,0)+p_hub*((INDEX(10_Lieux!$H:$H,U1700)="Hub")+(INDEX(10_Lieux!$H:$H,V1700)="Hub"))+IF(OR(INDEX(10_Lieux!$H:$H,U1700)="Premium",INDEX(10_Lieux!$H:$H,V1700)="Premium"),p_prem,0))</f>
        <v>50</v>
      </c>
      <c r="I1700" s="14" t="n">
        <f aca="false">ROUND(W1700*p_facteur,0)</f>
        <v>333</v>
      </c>
      <c r="J1700" s="14" t="str">
        <f aca="false">IF(X1700&lt;60,X1700&amp;" min",INT(X1700/60)&amp;" h"&amp;IF(MOD(X1700,60)=0,""," "&amp;TEXT(MOD(X1700,60),"00")))</f>
        <v>3 h 30</v>
      </c>
      <c r="K1700" s="14" t="str">
        <f aca="false">IF(S1700&lt;&gt;T1700,"Oui","Non")</f>
        <v>Non</v>
      </c>
      <c r="L1700" s="14" t="str">
        <f aca="false">IF(AND(INDEX(10_Lieux!$B:$B,U1700)="Ville",INDEX(10_Lieux!$B:$B,V1700)="Ville"),"/chauffeur-prive/"&amp;INDEX(10_Lieux!$E:$E,U1700)&amp;"-"&amp;INDEX(10_Lieux!$E:$E,V1700)&amp;"/","/chauffeur-prive/"&amp;INDEX(10_Lieux!$E:$E,U1700)&amp;"/"&amp;INDEX(10_Lieux!$E:$E,V1700)&amp;"/")</f>
        <v>/chauffeur-prive/aeroport-la-mole-saint-tropez/chambery/</v>
      </c>
      <c r="M1700" s="14" t="str">
        <f aca="false">IFERROR(INDEX($L:$L,MATCH(B1700&amp;"|"&amp;A1700,$Z:$Z,0)),"—")</f>
        <v>/chauffeur-prive/chambery/aeroport-la-mole-saint-tropez/</v>
      </c>
      <c r="N1700" s="14" t="str">
        <f aca="false">IF(LEN("Chauffeur privé "&amp;INDEX(10_Lieux!$J:$J,U1700)&amp;" → "&amp;INDEX(10_Lieux!$J:$J,V1700)&amp;" | 24h/24")&gt;60,"Chauffeur privé "&amp;INDEX(10_Lieux!$J:$J,U1700)&amp;" → "&amp;INDEX(10_Lieux!$J:$J,V1700),"Chauffeur privé "&amp;INDEX(10_Lieux!$J:$J,U1700)&amp;" → "&amp;INDEX(10_Lieux!$J:$J,V1700)&amp;" | 24h/24")</f>
        <v>Chauffeur privé Aéroport La Môle-Saint-Tropez → Chambéry</v>
      </c>
      <c r="O1700" s="14" t="n">
        <f aca="false">LEN(N1700)</f>
        <v>56</v>
      </c>
      <c r="P1700" s="14" t="str">
        <f aca="false">"Chauffeur privé "&amp;INDEX(10_Lieux!$K:$K,U1700)&amp;" vers "&amp;INDEX(10_Lieux!$L:$L,V1700)</f>
        <v>Chauffeur privé de l'aéroport La Môle-Saint-Tropez vers Chambéry</v>
      </c>
      <c r="Q1700" s="14" t="str">
        <f aca="false">"Chauffeur privé "&amp;INDEX(10_Lieux!$K:$K,U1700)&amp;" vers "&amp;INDEX(10_Lieux!$L:$L,V1700)&amp;" : env. "&amp;I1700&amp;" km, "&amp;J1700&amp;" de route. Devis personnalisé, standard 24h/24 et 7j/7."</f>
        <v>Chauffeur privé de l'aéroport La Môle-Saint-Tropez vers Chambéry : env. 333 km, 3 h 30 de route. Devis personnalisé, standard 24h/24 et 7j/7.</v>
      </c>
      <c r="R1700" s="14" t="n">
        <f aca="false">LEN(Q1700)</f>
        <v>141</v>
      </c>
      <c r="S1700" s="14" t="str">
        <f aca="false">INDEX(10_Lieux!$C:$C,U1700)</f>
        <v>France</v>
      </c>
      <c r="T1700" s="14" t="str">
        <f aca="false">INDEX(10_Lieux!$C:$C,V1700)</f>
        <v>France</v>
      </c>
      <c r="U1700" s="14" t="n">
        <f aca="false">MATCH(A1700,10_Lieux!$A:$A,0)</f>
        <v>170</v>
      </c>
      <c r="V1700" s="14" t="n">
        <f aca="false">MATCH(B1700,10_Lieux!$A:$A,0)</f>
        <v>11</v>
      </c>
      <c r="W1700" s="14" t="n">
        <f aca="false">ROUND(6371*2*ASIN(SQRT(SIN(RADIANS(INDEX(10_Lieux!$F:$F,V1700)-INDEX(10_Lieux!$F:$F,U1700))/2)^2+COS(RADIANS(INDEX(10_Lieux!$F:$F,U1700)))*COS(RADIANS(INDEX(10_Lieux!$F:$F,V1700)))*SIN(RADIANS(INDEX(10_Lieux!$G:$G,V1700)-INDEX(10_Lieux!$G:$G,U1700))/2)^2)),1)</f>
        <v>266</v>
      </c>
      <c r="X1700" s="14" t="n">
        <f aca="false">ROUND(I1700/IF(I1700&lt;p_seuil_vitesse,p_vit_lente,p_vit_rapide)*60/15,0)*15</f>
        <v>210</v>
      </c>
      <c r="Y1700" s="14" t="n">
        <f aca="false">MAX(IF(INDEX(10_Lieux!$B:$B,U1700)&lt;&gt;"Ville",INDEX(10_Lieux!$I:$I,U1700),0),IF(INDEX(10_Lieux!$B:$B,V1700)&lt;&gt;"Ville",INDEX(10_Lieux!$I:$I,V1700),0))</f>
        <v>250</v>
      </c>
      <c r="Z1700" s="14" t="str">
        <f aca="false">A1700&amp;"|"&amp;B1700</f>
        <v>La Môle-Saint-Tropez|Chambéry</v>
      </c>
      <c r="AA1700" s="14" t="str">
        <f aca="false">IF(I1700&lt;p_local,"Local",IF(I1700&lt;p_vv_min,"Courte distance",IF(I1700&lt;p_tres_long,"Longue distance","Très longue distance")))</f>
        <v>Longue distance</v>
      </c>
    </row>
    <row r="1701" customFormat="false" ht="15" hidden="false" customHeight="true" outlineLevel="0" collapsed="false">
      <c r="A1701" s="1" t="s">
        <v>150</v>
      </c>
      <c r="B1701" s="1" t="s">
        <v>1843</v>
      </c>
      <c r="C1701" s="1" t="s">
        <v>35</v>
      </c>
      <c r="D1701" s="1" t="s">
        <v>653</v>
      </c>
      <c r="E1701" s="1" t="s">
        <v>1873</v>
      </c>
      <c r="F1701" s="14" t="s">
        <v>40</v>
      </c>
      <c r="G1701" s="14" t="str">
        <f aca="false">IF(I1701&lt;p_local,"Local → page infra",IF(H1701&gt;=p_ph1,"Phase 1",IF(H1701&gt;=p_ph2,"Phase 2","Phase 3")))</f>
        <v>Phase 3</v>
      </c>
      <c r="H1701" s="14" t="n">
        <f aca="false">IF(I1701&lt;p_local,0,IF(C1701="Aéroport → Aéroport",p_pts_plein,IF(Y1701&gt;0,IF(I1701&lt;=Y1701,p_pts_plein,IF(I1701&lt;=p_mult2*Y1701,p_pts_moyen,p_pts_r3)),IF(I1701&gt;=p_vv_min,p_pts_plein,IF(I1701&gt;=p_vv_moy,p_pts_moyen,p_pts_court))))+IF(INDEX(10_Lieux!$D:$D,U1701)=1,p_prio1,p_prio2)+IF(INDEX(10_Lieux!$D:$D,V1701)=1,p_prio1,p_prio2)+IF(K1701="Oui",p_tf,0)+p_hub*((INDEX(10_Lieux!$H:$H,U1701)="Hub")+(INDEX(10_Lieux!$H:$H,V1701)="Hub"))+IF(OR(INDEX(10_Lieux!$H:$H,U1701)="Premium",INDEX(10_Lieux!$H:$H,V1701)="Premium"),p_prem,0))</f>
        <v>50</v>
      </c>
      <c r="I1701" s="14" t="n">
        <f aca="false">ROUND(W1701*p_facteur,0)</f>
        <v>333</v>
      </c>
      <c r="J1701" s="14" t="str">
        <f aca="false">IF(X1701&lt;60,X1701&amp;" min",INT(X1701/60)&amp;" h"&amp;IF(MOD(X1701,60)=0,""," "&amp;TEXT(MOD(X1701,60),"00")))</f>
        <v>3 h 30</v>
      </c>
      <c r="K1701" s="14" t="str">
        <f aca="false">IF(S1701&lt;&gt;T1701,"Oui","Non")</f>
        <v>Non</v>
      </c>
      <c r="L1701" s="14" t="str">
        <f aca="false">IF(AND(INDEX(10_Lieux!$B:$B,U1701)="Ville",INDEX(10_Lieux!$B:$B,V1701)="Ville"),"/chauffeur-prive/"&amp;INDEX(10_Lieux!$E:$E,U1701)&amp;"-"&amp;INDEX(10_Lieux!$E:$E,V1701)&amp;"/","/chauffeur-prive/"&amp;INDEX(10_Lieux!$E:$E,U1701)&amp;"/"&amp;INDEX(10_Lieux!$E:$E,V1701)&amp;"/")</f>
        <v>/chauffeur-prive/chambery/aeroport-la-mole-saint-tropez/</v>
      </c>
      <c r="M1701" s="14" t="str">
        <f aca="false">IFERROR(INDEX($L:$L,MATCH(B1701&amp;"|"&amp;A1701,$Z:$Z,0)),"—")</f>
        <v>/chauffeur-prive/aeroport-la-mole-saint-tropez/chambery/</v>
      </c>
      <c r="N1701" s="14" t="str">
        <f aca="false">IF(LEN("Chauffeur privé "&amp;INDEX(10_Lieux!$J:$J,U1701)&amp;" → "&amp;INDEX(10_Lieux!$J:$J,V1701)&amp;" | 24h/24")&gt;60,"Chauffeur privé "&amp;INDEX(10_Lieux!$J:$J,U1701)&amp;" → "&amp;INDEX(10_Lieux!$J:$J,V1701),"Chauffeur privé "&amp;INDEX(10_Lieux!$J:$J,U1701)&amp;" → "&amp;INDEX(10_Lieux!$J:$J,V1701)&amp;" | 24h/24")</f>
        <v>Chauffeur privé Chambéry → Aéroport La Môle-Saint-Tropez</v>
      </c>
      <c r="O1701" s="14" t="n">
        <f aca="false">LEN(N1701)</f>
        <v>56</v>
      </c>
      <c r="P1701" s="14" t="str">
        <f aca="false">"Chauffeur privé "&amp;INDEX(10_Lieux!$K:$K,U1701)&amp;" vers "&amp;INDEX(10_Lieux!$L:$L,V1701)</f>
        <v>Chauffeur privé de Chambéry vers l'aéroport La Môle-Saint-Tropez</v>
      </c>
      <c r="Q1701" s="14" t="str">
        <f aca="false">"Chauffeur privé "&amp;INDEX(10_Lieux!$K:$K,U1701)&amp;" vers "&amp;INDEX(10_Lieux!$L:$L,V1701)&amp;" : env. "&amp;I1701&amp;" km, "&amp;J1701&amp;" de route. Devis personnalisé, standard 24h/24 et 7j/7."</f>
        <v>Chauffeur privé de Chambéry vers l'aéroport La Môle-Saint-Tropez : env. 333 km, 3 h 30 de route. Devis personnalisé, standard 24h/24 et 7j/7.</v>
      </c>
      <c r="R1701" s="14" t="n">
        <f aca="false">LEN(Q1701)</f>
        <v>141</v>
      </c>
      <c r="S1701" s="14" t="str">
        <f aca="false">INDEX(10_Lieux!$C:$C,U1701)</f>
        <v>France</v>
      </c>
      <c r="T1701" s="14" t="str">
        <f aca="false">INDEX(10_Lieux!$C:$C,V1701)</f>
        <v>France</v>
      </c>
      <c r="U1701" s="14" t="n">
        <f aca="false">MATCH(A1701,10_Lieux!$A:$A,0)</f>
        <v>11</v>
      </c>
      <c r="V1701" s="14" t="n">
        <f aca="false">MATCH(B1701,10_Lieux!$A:$A,0)</f>
        <v>170</v>
      </c>
      <c r="W1701" s="14" t="n">
        <f aca="false">ROUND(6371*2*ASIN(SQRT(SIN(RADIANS(INDEX(10_Lieux!$F:$F,V1701)-INDEX(10_Lieux!$F:$F,U1701))/2)^2+COS(RADIANS(INDEX(10_Lieux!$F:$F,U1701)))*COS(RADIANS(INDEX(10_Lieux!$F:$F,V1701)))*SIN(RADIANS(INDEX(10_Lieux!$G:$G,V1701)-INDEX(10_Lieux!$G:$G,U1701))/2)^2)),1)</f>
        <v>266</v>
      </c>
      <c r="X1701" s="14" t="n">
        <f aca="false">ROUND(I1701/IF(I1701&lt;p_seuil_vitesse,p_vit_lente,p_vit_rapide)*60/15,0)*15</f>
        <v>210</v>
      </c>
      <c r="Y1701" s="14" t="n">
        <f aca="false">MAX(IF(INDEX(10_Lieux!$B:$B,U1701)&lt;&gt;"Ville",INDEX(10_Lieux!$I:$I,U1701),0),IF(INDEX(10_Lieux!$B:$B,V1701)&lt;&gt;"Ville",INDEX(10_Lieux!$I:$I,V1701),0))</f>
        <v>250</v>
      </c>
      <c r="Z1701" s="14" t="str">
        <f aca="false">A1701&amp;"|"&amp;B1701</f>
        <v>Chambéry|La Môle-Saint-Tropez</v>
      </c>
      <c r="AA1701" s="14" t="str">
        <f aca="false">IF(I1701&lt;p_local,"Local",IF(I1701&lt;p_vv_min,"Courte distance",IF(I1701&lt;p_tres_long,"Longue distance","Très longue distance")))</f>
        <v>Longue distance</v>
      </c>
    </row>
    <row r="1702" customFormat="false" ht="15" hidden="false" customHeight="true" outlineLevel="0" collapsed="false">
      <c r="A1702" s="1" t="s">
        <v>1843</v>
      </c>
      <c r="B1702" s="1" t="s">
        <v>152</v>
      </c>
      <c r="C1702" s="1" t="s">
        <v>34</v>
      </c>
      <c r="D1702" s="1" t="s">
        <v>653</v>
      </c>
      <c r="E1702" s="1" t="s">
        <v>1874</v>
      </c>
      <c r="F1702" s="14" t="s">
        <v>40</v>
      </c>
      <c r="G1702" s="14" t="str">
        <f aca="false">IF(I1702&lt;p_local,"Local → page infra",IF(H1702&gt;=p_ph1,"Phase 1",IF(H1702&gt;=p_ph2,"Phase 2","Phase 3")))</f>
        <v>Phase 2</v>
      </c>
      <c r="H1702" s="14" t="n">
        <f aca="false">IF(I1702&lt;p_local,0,IF(C1702="Aéroport → Aéroport",p_pts_plein,IF(Y1702&gt;0,IF(I1702&lt;=Y1702,p_pts_plein,IF(I1702&lt;=p_mult2*Y1702,p_pts_moyen,p_pts_r3)),IF(I1702&gt;=p_vv_min,p_pts_plein,IF(I1702&gt;=p_vv_moy,p_pts_moyen,p_pts_court))))+IF(INDEX(10_Lieux!$D:$D,U1702)=1,p_prio1,p_prio2)+IF(INDEX(10_Lieux!$D:$D,V1702)=1,p_prio1,p_prio2)+IF(K1702="Oui",p_tf,0)+p_hub*((INDEX(10_Lieux!$H:$H,U1702)="Hub")+(INDEX(10_Lieux!$H:$H,V1702)="Hub"))+IF(OR(INDEX(10_Lieux!$H:$H,U1702)="Premium",INDEX(10_Lieux!$H:$H,V1702)="Premium"),p_prem,0))</f>
        <v>75</v>
      </c>
      <c r="I1702" s="14" t="n">
        <f aca="false">ROUND(W1702*p_facteur,0)</f>
        <v>418</v>
      </c>
      <c r="J1702" s="14" t="str">
        <f aca="false">IF(X1702&lt;60,X1702&amp;" min",INT(X1702/60)&amp;" h"&amp;IF(MOD(X1702,60)=0,""," "&amp;TEXT(MOD(X1702,60),"00")))</f>
        <v>4 h 30</v>
      </c>
      <c r="K1702" s="14" t="str">
        <f aca="false">IF(S1702&lt;&gt;T1702,"Oui","Non")</f>
        <v>Oui</v>
      </c>
      <c r="L1702" s="14" t="str">
        <f aca="false">IF(AND(INDEX(10_Lieux!$B:$B,U1702)="Ville",INDEX(10_Lieux!$B:$B,V1702)="Ville"),"/chauffeur-prive/"&amp;INDEX(10_Lieux!$E:$E,U1702)&amp;"-"&amp;INDEX(10_Lieux!$E:$E,V1702)&amp;"/","/chauffeur-prive/"&amp;INDEX(10_Lieux!$E:$E,U1702)&amp;"/"&amp;INDEX(10_Lieux!$E:$E,V1702)&amp;"/")</f>
        <v>/chauffeur-prive/aeroport-la-mole-saint-tropez/geneve/</v>
      </c>
      <c r="M1702" s="14" t="str">
        <f aca="false">IFERROR(INDEX($L:$L,MATCH(B1702&amp;"|"&amp;A1702,$Z:$Z,0)),"—")</f>
        <v>/chauffeur-prive/geneve/aeroport-la-mole-saint-tropez/</v>
      </c>
      <c r="N1702" s="14" t="str">
        <f aca="false">IF(LEN("Chauffeur privé "&amp;INDEX(10_Lieux!$J:$J,U1702)&amp;" → "&amp;INDEX(10_Lieux!$J:$J,V1702)&amp;" | 24h/24")&gt;60,"Chauffeur privé "&amp;INDEX(10_Lieux!$J:$J,U1702)&amp;" → "&amp;INDEX(10_Lieux!$J:$J,V1702),"Chauffeur privé "&amp;INDEX(10_Lieux!$J:$J,U1702)&amp;" → "&amp;INDEX(10_Lieux!$J:$J,V1702)&amp;" | 24h/24")</f>
        <v>Chauffeur privé Aéroport La Môle-Saint-Tropez → Genève</v>
      </c>
      <c r="O1702" s="14" t="n">
        <f aca="false">LEN(N1702)</f>
        <v>54</v>
      </c>
      <c r="P1702" s="14" t="str">
        <f aca="false">"Chauffeur privé "&amp;INDEX(10_Lieux!$K:$K,U1702)&amp;" vers "&amp;INDEX(10_Lieux!$L:$L,V1702)</f>
        <v>Chauffeur privé de l'aéroport La Môle-Saint-Tropez vers Genève</v>
      </c>
      <c r="Q1702" s="14" t="str">
        <f aca="false">"Chauffeur privé "&amp;INDEX(10_Lieux!$K:$K,U1702)&amp;" vers "&amp;INDEX(10_Lieux!$L:$L,V1702)&amp;" : env. "&amp;I1702&amp;" km, "&amp;J1702&amp;" de route. Devis personnalisé, standard 24h/24 et 7j/7."</f>
        <v>Chauffeur privé de l'aéroport La Môle-Saint-Tropez vers Genève : env. 418 km, 4 h 30 de route. Devis personnalisé, standard 24h/24 et 7j/7.</v>
      </c>
      <c r="R1702" s="14" t="n">
        <f aca="false">LEN(Q1702)</f>
        <v>139</v>
      </c>
      <c r="S1702" s="14" t="str">
        <f aca="false">INDEX(10_Lieux!$C:$C,U1702)</f>
        <v>France</v>
      </c>
      <c r="T1702" s="14" t="str">
        <f aca="false">INDEX(10_Lieux!$C:$C,V1702)</f>
        <v>Suisse</v>
      </c>
      <c r="U1702" s="14" t="n">
        <f aca="false">MATCH(A1702,10_Lieux!$A:$A,0)</f>
        <v>170</v>
      </c>
      <c r="V1702" s="14" t="n">
        <f aca="false">MATCH(B1702,10_Lieux!$A:$A,0)</f>
        <v>111</v>
      </c>
      <c r="W1702" s="14" t="n">
        <f aca="false">ROUND(6371*2*ASIN(SQRT(SIN(RADIANS(INDEX(10_Lieux!$F:$F,V1702)-INDEX(10_Lieux!$F:$F,U1702))/2)^2+COS(RADIANS(INDEX(10_Lieux!$F:$F,U1702)))*COS(RADIANS(INDEX(10_Lieux!$F:$F,V1702)))*SIN(RADIANS(INDEX(10_Lieux!$G:$G,V1702)-INDEX(10_Lieux!$G:$G,U1702))/2)^2)),1)</f>
        <v>334.4</v>
      </c>
      <c r="X1702" s="14" t="n">
        <f aca="false">ROUND(I1702/IF(I1702&lt;p_seuil_vitesse,p_vit_lente,p_vit_rapide)*60/15,0)*15</f>
        <v>270</v>
      </c>
      <c r="Y1702" s="14" t="n">
        <f aca="false">MAX(IF(INDEX(10_Lieux!$B:$B,U1702)&lt;&gt;"Ville",INDEX(10_Lieux!$I:$I,U1702),0),IF(INDEX(10_Lieux!$B:$B,V1702)&lt;&gt;"Ville",INDEX(10_Lieux!$I:$I,V1702),0))</f>
        <v>250</v>
      </c>
      <c r="Z1702" s="14" t="str">
        <f aca="false">A1702&amp;"|"&amp;B1702</f>
        <v>La Môle-Saint-Tropez|Genève</v>
      </c>
      <c r="AA1702" s="14" t="str">
        <f aca="false">IF(I1702&lt;p_local,"Local",IF(I1702&lt;p_vv_min,"Courte distance",IF(I1702&lt;p_tres_long,"Longue distance","Très longue distance")))</f>
        <v>Longue distance</v>
      </c>
    </row>
    <row r="1703" customFormat="false" ht="15" hidden="false" customHeight="true" outlineLevel="0" collapsed="false">
      <c r="A1703" s="1" t="s">
        <v>152</v>
      </c>
      <c r="B1703" s="1" t="s">
        <v>1843</v>
      </c>
      <c r="C1703" s="1" t="s">
        <v>35</v>
      </c>
      <c r="D1703" s="1" t="s">
        <v>653</v>
      </c>
      <c r="E1703" s="1" t="s">
        <v>1875</v>
      </c>
      <c r="F1703" s="14" t="s">
        <v>40</v>
      </c>
      <c r="G1703" s="14" t="str">
        <f aca="false">IF(I1703&lt;p_local,"Local → page infra",IF(H1703&gt;=p_ph1,"Phase 1",IF(H1703&gt;=p_ph2,"Phase 2","Phase 3")))</f>
        <v>Phase 2</v>
      </c>
      <c r="H1703" s="14" t="n">
        <f aca="false">IF(I1703&lt;p_local,0,IF(C1703="Aéroport → Aéroport",p_pts_plein,IF(Y1703&gt;0,IF(I1703&lt;=Y1703,p_pts_plein,IF(I1703&lt;=p_mult2*Y1703,p_pts_moyen,p_pts_r3)),IF(I1703&gt;=p_vv_min,p_pts_plein,IF(I1703&gt;=p_vv_moy,p_pts_moyen,p_pts_court))))+IF(INDEX(10_Lieux!$D:$D,U1703)=1,p_prio1,p_prio2)+IF(INDEX(10_Lieux!$D:$D,V1703)=1,p_prio1,p_prio2)+IF(K1703="Oui",p_tf,0)+p_hub*((INDEX(10_Lieux!$H:$H,U1703)="Hub")+(INDEX(10_Lieux!$H:$H,V1703)="Hub"))+IF(OR(INDEX(10_Lieux!$H:$H,U1703)="Premium",INDEX(10_Lieux!$H:$H,V1703)="Premium"),p_prem,0))</f>
        <v>75</v>
      </c>
      <c r="I1703" s="14" t="n">
        <f aca="false">ROUND(W1703*p_facteur,0)</f>
        <v>418</v>
      </c>
      <c r="J1703" s="14" t="str">
        <f aca="false">IF(X1703&lt;60,X1703&amp;" min",INT(X1703/60)&amp;" h"&amp;IF(MOD(X1703,60)=0,""," "&amp;TEXT(MOD(X1703,60),"00")))</f>
        <v>4 h 30</v>
      </c>
      <c r="K1703" s="14" t="str">
        <f aca="false">IF(S1703&lt;&gt;T1703,"Oui","Non")</f>
        <v>Oui</v>
      </c>
      <c r="L1703" s="14" t="str">
        <f aca="false">IF(AND(INDEX(10_Lieux!$B:$B,U1703)="Ville",INDEX(10_Lieux!$B:$B,V1703)="Ville"),"/chauffeur-prive/"&amp;INDEX(10_Lieux!$E:$E,U1703)&amp;"-"&amp;INDEX(10_Lieux!$E:$E,V1703)&amp;"/","/chauffeur-prive/"&amp;INDEX(10_Lieux!$E:$E,U1703)&amp;"/"&amp;INDEX(10_Lieux!$E:$E,V1703)&amp;"/")</f>
        <v>/chauffeur-prive/geneve/aeroport-la-mole-saint-tropez/</v>
      </c>
      <c r="M1703" s="14" t="str">
        <f aca="false">IFERROR(INDEX($L:$L,MATCH(B1703&amp;"|"&amp;A1703,$Z:$Z,0)),"—")</f>
        <v>/chauffeur-prive/aeroport-la-mole-saint-tropez/geneve/</v>
      </c>
      <c r="N1703" s="14" t="str">
        <f aca="false">IF(LEN("Chauffeur privé "&amp;INDEX(10_Lieux!$J:$J,U1703)&amp;" → "&amp;INDEX(10_Lieux!$J:$J,V1703)&amp;" | 24h/24")&gt;60,"Chauffeur privé "&amp;INDEX(10_Lieux!$J:$J,U1703)&amp;" → "&amp;INDEX(10_Lieux!$J:$J,V1703),"Chauffeur privé "&amp;INDEX(10_Lieux!$J:$J,U1703)&amp;" → "&amp;INDEX(10_Lieux!$J:$J,V1703)&amp;" | 24h/24")</f>
        <v>Chauffeur privé Genève → Aéroport La Môle-Saint-Tropez</v>
      </c>
      <c r="O1703" s="14" t="n">
        <f aca="false">LEN(N1703)</f>
        <v>54</v>
      </c>
      <c r="P1703" s="14" t="str">
        <f aca="false">"Chauffeur privé "&amp;INDEX(10_Lieux!$K:$K,U1703)&amp;" vers "&amp;INDEX(10_Lieux!$L:$L,V1703)</f>
        <v>Chauffeur privé de Genève vers l'aéroport La Môle-Saint-Tropez</v>
      </c>
      <c r="Q1703" s="14" t="str">
        <f aca="false">"Chauffeur privé "&amp;INDEX(10_Lieux!$K:$K,U1703)&amp;" vers "&amp;INDEX(10_Lieux!$L:$L,V1703)&amp;" : env. "&amp;I1703&amp;" km, "&amp;J1703&amp;" de route. Devis personnalisé, standard 24h/24 et 7j/7."</f>
        <v>Chauffeur privé de Genève vers l'aéroport La Môle-Saint-Tropez : env. 418 km, 4 h 30 de route. Devis personnalisé, standard 24h/24 et 7j/7.</v>
      </c>
      <c r="R1703" s="14" t="n">
        <f aca="false">LEN(Q1703)</f>
        <v>139</v>
      </c>
      <c r="S1703" s="14" t="str">
        <f aca="false">INDEX(10_Lieux!$C:$C,U1703)</f>
        <v>Suisse</v>
      </c>
      <c r="T1703" s="14" t="str">
        <f aca="false">INDEX(10_Lieux!$C:$C,V1703)</f>
        <v>France</v>
      </c>
      <c r="U1703" s="14" t="n">
        <f aca="false">MATCH(A1703,10_Lieux!$A:$A,0)</f>
        <v>111</v>
      </c>
      <c r="V1703" s="14" t="n">
        <f aca="false">MATCH(B1703,10_Lieux!$A:$A,0)</f>
        <v>170</v>
      </c>
      <c r="W1703" s="14" t="n">
        <f aca="false">ROUND(6371*2*ASIN(SQRT(SIN(RADIANS(INDEX(10_Lieux!$F:$F,V1703)-INDEX(10_Lieux!$F:$F,U1703))/2)^2+COS(RADIANS(INDEX(10_Lieux!$F:$F,U1703)))*COS(RADIANS(INDEX(10_Lieux!$F:$F,V1703)))*SIN(RADIANS(INDEX(10_Lieux!$G:$G,V1703)-INDEX(10_Lieux!$G:$G,U1703))/2)^2)),1)</f>
        <v>334.4</v>
      </c>
      <c r="X1703" s="14" t="n">
        <f aca="false">ROUND(I1703/IF(I1703&lt;p_seuil_vitesse,p_vit_lente,p_vit_rapide)*60/15,0)*15</f>
        <v>270</v>
      </c>
      <c r="Y1703" s="14" t="n">
        <f aca="false">MAX(IF(INDEX(10_Lieux!$B:$B,U1703)&lt;&gt;"Ville",INDEX(10_Lieux!$I:$I,U1703),0),IF(INDEX(10_Lieux!$B:$B,V1703)&lt;&gt;"Ville",INDEX(10_Lieux!$I:$I,V1703),0))</f>
        <v>250</v>
      </c>
      <c r="Z1703" s="14" t="str">
        <f aca="false">A1703&amp;"|"&amp;B1703</f>
        <v>Genève|La Môle-Saint-Tropez</v>
      </c>
      <c r="AA1703" s="14" t="str">
        <f aca="false">IF(I1703&lt;p_local,"Local",IF(I1703&lt;p_vv_min,"Courte distance",IF(I1703&lt;p_tres_long,"Longue distance","Très longue distance")))</f>
        <v>Longue distance</v>
      </c>
    </row>
    <row r="1704" customFormat="false" ht="15" hidden="false" customHeight="true" outlineLevel="0" collapsed="false">
      <c r="A1704" s="1" t="s">
        <v>1843</v>
      </c>
      <c r="B1704" s="1" t="s">
        <v>154</v>
      </c>
      <c r="C1704" s="1" t="s">
        <v>34</v>
      </c>
      <c r="D1704" s="1" t="s">
        <v>653</v>
      </c>
      <c r="E1704" s="1" t="s">
        <v>1876</v>
      </c>
      <c r="F1704" s="14" t="s">
        <v>40</v>
      </c>
      <c r="G1704" s="14" t="str">
        <f aca="false">IF(I1704&lt;p_local,"Local → page infra",IF(H1704&gt;=p_ph1,"Phase 1",IF(H1704&gt;=p_ph2,"Phase 2","Phase 3")))</f>
        <v>Phase 3</v>
      </c>
      <c r="H1704" s="14" t="n">
        <f aca="false">IF(I1704&lt;p_local,0,IF(C1704="Aéroport → Aéroport",p_pts_plein,IF(Y1704&gt;0,IF(I1704&lt;=Y1704,p_pts_plein,IF(I1704&lt;=p_mult2*Y1704,p_pts_moyen,p_pts_r3)),IF(I1704&gt;=p_vv_min,p_pts_plein,IF(I1704&gt;=p_vv_moy,p_pts_moyen,p_pts_court))))+IF(INDEX(10_Lieux!$D:$D,U1704)=1,p_prio1,p_prio2)+IF(INDEX(10_Lieux!$D:$D,V1704)=1,p_prio1,p_prio2)+IF(K1704="Oui",p_tf,0)+p_hub*((INDEX(10_Lieux!$H:$H,U1704)="Hub")+(INDEX(10_Lieux!$H:$H,V1704)="Hub"))+IF(OR(INDEX(10_Lieux!$H:$H,U1704)="Premium",INDEX(10_Lieux!$H:$H,V1704)="Premium"),p_prem,0))</f>
        <v>50</v>
      </c>
      <c r="I1704" s="14" t="n">
        <f aca="false">ROUND(W1704*p_facteur,0)</f>
        <v>461</v>
      </c>
      <c r="J1704" s="14" t="str">
        <f aca="false">IF(X1704&lt;60,X1704&amp;" min",INT(X1704/60)&amp;" h"&amp;IF(MOD(X1704,60)=0,""," "&amp;TEXT(MOD(X1704,60),"00")))</f>
        <v>4 h 45</v>
      </c>
      <c r="K1704" s="14" t="str">
        <f aca="false">IF(S1704&lt;&gt;T1704,"Oui","Non")</f>
        <v>Oui</v>
      </c>
      <c r="L1704" s="14" t="str">
        <f aca="false">IF(AND(INDEX(10_Lieux!$B:$B,U1704)="Ville",INDEX(10_Lieux!$B:$B,V1704)="Ville"),"/chauffeur-prive/"&amp;INDEX(10_Lieux!$E:$E,U1704)&amp;"-"&amp;INDEX(10_Lieux!$E:$E,V1704)&amp;"/","/chauffeur-prive/"&amp;INDEX(10_Lieux!$E:$E,U1704)&amp;"/"&amp;INDEX(10_Lieux!$E:$E,V1704)&amp;"/")</f>
        <v>/chauffeur-prive/aeroport-la-mole-saint-tropez/lausanne/</v>
      </c>
      <c r="M1704" s="14" t="str">
        <f aca="false">IFERROR(INDEX($L:$L,MATCH(B1704&amp;"|"&amp;A1704,$Z:$Z,0)),"—")</f>
        <v>/chauffeur-prive/lausanne/aeroport-la-mole-saint-tropez/</v>
      </c>
      <c r="N1704" s="14" t="str">
        <f aca="false">IF(LEN("Chauffeur privé "&amp;INDEX(10_Lieux!$J:$J,U1704)&amp;" → "&amp;INDEX(10_Lieux!$J:$J,V1704)&amp;" | 24h/24")&gt;60,"Chauffeur privé "&amp;INDEX(10_Lieux!$J:$J,U1704)&amp;" → "&amp;INDEX(10_Lieux!$J:$J,V1704),"Chauffeur privé "&amp;INDEX(10_Lieux!$J:$J,U1704)&amp;" → "&amp;INDEX(10_Lieux!$J:$J,V1704)&amp;" | 24h/24")</f>
        <v>Chauffeur privé Aéroport La Môle-Saint-Tropez → Lausanne</v>
      </c>
      <c r="O1704" s="14" t="n">
        <f aca="false">LEN(N1704)</f>
        <v>56</v>
      </c>
      <c r="P1704" s="14" t="str">
        <f aca="false">"Chauffeur privé "&amp;INDEX(10_Lieux!$K:$K,U1704)&amp;" vers "&amp;INDEX(10_Lieux!$L:$L,V1704)</f>
        <v>Chauffeur privé de l'aéroport La Môle-Saint-Tropez vers Lausanne</v>
      </c>
      <c r="Q1704" s="14" t="str">
        <f aca="false">"Chauffeur privé "&amp;INDEX(10_Lieux!$K:$K,U1704)&amp;" vers "&amp;INDEX(10_Lieux!$L:$L,V1704)&amp;" : env. "&amp;I1704&amp;" km, "&amp;J1704&amp;" de route. Devis personnalisé, standard 24h/24 et 7j/7."</f>
        <v>Chauffeur privé de l'aéroport La Môle-Saint-Tropez vers Lausanne : env. 461 km, 4 h 45 de route. Devis personnalisé, standard 24h/24 et 7j/7.</v>
      </c>
      <c r="R1704" s="14" t="n">
        <f aca="false">LEN(Q1704)</f>
        <v>141</v>
      </c>
      <c r="S1704" s="14" t="str">
        <f aca="false">INDEX(10_Lieux!$C:$C,U1704)</f>
        <v>France</v>
      </c>
      <c r="T1704" s="14" t="str">
        <f aca="false">INDEX(10_Lieux!$C:$C,V1704)</f>
        <v>Suisse</v>
      </c>
      <c r="U1704" s="14" t="n">
        <f aca="false">MATCH(A1704,10_Lieux!$A:$A,0)</f>
        <v>170</v>
      </c>
      <c r="V1704" s="14" t="n">
        <f aca="false">MATCH(B1704,10_Lieux!$A:$A,0)</f>
        <v>112</v>
      </c>
      <c r="W1704" s="14" t="n">
        <f aca="false">ROUND(6371*2*ASIN(SQRT(SIN(RADIANS(INDEX(10_Lieux!$F:$F,V1704)-INDEX(10_Lieux!$F:$F,U1704))/2)^2+COS(RADIANS(INDEX(10_Lieux!$F:$F,U1704)))*COS(RADIANS(INDEX(10_Lieux!$F:$F,V1704)))*SIN(RADIANS(INDEX(10_Lieux!$G:$G,V1704)-INDEX(10_Lieux!$G:$G,U1704))/2)^2)),1)</f>
        <v>368.7</v>
      </c>
      <c r="X1704" s="14" t="n">
        <f aca="false">ROUND(I1704/IF(I1704&lt;p_seuil_vitesse,p_vit_lente,p_vit_rapide)*60/15,0)*15</f>
        <v>285</v>
      </c>
      <c r="Y1704" s="14" t="n">
        <f aca="false">MAX(IF(INDEX(10_Lieux!$B:$B,U1704)&lt;&gt;"Ville",INDEX(10_Lieux!$I:$I,U1704),0),IF(INDEX(10_Lieux!$B:$B,V1704)&lt;&gt;"Ville",INDEX(10_Lieux!$I:$I,V1704),0))</f>
        <v>250</v>
      </c>
      <c r="Z1704" s="14" t="str">
        <f aca="false">A1704&amp;"|"&amp;B1704</f>
        <v>La Môle-Saint-Tropez|Lausanne</v>
      </c>
      <c r="AA1704" s="14" t="str">
        <f aca="false">IF(I1704&lt;p_local,"Local",IF(I1704&lt;p_vv_min,"Courte distance",IF(I1704&lt;p_tres_long,"Longue distance","Très longue distance")))</f>
        <v>Longue distance</v>
      </c>
    </row>
    <row r="1705" customFormat="false" ht="15" hidden="false" customHeight="true" outlineLevel="0" collapsed="false">
      <c r="A1705" s="1" t="s">
        <v>154</v>
      </c>
      <c r="B1705" s="1" t="s">
        <v>1843</v>
      </c>
      <c r="C1705" s="1" t="s">
        <v>35</v>
      </c>
      <c r="D1705" s="1" t="s">
        <v>653</v>
      </c>
      <c r="E1705" s="1" t="s">
        <v>1877</v>
      </c>
      <c r="F1705" s="14" t="s">
        <v>40</v>
      </c>
      <c r="G1705" s="14" t="str">
        <f aca="false">IF(I1705&lt;p_local,"Local → page infra",IF(H1705&gt;=p_ph1,"Phase 1",IF(H1705&gt;=p_ph2,"Phase 2","Phase 3")))</f>
        <v>Phase 3</v>
      </c>
      <c r="H1705" s="14" t="n">
        <f aca="false">IF(I1705&lt;p_local,0,IF(C1705="Aéroport → Aéroport",p_pts_plein,IF(Y1705&gt;0,IF(I1705&lt;=Y1705,p_pts_plein,IF(I1705&lt;=p_mult2*Y1705,p_pts_moyen,p_pts_r3)),IF(I1705&gt;=p_vv_min,p_pts_plein,IF(I1705&gt;=p_vv_moy,p_pts_moyen,p_pts_court))))+IF(INDEX(10_Lieux!$D:$D,U1705)=1,p_prio1,p_prio2)+IF(INDEX(10_Lieux!$D:$D,V1705)=1,p_prio1,p_prio2)+IF(K1705="Oui",p_tf,0)+p_hub*((INDEX(10_Lieux!$H:$H,U1705)="Hub")+(INDEX(10_Lieux!$H:$H,V1705)="Hub"))+IF(OR(INDEX(10_Lieux!$H:$H,U1705)="Premium",INDEX(10_Lieux!$H:$H,V1705)="Premium"),p_prem,0))</f>
        <v>50</v>
      </c>
      <c r="I1705" s="14" t="n">
        <f aca="false">ROUND(W1705*p_facteur,0)</f>
        <v>461</v>
      </c>
      <c r="J1705" s="14" t="str">
        <f aca="false">IF(X1705&lt;60,X1705&amp;" min",INT(X1705/60)&amp;" h"&amp;IF(MOD(X1705,60)=0,""," "&amp;TEXT(MOD(X1705,60),"00")))</f>
        <v>4 h 45</v>
      </c>
      <c r="K1705" s="14" t="str">
        <f aca="false">IF(S1705&lt;&gt;T1705,"Oui","Non")</f>
        <v>Oui</v>
      </c>
      <c r="L1705" s="14" t="str">
        <f aca="false">IF(AND(INDEX(10_Lieux!$B:$B,U1705)="Ville",INDEX(10_Lieux!$B:$B,V1705)="Ville"),"/chauffeur-prive/"&amp;INDEX(10_Lieux!$E:$E,U1705)&amp;"-"&amp;INDEX(10_Lieux!$E:$E,V1705)&amp;"/","/chauffeur-prive/"&amp;INDEX(10_Lieux!$E:$E,U1705)&amp;"/"&amp;INDEX(10_Lieux!$E:$E,V1705)&amp;"/")</f>
        <v>/chauffeur-prive/lausanne/aeroport-la-mole-saint-tropez/</v>
      </c>
      <c r="M1705" s="14" t="str">
        <f aca="false">IFERROR(INDEX($L:$L,MATCH(B1705&amp;"|"&amp;A1705,$Z:$Z,0)),"—")</f>
        <v>/chauffeur-prive/aeroport-la-mole-saint-tropez/lausanne/</v>
      </c>
      <c r="N1705" s="14" t="str">
        <f aca="false">IF(LEN("Chauffeur privé "&amp;INDEX(10_Lieux!$J:$J,U1705)&amp;" → "&amp;INDEX(10_Lieux!$J:$J,V1705)&amp;" | 24h/24")&gt;60,"Chauffeur privé "&amp;INDEX(10_Lieux!$J:$J,U1705)&amp;" → "&amp;INDEX(10_Lieux!$J:$J,V1705),"Chauffeur privé "&amp;INDEX(10_Lieux!$J:$J,U1705)&amp;" → "&amp;INDEX(10_Lieux!$J:$J,V1705)&amp;" | 24h/24")</f>
        <v>Chauffeur privé Lausanne → Aéroport La Môle-Saint-Tropez</v>
      </c>
      <c r="O1705" s="14" t="n">
        <f aca="false">LEN(N1705)</f>
        <v>56</v>
      </c>
      <c r="P1705" s="14" t="str">
        <f aca="false">"Chauffeur privé "&amp;INDEX(10_Lieux!$K:$K,U1705)&amp;" vers "&amp;INDEX(10_Lieux!$L:$L,V1705)</f>
        <v>Chauffeur privé de Lausanne vers l'aéroport La Môle-Saint-Tropez</v>
      </c>
      <c r="Q1705" s="14" t="str">
        <f aca="false">"Chauffeur privé "&amp;INDEX(10_Lieux!$K:$K,U1705)&amp;" vers "&amp;INDEX(10_Lieux!$L:$L,V1705)&amp;" : env. "&amp;I1705&amp;" km, "&amp;J1705&amp;" de route. Devis personnalisé, standard 24h/24 et 7j/7."</f>
        <v>Chauffeur privé de Lausanne vers l'aéroport La Môle-Saint-Tropez : env. 461 km, 4 h 45 de route. Devis personnalisé, standard 24h/24 et 7j/7.</v>
      </c>
      <c r="R1705" s="14" t="n">
        <f aca="false">LEN(Q1705)</f>
        <v>141</v>
      </c>
      <c r="S1705" s="14" t="str">
        <f aca="false">INDEX(10_Lieux!$C:$C,U1705)</f>
        <v>Suisse</v>
      </c>
      <c r="T1705" s="14" t="str">
        <f aca="false">INDEX(10_Lieux!$C:$C,V1705)</f>
        <v>France</v>
      </c>
      <c r="U1705" s="14" t="n">
        <f aca="false">MATCH(A1705,10_Lieux!$A:$A,0)</f>
        <v>112</v>
      </c>
      <c r="V1705" s="14" t="n">
        <f aca="false">MATCH(B1705,10_Lieux!$A:$A,0)</f>
        <v>170</v>
      </c>
      <c r="W1705" s="14" t="n">
        <f aca="false">ROUND(6371*2*ASIN(SQRT(SIN(RADIANS(INDEX(10_Lieux!$F:$F,V1705)-INDEX(10_Lieux!$F:$F,U1705))/2)^2+COS(RADIANS(INDEX(10_Lieux!$F:$F,U1705)))*COS(RADIANS(INDEX(10_Lieux!$F:$F,V1705)))*SIN(RADIANS(INDEX(10_Lieux!$G:$G,V1705)-INDEX(10_Lieux!$G:$G,U1705))/2)^2)),1)</f>
        <v>368.7</v>
      </c>
      <c r="X1705" s="14" t="n">
        <f aca="false">ROUND(I1705/IF(I1705&lt;p_seuil_vitesse,p_vit_lente,p_vit_rapide)*60/15,0)*15</f>
        <v>285</v>
      </c>
      <c r="Y1705" s="14" t="n">
        <f aca="false">MAX(IF(INDEX(10_Lieux!$B:$B,U1705)&lt;&gt;"Ville",INDEX(10_Lieux!$I:$I,U1705),0),IF(INDEX(10_Lieux!$B:$B,V1705)&lt;&gt;"Ville",INDEX(10_Lieux!$I:$I,V1705),0))</f>
        <v>250</v>
      </c>
      <c r="Z1705" s="14" t="str">
        <f aca="false">A1705&amp;"|"&amp;B1705</f>
        <v>Lausanne|La Môle-Saint-Tropez</v>
      </c>
      <c r="AA1705" s="14" t="str">
        <f aca="false">IF(I1705&lt;p_local,"Local",IF(I1705&lt;p_vv_min,"Courte distance",IF(I1705&lt;p_tres_long,"Longue distance","Très longue distance")))</f>
        <v>Longue distance</v>
      </c>
    </row>
    <row r="1706" customFormat="false" ht="15" hidden="false" customHeight="true" outlineLevel="0" collapsed="false">
      <c r="A1706" s="1" t="s">
        <v>1843</v>
      </c>
      <c r="B1706" s="1" t="s">
        <v>156</v>
      </c>
      <c r="C1706" s="1" t="s">
        <v>34</v>
      </c>
      <c r="D1706" s="1" t="s">
        <v>653</v>
      </c>
      <c r="E1706" s="1" t="s">
        <v>1878</v>
      </c>
      <c r="F1706" s="14" t="s">
        <v>40</v>
      </c>
      <c r="G1706" s="14" t="str">
        <f aca="false">IF(I1706&lt;p_local,"Local → page infra",IF(H1706&gt;=p_ph1,"Phase 1",IF(H1706&gt;=p_ph2,"Phase 2","Phase 3")))</f>
        <v>Phase 3</v>
      </c>
      <c r="H1706" s="14" t="n">
        <f aca="false">IF(I1706&lt;p_local,0,IF(C1706="Aéroport → Aéroport",p_pts_plein,IF(Y1706&gt;0,IF(I1706&lt;=Y1706,p_pts_plein,IF(I1706&lt;=p_mult2*Y1706,p_pts_moyen,p_pts_r3)),IF(I1706&gt;=p_vv_min,p_pts_plein,IF(I1706&gt;=p_vv_moy,p_pts_moyen,p_pts_court))))+IF(INDEX(10_Lieux!$D:$D,U1706)=1,p_prio1,p_prio2)+IF(INDEX(10_Lieux!$D:$D,V1706)=1,p_prio1,p_prio2)+IF(K1706="Oui",p_tf,0)+p_hub*((INDEX(10_Lieux!$H:$H,U1706)="Hub")+(INDEX(10_Lieux!$H:$H,V1706)="Hub"))+IF(OR(INDEX(10_Lieux!$H:$H,U1706)="Premium",INDEX(10_Lieux!$H:$H,V1706)="Premium"),p_prem,0))</f>
        <v>60</v>
      </c>
      <c r="I1706" s="14" t="n">
        <f aca="false">ROUND(W1706*p_facteur,0)</f>
        <v>1081</v>
      </c>
      <c r="J1706" s="14" t="str">
        <f aca="false">IF(X1706&lt;60,X1706&amp;" min",INT(X1706/60)&amp;" h"&amp;IF(MOD(X1706,60)=0,""," "&amp;TEXT(MOD(X1706,60),"00")))</f>
        <v>11 h 30</v>
      </c>
      <c r="K1706" s="14" t="str">
        <f aca="false">IF(S1706&lt;&gt;T1706,"Oui","Non")</f>
        <v>Oui</v>
      </c>
      <c r="L1706" s="14" t="str">
        <f aca="false">IF(AND(INDEX(10_Lieux!$B:$B,U1706)="Ville",INDEX(10_Lieux!$B:$B,V1706)="Ville"),"/chauffeur-prive/"&amp;INDEX(10_Lieux!$E:$E,U1706)&amp;"-"&amp;INDEX(10_Lieux!$E:$E,V1706)&amp;"/","/chauffeur-prive/"&amp;INDEX(10_Lieux!$E:$E,U1706)&amp;"/"&amp;INDEX(10_Lieux!$E:$E,V1706)&amp;"/")</f>
        <v>/chauffeur-prive/aeroport-la-mole-saint-tropez/bruxelles/</v>
      </c>
      <c r="M1706" s="14" t="str">
        <f aca="false">IFERROR(INDEX($L:$L,MATCH(B1706&amp;"|"&amp;A1706,$Z:$Z,0)),"—")</f>
        <v>/chauffeur-prive/bruxelles/aeroport-la-mole-saint-tropez/</v>
      </c>
      <c r="N1706" s="14" t="str">
        <f aca="false">IF(LEN("Chauffeur privé "&amp;INDEX(10_Lieux!$J:$J,U1706)&amp;" → "&amp;INDEX(10_Lieux!$J:$J,V1706)&amp;" | 24h/24")&gt;60,"Chauffeur privé "&amp;INDEX(10_Lieux!$J:$J,U1706)&amp;" → "&amp;INDEX(10_Lieux!$J:$J,V1706),"Chauffeur privé "&amp;INDEX(10_Lieux!$J:$J,U1706)&amp;" → "&amp;INDEX(10_Lieux!$J:$J,V1706)&amp;" | 24h/24")</f>
        <v>Chauffeur privé Aéroport La Môle-Saint-Tropez → Bruxelles</v>
      </c>
      <c r="O1706" s="14" t="n">
        <f aca="false">LEN(N1706)</f>
        <v>57</v>
      </c>
      <c r="P1706" s="14" t="str">
        <f aca="false">"Chauffeur privé "&amp;INDEX(10_Lieux!$K:$K,U1706)&amp;" vers "&amp;INDEX(10_Lieux!$L:$L,V1706)</f>
        <v>Chauffeur privé de l'aéroport La Môle-Saint-Tropez vers Bruxelles</v>
      </c>
      <c r="Q1706" s="14" t="str">
        <f aca="false">"Chauffeur privé "&amp;INDEX(10_Lieux!$K:$K,U1706)&amp;" vers "&amp;INDEX(10_Lieux!$L:$L,V1706)&amp;" : env. "&amp;I1706&amp;" km, "&amp;J1706&amp;" de route. Devis personnalisé, standard 24h/24 et 7j/7."</f>
        <v>Chauffeur privé de l'aéroport La Môle-Saint-Tropez vers Bruxelles : env. 1081 km, 11 h 30 de route. Devis personnalisé, standard 24h/24 et 7j/7.</v>
      </c>
      <c r="R1706" s="14" t="n">
        <f aca="false">LEN(Q1706)</f>
        <v>144</v>
      </c>
      <c r="S1706" s="14" t="str">
        <f aca="false">INDEX(10_Lieux!$C:$C,U1706)</f>
        <v>France</v>
      </c>
      <c r="T1706" s="14" t="str">
        <f aca="false">INDEX(10_Lieux!$C:$C,V1706)</f>
        <v>Belgique</v>
      </c>
      <c r="U1706" s="14" t="n">
        <f aca="false">MATCH(A1706,10_Lieux!$A:$A,0)</f>
        <v>170</v>
      </c>
      <c r="V1706" s="14" t="n">
        <f aca="false">MATCH(B1706,10_Lieux!$A:$A,0)</f>
        <v>93</v>
      </c>
      <c r="W1706" s="14" t="n">
        <f aca="false">ROUND(6371*2*ASIN(SQRT(SIN(RADIANS(INDEX(10_Lieux!$F:$F,V1706)-INDEX(10_Lieux!$F:$F,U1706))/2)^2+COS(RADIANS(INDEX(10_Lieux!$F:$F,U1706)))*COS(RADIANS(INDEX(10_Lieux!$F:$F,V1706)))*SIN(RADIANS(INDEX(10_Lieux!$G:$G,V1706)-INDEX(10_Lieux!$G:$G,U1706))/2)^2)),1)</f>
        <v>864.7</v>
      </c>
      <c r="X1706" s="14" t="n">
        <f aca="false">ROUND(I1706/IF(I1706&lt;p_seuil_vitesse,p_vit_lente,p_vit_rapide)*60/15,0)*15</f>
        <v>690</v>
      </c>
      <c r="Y1706" s="14" t="n">
        <f aca="false">MAX(IF(INDEX(10_Lieux!$B:$B,U1706)&lt;&gt;"Ville",INDEX(10_Lieux!$I:$I,U1706),0),IF(INDEX(10_Lieux!$B:$B,V1706)&lt;&gt;"Ville",INDEX(10_Lieux!$I:$I,V1706),0))</f>
        <v>250</v>
      </c>
      <c r="Z1706" s="14" t="str">
        <f aca="false">A1706&amp;"|"&amp;B1706</f>
        <v>La Môle-Saint-Tropez|Bruxelles</v>
      </c>
      <c r="AA1706" s="14" t="str">
        <f aca="false">IF(I1706&lt;p_local,"Local",IF(I1706&lt;p_vv_min,"Courte distance",IF(I1706&lt;p_tres_long,"Longue distance","Très longue distance")))</f>
        <v>Très longue distance</v>
      </c>
    </row>
    <row r="1707" customFormat="false" ht="15" hidden="false" customHeight="true" outlineLevel="0" collapsed="false">
      <c r="A1707" s="1" t="s">
        <v>156</v>
      </c>
      <c r="B1707" s="1" t="s">
        <v>1843</v>
      </c>
      <c r="C1707" s="1" t="s">
        <v>35</v>
      </c>
      <c r="D1707" s="1" t="s">
        <v>653</v>
      </c>
      <c r="E1707" s="1" t="s">
        <v>1879</v>
      </c>
      <c r="F1707" s="14" t="s">
        <v>40</v>
      </c>
      <c r="G1707" s="14" t="str">
        <f aca="false">IF(I1707&lt;p_local,"Local → page infra",IF(H1707&gt;=p_ph1,"Phase 1",IF(H1707&gt;=p_ph2,"Phase 2","Phase 3")))</f>
        <v>Phase 3</v>
      </c>
      <c r="H1707" s="14" t="n">
        <f aca="false">IF(I1707&lt;p_local,0,IF(C1707="Aéroport → Aéroport",p_pts_plein,IF(Y1707&gt;0,IF(I1707&lt;=Y1707,p_pts_plein,IF(I1707&lt;=p_mult2*Y1707,p_pts_moyen,p_pts_r3)),IF(I1707&gt;=p_vv_min,p_pts_plein,IF(I1707&gt;=p_vv_moy,p_pts_moyen,p_pts_court))))+IF(INDEX(10_Lieux!$D:$D,U1707)=1,p_prio1,p_prio2)+IF(INDEX(10_Lieux!$D:$D,V1707)=1,p_prio1,p_prio2)+IF(K1707="Oui",p_tf,0)+p_hub*((INDEX(10_Lieux!$H:$H,U1707)="Hub")+(INDEX(10_Lieux!$H:$H,V1707)="Hub"))+IF(OR(INDEX(10_Lieux!$H:$H,U1707)="Premium",INDEX(10_Lieux!$H:$H,V1707)="Premium"),p_prem,0))</f>
        <v>60</v>
      </c>
      <c r="I1707" s="14" t="n">
        <f aca="false">ROUND(W1707*p_facteur,0)</f>
        <v>1081</v>
      </c>
      <c r="J1707" s="14" t="str">
        <f aca="false">IF(X1707&lt;60,X1707&amp;" min",INT(X1707/60)&amp;" h"&amp;IF(MOD(X1707,60)=0,""," "&amp;TEXT(MOD(X1707,60),"00")))</f>
        <v>11 h 30</v>
      </c>
      <c r="K1707" s="14" t="str">
        <f aca="false">IF(S1707&lt;&gt;T1707,"Oui","Non")</f>
        <v>Oui</v>
      </c>
      <c r="L1707" s="14" t="str">
        <f aca="false">IF(AND(INDEX(10_Lieux!$B:$B,U1707)="Ville",INDEX(10_Lieux!$B:$B,V1707)="Ville"),"/chauffeur-prive/"&amp;INDEX(10_Lieux!$E:$E,U1707)&amp;"-"&amp;INDEX(10_Lieux!$E:$E,V1707)&amp;"/","/chauffeur-prive/"&amp;INDEX(10_Lieux!$E:$E,U1707)&amp;"/"&amp;INDEX(10_Lieux!$E:$E,V1707)&amp;"/")</f>
        <v>/chauffeur-prive/bruxelles/aeroport-la-mole-saint-tropez/</v>
      </c>
      <c r="M1707" s="14" t="str">
        <f aca="false">IFERROR(INDEX($L:$L,MATCH(B1707&amp;"|"&amp;A1707,$Z:$Z,0)),"—")</f>
        <v>/chauffeur-prive/aeroport-la-mole-saint-tropez/bruxelles/</v>
      </c>
      <c r="N1707" s="14" t="str">
        <f aca="false">IF(LEN("Chauffeur privé "&amp;INDEX(10_Lieux!$J:$J,U1707)&amp;" → "&amp;INDEX(10_Lieux!$J:$J,V1707)&amp;" | 24h/24")&gt;60,"Chauffeur privé "&amp;INDEX(10_Lieux!$J:$J,U1707)&amp;" → "&amp;INDEX(10_Lieux!$J:$J,V1707),"Chauffeur privé "&amp;INDEX(10_Lieux!$J:$J,U1707)&amp;" → "&amp;INDEX(10_Lieux!$J:$J,V1707)&amp;" | 24h/24")</f>
        <v>Chauffeur privé Bruxelles → Aéroport La Môle-Saint-Tropez</v>
      </c>
      <c r="O1707" s="14" t="n">
        <f aca="false">LEN(N1707)</f>
        <v>57</v>
      </c>
      <c r="P1707" s="14" t="str">
        <f aca="false">"Chauffeur privé "&amp;INDEX(10_Lieux!$K:$K,U1707)&amp;" vers "&amp;INDEX(10_Lieux!$L:$L,V1707)</f>
        <v>Chauffeur privé de Bruxelles vers l'aéroport La Môle-Saint-Tropez</v>
      </c>
      <c r="Q1707" s="14" t="str">
        <f aca="false">"Chauffeur privé "&amp;INDEX(10_Lieux!$K:$K,U1707)&amp;" vers "&amp;INDEX(10_Lieux!$L:$L,V1707)&amp;" : env. "&amp;I1707&amp;" km, "&amp;J1707&amp;" de route. Devis personnalisé, standard 24h/24 et 7j/7."</f>
        <v>Chauffeur privé de Bruxelles vers l'aéroport La Môle-Saint-Tropez : env. 1081 km, 11 h 30 de route. Devis personnalisé, standard 24h/24 et 7j/7.</v>
      </c>
      <c r="R1707" s="14" t="n">
        <f aca="false">LEN(Q1707)</f>
        <v>144</v>
      </c>
      <c r="S1707" s="14" t="str">
        <f aca="false">INDEX(10_Lieux!$C:$C,U1707)</f>
        <v>Belgique</v>
      </c>
      <c r="T1707" s="14" t="str">
        <f aca="false">INDEX(10_Lieux!$C:$C,V1707)</f>
        <v>France</v>
      </c>
      <c r="U1707" s="14" t="n">
        <f aca="false">MATCH(A1707,10_Lieux!$A:$A,0)</f>
        <v>93</v>
      </c>
      <c r="V1707" s="14" t="n">
        <f aca="false">MATCH(B1707,10_Lieux!$A:$A,0)</f>
        <v>170</v>
      </c>
      <c r="W1707" s="14" t="n">
        <f aca="false">ROUND(6371*2*ASIN(SQRT(SIN(RADIANS(INDEX(10_Lieux!$F:$F,V1707)-INDEX(10_Lieux!$F:$F,U1707))/2)^2+COS(RADIANS(INDEX(10_Lieux!$F:$F,U1707)))*COS(RADIANS(INDEX(10_Lieux!$F:$F,V1707)))*SIN(RADIANS(INDEX(10_Lieux!$G:$G,V1707)-INDEX(10_Lieux!$G:$G,U1707))/2)^2)),1)</f>
        <v>864.7</v>
      </c>
      <c r="X1707" s="14" t="n">
        <f aca="false">ROUND(I1707/IF(I1707&lt;p_seuil_vitesse,p_vit_lente,p_vit_rapide)*60/15,0)*15</f>
        <v>690</v>
      </c>
      <c r="Y1707" s="14" t="n">
        <f aca="false">MAX(IF(INDEX(10_Lieux!$B:$B,U1707)&lt;&gt;"Ville",INDEX(10_Lieux!$I:$I,U1707),0),IF(INDEX(10_Lieux!$B:$B,V1707)&lt;&gt;"Ville",INDEX(10_Lieux!$I:$I,V1707),0))</f>
        <v>250</v>
      </c>
      <c r="Z1707" s="14" t="str">
        <f aca="false">A1707&amp;"|"&amp;B1707</f>
        <v>Bruxelles|La Môle-Saint-Tropez</v>
      </c>
      <c r="AA1707" s="14" t="str">
        <f aca="false">IF(I1707&lt;p_local,"Local",IF(I1707&lt;p_vv_min,"Courte distance",IF(I1707&lt;p_tres_long,"Longue distance","Très longue distance")))</f>
        <v>Très longue distance</v>
      </c>
    </row>
    <row r="1708" customFormat="false" ht="15" hidden="false" customHeight="true" outlineLevel="0" collapsed="false">
      <c r="A1708" s="1" t="s">
        <v>1843</v>
      </c>
      <c r="B1708" s="1" t="s">
        <v>158</v>
      </c>
      <c r="C1708" s="1" t="s">
        <v>34</v>
      </c>
      <c r="D1708" s="1" t="s">
        <v>653</v>
      </c>
      <c r="E1708" s="1" t="s">
        <v>1880</v>
      </c>
      <c r="F1708" s="14" t="s">
        <v>40</v>
      </c>
      <c r="G1708" s="14" t="str">
        <f aca="false">IF(I1708&lt;p_local,"Local → page infra",IF(H1708&gt;=p_ph1,"Phase 1",IF(H1708&gt;=p_ph2,"Phase 2","Phase 3")))</f>
        <v>Phase 3</v>
      </c>
      <c r="H1708" s="14" t="n">
        <f aca="false">IF(I1708&lt;p_local,0,IF(C1708="Aéroport → Aéroport",p_pts_plein,IF(Y1708&gt;0,IF(I1708&lt;=Y1708,p_pts_plein,IF(I1708&lt;=p_mult2*Y1708,p_pts_moyen,p_pts_r3)),IF(I1708&gt;=p_vv_min,p_pts_plein,IF(I1708&gt;=p_vv_moy,p_pts_moyen,p_pts_court))))+IF(INDEX(10_Lieux!$D:$D,U1708)=1,p_prio1,p_prio2)+IF(INDEX(10_Lieux!$D:$D,V1708)=1,p_prio1,p_prio2)+IF(K1708="Oui",p_tf,0)+p_hub*((INDEX(10_Lieux!$H:$H,U1708)="Hub")+(INDEX(10_Lieux!$H:$H,V1708)="Hub"))+IF(OR(INDEX(10_Lieux!$H:$H,U1708)="Premium",INDEX(10_Lieux!$H:$H,V1708)="Premium"),p_prem,0))</f>
        <v>50</v>
      </c>
      <c r="I1708" s="14" t="n">
        <f aca="false">ROUND(W1708*p_facteur,0)</f>
        <v>1036</v>
      </c>
      <c r="J1708" s="14" t="str">
        <f aca="false">IF(X1708&lt;60,X1708&amp;" min",INT(X1708/60)&amp;" h"&amp;IF(MOD(X1708,60)=0,""," "&amp;TEXT(MOD(X1708,60),"00")))</f>
        <v>11 h</v>
      </c>
      <c r="K1708" s="14" t="str">
        <f aca="false">IF(S1708&lt;&gt;T1708,"Oui","Non")</f>
        <v>Oui</v>
      </c>
      <c r="L1708" s="14" t="str">
        <f aca="false">IF(AND(INDEX(10_Lieux!$B:$B,U1708)="Ville",INDEX(10_Lieux!$B:$B,V1708)="Ville"),"/chauffeur-prive/"&amp;INDEX(10_Lieux!$E:$E,U1708)&amp;"-"&amp;INDEX(10_Lieux!$E:$E,V1708)&amp;"/","/chauffeur-prive/"&amp;INDEX(10_Lieux!$E:$E,U1708)&amp;"/"&amp;INDEX(10_Lieux!$E:$E,V1708)&amp;"/")</f>
        <v>/chauffeur-prive/aeroport-la-mole-saint-tropez/liege/</v>
      </c>
      <c r="M1708" s="14" t="str">
        <f aca="false">IFERROR(INDEX($L:$L,MATCH(B1708&amp;"|"&amp;A1708,$Z:$Z,0)),"—")</f>
        <v>/chauffeur-prive/liege/aeroport-la-mole-saint-tropez/</v>
      </c>
      <c r="N1708" s="14" t="str">
        <f aca="false">IF(LEN("Chauffeur privé "&amp;INDEX(10_Lieux!$J:$J,U1708)&amp;" → "&amp;INDEX(10_Lieux!$J:$J,V1708)&amp;" | 24h/24")&gt;60,"Chauffeur privé "&amp;INDEX(10_Lieux!$J:$J,U1708)&amp;" → "&amp;INDEX(10_Lieux!$J:$J,V1708),"Chauffeur privé "&amp;INDEX(10_Lieux!$J:$J,U1708)&amp;" → "&amp;INDEX(10_Lieux!$J:$J,V1708)&amp;" | 24h/24")</f>
        <v>Chauffeur privé Aéroport La Môle-Saint-Tropez → Liège</v>
      </c>
      <c r="O1708" s="14" t="n">
        <f aca="false">LEN(N1708)</f>
        <v>53</v>
      </c>
      <c r="P1708" s="14" t="str">
        <f aca="false">"Chauffeur privé "&amp;INDEX(10_Lieux!$K:$K,U1708)&amp;" vers "&amp;INDEX(10_Lieux!$L:$L,V1708)</f>
        <v>Chauffeur privé de l'aéroport La Môle-Saint-Tropez vers Liège</v>
      </c>
      <c r="Q1708" s="14" t="str">
        <f aca="false">"Chauffeur privé "&amp;INDEX(10_Lieux!$K:$K,U1708)&amp;" vers "&amp;INDEX(10_Lieux!$L:$L,V1708)&amp;" : env. "&amp;I1708&amp;" km, "&amp;J1708&amp;" de route. Devis personnalisé, standard 24h/24 et 7j/7."</f>
        <v>Chauffeur privé de l'aéroport La Môle-Saint-Tropez vers Liège : env. 1036 km, 11 h de route. Devis personnalisé, standard 24h/24 et 7j/7.</v>
      </c>
      <c r="R1708" s="14" t="n">
        <f aca="false">LEN(Q1708)</f>
        <v>137</v>
      </c>
      <c r="S1708" s="14" t="str">
        <f aca="false">INDEX(10_Lieux!$C:$C,U1708)</f>
        <v>France</v>
      </c>
      <c r="T1708" s="14" t="str">
        <f aca="false">INDEX(10_Lieux!$C:$C,V1708)</f>
        <v>Belgique</v>
      </c>
      <c r="U1708" s="14" t="n">
        <f aca="false">MATCH(A1708,10_Lieux!$A:$A,0)</f>
        <v>170</v>
      </c>
      <c r="V1708" s="14" t="n">
        <f aca="false">MATCH(B1708,10_Lieux!$A:$A,0)</f>
        <v>94</v>
      </c>
      <c r="W1708" s="14" t="n">
        <f aca="false">ROUND(6371*2*ASIN(SQRT(SIN(RADIANS(INDEX(10_Lieux!$F:$F,V1708)-INDEX(10_Lieux!$F:$F,U1708))/2)^2+COS(RADIANS(INDEX(10_Lieux!$F:$F,U1708)))*COS(RADIANS(INDEX(10_Lieux!$F:$F,V1708)))*SIN(RADIANS(INDEX(10_Lieux!$G:$G,V1708)-INDEX(10_Lieux!$G:$G,U1708))/2)^2)),1)</f>
        <v>828.7</v>
      </c>
      <c r="X1708" s="14" t="n">
        <f aca="false">ROUND(I1708/IF(I1708&lt;p_seuil_vitesse,p_vit_lente,p_vit_rapide)*60/15,0)*15</f>
        <v>660</v>
      </c>
      <c r="Y1708" s="14" t="n">
        <f aca="false">MAX(IF(INDEX(10_Lieux!$B:$B,U1708)&lt;&gt;"Ville",INDEX(10_Lieux!$I:$I,U1708),0),IF(INDEX(10_Lieux!$B:$B,V1708)&lt;&gt;"Ville",INDEX(10_Lieux!$I:$I,V1708),0))</f>
        <v>250</v>
      </c>
      <c r="Z1708" s="14" t="str">
        <f aca="false">A1708&amp;"|"&amp;B1708</f>
        <v>La Môle-Saint-Tropez|Liège</v>
      </c>
      <c r="AA1708" s="14" t="str">
        <f aca="false">IF(I1708&lt;p_local,"Local",IF(I1708&lt;p_vv_min,"Courte distance",IF(I1708&lt;p_tres_long,"Longue distance","Très longue distance")))</f>
        <v>Très longue distance</v>
      </c>
    </row>
    <row r="1709" customFormat="false" ht="15" hidden="false" customHeight="true" outlineLevel="0" collapsed="false">
      <c r="A1709" s="1" t="s">
        <v>158</v>
      </c>
      <c r="B1709" s="1" t="s">
        <v>1843</v>
      </c>
      <c r="C1709" s="1" t="s">
        <v>35</v>
      </c>
      <c r="D1709" s="1" t="s">
        <v>653</v>
      </c>
      <c r="E1709" s="1" t="s">
        <v>1881</v>
      </c>
      <c r="F1709" s="14" t="s">
        <v>40</v>
      </c>
      <c r="G1709" s="14" t="str">
        <f aca="false">IF(I1709&lt;p_local,"Local → page infra",IF(H1709&gt;=p_ph1,"Phase 1",IF(H1709&gt;=p_ph2,"Phase 2","Phase 3")))</f>
        <v>Phase 3</v>
      </c>
      <c r="H1709" s="14" t="n">
        <f aca="false">IF(I1709&lt;p_local,0,IF(C1709="Aéroport → Aéroport",p_pts_plein,IF(Y1709&gt;0,IF(I1709&lt;=Y1709,p_pts_plein,IF(I1709&lt;=p_mult2*Y1709,p_pts_moyen,p_pts_r3)),IF(I1709&gt;=p_vv_min,p_pts_plein,IF(I1709&gt;=p_vv_moy,p_pts_moyen,p_pts_court))))+IF(INDEX(10_Lieux!$D:$D,U1709)=1,p_prio1,p_prio2)+IF(INDEX(10_Lieux!$D:$D,V1709)=1,p_prio1,p_prio2)+IF(K1709="Oui",p_tf,0)+p_hub*((INDEX(10_Lieux!$H:$H,U1709)="Hub")+(INDEX(10_Lieux!$H:$H,V1709)="Hub"))+IF(OR(INDEX(10_Lieux!$H:$H,U1709)="Premium",INDEX(10_Lieux!$H:$H,V1709)="Premium"),p_prem,0))</f>
        <v>50</v>
      </c>
      <c r="I1709" s="14" t="n">
        <f aca="false">ROUND(W1709*p_facteur,0)</f>
        <v>1036</v>
      </c>
      <c r="J1709" s="14" t="str">
        <f aca="false">IF(X1709&lt;60,X1709&amp;" min",INT(X1709/60)&amp;" h"&amp;IF(MOD(X1709,60)=0,""," "&amp;TEXT(MOD(X1709,60),"00")))</f>
        <v>11 h</v>
      </c>
      <c r="K1709" s="14" t="str">
        <f aca="false">IF(S1709&lt;&gt;T1709,"Oui","Non")</f>
        <v>Oui</v>
      </c>
      <c r="L1709" s="14" t="str">
        <f aca="false">IF(AND(INDEX(10_Lieux!$B:$B,U1709)="Ville",INDEX(10_Lieux!$B:$B,V1709)="Ville"),"/chauffeur-prive/"&amp;INDEX(10_Lieux!$E:$E,U1709)&amp;"-"&amp;INDEX(10_Lieux!$E:$E,V1709)&amp;"/","/chauffeur-prive/"&amp;INDEX(10_Lieux!$E:$E,U1709)&amp;"/"&amp;INDEX(10_Lieux!$E:$E,V1709)&amp;"/")</f>
        <v>/chauffeur-prive/liege/aeroport-la-mole-saint-tropez/</v>
      </c>
      <c r="M1709" s="14" t="str">
        <f aca="false">IFERROR(INDEX($L:$L,MATCH(B1709&amp;"|"&amp;A1709,$Z:$Z,0)),"—")</f>
        <v>/chauffeur-prive/aeroport-la-mole-saint-tropez/liege/</v>
      </c>
      <c r="N1709" s="14" t="str">
        <f aca="false">IF(LEN("Chauffeur privé "&amp;INDEX(10_Lieux!$J:$J,U1709)&amp;" → "&amp;INDEX(10_Lieux!$J:$J,V1709)&amp;" | 24h/24")&gt;60,"Chauffeur privé "&amp;INDEX(10_Lieux!$J:$J,U1709)&amp;" → "&amp;INDEX(10_Lieux!$J:$J,V1709),"Chauffeur privé "&amp;INDEX(10_Lieux!$J:$J,U1709)&amp;" → "&amp;INDEX(10_Lieux!$J:$J,V1709)&amp;" | 24h/24")</f>
        <v>Chauffeur privé Liège → Aéroport La Môle-Saint-Tropez</v>
      </c>
      <c r="O1709" s="14" t="n">
        <f aca="false">LEN(N1709)</f>
        <v>53</v>
      </c>
      <c r="P1709" s="14" t="str">
        <f aca="false">"Chauffeur privé "&amp;INDEX(10_Lieux!$K:$K,U1709)&amp;" vers "&amp;INDEX(10_Lieux!$L:$L,V1709)</f>
        <v>Chauffeur privé de Liège vers l'aéroport La Môle-Saint-Tropez</v>
      </c>
      <c r="Q1709" s="14" t="str">
        <f aca="false">"Chauffeur privé "&amp;INDEX(10_Lieux!$K:$K,U1709)&amp;" vers "&amp;INDEX(10_Lieux!$L:$L,V1709)&amp;" : env. "&amp;I1709&amp;" km, "&amp;J1709&amp;" de route. Devis personnalisé, standard 24h/24 et 7j/7."</f>
        <v>Chauffeur privé de Liège vers l'aéroport La Môle-Saint-Tropez : env. 1036 km, 11 h de route. Devis personnalisé, standard 24h/24 et 7j/7.</v>
      </c>
      <c r="R1709" s="14" t="n">
        <f aca="false">LEN(Q1709)</f>
        <v>137</v>
      </c>
      <c r="S1709" s="14" t="str">
        <f aca="false">INDEX(10_Lieux!$C:$C,U1709)</f>
        <v>Belgique</v>
      </c>
      <c r="T1709" s="14" t="str">
        <f aca="false">INDEX(10_Lieux!$C:$C,V1709)</f>
        <v>France</v>
      </c>
      <c r="U1709" s="14" t="n">
        <f aca="false">MATCH(A1709,10_Lieux!$A:$A,0)</f>
        <v>94</v>
      </c>
      <c r="V1709" s="14" t="n">
        <f aca="false">MATCH(B1709,10_Lieux!$A:$A,0)</f>
        <v>170</v>
      </c>
      <c r="W1709" s="14" t="n">
        <f aca="false">ROUND(6371*2*ASIN(SQRT(SIN(RADIANS(INDEX(10_Lieux!$F:$F,V1709)-INDEX(10_Lieux!$F:$F,U1709))/2)^2+COS(RADIANS(INDEX(10_Lieux!$F:$F,U1709)))*COS(RADIANS(INDEX(10_Lieux!$F:$F,V1709)))*SIN(RADIANS(INDEX(10_Lieux!$G:$G,V1709)-INDEX(10_Lieux!$G:$G,U1709))/2)^2)),1)</f>
        <v>828.7</v>
      </c>
      <c r="X1709" s="14" t="n">
        <f aca="false">ROUND(I1709/IF(I1709&lt;p_seuil_vitesse,p_vit_lente,p_vit_rapide)*60/15,0)*15</f>
        <v>660</v>
      </c>
      <c r="Y1709" s="14" t="n">
        <f aca="false">MAX(IF(INDEX(10_Lieux!$B:$B,U1709)&lt;&gt;"Ville",INDEX(10_Lieux!$I:$I,U1709),0),IF(INDEX(10_Lieux!$B:$B,V1709)&lt;&gt;"Ville",INDEX(10_Lieux!$I:$I,V1709),0))</f>
        <v>250</v>
      </c>
      <c r="Z1709" s="14" t="str">
        <f aca="false">A1709&amp;"|"&amp;B1709</f>
        <v>Liège|La Môle-Saint-Tropez</v>
      </c>
      <c r="AA1709" s="14" t="str">
        <f aca="false">IF(I1709&lt;p_local,"Local",IF(I1709&lt;p_vv_min,"Courte distance",IF(I1709&lt;p_tres_long,"Longue distance","Très longue distance")))</f>
        <v>Très longue distance</v>
      </c>
    </row>
    <row r="1710" customFormat="false" ht="15" hidden="false" customHeight="true" outlineLevel="0" collapsed="false">
      <c r="A1710" s="1" t="s">
        <v>1843</v>
      </c>
      <c r="B1710" s="1" t="s">
        <v>160</v>
      </c>
      <c r="C1710" s="1" t="s">
        <v>34</v>
      </c>
      <c r="D1710" s="1" t="s">
        <v>653</v>
      </c>
      <c r="E1710" s="1" t="s">
        <v>1882</v>
      </c>
      <c r="F1710" s="14" t="s">
        <v>40</v>
      </c>
      <c r="G1710" s="14" t="str">
        <f aca="false">IF(I1710&lt;p_local,"Local → page infra",IF(H1710&gt;=p_ph1,"Phase 1",IF(H1710&gt;=p_ph2,"Phase 2","Phase 3")))</f>
        <v>Phase 3</v>
      </c>
      <c r="H1710" s="14" t="n">
        <f aca="false">IF(I1710&lt;p_local,0,IF(C1710="Aéroport → Aéroport",p_pts_plein,IF(Y1710&gt;0,IF(I1710&lt;=Y1710,p_pts_plein,IF(I1710&lt;=p_mult2*Y1710,p_pts_moyen,p_pts_r3)),IF(I1710&gt;=p_vv_min,p_pts_plein,IF(I1710&gt;=p_vv_moy,p_pts_moyen,p_pts_court))))+IF(INDEX(10_Lieux!$D:$D,U1710)=1,p_prio1,p_prio2)+IF(INDEX(10_Lieux!$D:$D,V1710)=1,p_prio1,p_prio2)+IF(K1710="Oui",p_tf,0)+p_hub*((INDEX(10_Lieux!$H:$H,U1710)="Hub")+(INDEX(10_Lieux!$H:$H,V1710)="Hub"))+IF(OR(INDEX(10_Lieux!$H:$H,U1710)="Premium",INDEX(10_Lieux!$H:$H,V1710)="Premium"),p_prem,0))</f>
        <v>50</v>
      </c>
      <c r="I1710" s="14" t="n">
        <f aca="false">ROUND(W1710*p_facteur,0)</f>
        <v>1020</v>
      </c>
      <c r="J1710" s="14" t="str">
        <f aca="false">IF(X1710&lt;60,X1710&amp;" min",INT(X1710/60)&amp;" h"&amp;IF(MOD(X1710,60)=0,""," "&amp;TEXT(MOD(X1710,60),"00")))</f>
        <v>10 h 45</v>
      </c>
      <c r="K1710" s="14" t="str">
        <f aca="false">IF(S1710&lt;&gt;T1710,"Oui","Non")</f>
        <v>Oui</v>
      </c>
      <c r="L1710" s="14" t="str">
        <f aca="false">IF(AND(INDEX(10_Lieux!$B:$B,U1710)="Ville",INDEX(10_Lieux!$B:$B,V1710)="Ville"),"/chauffeur-prive/"&amp;INDEX(10_Lieux!$E:$E,U1710)&amp;"-"&amp;INDEX(10_Lieux!$E:$E,V1710)&amp;"/","/chauffeur-prive/"&amp;INDEX(10_Lieux!$E:$E,U1710)&amp;"/"&amp;INDEX(10_Lieux!$E:$E,V1710)&amp;"/")</f>
        <v>/chauffeur-prive/aeroport-la-mole-saint-tropez/charleroi/</v>
      </c>
      <c r="M1710" s="14" t="str">
        <f aca="false">IFERROR(INDEX($L:$L,MATCH(B1710&amp;"|"&amp;A1710,$Z:$Z,0)),"—")</f>
        <v>/chauffeur-prive/charleroi/aeroport-la-mole-saint-tropez/</v>
      </c>
      <c r="N1710" s="14" t="str">
        <f aca="false">IF(LEN("Chauffeur privé "&amp;INDEX(10_Lieux!$J:$J,U1710)&amp;" → "&amp;INDEX(10_Lieux!$J:$J,V1710)&amp;" | 24h/24")&gt;60,"Chauffeur privé "&amp;INDEX(10_Lieux!$J:$J,U1710)&amp;" → "&amp;INDEX(10_Lieux!$J:$J,V1710),"Chauffeur privé "&amp;INDEX(10_Lieux!$J:$J,U1710)&amp;" → "&amp;INDEX(10_Lieux!$J:$J,V1710)&amp;" | 24h/24")</f>
        <v>Chauffeur privé Aéroport La Môle-Saint-Tropez → Charleroi</v>
      </c>
      <c r="O1710" s="14" t="n">
        <f aca="false">LEN(N1710)</f>
        <v>57</v>
      </c>
      <c r="P1710" s="14" t="str">
        <f aca="false">"Chauffeur privé "&amp;INDEX(10_Lieux!$K:$K,U1710)&amp;" vers "&amp;INDEX(10_Lieux!$L:$L,V1710)</f>
        <v>Chauffeur privé de l'aéroport La Môle-Saint-Tropez vers Charleroi</v>
      </c>
      <c r="Q1710" s="14" t="str">
        <f aca="false">"Chauffeur privé "&amp;INDEX(10_Lieux!$K:$K,U1710)&amp;" vers "&amp;INDEX(10_Lieux!$L:$L,V1710)&amp;" : env. "&amp;I1710&amp;" km, "&amp;J1710&amp;" de route. Devis personnalisé, standard 24h/24 et 7j/7."</f>
        <v>Chauffeur privé de l'aéroport La Môle-Saint-Tropez vers Charleroi : env. 1020 km, 10 h 45 de route. Devis personnalisé, standard 24h/24 et 7j/7.</v>
      </c>
      <c r="R1710" s="14" t="n">
        <f aca="false">LEN(Q1710)</f>
        <v>144</v>
      </c>
      <c r="S1710" s="14" t="str">
        <f aca="false">INDEX(10_Lieux!$C:$C,U1710)</f>
        <v>France</v>
      </c>
      <c r="T1710" s="14" t="str">
        <f aca="false">INDEX(10_Lieux!$C:$C,V1710)</f>
        <v>Belgique</v>
      </c>
      <c r="U1710" s="14" t="n">
        <f aca="false">MATCH(A1710,10_Lieux!$A:$A,0)</f>
        <v>170</v>
      </c>
      <c r="V1710" s="14" t="n">
        <f aca="false">MATCH(B1710,10_Lieux!$A:$A,0)</f>
        <v>96</v>
      </c>
      <c r="W1710" s="14" t="n">
        <f aca="false">ROUND(6371*2*ASIN(SQRT(SIN(RADIANS(INDEX(10_Lieux!$F:$F,V1710)-INDEX(10_Lieux!$F:$F,U1710))/2)^2+COS(RADIANS(INDEX(10_Lieux!$F:$F,U1710)))*COS(RADIANS(INDEX(10_Lieux!$F:$F,V1710)))*SIN(RADIANS(INDEX(10_Lieux!$G:$G,V1710)-INDEX(10_Lieux!$G:$G,U1710))/2)^2)),1)</f>
        <v>815.9</v>
      </c>
      <c r="X1710" s="14" t="n">
        <f aca="false">ROUND(I1710/IF(I1710&lt;p_seuil_vitesse,p_vit_lente,p_vit_rapide)*60/15,0)*15</f>
        <v>645</v>
      </c>
      <c r="Y1710" s="14" t="n">
        <f aca="false">MAX(IF(INDEX(10_Lieux!$B:$B,U1710)&lt;&gt;"Ville",INDEX(10_Lieux!$I:$I,U1710),0),IF(INDEX(10_Lieux!$B:$B,V1710)&lt;&gt;"Ville",INDEX(10_Lieux!$I:$I,V1710),0))</f>
        <v>250</v>
      </c>
      <c r="Z1710" s="14" t="str">
        <f aca="false">A1710&amp;"|"&amp;B1710</f>
        <v>La Môle-Saint-Tropez|Charleroi</v>
      </c>
      <c r="AA1710" s="14" t="str">
        <f aca="false">IF(I1710&lt;p_local,"Local",IF(I1710&lt;p_vv_min,"Courte distance",IF(I1710&lt;p_tres_long,"Longue distance","Très longue distance")))</f>
        <v>Très longue distance</v>
      </c>
    </row>
    <row r="1711" customFormat="false" ht="15" hidden="false" customHeight="true" outlineLevel="0" collapsed="false">
      <c r="A1711" s="1" t="s">
        <v>160</v>
      </c>
      <c r="B1711" s="1" t="s">
        <v>1843</v>
      </c>
      <c r="C1711" s="1" t="s">
        <v>35</v>
      </c>
      <c r="D1711" s="1" t="s">
        <v>653</v>
      </c>
      <c r="E1711" s="1" t="s">
        <v>1883</v>
      </c>
      <c r="F1711" s="14" t="s">
        <v>40</v>
      </c>
      <c r="G1711" s="14" t="str">
        <f aca="false">IF(I1711&lt;p_local,"Local → page infra",IF(H1711&gt;=p_ph1,"Phase 1",IF(H1711&gt;=p_ph2,"Phase 2","Phase 3")))</f>
        <v>Phase 3</v>
      </c>
      <c r="H1711" s="14" t="n">
        <f aca="false">IF(I1711&lt;p_local,0,IF(C1711="Aéroport → Aéroport",p_pts_plein,IF(Y1711&gt;0,IF(I1711&lt;=Y1711,p_pts_plein,IF(I1711&lt;=p_mult2*Y1711,p_pts_moyen,p_pts_r3)),IF(I1711&gt;=p_vv_min,p_pts_plein,IF(I1711&gt;=p_vv_moy,p_pts_moyen,p_pts_court))))+IF(INDEX(10_Lieux!$D:$D,U1711)=1,p_prio1,p_prio2)+IF(INDEX(10_Lieux!$D:$D,V1711)=1,p_prio1,p_prio2)+IF(K1711="Oui",p_tf,0)+p_hub*((INDEX(10_Lieux!$H:$H,U1711)="Hub")+(INDEX(10_Lieux!$H:$H,V1711)="Hub"))+IF(OR(INDEX(10_Lieux!$H:$H,U1711)="Premium",INDEX(10_Lieux!$H:$H,V1711)="Premium"),p_prem,0))</f>
        <v>50</v>
      </c>
      <c r="I1711" s="14" t="n">
        <f aca="false">ROUND(W1711*p_facteur,0)</f>
        <v>1020</v>
      </c>
      <c r="J1711" s="14" t="str">
        <f aca="false">IF(X1711&lt;60,X1711&amp;" min",INT(X1711/60)&amp;" h"&amp;IF(MOD(X1711,60)=0,""," "&amp;TEXT(MOD(X1711,60),"00")))</f>
        <v>10 h 45</v>
      </c>
      <c r="K1711" s="14" t="str">
        <f aca="false">IF(S1711&lt;&gt;T1711,"Oui","Non")</f>
        <v>Oui</v>
      </c>
      <c r="L1711" s="14" t="str">
        <f aca="false">IF(AND(INDEX(10_Lieux!$B:$B,U1711)="Ville",INDEX(10_Lieux!$B:$B,V1711)="Ville"),"/chauffeur-prive/"&amp;INDEX(10_Lieux!$E:$E,U1711)&amp;"-"&amp;INDEX(10_Lieux!$E:$E,V1711)&amp;"/","/chauffeur-prive/"&amp;INDEX(10_Lieux!$E:$E,U1711)&amp;"/"&amp;INDEX(10_Lieux!$E:$E,V1711)&amp;"/")</f>
        <v>/chauffeur-prive/charleroi/aeroport-la-mole-saint-tropez/</v>
      </c>
      <c r="M1711" s="14" t="str">
        <f aca="false">IFERROR(INDEX($L:$L,MATCH(B1711&amp;"|"&amp;A1711,$Z:$Z,0)),"—")</f>
        <v>/chauffeur-prive/aeroport-la-mole-saint-tropez/charleroi/</v>
      </c>
      <c r="N1711" s="14" t="str">
        <f aca="false">IF(LEN("Chauffeur privé "&amp;INDEX(10_Lieux!$J:$J,U1711)&amp;" → "&amp;INDEX(10_Lieux!$J:$J,V1711)&amp;" | 24h/24")&gt;60,"Chauffeur privé "&amp;INDEX(10_Lieux!$J:$J,U1711)&amp;" → "&amp;INDEX(10_Lieux!$J:$J,V1711),"Chauffeur privé "&amp;INDEX(10_Lieux!$J:$J,U1711)&amp;" → "&amp;INDEX(10_Lieux!$J:$J,V1711)&amp;" | 24h/24")</f>
        <v>Chauffeur privé Charleroi → Aéroport La Môle-Saint-Tropez</v>
      </c>
      <c r="O1711" s="14" t="n">
        <f aca="false">LEN(N1711)</f>
        <v>57</v>
      </c>
      <c r="P1711" s="14" t="str">
        <f aca="false">"Chauffeur privé "&amp;INDEX(10_Lieux!$K:$K,U1711)&amp;" vers "&amp;INDEX(10_Lieux!$L:$L,V1711)</f>
        <v>Chauffeur privé de Charleroi vers l'aéroport La Môle-Saint-Tropez</v>
      </c>
      <c r="Q1711" s="14" t="str">
        <f aca="false">"Chauffeur privé "&amp;INDEX(10_Lieux!$K:$K,U1711)&amp;" vers "&amp;INDEX(10_Lieux!$L:$L,V1711)&amp;" : env. "&amp;I1711&amp;" km, "&amp;J1711&amp;" de route. Devis personnalisé, standard 24h/24 et 7j/7."</f>
        <v>Chauffeur privé de Charleroi vers l'aéroport La Môle-Saint-Tropez : env. 1020 km, 10 h 45 de route. Devis personnalisé, standard 24h/24 et 7j/7.</v>
      </c>
      <c r="R1711" s="14" t="n">
        <f aca="false">LEN(Q1711)</f>
        <v>144</v>
      </c>
      <c r="S1711" s="14" t="str">
        <f aca="false">INDEX(10_Lieux!$C:$C,U1711)</f>
        <v>Belgique</v>
      </c>
      <c r="T1711" s="14" t="str">
        <f aca="false">INDEX(10_Lieux!$C:$C,V1711)</f>
        <v>France</v>
      </c>
      <c r="U1711" s="14" t="n">
        <f aca="false">MATCH(A1711,10_Lieux!$A:$A,0)</f>
        <v>96</v>
      </c>
      <c r="V1711" s="14" t="n">
        <f aca="false">MATCH(B1711,10_Lieux!$A:$A,0)</f>
        <v>170</v>
      </c>
      <c r="W1711" s="14" t="n">
        <f aca="false">ROUND(6371*2*ASIN(SQRT(SIN(RADIANS(INDEX(10_Lieux!$F:$F,V1711)-INDEX(10_Lieux!$F:$F,U1711))/2)^2+COS(RADIANS(INDEX(10_Lieux!$F:$F,U1711)))*COS(RADIANS(INDEX(10_Lieux!$F:$F,V1711)))*SIN(RADIANS(INDEX(10_Lieux!$G:$G,V1711)-INDEX(10_Lieux!$G:$G,U1711))/2)^2)),1)</f>
        <v>815.9</v>
      </c>
      <c r="X1711" s="14" t="n">
        <f aca="false">ROUND(I1711/IF(I1711&lt;p_seuil_vitesse,p_vit_lente,p_vit_rapide)*60/15,0)*15</f>
        <v>645</v>
      </c>
      <c r="Y1711" s="14" t="n">
        <f aca="false">MAX(IF(INDEX(10_Lieux!$B:$B,U1711)&lt;&gt;"Ville",INDEX(10_Lieux!$I:$I,U1711),0),IF(INDEX(10_Lieux!$B:$B,V1711)&lt;&gt;"Ville",INDEX(10_Lieux!$I:$I,V1711),0))</f>
        <v>250</v>
      </c>
      <c r="Z1711" s="14" t="str">
        <f aca="false">A1711&amp;"|"&amp;B1711</f>
        <v>Charleroi|La Môle-Saint-Tropez</v>
      </c>
      <c r="AA1711" s="14" t="str">
        <f aca="false">IF(I1711&lt;p_local,"Local",IF(I1711&lt;p_vv_min,"Courte distance",IF(I1711&lt;p_tres_long,"Longue distance","Très longue distance")))</f>
        <v>Très longue distance</v>
      </c>
    </row>
    <row r="1712" customFormat="false" ht="15" hidden="false" customHeight="true" outlineLevel="0" collapsed="false">
      <c r="A1712" s="1" t="s">
        <v>1843</v>
      </c>
      <c r="B1712" s="1" t="s">
        <v>162</v>
      </c>
      <c r="C1712" s="1" t="s">
        <v>34</v>
      </c>
      <c r="D1712" s="1" t="s">
        <v>653</v>
      </c>
      <c r="E1712" s="1" t="s">
        <v>1884</v>
      </c>
      <c r="F1712" s="14" t="s">
        <v>40</v>
      </c>
      <c r="G1712" s="14" t="str">
        <f aca="false">IF(I1712&lt;p_local,"Local → page infra",IF(H1712&gt;=p_ph1,"Phase 1",IF(H1712&gt;=p_ph2,"Phase 2","Phase 3")))</f>
        <v>Phase 3</v>
      </c>
      <c r="H1712" s="14" t="n">
        <f aca="false">IF(I1712&lt;p_local,0,IF(C1712="Aéroport → Aéroport",p_pts_plein,IF(Y1712&gt;0,IF(I1712&lt;=Y1712,p_pts_plein,IF(I1712&lt;=p_mult2*Y1712,p_pts_moyen,p_pts_r3)),IF(I1712&gt;=p_vv_min,p_pts_plein,IF(I1712&gt;=p_vv_moy,p_pts_moyen,p_pts_court))))+IF(INDEX(10_Lieux!$D:$D,U1712)=1,p_prio1,p_prio2)+IF(INDEX(10_Lieux!$D:$D,V1712)=1,p_prio1,p_prio2)+IF(K1712="Oui",p_tf,0)+p_hub*((INDEX(10_Lieux!$H:$H,U1712)="Hub")+(INDEX(10_Lieux!$H:$H,V1712)="Hub"))+IF(OR(INDEX(10_Lieux!$H:$H,U1712)="Premium",INDEX(10_Lieux!$H:$H,V1712)="Premium"),p_prem,0))</f>
        <v>50</v>
      </c>
      <c r="I1712" s="14" t="n">
        <f aca="false">ROUND(W1712*p_facteur,0)</f>
        <v>615</v>
      </c>
      <c r="J1712" s="14" t="str">
        <f aca="false">IF(X1712&lt;60,X1712&amp;" min",INT(X1712/60)&amp;" h"&amp;IF(MOD(X1712,60)=0,""," "&amp;TEXT(MOD(X1712,60),"00")))</f>
        <v>6 h 30</v>
      </c>
      <c r="K1712" s="14" t="str">
        <f aca="false">IF(S1712&lt;&gt;T1712,"Oui","Non")</f>
        <v>Oui</v>
      </c>
      <c r="L1712" s="14" t="str">
        <f aca="false">IF(AND(INDEX(10_Lieux!$B:$B,U1712)="Ville",INDEX(10_Lieux!$B:$B,V1712)="Ville"),"/chauffeur-prive/"&amp;INDEX(10_Lieux!$E:$E,U1712)&amp;"-"&amp;INDEX(10_Lieux!$E:$E,V1712)&amp;"/","/chauffeur-prive/"&amp;INDEX(10_Lieux!$E:$E,U1712)&amp;"/"&amp;INDEX(10_Lieux!$E:$E,V1712)&amp;"/")</f>
        <v>/chauffeur-prive/aeroport-la-mole-saint-tropez/bale/</v>
      </c>
      <c r="M1712" s="14" t="str">
        <f aca="false">IFERROR(INDEX($L:$L,MATCH(B1712&amp;"|"&amp;A1712,$Z:$Z,0)),"—")</f>
        <v>/chauffeur-prive/bale/aeroport-la-mole-saint-tropez/</v>
      </c>
      <c r="N1712" s="14" t="str">
        <f aca="false">IF(LEN("Chauffeur privé "&amp;INDEX(10_Lieux!$J:$J,U1712)&amp;" → "&amp;INDEX(10_Lieux!$J:$J,V1712)&amp;" | 24h/24")&gt;60,"Chauffeur privé "&amp;INDEX(10_Lieux!$J:$J,U1712)&amp;" → "&amp;INDEX(10_Lieux!$J:$J,V1712),"Chauffeur privé "&amp;INDEX(10_Lieux!$J:$J,U1712)&amp;" → "&amp;INDEX(10_Lieux!$J:$J,V1712)&amp;" | 24h/24")</f>
        <v>Chauffeur privé Aéroport La Môle-Saint-Tropez → Bâle</v>
      </c>
      <c r="O1712" s="14" t="n">
        <f aca="false">LEN(N1712)</f>
        <v>52</v>
      </c>
      <c r="P1712" s="14" t="str">
        <f aca="false">"Chauffeur privé "&amp;INDEX(10_Lieux!$K:$K,U1712)&amp;" vers "&amp;INDEX(10_Lieux!$L:$L,V1712)</f>
        <v>Chauffeur privé de l'aéroport La Môle-Saint-Tropez vers Bâle</v>
      </c>
      <c r="Q1712" s="14" t="str">
        <f aca="false">"Chauffeur privé "&amp;INDEX(10_Lieux!$K:$K,U1712)&amp;" vers "&amp;INDEX(10_Lieux!$L:$L,V1712)&amp;" : env. "&amp;I1712&amp;" km, "&amp;J1712&amp;" de route. Devis personnalisé, standard 24h/24 et 7j/7."</f>
        <v>Chauffeur privé de l'aéroport La Môle-Saint-Tropez vers Bâle : env. 615 km, 6 h 30 de route. Devis personnalisé, standard 24h/24 et 7j/7.</v>
      </c>
      <c r="R1712" s="14" t="n">
        <f aca="false">LEN(Q1712)</f>
        <v>137</v>
      </c>
      <c r="S1712" s="14" t="str">
        <f aca="false">INDEX(10_Lieux!$C:$C,U1712)</f>
        <v>France</v>
      </c>
      <c r="T1712" s="14" t="str">
        <f aca="false">INDEX(10_Lieux!$C:$C,V1712)</f>
        <v>Suisse</v>
      </c>
      <c r="U1712" s="14" t="n">
        <f aca="false">MATCH(A1712,10_Lieux!$A:$A,0)</f>
        <v>170</v>
      </c>
      <c r="V1712" s="14" t="n">
        <f aca="false">MATCH(B1712,10_Lieux!$A:$A,0)</f>
        <v>121</v>
      </c>
      <c r="W1712" s="14" t="n">
        <f aca="false">ROUND(6371*2*ASIN(SQRT(SIN(RADIANS(INDEX(10_Lieux!$F:$F,V1712)-INDEX(10_Lieux!$F:$F,U1712))/2)^2+COS(RADIANS(INDEX(10_Lieux!$F:$F,U1712)))*COS(RADIANS(INDEX(10_Lieux!$F:$F,V1712)))*SIN(RADIANS(INDEX(10_Lieux!$G:$G,V1712)-INDEX(10_Lieux!$G:$G,U1712))/2)^2)),1)</f>
        <v>491.8</v>
      </c>
      <c r="X1712" s="14" t="n">
        <f aca="false">ROUND(I1712/IF(I1712&lt;p_seuil_vitesse,p_vit_lente,p_vit_rapide)*60/15,0)*15</f>
        <v>390</v>
      </c>
      <c r="Y1712" s="14" t="n">
        <f aca="false">MAX(IF(INDEX(10_Lieux!$B:$B,U1712)&lt;&gt;"Ville",INDEX(10_Lieux!$I:$I,U1712),0),IF(INDEX(10_Lieux!$B:$B,V1712)&lt;&gt;"Ville",INDEX(10_Lieux!$I:$I,V1712),0))</f>
        <v>250</v>
      </c>
      <c r="Z1712" s="14" t="str">
        <f aca="false">A1712&amp;"|"&amp;B1712</f>
        <v>La Môle-Saint-Tropez|Bâle</v>
      </c>
      <c r="AA1712" s="14" t="str">
        <f aca="false">IF(I1712&lt;p_local,"Local",IF(I1712&lt;p_vv_min,"Courte distance",IF(I1712&lt;p_tres_long,"Longue distance","Très longue distance")))</f>
        <v>Longue distance</v>
      </c>
    </row>
    <row r="1713" customFormat="false" ht="15" hidden="false" customHeight="true" outlineLevel="0" collapsed="false">
      <c r="A1713" s="1" t="s">
        <v>162</v>
      </c>
      <c r="B1713" s="1" t="s">
        <v>1843</v>
      </c>
      <c r="C1713" s="1" t="s">
        <v>35</v>
      </c>
      <c r="D1713" s="1" t="s">
        <v>653</v>
      </c>
      <c r="E1713" s="1" t="s">
        <v>1885</v>
      </c>
      <c r="F1713" s="14" t="s">
        <v>40</v>
      </c>
      <c r="G1713" s="14" t="str">
        <f aca="false">IF(I1713&lt;p_local,"Local → page infra",IF(H1713&gt;=p_ph1,"Phase 1",IF(H1713&gt;=p_ph2,"Phase 2","Phase 3")))</f>
        <v>Phase 3</v>
      </c>
      <c r="H1713" s="14" t="n">
        <f aca="false">IF(I1713&lt;p_local,0,IF(C1713="Aéroport → Aéroport",p_pts_plein,IF(Y1713&gt;0,IF(I1713&lt;=Y1713,p_pts_plein,IF(I1713&lt;=p_mult2*Y1713,p_pts_moyen,p_pts_r3)),IF(I1713&gt;=p_vv_min,p_pts_plein,IF(I1713&gt;=p_vv_moy,p_pts_moyen,p_pts_court))))+IF(INDEX(10_Lieux!$D:$D,U1713)=1,p_prio1,p_prio2)+IF(INDEX(10_Lieux!$D:$D,V1713)=1,p_prio1,p_prio2)+IF(K1713="Oui",p_tf,0)+p_hub*((INDEX(10_Lieux!$H:$H,U1713)="Hub")+(INDEX(10_Lieux!$H:$H,V1713)="Hub"))+IF(OR(INDEX(10_Lieux!$H:$H,U1713)="Premium",INDEX(10_Lieux!$H:$H,V1713)="Premium"),p_prem,0))</f>
        <v>50</v>
      </c>
      <c r="I1713" s="14" t="n">
        <f aca="false">ROUND(W1713*p_facteur,0)</f>
        <v>615</v>
      </c>
      <c r="J1713" s="14" t="str">
        <f aca="false">IF(X1713&lt;60,X1713&amp;" min",INT(X1713/60)&amp;" h"&amp;IF(MOD(X1713,60)=0,""," "&amp;TEXT(MOD(X1713,60),"00")))</f>
        <v>6 h 30</v>
      </c>
      <c r="K1713" s="14" t="str">
        <f aca="false">IF(S1713&lt;&gt;T1713,"Oui","Non")</f>
        <v>Oui</v>
      </c>
      <c r="L1713" s="14" t="str">
        <f aca="false">IF(AND(INDEX(10_Lieux!$B:$B,U1713)="Ville",INDEX(10_Lieux!$B:$B,V1713)="Ville"),"/chauffeur-prive/"&amp;INDEX(10_Lieux!$E:$E,U1713)&amp;"-"&amp;INDEX(10_Lieux!$E:$E,V1713)&amp;"/","/chauffeur-prive/"&amp;INDEX(10_Lieux!$E:$E,U1713)&amp;"/"&amp;INDEX(10_Lieux!$E:$E,V1713)&amp;"/")</f>
        <v>/chauffeur-prive/bale/aeroport-la-mole-saint-tropez/</v>
      </c>
      <c r="M1713" s="14" t="str">
        <f aca="false">IFERROR(INDEX($L:$L,MATCH(B1713&amp;"|"&amp;A1713,$Z:$Z,0)),"—")</f>
        <v>/chauffeur-prive/aeroport-la-mole-saint-tropez/bale/</v>
      </c>
      <c r="N1713" s="14" t="str">
        <f aca="false">IF(LEN("Chauffeur privé "&amp;INDEX(10_Lieux!$J:$J,U1713)&amp;" → "&amp;INDEX(10_Lieux!$J:$J,V1713)&amp;" | 24h/24")&gt;60,"Chauffeur privé "&amp;INDEX(10_Lieux!$J:$J,U1713)&amp;" → "&amp;INDEX(10_Lieux!$J:$J,V1713),"Chauffeur privé "&amp;INDEX(10_Lieux!$J:$J,U1713)&amp;" → "&amp;INDEX(10_Lieux!$J:$J,V1713)&amp;" | 24h/24")</f>
        <v>Chauffeur privé Bâle → Aéroport La Môle-Saint-Tropez</v>
      </c>
      <c r="O1713" s="14" t="n">
        <f aca="false">LEN(N1713)</f>
        <v>52</v>
      </c>
      <c r="P1713" s="14" t="str">
        <f aca="false">"Chauffeur privé "&amp;INDEX(10_Lieux!$K:$K,U1713)&amp;" vers "&amp;INDEX(10_Lieux!$L:$L,V1713)</f>
        <v>Chauffeur privé de Bâle vers l'aéroport La Môle-Saint-Tropez</v>
      </c>
      <c r="Q1713" s="14" t="str">
        <f aca="false">"Chauffeur privé "&amp;INDEX(10_Lieux!$K:$K,U1713)&amp;" vers "&amp;INDEX(10_Lieux!$L:$L,V1713)&amp;" : env. "&amp;I1713&amp;" km, "&amp;J1713&amp;" de route. Devis personnalisé, standard 24h/24 et 7j/7."</f>
        <v>Chauffeur privé de Bâle vers l'aéroport La Môle-Saint-Tropez : env. 615 km, 6 h 30 de route. Devis personnalisé, standard 24h/24 et 7j/7.</v>
      </c>
      <c r="R1713" s="14" t="n">
        <f aca="false">LEN(Q1713)</f>
        <v>137</v>
      </c>
      <c r="S1713" s="14" t="str">
        <f aca="false">INDEX(10_Lieux!$C:$C,U1713)</f>
        <v>Suisse</v>
      </c>
      <c r="T1713" s="14" t="str">
        <f aca="false">INDEX(10_Lieux!$C:$C,V1713)</f>
        <v>France</v>
      </c>
      <c r="U1713" s="14" t="n">
        <f aca="false">MATCH(A1713,10_Lieux!$A:$A,0)</f>
        <v>121</v>
      </c>
      <c r="V1713" s="14" t="n">
        <f aca="false">MATCH(B1713,10_Lieux!$A:$A,0)</f>
        <v>170</v>
      </c>
      <c r="W1713" s="14" t="n">
        <f aca="false">ROUND(6371*2*ASIN(SQRT(SIN(RADIANS(INDEX(10_Lieux!$F:$F,V1713)-INDEX(10_Lieux!$F:$F,U1713))/2)^2+COS(RADIANS(INDEX(10_Lieux!$F:$F,U1713)))*COS(RADIANS(INDEX(10_Lieux!$F:$F,V1713)))*SIN(RADIANS(INDEX(10_Lieux!$G:$G,V1713)-INDEX(10_Lieux!$G:$G,U1713))/2)^2)),1)</f>
        <v>491.8</v>
      </c>
      <c r="X1713" s="14" t="n">
        <f aca="false">ROUND(I1713/IF(I1713&lt;p_seuil_vitesse,p_vit_lente,p_vit_rapide)*60/15,0)*15</f>
        <v>390</v>
      </c>
      <c r="Y1713" s="14" t="n">
        <f aca="false">MAX(IF(INDEX(10_Lieux!$B:$B,U1713)&lt;&gt;"Ville",INDEX(10_Lieux!$I:$I,U1713),0),IF(INDEX(10_Lieux!$B:$B,V1713)&lt;&gt;"Ville",INDEX(10_Lieux!$I:$I,V1713),0))</f>
        <v>250</v>
      </c>
      <c r="Z1713" s="14" t="str">
        <f aca="false">A1713&amp;"|"&amp;B1713</f>
        <v>Bâle|La Môle-Saint-Tropez</v>
      </c>
      <c r="AA1713" s="14" t="str">
        <f aca="false">IF(I1713&lt;p_local,"Local",IF(I1713&lt;p_vv_min,"Courte distance",IF(I1713&lt;p_tres_long,"Longue distance","Très longue distance")))</f>
        <v>Longue distance</v>
      </c>
    </row>
    <row r="1714" customFormat="false" ht="15" hidden="false" customHeight="true" outlineLevel="0" collapsed="false">
      <c r="A1714" s="1" t="s">
        <v>1843</v>
      </c>
      <c r="B1714" s="1" t="s">
        <v>164</v>
      </c>
      <c r="C1714" s="1" t="s">
        <v>34</v>
      </c>
      <c r="D1714" s="1" t="s">
        <v>653</v>
      </c>
      <c r="E1714" s="1" t="s">
        <v>1886</v>
      </c>
      <c r="F1714" s="14" t="s">
        <v>40</v>
      </c>
      <c r="G1714" s="14" t="str">
        <f aca="false">IF(I1714&lt;p_local,"Local → page infra",IF(H1714&gt;=p_ph1,"Phase 1",IF(H1714&gt;=p_ph2,"Phase 2","Phase 3")))</f>
        <v>Phase 3</v>
      </c>
      <c r="H1714" s="14" t="n">
        <f aca="false">IF(I1714&lt;p_local,0,IF(C1714="Aéroport → Aéroport",p_pts_plein,IF(Y1714&gt;0,IF(I1714&lt;=Y1714,p_pts_plein,IF(I1714&lt;=p_mult2*Y1714,p_pts_moyen,p_pts_r3)),IF(I1714&gt;=p_vv_min,p_pts_plein,IF(I1714&gt;=p_vv_moy,p_pts_moyen,p_pts_court))))+IF(INDEX(10_Lieux!$D:$D,U1714)=1,p_prio1,p_prio2)+IF(INDEX(10_Lieux!$D:$D,V1714)=1,p_prio1,p_prio2)+IF(K1714="Oui",p_tf,0)+p_hub*((INDEX(10_Lieux!$H:$H,U1714)="Hub")+(INDEX(10_Lieux!$H:$H,V1714)="Hub"))+IF(OR(INDEX(10_Lieux!$H:$H,U1714)="Premium",INDEX(10_Lieux!$H:$H,V1714)="Premium"),p_prem,0))</f>
        <v>60</v>
      </c>
      <c r="I1714" s="14" t="n">
        <f aca="false">ROUND(W1714*p_facteur,0)</f>
        <v>614</v>
      </c>
      <c r="J1714" s="14" t="str">
        <f aca="false">IF(X1714&lt;60,X1714&amp;" min",INT(X1714/60)&amp;" h"&amp;IF(MOD(X1714,60)=0,""," "&amp;TEXT(MOD(X1714,60),"00")))</f>
        <v>6 h 30</v>
      </c>
      <c r="K1714" s="14" t="str">
        <f aca="false">IF(S1714&lt;&gt;T1714,"Oui","Non")</f>
        <v>Oui</v>
      </c>
      <c r="L1714" s="14" t="str">
        <f aca="false">IF(AND(INDEX(10_Lieux!$B:$B,U1714)="Ville",INDEX(10_Lieux!$B:$B,V1714)="Ville"),"/chauffeur-prive/"&amp;INDEX(10_Lieux!$E:$E,U1714)&amp;"-"&amp;INDEX(10_Lieux!$E:$E,V1714)&amp;"/","/chauffeur-prive/"&amp;INDEX(10_Lieux!$E:$E,U1714)&amp;"/"&amp;INDEX(10_Lieux!$E:$E,V1714)&amp;"/")</f>
        <v>/chauffeur-prive/aeroport-la-mole-saint-tropez/zurich/</v>
      </c>
      <c r="M1714" s="14" t="str">
        <f aca="false">IFERROR(INDEX($L:$L,MATCH(B1714&amp;"|"&amp;A1714,$Z:$Z,0)),"—")</f>
        <v>/chauffeur-prive/zurich/aeroport-la-mole-saint-tropez/</v>
      </c>
      <c r="N1714" s="14" t="str">
        <f aca="false">IF(LEN("Chauffeur privé "&amp;INDEX(10_Lieux!$J:$J,U1714)&amp;" → "&amp;INDEX(10_Lieux!$J:$J,V1714)&amp;" | 24h/24")&gt;60,"Chauffeur privé "&amp;INDEX(10_Lieux!$J:$J,U1714)&amp;" → "&amp;INDEX(10_Lieux!$J:$J,V1714),"Chauffeur privé "&amp;INDEX(10_Lieux!$J:$J,U1714)&amp;" → "&amp;INDEX(10_Lieux!$J:$J,V1714)&amp;" | 24h/24")</f>
        <v>Chauffeur privé Aéroport La Môle-Saint-Tropez → Zurich</v>
      </c>
      <c r="O1714" s="14" t="n">
        <f aca="false">LEN(N1714)</f>
        <v>54</v>
      </c>
      <c r="P1714" s="14" t="str">
        <f aca="false">"Chauffeur privé "&amp;INDEX(10_Lieux!$K:$K,U1714)&amp;" vers "&amp;INDEX(10_Lieux!$L:$L,V1714)</f>
        <v>Chauffeur privé de l'aéroport La Môle-Saint-Tropez vers Zurich</v>
      </c>
      <c r="Q1714" s="14" t="str">
        <f aca="false">"Chauffeur privé "&amp;INDEX(10_Lieux!$K:$K,U1714)&amp;" vers "&amp;INDEX(10_Lieux!$L:$L,V1714)&amp;" : env. "&amp;I1714&amp;" km, "&amp;J1714&amp;" de route. Devis personnalisé, standard 24h/24 et 7j/7."</f>
        <v>Chauffeur privé de l'aéroport La Môle-Saint-Tropez vers Zurich : env. 614 km, 6 h 30 de route. Devis personnalisé, standard 24h/24 et 7j/7.</v>
      </c>
      <c r="R1714" s="14" t="n">
        <f aca="false">LEN(Q1714)</f>
        <v>139</v>
      </c>
      <c r="S1714" s="14" t="str">
        <f aca="false">INDEX(10_Lieux!$C:$C,U1714)</f>
        <v>France</v>
      </c>
      <c r="T1714" s="14" t="str">
        <f aca="false">INDEX(10_Lieux!$C:$C,V1714)</f>
        <v>Suisse</v>
      </c>
      <c r="U1714" s="14" t="n">
        <f aca="false">MATCH(A1714,10_Lieux!$A:$A,0)</f>
        <v>170</v>
      </c>
      <c r="V1714" s="14" t="n">
        <f aca="false">MATCH(B1714,10_Lieux!$A:$A,0)</f>
        <v>122</v>
      </c>
      <c r="W1714" s="14" t="n">
        <f aca="false">ROUND(6371*2*ASIN(SQRT(SIN(RADIANS(INDEX(10_Lieux!$F:$F,V1714)-INDEX(10_Lieux!$F:$F,U1714))/2)^2+COS(RADIANS(INDEX(10_Lieux!$F:$F,U1714)))*COS(RADIANS(INDEX(10_Lieux!$F:$F,V1714)))*SIN(RADIANS(INDEX(10_Lieux!$G:$G,V1714)-INDEX(10_Lieux!$G:$G,U1714))/2)^2)),1)</f>
        <v>490.9</v>
      </c>
      <c r="X1714" s="14" t="n">
        <f aca="false">ROUND(I1714/IF(I1714&lt;p_seuil_vitesse,p_vit_lente,p_vit_rapide)*60/15,0)*15</f>
        <v>390</v>
      </c>
      <c r="Y1714" s="14" t="n">
        <f aca="false">MAX(IF(INDEX(10_Lieux!$B:$B,U1714)&lt;&gt;"Ville",INDEX(10_Lieux!$I:$I,U1714),0),IF(INDEX(10_Lieux!$B:$B,V1714)&lt;&gt;"Ville",INDEX(10_Lieux!$I:$I,V1714),0))</f>
        <v>250</v>
      </c>
      <c r="Z1714" s="14" t="str">
        <f aca="false">A1714&amp;"|"&amp;B1714</f>
        <v>La Môle-Saint-Tropez|Zurich</v>
      </c>
      <c r="AA1714" s="14" t="str">
        <f aca="false">IF(I1714&lt;p_local,"Local",IF(I1714&lt;p_vv_min,"Courte distance",IF(I1714&lt;p_tres_long,"Longue distance","Très longue distance")))</f>
        <v>Longue distance</v>
      </c>
    </row>
    <row r="1715" customFormat="false" ht="15" hidden="false" customHeight="true" outlineLevel="0" collapsed="false">
      <c r="A1715" s="1" t="s">
        <v>164</v>
      </c>
      <c r="B1715" s="1" t="s">
        <v>1843</v>
      </c>
      <c r="C1715" s="1" t="s">
        <v>35</v>
      </c>
      <c r="D1715" s="1" t="s">
        <v>653</v>
      </c>
      <c r="E1715" s="1" t="s">
        <v>1887</v>
      </c>
      <c r="F1715" s="14" t="s">
        <v>40</v>
      </c>
      <c r="G1715" s="14" t="str">
        <f aca="false">IF(I1715&lt;p_local,"Local → page infra",IF(H1715&gt;=p_ph1,"Phase 1",IF(H1715&gt;=p_ph2,"Phase 2","Phase 3")))</f>
        <v>Phase 3</v>
      </c>
      <c r="H1715" s="14" t="n">
        <f aca="false">IF(I1715&lt;p_local,0,IF(C1715="Aéroport → Aéroport",p_pts_plein,IF(Y1715&gt;0,IF(I1715&lt;=Y1715,p_pts_plein,IF(I1715&lt;=p_mult2*Y1715,p_pts_moyen,p_pts_r3)),IF(I1715&gt;=p_vv_min,p_pts_plein,IF(I1715&gt;=p_vv_moy,p_pts_moyen,p_pts_court))))+IF(INDEX(10_Lieux!$D:$D,U1715)=1,p_prio1,p_prio2)+IF(INDEX(10_Lieux!$D:$D,V1715)=1,p_prio1,p_prio2)+IF(K1715="Oui",p_tf,0)+p_hub*((INDEX(10_Lieux!$H:$H,U1715)="Hub")+(INDEX(10_Lieux!$H:$H,V1715)="Hub"))+IF(OR(INDEX(10_Lieux!$H:$H,U1715)="Premium",INDEX(10_Lieux!$H:$H,V1715)="Premium"),p_prem,0))</f>
        <v>60</v>
      </c>
      <c r="I1715" s="14" t="n">
        <f aca="false">ROUND(W1715*p_facteur,0)</f>
        <v>614</v>
      </c>
      <c r="J1715" s="14" t="str">
        <f aca="false">IF(X1715&lt;60,X1715&amp;" min",INT(X1715/60)&amp;" h"&amp;IF(MOD(X1715,60)=0,""," "&amp;TEXT(MOD(X1715,60),"00")))</f>
        <v>6 h 30</v>
      </c>
      <c r="K1715" s="14" t="str">
        <f aca="false">IF(S1715&lt;&gt;T1715,"Oui","Non")</f>
        <v>Oui</v>
      </c>
      <c r="L1715" s="14" t="str">
        <f aca="false">IF(AND(INDEX(10_Lieux!$B:$B,U1715)="Ville",INDEX(10_Lieux!$B:$B,V1715)="Ville"),"/chauffeur-prive/"&amp;INDEX(10_Lieux!$E:$E,U1715)&amp;"-"&amp;INDEX(10_Lieux!$E:$E,V1715)&amp;"/","/chauffeur-prive/"&amp;INDEX(10_Lieux!$E:$E,U1715)&amp;"/"&amp;INDEX(10_Lieux!$E:$E,V1715)&amp;"/")</f>
        <v>/chauffeur-prive/zurich/aeroport-la-mole-saint-tropez/</v>
      </c>
      <c r="M1715" s="14" t="str">
        <f aca="false">IFERROR(INDEX($L:$L,MATCH(B1715&amp;"|"&amp;A1715,$Z:$Z,0)),"—")</f>
        <v>/chauffeur-prive/aeroport-la-mole-saint-tropez/zurich/</v>
      </c>
      <c r="N1715" s="14" t="str">
        <f aca="false">IF(LEN("Chauffeur privé "&amp;INDEX(10_Lieux!$J:$J,U1715)&amp;" → "&amp;INDEX(10_Lieux!$J:$J,V1715)&amp;" | 24h/24")&gt;60,"Chauffeur privé "&amp;INDEX(10_Lieux!$J:$J,U1715)&amp;" → "&amp;INDEX(10_Lieux!$J:$J,V1715),"Chauffeur privé "&amp;INDEX(10_Lieux!$J:$J,U1715)&amp;" → "&amp;INDEX(10_Lieux!$J:$J,V1715)&amp;" | 24h/24")</f>
        <v>Chauffeur privé Zurich → Aéroport La Môle-Saint-Tropez</v>
      </c>
      <c r="O1715" s="14" t="n">
        <f aca="false">LEN(N1715)</f>
        <v>54</v>
      </c>
      <c r="P1715" s="14" t="str">
        <f aca="false">"Chauffeur privé "&amp;INDEX(10_Lieux!$K:$K,U1715)&amp;" vers "&amp;INDEX(10_Lieux!$L:$L,V1715)</f>
        <v>Chauffeur privé de Zurich vers l'aéroport La Môle-Saint-Tropez</v>
      </c>
      <c r="Q1715" s="14" t="str">
        <f aca="false">"Chauffeur privé "&amp;INDEX(10_Lieux!$K:$K,U1715)&amp;" vers "&amp;INDEX(10_Lieux!$L:$L,V1715)&amp;" : env. "&amp;I1715&amp;" km, "&amp;J1715&amp;" de route. Devis personnalisé, standard 24h/24 et 7j/7."</f>
        <v>Chauffeur privé de Zurich vers l'aéroport La Môle-Saint-Tropez : env. 614 km, 6 h 30 de route. Devis personnalisé, standard 24h/24 et 7j/7.</v>
      </c>
      <c r="R1715" s="14" t="n">
        <f aca="false">LEN(Q1715)</f>
        <v>139</v>
      </c>
      <c r="S1715" s="14" t="str">
        <f aca="false">INDEX(10_Lieux!$C:$C,U1715)</f>
        <v>Suisse</v>
      </c>
      <c r="T1715" s="14" t="str">
        <f aca="false">INDEX(10_Lieux!$C:$C,V1715)</f>
        <v>France</v>
      </c>
      <c r="U1715" s="14" t="n">
        <f aca="false">MATCH(A1715,10_Lieux!$A:$A,0)</f>
        <v>122</v>
      </c>
      <c r="V1715" s="14" t="n">
        <f aca="false">MATCH(B1715,10_Lieux!$A:$A,0)</f>
        <v>170</v>
      </c>
      <c r="W1715" s="14" t="n">
        <f aca="false">ROUND(6371*2*ASIN(SQRT(SIN(RADIANS(INDEX(10_Lieux!$F:$F,V1715)-INDEX(10_Lieux!$F:$F,U1715))/2)^2+COS(RADIANS(INDEX(10_Lieux!$F:$F,U1715)))*COS(RADIANS(INDEX(10_Lieux!$F:$F,V1715)))*SIN(RADIANS(INDEX(10_Lieux!$G:$G,V1715)-INDEX(10_Lieux!$G:$G,U1715))/2)^2)),1)</f>
        <v>490.9</v>
      </c>
      <c r="X1715" s="14" t="n">
        <f aca="false">ROUND(I1715/IF(I1715&lt;p_seuil_vitesse,p_vit_lente,p_vit_rapide)*60/15,0)*15</f>
        <v>390</v>
      </c>
      <c r="Y1715" s="14" t="n">
        <f aca="false">MAX(IF(INDEX(10_Lieux!$B:$B,U1715)&lt;&gt;"Ville",INDEX(10_Lieux!$I:$I,U1715),0),IF(INDEX(10_Lieux!$B:$B,V1715)&lt;&gt;"Ville",INDEX(10_Lieux!$I:$I,V1715),0))</f>
        <v>250</v>
      </c>
      <c r="Z1715" s="14" t="str">
        <f aca="false">A1715&amp;"|"&amp;B1715</f>
        <v>Zurich|La Môle-Saint-Tropez</v>
      </c>
      <c r="AA1715" s="14" t="str">
        <f aca="false">IF(I1715&lt;p_local,"Local",IF(I1715&lt;p_vv_min,"Courte distance",IF(I1715&lt;p_tres_long,"Longue distance","Très longue distance")))</f>
        <v>Longue distance</v>
      </c>
    </row>
    <row r="1716" customFormat="false" ht="15" hidden="false" customHeight="true" outlineLevel="0" collapsed="false">
      <c r="A1716" s="1" t="s">
        <v>1843</v>
      </c>
      <c r="B1716" s="1" t="s">
        <v>166</v>
      </c>
      <c r="C1716" s="1" t="s">
        <v>34</v>
      </c>
      <c r="D1716" s="1" t="s">
        <v>653</v>
      </c>
      <c r="E1716" s="1" t="s">
        <v>1888</v>
      </c>
      <c r="F1716" s="14" t="s">
        <v>40</v>
      </c>
      <c r="G1716" s="14" t="str">
        <f aca="false">IF(I1716&lt;p_local,"Local → page infra",IF(H1716&gt;=p_ph1,"Phase 1",IF(H1716&gt;=p_ph2,"Phase 2","Phase 3")))</f>
        <v>Phase 3</v>
      </c>
      <c r="H1716" s="14" t="n">
        <f aca="false">IF(I1716&lt;p_local,0,IF(C1716="Aéroport → Aéroport",p_pts_plein,IF(Y1716&gt;0,IF(I1716&lt;=Y1716,p_pts_plein,IF(I1716&lt;=p_mult2*Y1716,p_pts_moyen,p_pts_r3)),IF(I1716&gt;=p_vv_min,p_pts_plein,IF(I1716&gt;=p_vv_moy,p_pts_moyen,p_pts_court))))+IF(INDEX(10_Lieux!$D:$D,U1716)=1,p_prio1,p_prio2)+IF(INDEX(10_Lieux!$D:$D,V1716)=1,p_prio1,p_prio2)+IF(K1716="Oui",p_tf,0)+p_hub*((INDEX(10_Lieux!$H:$H,U1716)="Hub")+(INDEX(10_Lieux!$H:$H,V1716)="Hub"))+IF(OR(INDEX(10_Lieux!$H:$H,U1716)="Premium",INDEX(10_Lieux!$H:$H,V1716)="Premium"),p_prem,0))</f>
        <v>50</v>
      </c>
      <c r="I1716" s="14" t="n">
        <f aca="false">ROUND(W1716*p_facteur,0)</f>
        <v>529</v>
      </c>
      <c r="J1716" s="14" t="str">
        <f aca="false">IF(X1716&lt;60,X1716&amp;" min",INT(X1716/60)&amp;" h"&amp;IF(MOD(X1716,60)=0,""," "&amp;TEXT(MOD(X1716,60),"00")))</f>
        <v>5 h 30</v>
      </c>
      <c r="K1716" s="14" t="str">
        <f aca="false">IF(S1716&lt;&gt;T1716,"Oui","Non")</f>
        <v>Oui</v>
      </c>
      <c r="L1716" s="14" t="str">
        <f aca="false">IF(AND(INDEX(10_Lieux!$B:$B,U1716)="Ville",INDEX(10_Lieux!$B:$B,V1716)="Ville"),"/chauffeur-prive/"&amp;INDEX(10_Lieux!$E:$E,U1716)&amp;"-"&amp;INDEX(10_Lieux!$E:$E,V1716)&amp;"/","/chauffeur-prive/"&amp;INDEX(10_Lieux!$E:$E,U1716)&amp;"/"&amp;INDEX(10_Lieux!$E:$E,V1716)&amp;"/")</f>
        <v>/chauffeur-prive/aeroport-la-mole-saint-tropez/berne/</v>
      </c>
      <c r="M1716" s="14" t="str">
        <f aca="false">IFERROR(INDEX($L:$L,MATCH(B1716&amp;"|"&amp;A1716,$Z:$Z,0)),"—")</f>
        <v>/chauffeur-prive/berne/aeroport-la-mole-saint-tropez/</v>
      </c>
      <c r="N1716" s="14" t="str">
        <f aca="false">IF(LEN("Chauffeur privé "&amp;INDEX(10_Lieux!$J:$J,U1716)&amp;" → "&amp;INDEX(10_Lieux!$J:$J,V1716)&amp;" | 24h/24")&gt;60,"Chauffeur privé "&amp;INDEX(10_Lieux!$J:$J,U1716)&amp;" → "&amp;INDEX(10_Lieux!$J:$J,V1716),"Chauffeur privé "&amp;INDEX(10_Lieux!$J:$J,U1716)&amp;" → "&amp;INDEX(10_Lieux!$J:$J,V1716)&amp;" | 24h/24")</f>
        <v>Chauffeur privé Aéroport La Môle-Saint-Tropez → Berne</v>
      </c>
      <c r="O1716" s="14" t="n">
        <f aca="false">LEN(N1716)</f>
        <v>53</v>
      </c>
      <c r="P1716" s="14" t="str">
        <f aca="false">"Chauffeur privé "&amp;INDEX(10_Lieux!$K:$K,U1716)&amp;" vers "&amp;INDEX(10_Lieux!$L:$L,V1716)</f>
        <v>Chauffeur privé de l'aéroport La Môle-Saint-Tropez vers Berne</v>
      </c>
      <c r="Q1716" s="14" t="str">
        <f aca="false">"Chauffeur privé "&amp;INDEX(10_Lieux!$K:$K,U1716)&amp;" vers "&amp;INDEX(10_Lieux!$L:$L,V1716)&amp;" : env. "&amp;I1716&amp;" km, "&amp;J1716&amp;" de route. Devis personnalisé, standard 24h/24 et 7j/7."</f>
        <v>Chauffeur privé de l'aéroport La Môle-Saint-Tropez vers Berne : env. 529 km, 5 h 30 de route. Devis personnalisé, standard 24h/24 et 7j/7.</v>
      </c>
      <c r="R1716" s="14" t="n">
        <f aca="false">LEN(Q1716)</f>
        <v>138</v>
      </c>
      <c r="S1716" s="14" t="str">
        <f aca="false">INDEX(10_Lieux!$C:$C,U1716)</f>
        <v>France</v>
      </c>
      <c r="T1716" s="14" t="str">
        <f aca="false">INDEX(10_Lieux!$C:$C,V1716)</f>
        <v>Suisse</v>
      </c>
      <c r="U1716" s="14" t="n">
        <f aca="false">MATCH(A1716,10_Lieux!$A:$A,0)</f>
        <v>170</v>
      </c>
      <c r="V1716" s="14" t="n">
        <f aca="false">MATCH(B1716,10_Lieux!$A:$A,0)</f>
        <v>123</v>
      </c>
      <c r="W1716" s="14" t="n">
        <f aca="false">ROUND(6371*2*ASIN(SQRT(SIN(RADIANS(INDEX(10_Lieux!$F:$F,V1716)-INDEX(10_Lieux!$F:$F,U1716))/2)^2+COS(RADIANS(INDEX(10_Lieux!$F:$F,U1716)))*COS(RADIANS(INDEX(10_Lieux!$F:$F,V1716)))*SIN(RADIANS(INDEX(10_Lieux!$G:$G,V1716)-INDEX(10_Lieux!$G:$G,U1716))/2)^2)),1)</f>
        <v>422.9</v>
      </c>
      <c r="X1716" s="14" t="n">
        <f aca="false">ROUND(I1716/IF(I1716&lt;p_seuil_vitesse,p_vit_lente,p_vit_rapide)*60/15,0)*15</f>
        <v>330</v>
      </c>
      <c r="Y1716" s="14" t="n">
        <f aca="false">MAX(IF(INDEX(10_Lieux!$B:$B,U1716)&lt;&gt;"Ville",INDEX(10_Lieux!$I:$I,U1716),0),IF(INDEX(10_Lieux!$B:$B,V1716)&lt;&gt;"Ville",INDEX(10_Lieux!$I:$I,V1716),0))</f>
        <v>250</v>
      </c>
      <c r="Z1716" s="14" t="str">
        <f aca="false">A1716&amp;"|"&amp;B1716</f>
        <v>La Môle-Saint-Tropez|Berne</v>
      </c>
      <c r="AA1716" s="14" t="str">
        <f aca="false">IF(I1716&lt;p_local,"Local",IF(I1716&lt;p_vv_min,"Courte distance",IF(I1716&lt;p_tres_long,"Longue distance","Très longue distance")))</f>
        <v>Longue distance</v>
      </c>
    </row>
    <row r="1717" customFormat="false" ht="15" hidden="false" customHeight="true" outlineLevel="0" collapsed="false">
      <c r="A1717" s="1" t="s">
        <v>166</v>
      </c>
      <c r="B1717" s="1" t="s">
        <v>1843</v>
      </c>
      <c r="C1717" s="1" t="s">
        <v>35</v>
      </c>
      <c r="D1717" s="1" t="s">
        <v>653</v>
      </c>
      <c r="E1717" s="1" t="s">
        <v>1889</v>
      </c>
      <c r="F1717" s="14" t="s">
        <v>40</v>
      </c>
      <c r="G1717" s="14" t="str">
        <f aca="false">IF(I1717&lt;p_local,"Local → page infra",IF(H1717&gt;=p_ph1,"Phase 1",IF(H1717&gt;=p_ph2,"Phase 2","Phase 3")))</f>
        <v>Phase 3</v>
      </c>
      <c r="H1717" s="14" t="n">
        <f aca="false">IF(I1717&lt;p_local,0,IF(C1717="Aéroport → Aéroport",p_pts_plein,IF(Y1717&gt;0,IF(I1717&lt;=Y1717,p_pts_plein,IF(I1717&lt;=p_mult2*Y1717,p_pts_moyen,p_pts_r3)),IF(I1717&gt;=p_vv_min,p_pts_plein,IF(I1717&gt;=p_vv_moy,p_pts_moyen,p_pts_court))))+IF(INDEX(10_Lieux!$D:$D,U1717)=1,p_prio1,p_prio2)+IF(INDEX(10_Lieux!$D:$D,V1717)=1,p_prio1,p_prio2)+IF(K1717="Oui",p_tf,0)+p_hub*((INDEX(10_Lieux!$H:$H,U1717)="Hub")+(INDEX(10_Lieux!$H:$H,V1717)="Hub"))+IF(OR(INDEX(10_Lieux!$H:$H,U1717)="Premium",INDEX(10_Lieux!$H:$H,V1717)="Premium"),p_prem,0))</f>
        <v>50</v>
      </c>
      <c r="I1717" s="14" t="n">
        <f aca="false">ROUND(W1717*p_facteur,0)</f>
        <v>529</v>
      </c>
      <c r="J1717" s="14" t="str">
        <f aca="false">IF(X1717&lt;60,X1717&amp;" min",INT(X1717/60)&amp;" h"&amp;IF(MOD(X1717,60)=0,""," "&amp;TEXT(MOD(X1717,60),"00")))</f>
        <v>5 h 30</v>
      </c>
      <c r="K1717" s="14" t="str">
        <f aca="false">IF(S1717&lt;&gt;T1717,"Oui","Non")</f>
        <v>Oui</v>
      </c>
      <c r="L1717" s="14" t="str">
        <f aca="false">IF(AND(INDEX(10_Lieux!$B:$B,U1717)="Ville",INDEX(10_Lieux!$B:$B,V1717)="Ville"),"/chauffeur-prive/"&amp;INDEX(10_Lieux!$E:$E,U1717)&amp;"-"&amp;INDEX(10_Lieux!$E:$E,V1717)&amp;"/","/chauffeur-prive/"&amp;INDEX(10_Lieux!$E:$E,U1717)&amp;"/"&amp;INDEX(10_Lieux!$E:$E,V1717)&amp;"/")</f>
        <v>/chauffeur-prive/berne/aeroport-la-mole-saint-tropez/</v>
      </c>
      <c r="M1717" s="14" t="str">
        <f aca="false">IFERROR(INDEX($L:$L,MATCH(B1717&amp;"|"&amp;A1717,$Z:$Z,0)),"—")</f>
        <v>/chauffeur-prive/aeroport-la-mole-saint-tropez/berne/</v>
      </c>
      <c r="N1717" s="14" t="str">
        <f aca="false">IF(LEN("Chauffeur privé "&amp;INDEX(10_Lieux!$J:$J,U1717)&amp;" → "&amp;INDEX(10_Lieux!$J:$J,V1717)&amp;" | 24h/24")&gt;60,"Chauffeur privé "&amp;INDEX(10_Lieux!$J:$J,U1717)&amp;" → "&amp;INDEX(10_Lieux!$J:$J,V1717),"Chauffeur privé "&amp;INDEX(10_Lieux!$J:$J,U1717)&amp;" → "&amp;INDEX(10_Lieux!$J:$J,V1717)&amp;" | 24h/24")</f>
        <v>Chauffeur privé Berne → Aéroport La Môle-Saint-Tropez</v>
      </c>
      <c r="O1717" s="14" t="n">
        <f aca="false">LEN(N1717)</f>
        <v>53</v>
      </c>
      <c r="P1717" s="14" t="str">
        <f aca="false">"Chauffeur privé "&amp;INDEX(10_Lieux!$K:$K,U1717)&amp;" vers "&amp;INDEX(10_Lieux!$L:$L,V1717)</f>
        <v>Chauffeur privé de Berne vers l'aéroport La Môle-Saint-Tropez</v>
      </c>
      <c r="Q1717" s="14" t="str">
        <f aca="false">"Chauffeur privé "&amp;INDEX(10_Lieux!$K:$K,U1717)&amp;" vers "&amp;INDEX(10_Lieux!$L:$L,V1717)&amp;" : env. "&amp;I1717&amp;" km, "&amp;J1717&amp;" de route. Devis personnalisé, standard 24h/24 et 7j/7."</f>
        <v>Chauffeur privé de Berne vers l'aéroport La Môle-Saint-Tropez : env. 529 km, 5 h 30 de route. Devis personnalisé, standard 24h/24 et 7j/7.</v>
      </c>
      <c r="R1717" s="14" t="n">
        <f aca="false">LEN(Q1717)</f>
        <v>138</v>
      </c>
      <c r="S1717" s="14" t="str">
        <f aca="false">INDEX(10_Lieux!$C:$C,U1717)</f>
        <v>Suisse</v>
      </c>
      <c r="T1717" s="14" t="str">
        <f aca="false">INDEX(10_Lieux!$C:$C,V1717)</f>
        <v>France</v>
      </c>
      <c r="U1717" s="14" t="n">
        <f aca="false">MATCH(A1717,10_Lieux!$A:$A,0)</f>
        <v>123</v>
      </c>
      <c r="V1717" s="14" t="n">
        <f aca="false">MATCH(B1717,10_Lieux!$A:$A,0)</f>
        <v>170</v>
      </c>
      <c r="W1717" s="14" t="n">
        <f aca="false">ROUND(6371*2*ASIN(SQRT(SIN(RADIANS(INDEX(10_Lieux!$F:$F,V1717)-INDEX(10_Lieux!$F:$F,U1717))/2)^2+COS(RADIANS(INDEX(10_Lieux!$F:$F,U1717)))*COS(RADIANS(INDEX(10_Lieux!$F:$F,V1717)))*SIN(RADIANS(INDEX(10_Lieux!$G:$G,V1717)-INDEX(10_Lieux!$G:$G,U1717))/2)^2)),1)</f>
        <v>422.9</v>
      </c>
      <c r="X1717" s="14" t="n">
        <f aca="false">ROUND(I1717/IF(I1717&lt;p_seuil_vitesse,p_vit_lente,p_vit_rapide)*60/15,0)*15</f>
        <v>330</v>
      </c>
      <c r="Y1717" s="14" t="n">
        <f aca="false">MAX(IF(INDEX(10_Lieux!$B:$B,U1717)&lt;&gt;"Ville",INDEX(10_Lieux!$I:$I,U1717),0),IF(INDEX(10_Lieux!$B:$B,V1717)&lt;&gt;"Ville",INDEX(10_Lieux!$I:$I,V1717),0))</f>
        <v>250</v>
      </c>
      <c r="Z1717" s="14" t="str">
        <f aca="false">A1717&amp;"|"&amp;B1717</f>
        <v>Berne|La Môle-Saint-Tropez</v>
      </c>
      <c r="AA1717" s="14" t="str">
        <f aca="false">IF(I1717&lt;p_local,"Local",IF(I1717&lt;p_vv_min,"Courte distance",IF(I1717&lt;p_tres_long,"Longue distance","Très longue distance")))</f>
        <v>Longue distance</v>
      </c>
    </row>
    <row r="1718" customFormat="false" ht="15" hidden="false" customHeight="true" outlineLevel="0" collapsed="false">
      <c r="A1718" s="1" t="s">
        <v>1890</v>
      </c>
      <c r="B1718" s="1" t="s">
        <v>122</v>
      </c>
      <c r="C1718" s="1" t="s">
        <v>34</v>
      </c>
      <c r="D1718" s="1" t="s">
        <v>653</v>
      </c>
      <c r="E1718" s="1" t="s">
        <v>1891</v>
      </c>
      <c r="F1718" s="14" t="s">
        <v>40</v>
      </c>
      <c r="G1718" s="14" t="str">
        <f aca="false">IF(I1718&lt;p_local,"Local → page infra",IF(H1718&gt;=p_ph1,"Phase 1",IF(H1718&gt;=p_ph2,"Phase 2","Phase 3")))</f>
        <v>Phase 2</v>
      </c>
      <c r="H1718" s="14" t="n">
        <f aca="false">IF(I1718&lt;p_local,0,IF(C1718="Aéroport → Aéroport",p_pts_plein,IF(Y1718&gt;0,IF(I1718&lt;=Y1718,p_pts_plein,IF(I1718&lt;=p_mult2*Y1718,p_pts_moyen,p_pts_r3)),IF(I1718&gt;=p_vv_min,p_pts_plein,IF(I1718&gt;=p_vv_moy,p_pts_moyen,p_pts_court))))+IF(INDEX(10_Lieux!$D:$D,U1718)=1,p_prio1,p_prio2)+IF(INDEX(10_Lieux!$D:$D,V1718)=1,p_prio1,p_prio2)+IF(K1718="Oui",p_tf,0)+p_hub*((INDEX(10_Lieux!$H:$H,U1718)="Hub")+(INDEX(10_Lieux!$H:$H,V1718)="Hub"))+IF(OR(INDEX(10_Lieux!$H:$H,U1718)="Premium",INDEX(10_Lieux!$H:$H,V1718)="Premium"),p_prem,0))</f>
        <v>65</v>
      </c>
      <c r="I1718" s="14" t="n">
        <f aca="false">ROUND(W1718*p_facteur,0)</f>
        <v>802</v>
      </c>
      <c r="J1718" s="14" t="str">
        <f aca="false">IF(X1718&lt;60,X1718&amp;" min",INT(X1718/60)&amp;" h"&amp;IF(MOD(X1718,60)=0,""," "&amp;TEXT(MOD(X1718,60),"00")))</f>
        <v>8 h 30</v>
      </c>
      <c r="K1718" s="14" t="str">
        <f aca="false">IF(S1718&lt;&gt;T1718,"Oui","Non")</f>
        <v>Non</v>
      </c>
      <c r="L1718" s="14" t="str">
        <f aca="false">IF(AND(INDEX(10_Lieux!$B:$B,U1718)="Ville",INDEX(10_Lieux!$B:$B,V1718)="Ville"),"/chauffeur-prive/"&amp;INDEX(10_Lieux!$E:$E,U1718)&amp;"-"&amp;INDEX(10_Lieux!$E:$E,V1718)&amp;"/","/chauffeur-prive/"&amp;INDEX(10_Lieux!$E:$E,U1718)&amp;"/"&amp;INDEX(10_Lieux!$E:$E,V1718)&amp;"/")</f>
        <v>/chauffeur-prive/aeroport-marseille-provence/paris/</v>
      </c>
      <c r="M1718" s="14" t="str">
        <f aca="false">IFERROR(INDEX($L:$L,MATCH(B1718&amp;"|"&amp;A1718,$Z:$Z,0)),"—")</f>
        <v>/chauffeur-prive/paris/aeroport-marseille-provence/</v>
      </c>
      <c r="N1718" s="14" t="str">
        <f aca="false">IF(LEN("Chauffeur privé "&amp;INDEX(10_Lieux!$J:$J,U1718)&amp;" → "&amp;INDEX(10_Lieux!$J:$J,V1718)&amp;" | 24h/24")&gt;60,"Chauffeur privé "&amp;INDEX(10_Lieux!$J:$J,U1718)&amp;" → "&amp;INDEX(10_Lieux!$J:$J,V1718),"Chauffeur privé "&amp;INDEX(10_Lieux!$J:$J,U1718)&amp;" → "&amp;INDEX(10_Lieux!$J:$J,V1718)&amp;" | 24h/24")</f>
        <v>Chauffeur privé Aéroport Marseille-Provence → Paris | 24h/24</v>
      </c>
      <c r="O1718" s="14" t="n">
        <f aca="false">LEN(N1718)</f>
        <v>60</v>
      </c>
      <c r="P1718" s="14" t="str">
        <f aca="false">"Chauffeur privé "&amp;INDEX(10_Lieux!$K:$K,U1718)&amp;" vers "&amp;INDEX(10_Lieux!$L:$L,V1718)</f>
        <v>Chauffeur privé de l'aéroport Marseille-Provence vers Paris</v>
      </c>
      <c r="Q1718" s="14" t="str">
        <f aca="false">"Chauffeur privé "&amp;INDEX(10_Lieux!$K:$K,U1718)&amp;" vers "&amp;INDEX(10_Lieux!$L:$L,V1718)&amp;" : env. "&amp;I1718&amp;" km, "&amp;J1718&amp;" de route. Devis personnalisé, standard 24h/24 et 7j/7."</f>
        <v>Chauffeur privé de l'aéroport Marseille-Provence vers Paris : env. 802 km, 8 h 30 de route. Devis personnalisé, standard 24h/24 et 7j/7.</v>
      </c>
      <c r="R1718" s="14" t="n">
        <f aca="false">LEN(Q1718)</f>
        <v>136</v>
      </c>
      <c r="S1718" s="14" t="str">
        <f aca="false">INDEX(10_Lieux!$C:$C,U1718)</f>
        <v>France</v>
      </c>
      <c r="T1718" s="14" t="str">
        <f aca="false">INDEX(10_Lieux!$C:$C,V1718)</f>
        <v>France</v>
      </c>
      <c r="U1718" s="14" t="n">
        <f aca="false">MATCH(A1718,10_Lieux!$A:$A,0)</f>
        <v>171</v>
      </c>
      <c r="V1718" s="14" t="n">
        <f aca="false">MATCH(B1718,10_Lieux!$A:$A,0)</f>
        <v>2</v>
      </c>
      <c r="W1718" s="14" t="n">
        <f aca="false">ROUND(6371*2*ASIN(SQRT(SIN(RADIANS(INDEX(10_Lieux!$F:$F,V1718)-INDEX(10_Lieux!$F:$F,U1718))/2)^2+COS(RADIANS(INDEX(10_Lieux!$F:$F,U1718)))*COS(RADIANS(INDEX(10_Lieux!$F:$F,V1718)))*SIN(RADIANS(INDEX(10_Lieux!$G:$G,V1718)-INDEX(10_Lieux!$G:$G,U1718))/2)^2)),1)</f>
        <v>641.6</v>
      </c>
      <c r="X1718" s="14" t="n">
        <f aca="false">ROUND(I1718/IF(I1718&lt;p_seuil_vitesse,p_vit_lente,p_vit_rapide)*60/15,0)*15</f>
        <v>510</v>
      </c>
      <c r="Y1718" s="14" t="n">
        <f aca="false">MAX(IF(INDEX(10_Lieux!$B:$B,U1718)&lt;&gt;"Ville",INDEX(10_Lieux!$I:$I,U1718),0),IF(INDEX(10_Lieux!$B:$B,V1718)&lt;&gt;"Ville",INDEX(10_Lieux!$I:$I,V1718),0))</f>
        <v>500</v>
      </c>
      <c r="Z1718" s="14" t="str">
        <f aca="false">A1718&amp;"|"&amp;B1718</f>
        <v>Marseille-Provence|Paris</v>
      </c>
      <c r="AA1718" s="14" t="str">
        <f aca="false">IF(I1718&lt;p_local,"Local",IF(I1718&lt;p_vv_min,"Courte distance",IF(I1718&lt;p_tres_long,"Longue distance","Très longue distance")))</f>
        <v>Très longue distance</v>
      </c>
    </row>
    <row r="1719" customFormat="false" ht="15" hidden="false" customHeight="true" outlineLevel="0" collapsed="false">
      <c r="A1719" s="1" t="s">
        <v>122</v>
      </c>
      <c r="B1719" s="1" t="s">
        <v>1890</v>
      </c>
      <c r="C1719" s="1" t="s">
        <v>35</v>
      </c>
      <c r="D1719" s="1" t="s">
        <v>653</v>
      </c>
      <c r="E1719" s="1" t="s">
        <v>1892</v>
      </c>
      <c r="F1719" s="14" t="s">
        <v>40</v>
      </c>
      <c r="G1719" s="14" t="str">
        <f aca="false">IF(I1719&lt;p_local,"Local → page infra",IF(H1719&gt;=p_ph1,"Phase 1",IF(H1719&gt;=p_ph2,"Phase 2","Phase 3")))</f>
        <v>Phase 2</v>
      </c>
      <c r="H1719" s="14" t="n">
        <f aca="false">IF(I1719&lt;p_local,0,IF(C1719="Aéroport → Aéroport",p_pts_plein,IF(Y1719&gt;0,IF(I1719&lt;=Y1719,p_pts_plein,IF(I1719&lt;=p_mult2*Y1719,p_pts_moyen,p_pts_r3)),IF(I1719&gt;=p_vv_min,p_pts_plein,IF(I1719&gt;=p_vv_moy,p_pts_moyen,p_pts_court))))+IF(INDEX(10_Lieux!$D:$D,U1719)=1,p_prio1,p_prio2)+IF(INDEX(10_Lieux!$D:$D,V1719)=1,p_prio1,p_prio2)+IF(K1719="Oui",p_tf,0)+p_hub*((INDEX(10_Lieux!$H:$H,U1719)="Hub")+(INDEX(10_Lieux!$H:$H,V1719)="Hub"))+IF(OR(INDEX(10_Lieux!$H:$H,U1719)="Premium",INDEX(10_Lieux!$H:$H,V1719)="Premium"),p_prem,0))</f>
        <v>65</v>
      </c>
      <c r="I1719" s="14" t="n">
        <f aca="false">ROUND(W1719*p_facteur,0)</f>
        <v>802</v>
      </c>
      <c r="J1719" s="14" t="str">
        <f aca="false">IF(X1719&lt;60,X1719&amp;" min",INT(X1719/60)&amp;" h"&amp;IF(MOD(X1719,60)=0,""," "&amp;TEXT(MOD(X1719,60),"00")))</f>
        <v>8 h 30</v>
      </c>
      <c r="K1719" s="14" t="str">
        <f aca="false">IF(S1719&lt;&gt;T1719,"Oui","Non")</f>
        <v>Non</v>
      </c>
      <c r="L1719" s="14" t="str">
        <f aca="false">IF(AND(INDEX(10_Lieux!$B:$B,U1719)="Ville",INDEX(10_Lieux!$B:$B,V1719)="Ville"),"/chauffeur-prive/"&amp;INDEX(10_Lieux!$E:$E,U1719)&amp;"-"&amp;INDEX(10_Lieux!$E:$E,V1719)&amp;"/","/chauffeur-prive/"&amp;INDEX(10_Lieux!$E:$E,U1719)&amp;"/"&amp;INDEX(10_Lieux!$E:$E,V1719)&amp;"/")</f>
        <v>/chauffeur-prive/paris/aeroport-marseille-provence/</v>
      </c>
      <c r="M1719" s="14" t="str">
        <f aca="false">IFERROR(INDEX($L:$L,MATCH(B1719&amp;"|"&amp;A1719,$Z:$Z,0)),"—")</f>
        <v>/chauffeur-prive/aeroport-marseille-provence/paris/</v>
      </c>
      <c r="N1719" s="14" t="str">
        <f aca="false">IF(LEN("Chauffeur privé "&amp;INDEX(10_Lieux!$J:$J,U1719)&amp;" → "&amp;INDEX(10_Lieux!$J:$J,V1719)&amp;" | 24h/24")&gt;60,"Chauffeur privé "&amp;INDEX(10_Lieux!$J:$J,U1719)&amp;" → "&amp;INDEX(10_Lieux!$J:$J,V1719),"Chauffeur privé "&amp;INDEX(10_Lieux!$J:$J,U1719)&amp;" → "&amp;INDEX(10_Lieux!$J:$J,V1719)&amp;" | 24h/24")</f>
        <v>Chauffeur privé Paris → Aéroport Marseille-Provence | 24h/24</v>
      </c>
      <c r="O1719" s="14" t="n">
        <f aca="false">LEN(N1719)</f>
        <v>60</v>
      </c>
      <c r="P1719" s="14" t="str">
        <f aca="false">"Chauffeur privé "&amp;INDEX(10_Lieux!$K:$K,U1719)&amp;" vers "&amp;INDEX(10_Lieux!$L:$L,V1719)</f>
        <v>Chauffeur privé de Paris vers l'aéroport Marseille-Provence</v>
      </c>
      <c r="Q1719" s="14" t="str">
        <f aca="false">"Chauffeur privé "&amp;INDEX(10_Lieux!$K:$K,U1719)&amp;" vers "&amp;INDEX(10_Lieux!$L:$L,V1719)&amp;" : env. "&amp;I1719&amp;" km, "&amp;J1719&amp;" de route. Devis personnalisé, standard 24h/24 et 7j/7."</f>
        <v>Chauffeur privé de Paris vers l'aéroport Marseille-Provence : env. 802 km, 8 h 30 de route. Devis personnalisé, standard 24h/24 et 7j/7.</v>
      </c>
      <c r="R1719" s="14" t="n">
        <f aca="false">LEN(Q1719)</f>
        <v>136</v>
      </c>
      <c r="S1719" s="14" t="str">
        <f aca="false">INDEX(10_Lieux!$C:$C,U1719)</f>
        <v>France</v>
      </c>
      <c r="T1719" s="14" t="str">
        <f aca="false">INDEX(10_Lieux!$C:$C,V1719)</f>
        <v>France</v>
      </c>
      <c r="U1719" s="14" t="n">
        <f aca="false">MATCH(A1719,10_Lieux!$A:$A,0)</f>
        <v>2</v>
      </c>
      <c r="V1719" s="14" t="n">
        <f aca="false">MATCH(B1719,10_Lieux!$A:$A,0)</f>
        <v>171</v>
      </c>
      <c r="W1719" s="14" t="n">
        <f aca="false">ROUND(6371*2*ASIN(SQRT(SIN(RADIANS(INDEX(10_Lieux!$F:$F,V1719)-INDEX(10_Lieux!$F:$F,U1719))/2)^2+COS(RADIANS(INDEX(10_Lieux!$F:$F,U1719)))*COS(RADIANS(INDEX(10_Lieux!$F:$F,V1719)))*SIN(RADIANS(INDEX(10_Lieux!$G:$G,V1719)-INDEX(10_Lieux!$G:$G,U1719))/2)^2)),1)</f>
        <v>641.6</v>
      </c>
      <c r="X1719" s="14" t="n">
        <f aca="false">ROUND(I1719/IF(I1719&lt;p_seuil_vitesse,p_vit_lente,p_vit_rapide)*60/15,0)*15</f>
        <v>510</v>
      </c>
      <c r="Y1719" s="14" t="n">
        <f aca="false">MAX(IF(INDEX(10_Lieux!$B:$B,U1719)&lt;&gt;"Ville",INDEX(10_Lieux!$I:$I,U1719),0),IF(INDEX(10_Lieux!$B:$B,V1719)&lt;&gt;"Ville",INDEX(10_Lieux!$I:$I,V1719),0))</f>
        <v>500</v>
      </c>
      <c r="Z1719" s="14" t="str">
        <f aca="false">A1719&amp;"|"&amp;B1719</f>
        <v>Paris|Marseille-Provence</v>
      </c>
      <c r="AA1719" s="14" t="str">
        <f aca="false">IF(I1719&lt;p_local,"Local",IF(I1719&lt;p_vv_min,"Courte distance",IF(I1719&lt;p_tres_long,"Longue distance","Très longue distance")))</f>
        <v>Très longue distance</v>
      </c>
    </row>
    <row r="1720" customFormat="false" ht="15" hidden="false" customHeight="true" outlineLevel="0" collapsed="false">
      <c r="A1720" s="1" t="s">
        <v>1890</v>
      </c>
      <c r="B1720" s="1" t="s">
        <v>123</v>
      </c>
      <c r="C1720" s="1" t="s">
        <v>34</v>
      </c>
      <c r="D1720" s="1" t="s">
        <v>653</v>
      </c>
      <c r="E1720" s="1" t="s">
        <v>1893</v>
      </c>
      <c r="F1720" s="14" t="s">
        <v>40</v>
      </c>
      <c r="G1720" s="14" t="str">
        <f aca="false">IF(I1720&lt;p_local,"Local → page infra",IF(H1720&gt;=p_ph1,"Phase 1",IF(H1720&gt;=p_ph2,"Phase 2","Phase 3")))</f>
        <v>Phase 1</v>
      </c>
      <c r="H1720" s="14" t="n">
        <f aca="false">IF(I1720&lt;p_local,0,IF(C1720="Aéroport → Aéroport",p_pts_plein,IF(Y1720&gt;0,IF(I1720&lt;=Y1720,p_pts_plein,IF(I1720&lt;=p_mult2*Y1720,p_pts_moyen,p_pts_r3)),IF(I1720&gt;=p_vv_min,p_pts_plein,IF(I1720&gt;=p_vv_moy,p_pts_moyen,p_pts_court))))+IF(INDEX(10_Lieux!$D:$D,U1720)=1,p_prio1,p_prio2)+IF(INDEX(10_Lieux!$D:$D,V1720)=1,p_prio1,p_prio2)+IF(K1720="Oui",p_tf,0)+p_hub*((INDEX(10_Lieux!$H:$H,U1720)="Hub")+(INDEX(10_Lieux!$H:$H,V1720)="Hub"))+IF(OR(INDEX(10_Lieux!$H:$H,U1720)="Premium",INDEX(10_Lieux!$H:$H,V1720)="Premium"),p_prem,0))</f>
        <v>80</v>
      </c>
      <c r="I1720" s="14" t="n">
        <f aca="false">ROUND(W1720*p_facteur,0)</f>
        <v>325</v>
      </c>
      <c r="J1720" s="14" t="str">
        <f aca="false">IF(X1720&lt;60,X1720&amp;" min",INT(X1720/60)&amp;" h"&amp;IF(MOD(X1720,60)=0,""," "&amp;TEXT(MOD(X1720,60),"00")))</f>
        <v>3 h 30</v>
      </c>
      <c r="K1720" s="14" t="str">
        <f aca="false">IF(S1720&lt;&gt;T1720,"Oui","Non")</f>
        <v>Non</v>
      </c>
      <c r="L1720" s="14" t="str">
        <f aca="false">IF(AND(INDEX(10_Lieux!$B:$B,U1720)="Ville",INDEX(10_Lieux!$B:$B,V1720)="Ville"),"/chauffeur-prive/"&amp;INDEX(10_Lieux!$E:$E,U1720)&amp;"-"&amp;INDEX(10_Lieux!$E:$E,V1720)&amp;"/","/chauffeur-prive/"&amp;INDEX(10_Lieux!$E:$E,U1720)&amp;"/"&amp;INDEX(10_Lieux!$E:$E,V1720)&amp;"/")</f>
        <v>/chauffeur-prive/aeroport-marseille-provence/lyon/</v>
      </c>
      <c r="M1720" s="14" t="str">
        <f aca="false">IFERROR(INDEX($L:$L,MATCH(B1720&amp;"|"&amp;A1720,$Z:$Z,0)),"—")</f>
        <v>/chauffeur-prive/lyon/aeroport-marseille-provence/</v>
      </c>
      <c r="N1720" s="14" t="str">
        <f aca="false">IF(LEN("Chauffeur privé "&amp;INDEX(10_Lieux!$J:$J,U1720)&amp;" → "&amp;INDEX(10_Lieux!$J:$J,V1720)&amp;" | 24h/24")&gt;60,"Chauffeur privé "&amp;INDEX(10_Lieux!$J:$J,U1720)&amp;" → "&amp;INDEX(10_Lieux!$J:$J,V1720),"Chauffeur privé "&amp;INDEX(10_Lieux!$J:$J,U1720)&amp;" → "&amp;INDEX(10_Lieux!$J:$J,V1720)&amp;" | 24h/24")</f>
        <v>Chauffeur privé Aéroport Marseille-Provence → Lyon | 24h/24</v>
      </c>
      <c r="O1720" s="14" t="n">
        <f aca="false">LEN(N1720)</f>
        <v>59</v>
      </c>
      <c r="P1720" s="14" t="str">
        <f aca="false">"Chauffeur privé "&amp;INDEX(10_Lieux!$K:$K,U1720)&amp;" vers "&amp;INDEX(10_Lieux!$L:$L,V1720)</f>
        <v>Chauffeur privé de l'aéroport Marseille-Provence vers Lyon</v>
      </c>
      <c r="Q1720" s="14" t="str">
        <f aca="false">"Chauffeur privé "&amp;INDEX(10_Lieux!$K:$K,U1720)&amp;" vers "&amp;INDEX(10_Lieux!$L:$L,V1720)&amp;" : env. "&amp;I1720&amp;" km, "&amp;J1720&amp;" de route. Devis personnalisé, standard 24h/24 et 7j/7."</f>
        <v>Chauffeur privé de l'aéroport Marseille-Provence vers Lyon : env. 325 km, 3 h 30 de route. Devis personnalisé, standard 24h/24 et 7j/7.</v>
      </c>
      <c r="R1720" s="14" t="n">
        <f aca="false">LEN(Q1720)</f>
        <v>135</v>
      </c>
      <c r="S1720" s="14" t="str">
        <f aca="false">INDEX(10_Lieux!$C:$C,U1720)</f>
        <v>France</v>
      </c>
      <c r="T1720" s="14" t="str">
        <f aca="false">INDEX(10_Lieux!$C:$C,V1720)</f>
        <v>France</v>
      </c>
      <c r="U1720" s="14" t="n">
        <f aca="false">MATCH(A1720,10_Lieux!$A:$A,0)</f>
        <v>171</v>
      </c>
      <c r="V1720" s="14" t="n">
        <f aca="false">MATCH(B1720,10_Lieux!$A:$A,0)</f>
        <v>8</v>
      </c>
      <c r="W1720" s="14" t="n">
        <f aca="false">ROUND(6371*2*ASIN(SQRT(SIN(RADIANS(INDEX(10_Lieux!$F:$F,V1720)-INDEX(10_Lieux!$F:$F,U1720))/2)^2+COS(RADIANS(INDEX(10_Lieux!$F:$F,U1720)))*COS(RADIANS(INDEX(10_Lieux!$F:$F,V1720)))*SIN(RADIANS(INDEX(10_Lieux!$G:$G,V1720)-INDEX(10_Lieux!$G:$G,U1720))/2)^2)),1)</f>
        <v>260.3</v>
      </c>
      <c r="X1720" s="14" t="n">
        <f aca="false">ROUND(I1720/IF(I1720&lt;p_seuil_vitesse,p_vit_lente,p_vit_rapide)*60/15,0)*15</f>
        <v>210</v>
      </c>
      <c r="Y1720" s="14" t="n">
        <f aca="false">MAX(IF(INDEX(10_Lieux!$B:$B,U1720)&lt;&gt;"Ville",INDEX(10_Lieux!$I:$I,U1720),0),IF(INDEX(10_Lieux!$B:$B,V1720)&lt;&gt;"Ville",INDEX(10_Lieux!$I:$I,V1720),0))</f>
        <v>500</v>
      </c>
      <c r="Z1720" s="14" t="str">
        <f aca="false">A1720&amp;"|"&amp;B1720</f>
        <v>Marseille-Provence|Lyon</v>
      </c>
      <c r="AA1720" s="14" t="str">
        <f aca="false">IF(I1720&lt;p_local,"Local",IF(I1720&lt;p_vv_min,"Courte distance",IF(I1720&lt;p_tres_long,"Longue distance","Très longue distance")))</f>
        <v>Longue distance</v>
      </c>
    </row>
    <row r="1721" customFormat="false" ht="15" hidden="false" customHeight="true" outlineLevel="0" collapsed="false">
      <c r="A1721" s="1" t="s">
        <v>123</v>
      </c>
      <c r="B1721" s="1" t="s">
        <v>1890</v>
      </c>
      <c r="C1721" s="1" t="s">
        <v>35</v>
      </c>
      <c r="D1721" s="1" t="s">
        <v>653</v>
      </c>
      <c r="E1721" s="1" t="s">
        <v>1894</v>
      </c>
      <c r="F1721" s="14" t="s">
        <v>40</v>
      </c>
      <c r="G1721" s="14" t="str">
        <f aca="false">IF(I1721&lt;p_local,"Local → page infra",IF(H1721&gt;=p_ph1,"Phase 1",IF(H1721&gt;=p_ph2,"Phase 2","Phase 3")))</f>
        <v>Phase 1</v>
      </c>
      <c r="H1721" s="14" t="n">
        <f aca="false">IF(I1721&lt;p_local,0,IF(C1721="Aéroport → Aéroport",p_pts_plein,IF(Y1721&gt;0,IF(I1721&lt;=Y1721,p_pts_plein,IF(I1721&lt;=p_mult2*Y1721,p_pts_moyen,p_pts_r3)),IF(I1721&gt;=p_vv_min,p_pts_plein,IF(I1721&gt;=p_vv_moy,p_pts_moyen,p_pts_court))))+IF(INDEX(10_Lieux!$D:$D,U1721)=1,p_prio1,p_prio2)+IF(INDEX(10_Lieux!$D:$D,V1721)=1,p_prio1,p_prio2)+IF(K1721="Oui",p_tf,0)+p_hub*((INDEX(10_Lieux!$H:$H,U1721)="Hub")+(INDEX(10_Lieux!$H:$H,V1721)="Hub"))+IF(OR(INDEX(10_Lieux!$H:$H,U1721)="Premium",INDEX(10_Lieux!$H:$H,V1721)="Premium"),p_prem,0))</f>
        <v>80</v>
      </c>
      <c r="I1721" s="14" t="n">
        <f aca="false">ROUND(W1721*p_facteur,0)</f>
        <v>325</v>
      </c>
      <c r="J1721" s="14" t="str">
        <f aca="false">IF(X1721&lt;60,X1721&amp;" min",INT(X1721/60)&amp;" h"&amp;IF(MOD(X1721,60)=0,""," "&amp;TEXT(MOD(X1721,60),"00")))</f>
        <v>3 h 30</v>
      </c>
      <c r="K1721" s="14" t="str">
        <f aca="false">IF(S1721&lt;&gt;T1721,"Oui","Non")</f>
        <v>Non</v>
      </c>
      <c r="L1721" s="14" t="str">
        <f aca="false">IF(AND(INDEX(10_Lieux!$B:$B,U1721)="Ville",INDEX(10_Lieux!$B:$B,V1721)="Ville"),"/chauffeur-prive/"&amp;INDEX(10_Lieux!$E:$E,U1721)&amp;"-"&amp;INDEX(10_Lieux!$E:$E,V1721)&amp;"/","/chauffeur-prive/"&amp;INDEX(10_Lieux!$E:$E,U1721)&amp;"/"&amp;INDEX(10_Lieux!$E:$E,V1721)&amp;"/")</f>
        <v>/chauffeur-prive/lyon/aeroport-marseille-provence/</v>
      </c>
      <c r="M1721" s="14" t="str">
        <f aca="false">IFERROR(INDEX($L:$L,MATCH(B1721&amp;"|"&amp;A1721,$Z:$Z,0)),"—")</f>
        <v>/chauffeur-prive/aeroport-marseille-provence/lyon/</v>
      </c>
      <c r="N1721" s="14" t="str">
        <f aca="false">IF(LEN("Chauffeur privé "&amp;INDEX(10_Lieux!$J:$J,U1721)&amp;" → "&amp;INDEX(10_Lieux!$J:$J,V1721)&amp;" | 24h/24")&gt;60,"Chauffeur privé "&amp;INDEX(10_Lieux!$J:$J,U1721)&amp;" → "&amp;INDEX(10_Lieux!$J:$J,V1721),"Chauffeur privé "&amp;INDEX(10_Lieux!$J:$J,U1721)&amp;" → "&amp;INDEX(10_Lieux!$J:$J,V1721)&amp;" | 24h/24")</f>
        <v>Chauffeur privé Lyon → Aéroport Marseille-Provence | 24h/24</v>
      </c>
      <c r="O1721" s="14" t="n">
        <f aca="false">LEN(N1721)</f>
        <v>59</v>
      </c>
      <c r="P1721" s="14" t="str">
        <f aca="false">"Chauffeur privé "&amp;INDEX(10_Lieux!$K:$K,U1721)&amp;" vers "&amp;INDEX(10_Lieux!$L:$L,V1721)</f>
        <v>Chauffeur privé de Lyon vers l'aéroport Marseille-Provence</v>
      </c>
      <c r="Q1721" s="14" t="str">
        <f aca="false">"Chauffeur privé "&amp;INDEX(10_Lieux!$K:$K,U1721)&amp;" vers "&amp;INDEX(10_Lieux!$L:$L,V1721)&amp;" : env. "&amp;I1721&amp;" km, "&amp;J1721&amp;" de route. Devis personnalisé, standard 24h/24 et 7j/7."</f>
        <v>Chauffeur privé de Lyon vers l'aéroport Marseille-Provence : env. 325 km, 3 h 30 de route. Devis personnalisé, standard 24h/24 et 7j/7.</v>
      </c>
      <c r="R1721" s="14" t="n">
        <f aca="false">LEN(Q1721)</f>
        <v>135</v>
      </c>
      <c r="S1721" s="14" t="str">
        <f aca="false">INDEX(10_Lieux!$C:$C,U1721)</f>
        <v>France</v>
      </c>
      <c r="T1721" s="14" t="str">
        <f aca="false">INDEX(10_Lieux!$C:$C,V1721)</f>
        <v>France</v>
      </c>
      <c r="U1721" s="14" t="n">
        <f aca="false">MATCH(A1721,10_Lieux!$A:$A,0)</f>
        <v>8</v>
      </c>
      <c r="V1721" s="14" t="n">
        <f aca="false">MATCH(B1721,10_Lieux!$A:$A,0)</f>
        <v>171</v>
      </c>
      <c r="W1721" s="14" t="n">
        <f aca="false">ROUND(6371*2*ASIN(SQRT(SIN(RADIANS(INDEX(10_Lieux!$F:$F,V1721)-INDEX(10_Lieux!$F:$F,U1721))/2)^2+COS(RADIANS(INDEX(10_Lieux!$F:$F,U1721)))*COS(RADIANS(INDEX(10_Lieux!$F:$F,V1721)))*SIN(RADIANS(INDEX(10_Lieux!$G:$G,V1721)-INDEX(10_Lieux!$G:$G,U1721))/2)^2)),1)</f>
        <v>260.3</v>
      </c>
      <c r="X1721" s="14" t="n">
        <f aca="false">ROUND(I1721/IF(I1721&lt;p_seuil_vitesse,p_vit_lente,p_vit_rapide)*60/15,0)*15</f>
        <v>210</v>
      </c>
      <c r="Y1721" s="14" t="n">
        <f aca="false">MAX(IF(INDEX(10_Lieux!$B:$B,U1721)&lt;&gt;"Ville",INDEX(10_Lieux!$I:$I,U1721),0),IF(INDEX(10_Lieux!$B:$B,V1721)&lt;&gt;"Ville",INDEX(10_Lieux!$I:$I,V1721),0))</f>
        <v>500</v>
      </c>
      <c r="Z1721" s="14" t="str">
        <f aca="false">A1721&amp;"|"&amp;B1721</f>
        <v>Lyon|Marseille-Provence</v>
      </c>
      <c r="AA1721" s="14" t="str">
        <f aca="false">IF(I1721&lt;p_local,"Local",IF(I1721&lt;p_vv_min,"Courte distance",IF(I1721&lt;p_tres_long,"Longue distance","Très longue distance")))</f>
        <v>Longue distance</v>
      </c>
    </row>
    <row r="1722" customFormat="false" ht="15" hidden="false" customHeight="true" outlineLevel="0" collapsed="false">
      <c r="A1722" s="1" t="s">
        <v>1890</v>
      </c>
      <c r="B1722" s="1" t="s">
        <v>126</v>
      </c>
      <c r="C1722" s="1" t="s">
        <v>34</v>
      </c>
      <c r="D1722" s="1" t="s">
        <v>653</v>
      </c>
      <c r="E1722" s="1" t="s">
        <v>1895</v>
      </c>
      <c r="F1722" s="14" t="s">
        <v>40</v>
      </c>
      <c r="G1722" s="14" t="str">
        <f aca="false">IF(I1722&lt;p_local,"Local → page infra",IF(H1722&gt;=p_ph1,"Phase 1",IF(H1722&gt;=p_ph2,"Phase 2","Phase 3")))</f>
        <v>Phase 1</v>
      </c>
      <c r="H1722" s="14" t="n">
        <f aca="false">IF(I1722&lt;p_local,0,IF(C1722="Aéroport → Aéroport",p_pts_plein,IF(Y1722&gt;0,IF(I1722&lt;=Y1722,p_pts_plein,IF(I1722&lt;=p_mult2*Y1722,p_pts_moyen,p_pts_r3)),IF(I1722&gt;=p_vv_min,p_pts_plein,IF(I1722&gt;=p_vv_moy,p_pts_moyen,p_pts_court))))+IF(INDEX(10_Lieux!$D:$D,U1722)=1,p_prio1,p_prio2)+IF(INDEX(10_Lieux!$D:$D,V1722)=1,p_prio1,p_prio2)+IF(K1722="Oui",p_tf,0)+p_hub*((INDEX(10_Lieux!$H:$H,U1722)="Hub")+(INDEX(10_Lieux!$H:$H,V1722)="Hub"))+IF(OR(INDEX(10_Lieux!$H:$H,U1722)="Premium",INDEX(10_Lieux!$H:$H,V1722)="Premium"),p_prem,0))</f>
        <v>80</v>
      </c>
      <c r="I1722" s="14" t="n">
        <f aca="false">ROUND(W1722*p_facteur,0)</f>
        <v>209</v>
      </c>
      <c r="J1722" s="14" t="str">
        <f aca="false">IF(X1722&lt;60,X1722&amp;" min",INT(X1722/60)&amp;" h"&amp;IF(MOD(X1722,60)=0,""," "&amp;TEXT(MOD(X1722,60),"00")))</f>
        <v>2 h 15</v>
      </c>
      <c r="K1722" s="14" t="str">
        <f aca="false">IF(S1722&lt;&gt;T1722,"Oui","Non")</f>
        <v>Non</v>
      </c>
      <c r="L1722" s="14" t="str">
        <f aca="false">IF(AND(INDEX(10_Lieux!$B:$B,U1722)="Ville",INDEX(10_Lieux!$B:$B,V1722)="Ville"),"/chauffeur-prive/"&amp;INDEX(10_Lieux!$E:$E,U1722)&amp;"-"&amp;INDEX(10_Lieux!$E:$E,V1722)&amp;"/","/chauffeur-prive/"&amp;INDEX(10_Lieux!$E:$E,U1722)&amp;"/"&amp;INDEX(10_Lieux!$E:$E,V1722)&amp;"/")</f>
        <v>/chauffeur-prive/aeroport-marseille-provence/nice/</v>
      </c>
      <c r="M1722" s="14" t="str">
        <f aca="false">IFERROR(INDEX($L:$L,MATCH(B1722&amp;"|"&amp;A1722,$Z:$Z,0)),"—")</f>
        <v>/chauffeur-prive/nice/aeroport-marseille-provence/</v>
      </c>
      <c r="N1722" s="14" t="str">
        <f aca="false">IF(LEN("Chauffeur privé "&amp;INDEX(10_Lieux!$J:$J,U1722)&amp;" → "&amp;INDEX(10_Lieux!$J:$J,V1722)&amp;" | 24h/24")&gt;60,"Chauffeur privé "&amp;INDEX(10_Lieux!$J:$J,U1722)&amp;" → "&amp;INDEX(10_Lieux!$J:$J,V1722),"Chauffeur privé "&amp;INDEX(10_Lieux!$J:$J,U1722)&amp;" → "&amp;INDEX(10_Lieux!$J:$J,V1722)&amp;" | 24h/24")</f>
        <v>Chauffeur privé Aéroport Marseille-Provence → Nice | 24h/24</v>
      </c>
      <c r="O1722" s="14" t="n">
        <f aca="false">LEN(N1722)</f>
        <v>59</v>
      </c>
      <c r="P1722" s="14" t="str">
        <f aca="false">"Chauffeur privé "&amp;INDEX(10_Lieux!$K:$K,U1722)&amp;" vers "&amp;INDEX(10_Lieux!$L:$L,V1722)</f>
        <v>Chauffeur privé de l'aéroport Marseille-Provence vers Nice</v>
      </c>
      <c r="Q1722" s="14" t="str">
        <f aca="false">"Chauffeur privé "&amp;INDEX(10_Lieux!$K:$K,U1722)&amp;" vers "&amp;INDEX(10_Lieux!$L:$L,V1722)&amp;" : env. "&amp;I1722&amp;" km, "&amp;J1722&amp;" de route. Devis personnalisé, standard 24h/24 et 7j/7."</f>
        <v>Chauffeur privé de l'aéroport Marseille-Provence vers Nice : env. 209 km, 2 h 15 de route. Devis personnalisé, standard 24h/24 et 7j/7.</v>
      </c>
      <c r="R1722" s="14" t="n">
        <f aca="false">LEN(Q1722)</f>
        <v>135</v>
      </c>
      <c r="S1722" s="14" t="str">
        <f aca="false">INDEX(10_Lieux!$C:$C,U1722)</f>
        <v>France</v>
      </c>
      <c r="T1722" s="14" t="str">
        <f aca="false">INDEX(10_Lieux!$C:$C,V1722)</f>
        <v>France</v>
      </c>
      <c r="U1722" s="14" t="n">
        <f aca="false">MATCH(A1722,10_Lieux!$A:$A,0)</f>
        <v>171</v>
      </c>
      <c r="V1722" s="14" t="n">
        <f aca="false">MATCH(B1722,10_Lieux!$A:$A,0)</f>
        <v>80</v>
      </c>
      <c r="W1722" s="14" t="n">
        <f aca="false">ROUND(6371*2*ASIN(SQRT(SIN(RADIANS(INDEX(10_Lieux!$F:$F,V1722)-INDEX(10_Lieux!$F:$F,U1722))/2)^2+COS(RADIANS(INDEX(10_Lieux!$F:$F,U1722)))*COS(RADIANS(INDEX(10_Lieux!$F:$F,V1722)))*SIN(RADIANS(INDEX(10_Lieux!$G:$G,V1722)-INDEX(10_Lieux!$G:$G,U1722))/2)^2)),1)</f>
        <v>167.2</v>
      </c>
      <c r="X1722" s="14" t="n">
        <f aca="false">ROUND(I1722/IF(I1722&lt;p_seuil_vitesse,p_vit_lente,p_vit_rapide)*60/15,0)*15</f>
        <v>135</v>
      </c>
      <c r="Y1722" s="14" t="n">
        <f aca="false">MAX(IF(INDEX(10_Lieux!$B:$B,U1722)&lt;&gt;"Ville",INDEX(10_Lieux!$I:$I,U1722),0),IF(INDEX(10_Lieux!$B:$B,V1722)&lt;&gt;"Ville",INDEX(10_Lieux!$I:$I,V1722),0))</f>
        <v>500</v>
      </c>
      <c r="Z1722" s="14" t="str">
        <f aca="false">A1722&amp;"|"&amp;B1722</f>
        <v>Marseille-Provence|Nice</v>
      </c>
      <c r="AA1722" s="14" t="str">
        <f aca="false">IF(I1722&lt;p_local,"Local",IF(I1722&lt;p_vv_min,"Courte distance",IF(I1722&lt;p_tres_long,"Longue distance","Très longue distance")))</f>
        <v>Longue distance</v>
      </c>
    </row>
    <row r="1723" customFormat="false" ht="15" hidden="false" customHeight="true" outlineLevel="0" collapsed="false">
      <c r="A1723" s="1" t="s">
        <v>126</v>
      </c>
      <c r="B1723" s="1" t="s">
        <v>1890</v>
      </c>
      <c r="C1723" s="1" t="s">
        <v>35</v>
      </c>
      <c r="D1723" s="1" t="s">
        <v>653</v>
      </c>
      <c r="E1723" s="1" t="s">
        <v>1896</v>
      </c>
      <c r="F1723" s="14" t="s">
        <v>40</v>
      </c>
      <c r="G1723" s="14" t="str">
        <f aca="false">IF(I1723&lt;p_local,"Local → page infra",IF(H1723&gt;=p_ph1,"Phase 1",IF(H1723&gt;=p_ph2,"Phase 2","Phase 3")))</f>
        <v>Phase 1</v>
      </c>
      <c r="H1723" s="14" t="n">
        <f aca="false">IF(I1723&lt;p_local,0,IF(C1723="Aéroport → Aéroport",p_pts_plein,IF(Y1723&gt;0,IF(I1723&lt;=Y1723,p_pts_plein,IF(I1723&lt;=p_mult2*Y1723,p_pts_moyen,p_pts_r3)),IF(I1723&gt;=p_vv_min,p_pts_plein,IF(I1723&gt;=p_vv_moy,p_pts_moyen,p_pts_court))))+IF(INDEX(10_Lieux!$D:$D,U1723)=1,p_prio1,p_prio2)+IF(INDEX(10_Lieux!$D:$D,V1723)=1,p_prio1,p_prio2)+IF(K1723="Oui",p_tf,0)+p_hub*((INDEX(10_Lieux!$H:$H,U1723)="Hub")+(INDEX(10_Lieux!$H:$H,V1723)="Hub"))+IF(OR(INDEX(10_Lieux!$H:$H,U1723)="Premium",INDEX(10_Lieux!$H:$H,V1723)="Premium"),p_prem,0))</f>
        <v>80</v>
      </c>
      <c r="I1723" s="14" t="n">
        <f aca="false">ROUND(W1723*p_facteur,0)</f>
        <v>209</v>
      </c>
      <c r="J1723" s="14" t="str">
        <f aca="false">IF(X1723&lt;60,X1723&amp;" min",INT(X1723/60)&amp;" h"&amp;IF(MOD(X1723,60)=0,""," "&amp;TEXT(MOD(X1723,60),"00")))</f>
        <v>2 h 15</v>
      </c>
      <c r="K1723" s="14" t="str">
        <f aca="false">IF(S1723&lt;&gt;T1723,"Oui","Non")</f>
        <v>Non</v>
      </c>
      <c r="L1723" s="14" t="str">
        <f aca="false">IF(AND(INDEX(10_Lieux!$B:$B,U1723)="Ville",INDEX(10_Lieux!$B:$B,V1723)="Ville"),"/chauffeur-prive/"&amp;INDEX(10_Lieux!$E:$E,U1723)&amp;"-"&amp;INDEX(10_Lieux!$E:$E,V1723)&amp;"/","/chauffeur-prive/"&amp;INDEX(10_Lieux!$E:$E,U1723)&amp;"/"&amp;INDEX(10_Lieux!$E:$E,V1723)&amp;"/")</f>
        <v>/chauffeur-prive/nice/aeroport-marseille-provence/</v>
      </c>
      <c r="M1723" s="14" t="str">
        <f aca="false">IFERROR(INDEX($L:$L,MATCH(B1723&amp;"|"&amp;A1723,$Z:$Z,0)),"—")</f>
        <v>/chauffeur-prive/aeroport-marseille-provence/nice/</v>
      </c>
      <c r="N1723" s="14" t="str">
        <f aca="false">IF(LEN("Chauffeur privé "&amp;INDEX(10_Lieux!$J:$J,U1723)&amp;" → "&amp;INDEX(10_Lieux!$J:$J,V1723)&amp;" | 24h/24")&gt;60,"Chauffeur privé "&amp;INDEX(10_Lieux!$J:$J,U1723)&amp;" → "&amp;INDEX(10_Lieux!$J:$J,V1723),"Chauffeur privé "&amp;INDEX(10_Lieux!$J:$J,U1723)&amp;" → "&amp;INDEX(10_Lieux!$J:$J,V1723)&amp;" | 24h/24")</f>
        <v>Chauffeur privé Nice → Aéroport Marseille-Provence | 24h/24</v>
      </c>
      <c r="O1723" s="14" t="n">
        <f aca="false">LEN(N1723)</f>
        <v>59</v>
      </c>
      <c r="P1723" s="14" t="str">
        <f aca="false">"Chauffeur privé "&amp;INDEX(10_Lieux!$K:$K,U1723)&amp;" vers "&amp;INDEX(10_Lieux!$L:$L,V1723)</f>
        <v>Chauffeur privé de Nice vers l'aéroport Marseille-Provence</v>
      </c>
      <c r="Q1723" s="14" t="str">
        <f aca="false">"Chauffeur privé "&amp;INDEX(10_Lieux!$K:$K,U1723)&amp;" vers "&amp;INDEX(10_Lieux!$L:$L,V1723)&amp;" : env. "&amp;I1723&amp;" km, "&amp;J1723&amp;" de route. Devis personnalisé, standard 24h/24 et 7j/7."</f>
        <v>Chauffeur privé de Nice vers l'aéroport Marseille-Provence : env. 209 km, 2 h 15 de route. Devis personnalisé, standard 24h/24 et 7j/7.</v>
      </c>
      <c r="R1723" s="14" t="n">
        <f aca="false">LEN(Q1723)</f>
        <v>135</v>
      </c>
      <c r="S1723" s="14" t="str">
        <f aca="false">INDEX(10_Lieux!$C:$C,U1723)</f>
        <v>France</v>
      </c>
      <c r="T1723" s="14" t="str">
        <f aca="false">INDEX(10_Lieux!$C:$C,V1723)</f>
        <v>France</v>
      </c>
      <c r="U1723" s="14" t="n">
        <f aca="false">MATCH(A1723,10_Lieux!$A:$A,0)</f>
        <v>80</v>
      </c>
      <c r="V1723" s="14" t="n">
        <f aca="false">MATCH(B1723,10_Lieux!$A:$A,0)</f>
        <v>171</v>
      </c>
      <c r="W1723" s="14" t="n">
        <f aca="false">ROUND(6371*2*ASIN(SQRT(SIN(RADIANS(INDEX(10_Lieux!$F:$F,V1723)-INDEX(10_Lieux!$F:$F,U1723))/2)^2+COS(RADIANS(INDEX(10_Lieux!$F:$F,U1723)))*COS(RADIANS(INDEX(10_Lieux!$F:$F,V1723)))*SIN(RADIANS(INDEX(10_Lieux!$G:$G,V1723)-INDEX(10_Lieux!$G:$G,U1723))/2)^2)),1)</f>
        <v>167.2</v>
      </c>
      <c r="X1723" s="14" t="n">
        <f aca="false">ROUND(I1723/IF(I1723&lt;p_seuil_vitesse,p_vit_lente,p_vit_rapide)*60/15,0)*15</f>
        <v>135</v>
      </c>
      <c r="Y1723" s="14" t="n">
        <f aca="false">MAX(IF(INDEX(10_Lieux!$B:$B,U1723)&lt;&gt;"Ville",INDEX(10_Lieux!$I:$I,U1723),0),IF(INDEX(10_Lieux!$B:$B,V1723)&lt;&gt;"Ville",INDEX(10_Lieux!$I:$I,V1723),0))</f>
        <v>500</v>
      </c>
      <c r="Z1723" s="14" t="str">
        <f aca="false">A1723&amp;"|"&amp;B1723</f>
        <v>Nice|Marseille-Provence</v>
      </c>
      <c r="AA1723" s="14" t="str">
        <f aca="false">IF(I1723&lt;p_local,"Local",IF(I1723&lt;p_vv_min,"Courte distance",IF(I1723&lt;p_tres_long,"Longue distance","Très longue distance")))</f>
        <v>Longue distance</v>
      </c>
    </row>
    <row r="1724" customFormat="false" ht="15" hidden="false" customHeight="true" outlineLevel="0" collapsed="false">
      <c r="A1724" s="1" t="s">
        <v>1890</v>
      </c>
      <c r="B1724" s="1" t="s">
        <v>130</v>
      </c>
      <c r="C1724" s="1" t="s">
        <v>34</v>
      </c>
      <c r="D1724" s="1" t="s">
        <v>653</v>
      </c>
      <c r="E1724" s="1" t="s">
        <v>1897</v>
      </c>
      <c r="F1724" s="14" t="s">
        <v>40</v>
      </c>
      <c r="G1724" s="14" t="str">
        <f aca="false">IF(I1724&lt;p_local,"Local → page infra",IF(H1724&gt;=p_ph1,"Phase 1",IF(H1724&gt;=p_ph2,"Phase 2","Phase 3")))</f>
        <v>Phase 3</v>
      </c>
      <c r="H1724" s="14" t="n">
        <f aca="false">IF(I1724&lt;p_local,0,IF(C1724="Aéroport → Aéroport",p_pts_plein,IF(Y1724&gt;0,IF(I1724&lt;=Y1724,p_pts_plein,IF(I1724&lt;=p_mult2*Y1724,p_pts_moyen,p_pts_r3)),IF(I1724&gt;=p_vv_min,p_pts_plein,IF(I1724&gt;=p_vv_moy,p_pts_moyen,p_pts_court))))+IF(INDEX(10_Lieux!$D:$D,U1724)=1,p_prio1,p_prio2)+IF(INDEX(10_Lieux!$D:$D,V1724)=1,p_prio1,p_prio2)+IF(K1724="Oui",p_tf,0)+p_hub*((INDEX(10_Lieux!$H:$H,U1724)="Hub")+(INDEX(10_Lieux!$H:$H,V1724)="Hub"))+IF(OR(INDEX(10_Lieux!$H:$H,U1724)="Premium",INDEX(10_Lieux!$H:$H,V1724)="Premium"),p_prem,0))</f>
        <v>55</v>
      </c>
      <c r="I1724" s="14" t="n">
        <f aca="false">ROUND(W1724*p_facteur,0)</f>
        <v>610</v>
      </c>
      <c r="J1724" s="14" t="str">
        <f aca="false">IF(X1724&lt;60,X1724&amp;" min",INT(X1724/60)&amp;" h"&amp;IF(MOD(X1724,60)=0,""," "&amp;TEXT(MOD(X1724,60),"00")))</f>
        <v>6 h 30</v>
      </c>
      <c r="K1724" s="14" t="str">
        <f aca="false">IF(S1724&lt;&gt;T1724,"Oui","Non")</f>
        <v>Non</v>
      </c>
      <c r="L1724" s="14" t="str">
        <f aca="false">IF(AND(INDEX(10_Lieux!$B:$B,U1724)="Ville",INDEX(10_Lieux!$B:$B,V1724)="Ville"),"/chauffeur-prive/"&amp;INDEX(10_Lieux!$E:$E,U1724)&amp;"-"&amp;INDEX(10_Lieux!$E:$E,V1724)&amp;"/","/chauffeur-prive/"&amp;INDEX(10_Lieux!$E:$E,U1724)&amp;"/"&amp;INDEX(10_Lieux!$E:$E,V1724)&amp;"/")</f>
        <v>/chauffeur-prive/aeroport-marseille-provence/bordeaux/</v>
      </c>
      <c r="M1724" s="14" t="str">
        <f aca="false">IFERROR(INDEX($L:$L,MATCH(B1724&amp;"|"&amp;A1724,$Z:$Z,0)),"—")</f>
        <v>/chauffeur-prive/bordeaux/aeroport-marseille-provence/</v>
      </c>
      <c r="N1724" s="14" t="str">
        <f aca="false">IF(LEN("Chauffeur privé "&amp;INDEX(10_Lieux!$J:$J,U1724)&amp;" → "&amp;INDEX(10_Lieux!$J:$J,V1724)&amp;" | 24h/24")&gt;60,"Chauffeur privé "&amp;INDEX(10_Lieux!$J:$J,U1724)&amp;" → "&amp;INDEX(10_Lieux!$J:$J,V1724),"Chauffeur privé "&amp;INDEX(10_Lieux!$J:$J,U1724)&amp;" → "&amp;INDEX(10_Lieux!$J:$J,V1724)&amp;" | 24h/24")</f>
        <v>Chauffeur privé Aéroport Marseille-Provence → Bordeaux</v>
      </c>
      <c r="O1724" s="14" t="n">
        <f aca="false">LEN(N1724)</f>
        <v>54</v>
      </c>
      <c r="P1724" s="14" t="str">
        <f aca="false">"Chauffeur privé "&amp;INDEX(10_Lieux!$K:$K,U1724)&amp;" vers "&amp;INDEX(10_Lieux!$L:$L,V1724)</f>
        <v>Chauffeur privé de l'aéroport Marseille-Provence vers Bordeaux</v>
      </c>
      <c r="Q1724" s="14" t="str">
        <f aca="false">"Chauffeur privé "&amp;INDEX(10_Lieux!$K:$K,U1724)&amp;" vers "&amp;INDEX(10_Lieux!$L:$L,V1724)&amp;" : env. "&amp;I1724&amp;" km, "&amp;J1724&amp;" de route. Devis personnalisé, standard 24h/24 et 7j/7."</f>
        <v>Chauffeur privé de l'aéroport Marseille-Provence vers Bordeaux : env. 610 km, 6 h 30 de route. Devis personnalisé, standard 24h/24 et 7j/7.</v>
      </c>
      <c r="R1724" s="14" t="n">
        <f aca="false">LEN(Q1724)</f>
        <v>139</v>
      </c>
      <c r="S1724" s="14" t="str">
        <f aca="false">INDEX(10_Lieux!$C:$C,U1724)</f>
        <v>France</v>
      </c>
      <c r="T1724" s="14" t="str">
        <f aca="false">INDEX(10_Lieux!$C:$C,V1724)</f>
        <v>France</v>
      </c>
      <c r="U1724" s="14" t="n">
        <f aca="false">MATCH(A1724,10_Lieux!$A:$A,0)</f>
        <v>171</v>
      </c>
      <c r="V1724" s="14" t="n">
        <f aca="false">MATCH(B1724,10_Lieux!$A:$A,0)</f>
        <v>61</v>
      </c>
      <c r="W1724" s="14" t="n">
        <f aca="false">ROUND(6371*2*ASIN(SQRT(SIN(RADIANS(INDEX(10_Lieux!$F:$F,V1724)-INDEX(10_Lieux!$F:$F,U1724))/2)^2+COS(RADIANS(INDEX(10_Lieux!$F:$F,U1724)))*COS(RADIANS(INDEX(10_Lieux!$F:$F,V1724)))*SIN(RADIANS(INDEX(10_Lieux!$G:$G,V1724)-INDEX(10_Lieux!$G:$G,U1724))/2)^2)),1)</f>
        <v>488.2</v>
      </c>
      <c r="X1724" s="14" t="n">
        <f aca="false">ROUND(I1724/IF(I1724&lt;p_seuil_vitesse,p_vit_lente,p_vit_rapide)*60/15,0)*15</f>
        <v>390</v>
      </c>
      <c r="Y1724" s="14" t="n">
        <f aca="false">MAX(IF(INDEX(10_Lieux!$B:$B,U1724)&lt;&gt;"Ville",INDEX(10_Lieux!$I:$I,U1724),0),IF(INDEX(10_Lieux!$B:$B,V1724)&lt;&gt;"Ville",INDEX(10_Lieux!$I:$I,V1724),0))</f>
        <v>500</v>
      </c>
      <c r="Z1724" s="14" t="str">
        <f aca="false">A1724&amp;"|"&amp;B1724</f>
        <v>Marseille-Provence|Bordeaux</v>
      </c>
      <c r="AA1724" s="14" t="str">
        <f aca="false">IF(I1724&lt;p_local,"Local",IF(I1724&lt;p_vv_min,"Courte distance",IF(I1724&lt;p_tres_long,"Longue distance","Très longue distance")))</f>
        <v>Longue distance</v>
      </c>
    </row>
    <row r="1725" customFormat="false" ht="15" hidden="false" customHeight="true" outlineLevel="0" collapsed="false">
      <c r="A1725" s="1" t="s">
        <v>130</v>
      </c>
      <c r="B1725" s="1" t="s">
        <v>1890</v>
      </c>
      <c r="C1725" s="1" t="s">
        <v>35</v>
      </c>
      <c r="D1725" s="1" t="s">
        <v>653</v>
      </c>
      <c r="E1725" s="1" t="s">
        <v>1898</v>
      </c>
      <c r="F1725" s="14" t="s">
        <v>40</v>
      </c>
      <c r="G1725" s="14" t="str">
        <f aca="false">IF(I1725&lt;p_local,"Local → page infra",IF(H1725&gt;=p_ph1,"Phase 1",IF(H1725&gt;=p_ph2,"Phase 2","Phase 3")))</f>
        <v>Phase 3</v>
      </c>
      <c r="H1725" s="14" t="n">
        <f aca="false">IF(I1725&lt;p_local,0,IF(C1725="Aéroport → Aéroport",p_pts_plein,IF(Y1725&gt;0,IF(I1725&lt;=Y1725,p_pts_plein,IF(I1725&lt;=p_mult2*Y1725,p_pts_moyen,p_pts_r3)),IF(I1725&gt;=p_vv_min,p_pts_plein,IF(I1725&gt;=p_vv_moy,p_pts_moyen,p_pts_court))))+IF(INDEX(10_Lieux!$D:$D,U1725)=1,p_prio1,p_prio2)+IF(INDEX(10_Lieux!$D:$D,V1725)=1,p_prio1,p_prio2)+IF(K1725="Oui",p_tf,0)+p_hub*((INDEX(10_Lieux!$H:$H,U1725)="Hub")+(INDEX(10_Lieux!$H:$H,V1725)="Hub"))+IF(OR(INDEX(10_Lieux!$H:$H,U1725)="Premium",INDEX(10_Lieux!$H:$H,V1725)="Premium"),p_prem,0))</f>
        <v>55</v>
      </c>
      <c r="I1725" s="14" t="n">
        <f aca="false">ROUND(W1725*p_facteur,0)</f>
        <v>610</v>
      </c>
      <c r="J1725" s="14" t="str">
        <f aca="false">IF(X1725&lt;60,X1725&amp;" min",INT(X1725/60)&amp;" h"&amp;IF(MOD(X1725,60)=0,""," "&amp;TEXT(MOD(X1725,60),"00")))</f>
        <v>6 h 30</v>
      </c>
      <c r="K1725" s="14" t="str">
        <f aca="false">IF(S1725&lt;&gt;T1725,"Oui","Non")</f>
        <v>Non</v>
      </c>
      <c r="L1725" s="14" t="str">
        <f aca="false">IF(AND(INDEX(10_Lieux!$B:$B,U1725)="Ville",INDEX(10_Lieux!$B:$B,V1725)="Ville"),"/chauffeur-prive/"&amp;INDEX(10_Lieux!$E:$E,U1725)&amp;"-"&amp;INDEX(10_Lieux!$E:$E,V1725)&amp;"/","/chauffeur-prive/"&amp;INDEX(10_Lieux!$E:$E,U1725)&amp;"/"&amp;INDEX(10_Lieux!$E:$E,V1725)&amp;"/")</f>
        <v>/chauffeur-prive/bordeaux/aeroport-marseille-provence/</v>
      </c>
      <c r="M1725" s="14" t="str">
        <f aca="false">IFERROR(INDEX($L:$L,MATCH(B1725&amp;"|"&amp;A1725,$Z:$Z,0)),"—")</f>
        <v>/chauffeur-prive/aeroport-marseille-provence/bordeaux/</v>
      </c>
      <c r="N1725" s="14" t="str">
        <f aca="false">IF(LEN("Chauffeur privé "&amp;INDEX(10_Lieux!$J:$J,U1725)&amp;" → "&amp;INDEX(10_Lieux!$J:$J,V1725)&amp;" | 24h/24")&gt;60,"Chauffeur privé "&amp;INDEX(10_Lieux!$J:$J,U1725)&amp;" → "&amp;INDEX(10_Lieux!$J:$J,V1725),"Chauffeur privé "&amp;INDEX(10_Lieux!$J:$J,U1725)&amp;" → "&amp;INDEX(10_Lieux!$J:$J,V1725)&amp;" | 24h/24")</f>
        <v>Chauffeur privé Bordeaux → Aéroport Marseille-Provence</v>
      </c>
      <c r="O1725" s="14" t="n">
        <f aca="false">LEN(N1725)</f>
        <v>54</v>
      </c>
      <c r="P1725" s="14" t="str">
        <f aca="false">"Chauffeur privé "&amp;INDEX(10_Lieux!$K:$K,U1725)&amp;" vers "&amp;INDEX(10_Lieux!$L:$L,V1725)</f>
        <v>Chauffeur privé de Bordeaux vers l'aéroport Marseille-Provence</v>
      </c>
      <c r="Q1725" s="14" t="str">
        <f aca="false">"Chauffeur privé "&amp;INDEX(10_Lieux!$K:$K,U1725)&amp;" vers "&amp;INDEX(10_Lieux!$L:$L,V1725)&amp;" : env. "&amp;I1725&amp;" km, "&amp;J1725&amp;" de route. Devis personnalisé, standard 24h/24 et 7j/7."</f>
        <v>Chauffeur privé de Bordeaux vers l'aéroport Marseille-Provence : env. 610 km, 6 h 30 de route. Devis personnalisé, standard 24h/24 et 7j/7.</v>
      </c>
      <c r="R1725" s="14" t="n">
        <f aca="false">LEN(Q1725)</f>
        <v>139</v>
      </c>
      <c r="S1725" s="14" t="str">
        <f aca="false">INDEX(10_Lieux!$C:$C,U1725)</f>
        <v>France</v>
      </c>
      <c r="T1725" s="14" t="str">
        <f aca="false">INDEX(10_Lieux!$C:$C,V1725)</f>
        <v>France</v>
      </c>
      <c r="U1725" s="14" t="n">
        <f aca="false">MATCH(A1725,10_Lieux!$A:$A,0)</f>
        <v>61</v>
      </c>
      <c r="V1725" s="14" t="n">
        <f aca="false">MATCH(B1725,10_Lieux!$A:$A,0)</f>
        <v>171</v>
      </c>
      <c r="W1725" s="14" t="n">
        <f aca="false">ROUND(6371*2*ASIN(SQRT(SIN(RADIANS(INDEX(10_Lieux!$F:$F,V1725)-INDEX(10_Lieux!$F:$F,U1725))/2)^2+COS(RADIANS(INDEX(10_Lieux!$F:$F,U1725)))*COS(RADIANS(INDEX(10_Lieux!$F:$F,V1725)))*SIN(RADIANS(INDEX(10_Lieux!$G:$G,V1725)-INDEX(10_Lieux!$G:$G,U1725))/2)^2)),1)</f>
        <v>488.2</v>
      </c>
      <c r="X1725" s="14" t="n">
        <f aca="false">ROUND(I1725/IF(I1725&lt;p_seuil_vitesse,p_vit_lente,p_vit_rapide)*60/15,0)*15</f>
        <v>390</v>
      </c>
      <c r="Y1725" s="14" t="n">
        <f aca="false">MAX(IF(INDEX(10_Lieux!$B:$B,U1725)&lt;&gt;"Ville",INDEX(10_Lieux!$I:$I,U1725),0),IF(INDEX(10_Lieux!$B:$B,V1725)&lt;&gt;"Ville",INDEX(10_Lieux!$I:$I,V1725),0))</f>
        <v>500</v>
      </c>
      <c r="Z1725" s="14" t="str">
        <f aca="false">A1725&amp;"|"&amp;B1725</f>
        <v>Bordeaux|Marseille-Provence</v>
      </c>
      <c r="AA1725" s="14" t="str">
        <f aca="false">IF(I1725&lt;p_local,"Local",IF(I1725&lt;p_vv_min,"Courte distance",IF(I1725&lt;p_tres_long,"Longue distance","Très longue distance")))</f>
        <v>Longue distance</v>
      </c>
    </row>
    <row r="1726" customFormat="false" ht="15" hidden="false" customHeight="true" outlineLevel="0" collapsed="false">
      <c r="A1726" s="1" t="s">
        <v>1890</v>
      </c>
      <c r="B1726" s="1" t="s">
        <v>132</v>
      </c>
      <c r="C1726" s="1" t="s">
        <v>34</v>
      </c>
      <c r="D1726" s="1" t="s">
        <v>653</v>
      </c>
      <c r="E1726" s="1" t="s">
        <v>1899</v>
      </c>
      <c r="F1726" s="14" t="s">
        <v>40</v>
      </c>
      <c r="G1726" s="14" t="str">
        <f aca="false">IF(I1726&lt;p_local,"Local → page infra",IF(H1726&gt;=p_ph1,"Phase 1",IF(H1726&gt;=p_ph2,"Phase 2","Phase 3")))</f>
        <v>Phase 2</v>
      </c>
      <c r="H1726" s="14" t="n">
        <f aca="false">IF(I1726&lt;p_local,0,IF(C1726="Aéroport → Aéroport",p_pts_plein,IF(Y1726&gt;0,IF(I1726&lt;=Y1726,p_pts_plein,IF(I1726&lt;=p_mult2*Y1726,p_pts_moyen,p_pts_r3)),IF(I1726&gt;=p_vv_min,p_pts_plein,IF(I1726&gt;=p_vv_moy,p_pts_moyen,p_pts_court))))+IF(INDEX(10_Lieux!$D:$D,U1726)=1,p_prio1,p_prio2)+IF(INDEX(10_Lieux!$D:$D,V1726)=1,p_prio1,p_prio2)+IF(K1726="Oui",p_tf,0)+p_hub*((INDEX(10_Lieux!$H:$H,U1726)="Hub")+(INDEX(10_Lieux!$H:$H,V1726)="Hub"))+IF(OR(INDEX(10_Lieux!$H:$H,U1726)="Premium",INDEX(10_Lieux!$H:$H,V1726)="Premium"),p_prem,0))</f>
        <v>70</v>
      </c>
      <c r="I1726" s="14" t="n">
        <f aca="false">ROUND(W1726*p_facteur,0)</f>
        <v>381</v>
      </c>
      <c r="J1726" s="14" t="str">
        <f aca="false">IF(X1726&lt;60,X1726&amp;" min",INT(X1726/60)&amp;" h"&amp;IF(MOD(X1726,60)=0,""," "&amp;TEXT(MOD(X1726,60),"00")))</f>
        <v>4 h</v>
      </c>
      <c r="K1726" s="14" t="str">
        <f aca="false">IF(S1726&lt;&gt;T1726,"Oui","Non")</f>
        <v>Non</v>
      </c>
      <c r="L1726" s="14" t="str">
        <f aca="false">IF(AND(INDEX(10_Lieux!$B:$B,U1726)="Ville",INDEX(10_Lieux!$B:$B,V1726)="Ville"),"/chauffeur-prive/"&amp;INDEX(10_Lieux!$E:$E,U1726)&amp;"-"&amp;INDEX(10_Lieux!$E:$E,V1726)&amp;"/","/chauffeur-prive/"&amp;INDEX(10_Lieux!$E:$E,U1726)&amp;"/"&amp;INDEX(10_Lieux!$E:$E,V1726)&amp;"/")</f>
        <v>/chauffeur-prive/aeroport-marseille-provence/toulouse/</v>
      </c>
      <c r="M1726" s="14" t="str">
        <f aca="false">IFERROR(INDEX($L:$L,MATCH(B1726&amp;"|"&amp;A1726,$Z:$Z,0)),"—")</f>
        <v>/chauffeur-prive/toulouse/aeroport-marseille-provence/</v>
      </c>
      <c r="N1726" s="14" t="str">
        <f aca="false">IF(LEN("Chauffeur privé "&amp;INDEX(10_Lieux!$J:$J,U1726)&amp;" → "&amp;INDEX(10_Lieux!$J:$J,V1726)&amp;" | 24h/24")&gt;60,"Chauffeur privé "&amp;INDEX(10_Lieux!$J:$J,U1726)&amp;" → "&amp;INDEX(10_Lieux!$J:$J,V1726),"Chauffeur privé "&amp;INDEX(10_Lieux!$J:$J,U1726)&amp;" → "&amp;INDEX(10_Lieux!$J:$J,V1726)&amp;" | 24h/24")</f>
        <v>Chauffeur privé Aéroport Marseille-Provence → Toulouse</v>
      </c>
      <c r="O1726" s="14" t="n">
        <f aca="false">LEN(N1726)</f>
        <v>54</v>
      </c>
      <c r="P1726" s="14" t="str">
        <f aca="false">"Chauffeur privé "&amp;INDEX(10_Lieux!$K:$K,U1726)&amp;" vers "&amp;INDEX(10_Lieux!$L:$L,V1726)</f>
        <v>Chauffeur privé de l'aéroport Marseille-Provence vers Toulouse</v>
      </c>
      <c r="Q1726" s="14" t="str">
        <f aca="false">"Chauffeur privé "&amp;INDEX(10_Lieux!$K:$K,U1726)&amp;" vers "&amp;INDEX(10_Lieux!$L:$L,V1726)&amp;" : env. "&amp;I1726&amp;" km, "&amp;J1726&amp;" de route. Devis personnalisé, standard 24h/24 et 7j/7."</f>
        <v>Chauffeur privé de l'aéroport Marseille-Provence vers Toulouse : env. 381 km, 4 h de route. Devis personnalisé, standard 24h/24 et 7j/7.</v>
      </c>
      <c r="R1726" s="14" t="n">
        <f aca="false">LEN(Q1726)</f>
        <v>136</v>
      </c>
      <c r="S1726" s="14" t="str">
        <f aca="false">INDEX(10_Lieux!$C:$C,U1726)</f>
        <v>France</v>
      </c>
      <c r="T1726" s="14" t="str">
        <f aca="false">INDEX(10_Lieux!$C:$C,V1726)</f>
        <v>France</v>
      </c>
      <c r="U1726" s="14" t="n">
        <f aca="false">MATCH(A1726,10_Lieux!$A:$A,0)</f>
        <v>171</v>
      </c>
      <c r="V1726" s="14" t="n">
        <f aca="false">MATCH(B1726,10_Lieux!$A:$A,0)</f>
        <v>70</v>
      </c>
      <c r="W1726" s="14" t="n">
        <f aca="false">ROUND(6371*2*ASIN(SQRT(SIN(RADIANS(INDEX(10_Lieux!$F:$F,V1726)-INDEX(10_Lieux!$F:$F,U1726))/2)^2+COS(RADIANS(INDEX(10_Lieux!$F:$F,U1726)))*COS(RADIANS(INDEX(10_Lieux!$F:$F,V1726)))*SIN(RADIANS(INDEX(10_Lieux!$G:$G,V1726)-INDEX(10_Lieux!$G:$G,U1726))/2)^2)),1)</f>
        <v>305.1</v>
      </c>
      <c r="X1726" s="14" t="n">
        <f aca="false">ROUND(I1726/IF(I1726&lt;p_seuil_vitesse,p_vit_lente,p_vit_rapide)*60/15,0)*15</f>
        <v>240</v>
      </c>
      <c r="Y1726" s="14" t="n">
        <f aca="false">MAX(IF(INDEX(10_Lieux!$B:$B,U1726)&lt;&gt;"Ville",INDEX(10_Lieux!$I:$I,U1726),0),IF(INDEX(10_Lieux!$B:$B,V1726)&lt;&gt;"Ville",INDEX(10_Lieux!$I:$I,V1726),0))</f>
        <v>500</v>
      </c>
      <c r="Z1726" s="14" t="str">
        <f aca="false">A1726&amp;"|"&amp;B1726</f>
        <v>Marseille-Provence|Toulouse</v>
      </c>
      <c r="AA1726" s="14" t="str">
        <f aca="false">IF(I1726&lt;p_local,"Local",IF(I1726&lt;p_vv_min,"Courte distance",IF(I1726&lt;p_tres_long,"Longue distance","Très longue distance")))</f>
        <v>Longue distance</v>
      </c>
    </row>
    <row r="1727" customFormat="false" ht="15" hidden="false" customHeight="true" outlineLevel="0" collapsed="false">
      <c r="A1727" s="1" t="s">
        <v>132</v>
      </c>
      <c r="B1727" s="1" t="s">
        <v>1890</v>
      </c>
      <c r="C1727" s="1" t="s">
        <v>35</v>
      </c>
      <c r="D1727" s="1" t="s">
        <v>653</v>
      </c>
      <c r="E1727" s="1" t="s">
        <v>1900</v>
      </c>
      <c r="F1727" s="14" t="s">
        <v>40</v>
      </c>
      <c r="G1727" s="14" t="str">
        <f aca="false">IF(I1727&lt;p_local,"Local → page infra",IF(H1727&gt;=p_ph1,"Phase 1",IF(H1727&gt;=p_ph2,"Phase 2","Phase 3")))</f>
        <v>Phase 2</v>
      </c>
      <c r="H1727" s="14" t="n">
        <f aca="false">IF(I1727&lt;p_local,0,IF(C1727="Aéroport → Aéroport",p_pts_plein,IF(Y1727&gt;0,IF(I1727&lt;=Y1727,p_pts_plein,IF(I1727&lt;=p_mult2*Y1727,p_pts_moyen,p_pts_r3)),IF(I1727&gt;=p_vv_min,p_pts_plein,IF(I1727&gt;=p_vv_moy,p_pts_moyen,p_pts_court))))+IF(INDEX(10_Lieux!$D:$D,U1727)=1,p_prio1,p_prio2)+IF(INDEX(10_Lieux!$D:$D,V1727)=1,p_prio1,p_prio2)+IF(K1727="Oui",p_tf,0)+p_hub*((INDEX(10_Lieux!$H:$H,U1727)="Hub")+(INDEX(10_Lieux!$H:$H,V1727)="Hub"))+IF(OR(INDEX(10_Lieux!$H:$H,U1727)="Premium",INDEX(10_Lieux!$H:$H,V1727)="Premium"),p_prem,0))</f>
        <v>70</v>
      </c>
      <c r="I1727" s="14" t="n">
        <f aca="false">ROUND(W1727*p_facteur,0)</f>
        <v>381</v>
      </c>
      <c r="J1727" s="14" t="str">
        <f aca="false">IF(X1727&lt;60,X1727&amp;" min",INT(X1727/60)&amp;" h"&amp;IF(MOD(X1727,60)=0,""," "&amp;TEXT(MOD(X1727,60),"00")))</f>
        <v>4 h</v>
      </c>
      <c r="K1727" s="14" t="str">
        <f aca="false">IF(S1727&lt;&gt;T1727,"Oui","Non")</f>
        <v>Non</v>
      </c>
      <c r="L1727" s="14" t="str">
        <f aca="false">IF(AND(INDEX(10_Lieux!$B:$B,U1727)="Ville",INDEX(10_Lieux!$B:$B,V1727)="Ville"),"/chauffeur-prive/"&amp;INDEX(10_Lieux!$E:$E,U1727)&amp;"-"&amp;INDEX(10_Lieux!$E:$E,V1727)&amp;"/","/chauffeur-prive/"&amp;INDEX(10_Lieux!$E:$E,U1727)&amp;"/"&amp;INDEX(10_Lieux!$E:$E,V1727)&amp;"/")</f>
        <v>/chauffeur-prive/toulouse/aeroport-marseille-provence/</v>
      </c>
      <c r="M1727" s="14" t="str">
        <f aca="false">IFERROR(INDEX($L:$L,MATCH(B1727&amp;"|"&amp;A1727,$Z:$Z,0)),"—")</f>
        <v>/chauffeur-prive/aeroport-marseille-provence/toulouse/</v>
      </c>
      <c r="N1727" s="14" t="str">
        <f aca="false">IF(LEN("Chauffeur privé "&amp;INDEX(10_Lieux!$J:$J,U1727)&amp;" → "&amp;INDEX(10_Lieux!$J:$J,V1727)&amp;" | 24h/24")&gt;60,"Chauffeur privé "&amp;INDEX(10_Lieux!$J:$J,U1727)&amp;" → "&amp;INDEX(10_Lieux!$J:$J,V1727),"Chauffeur privé "&amp;INDEX(10_Lieux!$J:$J,U1727)&amp;" → "&amp;INDEX(10_Lieux!$J:$J,V1727)&amp;" | 24h/24")</f>
        <v>Chauffeur privé Toulouse → Aéroport Marseille-Provence</v>
      </c>
      <c r="O1727" s="14" t="n">
        <f aca="false">LEN(N1727)</f>
        <v>54</v>
      </c>
      <c r="P1727" s="14" t="str">
        <f aca="false">"Chauffeur privé "&amp;INDEX(10_Lieux!$K:$K,U1727)&amp;" vers "&amp;INDEX(10_Lieux!$L:$L,V1727)</f>
        <v>Chauffeur privé de Toulouse vers l'aéroport Marseille-Provence</v>
      </c>
      <c r="Q1727" s="14" t="str">
        <f aca="false">"Chauffeur privé "&amp;INDEX(10_Lieux!$K:$K,U1727)&amp;" vers "&amp;INDEX(10_Lieux!$L:$L,V1727)&amp;" : env. "&amp;I1727&amp;" km, "&amp;J1727&amp;" de route. Devis personnalisé, standard 24h/24 et 7j/7."</f>
        <v>Chauffeur privé de Toulouse vers l'aéroport Marseille-Provence : env. 381 km, 4 h de route. Devis personnalisé, standard 24h/24 et 7j/7.</v>
      </c>
      <c r="R1727" s="14" t="n">
        <f aca="false">LEN(Q1727)</f>
        <v>136</v>
      </c>
      <c r="S1727" s="14" t="str">
        <f aca="false">INDEX(10_Lieux!$C:$C,U1727)</f>
        <v>France</v>
      </c>
      <c r="T1727" s="14" t="str">
        <f aca="false">INDEX(10_Lieux!$C:$C,V1727)</f>
        <v>France</v>
      </c>
      <c r="U1727" s="14" t="n">
        <f aca="false">MATCH(A1727,10_Lieux!$A:$A,0)</f>
        <v>70</v>
      </c>
      <c r="V1727" s="14" t="n">
        <f aca="false">MATCH(B1727,10_Lieux!$A:$A,0)</f>
        <v>171</v>
      </c>
      <c r="W1727" s="14" t="n">
        <f aca="false">ROUND(6371*2*ASIN(SQRT(SIN(RADIANS(INDEX(10_Lieux!$F:$F,V1727)-INDEX(10_Lieux!$F:$F,U1727))/2)^2+COS(RADIANS(INDEX(10_Lieux!$F:$F,U1727)))*COS(RADIANS(INDEX(10_Lieux!$F:$F,V1727)))*SIN(RADIANS(INDEX(10_Lieux!$G:$G,V1727)-INDEX(10_Lieux!$G:$G,U1727))/2)^2)),1)</f>
        <v>305.1</v>
      </c>
      <c r="X1727" s="14" t="n">
        <f aca="false">ROUND(I1727/IF(I1727&lt;p_seuil_vitesse,p_vit_lente,p_vit_rapide)*60/15,0)*15</f>
        <v>240</v>
      </c>
      <c r="Y1727" s="14" t="n">
        <f aca="false">MAX(IF(INDEX(10_Lieux!$B:$B,U1727)&lt;&gt;"Ville",INDEX(10_Lieux!$I:$I,U1727),0),IF(INDEX(10_Lieux!$B:$B,V1727)&lt;&gt;"Ville",INDEX(10_Lieux!$I:$I,V1727),0))</f>
        <v>500</v>
      </c>
      <c r="Z1727" s="14" t="str">
        <f aca="false">A1727&amp;"|"&amp;B1727</f>
        <v>Toulouse|Marseille-Provence</v>
      </c>
      <c r="AA1727" s="14" t="str">
        <f aca="false">IF(I1727&lt;p_local,"Local",IF(I1727&lt;p_vv_min,"Courte distance",IF(I1727&lt;p_tres_long,"Longue distance","Très longue distance")))</f>
        <v>Longue distance</v>
      </c>
    </row>
    <row r="1728" customFormat="false" ht="15" hidden="false" customHeight="true" outlineLevel="0" collapsed="false">
      <c r="A1728" s="1" t="s">
        <v>1890</v>
      </c>
      <c r="B1728" s="1" t="s">
        <v>134</v>
      </c>
      <c r="C1728" s="1" t="s">
        <v>34</v>
      </c>
      <c r="D1728" s="1" t="s">
        <v>653</v>
      </c>
      <c r="E1728" s="1" t="s">
        <v>1901</v>
      </c>
      <c r="F1728" s="14" t="s">
        <v>40</v>
      </c>
      <c r="G1728" s="14" t="str">
        <f aca="false">IF(I1728&lt;p_local,"Local → page infra",IF(H1728&gt;=p_ph1,"Phase 1",IF(H1728&gt;=p_ph2,"Phase 2","Phase 3")))</f>
        <v>Phase 3</v>
      </c>
      <c r="H1728" s="14" t="n">
        <f aca="false">IF(I1728&lt;p_local,0,IF(C1728="Aéroport → Aéroport",p_pts_plein,IF(Y1728&gt;0,IF(I1728&lt;=Y1728,p_pts_plein,IF(I1728&lt;=p_mult2*Y1728,p_pts_moyen,p_pts_r3)),IF(I1728&gt;=p_vv_min,p_pts_plein,IF(I1728&gt;=p_vv_moy,p_pts_moyen,p_pts_court))))+IF(INDEX(10_Lieux!$D:$D,U1728)=1,p_prio1,p_prio2)+IF(INDEX(10_Lieux!$D:$D,V1728)=1,p_prio1,p_prio2)+IF(K1728="Oui",p_tf,0)+p_hub*((INDEX(10_Lieux!$H:$H,U1728)="Hub")+(INDEX(10_Lieux!$H:$H,V1728)="Hub"))+IF(OR(INDEX(10_Lieux!$H:$H,U1728)="Premium",INDEX(10_Lieux!$H:$H,V1728)="Premium"),p_prem,0))</f>
        <v>40</v>
      </c>
      <c r="I1728" s="14" t="n">
        <f aca="false">ROUND(W1728*p_facteur,0)</f>
        <v>1020</v>
      </c>
      <c r="J1728" s="14" t="str">
        <f aca="false">IF(X1728&lt;60,X1728&amp;" min",INT(X1728/60)&amp;" h"&amp;IF(MOD(X1728,60)=0,""," "&amp;TEXT(MOD(X1728,60),"00")))</f>
        <v>10 h 45</v>
      </c>
      <c r="K1728" s="14" t="str">
        <f aca="false">IF(S1728&lt;&gt;T1728,"Oui","Non")</f>
        <v>Non</v>
      </c>
      <c r="L1728" s="14" t="str">
        <f aca="false">IF(AND(INDEX(10_Lieux!$B:$B,U1728)="Ville",INDEX(10_Lieux!$B:$B,V1728)="Ville"),"/chauffeur-prive/"&amp;INDEX(10_Lieux!$E:$E,U1728)&amp;"-"&amp;INDEX(10_Lieux!$E:$E,V1728)&amp;"/","/chauffeur-prive/"&amp;INDEX(10_Lieux!$E:$E,U1728)&amp;"/"&amp;INDEX(10_Lieux!$E:$E,V1728)&amp;"/")</f>
        <v>/chauffeur-prive/aeroport-marseille-provence/lille/</v>
      </c>
      <c r="M1728" s="14" t="str">
        <f aca="false">IFERROR(INDEX($L:$L,MATCH(B1728&amp;"|"&amp;A1728,$Z:$Z,0)),"—")</f>
        <v>/chauffeur-prive/lille/aeroport-marseille-provence/</v>
      </c>
      <c r="N1728" s="14" t="str">
        <f aca="false">IF(LEN("Chauffeur privé "&amp;INDEX(10_Lieux!$J:$J,U1728)&amp;" → "&amp;INDEX(10_Lieux!$J:$J,V1728)&amp;" | 24h/24")&gt;60,"Chauffeur privé "&amp;INDEX(10_Lieux!$J:$J,U1728)&amp;" → "&amp;INDEX(10_Lieux!$J:$J,V1728),"Chauffeur privé "&amp;INDEX(10_Lieux!$J:$J,U1728)&amp;" → "&amp;INDEX(10_Lieux!$J:$J,V1728)&amp;" | 24h/24")</f>
        <v>Chauffeur privé Aéroport Marseille-Provence → Lille | 24h/24</v>
      </c>
      <c r="O1728" s="14" t="n">
        <f aca="false">LEN(N1728)</f>
        <v>60</v>
      </c>
      <c r="P1728" s="14" t="str">
        <f aca="false">"Chauffeur privé "&amp;INDEX(10_Lieux!$K:$K,U1728)&amp;" vers "&amp;INDEX(10_Lieux!$L:$L,V1728)</f>
        <v>Chauffeur privé de l'aéroport Marseille-Provence vers Lille</v>
      </c>
      <c r="Q1728" s="14" t="str">
        <f aca="false">"Chauffeur privé "&amp;INDEX(10_Lieux!$K:$K,U1728)&amp;" vers "&amp;INDEX(10_Lieux!$L:$L,V1728)&amp;" : env. "&amp;I1728&amp;" km, "&amp;J1728&amp;" de route. Devis personnalisé, standard 24h/24 et 7j/7."</f>
        <v>Chauffeur privé de l'aéroport Marseille-Provence vers Lille : env. 1020 km, 10 h 45 de route. Devis personnalisé, standard 24h/24 et 7j/7.</v>
      </c>
      <c r="R1728" s="14" t="n">
        <f aca="false">LEN(Q1728)</f>
        <v>138</v>
      </c>
      <c r="S1728" s="14" t="str">
        <f aca="false">INDEX(10_Lieux!$C:$C,U1728)</f>
        <v>France</v>
      </c>
      <c r="T1728" s="14" t="str">
        <f aca="false">INDEX(10_Lieux!$C:$C,V1728)</f>
        <v>France</v>
      </c>
      <c r="U1728" s="14" t="n">
        <f aca="false">MATCH(A1728,10_Lieux!$A:$A,0)</f>
        <v>171</v>
      </c>
      <c r="V1728" s="14" t="n">
        <f aca="false">MATCH(B1728,10_Lieux!$A:$A,0)</f>
        <v>37</v>
      </c>
      <c r="W1728" s="14" t="n">
        <f aca="false">ROUND(6371*2*ASIN(SQRT(SIN(RADIANS(INDEX(10_Lieux!$F:$F,V1728)-INDEX(10_Lieux!$F:$F,U1728))/2)^2+COS(RADIANS(INDEX(10_Lieux!$F:$F,U1728)))*COS(RADIANS(INDEX(10_Lieux!$F:$F,V1728)))*SIN(RADIANS(INDEX(10_Lieux!$G:$G,V1728)-INDEX(10_Lieux!$G:$G,U1728))/2)^2)),1)</f>
        <v>816</v>
      </c>
      <c r="X1728" s="14" t="n">
        <f aca="false">ROUND(I1728/IF(I1728&lt;p_seuil_vitesse,p_vit_lente,p_vit_rapide)*60/15,0)*15</f>
        <v>645</v>
      </c>
      <c r="Y1728" s="14" t="n">
        <f aca="false">MAX(IF(INDEX(10_Lieux!$B:$B,U1728)&lt;&gt;"Ville",INDEX(10_Lieux!$I:$I,U1728),0),IF(INDEX(10_Lieux!$B:$B,V1728)&lt;&gt;"Ville",INDEX(10_Lieux!$I:$I,V1728),0))</f>
        <v>500</v>
      </c>
      <c r="Z1728" s="14" t="str">
        <f aca="false">A1728&amp;"|"&amp;B1728</f>
        <v>Marseille-Provence|Lille</v>
      </c>
      <c r="AA1728" s="14" t="str">
        <f aca="false">IF(I1728&lt;p_local,"Local",IF(I1728&lt;p_vv_min,"Courte distance",IF(I1728&lt;p_tres_long,"Longue distance","Très longue distance")))</f>
        <v>Très longue distance</v>
      </c>
    </row>
    <row r="1729" customFormat="false" ht="15" hidden="false" customHeight="true" outlineLevel="0" collapsed="false">
      <c r="A1729" s="1" t="s">
        <v>134</v>
      </c>
      <c r="B1729" s="1" t="s">
        <v>1890</v>
      </c>
      <c r="C1729" s="1" t="s">
        <v>35</v>
      </c>
      <c r="D1729" s="1" t="s">
        <v>653</v>
      </c>
      <c r="E1729" s="1" t="s">
        <v>1902</v>
      </c>
      <c r="F1729" s="14" t="s">
        <v>40</v>
      </c>
      <c r="G1729" s="14" t="str">
        <f aca="false">IF(I1729&lt;p_local,"Local → page infra",IF(H1729&gt;=p_ph1,"Phase 1",IF(H1729&gt;=p_ph2,"Phase 2","Phase 3")))</f>
        <v>Phase 3</v>
      </c>
      <c r="H1729" s="14" t="n">
        <f aca="false">IF(I1729&lt;p_local,0,IF(C1729="Aéroport → Aéroport",p_pts_plein,IF(Y1729&gt;0,IF(I1729&lt;=Y1729,p_pts_plein,IF(I1729&lt;=p_mult2*Y1729,p_pts_moyen,p_pts_r3)),IF(I1729&gt;=p_vv_min,p_pts_plein,IF(I1729&gt;=p_vv_moy,p_pts_moyen,p_pts_court))))+IF(INDEX(10_Lieux!$D:$D,U1729)=1,p_prio1,p_prio2)+IF(INDEX(10_Lieux!$D:$D,V1729)=1,p_prio1,p_prio2)+IF(K1729="Oui",p_tf,0)+p_hub*((INDEX(10_Lieux!$H:$H,U1729)="Hub")+(INDEX(10_Lieux!$H:$H,V1729)="Hub"))+IF(OR(INDEX(10_Lieux!$H:$H,U1729)="Premium",INDEX(10_Lieux!$H:$H,V1729)="Premium"),p_prem,0))</f>
        <v>40</v>
      </c>
      <c r="I1729" s="14" t="n">
        <f aca="false">ROUND(W1729*p_facteur,0)</f>
        <v>1020</v>
      </c>
      <c r="J1729" s="14" t="str">
        <f aca="false">IF(X1729&lt;60,X1729&amp;" min",INT(X1729/60)&amp;" h"&amp;IF(MOD(X1729,60)=0,""," "&amp;TEXT(MOD(X1729,60),"00")))</f>
        <v>10 h 45</v>
      </c>
      <c r="K1729" s="14" t="str">
        <f aca="false">IF(S1729&lt;&gt;T1729,"Oui","Non")</f>
        <v>Non</v>
      </c>
      <c r="L1729" s="14" t="str">
        <f aca="false">IF(AND(INDEX(10_Lieux!$B:$B,U1729)="Ville",INDEX(10_Lieux!$B:$B,V1729)="Ville"),"/chauffeur-prive/"&amp;INDEX(10_Lieux!$E:$E,U1729)&amp;"-"&amp;INDEX(10_Lieux!$E:$E,V1729)&amp;"/","/chauffeur-prive/"&amp;INDEX(10_Lieux!$E:$E,U1729)&amp;"/"&amp;INDEX(10_Lieux!$E:$E,V1729)&amp;"/")</f>
        <v>/chauffeur-prive/lille/aeroport-marseille-provence/</v>
      </c>
      <c r="M1729" s="14" t="str">
        <f aca="false">IFERROR(INDEX($L:$L,MATCH(B1729&amp;"|"&amp;A1729,$Z:$Z,0)),"—")</f>
        <v>/chauffeur-prive/aeroport-marseille-provence/lille/</v>
      </c>
      <c r="N1729" s="14" t="str">
        <f aca="false">IF(LEN("Chauffeur privé "&amp;INDEX(10_Lieux!$J:$J,U1729)&amp;" → "&amp;INDEX(10_Lieux!$J:$J,V1729)&amp;" | 24h/24")&gt;60,"Chauffeur privé "&amp;INDEX(10_Lieux!$J:$J,U1729)&amp;" → "&amp;INDEX(10_Lieux!$J:$J,V1729),"Chauffeur privé "&amp;INDEX(10_Lieux!$J:$J,U1729)&amp;" → "&amp;INDEX(10_Lieux!$J:$J,V1729)&amp;" | 24h/24")</f>
        <v>Chauffeur privé Lille → Aéroport Marseille-Provence | 24h/24</v>
      </c>
      <c r="O1729" s="14" t="n">
        <f aca="false">LEN(N1729)</f>
        <v>60</v>
      </c>
      <c r="P1729" s="14" t="str">
        <f aca="false">"Chauffeur privé "&amp;INDEX(10_Lieux!$K:$K,U1729)&amp;" vers "&amp;INDEX(10_Lieux!$L:$L,V1729)</f>
        <v>Chauffeur privé de Lille vers l'aéroport Marseille-Provence</v>
      </c>
      <c r="Q1729" s="14" t="str">
        <f aca="false">"Chauffeur privé "&amp;INDEX(10_Lieux!$K:$K,U1729)&amp;" vers "&amp;INDEX(10_Lieux!$L:$L,V1729)&amp;" : env. "&amp;I1729&amp;" km, "&amp;J1729&amp;" de route. Devis personnalisé, standard 24h/24 et 7j/7."</f>
        <v>Chauffeur privé de Lille vers l'aéroport Marseille-Provence : env. 1020 km, 10 h 45 de route. Devis personnalisé, standard 24h/24 et 7j/7.</v>
      </c>
      <c r="R1729" s="14" t="n">
        <f aca="false">LEN(Q1729)</f>
        <v>138</v>
      </c>
      <c r="S1729" s="14" t="str">
        <f aca="false">INDEX(10_Lieux!$C:$C,U1729)</f>
        <v>France</v>
      </c>
      <c r="T1729" s="14" t="str">
        <f aca="false">INDEX(10_Lieux!$C:$C,V1729)</f>
        <v>France</v>
      </c>
      <c r="U1729" s="14" t="n">
        <f aca="false">MATCH(A1729,10_Lieux!$A:$A,0)</f>
        <v>37</v>
      </c>
      <c r="V1729" s="14" t="n">
        <f aca="false">MATCH(B1729,10_Lieux!$A:$A,0)</f>
        <v>171</v>
      </c>
      <c r="W1729" s="14" t="n">
        <f aca="false">ROUND(6371*2*ASIN(SQRT(SIN(RADIANS(INDEX(10_Lieux!$F:$F,V1729)-INDEX(10_Lieux!$F:$F,U1729))/2)^2+COS(RADIANS(INDEX(10_Lieux!$F:$F,U1729)))*COS(RADIANS(INDEX(10_Lieux!$F:$F,V1729)))*SIN(RADIANS(INDEX(10_Lieux!$G:$G,V1729)-INDEX(10_Lieux!$G:$G,U1729))/2)^2)),1)</f>
        <v>816</v>
      </c>
      <c r="X1729" s="14" t="n">
        <f aca="false">ROUND(I1729/IF(I1729&lt;p_seuil_vitesse,p_vit_lente,p_vit_rapide)*60/15,0)*15</f>
        <v>645</v>
      </c>
      <c r="Y1729" s="14" t="n">
        <f aca="false">MAX(IF(INDEX(10_Lieux!$B:$B,U1729)&lt;&gt;"Ville",INDEX(10_Lieux!$I:$I,U1729),0),IF(INDEX(10_Lieux!$B:$B,V1729)&lt;&gt;"Ville",INDEX(10_Lieux!$I:$I,V1729),0))</f>
        <v>500</v>
      </c>
      <c r="Z1729" s="14" t="str">
        <f aca="false">A1729&amp;"|"&amp;B1729</f>
        <v>Lille|Marseille-Provence</v>
      </c>
      <c r="AA1729" s="14" t="str">
        <f aca="false">IF(I1729&lt;p_local,"Local",IF(I1729&lt;p_vv_min,"Courte distance",IF(I1729&lt;p_tres_long,"Longue distance","Très longue distance")))</f>
        <v>Très longue distance</v>
      </c>
    </row>
    <row r="1730" customFormat="false" ht="15" hidden="false" customHeight="true" outlineLevel="0" collapsed="false">
      <c r="A1730" s="1" t="s">
        <v>1890</v>
      </c>
      <c r="B1730" s="1" t="s">
        <v>136</v>
      </c>
      <c r="C1730" s="1" t="s">
        <v>34</v>
      </c>
      <c r="D1730" s="1" t="s">
        <v>653</v>
      </c>
      <c r="E1730" s="1" t="s">
        <v>1903</v>
      </c>
      <c r="F1730" s="14" t="s">
        <v>40</v>
      </c>
      <c r="G1730" s="14" t="str">
        <f aca="false">IF(I1730&lt;p_local,"Local → page infra",IF(H1730&gt;=p_ph1,"Phase 1",IF(H1730&gt;=p_ph2,"Phase 2","Phase 3")))</f>
        <v>Phase 3</v>
      </c>
      <c r="H1730" s="14" t="n">
        <f aca="false">IF(I1730&lt;p_local,0,IF(C1730="Aéroport → Aéroport",p_pts_plein,IF(Y1730&gt;0,IF(I1730&lt;=Y1730,p_pts_plein,IF(I1730&lt;=p_mult2*Y1730,p_pts_moyen,p_pts_r3)),IF(I1730&gt;=p_vv_min,p_pts_plein,IF(I1730&gt;=p_vv_moy,p_pts_moyen,p_pts_court))))+IF(INDEX(10_Lieux!$D:$D,U1730)=1,p_prio1,p_prio2)+IF(INDEX(10_Lieux!$D:$D,V1730)=1,p_prio1,p_prio2)+IF(K1730="Oui",p_tf,0)+p_hub*((INDEX(10_Lieux!$H:$H,U1730)="Hub")+(INDEX(10_Lieux!$H:$H,V1730)="Hub"))+IF(OR(INDEX(10_Lieux!$H:$H,U1730)="Premium",INDEX(10_Lieux!$H:$H,V1730)="Premium"),p_prem,0))</f>
        <v>55</v>
      </c>
      <c r="I1730" s="14" t="n">
        <f aca="false">ROUND(W1730*p_facteur,0)</f>
        <v>754</v>
      </c>
      <c r="J1730" s="14" t="str">
        <f aca="false">IF(X1730&lt;60,X1730&amp;" min",INT(X1730/60)&amp;" h"&amp;IF(MOD(X1730,60)=0,""," "&amp;TEXT(MOD(X1730,60),"00")))</f>
        <v>8 h</v>
      </c>
      <c r="K1730" s="14" t="str">
        <f aca="false">IF(S1730&lt;&gt;T1730,"Oui","Non")</f>
        <v>Non</v>
      </c>
      <c r="L1730" s="14" t="str">
        <f aca="false">IF(AND(INDEX(10_Lieux!$B:$B,U1730)="Ville",INDEX(10_Lieux!$B:$B,V1730)="Ville"),"/chauffeur-prive/"&amp;INDEX(10_Lieux!$E:$E,U1730)&amp;"-"&amp;INDEX(10_Lieux!$E:$E,V1730)&amp;"/","/chauffeur-prive/"&amp;INDEX(10_Lieux!$E:$E,U1730)&amp;"/"&amp;INDEX(10_Lieux!$E:$E,V1730)&amp;"/")</f>
        <v>/chauffeur-prive/aeroport-marseille-provence/strasbourg/</v>
      </c>
      <c r="M1730" s="14" t="str">
        <f aca="false">IFERROR(INDEX($L:$L,MATCH(B1730&amp;"|"&amp;A1730,$Z:$Z,0)),"—")</f>
        <v>/chauffeur-prive/strasbourg/aeroport-marseille-provence/</v>
      </c>
      <c r="N1730" s="14" t="str">
        <f aca="false">IF(LEN("Chauffeur privé "&amp;INDEX(10_Lieux!$J:$J,U1730)&amp;" → "&amp;INDEX(10_Lieux!$J:$J,V1730)&amp;" | 24h/24")&gt;60,"Chauffeur privé "&amp;INDEX(10_Lieux!$J:$J,U1730)&amp;" → "&amp;INDEX(10_Lieux!$J:$J,V1730),"Chauffeur privé "&amp;INDEX(10_Lieux!$J:$J,U1730)&amp;" → "&amp;INDEX(10_Lieux!$J:$J,V1730)&amp;" | 24h/24")</f>
        <v>Chauffeur privé Aéroport Marseille-Provence → Strasbourg</v>
      </c>
      <c r="O1730" s="14" t="n">
        <f aca="false">LEN(N1730)</f>
        <v>56</v>
      </c>
      <c r="P1730" s="14" t="str">
        <f aca="false">"Chauffeur privé "&amp;INDEX(10_Lieux!$K:$K,U1730)&amp;" vers "&amp;INDEX(10_Lieux!$L:$L,V1730)</f>
        <v>Chauffeur privé de l'aéroport Marseille-Provence vers Strasbourg</v>
      </c>
      <c r="Q1730" s="14" t="str">
        <f aca="false">"Chauffeur privé "&amp;INDEX(10_Lieux!$K:$K,U1730)&amp;" vers "&amp;INDEX(10_Lieux!$L:$L,V1730)&amp;" : env. "&amp;I1730&amp;" km, "&amp;J1730&amp;" de route. Devis personnalisé, standard 24h/24 et 7j/7."</f>
        <v>Chauffeur privé de l'aéroport Marseille-Provence vers Strasbourg : env. 754 km, 8 h de route. Devis personnalisé, standard 24h/24 et 7j/7.</v>
      </c>
      <c r="R1730" s="14" t="n">
        <f aca="false">LEN(Q1730)</f>
        <v>138</v>
      </c>
      <c r="S1730" s="14" t="str">
        <f aca="false">INDEX(10_Lieux!$C:$C,U1730)</f>
        <v>France</v>
      </c>
      <c r="T1730" s="14" t="str">
        <f aca="false">INDEX(10_Lieux!$C:$C,V1730)</f>
        <v>France</v>
      </c>
      <c r="U1730" s="14" t="n">
        <f aca="false">MATCH(A1730,10_Lieux!$A:$A,0)</f>
        <v>171</v>
      </c>
      <c r="V1730" s="14" t="n">
        <f aca="false">MATCH(B1730,10_Lieux!$A:$A,0)</f>
        <v>29</v>
      </c>
      <c r="W1730" s="14" t="n">
        <f aca="false">ROUND(6371*2*ASIN(SQRT(SIN(RADIANS(INDEX(10_Lieux!$F:$F,V1730)-INDEX(10_Lieux!$F:$F,U1730))/2)^2+COS(RADIANS(INDEX(10_Lieux!$F:$F,U1730)))*COS(RADIANS(INDEX(10_Lieux!$F:$F,V1730)))*SIN(RADIANS(INDEX(10_Lieux!$G:$G,V1730)-INDEX(10_Lieux!$G:$G,U1730))/2)^2)),1)</f>
        <v>603.3</v>
      </c>
      <c r="X1730" s="14" t="n">
        <f aca="false">ROUND(I1730/IF(I1730&lt;p_seuil_vitesse,p_vit_lente,p_vit_rapide)*60/15,0)*15</f>
        <v>480</v>
      </c>
      <c r="Y1730" s="14" t="n">
        <f aca="false">MAX(IF(INDEX(10_Lieux!$B:$B,U1730)&lt;&gt;"Ville",INDEX(10_Lieux!$I:$I,U1730),0),IF(INDEX(10_Lieux!$B:$B,V1730)&lt;&gt;"Ville",INDEX(10_Lieux!$I:$I,V1730),0))</f>
        <v>500</v>
      </c>
      <c r="Z1730" s="14" t="str">
        <f aca="false">A1730&amp;"|"&amp;B1730</f>
        <v>Marseille-Provence|Strasbourg</v>
      </c>
      <c r="AA1730" s="14" t="str">
        <f aca="false">IF(I1730&lt;p_local,"Local",IF(I1730&lt;p_vv_min,"Courte distance",IF(I1730&lt;p_tres_long,"Longue distance","Très longue distance")))</f>
        <v>Très longue distance</v>
      </c>
    </row>
    <row r="1731" customFormat="false" ht="15" hidden="false" customHeight="true" outlineLevel="0" collapsed="false">
      <c r="A1731" s="1" t="s">
        <v>136</v>
      </c>
      <c r="B1731" s="1" t="s">
        <v>1890</v>
      </c>
      <c r="C1731" s="1" t="s">
        <v>35</v>
      </c>
      <c r="D1731" s="1" t="s">
        <v>653</v>
      </c>
      <c r="E1731" s="1" t="s">
        <v>1904</v>
      </c>
      <c r="F1731" s="14" t="s">
        <v>40</v>
      </c>
      <c r="G1731" s="14" t="str">
        <f aca="false">IF(I1731&lt;p_local,"Local → page infra",IF(H1731&gt;=p_ph1,"Phase 1",IF(H1731&gt;=p_ph2,"Phase 2","Phase 3")))</f>
        <v>Phase 3</v>
      </c>
      <c r="H1731" s="14" t="n">
        <f aca="false">IF(I1731&lt;p_local,0,IF(C1731="Aéroport → Aéroport",p_pts_plein,IF(Y1731&gt;0,IF(I1731&lt;=Y1731,p_pts_plein,IF(I1731&lt;=p_mult2*Y1731,p_pts_moyen,p_pts_r3)),IF(I1731&gt;=p_vv_min,p_pts_plein,IF(I1731&gt;=p_vv_moy,p_pts_moyen,p_pts_court))))+IF(INDEX(10_Lieux!$D:$D,U1731)=1,p_prio1,p_prio2)+IF(INDEX(10_Lieux!$D:$D,V1731)=1,p_prio1,p_prio2)+IF(K1731="Oui",p_tf,0)+p_hub*((INDEX(10_Lieux!$H:$H,U1731)="Hub")+(INDEX(10_Lieux!$H:$H,V1731)="Hub"))+IF(OR(INDEX(10_Lieux!$H:$H,U1731)="Premium",INDEX(10_Lieux!$H:$H,V1731)="Premium"),p_prem,0))</f>
        <v>55</v>
      </c>
      <c r="I1731" s="14" t="n">
        <f aca="false">ROUND(W1731*p_facteur,0)</f>
        <v>754</v>
      </c>
      <c r="J1731" s="14" t="str">
        <f aca="false">IF(X1731&lt;60,X1731&amp;" min",INT(X1731/60)&amp;" h"&amp;IF(MOD(X1731,60)=0,""," "&amp;TEXT(MOD(X1731,60),"00")))</f>
        <v>8 h</v>
      </c>
      <c r="K1731" s="14" t="str">
        <f aca="false">IF(S1731&lt;&gt;T1731,"Oui","Non")</f>
        <v>Non</v>
      </c>
      <c r="L1731" s="14" t="str">
        <f aca="false">IF(AND(INDEX(10_Lieux!$B:$B,U1731)="Ville",INDEX(10_Lieux!$B:$B,V1731)="Ville"),"/chauffeur-prive/"&amp;INDEX(10_Lieux!$E:$E,U1731)&amp;"-"&amp;INDEX(10_Lieux!$E:$E,V1731)&amp;"/","/chauffeur-prive/"&amp;INDEX(10_Lieux!$E:$E,U1731)&amp;"/"&amp;INDEX(10_Lieux!$E:$E,V1731)&amp;"/")</f>
        <v>/chauffeur-prive/strasbourg/aeroport-marseille-provence/</v>
      </c>
      <c r="M1731" s="14" t="str">
        <f aca="false">IFERROR(INDEX($L:$L,MATCH(B1731&amp;"|"&amp;A1731,$Z:$Z,0)),"—")</f>
        <v>/chauffeur-prive/aeroport-marseille-provence/strasbourg/</v>
      </c>
      <c r="N1731" s="14" t="str">
        <f aca="false">IF(LEN("Chauffeur privé "&amp;INDEX(10_Lieux!$J:$J,U1731)&amp;" → "&amp;INDEX(10_Lieux!$J:$J,V1731)&amp;" | 24h/24")&gt;60,"Chauffeur privé "&amp;INDEX(10_Lieux!$J:$J,U1731)&amp;" → "&amp;INDEX(10_Lieux!$J:$J,V1731),"Chauffeur privé "&amp;INDEX(10_Lieux!$J:$J,U1731)&amp;" → "&amp;INDEX(10_Lieux!$J:$J,V1731)&amp;" | 24h/24")</f>
        <v>Chauffeur privé Strasbourg → Aéroport Marseille-Provence</v>
      </c>
      <c r="O1731" s="14" t="n">
        <f aca="false">LEN(N1731)</f>
        <v>56</v>
      </c>
      <c r="P1731" s="14" t="str">
        <f aca="false">"Chauffeur privé "&amp;INDEX(10_Lieux!$K:$K,U1731)&amp;" vers "&amp;INDEX(10_Lieux!$L:$L,V1731)</f>
        <v>Chauffeur privé de Strasbourg vers l'aéroport Marseille-Provence</v>
      </c>
      <c r="Q1731" s="14" t="str">
        <f aca="false">"Chauffeur privé "&amp;INDEX(10_Lieux!$K:$K,U1731)&amp;" vers "&amp;INDEX(10_Lieux!$L:$L,V1731)&amp;" : env. "&amp;I1731&amp;" km, "&amp;J1731&amp;" de route. Devis personnalisé, standard 24h/24 et 7j/7."</f>
        <v>Chauffeur privé de Strasbourg vers l'aéroport Marseille-Provence : env. 754 km, 8 h de route. Devis personnalisé, standard 24h/24 et 7j/7.</v>
      </c>
      <c r="R1731" s="14" t="n">
        <f aca="false">LEN(Q1731)</f>
        <v>138</v>
      </c>
      <c r="S1731" s="14" t="str">
        <f aca="false">INDEX(10_Lieux!$C:$C,U1731)</f>
        <v>France</v>
      </c>
      <c r="T1731" s="14" t="str">
        <f aca="false">INDEX(10_Lieux!$C:$C,V1731)</f>
        <v>France</v>
      </c>
      <c r="U1731" s="14" t="n">
        <f aca="false">MATCH(A1731,10_Lieux!$A:$A,0)</f>
        <v>29</v>
      </c>
      <c r="V1731" s="14" t="n">
        <f aca="false">MATCH(B1731,10_Lieux!$A:$A,0)</f>
        <v>171</v>
      </c>
      <c r="W1731" s="14" t="n">
        <f aca="false">ROUND(6371*2*ASIN(SQRT(SIN(RADIANS(INDEX(10_Lieux!$F:$F,V1731)-INDEX(10_Lieux!$F:$F,U1731))/2)^2+COS(RADIANS(INDEX(10_Lieux!$F:$F,U1731)))*COS(RADIANS(INDEX(10_Lieux!$F:$F,V1731)))*SIN(RADIANS(INDEX(10_Lieux!$G:$G,V1731)-INDEX(10_Lieux!$G:$G,U1731))/2)^2)),1)</f>
        <v>603.3</v>
      </c>
      <c r="X1731" s="14" t="n">
        <f aca="false">ROUND(I1731/IF(I1731&lt;p_seuil_vitesse,p_vit_lente,p_vit_rapide)*60/15,0)*15</f>
        <v>480</v>
      </c>
      <c r="Y1731" s="14" t="n">
        <f aca="false">MAX(IF(INDEX(10_Lieux!$B:$B,U1731)&lt;&gt;"Ville",INDEX(10_Lieux!$I:$I,U1731),0),IF(INDEX(10_Lieux!$B:$B,V1731)&lt;&gt;"Ville",INDEX(10_Lieux!$I:$I,V1731),0))</f>
        <v>500</v>
      </c>
      <c r="Z1731" s="14" t="str">
        <f aca="false">A1731&amp;"|"&amp;B1731</f>
        <v>Strasbourg|Marseille-Provence</v>
      </c>
      <c r="AA1731" s="14" t="str">
        <f aca="false">IF(I1731&lt;p_local,"Local",IF(I1731&lt;p_vv_min,"Courte distance",IF(I1731&lt;p_tres_long,"Longue distance","Très longue distance")))</f>
        <v>Très longue distance</v>
      </c>
    </row>
    <row r="1732" customFormat="false" ht="15" hidden="false" customHeight="true" outlineLevel="0" collapsed="false">
      <c r="A1732" s="1" t="s">
        <v>1890</v>
      </c>
      <c r="B1732" s="1" t="s">
        <v>138</v>
      </c>
      <c r="C1732" s="1" t="s">
        <v>34</v>
      </c>
      <c r="D1732" s="1" t="s">
        <v>653</v>
      </c>
      <c r="E1732" s="1" t="s">
        <v>1905</v>
      </c>
      <c r="F1732" s="14" t="s">
        <v>40</v>
      </c>
      <c r="G1732" s="14" t="str">
        <f aca="false">IF(I1732&lt;p_local,"Local → page infra",IF(H1732&gt;=p_ph1,"Phase 1",IF(H1732&gt;=p_ph2,"Phase 2","Phase 3")))</f>
        <v>Phase 2</v>
      </c>
      <c r="H1732" s="14" t="n">
        <f aca="false">IF(I1732&lt;p_local,0,IF(C1732="Aéroport → Aéroport",p_pts_plein,IF(Y1732&gt;0,IF(I1732&lt;=Y1732,p_pts_plein,IF(I1732&lt;=p_mult2*Y1732,p_pts_moyen,p_pts_r3)),IF(I1732&gt;=p_vv_min,p_pts_plein,IF(I1732&gt;=p_vv_moy,p_pts_moyen,p_pts_court))))+IF(INDEX(10_Lieux!$D:$D,U1732)=1,p_prio1,p_prio2)+IF(INDEX(10_Lieux!$D:$D,V1732)=1,p_prio1,p_prio2)+IF(K1732="Oui",p_tf,0)+p_hub*((INDEX(10_Lieux!$H:$H,U1732)="Hub")+(INDEX(10_Lieux!$H:$H,V1732)="Hub"))+IF(OR(INDEX(10_Lieux!$H:$H,U1732)="Premium",INDEX(10_Lieux!$H:$H,V1732)="Premium"),p_prem,0))</f>
        <v>65</v>
      </c>
      <c r="I1732" s="14" t="n">
        <f aca="false">ROUND(W1732*p_facteur,0)</f>
        <v>138</v>
      </c>
      <c r="J1732" s="14" t="str">
        <f aca="false">IF(X1732&lt;60,X1732&amp;" min",INT(X1732/60)&amp;" h"&amp;IF(MOD(X1732,60)=0,""," "&amp;TEXT(MOD(X1732,60),"00")))</f>
        <v>1 h 30</v>
      </c>
      <c r="K1732" s="14" t="str">
        <f aca="false">IF(S1732&lt;&gt;T1732,"Oui","Non")</f>
        <v>Non</v>
      </c>
      <c r="L1732" s="14" t="str">
        <f aca="false">IF(AND(INDEX(10_Lieux!$B:$B,U1732)="Ville",INDEX(10_Lieux!$B:$B,V1732)="Ville"),"/chauffeur-prive/"&amp;INDEX(10_Lieux!$E:$E,U1732)&amp;"-"&amp;INDEX(10_Lieux!$E:$E,V1732)&amp;"/","/chauffeur-prive/"&amp;INDEX(10_Lieux!$E:$E,U1732)&amp;"/"&amp;INDEX(10_Lieux!$E:$E,V1732)&amp;"/")</f>
        <v>/chauffeur-prive/aeroport-marseille-provence/montpellier/</v>
      </c>
      <c r="M1732" s="14" t="str">
        <f aca="false">IFERROR(INDEX($L:$L,MATCH(B1732&amp;"|"&amp;A1732,$Z:$Z,0)),"—")</f>
        <v>/chauffeur-prive/montpellier/aeroport-marseille-provence/</v>
      </c>
      <c r="N1732" s="14" t="str">
        <f aca="false">IF(LEN("Chauffeur privé "&amp;INDEX(10_Lieux!$J:$J,U1732)&amp;" → "&amp;INDEX(10_Lieux!$J:$J,V1732)&amp;" | 24h/24")&gt;60,"Chauffeur privé "&amp;INDEX(10_Lieux!$J:$J,U1732)&amp;" → "&amp;INDEX(10_Lieux!$J:$J,V1732),"Chauffeur privé "&amp;INDEX(10_Lieux!$J:$J,U1732)&amp;" → "&amp;INDEX(10_Lieux!$J:$J,V1732)&amp;" | 24h/24")</f>
        <v>Chauffeur privé Aéroport Marseille-Provence → Montpellier</v>
      </c>
      <c r="O1732" s="14" t="n">
        <f aca="false">LEN(N1732)</f>
        <v>57</v>
      </c>
      <c r="P1732" s="14" t="str">
        <f aca="false">"Chauffeur privé "&amp;INDEX(10_Lieux!$K:$K,U1732)&amp;" vers "&amp;INDEX(10_Lieux!$L:$L,V1732)</f>
        <v>Chauffeur privé de l'aéroport Marseille-Provence vers Montpellier</v>
      </c>
      <c r="Q1732" s="14" t="str">
        <f aca="false">"Chauffeur privé "&amp;INDEX(10_Lieux!$K:$K,U1732)&amp;" vers "&amp;INDEX(10_Lieux!$L:$L,V1732)&amp;" : env. "&amp;I1732&amp;" km, "&amp;J1732&amp;" de route. Devis personnalisé, standard 24h/24 et 7j/7."</f>
        <v>Chauffeur privé de l'aéroport Marseille-Provence vers Montpellier : env. 138 km, 1 h 30 de route. Devis personnalisé, standard 24h/24 et 7j/7.</v>
      </c>
      <c r="R1732" s="14" t="n">
        <f aca="false">LEN(Q1732)</f>
        <v>142</v>
      </c>
      <c r="S1732" s="14" t="str">
        <f aca="false">INDEX(10_Lieux!$C:$C,U1732)</f>
        <v>France</v>
      </c>
      <c r="T1732" s="14" t="str">
        <f aca="false">INDEX(10_Lieux!$C:$C,V1732)</f>
        <v>France</v>
      </c>
      <c r="U1732" s="14" t="n">
        <f aca="false">MATCH(A1732,10_Lieux!$A:$A,0)</f>
        <v>171</v>
      </c>
      <c r="V1732" s="14" t="n">
        <f aca="false">MATCH(B1732,10_Lieux!$A:$A,0)</f>
        <v>71</v>
      </c>
      <c r="W1732" s="14" t="n">
        <f aca="false">ROUND(6371*2*ASIN(SQRT(SIN(RADIANS(INDEX(10_Lieux!$F:$F,V1732)-INDEX(10_Lieux!$F:$F,U1732))/2)^2+COS(RADIANS(INDEX(10_Lieux!$F:$F,U1732)))*COS(RADIANS(INDEX(10_Lieux!$F:$F,V1732)))*SIN(RADIANS(INDEX(10_Lieux!$G:$G,V1732)-INDEX(10_Lieux!$G:$G,U1732))/2)^2)),1)</f>
        <v>110</v>
      </c>
      <c r="X1732" s="14" t="n">
        <f aca="false">ROUND(I1732/IF(I1732&lt;p_seuil_vitesse,p_vit_lente,p_vit_rapide)*60/15,0)*15</f>
        <v>90</v>
      </c>
      <c r="Y1732" s="14" t="n">
        <f aca="false">MAX(IF(INDEX(10_Lieux!$B:$B,U1732)&lt;&gt;"Ville",INDEX(10_Lieux!$I:$I,U1732),0),IF(INDEX(10_Lieux!$B:$B,V1732)&lt;&gt;"Ville",INDEX(10_Lieux!$I:$I,V1732),0))</f>
        <v>500</v>
      </c>
      <c r="Z1732" s="14" t="str">
        <f aca="false">A1732&amp;"|"&amp;B1732</f>
        <v>Marseille-Provence|Montpellier</v>
      </c>
      <c r="AA1732" s="14" t="str">
        <f aca="false">IF(I1732&lt;p_local,"Local",IF(I1732&lt;p_vv_min,"Courte distance",IF(I1732&lt;p_tres_long,"Longue distance","Très longue distance")))</f>
        <v>Longue distance</v>
      </c>
    </row>
    <row r="1733" customFormat="false" ht="15" hidden="false" customHeight="true" outlineLevel="0" collapsed="false">
      <c r="A1733" s="1" t="s">
        <v>138</v>
      </c>
      <c r="B1733" s="1" t="s">
        <v>1890</v>
      </c>
      <c r="C1733" s="1" t="s">
        <v>35</v>
      </c>
      <c r="D1733" s="1" t="s">
        <v>653</v>
      </c>
      <c r="E1733" s="1" t="s">
        <v>1906</v>
      </c>
      <c r="F1733" s="14" t="s">
        <v>40</v>
      </c>
      <c r="G1733" s="14" t="str">
        <f aca="false">IF(I1733&lt;p_local,"Local → page infra",IF(H1733&gt;=p_ph1,"Phase 1",IF(H1733&gt;=p_ph2,"Phase 2","Phase 3")))</f>
        <v>Phase 2</v>
      </c>
      <c r="H1733" s="14" t="n">
        <f aca="false">IF(I1733&lt;p_local,0,IF(C1733="Aéroport → Aéroport",p_pts_plein,IF(Y1733&gt;0,IF(I1733&lt;=Y1733,p_pts_plein,IF(I1733&lt;=p_mult2*Y1733,p_pts_moyen,p_pts_r3)),IF(I1733&gt;=p_vv_min,p_pts_plein,IF(I1733&gt;=p_vv_moy,p_pts_moyen,p_pts_court))))+IF(INDEX(10_Lieux!$D:$D,U1733)=1,p_prio1,p_prio2)+IF(INDEX(10_Lieux!$D:$D,V1733)=1,p_prio1,p_prio2)+IF(K1733="Oui",p_tf,0)+p_hub*((INDEX(10_Lieux!$H:$H,U1733)="Hub")+(INDEX(10_Lieux!$H:$H,V1733)="Hub"))+IF(OR(INDEX(10_Lieux!$H:$H,U1733)="Premium",INDEX(10_Lieux!$H:$H,V1733)="Premium"),p_prem,0))</f>
        <v>65</v>
      </c>
      <c r="I1733" s="14" t="n">
        <f aca="false">ROUND(W1733*p_facteur,0)</f>
        <v>138</v>
      </c>
      <c r="J1733" s="14" t="str">
        <f aca="false">IF(X1733&lt;60,X1733&amp;" min",INT(X1733/60)&amp;" h"&amp;IF(MOD(X1733,60)=0,""," "&amp;TEXT(MOD(X1733,60),"00")))</f>
        <v>1 h 30</v>
      </c>
      <c r="K1733" s="14" t="str">
        <f aca="false">IF(S1733&lt;&gt;T1733,"Oui","Non")</f>
        <v>Non</v>
      </c>
      <c r="L1733" s="14" t="str">
        <f aca="false">IF(AND(INDEX(10_Lieux!$B:$B,U1733)="Ville",INDEX(10_Lieux!$B:$B,V1733)="Ville"),"/chauffeur-prive/"&amp;INDEX(10_Lieux!$E:$E,U1733)&amp;"-"&amp;INDEX(10_Lieux!$E:$E,V1733)&amp;"/","/chauffeur-prive/"&amp;INDEX(10_Lieux!$E:$E,U1733)&amp;"/"&amp;INDEX(10_Lieux!$E:$E,V1733)&amp;"/")</f>
        <v>/chauffeur-prive/montpellier/aeroport-marseille-provence/</v>
      </c>
      <c r="M1733" s="14" t="str">
        <f aca="false">IFERROR(INDEX($L:$L,MATCH(B1733&amp;"|"&amp;A1733,$Z:$Z,0)),"—")</f>
        <v>/chauffeur-prive/aeroport-marseille-provence/montpellier/</v>
      </c>
      <c r="N1733" s="14" t="str">
        <f aca="false">IF(LEN("Chauffeur privé "&amp;INDEX(10_Lieux!$J:$J,U1733)&amp;" → "&amp;INDEX(10_Lieux!$J:$J,V1733)&amp;" | 24h/24")&gt;60,"Chauffeur privé "&amp;INDEX(10_Lieux!$J:$J,U1733)&amp;" → "&amp;INDEX(10_Lieux!$J:$J,V1733),"Chauffeur privé "&amp;INDEX(10_Lieux!$J:$J,U1733)&amp;" → "&amp;INDEX(10_Lieux!$J:$J,V1733)&amp;" | 24h/24")</f>
        <v>Chauffeur privé Montpellier → Aéroport Marseille-Provence</v>
      </c>
      <c r="O1733" s="14" t="n">
        <f aca="false">LEN(N1733)</f>
        <v>57</v>
      </c>
      <c r="P1733" s="14" t="str">
        <f aca="false">"Chauffeur privé "&amp;INDEX(10_Lieux!$K:$K,U1733)&amp;" vers "&amp;INDEX(10_Lieux!$L:$L,V1733)</f>
        <v>Chauffeur privé de Montpellier vers l'aéroport Marseille-Provence</v>
      </c>
      <c r="Q1733" s="14" t="str">
        <f aca="false">"Chauffeur privé "&amp;INDEX(10_Lieux!$K:$K,U1733)&amp;" vers "&amp;INDEX(10_Lieux!$L:$L,V1733)&amp;" : env. "&amp;I1733&amp;" km, "&amp;J1733&amp;" de route. Devis personnalisé, standard 24h/24 et 7j/7."</f>
        <v>Chauffeur privé de Montpellier vers l'aéroport Marseille-Provence : env. 138 km, 1 h 30 de route. Devis personnalisé, standard 24h/24 et 7j/7.</v>
      </c>
      <c r="R1733" s="14" t="n">
        <f aca="false">LEN(Q1733)</f>
        <v>142</v>
      </c>
      <c r="S1733" s="14" t="str">
        <f aca="false">INDEX(10_Lieux!$C:$C,U1733)</f>
        <v>France</v>
      </c>
      <c r="T1733" s="14" t="str">
        <f aca="false">INDEX(10_Lieux!$C:$C,V1733)</f>
        <v>France</v>
      </c>
      <c r="U1733" s="14" t="n">
        <f aca="false">MATCH(A1733,10_Lieux!$A:$A,0)</f>
        <v>71</v>
      </c>
      <c r="V1733" s="14" t="n">
        <f aca="false">MATCH(B1733,10_Lieux!$A:$A,0)</f>
        <v>171</v>
      </c>
      <c r="W1733" s="14" t="n">
        <f aca="false">ROUND(6371*2*ASIN(SQRT(SIN(RADIANS(INDEX(10_Lieux!$F:$F,V1733)-INDEX(10_Lieux!$F:$F,U1733))/2)^2+COS(RADIANS(INDEX(10_Lieux!$F:$F,U1733)))*COS(RADIANS(INDEX(10_Lieux!$F:$F,V1733)))*SIN(RADIANS(INDEX(10_Lieux!$G:$G,V1733)-INDEX(10_Lieux!$G:$G,U1733))/2)^2)),1)</f>
        <v>110</v>
      </c>
      <c r="X1733" s="14" t="n">
        <f aca="false">ROUND(I1733/IF(I1733&lt;p_seuil_vitesse,p_vit_lente,p_vit_rapide)*60/15,0)*15</f>
        <v>90</v>
      </c>
      <c r="Y1733" s="14" t="n">
        <f aca="false">MAX(IF(INDEX(10_Lieux!$B:$B,U1733)&lt;&gt;"Ville",INDEX(10_Lieux!$I:$I,U1733),0),IF(INDEX(10_Lieux!$B:$B,V1733)&lt;&gt;"Ville",INDEX(10_Lieux!$I:$I,V1733),0))</f>
        <v>500</v>
      </c>
      <c r="Z1733" s="14" t="str">
        <f aca="false">A1733&amp;"|"&amp;B1733</f>
        <v>Montpellier|Marseille-Provence</v>
      </c>
      <c r="AA1733" s="14" t="str">
        <f aca="false">IF(I1733&lt;p_local,"Local",IF(I1733&lt;p_vv_min,"Courte distance",IF(I1733&lt;p_tres_long,"Longue distance","Très longue distance")))</f>
        <v>Longue distance</v>
      </c>
    </row>
    <row r="1734" customFormat="false" ht="15" hidden="false" customHeight="true" outlineLevel="0" collapsed="false">
      <c r="A1734" s="1" t="s">
        <v>1890</v>
      </c>
      <c r="B1734" s="1" t="s">
        <v>140</v>
      </c>
      <c r="C1734" s="1" t="s">
        <v>34</v>
      </c>
      <c r="D1734" s="1" t="s">
        <v>653</v>
      </c>
      <c r="E1734" s="1" t="s">
        <v>1907</v>
      </c>
      <c r="F1734" s="14" t="s">
        <v>40</v>
      </c>
      <c r="G1734" s="14" t="str">
        <f aca="false">IF(I1734&lt;p_local,"Local → page infra",IF(H1734&gt;=p_ph1,"Phase 1",IF(H1734&gt;=p_ph2,"Phase 2","Phase 3")))</f>
        <v>Phase 3</v>
      </c>
      <c r="H1734" s="14" t="n">
        <f aca="false">IF(I1734&lt;p_local,0,IF(C1734="Aéroport → Aéroport",p_pts_plein,IF(Y1734&gt;0,IF(I1734&lt;=Y1734,p_pts_plein,IF(I1734&lt;=p_mult2*Y1734,p_pts_moyen,p_pts_r3)),IF(I1734&gt;=p_vv_min,p_pts_plein,IF(I1734&gt;=p_vv_moy,p_pts_moyen,p_pts_court))))+IF(INDEX(10_Lieux!$D:$D,U1734)=1,p_prio1,p_prio2)+IF(INDEX(10_Lieux!$D:$D,V1734)=1,p_prio1,p_prio2)+IF(K1734="Oui",p_tf,0)+p_hub*((INDEX(10_Lieux!$H:$H,U1734)="Hub")+(INDEX(10_Lieux!$H:$H,V1734)="Hub"))+IF(OR(INDEX(10_Lieux!$H:$H,U1734)="Premium",INDEX(10_Lieux!$H:$H,V1734)="Premium"),p_prem,0))</f>
        <v>50</v>
      </c>
      <c r="I1734" s="14" t="n">
        <f aca="false">ROUND(W1734*p_facteur,0)</f>
        <v>845</v>
      </c>
      <c r="J1734" s="14" t="str">
        <f aca="false">IF(X1734&lt;60,X1734&amp;" min",INT(X1734/60)&amp;" h"&amp;IF(MOD(X1734,60)=0,""," "&amp;TEXT(MOD(X1734,60),"00")))</f>
        <v>9 h</v>
      </c>
      <c r="K1734" s="14" t="str">
        <f aca="false">IF(S1734&lt;&gt;T1734,"Oui","Non")</f>
        <v>Non</v>
      </c>
      <c r="L1734" s="14" t="str">
        <f aca="false">IF(AND(INDEX(10_Lieux!$B:$B,U1734)="Ville",INDEX(10_Lieux!$B:$B,V1734)="Ville"),"/chauffeur-prive/"&amp;INDEX(10_Lieux!$E:$E,U1734)&amp;"-"&amp;INDEX(10_Lieux!$E:$E,V1734)&amp;"/","/chauffeur-prive/"&amp;INDEX(10_Lieux!$E:$E,U1734)&amp;"/"&amp;INDEX(10_Lieux!$E:$E,V1734)&amp;"/")</f>
        <v>/chauffeur-prive/aeroport-marseille-provence/nantes/</v>
      </c>
      <c r="M1734" s="14" t="str">
        <f aca="false">IFERROR(INDEX($L:$L,MATCH(B1734&amp;"|"&amp;A1734,$Z:$Z,0)),"—")</f>
        <v>/chauffeur-prive/nantes/aeroport-marseille-provence/</v>
      </c>
      <c r="N1734" s="14" t="str">
        <f aca="false">IF(LEN("Chauffeur privé "&amp;INDEX(10_Lieux!$J:$J,U1734)&amp;" → "&amp;INDEX(10_Lieux!$J:$J,V1734)&amp;" | 24h/24")&gt;60,"Chauffeur privé "&amp;INDEX(10_Lieux!$J:$J,U1734)&amp;" → "&amp;INDEX(10_Lieux!$J:$J,V1734),"Chauffeur privé "&amp;INDEX(10_Lieux!$J:$J,U1734)&amp;" → "&amp;INDEX(10_Lieux!$J:$J,V1734)&amp;" | 24h/24")</f>
        <v>Chauffeur privé Aéroport Marseille-Provence → Nantes</v>
      </c>
      <c r="O1734" s="14" t="n">
        <f aca="false">LEN(N1734)</f>
        <v>52</v>
      </c>
      <c r="P1734" s="14" t="str">
        <f aca="false">"Chauffeur privé "&amp;INDEX(10_Lieux!$K:$K,U1734)&amp;" vers "&amp;INDEX(10_Lieux!$L:$L,V1734)</f>
        <v>Chauffeur privé de l'aéroport Marseille-Provence vers Nantes</v>
      </c>
      <c r="Q1734" s="14" t="str">
        <f aca="false">"Chauffeur privé "&amp;INDEX(10_Lieux!$K:$K,U1734)&amp;" vers "&amp;INDEX(10_Lieux!$L:$L,V1734)&amp;" : env. "&amp;I1734&amp;" km, "&amp;J1734&amp;" de route. Devis personnalisé, standard 24h/24 et 7j/7."</f>
        <v>Chauffeur privé de l'aéroport Marseille-Provence vers Nantes : env. 845 km, 9 h de route. Devis personnalisé, standard 24h/24 et 7j/7.</v>
      </c>
      <c r="R1734" s="14" t="n">
        <f aca="false">LEN(Q1734)</f>
        <v>134</v>
      </c>
      <c r="S1734" s="14" t="str">
        <f aca="false">INDEX(10_Lieux!$C:$C,U1734)</f>
        <v>France</v>
      </c>
      <c r="T1734" s="14" t="str">
        <f aca="false">INDEX(10_Lieux!$C:$C,V1734)</f>
        <v>France</v>
      </c>
      <c r="U1734" s="14" t="n">
        <f aca="false">MATCH(A1734,10_Lieux!$A:$A,0)</f>
        <v>171</v>
      </c>
      <c r="V1734" s="14" t="n">
        <f aca="false">MATCH(B1734,10_Lieux!$A:$A,0)</f>
        <v>56</v>
      </c>
      <c r="W1734" s="14" t="n">
        <f aca="false">ROUND(6371*2*ASIN(SQRT(SIN(RADIANS(INDEX(10_Lieux!$F:$F,V1734)-INDEX(10_Lieux!$F:$F,U1734))/2)^2+COS(RADIANS(INDEX(10_Lieux!$F:$F,U1734)))*COS(RADIANS(INDEX(10_Lieux!$F:$F,V1734)))*SIN(RADIANS(INDEX(10_Lieux!$G:$G,V1734)-INDEX(10_Lieux!$G:$G,U1734))/2)^2)),1)</f>
        <v>675.7</v>
      </c>
      <c r="X1734" s="14" t="n">
        <f aca="false">ROUND(I1734/IF(I1734&lt;p_seuil_vitesse,p_vit_lente,p_vit_rapide)*60/15,0)*15</f>
        <v>540</v>
      </c>
      <c r="Y1734" s="14" t="n">
        <f aca="false">MAX(IF(INDEX(10_Lieux!$B:$B,U1734)&lt;&gt;"Ville",INDEX(10_Lieux!$I:$I,U1734),0),IF(INDEX(10_Lieux!$B:$B,V1734)&lt;&gt;"Ville",INDEX(10_Lieux!$I:$I,V1734),0))</f>
        <v>500</v>
      </c>
      <c r="Z1734" s="14" t="str">
        <f aca="false">A1734&amp;"|"&amp;B1734</f>
        <v>Marseille-Provence|Nantes</v>
      </c>
      <c r="AA1734" s="14" t="str">
        <f aca="false">IF(I1734&lt;p_local,"Local",IF(I1734&lt;p_vv_min,"Courte distance",IF(I1734&lt;p_tres_long,"Longue distance","Très longue distance")))</f>
        <v>Très longue distance</v>
      </c>
    </row>
    <row r="1735" customFormat="false" ht="15" hidden="false" customHeight="true" outlineLevel="0" collapsed="false">
      <c r="A1735" s="1" t="s">
        <v>140</v>
      </c>
      <c r="B1735" s="1" t="s">
        <v>1890</v>
      </c>
      <c r="C1735" s="1" t="s">
        <v>35</v>
      </c>
      <c r="D1735" s="1" t="s">
        <v>653</v>
      </c>
      <c r="E1735" s="1" t="s">
        <v>1908</v>
      </c>
      <c r="F1735" s="14" t="s">
        <v>40</v>
      </c>
      <c r="G1735" s="14" t="str">
        <f aca="false">IF(I1735&lt;p_local,"Local → page infra",IF(H1735&gt;=p_ph1,"Phase 1",IF(H1735&gt;=p_ph2,"Phase 2","Phase 3")))</f>
        <v>Phase 3</v>
      </c>
      <c r="H1735" s="14" t="n">
        <f aca="false">IF(I1735&lt;p_local,0,IF(C1735="Aéroport → Aéroport",p_pts_plein,IF(Y1735&gt;0,IF(I1735&lt;=Y1735,p_pts_plein,IF(I1735&lt;=p_mult2*Y1735,p_pts_moyen,p_pts_r3)),IF(I1735&gt;=p_vv_min,p_pts_plein,IF(I1735&gt;=p_vv_moy,p_pts_moyen,p_pts_court))))+IF(INDEX(10_Lieux!$D:$D,U1735)=1,p_prio1,p_prio2)+IF(INDEX(10_Lieux!$D:$D,V1735)=1,p_prio1,p_prio2)+IF(K1735="Oui",p_tf,0)+p_hub*((INDEX(10_Lieux!$H:$H,U1735)="Hub")+(INDEX(10_Lieux!$H:$H,V1735)="Hub"))+IF(OR(INDEX(10_Lieux!$H:$H,U1735)="Premium",INDEX(10_Lieux!$H:$H,V1735)="Premium"),p_prem,0))</f>
        <v>50</v>
      </c>
      <c r="I1735" s="14" t="n">
        <f aca="false">ROUND(W1735*p_facteur,0)</f>
        <v>845</v>
      </c>
      <c r="J1735" s="14" t="str">
        <f aca="false">IF(X1735&lt;60,X1735&amp;" min",INT(X1735/60)&amp;" h"&amp;IF(MOD(X1735,60)=0,""," "&amp;TEXT(MOD(X1735,60),"00")))</f>
        <v>9 h</v>
      </c>
      <c r="K1735" s="14" t="str">
        <f aca="false">IF(S1735&lt;&gt;T1735,"Oui","Non")</f>
        <v>Non</v>
      </c>
      <c r="L1735" s="14" t="str">
        <f aca="false">IF(AND(INDEX(10_Lieux!$B:$B,U1735)="Ville",INDEX(10_Lieux!$B:$B,V1735)="Ville"),"/chauffeur-prive/"&amp;INDEX(10_Lieux!$E:$E,U1735)&amp;"-"&amp;INDEX(10_Lieux!$E:$E,V1735)&amp;"/","/chauffeur-prive/"&amp;INDEX(10_Lieux!$E:$E,U1735)&amp;"/"&amp;INDEX(10_Lieux!$E:$E,V1735)&amp;"/")</f>
        <v>/chauffeur-prive/nantes/aeroport-marseille-provence/</v>
      </c>
      <c r="M1735" s="14" t="str">
        <f aca="false">IFERROR(INDEX($L:$L,MATCH(B1735&amp;"|"&amp;A1735,$Z:$Z,0)),"—")</f>
        <v>/chauffeur-prive/aeroport-marseille-provence/nantes/</v>
      </c>
      <c r="N1735" s="14" t="str">
        <f aca="false">IF(LEN("Chauffeur privé "&amp;INDEX(10_Lieux!$J:$J,U1735)&amp;" → "&amp;INDEX(10_Lieux!$J:$J,V1735)&amp;" | 24h/24")&gt;60,"Chauffeur privé "&amp;INDEX(10_Lieux!$J:$J,U1735)&amp;" → "&amp;INDEX(10_Lieux!$J:$J,V1735),"Chauffeur privé "&amp;INDEX(10_Lieux!$J:$J,U1735)&amp;" → "&amp;INDEX(10_Lieux!$J:$J,V1735)&amp;" | 24h/24")</f>
        <v>Chauffeur privé Nantes → Aéroport Marseille-Provence</v>
      </c>
      <c r="O1735" s="14" t="n">
        <f aca="false">LEN(N1735)</f>
        <v>52</v>
      </c>
      <c r="P1735" s="14" t="str">
        <f aca="false">"Chauffeur privé "&amp;INDEX(10_Lieux!$K:$K,U1735)&amp;" vers "&amp;INDEX(10_Lieux!$L:$L,V1735)</f>
        <v>Chauffeur privé de Nantes vers l'aéroport Marseille-Provence</v>
      </c>
      <c r="Q1735" s="14" t="str">
        <f aca="false">"Chauffeur privé "&amp;INDEX(10_Lieux!$K:$K,U1735)&amp;" vers "&amp;INDEX(10_Lieux!$L:$L,V1735)&amp;" : env. "&amp;I1735&amp;" km, "&amp;J1735&amp;" de route. Devis personnalisé, standard 24h/24 et 7j/7."</f>
        <v>Chauffeur privé de Nantes vers l'aéroport Marseille-Provence : env. 845 km, 9 h de route. Devis personnalisé, standard 24h/24 et 7j/7.</v>
      </c>
      <c r="R1735" s="14" t="n">
        <f aca="false">LEN(Q1735)</f>
        <v>134</v>
      </c>
      <c r="S1735" s="14" t="str">
        <f aca="false">INDEX(10_Lieux!$C:$C,U1735)</f>
        <v>France</v>
      </c>
      <c r="T1735" s="14" t="str">
        <f aca="false">INDEX(10_Lieux!$C:$C,V1735)</f>
        <v>France</v>
      </c>
      <c r="U1735" s="14" t="n">
        <f aca="false">MATCH(A1735,10_Lieux!$A:$A,0)</f>
        <v>56</v>
      </c>
      <c r="V1735" s="14" t="n">
        <f aca="false">MATCH(B1735,10_Lieux!$A:$A,0)</f>
        <v>171</v>
      </c>
      <c r="W1735" s="14" t="n">
        <f aca="false">ROUND(6371*2*ASIN(SQRT(SIN(RADIANS(INDEX(10_Lieux!$F:$F,V1735)-INDEX(10_Lieux!$F:$F,U1735))/2)^2+COS(RADIANS(INDEX(10_Lieux!$F:$F,U1735)))*COS(RADIANS(INDEX(10_Lieux!$F:$F,V1735)))*SIN(RADIANS(INDEX(10_Lieux!$G:$G,V1735)-INDEX(10_Lieux!$G:$G,U1735))/2)^2)),1)</f>
        <v>675.7</v>
      </c>
      <c r="X1735" s="14" t="n">
        <f aca="false">ROUND(I1735/IF(I1735&lt;p_seuil_vitesse,p_vit_lente,p_vit_rapide)*60/15,0)*15</f>
        <v>540</v>
      </c>
      <c r="Y1735" s="14" t="n">
        <f aca="false">MAX(IF(INDEX(10_Lieux!$B:$B,U1735)&lt;&gt;"Ville",INDEX(10_Lieux!$I:$I,U1735),0),IF(INDEX(10_Lieux!$B:$B,V1735)&lt;&gt;"Ville",INDEX(10_Lieux!$I:$I,V1735),0))</f>
        <v>500</v>
      </c>
      <c r="Z1735" s="14" t="str">
        <f aca="false">A1735&amp;"|"&amp;B1735</f>
        <v>Nantes|Marseille-Provence</v>
      </c>
      <c r="AA1735" s="14" t="str">
        <f aca="false">IF(I1735&lt;p_local,"Local",IF(I1735&lt;p_vv_min,"Courte distance",IF(I1735&lt;p_tres_long,"Longue distance","Très longue distance")))</f>
        <v>Très longue distance</v>
      </c>
    </row>
    <row r="1736" customFormat="false" ht="15" hidden="false" customHeight="true" outlineLevel="0" collapsed="false">
      <c r="A1736" s="1" t="s">
        <v>1890</v>
      </c>
      <c r="B1736" s="1" t="s">
        <v>142</v>
      </c>
      <c r="C1736" s="1" t="s">
        <v>34</v>
      </c>
      <c r="D1736" s="1" t="s">
        <v>653</v>
      </c>
      <c r="E1736" s="1" t="s">
        <v>1909</v>
      </c>
      <c r="F1736" s="14" t="s">
        <v>40</v>
      </c>
      <c r="G1736" s="14" t="str">
        <f aca="false">IF(I1736&lt;p_local,"Local → page infra",IF(H1736&gt;=p_ph1,"Phase 1",IF(H1736&gt;=p_ph2,"Phase 2","Phase 3")))</f>
        <v>Phase 3</v>
      </c>
      <c r="H1736" s="14" t="n">
        <f aca="false">IF(I1736&lt;p_local,0,IF(C1736="Aéroport → Aéroport",p_pts_plein,IF(Y1736&gt;0,IF(I1736&lt;=Y1736,p_pts_plein,IF(I1736&lt;=p_mult2*Y1736,p_pts_moyen,p_pts_r3)),IF(I1736&gt;=p_vv_min,p_pts_plein,IF(I1736&gt;=p_vv_moy,p_pts_moyen,p_pts_court))))+IF(INDEX(10_Lieux!$D:$D,U1736)=1,p_prio1,p_prio2)+IF(INDEX(10_Lieux!$D:$D,V1736)=1,p_prio1,p_prio2)+IF(K1736="Oui",p_tf,0)+p_hub*((INDEX(10_Lieux!$H:$H,U1736)="Hub")+(INDEX(10_Lieux!$H:$H,V1736)="Hub"))+IF(OR(INDEX(10_Lieux!$H:$H,U1736)="Premium",INDEX(10_Lieux!$H:$H,V1736)="Premium"),p_prem,0))</f>
        <v>35</v>
      </c>
      <c r="I1736" s="14" t="n">
        <f aca="false">ROUND(W1736*p_facteur,0)</f>
        <v>932</v>
      </c>
      <c r="J1736" s="14" t="str">
        <f aca="false">IF(X1736&lt;60,X1736&amp;" min",INT(X1736/60)&amp;" h"&amp;IF(MOD(X1736,60)=0,""," "&amp;TEXT(MOD(X1736,60),"00")))</f>
        <v>9 h 45</v>
      </c>
      <c r="K1736" s="14" t="str">
        <f aca="false">IF(S1736&lt;&gt;T1736,"Oui","Non")</f>
        <v>Non</v>
      </c>
      <c r="L1736" s="14" t="str">
        <f aca="false">IF(AND(INDEX(10_Lieux!$B:$B,U1736)="Ville",INDEX(10_Lieux!$B:$B,V1736)="Ville"),"/chauffeur-prive/"&amp;INDEX(10_Lieux!$E:$E,U1736)&amp;"-"&amp;INDEX(10_Lieux!$E:$E,V1736)&amp;"/","/chauffeur-prive/"&amp;INDEX(10_Lieux!$E:$E,U1736)&amp;"/"&amp;INDEX(10_Lieux!$E:$E,V1736)&amp;"/")</f>
        <v>/chauffeur-prive/aeroport-marseille-provence/rennes/</v>
      </c>
      <c r="M1736" s="14" t="str">
        <f aca="false">IFERROR(INDEX($L:$L,MATCH(B1736&amp;"|"&amp;A1736,$Z:$Z,0)),"—")</f>
        <v>/chauffeur-prive/rennes/aeroport-marseille-provence/</v>
      </c>
      <c r="N1736" s="14" t="str">
        <f aca="false">IF(LEN("Chauffeur privé "&amp;INDEX(10_Lieux!$J:$J,U1736)&amp;" → "&amp;INDEX(10_Lieux!$J:$J,V1736)&amp;" | 24h/24")&gt;60,"Chauffeur privé "&amp;INDEX(10_Lieux!$J:$J,U1736)&amp;" → "&amp;INDEX(10_Lieux!$J:$J,V1736),"Chauffeur privé "&amp;INDEX(10_Lieux!$J:$J,U1736)&amp;" → "&amp;INDEX(10_Lieux!$J:$J,V1736)&amp;" | 24h/24")</f>
        <v>Chauffeur privé Aéroport Marseille-Provence → Rennes</v>
      </c>
      <c r="O1736" s="14" t="n">
        <f aca="false">LEN(N1736)</f>
        <v>52</v>
      </c>
      <c r="P1736" s="14" t="str">
        <f aca="false">"Chauffeur privé "&amp;INDEX(10_Lieux!$K:$K,U1736)&amp;" vers "&amp;INDEX(10_Lieux!$L:$L,V1736)</f>
        <v>Chauffeur privé de l'aéroport Marseille-Provence vers Rennes</v>
      </c>
      <c r="Q1736" s="14" t="str">
        <f aca="false">"Chauffeur privé "&amp;INDEX(10_Lieux!$K:$K,U1736)&amp;" vers "&amp;INDEX(10_Lieux!$L:$L,V1736)&amp;" : env. "&amp;I1736&amp;" km, "&amp;J1736&amp;" de route. Devis personnalisé, standard 24h/24 et 7j/7."</f>
        <v>Chauffeur privé de l'aéroport Marseille-Provence vers Rennes : env. 932 km, 9 h 45 de route. Devis personnalisé, standard 24h/24 et 7j/7.</v>
      </c>
      <c r="R1736" s="14" t="n">
        <f aca="false">LEN(Q1736)</f>
        <v>137</v>
      </c>
      <c r="S1736" s="14" t="str">
        <f aca="false">INDEX(10_Lieux!$C:$C,U1736)</f>
        <v>France</v>
      </c>
      <c r="T1736" s="14" t="str">
        <f aca="false">INDEX(10_Lieux!$C:$C,V1736)</f>
        <v>France</v>
      </c>
      <c r="U1736" s="14" t="n">
        <f aca="false">MATCH(A1736,10_Lieux!$A:$A,0)</f>
        <v>171</v>
      </c>
      <c r="V1736" s="14" t="n">
        <f aca="false">MATCH(B1736,10_Lieux!$A:$A,0)</f>
        <v>49</v>
      </c>
      <c r="W1736" s="14" t="n">
        <f aca="false">ROUND(6371*2*ASIN(SQRT(SIN(RADIANS(INDEX(10_Lieux!$F:$F,V1736)-INDEX(10_Lieux!$F:$F,U1736))/2)^2+COS(RADIANS(INDEX(10_Lieux!$F:$F,U1736)))*COS(RADIANS(INDEX(10_Lieux!$F:$F,V1736)))*SIN(RADIANS(INDEX(10_Lieux!$G:$G,V1736)-INDEX(10_Lieux!$G:$G,U1736))/2)^2)),1)</f>
        <v>745.6</v>
      </c>
      <c r="X1736" s="14" t="n">
        <f aca="false">ROUND(I1736/IF(I1736&lt;p_seuil_vitesse,p_vit_lente,p_vit_rapide)*60/15,0)*15</f>
        <v>585</v>
      </c>
      <c r="Y1736" s="14" t="n">
        <f aca="false">MAX(IF(INDEX(10_Lieux!$B:$B,U1736)&lt;&gt;"Ville",INDEX(10_Lieux!$I:$I,U1736),0),IF(INDEX(10_Lieux!$B:$B,V1736)&lt;&gt;"Ville",INDEX(10_Lieux!$I:$I,V1736),0))</f>
        <v>500</v>
      </c>
      <c r="Z1736" s="14" t="str">
        <f aca="false">A1736&amp;"|"&amp;B1736</f>
        <v>Marseille-Provence|Rennes</v>
      </c>
      <c r="AA1736" s="14" t="str">
        <f aca="false">IF(I1736&lt;p_local,"Local",IF(I1736&lt;p_vv_min,"Courte distance",IF(I1736&lt;p_tres_long,"Longue distance","Très longue distance")))</f>
        <v>Très longue distance</v>
      </c>
    </row>
    <row r="1737" customFormat="false" ht="15" hidden="false" customHeight="true" outlineLevel="0" collapsed="false">
      <c r="A1737" s="1" t="s">
        <v>142</v>
      </c>
      <c r="B1737" s="1" t="s">
        <v>1890</v>
      </c>
      <c r="C1737" s="1" t="s">
        <v>35</v>
      </c>
      <c r="D1737" s="1" t="s">
        <v>653</v>
      </c>
      <c r="E1737" s="1" t="s">
        <v>1910</v>
      </c>
      <c r="F1737" s="14" t="s">
        <v>40</v>
      </c>
      <c r="G1737" s="14" t="str">
        <f aca="false">IF(I1737&lt;p_local,"Local → page infra",IF(H1737&gt;=p_ph1,"Phase 1",IF(H1737&gt;=p_ph2,"Phase 2","Phase 3")))</f>
        <v>Phase 3</v>
      </c>
      <c r="H1737" s="14" t="n">
        <f aca="false">IF(I1737&lt;p_local,0,IF(C1737="Aéroport → Aéroport",p_pts_plein,IF(Y1737&gt;0,IF(I1737&lt;=Y1737,p_pts_plein,IF(I1737&lt;=p_mult2*Y1737,p_pts_moyen,p_pts_r3)),IF(I1737&gt;=p_vv_min,p_pts_plein,IF(I1737&gt;=p_vv_moy,p_pts_moyen,p_pts_court))))+IF(INDEX(10_Lieux!$D:$D,U1737)=1,p_prio1,p_prio2)+IF(INDEX(10_Lieux!$D:$D,V1737)=1,p_prio1,p_prio2)+IF(K1737="Oui",p_tf,0)+p_hub*((INDEX(10_Lieux!$H:$H,U1737)="Hub")+(INDEX(10_Lieux!$H:$H,V1737)="Hub"))+IF(OR(INDEX(10_Lieux!$H:$H,U1737)="Premium",INDEX(10_Lieux!$H:$H,V1737)="Premium"),p_prem,0))</f>
        <v>35</v>
      </c>
      <c r="I1737" s="14" t="n">
        <f aca="false">ROUND(W1737*p_facteur,0)</f>
        <v>932</v>
      </c>
      <c r="J1737" s="14" t="str">
        <f aca="false">IF(X1737&lt;60,X1737&amp;" min",INT(X1737/60)&amp;" h"&amp;IF(MOD(X1737,60)=0,""," "&amp;TEXT(MOD(X1737,60),"00")))</f>
        <v>9 h 45</v>
      </c>
      <c r="K1737" s="14" t="str">
        <f aca="false">IF(S1737&lt;&gt;T1737,"Oui","Non")</f>
        <v>Non</v>
      </c>
      <c r="L1737" s="14" t="str">
        <f aca="false">IF(AND(INDEX(10_Lieux!$B:$B,U1737)="Ville",INDEX(10_Lieux!$B:$B,V1737)="Ville"),"/chauffeur-prive/"&amp;INDEX(10_Lieux!$E:$E,U1737)&amp;"-"&amp;INDEX(10_Lieux!$E:$E,V1737)&amp;"/","/chauffeur-prive/"&amp;INDEX(10_Lieux!$E:$E,U1737)&amp;"/"&amp;INDEX(10_Lieux!$E:$E,V1737)&amp;"/")</f>
        <v>/chauffeur-prive/rennes/aeroport-marseille-provence/</v>
      </c>
      <c r="M1737" s="14" t="str">
        <f aca="false">IFERROR(INDEX($L:$L,MATCH(B1737&amp;"|"&amp;A1737,$Z:$Z,0)),"—")</f>
        <v>/chauffeur-prive/aeroport-marseille-provence/rennes/</v>
      </c>
      <c r="N1737" s="14" t="str">
        <f aca="false">IF(LEN("Chauffeur privé "&amp;INDEX(10_Lieux!$J:$J,U1737)&amp;" → "&amp;INDEX(10_Lieux!$J:$J,V1737)&amp;" | 24h/24")&gt;60,"Chauffeur privé "&amp;INDEX(10_Lieux!$J:$J,U1737)&amp;" → "&amp;INDEX(10_Lieux!$J:$J,V1737),"Chauffeur privé "&amp;INDEX(10_Lieux!$J:$J,U1737)&amp;" → "&amp;INDEX(10_Lieux!$J:$J,V1737)&amp;" | 24h/24")</f>
        <v>Chauffeur privé Rennes → Aéroport Marseille-Provence</v>
      </c>
      <c r="O1737" s="14" t="n">
        <f aca="false">LEN(N1737)</f>
        <v>52</v>
      </c>
      <c r="P1737" s="14" t="str">
        <f aca="false">"Chauffeur privé "&amp;INDEX(10_Lieux!$K:$K,U1737)&amp;" vers "&amp;INDEX(10_Lieux!$L:$L,V1737)</f>
        <v>Chauffeur privé de Rennes vers l'aéroport Marseille-Provence</v>
      </c>
      <c r="Q1737" s="14" t="str">
        <f aca="false">"Chauffeur privé "&amp;INDEX(10_Lieux!$K:$K,U1737)&amp;" vers "&amp;INDEX(10_Lieux!$L:$L,V1737)&amp;" : env. "&amp;I1737&amp;" km, "&amp;J1737&amp;" de route. Devis personnalisé, standard 24h/24 et 7j/7."</f>
        <v>Chauffeur privé de Rennes vers l'aéroport Marseille-Provence : env. 932 km, 9 h 45 de route. Devis personnalisé, standard 24h/24 et 7j/7.</v>
      </c>
      <c r="R1737" s="14" t="n">
        <f aca="false">LEN(Q1737)</f>
        <v>137</v>
      </c>
      <c r="S1737" s="14" t="str">
        <f aca="false">INDEX(10_Lieux!$C:$C,U1737)</f>
        <v>France</v>
      </c>
      <c r="T1737" s="14" t="str">
        <f aca="false">INDEX(10_Lieux!$C:$C,V1737)</f>
        <v>France</v>
      </c>
      <c r="U1737" s="14" t="n">
        <f aca="false">MATCH(A1737,10_Lieux!$A:$A,0)</f>
        <v>49</v>
      </c>
      <c r="V1737" s="14" t="n">
        <f aca="false">MATCH(B1737,10_Lieux!$A:$A,0)</f>
        <v>171</v>
      </c>
      <c r="W1737" s="14" t="n">
        <f aca="false">ROUND(6371*2*ASIN(SQRT(SIN(RADIANS(INDEX(10_Lieux!$F:$F,V1737)-INDEX(10_Lieux!$F:$F,U1737))/2)^2+COS(RADIANS(INDEX(10_Lieux!$F:$F,U1737)))*COS(RADIANS(INDEX(10_Lieux!$F:$F,V1737)))*SIN(RADIANS(INDEX(10_Lieux!$G:$G,V1737)-INDEX(10_Lieux!$G:$G,U1737))/2)^2)),1)</f>
        <v>745.6</v>
      </c>
      <c r="X1737" s="14" t="n">
        <f aca="false">ROUND(I1737/IF(I1737&lt;p_seuil_vitesse,p_vit_lente,p_vit_rapide)*60/15,0)*15</f>
        <v>585</v>
      </c>
      <c r="Y1737" s="14" t="n">
        <f aca="false">MAX(IF(INDEX(10_Lieux!$B:$B,U1737)&lt;&gt;"Ville",INDEX(10_Lieux!$I:$I,U1737),0),IF(INDEX(10_Lieux!$B:$B,V1737)&lt;&gt;"Ville",INDEX(10_Lieux!$I:$I,V1737),0))</f>
        <v>500</v>
      </c>
      <c r="Z1737" s="14" t="str">
        <f aca="false">A1737&amp;"|"&amp;B1737</f>
        <v>Rennes|Marseille-Provence</v>
      </c>
      <c r="AA1737" s="14" t="str">
        <f aca="false">IF(I1737&lt;p_local,"Local",IF(I1737&lt;p_vv_min,"Courte distance",IF(I1737&lt;p_tres_long,"Longue distance","Très longue distance")))</f>
        <v>Très longue distance</v>
      </c>
    </row>
    <row r="1738" customFormat="false" ht="15" hidden="false" customHeight="true" outlineLevel="0" collapsed="false">
      <c r="A1738" s="1" t="s">
        <v>1890</v>
      </c>
      <c r="B1738" s="1" t="s">
        <v>144</v>
      </c>
      <c r="C1738" s="1" t="s">
        <v>34</v>
      </c>
      <c r="D1738" s="1" t="s">
        <v>653</v>
      </c>
      <c r="E1738" s="1" t="s">
        <v>1911</v>
      </c>
      <c r="F1738" s="14" t="s">
        <v>40</v>
      </c>
      <c r="G1738" s="14" t="str">
        <f aca="false">IF(I1738&lt;p_local,"Local → page infra",IF(H1738&gt;=p_ph1,"Phase 1",IF(H1738&gt;=p_ph2,"Phase 2","Phase 3")))</f>
        <v>Phase 3</v>
      </c>
      <c r="H1738" s="14" t="n">
        <f aca="false">IF(I1738&lt;p_local,0,IF(C1738="Aéroport → Aéroport",p_pts_plein,IF(Y1738&gt;0,IF(I1738&lt;=Y1738,p_pts_plein,IF(I1738&lt;=p_mult2*Y1738,p_pts_moyen,p_pts_r3)),IF(I1738&gt;=p_vv_min,p_pts_plein,IF(I1738&gt;=p_vv_moy,p_pts_moyen,p_pts_court))))+IF(INDEX(10_Lieux!$D:$D,U1738)=1,p_prio1,p_prio2)+IF(INDEX(10_Lieux!$D:$D,V1738)=1,p_prio1,p_prio2)+IF(K1738="Oui",p_tf,0)+p_hub*((INDEX(10_Lieux!$H:$H,U1738)="Hub")+(INDEX(10_Lieux!$H:$H,V1738)="Hub"))+IF(OR(INDEX(10_Lieux!$H:$H,U1738)="Premium",INDEX(10_Lieux!$H:$H,V1738)="Premium"),p_prem,0))</f>
        <v>55</v>
      </c>
      <c r="I1738" s="14" t="n">
        <f aca="false">ROUND(W1738*p_facteur,0)</f>
        <v>540</v>
      </c>
      <c r="J1738" s="14" t="str">
        <f aca="false">IF(X1738&lt;60,X1738&amp;" min",INT(X1738/60)&amp;" h"&amp;IF(MOD(X1738,60)=0,""," "&amp;TEXT(MOD(X1738,60),"00")))</f>
        <v>5 h 45</v>
      </c>
      <c r="K1738" s="14" t="str">
        <f aca="false">IF(S1738&lt;&gt;T1738,"Oui","Non")</f>
        <v>Non</v>
      </c>
      <c r="L1738" s="14" t="str">
        <f aca="false">IF(AND(INDEX(10_Lieux!$B:$B,U1738)="Ville",INDEX(10_Lieux!$B:$B,V1738)="Ville"),"/chauffeur-prive/"&amp;INDEX(10_Lieux!$E:$E,U1738)&amp;"-"&amp;INDEX(10_Lieux!$E:$E,V1738)&amp;"/","/chauffeur-prive/"&amp;INDEX(10_Lieux!$E:$E,U1738)&amp;"/"&amp;INDEX(10_Lieux!$E:$E,V1738)&amp;"/")</f>
        <v>/chauffeur-prive/aeroport-marseille-provence/dijon/</v>
      </c>
      <c r="M1738" s="14" t="str">
        <f aca="false">IFERROR(INDEX($L:$L,MATCH(B1738&amp;"|"&amp;A1738,$Z:$Z,0)),"—")</f>
        <v>/chauffeur-prive/dijon/aeroport-marseille-provence/</v>
      </c>
      <c r="N1738" s="14" t="str">
        <f aca="false">IF(LEN("Chauffeur privé "&amp;INDEX(10_Lieux!$J:$J,U1738)&amp;" → "&amp;INDEX(10_Lieux!$J:$J,V1738)&amp;" | 24h/24")&gt;60,"Chauffeur privé "&amp;INDEX(10_Lieux!$J:$J,U1738)&amp;" → "&amp;INDEX(10_Lieux!$J:$J,V1738),"Chauffeur privé "&amp;INDEX(10_Lieux!$J:$J,U1738)&amp;" → "&amp;INDEX(10_Lieux!$J:$J,V1738)&amp;" | 24h/24")</f>
        <v>Chauffeur privé Aéroport Marseille-Provence → Dijon | 24h/24</v>
      </c>
      <c r="O1738" s="14" t="n">
        <f aca="false">LEN(N1738)</f>
        <v>60</v>
      </c>
      <c r="P1738" s="14" t="str">
        <f aca="false">"Chauffeur privé "&amp;INDEX(10_Lieux!$K:$K,U1738)&amp;" vers "&amp;INDEX(10_Lieux!$L:$L,V1738)</f>
        <v>Chauffeur privé de l'aéroport Marseille-Provence vers Dijon</v>
      </c>
      <c r="Q1738" s="14" t="str">
        <f aca="false">"Chauffeur privé "&amp;INDEX(10_Lieux!$K:$K,U1738)&amp;" vers "&amp;INDEX(10_Lieux!$L:$L,V1738)&amp;" : env. "&amp;I1738&amp;" km, "&amp;J1738&amp;" de route. Devis personnalisé, standard 24h/24 et 7j/7."</f>
        <v>Chauffeur privé de l'aéroport Marseille-Provence vers Dijon : env. 540 km, 5 h 45 de route. Devis personnalisé, standard 24h/24 et 7j/7.</v>
      </c>
      <c r="R1738" s="14" t="n">
        <f aca="false">LEN(Q1738)</f>
        <v>136</v>
      </c>
      <c r="S1738" s="14" t="str">
        <f aca="false">INDEX(10_Lieux!$C:$C,U1738)</f>
        <v>France</v>
      </c>
      <c r="T1738" s="14" t="str">
        <f aca="false">INDEX(10_Lieux!$C:$C,V1738)</f>
        <v>France</v>
      </c>
      <c r="U1738" s="14" t="n">
        <f aca="false">MATCH(A1738,10_Lieux!$A:$A,0)</f>
        <v>171</v>
      </c>
      <c r="V1738" s="14" t="n">
        <f aca="false">MATCH(B1738,10_Lieux!$A:$A,0)</f>
        <v>23</v>
      </c>
      <c r="W1738" s="14" t="n">
        <f aca="false">ROUND(6371*2*ASIN(SQRT(SIN(RADIANS(INDEX(10_Lieux!$F:$F,V1738)-INDEX(10_Lieux!$F:$F,U1738))/2)^2+COS(RADIANS(INDEX(10_Lieux!$F:$F,U1738)))*COS(RADIANS(INDEX(10_Lieux!$F:$F,V1738)))*SIN(RADIANS(INDEX(10_Lieux!$G:$G,V1738)-INDEX(10_Lieux!$G:$G,U1738))/2)^2)),1)</f>
        <v>432</v>
      </c>
      <c r="X1738" s="14" t="n">
        <f aca="false">ROUND(I1738/IF(I1738&lt;p_seuil_vitesse,p_vit_lente,p_vit_rapide)*60/15,0)*15</f>
        <v>345</v>
      </c>
      <c r="Y1738" s="14" t="n">
        <f aca="false">MAX(IF(INDEX(10_Lieux!$B:$B,U1738)&lt;&gt;"Ville",INDEX(10_Lieux!$I:$I,U1738),0),IF(INDEX(10_Lieux!$B:$B,V1738)&lt;&gt;"Ville",INDEX(10_Lieux!$I:$I,V1738),0))</f>
        <v>500</v>
      </c>
      <c r="Z1738" s="14" t="str">
        <f aca="false">A1738&amp;"|"&amp;B1738</f>
        <v>Marseille-Provence|Dijon</v>
      </c>
      <c r="AA1738" s="14" t="str">
        <f aca="false">IF(I1738&lt;p_local,"Local",IF(I1738&lt;p_vv_min,"Courte distance",IF(I1738&lt;p_tres_long,"Longue distance","Très longue distance")))</f>
        <v>Longue distance</v>
      </c>
    </row>
    <row r="1739" customFormat="false" ht="15" hidden="false" customHeight="true" outlineLevel="0" collapsed="false">
      <c r="A1739" s="1" t="s">
        <v>144</v>
      </c>
      <c r="B1739" s="1" t="s">
        <v>1890</v>
      </c>
      <c r="C1739" s="1" t="s">
        <v>35</v>
      </c>
      <c r="D1739" s="1" t="s">
        <v>653</v>
      </c>
      <c r="E1739" s="1" t="s">
        <v>1912</v>
      </c>
      <c r="F1739" s="14" t="s">
        <v>40</v>
      </c>
      <c r="G1739" s="14" t="str">
        <f aca="false">IF(I1739&lt;p_local,"Local → page infra",IF(H1739&gt;=p_ph1,"Phase 1",IF(H1739&gt;=p_ph2,"Phase 2","Phase 3")))</f>
        <v>Phase 3</v>
      </c>
      <c r="H1739" s="14" t="n">
        <f aca="false">IF(I1739&lt;p_local,0,IF(C1739="Aéroport → Aéroport",p_pts_plein,IF(Y1739&gt;0,IF(I1739&lt;=Y1739,p_pts_plein,IF(I1739&lt;=p_mult2*Y1739,p_pts_moyen,p_pts_r3)),IF(I1739&gt;=p_vv_min,p_pts_plein,IF(I1739&gt;=p_vv_moy,p_pts_moyen,p_pts_court))))+IF(INDEX(10_Lieux!$D:$D,U1739)=1,p_prio1,p_prio2)+IF(INDEX(10_Lieux!$D:$D,V1739)=1,p_prio1,p_prio2)+IF(K1739="Oui",p_tf,0)+p_hub*((INDEX(10_Lieux!$H:$H,U1739)="Hub")+(INDEX(10_Lieux!$H:$H,V1739)="Hub"))+IF(OR(INDEX(10_Lieux!$H:$H,U1739)="Premium",INDEX(10_Lieux!$H:$H,V1739)="Premium"),p_prem,0))</f>
        <v>55</v>
      </c>
      <c r="I1739" s="14" t="n">
        <f aca="false">ROUND(W1739*p_facteur,0)</f>
        <v>540</v>
      </c>
      <c r="J1739" s="14" t="str">
        <f aca="false">IF(X1739&lt;60,X1739&amp;" min",INT(X1739/60)&amp;" h"&amp;IF(MOD(X1739,60)=0,""," "&amp;TEXT(MOD(X1739,60),"00")))</f>
        <v>5 h 45</v>
      </c>
      <c r="K1739" s="14" t="str">
        <f aca="false">IF(S1739&lt;&gt;T1739,"Oui","Non")</f>
        <v>Non</v>
      </c>
      <c r="L1739" s="14" t="str">
        <f aca="false">IF(AND(INDEX(10_Lieux!$B:$B,U1739)="Ville",INDEX(10_Lieux!$B:$B,V1739)="Ville"),"/chauffeur-prive/"&amp;INDEX(10_Lieux!$E:$E,U1739)&amp;"-"&amp;INDEX(10_Lieux!$E:$E,V1739)&amp;"/","/chauffeur-prive/"&amp;INDEX(10_Lieux!$E:$E,U1739)&amp;"/"&amp;INDEX(10_Lieux!$E:$E,V1739)&amp;"/")</f>
        <v>/chauffeur-prive/dijon/aeroport-marseille-provence/</v>
      </c>
      <c r="M1739" s="14" t="str">
        <f aca="false">IFERROR(INDEX($L:$L,MATCH(B1739&amp;"|"&amp;A1739,$Z:$Z,0)),"—")</f>
        <v>/chauffeur-prive/aeroport-marseille-provence/dijon/</v>
      </c>
      <c r="N1739" s="14" t="str">
        <f aca="false">IF(LEN("Chauffeur privé "&amp;INDEX(10_Lieux!$J:$J,U1739)&amp;" → "&amp;INDEX(10_Lieux!$J:$J,V1739)&amp;" | 24h/24")&gt;60,"Chauffeur privé "&amp;INDEX(10_Lieux!$J:$J,U1739)&amp;" → "&amp;INDEX(10_Lieux!$J:$J,V1739),"Chauffeur privé "&amp;INDEX(10_Lieux!$J:$J,U1739)&amp;" → "&amp;INDEX(10_Lieux!$J:$J,V1739)&amp;" | 24h/24")</f>
        <v>Chauffeur privé Dijon → Aéroport Marseille-Provence | 24h/24</v>
      </c>
      <c r="O1739" s="14" t="n">
        <f aca="false">LEN(N1739)</f>
        <v>60</v>
      </c>
      <c r="P1739" s="14" t="str">
        <f aca="false">"Chauffeur privé "&amp;INDEX(10_Lieux!$K:$K,U1739)&amp;" vers "&amp;INDEX(10_Lieux!$L:$L,V1739)</f>
        <v>Chauffeur privé de Dijon vers l'aéroport Marseille-Provence</v>
      </c>
      <c r="Q1739" s="14" t="str">
        <f aca="false">"Chauffeur privé "&amp;INDEX(10_Lieux!$K:$K,U1739)&amp;" vers "&amp;INDEX(10_Lieux!$L:$L,V1739)&amp;" : env. "&amp;I1739&amp;" km, "&amp;J1739&amp;" de route. Devis personnalisé, standard 24h/24 et 7j/7."</f>
        <v>Chauffeur privé de Dijon vers l'aéroport Marseille-Provence : env. 540 km, 5 h 45 de route. Devis personnalisé, standard 24h/24 et 7j/7.</v>
      </c>
      <c r="R1739" s="14" t="n">
        <f aca="false">LEN(Q1739)</f>
        <v>136</v>
      </c>
      <c r="S1739" s="14" t="str">
        <f aca="false">INDEX(10_Lieux!$C:$C,U1739)</f>
        <v>France</v>
      </c>
      <c r="T1739" s="14" t="str">
        <f aca="false">INDEX(10_Lieux!$C:$C,V1739)</f>
        <v>France</v>
      </c>
      <c r="U1739" s="14" t="n">
        <f aca="false">MATCH(A1739,10_Lieux!$A:$A,0)</f>
        <v>23</v>
      </c>
      <c r="V1739" s="14" t="n">
        <f aca="false">MATCH(B1739,10_Lieux!$A:$A,0)</f>
        <v>171</v>
      </c>
      <c r="W1739" s="14" t="n">
        <f aca="false">ROUND(6371*2*ASIN(SQRT(SIN(RADIANS(INDEX(10_Lieux!$F:$F,V1739)-INDEX(10_Lieux!$F:$F,U1739))/2)^2+COS(RADIANS(INDEX(10_Lieux!$F:$F,U1739)))*COS(RADIANS(INDEX(10_Lieux!$F:$F,V1739)))*SIN(RADIANS(INDEX(10_Lieux!$G:$G,V1739)-INDEX(10_Lieux!$G:$G,U1739))/2)^2)),1)</f>
        <v>432</v>
      </c>
      <c r="X1739" s="14" t="n">
        <f aca="false">ROUND(I1739/IF(I1739&lt;p_seuil_vitesse,p_vit_lente,p_vit_rapide)*60/15,0)*15</f>
        <v>345</v>
      </c>
      <c r="Y1739" s="14" t="n">
        <f aca="false">MAX(IF(INDEX(10_Lieux!$B:$B,U1739)&lt;&gt;"Ville",INDEX(10_Lieux!$I:$I,U1739),0),IF(INDEX(10_Lieux!$B:$B,V1739)&lt;&gt;"Ville",INDEX(10_Lieux!$I:$I,V1739),0))</f>
        <v>500</v>
      </c>
      <c r="Z1739" s="14" t="str">
        <f aca="false">A1739&amp;"|"&amp;B1739</f>
        <v>Dijon|Marseille-Provence</v>
      </c>
      <c r="AA1739" s="14" t="str">
        <f aca="false">IF(I1739&lt;p_local,"Local",IF(I1739&lt;p_vv_min,"Courte distance",IF(I1739&lt;p_tres_long,"Longue distance","Très longue distance")))</f>
        <v>Longue distance</v>
      </c>
    </row>
    <row r="1740" customFormat="false" ht="15" hidden="false" customHeight="true" outlineLevel="0" collapsed="false">
      <c r="A1740" s="1" t="s">
        <v>1890</v>
      </c>
      <c r="B1740" s="1" t="s">
        <v>146</v>
      </c>
      <c r="C1740" s="1" t="s">
        <v>34</v>
      </c>
      <c r="D1740" s="1" t="s">
        <v>653</v>
      </c>
      <c r="E1740" s="1" t="s">
        <v>1913</v>
      </c>
      <c r="F1740" s="14" t="s">
        <v>40</v>
      </c>
      <c r="G1740" s="14" t="str">
        <f aca="false">IF(I1740&lt;p_local,"Local → page infra",IF(H1740&gt;=p_ph1,"Phase 1",IF(H1740&gt;=p_ph2,"Phase 2","Phase 3")))</f>
        <v>Phase 2</v>
      </c>
      <c r="H1740" s="14" t="n">
        <f aca="false">IF(I1740&lt;p_local,0,IF(C1740="Aéroport → Aéroport",p_pts_plein,IF(Y1740&gt;0,IF(I1740&lt;=Y1740,p_pts_plein,IF(I1740&lt;=p_mult2*Y1740,p_pts_moyen,p_pts_r3)),IF(I1740&gt;=p_vv_min,p_pts_plein,IF(I1740&gt;=p_vv_moy,p_pts_moyen,p_pts_court))))+IF(INDEX(10_Lieux!$D:$D,U1740)=1,p_prio1,p_prio2)+IF(INDEX(10_Lieux!$D:$D,V1740)=1,p_prio1,p_prio2)+IF(K1740="Oui",p_tf,0)+p_hub*((INDEX(10_Lieux!$H:$H,U1740)="Hub")+(INDEX(10_Lieux!$H:$H,V1740)="Hub"))+IF(OR(INDEX(10_Lieux!$H:$H,U1740)="Premium",INDEX(10_Lieux!$H:$H,V1740)="Premium"),p_prem,0))</f>
        <v>70</v>
      </c>
      <c r="I1740" s="14" t="n">
        <f aca="false">ROUND(W1740*p_facteur,0)</f>
        <v>248</v>
      </c>
      <c r="J1740" s="14" t="str">
        <f aca="false">IF(X1740&lt;60,X1740&amp;" min",INT(X1740/60)&amp;" h"&amp;IF(MOD(X1740,60)=0,""," "&amp;TEXT(MOD(X1740,60),"00")))</f>
        <v>2 h 30</v>
      </c>
      <c r="K1740" s="14" t="str">
        <f aca="false">IF(S1740&lt;&gt;T1740,"Oui","Non")</f>
        <v>Non</v>
      </c>
      <c r="L1740" s="14" t="str">
        <f aca="false">IF(AND(INDEX(10_Lieux!$B:$B,U1740)="Ville",INDEX(10_Lieux!$B:$B,V1740)="Ville"),"/chauffeur-prive/"&amp;INDEX(10_Lieux!$E:$E,U1740)&amp;"-"&amp;INDEX(10_Lieux!$E:$E,V1740)&amp;"/","/chauffeur-prive/"&amp;INDEX(10_Lieux!$E:$E,U1740)&amp;"/"&amp;INDEX(10_Lieux!$E:$E,V1740)&amp;"/")</f>
        <v>/chauffeur-prive/aeroport-marseille-provence/grenoble/</v>
      </c>
      <c r="M1740" s="14" t="str">
        <f aca="false">IFERROR(INDEX($L:$L,MATCH(B1740&amp;"|"&amp;A1740,$Z:$Z,0)),"—")</f>
        <v>/chauffeur-prive/grenoble/aeroport-marseille-provence/</v>
      </c>
      <c r="N1740" s="14" t="str">
        <f aca="false">IF(LEN("Chauffeur privé "&amp;INDEX(10_Lieux!$J:$J,U1740)&amp;" → "&amp;INDEX(10_Lieux!$J:$J,V1740)&amp;" | 24h/24")&gt;60,"Chauffeur privé "&amp;INDEX(10_Lieux!$J:$J,U1740)&amp;" → "&amp;INDEX(10_Lieux!$J:$J,V1740),"Chauffeur privé "&amp;INDEX(10_Lieux!$J:$J,U1740)&amp;" → "&amp;INDEX(10_Lieux!$J:$J,V1740)&amp;" | 24h/24")</f>
        <v>Chauffeur privé Aéroport Marseille-Provence → Grenoble</v>
      </c>
      <c r="O1740" s="14" t="n">
        <f aca="false">LEN(N1740)</f>
        <v>54</v>
      </c>
      <c r="P1740" s="14" t="str">
        <f aca="false">"Chauffeur privé "&amp;INDEX(10_Lieux!$K:$K,U1740)&amp;" vers "&amp;INDEX(10_Lieux!$L:$L,V1740)</f>
        <v>Chauffeur privé de l'aéroport Marseille-Provence vers Grenoble</v>
      </c>
      <c r="Q1740" s="14" t="str">
        <f aca="false">"Chauffeur privé "&amp;INDEX(10_Lieux!$K:$K,U1740)&amp;" vers "&amp;INDEX(10_Lieux!$L:$L,V1740)&amp;" : env. "&amp;I1740&amp;" km, "&amp;J1740&amp;" de route. Devis personnalisé, standard 24h/24 et 7j/7."</f>
        <v>Chauffeur privé de l'aéroport Marseille-Provence vers Grenoble : env. 248 km, 2 h 30 de route. Devis personnalisé, standard 24h/24 et 7j/7.</v>
      </c>
      <c r="R1740" s="14" t="n">
        <f aca="false">LEN(Q1740)</f>
        <v>139</v>
      </c>
      <c r="S1740" s="14" t="str">
        <f aca="false">INDEX(10_Lieux!$C:$C,U1740)</f>
        <v>France</v>
      </c>
      <c r="T1740" s="14" t="str">
        <f aca="false">INDEX(10_Lieux!$C:$C,V1740)</f>
        <v>France</v>
      </c>
      <c r="U1740" s="14" t="n">
        <f aca="false">MATCH(A1740,10_Lieux!$A:$A,0)</f>
        <v>171</v>
      </c>
      <c r="V1740" s="14" t="n">
        <f aca="false">MATCH(B1740,10_Lieux!$A:$A,0)</f>
        <v>9</v>
      </c>
      <c r="W1740" s="14" t="n">
        <f aca="false">ROUND(6371*2*ASIN(SQRT(SIN(RADIANS(INDEX(10_Lieux!$F:$F,V1740)-INDEX(10_Lieux!$F:$F,U1740))/2)^2+COS(RADIANS(INDEX(10_Lieux!$F:$F,U1740)))*COS(RADIANS(INDEX(10_Lieux!$F:$F,V1740)))*SIN(RADIANS(INDEX(10_Lieux!$G:$G,V1740)-INDEX(10_Lieux!$G:$G,U1740))/2)^2)),1)</f>
        <v>198.6</v>
      </c>
      <c r="X1740" s="14" t="n">
        <f aca="false">ROUND(I1740/IF(I1740&lt;p_seuil_vitesse,p_vit_lente,p_vit_rapide)*60/15,0)*15</f>
        <v>150</v>
      </c>
      <c r="Y1740" s="14" t="n">
        <f aca="false">MAX(IF(INDEX(10_Lieux!$B:$B,U1740)&lt;&gt;"Ville",INDEX(10_Lieux!$I:$I,U1740),0),IF(INDEX(10_Lieux!$B:$B,V1740)&lt;&gt;"Ville",INDEX(10_Lieux!$I:$I,V1740),0))</f>
        <v>500</v>
      </c>
      <c r="Z1740" s="14" t="str">
        <f aca="false">A1740&amp;"|"&amp;B1740</f>
        <v>Marseille-Provence|Grenoble</v>
      </c>
      <c r="AA1740" s="14" t="str">
        <f aca="false">IF(I1740&lt;p_local,"Local",IF(I1740&lt;p_vv_min,"Courte distance",IF(I1740&lt;p_tres_long,"Longue distance","Très longue distance")))</f>
        <v>Longue distance</v>
      </c>
    </row>
    <row r="1741" customFormat="false" ht="15" hidden="false" customHeight="true" outlineLevel="0" collapsed="false">
      <c r="A1741" s="1" t="s">
        <v>146</v>
      </c>
      <c r="B1741" s="1" t="s">
        <v>1890</v>
      </c>
      <c r="C1741" s="1" t="s">
        <v>35</v>
      </c>
      <c r="D1741" s="1" t="s">
        <v>653</v>
      </c>
      <c r="E1741" s="1" t="s">
        <v>1914</v>
      </c>
      <c r="F1741" s="14" t="s">
        <v>40</v>
      </c>
      <c r="G1741" s="14" t="str">
        <f aca="false">IF(I1741&lt;p_local,"Local → page infra",IF(H1741&gt;=p_ph1,"Phase 1",IF(H1741&gt;=p_ph2,"Phase 2","Phase 3")))</f>
        <v>Phase 2</v>
      </c>
      <c r="H1741" s="14" t="n">
        <f aca="false">IF(I1741&lt;p_local,0,IF(C1741="Aéroport → Aéroport",p_pts_plein,IF(Y1741&gt;0,IF(I1741&lt;=Y1741,p_pts_plein,IF(I1741&lt;=p_mult2*Y1741,p_pts_moyen,p_pts_r3)),IF(I1741&gt;=p_vv_min,p_pts_plein,IF(I1741&gt;=p_vv_moy,p_pts_moyen,p_pts_court))))+IF(INDEX(10_Lieux!$D:$D,U1741)=1,p_prio1,p_prio2)+IF(INDEX(10_Lieux!$D:$D,V1741)=1,p_prio1,p_prio2)+IF(K1741="Oui",p_tf,0)+p_hub*((INDEX(10_Lieux!$H:$H,U1741)="Hub")+(INDEX(10_Lieux!$H:$H,V1741)="Hub"))+IF(OR(INDEX(10_Lieux!$H:$H,U1741)="Premium",INDEX(10_Lieux!$H:$H,V1741)="Premium"),p_prem,0))</f>
        <v>70</v>
      </c>
      <c r="I1741" s="14" t="n">
        <f aca="false">ROUND(W1741*p_facteur,0)</f>
        <v>248</v>
      </c>
      <c r="J1741" s="14" t="str">
        <f aca="false">IF(X1741&lt;60,X1741&amp;" min",INT(X1741/60)&amp;" h"&amp;IF(MOD(X1741,60)=0,""," "&amp;TEXT(MOD(X1741,60),"00")))</f>
        <v>2 h 30</v>
      </c>
      <c r="K1741" s="14" t="str">
        <f aca="false">IF(S1741&lt;&gt;T1741,"Oui","Non")</f>
        <v>Non</v>
      </c>
      <c r="L1741" s="14" t="str">
        <f aca="false">IF(AND(INDEX(10_Lieux!$B:$B,U1741)="Ville",INDEX(10_Lieux!$B:$B,V1741)="Ville"),"/chauffeur-prive/"&amp;INDEX(10_Lieux!$E:$E,U1741)&amp;"-"&amp;INDEX(10_Lieux!$E:$E,V1741)&amp;"/","/chauffeur-prive/"&amp;INDEX(10_Lieux!$E:$E,U1741)&amp;"/"&amp;INDEX(10_Lieux!$E:$E,V1741)&amp;"/")</f>
        <v>/chauffeur-prive/grenoble/aeroport-marseille-provence/</v>
      </c>
      <c r="M1741" s="14" t="str">
        <f aca="false">IFERROR(INDEX($L:$L,MATCH(B1741&amp;"|"&amp;A1741,$Z:$Z,0)),"—")</f>
        <v>/chauffeur-prive/aeroport-marseille-provence/grenoble/</v>
      </c>
      <c r="N1741" s="14" t="str">
        <f aca="false">IF(LEN("Chauffeur privé "&amp;INDEX(10_Lieux!$J:$J,U1741)&amp;" → "&amp;INDEX(10_Lieux!$J:$J,V1741)&amp;" | 24h/24")&gt;60,"Chauffeur privé "&amp;INDEX(10_Lieux!$J:$J,U1741)&amp;" → "&amp;INDEX(10_Lieux!$J:$J,V1741),"Chauffeur privé "&amp;INDEX(10_Lieux!$J:$J,U1741)&amp;" → "&amp;INDEX(10_Lieux!$J:$J,V1741)&amp;" | 24h/24")</f>
        <v>Chauffeur privé Grenoble → Aéroport Marseille-Provence</v>
      </c>
      <c r="O1741" s="14" t="n">
        <f aca="false">LEN(N1741)</f>
        <v>54</v>
      </c>
      <c r="P1741" s="14" t="str">
        <f aca="false">"Chauffeur privé "&amp;INDEX(10_Lieux!$K:$K,U1741)&amp;" vers "&amp;INDEX(10_Lieux!$L:$L,V1741)</f>
        <v>Chauffeur privé de Grenoble vers l'aéroport Marseille-Provence</v>
      </c>
      <c r="Q1741" s="14" t="str">
        <f aca="false">"Chauffeur privé "&amp;INDEX(10_Lieux!$K:$K,U1741)&amp;" vers "&amp;INDEX(10_Lieux!$L:$L,V1741)&amp;" : env. "&amp;I1741&amp;" km, "&amp;J1741&amp;" de route. Devis personnalisé, standard 24h/24 et 7j/7."</f>
        <v>Chauffeur privé de Grenoble vers l'aéroport Marseille-Provence : env. 248 km, 2 h 30 de route. Devis personnalisé, standard 24h/24 et 7j/7.</v>
      </c>
      <c r="R1741" s="14" t="n">
        <f aca="false">LEN(Q1741)</f>
        <v>139</v>
      </c>
      <c r="S1741" s="14" t="str">
        <f aca="false">INDEX(10_Lieux!$C:$C,U1741)</f>
        <v>France</v>
      </c>
      <c r="T1741" s="14" t="str">
        <f aca="false">INDEX(10_Lieux!$C:$C,V1741)</f>
        <v>France</v>
      </c>
      <c r="U1741" s="14" t="n">
        <f aca="false">MATCH(A1741,10_Lieux!$A:$A,0)</f>
        <v>9</v>
      </c>
      <c r="V1741" s="14" t="n">
        <f aca="false">MATCH(B1741,10_Lieux!$A:$A,0)</f>
        <v>171</v>
      </c>
      <c r="W1741" s="14" t="n">
        <f aca="false">ROUND(6371*2*ASIN(SQRT(SIN(RADIANS(INDEX(10_Lieux!$F:$F,V1741)-INDEX(10_Lieux!$F:$F,U1741))/2)^2+COS(RADIANS(INDEX(10_Lieux!$F:$F,U1741)))*COS(RADIANS(INDEX(10_Lieux!$F:$F,V1741)))*SIN(RADIANS(INDEX(10_Lieux!$G:$G,V1741)-INDEX(10_Lieux!$G:$G,U1741))/2)^2)),1)</f>
        <v>198.6</v>
      </c>
      <c r="X1741" s="14" t="n">
        <f aca="false">ROUND(I1741/IF(I1741&lt;p_seuil_vitesse,p_vit_lente,p_vit_rapide)*60/15,0)*15</f>
        <v>150</v>
      </c>
      <c r="Y1741" s="14" t="n">
        <f aca="false">MAX(IF(INDEX(10_Lieux!$B:$B,U1741)&lt;&gt;"Ville",INDEX(10_Lieux!$I:$I,U1741),0),IF(INDEX(10_Lieux!$B:$B,V1741)&lt;&gt;"Ville",INDEX(10_Lieux!$I:$I,V1741),0))</f>
        <v>500</v>
      </c>
      <c r="Z1741" s="14" t="str">
        <f aca="false">A1741&amp;"|"&amp;B1741</f>
        <v>Grenoble|Marseille-Provence</v>
      </c>
      <c r="AA1741" s="14" t="str">
        <f aca="false">IF(I1741&lt;p_local,"Local",IF(I1741&lt;p_vv_min,"Courte distance",IF(I1741&lt;p_tres_long,"Longue distance","Très longue distance")))</f>
        <v>Longue distance</v>
      </c>
    </row>
    <row r="1742" customFormat="false" ht="15" hidden="false" customHeight="true" outlineLevel="0" collapsed="false">
      <c r="A1742" s="1" t="s">
        <v>1890</v>
      </c>
      <c r="B1742" s="1" t="s">
        <v>148</v>
      </c>
      <c r="C1742" s="1" t="s">
        <v>34</v>
      </c>
      <c r="D1742" s="1" t="s">
        <v>653</v>
      </c>
      <c r="E1742" s="1" t="s">
        <v>1915</v>
      </c>
      <c r="F1742" s="14" t="s">
        <v>40</v>
      </c>
      <c r="G1742" s="14" t="str">
        <f aca="false">IF(I1742&lt;p_local,"Local → page infra",IF(H1742&gt;=p_ph1,"Phase 1",IF(H1742&gt;=p_ph2,"Phase 2","Phase 3")))</f>
        <v>Phase 2</v>
      </c>
      <c r="H1742" s="14" t="n">
        <f aca="false">IF(I1742&lt;p_local,0,IF(C1742="Aéroport → Aéroport",p_pts_plein,IF(Y1742&gt;0,IF(I1742&lt;=Y1742,p_pts_plein,IF(I1742&lt;=p_mult2*Y1742,p_pts_moyen,p_pts_r3)),IF(I1742&gt;=p_vv_min,p_pts_plein,IF(I1742&gt;=p_vv_moy,p_pts_moyen,p_pts_court))))+IF(INDEX(10_Lieux!$D:$D,U1742)=1,p_prio1,p_prio2)+IF(INDEX(10_Lieux!$D:$D,V1742)=1,p_prio1,p_prio2)+IF(K1742="Oui",p_tf,0)+p_hub*((INDEX(10_Lieux!$H:$H,U1742)="Hub")+(INDEX(10_Lieux!$H:$H,V1742)="Hub"))+IF(OR(INDEX(10_Lieux!$H:$H,U1742)="Premium",INDEX(10_Lieux!$H:$H,V1742)="Premium"),p_prem,0))</f>
        <v>70</v>
      </c>
      <c r="I1742" s="14" t="n">
        <f aca="false">ROUND(W1742*p_facteur,0)</f>
        <v>354</v>
      </c>
      <c r="J1742" s="14" t="str">
        <f aca="false">IF(X1742&lt;60,X1742&amp;" min",INT(X1742/60)&amp;" h"&amp;IF(MOD(X1742,60)=0,""," "&amp;TEXT(MOD(X1742,60),"00")))</f>
        <v>3 h 45</v>
      </c>
      <c r="K1742" s="14" t="str">
        <f aca="false">IF(S1742&lt;&gt;T1742,"Oui","Non")</f>
        <v>Non</v>
      </c>
      <c r="L1742" s="14" t="str">
        <f aca="false">IF(AND(INDEX(10_Lieux!$B:$B,U1742)="Ville",INDEX(10_Lieux!$B:$B,V1742)="Ville"),"/chauffeur-prive/"&amp;INDEX(10_Lieux!$E:$E,U1742)&amp;"-"&amp;INDEX(10_Lieux!$E:$E,V1742)&amp;"/","/chauffeur-prive/"&amp;INDEX(10_Lieux!$E:$E,U1742)&amp;"/"&amp;INDEX(10_Lieux!$E:$E,V1742)&amp;"/")</f>
        <v>/chauffeur-prive/aeroport-marseille-provence/annecy/</v>
      </c>
      <c r="M1742" s="14" t="str">
        <f aca="false">IFERROR(INDEX($L:$L,MATCH(B1742&amp;"|"&amp;A1742,$Z:$Z,0)),"—")</f>
        <v>/chauffeur-prive/annecy/aeroport-marseille-provence/</v>
      </c>
      <c r="N1742" s="14" t="str">
        <f aca="false">IF(LEN("Chauffeur privé "&amp;INDEX(10_Lieux!$J:$J,U1742)&amp;" → "&amp;INDEX(10_Lieux!$J:$J,V1742)&amp;" | 24h/24")&gt;60,"Chauffeur privé "&amp;INDEX(10_Lieux!$J:$J,U1742)&amp;" → "&amp;INDEX(10_Lieux!$J:$J,V1742),"Chauffeur privé "&amp;INDEX(10_Lieux!$J:$J,U1742)&amp;" → "&amp;INDEX(10_Lieux!$J:$J,V1742)&amp;" | 24h/24")</f>
        <v>Chauffeur privé Aéroport Marseille-Provence → Annecy</v>
      </c>
      <c r="O1742" s="14" t="n">
        <f aca="false">LEN(N1742)</f>
        <v>52</v>
      </c>
      <c r="P1742" s="14" t="str">
        <f aca="false">"Chauffeur privé "&amp;INDEX(10_Lieux!$K:$K,U1742)&amp;" vers "&amp;INDEX(10_Lieux!$L:$L,V1742)</f>
        <v>Chauffeur privé de l'aéroport Marseille-Provence vers Annecy</v>
      </c>
      <c r="Q1742" s="14" t="str">
        <f aca="false">"Chauffeur privé "&amp;INDEX(10_Lieux!$K:$K,U1742)&amp;" vers "&amp;INDEX(10_Lieux!$L:$L,V1742)&amp;" : env. "&amp;I1742&amp;" km, "&amp;J1742&amp;" de route. Devis personnalisé, standard 24h/24 et 7j/7."</f>
        <v>Chauffeur privé de l'aéroport Marseille-Provence vers Annecy : env. 354 km, 3 h 45 de route. Devis personnalisé, standard 24h/24 et 7j/7.</v>
      </c>
      <c r="R1742" s="14" t="n">
        <f aca="false">LEN(Q1742)</f>
        <v>137</v>
      </c>
      <c r="S1742" s="14" t="str">
        <f aca="false">INDEX(10_Lieux!$C:$C,U1742)</f>
        <v>France</v>
      </c>
      <c r="T1742" s="14" t="str">
        <f aca="false">INDEX(10_Lieux!$C:$C,V1742)</f>
        <v>France</v>
      </c>
      <c r="U1742" s="14" t="n">
        <f aca="false">MATCH(A1742,10_Lieux!$A:$A,0)</f>
        <v>171</v>
      </c>
      <c r="V1742" s="14" t="n">
        <f aca="false">MATCH(B1742,10_Lieux!$A:$A,0)</f>
        <v>10</v>
      </c>
      <c r="W1742" s="14" t="n">
        <f aca="false">ROUND(6371*2*ASIN(SQRT(SIN(RADIANS(INDEX(10_Lieux!$F:$F,V1742)-INDEX(10_Lieux!$F:$F,U1742))/2)^2+COS(RADIANS(INDEX(10_Lieux!$F:$F,U1742)))*COS(RADIANS(INDEX(10_Lieux!$F:$F,V1742)))*SIN(RADIANS(INDEX(10_Lieux!$G:$G,V1742)-INDEX(10_Lieux!$G:$G,U1742))/2)^2)),1)</f>
        <v>282.8</v>
      </c>
      <c r="X1742" s="14" t="n">
        <f aca="false">ROUND(I1742/IF(I1742&lt;p_seuil_vitesse,p_vit_lente,p_vit_rapide)*60/15,0)*15</f>
        <v>225</v>
      </c>
      <c r="Y1742" s="14" t="n">
        <f aca="false">MAX(IF(INDEX(10_Lieux!$B:$B,U1742)&lt;&gt;"Ville",INDEX(10_Lieux!$I:$I,U1742),0),IF(INDEX(10_Lieux!$B:$B,V1742)&lt;&gt;"Ville",INDEX(10_Lieux!$I:$I,V1742),0))</f>
        <v>500</v>
      </c>
      <c r="Z1742" s="14" t="str">
        <f aca="false">A1742&amp;"|"&amp;B1742</f>
        <v>Marseille-Provence|Annecy</v>
      </c>
      <c r="AA1742" s="14" t="str">
        <f aca="false">IF(I1742&lt;p_local,"Local",IF(I1742&lt;p_vv_min,"Courte distance",IF(I1742&lt;p_tres_long,"Longue distance","Très longue distance")))</f>
        <v>Longue distance</v>
      </c>
    </row>
    <row r="1743" customFormat="false" ht="15" hidden="false" customHeight="true" outlineLevel="0" collapsed="false">
      <c r="A1743" s="1" t="s">
        <v>148</v>
      </c>
      <c r="B1743" s="1" t="s">
        <v>1890</v>
      </c>
      <c r="C1743" s="1" t="s">
        <v>35</v>
      </c>
      <c r="D1743" s="1" t="s">
        <v>653</v>
      </c>
      <c r="E1743" s="1" t="s">
        <v>1916</v>
      </c>
      <c r="F1743" s="14" t="s">
        <v>40</v>
      </c>
      <c r="G1743" s="14" t="str">
        <f aca="false">IF(I1743&lt;p_local,"Local → page infra",IF(H1743&gt;=p_ph1,"Phase 1",IF(H1743&gt;=p_ph2,"Phase 2","Phase 3")))</f>
        <v>Phase 2</v>
      </c>
      <c r="H1743" s="14" t="n">
        <f aca="false">IF(I1743&lt;p_local,0,IF(C1743="Aéroport → Aéroport",p_pts_plein,IF(Y1743&gt;0,IF(I1743&lt;=Y1743,p_pts_plein,IF(I1743&lt;=p_mult2*Y1743,p_pts_moyen,p_pts_r3)),IF(I1743&gt;=p_vv_min,p_pts_plein,IF(I1743&gt;=p_vv_moy,p_pts_moyen,p_pts_court))))+IF(INDEX(10_Lieux!$D:$D,U1743)=1,p_prio1,p_prio2)+IF(INDEX(10_Lieux!$D:$D,V1743)=1,p_prio1,p_prio2)+IF(K1743="Oui",p_tf,0)+p_hub*((INDEX(10_Lieux!$H:$H,U1743)="Hub")+(INDEX(10_Lieux!$H:$H,V1743)="Hub"))+IF(OR(INDEX(10_Lieux!$H:$H,U1743)="Premium",INDEX(10_Lieux!$H:$H,V1743)="Premium"),p_prem,0))</f>
        <v>70</v>
      </c>
      <c r="I1743" s="14" t="n">
        <f aca="false">ROUND(W1743*p_facteur,0)</f>
        <v>354</v>
      </c>
      <c r="J1743" s="14" t="str">
        <f aca="false">IF(X1743&lt;60,X1743&amp;" min",INT(X1743/60)&amp;" h"&amp;IF(MOD(X1743,60)=0,""," "&amp;TEXT(MOD(X1743,60),"00")))</f>
        <v>3 h 45</v>
      </c>
      <c r="K1743" s="14" t="str">
        <f aca="false">IF(S1743&lt;&gt;T1743,"Oui","Non")</f>
        <v>Non</v>
      </c>
      <c r="L1743" s="14" t="str">
        <f aca="false">IF(AND(INDEX(10_Lieux!$B:$B,U1743)="Ville",INDEX(10_Lieux!$B:$B,V1743)="Ville"),"/chauffeur-prive/"&amp;INDEX(10_Lieux!$E:$E,U1743)&amp;"-"&amp;INDEX(10_Lieux!$E:$E,V1743)&amp;"/","/chauffeur-prive/"&amp;INDEX(10_Lieux!$E:$E,U1743)&amp;"/"&amp;INDEX(10_Lieux!$E:$E,V1743)&amp;"/")</f>
        <v>/chauffeur-prive/annecy/aeroport-marseille-provence/</v>
      </c>
      <c r="M1743" s="14" t="str">
        <f aca="false">IFERROR(INDEX($L:$L,MATCH(B1743&amp;"|"&amp;A1743,$Z:$Z,0)),"—")</f>
        <v>/chauffeur-prive/aeroport-marseille-provence/annecy/</v>
      </c>
      <c r="N1743" s="14" t="str">
        <f aca="false">IF(LEN("Chauffeur privé "&amp;INDEX(10_Lieux!$J:$J,U1743)&amp;" → "&amp;INDEX(10_Lieux!$J:$J,V1743)&amp;" | 24h/24")&gt;60,"Chauffeur privé "&amp;INDEX(10_Lieux!$J:$J,U1743)&amp;" → "&amp;INDEX(10_Lieux!$J:$J,V1743),"Chauffeur privé "&amp;INDEX(10_Lieux!$J:$J,U1743)&amp;" → "&amp;INDEX(10_Lieux!$J:$J,V1743)&amp;" | 24h/24")</f>
        <v>Chauffeur privé Annecy → Aéroport Marseille-Provence</v>
      </c>
      <c r="O1743" s="14" t="n">
        <f aca="false">LEN(N1743)</f>
        <v>52</v>
      </c>
      <c r="P1743" s="14" t="str">
        <f aca="false">"Chauffeur privé "&amp;INDEX(10_Lieux!$K:$K,U1743)&amp;" vers "&amp;INDEX(10_Lieux!$L:$L,V1743)</f>
        <v>Chauffeur privé d'Annecy vers l'aéroport Marseille-Provence</v>
      </c>
      <c r="Q1743" s="14" t="str">
        <f aca="false">"Chauffeur privé "&amp;INDEX(10_Lieux!$K:$K,U1743)&amp;" vers "&amp;INDEX(10_Lieux!$L:$L,V1743)&amp;" : env. "&amp;I1743&amp;" km, "&amp;J1743&amp;" de route. Devis personnalisé, standard 24h/24 et 7j/7."</f>
        <v>Chauffeur privé d'Annecy vers l'aéroport Marseille-Provence : env. 354 km, 3 h 45 de route. Devis personnalisé, standard 24h/24 et 7j/7.</v>
      </c>
      <c r="R1743" s="14" t="n">
        <f aca="false">LEN(Q1743)</f>
        <v>136</v>
      </c>
      <c r="S1743" s="14" t="str">
        <f aca="false">INDEX(10_Lieux!$C:$C,U1743)</f>
        <v>France</v>
      </c>
      <c r="T1743" s="14" t="str">
        <f aca="false">INDEX(10_Lieux!$C:$C,V1743)</f>
        <v>France</v>
      </c>
      <c r="U1743" s="14" t="n">
        <f aca="false">MATCH(A1743,10_Lieux!$A:$A,0)</f>
        <v>10</v>
      </c>
      <c r="V1743" s="14" t="n">
        <f aca="false">MATCH(B1743,10_Lieux!$A:$A,0)</f>
        <v>171</v>
      </c>
      <c r="W1743" s="14" t="n">
        <f aca="false">ROUND(6371*2*ASIN(SQRT(SIN(RADIANS(INDEX(10_Lieux!$F:$F,V1743)-INDEX(10_Lieux!$F:$F,U1743))/2)^2+COS(RADIANS(INDEX(10_Lieux!$F:$F,U1743)))*COS(RADIANS(INDEX(10_Lieux!$F:$F,V1743)))*SIN(RADIANS(INDEX(10_Lieux!$G:$G,V1743)-INDEX(10_Lieux!$G:$G,U1743))/2)^2)),1)</f>
        <v>282.8</v>
      </c>
      <c r="X1743" s="14" t="n">
        <f aca="false">ROUND(I1743/IF(I1743&lt;p_seuil_vitesse,p_vit_lente,p_vit_rapide)*60/15,0)*15</f>
        <v>225</v>
      </c>
      <c r="Y1743" s="14" t="n">
        <f aca="false">MAX(IF(INDEX(10_Lieux!$B:$B,U1743)&lt;&gt;"Ville",INDEX(10_Lieux!$I:$I,U1743),0),IF(INDEX(10_Lieux!$B:$B,V1743)&lt;&gt;"Ville",INDEX(10_Lieux!$I:$I,V1743),0))</f>
        <v>500</v>
      </c>
      <c r="Z1743" s="14" t="str">
        <f aca="false">A1743&amp;"|"&amp;B1743</f>
        <v>Annecy|Marseille-Provence</v>
      </c>
      <c r="AA1743" s="14" t="str">
        <f aca="false">IF(I1743&lt;p_local,"Local",IF(I1743&lt;p_vv_min,"Courte distance",IF(I1743&lt;p_tres_long,"Longue distance","Très longue distance")))</f>
        <v>Longue distance</v>
      </c>
    </row>
    <row r="1744" customFormat="false" ht="15" hidden="false" customHeight="true" outlineLevel="0" collapsed="false">
      <c r="A1744" s="1" t="s">
        <v>1890</v>
      </c>
      <c r="B1744" s="1" t="s">
        <v>150</v>
      </c>
      <c r="C1744" s="1" t="s">
        <v>34</v>
      </c>
      <c r="D1744" s="1" t="s">
        <v>653</v>
      </c>
      <c r="E1744" s="1" t="s">
        <v>1917</v>
      </c>
      <c r="F1744" s="14" t="s">
        <v>40</v>
      </c>
      <c r="G1744" s="14" t="str">
        <f aca="false">IF(I1744&lt;p_local,"Local → page infra",IF(H1744&gt;=p_ph1,"Phase 1",IF(H1744&gt;=p_ph2,"Phase 2","Phase 3")))</f>
        <v>Phase 2</v>
      </c>
      <c r="H1744" s="14" t="n">
        <f aca="false">IF(I1744&lt;p_local,0,IF(C1744="Aéroport → Aéroport",p_pts_plein,IF(Y1744&gt;0,IF(I1744&lt;=Y1744,p_pts_plein,IF(I1744&lt;=p_mult2*Y1744,p_pts_moyen,p_pts_r3)),IF(I1744&gt;=p_vv_min,p_pts_plein,IF(I1744&gt;=p_vv_moy,p_pts_moyen,p_pts_court))))+IF(INDEX(10_Lieux!$D:$D,U1744)=1,p_prio1,p_prio2)+IF(INDEX(10_Lieux!$D:$D,V1744)=1,p_prio1,p_prio2)+IF(K1744="Oui",p_tf,0)+p_hub*((INDEX(10_Lieux!$H:$H,U1744)="Hub")+(INDEX(10_Lieux!$H:$H,V1744)="Hub"))+IF(OR(INDEX(10_Lieux!$H:$H,U1744)="Premium",INDEX(10_Lieux!$H:$H,V1744)="Premium"),p_prem,0))</f>
        <v>65</v>
      </c>
      <c r="I1744" s="14" t="n">
        <f aca="false">ROUND(W1744*p_facteur,0)</f>
        <v>303</v>
      </c>
      <c r="J1744" s="14" t="str">
        <f aca="false">IF(X1744&lt;60,X1744&amp;" min",INT(X1744/60)&amp;" h"&amp;IF(MOD(X1744,60)=0,""," "&amp;TEXT(MOD(X1744,60),"00")))</f>
        <v>3 h 15</v>
      </c>
      <c r="K1744" s="14" t="str">
        <f aca="false">IF(S1744&lt;&gt;T1744,"Oui","Non")</f>
        <v>Non</v>
      </c>
      <c r="L1744" s="14" t="str">
        <f aca="false">IF(AND(INDEX(10_Lieux!$B:$B,U1744)="Ville",INDEX(10_Lieux!$B:$B,V1744)="Ville"),"/chauffeur-prive/"&amp;INDEX(10_Lieux!$E:$E,U1744)&amp;"-"&amp;INDEX(10_Lieux!$E:$E,V1744)&amp;"/","/chauffeur-prive/"&amp;INDEX(10_Lieux!$E:$E,U1744)&amp;"/"&amp;INDEX(10_Lieux!$E:$E,V1744)&amp;"/")</f>
        <v>/chauffeur-prive/aeroport-marseille-provence/chambery/</v>
      </c>
      <c r="M1744" s="14" t="str">
        <f aca="false">IFERROR(INDEX($L:$L,MATCH(B1744&amp;"|"&amp;A1744,$Z:$Z,0)),"—")</f>
        <v>/chauffeur-prive/chambery/aeroport-marseille-provence/</v>
      </c>
      <c r="N1744" s="14" t="str">
        <f aca="false">IF(LEN("Chauffeur privé "&amp;INDEX(10_Lieux!$J:$J,U1744)&amp;" → "&amp;INDEX(10_Lieux!$J:$J,V1744)&amp;" | 24h/24")&gt;60,"Chauffeur privé "&amp;INDEX(10_Lieux!$J:$J,U1744)&amp;" → "&amp;INDEX(10_Lieux!$J:$J,V1744),"Chauffeur privé "&amp;INDEX(10_Lieux!$J:$J,U1744)&amp;" → "&amp;INDEX(10_Lieux!$J:$J,V1744)&amp;" | 24h/24")</f>
        <v>Chauffeur privé Aéroport Marseille-Provence → Chambéry</v>
      </c>
      <c r="O1744" s="14" t="n">
        <f aca="false">LEN(N1744)</f>
        <v>54</v>
      </c>
      <c r="P1744" s="14" t="str">
        <f aca="false">"Chauffeur privé "&amp;INDEX(10_Lieux!$K:$K,U1744)&amp;" vers "&amp;INDEX(10_Lieux!$L:$L,V1744)</f>
        <v>Chauffeur privé de l'aéroport Marseille-Provence vers Chambéry</v>
      </c>
      <c r="Q1744" s="14" t="str">
        <f aca="false">"Chauffeur privé "&amp;INDEX(10_Lieux!$K:$K,U1744)&amp;" vers "&amp;INDEX(10_Lieux!$L:$L,V1744)&amp;" : env. "&amp;I1744&amp;" km, "&amp;J1744&amp;" de route. Devis personnalisé, standard 24h/24 et 7j/7."</f>
        <v>Chauffeur privé de l'aéroport Marseille-Provence vers Chambéry : env. 303 km, 3 h 15 de route. Devis personnalisé, standard 24h/24 et 7j/7.</v>
      </c>
      <c r="R1744" s="14" t="n">
        <f aca="false">LEN(Q1744)</f>
        <v>139</v>
      </c>
      <c r="S1744" s="14" t="str">
        <f aca="false">INDEX(10_Lieux!$C:$C,U1744)</f>
        <v>France</v>
      </c>
      <c r="T1744" s="14" t="str">
        <f aca="false">INDEX(10_Lieux!$C:$C,V1744)</f>
        <v>France</v>
      </c>
      <c r="U1744" s="14" t="n">
        <f aca="false">MATCH(A1744,10_Lieux!$A:$A,0)</f>
        <v>171</v>
      </c>
      <c r="V1744" s="14" t="n">
        <f aca="false">MATCH(B1744,10_Lieux!$A:$A,0)</f>
        <v>11</v>
      </c>
      <c r="W1744" s="14" t="n">
        <f aca="false">ROUND(6371*2*ASIN(SQRT(SIN(RADIANS(INDEX(10_Lieux!$F:$F,V1744)-INDEX(10_Lieux!$F:$F,U1744))/2)^2+COS(RADIANS(INDEX(10_Lieux!$F:$F,U1744)))*COS(RADIANS(INDEX(10_Lieux!$F:$F,V1744)))*SIN(RADIANS(INDEX(10_Lieux!$G:$G,V1744)-INDEX(10_Lieux!$G:$G,U1744))/2)^2)),1)</f>
        <v>242.7</v>
      </c>
      <c r="X1744" s="14" t="n">
        <f aca="false">ROUND(I1744/IF(I1744&lt;p_seuil_vitesse,p_vit_lente,p_vit_rapide)*60/15,0)*15</f>
        <v>195</v>
      </c>
      <c r="Y1744" s="14" t="n">
        <f aca="false">MAX(IF(INDEX(10_Lieux!$B:$B,U1744)&lt;&gt;"Ville",INDEX(10_Lieux!$I:$I,U1744),0),IF(INDEX(10_Lieux!$B:$B,V1744)&lt;&gt;"Ville",INDEX(10_Lieux!$I:$I,V1744),0))</f>
        <v>500</v>
      </c>
      <c r="Z1744" s="14" t="str">
        <f aca="false">A1744&amp;"|"&amp;B1744</f>
        <v>Marseille-Provence|Chambéry</v>
      </c>
      <c r="AA1744" s="14" t="str">
        <f aca="false">IF(I1744&lt;p_local,"Local",IF(I1744&lt;p_vv_min,"Courte distance",IF(I1744&lt;p_tres_long,"Longue distance","Très longue distance")))</f>
        <v>Longue distance</v>
      </c>
    </row>
    <row r="1745" customFormat="false" ht="15" hidden="false" customHeight="true" outlineLevel="0" collapsed="false">
      <c r="A1745" s="1" t="s">
        <v>150</v>
      </c>
      <c r="B1745" s="1" t="s">
        <v>1890</v>
      </c>
      <c r="C1745" s="1" t="s">
        <v>35</v>
      </c>
      <c r="D1745" s="1" t="s">
        <v>653</v>
      </c>
      <c r="E1745" s="1" t="s">
        <v>1918</v>
      </c>
      <c r="F1745" s="14" t="s">
        <v>40</v>
      </c>
      <c r="G1745" s="14" t="str">
        <f aca="false">IF(I1745&lt;p_local,"Local → page infra",IF(H1745&gt;=p_ph1,"Phase 1",IF(H1745&gt;=p_ph2,"Phase 2","Phase 3")))</f>
        <v>Phase 2</v>
      </c>
      <c r="H1745" s="14" t="n">
        <f aca="false">IF(I1745&lt;p_local,0,IF(C1745="Aéroport → Aéroport",p_pts_plein,IF(Y1745&gt;0,IF(I1745&lt;=Y1745,p_pts_plein,IF(I1745&lt;=p_mult2*Y1745,p_pts_moyen,p_pts_r3)),IF(I1745&gt;=p_vv_min,p_pts_plein,IF(I1745&gt;=p_vv_moy,p_pts_moyen,p_pts_court))))+IF(INDEX(10_Lieux!$D:$D,U1745)=1,p_prio1,p_prio2)+IF(INDEX(10_Lieux!$D:$D,V1745)=1,p_prio1,p_prio2)+IF(K1745="Oui",p_tf,0)+p_hub*((INDEX(10_Lieux!$H:$H,U1745)="Hub")+(INDEX(10_Lieux!$H:$H,V1745)="Hub"))+IF(OR(INDEX(10_Lieux!$H:$H,U1745)="Premium",INDEX(10_Lieux!$H:$H,V1745)="Premium"),p_prem,0))</f>
        <v>65</v>
      </c>
      <c r="I1745" s="14" t="n">
        <f aca="false">ROUND(W1745*p_facteur,0)</f>
        <v>303</v>
      </c>
      <c r="J1745" s="14" t="str">
        <f aca="false">IF(X1745&lt;60,X1745&amp;" min",INT(X1745/60)&amp;" h"&amp;IF(MOD(X1745,60)=0,""," "&amp;TEXT(MOD(X1745,60),"00")))</f>
        <v>3 h 15</v>
      </c>
      <c r="K1745" s="14" t="str">
        <f aca="false">IF(S1745&lt;&gt;T1745,"Oui","Non")</f>
        <v>Non</v>
      </c>
      <c r="L1745" s="14" t="str">
        <f aca="false">IF(AND(INDEX(10_Lieux!$B:$B,U1745)="Ville",INDEX(10_Lieux!$B:$B,V1745)="Ville"),"/chauffeur-prive/"&amp;INDEX(10_Lieux!$E:$E,U1745)&amp;"-"&amp;INDEX(10_Lieux!$E:$E,V1745)&amp;"/","/chauffeur-prive/"&amp;INDEX(10_Lieux!$E:$E,U1745)&amp;"/"&amp;INDEX(10_Lieux!$E:$E,V1745)&amp;"/")</f>
        <v>/chauffeur-prive/chambery/aeroport-marseille-provence/</v>
      </c>
      <c r="M1745" s="14" t="str">
        <f aca="false">IFERROR(INDEX($L:$L,MATCH(B1745&amp;"|"&amp;A1745,$Z:$Z,0)),"—")</f>
        <v>/chauffeur-prive/aeroport-marseille-provence/chambery/</v>
      </c>
      <c r="N1745" s="14" t="str">
        <f aca="false">IF(LEN("Chauffeur privé "&amp;INDEX(10_Lieux!$J:$J,U1745)&amp;" → "&amp;INDEX(10_Lieux!$J:$J,V1745)&amp;" | 24h/24")&gt;60,"Chauffeur privé "&amp;INDEX(10_Lieux!$J:$J,U1745)&amp;" → "&amp;INDEX(10_Lieux!$J:$J,V1745),"Chauffeur privé "&amp;INDEX(10_Lieux!$J:$J,U1745)&amp;" → "&amp;INDEX(10_Lieux!$J:$J,V1745)&amp;" | 24h/24")</f>
        <v>Chauffeur privé Chambéry → Aéroport Marseille-Provence</v>
      </c>
      <c r="O1745" s="14" t="n">
        <f aca="false">LEN(N1745)</f>
        <v>54</v>
      </c>
      <c r="P1745" s="14" t="str">
        <f aca="false">"Chauffeur privé "&amp;INDEX(10_Lieux!$K:$K,U1745)&amp;" vers "&amp;INDEX(10_Lieux!$L:$L,V1745)</f>
        <v>Chauffeur privé de Chambéry vers l'aéroport Marseille-Provence</v>
      </c>
      <c r="Q1745" s="14" t="str">
        <f aca="false">"Chauffeur privé "&amp;INDEX(10_Lieux!$K:$K,U1745)&amp;" vers "&amp;INDEX(10_Lieux!$L:$L,V1745)&amp;" : env. "&amp;I1745&amp;" km, "&amp;J1745&amp;" de route. Devis personnalisé, standard 24h/24 et 7j/7."</f>
        <v>Chauffeur privé de Chambéry vers l'aéroport Marseille-Provence : env. 303 km, 3 h 15 de route. Devis personnalisé, standard 24h/24 et 7j/7.</v>
      </c>
      <c r="R1745" s="14" t="n">
        <f aca="false">LEN(Q1745)</f>
        <v>139</v>
      </c>
      <c r="S1745" s="14" t="str">
        <f aca="false">INDEX(10_Lieux!$C:$C,U1745)</f>
        <v>France</v>
      </c>
      <c r="T1745" s="14" t="str">
        <f aca="false">INDEX(10_Lieux!$C:$C,V1745)</f>
        <v>France</v>
      </c>
      <c r="U1745" s="14" t="n">
        <f aca="false">MATCH(A1745,10_Lieux!$A:$A,0)</f>
        <v>11</v>
      </c>
      <c r="V1745" s="14" t="n">
        <f aca="false">MATCH(B1745,10_Lieux!$A:$A,0)</f>
        <v>171</v>
      </c>
      <c r="W1745" s="14" t="n">
        <f aca="false">ROUND(6371*2*ASIN(SQRT(SIN(RADIANS(INDEX(10_Lieux!$F:$F,V1745)-INDEX(10_Lieux!$F:$F,U1745))/2)^2+COS(RADIANS(INDEX(10_Lieux!$F:$F,U1745)))*COS(RADIANS(INDEX(10_Lieux!$F:$F,V1745)))*SIN(RADIANS(INDEX(10_Lieux!$G:$G,V1745)-INDEX(10_Lieux!$G:$G,U1745))/2)^2)),1)</f>
        <v>242.7</v>
      </c>
      <c r="X1745" s="14" t="n">
        <f aca="false">ROUND(I1745/IF(I1745&lt;p_seuil_vitesse,p_vit_lente,p_vit_rapide)*60/15,0)*15</f>
        <v>195</v>
      </c>
      <c r="Y1745" s="14" t="n">
        <f aca="false">MAX(IF(INDEX(10_Lieux!$B:$B,U1745)&lt;&gt;"Ville",INDEX(10_Lieux!$I:$I,U1745),0),IF(INDEX(10_Lieux!$B:$B,V1745)&lt;&gt;"Ville",INDEX(10_Lieux!$I:$I,V1745),0))</f>
        <v>500</v>
      </c>
      <c r="Z1745" s="14" t="str">
        <f aca="false">A1745&amp;"|"&amp;B1745</f>
        <v>Chambéry|Marseille-Provence</v>
      </c>
      <c r="AA1745" s="14" t="str">
        <f aca="false">IF(I1745&lt;p_local,"Local",IF(I1745&lt;p_vv_min,"Courte distance",IF(I1745&lt;p_tres_long,"Longue distance","Très longue distance")))</f>
        <v>Longue distance</v>
      </c>
    </row>
    <row r="1746" customFormat="false" ht="15" hidden="false" customHeight="true" outlineLevel="0" collapsed="false">
      <c r="A1746" s="1" t="s">
        <v>1890</v>
      </c>
      <c r="B1746" s="1" t="s">
        <v>152</v>
      </c>
      <c r="C1746" s="1" t="s">
        <v>34</v>
      </c>
      <c r="D1746" s="1" t="s">
        <v>653</v>
      </c>
      <c r="E1746" s="1" t="s">
        <v>1919</v>
      </c>
      <c r="F1746" s="14" t="s">
        <v>40</v>
      </c>
      <c r="G1746" s="14" t="str">
        <f aca="false">IF(I1746&lt;p_local,"Local → page infra",IF(H1746&gt;=p_ph1,"Phase 1",IF(H1746&gt;=p_ph2,"Phase 2","Phase 3")))</f>
        <v>Phase 1</v>
      </c>
      <c r="H1746" s="14" t="n">
        <f aca="false">IF(I1746&lt;p_local,0,IF(C1746="Aéroport → Aéroport",p_pts_plein,IF(Y1746&gt;0,IF(I1746&lt;=Y1746,p_pts_plein,IF(I1746&lt;=p_mult2*Y1746,p_pts_moyen,p_pts_r3)),IF(I1746&gt;=p_vv_min,p_pts_plein,IF(I1746&gt;=p_vv_moy,p_pts_moyen,p_pts_court))))+IF(INDEX(10_Lieux!$D:$D,U1746)=1,p_prio1,p_prio2)+IF(INDEX(10_Lieux!$D:$D,V1746)=1,p_prio1,p_prio2)+IF(K1746="Oui",p_tf,0)+p_hub*((INDEX(10_Lieux!$H:$H,U1746)="Hub")+(INDEX(10_Lieux!$H:$H,V1746)="Hub"))+IF(OR(INDEX(10_Lieux!$H:$H,U1746)="Premium",INDEX(10_Lieux!$H:$H,V1746)="Premium"),p_prem,0))</f>
        <v>90</v>
      </c>
      <c r="I1746" s="14" t="n">
        <f aca="false">ROUND(W1746*p_facteur,0)</f>
        <v>395</v>
      </c>
      <c r="J1746" s="14" t="str">
        <f aca="false">IF(X1746&lt;60,X1746&amp;" min",INT(X1746/60)&amp;" h"&amp;IF(MOD(X1746,60)=0,""," "&amp;TEXT(MOD(X1746,60),"00")))</f>
        <v>4 h 15</v>
      </c>
      <c r="K1746" s="14" t="str">
        <f aca="false">IF(S1746&lt;&gt;T1746,"Oui","Non")</f>
        <v>Oui</v>
      </c>
      <c r="L1746" s="14" t="str">
        <f aca="false">IF(AND(INDEX(10_Lieux!$B:$B,U1746)="Ville",INDEX(10_Lieux!$B:$B,V1746)="Ville"),"/chauffeur-prive/"&amp;INDEX(10_Lieux!$E:$E,U1746)&amp;"-"&amp;INDEX(10_Lieux!$E:$E,V1746)&amp;"/","/chauffeur-prive/"&amp;INDEX(10_Lieux!$E:$E,U1746)&amp;"/"&amp;INDEX(10_Lieux!$E:$E,V1746)&amp;"/")</f>
        <v>/chauffeur-prive/aeroport-marseille-provence/geneve/</v>
      </c>
      <c r="M1746" s="14" t="str">
        <f aca="false">IFERROR(INDEX($L:$L,MATCH(B1746&amp;"|"&amp;A1746,$Z:$Z,0)),"—")</f>
        <v>/chauffeur-prive/geneve/aeroport-marseille-provence/</v>
      </c>
      <c r="N1746" s="14" t="str">
        <f aca="false">IF(LEN("Chauffeur privé "&amp;INDEX(10_Lieux!$J:$J,U1746)&amp;" → "&amp;INDEX(10_Lieux!$J:$J,V1746)&amp;" | 24h/24")&gt;60,"Chauffeur privé "&amp;INDEX(10_Lieux!$J:$J,U1746)&amp;" → "&amp;INDEX(10_Lieux!$J:$J,V1746),"Chauffeur privé "&amp;INDEX(10_Lieux!$J:$J,U1746)&amp;" → "&amp;INDEX(10_Lieux!$J:$J,V1746)&amp;" | 24h/24")</f>
        <v>Chauffeur privé Aéroport Marseille-Provence → Genève</v>
      </c>
      <c r="O1746" s="14" t="n">
        <f aca="false">LEN(N1746)</f>
        <v>52</v>
      </c>
      <c r="P1746" s="14" t="str">
        <f aca="false">"Chauffeur privé "&amp;INDEX(10_Lieux!$K:$K,U1746)&amp;" vers "&amp;INDEX(10_Lieux!$L:$L,V1746)</f>
        <v>Chauffeur privé de l'aéroport Marseille-Provence vers Genève</v>
      </c>
      <c r="Q1746" s="14" t="str">
        <f aca="false">"Chauffeur privé "&amp;INDEX(10_Lieux!$K:$K,U1746)&amp;" vers "&amp;INDEX(10_Lieux!$L:$L,V1746)&amp;" : env. "&amp;I1746&amp;" km, "&amp;J1746&amp;" de route. Devis personnalisé, standard 24h/24 et 7j/7."</f>
        <v>Chauffeur privé de l'aéroport Marseille-Provence vers Genève : env. 395 km, 4 h 15 de route. Devis personnalisé, standard 24h/24 et 7j/7.</v>
      </c>
      <c r="R1746" s="14" t="n">
        <f aca="false">LEN(Q1746)</f>
        <v>137</v>
      </c>
      <c r="S1746" s="14" t="str">
        <f aca="false">INDEX(10_Lieux!$C:$C,U1746)</f>
        <v>France</v>
      </c>
      <c r="T1746" s="14" t="str">
        <f aca="false">INDEX(10_Lieux!$C:$C,V1746)</f>
        <v>Suisse</v>
      </c>
      <c r="U1746" s="14" t="n">
        <f aca="false">MATCH(A1746,10_Lieux!$A:$A,0)</f>
        <v>171</v>
      </c>
      <c r="V1746" s="14" t="n">
        <f aca="false">MATCH(B1746,10_Lieux!$A:$A,0)</f>
        <v>111</v>
      </c>
      <c r="W1746" s="14" t="n">
        <f aca="false">ROUND(6371*2*ASIN(SQRT(SIN(RADIANS(INDEX(10_Lieux!$F:$F,V1746)-INDEX(10_Lieux!$F:$F,U1746))/2)^2+COS(RADIANS(INDEX(10_Lieux!$F:$F,U1746)))*COS(RADIANS(INDEX(10_Lieux!$F:$F,V1746)))*SIN(RADIANS(INDEX(10_Lieux!$G:$G,V1746)-INDEX(10_Lieux!$G:$G,U1746))/2)^2)),1)</f>
        <v>315.9</v>
      </c>
      <c r="X1746" s="14" t="n">
        <f aca="false">ROUND(I1746/IF(I1746&lt;p_seuil_vitesse,p_vit_lente,p_vit_rapide)*60/15,0)*15</f>
        <v>255</v>
      </c>
      <c r="Y1746" s="14" t="n">
        <f aca="false">MAX(IF(INDEX(10_Lieux!$B:$B,U1746)&lt;&gt;"Ville",INDEX(10_Lieux!$I:$I,U1746),0),IF(INDEX(10_Lieux!$B:$B,V1746)&lt;&gt;"Ville",INDEX(10_Lieux!$I:$I,V1746),0))</f>
        <v>500</v>
      </c>
      <c r="Z1746" s="14" t="str">
        <f aca="false">A1746&amp;"|"&amp;B1746</f>
        <v>Marseille-Provence|Genève</v>
      </c>
      <c r="AA1746" s="14" t="str">
        <f aca="false">IF(I1746&lt;p_local,"Local",IF(I1746&lt;p_vv_min,"Courte distance",IF(I1746&lt;p_tres_long,"Longue distance","Très longue distance")))</f>
        <v>Longue distance</v>
      </c>
    </row>
    <row r="1747" customFormat="false" ht="15" hidden="false" customHeight="true" outlineLevel="0" collapsed="false">
      <c r="A1747" s="1" t="s">
        <v>152</v>
      </c>
      <c r="B1747" s="1" t="s">
        <v>1890</v>
      </c>
      <c r="C1747" s="1" t="s">
        <v>35</v>
      </c>
      <c r="D1747" s="1" t="s">
        <v>653</v>
      </c>
      <c r="E1747" s="1" t="s">
        <v>1920</v>
      </c>
      <c r="F1747" s="14" t="s">
        <v>40</v>
      </c>
      <c r="G1747" s="14" t="str">
        <f aca="false">IF(I1747&lt;p_local,"Local → page infra",IF(H1747&gt;=p_ph1,"Phase 1",IF(H1747&gt;=p_ph2,"Phase 2","Phase 3")))</f>
        <v>Phase 1</v>
      </c>
      <c r="H1747" s="14" t="n">
        <f aca="false">IF(I1747&lt;p_local,0,IF(C1747="Aéroport → Aéroport",p_pts_plein,IF(Y1747&gt;0,IF(I1747&lt;=Y1747,p_pts_plein,IF(I1747&lt;=p_mult2*Y1747,p_pts_moyen,p_pts_r3)),IF(I1747&gt;=p_vv_min,p_pts_plein,IF(I1747&gt;=p_vv_moy,p_pts_moyen,p_pts_court))))+IF(INDEX(10_Lieux!$D:$D,U1747)=1,p_prio1,p_prio2)+IF(INDEX(10_Lieux!$D:$D,V1747)=1,p_prio1,p_prio2)+IF(K1747="Oui",p_tf,0)+p_hub*((INDEX(10_Lieux!$H:$H,U1747)="Hub")+(INDEX(10_Lieux!$H:$H,V1747)="Hub"))+IF(OR(INDEX(10_Lieux!$H:$H,U1747)="Premium",INDEX(10_Lieux!$H:$H,V1747)="Premium"),p_prem,0))</f>
        <v>90</v>
      </c>
      <c r="I1747" s="14" t="n">
        <f aca="false">ROUND(W1747*p_facteur,0)</f>
        <v>395</v>
      </c>
      <c r="J1747" s="14" t="str">
        <f aca="false">IF(X1747&lt;60,X1747&amp;" min",INT(X1747/60)&amp;" h"&amp;IF(MOD(X1747,60)=0,""," "&amp;TEXT(MOD(X1747,60),"00")))</f>
        <v>4 h 15</v>
      </c>
      <c r="K1747" s="14" t="str">
        <f aca="false">IF(S1747&lt;&gt;T1747,"Oui","Non")</f>
        <v>Oui</v>
      </c>
      <c r="L1747" s="14" t="str">
        <f aca="false">IF(AND(INDEX(10_Lieux!$B:$B,U1747)="Ville",INDEX(10_Lieux!$B:$B,V1747)="Ville"),"/chauffeur-prive/"&amp;INDEX(10_Lieux!$E:$E,U1747)&amp;"-"&amp;INDEX(10_Lieux!$E:$E,V1747)&amp;"/","/chauffeur-prive/"&amp;INDEX(10_Lieux!$E:$E,U1747)&amp;"/"&amp;INDEX(10_Lieux!$E:$E,V1747)&amp;"/")</f>
        <v>/chauffeur-prive/geneve/aeroport-marseille-provence/</v>
      </c>
      <c r="M1747" s="14" t="str">
        <f aca="false">IFERROR(INDEX($L:$L,MATCH(B1747&amp;"|"&amp;A1747,$Z:$Z,0)),"—")</f>
        <v>/chauffeur-prive/aeroport-marseille-provence/geneve/</v>
      </c>
      <c r="N1747" s="14" t="str">
        <f aca="false">IF(LEN("Chauffeur privé "&amp;INDEX(10_Lieux!$J:$J,U1747)&amp;" → "&amp;INDEX(10_Lieux!$J:$J,V1747)&amp;" | 24h/24")&gt;60,"Chauffeur privé "&amp;INDEX(10_Lieux!$J:$J,U1747)&amp;" → "&amp;INDEX(10_Lieux!$J:$J,V1747),"Chauffeur privé "&amp;INDEX(10_Lieux!$J:$J,U1747)&amp;" → "&amp;INDEX(10_Lieux!$J:$J,V1747)&amp;" | 24h/24")</f>
        <v>Chauffeur privé Genève → Aéroport Marseille-Provence</v>
      </c>
      <c r="O1747" s="14" t="n">
        <f aca="false">LEN(N1747)</f>
        <v>52</v>
      </c>
      <c r="P1747" s="14" t="str">
        <f aca="false">"Chauffeur privé "&amp;INDEX(10_Lieux!$K:$K,U1747)&amp;" vers "&amp;INDEX(10_Lieux!$L:$L,V1747)</f>
        <v>Chauffeur privé de Genève vers l'aéroport Marseille-Provence</v>
      </c>
      <c r="Q1747" s="14" t="str">
        <f aca="false">"Chauffeur privé "&amp;INDEX(10_Lieux!$K:$K,U1747)&amp;" vers "&amp;INDEX(10_Lieux!$L:$L,V1747)&amp;" : env. "&amp;I1747&amp;" km, "&amp;J1747&amp;" de route. Devis personnalisé, standard 24h/24 et 7j/7."</f>
        <v>Chauffeur privé de Genève vers l'aéroport Marseille-Provence : env. 395 km, 4 h 15 de route. Devis personnalisé, standard 24h/24 et 7j/7.</v>
      </c>
      <c r="R1747" s="14" t="n">
        <f aca="false">LEN(Q1747)</f>
        <v>137</v>
      </c>
      <c r="S1747" s="14" t="str">
        <f aca="false">INDEX(10_Lieux!$C:$C,U1747)</f>
        <v>Suisse</v>
      </c>
      <c r="T1747" s="14" t="str">
        <f aca="false">INDEX(10_Lieux!$C:$C,V1747)</f>
        <v>France</v>
      </c>
      <c r="U1747" s="14" t="n">
        <f aca="false">MATCH(A1747,10_Lieux!$A:$A,0)</f>
        <v>111</v>
      </c>
      <c r="V1747" s="14" t="n">
        <f aca="false">MATCH(B1747,10_Lieux!$A:$A,0)</f>
        <v>171</v>
      </c>
      <c r="W1747" s="14" t="n">
        <f aca="false">ROUND(6371*2*ASIN(SQRT(SIN(RADIANS(INDEX(10_Lieux!$F:$F,V1747)-INDEX(10_Lieux!$F:$F,U1747))/2)^2+COS(RADIANS(INDEX(10_Lieux!$F:$F,U1747)))*COS(RADIANS(INDEX(10_Lieux!$F:$F,V1747)))*SIN(RADIANS(INDEX(10_Lieux!$G:$G,V1747)-INDEX(10_Lieux!$G:$G,U1747))/2)^2)),1)</f>
        <v>315.9</v>
      </c>
      <c r="X1747" s="14" t="n">
        <f aca="false">ROUND(I1747/IF(I1747&lt;p_seuil_vitesse,p_vit_lente,p_vit_rapide)*60/15,0)*15</f>
        <v>255</v>
      </c>
      <c r="Y1747" s="14" t="n">
        <f aca="false">MAX(IF(INDEX(10_Lieux!$B:$B,U1747)&lt;&gt;"Ville",INDEX(10_Lieux!$I:$I,U1747),0),IF(INDEX(10_Lieux!$B:$B,V1747)&lt;&gt;"Ville",INDEX(10_Lieux!$I:$I,V1747),0))</f>
        <v>500</v>
      </c>
      <c r="Z1747" s="14" t="str">
        <f aca="false">A1747&amp;"|"&amp;B1747</f>
        <v>Genève|Marseille-Provence</v>
      </c>
      <c r="AA1747" s="14" t="str">
        <f aca="false">IF(I1747&lt;p_local,"Local",IF(I1747&lt;p_vv_min,"Courte distance",IF(I1747&lt;p_tres_long,"Longue distance","Très longue distance")))</f>
        <v>Longue distance</v>
      </c>
    </row>
    <row r="1748" customFormat="false" ht="15" hidden="false" customHeight="true" outlineLevel="0" collapsed="false">
      <c r="A1748" s="1" t="s">
        <v>1890</v>
      </c>
      <c r="B1748" s="1" t="s">
        <v>154</v>
      </c>
      <c r="C1748" s="1" t="s">
        <v>34</v>
      </c>
      <c r="D1748" s="1" t="s">
        <v>653</v>
      </c>
      <c r="E1748" s="1" t="s">
        <v>1921</v>
      </c>
      <c r="F1748" s="14" t="s">
        <v>40</v>
      </c>
      <c r="G1748" s="14" t="str">
        <f aca="false">IF(I1748&lt;p_local,"Local → page infra",IF(H1748&gt;=p_ph1,"Phase 1",IF(H1748&gt;=p_ph2,"Phase 2","Phase 3")))</f>
        <v>Phase 1</v>
      </c>
      <c r="H1748" s="14" t="n">
        <f aca="false">IF(I1748&lt;p_local,0,IF(C1748="Aéroport → Aéroport",p_pts_plein,IF(Y1748&gt;0,IF(I1748&lt;=Y1748,p_pts_plein,IF(I1748&lt;=p_mult2*Y1748,p_pts_moyen,p_pts_r3)),IF(I1748&gt;=p_vv_min,p_pts_plein,IF(I1748&gt;=p_vv_moy,p_pts_moyen,p_pts_court))))+IF(INDEX(10_Lieux!$D:$D,U1748)=1,p_prio1,p_prio2)+IF(INDEX(10_Lieux!$D:$D,V1748)=1,p_prio1,p_prio2)+IF(K1748="Oui",p_tf,0)+p_hub*((INDEX(10_Lieux!$H:$H,U1748)="Hub")+(INDEX(10_Lieux!$H:$H,V1748)="Hub"))+IF(OR(INDEX(10_Lieux!$H:$H,U1748)="Premium",INDEX(10_Lieux!$H:$H,V1748)="Premium"),p_prem,0))</f>
        <v>80</v>
      </c>
      <c r="I1748" s="14" t="n">
        <f aca="false">ROUND(W1748*p_facteur,0)</f>
        <v>450</v>
      </c>
      <c r="J1748" s="14" t="str">
        <f aca="false">IF(X1748&lt;60,X1748&amp;" min",INT(X1748/60)&amp;" h"&amp;IF(MOD(X1748,60)=0,""," "&amp;TEXT(MOD(X1748,60),"00")))</f>
        <v>4 h 45</v>
      </c>
      <c r="K1748" s="14" t="str">
        <f aca="false">IF(S1748&lt;&gt;T1748,"Oui","Non")</f>
        <v>Oui</v>
      </c>
      <c r="L1748" s="14" t="str">
        <f aca="false">IF(AND(INDEX(10_Lieux!$B:$B,U1748)="Ville",INDEX(10_Lieux!$B:$B,V1748)="Ville"),"/chauffeur-prive/"&amp;INDEX(10_Lieux!$E:$E,U1748)&amp;"-"&amp;INDEX(10_Lieux!$E:$E,V1748)&amp;"/","/chauffeur-prive/"&amp;INDEX(10_Lieux!$E:$E,U1748)&amp;"/"&amp;INDEX(10_Lieux!$E:$E,V1748)&amp;"/")</f>
        <v>/chauffeur-prive/aeroport-marseille-provence/lausanne/</v>
      </c>
      <c r="M1748" s="14" t="str">
        <f aca="false">IFERROR(INDEX($L:$L,MATCH(B1748&amp;"|"&amp;A1748,$Z:$Z,0)),"—")</f>
        <v>/chauffeur-prive/lausanne/aeroport-marseille-provence/</v>
      </c>
      <c r="N1748" s="14" t="str">
        <f aca="false">IF(LEN("Chauffeur privé "&amp;INDEX(10_Lieux!$J:$J,U1748)&amp;" → "&amp;INDEX(10_Lieux!$J:$J,V1748)&amp;" | 24h/24")&gt;60,"Chauffeur privé "&amp;INDEX(10_Lieux!$J:$J,U1748)&amp;" → "&amp;INDEX(10_Lieux!$J:$J,V1748),"Chauffeur privé "&amp;INDEX(10_Lieux!$J:$J,U1748)&amp;" → "&amp;INDEX(10_Lieux!$J:$J,V1748)&amp;" | 24h/24")</f>
        <v>Chauffeur privé Aéroport Marseille-Provence → Lausanne</v>
      </c>
      <c r="O1748" s="14" t="n">
        <f aca="false">LEN(N1748)</f>
        <v>54</v>
      </c>
      <c r="P1748" s="14" t="str">
        <f aca="false">"Chauffeur privé "&amp;INDEX(10_Lieux!$K:$K,U1748)&amp;" vers "&amp;INDEX(10_Lieux!$L:$L,V1748)</f>
        <v>Chauffeur privé de l'aéroport Marseille-Provence vers Lausanne</v>
      </c>
      <c r="Q1748" s="14" t="str">
        <f aca="false">"Chauffeur privé "&amp;INDEX(10_Lieux!$K:$K,U1748)&amp;" vers "&amp;INDEX(10_Lieux!$L:$L,V1748)&amp;" : env. "&amp;I1748&amp;" km, "&amp;J1748&amp;" de route. Devis personnalisé, standard 24h/24 et 7j/7."</f>
        <v>Chauffeur privé de l'aéroport Marseille-Provence vers Lausanne : env. 450 km, 4 h 45 de route. Devis personnalisé, standard 24h/24 et 7j/7.</v>
      </c>
      <c r="R1748" s="14" t="n">
        <f aca="false">LEN(Q1748)</f>
        <v>139</v>
      </c>
      <c r="S1748" s="14" t="str">
        <f aca="false">INDEX(10_Lieux!$C:$C,U1748)</f>
        <v>France</v>
      </c>
      <c r="T1748" s="14" t="str">
        <f aca="false">INDEX(10_Lieux!$C:$C,V1748)</f>
        <v>Suisse</v>
      </c>
      <c r="U1748" s="14" t="n">
        <f aca="false">MATCH(A1748,10_Lieux!$A:$A,0)</f>
        <v>171</v>
      </c>
      <c r="V1748" s="14" t="n">
        <f aca="false">MATCH(B1748,10_Lieux!$A:$A,0)</f>
        <v>112</v>
      </c>
      <c r="W1748" s="14" t="n">
        <f aca="false">ROUND(6371*2*ASIN(SQRT(SIN(RADIANS(INDEX(10_Lieux!$F:$F,V1748)-INDEX(10_Lieux!$F:$F,U1748))/2)^2+COS(RADIANS(INDEX(10_Lieux!$F:$F,U1748)))*COS(RADIANS(INDEX(10_Lieux!$F:$F,V1748)))*SIN(RADIANS(INDEX(10_Lieux!$G:$G,V1748)-INDEX(10_Lieux!$G:$G,U1748))/2)^2)),1)</f>
        <v>360.1</v>
      </c>
      <c r="X1748" s="14" t="n">
        <f aca="false">ROUND(I1748/IF(I1748&lt;p_seuil_vitesse,p_vit_lente,p_vit_rapide)*60/15,0)*15</f>
        <v>285</v>
      </c>
      <c r="Y1748" s="14" t="n">
        <f aca="false">MAX(IF(INDEX(10_Lieux!$B:$B,U1748)&lt;&gt;"Ville",INDEX(10_Lieux!$I:$I,U1748),0),IF(INDEX(10_Lieux!$B:$B,V1748)&lt;&gt;"Ville",INDEX(10_Lieux!$I:$I,V1748),0))</f>
        <v>500</v>
      </c>
      <c r="Z1748" s="14" t="str">
        <f aca="false">A1748&amp;"|"&amp;B1748</f>
        <v>Marseille-Provence|Lausanne</v>
      </c>
      <c r="AA1748" s="14" t="str">
        <f aca="false">IF(I1748&lt;p_local,"Local",IF(I1748&lt;p_vv_min,"Courte distance",IF(I1748&lt;p_tres_long,"Longue distance","Très longue distance")))</f>
        <v>Longue distance</v>
      </c>
    </row>
    <row r="1749" customFormat="false" ht="15" hidden="false" customHeight="true" outlineLevel="0" collapsed="false">
      <c r="A1749" s="1" t="s">
        <v>154</v>
      </c>
      <c r="B1749" s="1" t="s">
        <v>1890</v>
      </c>
      <c r="C1749" s="1" t="s">
        <v>35</v>
      </c>
      <c r="D1749" s="1" t="s">
        <v>653</v>
      </c>
      <c r="E1749" s="1" t="s">
        <v>1922</v>
      </c>
      <c r="F1749" s="14" t="s">
        <v>40</v>
      </c>
      <c r="G1749" s="14" t="str">
        <f aca="false">IF(I1749&lt;p_local,"Local → page infra",IF(H1749&gt;=p_ph1,"Phase 1",IF(H1749&gt;=p_ph2,"Phase 2","Phase 3")))</f>
        <v>Phase 1</v>
      </c>
      <c r="H1749" s="14" t="n">
        <f aca="false">IF(I1749&lt;p_local,0,IF(C1749="Aéroport → Aéroport",p_pts_plein,IF(Y1749&gt;0,IF(I1749&lt;=Y1749,p_pts_plein,IF(I1749&lt;=p_mult2*Y1749,p_pts_moyen,p_pts_r3)),IF(I1749&gt;=p_vv_min,p_pts_plein,IF(I1749&gt;=p_vv_moy,p_pts_moyen,p_pts_court))))+IF(INDEX(10_Lieux!$D:$D,U1749)=1,p_prio1,p_prio2)+IF(INDEX(10_Lieux!$D:$D,V1749)=1,p_prio1,p_prio2)+IF(K1749="Oui",p_tf,0)+p_hub*((INDEX(10_Lieux!$H:$H,U1749)="Hub")+(INDEX(10_Lieux!$H:$H,V1749)="Hub"))+IF(OR(INDEX(10_Lieux!$H:$H,U1749)="Premium",INDEX(10_Lieux!$H:$H,V1749)="Premium"),p_prem,0))</f>
        <v>80</v>
      </c>
      <c r="I1749" s="14" t="n">
        <f aca="false">ROUND(W1749*p_facteur,0)</f>
        <v>450</v>
      </c>
      <c r="J1749" s="14" t="str">
        <f aca="false">IF(X1749&lt;60,X1749&amp;" min",INT(X1749/60)&amp;" h"&amp;IF(MOD(X1749,60)=0,""," "&amp;TEXT(MOD(X1749,60),"00")))</f>
        <v>4 h 45</v>
      </c>
      <c r="K1749" s="14" t="str">
        <f aca="false">IF(S1749&lt;&gt;T1749,"Oui","Non")</f>
        <v>Oui</v>
      </c>
      <c r="L1749" s="14" t="str">
        <f aca="false">IF(AND(INDEX(10_Lieux!$B:$B,U1749)="Ville",INDEX(10_Lieux!$B:$B,V1749)="Ville"),"/chauffeur-prive/"&amp;INDEX(10_Lieux!$E:$E,U1749)&amp;"-"&amp;INDEX(10_Lieux!$E:$E,V1749)&amp;"/","/chauffeur-prive/"&amp;INDEX(10_Lieux!$E:$E,U1749)&amp;"/"&amp;INDEX(10_Lieux!$E:$E,V1749)&amp;"/")</f>
        <v>/chauffeur-prive/lausanne/aeroport-marseille-provence/</v>
      </c>
      <c r="M1749" s="14" t="str">
        <f aca="false">IFERROR(INDEX($L:$L,MATCH(B1749&amp;"|"&amp;A1749,$Z:$Z,0)),"—")</f>
        <v>/chauffeur-prive/aeroport-marseille-provence/lausanne/</v>
      </c>
      <c r="N1749" s="14" t="str">
        <f aca="false">IF(LEN("Chauffeur privé "&amp;INDEX(10_Lieux!$J:$J,U1749)&amp;" → "&amp;INDEX(10_Lieux!$J:$J,V1749)&amp;" | 24h/24")&gt;60,"Chauffeur privé "&amp;INDEX(10_Lieux!$J:$J,U1749)&amp;" → "&amp;INDEX(10_Lieux!$J:$J,V1749),"Chauffeur privé "&amp;INDEX(10_Lieux!$J:$J,U1749)&amp;" → "&amp;INDEX(10_Lieux!$J:$J,V1749)&amp;" | 24h/24")</f>
        <v>Chauffeur privé Lausanne → Aéroport Marseille-Provence</v>
      </c>
      <c r="O1749" s="14" t="n">
        <f aca="false">LEN(N1749)</f>
        <v>54</v>
      </c>
      <c r="P1749" s="14" t="str">
        <f aca="false">"Chauffeur privé "&amp;INDEX(10_Lieux!$K:$K,U1749)&amp;" vers "&amp;INDEX(10_Lieux!$L:$L,V1749)</f>
        <v>Chauffeur privé de Lausanne vers l'aéroport Marseille-Provence</v>
      </c>
      <c r="Q1749" s="14" t="str">
        <f aca="false">"Chauffeur privé "&amp;INDEX(10_Lieux!$K:$K,U1749)&amp;" vers "&amp;INDEX(10_Lieux!$L:$L,V1749)&amp;" : env. "&amp;I1749&amp;" km, "&amp;J1749&amp;" de route. Devis personnalisé, standard 24h/24 et 7j/7."</f>
        <v>Chauffeur privé de Lausanne vers l'aéroport Marseille-Provence : env. 450 km, 4 h 45 de route. Devis personnalisé, standard 24h/24 et 7j/7.</v>
      </c>
      <c r="R1749" s="14" t="n">
        <f aca="false">LEN(Q1749)</f>
        <v>139</v>
      </c>
      <c r="S1749" s="14" t="str">
        <f aca="false">INDEX(10_Lieux!$C:$C,U1749)</f>
        <v>Suisse</v>
      </c>
      <c r="T1749" s="14" t="str">
        <f aca="false">INDEX(10_Lieux!$C:$C,V1749)</f>
        <v>France</v>
      </c>
      <c r="U1749" s="14" t="n">
        <f aca="false">MATCH(A1749,10_Lieux!$A:$A,0)</f>
        <v>112</v>
      </c>
      <c r="V1749" s="14" t="n">
        <f aca="false">MATCH(B1749,10_Lieux!$A:$A,0)</f>
        <v>171</v>
      </c>
      <c r="W1749" s="14" t="n">
        <f aca="false">ROUND(6371*2*ASIN(SQRT(SIN(RADIANS(INDEX(10_Lieux!$F:$F,V1749)-INDEX(10_Lieux!$F:$F,U1749))/2)^2+COS(RADIANS(INDEX(10_Lieux!$F:$F,U1749)))*COS(RADIANS(INDEX(10_Lieux!$F:$F,V1749)))*SIN(RADIANS(INDEX(10_Lieux!$G:$G,V1749)-INDEX(10_Lieux!$G:$G,U1749))/2)^2)),1)</f>
        <v>360.1</v>
      </c>
      <c r="X1749" s="14" t="n">
        <f aca="false">ROUND(I1749/IF(I1749&lt;p_seuil_vitesse,p_vit_lente,p_vit_rapide)*60/15,0)*15</f>
        <v>285</v>
      </c>
      <c r="Y1749" s="14" t="n">
        <f aca="false">MAX(IF(INDEX(10_Lieux!$B:$B,U1749)&lt;&gt;"Ville",INDEX(10_Lieux!$I:$I,U1749),0),IF(INDEX(10_Lieux!$B:$B,V1749)&lt;&gt;"Ville",INDEX(10_Lieux!$I:$I,V1749),0))</f>
        <v>500</v>
      </c>
      <c r="Z1749" s="14" t="str">
        <f aca="false">A1749&amp;"|"&amp;B1749</f>
        <v>Lausanne|Marseille-Provence</v>
      </c>
      <c r="AA1749" s="14" t="str">
        <f aca="false">IF(I1749&lt;p_local,"Local",IF(I1749&lt;p_vv_min,"Courte distance",IF(I1749&lt;p_tres_long,"Longue distance","Très longue distance")))</f>
        <v>Longue distance</v>
      </c>
    </row>
    <row r="1750" customFormat="false" ht="15" hidden="false" customHeight="true" outlineLevel="0" collapsed="false">
      <c r="A1750" s="1" t="s">
        <v>1890</v>
      </c>
      <c r="B1750" s="1" t="s">
        <v>156</v>
      </c>
      <c r="C1750" s="1" t="s">
        <v>34</v>
      </c>
      <c r="D1750" s="1" t="s">
        <v>653</v>
      </c>
      <c r="E1750" s="1" t="s">
        <v>1923</v>
      </c>
      <c r="F1750" s="14" t="s">
        <v>40</v>
      </c>
      <c r="G1750" s="14" t="str">
        <f aca="false">IF(I1750&lt;p_local,"Local → page infra",IF(H1750&gt;=p_ph1,"Phase 1",IF(H1750&gt;=p_ph2,"Phase 2","Phase 3")))</f>
        <v>Phase 3</v>
      </c>
      <c r="H1750" s="14" t="n">
        <f aca="false">IF(I1750&lt;p_local,0,IF(C1750="Aéroport → Aéroport",p_pts_plein,IF(Y1750&gt;0,IF(I1750&lt;=Y1750,p_pts_plein,IF(I1750&lt;=p_mult2*Y1750,p_pts_moyen,p_pts_r3)),IF(I1750&gt;=p_vv_min,p_pts_plein,IF(I1750&gt;=p_vv_moy,p_pts_moyen,p_pts_court))))+IF(INDEX(10_Lieux!$D:$D,U1750)=1,p_prio1,p_prio2)+IF(INDEX(10_Lieux!$D:$D,V1750)=1,p_prio1,p_prio2)+IF(K1750="Oui",p_tf,0)+p_hub*((INDEX(10_Lieux!$H:$H,U1750)="Hub")+(INDEX(10_Lieux!$H:$H,V1750)="Hub"))+IF(OR(INDEX(10_Lieux!$H:$H,U1750)="Premium",INDEX(10_Lieux!$H:$H,V1750)="Premium"),p_prem,0))</f>
        <v>60</v>
      </c>
      <c r="I1750" s="14" t="n">
        <f aca="false">ROUND(W1750*p_facteur,0)</f>
        <v>1033</v>
      </c>
      <c r="J1750" s="14" t="str">
        <f aca="false">IF(X1750&lt;60,X1750&amp;" min",INT(X1750/60)&amp;" h"&amp;IF(MOD(X1750,60)=0,""," "&amp;TEXT(MOD(X1750,60),"00")))</f>
        <v>10 h 45</v>
      </c>
      <c r="K1750" s="14" t="str">
        <f aca="false">IF(S1750&lt;&gt;T1750,"Oui","Non")</f>
        <v>Oui</v>
      </c>
      <c r="L1750" s="14" t="str">
        <f aca="false">IF(AND(INDEX(10_Lieux!$B:$B,U1750)="Ville",INDEX(10_Lieux!$B:$B,V1750)="Ville"),"/chauffeur-prive/"&amp;INDEX(10_Lieux!$E:$E,U1750)&amp;"-"&amp;INDEX(10_Lieux!$E:$E,V1750)&amp;"/","/chauffeur-prive/"&amp;INDEX(10_Lieux!$E:$E,U1750)&amp;"/"&amp;INDEX(10_Lieux!$E:$E,V1750)&amp;"/")</f>
        <v>/chauffeur-prive/aeroport-marseille-provence/bruxelles/</v>
      </c>
      <c r="M1750" s="14" t="str">
        <f aca="false">IFERROR(INDEX($L:$L,MATCH(B1750&amp;"|"&amp;A1750,$Z:$Z,0)),"—")</f>
        <v>/chauffeur-prive/bruxelles/aeroport-marseille-provence/</v>
      </c>
      <c r="N1750" s="14" t="str">
        <f aca="false">IF(LEN("Chauffeur privé "&amp;INDEX(10_Lieux!$J:$J,U1750)&amp;" → "&amp;INDEX(10_Lieux!$J:$J,V1750)&amp;" | 24h/24")&gt;60,"Chauffeur privé "&amp;INDEX(10_Lieux!$J:$J,U1750)&amp;" → "&amp;INDEX(10_Lieux!$J:$J,V1750),"Chauffeur privé "&amp;INDEX(10_Lieux!$J:$J,U1750)&amp;" → "&amp;INDEX(10_Lieux!$J:$J,V1750)&amp;" | 24h/24")</f>
        <v>Chauffeur privé Aéroport Marseille-Provence → Bruxelles</v>
      </c>
      <c r="O1750" s="14" t="n">
        <f aca="false">LEN(N1750)</f>
        <v>55</v>
      </c>
      <c r="P1750" s="14" t="str">
        <f aca="false">"Chauffeur privé "&amp;INDEX(10_Lieux!$K:$K,U1750)&amp;" vers "&amp;INDEX(10_Lieux!$L:$L,V1750)</f>
        <v>Chauffeur privé de l'aéroport Marseille-Provence vers Bruxelles</v>
      </c>
      <c r="Q1750" s="14" t="str">
        <f aca="false">"Chauffeur privé "&amp;INDEX(10_Lieux!$K:$K,U1750)&amp;" vers "&amp;INDEX(10_Lieux!$L:$L,V1750)&amp;" : env. "&amp;I1750&amp;" km, "&amp;J1750&amp;" de route. Devis personnalisé, standard 24h/24 et 7j/7."</f>
        <v>Chauffeur privé de l'aéroport Marseille-Provence vers Bruxelles : env. 1033 km, 10 h 45 de route. Devis personnalisé, standard 24h/24 et 7j/7.</v>
      </c>
      <c r="R1750" s="14" t="n">
        <f aca="false">LEN(Q1750)</f>
        <v>142</v>
      </c>
      <c r="S1750" s="14" t="str">
        <f aca="false">INDEX(10_Lieux!$C:$C,U1750)</f>
        <v>France</v>
      </c>
      <c r="T1750" s="14" t="str">
        <f aca="false">INDEX(10_Lieux!$C:$C,V1750)</f>
        <v>Belgique</v>
      </c>
      <c r="U1750" s="14" t="n">
        <f aca="false">MATCH(A1750,10_Lieux!$A:$A,0)</f>
        <v>171</v>
      </c>
      <c r="V1750" s="14" t="n">
        <f aca="false">MATCH(B1750,10_Lieux!$A:$A,0)</f>
        <v>93</v>
      </c>
      <c r="W1750" s="14" t="n">
        <f aca="false">ROUND(6371*2*ASIN(SQRT(SIN(RADIANS(INDEX(10_Lieux!$F:$F,V1750)-INDEX(10_Lieux!$F:$F,U1750))/2)^2+COS(RADIANS(INDEX(10_Lieux!$F:$F,U1750)))*COS(RADIANS(INDEX(10_Lieux!$F:$F,V1750)))*SIN(RADIANS(INDEX(10_Lieux!$G:$G,V1750)-INDEX(10_Lieux!$G:$G,U1750))/2)^2)),1)</f>
        <v>826.3</v>
      </c>
      <c r="X1750" s="14" t="n">
        <f aca="false">ROUND(I1750/IF(I1750&lt;p_seuil_vitesse,p_vit_lente,p_vit_rapide)*60/15,0)*15</f>
        <v>645</v>
      </c>
      <c r="Y1750" s="14" t="n">
        <f aca="false">MAX(IF(INDEX(10_Lieux!$B:$B,U1750)&lt;&gt;"Ville",INDEX(10_Lieux!$I:$I,U1750),0),IF(INDEX(10_Lieux!$B:$B,V1750)&lt;&gt;"Ville",INDEX(10_Lieux!$I:$I,V1750),0))</f>
        <v>500</v>
      </c>
      <c r="Z1750" s="14" t="str">
        <f aca="false">A1750&amp;"|"&amp;B1750</f>
        <v>Marseille-Provence|Bruxelles</v>
      </c>
      <c r="AA1750" s="14" t="str">
        <f aca="false">IF(I1750&lt;p_local,"Local",IF(I1750&lt;p_vv_min,"Courte distance",IF(I1750&lt;p_tres_long,"Longue distance","Très longue distance")))</f>
        <v>Très longue distance</v>
      </c>
    </row>
    <row r="1751" customFormat="false" ht="15" hidden="false" customHeight="true" outlineLevel="0" collapsed="false">
      <c r="A1751" s="1" t="s">
        <v>156</v>
      </c>
      <c r="B1751" s="1" t="s">
        <v>1890</v>
      </c>
      <c r="C1751" s="1" t="s">
        <v>35</v>
      </c>
      <c r="D1751" s="1" t="s">
        <v>653</v>
      </c>
      <c r="E1751" s="1" t="s">
        <v>1924</v>
      </c>
      <c r="F1751" s="14" t="s">
        <v>40</v>
      </c>
      <c r="G1751" s="14" t="str">
        <f aca="false">IF(I1751&lt;p_local,"Local → page infra",IF(H1751&gt;=p_ph1,"Phase 1",IF(H1751&gt;=p_ph2,"Phase 2","Phase 3")))</f>
        <v>Phase 3</v>
      </c>
      <c r="H1751" s="14" t="n">
        <f aca="false">IF(I1751&lt;p_local,0,IF(C1751="Aéroport → Aéroport",p_pts_plein,IF(Y1751&gt;0,IF(I1751&lt;=Y1751,p_pts_plein,IF(I1751&lt;=p_mult2*Y1751,p_pts_moyen,p_pts_r3)),IF(I1751&gt;=p_vv_min,p_pts_plein,IF(I1751&gt;=p_vv_moy,p_pts_moyen,p_pts_court))))+IF(INDEX(10_Lieux!$D:$D,U1751)=1,p_prio1,p_prio2)+IF(INDEX(10_Lieux!$D:$D,V1751)=1,p_prio1,p_prio2)+IF(K1751="Oui",p_tf,0)+p_hub*((INDEX(10_Lieux!$H:$H,U1751)="Hub")+(INDEX(10_Lieux!$H:$H,V1751)="Hub"))+IF(OR(INDEX(10_Lieux!$H:$H,U1751)="Premium",INDEX(10_Lieux!$H:$H,V1751)="Premium"),p_prem,0))</f>
        <v>60</v>
      </c>
      <c r="I1751" s="14" t="n">
        <f aca="false">ROUND(W1751*p_facteur,0)</f>
        <v>1033</v>
      </c>
      <c r="J1751" s="14" t="str">
        <f aca="false">IF(X1751&lt;60,X1751&amp;" min",INT(X1751/60)&amp;" h"&amp;IF(MOD(X1751,60)=0,""," "&amp;TEXT(MOD(X1751,60),"00")))</f>
        <v>10 h 45</v>
      </c>
      <c r="K1751" s="14" t="str">
        <f aca="false">IF(S1751&lt;&gt;T1751,"Oui","Non")</f>
        <v>Oui</v>
      </c>
      <c r="L1751" s="14" t="str">
        <f aca="false">IF(AND(INDEX(10_Lieux!$B:$B,U1751)="Ville",INDEX(10_Lieux!$B:$B,V1751)="Ville"),"/chauffeur-prive/"&amp;INDEX(10_Lieux!$E:$E,U1751)&amp;"-"&amp;INDEX(10_Lieux!$E:$E,V1751)&amp;"/","/chauffeur-prive/"&amp;INDEX(10_Lieux!$E:$E,U1751)&amp;"/"&amp;INDEX(10_Lieux!$E:$E,V1751)&amp;"/")</f>
        <v>/chauffeur-prive/bruxelles/aeroport-marseille-provence/</v>
      </c>
      <c r="M1751" s="14" t="str">
        <f aca="false">IFERROR(INDEX($L:$L,MATCH(B1751&amp;"|"&amp;A1751,$Z:$Z,0)),"—")</f>
        <v>/chauffeur-prive/aeroport-marseille-provence/bruxelles/</v>
      </c>
      <c r="N1751" s="14" t="str">
        <f aca="false">IF(LEN("Chauffeur privé "&amp;INDEX(10_Lieux!$J:$J,U1751)&amp;" → "&amp;INDEX(10_Lieux!$J:$J,V1751)&amp;" | 24h/24")&gt;60,"Chauffeur privé "&amp;INDEX(10_Lieux!$J:$J,U1751)&amp;" → "&amp;INDEX(10_Lieux!$J:$J,V1751),"Chauffeur privé "&amp;INDEX(10_Lieux!$J:$J,U1751)&amp;" → "&amp;INDEX(10_Lieux!$J:$J,V1751)&amp;" | 24h/24")</f>
        <v>Chauffeur privé Bruxelles → Aéroport Marseille-Provence</v>
      </c>
      <c r="O1751" s="14" t="n">
        <f aca="false">LEN(N1751)</f>
        <v>55</v>
      </c>
      <c r="P1751" s="14" t="str">
        <f aca="false">"Chauffeur privé "&amp;INDEX(10_Lieux!$K:$K,U1751)&amp;" vers "&amp;INDEX(10_Lieux!$L:$L,V1751)</f>
        <v>Chauffeur privé de Bruxelles vers l'aéroport Marseille-Provence</v>
      </c>
      <c r="Q1751" s="14" t="str">
        <f aca="false">"Chauffeur privé "&amp;INDEX(10_Lieux!$K:$K,U1751)&amp;" vers "&amp;INDEX(10_Lieux!$L:$L,V1751)&amp;" : env. "&amp;I1751&amp;" km, "&amp;J1751&amp;" de route. Devis personnalisé, standard 24h/24 et 7j/7."</f>
        <v>Chauffeur privé de Bruxelles vers l'aéroport Marseille-Provence : env. 1033 km, 10 h 45 de route. Devis personnalisé, standard 24h/24 et 7j/7.</v>
      </c>
      <c r="R1751" s="14" t="n">
        <f aca="false">LEN(Q1751)</f>
        <v>142</v>
      </c>
      <c r="S1751" s="14" t="str">
        <f aca="false">INDEX(10_Lieux!$C:$C,U1751)</f>
        <v>Belgique</v>
      </c>
      <c r="T1751" s="14" t="str">
        <f aca="false">INDEX(10_Lieux!$C:$C,V1751)</f>
        <v>France</v>
      </c>
      <c r="U1751" s="14" t="n">
        <f aca="false">MATCH(A1751,10_Lieux!$A:$A,0)</f>
        <v>93</v>
      </c>
      <c r="V1751" s="14" t="n">
        <f aca="false">MATCH(B1751,10_Lieux!$A:$A,0)</f>
        <v>171</v>
      </c>
      <c r="W1751" s="14" t="n">
        <f aca="false">ROUND(6371*2*ASIN(SQRT(SIN(RADIANS(INDEX(10_Lieux!$F:$F,V1751)-INDEX(10_Lieux!$F:$F,U1751))/2)^2+COS(RADIANS(INDEX(10_Lieux!$F:$F,U1751)))*COS(RADIANS(INDEX(10_Lieux!$F:$F,V1751)))*SIN(RADIANS(INDEX(10_Lieux!$G:$G,V1751)-INDEX(10_Lieux!$G:$G,U1751))/2)^2)),1)</f>
        <v>826.3</v>
      </c>
      <c r="X1751" s="14" t="n">
        <f aca="false">ROUND(I1751/IF(I1751&lt;p_seuil_vitesse,p_vit_lente,p_vit_rapide)*60/15,0)*15</f>
        <v>645</v>
      </c>
      <c r="Y1751" s="14" t="n">
        <f aca="false">MAX(IF(INDEX(10_Lieux!$B:$B,U1751)&lt;&gt;"Ville",INDEX(10_Lieux!$I:$I,U1751),0),IF(INDEX(10_Lieux!$B:$B,V1751)&lt;&gt;"Ville",INDEX(10_Lieux!$I:$I,V1751),0))</f>
        <v>500</v>
      </c>
      <c r="Z1751" s="14" t="str">
        <f aca="false">A1751&amp;"|"&amp;B1751</f>
        <v>Bruxelles|Marseille-Provence</v>
      </c>
      <c r="AA1751" s="14" t="str">
        <f aca="false">IF(I1751&lt;p_local,"Local",IF(I1751&lt;p_vv_min,"Courte distance",IF(I1751&lt;p_tres_long,"Longue distance","Très longue distance")))</f>
        <v>Très longue distance</v>
      </c>
    </row>
    <row r="1752" customFormat="false" ht="15" hidden="false" customHeight="true" outlineLevel="0" collapsed="false">
      <c r="A1752" s="1" t="s">
        <v>1890</v>
      </c>
      <c r="B1752" s="1" t="s">
        <v>158</v>
      </c>
      <c r="C1752" s="1" t="s">
        <v>34</v>
      </c>
      <c r="D1752" s="1" t="s">
        <v>653</v>
      </c>
      <c r="E1752" s="1" t="s">
        <v>1925</v>
      </c>
      <c r="F1752" s="14" t="s">
        <v>40</v>
      </c>
      <c r="G1752" s="14" t="str">
        <f aca="false">IF(I1752&lt;p_local,"Local → page infra",IF(H1752&gt;=p_ph1,"Phase 1",IF(H1752&gt;=p_ph2,"Phase 2","Phase 3")))</f>
        <v>Phase 3</v>
      </c>
      <c r="H1752" s="14" t="n">
        <f aca="false">IF(I1752&lt;p_local,0,IF(C1752="Aéroport → Aéroport",p_pts_plein,IF(Y1752&gt;0,IF(I1752&lt;=Y1752,p_pts_plein,IF(I1752&lt;=p_mult2*Y1752,p_pts_moyen,p_pts_r3)),IF(I1752&gt;=p_vv_min,p_pts_plein,IF(I1752&gt;=p_vv_moy,p_pts_moyen,p_pts_court))))+IF(INDEX(10_Lieux!$D:$D,U1752)=1,p_prio1,p_prio2)+IF(INDEX(10_Lieux!$D:$D,V1752)=1,p_prio1,p_prio2)+IF(K1752="Oui",p_tf,0)+p_hub*((INDEX(10_Lieux!$H:$H,U1752)="Hub")+(INDEX(10_Lieux!$H:$H,V1752)="Hub"))+IF(OR(INDEX(10_Lieux!$H:$H,U1752)="Premium",INDEX(10_Lieux!$H:$H,V1752)="Premium"),p_prem,0))</f>
        <v>50</v>
      </c>
      <c r="I1752" s="14" t="n">
        <f aca="false">ROUND(W1752*p_facteur,0)</f>
        <v>1001</v>
      </c>
      <c r="J1752" s="14" t="str">
        <f aca="false">IF(X1752&lt;60,X1752&amp;" min",INT(X1752/60)&amp;" h"&amp;IF(MOD(X1752,60)=0,""," "&amp;TEXT(MOD(X1752,60),"00")))</f>
        <v>10 h 30</v>
      </c>
      <c r="K1752" s="14" t="str">
        <f aca="false">IF(S1752&lt;&gt;T1752,"Oui","Non")</f>
        <v>Oui</v>
      </c>
      <c r="L1752" s="14" t="str">
        <f aca="false">IF(AND(INDEX(10_Lieux!$B:$B,U1752)="Ville",INDEX(10_Lieux!$B:$B,V1752)="Ville"),"/chauffeur-prive/"&amp;INDEX(10_Lieux!$E:$E,U1752)&amp;"-"&amp;INDEX(10_Lieux!$E:$E,V1752)&amp;"/","/chauffeur-prive/"&amp;INDEX(10_Lieux!$E:$E,U1752)&amp;"/"&amp;INDEX(10_Lieux!$E:$E,V1752)&amp;"/")</f>
        <v>/chauffeur-prive/aeroport-marseille-provence/liege/</v>
      </c>
      <c r="M1752" s="14" t="str">
        <f aca="false">IFERROR(INDEX($L:$L,MATCH(B1752&amp;"|"&amp;A1752,$Z:$Z,0)),"—")</f>
        <v>/chauffeur-prive/liege/aeroport-marseille-provence/</v>
      </c>
      <c r="N1752" s="14" t="str">
        <f aca="false">IF(LEN("Chauffeur privé "&amp;INDEX(10_Lieux!$J:$J,U1752)&amp;" → "&amp;INDEX(10_Lieux!$J:$J,V1752)&amp;" | 24h/24")&gt;60,"Chauffeur privé "&amp;INDEX(10_Lieux!$J:$J,U1752)&amp;" → "&amp;INDEX(10_Lieux!$J:$J,V1752),"Chauffeur privé "&amp;INDEX(10_Lieux!$J:$J,U1752)&amp;" → "&amp;INDEX(10_Lieux!$J:$J,V1752)&amp;" | 24h/24")</f>
        <v>Chauffeur privé Aéroport Marseille-Provence → Liège | 24h/24</v>
      </c>
      <c r="O1752" s="14" t="n">
        <f aca="false">LEN(N1752)</f>
        <v>60</v>
      </c>
      <c r="P1752" s="14" t="str">
        <f aca="false">"Chauffeur privé "&amp;INDEX(10_Lieux!$K:$K,U1752)&amp;" vers "&amp;INDEX(10_Lieux!$L:$L,V1752)</f>
        <v>Chauffeur privé de l'aéroport Marseille-Provence vers Liège</v>
      </c>
      <c r="Q1752" s="14" t="str">
        <f aca="false">"Chauffeur privé "&amp;INDEX(10_Lieux!$K:$K,U1752)&amp;" vers "&amp;INDEX(10_Lieux!$L:$L,V1752)&amp;" : env. "&amp;I1752&amp;" km, "&amp;J1752&amp;" de route. Devis personnalisé, standard 24h/24 et 7j/7."</f>
        <v>Chauffeur privé de l'aéroport Marseille-Provence vers Liège : env. 1001 km, 10 h 30 de route. Devis personnalisé, standard 24h/24 et 7j/7.</v>
      </c>
      <c r="R1752" s="14" t="n">
        <f aca="false">LEN(Q1752)</f>
        <v>138</v>
      </c>
      <c r="S1752" s="14" t="str">
        <f aca="false">INDEX(10_Lieux!$C:$C,U1752)</f>
        <v>France</v>
      </c>
      <c r="T1752" s="14" t="str">
        <f aca="false">INDEX(10_Lieux!$C:$C,V1752)</f>
        <v>Belgique</v>
      </c>
      <c r="U1752" s="14" t="n">
        <f aca="false">MATCH(A1752,10_Lieux!$A:$A,0)</f>
        <v>171</v>
      </c>
      <c r="V1752" s="14" t="n">
        <f aca="false">MATCH(B1752,10_Lieux!$A:$A,0)</f>
        <v>94</v>
      </c>
      <c r="W1752" s="14" t="n">
        <f aca="false">ROUND(6371*2*ASIN(SQRT(SIN(RADIANS(INDEX(10_Lieux!$F:$F,V1752)-INDEX(10_Lieux!$F:$F,U1752))/2)^2+COS(RADIANS(INDEX(10_Lieux!$F:$F,U1752)))*COS(RADIANS(INDEX(10_Lieux!$F:$F,V1752)))*SIN(RADIANS(INDEX(10_Lieux!$G:$G,V1752)-INDEX(10_Lieux!$G:$G,U1752))/2)^2)),1)</f>
        <v>800.4</v>
      </c>
      <c r="X1752" s="14" t="n">
        <f aca="false">ROUND(I1752/IF(I1752&lt;p_seuil_vitesse,p_vit_lente,p_vit_rapide)*60/15,0)*15</f>
        <v>630</v>
      </c>
      <c r="Y1752" s="14" t="n">
        <f aca="false">MAX(IF(INDEX(10_Lieux!$B:$B,U1752)&lt;&gt;"Ville",INDEX(10_Lieux!$I:$I,U1752),0),IF(INDEX(10_Lieux!$B:$B,V1752)&lt;&gt;"Ville",INDEX(10_Lieux!$I:$I,V1752),0))</f>
        <v>500</v>
      </c>
      <c r="Z1752" s="14" t="str">
        <f aca="false">A1752&amp;"|"&amp;B1752</f>
        <v>Marseille-Provence|Liège</v>
      </c>
      <c r="AA1752" s="14" t="str">
        <f aca="false">IF(I1752&lt;p_local,"Local",IF(I1752&lt;p_vv_min,"Courte distance",IF(I1752&lt;p_tres_long,"Longue distance","Très longue distance")))</f>
        <v>Très longue distance</v>
      </c>
    </row>
    <row r="1753" customFormat="false" ht="15" hidden="false" customHeight="true" outlineLevel="0" collapsed="false">
      <c r="A1753" s="1" t="s">
        <v>158</v>
      </c>
      <c r="B1753" s="1" t="s">
        <v>1890</v>
      </c>
      <c r="C1753" s="1" t="s">
        <v>35</v>
      </c>
      <c r="D1753" s="1" t="s">
        <v>653</v>
      </c>
      <c r="E1753" s="1" t="s">
        <v>1926</v>
      </c>
      <c r="F1753" s="14" t="s">
        <v>40</v>
      </c>
      <c r="G1753" s="14" t="str">
        <f aca="false">IF(I1753&lt;p_local,"Local → page infra",IF(H1753&gt;=p_ph1,"Phase 1",IF(H1753&gt;=p_ph2,"Phase 2","Phase 3")))</f>
        <v>Phase 3</v>
      </c>
      <c r="H1753" s="14" t="n">
        <f aca="false">IF(I1753&lt;p_local,0,IF(C1753="Aéroport → Aéroport",p_pts_plein,IF(Y1753&gt;0,IF(I1753&lt;=Y1753,p_pts_plein,IF(I1753&lt;=p_mult2*Y1753,p_pts_moyen,p_pts_r3)),IF(I1753&gt;=p_vv_min,p_pts_plein,IF(I1753&gt;=p_vv_moy,p_pts_moyen,p_pts_court))))+IF(INDEX(10_Lieux!$D:$D,U1753)=1,p_prio1,p_prio2)+IF(INDEX(10_Lieux!$D:$D,V1753)=1,p_prio1,p_prio2)+IF(K1753="Oui",p_tf,0)+p_hub*((INDEX(10_Lieux!$H:$H,U1753)="Hub")+(INDEX(10_Lieux!$H:$H,V1753)="Hub"))+IF(OR(INDEX(10_Lieux!$H:$H,U1753)="Premium",INDEX(10_Lieux!$H:$H,V1753)="Premium"),p_prem,0))</f>
        <v>50</v>
      </c>
      <c r="I1753" s="14" t="n">
        <f aca="false">ROUND(W1753*p_facteur,0)</f>
        <v>1001</v>
      </c>
      <c r="J1753" s="14" t="str">
        <f aca="false">IF(X1753&lt;60,X1753&amp;" min",INT(X1753/60)&amp;" h"&amp;IF(MOD(X1753,60)=0,""," "&amp;TEXT(MOD(X1753,60),"00")))</f>
        <v>10 h 30</v>
      </c>
      <c r="K1753" s="14" t="str">
        <f aca="false">IF(S1753&lt;&gt;T1753,"Oui","Non")</f>
        <v>Oui</v>
      </c>
      <c r="L1753" s="14" t="str">
        <f aca="false">IF(AND(INDEX(10_Lieux!$B:$B,U1753)="Ville",INDEX(10_Lieux!$B:$B,V1753)="Ville"),"/chauffeur-prive/"&amp;INDEX(10_Lieux!$E:$E,U1753)&amp;"-"&amp;INDEX(10_Lieux!$E:$E,V1753)&amp;"/","/chauffeur-prive/"&amp;INDEX(10_Lieux!$E:$E,U1753)&amp;"/"&amp;INDEX(10_Lieux!$E:$E,V1753)&amp;"/")</f>
        <v>/chauffeur-prive/liege/aeroport-marseille-provence/</v>
      </c>
      <c r="M1753" s="14" t="str">
        <f aca="false">IFERROR(INDEX($L:$L,MATCH(B1753&amp;"|"&amp;A1753,$Z:$Z,0)),"—")</f>
        <v>/chauffeur-prive/aeroport-marseille-provence/liege/</v>
      </c>
      <c r="N1753" s="14" t="str">
        <f aca="false">IF(LEN("Chauffeur privé "&amp;INDEX(10_Lieux!$J:$J,U1753)&amp;" → "&amp;INDEX(10_Lieux!$J:$J,V1753)&amp;" | 24h/24")&gt;60,"Chauffeur privé "&amp;INDEX(10_Lieux!$J:$J,U1753)&amp;" → "&amp;INDEX(10_Lieux!$J:$J,V1753),"Chauffeur privé "&amp;INDEX(10_Lieux!$J:$J,U1753)&amp;" → "&amp;INDEX(10_Lieux!$J:$J,V1753)&amp;" | 24h/24")</f>
        <v>Chauffeur privé Liège → Aéroport Marseille-Provence | 24h/24</v>
      </c>
      <c r="O1753" s="14" t="n">
        <f aca="false">LEN(N1753)</f>
        <v>60</v>
      </c>
      <c r="P1753" s="14" t="str">
        <f aca="false">"Chauffeur privé "&amp;INDEX(10_Lieux!$K:$K,U1753)&amp;" vers "&amp;INDEX(10_Lieux!$L:$L,V1753)</f>
        <v>Chauffeur privé de Liège vers l'aéroport Marseille-Provence</v>
      </c>
      <c r="Q1753" s="14" t="str">
        <f aca="false">"Chauffeur privé "&amp;INDEX(10_Lieux!$K:$K,U1753)&amp;" vers "&amp;INDEX(10_Lieux!$L:$L,V1753)&amp;" : env. "&amp;I1753&amp;" km, "&amp;J1753&amp;" de route. Devis personnalisé, standard 24h/24 et 7j/7."</f>
        <v>Chauffeur privé de Liège vers l'aéroport Marseille-Provence : env. 1001 km, 10 h 30 de route. Devis personnalisé, standard 24h/24 et 7j/7.</v>
      </c>
      <c r="R1753" s="14" t="n">
        <f aca="false">LEN(Q1753)</f>
        <v>138</v>
      </c>
      <c r="S1753" s="14" t="str">
        <f aca="false">INDEX(10_Lieux!$C:$C,U1753)</f>
        <v>Belgique</v>
      </c>
      <c r="T1753" s="14" t="str">
        <f aca="false">INDEX(10_Lieux!$C:$C,V1753)</f>
        <v>France</v>
      </c>
      <c r="U1753" s="14" t="n">
        <f aca="false">MATCH(A1753,10_Lieux!$A:$A,0)</f>
        <v>94</v>
      </c>
      <c r="V1753" s="14" t="n">
        <f aca="false">MATCH(B1753,10_Lieux!$A:$A,0)</f>
        <v>171</v>
      </c>
      <c r="W1753" s="14" t="n">
        <f aca="false">ROUND(6371*2*ASIN(SQRT(SIN(RADIANS(INDEX(10_Lieux!$F:$F,V1753)-INDEX(10_Lieux!$F:$F,U1753))/2)^2+COS(RADIANS(INDEX(10_Lieux!$F:$F,U1753)))*COS(RADIANS(INDEX(10_Lieux!$F:$F,V1753)))*SIN(RADIANS(INDEX(10_Lieux!$G:$G,V1753)-INDEX(10_Lieux!$G:$G,U1753))/2)^2)),1)</f>
        <v>800.4</v>
      </c>
      <c r="X1753" s="14" t="n">
        <f aca="false">ROUND(I1753/IF(I1753&lt;p_seuil_vitesse,p_vit_lente,p_vit_rapide)*60/15,0)*15</f>
        <v>630</v>
      </c>
      <c r="Y1753" s="14" t="n">
        <f aca="false">MAX(IF(INDEX(10_Lieux!$B:$B,U1753)&lt;&gt;"Ville",INDEX(10_Lieux!$I:$I,U1753),0),IF(INDEX(10_Lieux!$B:$B,V1753)&lt;&gt;"Ville",INDEX(10_Lieux!$I:$I,V1753),0))</f>
        <v>500</v>
      </c>
      <c r="Z1753" s="14" t="str">
        <f aca="false">A1753&amp;"|"&amp;B1753</f>
        <v>Liège|Marseille-Provence</v>
      </c>
      <c r="AA1753" s="14" t="str">
        <f aca="false">IF(I1753&lt;p_local,"Local",IF(I1753&lt;p_vv_min,"Courte distance",IF(I1753&lt;p_tres_long,"Longue distance","Très longue distance")))</f>
        <v>Très longue distance</v>
      </c>
    </row>
    <row r="1754" customFormat="false" ht="15" hidden="false" customHeight="true" outlineLevel="0" collapsed="false">
      <c r="A1754" s="1" t="s">
        <v>1890</v>
      </c>
      <c r="B1754" s="1" t="s">
        <v>160</v>
      </c>
      <c r="C1754" s="1" t="s">
        <v>34</v>
      </c>
      <c r="D1754" s="1" t="s">
        <v>653</v>
      </c>
      <c r="E1754" s="1" t="s">
        <v>1927</v>
      </c>
      <c r="F1754" s="14" t="s">
        <v>40</v>
      </c>
      <c r="G1754" s="14" t="str">
        <f aca="false">IF(I1754&lt;p_local,"Local → page infra",IF(H1754&gt;=p_ph1,"Phase 1",IF(H1754&gt;=p_ph2,"Phase 2","Phase 3")))</f>
        <v>Phase 3</v>
      </c>
      <c r="H1754" s="14" t="n">
        <f aca="false">IF(I1754&lt;p_local,0,IF(C1754="Aéroport → Aéroport",p_pts_plein,IF(Y1754&gt;0,IF(I1754&lt;=Y1754,p_pts_plein,IF(I1754&lt;=p_mult2*Y1754,p_pts_moyen,p_pts_r3)),IF(I1754&gt;=p_vv_min,p_pts_plein,IF(I1754&gt;=p_vv_moy,p_pts_moyen,p_pts_court))))+IF(INDEX(10_Lieux!$D:$D,U1754)=1,p_prio1,p_prio2)+IF(INDEX(10_Lieux!$D:$D,V1754)=1,p_prio1,p_prio2)+IF(K1754="Oui",p_tf,0)+p_hub*((INDEX(10_Lieux!$H:$H,U1754)="Hub")+(INDEX(10_Lieux!$H:$H,V1754)="Hub"))+IF(OR(INDEX(10_Lieux!$H:$H,U1754)="Premium",INDEX(10_Lieux!$H:$H,V1754)="Premium"),p_prem,0))</f>
        <v>50</v>
      </c>
      <c r="I1754" s="14" t="n">
        <f aca="false">ROUND(W1754*p_facteur,0)</f>
        <v>972</v>
      </c>
      <c r="J1754" s="14" t="str">
        <f aca="false">IF(X1754&lt;60,X1754&amp;" min",INT(X1754/60)&amp;" h"&amp;IF(MOD(X1754,60)=0,""," "&amp;TEXT(MOD(X1754,60),"00")))</f>
        <v>10 h 15</v>
      </c>
      <c r="K1754" s="14" t="str">
        <f aca="false">IF(S1754&lt;&gt;T1754,"Oui","Non")</f>
        <v>Oui</v>
      </c>
      <c r="L1754" s="14" t="str">
        <f aca="false">IF(AND(INDEX(10_Lieux!$B:$B,U1754)="Ville",INDEX(10_Lieux!$B:$B,V1754)="Ville"),"/chauffeur-prive/"&amp;INDEX(10_Lieux!$E:$E,U1754)&amp;"-"&amp;INDEX(10_Lieux!$E:$E,V1754)&amp;"/","/chauffeur-prive/"&amp;INDEX(10_Lieux!$E:$E,U1754)&amp;"/"&amp;INDEX(10_Lieux!$E:$E,V1754)&amp;"/")</f>
        <v>/chauffeur-prive/aeroport-marseille-provence/charleroi/</v>
      </c>
      <c r="M1754" s="14" t="str">
        <f aca="false">IFERROR(INDEX($L:$L,MATCH(B1754&amp;"|"&amp;A1754,$Z:$Z,0)),"—")</f>
        <v>/chauffeur-prive/charleroi/aeroport-marseille-provence/</v>
      </c>
      <c r="N1754" s="14" t="str">
        <f aca="false">IF(LEN("Chauffeur privé "&amp;INDEX(10_Lieux!$J:$J,U1754)&amp;" → "&amp;INDEX(10_Lieux!$J:$J,V1754)&amp;" | 24h/24")&gt;60,"Chauffeur privé "&amp;INDEX(10_Lieux!$J:$J,U1754)&amp;" → "&amp;INDEX(10_Lieux!$J:$J,V1754),"Chauffeur privé "&amp;INDEX(10_Lieux!$J:$J,U1754)&amp;" → "&amp;INDEX(10_Lieux!$J:$J,V1754)&amp;" | 24h/24")</f>
        <v>Chauffeur privé Aéroport Marseille-Provence → Charleroi</v>
      </c>
      <c r="O1754" s="14" t="n">
        <f aca="false">LEN(N1754)</f>
        <v>55</v>
      </c>
      <c r="P1754" s="14" t="str">
        <f aca="false">"Chauffeur privé "&amp;INDEX(10_Lieux!$K:$K,U1754)&amp;" vers "&amp;INDEX(10_Lieux!$L:$L,V1754)</f>
        <v>Chauffeur privé de l'aéroport Marseille-Provence vers Charleroi</v>
      </c>
      <c r="Q1754" s="14" t="str">
        <f aca="false">"Chauffeur privé "&amp;INDEX(10_Lieux!$K:$K,U1754)&amp;" vers "&amp;INDEX(10_Lieux!$L:$L,V1754)&amp;" : env. "&amp;I1754&amp;" km, "&amp;J1754&amp;" de route. Devis personnalisé, standard 24h/24 et 7j/7."</f>
        <v>Chauffeur privé de l'aéroport Marseille-Provence vers Charleroi : env. 972 km, 10 h 15 de route. Devis personnalisé, standard 24h/24 et 7j/7.</v>
      </c>
      <c r="R1754" s="14" t="n">
        <f aca="false">LEN(Q1754)</f>
        <v>141</v>
      </c>
      <c r="S1754" s="14" t="str">
        <f aca="false">INDEX(10_Lieux!$C:$C,U1754)</f>
        <v>France</v>
      </c>
      <c r="T1754" s="14" t="str">
        <f aca="false">INDEX(10_Lieux!$C:$C,V1754)</f>
        <v>Belgique</v>
      </c>
      <c r="U1754" s="14" t="n">
        <f aca="false">MATCH(A1754,10_Lieux!$A:$A,0)</f>
        <v>171</v>
      </c>
      <c r="V1754" s="14" t="n">
        <f aca="false">MATCH(B1754,10_Lieux!$A:$A,0)</f>
        <v>96</v>
      </c>
      <c r="W1754" s="14" t="n">
        <f aca="false">ROUND(6371*2*ASIN(SQRT(SIN(RADIANS(INDEX(10_Lieux!$F:$F,V1754)-INDEX(10_Lieux!$F:$F,U1754))/2)^2+COS(RADIANS(INDEX(10_Lieux!$F:$F,U1754)))*COS(RADIANS(INDEX(10_Lieux!$F:$F,V1754)))*SIN(RADIANS(INDEX(10_Lieux!$G:$G,V1754)-INDEX(10_Lieux!$G:$G,U1754))/2)^2)),1)</f>
        <v>777.5</v>
      </c>
      <c r="X1754" s="14" t="n">
        <f aca="false">ROUND(I1754/IF(I1754&lt;p_seuil_vitesse,p_vit_lente,p_vit_rapide)*60/15,0)*15</f>
        <v>615</v>
      </c>
      <c r="Y1754" s="14" t="n">
        <f aca="false">MAX(IF(INDEX(10_Lieux!$B:$B,U1754)&lt;&gt;"Ville",INDEX(10_Lieux!$I:$I,U1754),0),IF(INDEX(10_Lieux!$B:$B,V1754)&lt;&gt;"Ville",INDEX(10_Lieux!$I:$I,V1754),0))</f>
        <v>500</v>
      </c>
      <c r="Z1754" s="14" t="str">
        <f aca="false">A1754&amp;"|"&amp;B1754</f>
        <v>Marseille-Provence|Charleroi</v>
      </c>
      <c r="AA1754" s="14" t="str">
        <f aca="false">IF(I1754&lt;p_local,"Local",IF(I1754&lt;p_vv_min,"Courte distance",IF(I1754&lt;p_tres_long,"Longue distance","Très longue distance")))</f>
        <v>Très longue distance</v>
      </c>
    </row>
    <row r="1755" customFormat="false" ht="15" hidden="false" customHeight="true" outlineLevel="0" collapsed="false">
      <c r="A1755" s="1" t="s">
        <v>160</v>
      </c>
      <c r="B1755" s="1" t="s">
        <v>1890</v>
      </c>
      <c r="C1755" s="1" t="s">
        <v>35</v>
      </c>
      <c r="D1755" s="1" t="s">
        <v>653</v>
      </c>
      <c r="E1755" s="1" t="s">
        <v>1928</v>
      </c>
      <c r="F1755" s="14" t="s">
        <v>40</v>
      </c>
      <c r="G1755" s="14" t="str">
        <f aca="false">IF(I1755&lt;p_local,"Local → page infra",IF(H1755&gt;=p_ph1,"Phase 1",IF(H1755&gt;=p_ph2,"Phase 2","Phase 3")))</f>
        <v>Phase 3</v>
      </c>
      <c r="H1755" s="14" t="n">
        <f aca="false">IF(I1755&lt;p_local,0,IF(C1755="Aéroport → Aéroport",p_pts_plein,IF(Y1755&gt;0,IF(I1755&lt;=Y1755,p_pts_plein,IF(I1755&lt;=p_mult2*Y1755,p_pts_moyen,p_pts_r3)),IF(I1755&gt;=p_vv_min,p_pts_plein,IF(I1755&gt;=p_vv_moy,p_pts_moyen,p_pts_court))))+IF(INDEX(10_Lieux!$D:$D,U1755)=1,p_prio1,p_prio2)+IF(INDEX(10_Lieux!$D:$D,V1755)=1,p_prio1,p_prio2)+IF(K1755="Oui",p_tf,0)+p_hub*((INDEX(10_Lieux!$H:$H,U1755)="Hub")+(INDEX(10_Lieux!$H:$H,V1755)="Hub"))+IF(OR(INDEX(10_Lieux!$H:$H,U1755)="Premium",INDEX(10_Lieux!$H:$H,V1755)="Premium"),p_prem,0))</f>
        <v>50</v>
      </c>
      <c r="I1755" s="14" t="n">
        <f aca="false">ROUND(W1755*p_facteur,0)</f>
        <v>972</v>
      </c>
      <c r="J1755" s="14" t="str">
        <f aca="false">IF(X1755&lt;60,X1755&amp;" min",INT(X1755/60)&amp;" h"&amp;IF(MOD(X1755,60)=0,""," "&amp;TEXT(MOD(X1755,60),"00")))</f>
        <v>10 h 15</v>
      </c>
      <c r="K1755" s="14" t="str">
        <f aca="false">IF(S1755&lt;&gt;T1755,"Oui","Non")</f>
        <v>Oui</v>
      </c>
      <c r="L1755" s="14" t="str">
        <f aca="false">IF(AND(INDEX(10_Lieux!$B:$B,U1755)="Ville",INDEX(10_Lieux!$B:$B,V1755)="Ville"),"/chauffeur-prive/"&amp;INDEX(10_Lieux!$E:$E,U1755)&amp;"-"&amp;INDEX(10_Lieux!$E:$E,V1755)&amp;"/","/chauffeur-prive/"&amp;INDEX(10_Lieux!$E:$E,U1755)&amp;"/"&amp;INDEX(10_Lieux!$E:$E,V1755)&amp;"/")</f>
        <v>/chauffeur-prive/charleroi/aeroport-marseille-provence/</v>
      </c>
      <c r="M1755" s="14" t="str">
        <f aca="false">IFERROR(INDEX($L:$L,MATCH(B1755&amp;"|"&amp;A1755,$Z:$Z,0)),"—")</f>
        <v>/chauffeur-prive/aeroport-marseille-provence/charleroi/</v>
      </c>
      <c r="N1755" s="14" t="str">
        <f aca="false">IF(LEN("Chauffeur privé "&amp;INDEX(10_Lieux!$J:$J,U1755)&amp;" → "&amp;INDEX(10_Lieux!$J:$J,V1755)&amp;" | 24h/24")&gt;60,"Chauffeur privé "&amp;INDEX(10_Lieux!$J:$J,U1755)&amp;" → "&amp;INDEX(10_Lieux!$J:$J,V1755),"Chauffeur privé "&amp;INDEX(10_Lieux!$J:$J,U1755)&amp;" → "&amp;INDEX(10_Lieux!$J:$J,V1755)&amp;" | 24h/24")</f>
        <v>Chauffeur privé Charleroi → Aéroport Marseille-Provence</v>
      </c>
      <c r="O1755" s="14" t="n">
        <f aca="false">LEN(N1755)</f>
        <v>55</v>
      </c>
      <c r="P1755" s="14" t="str">
        <f aca="false">"Chauffeur privé "&amp;INDEX(10_Lieux!$K:$K,U1755)&amp;" vers "&amp;INDEX(10_Lieux!$L:$L,V1755)</f>
        <v>Chauffeur privé de Charleroi vers l'aéroport Marseille-Provence</v>
      </c>
      <c r="Q1755" s="14" t="str">
        <f aca="false">"Chauffeur privé "&amp;INDEX(10_Lieux!$K:$K,U1755)&amp;" vers "&amp;INDEX(10_Lieux!$L:$L,V1755)&amp;" : env. "&amp;I1755&amp;" km, "&amp;J1755&amp;" de route. Devis personnalisé, standard 24h/24 et 7j/7."</f>
        <v>Chauffeur privé de Charleroi vers l'aéroport Marseille-Provence : env. 972 km, 10 h 15 de route. Devis personnalisé, standard 24h/24 et 7j/7.</v>
      </c>
      <c r="R1755" s="14" t="n">
        <f aca="false">LEN(Q1755)</f>
        <v>141</v>
      </c>
      <c r="S1755" s="14" t="str">
        <f aca="false">INDEX(10_Lieux!$C:$C,U1755)</f>
        <v>Belgique</v>
      </c>
      <c r="T1755" s="14" t="str">
        <f aca="false">INDEX(10_Lieux!$C:$C,V1755)</f>
        <v>France</v>
      </c>
      <c r="U1755" s="14" t="n">
        <f aca="false">MATCH(A1755,10_Lieux!$A:$A,0)</f>
        <v>96</v>
      </c>
      <c r="V1755" s="14" t="n">
        <f aca="false">MATCH(B1755,10_Lieux!$A:$A,0)</f>
        <v>171</v>
      </c>
      <c r="W1755" s="14" t="n">
        <f aca="false">ROUND(6371*2*ASIN(SQRT(SIN(RADIANS(INDEX(10_Lieux!$F:$F,V1755)-INDEX(10_Lieux!$F:$F,U1755))/2)^2+COS(RADIANS(INDEX(10_Lieux!$F:$F,U1755)))*COS(RADIANS(INDEX(10_Lieux!$F:$F,V1755)))*SIN(RADIANS(INDEX(10_Lieux!$G:$G,V1755)-INDEX(10_Lieux!$G:$G,U1755))/2)^2)),1)</f>
        <v>777.5</v>
      </c>
      <c r="X1755" s="14" t="n">
        <f aca="false">ROUND(I1755/IF(I1755&lt;p_seuil_vitesse,p_vit_lente,p_vit_rapide)*60/15,0)*15</f>
        <v>615</v>
      </c>
      <c r="Y1755" s="14" t="n">
        <f aca="false">MAX(IF(INDEX(10_Lieux!$B:$B,U1755)&lt;&gt;"Ville",INDEX(10_Lieux!$I:$I,U1755),0),IF(INDEX(10_Lieux!$B:$B,V1755)&lt;&gt;"Ville",INDEX(10_Lieux!$I:$I,V1755),0))</f>
        <v>500</v>
      </c>
      <c r="Z1755" s="14" t="str">
        <f aca="false">A1755&amp;"|"&amp;B1755</f>
        <v>Charleroi|Marseille-Provence</v>
      </c>
      <c r="AA1755" s="14" t="str">
        <f aca="false">IF(I1755&lt;p_local,"Local",IF(I1755&lt;p_vv_min,"Courte distance",IF(I1755&lt;p_tres_long,"Longue distance","Très longue distance")))</f>
        <v>Très longue distance</v>
      </c>
    </row>
    <row r="1756" customFormat="false" ht="15" hidden="false" customHeight="true" outlineLevel="0" collapsed="false">
      <c r="A1756" s="1" t="s">
        <v>1890</v>
      </c>
      <c r="B1756" s="1" t="s">
        <v>162</v>
      </c>
      <c r="C1756" s="1" t="s">
        <v>34</v>
      </c>
      <c r="D1756" s="1" t="s">
        <v>653</v>
      </c>
      <c r="E1756" s="1" t="s">
        <v>1929</v>
      </c>
      <c r="F1756" s="14" t="s">
        <v>40</v>
      </c>
      <c r="G1756" s="14" t="str">
        <f aca="false">IF(I1756&lt;p_local,"Local → page infra",IF(H1756&gt;=p_ph1,"Phase 1",IF(H1756&gt;=p_ph2,"Phase 2","Phase 3")))</f>
        <v>Phase 2</v>
      </c>
      <c r="H1756" s="14" t="n">
        <f aca="false">IF(I1756&lt;p_local,0,IF(C1756="Aéroport → Aéroport",p_pts_plein,IF(Y1756&gt;0,IF(I1756&lt;=Y1756,p_pts_plein,IF(I1756&lt;=p_mult2*Y1756,p_pts_moyen,p_pts_r3)),IF(I1756&gt;=p_vv_min,p_pts_plein,IF(I1756&gt;=p_vv_moy,p_pts_moyen,p_pts_court))))+IF(INDEX(10_Lieux!$D:$D,U1756)=1,p_prio1,p_prio2)+IF(INDEX(10_Lieux!$D:$D,V1756)=1,p_prio1,p_prio2)+IF(K1756="Oui",p_tf,0)+p_hub*((INDEX(10_Lieux!$H:$H,U1756)="Hub")+(INDEX(10_Lieux!$H:$H,V1756)="Hub"))+IF(OR(INDEX(10_Lieux!$H:$H,U1756)="Premium",INDEX(10_Lieux!$H:$H,V1756)="Premium"),p_prem,0))</f>
        <v>65</v>
      </c>
      <c r="I1756" s="14" t="n">
        <f aca="false">ROUND(W1756*p_facteur,0)</f>
        <v>617</v>
      </c>
      <c r="J1756" s="14" t="str">
        <f aca="false">IF(X1756&lt;60,X1756&amp;" min",INT(X1756/60)&amp;" h"&amp;IF(MOD(X1756,60)=0,""," "&amp;TEXT(MOD(X1756,60),"00")))</f>
        <v>6 h 30</v>
      </c>
      <c r="K1756" s="14" t="str">
        <f aca="false">IF(S1756&lt;&gt;T1756,"Oui","Non")</f>
        <v>Oui</v>
      </c>
      <c r="L1756" s="14" t="str">
        <f aca="false">IF(AND(INDEX(10_Lieux!$B:$B,U1756)="Ville",INDEX(10_Lieux!$B:$B,V1756)="Ville"),"/chauffeur-prive/"&amp;INDEX(10_Lieux!$E:$E,U1756)&amp;"-"&amp;INDEX(10_Lieux!$E:$E,V1756)&amp;"/","/chauffeur-prive/"&amp;INDEX(10_Lieux!$E:$E,U1756)&amp;"/"&amp;INDEX(10_Lieux!$E:$E,V1756)&amp;"/")</f>
        <v>/chauffeur-prive/aeroport-marseille-provence/bale/</v>
      </c>
      <c r="M1756" s="14" t="str">
        <f aca="false">IFERROR(INDEX($L:$L,MATCH(B1756&amp;"|"&amp;A1756,$Z:$Z,0)),"—")</f>
        <v>/chauffeur-prive/bale/aeroport-marseille-provence/</v>
      </c>
      <c r="N1756" s="14" t="str">
        <f aca="false">IF(LEN("Chauffeur privé "&amp;INDEX(10_Lieux!$J:$J,U1756)&amp;" → "&amp;INDEX(10_Lieux!$J:$J,V1756)&amp;" | 24h/24")&gt;60,"Chauffeur privé "&amp;INDEX(10_Lieux!$J:$J,U1756)&amp;" → "&amp;INDEX(10_Lieux!$J:$J,V1756),"Chauffeur privé "&amp;INDEX(10_Lieux!$J:$J,U1756)&amp;" → "&amp;INDEX(10_Lieux!$J:$J,V1756)&amp;" | 24h/24")</f>
        <v>Chauffeur privé Aéroport Marseille-Provence → Bâle | 24h/24</v>
      </c>
      <c r="O1756" s="14" t="n">
        <f aca="false">LEN(N1756)</f>
        <v>59</v>
      </c>
      <c r="P1756" s="14" t="str">
        <f aca="false">"Chauffeur privé "&amp;INDEX(10_Lieux!$K:$K,U1756)&amp;" vers "&amp;INDEX(10_Lieux!$L:$L,V1756)</f>
        <v>Chauffeur privé de l'aéroport Marseille-Provence vers Bâle</v>
      </c>
      <c r="Q1756" s="14" t="str">
        <f aca="false">"Chauffeur privé "&amp;INDEX(10_Lieux!$K:$K,U1756)&amp;" vers "&amp;INDEX(10_Lieux!$L:$L,V1756)&amp;" : env. "&amp;I1756&amp;" km, "&amp;J1756&amp;" de route. Devis personnalisé, standard 24h/24 et 7j/7."</f>
        <v>Chauffeur privé de l'aéroport Marseille-Provence vers Bâle : env. 617 km, 6 h 30 de route. Devis personnalisé, standard 24h/24 et 7j/7.</v>
      </c>
      <c r="R1756" s="14" t="n">
        <f aca="false">LEN(Q1756)</f>
        <v>135</v>
      </c>
      <c r="S1756" s="14" t="str">
        <f aca="false">INDEX(10_Lieux!$C:$C,U1756)</f>
        <v>France</v>
      </c>
      <c r="T1756" s="14" t="str">
        <f aca="false">INDEX(10_Lieux!$C:$C,V1756)</f>
        <v>Suisse</v>
      </c>
      <c r="U1756" s="14" t="n">
        <f aca="false">MATCH(A1756,10_Lieux!$A:$A,0)</f>
        <v>171</v>
      </c>
      <c r="V1756" s="14" t="n">
        <f aca="false">MATCH(B1756,10_Lieux!$A:$A,0)</f>
        <v>121</v>
      </c>
      <c r="W1756" s="14" t="n">
        <f aca="false">ROUND(6371*2*ASIN(SQRT(SIN(RADIANS(INDEX(10_Lieux!$F:$F,V1756)-INDEX(10_Lieux!$F:$F,U1756))/2)^2+COS(RADIANS(INDEX(10_Lieux!$F:$F,U1756)))*COS(RADIANS(INDEX(10_Lieux!$F:$F,V1756)))*SIN(RADIANS(INDEX(10_Lieux!$G:$G,V1756)-INDEX(10_Lieux!$G:$G,U1756))/2)^2)),1)</f>
        <v>493.9</v>
      </c>
      <c r="X1756" s="14" t="n">
        <f aca="false">ROUND(I1756/IF(I1756&lt;p_seuil_vitesse,p_vit_lente,p_vit_rapide)*60/15,0)*15</f>
        <v>390</v>
      </c>
      <c r="Y1756" s="14" t="n">
        <f aca="false">MAX(IF(INDEX(10_Lieux!$B:$B,U1756)&lt;&gt;"Ville",INDEX(10_Lieux!$I:$I,U1756),0),IF(INDEX(10_Lieux!$B:$B,V1756)&lt;&gt;"Ville",INDEX(10_Lieux!$I:$I,V1756),0))</f>
        <v>500</v>
      </c>
      <c r="Z1756" s="14" t="str">
        <f aca="false">A1756&amp;"|"&amp;B1756</f>
        <v>Marseille-Provence|Bâle</v>
      </c>
      <c r="AA1756" s="14" t="str">
        <f aca="false">IF(I1756&lt;p_local,"Local",IF(I1756&lt;p_vv_min,"Courte distance",IF(I1756&lt;p_tres_long,"Longue distance","Très longue distance")))</f>
        <v>Longue distance</v>
      </c>
    </row>
    <row r="1757" customFormat="false" ht="15" hidden="false" customHeight="true" outlineLevel="0" collapsed="false">
      <c r="A1757" s="1" t="s">
        <v>162</v>
      </c>
      <c r="B1757" s="1" t="s">
        <v>1890</v>
      </c>
      <c r="C1757" s="1" t="s">
        <v>35</v>
      </c>
      <c r="D1757" s="1" t="s">
        <v>653</v>
      </c>
      <c r="E1757" s="1" t="s">
        <v>1930</v>
      </c>
      <c r="F1757" s="14" t="s">
        <v>40</v>
      </c>
      <c r="G1757" s="14" t="str">
        <f aca="false">IF(I1757&lt;p_local,"Local → page infra",IF(H1757&gt;=p_ph1,"Phase 1",IF(H1757&gt;=p_ph2,"Phase 2","Phase 3")))</f>
        <v>Phase 2</v>
      </c>
      <c r="H1757" s="14" t="n">
        <f aca="false">IF(I1757&lt;p_local,0,IF(C1757="Aéroport → Aéroport",p_pts_plein,IF(Y1757&gt;0,IF(I1757&lt;=Y1757,p_pts_plein,IF(I1757&lt;=p_mult2*Y1757,p_pts_moyen,p_pts_r3)),IF(I1757&gt;=p_vv_min,p_pts_plein,IF(I1757&gt;=p_vv_moy,p_pts_moyen,p_pts_court))))+IF(INDEX(10_Lieux!$D:$D,U1757)=1,p_prio1,p_prio2)+IF(INDEX(10_Lieux!$D:$D,V1757)=1,p_prio1,p_prio2)+IF(K1757="Oui",p_tf,0)+p_hub*((INDEX(10_Lieux!$H:$H,U1757)="Hub")+(INDEX(10_Lieux!$H:$H,V1757)="Hub"))+IF(OR(INDEX(10_Lieux!$H:$H,U1757)="Premium",INDEX(10_Lieux!$H:$H,V1757)="Premium"),p_prem,0))</f>
        <v>65</v>
      </c>
      <c r="I1757" s="14" t="n">
        <f aca="false">ROUND(W1757*p_facteur,0)</f>
        <v>617</v>
      </c>
      <c r="J1757" s="14" t="str">
        <f aca="false">IF(X1757&lt;60,X1757&amp;" min",INT(X1757/60)&amp;" h"&amp;IF(MOD(X1757,60)=0,""," "&amp;TEXT(MOD(X1757,60),"00")))</f>
        <v>6 h 30</v>
      </c>
      <c r="K1757" s="14" t="str">
        <f aca="false">IF(S1757&lt;&gt;T1757,"Oui","Non")</f>
        <v>Oui</v>
      </c>
      <c r="L1757" s="14" t="str">
        <f aca="false">IF(AND(INDEX(10_Lieux!$B:$B,U1757)="Ville",INDEX(10_Lieux!$B:$B,V1757)="Ville"),"/chauffeur-prive/"&amp;INDEX(10_Lieux!$E:$E,U1757)&amp;"-"&amp;INDEX(10_Lieux!$E:$E,V1757)&amp;"/","/chauffeur-prive/"&amp;INDEX(10_Lieux!$E:$E,U1757)&amp;"/"&amp;INDEX(10_Lieux!$E:$E,V1757)&amp;"/")</f>
        <v>/chauffeur-prive/bale/aeroport-marseille-provence/</v>
      </c>
      <c r="M1757" s="14" t="str">
        <f aca="false">IFERROR(INDEX($L:$L,MATCH(B1757&amp;"|"&amp;A1757,$Z:$Z,0)),"—")</f>
        <v>/chauffeur-prive/aeroport-marseille-provence/bale/</v>
      </c>
      <c r="N1757" s="14" t="str">
        <f aca="false">IF(LEN("Chauffeur privé "&amp;INDEX(10_Lieux!$J:$J,U1757)&amp;" → "&amp;INDEX(10_Lieux!$J:$J,V1757)&amp;" | 24h/24")&gt;60,"Chauffeur privé "&amp;INDEX(10_Lieux!$J:$J,U1757)&amp;" → "&amp;INDEX(10_Lieux!$J:$J,V1757),"Chauffeur privé "&amp;INDEX(10_Lieux!$J:$J,U1757)&amp;" → "&amp;INDEX(10_Lieux!$J:$J,V1757)&amp;" | 24h/24")</f>
        <v>Chauffeur privé Bâle → Aéroport Marseille-Provence | 24h/24</v>
      </c>
      <c r="O1757" s="14" t="n">
        <f aca="false">LEN(N1757)</f>
        <v>59</v>
      </c>
      <c r="P1757" s="14" t="str">
        <f aca="false">"Chauffeur privé "&amp;INDEX(10_Lieux!$K:$K,U1757)&amp;" vers "&amp;INDEX(10_Lieux!$L:$L,V1757)</f>
        <v>Chauffeur privé de Bâle vers l'aéroport Marseille-Provence</v>
      </c>
      <c r="Q1757" s="14" t="str">
        <f aca="false">"Chauffeur privé "&amp;INDEX(10_Lieux!$K:$K,U1757)&amp;" vers "&amp;INDEX(10_Lieux!$L:$L,V1757)&amp;" : env. "&amp;I1757&amp;" km, "&amp;J1757&amp;" de route. Devis personnalisé, standard 24h/24 et 7j/7."</f>
        <v>Chauffeur privé de Bâle vers l'aéroport Marseille-Provence : env. 617 km, 6 h 30 de route. Devis personnalisé, standard 24h/24 et 7j/7.</v>
      </c>
      <c r="R1757" s="14" t="n">
        <f aca="false">LEN(Q1757)</f>
        <v>135</v>
      </c>
      <c r="S1757" s="14" t="str">
        <f aca="false">INDEX(10_Lieux!$C:$C,U1757)</f>
        <v>Suisse</v>
      </c>
      <c r="T1757" s="14" t="str">
        <f aca="false">INDEX(10_Lieux!$C:$C,V1757)</f>
        <v>France</v>
      </c>
      <c r="U1757" s="14" t="n">
        <f aca="false">MATCH(A1757,10_Lieux!$A:$A,0)</f>
        <v>121</v>
      </c>
      <c r="V1757" s="14" t="n">
        <f aca="false">MATCH(B1757,10_Lieux!$A:$A,0)</f>
        <v>171</v>
      </c>
      <c r="W1757" s="14" t="n">
        <f aca="false">ROUND(6371*2*ASIN(SQRT(SIN(RADIANS(INDEX(10_Lieux!$F:$F,V1757)-INDEX(10_Lieux!$F:$F,U1757))/2)^2+COS(RADIANS(INDEX(10_Lieux!$F:$F,U1757)))*COS(RADIANS(INDEX(10_Lieux!$F:$F,V1757)))*SIN(RADIANS(INDEX(10_Lieux!$G:$G,V1757)-INDEX(10_Lieux!$G:$G,U1757))/2)^2)),1)</f>
        <v>493.9</v>
      </c>
      <c r="X1757" s="14" t="n">
        <f aca="false">ROUND(I1757/IF(I1757&lt;p_seuil_vitesse,p_vit_lente,p_vit_rapide)*60/15,0)*15</f>
        <v>390</v>
      </c>
      <c r="Y1757" s="14" t="n">
        <f aca="false">MAX(IF(INDEX(10_Lieux!$B:$B,U1757)&lt;&gt;"Ville",INDEX(10_Lieux!$I:$I,U1757),0),IF(INDEX(10_Lieux!$B:$B,V1757)&lt;&gt;"Ville",INDEX(10_Lieux!$I:$I,V1757),0))</f>
        <v>500</v>
      </c>
      <c r="Z1757" s="14" t="str">
        <f aca="false">A1757&amp;"|"&amp;B1757</f>
        <v>Bâle|Marseille-Provence</v>
      </c>
      <c r="AA1757" s="14" t="str">
        <f aca="false">IF(I1757&lt;p_local,"Local",IF(I1757&lt;p_vv_min,"Courte distance",IF(I1757&lt;p_tres_long,"Longue distance","Très longue distance")))</f>
        <v>Longue distance</v>
      </c>
    </row>
    <row r="1758" customFormat="false" ht="15" hidden="false" customHeight="true" outlineLevel="0" collapsed="false">
      <c r="A1758" s="1" t="s">
        <v>1890</v>
      </c>
      <c r="B1758" s="1" t="s">
        <v>164</v>
      </c>
      <c r="C1758" s="1" t="s">
        <v>34</v>
      </c>
      <c r="D1758" s="1" t="s">
        <v>653</v>
      </c>
      <c r="E1758" s="1" t="s">
        <v>1931</v>
      </c>
      <c r="F1758" s="14" t="s">
        <v>40</v>
      </c>
      <c r="G1758" s="14" t="str">
        <f aca="false">IF(I1758&lt;p_local,"Local → page infra",IF(H1758&gt;=p_ph1,"Phase 1",IF(H1758&gt;=p_ph2,"Phase 2","Phase 3")))</f>
        <v>Phase 2</v>
      </c>
      <c r="H1758" s="14" t="n">
        <f aca="false">IF(I1758&lt;p_local,0,IF(C1758="Aéroport → Aéroport",p_pts_plein,IF(Y1758&gt;0,IF(I1758&lt;=Y1758,p_pts_plein,IF(I1758&lt;=p_mult2*Y1758,p_pts_moyen,p_pts_r3)),IF(I1758&gt;=p_vv_min,p_pts_plein,IF(I1758&gt;=p_vv_moy,p_pts_moyen,p_pts_court))))+IF(INDEX(10_Lieux!$D:$D,U1758)=1,p_prio1,p_prio2)+IF(INDEX(10_Lieux!$D:$D,V1758)=1,p_prio1,p_prio2)+IF(K1758="Oui",p_tf,0)+p_hub*((INDEX(10_Lieux!$H:$H,U1758)="Hub")+(INDEX(10_Lieux!$H:$H,V1758)="Hub"))+IF(OR(INDEX(10_Lieux!$H:$H,U1758)="Premium",INDEX(10_Lieux!$H:$H,V1758)="Premium"),p_prem,0))</f>
        <v>75</v>
      </c>
      <c r="I1758" s="14" t="n">
        <f aca="false">ROUND(W1758*p_facteur,0)</f>
        <v>636</v>
      </c>
      <c r="J1758" s="14" t="str">
        <f aca="false">IF(X1758&lt;60,X1758&amp;" min",INT(X1758/60)&amp;" h"&amp;IF(MOD(X1758,60)=0,""," "&amp;TEXT(MOD(X1758,60),"00")))</f>
        <v>6 h 45</v>
      </c>
      <c r="K1758" s="14" t="str">
        <f aca="false">IF(S1758&lt;&gt;T1758,"Oui","Non")</f>
        <v>Oui</v>
      </c>
      <c r="L1758" s="14" t="str">
        <f aca="false">IF(AND(INDEX(10_Lieux!$B:$B,U1758)="Ville",INDEX(10_Lieux!$B:$B,V1758)="Ville"),"/chauffeur-prive/"&amp;INDEX(10_Lieux!$E:$E,U1758)&amp;"-"&amp;INDEX(10_Lieux!$E:$E,V1758)&amp;"/","/chauffeur-prive/"&amp;INDEX(10_Lieux!$E:$E,U1758)&amp;"/"&amp;INDEX(10_Lieux!$E:$E,V1758)&amp;"/")</f>
        <v>/chauffeur-prive/aeroport-marseille-provence/zurich/</v>
      </c>
      <c r="M1758" s="14" t="str">
        <f aca="false">IFERROR(INDEX($L:$L,MATCH(B1758&amp;"|"&amp;A1758,$Z:$Z,0)),"—")</f>
        <v>/chauffeur-prive/zurich/aeroport-marseille-provence/</v>
      </c>
      <c r="N1758" s="14" t="str">
        <f aca="false">IF(LEN("Chauffeur privé "&amp;INDEX(10_Lieux!$J:$J,U1758)&amp;" → "&amp;INDEX(10_Lieux!$J:$J,V1758)&amp;" | 24h/24")&gt;60,"Chauffeur privé "&amp;INDEX(10_Lieux!$J:$J,U1758)&amp;" → "&amp;INDEX(10_Lieux!$J:$J,V1758),"Chauffeur privé "&amp;INDEX(10_Lieux!$J:$J,U1758)&amp;" → "&amp;INDEX(10_Lieux!$J:$J,V1758)&amp;" | 24h/24")</f>
        <v>Chauffeur privé Aéroport Marseille-Provence → Zurich</v>
      </c>
      <c r="O1758" s="14" t="n">
        <f aca="false">LEN(N1758)</f>
        <v>52</v>
      </c>
      <c r="P1758" s="14" t="str">
        <f aca="false">"Chauffeur privé "&amp;INDEX(10_Lieux!$K:$K,U1758)&amp;" vers "&amp;INDEX(10_Lieux!$L:$L,V1758)</f>
        <v>Chauffeur privé de l'aéroport Marseille-Provence vers Zurich</v>
      </c>
      <c r="Q1758" s="14" t="str">
        <f aca="false">"Chauffeur privé "&amp;INDEX(10_Lieux!$K:$K,U1758)&amp;" vers "&amp;INDEX(10_Lieux!$L:$L,V1758)&amp;" : env. "&amp;I1758&amp;" km, "&amp;J1758&amp;" de route. Devis personnalisé, standard 24h/24 et 7j/7."</f>
        <v>Chauffeur privé de l'aéroport Marseille-Provence vers Zurich : env. 636 km, 6 h 45 de route. Devis personnalisé, standard 24h/24 et 7j/7.</v>
      </c>
      <c r="R1758" s="14" t="n">
        <f aca="false">LEN(Q1758)</f>
        <v>137</v>
      </c>
      <c r="S1758" s="14" t="str">
        <f aca="false">INDEX(10_Lieux!$C:$C,U1758)</f>
        <v>France</v>
      </c>
      <c r="T1758" s="14" t="str">
        <f aca="false">INDEX(10_Lieux!$C:$C,V1758)</f>
        <v>Suisse</v>
      </c>
      <c r="U1758" s="14" t="n">
        <f aca="false">MATCH(A1758,10_Lieux!$A:$A,0)</f>
        <v>171</v>
      </c>
      <c r="V1758" s="14" t="n">
        <f aca="false">MATCH(B1758,10_Lieux!$A:$A,0)</f>
        <v>122</v>
      </c>
      <c r="W1758" s="14" t="n">
        <f aca="false">ROUND(6371*2*ASIN(SQRT(SIN(RADIANS(INDEX(10_Lieux!$F:$F,V1758)-INDEX(10_Lieux!$F:$F,U1758))/2)^2+COS(RADIANS(INDEX(10_Lieux!$F:$F,U1758)))*COS(RADIANS(INDEX(10_Lieux!$F:$F,V1758)))*SIN(RADIANS(INDEX(10_Lieux!$G:$G,V1758)-INDEX(10_Lieux!$G:$G,U1758))/2)^2)),1)</f>
        <v>508.7</v>
      </c>
      <c r="X1758" s="14" t="n">
        <f aca="false">ROUND(I1758/IF(I1758&lt;p_seuil_vitesse,p_vit_lente,p_vit_rapide)*60/15,0)*15</f>
        <v>405</v>
      </c>
      <c r="Y1758" s="14" t="n">
        <f aca="false">MAX(IF(INDEX(10_Lieux!$B:$B,U1758)&lt;&gt;"Ville",INDEX(10_Lieux!$I:$I,U1758),0),IF(INDEX(10_Lieux!$B:$B,V1758)&lt;&gt;"Ville",INDEX(10_Lieux!$I:$I,V1758),0))</f>
        <v>500</v>
      </c>
      <c r="Z1758" s="14" t="str">
        <f aca="false">A1758&amp;"|"&amp;B1758</f>
        <v>Marseille-Provence|Zurich</v>
      </c>
      <c r="AA1758" s="14" t="str">
        <f aca="false">IF(I1758&lt;p_local,"Local",IF(I1758&lt;p_vv_min,"Courte distance",IF(I1758&lt;p_tres_long,"Longue distance","Très longue distance")))</f>
        <v>Longue distance</v>
      </c>
    </row>
    <row r="1759" customFormat="false" ht="15" hidden="false" customHeight="true" outlineLevel="0" collapsed="false">
      <c r="A1759" s="1" t="s">
        <v>164</v>
      </c>
      <c r="B1759" s="1" t="s">
        <v>1890</v>
      </c>
      <c r="C1759" s="1" t="s">
        <v>35</v>
      </c>
      <c r="D1759" s="1" t="s">
        <v>653</v>
      </c>
      <c r="E1759" s="1" t="s">
        <v>1932</v>
      </c>
      <c r="F1759" s="14" t="s">
        <v>40</v>
      </c>
      <c r="G1759" s="14" t="str">
        <f aca="false">IF(I1759&lt;p_local,"Local → page infra",IF(H1759&gt;=p_ph1,"Phase 1",IF(H1759&gt;=p_ph2,"Phase 2","Phase 3")))</f>
        <v>Phase 2</v>
      </c>
      <c r="H1759" s="14" t="n">
        <f aca="false">IF(I1759&lt;p_local,0,IF(C1759="Aéroport → Aéroport",p_pts_plein,IF(Y1759&gt;0,IF(I1759&lt;=Y1759,p_pts_plein,IF(I1759&lt;=p_mult2*Y1759,p_pts_moyen,p_pts_r3)),IF(I1759&gt;=p_vv_min,p_pts_plein,IF(I1759&gt;=p_vv_moy,p_pts_moyen,p_pts_court))))+IF(INDEX(10_Lieux!$D:$D,U1759)=1,p_prio1,p_prio2)+IF(INDEX(10_Lieux!$D:$D,V1759)=1,p_prio1,p_prio2)+IF(K1759="Oui",p_tf,0)+p_hub*((INDEX(10_Lieux!$H:$H,U1759)="Hub")+(INDEX(10_Lieux!$H:$H,V1759)="Hub"))+IF(OR(INDEX(10_Lieux!$H:$H,U1759)="Premium",INDEX(10_Lieux!$H:$H,V1759)="Premium"),p_prem,0))</f>
        <v>75</v>
      </c>
      <c r="I1759" s="14" t="n">
        <f aca="false">ROUND(W1759*p_facteur,0)</f>
        <v>636</v>
      </c>
      <c r="J1759" s="14" t="str">
        <f aca="false">IF(X1759&lt;60,X1759&amp;" min",INT(X1759/60)&amp;" h"&amp;IF(MOD(X1759,60)=0,""," "&amp;TEXT(MOD(X1759,60),"00")))</f>
        <v>6 h 45</v>
      </c>
      <c r="K1759" s="14" t="str">
        <f aca="false">IF(S1759&lt;&gt;T1759,"Oui","Non")</f>
        <v>Oui</v>
      </c>
      <c r="L1759" s="14" t="str">
        <f aca="false">IF(AND(INDEX(10_Lieux!$B:$B,U1759)="Ville",INDEX(10_Lieux!$B:$B,V1759)="Ville"),"/chauffeur-prive/"&amp;INDEX(10_Lieux!$E:$E,U1759)&amp;"-"&amp;INDEX(10_Lieux!$E:$E,V1759)&amp;"/","/chauffeur-prive/"&amp;INDEX(10_Lieux!$E:$E,U1759)&amp;"/"&amp;INDEX(10_Lieux!$E:$E,V1759)&amp;"/")</f>
        <v>/chauffeur-prive/zurich/aeroport-marseille-provence/</v>
      </c>
      <c r="M1759" s="14" t="str">
        <f aca="false">IFERROR(INDEX($L:$L,MATCH(B1759&amp;"|"&amp;A1759,$Z:$Z,0)),"—")</f>
        <v>/chauffeur-prive/aeroport-marseille-provence/zurich/</v>
      </c>
      <c r="N1759" s="14" t="str">
        <f aca="false">IF(LEN("Chauffeur privé "&amp;INDEX(10_Lieux!$J:$J,U1759)&amp;" → "&amp;INDEX(10_Lieux!$J:$J,V1759)&amp;" | 24h/24")&gt;60,"Chauffeur privé "&amp;INDEX(10_Lieux!$J:$J,U1759)&amp;" → "&amp;INDEX(10_Lieux!$J:$J,V1759),"Chauffeur privé "&amp;INDEX(10_Lieux!$J:$J,U1759)&amp;" → "&amp;INDEX(10_Lieux!$J:$J,V1759)&amp;" | 24h/24")</f>
        <v>Chauffeur privé Zurich → Aéroport Marseille-Provence</v>
      </c>
      <c r="O1759" s="14" t="n">
        <f aca="false">LEN(N1759)</f>
        <v>52</v>
      </c>
      <c r="P1759" s="14" t="str">
        <f aca="false">"Chauffeur privé "&amp;INDEX(10_Lieux!$K:$K,U1759)&amp;" vers "&amp;INDEX(10_Lieux!$L:$L,V1759)</f>
        <v>Chauffeur privé de Zurich vers l'aéroport Marseille-Provence</v>
      </c>
      <c r="Q1759" s="14" t="str">
        <f aca="false">"Chauffeur privé "&amp;INDEX(10_Lieux!$K:$K,U1759)&amp;" vers "&amp;INDEX(10_Lieux!$L:$L,V1759)&amp;" : env. "&amp;I1759&amp;" km, "&amp;J1759&amp;" de route. Devis personnalisé, standard 24h/24 et 7j/7."</f>
        <v>Chauffeur privé de Zurich vers l'aéroport Marseille-Provence : env. 636 km, 6 h 45 de route. Devis personnalisé, standard 24h/24 et 7j/7.</v>
      </c>
      <c r="R1759" s="14" t="n">
        <f aca="false">LEN(Q1759)</f>
        <v>137</v>
      </c>
      <c r="S1759" s="14" t="str">
        <f aca="false">INDEX(10_Lieux!$C:$C,U1759)</f>
        <v>Suisse</v>
      </c>
      <c r="T1759" s="14" t="str">
        <f aca="false">INDEX(10_Lieux!$C:$C,V1759)</f>
        <v>France</v>
      </c>
      <c r="U1759" s="14" t="n">
        <f aca="false">MATCH(A1759,10_Lieux!$A:$A,0)</f>
        <v>122</v>
      </c>
      <c r="V1759" s="14" t="n">
        <f aca="false">MATCH(B1759,10_Lieux!$A:$A,0)</f>
        <v>171</v>
      </c>
      <c r="W1759" s="14" t="n">
        <f aca="false">ROUND(6371*2*ASIN(SQRT(SIN(RADIANS(INDEX(10_Lieux!$F:$F,V1759)-INDEX(10_Lieux!$F:$F,U1759))/2)^2+COS(RADIANS(INDEX(10_Lieux!$F:$F,U1759)))*COS(RADIANS(INDEX(10_Lieux!$F:$F,V1759)))*SIN(RADIANS(INDEX(10_Lieux!$G:$G,V1759)-INDEX(10_Lieux!$G:$G,U1759))/2)^2)),1)</f>
        <v>508.7</v>
      </c>
      <c r="X1759" s="14" t="n">
        <f aca="false">ROUND(I1759/IF(I1759&lt;p_seuil_vitesse,p_vit_lente,p_vit_rapide)*60/15,0)*15</f>
        <v>405</v>
      </c>
      <c r="Y1759" s="14" t="n">
        <f aca="false">MAX(IF(INDEX(10_Lieux!$B:$B,U1759)&lt;&gt;"Ville",INDEX(10_Lieux!$I:$I,U1759),0),IF(INDEX(10_Lieux!$B:$B,V1759)&lt;&gt;"Ville",INDEX(10_Lieux!$I:$I,V1759),0))</f>
        <v>500</v>
      </c>
      <c r="Z1759" s="14" t="str">
        <f aca="false">A1759&amp;"|"&amp;B1759</f>
        <v>Zurich|Marseille-Provence</v>
      </c>
      <c r="AA1759" s="14" t="str">
        <f aca="false">IF(I1759&lt;p_local,"Local",IF(I1759&lt;p_vv_min,"Courte distance",IF(I1759&lt;p_tres_long,"Longue distance","Très longue distance")))</f>
        <v>Longue distance</v>
      </c>
    </row>
    <row r="1760" customFormat="false" ht="15" hidden="false" customHeight="true" outlineLevel="0" collapsed="false">
      <c r="A1760" s="1" t="s">
        <v>1890</v>
      </c>
      <c r="B1760" s="1" t="s">
        <v>166</v>
      </c>
      <c r="C1760" s="1" t="s">
        <v>34</v>
      </c>
      <c r="D1760" s="1" t="s">
        <v>653</v>
      </c>
      <c r="E1760" s="1" t="s">
        <v>1933</v>
      </c>
      <c r="F1760" s="14" t="s">
        <v>40</v>
      </c>
      <c r="G1760" s="14" t="str">
        <f aca="false">IF(I1760&lt;p_local,"Local → page infra",IF(H1760&gt;=p_ph1,"Phase 1",IF(H1760&gt;=p_ph2,"Phase 2","Phase 3")))</f>
        <v>Phase 2</v>
      </c>
      <c r="H1760" s="14" t="n">
        <f aca="false">IF(I1760&lt;p_local,0,IF(C1760="Aéroport → Aéroport",p_pts_plein,IF(Y1760&gt;0,IF(I1760&lt;=Y1760,p_pts_plein,IF(I1760&lt;=p_mult2*Y1760,p_pts_moyen,p_pts_r3)),IF(I1760&gt;=p_vv_min,p_pts_plein,IF(I1760&gt;=p_vv_moy,p_pts_moyen,p_pts_court))))+IF(INDEX(10_Lieux!$D:$D,U1760)=1,p_prio1,p_prio2)+IF(INDEX(10_Lieux!$D:$D,V1760)=1,p_prio1,p_prio2)+IF(K1760="Oui",p_tf,0)+p_hub*((INDEX(10_Lieux!$H:$H,U1760)="Hub")+(INDEX(10_Lieux!$H:$H,V1760)="Hub"))+IF(OR(INDEX(10_Lieux!$H:$H,U1760)="Premium",INDEX(10_Lieux!$H:$H,V1760)="Premium"),p_prem,0))</f>
        <v>65</v>
      </c>
      <c r="I1760" s="14" t="n">
        <f aca="false">ROUND(W1760*p_facteur,0)</f>
        <v>534</v>
      </c>
      <c r="J1760" s="14" t="str">
        <f aca="false">IF(X1760&lt;60,X1760&amp;" min",INT(X1760/60)&amp;" h"&amp;IF(MOD(X1760,60)=0,""," "&amp;TEXT(MOD(X1760,60),"00")))</f>
        <v>5 h 30</v>
      </c>
      <c r="K1760" s="14" t="str">
        <f aca="false">IF(S1760&lt;&gt;T1760,"Oui","Non")</f>
        <v>Oui</v>
      </c>
      <c r="L1760" s="14" t="str">
        <f aca="false">IF(AND(INDEX(10_Lieux!$B:$B,U1760)="Ville",INDEX(10_Lieux!$B:$B,V1760)="Ville"),"/chauffeur-prive/"&amp;INDEX(10_Lieux!$E:$E,U1760)&amp;"-"&amp;INDEX(10_Lieux!$E:$E,V1760)&amp;"/","/chauffeur-prive/"&amp;INDEX(10_Lieux!$E:$E,U1760)&amp;"/"&amp;INDEX(10_Lieux!$E:$E,V1760)&amp;"/")</f>
        <v>/chauffeur-prive/aeroport-marseille-provence/berne/</v>
      </c>
      <c r="M1760" s="14" t="str">
        <f aca="false">IFERROR(INDEX($L:$L,MATCH(B1760&amp;"|"&amp;A1760,$Z:$Z,0)),"—")</f>
        <v>/chauffeur-prive/berne/aeroport-marseille-provence/</v>
      </c>
      <c r="N1760" s="14" t="str">
        <f aca="false">IF(LEN("Chauffeur privé "&amp;INDEX(10_Lieux!$J:$J,U1760)&amp;" → "&amp;INDEX(10_Lieux!$J:$J,V1760)&amp;" | 24h/24")&gt;60,"Chauffeur privé "&amp;INDEX(10_Lieux!$J:$J,U1760)&amp;" → "&amp;INDEX(10_Lieux!$J:$J,V1760),"Chauffeur privé "&amp;INDEX(10_Lieux!$J:$J,U1760)&amp;" → "&amp;INDEX(10_Lieux!$J:$J,V1760)&amp;" | 24h/24")</f>
        <v>Chauffeur privé Aéroport Marseille-Provence → Berne | 24h/24</v>
      </c>
      <c r="O1760" s="14" t="n">
        <f aca="false">LEN(N1760)</f>
        <v>60</v>
      </c>
      <c r="P1760" s="14" t="str">
        <f aca="false">"Chauffeur privé "&amp;INDEX(10_Lieux!$K:$K,U1760)&amp;" vers "&amp;INDEX(10_Lieux!$L:$L,V1760)</f>
        <v>Chauffeur privé de l'aéroport Marseille-Provence vers Berne</v>
      </c>
      <c r="Q1760" s="14" t="str">
        <f aca="false">"Chauffeur privé "&amp;INDEX(10_Lieux!$K:$K,U1760)&amp;" vers "&amp;INDEX(10_Lieux!$L:$L,V1760)&amp;" : env. "&amp;I1760&amp;" km, "&amp;J1760&amp;" de route. Devis personnalisé, standard 24h/24 et 7j/7."</f>
        <v>Chauffeur privé de l'aéroport Marseille-Provence vers Berne : env. 534 km, 5 h 30 de route. Devis personnalisé, standard 24h/24 et 7j/7.</v>
      </c>
      <c r="R1760" s="14" t="n">
        <f aca="false">LEN(Q1760)</f>
        <v>136</v>
      </c>
      <c r="S1760" s="14" t="str">
        <f aca="false">INDEX(10_Lieux!$C:$C,U1760)</f>
        <v>France</v>
      </c>
      <c r="T1760" s="14" t="str">
        <f aca="false">INDEX(10_Lieux!$C:$C,V1760)</f>
        <v>Suisse</v>
      </c>
      <c r="U1760" s="14" t="n">
        <f aca="false">MATCH(A1760,10_Lieux!$A:$A,0)</f>
        <v>171</v>
      </c>
      <c r="V1760" s="14" t="n">
        <f aca="false">MATCH(B1760,10_Lieux!$A:$A,0)</f>
        <v>123</v>
      </c>
      <c r="W1760" s="14" t="n">
        <f aca="false">ROUND(6371*2*ASIN(SQRT(SIN(RADIANS(INDEX(10_Lieux!$F:$F,V1760)-INDEX(10_Lieux!$F:$F,U1760))/2)^2+COS(RADIANS(INDEX(10_Lieux!$F:$F,U1760)))*COS(RADIANS(INDEX(10_Lieux!$F:$F,V1760)))*SIN(RADIANS(INDEX(10_Lieux!$G:$G,V1760)-INDEX(10_Lieux!$G:$G,U1760))/2)^2)),1)</f>
        <v>427.4</v>
      </c>
      <c r="X1760" s="14" t="n">
        <f aca="false">ROUND(I1760/IF(I1760&lt;p_seuil_vitesse,p_vit_lente,p_vit_rapide)*60/15,0)*15</f>
        <v>330</v>
      </c>
      <c r="Y1760" s="14" t="n">
        <f aca="false">MAX(IF(INDEX(10_Lieux!$B:$B,U1760)&lt;&gt;"Ville",INDEX(10_Lieux!$I:$I,U1760),0),IF(INDEX(10_Lieux!$B:$B,V1760)&lt;&gt;"Ville",INDEX(10_Lieux!$I:$I,V1760),0))</f>
        <v>500</v>
      </c>
      <c r="Z1760" s="14" t="str">
        <f aca="false">A1760&amp;"|"&amp;B1760</f>
        <v>Marseille-Provence|Berne</v>
      </c>
      <c r="AA1760" s="14" t="str">
        <f aca="false">IF(I1760&lt;p_local,"Local",IF(I1760&lt;p_vv_min,"Courte distance",IF(I1760&lt;p_tres_long,"Longue distance","Très longue distance")))</f>
        <v>Longue distance</v>
      </c>
    </row>
    <row r="1761" customFormat="false" ht="15" hidden="false" customHeight="true" outlineLevel="0" collapsed="false">
      <c r="A1761" s="1" t="s">
        <v>166</v>
      </c>
      <c r="B1761" s="1" t="s">
        <v>1890</v>
      </c>
      <c r="C1761" s="1" t="s">
        <v>35</v>
      </c>
      <c r="D1761" s="1" t="s">
        <v>653</v>
      </c>
      <c r="E1761" s="1" t="s">
        <v>1934</v>
      </c>
      <c r="F1761" s="14" t="s">
        <v>40</v>
      </c>
      <c r="G1761" s="14" t="str">
        <f aca="false">IF(I1761&lt;p_local,"Local → page infra",IF(H1761&gt;=p_ph1,"Phase 1",IF(H1761&gt;=p_ph2,"Phase 2","Phase 3")))</f>
        <v>Phase 2</v>
      </c>
      <c r="H1761" s="14" t="n">
        <f aca="false">IF(I1761&lt;p_local,0,IF(C1761="Aéroport → Aéroport",p_pts_plein,IF(Y1761&gt;0,IF(I1761&lt;=Y1761,p_pts_plein,IF(I1761&lt;=p_mult2*Y1761,p_pts_moyen,p_pts_r3)),IF(I1761&gt;=p_vv_min,p_pts_plein,IF(I1761&gt;=p_vv_moy,p_pts_moyen,p_pts_court))))+IF(INDEX(10_Lieux!$D:$D,U1761)=1,p_prio1,p_prio2)+IF(INDEX(10_Lieux!$D:$D,V1761)=1,p_prio1,p_prio2)+IF(K1761="Oui",p_tf,0)+p_hub*((INDEX(10_Lieux!$H:$H,U1761)="Hub")+(INDEX(10_Lieux!$H:$H,V1761)="Hub"))+IF(OR(INDEX(10_Lieux!$H:$H,U1761)="Premium",INDEX(10_Lieux!$H:$H,V1761)="Premium"),p_prem,0))</f>
        <v>65</v>
      </c>
      <c r="I1761" s="14" t="n">
        <f aca="false">ROUND(W1761*p_facteur,0)</f>
        <v>534</v>
      </c>
      <c r="J1761" s="14" t="str">
        <f aca="false">IF(X1761&lt;60,X1761&amp;" min",INT(X1761/60)&amp;" h"&amp;IF(MOD(X1761,60)=0,""," "&amp;TEXT(MOD(X1761,60),"00")))</f>
        <v>5 h 30</v>
      </c>
      <c r="K1761" s="14" t="str">
        <f aca="false">IF(S1761&lt;&gt;T1761,"Oui","Non")</f>
        <v>Oui</v>
      </c>
      <c r="L1761" s="14" t="str">
        <f aca="false">IF(AND(INDEX(10_Lieux!$B:$B,U1761)="Ville",INDEX(10_Lieux!$B:$B,V1761)="Ville"),"/chauffeur-prive/"&amp;INDEX(10_Lieux!$E:$E,U1761)&amp;"-"&amp;INDEX(10_Lieux!$E:$E,V1761)&amp;"/","/chauffeur-prive/"&amp;INDEX(10_Lieux!$E:$E,U1761)&amp;"/"&amp;INDEX(10_Lieux!$E:$E,V1761)&amp;"/")</f>
        <v>/chauffeur-prive/berne/aeroport-marseille-provence/</v>
      </c>
      <c r="M1761" s="14" t="str">
        <f aca="false">IFERROR(INDEX($L:$L,MATCH(B1761&amp;"|"&amp;A1761,$Z:$Z,0)),"—")</f>
        <v>/chauffeur-prive/aeroport-marseille-provence/berne/</v>
      </c>
      <c r="N1761" s="14" t="str">
        <f aca="false">IF(LEN("Chauffeur privé "&amp;INDEX(10_Lieux!$J:$J,U1761)&amp;" → "&amp;INDEX(10_Lieux!$J:$J,V1761)&amp;" | 24h/24")&gt;60,"Chauffeur privé "&amp;INDEX(10_Lieux!$J:$J,U1761)&amp;" → "&amp;INDEX(10_Lieux!$J:$J,V1761),"Chauffeur privé "&amp;INDEX(10_Lieux!$J:$J,U1761)&amp;" → "&amp;INDEX(10_Lieux!$J:$J,V1761)&amp;" | 24h/24")</f>
        <v>Chauffeur privé Berne → Aéroport Marseille-Provence | 24h/24</v>
      </c>
      <c r="O1761" s="14" t="n">
        <f aca="false">LEN(N1761)</f>
        <v>60</v>
      </c>
      <c r="P1761" s="14" t="str">
        <f aca="false">"Chauffeur privé "&amp;INDEX(10_Lieux!$K:$K,U1761)&amp;" vers "&amp;INDEX(10_Lieux!$L:$L,V1761)</f>
        <v>Chauffeur privé de Berne vers l'aéroport Marseille-Provence</v>
      </c>
      <c r="Q1761" s="14" t="str">
        <f aca="false">"Chauffeur privé "&amp;INDEX(10_Lieux!$K:$K,U1761)&amp;" vers "&amp;INDEX(10_Lieux!$L:$L,V1761)&amp;" : env. "&amp;I1761&amp;" km, "&amp;J1761&amp;" de route. Devis personnalisé, standard 24h/24 et 7j/7."</f>
        <v>Chauffeur privé de Berne vers l'aéroport Marseille-Provence : env. 534 km, 5 h 30 de route. Devis personnalisé, standard 24h/24 et 7j/7.</v>
      </c>
      <c r="R1761" s="14" t="n">
        <f aca="false">LEN(Q1761)</f>
        <v>136</v>
      </c>
      <c r="S1761" s="14" t="str">
        <f aca="false">INDEX(10_Lieux!$C:$C,U1761)</f>
        <v>Suisse</v>
      </c>
      <c r="T1761" s="14" t="str">
        <f aca="false">INDEX(10_Lieux!$C:$C,V1761)</f>
        <v>France</v>
      </c>
      <c r="U1761" s="14" t="n">
        <f aca="false">MATCH(A1761,10_Lieux!$A:$A,0)</f>
        <v>123</v>
      </c>
      <c r="V1761" s="14" t="n">
        <f aca="false">MATCH(B1761,10_Lieux!$A:$A,0)</f>
        <v>171</v>
      </c>
      <c r="W1761" s="14" t="n">
        <f aca="false">ROUND(6371*2*ASIN(SQRT(SIN(RADIANS(INDEX(10_Lieux!$F:$F,V1761)-INDEX(10_Lieux!$F:$F,U1761))/2)^2+COS(RADIANS(INDEX(10_Lieux!$F:$F,U1761)))*COS(RADIANS(INDEX(10_Lieux!$F:$F,V1761)))*SIN(RADIANS(INDEX(10_Lieux!$G:$G,V1761)-INDEX(10_Lieux!$G:$G,U1761))/2)^2)),1)</f>
        <v>427.4</v>
      </c>
      <c r="X1761" s="14" t="n">
        <f aca="false">ROUND(I1761/IF(I1761&lt;p_seuil_vitesse,p_vit_lente,p_vit_rapide)*60/15,0)*15</f>
        <v>330</v>
      </c>
      <c r="Y1761" s="14" t="n">
        <f aca="false">MAX(IF(INDEX(10_Lieux!$B:$B,U1761)&lt;&gt;"Ville",INDEX(10_Lieux!$I:$I,U1761),0),IF(INDEX(10_Lieux!$B:$B,V1761)&lt;&gt;"Ville",INDEX(10_Lieux!$I:$I,V1761),0))</f>
        <v>500</v>
      </c>
      <c r="Z1761" s="14" t="str">
        <f aca="false">A1761&amp;"|"&amp;B1761</f>
        <v>Berne|Marseille-Provence</v>
      </c>
      <c r="AA1761" s="14" t="str">
        <f aca="false">IF(I1761&lt;p_local,"Local",IF(I1761&lt;p_vv_min,"Courte distance",IF(I1761&lt;p_tres_long,"Longue distance","Très longue distance")))</f>
        <v>Longue distance</v>
      </c>
    </row>
    <row r="1762" customFormat="false" ht="15" hidden="false" customHeight="true" outlineLevel="0" collapsed="false">
      <c r="A1762" s="1" t="s">
        <v>1935</v>
      </c>
      <c r="B1762" s="1" t="s">
        <v>122</v>
      </c>
      <c r="C1762" s="1" t="s">
        <v>34</v>
      </c>
      <c r="D1762" s="1" t="s">
        <v>653</v>
      </c>
      <c r="E1762" s="1" t="s">
        <v>1936</v>
      </c>
      <c r="F1762" s="14" t="s">
        <v>40</v>
      </c>
      <c r="G1762" s="14" t="str">
        <f aca="false">IF(I1762&lt;p_local,"Local → page infra",IF(H1762&gt;=p_ph1,"Phase 1",IF(H1762&gt;=p_ph2,"Phase 2","Phase 3")))</f>
        <v>Phase 3</v>
      </c>
      <c r="H1762" s="14" t="n">
        <f aca="false">IF(I1762&lt;p_local,0,IF(C1762="Aéroport → Aéroport",p_pts_plein,IF(Y1762&gt;0,IF(I1762&lt;=Y1762,p_pts_plein,IF(I1762&lt;=p_mult2*Y1762,p_pts_moyen,p_pts_r3)),IF(I1762&gt;=p_vv_min,p_pts_plein,IF(I1762&gt;=p_vv_moy,p_pts_moyen,p_pts_court))))+IF(INDEX(10_Lieux!$D:$D,U1762)=1,p_prio1,p_prio2)+IF(INDEX(10_Lieux!$D:$D,V1762)=1,p_prio1,p_prio2)+IF(K1762="Oui",p_tf,0)+p_hub*((INDEX(10_Lieux!$H:$H,U1762)="Hub")+(INDEX(10_Lieux!$H:$H,V1762)="Hub"))+IF(OR(INDEX(10_Lieux!$H:$H,U1762)="Premium",INDEX(10_Lieux!$H:$H,V1762)="Premium"),p_prem,0))</f>
        <v>40</v>
      </c>
      <c r="I1762" s="14" t="n">
        <f aca="false">ROUND(W1762*p_facteur,0)</f>
        <v>880</v>
      </c>
      <c r="J1762" s="14" t="str">
        <f aca="false">IF(X1762&lt;60,X1762&amp;" min",INT(X1762/60)&amp;" h"&amp;IF(MOD(X1762,60)=0,""," "&amp;TEXT(MOD(X1762,60),"00")))</f>
        <v>9 h 15</v>
      </c>
      <c r="K1762" s="14" t="str">
        <f aca="false">IF(S1762&lt;&gt;T1762,"Oui","Non")</f>
        <v>Non</v>
      </c>
      <c r="L1762" s="14" t="str">
        <f aca="false">IF(AND(INDEX(10_Lieux!$B:$B,U1762)="Ville",INDEX(10_Lieux!$B:$B,V1762)="Ville"),"/chauffeur-prive/"&amp;INDEX(10_Lieux!$E:$E,U1762)&amp;"-"&amp;INDEX(10_Lieux!$E:$E,V1762)&amp;"/","/chauffeur-prive/"&amp;INDEX(10_Lieux!$E:$E,U1762)&amp;"/"&amp;INDEX(10_Lieux!$E:$E,V1762)&amp;"/")</f>
        <v>/chauffeur-prive/aeroport-toulon-hyeres/paris/</v>
      </c>
      <c r="M1762" s="14" t="str">
        <f aca="false">IFERROR(INDEX($L:$L,MATCH(B1762&amp;"|"&amp;A1762,$Z:$Z,0)),"—")</f>
        <v>/chauffeur-prive/paris/aeroport-toulon-hyeres/</v>
      </c>
      <c r="N1762" s="14" t="str">
        <f aca="false">IF(LEN("Chauffeur privé "&amp;INDEX(10_Lieux!$J:$J,U1762)&amp;" → "&amp;INDEX(10_Lieux!$J:$J,V1762)&amp;" | 24h/24")&gt;60,"Chauffeur privé "&amp;INDEX(10_Lieux!$J:$J,U1762)&amp;" → "&amp;INDEX(10_Lieux!$J:$J,V1762),"Chauffeur privé "&amp;INDEX(10_Lieux!$J:$J,U1762)&amp;" → "&amp;INDEX(10_Lieux!$J:$J,V1762)&amp;" | 24h/24")</f>
        <v>Chauffeur privé Aéroport Toulon-Hyères → Paris | 24h/24</v>
      </c>
      <c r="O1762" s="14" t="n">
        <f aca="false">LEN(N1762)</f>
        <v>55</v>
      </c>
      <c r="P1762" s="14" t="str">
        <f aca="false">"Chauffeur privé "&amp;INDEX(10_Lieux!$K:$K,U1762)&amp;" vers "&amp;INDEX(10_Lieux!$L:$L,V1762)</f>
        <v>Chauffeur privé de l'aéroport Toulon-Hyères vers Paris</v>
      </c>
      <c r="Q1762" s="14" t="str">
        <f aca="false">"Chauffeur privé "&amp;INDEX(10_Lieux!$K:$K,U1762)&amp;" vers "&amp;INDEX(10_Lieux!$L:$L,V1762)&amp;" : env. "&amp;I1762&amp;" km, "&amp;J1762&amp;" de route. Devis personnalisé, standard 24h/24 et 7j/7."</f>
        <v>Chauffeur privé de l'aéroport Toulon-Hyères vers Paris : env. 880 km, 9 h 15 de route. Devis personnalisé, standard 24h/24 et 7j/7.</v>
      </c>
      <c r="R1762" s="14" t="n">
        <f aca="false">LEN(Q1762)</f>
        <v>131</v>
      </c>
      <c r="S1762" s="14" t="str">
        <f aca="false">INDEX(10_Lieux!$C:$C,U1762)</f>
        <v>France</v>
      </c>
      <c r="T1762" s="14" t="str">
        <f aca="false">INDEX(10_Lieux!$C:$C,V1762)</f>
        <v>France</v>
      </c>
      <c r="U1762" s="14" t="n">
        <f aca="false">MATCH(A1762,10_Lieux!$A:$A,0)</f>
        <v>172</v>
      </c>
      <c r="V1762" s="14" t="n">
        <f aca="false">MATCH(B1762,10_Lieux!$A:$A,0)</f>
        <v>2</v>
      </c>
      <c r="W1762" s="14" t="n">
        <f aca="false">ROUND(6371*2*ASIN(SQRT(SIN(RADIANS(INDEX(10_Lieux!$F:$F,V1762)-INDEX(10_Lieux!$F:$F,U1762))/2)^2+COS(RADIANS(INDEX(10_Lieux!$F:$F,U1762)))*COS(RADIANS(INDEX(10_Lieux!$F:$F,V1762)))*SIN(RADIANS(INDEX(10_Lieux!$G:$G,V1762)-INDEX(10_Lieux!$G:$G,U1762))/2)^2)),1)</f>
        <v>704.2</v>
      </c>
      <c r="X1762" s="14" t="n">
        <f aca="false">ROUND(I1762/IF(I1762&lt;p_seuil_vitesse,p_vit_lente,p_vit_rapide)*60/15,0)*15</f>
        <v>555</v>
      </c>
      <c r="Y1762" s="14" t="n">
        <f aca="false">MAX(IF(INDEX(10_Lieux!$B:$B,U1762)&lt;&gt;"Ville",INDEX(10_Lieux!$I:$I,U1762),0),IF(INDEX(10_Lieux!$B:$B,V1762)&lt;&gt;"Ville",INDEX(10_Lieux!$I:$I,V1762),0))</f>
        <v>250</v>
      </c>
      <c r="Z1762" s="14" t="str">
        <f aca="false">A1762&amp;"|"&amp;B1762</f>
        <v>Toulon-Hyères|Paris</v>
      </c>
      <c r="AA1762" s="14" t="str">
        <f aca="false">IF(I1762&lt;p_local,"Local",IF(I1762&lt;p_vv_min,"Courte distance",IF(I1762&lt;p_tres_long,"Longue distance","Très longue distance")))</f>
        <v>Très longue distance</v>
      </c>
    </row>
    <row r="1763" customFormat="false" ht="15" hidden="false" customHeight="true" outlineLevel="0" collapsed="false">
      <c r="A1763" s="1" t="s">
        <v>122</v>
      </c>
      <c r="B1763" s="1" t="s">
        <v>1935</v>
      </c>
      <c r="C1763" s="1" t="s">
        <v>35</v>
      </c>
      <c r="D1763" s="1" t="s">
        <v>653</v>
      </c>
      <c r="E1763" s="1" t="s">
        <v>1937</v>
      </c>
      <c r="F1763" s="14" t="s">
        <v>40</v>
      </c>
      <c r="G1763" s="14" t="str">
        <f aca="false">IF(I1763&lt;p_local,"Local → page infra",IF(H1763&gt;=p_ph1,"Phase 1",IF(H1763&gt;=p_ph2,"Phase 2","Phase 3")))</f>
        <v>Phase 3</v>
      </c>
      <c r="H1763" s="14" t="n">
        <f aca="false">IF(I1763&lt;p_local,0,IF(C1763="Aéroport → Aéroport",p_pts_plein,IF(Y1763&gt;0,IF(I1763&lt;=Y1763,p_pts_plein,IF(I1763&lt;=p_mult2*Y1763,p_pts_moyen,p_pts_r3)),IF(I1763&gt;=p_vv_min,p_pts_plein,IF(I1763&gt;=p_vv_moy,p_pts_moyen,p_pts_court))))+IF(INDEX(10_Lieux!$D:$D,U1763)=1,p_prio1,p_prio2)+IF(INDEX(10_Lieux!$D:$D,V1763)=1,p_prio1,p_prio2)+IF(K1763="Oui",p_tf,0)+p_hub*((INDEX(10_Lieux!$H:$H,U1763)="Hub")+(INDEX(10_Lieux!$H:$H,V1763)="Hub"))+IF(OR(INDEX(10_Lieux!$H:$H,U1763)="Premium",INDEX(10_Lieux!$H:$H,V1763)="Premium"),p_prem,0))</f>
        <v>40</v>
      </c>
      <c r="I1763" s="14" t="n">
        <f aca="false">ROUND(W1763*p_facteur,0)</f>
        <v>880</v>
      </c>
      <c r="J1763" s="14" t="str">
        <f aca="false">IF(X1763&lt;60,X1763&amp;" min",INT(X1763/60)&amp;" h"&amp;IF(MOD(X1763,60)=0,""," "&amp;TEXT(MOD(X1763,60),"00")))</f>
        <v>9 h 15</v>
      </c>
      <c r="K1763" s="14" t="str">
        <f aca="false">IF(S1763&lt;&gt;T1763,"Oui","Non")</f>
        <v>Non</v>
      </c>
      <c r="L1763" s="14" t="str">
        <f aca="false">IF(AND(INDEX(10_Lieux!$B:$B,U1763)="Ville",INDEX(10_Lieux!$B:$B,V1763)="Ville"),"/chauffeur-prive/"&amp;INDEX(10_Lieux!$E:$E,U1763)&amp;"-"&amp;INDEX(10_Lieux!$E:$E,V1763)&amp;"/","/chauffeur-prive/"&amp;INDEX(10_Lieux!$E:$E,U1763)&amp;"/"&amp;INDEX(10_Lieux!$E:$E,V1763)&amp;"/")</f>
        <v>/chauffeur-prive/paris/aeroport-toulon-hyeres/</v>
      </c>
      <c r="M1763" s="14" t="str">
        <f aca="false">IFERROR(INDEX($L:$L,MATCH(B1763&amp;"|"&amp;A1763,$Z:$Z,0)),"—")</f>
        <v>/chauffeur-prive/aeroport-toulon-hyeres/paris/</v>
      </c>
      <c r="N1763" s="14" t="str">
        <f aca="false">IF(LEN("Chauffeur privé "&amp;INDEX(10_Lieux!$J:$J,U1763)&amp;" → "&amp;INDEX(10_Lieux!$J:$J,V1763)&amp;" | 24h/24")&gt;60,"Chauffeur privé "&amp;INDEX(10_Lieux!$J:$J,U1763)&amp;" → "&amp;INDEX(10_Lieux!$J:$J,V1763),"Chauffeur privé "&amp;INDEX(10_Lieux!$J:$J,U1763)&amp;" → "&amp;INDEX(10_Lieux!$J:$J,V1763)&amp;" | 24h/24")</f>
        <v>Chauffeur privé Paris → Aéroport Toulon-Hyères | 24h/24</v>
      </c>
      <c r="O1763" s="14" t="n">
        <f aca="false">LEN(N1763)</f>
        <v>55</v>
      </c>
      <c r="P1763" s="14" t="str">
        <f aca="false">"Chauffeur privé "&amp;INDEX(10_Lieux!$K:$K,U1763)&amp;" vers "&amp;INDEX(10_Lieux!$L:$L,V1763)</f>
        <v>Chauffeur privé de Paris vers l'aéroport Toulon-Hyères</v>
      </c>
      <c r="Q1763" s="14" t="str">
        <f aca="false">"Chauffeur privé "&amp;INDEX(10_Lieux!$K:$K,U1763)&amp;" vers "&amp;INDEX(10_Lieux!$L:$L,V1763)&amp;" : env. "&amp;I1763&amp;" km, "&amp;J1763&amp;" de route. Devis personnalisé, standard 24h/24 et 7j/7."</f>
        <v>Chauffeur privé de Paris vers l'aéroport Toulon-Hyères : env. 880 km, 9 h 15 de route. Devis personnalisé, standard 24h/24 et 7j/7.</v>
      </c>
      <c r="R1763" s="14" t="n">
        <f aca="false">LEN(Q1763)</f>
        <v>131</v>
      </c>
      <c r="S1763" s="14" t="str">
        <f aca="false">INDEX(10_Lieux!$C:$C,U1763)</f>
        <v>France</v>
      </c>
      <c r="T1763" s="14" t="str">
        <f aca="false">INDEX(10_Lieux!$C:$C,V1763)</f>
        <v>France</v>
      </c>
      <c r="U1763" s="14" t="n">
        <f aca="false">MATCH(A1763,10_Lieux!$A:$A,0)</f>
        <v>2</v>
      </c>
      <c r="V1763" s="14" t="n">
        <f aca="false">MATCH(B1763,10_Lieux!$A:$A,0)</f>
        <v>172</v>
      </c>
      <c r="W1763" s="14" t="n">
        <f aca="false">ROUND(6371*2*ASIN(SQRT(SIN(RADIANS(INDEX(10_Lieux!$F:$F,V1763)-INDEX(10_Lieux!$F:$F,U1763))/2)^2+COS(RADIANS(INDEX(10_Lieux!$F:$F,U1763)))*COS(RADIANS(INDEX(10_Lieux!$F:$F,V1763)))*SIN(RADIANS(INDEX(10_Lieux!$G:$G,V1763)-INDEX(10_Lieux!$G:$G,U1763))/2)^2)),1)</f>
        <v>704.2</v>
      </c>
      <c r="X1763" s="14" t="n">
        <f aca="false">ROUND(I1763/IF(I1763&lt;p_seuil_vitesse,p_vit_lente,p_vit_rapide)*60/15,0)*15</f>
        <v>555</v>
      </c>
      <c r="Y1763" s="14" t="n">
        <f aca="false">MAX(IF(INDEX(10_Lieux!$B:$B,U1763)&lt;&gt;"Ville",INDEX(10_Lieux!$I:$I,U1763),0),IF(INDEX(10_Lieux!$B:$B,V1763)&lt;&gt;"Ville",INDEX(10_Lieux!$I:$I,V1763),0))</f>
        <v>250</v>
      </c>
      <c r="Z1763" s="14" t="str">
        <f aca="false">A1763&amp;"|"&amp;B1763</f>
        <v>Paris|Toulon-Hyères</v>
      </c>
      <c r="AA1763" s="14" t="str">
        <f aca="false">IF(I1763&lt;p_local,"Local",IF(I1763&lt;p_vv_min,"Courte distance",IF(I1763&lt;p_tres_long,"Longue distance","Très longue distance")))</f>
        <v>Très longue distance</v>
      </c>
    </row>
    <row r="1764" customFormat="false" ht="15" hidden="false" customHeight="true" outlineLevel="0" collapsed="false">
      <c r="A1764" s="1" t="s">
        <v>1935</v>
      </c>
      <c r="B1764" s="1" t="s">
        <v>123</v>
      </c>
      <c r="C1764" s="1" t="s">
        <v>34</v>
      </c>
      <c r="D1764" s="1" t="s">
        <v>653</v>
      </c>
      <c r="E1764" s="1" t="s">
        <v>1938</v>
      </c>
      <c r="F1764" s="14" t="s">
        <v>40</v>
      </c>
      <c r="G1764" s="14" t="str">
        <f aca="false">IF(I1764&lt;p_local,"Local → page infra",IF(H1764&gt;=p_ph1,"Phase 1",IF(H1764&gt;=p_ph2,"Phase 2","Phase 3")))</f>
        <v>Phase 3</v>
      </c>
      <c r="H1764" s="14" t="n">
        <f aca="false">IF(I1764&lt;p_local,0,IF(C1764="Aéroport → Aéroport",p_pts_plein,IF(Y1764&gt;0,IF(I1764&lt;=Y1764,p_pts_plein,IF(I1764&lt;=p_mult2*Y1764,p_pts_moyen,p_pts_r3)),IF(I1764&gt;=p_vv_min,p_pts_plein,IF(I1764&gt;=p_vv_moy,p_pts_moyen,p_pts_court))))+IF(INDEX(10_Lieux!$D:$D,U1764)=1,p_prio1,p_prio2)+IF(INDEX(10_Lieux!$D:$D,V1764)=1,p_prio1,p_prio2)+IF(K1764="Oui",p_tf,0)+p_hub*((INDEX(10_Lieux!$H:$H,U1764)="Hub")+(INDEX(10_Lieux!$H:$H,V1764)="Hub"))+IF(OR(INDEX(10_Lieux!$H:$H,U1764)="Premium",INDEX(10_Lieux!$H:$H,V1764)="Premium"),p_prem,0))</f>
        <v>55</v>
      </c>
      <c r="I1764" s="14" t="n">
        <f aca="false">ROUND(W1764*p_facteur,0)</f>
        <v>393</v>
      </c>
      <c r="J1764" s="14" t="str">
        <f aca="false">IF(X1764&lt;60,X1764&amp;" min",INT(X1764/60)&amp;" h"&amp;IF(MOD(X1764,60)=0,""," "&amp;TEXT(MOD(X1764,60),"00")))</f>
        <v>4 h 15</v>
      </c>
      <c r="K1764" s="14" t="str">
        <f aca="false">IF(S1764&lt;&gt;T1764,"Oui","Non")</f>
        <v>Non</v>
      </c>
      <c r="L1764" s="14" t="str">
        <f aca="false">IF(AND(INDEX(10_Lieux!$B:$B,U1764)="Ville",INDEX(10_Lieux!$B:$B,V1764)="Ville"),"/chauffeur-prive/"&amp;INDEX(10_Lieux!$E:$E,U1764)&amp;"-"&amp;INDEX(10_Lieux!$E:$E,V1764)&amp;"/","/chauffeur-prive/"&amp;INDEX(10_Lieux!$E:$E,U1764)&amp;"/"&amp;INDEX(10_Lieux!$E:$E,V1764)&amp;"/")</f>
        <v>/chauffeur-prive/aeroport-toulon-hyeres/lyon/</v>
      </c>
      <c r="M1764" s="14" t="str">
        <f aca="false">IFERROR(INDEX($L:$L,MATCH(B1764&amp;"|"&amp;A1764,$Z:$Z,0)),"—")</f>
        <v>/chauffeur-prive/lyon/aeroport-toulon-hyeres/</v>
      </c>
      <c r="N1764" s="14" t="str">
        <f aca="false">IF(LEN("Chauffeur privé "&amp;INDEX(10_Lieux!$J:$J,U1764)&amp;" → "&amp;INDEX(10_Lieux!$J:$J,V1764)&amp;" | 24h/24")&gt;60,"Chauffeur privé "&amp;INDEX(10_Lieux!$J:$J,U1764)&amp;" → "&amp;INDEX(10_Lieux!$J:$J,V1764),"Chauffeur privé "&amp;INDEX(10_Lieux!$J:$J,U1764)&amp;" → "&amp;INDEX(10_Lieux!$J:$J,V1764)&amp;" | 24h/24")</f>
        <v>Chauffeur privé Aéroport Toulon-Hyères → Lyon | 24h/24</v>
      </c>
      <c r="O1764" s="14" t="n">
        <f aca="false">LEN(N1764)</f>
        <v>54</v>
      </c>
      <c r="P1764" s="14" t="str">
        <f aca="false">"Chauffeur privé "&amp;INDEX(10_Lieux!$K:$K,U1764)&amp;" vers "&amp;INDEX(10_Lieux!$L:$L,V1764)</f>
        <v>Chauffeur privé de l'aéroport Toulon-Hyères vers Lyon</v>
      </c>
      <c r="Q1764" s="14" t="str">
        <f aca="false">"Chauffeur privé "&amp;INDEX(10_Lieux!$K:$K,U1764)&amp;" vers "&amp;INDEX(10_Lieux!$L:$L,V1764)&amp;" : env. "&amp;I1764&amp;" km, "&amp;J1764&amp;" de route. Devis personnalisé, standard 24h/24 et 7j/7."</f>
        <v>Chauffeur privé de l'aéroport Toulon-Hyères vers Lyon : env. 393 km, 4 h 15 de route. Devis personnalisé, standard 24h/24 et 7j/7.</v>
      </c>
      <c r="R1764" s="14" t="n">
        <f aca="false">LEN(Q1764)</f>
        <v>130</v>
      </c>
      <c r="S1764" s="14" t="str">
        <f aca="false">INDEX(10_Lieux!$C:$C,U1764)</f>
        <v>France</v>
      </c>
      <c r="T1764" s="14" t="str">
        <f aca="false">INDEX(10_Lieux!$C:$C,V1764)</f>
        <v>France</v>
      </c>
      <c r="U1764" s="14" t="n">
        <f aca="false">MATCH(A1764,10_Lieux!$A:$A,0)</f>
        <v>172</v>
      </c>
      <c r="V1764" s="14" t="n">
        <f aca="false">MATCH(B1764,10_Lieux!$A:$A,0)</f>
        <v>8</v>
      </c>
      <c r="W1764" s="14" t="n">
        <f aca="false">ROUND(6371*2*ASIN(SQRT(SIN(RADIANS(INDEX(10_Lieux!$F:$F,V1764)-INDEX(10_Lieux!$F:$F,U1764))/2)^2+COS(RADIANS(INDEX(10_Lieux!$F:$F,U1764)))*COS(RADIANS(INDEX(10_Lieux!$F:$F,V1764)))*SIN(RADIANS(INDEX(10_Lieux!$G:$G,V1764)-INDEX(10_Lieux!$G:$G,U1764))/2)^2)),1)</f>
        <v>314.3</v>
      </c>
      <c r="X1764" s="14" t="n">
        <f aca="false">ROUND(I1764/IF(I1764&lt;p_seuil_vitesse,p_vit_lente,p_vit_rapide)*60/15,0)*15</f>
        <v>255</v>
      </c>
      <c r="Y1764" s="14" t="n">
        <f aca="false">MAX(IF(INDEX(10_Lieux!$B:$B,U1764)&lt;&gt;"Ville",INDEX(10_Lieux!$I:$I,U1764),0),IF(INDEX(10_Lieux!$B:$B,V1764)&lt;&gt;"Ville",INDEX(10_Lieux!$I:$I,V1764),0))</f>
        <v>250</v>
      </c>
      <c r="Z1764" s="14" t="str">
        <f aca="false">A1764&amp;"|"&amp;B1764</f>
        <v>Toulon-Hyères|Lyon</v>
      </c>
      <c r="AA1764" s="14" t="str">
        <f aca="false">IF(I1764&lt;p_local,"Local",IF(I1764&lt;p_vv_min,"Courte distance",IF(I1764&lt;p_tres_long,"Longue distance","Très longue distance")))</f>
        <v>Longue distance</v>
      </c>
    </row>
    <row r="1765" customFormat="false" ht="15" hidden="false" customHeight="true" outlineLevel="0" collapsed="false">
      <c r="A1765" s="1" t="s">
        <v>123</v>
      </c>
      <c r="B1765" s="1" t="s">
        <v>1935</v>
      </c>
      <c r="C1765" s="1" t="s">
        <v>35</v>
      </c>
      <c r="D1765" s="1" t="s">
        <v>653</v>
      </c>
      <c r="E1765" s="1" t="s">
        <v>1939</v>
      </c>
      <c r="F1765" s="14" t="s">
        <v>40</v>
      </c>
      <c r="G1765" s="14" t="str">
        <f aca="false">IF(I1765&lt;p_local,"Local → page infra",IF(H1765&gt;=p_ph1,"Phase 1",IF(H1765&gt;=p_ph2,"Phase 2","Phase 3")))</f>
        <v>Phase 3</v>
      </c>
      <c r="H1765" s="14" t="n">
        <f aca="false">IF(I1765&lt;p_local,0,IF(C1765="Aéroport → Aéroport",p_pts_plein,IF(Y1765&gt;0,IF(I1765&lt;=Y1765,p_pts_plein,IF(I1765&lt;=p_mult2*Y1765,p_pts_moyen,p_pts_r3)),IF(I1765&gt;=p_vv_min,p_pts_plein,IF(I1765&gt;=p_vv_moy,p_pts_moyen,p_pts_court))))+IF(INDEX(10_Lieux!$D:$D,U1765)=1,p_prio1,p_prio2)+IF(INDEX(10_Lieux!$D:$D,V1765)=1,p_prio1,p_prio2)+IF(K1765="Oui",p_tf,0)+p_hub*((INDEX(10_Lieux!$H:$H,U1765)="Hub")+(INDEX(10_Lieux!$H:$H,V1765)="Hub"))+IF(OR(INDEX(10_Lieux!$H:$H,U1765)="Premium",INDEX(10_Lieux!$H:$H,V1765)="Premium"),p_prem,0))</f>
        <v>55</v>
      </c>
      <c r="I1765" s="14" t="n">
        <f aca="false">ROUND(W1765*p_facteur,0)</f>
        <v>393</v>
      </c>
      <c r="J1765" s="14" t="str">
        <f aca="false">IF(X1765&lt;60,X1765&amp;" min",INT(X1765/60)&amp;" h"&amp;IF(MOD(X1765,60)=0,""," "&amp;TEXT(MOD(X1765,60),"00")))</f>
        <v>4 h 15</v>
      </c>
      <c r="K1765" s="14" t="str">
        <f aca="false">IF(S1765&lt;&gt;T1765,"Oui","Non")</f>
        <v>Non</v>
      </c>
      <c r="L1765" s="14" t="str">
        <f aca="false">IF(AND(INDEX(10_Lieux!$B:$B,U1765)="Ville",INDEX(10_Lieux!$B:$B,V1765)="Ville"),"/chauffeur-prive/"&amp;INDEX(10_Lieux!$E:$E,U1765)&amp;"-"&amp;INDEX(10_Lieux!$E:$E,V1765)&amp;"/","/chauffeur-prive/"&amp;INDEX(10_Lieux!$E:$E,U1765)&amp;"/"&amp;INDEX(10_Lieux!$E:$E,V1765)&amp;"/")</f>
        <v>/chauffeur-prive/lyon/aeroport-toulon-hyeres/</v>
      </c>
      <c r="M1765" s="14" t="str">
        <f aca="false">IFERROR(INDEX($L:$L,MATCH(B1765&amp;"|"&amp;A1765,$Z:$Z,0)),"—")</f>
        <v>/chauffeur-prive/aeroport-toulon-hyeres/lyon/</v>
      </c>
      <c r="N1765" s="14" t="str">
        <f aca="false">IF(LEN("Chauffeur privé "&amp;INDEX(10_Lieux!$J:$J,U1765)&amp;" → "&amp;INDEX(10_Lieux!$J:$J,V1765)&amp;" | 24h/24")&gt;60,"Chauffeur privé "&amp;INDEX(10_Lieux!$J:$J,U1765)&amp;" → "&amp;INDEX(10_Lieux!$J:$J,V1765),"Chauffeur privé "&amp;INDEX(10_Lieux!$J:$J,U1765)&amp;" → "&amp;INDEX(10_Lieux!$J:$J,V1765)&amp;" | 24h/24")</f>
        <v>Chauffeur privé Lyon → Aéroport Toulon-Hyères | 24h/24</v>
      </c>
      <c r="O1765" s="14" t="n">
        <f aca="false">LEN(N1765)</f>
        <v>54</v>
      </c>
      <c r="P1765" s="14" t="str">
        <f aca="false">"Chauffeur privé "&amp;INDEX(10_Lieux!$K:$K,U1765)&amp;" vers "&amp;INDEX(10_Lieux!$L:$L,V1765)</f>
        <v>Chauffeur privé de Lyon vers l'aéroport Toulon-Hyères</v>
      </c>
      <c r="Q1765" s="14" t="str">
        <f aca="false">"Chauffeur privé "&amp;INDEX(10_Lieux!$K:$K,U1765)&amp;" vers "&amp;INDEX(10_Lieux!$L:$L,V1765)&amp;" : env. "&amp;I1765&amp;" km, "&amp;J1765&amp;" de route. Devis personnalisé, standard 24h/24 et 7j/7."</f>
        <v>Chauffeur privé de Lyon vers l'aéroport Toulon-Hyères : env. 393 km, 4 h 15 de route. Devis personnalisé, standard 24h/24 et 7j/7.</v>
      </c>
      <c r="R1765" s="14" t="n">
        <f aca="false">LEN(Q1765)</f>
        <v>130</v>
      </c>
      <c r="S1765" s="14" t="str">
        <f aca="false">INDEX(10_Lieux!$C:$C,U1765)</f>
        <v>France</v>
      </c>
      <c r="T1765" s="14" t="str">
        <f aca="false">INDEX(10_Lieux!$C:$C,V1765)</f>
        <v>France</v>
      </c>
      <c r="U1765" s="14" t="n">
        <f aca="false">MATCH(A1765,10_Lieux!$A:$A,0)</f>
        <v>8</v>
      </c>
      <c r="V1765" s="14" t="n">
        <f aca="false">MATCH(B1765,10_Lieux!$A:$A,0)</f>
        <v>172</v>
      </c>
      <c r="W1765" s="14" t="n">
        <f aca="false">ROUND(6371*2*ASIN(SQRT(SIN(RADIANS(INDEX(10_Lieux!$F:$F,V1765)-INDEX(10_Lieux!$F:$F,U1765))/2)^2+COS(RADIANS(INDEX(10_Lieux!$F:$F,U1765)))*COS(RADIANS(INDEX(10_Lieux!$F:$F,V1765)))*SIN(RADIANS(INDEX(10_Lieux!$G:$G,V1765)-INDEX(10_Lieux!$G:$G,U1765))/2)^2)),1)</f>
        <v>314.3</v>
      </c>
      <c r="X1765" s="14" t="n">
        <f aca="false">ROUND(I1765/IF(I1765&lt;p_seuil_vitesse,p_vit_lente,p_vit_rapide)*60/15,0)*15</f>
        <v>255</v>
      </c>
      <c r="Y1765" s="14" t="n">
        <f aca="false">MAX(IF(INDEX(10_Lieux!$B:$B,U1765)&lt;&gt;"Ville",INDEX(10_Lieux!$I:$I,U1765),0),IF(INDEX(10_Lieux!$B:$B,V1765)&lt;&gt;"Ville",INDEX(10_Lieux!$I:$I,V1765),0))</f>
        <v>250</v>
      </c>
      <c r="Z1765" s="14" t="str">
        <f aca="false">A1765&amp;"|"&amp;B1765</f>
        <v>Lyon|Toulon-Hyères</v>
      </c>
      <c r="AA1765" s="14" t="str">
        <f aca="false">IF(I1765&lt;p_local,"Local",IF(I1765&lt;p_vv_min,"Courte distance",IF(I1765&lt;p_tres_long,"Longue distance","Très longue distance")))</f>
        <v>Longue distance</v>
      </c>
    </row>
    <row r="1766" customFormat="false" ht="15" hidden="false" customHeight="true" outlineLevel="0" collapsed="false">
      <c r="A1766" s="1" t="s">
        <v>1935</v>
      </c>
      <c r="B1766" s="1" t="s">
        <v>126</v>
      </c>
      <c r="C1766" s="1" t="s">
        <v>34</v>
      </c>
      <c r="D1766" s="1" t="s">
        <v>653</v>
      </c>
      <c r="E1766" s="1" t="s">
        <v>1940</v>
      </c>
      <c r="F1766" s="14" t="s">
        <v>40</v>
      </c>
      <c r="G1766" s="14" t="str">
        <f aca="false">IF(I1766&lt;p_local,"Local → page infra",IF(H1766&gt;=p_ph1,"Phase 1",IF(H1766&gt;=p_ph2,"Phase 2","Phase 3")))</f>
        <v>Phase 2</v>
      </c>
      <c r="H1766" s="14" t="n">
        <f aca="false">IF(I1766&lt;p_local,0,IF(C1766="Aéroport → Aéroport",p_pts_plein,IF(Y1766&gt;0,IF(I1766&lt;=Y1766,p_pts_plein,IF(I1766&lt;=p_mult2*Y1766,p_pts_moyen,p_pts_r3)),IF(I1766&gt;=p_vv_min,p_pts_plein,IF(I1766&gt;=p_vv_moy,p_pts_moyen,p_pts_court))))+IF(INDEX(10_Lieux!$D:$D,U1766)=1,p_prio1,p_prio2)+IF(INDEX(10_Lieux!$D:$D,V1766)=1,p_prio1,p_prio2)+IF(K1766="Oui",p_tf,0)+p_hub*((INDEX(10_Lieux!$H:$H,U1766)="Hub")+(INDEX(10_Lieux!$H:$H,V1766)="Hub"))+IF(OR(INDEX(10_Lieux!$H:$H,U1766)="Premium",INDEX(10_Lieux!$H:$H,V1766)="Premium"),p_prem,0))</f>
        <v>70</v>
      </c>
      <c r="I1766" s="14" t="n">
        <f aca="false">ROUND(W1766*p_facteur,0)</f>
        <v>141</v>
      </c>
      <c r="J1766" s="14" t="str">
        <f aca="false">IF(X1766&lt;60,X1766&amp;" min",INT(X1766/60)&amp;" h"&amp;IF(MOD(X1766,60)=0,""," "&amp;TEXT(MOD(X1766,60),"00")))</f>
        <v>1 h 30</v>
      </c>
      <c r="K1766" s="14" t="str">
        <f aca="false">IF(S1766&lt;&gt;T1766,"Oui","Non")</f>
        <v>Non</v>
      </c>
      <c r="L1766" s="14" t="str">
        <f aca="false">IF(AND(INDEX(10_Lieux!$B:$B,U1766)="Ville",INDEX(10_Lieux!$B:$B,V1766)="Ville"),"/chauffeur-prive/"&amp;INDEX(10_Lieux!$E:$E,U1766)&amp;"-"&amp;INDEX(10_Lieux!$E:$E,V1766)&amp;"/","/chauffeur-prive/"&amp;INDEX(10_Lieux!$E:$E,U1766)&amp;"/"&amp;INDEX(10_Lieux!$E:$E,V1766)&amp;"/")</f>
        <v>/chauffeur-prive/aeroport-toulon-hyeres/nice/</v>
      </c>
      <c r="M1766" s="14" t="str">
        <f aca="false">IFERROR(INDEX($L:$L,MATCH(B1766&amp;"|"&amp;A1766,$Z:$Z,0)),"—")</f>
        <v>/chauffeur-prive/nice/aeroport-toulon-hyeres/</v>
      </c>
      <c r="N1766" s="14" t="str">
        <f aca="false">IF(LEN("Chauffeur privé "&amp;INDEX(10_Lieux!$J:$J,U1766)&amp;" → "&amp;INDEX(10_Lieux!$J:$J,V1766)&amp;" | 24h/24")&gt;60,"Chauffeur privé "&amp;INDEX(10_Lieux!$J:$J,U1766)&amp;" → "&amp;INDEX(10_Lieux!$J:$J,V1766),"Chauffeur privé "&amp;INDEX(10_Lieux!$J:$J,U1766)&amp;" → "&amp;INDEX(10_Lieux!$J:$J,V1766)&amp;" | 24h/24")</f>
        <v>Chauffeur privé Aéroport Toulon-Hyères → Nice | 24h/24</v>
      </c>
      <c r="O1766" s="14" t="n">
        <f aca="false">LEN(N1766)</f>
        <v>54</v>
      </c>
      <c r="P1766" s="14" t="str">
        <f aca="false">"Chauffeur privé "&amp;INDEX(10_Lieux!$K:$K,U1766)&amp;" vers "&amp;INDEX(10_Lieux!$L:$L,V1766)</f>
        <v>Chauffeur privé de l'aéroport Toulon-Hyères vers Nice</v>
      </c>
      <c r="Q1766" s="14" t="str">
        <f aca="false">"Chauffeur privé "&amp;INDEX(10_Lieux!$K:$K,U1766)&amp;" vers "&amp;INDEX(10_Lieux!$L:$L,V1766)&amp;" : env. "&amp;I1766&amp;" km, "&amp;J1766&amp;" de route. Devis personnalisé, standard 24h/24 et 7j/7."</f>
        <v>Chauffeur privé de l'aéroport Toulon-Hyères vers Nice : env. 141 km, 1 h 30 de route. Devis personnalisé, standard 24h/24 et 7j/7.</v>
      </c>
      <c r="R1766" s="14" t="n">
        <f aca="false">LEN(Q1766)</f>
        <v>130</v>
      </c>
      <c r="S1766" s="14" t="str">
        <f aca="false">INDEX(10_Lieux!$C:$C,U1766)</f>
        <v>France</v>
      </c>
      <c r="T1766" s="14" t="str">
        <f aca="false">INDEX(10_Lieux!$C:$C,V1766)</f>
        <v>France</v>
      </c>
      <c r="U1766" s="14" t="n">
        <f aca="false">MATCH(A1766,10_Lieux!$A:$A,0)</f>
        <v>172</v>
      </c>
      <c r="V1766" s="14" t="n">
        <f aca="false">MATCH(B1766,10_Lieux!$A:$A,0)</f>
        <v>80</v>
      </c>
      <c r="W1766" s="14" t="n">
        <f aca="false">ROUND(6371*2*ASIN(SQRT(SIN(RADIANS(INDEX(10_Lieux!$F:$F,V1766)-INDEX(10_Lieux!$F:$F,U1766))/2)^2+COS(RADIANS(INDEX(10_Lieux!$F:$F,U1766)))*COS(RADIANS(INDEX(10_Lieux!$F:$F,V1766)))*SIN(RADIANS(INDEX(10_Lieux!$G:$G,V1766)-INDEX(10_Lieux!$G:$G,U1766))/2)^2)),1)</f>
        <v>113</v>
      </c>
      <c r="X1766" s="14" t="n">
        <f aca="false">ROUND(I1766/IF(I1766&lt;p_seuil_vitesse,p_vit_lente,p_vit_rapide)*60/15,0)*15</f>
        <v>90</v>
      </c>
      <c r="Y1766" s="14" t="n">
        <f aca="false">MAX(IF(INDEX(10_Lieux!$B:$B,U1766)&lt;&gt;"Ville",INDEX(10_Lieux!$I:$I,U1766),0),IF(INDEX(10_Lieux!$B:$B,V1766)&lt;&gt;"Ville",INDEX(10_Lieux!$I:$I,V1766),0))</f>
        <v>250</v>
      </c>
      <c r="Z1766" s="14" t="str">
        <f aca="false">A1766&amp;"|"&amp;B1766</f>
        <v>Toulon-Hyères|Nice</v>
      </c>
      <c r="AA1766" s="14" t="str">
        <f aca="false">IF(I1766&lt;p_local,"Local",IF(I1766&lt;p_vv_min,"Courte distance",IF(I1766&lt;p_tres_long,"Longue distance","Très longue distance")))</f>
        <v>Longue distance</v>
      </c>
    </row>
    <row r="1767" customFormat="false" ht="15" hidden="false" customHeight="true" outlineLevel="0" collapsed="false">
      <c r="A1767" s="1" t="s">
        <v>126</v>
      </c>
      <c r="B1767" s="1" t="s">
        <v>1935</v>
      </c>
      <c r="C1767" s="1" t="s">
        <v>35</v>
      </c>
      <c r="D1767" s="1" t="s">
        <v>653</v>
      </c>
      <c r="E1767" s="1" t="s">
        <v>1941</v>
      </c>
      <c r="F1767" s="14" t="s">
        <v>40</v>
      </c>
      <c r="G1767" s="14" t="str">
        <f aca="false">IF(I1767&lt;p_local,"Local → page infra",IF(H1767&gt;=p_ph1,"Phase 1",IF(H1767&gt;=p_ph2,"Phase 2","Phase 3")))</f>
        <v>Phase 2</v>
      </c>
      <c r="H1767" s="14" t="n">
        <f aca="false">IF(I1767&lt;p_local,0,IF(C1767="Aéroport → Aéroport",p_pts_plein,IF(Y1767&gt;0,IF(I1767&lt;=Y1767,p_pts_plein,IF(I1767&lt;=p_mult2*Y1767,p_pts_moyen,p_pts_r3)),IF(I1767&gt;=p_vv_min,p_pts_plein,IF(I1767&gt;=p_vv_moy,p_pts_moyen,p_pts_court))))+IF(INDEX(10_Lieux!$D:$D,U1767)=1,p_prio1,p_prio2)+IF(INDEX(10_Lieux!$D:$D,V1767)=1,p_prio1,p_prio2)+IF(K1767="Oui",p_tf,0)+p_hub*((INDEX(10_Lieux!$H:$H,U1767)="Hub")+(INDEX(10_Lieux!$H:$H,V1767)="Hub"))+IF(OR(INDEX(10_Lieux!$H:$H,U1767)="Premium",INDEX(10_Lieux!$H:$H,V1767)="Premium"),p_prem,0))</f>
        <v>70</v>
      </c>
      <c r="I1767" s="14" t="n">
        <f aca="false">ROUND(W1767*p_facteur,0)</f>
        <v>141</v>
      </c>
      <c r="J1767" s="14" t="str">
        <f aca="false">IF(X1767&lt;60,X1767&amp;" min",INT(X1767/60)&amp;" h"&amp;IF(MOD(X1767,60)=0,""," "&amp;TEXT(MOD(X1767,60),"00")))</f>
        <v>1 h 30</v>
      </c>
      <c r="K1767" s="14" t="str">
        <f aca="false">IF(S1767&lt;&gt;T1767,"Oui","Non")</f>
        <v>Non</v>
      </c>
      <c r="L1767" s="14" t="str">
        <f aca="false">IF(AND(INDEX(10_Lieux!$B:$B,U1767)="Ville",INDEX(10_Lieux!$B:$B,V1767)="Ville"),"/chauffeur-prive/"&amp;INDEX(10_Lieux!$E:$E,U1767)&amp;"-"&amp;INDEX(10_Lieux!$E:$E,V1767)&amp;"/","/chauffeur-prive/"&amp;INDEX(10_Lieux!$E:$E,U1767)&amp;"/"&amp;INDEX(10_Lieux!$E:$E,V1767)&amp;"/")</f>
        <v>/chauffeur-prive/nice/aeroport-toulon-hyeres/</v>
      </c>
      <c r="M1767" s="14" t="str">
        <f aca="false">IFERROR(INDEX($L:$L,MATCH(B1767&amp;"|"&amp;A1767,$Z:$Z,0)),"—")</f>
        <v>/chauffeur-prive/aeroport-toulon-hyeres/nice/</v>
      </c>
      <c r="N1767" s="14" t="str">
        <f aca="false">IF(LEN("Chauffeur privé "&amp;INDEX(10_Lieux!$J:$J,U1767)&amp;" → "&amp;INDEX(10_Lieux!$J:$J,V1767)&amp;" | 24h/24")&gt;60,"Chauffeur privé "&amp;INDEX(10_Lieux!$J:$J,U1767)&amp;" → "&amp;INDEX(10_Lieux!$J:$J,V1767),"Chauffeur privé "&amp;INDEX(10_Lieux!$J:$J,U1767)&amp;" → "&amp;INDEX(10_Lieux!$J:$J,V1767)&amp;" | 24h/24")</f>
        <v>Chauffeur privé Nice → Aéroport Toulon-Hyères | 24h/24</v>
      </c>
      <c r="O1767" s="14" t="n">
        <f aca="false">LEN(N1767)</f>
        <v>54</v>
      </c>
      <c r="P1767" s="14" t="str">
        <f aca="false">"Chauffeur privé "&amp;INDEX(10_Lieux!$K:$K,U1767)&amp;" vers "&amp;INDEX(10_Lieux!$L:$L,V1767)</f>
        <v>Chauffeur privé de Nice vers l'aéroport Toulon-Hyères</v>
      </c>
      <c r="Q1767" s="14" t="str">
        <f aca="false">"Chauffeur privé "&amp;INDEX(10_Lieux!$K:$K,U1767)&amp;" vers "&amp;INDEX(10_Lieux!$L:$L,V1767)&amp;" : env. "&amp;I1767&amp;" km, "&amp;J1767&amp;" de route. Devis personnalisé, standard 24h/24 et 7j/7."</f>
        <v>Chauffeur privé de Nice vers l'aéroport Toulon-Hyères : env. 141 km, 1 h 30 de route. Devis personnalisé, standard 24h/24 et 7j/7.</v>
      </c>
      <c r="R1767" s="14" t="n">
        <f aca="false">LEN(Q1767)</f>
        <v>130</v>
      </c>
      <c r="S1767" s="14" t="str">
        <f aca="false">INDEX(10_Lieux!$C:$C,U1767)</f>
        <v>France</v>
      </c>
      <c r="T1767" s="14" t="str">
        <f aca="false">INDEX(10_Lieux!$C:$C,V1767)</f>
        <v>France</v>
      </c>
      <c r="U1767" s="14" t="n">
        <f aca="false">MATCH(A1767,10_Lieux!$A:$A,0)</f>
        <v>80</v>
      </c>
      <c r="V1767" s="14" t="n">
        <f aca="false">MATCH(B1767,10_Lieux!$A:$A,0)</f>
        <v>172</v>
      </c>
      <c r="W1767" s="14" t="n">
        <f aca="false">ROUND(6371*2*ASIN(SQRT(SIN(RADIANS(INDEX(10_Lieux!$F:$F,V1767)-INDEX(10_Lieux!$F:$F,U1767))/2)^2+COS(RADIANS(INDEX(10_Lieux!$F:$F,U1767)))*COS(RADIANS(INDEX(10_Lieux!$F:$F,V1767)))*SIN(RADIANS(INDEX(10_Lieux!$G:$G,V1767)-INDEX(10_Lieux!$G:$G,U1767))/2)^2)),1)</f>
        <v>113</v>
      </c>
      <c r="X1767" s="14" t="n">
        <f aca="false">ROUND(I1767/IF(I1767&lt;p_seuil_vitesse,p_vit_lente,p_vit_rapide)*60/15,0)*15</f>
        <v>90</v>
      </c>
      <c r="Y1767" s="14" t="n">
        <f aca="false">MAX(IF(INDEX(10_Lieux!$B:$B,U1767)&lt;&gt;"Ville",INDEX(10_Lieux!$I:$I,U1767),0),IF(INDEX(10_Lieux!$B:$B,V1767)&lt;&gt;"Ville",INDEX(10_Lieux!$I:$I,V1767),0))</f>
        <v>250</v>
      </c>
      <c r="Z1767" s="14" t="str">
        <f aca="false">A1767&amp;"|"&amp;B1767</f>
        <v>Nice|Toulon-Hyères</v>
      </c>
      <c r="AA1767" s="14" t="str">
        <f aca="false">IF(I1767&lt;p_local,"Local",IF(I1767&lt;p_vv_min,"Courte distance",IF(I1767&lt;p_tres_long,"Longue distance","Très longue distance")))</f>
        <v>Longue distance</v>
      </c>
    </row>
    <row r="1768" customFormat="false" ht="15" hidden="false" customHeight="true" outlineLevel="0" collapsed="false">
      <c r="A1768" s="1" t="s">
        <v>1935</v>
      </c>
      <c r="B1768" s="1" t="s">
        <v>128</v>
      </c>
      <c r="C1768" s="1" t="s">
        <v>34</v>
      </c>
      <c r="D1768" s="1" t="s">
        <v>653</v>
      </c>
      <c r="E1768" s="1" t="s">
        <v>1942</v>
      </c>
      <c r="F1768" s="14" t="s">
        <v>40</v>
      </c>
      <c r="G1768" s="14" t="str">
        <f aca="false">IF(I1768&lt;p_local,"Local → page infra",IF(H1768&gt;=p_ph1,"Phase 1",IF(H1768&gt;=p_ph2,"Phase 2","Phase 3")))</f>
        <v>Phase 2</v>
      </c>
      <c r="H1768" s="14" t="n">
        <f aca="false">IF(I1768&lt;p_local,0,IF(C1768="Aéroport → Aéroport",p_pts_plein,IF(Y1768&gt;0,IF(I1768&lt;=Y1768,p_pts_plein,IF(I1768&lt;=p_mult2*Y1768,p_pts_moyen,p_pts_r3)),IF(I1768&gt;=p_vv_min,p_pts_plein,IF(I1768&gt;=p_vv_moy,p_pts_moyen,p_pts_court))))+IF(INDEX(10_Lieux!$D:$D,U1768)=1,p_prio1,p_prio2)+IF(INDEX(10_Lieux!$D:$D,V1768)=1,p_prio1,p_prio2)+IF(K1768="Oui",p_tf,0)+p_hub*((INDEX(10_Lieux!$H:$H,U1768)="Hub")+(INDEX(10_Lieux!$H:$H,V1768)="Hub"))+IF(OR(INDEX(10_Lieux!$H:$H,U1768)="Premium",INDEX(10_Lieux!$H:$H,V1768)="Premium"),p_prem,0))</f>
        <v>70</v>
      </c>
      <c r="I1768" s="14" t="n">
        <f aca="false">ROUND(W1768*p_facteur,0)</f>
        <v>83</v>
      </c>
      <c r="J1768" s="14" t="str">
        <f aca="false">IF(X1768&lt;60,X1768&amp;" min",INT(X1768/60)&amp;" h"&amp;IF(MOD(X1768,60)=0,""," "&amp;TEXT(MOD(X1768,60),"00")))</f>
        <v>1 h 15</v>
      </c>
      <c r="K1768" s="14" t="str">
        <f aca="false">IF(S1768&lt;&gt;T1768,"Oui","Non")</f>
        <v>Non</v>
      </c>
      <c r="L1768" s="14" t="str">
        <f aca="false">IF(AND(INDEX(10_Lieux!$B:$B,U1768)="Ville",INDEX(10_Lieux!$B:$B,V1768)="Ville"),"/chauffeur-prive/"&amp;INDEX(10_Lieux!$E:$E,U1768)&amp;"-"&amp;INDEX(10_Lieux!$E:$E,V1768)&amp;"/","/chauffeur-prive/"&amp;INDEX(10_Lieux!$E:$E,U1768)&amp;"/"&amp;INDEX(10_Lieux!$E:$E,V1768)&amp;"/")</f>
        <v>/chauffeur-prive/aeroport-toulon-hyeres/marseille/</v>
      </c>
      <c r="M1768" s="14" t="str">
        <f aca="false">IFERROR(INDEX($L:$L,MATCH(B1768&amp;"|"&amp;A1768,$Z:$Z,0)),"—")</f>
        <v>/chauffeur-prive/marseille/aeroport-toulon-hyeres/</v>
      </c>
      <c r="N1768" s="14" t="str">
        <f aca="false">IF(LEN("Chauffeur privé "&amp;INDEX(10_Lieux!$J:$J,U1768)&amp;" → "&amp;INDEX(10_Lieux!$J:$J,V1768)&amp;" | 24h/24")&gt;60,"Chauffeur privé "&amp;INDEX(10_Lieux!$J:$J,U1768)&amp;" → "&amp;INDEX(10_Lieux!$J:$J,V1768),"Chauffeur privé "&amp;INDEX(10_Lieux!$J:$J,U1768)&amp;" → "&amp;INDEX(10_Lieux!$J:$J,V1768)&amp;" | 24h/24")</f>
        <v>Chauffeur privé Aéroport Toulon-Hyères → Marseille | 24h/24</v>
      </c>
      <c r="O1768" s="14" t="n">
        <f aca="false">LEN(N1768)</f>
        <v>59</v>
      </c>
      <c r="P1768" s="14" t="str">
        <f aca="false">"Chauffeur privé "&amp;INDEX(10_Lieux!$K:$K,U1768)&amp;" vers "&amp;INDEX(10_Lieux!$L:$L,V1768)</f>
        <v>Chauffeur privé de l'aéroport Toulon-Hyères vers Marseille</v>
      </c>
      <c r="Q1768" s="14" t="str">
        <f aca="false">"Chauffeur privé "&amp;INDEX(10_Lieux!$K:$K,U1768)&amp;" vers "&amp;INDEX(10_Lieux!$L:$L,V1768)&amp;" : env. "&amp;I1768&amp;" km, "&amp;J1768&amp;" de route. Devis personnalisé, standard 24h/24 et 7j/7."</f>
        <v>Chauffeur privé de l'aéroport Toulon-Hyères vers Marseille : env. 83 km, 1 h 15 de route. Devis personnalisé, standard 24h/24 et 7j/7.</v>
      </c>
      <c r="R1768" s="14" t="n">
        <f aca="false">LEN(Q1768)</f>
        <v>134</v>
      </c>
      <c r="S1768" s="14" t="str">
        <f aca="false">INDEX(10_Lieux!$C:$C,U1768)</f>
        <v>France</v>
      </c>
      <c r="T1768" s="14" t="str">
        <f aca="false">INDEX(10_Lieux!$C:$C,V1768)</f>
        <v>France</v>
      </c>
      <c r="U1768" s="14" t="n">
        <f aca="false">MATCH(A1768,10_Lieux!$A:$A,0)</f>
        <v>172</v>
      </c>
      <c r="V1768" s="14" t="n">
        <f aca="false">MATCH(B1768,10_Lieux!$A:$A,0)</f>
        <v>79</v>
      </c>
      <c r="W1768" s="14" t="n">
        <f aca="false">ROUND(6371*2*ASIN(SQRT(SIN(RADIANS(INDEX(10_Lieux!$F:$F,V1768)-INDEX(10_Lieux!$F:$F,U1768))/2)^2+COS(RADIANS(INDEX(10_Lieux!$F:$F,U1768)))*COS(RADIANS(INDEX(10_Lieux!$F:$F,V1768)))*SIN(RADIANS(INDEX(10_Lieux!$G:$G,V1768)-INDEX(10_Lieux!$G:$G,U1768))/2)^2)),1)</f>
        <v>66.7</v>
      </c>
      <c r="X1768" s="14" t="n">
        <f aca="false">ROUND(I1768/IF(I1768&lt;p_seuil_vitesse,p_vit_lente,p_vit_rapide)*60/15,0)*15</f>
        <v>75</v>
      </c>
      <c r="Y1768" s="14" t="n">
        <f aca="false">MAX(IF(INDEX(10_Lieux!$B:$B,U1768)&lt;&gt;"Ville",INDEX(10_Lieux!$I:$I,U1768),0),IF(INDEX(10_Lieux!$B:$B,V1768)&lt;&gt;"Ville",INDEX(10_Lieux!$I:$I,V1768),0))</f>
        <v>250</v>
      </c>
      <c r="Z1768" s="14" t="str">
        <f aca="false">A1768&amp;"|"&amp;B1768</f>
        <v>Toulon-Hyères|Marseille</v>
      </c>
      <c r="AA1768" s="14" t="str">
        <f aca="false">IF(I1768&lt;p_local,"Local",IF(I1768&lt;p_vv_min,"Courte distance",IF(I1768&lt;p_tres_long,"Longue distance","Très longue distance")))</f>
        <v>Courte distance</v>
      </c>
    </row>
    <row r="1769" customFormat="false" ht="15" hidden="false" customHeight="true" outlineLevel="0" collapsed="false">
      <c r="A1769" s="1" t="s">
        <v>128</v>
      </c>
      <c r="B1769" s="1" t="s">
        <v>1935</v>
      </c>
      <c r="C1769" s="1" t="s">
        <v>35</v>
      </c>
      <c r="D1769" s="1" t="s">
        <v>653</v>
      </c>
      <c r="E1769" s="1" t="s">
        <v>1943</v>
      </c>
      <c r="F1769" s="14" t="s">
        <v>40</v>
      </c>
      <c r="G1769" s="14" t="str">
        <f aca="false">IF(I1769&lt;p_local,"Local → page infra",IF(H1769&gt;=p_ph1,"Phase 1",IF(H1769&gt;=p_ph2,"Phase 2","Phase 3")))</f>
        <v>Phase 2</v>
      </c>
      <c r="H1769" s="14" t="n">
        <f aca="false">IF(I1769&lt;p_local,0,IF(C1769="Aéroport → Aéroport",p_pts_plein,IF(Y1769&gt;0,IF(I1769&lt;=Y1769,p_pts_plein,IF(I1769&lt;=p_mult2*Y1769,p_pts_moyen,p_pts_r3)),IF(I1769&gt;=p_vv_min,p_pts_plein,IF(I1769&gt;=p_vv_moy,p_pts_moyen,p_pts_court))))+IF(INDEX(10_Lieux!$D:$D,U1769)=1,p_prio1,p_prio2)+IF(INDEX(10_Lieux!$D:$D,V1769)=1,p_prio1,p_prio2)+IF(K1769="Oui",p_tf,0)+p_hub*((INDEX(10_Lieux!$H:$H,U1769)="Hub")+(INDEX(10_Lieux!$H:$H,V1769)="Hub"))+IF(OR(INDEX(10_Lieux!$H:$H,U1769)="Premium",INDEX(10_Lieux!$H:$H,V1769)="Premium"),p_prem,0))</f>
        <v>70</v>
      </c>
      <c r="I1769" s="14" t="n">
        <f aca="false">ROUND(W1769*p_facteur,0)</f>
        <v>83</v>
      </c>
      <c r="J1769" s="14" t="str">
        <f aca="false">IF(X1769&lt;60,X1769&amp;" min",INT(X1769/60)&amp;" h"&amp;IF(MOD(X1769,60)=0,""," "&amp;TEXT(MOD(X1769,60),"00")))</f>
        <v>1 h 15</v>
      </c>
      <c r="K1769" s="14" t="str">
        <f aca="false">IF(S1769&lt;&gt;T1769,"Oui","Non")</f>
        <v>Non</v>
      </c>
      <c r="L1769" s="14" t="str">
        <f aca="false">IF(AND(INDEX(10_Lieux!$B:$B,U1769)="Ville",INDEX(10_Lieux!$B:$B,V1769)="Ville"),"/chauffeur-prive/"&amp;INDEX(10_Lieux!$E:$E,U1769)&amp;"-"&amp;INDEX(10_Lieux!$E:$E,V1769)&amp;"/","/chauffeur-prive/"&amp;INDEX(10_Lieux!$E:$E,U1769)&amp;"/"&amp;INDEX(10_Lieux!$E:$E,V1769)&amp;"/")</f>
        <v>/chauffeur-prive/marseille/aeroport-toulon-hyeres/</v>
      </c>
      <c r="M1769" s="14" t="str">
        <f aca="false">IFERROR(INDEX($L:$L,MATCH(B1769&amp;"|"&amp;A1769,$Z:$Z,0)),"—")</f>
        <v>/chauffeur-prive/aeroport-toulon-hyeres/marseille/</v>
      </c>
      <c r="N1769" s="14" t="str">
        <f aca="false">IF(LEN("Chauffeur privé "&amp;INDEX(10_Lieux!$J:$J,U1769)&amp;" → "&amp;INDEX(10_Lieux!$J:$J,V1769)&amp;" | 24h/24")&gt;60,"Chauffeur privé "&amp;INDEX(10_Lieux!$J:$J,U1769)&amp;" → "&amp;INDEX(10_Lieux!$J:$J,V1769),"Chauffeur privé "&amp;INDEX(10_Lieux!$J:$J,U1769)&amp;" → "&amp;INDEX(10_Lieux!$J:$J,V1769)&amp;" | 24h/24")</f>
        <v>Chauffeur privé Marseille → Aéroport Toulon-Hyères | 24h/24</v>
      </c>
      <c r="O1769" s="14" t="n">
        <f aca="false">LEN(N1769)</f>
        <v>59</v>
      </c>
      <c r="P1769" s="14" t="str">
        <f aca="false">"Chauffeur privé "&amp;INDEX(10_Lieux!$K:$K,U1769)&amp;" vers "&amp;INDEX(10_Lieux!$L:$L,V1769)</f>
        <v>Chauffeur privé de Marseille vers l'aéroport Toulon-Hyères</v>
      </c>
      <c r="Q1769" s="14" t="str">
        <f aca="false">"Chauffeur privé "&amp;INDEX(10_Lieux!$K:$K,U1769)&amp;" vers "&amp;INDEX(10_Lieux!$L:$L,V1769)&amp;" : env. "&amp;I1769&amp;" km, "&amp;J1769&amp;" de route. Devis personnalisé, standard 24h/24 et 7j/7."</f>
        <v>Chauffeur privé de Marseille vers l'aéroport Toulon-Hyères : env. 83 km, 1 h 15 de route. Devis personnalisé, standard 24h/24 et 7j/7.</v>
      </c>
      <c r="R1769" s="14" t="n">
        <f aca="false">LEN(Q1769)</f>
        <v>134</v>
      </c>
      <c r="S1769" s="14" t="str">
        <f aca="false">INDEX(10_Lieux!$C:$C,U1769)</f>
        <v>France</v>
      </c>
      <c r="T1769" s="14" t="str">
        <f aca="false">INDEX(10_Lieux!$C:$C,V1769)</f>
        <v>France</v>
      </c>
      <c r="U1769" s="14" t="n">
        <f aca="false">MATCH(A1769,10_Lieux!$A:$A,0)</f>
        <v>79</v>
      </c>
      <c r="V1769" s="14" t="n">
        <f aca="false">MATCH(B1769,10_Lieux!$A:$A,0)</f>
        <v>172</v>
      </c>
      <c r="W1769" s="14" t="n">
        <f aca="false">ROUND(6371*2*ASIN(SQRT(SIN(RADIANS(INDEX(10_Lieux!$F:$F,V1769)-INDEX(10_Lieux!$F:$F,U1769))/2)^2+COS(RADIANS(INDEX(10_Lieux!$F:$F,U1769)))*COS(RADIANS(INDEX(10_Lieux!$F:$F,V1769)))*SIN(RADIANS(INDEX(10_Lieux!$G:$G,V1769)-INDEX(10_Lieux!$G:$G,U1769))/2)^2)),1)</f>
        <v>66.7</v>
      </c>
      <c r="X1769" s="14" t="n">
        <f aca="false">ROUND(I1769/IF(I1769&lt;p_seuil_vitesse,p_vit_lente,p_vit_rapide)*60/15,0)*15</f>
        <v>75</v>
      </c>
      <c r="Y1769" s="14" t="n">
        <f aca="false">MAX(IF(INDEX(10_Lieux!$B:$B,U1769)&lt;&gt;"Ville",INDEX(10_Lieux!$I:$I,U1769),0),IF(INDEX(10_Lieux!$B:$B,V1769)&lt;&gt;"Ville",INDEX(10_Lieux!$I:$I,V1769),0))</f>
        <v>250</v>
      </c>
      <c r="Z1769" s="14" t="str">
        <f aca="false">A1769&amp;"|"&amp;B1769</f>
        <v>Marseille|Toulon-Hyères</v>
      </c>
      <c r="AA1769" s="14" t="str">
        <f aca="false">IF(I1769&lt;p_local,"Local",IF(I1769&lt;p_vv_min,"Courte distance",IF(I1769&lt;p_tres_long,"Longue distance","Très longue distance")))</f>
        <v>Courte distance</v>
      </c>
    </row>
    <row r="1770" customFormat="false" ht="15" hidden="false" customHeight="true" outlineLevel="0" collapsed="false">
      <c r="A1770" s="1" t="s">
        <v>1935</v>
      </c>
      <c r="B1770" s="1" t="s">
        <v>130</v>
      </c>
      <c r="C1770" s="1" t="s">
        <v>34</v>
      </c>
      <c r="D1770" s="1" t="s">
        <v>653</v>
      </c>
      <c r="E1770" s="1" t="s">
        <v>1944</v>
      </c>
      <c r="F1770" s="14" t="s">
        <v>40</v>
      </c>
      <c r="G1770" s="14" t="str">
        <f aca="false">IF(I1770&lt;p_local,"Local → page infra",IF(H1770&gt;=p_ph1,"Phase 1",IF(H1770&gt;=p_ph2,"Phase 2","Phase 3")))</f>
        <v>Phase 3</v>
      </c>
      <c r="H1770" s="14" t="n">
        <f aca="false">IF(I1770&lt;p_local,0,IF(C1770="Aéroport → Aéroport",p_pts_plein,IF(Y1770&gt;0,IF(I1770&lt;=Y1770,p_pts_plein,IF(I1770&lt;=p_mult2*Y1770,p_pts_moyen,p_pts_r3)),IF(I1770&gt;=p_vv_min,p_pts_plein,IF(I1770&gt;=p_vv_moy,p_pts_moyen,p_pts_court))))+IF(INDEX(10_Lieux!$D:$D,U1770)=1,p_prio1,p_prio2)+IF(INDEX(10_Lieux!$D:$D,V1770)=1,p_prio1,p_prio2)+IF(K1770="Oui",p_tf,0)+p_hub*((INDEX(10_Lieux!$H:$H,U1770)="Hub")+(INDEX(10_Lieux!$H:$H,V1770)="Hub"))+IF(OR(INDEX(10_Lieux!$H:$H,U1770)="Premium",INDEX(10_Lieux!$H:$H,V1770)="Premium"),p_prem,0))</f>
        <v>30</v>
      </c>
      <c r="I1770" s="14" t="n">
        <f aca="false">ROUND(W1770*p_facteur,0)</f>
        <v>715</v>
      </c>
      <c r="J1770" s="14" t="str">
        <f aca="false">IF(X1770&lt;60,X1770&amp;" min",INT(X1770/60)&amp;" h"&amp;IF(MOD(X1770,60)=0,""," "&amp;TEXT(MOD(X1770,60),"00")))</f>
        <v>7 h 30</v>
      </c>
      <c r="K1770" s="14" t="str">
        <f aca="false">IF(S1770&lt;&gt;T1770,"Oui","Non")</f>
        <v>Non</v>
      </c>
      <c r="L1770" s="14" t="str">
        <f aca="false">IF(AND(INDEX(10_Lieux!$B:$B,U1770)="Ville",INDEX(10_Lieux!$B:$B,V1770)="Ville"),"/chauffeur-prive/"&amp;INDEX(10_Lieux!$E:$E,U1770)&amp;"-"&amp;INDEX(10_Lieux!$E:$E,V1770)&amp;"/","/chauffeur-prive/"&amp;INDEX(10_Lieux!$E:$E,U1770)&amp;"/"&amp;INDEX(10_Lieux!$E:$E,V1770)&amp;"/")</f>
        <v>/chauffeur-prive/aeroport-toulon-hyeres/bordeaux/</v>
      </c>
      <c r="M1770" s="14" t="str">
        <f aca="false">IFERROR(INDEX($L:$L,MATCH(B1770&amp;"|"&amp;A1770,$Z:$Z,0)),"—")</f>
        <v>/chauffeur-prive/bordeaux/aeroport-toulon-hyeres/</v>
      </c>
      <c r="N1770" s="14" t="str">
        <f aca="false">IF(LEN("Chauffeur privé "&amp;INDEX(10_Lieux!$J:$J,U1770)&amp;" → "&amp;INDEX(10_Lieux!$J:$J,V1770)&amp;" | 24h/24")&gt;60,"Chauffeur privé "&amp;INDEX(10_Lieux!$J:$J,U1770)&amp;" → "&amp;INDEX(10_Lieux!$J:$J,V1770),"Chauffeur privé "&amp;INDEX(10_Lieux!$J:$J,U1770)&amp;" → "&amp;INDEX(10_Lieux!$J:$J,V1770)&amp;" | 24h/24")</f>
        <v>Chauffeur privé Aéroport Toulon-Hyères → Bordeaux | 24h/24</v>
      </c>
      <c r="O1770" s="14" t="n">
        <f aca="false">LEN(N1770)</f>
        <v>58</v>
      </c>
      <c r="P1770" s="14" t="str">
        <f aca="false">"Chauffeur privé "&amp;INDEX(10_Lieux!$K:$K,U1770)&amp;" vers "&amp;INDEX(10_Lieux!$L:$L,V1770)</f>
        <v>Chauffeur privé de l'aéroport Toulon-Hyères vers Bordeaux</v>
      </c>
      <c r="Q1770" s="14" t="str">
        <f aca="false">"Chauffeur privé "&amp;INDEX(10_Lieux!$K:$K,U1770)&amp;" vers "&amp;INDEX(10_Lieux!$L:$L,V1770)&amp;" : env. "&amp;I1770&amp;" km, "&amp;J1770&amp;" de route. Devis personnalisé, standard 24h/24 et 7j/7."</f>
        <v>Chauffeur privé de l'aéroport Toulon-Hyères vers Bordeaux : env. 715 km, 7 h 30 de route. Devis personnalisé, standard 24h/24 et 7j/7.</v>
      </c>
      <c r="R1770" s="14" t="n">
        <f aca="false">LEN(Q1770)</f>
        <v>134</v>
      </c>
      <c r="S1770" s="14" t="str">
        <f aca="false">INDEX(10_Lieux!$C:$C,U1770)</f>
        <v>France</v>
      </c>
      <c r="T1770" s="14" t="str">
        <f aca="false">INDEX(10_Lieux!$C:$C,V1770)</f>
        <v>France</v>
      </c>
      <c r="U1770" s="14" t="n">
        <f aca="false">MATCH(A1770,10_Lieux!$A:$A,0)</f>
        <v>172</v>
      </c>
      <c r="V1770" s="14" t="n">
        <f aca="false">MATCH(B1770,10_Lieux!$A:$A,0)</f>
        <v>61</v>
      </c>
      <c r="W1770" s="14" t="n">
        <f aca="false">ROUND(6371*2*ASIN(SQRT(SIN(RADIANS(INDEX(10_Lieux!$F:$F,V1770)-INDEX(10_Lieux!$F:$F,U1770))/2)^2+COS(RADIANS(INDEX(10_Lieux!$F:$F,U1770)))*COS(RADIANS(INDEX(10_Lieux!$F:$F,V1770)))*SIN(RADIANS(INDEX(10_Lieux!$G:$G,V1770)-INDEX(10_Lieux!$G:$G,U1770))/2)^2)),1)</f>
        <v>571.8</v>
      </c>
      <c r="X1770" s="14" t="n">
        <f aca="false">ROUND(I1770/IF(I1770&lt;p_seuil_vitesse,p_vit_lente,p_vit_rapide)*60/15,0)*15</f>
        <v>450</v>
      </c>
      <c r="Y1770" s="14" t="n">
        <f aca="false">MAX(IF(INDEX(10_Lieux!$B:$B,U1770)&lt;&gt;"Ville",INDEX(10_Lieux!$I:$I,U1770),0),IF(INDEX(10_Lieux!$B:$B,V1770)&lt;&gt;"Ville",INDEX(10_Lieux!$I:$I,V1770),0))</f>
        <v>250</v>
      </c>
      <c r="Z1770" s="14" t="str">
        <f aca="false">A1770&amp;"|"&amp;B1770</f>
        <v>Toulon-Hyères|Bordeaux</v>
      </c>
      <c r="AA1770" s="14" t="str">
        <f aca="false">IF(I1770&lt;p_local,"Local",IF(I1770&lt;p_vv_min,"Courte distance",IF(I1770&lt;p_tres_long,"Longue distance","Très longue distance")))</f>
        <v>Très longue distance</v>
      </c>
    </row>
    <row r="1771" customFormat="false" ht="15" hidden="false" customHeight="true" outlineLevel="0" collapsed="false">
      <c r="A1771" s="1" t="s">
        <v>130</v>
      </c>
      <c r="B1771" s="1" t="s">
        <v>1935</v>
      </c>
      <c r="C1771" s="1" t="s">
        <v>35</v>
      </c>
      <c r="D1771" s="1" t="s">
        <v>653</v>
      </c>
      <c r="E1771" s="1" t="s">
        <v>1945</v>
      </c>
      <c r="F1771" s="14" t="s">
        <v>40</v>
      </c>
      <c r="G1771" s="14" t="str">
        <f aca="false">IF(I1771&lt;p_local,"Local → page infra",IF(H1771&gt;=p_ph1,"Phase 1",IF(H1771&gt;=p_ph2,"Phase 2","Phase 3")))</f>
        <v>Phase 3</v>
      </c>
      <c r="H1771" s="14" t="n">
        <f aca="false">IF(I1771&lt;p_local,0,IF(C1771="Aéroport → Aéroport",p_pts_plein,IF(Y1771&gt;0,IF(I1771&lt;=Y1771,p_pts_plein,IF(I1771&lt;=p_mult2*Y1771,p_pts_moyen,p_pts_r3)),IF(I1771&gt;=p_vv_min,p_pts_plein,IF(I1771&gt;=p_vv_moy,p_pts_moyen,p_pts_court))))+IF(INDEX(10_Lieux!$D:$D,U1771)=1,p_prio1,p_prio2)+IF(INDEX(10_Lieux!$D:$D,V1771)=1,p_prio1,p_prio2)+IF(K1771="Oui",p_tf,0)+p_hub*((INDEX(10_Lieux!$H:$H,U1771)="Hub")+(INDEX(10_Lieux!$H:$H,V1771)="Hub"))+IF(OR(INDEX(10_Lieux!$H:$H,U1771)="Premium",INDEX(10_Lieux!$H:$H,V1771)="Premium"),p_prem,0))</f>
        <v>30</v>
      </c>
      <c r="I1771" s="14" t="n">
        <f aca="false">ROUND(W1771*p_facteur,0)</f>
        <v>715</v>
      </c>
      <c r="J1771" s="14" t="str">
        <f aca="false">IF(X1771&lt;60,X1771&amp;" min",INT(X1771/60)&amp;" h"&amp;IF(MOD(X1771,60)=0,""," "&amp;TEXT(MOD(X1771,60),"00")))</f>
        <v>7 h 30</v>
      </c>
      <c r="K1771" s="14" t="str">
        <f aca="false">IF(S1771&lt;&gt;T1771,"Oui","Non")</f>
        <v>Non</v>
      </c>
      <c r="L1771" s="14" t="str">
        <f aca="false">IF(AND(INDEX(10_Lieux!$B:$B,U1771)="Ville",INDEX(10_Lieux!$B:$B,V1771)="Ville"),"/chauffeur-prive/"&amp;INDEX(10_Lieux!$E:$E,U1771)&amp;"-"&amp;INDEX(10_Lieux!$E:$E,V1771)&amp;"/","/chauffeur-prive/"&amp;INDEX(10_Lieux!$E:$E,U1771)&amp;"/"&amp;INDEX(10_Lieux!$E:$E,V1771)&amp;"/")</f>
        <v>/chauffeur-prive/bordeaux/aeroport-toulon-hyeres/</v>
      </c>
      <c r="M1771" s="14" t="str">
        <f aca="false">IFERROR(INDEX($L:$L,MATCH(B1771&amp;"|"&amp;A1771,$Z:$Z,0)),"—")</f>
        <v>/chauffeur-prive/aeroport-toulon-hyeres/bordeaux/</v>
      </c>
      <c r="N1771" s="14" t="str">
        <f aca="false">IF(LEN("Chauffeur privé "&amp;INDEX(10_Lieux!$J:$J,U1771)&amp;" → "&amp;INDEX(10_Lieux!$J:$J,V1771)&amp;" | 24h/24")&gt;60,"Chauffeur privé "&amp;INDEX(10_Lieux!$J:$J,U1771)&amp;" → "&amp;INDEX(10_Lieux!$J:$J,V1771),"Chauffeur privé "&amp;INDEX(10_Lieux!$J:$J,U1771)&amp;" → "&amp;INDEX(10_Lieux!$J:$J,V1771)&amp;" | 24h/24")</f>
        <v>Chauffeur privé Bordeaux → Aéroport Toulon-Hyères | 24h/24</v>
      </c>
      <c r="O1771" s="14" t="n">
        <f aca="false">LEN(N1771)</f>
        <v>58</v>
      </c>
      <c r="P1771" s="14" t="str">
        <f aca="false">"Chauffeur privé "&amp;INDEX(10_Lieux!$K:$K,U1771)&amp;" vers "&amp;INDEX(10_Lieux!$L:$L,V1771)</f>
        <v>Chauffeur privé de Bordeaux vers l'aéroport Toulon-Hyères</v>
      </c>
      <c r="Q1771" s="14" t="str">
        <f aca="false">"Chauffeur privé "&amp;INDEX(10_Lieux!$K:$K,U1771)&amp;" vers "&amp;INDEX(10_Lieux!$L:$L,V1771)&amp;" : env. "&amp;I1771&amp;" km, "&amp;J1771&amp;" de route. Devis personnalisé, standard 24h/24 et 7j/7."</f>
        <v>Chauffeur privé de Bordeaux vers l'aéroport Toulon-Hyères : env. 715 km, 7 h 30 de route. Devis personnalisé, standard 24h/24 et 7j/7.</v>
      </c>
      <c r="R1771" s="14" t="n">
        <f aca="false">LEN(Q1771)</f>
        <v>134</v>
      </c>
      <c r="S1771" s="14" t="str">
        <f aca="false">INDEX(10_Lieux!$C:$C,U1771)</f>
        <v>France</v>
      </c>
      <c r="T1771" s="14" t="str">
        <f aca="false">INDEX(10_Lieux!$C:$C,V1771)</f>
        <v>France</v>
      </c>
      <c r="U1771" s="14" t="n">
        <f aca="false">MATCH(A1771,10_Lieux!$A:$A,0)</f>
        <v>61</v>
      </c>
      <c r="V1771" s="14" t="n">
        <f aca="false">MATCH(B1771,10_Lieux!$A:$A,0)</f>
        <v>172</v>
      </c>
      <c r="W1771" s="14" t="n">
        <f aca="false">ROUND(6371*2*ASIN(SQRT(SIN(RADIANS(INDEX(10_Lieux!$F:$F,V1771)-INDEX(10_Lieux!$F:$F,U1771))/2)^2+COS(RADIANS(INDEX(10_Lieux!$F:$F,U1771)))*COS(RADIANS(INDEX(10_Lieux!$F:$F,V1771)))*SIN(RADIANS(INDEX(10_Lieux!$G:$G,V1771)-INDEX(10_Lieux!$G:$G,U1771))/2)^2)),1)</f>
        <v>571.8</v>
      </c>
      <c r="X1771" s="14" t="n">
        <f aca="false">ROUND(I1771/IF(I1771&lt;p_seuil_vitesse,p_vit_lente,p_vit_rapide)*60/15,0)*15</f>
        <v>450</v>
      </c>
      <c r="Y1771" s="14" t="n">
        <f aca="false">MAX(IF(INDEX(10_Lieux!$B:$B,U1771)&lt;&gt;"Ville",INDEX(10_Lieux!$I:$I,U1771),0),IF(INDEX(10_Lieux!$B:$B,V1771)&lt;&gt;"Ville",INDEX(10_Lieux!$I:$I,V1771),0))</f>
        <v>250</v>
      </c>
      <c r="Z1771" s="14" t="str">
        <f aca="false">A1771&amp;"|"&amp;B1771</f>
        <v>Bordeaux|Toulon-Hyères</v>
      </c>
      <c r="AA1771" s="14" t="str">
        <f aca="false">IF(I1771&lt;p_local,"Local",IF(I1771&lt;p_vv_min,"Courte distance",IF(I1771&lt;p_tres_long,"Longue distance","Très longue distance")))</f>
        <v>Très longue distance</v>
      </c>
    </row>
    <row r="1772" customFormat="false" ht="15" hidden="false" customHeight="true" outlineLevel="0" collapsed="false">
      <c r="A1772" s="1" t="s">
        <v>1935</v>
      </c>
      <c r="B1772" s="1" t="s">
        <v>132</v>
      </c>
      <c r="C1772" s="1" t="s">
        <v>34</v>
      </c>
      <c r="D1772" s="1" t="s">
        <v>653</v>
      </c>
      <c r="E1772" s="1" t="s">
        <v>1946</v>
      </c>
      <c r="F1772" s="14" t="s">
        <v>40</v>
      </c>
      <c r="G1772" s="14" t="str">
        <f aca="false">IF(I1772&lt;p_local,"Local → page infra",IF(H1772&gt;=p_ph1,"Phase 1",IF(H1772&gt;=p_ph2,"Phase 2","Phase 3")))</f>
        <v>Phase 3</v>
      </c>
      <c r="H1772" s="14" t="n">
        <f aca="false">IF(I1772&lt;p_local,0,IF(C1772="Aéroport → Aéroport",p_pts_plein,IF(Y1772&gt;0,IF(I1772&lt;=Y1772,p_pts_plein,IF(I1772&lt;=p_mult2*Y1772,p_pts_moyen,p_pts_r3)),IF(I1772&gt;=p_vv_min,p_pts_plein,IF(I1772&gt;=p_vv_moy,p_pts_moyen,p_pts_court))))+IF(INDEX(10_Lieux!$D:$D,U1772)=1,p_prio1,p_prio2)+IF(INDEX(10_Lieux!$D:$D,V1772)=1,p_prio1,p_prio2)+IF(K1772="Oui",p_tf,0)+p_hub*((INDEX(10_Lieux!$H:$H,U1772)="Hub")+(INDEX(10_Lieux!$H:$H,V1772)="Hub"))+IF(OR(INDEX(10_Lieux!$H:$H,U1772)="Premium",INDEX(10_Lieux!$H:$H,V1772)="Premium"),p_prem,0))</f>
        <v>30</v>
      </c>
      <c r="I1772" s="14" t="n">
        <f aca="false">ROUND(W1772*p_facteur,0)</f>
        <v>480</v>
      </c>
      <c r="J1772" s="14" t="str">
        <f aca="false">IF(X1772&lt;60,X1772&amp;" min",INT(X1772/60)&amp;" h"&amp;IF(MOD(X1772,60)=0,""," "&amp;TEXT(MOD(X1772,60),"00")))</f>
        <v>5 h</v>
      </c>
      <c r="K1772" s="14" t="str">
        <f aca="false">IF(S1772&lt;&gt;T1772,"Oui","Non")</f>
        <v>Non</v>
      </c>
      <c r="L1772" s="14" t="str">
        <f aca="false">IF(AND(INDEX(10_Lieux!$B:$B,U1772)="Ville",INDEX(10_Lieux!$B:$B,V1772)="Ville"),"/chauffeur-prive/"&amp;INDEX(10_Lieux!$E:$E,U1772)&amp;"-"&amp;INDEX(10_Lieux!$E:$E,V1772)&amp;"/","/chauffeur-prive/"&amp;INDEX(10_Lieux!$E:$E,U1772)&amp;"/"&amp;INDEX(10_Lieux!$E:$E,V1772)&amp;"/")</f>
        <v>/chauffeur-prive/aeroport-toulon-hyeres/toulouse/</v>
      </c>
      <c r="M1772" s="14" t="str">
        <f aca="false">IFERROR(INDEX($L:$L,MATCH(B1772&amp;"|"&amp;A1772,$Z:$Z,0)),"—")</f>
        <v>/chauffeur-prive/toulouse/aeroport-toulon-hyeres/</v>
      </c>
      <c r="N1772" s="14" t="str">
        <f aca="false">IF(LEN("Chauffeur privé "&amp;INDEX(10_Lieux!$J:$J,U1772)&amp;" → "&amp;INDEX(10_Lieux!$J:$J,V1772)&amp;" | 24h/24")&gt;60,"Chauffeur privé "&amp;INDEX(10_Lieux!$J:$J,U1772)&amp;" → "&amp;INDEX(10_Lieux!$J:$J,V1772),"Chauffeur privé "&amp;INDEX(10_Lieux!$J:$J,U1772)&amp;" → "&amp;INDEX(10_Lieux!$J:$J,V1772)&amp;" | 24h/24")</f>
        <v>Chauffeur privé Aéroport Toulon-Hyères → Toulouse | 24h/24</v>
      </c>
      <c r="O1772" s="14" t="n">
        <f aca="false">LEN(N1772)</f>
        <v>58</v>
      </c>
      <c r="P1772" s="14" t="str">
        <f aca="false">"Chauffeur privé "&amp;INDEX(10_Lieux!$K:$K,U1772)&amp;" vers "&amp;INDEX(10_Lieux!$L:$L,V1772)</f>
        <v>Chauffeur privé de l'aéroport Toulon-Hyères vers Toulouse</v>
      </c>
      <c r="Q1772" s="14" t="str">
        <f aca="false">"Chauffeur privé "&amp;INDEX(10_Lieux!$K:$K,U1772)&amp;" vers "&amp;INDEX(10_Lieux!$L:$L,V1772)&amp;" : env. "&amp;I1772&amp;" km, "&amp;J1772&amp;" de route. Devis personnalisé, standard 24h/24 et 7j/7."</f>
        <v>Chauffeur privé de l'aéroport Toulon-Hyères vers Toulouse : env. 480 km, 5 h de route. Devis personnalisé, standard 24h/24 et 7j/7.</v>
      </c>
      <c r="R1772" s="14" t="n">
        <f aca="false">LEN(Q1772)</f>
        <v>131</v>
      </c>
      <c r="S1772" s="14" t="str">
        <f aca="false">INDEX(10_Lieux!$C:$C,U1772)</f>
        <v>France</v>
      </c>
      <c r="T1772" s="14" t="str">
        <f aca="false">INDEX(10_Lieux!$C:$C,V1772)</f>
        <v>France</v>
      </c>
      <c r="U1772" s="14" t="n">
        <f aca="false">MATCH(A1772,10_Lieux!$A:$A,0)</f>
        <v>172</v>
      </c>
      <c r="V1772" s="14" t="n">
        <f aca="false">MATCH(B1772,10_Lieux!$A:$A,0)</f>
        <v>70</v>
      </c>
      <c r="W1772" s="14" t="n">
        <f aca="false">ROUND(6371*2*ASIN(SQRT(SIN(RADIANS(INDEX(10_Lieux!$F:$F,V1772)-INDEX(10_Lieux!$F:$F,U1772))/2)^2+COS(RADIANS(INDEX(10_Lieux!$F:$F,U1772)))*COS(RADIANS(INDEX(10_Lieux!$F:$F,V1772)))*SIN(RADIANS(INDEX(10_Lieux!$G:$G,V1772)-INDEX(10_Lieux!$G:$G,U1772))/2)^2)),1)</f>
        <v>384.3</v>
      </c>
      <c r="X1772" s="14" t="n">
        <f aca="false">ROUND(I1772/IF(I1772&lt;p_seuil_vitesse,p_vit_lente,p_vit_rapide)*60/15,0)*15</f>
        <v>300</v>
      </c>
      <c r="Y1772" s="14" t="n">
        <f aca="false">MAX(IF(INDEX(10_Lieux!$B:$B,U1772)&lt;&gt;"Ville",INDEX(10_Lieux!$I:$I,U1772),0),IF(INDEX(10_Lieux!$B:$B,V1772)&lt;&gt;"Ville",INDEX(10_Lieux!$I:$I,V1772),0))</f>
        <v>250</v>
      </c>
      <c r="Z1772" s="14" t="str">
        <f aca="false">A1772&amp;"|"&amp;B1772</f>
        <v>Toulon-Hyères|Toulouse</v>
      </c>
      <c r="AA1772" s="14" t="str">
        <f aca="false">IF(I1772&lt;p_local,"Local",IF(I1772&lt;p_vv_min,"Courte distance",IF(I1772&lt;p_tres_long,"Longue distance","Très longue distance")))</f>
        <v>Longue distance</v>
      </c>
    </row>
    <row r="1773" customFormat="false" ht="15" hidden="false" customHeight="true" outlineLevel="0" collapsed="false">
      <c r="A1773" s="1" t="s">
        <v>132</v>
      </c>
      <c r="B1773" s="1" t="s">
        <v>1935</v>
      </c>
      <c r="C1773" s="1" t="s">
        <v>35</v>
      </c>
      <c r="D1773" s="1" t="s">
        <v>653</v>
      </c>
      <c r="E1773" s="1" t="s">
        <v>1947</v>
      </c>
      <c r="F1773" s="14" t="s">
        <v>40</v>
      </c>
      <c r="G1773" s="14" t="str">
        <f aca="false">IF(I1773&lt;p_local,"Local → page infra",IF(H1773&gt;=p_ph1,"Phase 1",IF(H1773&gt;=p_ph2,"Phase 2","Phase 3")))</f>
        <v>Phase 3</v>
      </c>
      <c r="H1773" s="14" t="n">
        <f aca="false">IF(I1773&lt;p_local,0,IF(C1773="Aéroport → Aéroport",p_pts_plein,IF(Y1773&gt;0,IF(I1773&lt;=Y1773,p_pts_plein,IF(I1773&lt;=p_mult2*Y1773,p_pts_moyen,p_pts_r3)),IF(I1773&gt;=p_vv_min,p_pts_plein,IF(I1773&gt;=p_vv_moy,p_pts_moyen,p_pts_court))))+IF(INDEX(10_Lieux!$D:$D,U1773)=1,p_prio1,p_prio2)+IF(INDEX(10_Lieux!$D:$D,V1773)=1,p_prio1,p_prio2)+IF(K1773="Oui",p_tf,0)+p_hub*((INDEX(10_Lieux!$H:$H,U1773)="Hub")+(INDEX(10_Lieux!$H:$H,V1773)="Hub"))+IF(OR(INDEX(10_Lieux!$H:$H,U1773)="Premium",INDEX(10_Lieux!$H:$H,V1773)="Premium"),p_prem,0))</f>
        <v>30</v>
      </c>
      <c r="I1773" s="14" t="n">
        <f aca="false">ROUND(W1773*p_facteur,0)</f>
        <v>480</v>
      </c>
      <c r="J1773" s="14" t="str">
        <f aca="false">IF(X1773&lt;60,X1773&amp;" min",INT(X1773/60)&amp;" h"&amp;IF(MOD(X1773,60)=0,""," "&amp;TEXT(MOD(X1773,60),"00")))</f>
        <v>5 h</v>
      </c>
      <c r="K1773" s="14" t="str">
        <f aca="false">IF(S1773&lt;&gt;T1773,"Oui","Non")</f>
        <v>Non</v>
      </c>
      <c r="L1773" s="14" t="str">
        <f aca="false">IF(AND(INDEX(10_Lieux!$B:$B,U1773)="Ville",INDEX(10_Lieux!$B:$B,V1773)="Ville"),"/chauffeur-prive/"&amp;INDEX(10_Lieux!$E:$E,U1773)&amp;"-"&amp;INDEX(10_Lieux!$E:$E,V1773)&amp;"/","/chauffeur-prive/"&amp;INDEX(10_Lieux!$E:$E,U1773)&amp;"/"&amp;INDEX(10_Lieux!$E:$E,V1773)&amp;"/")</f>
        <v>/chauffeur-prive/toulouse/aeroport-toulon-hyeres/</v>
      </c>
      <c r="M1773" s="14" t="str">
        <f aca="false">IFERROR(INDEX($L:$L,MATCH(B1773&amp;"|"&amp;A1773,$Z:$Z,0)),"—")</f>
        <v>/chauffeur-prive/aeroport-toulon-hyeres/toulouse/</v>
      </c>
      <c r="N1773" s="14" t="str">
        <f aca="false">IF(LEN("Chauffeur privé "&amp;INDEX(10_Lieux!$J:$J,U1773)&amp;" → "&amp;INDEX(10_Lieux!$J:$J,V1773)&amp;" | 24h/24")&gt;60,"Chauffeur privé "&amp;INDEX(10_Lieux!$J:$J,U1773)&amp;" → "&amp;INDEX(10_Lieux!$J:$J,V1773),"Chauffeur privé "&amp;INDEX(10_Lieux!$J:$J,U1773)&amp;" → "&amp;INDEX(10_Lieux!$J:$J,V1773)&amp;" | 24h/24")</f>
        <v>Chauffeur privé Toulouse → Aéroport Toulon-Hyères | 24h/24</v>
      </c>
      <c r="O1773" s="14" t="n">
        <f aca="false">LEN(N1773)</f>
        <v>58</v>
      </c>
      <c r="P1773" s="14" t="str">
        <f aca="false">"Chauffeur privé "&amp;INDEX(10_Lieux!$K:$K,U1773)&amp;" vers "&amp;INDEX(10_Lieux!$L:$L,V1773)</f>
        <v>Chauffeur privé de Toulouse vers l'aéroport Toulon-Hyères</v>
      </c>
      <c r="Q1773" s="14" t="str">
        <f aca="false">"Chauffeur privé "&amp;INDEX(10_Lieux!$K:$K,U1773)&amp;" vers "&amp;INDEX(10_Lieux!$L:$L,V1773)&amp;" : env. "&amp;I1773&amp;" km, "&amp;J1773&amp;" de route. Devis personnalisé, standard 24h/24 et 7j/7."</f>
        <v>Chauffeur privé de Toulouse vers l'aéroport Toulon-Hyères : env. 480 km, 5 h de route. Devis personnalisé, standard 24h/24 et 7j/7.</v>
      </c>
      <c r="R1773" s="14" t="n">
        <f aca="false">LEN(Q1773)</f>
        <v>131</v>
      </c>
      <c r="S1773" s="14" t="str">
        <f aca="false">INDEX(10_Lieux!$C:$C,U1773)</f>
        <v>France</v>
      </c>
      <c r="T1773" s="14" t="str">
        <f aca="false">INDEX(10_Lieux!$C:$C,V1773)</f>
        <v>France</v>
      </c>
      <c r="U1773" s="14" t="n">
        <f aca="false">MATCH(A1773,10_Lieux!$A:$A,0)</f>
        <v>70</v>
      </c>
      <c r="V1773" s="14" t="n">
        <f aca="false">MATCH(B1773,10_Lieux!$A:$A,0)</f>
        <v>172</v>
      </c>
      <c r="W1773" s="14" t="n">
        <f aca="false">ROUND(6371*2*ASIN(SQRT(SIN(RADIANS(INDEX(10_Lieux!$F:$F,V1773)-INDEX(10_Lieux!$F:$F,U1773))/2)^2+COS(RADIANS(INDEX(10_Lieux!$F:$F,U1773)))*COS(RADIANS(INDEX(10_Lieux!$F:$F,V1773)))*SIN(RADIANS(INDEX(10_Lieux!$G:$G,V1773)-INDEX(10_Lieux!$G:$G,U1773))/2)^2)),1)</f>
        <v>384.3</v>
      </c>
      <c r="X1773" s="14" t="n">
        <f aca="false">ROUND(I1773/IF(I1773&lt;p_seuil_vitesse,p_vit_lente,p_vit_rapide)*60/15,0)*15</f>
        <v>300</v>
      </c>
      <c r="Y1773" s="14" t="n">
        <f aca="false">MAX(IF(INDEX(10_Lieux!$B:$B,U1773)&lt;&gt;"Ville",INDEX(10_Lieux!$I:$I,U1773),0),IF(INDEX(10_Lieux!$B:$B,V1773)&lt;&gt;"Ville",INDEX(10_Lieux!$I:$I,V1773),0))</f>
        <v>250</v>
      </c>
      <c r="Z1773" s="14" t="str">
        <f aca="false">A1773&amp;"|"&amp;B1773</f>
        <v>Toulouse|Toulon-Hyères</v>
      </c>
      <c r="AA1773" s="14" t="str">
        <f aca="false">IF(I1773&lt;p_local,"Local",IF(I1773&lt;p_vv_min,"Courte distance",IF(I1773&lt;p_tres_long,"Longue distance","Très longue distance")))</f>
        <v>Longue distance</v>
      </c>
    </row>
    <row r="1774" customFormat="false" ht="15" hidden="false" customHeight="true" outlineLevel="0" collapsed="false">
      <c r="A1774" s="1" t="s">
        <v>1935</v>
      </c>
      <c r="B1774" s="1" t="s">
        <v>134</v>
      </c>
      <c r="C1774" s="1" t="s">
        <v>34</v>
      </c>
      <c r="D1774" s="1" t="s">
        <v>653</v>
      </c>
      <c r="E1774" s="1" t="s">
        <v>1948</v>
      </c>
      <c r="F1774" s="14" t="s">
        <v>40</v>
      </c>
      <c r="G1774" s="14" t="str">
        <f aca="false">IF(I1774&lt;p_local,"Local → page infra",IF(H1774&gt;=p_ph1,"Phase 1",IF(H1774&gt;=p_ph2,"Phase 2","Phase 3")))</f>
        <v>Phase 3</v>
      </c>
      <c r="H1774" s="14" t="n">
        <f aca="false">IF(I1774&lt;p_local,0,IF(C1774="Aéroport → Aéroport",p_pts_plein,IF(Y1774&gt;0,IF(I1774&lt;=Y1774,p_pts_plein,IF(I1774&lt;=p_mult2*Y1774,p_pts_moyen,p_pts_r3)),IF(I1774&gt;=p_vv_min,p_pts_plein,IF(I1774&gt;=p_vv_moy,p_pts_moyen,p_pts_court))))+IF(INDEX(10_Lieux!$D:$D,U1774)=1,p_prio1,p_prio2)+IF(INDEX(10_Lieux!$D:$D,V1774)=1,p_prio1,p_prio2)+IF(K1774="Oui",p_tf,0)+p_hub*((INDEX(10_Lieux!$H:$H,U1774)="Hub")+(INDEX(10_Lieux!$H:$H,V1774)="Hub"))+IF(OR(INDEX(10_Lieux!$H:$H,U1774)="Premium",INDEX(10_Lieux!$H:$H,V1774)="Premium"),p_prem,0))</f>
        <v>30</v>
      </c>
      <c r="I1774" s="14" t="n">
        <f aca="false">ROUND(W1774*p_facteur,0)</f>
        <v>1087</v>
      </c>
      <c r="J1774" s="14" t="str">
        <f aca="false">IF(X1774&lt;60,X1774&amp;" min",INT(X1774/60)&amp;" h"&amp;IF(MOD(X1774,60)=0,""," "&amp;TEXT(MOD(X1774,60),"00")))</f>
        <v>11 h 30</v>
      </c>
      <c r="K1774" s="14" t="str">
        <f aca="false">IF(S1774&lt;&gt;T1774,"Oui","Non")</f>
        <v>Non</v>
      </c>
      <c r="L1774" s="14" t="str">
        <f aca="false">IF(AND(INDEX(10_Lieux!$B:$B,U1774)="Ville",INDEX(10_Lieux!$B:$B,V1774)="Ville"),"/chauffeur-prive/"&amp;INDEX(10_Lieux!$E:$E,U1774)&amp;"-"&amp;INDEX(10_Lieux!$E:$E,V1774)&amp;"/","/chauffeur-prive/"&amp;INDEX(10_Lieux!$E:$E,U1774)&amp;"/"&amp;INDEX(10_Lieux!$E:$E,V1774)&amp;"/")</f>
        <v>/chauffeur-prive/aeroport-toulon-hyeres/lille/</v>
      </c>
      <c r="M1774" s="14" t="str">
        <f aca="false">IFERROR(INDEX($L:$L,MATCH(B1774&amp;"|"&amp;A1774,$Z:$Z,0)),"—")</f>
        <v>/chauffeur-prive/lille/aeroport-toulon-hyeres/</v>
      </c>
      <c r="N1774" s="14" t="str">
        <f aca="false">IF(LEN("Chauffeur privé "&amp;INDEX(10_Lieux!$J:$J,U1774)&amp;" → "&amp;INDEX(10_Lieux!$J:$J,V1774)&amp;" | 24h/24")&gt;60,"Chauffeur privé "&amp;INDEX(10_Lieux!$J:$J,U1774)&amp;" → "&amp;INDEX(10_Lieux!$J:$J,V1774),"Chauffeur privé "&amp;INDEX(10_Lieux!$J:$J,U1774)&amp;" → "&amp;INDEX(10_Lieux!$J:$J,V1774)&amp;" | 24h/24")</f>
        <v>Chauffeur privé Aéroport Toulon-Hyères → Lille | 24h/24</v>
      </c>
      <c r="O1774" s="14" t="n">
        <f aca="false">LEN(N1774)</f>
        <v>55</v>
      </c>
      <c r="P1774" s="14" t="str">
        <f aca="false">"Chauffeur privé "&amp;INDEX(10_Lieux!$K:$K,U1774)&amp;" vers "&amp;INDEX(10_Lieux!$L:$L,V1774)</f>
        <v>Chauffeur privé de l'aéroport Toulon-Hyères vers Lille</v>
      </c>
      <c r="Q1774" s="14" t="str">
        <f aca="false">"Chauffeur privé "&amp;INDEX(10_Lieux!$K:$K,U1774)&amp;" vers "&amp;INDEX(10_Lieux!$L:$L,V1774)&amp;" : env. "&amp;I1774&amp;" km, "&amp;J1774&amp;" de route. Devis personnalisé, standard 24h/24 et 7j/7."</f>
        <v>Chauffeur privé de l'aéroport Toulon-Hyères vers Lille : env. 1087 km, 11 h 30 de route. Devis personnalisé, standard 24h/24 et 7j/7.</v>
      </c>
      <c r="R1774" s="14" t="n">
        <f aca="false">LEN(Q1774)</f>
        <v>133</v>
      </c>
      <c r="S1774" s="14" t="str">
        <f aca="false">INDEX(10_Lieux!$C:$C,U1774)</f>
        <v>France</v>
      </c>
      <c r="T1774" s="14" t="str">
        <f aca="false">INDEX(10_Lieux!$C:$C,V1774)</f>
        <v>France</v>
      </c>
      <c r="U1774" s="14" t="n">
        <f aca="false">MATCH(A1774,10_Lieux!$A:$A,0)</f>
        <v>172</v>
      </c>
      <c r="V1774" s="14" t="n">
        <f aca="false">MATCH(B1774,10_Lieux!$A:$A,0)</f>
        <v>37</v>
      </c>
      <c r="W1774" s="14" t="n">
        <f aca="false">ROUND(6371*2*ASIN(SQRT(SIN(RADIANS(INDEX(10_Lieux!$F:$F,V1774)-INDEX(10_Lieux!$F:$F,U1774))/2)^2+COS(RADIANS(INDEX(10_Lieux!$F:$F,U1774)))*COS(RADIANS(INDEX(10_Lieux!$F:$F,V1774)))*SIN(RADIANS(INDEX(10_Lieux!$G:$G,V1774)-INDEX(10_Lieux!$G:$G,U1774))/2)^2)),1)</f>
        <v>869.6</v>
      </c>
      <c r="X1774" s="14" t="n">
        <f aca="false">ROUND(I1774/IF(I1774&lt;p_seuil_vitesse,p_vit_lente,p_vit_rapide)*60/15,0)*15</f>
        <v>690</v>
      </c>
      <c r="Y1774" s="14" t="n">
        <f aca="false">MAX(IF(INDEX(10_Lieux!$B:$B,U1774)&lt;&gt;"Ville",INDEX(10_Lieux!$I:$I,U1774),0),IF(INDEX(10_Lieux!$B:$B,V1774)&lt;&gt;"Ville",INDEX(10_Lieux!$I:$I,V1774),0))</f>
        <v>250</v>
      </c>
      <c r="Z1774" s="14" t="str">
        <f aca="false">A1774&amp;"|"&amp;B1774</f>
        <v>Toulon-Hyères|Lille</v>
      </c>
      <c r="AA1774" s="14" t="str">
        <f aca="false">IF(I1774&lt;p_local,"Local",IF(I1774&lt;p_vv_min,"Courte distance",IF(I1774&lt;p_tres_long,"Longue distance","Très longue distance")))</f>
        <v>Très longue distance</v>
      </c>
    </row>
    <row r="1775" customFormat="false" ht="15" hidden="false" customHeight="true" outlineLevel="0" collapsed="false">
      <c r="A1775" s="1" t="s">
        <v>134</v>
      </c>
      <c r="B1775" s="1" t="s">
        <v>1935</v>
      </c>
      <c r="C1775" s="1" t="s">
        <v>35</v>
      </c>
      <c r="D1775" s="1" t="s">
        <v>653</v>
      </c>
      <c r="E1775" s="1" t="s">
        <v>1949</v>
      </c>
      <c r="F1775" s="14" t="s">
        <v>40</v>
      </c>
      <c r="G1775" s="14" t="str">
        <f aca="false">IF(I1775&lt;p_local,"Local → page infra",IF(H1775&gt;=p_ph1,"Phase 1",IF(H1775&gt;=p_ph2,"Phase 2","Phase 3")))</f>
        <v>Phase 3</v>
      </c>
      <c r="H1775" s="14" t="n">
        <f aca="false">IF(I1775&lt;p_local,0,IF(C1775="Aéroport → Aéroport",p_pts_plein,IF(Y1775&gt;0,IF(I1775&lt;=Y1775,p_pts_plein,IF(I1775&lt;=p_mult2*Y1775,p_pts_moyen,p_pts_r3)),IF(I1775&gt;=p_vv_min,p_pts_plein,IF(I1775&gt;=p_vv_moy,p_pts_moyen,p_pts_court))))+IF(INDEX(10_Lieux!$D:$D,U1775)=1,p_prio1,p_prio2)+IF(INDEX(10_Lieux!$D:$D,V1775)=1,p_prio1,p_prio2)+IF(K1775="Oui",p_tf,0)+p_hub*((INDEX(10_Lieux!$H:$H,U1775)="Hub")+(INDEX(10_Lieux!$H:$H,V1775)="Hub"))+IF(OR(INDEX(10_Lieux!$H:$H,U1775)="Premium",INDEX(10_Lieux!$H:$H,V1775)="Premium"),p_prem,0))</f>
        <v>30</v>
      </c>
      <c r="I1775" s="14" t="n">
        <f aca="false">ROUND(W1775*p_facteur,0)</f>
        <v>1087</v>
      </c>
      <c r="J1775" s="14" t="str">
        <f aca="false">IF(X1775&lt;60,X1775&amp;" min",INT(X1775/60)&amp;" h"&amp;IF(MOD(X1775,60)=0,""," "&amp;TEXT(MOD(X1775,60),"00")))</f>
        <v>11 h 30</v>
      </c>
      <c r="K1775" s="14" t="str">
        <f aca="false">IF(S1775&lt;&gt;T1775,"Oui","Non")</f>
        <v>Non</v>
      </c>
      <c r="L1775" s="14" t="str">
        <f aca="false">IF(AND(INDEX(10_Lieux!$B:$B,U1775)="Ville",INDEX(10_Lieux!$B:$B,V1775)="Ville"),"/chauffeur-prive/"&amp;INDEX(10_Lieux!$E:$E,U1775)&amp;"-"&amp;INDEX(10_Lieux!$E:$E,V1775)&amp;"/","/chauffeur-prive/"&amp;INDEX(10_Lieux!$E:$E,U1775)&amp;"/"&amp;INDEX(10_Lieux!$E:$E,V1775)&amp;"/")</f>
        <v>/chauffeur-prive/lille/aeroport-toulon-hyeres/</v>
      </c>
      <c r="M1775" s="14" t="str">
        <f aca="false">IFERROR(INDEX($L:$L,MATCH(B1775&amp;"|"&amp;A1775,$Z:$Z,0)),"—")</f>
        <v>/chauffeur-prive/aeroport-toulon-hyeres/lille/</v>
      </c>
      <c r="N1775" s="14" t="str">
        <f aca="false">IF(LEN("Chauffeur privé "&amp;INDEX(10_Lieux!$J:$J,U1775)&amp;" → "&amp;INDEX(10_Lieux!$J:$J,V1775)&amp;" | 24h/24")&gt;60,"Chauffeur privé "&amp;INDEX(10_Lieux!$J:$J,U1775)&amp;" → "&amp;INDEX(10_Lieux!$J:$J,V1775),"Chauffeur privé "&amp;INDEX(10_Lieux!$J:$J,U1775)&amp;" → "&amp;INDEX(10_Lieux!$J:$J,V1775)&amp;" | 24h/24")</f>
        <v>Chauffeur privé Lille → Aéroport Toulon-Hyères | 24h/24</v>
      </c>
      <c r="O1775" s="14" t="n">
        <f aca="false">LEN(N1775)</f>
        <v>55</v>
      </c>
      <c r="P1775" s="14" t="str">
        <f aca="false">"Chauffeur privé "&amp;INDEX(10_Lieux!$K:$K,U1775)&amp;" vers "&amp;INDEX(10_Lieux!$L:$L,V1775)</f>
        <v>Chauffeur privé de Lille vers l'aéroport Toulon-Hyères</v>
      </c>
      <c r="Q1775" s="14" t="str">
        <f aca="false">"Chauffeur privé "&amp;INDEX(10_Lieux!$K:$K,U1775)&amp;" vers "&amp;INDEX(10_Lieux!$L:$L,V1775)&amp;" : env. "&amp;I1775&amp;" km, "&amp;J1775&amp;" de route. Devis personnalisé, standard 24h/24 et 7j/7."</f>
        <v>Chauffeur privé de Lille vers l'aéroport Toulon-Hyères : env. 1087 km, 11 h 30 de route. Devis personnalisé, standard 24h/24 et 7j/7.</v>
      </c>
      <c r="R1775" s="14" t="n">
        <f aca="false">LEN(Q1775)</f>
        <v>133</v>
      </c>
      <c r="S1775" s="14" t="str">
        <f aca="false">INDEX(10_Lieux!$C:$C,U1775)</f>
        <v>France</v>
      </c>
      <c r="T1775" s="14" t="str">
        <f aca="false">INDEX(10_Lieux!$C:$C,V1775)</f>
        <v>France</v>
      </c>
      <c r="U1775" s="14" t="n">
        <f aca="false">MATCH(A1775,10_Lieux!$A:$A,0)</f>
        <v>37</v>
      </c>
      <c r="V1775" s="14" t="n">
        <f aca="false">MATCH(B1775,10_Lieux!$A:$A,0)</f>
        <v>172</v>
      </c>
      <c r="W1775" s="14" t="n">
        <f aca="false">ROUND(6371*2*ASIN(SQRT(SIN(RADIANS(INDEX(10_Lieux!$F:$F,V1775)-INDEX(10_Lieux!$F:$F,U1775))/2)^2+COS(RADIANS(INDEX(10_Lieux!$F:$F,U1775)))*COS(RADIANS(INDEX(10_Lieux!$F:$F,V1775)))*SIN(RADIANS(INDEX(10_Lieux!$G:$G,V1775)-INDEX(10_Lieux!$G:$G,U1775))/2)^2)),1)</f>
        <v>869.6</v>
      </c>
      <c r="X1775" s="14" t="n">
        <f aca="false">ROUND(I1775/IF(I1775&lt;p_seuil_vitesse,p_vit_lente,p_vit_rapide)*60/15,0)*15</f>
        <v>690</v>
      </c>
      <c r="Y1775" s="14" t="n">
        <f aca="false">MAX(IF(INDEX(10_Lieux!$B:$B,U1775)&lt;&gt;"Ville",INDEX(10_Lieux!$I:$I,U1775),0),IF(INDEX(10_Lieux!$B:$B,V1775)&lt;&gt;"Ville",INDEX(10_Lieux!$I:$I,V1775),0))</f>
        <v>250</v>
      </c>
      <c r="Z1775" s="14" t="str">
        <f aca="false">A1775&amp;"|"&amp;B1775</f>
        <v>Lille|Toulon-Hyères</v>
      </c>
      <c r="AA1775" s="14" t="str">
        <f aca="false">IF(I1775&lt;p_local,"Local",IF(I1775&lt;p_vv_min,"Courte distance",IF(I1775&lt;p_tres_long,"Longue distance","Très longue distance")))</f>
        <v>Très longue distance</v>
      </c>
    </row>
    <row r="1776" customFormat="false" ht="15" hidden="false" customHeight="true" outlineLevel="0" collapsed="false">
      <c r="A1776" s="1" t="s">
        <v>1935</v>
      </c>
      <c r="B1776" s="1" t="s">
        <v>136</v>
      </c>
      <c r="C1776" s="1" t="s">
        <v>34</v>
      </c>
      <c r="D1776" s="1" t="s">
        <v>653</v>
      </c>
      <c r="E1776" s="1" t="s">
        <v>1950</v>
      </c>
      <c r="F1776" s="14" t="s">
        <v>40</v>
      </c>
      <c r="G1776" s="14" t="str">
        <f aca="false">IF(I1776&lt;p_local,"Local → page infra",IF(H1776&gt;=p_ph1,"Phase 1",IF(H1776&gt;=p_ph2,"Phase 2","Phase 3")))</f>
        <v>Phase 3</v>
      </c>
      <c r="H1776" s="14" t="n">
        <f aca="false">IF(I1776&lt;p_local,0,IF(C1776="Aéroport → Aéroport",p_pts_plein,IF(Y1776&gt;0,IF(I1776&lt;=Y1776,p_pts_plein,IF(I1776&lt;=p_mult2*Y1776,p_pts_moyen,p_pts_r3)),IF(I1776&gt;=p_vv_min,p_pts_plein,IF(I1776&gt;=p_vv_moy,p_pts_moyen,p_pts_court))))+IF(INDEX(10_Lieux!$D:$D,U1776)=1,p_prio1,p_prio2)+IF(INDEX(10_Lieux!$D:$D,V1776)=1,p_prio1,p_prio2)+IF(K1776="Oui",p_tf,0)+p_hub*((INDEX(10_Lieux!$H:$H,U1776)="Hub")+(INDEX(10_Lieux!$H:$H,V1776)="Hub"))+IF(OR(INDEX(10_Lieux!$H:$H,U1776)="Premium",INDEX(10_Lieux!$H:$H,V1776)="Premium"),p_prem,0))</f>
        <v>30</v>
      </c>
      <c r="I1776" s="14" t="n">
        <f aca="false">ROUND(W1776*p_facteur,0)</f>
        <v>777</v>
      </c>
      <c r="J1776" s="14" t="str">
        <f aca="false">IF(X1776&lt;60,X1776&amp;" min",INT(X1776/60)&amp;" h"&amp;IF(MOD(X1776,60)=0,""," "&amp;TEXT(MOD(X1776,60),"00")))</f>
        <v>8 h 15</v>
      </c>
      <c r="K1776" s="14" t="str">
        <f aca="false">IF(S1776&lt;&gt;T1776,"Oui","Non")</f>
        <v>Non</v>
      </c>
      <c r="L1776" s="14" t="str">
        <f aca="false">IF(AND(INDEX(10_Lieux!$B:$B,U1776)="Ville",INDEX(10_Lieux!$B:$B,V1776)="Ville"),"/chauffeur-prive/"&amp;INDEX(10_Lieux!$E:$E,U1776)&amp;"-"&amp;INDEX(10_Lieux!$E:$E,V1776)&amp;"/","/chauffeur-prive/"&amp;INDEX(10_Lieux!$E:$E,U1776)&amp;"/"&amp;INDEX(10_Lieux!$E:$E,V1776)&amp;"/")</f>
        <v>/chauffeur-prive/aeroport-toulon-hyeres/strasbourg/</v>
      </c>
      <c r="M1776" s="14" t="str">
        <f aca="false">IFERROR(INDEX($L:$L,MATCH(B1776&amp;"|"&amp;A1776,$Z:$Z,0)),"—")</f>
        <v>/chauffeur-prive/strasbourg/aeroport-toulon-hyeres/</v>
      </c>
      <c r="N1776" s="14" t="str">
        <f aca="false">IF(LEN("Chauffeur privé "&amp;INDEX(10_Lieux!$J:$J,U1776)&amp;" → "&amp;INDEX(10_Lieux!$J:$J,V1776)&amp;" | 24h/24")&gt;60,"Chauffeur privé "&amp;INDEX(10_Lieux!$J:$J,U1776)&amp;" → "&amp;INDEX(10_Lieux!$J:$J,V1776),"Chauffeur privé "&amp;INDEX(10_Lieux!$J:$J,U1776)&amp;" → "&amp;INDEX(10_Lieux!$J:$J,V1776)&amp;" | 24h/24")</f>
        <v>Chauffeur privé Aéroport Toulon-Hyères → Strasbourg | 24h/24</v>
      </c>
      <c r="O1776" s="14" t="n">
        <f aca="false">LEN(N1776)</f>
        <v>60</v>
      </c>
      <c r="P1776" s="14" t="str">
        <f aca="false">"Chauffeur privé "&amp;INDEX(10_Lieux!$K:$K,U1776)&amp;" vers "&amp;INDEX(10_Lieux!$L:$L,V1776)</f>
        <v>Chauffeur privé de l'aéroport Toulon-Hyères vers Strasbourg</v>
      </c>
      <c r="Q1776" s="14" t="str">
        <f aca="false">"Chauffeur privé "&amp;INDEX(10_Lieux!$K:$K,U1776)&amp;" vers "&amp;INDEX(10_Lieux!$L:$L,V1776)&amp;" : env. "&amp;I1776&amp;" km, "&amp;J1776&amp;" de route. Devis personnalisé, standard 24h/24 et 7j/7."</f>
        <v>Chauffeur privé de l'aéroport Toulon-Hyères vers Strasbourg : env. 777 km, 8 h 15 de route. Devis personnalisé, standard 24h/24 et 7j/7.</v>
      </c>
      <c r="R1776" s="14" t="n">
        <f aca="false">LEN(Q1776)</f>
        <v>136</v>
      </c>
      <c r="S1776" s="14" t="str">
        <f aca="false">INDEX(10_Lieux!$C:$C,U1776)</f>
        <v>France</v>
      </c>
      <c r="T1776" s="14" t="str">
        <f aca="false">INDEX(10_Lieux!$C:$C,V1776)</f>
        <v>France</v>
      </c>
      <c r="U1776" s="14" t="n">
        <f aca="false">MATCH(A1776,10_Lieux!$A:$A,0)</f>
        <v>172</v>
      </c>
      <c r="V1776" s="14" t="n">
        <f aca="false">MATCH(B1776,10_Lieux!$A:$A,0)</f>
        <v>29</v>
      </c>
      <c r="W1776" s="14" t="n">
        <f aca="false">ROUND(6371*2*ASIN(SQRT(SIN(RADIANS(INDEX(10_Lieux!$F:$F,V1776)-INDEX(10_Lieux!$F:$F,U1776))/2)^2+COS(RADIANS(INDEX(10_Lieux!$F:$F,U1776)))*COS(RADIANS(INDEX(10_Lieux!$F:$F,V1776)))*SIN(RADIANS(INDEX(10_Lieux!$G:$G,V1776)-INDEX(10_Lieux!$G:$G,U1776))/2)^2)),1)</f>
        <v>621.4</v>
      </c>
      <c r="X1776" s="14" t="n">
        <f aca="false">ROUND(I1776/IF(I1776&lt;p_seuil_vitesse,p_vit_lente,p_vit_rapide)*60/15,0)*15</f>
        <v>495</v>
      </c>
      <c r="Y1776" s="14" t="n">
        <f aca="false">MAX(IF(INDEX(10_Lieux!$B:$B,U1776)&lt;&gt;"Ville",INDEX(10_Lieux!$I:$I,U1776),0),IF(INDEX(10_Lieux!$B:$B,V1776)&lt;&gt;"Ville",INDEX(10_Lieux!$I:$I,V1776),0))</f>
        <v>250</v>
      </c>
      <c r="Z1776" s="14" t="str">
        <f aca="false">A1776&amp;"|"&amp;B1776</f>
        <v>Toulon-Hyères|Strasbourg</v>
      </c>
      <c r="AA1776" s="14" t="str">
        <f aca="false">IF(I1776&lt;p_local,"Local",IF(I1776&lt;p_vv_min,"Courte distance",IF(I1776&lt;p_tres_long,"Longue distance","Très longue distance")))</f>
        <v>Très longue distance</v>
      </c>
    </row>
    <row r="1777" customFormat="false" ht="15" hidden="false" customHeight="true" outlineLevel="0" collapsed="false">
      <c r="A1777" s="1" t="s">
        <v>136</v>
      </c>
      <c r="B1777" s="1" t="s">
        <v>1935</v>
      </c>
      <c r="C1777" s="1" t="s">
        <v>35</v>
      </c>
      <c r="D1777" s="1" t="s">
        <v>653</v>
      </c>
      <c r="E1777" s="1" t="s">
        <v>1951</v>
      </c>
      <c r="F1777" s="14" t="s">
        <v>40</v>
      </c>
      <c r="G1777" s="14" t="str">
        <f aca="false">IF(I1777&lt;p_local,"Local → page infra",IF(H1777&gt;=p_ph1,"Phase 1",IF(H1777&gt;=p_ph2,"Phase 2","Phase 3")))</f>
        <v>Phase 3</v>
      </c>
      <c r="H1777" s="14" t="n">
        <f aca="false">IF(I1777&lt;p_local,0,IF(C1777="Aéroport → Aéroport",p_pts_plein,IF(Y1777&gt;0,IF(I1777&lt;=Y1777,p_pts_plein,IF(I1777&lt;=p_mult2*Y1777,p_pts_moyen,p_pts_r3)),IF(I1777&gt;=p_vv_min,p_pts_plein,IF(I1777&gt;=p_vv_moy,p_pts_moyen,p_pts_court))))+IF(INDEX(10_Lieux!$D:$D,U1777)=1,p_prio1,p_prio2)+IF(INDEX(10_Lieux!$D:$D,V1777)=1,p_prio1,p_prio2)+IF(K1777="Oui",p_tf,0)+p_hub*((INDEX(10_Lieux!$H:$H,U1777)="Hub")+(INDEX(10_Lieux!$H:$H,V1777)="Hub"))+IF(OR(INDEX(10_Lieux!$H:$H,U1777)="Premium",INDEX(10_Lieux!$H:$H,V1777)="Premium"),p_prem,0))</f>
        <v>30</v>
      </c>
      <c r="I1777" s="14" t="n">
        <f aca="false">ROUND(W1777*p_facteur,0)</f>
        <v>777</v>
      </c>
      <c r="J1777" s="14" t="str">
        <f aca="false">IF(X1777&lt;60,X1777&amp;" min",INT(X1777/60)&amp;" h"&amp;IF(MOD(X1777,60)=0,""," "&amp;TEXT(MOD(X1777,60),"00")))</f>
        <v>8 h 15</v>
      </c>
      <c r="K1777" s="14" t="str">
        <f aca="false">IF(S1777&lt;&gt;T1777,"Oui","Non")</f>
        <v>Non</v>
      </c>
      <c r="L1777" s="14" t="str">
        <f aca="false">IF(AND(INDEX(10_Lieux!$B:$B,U1777)="Ville",INDEX(10_Lieux!$B:$B,V1777)="Ville"),"/chauffeur-prive/"&amp;INDEX(10_Lieux!$E:$E,U1777)&amp;"-"&amp;INDEX(10_Lieux!$E:$E,V1777)&amp;"/","/chauffeur-prive/"&amp;INDEX(10_Lieux!$E:$E,U1777)&amp;"/"&amp;INDEX(10_Lieux!$E:$E,V1777)&amp;"/")</f>
        <v>/chauffeur-prive/strasbourg/aeroport-toulon-hyeres/</v>
      </c>
      <c r="M1777" s="14" t="str">
        <f aca="false">IFERROR(INDEX($L:$L,MATCH(B1777&amp;"|"&amp;A1777,$Z:$Z,0)),"—")</f>
        <v>/chauffeur-prive/aeroport-toulon-hyeres/strasbourg/</v>
      </c>
      <c r="N1777" s="14" t="str">
        <f aca="false">IF(LEN("Chauffeur privé "&amp;INDEX(10_Lieux!$J:$J,U1777)&amp;" → "&amp;INDEX(10_Lieux!$J:$J,V1777)&amp;" | 24h/24")&gt;60,"Chauffeur privé "&amp;INDEX(10_Lieux!$J:$J,U1777)&amp;" → "&amp;INDEX(10_Lieux!$J:$J,V1777),"Chauffeur privé "&amp;INDEX(10_Lieux!$J:$J,U1777)&amp;" → "&amp;INDEX(10_Lieux!$J:$J,V1777)&amp;" | 24h/24")</f>
        <v>Chauffeur privé Strasbourg → Aéroport Toulon-Hyères | 24h/24</v>
      </c>
      <c r="O1777" s="14" t="n">
        <f aca="false">LEN(N1777)</f>
        <v>60</v>
      </c>
      <c r="P1777" s="14" t="str">
        <f aca="false">"Chauffeur privé "&amp;INDEX(10_Lieux!$K:$K,U1777)&amp;" vers "&amp;INDEX(10_Lieux!$L:$L,V1777)</f>
        <v>Chauffeur privé de Strasbourg vers l'aéroport Toulon-Hyères</v>
      </c>
      <c r="Q1777" s="14" t="str">
        <f aca="false">"Chauffeur privé "&amp;INDEX(10_Lieux!$K:$K,U1777)&amp;" vers "&amp;INDEX(10_Lieux!$L:$L,V1777)&amp;" : env. "&amp;I1777&amp;" km, "&amp;J1777&amp;" de route. Devis personnalisé, standard 24h/24 et 7j/7."</f>
        <v>Chauffeur privé de Strasbourg vers l'aéroport Toulon-Hyères : env. 777 km, 8 h 15 de route. Devis personnalisé, standard 24h/24 et 7j/7.</v>
      </c>
      <c r="R1777" s="14" t="n">
        <f aca="false">LEN(Q1777)</f>
        <v>136</v>
      </c>
      <c r="S1777" s="14" t="str">
        <f aca="false">INDEX(10_Lieux!$C:$C,U1777)</f>
        <v>France</v>
      </c>
      <c r="T1777" s="14" t="str">
        <f aca="false">INDEX(10_Lieux!$C:$C,V1777)</f>
        <v>France</v>
      </c>
      <c r="U1777" s="14" t="n">
        <f aca="false">MATCH(A1777,10_Lieux!$A:$A,0)</f>
        <v>29</v>
      </c>
      <c r="V1777" s="14" t="n">
        <f aca="false">MATCH(B1777,10_Lieux!$A:$A,0)</f>
        <v>172</v>
      </c>
      <c r="W1777" s="14" t="n">
        <f aca="false">ROUND(6371*2*ASIN(SQRT(SIN(RADIANS(INDEX(10_Lieux!$F:$F,V1777)-INDEX(10_Lieux!$F:$F,U1777))/2)^2+COS(RADIANS(INDEX(10_Lieux!$F:$F,U1777)))*COS(RADIANS(INDEX(10_Lieux!$F:$F,V1777)))*SIN(RADIANS(INDEX(10_Lieux!$G:$G,V1777)-INDEX(10_Lieux!$G:$G,U1777))/2)^2)),1)</f>
        <v>621.4</v>
      </c>
      <c r="X1777" s="14" t="n">
        <f aca="false">ROUND(I1777/IF(I1777&lt;p_seuil_vitesse,p_vit_lente,p_vit_rapide)*60/15,0)*15</f>
        <v>495</v>
      </c>
      <c r="Y1777" s="14" t="n">
        <f aca="false">MAX(IF(INDEX(10_Lieux!$B:$B,U1777)&lt;&gt;"Ville",INDEX(10_Lieux!$I:$I,U1777),0),IF(INDEX(10_Lieux!$B:$B,V1777)&lt;&gt;"Ville",INDEX(10_Lieux!$I:$I,V1777),0))</f>
        <v>250</v>
      </c>
      <c r="Z1777" s="14" t="str">
        <f aca="false">A1777&amp;"|"&amp;B1777</f>
        <v>Strasbourg|Toulon-Hyères</v>
      </c>
      <c r="AA1777" s="14" t="str">
        <f aca="false">IF(I1777&lt;p_local,"Local",IF(I1777&lt;p_vv_min,"Courte distance",IF(I1777&lt;p_tres_long,"Longue distance","Très longue distance")))</f>
        <v>Très longue distance</v>
      </c>
    </row>
    <row r="1778" customFormat="false" ht="15" hidden="false" customHeight="true" outlineLevel="0" collapsed="false">
      <c r="A1778" s="1" t="s">
        <v>1935</v>
      </c>
      <c r="B1778" s="1" t="s">
        <v>138</v>
      </c>
      <c r="C1778" s="1" t="s">
        <v>34</v>
      </c>
      <c r="D1778" s="1" t="s">
        <v>653</v>
      </c>
      <c r="E1778" s="1" t="s">
        <v>1952</v>
      </c>
      <c r="F1778" s="14" t="s">
        <v>40</v>
      </c>
      <c r="G1778" s="14" t="str">
        <f aca="false">IF(I1778&lt;p_local,"Local → page infra",IF(H1778&gt;=p_ph1,"Phase 1",IF(H1778&gt;=p_ph2,"Phase 2","Phase 3")))</f>
        <v>Phase 3</v>
      </c>
      <c r="H1778" s="14" t="n">
        <f aca="false">IF(I1778&lt;p_local,0,IF(C1778="Aéroport → Aéroport",p_pts_plein,IF(Y1778&gt;0,IF(I1778&lt;=Y1778,p_pts_plein,IF(I1778&lt;=p_mult2*Y1778,p_pts_moyen,p_pts_r3)),IF(I1778&gt;=p_vv_min,p_pts_plein,IF(I1778&gt;=p_vv_moy,p_pts_moyen,p_pts_court))))+IF(INDEX(10_Lieux!$D:$D,U1778)=1,p_prio1,p_prio2)+IF(INDEX(10_Lieux!$D:$D,V1778)=1,p_prio1,p_prio2)+IF(K1778="Oui",p_tf,0)+p_hub*((INDEX(10_Lieux!$H:$H,U1778)="Hub")+(INDEX(10_Lieux!$H:$H,V1778)="Hub"))+IF(OR(INDEX(10_Lieux!$H:$H,U1778)="Premium",INDEX(10_Lieux!$H:$H,V1778)="Premium"),p_prem,0))</f>
        <v>55</v>
      </c>
      <c r="I1778" s="14" t="n">
        <f aca="false">ROUND(W1778*p_facteur,0)</f>
        <v>240</v>
      </c>
      <c r="J1778" s="14" t="str">
        <f aca="false">IF(X1778&lt;60,X1778&amp;" min",INT(X1778/60)&amp;" h"&amp;IF(MOD(X1778,60)=0,""," "&amp;TEXT(MOD(X1778,60),"00")))</f>
        <v>2 h 30</v>
      </c>
      <c r="K1778" s="14" t="str">
        <f aca="false">IF(S1778&lt;&gt;T1778,"Oui","Non")</f>
        <v>Non</v>
      </c>
      <c r="L1778" s="14" t="str">
        <f aca="false">IF(AND(INDEX(10_Lieux!$B:$B,U1778)="Ville",INDEX(10_Lieux!$B:$B,V1778)="Ville"),"/chauffeur-prive/"&amp;INDEX(10_Lieux!$E:$E,U1778)&amp;"-"&amp;INDEX(10_Lieux!$E:$E,V1778)&amp;"/","/chauffeur-prive/"&amp;INDEX(10_Lieux!$E:$E,U1778)&amp;"/"&amp;INDEX(10_Lieux!$E:$E,V1778)&amp;"/")</f>
        <v>/chauffeur-prive/aeroport-toulon-hyeres/montpellier/</v>
      </c>
      <c r="M1778" s="14" t="str">
        <f aca="false">IFERROR(INDEX($L:$L,MATCH(B1778&amp;"|"&amp;A1778,$Z:$Z,0)),"—")</f>
        <v>/chauffeur-prive/montpellier/aeroport-toulon-hyeres/</v>
      </c>
      <c r="N1778" s="14" t="str">
        <f aca="false">IF(LEN("Chauffeur privé "&amp;INDEX(10_Lieux!$J:$J,U1778)&amp;" → "&amp;INDEX(10_Lieux!$J:$J,V1778)&amp;" | 24h/24")&gt;60,"Chauffeur privé "&amp;INDEX(10_Lieux!$J:$J,U1778)&amp;" → "&amp;INDEX(10_Lieux!$J:$J,V1778),"Chauffeur privé "&amp;INDEX(10_Lieux!$J:$J,U1778)&amp;" → "&amp;INDEX(10_Lieux!$J:$J,V1778)&amp;" | 24h/24")</f>
        <v>Chauffeur privé Aéroport Toulon-Hyères → Montpellier</v>
      </c>
      <c r="O1778" s="14" t="n">
        <f aca="false">LEN(N1778)</f>
        <v>52</v>
      </c>
      <c r="P1778" s="14" t="str">
        <f aca="false">"Chauffeur privé "&amp;INDEX(10_Lieux!$K:$K,U1778)&amp;" vers "&amp;INDEX(10_Lieux!$L:$L,V1778)</f>
        <v>Chauffeur privé de l'aéroport Toulon-Hyères vers Montpellier</v>
      </c>
      <c r="Q1778" s="14" t="str">
        <f aca="false">"Chauffeur privé "&amp;INDEX(10_Lieux!$K:$K,U1778)&amp;" vers "&amp;INDEX(10_Lieux!$L:$L,V1778)&amp;" : env. "&amp;I1778&amp;" km, "&amp;J1778&amp;" de route. Devis personnalisé, standard 24h/24 et 7j/7."</f>
        <v>Chauffeur privé de l'aéroport Toulon-Hyères vers Montpellier : env. 240 km, 2 h 30 de route. Devis personnalisé, standard 24h/24 et 7j/7.</v>
      </c>
      <c r="R1778" s="14" t="n">
        <f aca="false">LEN(Q1778)</f>
        <v>137</v>
      </c>
      <c r="S1778" s="14" t="str">
        <f aca="false">INDEX(10_Lieux!$C:$C,U1778)</f>
        <v>France</v>
      </c>
      <c r="T1778" s="14" t="str">
        <f aca="false">INDEX(10_Lieux!$C:$C,V1778)</f>
        <v>France</v>
      </c>
      <c r="U1778" s="14" t="n">
        <f aca="false">MATCH(A1778,10_Lieux!$A:$A,0)</f>
        <v>172</v>
      </c>
      <c r="V1778" s="14" t="n">
        <f aca="false">MATCH(B1778,10_Lieux!$A:$A,0)</f>
        <v>71</v>
      </c>
      <c r="W1778" s="14" t="n">
        <f aca="false">ROUND(6371*2*ASIN(SQRT(SIN(RADIANS(INDEX(10_Lieux!$F:$F,V1778)-INDEX(10_Lieux!$F:$F,U1778))/2)^2+COS(RADIANS(INDEX(10_Lieux!$F:$F,U1778)))*COS(RADIANS(INDEX(10_Lieux!$F:$F,V1778)))*SIN(RADIANS(INDEX(10_Lieux!$G:$G,V1778)-INDEX(10_Lieux!$G:$G,U1778))/2)^2)),1)</f>
        <v>192.1</v>
      </c>
      <c r="X1778" s="14" t="n">
        <f aca="false">ROUND(I1778/IF(I1778&lt;p_seuil_vitesse,p_vit_lente,p_vit_rapide)*60/15,0)*15</f>
        <v>150</v>
      </c>
      <c r="Y1778" s="14" t="n">
        <f aca="false">MAX(IF(INDEX(10_Lieux!$B:$B,U1778)&lt;&gt;"Ville",INDEX(10_Lieux!$I:$I,U1778),0),IF(INDEX(10_Lieux!$B:$B,V1778)&lt;&gt;"Ville",INDEX(10_Lieux!$I:$I,V1778),0))</f>
        <v>250</v>
      </c>
      <c r="Z1778" s="14" t="str">
        <f aca="false">A1778&amp;"|"&amp;B1778</f>
        <v>Toulon-Hyères|Montpellier</v>
      </c>
      <c r="AA1778" s="14" t="str">
        <f aca="false">IF(I1778&lt;p_local,"Local",IF(I1778&lt;p_vv_min,"Courte distance",IF(I1778&lt;p_tres_long,"Longue distance","Très longue distance")))</f>
        <v>Longue distance</v>
      </c>
    </row>
    <row r="1779" customFormat="false" ht="15" hidden="false" customHeight="true" outlineLevel="0" collapsed="false">
      <c r="A1779" s="1" t="s">
        <v>138</v>
      </c>
      <c r="B1779" s="1" t="s">
        <v>1935</v>
      </c>
      <c r="C1779" s="1" t="s">
        <v>35</v>
      </c>
      <c r="D1779" s="1" t="s">
        <v>653</v>
      </c>
      <c r="E1779" s="1" t="s">
        <v>1953</v>
      </c>
      <c r="F1779" s="14" t="s">
        <v>40</v>
      </c>
      <c r="G1779" s="14" t="str">
        <f aca="false">IF(I1779&lt;p_local,"Local → page infra",IF(H1779&gt;=p_ph1,"Phase 1",IF(H1779&gt;=p_ph2,"Phase 2","Phase 3")))</f>
        <v>Phase 3</v>
      </c>
      <c r="H1779" s="14" t="n">
        <f aca="false">IF(I1779&lt;p_local,0,IF(C1779="Aéroport → Aéroport",p_pts_plein,IF(Y1779&gt;0,IF(I1779&lt;=Y1779,p_pts_plein,IF(I1779&lt;=p_mult2*Y1779,p_pts_moyen,p_pts_r3)),IF(I1779&gt;=p_vv_min,p_pts_plein,IF(I1779&gt;=p_vv_moy,p_pts_moyen,p_pts_court))))+IF(INDEX(10_Lieux!$D:$D,U1779)=1,p_prio1,p_prio2)+IF(INDEX(10_Lieux!$D:$D,V1779)=1,p_prio1,p_prio2)+IF(K1779="Oui",p_tf,0)+p_hub*((INDEX(10_Lieux!$H:$H,U1779)="Hub")+(INDEX(10_Lieux!$H:$H,V1779)="Hub"))+IF(OR(INDEX(10_Lieux!$H:$H,U1779)="Premium",INDEX(10_Lieux!$H:$H,V1779)="Premium"),p_prem,0))</f>
        <v>55</v>
      </c>
      <c r="I1779" s="14" t="n">
        <f aca="false">ROUND(W1779*p_facteur,0)</f>
        <v>240</v>
      </c>
      <c r="J1779" s="14" t="str">
        <f aca="false">IF(X1779&lt;60,X1779&amp;" min",INT(X1779/60)&amp;" h"&amp;IF(MOD(X1779,60)=0,""," "&amp;TEXT(MOD(X1779,60),"00")))</f>
        <v>2 h 30</v>
      </c>
      <c r="K1779" s="14" t="str">
        <f aca="false">IF(S1779&lt;&gt;T1779,"Oui","Non")</f>
        <v>Non</v>
      </c>
      <c r="L1779" s="14" t="str">
        <f aca="false">IF(AND(INDEX(10_Lieux!$B:$B,U1779)="Ville",INDEX(10_Lieux!$B:$B,V1779)="Ville"),"/chauffeur-prive/"&amp;INDEX(10_Lieux!$E:$E,U1779)&amp;"-"&amp;INDEX(10_Lieux!$E:$E,V1779)&amp;"/","/chauffeur-prive/"&amp;INDEX(10_Lieux!$E:$E,U1779)&amp;"/"&amp;INDEX(10_Lieux!$E:$E,V1779)&amp;"/")</f>
        <v>/chauffeur-prive/montpellier/aeroport-toulon-hyeres/</v>
      </c>
      <c r="M1779" s="14" t="str">
        <f aca="false">IFERROR(INDEX($L:$L,MATCH(B1779&amp;"|"&amp;A1779,$Z:$Z,0)),"—")</f>
        <v>/chauffeur-prive/aeroport-toulon-hyeres/montpellier/</v>
      </c>
      <c r="N1779" s="14" t="str">
        <f aca="false">IF(LEN("Chauffeur privé "&amp;INDEX(10_Lieux!$J:$J,U1779)&amp;" → "&amp;INDEX(10_Lieux!$J:$J,V1779)&amp;" | 24h/24")&gt;60,"Chauffeur privé "&amp;INDEX(10_Lieux!$J:$J,U1779)&amp;" → "&amp;INDEX(10_Lieux!$J:$J,V1779),"Chauffeur privé "&amp;INDEX(10_Lieux!$J:$J,U1779)&amp;" → "&amp;INDEX(10_Lieux!$J:$J,V1779)&amp;" | 24h/24")</f>
        <v>Chauffeur privé Montpellier → Aéroport Toulon-Hyères</v>
      </c>
      <c r="O1779" s="14" t="n">
        <f aca="false">LEN(N1779)</f>
        <v>52</v>
      </c>
      <c r="P1779" s="14" t="str">
        <f aca="false">"Chauffeur privé "&amp;INDEX(10_Lieux!$K:$K,U1779)&amp;" vers "&amp;INDEX(10_Lieux!$L:$L,V1779)</f>
        <v>Chauffeur privé de Montpellier vers l'aéroport Toulon-Hyères</v>
      </c>
      <c r="Q1779" s="14" t="str">
        <f aca="false">"Chauffeur privé "&amp;INDEX(10_Lieux!$K:$K,U1779)&amp;" vers "&amp;INDEX(10_Lieux!$L:$L,V1779)&amp;" : env. "&amp;I1779&amp;" km, "&amp;J1779&amp;" de route. Devis personnalisé, standard 24h/24 et 7j/7."</f>
        <v>Chauffeur privé de Montpellier vers l'aéroport Toulon-Hyères : env. 240 km, 2 h 30 de route. Devis personnalisé, standard 24h/24 et 7j/7.</v>
      </c>
      <c r="R1779" s="14" t="n">
        <f aca="false">LEN(Q1779)</f>
        <v>137</v>
      </c>
      <c r="S1779" s="14" t="str">
        <f aca="false">INDEX(10_Lieux!$C:$C,U1779)</f>
        <v>France</v>
      </c>
      <c r="T1779" s="14" t="str">
        <f aca="false">INDEX(10_Lieux!$C:$C,V1779)</f>
        <v>France</v>
      </c>
      <c r="U1779" s="14" t="n">
        <f aca="false">MATCH(A1779,10_Lieux!$A:$A,0)</f>
        <v>71</v>
      </c>
      <c r="V1779" s="14" t="n">
        <f aca="false">MATCH(B1779,10_Lieux!$A:$A,0)</f>
        <v>172</v>
      </c>
      <c r="W1779" s="14" t="n">
        <f aca="false">ROUND(6371*2*ASIN(SQRT(SIN(RADIANS(INDEX(10_Lieux!$F:$F,V1779)-INDEX(10_Lieux!$F:$F,U1779))/2)^2+COS(RADIANS(INDEX(10_Lieux!$F:$F,U1779)))*COS(RADIANS(INDEX(10_Lieux!$F:$F,V1779)))*SIN(RADIANS(INDEX(10_Lieux!$G:$G,V1779)-INDEX(10_Lieux!$G:$G,U1779))/2)^2)),1)</f>
        <v>192.1</v>
      </c>
      <c r="X1779" s="14" t="n">
        <f aca="false">ROUND(I1779/IF(I1779&lt;p_seuil_vitesse,p_vit_lente,p_vit_rapide)*60/15,0)*15</f>
        <v>150</v>
      </c>
      <c r="Y1779" s="14" t="n">
        <f aca="false">MAX(IF(INDEX(10_Lieux!$B:$B,U1779)&lt;&gt;"Ville",INDEX(10_Lieux!$I:$I,U1779),0),IF(INDEX(10_Lieux!$B:$B,V1779)&lt;&gt;"Ville",INDEX(10_Lieux!$I:$I,V1779),0))</f>
        <v>250</v>
      </c>
      <c r="Z1779" s="14" t="str">
        <f aca="false">A1779&amp;"|"&amp;B1779</f>
        <v>Montpellier|Toulon-Hyères</v>
      </c>
      <c r="AA1779" s="14" t="str">
        <f aca="false">IF(I1779&lt;p_local,"Local",IF(I1779&lt;p_vv_min,"Courte distance",IF(I1779&lt;p_tres_long,"Longue distance","Très longue distance")))</f>
        <v>Longue distance</v>
      </c>
    </row>
    <row r="1780" customFormat="false" ht="15" hidden="false" customHeight="true" outlineLevel="0" collapsed="false">
      <c r="A1780" s="1" t="s">
        <v>1935</v>
      </c>
      <c r="B1780" s="1" t="s">
        <v>140</v>
      </c>
      <c r="C1780" s="1" t="s">
        <v>34</v>
      </c>
      <c r="D1780" s="1" t="s">
        <v>653</v>
      </c>
      <c r="E1780" s="1" t="s">
        <v>1954</v>
      </c>
      <c r="F1780" s="14" t="s">
        <v>40</v>
      </c>
      <c r="G1780" s="14" t="str">
        <f aca="false">IF(I1780&lt;p_local,"Local → page infra",IF(H1780&gt;=p_ph1,"Phase 1",IF(H1780&gt;=p_ph2,"Phase 2","Phase 3")))</f>
        <v>Phase 3</v>
      </c>
      <c r="H1780" s="14" t="n">
        <f aca="false">IF(I1780&lt;p_local,0,IF(C1780="Aéroport → Aéroport",p_pts_plein,IF(Y1780&gt;0,IF(I1780&lt;=Y1780,p_pts_plein,IF(I1780&lt;=p_mult2*Y1780,p_pts_moyen,p_pts_r3)),IF(I1780&gt;=p_vv_min,p_pts_plein,IF(I1780&gt;=p_vv_moy,p_pts_moyen,p_pts_court))))+IF(INDEX(10_Lieux!$D:$D,U1780)=1,p_prio1,p_prio2)+IF(INDEX(10_Lieux!$D:$D,V1780)=1,p_prio1,p_prio2)+IF(K1780="Oui",p_tf,0)+p_hub*((INDEX(10_Lieux!$H:$H,U1780)="Hub")+(INDEX(10_Lieux!$H:$H,V1780)="Hub"))+IF(OR(INDEX(10_Lieux!$H:$H,U1780)="Premium",INDEX(10_Lieux!$H:$H,V1780)="Premium"),p_prem,0))</f>
        <v>25</v>
      </c>
      <c r="I1780" s="14" t="n">
        <f aca="false">ROUND(W1780*p_facteur,0)</f>
        <v>947</v>
      </c>
      <c r="J1780" s="14" t="str">
        <f aca="false">IF(X1780&lt;60,X1780&amp;" min",INT(X1780/60)&amp;" h"&amp;IF(MOD(X1780,60)=0,""," "&amp;TEXT(MOD(X1780,60),"00")))</f>
        <v>10 h</v>
      </c>
      <c r="K1780" s="14" t="str">
        <f aca="false">IF(S1780&lt;&gt;T1780,"Oui","Non")</f>
        <v>Non</v>
      </c>
      <c r="L1780" s="14" t="str">
        <f aca="false">IF(AND(INDEX(10_Lieux!$B:$B,U1780)="Ville",INDEX(10_Lieux!$B:$B,V1780)="Ville"),"/chauffeur-prive/"&amp;INDEX(10_Lieux!$E:$E,U1780)&amp;"-"&amp;INDEX(10_Lieux!$E:$E,V1780)&amp;"/","/chauffeur-prive/"&amp;INDEX(10_Lieux!$E:$E,U1780)&amp;"/"&amp;INDEX(10_Lieux!$E:$E,V1780)&amp;"/")</f>
        <v>/chauffeur-prive/aeroport-toulon-hyeres/nantes/</v>
      </c>
      <c r="M1780" s="14" t="str">
        <f aca="false">IFERROR(INDEX($L:$L,MATCH(B1780&amp;"|"&amp;A1780,$Z:$Z,0)),"—")</f>
        <v>/chauffeur-prive/nantes/aeroport-toulon-hyeres/</v>
      </c>
      <c r="N1780" s="14" t="str">
        <f aca="false">IF(LEN("Chauffeur privé "&amp;INDEX(10_Lieux!$J:$J,U1780)&amp;" → "&amp;INDEX(10_Lieux!$J:$J,V1780)&amp;" | 24h/24")&gt;60,"Chauffeur privé "&amp;INDEX(10_Lieux!$J:$J,U1780)&amp;" → "&amp;INDEX(10_Lieux!$J:$J,V1780),"Chauffeur privé "&amp;INDEX(10_Lieux!$J:$J,U1780)&amp;" → "&amp;INDEX(10_Lieux!$J:$J,V1780)&amp;" | 24h/24")</f>
        <v>Chauffeur privé Aéroport Toulon-Hyères → Nantes | 24h/24</v>
      </c>
      <c r="O1780" s="14" t="n">
        <f aca="false">LEN(N1780)</f>
        <v>56</v>
      </c>
      <c r="P1780" s="14" t="str">
        <f aca="false">"Chauffeur privé "&amp;INDEX(10_Lieux!$K:$K,U1780)&amp;" vers "&amp;INDEX(10_Lieux!$L:$L,V1780)</f>
        <v>Chauffeur privé de l'aéroport Toulon-Hyères vers Nantes</v>
      </c>
      <c r="Q1780" s="14" t="str">
        <f aca="false">"Chauffeur privé "&amp;INDEX(10_Lieux!$K:$K,U1780)&amp;" vers "&amp;INDEX(10_Lieux!$L:$L,V1780)&amp;" : env. "&amp;I1780&amp;" km, "&amp;J1780&amp;" de route. Devis personnalisé, standard 24h/24 et 7j/7."</f>
        <v>Chauffeur privé de l'aéroport Toulon-Hyères vers Nantes : env. 947 km, 10 h de route. Devis personnalisé, standard 24h/24 et 7j/7.</v>
      </c>
      <c r="R1780" s="14" t="n">
        <f aca="false">LEN(Q1780)</f>
        <v>130</v>
      </c>
      <c r="S1780" s="14" t="str">
        <f aca="false">INDEX(10_Lieux!$C:$C,U1780)</f>
        <v>France</v>
      </c>
      <c r="T1780" s="14" t="str">
        <f aca="false">INDEX(10_Lieux!$C:$C,V1780)</f>
        <v>France</v>
      </c>
      <c r="U1780" s="14" t="n">
        <f aca="false">MATCH(A1780,10_Lieux!$A:$A,0)</f>
        <v>172</v>
      </c>
      <c r="V1780" s="14" t="n">
        <f aca="false">MATCH(B1780,10_Lieux!$A:$A,0)</f>
        <v>56</v>
      </c>
      <c r="W1780" s="14" t="n">
        <f aca="false">ROUND(6371*2*ASIN(SQRT(SIN(RADIANS(INDEX(10_Lieux!$F:$F,V1780)-INDEX(10_Lieux!$F:$F,U1780))/2)^2+COS(RADIANS(INDEX(10_Lieux!$F:$F,U1780)))*COS(RADIANS(INDEX(10_Lieux!$F:$F,V1780)))*SIN(RADIANS(INDEX(10_Lieux!$G:$G,V1780)-INDEX(10_Lieux!$G:$G,U1780))/2)^2)),1)</f>
        <v>757.4</v>
      </c>
      <c r="X1780" s="14" t="n">
        <f aca="false">ROUND(I1780/IF(I1780&lt;p_seuil_vitesse,p_vit_lente,p_vit_rapide)*60/15,0)*15</f>
        <v>600</v>
      </c>
      <c r="Y1780" s="14" t="n">
        <f aca="false">MAX(IF(INDEX(10_Lieux!$B:$B,U1780)&lt;&gt;"Ville",INDEX(10_Lieux!$I:$I,U1780),0),IF(INDEX(10_Lieux!$B:$B,V1780)&lt;&gt;"Ville",INDEX(10_Lieux!$I:$I,V1780),0))</f>
        <v>250</v>
      </c>
      <c r="Z1780" s="14" t="str">
        <f aca="false">A1780&amp;"|"&amp;B1780</f>
        <v>Toulon-Hyères|Nantes</v>
      </c>
      <c r="AA1780" s="14" t="str">
        <f aca="false">IF(I1780&lt;p_local,"Local",IF(I1780&lt;p_vv_min,"Courte distance",IF(I1780&lt;p_tres_long,"Longue distance","Très longue distance")))</f>
        <v>Très longue distance</v>
      </c>
    </row>
    <row r="1781" customFormat="false" ht="15" hidden="false" customHeight="true" outlineLevel="0" collapsed="false">
      <c r="A1781" s="1" t="s">
        <v>140</v>
      </c>
      <c r="B1781" s="1" t="s">
        <v>1935</v>
      </c>
      <c r="C1781" s="1" t="s">
        <v>35</v>
      </c>
      <c r="D1781" s="1" t="s">
        <v>653</v>
      </c>
      <c r="E1781" s="1" t="s">
        <v>1955</v>
      </c>
      <c r="F1781" s="14" t="s">
        <v>40</v>
      </c>
      <c r="G1781" s="14" t="str">
        <f aca="false">IF(I1781&lt;p_local,"Local → page infra",IF(H1781&gt;=p_ph1,"Phase 1",IF(H1781&gt;=p_ph2,"Phase 2","Phase 3")))</f>
        <v>Phase 3</v>
      </c>
      <c r="H1781" s="14" t="n">
        <f aca="false">IF(I1781&lt;p_local,0,IF(C1781="Aéroport → Aéroport",p_pts_plein,IF(Y1781&gt;0,IF(I1781&lt;=Y1781,p_pts_plein,IF(I1781&lt;=p_mult2*Y1781,p_pts_moyen,p_pts_r3)),IF(I1781&gt;=p_vv_min,p_pts_plein,IF(I1781&gt;=p_vv_moy,p_pts_moyen,p_pts_court))))+IF(INDEX(10_Lieux!$D:$D,U1781)=1,p_prio1,p_prio2)+IF(INDEX(10_Lieux!$D:$D,V1781)=1,p_prio1,p_prio2)+IF(K1781="Oui",p_tf,0)+p_hub*((INDEX(10_Lieux!$H:$H,U1781)="Hub")+(INDEX(10_Lieux!$H:$H,V1781)="Hub"))+IF(OR(INDEX(10_Lieux!$H:$H,U1781)="Premium",INDEX(10_Lieux!$H:$H,V1781)="Premium"),p_prem,0))</f>
        <v>25</v>
      </c>
      <c r="I1781" s="14" t="n">
        <f aca="false">ROUND(W1781*p_facteur,0)</f>
        <v>947</v>
      </c>
      <c r="J1781" s="14" t="str">
        <f aca="false">IF(X1781&lt;60,X1781&amp;" min",INT(X1781/60)&amp;" h"&amp;IF(MOD(X1781,60)=0,""," "&amp;TEXT(MOD(X1781,60),"00")))</f>
        <v>10 h</v>
      </c>
      <c r="K1781" s="14" t="str">
        <f aca="false">IF(S1781&lt;&gt;T1781,"Oui","Non")</f>
        <v>Non</v>
      </c>
      <c r="L1781" s="14" t="str">
        <f aca="false">IF(AND(INDEX(10_Lieux!$B:$B,U1781)="Ville",INDEX(10_Lieux!$B:$B,V1781)="Ville"),"/chauffeur-prive/"&amp;INDEX(10_Lieux!$E:$E,U1781)&amp;"-"&amp;INDEX(10_Lieux!$E:$E,V1781)&amp;"/","/chauffeur-prive/"&amp;INDEX(10_Lieux!$E:$E,U1781)&amp;"/"&amp;INDEX(10_Lieux!$E:$E,V1781)&amp;"/")</f>
        <v>/chauffeur-prive/nantes/aeroport-toulon-hyeres/</v>
      </c>
      <c r="M1781" s="14" t="str">
        <f aca="false">IFERROR(INDEX($L:$L,MATCH(B1781&amp;"|"&amp;A1781,$Z:$Z,0)),"—")</f>
        <v>/chauffeur-prive/aeroport-toulon-hyeres/nantes/</v>
      </c>
      <c r="N1781" s="14" t="str">
        <f aca="false">IF(LEN("Chauffeur privé "&amp;INDEX(10_Lieux!$J:$J,U1781)&amp;" → "&amp;INDEX(10_Lieux!$J:$J,V1781)&amp;" | 24h/24")&gt;60,"Chauffeur privé "&amp;INDEX(10_Lieux!$J:$J,U1781)&amp;" → "&amp;INDEX(10_Lieux!$J:$J,V1781),"Chauffeur privé "&amp;INDEX(10_Lieux!$J:$J,U1781)&amp;" → "&amp;INDEX(10_Lieux!$J:$J,V1781)&amp;" | 24h/24")</f>
        <v>Chauffeur privé Nantes → Aéroport Toulon-Hyères | 24h/24</v>
      </c>
      <c r="O1781" s="14" t="n">
        <f aca="false">LEN(N1781)</f>
        <v>56</v>
      </c>
      <c r="P1781" s="14" t="str">
        <f aca="false">"Chauffeur privé "&amp;INDEX(10_Lieux!$K:$K,U1781)&amp;" vers "&amp;INDEX(10_Lieux!$L:$L,V1781)</f>
        <v>Chauffeur privé de Nantes vers l'aéroport Toulon-Hyères</v>
      </c>
      <c r="Q1781" s="14" t="str">
        <f aca="false">"Chauffeur privé "&amp;INDEX(10_Lieux!$K:$K,U1781)&amp;" vers "&amp;INDEX(10_Lieux!$L:$L,V1781)&amp;" : env. "&amp;I1781&amp;" km, "&amp;J1781&amp;" de route. Devis personnalisé, standard 24h/24 et 7j/7."</f>
        <v>Chauffeur privé de Nantes vers l'aéroport Toulon-Hyères : env. 947 km, 10 h de route. Devis personnalisé, standard 24h/24 et 7j/7.</v>
      </c>
      <c r="R1781" s="14" t="n">
        <f aca="false">LEN(Q1781)</f>
        <v>130</v>
      </c>
      <c r="S1781" s="14" t="str">
        <f aca="false">INDEX(10_Lieux!$C:$C,U1781)</f>
        <v>France</v>
      </c>
      <c r="T1781" s="14" t="str">
        <f aca="false">INDEX(10_Lieux!$C:$C,V1781)</f>
        <v>France</v>
      </c>
      <c r="U1781" s="14" t="n">
        <f aca="false">MATCH(A1781,10_Lieux!$A:$A,0)</f>
        <v>56</v>
      </c>
      <c r="V1781" s="14" t="n">
        <f aca="false">MATCH(B1781,10_Lieux!$A:$A,0)</f>
        <v>172</v>
      </c>
      <c r="W1781" s="14" t="n">
        <f aca="false">ROUND(6371*2*ASIN(SQRT(SIN(RADIANS(INDEX(10_Lieux!$F:$F,V1781)-INDEX(10_Lieux!$F:$F,U1781))/2)^2+COS(RADIANS(INDEX(10_Lieux!$F:$F,U1781)))*COS(RADIANS(INDEX(10_Lieux!$F:$F,V1781)))*SIN(RADIANS(INDEX(10_Lieux!$G:$G,V1781)-INDEX(10_Lieux!$G:$G,U1781))/2)^2)),1)</f>
        <v>757.4</v>
      </c>
      <c r="X1781" s="14" t="n">
        <f aca="false">ROUND(I1781/IF(I1781&lt;p_seuil_vitesse,p_vit_lente,p_vit_rapide)*60/15,0)*15</f>
        <v>600</v>
      </c>
      <c r="Y1781" s="14" t="n">
        <f aca="false">MAX(IF(INDEX(10_Lieux!$B:$B,U1781)&lt;&gt;"Ville",INDEX(10_Lieux!$I:$I,U1781),0),IF(INDEX(10_Lieux!$B:$B,V1781)&lt;&gt;"Ville",INDEX(10_Lieux!$I:$I,V1781),0))</f>
        <v>250</v>
      </c>
      <c r="Z1781" s="14" t="str">
        <f aca="false">A1781&amp;"|"&amp;B1781</f>
        <v>Nantes|Toulon-Hyères</v>
      </c>
      <c r="AA1781" s="14" t="str">
        <f aca="false">IF(I1781&lt;p_local,"Local",IF(I1781&lt;p_vv_min,"Courte distance",IF(I1781&lt;p_tres_long,"Longue distance","Très longue distance")))</f>
        <v>Très longue distance</v>
      </c>
    </row>
    <row r="1782" customFormat="false" ht="15" hidden="false" customHeight="true" outlineLevel="0" collapsed="false">
      <c r="A1782" s="1" t="s">
        <v>1935</v>
      </c>
      <c r="B1782" s="1" t="s">
        <v>142</v>
      </c>
      <c r="C1782" s="1" t="s">
        <v>34</v>
      </c>
      <c r="D1782" s="1" t="s">
        <v>653</v>
      </c>
      <c r="E1782" s="1" t="s">
        <v>1956</v>
      </c>
      <c r="F1782" s="14" t="s">
        <v>40</v>
      </c>
      <c r="G1782" s="14" t="str">
        <f aca="false">IF(I1782&lt;p_local,"Local → page infra",IF(H1782&gt;=p_ph1,"Phase 1",IF(H1782&gt;=p_ph2,"Phase 2","Phase 3")))</f>
        <v>Phase 3</v>
      </c>
      <c r="H1782" s="14" t="n">
        <f aca="false">IF(I1782&lt;p_local,0,IF(C1782="Aéroport → Aéroport",p_pts_plein,IF(Y1782&gt;0,IF(I1782&lt;=Y1782,p_pts_plein,IF(I1782&lt;=p_mult2*Y1782,p_pts_moyen,p_pts_r3)),IF(I1782&gt;=p_vv_min,p_pts_plein,IF(I1782&gt;=p_vv_moy,p_pts_moyen,p_pts_court))))+IF(INDEX(10_Lieux!$D:$D,U1782)=1,p_prio1,p_prio2)+IF(INDEX(10_Lieux!$D:$D,V1782)=1,p_prio1,p_prio2)+IF(K1782="Oui",p_tf,0)+p_hub*((INDEX(10_Lieux!$H:$H,U1782)="Hub")+(INDEX(10_Lieux!$H:$H,V1782)="Hub"))+IF(OR(INDEX(10_Lieux!$H:$H,U1782)="Premium",INDEX(10_Lieux!$H:$H,V1782)="Premium"),p_prem,0))</f>
        <v>25</v>
      </c>
      <c r="I1782" s="14" t="n">
        <f aca="false">ROUND(W1782*p_facteur,0)</f>
        <v>1031</v>
      </c>
      <c r="J1782" s="14" t="str">
        <f aca="false">IF(X1782&lt;60,X1782&amp;" min",INT(X1782/60)&amp;" h"&amp;IF(MOD(X1782,60)=0,""," "&amp;TEXT(MOD(X1782,60),"00")))</f>
        <v>10 h 45</v>
      </c>
      <c r="K1782" s="14" t="str">
        <f aca="false">IF(S1782&lt;&gt;T1782,"Oui","Non")</f>
        <v>Non</v>
      </c>
      <c r="L1782" s="14" t="str">
        <f aca="false">IF(AND(INDEX(10_Lieux!$B:$B,U1782)="Ville",INDEX(10_Lieux!$B:$B,V1782)="Ville"),"/chauffeur-prive/"&amp;INDEX(10_Lieux!$E:$E,U1782)&amp;"-"&amp;INDEX(10_Lieux!$E:$E,V1782)&amp;"/","/chauffeur-prive/"&amp;INDEX(10_Lieux!$E:$E,U1782)&amp;"/"&amp;INDEX(10_Lieux!$E:$E,V1782)&amp;"/")</f>
        <v>/chauffeur-prive/aeroport-toulon-hyeres/rennes/</v>
      </c>
      <c r="M1782" s="14" t="str">
        <f aca="false">IFERROR(INDEX($L:$L,MATCH(B1782&amp;"|"&amp;A1782,$Z:$Z,0)),"—")</f>
        <v>/chauffeur-prive/rennes/aeroport-toulon-hyeres/</v>
      </c>
      <c r="N1782" s="14" t="str">
        <f aca="false">IF(LEN("Chauffeur privé "&amp;INDEX(10_Lieux!$J:$J,U1782)&amp;" → "&amp;INDEX(10_Lieux!$J:$J,V1782)&amp;" | 24h/24")&gt;60,"Chauffeur privé "&amp;INDEX(10_Lieux!$J:$J,U1782)&amp;" → "&amp;INDEX(10_Lieux!$J:$J,V1782),"Chauffeur privé "&amp;INDEX(10_Lieux!$J:$J,U1782)&amp;" → "&amp;INDEX(10_Lieux!$J:$J,V1782)&amp;" | 24h/24")</f>
        <v>Chauffeur privé Aéroport Toulon-Hyères → Rennes | 24h/24</v>
      </c>
      <c r="O1782" s="14" t="n">
        <f aca="false">LEN(N1782)</f>
        <v>56</v>
      </c>
      <c r="P1782" s="14" t="str">
        <f aca="false">"Chauffeur privé "&amp;INDEX(10_Lieux!$K:$K,U1782)&amp;" vers "&amp;INDEX(10_Lieux!$L:$L,V1782)</f>
        <v>Chauffeur privé de l'aéroport Toulon-Hyères vers Rennes</v>
      </c>
      <c r="Q1782" s="14" t="str">
        <f aca="false">"Chauffeur privé "&amp;INDEX(10_Lieux!$K:$K,U1782)&amp;" vers "&amp;INDEX(10_Lieux!$L:$L,V1782)&amp;" : env. "&amp;I1782&amp;" km, "&amp;J1782&amp;" de route. Devis personnalisé, standard 24h/24 et 7j/7."</f>
        <v>Chauffeur privé de l'aéroport Toulon-Hyères vers Rennes : env. 1031 km, 10 h 45 de route. Devis personnalisé, standard 24h/24 et 7j/7.</v>
      </c>
      <c r="R1782" s="14" t="n">
        <f aca="false">LEN(Q1782)</f>
        <v>134</v>
      </c>
      <c r="S1782" s="14" t="str">
        <f aca="false">INDEX(10_Lieux!$C:$C,U1782)</f>
        <v>France</v>
      </c>
      <c r="T1782" s="14" t="str">
        <f aca="false">INDEX(10_Lieux!$C:$C,V1782)</f>
        <v>France</v>
      </c>
      <c r="U1782" s="14" t="n">
        <f aca="false">MATCH(A1782,10_Lieux!$A:$A,0)</f>
        <v>172</v>
      </c>
      <c r="V1782" s="14" t="n">
        <f aca="false">MATCH(B1782,10_Lieux!$A:$A,0)</f>
        <v>49</v>
      </c>
      <c r="W1782" s="14" t="n">
        <f aca="false">ROUND(6371*2*ASIN(SQRT(SIN(RADIANS(INDEX(10_Lieux!$F:$F,V1782)-INDEX(10_Lieux!$F:$F,U1782))/2)^2+COS(RADIANS(INDEX(10_Lieux!$F:$F,U1782)))*COS(RADIANS(INDEX(10_Lieux!$F:$F,V1782)))*SIN(RADIANS(INDEX(10_Lieux!$G:$G,V1782)-INDEX(10_Lieux!$G:$G,U1782))/2)^2)),1)</f>
        <v>825.1</v>
      </c>
      <c r="X1782" s="14" t="n">
        <f aca="false">ROUND(I1782/IF(I1782&lt;p_seuil_vitesse,p_vit_lente,p_vit_rapide)*60/15,0)*15</f>
        <v>645</v>
      </c>
      <c r="Y1782" s="14" t="n">
        <f aca="false">MAX(IF(INDEX(10_Lieux!$B:$B,U1782)&lt;&gt;"Ville",INDEX(10_Lieux!$I:$I,U1782),0),IF(INDEX(10_Lieux!$B:$B,V1782)&lt;&gt;"Ville",INDEX(10_Lieux!$I:$I,V1782),0))</f>
        <v>250</v>
      </c>
      <c r="Z1782" s="14" t="str">
        <f aca="false">A1782&amp;"|"&amp;B1782</f>
        <v>Toulon-Hyères|Rennes</v>
      </c>
      <c r="AA1782" s="14" t="str">
        <f aca="false">IF(I1782&lt;p_local,"Local",IF(I1782&lt;p_vv_min,"Courte distance",IF(I1782&lt;p_tres_long,"Longue distance","Très longue distance")))</f>
        <v>Très longue distance</v>
      </c>
    </row>
    <row r="1783" customFormat="false" ht="15" hidden="false" customHeight="true" outlineLevel="0" collapsed="false">
      <c r="A1783" s="1" t="s">
        <v>142</v>
      </c>
      <c r="B1783" s="1" t="s">
        <v>1935</v>
      </c>
      <c r="C1783" s="1" t="s">
        <v>35</v>
      </c>
      <c r="D1783" s="1" t="s">
        <v>653</v>
      </c>
      <c r="E1783" s="1" t="s">
        <v>1957</v>
      </c>
      <c r="F1783" s="14" t="s">
        <v>40</v>
      </c>
      <c r="G1783" s="14" t="str">
        <f aca="false">IF(I1783&lt;p_local,"Local → page infra",IF(H1783&gt;=p_ph1,"Phase 1",IF(H1783&gt;=p_ph2,"Phase 2","Phase 3")))</f>
        <v>Phase 3</v>
      </c>
      <c r="H1783" s="14" t="n">
        <f aca="false">IF(I1783&lt;p_local,0,IF(C1783="Aéroport → Aéroport",p_pts_plein,IF(Y1783&gt;0,IF(I1783&lt;=Y1783,p_pts_plein,IF(I1783&lt;=p_mult2*Y1783,p_pts_moyen,p_pts_r3)),IF(I1783&gt;=p_vv_min,p_pts_plein,IF(I1783&gt;=p_vv_moy,p_pts_moyen,p_pts_court))))+IF(INDEX(10_Lieux!$D:$D,U1783)=1,p_prio1,p_prio2)+IF(INDEX(10_Lieux!$D:$D,V1783)=1,p_prio1,p_prio2)+IF(K1783="Oui",p_tf,0)+p_hub*((INDEX(10_Lieux!$H:$H,U1783)="Hub")+(INDEX(10_Lieux!$H:$H,V1783)="Hub"))+IF(OR(INDEX(10_Lieux!$H:$H,U1783)="Premium",INDEX(10_Lieux!$H:$H,V1783)="Premium"),p_prem,0))</f>
        <v>25</v>
      </c>
      <c r="I1783" s="14" t="n">
        <f aca="false">ROUND(W1783*p_facteur,0)</f>
        <v>1031</v>
      </c>
      <c r="J1783" s="14" t="str">
        <f aca="false">IF(X1783&lt;60,X1783&amp;" min",INT(X1783/60)&amp;" h"&amp;IF(MOD(X1783,60)=0,""," "&amp;TEXT(MOD(X1783,60),"00")))</f>
        <v>10 h 45</v>
      </c>
      <c r="K1783" s="14" t="str">
        <f aca="false">IF(S1783&lt;&gt;T1783,"Oui","Non")</f>
        <v>Non</v>
      </c>
      <c r="L1783" s="14" t="str">
        <f aca="false">IF(AND(INDEX(10_Lieux!$B:$B,U1783)="Ville",INDEX(10_Lieux!$B:$B,V1783)="Ville"),"/chauffeur-prive/"&amp;INDEX(10_Lieux!$E:$E,U1783)&amp;"-"&amp;INDEX(10_Lieux!$E:$E,V1783)&amp;"/","/chauffeur-prive/"&amp;INDEX(10_Lieux!$E:$E,U1783)&amp;"/"&amp;INDEX(10_Lieux!$E:$E,V1783)&amp;"/")</f>
        <v>/chauffeur-prive/rennes/aeroport-toulon-hyeres/</v>
      </c>
      <c r="M1783" s="14" t="str">
        <f aca="false">IFERROR(INDEX($L:$L,MATCH(B1783&amp;"|"&amp;A1783,$Z:$Z,0)),"—")</f>
        <v>/chauffeur-prive/aeroport-toulon-hyeres/rennes/</v>
      </c>
      <c r="N1783" s="14" t="str">
        <f aca="false">IF(LEN("Chauffeur privé "&amp;INDEX(10_Lieux!$J:$J,U1783)&amp;" → "&amp;INDEX(10_Lieux!$J:$J,V1783)&amp;" | 24h/24")&gt;60,"Chauffeur privé "&amp;INDEX(10_Lieux!$J:$J,U1783)&amp;" → "&amp;INDEX(10_Lieux!$J:$J,V1783),"Chauffeur privé "&amp;INDEX(10_Lieux!$J:$J,U1783)&amp;" → "&amp;INDEX(10_Lieux!$J:$J,V1783)&amp;" | 24h/24")</f>
        <v>Chauffeur privé Rennes → Aéroport Toulon-Hyères | 24h/24</v>
      </c>
      <c r="O1783" s="14" t="n">
        <f aca="false">LEN(N1783)</f>
        <v>56</v>
      </c>
      <c r="P1783" s="14" t="str">
        <f aca="false">"Chauffeur privé "&amp;INDEX(10_Lieux!$K:$K,U1783)&amp;" vers "&amp;INDEX(10_Lieux!$L:$L,V1783)</f>
        <v>Chauffeur privé de Rennes vers l'aéroport Toulon-Hyères</v>
      </c>
      <c r="Q1783" s="14" t="str">
        <f aca="false">"Chauffeur privé "&amp;INDEX(10_Lieux!$K:$K,U1783)&amp;" vers "&amp;INDEX(10_Lieux!$L:$L,V1783)&amp;" : env. "&amp;I1783&amp;" km, "&amp;J1783&amp;" de route. Devis personnalisé, standard 24h/24 et 7j/7."</f>
        <v>Chauffeur privé de Rennes vers l'aéroport Toulon-Hyères : env. 1031 km, 10 h 45 de route. Devis personnalisé, standard 24h/24 et 7j/7.</v>
      </c>
      <c r="R1783" s="14" t="n">
        <f aca="false">LEN(Q1783)</f>
        <v>134</v>
      </c>
      <c r="S1783" s="14" t="str">
        <f aca="false">INDEX(10_Lieux!$C:$C,U1783)</f>
        <v>France</v>
      </c>
      <c r="T1783" s="14" t="str">
        <f aca="false">INDEX(10_Lieux!$C:$C,V1783)</f>
        <v>France</v>
      </c>
      <c r="U1783" s="14" t="n">
        <f aca="false">MATCH(A1783,10_Lieux!$A:$A,0)</f>
        <v>49</v>
      </c>
      <c r="V1783" s="14" t="n">
        <f aca="false">MATCH(B1783,10_Lieux!$A:$A,0)</f>
        <v>172</v>
      </c>
      <c r="W1783" s="14" t="n">
        <f aca="false">ROUND(6371*2*ASIN(SQRT(SIN(RADIANS(INDEX(10_Lieux!$F:$F,V1783)-INDEX(10_Lieux!$F:$F,U1783))/2)^2+COS(RADIANS(INDEX(10_Lieux!$F:$F,U1783)))*COS(RADIANS(INDEX(10_Lieux!$F:$F,V1783)))*SIN(RADIANS(INDEX(10_Lieux!$G:$G,V1783)-INDEX(10_Lieux!$G:$G,U1783))/2)^2)),1)</f>
        <v>825.1</v>
      </c>
      <c r="X1783" s="14" t="n">
        <f aca="false">ROUND(I1783/IF(I1783&lt;p_seuil_vitesse,p_vit_lente,p_vit_rapide)*60/15,0)*15</f>
        <v>645</v>
      </c>
      <c r="Y1783" s="14" t="n">
        <f aca="false">MAX(IF(INDEX(10_Lieux!$B:$B,U1783)&lt;&gt;"Ville",INDEX(10_Lieux!$I:$I,U1783),0),IF(INDEX(10_Lieux!$B:$B,V1783)&lt;&gt;"Ville",INDEX(10_Lieux!$I:$I,V1783),0))</f>
        <v>250</v>
      </c>
      <c r="Z1783" s="14" t="str">
        <f aca="false">A1783&amp;"|"&amp;B1783</f>
        <v>Rennes|Toulon-Hyères</v>
      </c>
      <c r="AA1783" s="14" t="str">
        <f aca="false">IF(I1783&lt;p_local,"Local",IF(I1783&lt;p_vv_min,"Courte distance",IF(I1783&lt;p_tres_long,"Longue distance","Très longue distance")))</f>
        <v>Très longue distance</v>
      </c>
    </row>
    <row r="1784" customFormat="false" ht="15" hidden="false" customHeight="true" outlineLevel="0" collapsed="false">
      <c r="A1784" s="1" t="s">
        <v>1935</v>
      </c>
      <c r="B1784" s="1" t="s">
        <v>144</v>
      </c>
      <c r="C1784" s="1" t="s">
        <v>34</v>
      </c>
      <c r="D1784" s="1" t="s">
        <v>653</v>
      </c>
      <c r="E1784" s="1" t="s">
        <v>1958</v>
      </c>
      <c r="F1784" s="14" t="s">
        <v>40</v>
      </c>
      <c r="G1784" s="14" t="str">
        <f aca="false">IF(I1784&lt;p_local,"Local → page infra",IF(H1784&gt;=p_ph1,"Phase 1",IF(H1784&gt;=p_ph2,"Phase 2","Phase 3")))</f>
        <v>Phase 3</v>
      </c>
      <c r="H1784" s="14" t="n">
        <f aca="false">IF(I1784&lt;p_local,0,IF(C1784="Aéroport → Aéroport",p_pts_plein,IF(Y1784&gt;0,IF(I1784&lt;=Y1784,p_pts_plein,IF(I1784&lt;=p_mult2*Y1784,p_pts_moyen,p_pts_r3)),IF(I1784&gt;=p_vv_min,p_pts_plein,IF(I1784&gt;=p_vv_moy,p_pts_moyen,p_pts_court))))+IF(INDEX(10_Lieux!$D:$D,U1784)=1,p_prio1,p_prio2)+IF(INDEX(10_Lieux!$D:$D,V1784)=1,p_prio1,p_prio2)+IF(K1784="Oui",p_tf,0)+p_hub*((INDEX(10_Lieux!$H:$H,U1784)="Hub")+(INDEX(10_Lieux!$H:$H,V1784)="Hub"))+IF(OR(INDEX(10_Lieux!$H:$H,U1784)="Premium",INDEX(10_Lieux!$H:$H,V1784)="Premium"),p_prem,0))</f>
        <v>30</v>
      </c>
      <c r="I1784" s="14" t="n">
        <f aca="false">ROUND(W1784*p_facteur,0)</f>
        <v>597</v>
      </c>
      <c r="J1784" s="14" t="str">
        <f aca="false">IF(X1784&lt;60,X1784&amp;" min",INT(X1784/60)&amp;" h"&amp;IF(MOD(X1784,60)=0,""," "&amp;TEXT(MOD(X1784,60),"00")))</f>
        <v>6 h 15</v>
      </c>
      <c r="K1784" s="14" t="str">
        <f aca="false">IF(S1784&lt;&gt;T1784,"Oui","Non")</f>
        <v>Non</v>
      </c>
      <c r="L1784" s="14" t="str">
        <f aca="false">IF(AND(INDEX(10_Lieux!$B:$B,U1784)="Ville",INDEX(10_Lieux!$B:$B,V1784)="Ville"),"/chauffeur-prive/"&amp;INDEX(10_Lieux!$E:$E,U1784)&amp;"-"&amp;INDEX(10_Lieux!$E:$E,V1784)&amp;"/","/chauffeur-prive/"&amp;INDEX(10_Lieux!$E:$E,U1784)&amp;"/"&amp;INDEX(10_Lieux!$E:$E,V1784)&amp;"/")</f>
        <v>/chauffeur-prive/aeroport-toulon-hyeres/dijon/</v>
      </c>
      <c r="M1784" s="14" t="str">
        <f aca="false">IFERROR(INDEX($L:$L,MATCH(B1784&amp;"|"&amp;A1784,$Z:$Z,0)),"—")</f>
        <v>/chauffeur-prive/dijon/aeroport-toulon-hyeres/</v>
      </c>
      <c r="N1784" s="14" t="str">
        <f aca="false">IF(LEN("Chauffeur privé "&amp;INDEX(10_Lieux!$J:$J,U1784)&amp;" → "&amp;INDEX(10_Lieux!$J:$J,V1784)&amp;" | 24h/24")&gt;60,"Chauffeur privé "&amp;INDEX(10_Lieux!$J:$J,U1784)&amp;" → "&amp;INDEX(10_Lieux!$J:$J,V1784),"Chauffeur privé "&amp;INDEX(10_Lieux!$J:$J,U1784)&amp;" → "&amp;INDEX(10_Lieux!$J:$J,V1784)&amp;" | 24h/24")</f>
        <v>Chauffeur privé Aéroport Toulon-Hyères → Dijon | 24h/24</v>
      </c>
      <c r="O1784" s="14" t="n">
        <f aca="false">LEN(N1784)</f>
        <v>55</v>
      </c>
      <c r="P1784" s="14" t="str">
        <f aca="false">"Chauffeur privé "&amp;INDEX(10_Lieux!$K:$K,U1784)&amp;" vers "&amp;INDEX(10_Lieux!$L:$L,V1784)</f>
        <v>Chauffeur privé de l'aéroport Toulon-Hyères vers Dijon</v>
      </c>
      <c r="Q1784" s="14" t="str">
        <f aca="false">"Chauffeur privé "&amp;INDEX(10_Lieux!$K:$K,U1784)&amp;" vers "&amp;INDEX(10_Lieux!$L:$L,V1784)&amp;" : env. "&amp;I1784&amp;" km, "&amp;J1784&amp;" de route. Devis personnalisé, standard 24h/24 et 7j/7."</f>
        <v>Chauffeur privé de l'aéroport Toulon-Hyères vers Dijon : env. 597 km, 6 h 15 de route. Devis personnalisé, standard 24h/24 et 7j/7.</v>
      </c>
      <c r="R1784" s="14" t="n">
        <f aca="false">LEN(Q1784)</f>
        <v>131</v>
      </c>
      <c r="S1784" s="14" t="str">
        <f aca="false">INDEX(10_Lieux!$C:$C,U1784)</f>
        <v>France</v>
      </c>
      <c r="T1784" s="14" t="str">
        <f aca="false">INDEX(10_Lieux!$C:$C,V1784)</f>
        <v>France</v>
      </c>
      <c r="U1784" s="14" t="n">
        <f aca="false">MATCH(A1784,10_Lieux!$A:$A,0)</f>
        <v>172</v>
      </c>
      <c r="V1784" s="14" t="n">
        <f aca="false">MATCH(B1784,10_Lieux!$A:$A,0)</f>
        <v>23</v>
      </c>
      <c r="W1784" s="14" t="n">
        <f aca="false">ROUND(6371*2*ASIN(SQRT(SIN(RADIANS(INDEX(10_Lieux!$F:$F,V1784)-INDEX(10_Lieux!$F:$F,U1784))/2)^2+COS(RADIANS(INDEX(10_Lieux!$F:$F,U1784)))*COS(RADIANS(INDEX(10_Lieux!$F:$F,V1784)))*SIN(RADIANS(INDEX(10_Lieux!$G:$G,V1784)-INDEX(10_Lieux!$G:$G,U1784))/2)^2)),1)</f>
        <v>477.7</v>
      </c>
      <c r="X1784" s="14" t="n">
        <f aca="false">ROUND(I1784/IF(I1784&lt;p_seuil_vitesse,p_vit_lente,p_vit_rapide)*60/15,0)*15</f>
        <v>375</v>
      </c>
      <c r="Y1784" s="14" t="n">
        <f aca="false">MAX(IF(INDEX(10_Lieux!$B:$B,U1784)&lt;&gt;"Ville",INDEX(10_Lieux!$I:$I,U1784),0),IF(INDEX(10_Lieux!$B:$B,V1784)&lt;&gt;"Ville",INDEX(10_Lieux!$I:$I,V1784),0))</f>
        <v>250</v>
      </c>
      <c r="Z1784" s="14" t="str">
        <f aca="false">A1784&amp;"|"&amp;B1784</f>
        <v>Toulon-Hyères|Dijon</v>
      </c>
      <c r="AA1784" s="14" t="str">
        <f aca="false">IF(I1784&lt;p_local,"Local",IF(I1784&lt;p_vv_min,"Courte distance",IF(I1784&lt;p_tres_long,"Longue distance","Très longue distance")))</f>
        <v>Longue distance</v>
      </c>
    </row>
    <row r="1785" customFormat="false" ht="15" hidden="false" customHeight="true" outlineLevel="0" collapsed="false">
      <c r="A1785" s="1" t="s">
        <v>144</v>
      </c>
      <c r="B1785" s="1" t="s">
        <v>1935</v>
      </c>
      <c r="C1785" s="1" t="s">
        <v>35</v>
      </c>
      <c r="D1785" s="1" t="s">
        <v>653</v>
      </c>
      <c r="E1785" s="1" t="s">
        <v>1959</v>
      </c>
      <c r="F1785" s="14" t="s">
        <v>40</v>
      </c>
      <c r="G1785" s="14" t="str">
        <f aca="false">IF(I1785&lt;p_local,"Local → page infra",IF(H1785&gt;=p_ph1,"Phase 1",IF(H1785&gt;=p_ph2,"Phase 2","Phase 3")))</f>
        <v>Phase 3</v>
      </c>
      <c r="H1785" s="14" t="n">
        <f aca="false">IF(I1785&lt;p_local,0,IF(C1785="Aéroport → Aéroport",p_pts_plein,IF(Y1785&gt;0,IF(I1785&lt;=Y1785,p_pts_plein,IF(I1785&lt;=p_mult2*Y1785,p_pts_moyen,p_pts_r3)),IF(I1785&gt;=p_vv_min,p_pts_plein,IF(I1785&gt;=p_vv_moy,p_pts_moyen,p_pts_court))))+IF(INDEX(10_Lieux!$D:$D,U1785)=1,p_prio1,p_prio2)+IF(INDEX(10_Lieux!$D:$D,V1785)=1,p_prio1,p_prio2)+IF(K1785="Oui",p_tf,0)+p_hub*((INDEX(10_Lieux!$H:$H,U1785)="Hub")+(INDEX(10_Lieux!$H:$H,V1785)="Hub"))+IF(OR(INDEX(10_Lieux!$H:$H,U1785)="Premium",INDEX(10_Lieux!$H:$H,V1785)="Premium"),p_prem,0))</f>
        <v>30</v>
      </c>
      <c r="I1785" s="14" t="n">
        <f aca="false">ROUND(W1785*p_facteur,0)</f>
        <v>597</v>
      </c>
      <c r="J1785" s="14" t="str">
        <f aca="false">IF(X1785&lt;60,X1785&amp;" min",INT(X1785/60)&amp;" h"&amp;IF(MOD(X1785,60)=0,""," "&amp;TEXT(MOD(X1785,60),"00")))</f>
        <v>6 h 15</v>
      </c>
      <c r="K1785" s="14" t="str">
        <f aca="false">IF(S1785&lt;&gt;T1785,"Oui","Non")</f>
        <v>Non</v>
      </c>
      <c r="L1785" s="14" t="str">
        <f aca="false">IF(AND(INDEX(10_Lieux!$B:$B,U1785)="Ville",INDEX(10_Lieux!$B:$B,V1785)="Ville"),"/chauffeur-prive/"&amp;INDEX(10_Lieux!$E:$E,U1785)&amp;"-"&amp;INDEX(10_Lieux!$E:$E,V1785)&amp;"/","/chauffeur-prive/"&amp;INDEX(10_Lieux!$E:$E,U1785)&amp;"/"&amp;INDEX(10_Lieux!$E:$E,V1785)&amp;"/")</f>
        <v>/chauffeur-prive/dijon/aeroport-toulon-hyeres/</v>
      </c>
      <c r="M1785" s="14" t="str">
        <f aca="false">IFERROR(INDEX($L:$L,MATCH(B1785&amp;"|"&amp;A1785,$Z:$Z,0)),"—")</f>
        <v>/chauffeur-prive/aeroport-toulon-hyeres/dijon/</v>
      </c>
      <c r="N1785" s="14" t="str">
        <f aca="false">IF(LEN("Chauffeur privé "&amp;INDEX(10_Lieux!$J:$J,U1785)&amp;" → "&amp;INDEX(10_Lieux!$J:$J,V1785)&amp;" | 24h/24")&gt;60,"Chauffeur privé "&amp;INDEX(10_Lieux!$J:$J,U1785)&amp;" → "&amp;INDEX(10_Lieux!$J:$J,V1785),"Chauffeur privé "&amp;INDEX(10_Lieux!$J:$J,U1785)&amp;" → "&amp;INDEX(10_Lieux!$J:$J,V1785)&amp;" | 24h/24")</f>
        <v>Chauffeur privé Dijon → Aéroport Toulon-Hyères | 24h/24</v>
      </c>
      <c r="O1785" s="14" t="n">
        <f aca="false">LEN(N1785)</f>
        <v>55</v>
      </c>
      <c r="P1785" s="14" t="str">
        <f aca="false">"Chauffeur privé "&amp;INDEX(10_Lieux!$K:$K,U1785)&amp;" vers "&amp;INDEX(10_Lieux!$L:$L,V1785)</f>
        <v>Chauffeur privé de Dijon vers l'aéroport Toulon-Hyères</v>
      </c>
      <c r="Q1785" s="14" t="str">
        <f aca="false">"Chauffeur privé "&amp;INDEX(10_Lieux!$K:$K,U1785)&amp;" vers "&amp;INDEX(10_Lieux!$L:$L,V1785)&amp;" : env. "&amp;I1785&amp;" km, "&amp;J1785&amp;" de route. Devis personnalisé, standard 24h/24 et 7j/7."</f>
        <v>Chauffeur privé de Dijon vers l'aéroport Toulon-Hyères : env. 597 km, 6 h 15 de route. Devis personnalisé, standard 24h/24 et 7j/7.</v>
      </c>
      <c r="R1785" s="14" t="n">
        <f aca="false">LEN(Q1785)</f>
        <v>131</v>
      </c>
      <c r="S1785" s="14" t="str">
        <f aca="false">INDEX(10_Lieux!$C:$C,U1785)</f>
        <v>France</v>
      </c>
      <c r="T1785" s="14" t="str">
        <f aca="false">INDEX(10_Lieux!$C:$C,V1785)</f>
        <v>France</v>
      </c>
      <c r="U1785" s="14" t="n">
        <f aca="false">MATCH(A1785,10_Lieux!$A:$A,0)</f>
        <v>23</v>
      </c>
      <c r="V1785" s="14" t="n">
        <f aca="false">MATCH(B1785,10_Lieux!$A:$A,0)</f>
        <v>172</v>
      </c>
      <c r="W1785" s="14" t="n">
        <f aca="false">ROUND(6371*2*ASIN(SQRT(SIN(RADIANS(INDEX(10_Lieux!$F:$F,V1785)-INDEX(10_Lieux!$F:$F,U1785))/2)^2+COS(RADIANS(INDEX(10_Lieux!$F:$F,U1785)))*COS(RADIANS(INDEX(10_Lieux!$F:$F,V1785)))*SIN(RADIANS(INDEX(10_Lieux!$G:$G,V1785)-INDEX(10_Lieux!$G:$G,U1785))/2)^2)),1)</f>
        <v>477.7</v>
      </c>
      <c r="X1785" s="14" t="n">
        <f aca="false">ROUND(I1785/IF(I1785&lt;p_seuil_vitesse,p_vit_lente,p_vit_rapide)*60/15,0)*15</f>
        <v>375</v>
      </c>
      <c r="Y1785" s="14" t="n">
        <f aca="false">MAX(IF(INDEX(10_Lieux!$B:$B,U1785)&lt;&gt;"Ville",INDEX(10_Lieux!$I:$I,U1785),0),IF(INDEX(10_Lieux!$B:$B,V1785)&lt;&gt;"Ville",INDEX(10_Lieux!$I:$I,V1785),0))</f>
        <v>250</v>
      </c>
      <c r="Z1785" s="14" t="str">
        <f aca="false">A1785&amp;"|"&amp;B1785</f>
        <v>Dijon|Toulon-Hyères</v>
      </c>
      <c r="AA1785" s="14" t="str">
        <f aca="false">IF(I1785&lt;p_local,"Local",IF(I1785&lt;p_vv_min,"Courte distance",IF(I1785&lt;p_tres_long,"Longue distance","Très longue distance")))</f>
        <v>Longue distance</v>
      </c>
    </row>
    <row r="1786" customFormat="false" ht="15" hidden="false" customHeight="true" outlineLevel="0" collapsed="false">
      <c r="A1786" s="1" t="s">
        <v>1935</v>
      </c>
      <c r="B1786" s="1" t="s">
        <v>146</v>
      </c>
      <c r="C1786" s="1" t="s">
        <v>34</v>
      </c>
      <c r="D1786" s="1" t="s">
        <v>653</v>
      </c>
      <c r="E1786" s="1" t="s">
        <v>1960</v>
      </c>
      <c r="F1786" s="14" t="s">
        <v>40</v>
      </c>
      <c r="G1786" s="14" t="str">
        <f aca="false">IF(I1786&lt;p_local,"Local → page infra",IF(H1786&gt;=p_ph1,"Phase 1",IF(H1786&gt;=p_ph2,"Phase 2","Phase 3")))</f>
        <v>Phase 3</v>
      </c>
      <c r="H1786" s="14" t="n">
        <f aca="false">IF(I1786&lt;p_local,0,IF(C1786="Aéroport → Aéroport",p_pts_plein,IF(Y1786&gt;0,IF(I1786&lt;=Y1786,p_pts_plein,IF(I1786&lt;=p_mult2*Y1786,p_pts_moyen,p_pts_r3)),IF(I1786&gt;=p_vv_min,p_pts_plein,IF(I1786&gt;=p_vv_moy,p_pts_moyen,p_pts_court))))+IF(INDEX(10_Lieux!$D:$D,U1786)=1,p_prio1,p_prio2)+IF(INDEX(10_Lieux!$D:$D,V1786)=1,p_prio1,p_prio2)+IF(K1786="Oui",p_tf,0)+p_hub*((INDEX(10_Lieux!$H:$H,U1786)="Hub")+(INDEX(10_Lieux!$H:$H,V1786)="Hub"))+IF(OR(INDEX(10_Lieux!$H:$H,U1786)="Premium",INDEX(10_Lieux!$H:$H,V1786)="Premium"),p_prem,0))</f>
        <v>45</v>
      </c>
      <c r="I1786" s="14" t="n">
        <f aca="false">ROUND(W1786*p_facteur,0)</f>
        <v>294</v>
      </c>
      <c r="J1786" s="14" t="str">
        <f aca="false">IF(X1786&lt;60,X1786&amp;" min",INT(X1786/60)&amp;" h"&amp;IF(MOD(X1786,60)=0,""," "&amp;TEXT(MOD(X1786,60),"00")))</f>
        <v>3 h</v>
      </c>
      <c r="K1786" s="14" t="str">
        <f aca="false">IF(S1786&lt;&gt;T1786,"Oui","Non")</f>
        <v>Non</v>
      </c>
      <c r="L1786" s="14" t="str">
        <f aca="false">IF(AND(INDEX(10_Lieux!$B:$B,U1786)="Ville",INDEX(10_Lieux!$B:$B,V1786)="Ville"),"/chauffeur-prive/"&amp;INDEX(10_Lieux!$E:$E,U1786)&amp;"-"&amp;INDEX(10_Lieux!$E:$E,V1786)&amp;"/","/chauffeur-prive/"&amp;INDEX(10_Lieux!$E:$E,U1786)&amp;"/"&amp;INDEX(10_Lieux!$E:$E,V1786)&amp;"/")</f>
        <v>/chauffeur-prive/aeroport-toulon-hyeres/grenoble/</v>
      </c>
      <c r="M1786" s="14" t="str">
        <f aca="false">IFERROR(INDEX($L:$L,MATCH(B1786&amp;"|"&amp;A1786,$Z:$Z,0)),"—")</f>
        <v>/chauffeur-prive/grenoble/aeroport-toulon-hyeres/</v>
      </c>
      <c r="N1786" s="14" t="str">
        <f aca="false">IF(LEN("Chauffeur privé "&amp;INDEX(10_Lieux!$J:$J,U1786)&amp;" → "&amp;INDEX(10_Lieux!$J:$J,V1786)&amp;" | 24h/24")&gt;60,"Chauffeur privé "&amp;INDEX(10_Lieux!$J:$J,U1786)&amp;" → "&amp;INDEX(10_Lieux!$J:$J,V1786),"Chauffeur privé "&amp;INDEX(10_Lieux!$J:$J,U1786)&amp;" → "&amp;INDEX(10_Lieux!$J:$J,V1786)&amp;" | 24h/24")</f>
        <v>Chauffeur privé Aéroport Toulon-Hyères → Grenoble | 24h/24</v>
      </c>
      <c r="O1786" s="14" t="n">
        <f aca="false">LEN(N1786)</f>
        <v>58</v>
      </c>
      <c r="P1786" s="14" t="str">
        <f aca="false">"Chauffeur privé "&amp;INDEX(10_Lieux!$K:$K,U1786)&amp;" vers "&amp;INDEX(10_Lieux!$L:$L,V1786)</f>
        <v>Chauffeur privé de l'aéroport Toulon-Hyères vers Grenoble</v>
      </c>
      <c r="Q1786" s="14" t="str">
        <f aca="false">"Chauffeur privé "&amp;INDEX(10_Lieux!$K:$K,U1786)&amp;" vers "&amp;INDEX(10_Lieux!$L:$L,V1786)&amp;" : env. "&amp;I1786&amp;" km, "&amp;J1786&amp;" de route. Devis personnalisé, standard 24h/24 et 7j/7."</f>
        <v>Chauffeur privé de l'aéroport Toulon-Hyères vers Grenoble : env. 294 km, 3 h de route. Devis personnalisé, standard 24h/24 et 7j/7.</v>
      </c>
      <c r="R1786" s="14" t="n">
        <f aca="false">LEN(Q1786)</f>
        <v>131</v>
      </c>
      <c r="S1786" s="14" t="str">
        <f aca="false">INDEX(10_Lieux!$C:$C,U1786)</f>
        <v>France</v>
      </c>
      <c r="T1786" s="14" t="str">
        <f aca="false">INDEX(10_Lieux!$C:$C,V1786)</f>
        <v>France</v>
      </c>
      <c r="U1786" s="14" t="n">
        <f aca="false">MATCH(A1786,10_Lieux!$A:$A,0)</f>
        <v>172</v>
      </c>
      <c r="V1786" s="14" t="n">
        <f aca="false">MATCH(B1786,10_Lieux!$A:$A,0)</f>
        <v>9</v>
      </c>
      <c r="W1786" s="14" t="n">
        <f aca="false">ROUND(6371*2*ASIN(SQRT(SIN(RADIANS(INDEX(10_Lieux!$F:$F,V1786)-INDEX(10_Lieux!$F:$F,U1786))/2)^2+COS(RADIANS(INDEX(10_Lieux!$F:$F,U1786)))*COS(RADIANS(INDEX(10_Lieux!$F:$F,V1786)))*SIN(RADIANS(INDEX(10_Lieux!$G:$G,V1786)-INDEX(10_Lieux!$G:$G,U1786))/2)^2)),1)</f>
        <v>234.9</v>
      </c>
      <c r="X1786" s="14" t="n">
        <f aca="false">ROUND(I1786/IF(I1786&lt;p_seuil_vitesse,p_vit_lente,p_vit_rapide)*60/15,0)*15</f>
        <v>180</v>
      </c>
      <c r="Y1786" s="14" t="n">
        <f aca="false">MAX(IF(INDEX(10_Lieux!$B:$B,U1786)&lt;&gt;"Ville",INDEX(10_Lieux!$I:$I,U1786),0),IF(INDEX(10_Lieux!$B:$B,V1786)&lt;&gt;"Ville",INDEX(10_Lieux!$I:$I,V1786),0))</f>
        <v>250</v>
      </c>
      <c r="Z1786" s="14" t="str">
        <f aca="false">A1786&amp;"|"&amp;B1786</f>
        <v>Toulon-Hyères|Grenoble</v>
      </c>
      <c r="AA1786" s="14" t="str">
        <f aca="false">IF(I1786&lt;p_local,"Local",IF(I1786&lt;p_vv_min,"Courte distance",IF(I1786&lt;p_tres_long,"Longue distance","Très longue distance")))</f>
        <v>Longue distance</v>
      </c>
    </row>
    <row r="1787" customFormat="false" ht="15" hidden="false" customHeight="true" outlineLevel="0" collapsed="false">
      <c r="A1787" s="1" t="s">
        <v>146</v>
      </c>
      <c r="B1787" s="1" t="s">
        <v>1935</v>
      </c>
      <c r="C1787" s="1" t="s">
        <v>35</v>
      </c>
      <c r="D1787" s="1" t="s">
        <v>653</v>
      </c>
      <c r="E1787" s="1" t="s">
        <v>1961</v>
      </c>
      <c r="F1787" s="14" t="s">
        <v>40</v>
      </c>
      <c r="G1787" s="14" t="str">
        <f aca="false">IF(I1787&lt;p_local,"Local → page infra",IF(H1787&gt;=p_ph1,"Phase 1",IF(H1787&gt;=p_ph2,"Phase 2","Phase 3")))</f>
        <v>Phase 3</v>
      </c>
      <c r="H1787" s="14" t="n">
        <f aca="false">IF(I1787&lt;p_local,0,IF(C1787="Aéroport → Aéroport",p_pts_plein,IF(Y1787&gt;0,IF(I1787&lt;=Y1787,p_pts_plein,IF(I1787&lt;=p_mult2*Y1787,p_pts_moyen,p_pts_r3)),IF(I1787&gt;=p_vv_min,p_pts_plein,IF(I1787&gt;=p_vv_moy,p_pts_moyen,p_pts_court))))+IF(INDEX(10_Lieux!$D:$D,U1787)=1,p_prio1,p_prio2)+IF(INDEX(10_Lieux!$D:$D,V1787)=1,p_prio1,p_prio2)+IF(K1787="Oui",p_tf,0)+p_hub*((INDEX(10_Lieux!$H:$H,U1787)="Hub")+(INDEX(10_Lieux!$H:$H,V1787)="Hub"))+IF(OR(INDEX(10_Lieux!$H:$H,U1787)="Premium",INDEX(10_Lieux!$H:$H,V1787)="Premium"),p_prem,0))</f>
        <v>45</v>
      </c>
      <c r="I1787" s="14" t="n">
        <f aca="false">ROUND(W1787*p_facteur,0)</f>
        <v>294</v>
      </c>
      <c r="J1787" s="14" t="str">
        <f aca="false">IF(X1787&lt;60,X1787&amp;" min",INT(X1787/60)&amp;" h"&amp;IF(MOD(X1787,60)=0,""," "&amp;TEXT(MOD(X1787,60),"00")))</f>
        <v>3 h</v>
      </c>
      <c r="K1787" s="14" t="str">
        <f aca="false">IF(S1787&lt;&gt;T1787,"Oui","Non")</f>
        <v>Non</v>
      </c>
      <c r="L1787" s="14" t="str">
        <f aca="false">IF(AND(INDEX(10_Lieux!$B:$B,U1787)="Ville",INDEX(10_Lieux!$B:$B,V1787)="Ville"),"/chauffeur-prive/"&amp;INDEX(10_Lieux!$E:$E,U1787)&amp;"-"&amp;INDEX(10_Lieux!$E:$E,V1787)&amp;"/","/chauffeur-prive/"&amp;INDEX(10_Lieux!$E:$E,U1787)&amp;"/"&amp;INDEX(10_Lieux!$E:$E,V1787)&amp;"/")</f>
        <v>/chauffeur-prive/grenoble/aeroport-toulon-hyeres/</v>
      </c>
      <c r="M1787" s="14" t="str">
        <f aca="false">IFERROR(INDEX($L:$L,MATCH(B1787&amp;"|"&amp;A1787,$Z:$Z,0)),"—")</f>
        <v>/chauffeur-prive/aeroport-toulon-hyeres/grenoble/</v>
      </c>
      <c r="N1787" s="14" t="str">
        <f aca="false">IF(LEN("Chauffeur privé "&amp;INDEX(10_Lieux!$J:$J,U1787)&amp;" → "&amp;INDEX(10_Lieux!$J:$J,V1787)&amp;" | 24h/24")&gt;60,"Chauffeur privé "&amp;INDEX(10_Lieux!$J:$J,U1787)&amp;" → "&amp;INDEX(10_Lieux!$J:$J,V1787),"Chauffeur privé "&amp;INDEX(10_Lieux!$J:$J,U1787)&amp;" → "&amp;INDEX(10_Lieux!$J:$J,V1787)&amp;" | 24h/24")</f>
        <v>Chauffeur privé Grenoble → Aéroport Toulon-Hyères | 24h/24</v>
      </c>
      <c r="O1787" s="14" t="n">
        <f aca="false">LEN(N1787)</f>
        <v>58</v>
      </c>
      <c r="P1787" s="14" t="str">
        <f aca="false">"Chauffeur privé "&amp;INDEX(10_Lieux!$K:$K,U1787)&amp;" vers "&amp;INDEX(10_Lieux!$L:$L,V1787)</f>
        <v>Chauffeur privé de Grenoble vers l'aéroport Toulon-Hyères</v>
      </c>
      <c r="Q1787" s="14" t="str">
        <f aca="false">"Chauffeur privé "&amp;INDEX(10_Lieux!$K:$K,U1787)&amp;" vers "&amp;INDEX(10_Lieux!$L:$L,V1787)&amp;" : env. "&amp;I1787&amp;" km, "&amp;J1787&amp;" de route. Devis personnalisé, standard 24h/24 et 7j/7."</f>
        <v>Chauffeur privé de Grenoble vers l'aéroport Toulon-Hyères : env. 294 km, 3 h de route. Devis personnalisé, standard 24h/24 et 7j/7.</v>
      </c>
      <c r="R1787" s="14" t="n">
        <f aca="false">LEN(Q1787)</f>
        <v>131</v>
      </c>
      <c r="S1787" s="14" t="str">
        <f aca="false">INDEX(10_Lieux!$C:$C,U1787)</f>
        <v>France</v>
      </c>
      <c r="T1787" s="14" t="str">
        <f aca="false">INDEX(10_Lieux!$C:$C,V1787)</f>
        <v>France</v>
      </c>
      <c r="U1787" s="14" t="n">
        <f aca="false">MATCH(A1787,10_Lieux!$A:$A,0)</f>
        <v>9</v>
      </c>
      <c r="V1787" s="14" t="n">
        <f aca="false">MATCH(B1787,10_Lieux!$A:$A,0)</f>
        <v>172</v>
      </c>
      <c r="W1787" s="14" t="n">
        <f aca="false">ROUND(6371*2*ASIN(SQRT(SIN(RADIANS(INDEX(10_Lieux!$F:$F,V1787)-INDEX(10_Lieux!$F:$F,U1787))/2)^2+COS(RADIANS(INDEX(10_Lieux!$F:$F,U1787)))*COS(RADIANS(INDEX(10_Lieux!$F:$F,V1787)))*SIN(RADIANS(INDEX(10_Lieux!$G:$G,V1787)-INDEX(10_Lieux!$G:$G,U1787))/2)^2)),1)</f>
        <v>234.9</v>
      </c>
      <c r="X1787" s="14" t="n">
        <f aca="false">ROUND(I1787/IF(I1787&lt;p_seuil_vitesse,p_vit_lente,p_vit_rapide)*60/15,0)*15</f>
        <v>180</v>
      </c>
      <c r="Y1787" s="14" t="n">
        <f aca="false">MAX(IF(INDEX(10_Lieux!$B:$B,U1787)&lt;&gt;"Ville",INDEX(10_Lieux!$I:$I,U1787),0),IF(INDEX(10_Lieux!$B:$B,V1787)&lt;&gt;"Ville",INDEX(10_Lieux!$I:$I,V1787),0))</f>
        <v>250</v>
      </c>
      <c r="Z1787" s="14" t="str">
        <f aca="false">A1787&amp;"|"&amp;B1787</f>
        <v>Grenoble|Toulon-Hyères</v>
      </c>
      <c r="AA1787" s="14" t="str">
        <f aca="false">IF(I1787&lt;p_local,"Local",IF(I1787&lt;p_vv_min,"Courte distance",IF(I1787&lt;p_tres_long,"Longue distance","Très longue distance")))</f>
        <v>Longue distance</v>
      </c>
    </row>
    <row r="1788" customFormat="false" ht="15" hidden="false" customHeight="true" outlineLevel="0" collapsed="false">
      <c r="A1788" s="1" t="s">
        <v>1935</v>
      </c>
      <c r="B1788" s="1" t="s">
        <v>148</v>
      </c>
      <c r="C1788" s="1" t="s">
        <v>34</v>
      </c>
      <c r="D1788" s="1" t="s">
        <v>653</v>
      </c>
      <c r="E1788" s="1" t="s">
        <v>1962</v>
      </c>
      <c r="F1788" s="14" t="s">
        <v>40</v>
      </c>
      <c r="G1788" s="14" t="str">
        <f aca="false">IF(I1788&lt;p_local,"Local → page infra",IF(H1788&gt;=p_ph1,"Phase 1",IF(H1788&gt;=p_ph2,"Phase 2","Phase 3")))</f>
        <v>Phase 3</v>
      </c>
      <c r="H1788" s="14" t="n">
        <f aca="false">IF(I1788&lt;p_local,0,IF(C1788="Aéroport → Aéroport",p_pts_plein,IF(Y1788&gt;0,IF(I1788&lt;=Y1788,p_pts_plein,IF(I1788&lt;=p_mult2*Y1788,p_pts_moyen,p_pts_r3)),IF(I1788&gt;=p_vv_min,p_pts_plein,IF(I1788&gt;=p_vv_moy,p_pts_moyen,p_pts_court))))+IF(INDEX(10_Lieux!$D:$D,U1788)=1,p_prio1,p_prio2)+IF(INDEX(10_Lieux!$D:$D,V1788)=1,p_prio1,p_prio2)+IF(K1788="Oui",p_tf,0)+p_hub*((INDEX(10_Lieux!$H:$H,U1788)="Hub")+(INDEX(10_Lieux!$H:$H,V1788)="Hub"))+IF(OR(INDEX(10_Lieux!$H:$H,U1788)="Premium",INDEX(10_Lieux!$H:$H,V1788)="Premium"),p_prem,0))</f>
        <v>45</v>
      </c>
      <c r="I1788" s="14" t="n">
        <f aca="false">ROUND(W1788*p_facteur,0)</f>
        <v>390</v>
      </c>
      <c r="J1788" s="14" t="str">
        <f aca="false">IF(X1788&lt;60,X1788&amp;" min",INT(X1788/60)&amp;" h"&amp;IF(MOD(X1788,60)=0,""," "&amp;TEXT(MOD(X1788,60),"00")))</f>
        <v>4 h</v>
      </c>
      <c r="K1788" s="14" t="str">
        <f aca="false">IF(S1788&lt;&gt;T1788,"Oui","Non")</f>
        <v>Non</v>
      </c>
      <c r="L1788" s="14" t="str">
        <f aca="false">IF(AND(INDEX(10_Lieux!$B:$B,U1788)="Ville",INDEX(10_Lieux!$B:$B,V1788)="Ville"),"/chauffeur-prive/"&amp;INDEX(10_Lieux!$E:$E,U1788)&amp;"-"&amp;INDEX(10_Lieux!$E:$E,V1788)&amp;"/","/chauffeur-prive/"&amp;INDEX(10_Lieux!$E:$E,U1788)&amp;"/"&amp;INDEX(10_Lieux!$E:$E,V1788)&amp;"/")</f>
        <v>/chauffeur-prive/aeroport-toulon-hyeres/annecy/</v>
      </c>
      <c r="M1788" s="14" t="str">
        <f aca="false">IFERROR(INDEX($L:$L,MATCH(B1788&amp;"|"&amp;A1788,$Z:$Z,0)),"—")</f>
        <v>/chauffeur-prive/annecy/aeroport-toulon-hyeres/</v>
      </c>
      <c r="N1788" s="14" t="str">
        <f aca="false">IF(LEN("Chauffeur privé "&amp;INDEX(10_Lieux!$J:$J,U1788)&amp;" → "&amp;INDEX(10_Lieux!$J:$J,V1788)&amp;" | 24h/24")&gt;60,"Chauffeur privé "&amp;INDEX(10_Lieux!$J:$J,U1788)&amp;" → "&amp;INDEX(10_Lieux!$J:$J,V1788),"Chauffeur privé "&amp;INDEX(10_Lieux!$J:$J,U1788)&amp;" → "&amp;INDEX(10_Lieux!$J:$J,V1788)&amp;" | 24h/24")</f>
        <v>Chauffeur privé Aéroport Toulon-Hyères → Annecy | 24h/24</v>
      </c>
      <c r="O1788" s="14" t="n">
        <f aca="false">LEN(N1788)</f>
        <v>56</v>
      </c>
      <c r="P1788" s="14" t="str">
        <f aca="false">"Chauffeur privé "&amp;INDEX(10_Lieux!$K:$K,U1788)&amp;" vers "&amp;INDEX(10_Lieux!$L:$L,V1788)</f>
        <v>Chauffeur privé de l'aéroport Toulon-Hyères vers Annecy</v>
      </c>
      <c r="Q1788" s="14" t="str">
        <f aca="false">"Chauffeur privé "&amp;INDEX(10_Lieux!$K:$K,U1788)&amp;" vers "&amp;INDEX(10_Lieux!$L:$L,V1788)&amp;" : env. "&amp;I1788&amp;" km, "&amp;J1788&amp;" de route. Devis personnalisé, standard 24h/24 et 7j/7."</f>
        <v>Chauffeur privé de l'aéroport Toulon-Hyères vers Annecy : env. 390 km, 4 h de route. Devis personnalisé, standard 24h/24 et 7j/7.</v>
      </c>
      <c r="R1788" s="14" t="n">
        <f aca="false">LEN(Q1788)</f>
        <v>129</v>
      </c>
      <c r="S1788" s="14" t="str">
        <f aca="false">INDEX(10_Lieux!$C:$C,U1788)</f>
        <v>France</v>
      </c>
      <c r="T1788" s="14" t="str">
        <f aca="false">INDEX(10_Lieux!$C:$C,V1788)</f>
        <v>France</v>
      </c>
      <c r="U1788" s="14" t="n">
        <f aca="false">MATCH(A1788,10_Lieux!$A:$A,0)</f>
        <v>172</v>
      </c>
      <c r="V1788" s="14" t="n">
        <f aca="false">MATCH(B1788,10_Lieux!$A:$A,0)</f>
        <v>10</v>
      </c>
      <c r="W1788" s="14" t="n">
        <f aca="false">ROUND(6371*2*ASIN(SQRT(SIN(RADIANS(INDEX(10_Lieux!$F:$F,V1788)-INDEX(10_Lieux!$F:$F,U1788))/2)^2+COS(RADIANS(INDEX(10_Lieux!$F:$F,U1788)))*COS(RADIANS(INDEX(10_Lieux!$F:$F,V1788)))*SIN(RADIANS(INDEX(10_Lieux!$G:$G,V1788)-INDEX(10_Lieux!$G:$G,U1788))/2)^2)),1)</f>
        <v>311.6</v>
      </c>
      <c r="X1788" s="14" t="n">
        <f aca="false">ROUND(I1788/IF(I1788&lt;p_seuil_vitesse,p_vit_lente,p_vit_rapide)*60/15,0)*15</f>
        <v>240</v>
      </c>
      <c r="Y1788" s="14" t="n">
        <f aca="false">MAX(IF(INDEX(10_Lieux!$B:$B,U1788)&lt;&gt;"Ville",INDEX(10_Lieux!$I:$I,U1788),0),IF(INDEX(10_Lieux!$B:$B,V1788)&lt;&gt;"Ville",INDEX(10_Lieux!$I:$I,V1788),0))</f>
        <v>250</v>
      </c>
      <c r="Z1788" s="14" t="str">
        <f aca="false">A1788&amp;"|"&amp;B1788</f>
        <v>Toulon-Hyères|Annecy</v>
      </c>
      <c r="AA1788" s="14" t="str">
        <f aca="false">IF(I1788&lt;p_local,"Local",IF(I1788&lt;p_vv_min,"Courte distance",IF(I1788&lt;p_tres_long,"Longue distance","Très longue distance")))</f>
        <v>Longue distance</v>
      </c>
    </row>
    <row r="1789" customFormat="false" ht="15" hidden="false" customHeight="true" outlineLevel="0" collapsed="false">
      <c r="A1789" s="1" t="s">
        <v>148</v>
      </c>
      <c r="B1789" s="1" t="s">
        <v>1935</v>
      </c>
      <c r="C1789" s="1" t="s">
        <v>35</v>
      </c>
      <c r="D1789" s="1" t="s">
        <v>653</v>
      </c>
      <c r="E1789" s="1" t="s">
        <v>1963</v>
      </c>
      <c r="F1789" s="14" t="s">
        <v>40</v>
      </c>
      <c r="G1789" s="14" t="str">
        <f aca="false">IF(I1789&lt;p_local,"Local → page infra",IF(H1789&gt;=p_ph1,"Phase 1",IF(H1789&gt;=p_ph2,"Phase 2","Phase 3")))</f>
        <v>Phase 3</v>
      </c>
      <c r="H1789" s="14" t="n">
        <f aca="false">IF(I1789&lt;p_local,0,IF(C1789="Aéroport → Aéroport",p_pts_plein,IF(Y1789&gt;0,IF(I1789&lt;=Y1789,p_pts_plein,IF(I1789&lt;=p_mult2*Y1789,p_pts_moyen,p_pts_r3)),IF(I1789&gt;=p_vv_min,p_pts_plein,IF(I1789&gt;=p_vv_moy,p_pts_moyen,p_pts_court))))+IF(INDEX(10_Lieux!$D:$D,U1789)=1,p_prio1,p_prio2)+IF(INDEX(10_Lieux!$D:$D,V1789)=1,p_prio1,p_prio2)+IF(K1789="Oui",p_tf,0)+p_hub*((INDEX(10_Lieux!$H:$H,U1789)="Hub")+(INDEX(10_Lieux!$H:$H,V1789)="Hub"))+IF(OR(INDEX(10_Lieux!$H:$H,U1789)="Premium",INDEX(10_Lieux!$H:$H,V1789)="Premium"),p_prem,0))</f>
        <v>45</v>
      </c>
      <c r="I1789" s="14" t="n">
        <f aca="false">ROUND(W1789*p_facteur,0)</f>
        <v>390</v>
      </c>
      <c r="J1789" s="14" t="str">
        <f aca="false">IF(X1789&lt;60,X1789&amp;" min",INT(X1789/60)&amp;" h"&amp;IF(MOD(X1789,60)=0,""," "&amp;TEXT(MOD(X1789,60),"00")))</f>
        <v>4 h</v>
      </c>
      <c r="K1789" s="14" t="str">
        <f aca="false">IF(S1789&lt;&gt;T1789,"Oui","Non")</f>
        <v>Non</v>
      </c>
      <c r="L1789" s="14" t="str">
        <f aca="false">IF(AND(INDEX(10_Lieux!$B:$B,U1789)="Ville",INDEX(10_Lieux!$B:$B,V1789)="Ville"),"/chauffeur-prive/"&amp;INDEX(10_Lieux!$E:$E,U1789)&amp;"-"&amp;INDEX(10_Lieux!$E:$E,V1789)&amp;"/","/chauffeur-prive/"&amp;INDEX(10_Lieux!$E:$E,U1789)&amp;"/"&amp;INDEX(10_Lieux!$E:$E,V1789)&amp;"/")</f>
        <v>/chauffeur-prive/annecy/aeroport-toulon-hyeres/</v>
      </c>
      <c r="M1789" s="14" t="str">
        <f aca="false">IFERROR(INDEX($L:$L,MATCH(B1789&amp;"|"&amp;A1789,$Z:$Z,0)),"—")</f>
        <v>/chauffeur-prive/aeroport-toulon-hyeres/annecy/</v>
      </c>
      <c r="N1789" s="14" t="str">
        <f aca="false">IF(LEN("Chauffeur privé "&amp;INDEX(10_Lieux!$J:$J,U1789)&amp;" → "&amp;INDEX(10_Lieux!$J:$J,V1789)&amp;" | 24h/24")&gt;60,"Chauffeur privé "&amp;INDEX(10_Lieux!$J:$J,U1789)&amp;" → "&amp;INDEX(10_Lieux!$J:$J,V1789),"Chauffeur privé "&amp;INDEX(10_Lieux!$J:$J,U1789)&amp;" → "&amp;INDEX(10_Lieux!$J:$J,V1789)&amp;" | 24h/24")</f>
        <v>Chauffeur privé Annecy → Aéroport Toulon-Hyères | 24h/24</v>
      </c>
      <c r="O1789" s="14" t="n">
        <f aca="false">LEN(N1789)</f>
        <v>56</v>
      </c>
      <c r="P1789" s="14" t="str">
        <f aca="false">"Chauffeur privé "&amp;INDEX(10_Lieux!$K:$K,U1789)&amp;" vers "&amp;INDEX(10_Lieux!$L:$L,V1789)</f>
        <v>Chauffeur privé d'Annecy vers l'aéroport Toulon-Hyères</v>
      </c>
      <c r="Q1789" s="14" t="str">
        <f aca="false">"Chauffeur privé "&amp;INDEX(10_Lieux!$K:$K,U1789)&amp;" vers "&amp;INDEX(10_Lieux!$L:$L,V1789)&amp;" : env. "&amp;I1789&amp;" km, "&amp;J1789&amp;" de route. Devis personnalisé, standard 24h/24 et 7j/7."</f>
        <v>Chauffeur privé d'Annecy vers l'aéroport Toulon-Hyères : env. 390 km, 4 h de route. Devis personnalisé, standard 24h/24 et 7j/7.</v>
      </c>
      <c r="R1789" s="14" t="n">
        <f aca="false">LEN(Q1789)</f>
        <v>128</v>
      </c>
      <c r="S1789" s="14" t="str">
        <f aca="false">INDEX(10_Lieux!$C:$C,U1789)</f>
        <v>France</v>
      </c>
      <c r="T1789" s="14" t="str">
        <f aca="false">INDEX(10_Lieux!$C:$C,V1789)</f>
        <v>France</v>
      </c>
      <c r="U1789" s="14" t="n">
        <f aca="false">MATCH(A1789,10_Lieux!$A:$A,0)</f>
        <v>10</v>
      </c>
      <c r="V1789" s="14" t="n">
        <f aca="false">MATCH(B1789,10_Lieux!$A:$A,0)</f>
        <v>172</v>
      </c>
      <c r="W1789" s="14" t="n">
        <f aca="false">ROUND(6371*2*ASIN(SQRT(SIN(RADIANS(INDEX(10_Lieux!$F:$F,V1789)-INDEX(10_Lieux!$F:$F,U1789))/2)^2+COS(RADIANS(INDEX(10_Lieux!$F:$F,U1789)))*COS(RADIANS(INDEX(10_Lieux!$F:$F,V1789)))*SIN(RADIANS(INDEX(10_Lieux!$G:$G,V1789)-INDEX(10_Lieux!$G:$G,U1789))/2)^2)),1)</f>
        <v>311.6</v>
      </c>
      <c r="X1789" s="14" t="n">
        <f aca="false">ROUND(I1789/IF(I1789&lt;p_seuil_vitesse,p_vit_lente,p_vit_rapide)*60/15,0)*15</f>
        <v>240</v>
      </c>
      <c r="Y1789" s="14" t="n">
        <f aca="false">MAX(IF(INDEX(10_Lieux!$B:$B,U1789)&lt;&gt;"Ville",INDEX(10_Lieux!$I:$I,U1789),0),IF(INDEX(10_Lieux!$B:$B,V1789)&lt;&gt;"Ville",INDEX(10_Lieux!$I:$I,V1789),0))</f>
        <v>250</v>
      </c>
      <c r="Z1789" s="14" t="str">
        <f aca="false">A1789&amp;"|"&amp;B1789</f>
        <v>Annecy|Toulon-Hyères</v>
      </c>
      <c r="AA1789" s="14" t="str">
        <f aca="false">IF(I1789&lt;p_local,"Local",IF(I1789&lt;p_vv_min,"Courte distance",IF(I1789&lt;p_tres_long,"Longue distance","Très longue distance")))</f>
        <v>Longue distance</v>
      </c>
    </row>
    <row r="1790" customFormat="false" ht="15" hidden="false" customHeight="true" outlineLevel="0" collapsed="false">
      <c r="A1790" s="1" t="s">
        <v>1935</v>
      </c>
      <c r="B1790" s="1" t="s">
        <v>150</v>
      </c>
      <c r="C1790" s="1" t="s">
        <v>34</v>
      </c>
      <c r="D1790" s="1" t="s">
        <v>653</v>
      </c>
      <c r="E1790" s="1" t="s">
        <v>1964</v>
      </c>
      <c r="F1790" s="14" t="s">
        <v>40</v>
      </c>
      <c r="G1790" s="14" t="str">
        <f aca="false">IF(I1790&lt;p_local,"Local → page infra",IF(H1790&gt;=p_ph1,"Phase 1",IF(H1790&gt;=p_ph2,"Phase 2","Phase 3")))</f>
        <v>Phase 3</v>
      </c>
      <c r="H1790" s="14" t="n">
        <f aca="false">IF(I1790&lt;p_local,0,IF(C1790="Aéroport → Aéroport",p_pts_plein,IF(Y1790&gt;0,IF(I1790&lt;=Y1790,p_pts_plein,IF(I1790&lt;=p_mult2*Y1790,p_pts_moyen,p_pts_r3)),IF(I1790&gt;=p_vv_min,p_pts_plein,IF(I1790&gt;=p_vv_moy,p_pts_moyen,p_pts_court))))+IF(INDEX(10_Lieux!$D:$D,U1790)=1,p_prio1,p_prio2)+IF(INDEX(10_Lieux!$D:$D,V1790)=1,p_prio1,p_prio2)+IF(K1790="Oui",p_tf,0)+p_hub*((INDEX(10_Lieux!$H:$H,U1790)="Hub")+(INDEX(10_Lieux!$H:$H,V1790)="Hub"))+IF(OR(INDEX(10_Lieux!$H:$H,U1790)="Premium",INDEX(10_Lieux!$H:$H,V1790)="Premium"),p_prem,0))</f>
        <v>40</v>
      </c>
      <c r="I1790" s="14" t="n">
        <f aca="false">ROUND(W1790*p_facteur,0)</f>
        <v>344</v>
      </c>
      <c r="J1790" s="14" t="str">
        <f aca="false">IF(X1790&lt;60,X1790&amp;" min",INT(X1790/60)&amp;" h"&amp;IF(MOD(X1790,60)=0,""," "&amp;TEXT(MOD(X1790,60),"00")))</f>
        <v>3 h 30</v>
      </c>
      <c r="K1790" s="14" t="str">
        <f aca="false">IF(S1790&lt;&gt;T1790,"Oui","Non")</f>
        <v>Non</v>
      </c>
      <c r="L1790" s="14" t="str">
        <f aca="false">IF(AND(INDEX(10_Lieux!$B:$B,U1790)="Ville",INDEX(10_Lieux!$B:$B,V1790)="Ville"),"/chauffeur-prive/"&amp;INDEX(10_Lieux!$E:$E,U1790)&amp;"-"&amp;INDEX(10_Lieux!$E:$E,V1790)&amp;"/","/chauffeur-prive/"&amp;INDEX(10_Lieux!$E:$E,U1790)&amp;"/"&amp;INDEX(10_Lieux!$E:$E,V1790)&amp;"/")</f>
        <v>/chauffeur-prive/aeroport-toulon-hyeres/chambery/</v>
      </c>
      <c r="M1790" s="14" t="str">
        <f aca="false">IFERROR(INDEX($L:$L,MATCH(B1790&amp;"|"&amp;A1790,$Z:$Z,0)),"—")</f>
        <v>/chauffeur-prive/chambery/aeroport-toulon-hyeres/</v>
      </c>
      <c r="N1790" s="14" t="str">
        <f aca="false">IF(LEN("Chauffeur privé "&amp;INDEX(10_Lieux!$J:$J,U1790)&amp;" → "&amp;INDEX(10_Lieux!$J:$J,V1790)&amp;" | 24h/24")&gt;60,"Chauffeur privé "&amp;INDEX(10_Lieux!$J:$J,U1790)&amp;" → "&amp;INDEX(10_Lieux!$J:$J,V1790),"Chauffeur privé "&amp;INDEX(10_Lieux!$J:$J,U1790)&amp;" → "&amp;INDEX(10_Lieux!$J:$J,V1790)&amp;" | 24h/24")</f>
        <v>Chauffeur privé Aéroport Toulon-Hyères → Chambéry | 24h/24</v>
      </c>
      <c r="O1790" s="14" t="n">
        <f aca="false">LEN(N1790)</f>
        <v>58</v>
      </c>
      <c r="P1790" s="14" t="str">
        <f aca="false">"Chauffeur privé "&amp;INDEX(10_Lieux!$K:$K,U1790)&amp;" vers "&amp;INDEX(10_Lieux!$L:$L,V1790)</f>
        <v>Chauffeur privé de l'aéroport Toulon-Hyères vers Chambéry</v>
      </c>
      <c r="Q1790" s="14" t="str">
        <f aca="false">"Chauffeur privé "&amp;INDEX(10_Lieux!$K:$K,U1790)&amp;" vers "&amp;INDEX(10_Lieux!$L:$L,V1790)&amp;" : env. "&amp;I1790&amp;" km, "&amp;J1790&amp;" de route. Devis personnalisé, standard 24h/24 et 7j/7."</f>
        <v>Chauffeur privé de l'aéroport Toulon-Hyères vers Chambéry : env. 344 km, 3 h 30 de route. Devis personnalisé, standard 24h/24 et 7j/7.</v>
      </c>
      <c r="R1790" s="14" t="n">
        <f aca="false">LEN(Q1790)</f>
        <v>134</v>
      </c>
      <c r="S1790" s="14" t="str">
        <f aca="false">INDEX(10_Lieux!$C:$C,U1790)</f>
        <v>France</v>
      </c>
      <c r="T1790" s="14" t="str">
        <f aca="false">INDEX(10_Lieux!$C:$C,V1790)</f>
        <v>France</v>
      </c>
      <c r="U1790" s="14" t="n">
        <f aca="false">MATCH(A1790,10_Lieux!$A:$A,0)</f>
        <v>172</v>
      </c>
      <c r="V1790" s="14" t="n">
        <f aca="false">MATCH(B1790,10_Lieux!$A:$A,0)</f>
        <v>11</v>
      </c>
      <c r="W1790" s="14" t="n">
        <f aca="false">ROUND(6371*2*ASIN(SQRT(SIN(RADIANS(INDEX(10_Lieux!$F:$F,V1790)-INDEX(10_Lieux!$F:$F,U1790))/2)^2+COS(RADIANS(INDEX(10_Lieux!$F:$F,U1790)))*COS(RADIANS(INDEX(10_Lieux!$F:$F,V1790)))*SIN(RADIANS(INDEX(10_Lieux!$G:$G,V1790)-INDEX(10_Lieux!$G:$G,U1790))/2)^2)),1)</f>
        <v>274.9</v>
      </c>
      <c r="X1790" s="14" t="n">
        <f aca="false">ROUND(I1790/IF(I1790&lt;p_seuil_vitesse,p_vit_lente,p_vit_rapide)*60/15,0)*15</f>
        <v>210</v>
      </c>
      <c r="Y1790" s="14" t="n">
        <f aca="false">MAX(IF(INDEX(10_Lieux!$B:$B,U1790)&lt;&gt;"Ville",INDEX(10_Lieux!$I:$I,U1790),0),IF(INDEX(10_Lieux!$B:$B,V1790)&lt;&gt;"Ville",INDEX(10_Lieux!$I:$I,V1790),0))</f>
        <v>250</v>
      </c>
      <c r="Z1790" s="14" t="str">
        <f aca="false">A1790&amp;"|"&amp;B1790</f>
        <v>Toulon-Hyères|Chambéry</v>
      </c>
      <c r="AA1790" s="14" t="str">
        <f aca="false">IF(I1790&lt;p_local,"Local",IF(I1790&lt;p_vv_min,"Courte distance",IF(I1790&lt;p_tres_long,"Longue distance","Très longue distance")))</f>
        <v>Longue distance</v>
      </c>
    </row>
    <row r="1791" customFormat="false" ht="15" hidden="false" customHeight="true" outlineLevel="0" collapsed="false">
      <c r="A1791" s="1" t="s">
        <v>150</v>
      </c>
      <c r="B1791" s="1" t="s">
        <v>1935</v>
      </c>
      <c r="C1791" s="1" t="s">
        <v>35</v>
      </c>
      <c r="D1791" s="1" t="s">
        <v>653</v>
      </c>
      <c r="E1791" s="1" t="s">
        <v>1965</v>
      </c>
      <c r="F1791" s="14" t="s">
        <v>40</v>
      </c>
      <c r="G1791" s="14" t="str">
        <f aca="false">IF(I1791&lt;p_local,"Local → page infra",IF(H1791&gt;=p_ph1,"Phase 1",IF(H1791&gt;=p_ph2,"Phase 2","Phase 3")))</f>
        <v>Phase 3</v>
      </c>
      <c r="H1791" s="14" t="n">
        <f aca="false">IF(I1791&lt;p_local,0,IF(C1791="Aéroport → Aéroport",p_pts_plein,IF(Y1791&gt;0,IF(I1791&lt;=Y1791,p_pts_plein,IF(I1791&lt;=p_mult2*Y1791,p_pts_moyen,p_pts_r3)),IF(I1791&gt;=p_vv_min,p_pts_plein,IF(I1791&gt;=p_vv_moy,p_pts_moyen,p_pts_court))))+IF(INDEX(10_Lieux!$D:$D,U1791)=1,p_prio1,p_prio2)+IF(INDEX(10_Lieux!$D:$D,V1791)=1,p_prio1,p_prio2)+IF(K1791="Oui",p_tf,0)+p_hub*((INDEX(10_Lieux!$H:$H,U1791)="Hub")+(INDEX(10_Lieux!$H:$H,V1791)="Hub"))+IF(OR(INDEX(10_Lieux!$H:$H,U1791)="Premium",INDEX(10_Lieux!$H:$H,V1791)="Premium"),p_prem,0))</f>
        <v>40</v>
      </c>
      <c r="I1791" s="14" t="n">
        <f aca="false">ROUND(W1791*p_facteur,0)</f>
        <v>344</v>
      </c>
      <c r="J1791" s="14" t="str">
        <f aca="false">IF(X1791&lt;60,X1791&amp;" min",INT(X1791/60)&amp;" h"&amp;IF(MOD(X1791,60)=0,""," "&amp;TEXT(MOD(X1791,60),"00")))</f>
        <v>3 h 30</v>
      </c>
      <c r="K1791" s="14" t="str">
        <f aca="false">IF(S1791&lt;&gt;T1791,"Oui","Non")</f>
        <v>Non</v>
      </c>
      <c r="L1791" s="14" t="str">
        <f aca="false">IF(AND(INDEX(10_Lieux!$B:$B,U1791)="Ville",INDEX(10_Lieux!$B:$B,V1791)="Ville"),"/chauffeur-prive/"&amp;INDEX(10_Lieux!$E:$E,U1791)&amp;"-"&amp;INDEX(10_Lieux!$E:$E,V1791)&amp;"/","/chauffeur-prive/"&amp;INDEX(10_Lieux!$E:$E,U1791)&amp;"/"&amp;INDEX(10_Lieux!$E:$E,V1791)&amp;"/")</f>
        <v>/chauffeur-prive/chambery/aeroport-toulon-hyeres/</v>
      </c>
      <c r="M1791" s="14" t="str">
        <f aca="false">IFERROR(INDEX($L:$L,MATCH(B1791&amp;"|"&amp;A1791,$Z:$Z,0)),"—")</f>
        <v>/chauffeur-prive/aeroport-toulon-hyeres/chambery/</v>
      </c>
      <c r="N1791" s="14" t="str">
        <f aca="false">IF(LEN("Chauffeur privé "&amp;INDEX(10_Lieux!$J:$J,U1791)&amp;" → "&amp;INDEX(10_Lieux!$J:$J,V1791)&amp;" | 24h/24")&gt;60,"Chauffeur privé "&amp;INDEX(10_Lieux!$J:$J,U1791)&amp;" → "&amp;INDEX(10_Lieux!$J:$J,V1791),"Chauffeur privé "&amp;INDEX(10_Lieux!$J:$J,U1791)&amp;" → "&amp;INDEX(10_Lieux!$J:$J,V1791)&amp;" | 24h/24")</f>
        <v>Chauffeur privé Chambéry → Aéroport Toulon-Hyères | 24h/24</v>
      </c>
      <c r="O1791" s="14" t="n">
        <f aca="false">LEN(N1791)</f>
        <v>58</v>
      </c>
      <c r="P1791" s="14" t="str">
        <f aca="false">"Chauffeur privé "&amp;INDEX(10_Lieux!$K:$K,U1791)&amp;" vers "&amp;INDEX(10_Lieux!$L:$L,V1791)</f>
        <v>Chauffeur privé de Chambéry vers l'aéroport Toulon-Hyères</v>
      </c>
      <c r="Q1791" s="14" t="str">
        <f aca="false">"Chauffeur privé "&amp;INDEX(10_Lieux!$K:$K,U1791)&amp;" vers "&amp;INDEX(10_Lieux!$L:$L,V1791)&amp;" : env. "&amp;I1791&amp;" km, "&amp;J1791&amp;" de route. Devis personnalisé, standard 24h/24 et 7j/7."</f>
        <v>Chauffeur privé de Chambéry vers l'aéroport Toulon-Hyères : env. 344 km, 3 h 30 de route. Devis personnalisé, standard 24h/24 et 7j/7.</v>
      </c>
      <c r="R1791" s="14" t="n">
        <f aca="false">LEN(Q1791)</f>
        <v>134</v>
      </c>
      <c r="S1791" s="14" t="str">
        <f aca="false">INDEX(10_Lieux!$C:$C,U1791)</f>
        <v>France</v>
      </c>
      <c r="T1791" s="14" t="str">
        <f aca="false">INDEX(10_Lieux!$C:$C,V1791)</f>
        <v>France</v>
      </c>
      <c r="U1791" s="14" t="n">
        <f aca="false">MATCH(A1791,10_Lieux!$A:$A,0)</f>
        <v>11</v>
      </c>
      <c r="V1791" s="14" t="n">
        <f aca="false">MATCH(B1791,10_Lieux!$A:$A,0)</f>
        <v>172</v>
      </c>
      <c r="W1791" s="14" t="n">
        <f aca="false">ROUND(6371*2*ASIN(SQRT(SIN(RADIANS(INDEX(10_Lieux!$F:$F,V1791)-INDEX(10_Lieux!$F:$F,U1791))/2)^2+COS(RADIANS(INDEX(10_Lieux!$F:$F,U1791)))*COS(RADIANS(INDEX(10_Lieux!$F:$F,V1791)))*SIN(RADIANS(INDEX(10_Lieux!$G:$G,V1791)-INDEX(10_Lieux!$G:$G,U1791))/2)^2)),1)</f>
        <v>274.9</v>
      </c>
      <c r="X1791" s="14" t="n">
        <f aca="false">ROUND(I1791/IF(I1791&lt;p_seuil_vitesse,p_vit_lente,p_vit_rapide)*60/15,0)*15</f>
        <v>210</v>
      </c>
      <c r="Y1791" s="14" t="n">
        <f aca="false">MAX(IF(INDEX(10_Lieux!$B:$B,U1791)&lt;&gt;"Ville",INDEX(10_Lieux!$I:$I,U1791),0),IF(INDEX(10_Lieux!$B:$B,V1791)&lt;&gt;"Ville",INDEX(10_Lieux!$I:$I,V1791),0))</f>
        <v>250</v>
      </c>
      <c r="Z1791" s="14" t="str">
        <f aca="false">A1791&amp;"|"&amp;B1791</f>
        <v>Chambéry|Toulon-Hyères</v>
      </c>
      <c r="AA1791" s="14" t="str">
        <f aca="false">IF(I1791&lt;p_local,"Local",IF(I1791&lt;p_vv_min,"Courte distance",IF(I1791&lt;p_tres_long,"Longue distance","Très longue distance")))</f>
        <v>Longue distance</v>
      </c>
    </row>
    <row r="1792" customFormat="false" ht="15" hidden="false" customHeight="true" outlineLevel="0" collapsed="false">
      <c r="A1792" s="1" t="s">
        <v>1935</v>
      </c>
      <c r="B1792" s="1" t="s">
        <v>152</v>
      </c>
      <c r="C1792" s="1" t="s">
        <v>34</v>
      </c>
      <c r="D1792" s="1" t="s">
        <v>653</v>
      </c>
      <c r="E1792" s="1" t="s">
        <v>1966</v>
      </c>
      <c r="F1792" s="14" t="s">
        <v>40</v>
      </c>
      <c r="G1792" s="14" t="str">
        <f aca="false">IF(I1792&lt;p_local,"Local → page infra",IF(H1792&gt;=p_ph1,"Phase 1",IF(H1792&gt;=p_ph2,"Phase 2","Phase 3")))</f>
        <v>Phase 2</v>
      </c>
      <c r="H1792" s="14" t="n">
        <f aca="false">IF(I1792&lt;p_local,0,IF(C1792="Aéroport → Aéroport",p_pts_plein,IF(Y1792&gt;0,IF(I1792&lt;=Y1792,p_pts_plein,IF(I1792&lt;=p_mult2*Y1792,p_pts_moyen,p_pts_r3)),IF(I1792&gt;=p_vv_min,p_pts_plein,IF(I1792&gt;=p_vv_moy,p_pts_moyen,p_pts_court))))+IF(INDEX(10_Lieux!$D:$D,U1792)=1,p_prio1,p_prio2)+IF(INDEX(10_Lieux!$D:$D,V1792)=1,p_prio1,p_prio2)+IF(K1792="Oui",p_tf,0)+p_hub*((INDEX(10_Lieux!$H:$H,U1792)="Hub")+(INDEX(10_Lieux!$H:$H,V1792)="Hub"))+IF(OR(INDEX(10_Lieux!$H:$H,U1792)="Premium",INDEX(10_Lieux!$H:$H,V1792)="Premium"),p_prem,0))</f>
        <v>65</v>
      </c>
      <c r="I1792" s="14" t="n">
        <f aca="false">ROUND(W1792*p_facteur,0)</f>
        <v>432</v>
      </c>
      <c r="J1792" s="14" t="str">
        <f aca="false">IF(X1792&lt;60,X1792&amp;" min",INT(X1792/60)&amp;" h"&amp;IF(MOD(X1792,60)=0,""," "&amp;TEXT(MOD(X1792,60),"00")))</f>
        <v>4 h 30</v>
      </c>
      <c r="K1792" s="14" t="str">
        <f aca="false">IF(S1792&lt;&gt;T1792,"Oui","Non")</f>
        <v>Oui</v>
      </c>
      <c r="L1792" s="14" t="str">
        <f aca="false">IF(AND(INDEX(10_Lieux!$B:$B,U1792)="Ville",INDEX(10_Lieux!$B:$B,V1792)="Ville"),"/chauffeur-prive/"&amp;INDEX(10_Lieux!$E:$E,U1792)&amp;"-"&amp;INDEX(10_Lieux!$E:$E,V1792)&amp;"/","/chauffeur-prive/"&amp;INDEX(10_Lieux!$E:$E,U1792)&amp;"/"&amp;INDEX(10_Lieux!$E:$E,V1792)&amp;"/")</f>
        <v>/chauffeur-prive/aeroport-toulon-hyeres/geneve/</v>
      </c>
      <c r="M1792" s="14" t="str">
        <f aca="false">IFERROR(INDEX($L:$L,MATCH(B1792&amp;"|"&amp;A1792,$Z:$Z,0)),"—")</f>
        <v>/chauffeur-prive/geneve/aeroport-toulon-hyeres/</v>
      </c>
      <c r="N1792" s="14" t="str">
        <f aca="false">IF(LEN("Chauffeur privé "&amp;INDEX(10_Lieux!$J:$J,U1792)&amp;" → "&amp;INDEX(10_Lieux!$J:$J,V1792)&amp;" | 24h/24")&gt;60,"Chauffeur privé "&amp;INDEX(10_Lieux!$J:$J,U1792)&amp;" → "&amp;INDEX(10_Lieux!$J:$J,V1792),"Chauffeur privé "&amp;INDEX(10_Lieux!$J:$J,U1792)&amp;" → "&amp;INDEX(10_Lieux!$J:$J,V1792)&amp;" | 24h/24")</f>
        <v>Chauffeur privé Aéroport Toulon-Hyères → Genève | 24h/24</v>
      </c>
      <c r="O1792" s="14" t="n">
        <f aca="false">LEN(N1792)</f>
        <v>56</v>
      </c>
      <c r="P1792" s="14" t="str">
        <f aca="false">"Chauffeur privé "&amp;INDEX(10_Lieux!$K:$K,U1792)&amp;" vers "&amp;INDEX(10_Lieux!$L:$L,V1792)</f>
        <v>Chauffeur privé de l'aéroport Toulon-Hyères vers Genève</v>
      </c>
      <c r="Q1792" s="14" t="str">
        <f aca="false">"Chauffeur privé "&amp;INDEX(10_Lieux!$K:$K,U1792)&amp;" vers "&amp;INDEX(10_Lieux!$L:$L,V1792)&amp;" : env. "&amp;I1792&amp;" km, "&amp;J1792&amp;" de route. Devis personnalisé, standard 24h/24 et 7j/7."</f>
        <v>Chauffeur privé de l'aéroport Toulon-Hyères vers Genève : env. 432 km, 4 h 30 de route. Devis personnalisé, standard 24h/24 et 7j/7.</v>
      </c>
      <c r="R1792" s="14" t="n">
        <f aca="false">LEN(Q1792)</f>
        <v>132</v>
      </c>
      <c r="S1792" s="14" t="str">
        <f aca="false">INDEX(10_Lieux!$C:$C,U1792)</f>
        <v>France</v>
      </c>
      <c r="T1792" s="14" t="str">
        <f aca="false">INDEX(10_Lieux!$C:$C,V1792)</f>
        <v>Suisse</v>
      </c>
      <c r="U1792" s="14" t="n">
        <f aca="false">MATCH(A1792,10_Lieux!$A:$A,0)</f>
        <v>172</v>
      </c>
      <c r="V1792" s="14" t="n">
        <f aca="false">MATCH(B1792,10_Lieux!$A:$A,0)</f>
        <v>111</v>
      </c>
      <c r="W1792" s="14" t="n">
        <f aca="false">ROUND(6371*2*ASIN(SQRT(SIN(RADIANS(INDEX(10_Lieux!$F:$F,V1792)-INDEX(10_Lieux!$F:$F,U1792))/2)^2+COS(RADIANS(INDEX(10_Lieux!$F:$F,U1792)))*COS(RADIANS(INDEX(10_Lieux!$F:$F,V1792)))*SIN(RADIANS(INDEX(10_Lieux!$G:$G,V1792)-INDEX(10_Lieux!$G:$G,U1792))/2)^2)),1)</f>
        <v>345.5</v>
      </c>
      <c r="X1792" s="14" t="n">
        <f aca="false">ROUND(I1792/IF(I1792&lt;p_seuil_vitesse,p_vit_lente,p_vit_rapide)*60/15,0)*15</f>
        <v>270</v>
      </c>
      <c r="Y1792" s="14" t="n">
        <f aca="false">MAX(IF(INDEX(10_Lieux!$B:$B,U1792)&lt;&gt;"Ville",INDEX(10_Lieux!$I:$I,U1792),0),IF(INDEX(10_Lieux!$B:$B,V1792)&lt;&gt;"Ville",INDEX(10_Lieux!$I:$I,V1792),0))</f>
        <v>250</v>
      </c>
      <c r="Z1792" s="14" t="str">
        <f aca="false">A1792&amp;"|"&amp;B1792</f>
        <v>Toulon-Hyères|Genève</v>
      </c>
      <c r="AA1792" s="14" t="str">
        <f aca="false">IF(I1792&lt;p_local,"Local",IF(I1792&lt;p_vv_min,"Courte distance",IF(I1792&lt;p_tres_long,"Longue distance","Très longue distance")))</f>
        <v>Longue distance</v>
      </c>
    </row>
    <row r="1793" customFormat="false" ht="15" hidden="false" customHeight="true" outlineLevel="0" collapsed="false">
      <c r="A1793" s="1" t="s">
        <v>152</v>
      </c>
      <c r="B1793" s="1" t="s">
        <v>1935</v>
      </c>
      <c r="C1793" s="1" t="s">
        <v>35</v>
      </c>
      <c r="D1793" s="1" t="s">
        <v>653</v>
      </c>
      <c r="E1793" s="1" t="s">
        <v>1967</v>
      </c>
      <c r="F1793" s="14" t="s">
        <v>40</v>
      </c>
      <c r="G1793" s="14" t="str">
        <f aca="false">IF(I1793&lt;p_local,"Local → page infra",IF(H1793&gt;=p_ph1,"Phase 1",IF(H1793&gt;=p_ph2,"Phase 2","Phase 3")))</f>
        <v>Phase 2</v>
      </c>
      <c r="H1793" s="14" t="n">
        <f aca="false">IF(I1793&lt;p_local,0,IF(C1793="Aéroport → Aéroport",p_pts_plein,IF(Y1793&gt;0,IF(I1793&lt;=Y1793,p_pts_plein,IF(I1793&lt;=p_mult2*Y1793,p_pts_moyen,p_pts_r3)),IF(I1793&gt;=p_vv_min,p_pts_plein,IF(I1793&gt;=p_vv_moy,p_pts_moyen,p_pts_court))))+IF(INDEX(10_Lieux!$D:$D,U1793)=1,p_prio1,p_prio2)+IF(INDEX(10_Lieux!$D:$D,V1793)=1,p_prio1,p_prio2)+IF(K1793="Oui",p_tf,0)+p_hub*((INDEX(10_Lieux!$H:$H,U1793)="Hub")+(INDEX(10_Lieux!$H:$H,V1793)="Hub"))+IF(OR(INDEX(10_Lieux!$H:$H,U1793)="Premium",INDEX(10_Lieux!$H:$H,V1793)="Premium"),p_prem,0))</f>
        <v>65</v>
      </c>
      <c r="I1793" s="14" t="n">
        <f aca="false">ROUND(W1793*p_facteur,0)</f>
        <v>432</v>
      </c>
      <c r="J1793" s="14" t="str">
        <f aca="false">IF(X1793&lt;60,X1793&amp;" min",INT(X1793/60)&amp;" h"&amp;IF(MOD(X1793,60)=0,""," "&amp;TEXT(MOD(X1793,60),"00")))</f>
        <v>4 h 30</v>
      </c>
      <c r="K1793" s="14" t="str">
        <f aca="false">IF(S1793&lt;&gt;T1793,"Oui","Non")</f>
        <v>Oui</v>
      </c>
      <c r="L1793" s="14" t="str">
        <f aca="false">IF(AND(INDEX(10_Lieux!$B:$B,U1793)="Ville",INDEX(10_Lieux!$B:$B,V1793)="Ville"),"/chauffeur-prive/"&amp;INDEX(10_Lieux!$E:$E,U1793)&amp;"-"&amp;INDEX(10_Lieux!$E:$E,V1793)&amp;"/","/chauffeur-prive/"&amp;INDEX(10_Lieux!$E:$E,U1793)&amp;"/"&amp;INDEX(10_Lieux!$E:$E,V1793)&amp;"/")</f>
        <v>/chauffeur-prive/geneve/aeroport-toulon-hyeres/</v>
      </c>
      <c r="M1793" s="14" t="str">
        <f aca="false">IFERROR(INDEX($L:$L,MATCH(B1793&amp;"|"&amp;A1793,$Z:$Z,0)),"—")</f>
        <v>/chauffeur-prive/aeroport-toulon-hyeres/geneve/</v>
      </c>
      <c r="N1793" s="14" t="str">
        <f aca="false">IF(LEN("Chauffeur privé "&amp;INDEX(10_Lieux!$J:$J,U1793)&amp;" → "&amp;INDEX(10_Lieux!$J:$J,V1793)&amp;" | 24h/24")&gt;60,"Chauffeur privé "&amp;INDEX(10_Lieux!$J:$J,U1793)&amp;" → "&amp;INDEX(10_Lieux!$J:$J,V1793),"Chauffeur privé "&amp;INDEX(10_Lieux!$J:$J,U1793)&amp;" → "&amp;INDEX(10_Lieux!$J:$J,V1793)&amp;" | 24h/24")</f>
        <v>Chauffeur privé Genève → Aéroport Toulon-Hyères | 24h/24</v>
      </c>
      <c r="O1793" s="14" t="n">
        <f aca="false">LEN(N1793)</f>
        <v>56</v>
      </c>
      <c r="P1793" s="14" t="str">
        <f aca="false">"Chauffeur privé "&amp;INDEX(10_Lieux!$K:$K,U1793)&amp;" vers "&amp;INDEX(10_Lieux!$L:$L,V1793)</f>
        <v>Chauffeur privé de Genève vers l'aéroport Toulon-Hyères</v>
      </c>
      <c r="Q1793" s="14" t="str">
        <f aca="false">"Chauffeur privé "&amp;INDEX(10_Lieux!$K:$K,U1793)&amp;" vers "&amp;INDEX(10_Lieux!$L:$L,V1793)&amp;" : env. "&amp;I1793&amp;" km, "&amp;J1793&amp;" de route. Devis personnalisé, standard 24h/24 et 7j/7."</f>
        <v>Chauffeur privé de Genève vers l'aéroport Toulon-Hyères : env. 432 km, 4 h 30 de route. Devis personnalisé, standard 24h/24 et 7j/7.</v>
      </c>
      <c r="R1793" s="14" t="n">
        <f aca="false">LEN(Q1793)</f>
        <v>132</v>
      </c>
      <c r="S1793" s="14" t="str">
        <f aca="false">INDEX(10_Lieux!$C:$C,U1793)</f>
        <v>Suisse</v>
      </c>
      <c r="T1793" s="14" t="str">
        <f aca="false">INDEX(10_Lieux!$C:$C,V1793)</f>
        <v>France</v>
      </c>
      <c r="U1793" s="14" t="n">
        <f aca="false">MATCH(A1793,10_Lieux!$A:$A,0)</f>
        <v>111</v>
      </c>
      <c r="V1793" s="14" t="n">
        <f aca="false">MATCH(B1793,10_Lieux!$A:$A,0)</f>
        <v>172</v>
      </c>
      <c r="W1793" s="14" t="n">
        <f aca="false">ROUND(6371*2*ASIN(SQRT(SIN(RADIANS(INDEX(10_Lieux!$F:$F,V1793)-INDEX(10_Lieux!$F:$F,U1793))/2)^2+COS(RADIANS(INDEX(10_Lieux!$F:$F,U1793)))*COS(RADIANS(INDEX(10_Lieux!$F:$F,V1793)))*SIN(RADIANS(INDEX(10_Lieux!$G:$G,V1793)-INDEX(10_Lieux!$G:$G,U1793))/2)^2)),1)</f>
        <v>345.5</v>
      </c>
      <c r="X1793" s="14" t="n">
        <f aca="false">ROUND(I1793/IF(I1793&lt;p_seuil_vitesse,p_vit_lente,p_vit_rapide)*60/15,0)*15</f>
        <v>270</v>
      </c>
      <c r="Y1793" s="14" t="n">
        <f aca="false">MAX(IF(INDEX(10_Lieux!$B:$B,U1793)&lt;&gt;"Ville",INDEX(10_Lieux!$I:$I,U1793),0),IF(INDEX(10_Lieux!$B:$B,V1793)&lt;&gt;"Ville",INDEX(10_Lieux!$I:$I,V1793),0))</f>
        <v>250</v>
      </c>
      <c r="Z1793" s="14" t="str">
        <f aca="false">A1793&amp;"|"&amp;B1793</f>
        <v>Genève|Toulon-Hyères</v>
      </c>
      <c r="AA1793" s="14" t="str">
        <f aca="false">IF(I1793&lt;p_local,"Local",IF(I1793&lt;p_vv_min,"Courte distance",IF(I1793&lt;p_tres_long,"Longue distance","Très longue distance")))</f>
        <v>Longue distance</v>
      </c>
    </row>
    <row r="1794" customFormat="false" ht="15" hidden="false" customHeight="true" outlineLevel="0" collapsed="false">
      <c r="A1794" s="1" t="s">
        <v>1935</v>
      </c>
      <c r="B1794" s="1" t="s">
        <v>154</v>
      </c>
      <c r="C1794" s="1" t="s">
        <v>34</v>
      </c>
      <c r="D1794" s="1" t="s">
        <v>653</v>
      </c>
      <c r="E1794" s="1" t="s">
        <v>1968</v>
      </c>
      <c r="F1794" s="14" t="s">
        <v>40</v>
      </c>
      <c r="G1794" s="14" t="str">
        <f aca="false">IF(I1794&lt;p_local,"Local → page infra",IF(H1794&gt;=p_ph1,"Phase 1",IF(H1794&gt;=p_ph2,"Phase 2","Phase 3")))</f>
        <v>Phase 3</v>
      </c>
      <c r="H1794" s="14" t="n">
        <f aca="false">IF(I1794&lt;p_local,0,IF(C1794="Aéroport → Aéroport",p_pts_plein,IF(Y1794&gt;0,IF(I1794&lt;=Y1794,p_pts_plein,IF(I1794&lt;=p_mult2*Y1794,p_pts_moyen,p_pts_r3)),IF(I1794&gt;=p_vv_min,p_pts_plein,IF(I1794&gt;=p_vv_moy,p_pts_moyen,p_pts_court))))+IF(INDEX(10_Lieux!$D:$D,U1794)=1,p_prio1,p_prio2)+IF(INDEX(10_Lieux!$D:$D,V1794)=1,p_prio1,p_prio2)+IF(K1794="Oui",p_tf,0)+p_hub*((INDEX(10_Lieux!$H:$H,U1794)="Hub")+(INDEX(10_Lieux!$H:$H,V1794)="Hub"))+IF(OR(INDEX(10_Lieux!$H:$H,U1794)="Premium",INDEX(10_Lieux!$H:$H,V1794)="Premium"),p_prem,0))</f>
        <v>40</v>
      </c>
      <c r="I1794" s="14" t="n">
        <f aca="false">ROUND(W1794*p_facteur,0)</f>
        <v>478</v>
      </c>
      <c r="J1794" s="14" t="str">
        <f aca="false">IF(X1794&lt;60,X1794&amp;" min",INT(X1794/60)&amp;" h"&amp;IF(MOD(X1794,60)=0,""," "&amp;TEXT(MOD(X1794,60),"00")))</f>
        <v>5 h</v>
      </c>
      <c r="K1794" s="14" t="str">
        <f aca="false">IF(S1794&lt;&gt;T1794,"Oui","Non")</f>
        <v>Oui</v>
      </c>
      <c r="L1794" s="14" t="str">
        <f aca="false">IF(AND(INDEX(10_Lieux!$B:$B,U1794)="Ville",INDEX(10_Lieux!$B:$B,V1794)="Ville"),"/chauffeur-prive/"&amp;INDEX(10_Lieux!$E:$E,U1794)&amp;"-"&amp;INDEX(10_Lieux!$E:$E,V1794)&amp;"/","/chauffeur-prive/"&amp;INDEX(10_Lieux!$E:$E,U1794)&amp;"/"&amp;INDEX(10_Lieux!$E:$E,V1794)&amp;"/")</f>
        <v>/chauffeur-prive/aeroport-toulon-hyeres/lausanne/</v>
      </c>
      <c r="M1794" s="14" t="str">
        <f aca="false">IFERROR(INDEX($L:$L,MATCH(B1794&amp;"|"&amp;A1794,$Z:$Z,0)),"—")</f>
        <v>/chauffeur-prive/lausanne/aeroport-toulon-hyeres/</v>
      </c>
      <c r="N1794" s="14" t="str">
        <f aca="false">IF(LEN("Chauffeur privé "&amp;INDEX(10_Lieux!$J:$J,U1794)&amp;" → "&amp;INDEX(10_Lieux!$J:$J,V1794)&amp;" | 24h/24")&gt;60,"Chauffeur privé "&amp;INDEX(10_Lieux!$J:$J,U1794)&amp;" → "&amp;INDEX(10_Lieux!$J:$J,V1794),"Chauffeur privé "&amp;INDEX(10_Lieux!$J:$J,U1794)&amp;" → "&amp;INDEX(10_Lieux!$J:$J,V1794)&amp;" | 24h/24")</f>
        <v>Chauffeur privé Aéroport Toulon-Hyères → Lausanne | 24h/24</v>
      </c>
      <c r="O1794" s="14" t="n">
        <f aca="false">LEN(N1794)</f>
        <v>58</v>
      </c>
      <c r="P1794" s="14" t="str">
        <f aca="false">"Chauffeur privé "&amp;INDEX(10_Lieux!$K:$K,U1794)&amp;" vers "&amp;INDEX(10_Lieux!$L:$L,V1794)</f>
        <v>Chauffeur privé de l'aéroport Toulon-Hyères vers Lausanne</v>
      </c>
      <c r="Q1794" s="14" t="str">
        <f aca="false">"Chauffeur privé "&amp;INDEX(10_Lieux!$K:$K,U1794)&amp;" vers "&amp;INDEX(10_Lieux!$L:$L,V1794)&amp;" : env. "&amp;I1794&amp;" km, "&amp;J1794&amp;" de route. Devis personnalisé, standard 24h/24 et 7j/7."</f>
        <v>Chauffeur privé de l'aéroport Toulon-Hyères vers Lausanne : env. 478 km, 5 h de route. Devis personnalisé, standard 24h/24 et 7j/7.</v>
      </c>
      <c r="R1794" s="14" t="n">
        <f aca="false">LEN(Q1794)</f>
        <v>131</v>
      </c>
      <c r="S1794" s="14" t="str">
        <f aca="false">INDEX(10_Lieux!$C:$C,U1794)</f>
        <v>France</v>
      </c>
      <c r="T1794" s="14" t="str">
        <f aca="false">INDEX(10_Lieux!$C:$C,V1794)</f>
        <v>Suisse</v>
      </c>
      <c r="U1794" s="14" t="n">
        <f aca="false">MATCH(A1794,10_Lieux!$A:$A,0)</f>
        <v>172</v>
      </c>
      <c r="V1794" s="14" t="n">
        <f aca="false">MATCH(B1794,10_Lieux!$A:$A,0)</f>
        <v>112</v>
      </c>
      <c r="W1794" s="14" t="n">
        <f aca="false">ROUND(6371*2*ASIN(SQRT(SIN(RADIANS(INDEX(10_Lieux!$F:$F,V1794)-INDEX(10_Lieux!$F:$F,U1794))/2)^2+COS(RADIANS(INDEX(10_Lieux!$F:$F,U1794)))*COS(RADIANS(INDEX(10_Lieux!$F:$F,V1794)))*SIN(RADIANS(INDEX(10_Lieux!$G:$G,V1794)-INDEX(10_Lieux!$G:$G,U1794))/2)^2)),1)</f>
        <v>382.6</v>
      </c>
      <c r="X1794" s="14" t="n">
        <f aca="false">ROUND(I1794/IF(I1794&lt;p_seuil_vitesse,p_vit_lente,p_vit_rapide)*60/15,0)*15</f>
        <v>300</v>
      </c>
      <c r="Y1794" s="14" t="n">
        <f aca="false">MAX(IF(INDEX(10_Lieux!$B:$B,U1794)&lt;&gt;"Ville",INDEX(10_Lieux!$I:$I,U1794),0),IF(INDEX(10_Lieux!$B:$B,V1794)&lt;&gt;"Ville",INDEX(10_Lieux!$I:$I,V1794),0))</f>
        <v>250</v>
      </c>
      <c r="Z1794" s="14" t="str">
        <f aca="false">A1794&amp;"|"&amp;B1794</f>
        <v>Toulon-Hyères|Lausanne</v>
      </c>
      <c r="AA1794" s="14" t="str">
        <f aca="false">IF(I1794&lt;p_local,"Local",IF(I1794&lt;p_vv_min,"Courte distance",IF(I1794&lt;p_tres_long,"Longue distance","Très longue distance")))</f>
        <v>Longue distance</v>
      </c>
    </row>
    <row r="1795" customFormat="false" ht="15" hidden="false" customHeight="true" outlineLevel="0" collapsed="false">
      <c r="A1795" s="1" t="s">
        <v>154</v>
      </c>
      <c r="B1795" s="1" t="s">
        <v>1935</v>
      </c>
      <c r="C1795" s="1" t="s">
        <v>35</v>
      </c>
      <c r="D1795" s="1" t="s">
        <v>653</v>
      </c>
      <c r="E1795" s="1" t="s">
        <v>1969</v>
      </c>
      <c r="F1795" s="14" t="s">
        <v>40</v>
      </c>
      <c r="G1795" s="14" t="str">
        <f aca="false">IF(I1795&lt;p_local,"Local → page infra",IF(H1795&gt;=p_ph1,"Phase 1",IF(H1795&gt;=p_ph2,"Phase 2","Phase 3")))</f>
        <v>Phase 3</v>
      </c>
      <c r="H1795" s="14" t="n">
        <f aca="false">IF(I1795&lt;p_local,0,IF(C1795="Aéroport → Aéroport",p_pts_plein,IF(Y1795&gt;0,IF(I1795&lt;=Y1795,p_pts_plein,IF(I1795&lt;=p_mult2*Y1795,p_pts_moyen,p_pts_r3)),IF(I1795&gt;=p_vv_min,p_pts_plein,IF(I1795&gt;=p_vv_moy,p_pts_moyen,p_pts_court))))+IF(INDEX(10_Lieux!$D:$D,U1795)=1,p_prio1,p_prio2)+IF(INDEX(10_Lieux!$D:$D,V1795)=1,p_prio1,p_prio2)+IF(K1795="Oui",p_tf,0)+p_hub*((INDEX(10_Lieux!$H:$H,U1795)="Hub")+(INDEX(10_Lieux!$H:$H,V1795)="Hub"))+IF(OR(INDEX(10_Lieux!$H:$H,U1795)="Premium",INDEX(10_Lieux!$H:$H,V1795)="Premium"),p_prem,0))</f>
        <v>40</v>
      </c>
      <c r="I1795" s="14" t="n">
        <f aca="false">ROUND(W1795*p_facteur,0)</f>
        <v>478</v>
      </c>
      <c r="J1795" s="14" t="str">
        <f aca="false">IF(X1795&lt;60,X1795&amp;" min",INT(X1795/60)&amp;" h"&amp;IF(MOD(X1795,60)=0,""," "&amp;TEXT(MOD(X1795,60),"00")))</f>
        <v>5 h</v>
      </c>
      <c r="K1795" s="14" t="str">
        <f aca="false">IF(S1795&lt;&gt;T1795,"Oui","Non")</f>
        <v>Oui</v>
      </c>
      <c r="L1795" s="14" t="str">
        <f aca="false">IF(AND(INDEX(10_Lieux!$B:$B,U1795)="Ville",INDEX(10_Lieux!$B:$B,V1795)="Ville"),"/chauffeur-prive/"&amp;INDEX(10_Lieux!$E:$E,U1795)&amp;"-"&amp;INDEX(10_Lieux!$E:$E,V1795)&amp;"/","/chauffeur-prive/"&amp;INDEX(10_Lieux!$E:$E,U1795)&amp;"/"&amp;INDEX(10_Lieux!$E:$E,V1795)&amp;"/")</f>
        <v>/chauffeur-prive/lausanne/aeroport-toulon-hyeres/</v>
      </c>
      <c r="M1795" s="14" t="str">
        <f aca="false">IFERROR(INDEX($L:$L,MATCH(B1795&amp;"|"&amp;A1795,$Z:$Z,0)),"—")</f>
        <v>/chauffeur-prive/aeroport-toulon-hyeres/lausanne/</v>
      </c>
      <c r="N1795" s="14" t="str">
        <f aca="false">IF(LEN("Chauffeur privé "&amp;INDEX(10_Lieux!$J:$J,U1795)&amp;" → "&amp;INDEX(10_Lieux!$J:$J,V1795)&amp;" | 24h/24")&gt;60,"Chauffeur privé "&amp;INDEX(10_Lieux!$J:$J,U1795)&amp;" → "&amp;INDEX(10_Lieux!$J:$J,V1795),"Chauffeur privé "&amp;INDEX(10_Lieux!$J:$J,U1795)&amp;" → "&amp;INDEX(10_Lieux!$J:$J,V1795)&amp;" | 24h/24")</f>
        <v>Chauffeur privé Lausanne → Aéroport Toulon-Hyères | 24h/24</v>
      </c>
      <c r="O1795" s="14" t="n">
        <f aca="false">LEN(N1795)</f>
        <v>58</v>
      </c>
      <c r="P1795" s="14" t="str">
        <f aca="false">"Chauffeur privé "&amp;INDEX(10_Lieux!$K:$K,U1795)&amp;" vers "&amp;INDEX(10_Lieux!$L:$L,V1795)</f>
        <v>Chauffeur privé de Lausanne vers l'aéroport Toulon-Hyères</v>
      </c>
      <c r="Q1795" s="14" t="str">
        <f aca="false">"Chauffeur privé "&amp;INDEX(10_Lieux!$K:$K,U1795)&amp;" vers "&amp;INDEX(10_Lieux!$L:$L,V1795)&amp;" : env. "&amp;I1795&amp;" km, "&amp;J1795&amp;" de route. Devis personnalisé, standard 24h/24 et 7j/7."</f>
        <v>Chauffeur privé de Lausanne vers l'aéroport Toulon-Hyères : env. 478 km, 5 h de route. Devis personnalisé, standard 24h/24 et 7j/7.</v>
      </c>
      <c r="R1795" s="14" t="n">
        <f aca="false">LEN(Q1795)</f>
        <v>131</v>
      </c>
      <c r="S1795" s="14" t="str">
        <f aca="false">INDEX(10_Lieux!$C:$C,U1795)</f>
        <v>Suisse</v>
      </c>
      <c r="T1795" s="14" t="str">
        <f aca="false">INDEX(10_Lieux!$C:$C,V1795)</f>
        <v>France</v>
      </c>
      <c r="U1795" s="14" t="n">
        <f aca="false">MATCH(A1795,10_Lieux!$A:$A,0)</f>
        <v>112</v>
      </c>
      <c r="V1795" s="14" t="n">
        <f aca="false">MATCH(B1795,10_Lieux!$A:$A,0)</f>
        <v>172</v>
      </c>
      <c r="W1795" s="14" t="n">
        <f aca="false">ROUND(6371*2*ASIN(SQRT(SIN(RADIANS(INDEX(10_Lieux!$F:$F,V1795)-INDEX(10_Lieux!$F:$F,U1795))/2)^2+COS(RADIANS(INDEX(10_Lieux!$F:$F,U1795)))*COS(RADIANS(INDEX(10_Lieux!$F:$F,V1795)))*SIN(RADIANS(INDEX(10_Lieux!$G:$G,V1795)-INDEX(10_Lieux!$G:$G,U1795))/2)^2)),1)</f>
        <v>382.6</v>
      </c>
      <c r="X1795" s="14" t="n">
        <f aca="false">ROUND(I1795/IF(I1795&lt;p_seuil_vitesse,p_vit_lente,p_vit_rapide)*60/15,0)*15</f>
        <v>300</v>
      </c>
      <c r="Y1795" s="14" t="n">
        <f aca="false">MAX(IF(INDEX(10_Lieux!$B:$B,U1795)&lt;&gt;"Ville",INDEX(10_Lieux!$I:$I,U1795),0),IF(INDEX(10_Lieux!$B:$B,V1795)&lt;&gt;"Ville",INDEX(10_Lieux!$I:$I,V1795),0))</f>
        <v>250</v>
      </c>
      <c r="Z1795" s="14" t="str">
        <f aca="false">A1795&amp;"|"&amp;B1795</f>
        <v>Lausanne|Toulon-Hyères</v>
      </c>
      <c r="AA1795" s="14" t="str">
        <f aca="false">IF(I1795&lt;p_local,"Local",IF(I1795&lt;p_vv_min,"Courte distance",IF(I1795&lt;p_tres_long,"Longue distance","Très longue distance")))</f>
        <v>Longue distance</v>
      </c>
    </row>
    <row r="1796" customFormat="false" ht="15" hidden="false" customHeight="true" outlineLevel="0" collapsed="false">
      <c r="A1796" s="1" t="s">
        <v>1935</v>
      </c>
      <c r="B1796" s="1" t="s">
        <v>156</v>
      </c>
      <c r="C1796" s="1" t="s">
        <v>34</v>
      </c>
      <c r="D1796" s="1" t="s">
        <v>653</v>
      </c>
      <c r="E1796" s="1" t="s">
        <v>1970</v>
      </c>
      <c r="F1796" s="14" t="s">
        <v>40</v>
      </c>
      <c r="G1796" s="14" t="str">
        <f aca="false">IF(I1796&lt;p_local,"Local → page infra",IF(H1796&gt;=p_ph1,"Phase 1",IF(H1796&gt;=p_ph2,"Phase 2","Phase 3")))</f>
        <v>Phase 3</v>
      </c>
      <c r="H1796" s="14" t="n">
        <f aca="false">IF(I1796&lt;p_local,0,IF(C1796="Aéroport → Aéroport",p_pts_plein,IF(Y1796&gt;0,IF(I1796&lt;=Y1796,p_pts_plein,IF(I1796&lt;=p_mult2*Y1796,p_pts_moyen,p_pts_r3)),IF(I1796&gt;=p_vv_min,p_pts_plein,IF(I1796&gt;=p_vv_moy,p_pts_moyen,p_pts_court))))+IF(INDEX(10_Lieux!$D:$D,U1796)=1,p_prio1,p_prio2)+IF(INDEX(10_Lieux!$D:$D,V1796)=1,p_prio1,p_prio2)+IF(K1796="Oui",p_tf,0)+p_hub*((INDEX(10_Lieux!$H:$H,U1796)="Hub")+(INDEX(10_Lieux!$H:$H,V1796)="Hub"))+IF(OR(INDEX(10_Lieux!$H:$H,U1796)="Premium",INDEX(10_Lieux!$H:$H,V1796)="Premium"),p_prem,0))</f>
        <v>50</v>
      </c>
      <c r="I1796" s="14" t="n">
        <f aca="false">ROUND(W1796*p_facteur,0)</f>
        <v>1090</v>
      </c>
      <c r="J1796" s="14" t="str">
        <f aca="false">IF(X1796&lt;60,X1796&amp;" min",INT(X1796/60)&amp;" h"&amp;IF(MOD(X1796,60)=0,""," "&amp;TEXT(MOD(X1796,60),"00")))</f>
        <v>11 h 30</v>
      </c>
      <c r="K1796" s="14" t="str">
        <f aca="false">IF(S1796&lt;&gt;T1796,"Oui","Non")</f>
        <v>Oui</v>
      </c>
      <c r="L1796" s="14" t="str">
        <f aca="false">IF(AND(INDEX(10_Lieux!$B:$B,U1796)="Ville",INDEX(10_Lieux!$B:$B,V1796)="Ville"),"/chauffeur-prive/"&amp;INDEX(10_Lieux!$E:$E,U1796)&amp;"-"&amp;INDEX(10_Lieux!$E:$E,V1796)&amp;"/","/chauffeur-prive/"&amp;INDEX(10_Lieux!$E:$E,U1796)&amp;"/"&amp;INDEX(10_Lieux!$E:$E,V1796)&amp;"/")</f>
        <v>/chauffeur-prive/aeroport-toulon-hyeres/bruxelles/</v>
      </c>
      <c r="M1796" s="14" t="str">
        <f aca="false">IFERROR(INDEX($L:$L,MATCH(B1796&amp;"|"&amp;A1796,$Z:$Z,0)),"—")</f>
        <v>/chauffeur-prive/bruxelles/aeroport-toulon-hyeres/</v>
      </c>
      <c r="N1796" s="14" t="str">
        <f aca="false">IF(LEN("Chauffeur privé "&amp;INDEX(10_Lieux!$J:$J,U1796)&amp;" → "&amp;INDEX(10_Lieux!$J:$J,V1796)&amp;" | 24h/24")&gt;60,"Chauffeur privé "&amp;INDEX(10_Lieux!$J:$J,U1796)&amp;" → "&amp;INDEX(10_Lieux!$J:$J,V1796),"Chauffeur privé "&amp;INDEX(10_Lieux!$J:$J,U1796)&amp;" → "&amp;INDEX(10_Lieux!$J:$J,V1796)&amp;" | 24h/24")</f>
        <v>Chauffeur privé Aéroport Toulon-Hyères → Bruxelles | 24h/24</v>
      </c>
      <c r="O1796" s="14" t="n">
        <f aca="false">LEN(N1796)</f>
        <v>59</v>
      </c>
      <c r="P1796" s="14" t="str">
        <f aca="false">"Chauffeur privé "&amp;INDEX(10_Lieux!$K:$K,U1796)&amp;" vers "&amp;INDEX(10_Lieux!$L:$L,V1796)</f>
        <v>Chauffeur privé de l'aéroport Toulon-Hyères vers Bruxelles</v>
      </c>
      <c r="Q1796" s="14" t="str">
        <f aca="false">"Chauffeur privé "&amp;INDEX(10_Lieux!$K:$K,U1796)&amp;" vers "&amp;INDEX(10_Lieux!$L:$L,V1796)&amp;" : env. "&amp;I1796&amp;" km, "&amp;J1796&amp;" de route. Devis personnalisé, standard 24h/24 et 7j/7."</f>
        <v>Chauffeur privé de l'aéroport Toulon-Hyères vers Bruxelles : env. 1090 km, 11 h 30 de route. Devis personnalisé, standard 24h/24 et 7j/7.</v>
      </c>
      <c r="R1796" s="14" t="n">
        <f aca="false">LEN(Q1796)</f>
        <v>137</v>
      </c>
      <c r="S1796" s="14" t="str">
        <f aca="false">INDEX(10_Lieux!$C:$C,U1796)</f>
        <v>France</v>
      </c>
      <c r="T1796" s="14" t="str">
        <f aca="false">INDEX(10_Lieux!$C:$C,V1796)</f>
        <v>Belgique</v>
      </c>
      <c r="U1796" s="14" t="n">
        <f aca="false">MATCH(A1796,10_Lieux!$A:$A,0)</f>
        <v>172</v>
      </c>
      <c r="V1796" s="14" t="n">
        <f aca="false">MATCH(B1796,10_Lieux!$A:$A,0)</f>
        <v>93</v>
      </c>
      <c r="W1796" s="14" t="n">
        <f aca="false">ROUND(6371*2*ASIN(SQRT(SIN(RADIANS(INDEX(10_Lieux!$F:$F,V1796)-INDEX(10_Lieux!$F:$F,U1796))/2)^2+COS(RADIANS(INDEX(10_Lieux!$F:$F,U1796)))*COS(RADIANS(INDEX(10_Lieux!$F:$F,V1796)))*SIN(RADIANS(INDEX(10_Lieux!$G:$G,V1796)-INDEX(10_Lieux!$G:$G,U1796))/2)^2)),1)</f>
        <v>872.3</v>
      </c>
      <c r="X1796" s="14" t="n">
        <f aca="false">ROUND(I1796/IF(I1796&lt;p_seuil_vitesse,p_vit_lente,p_vit_rapide)*60/15,0)*15</f>
        <v>690</v>
      </c>
      <c r="Y1796" s="14" t="n">
        <f aca="false">MAX(IF(INDEX(10_Lieux!$B:$B,U1796)&lt;&gt;"Ville",INDEX(10_Lieux!$I:$I,U1796),0),IF(INDEX(10_Lieux!$B:$B,V1796)&lt;&gt;"Ville",INDEX(10_Lieux!$I:$I,V1796),0))</f>
        <v>250</v>
      </c>
      <c r="Z1796" s="14" t="str">
        <f aca="false">A1796&amp;"|"&amp;B1796</f>
        <v>Toulon-Hyères|Bruxelles</v>
      </c>
      <c r="AA1796" s="14" t="str">
        <f aca="false">IF(I1796&lt;p_local,"Local",IF(I1796&lt;p_vv_min,"Courte distance",IF(I1796&lt;p_tres_long,"Longue distance","Très longue distance")))</f>
        <v>Très longue distance</v>
      </c>
    </row>
    <row r="1797" customFormat="false" ht="15" hidden="false" customHeight="true" outlineLevel="0" collapsed="false">
      <c r="A1797" s="1" t="s">
        <v>156</v>
      </c>
      <c r="B1797" s="1" t="s">
        <v>1935</v>
      </c>
      <c r="C1797" s="1" t="s">
        <v>35</v>
      </c>
      <c r="D1797" s="1" t="s">
        <v>653</v>
      </c>
      <c r="E1797" s="1" t="s">
        <v>1971</v>
      </c>
      <c r="F1797" s="14" t="s">
        <v>40</v>
      </c>
      <c r="G1797" s="14" t="str">
        <f aca="false">IF(I1797&lt;p_local,"Local → page infra",IF(H1797&gt;=p_ph1,"Phase 1",IF(H1797&gt;=p_ph2,"Phase 2","Phase 3")))</f>
        <v>Phase 3</v>
      </c>
      <c r="H1797" s="14" t="n">
        <f aca="false">IF(I1797&lt;p_local,0,IF(C1797="Aéroport → Aéroport",p_pts_plein,IF(Y1797&gt;0,IF(I1797&lt;=Y1797,p_pts_plein,IF(I1797&lt;=p_mult2*Y1797,p_pts_moyen,p_pts_r3)),IF(I1797&gt;=p_vv_min,p_pts_plein,IF(I1797&gt;=p_vv_moy,p_pts_moyen,p_pts_court))))+IF(INDEX(10_Lieux!$D:$D,U1797)=1,p_prio1,p_prio2)+IF(INDEX(10_Lieux!$D:$D,V1797)=1,p_prio1,p_prio2)+IF(K1797="Oui",p_tf,0)+p_hub*((INDEX(10_Lieux!$H:$H,U1797)="Hub")+(INDEX(10_Lieux!$H:$H,V1797)="Hub"))+IF(OR(INDEX(10_Lieux!$H:$H,U1797)="Premium",INDEX(10_Lieux!$H:$H,V1797)="Premium"),p_prem,0))</f>
        <v>50</v>
      </c>
      <c r="I1797" s="14" t="n">
        <f aca="false">ROUND(W1797*p_facteur,0)</f>
        <v>1090</v>
      </c>
      <c r="J1797" s="14" t="str">
        <f aca="false">IF(X1797&lt;60,X1797&amp;" min",INT(X1797/60)&amp;" h"&amp;IF(MOD(X1797,60)=0,""," "&amp;TEXT(MOD(X1797,60),"00")))</f>
        <v>11 h 30</v>
      </c>
      <c r="K1797" s="14" t="str">
        <f aca="false">IF(S1797&lt;&gt;T1797,"Oui","Non")</f>
        <v>Oui</v>
      </c>
      <c r="L1797" s="14" t="str">
        <f aca="false">IF(AND(INDEX(10_Lieux!$B:$B,U1797)="Ville",INDEX(10_Lieux!$B:$B,V1797)="Ville"),"/chauffeur-prive/"&amp;INDEX(10_Lieux!$E:$E,U1797)&amp;"-"&amp;INDEX(10_Lieux!$E:$E,V1797)&amp;"/","/chauffeur-prive/"&amp;INDEX(10_Lieux!$E:$E,U1797)&amp;"/"&amp;INDEX(10_Lieux!$E:$E,V1797)&amp;"/")</f>
        <v>/chauffeur-prive/bruxelles/aeroport-toulon-hyeres/</v>
      </c>
      <c r="M1797" s="14" t="str">
        <f aca="false">IFERROR(INDEX($L:$L,MATCH(B1797&amp;"|"&amp;A1797,$Z:$Z,0)),"—")</f>
        <v>/chauffeur-prive/aeroport-toulon-hyeres/bruxelles/</v>
      </c>
      <c r="N1797" s="14" t="str">
        <f aca="false">IF(LEN("Chauffeur privé "&amp;INDEX(10_Lieux!$J:$J,U1797)&amp;" → "&amp;INDEX(10_Lieux!$J:$J,V1797)&amp;" | 24h/24")&gt;60,"Chauffeur privé "&amp;INDEX(10_Lieux!$J:$J,U1797)&amp;" → "&amp;INDEX(10_Lieux!$J:$J,V1797),"Chauffeur privé "&amp;INDEX(10_Lieux!$J:$J,U1797)&amp;" → "&amp;INDEX(10_Lieux!$J:$J,V1797)&amp;" | 24h/24")</f>
        <v>Chauffeur privé Bruxelles → Aéroport Toulon-Hyères | 24h/24</v>
      </c>
      <c r="O1797" s="14" t="n">
        <f aca="false">LEN(N1797)</f>
        <v>59</v>
      </c>
      <c r="P1797" s="14" t="str">
        <f aca="false">"Chauffeur privé "&amp;INDEX(10_Lieux!$K:$K,U1797)&amp;" vers "&amp;INDEX(10_Lieux!$L:$L,V1797)</f>
        <v>Chauffeur privé de Bruxelles vers l'aéroport Toulon-Hyères</v>
      </c>
      <c r="Q1797" s="14" t="str">
        <f aca="false">"Chauffeur privé "&amp;INDEX(10_Lieux!$K:$K,U1797)&amp;" vers "&amp;INDEX(10_Lieux!$L:$L,V1797)&amp;" : env. "&amp;I1797&amp;" km, "&amp;J1797&amp;" de route. Devis personnalisé, standard 24h/24 et 7j/7."</f>
        <v>Chauffeur privé de Bruxelles vers l'aéroport Toulon-Hyères : env. 1090 km, 11 h 30 de route. Devis personnalisé, standard 24h/24 et 7j/7.</v>
      </c>
      <c r="R1797" s="14" t="n">
        <f aca="false">LEN(Q1797)</f>
        <v>137</v>
      </c>
      <c r="S1797" s="14" t="str">
        <f aca="false">INDEX(10_Lieux!$C:$C,U1797)</f>
        <v>Belgique</v>
      </c>
      <c r="T1797" s="14" t="str">
        <f aca="false">INDEX(10_Lieux!$C:$C,V1797)</f>
        <v>France</v>
      </c>
      <c r="U1797" s="14" t="n">
        <f aca="false">MATCH(A1797,10_Lieux!$A:$A,0)</f>
        <v>93</v>
      </c>
      <c r="V1797" s="14" t="n">
        <f aca="false">MATCH(B1797,10_Lieux!$A:$A,0)</f>
        <v>172</v>
      </c>
      <c r="W1797" s="14" t="n">
        <f aca="false">ROUND(6371*2*ASIN(SQRT(SIN(RADIANS(INDEX(10_Lieux!$F:$F,V1797)-INDEX(10_Lieux!$F:$F,U1797))/2)^2+COS(RADIANS(INDEX(10_Lieux!$F:$F,U1797)))*COS(RADIANS(INDEX(10_Lieux!$F:$F,V1797)))*SIN(RADIANS(INDEX(10_Lieux!$G:$G,V1797)-INDEX(10_Lieux!$G:$G,U1797))/2)^2)),1)</f>
        <v>872.3</v>
      </c>
      <c r="X1797" s="14" t="n">
        <f aca="false">ROUND(I1797/IF(I1797&lt;p_seuil_vitesse,p_vit_lente,p_vit_rapide)*60/15,0)*15</f>
        <v>690</v>
      </c>
      <c r="Y1797" s="14" t="n">
        <f aca="false">MAX(IF(INDEX(10_Lieux!$B:$B,U1797)&lt;&gt;"Ville",INDEX(10_Lieux!$I:$I,U1797),0),IF(INDEX(10_Lieux!$B:$B,V1797)&lt;&gt;"Ville",INDEX(10_Lieux!$I:$I,V1797),0))</f>
        <v>250</v>
      </c>
      <c r="Z1797" s="14" t="str">
        <f aca="false">A1797&amp;"|"&amp;B1797</f>
        <v>Bruxelles|Toulon-Hyères</v>
      </c>
      <c r="AA1797" s="14" t="str">
        <f aca="false">IF(I1797&lt;p_local,"Local",IF(I1797&lt;p_vv_min,"Courte distance",IF(I1797&lt;p_tres_long,"Longue distance","Très longue distance")))</f>
        <v>Très longue distance</v>
      </c>
    </row>
    <row r="1798" customFormat="false" ht="15" hidden="false" customHeight="true" outlineLevel="0" collapsed="false">
      <c r="A1798" s="1" t="s">
        <v>1935</v>
      </c>
      <c r="B1798" s="1" t="s">
        <v>158</v>
      </c>
      <c r="C1798" s="1" t="s">
        <v>34</v>
      </c>
      <c r="D1798" s="1" t="s">
        <v>653</v>
      </c>
      <c r="E1798" s="1" t="s">
        <v>1972</v>
      </c>
      <c r="F1798" s="14" t="s">
        <v>40</v>
      </c>
      <c r="G1798" s="14" t="str">
        <f aca="false">IF(I1798&lt;p_local,"Local → page infra",IF(H1798&gt;=p_ph1,"Phase 1",IF(H1798&gt;=p_ph2,"Phase 2","Phase 3")))</f>
        <v>Phase 3</v>
      </c>
      <c r="H1798" s="14" t="n">
        <f aca="false">IF(I1798&lt;p_local,0,IF(C1798="Aéroport → Aéroport",p_pts_plein,IF(Y1798&gt;0,IF(I1798&lt;=Y1798,p_pts_plein,IF(I1798&lt;=p_mult2*Y1798,p_pts_moyen,p_pts_r3)),IF(I1798&gt;=p_vv_min,p_pts_plein,IF(I1798&gt;=p_vv_moy,p_pts_moyen,p_pts_court))))+IF(INDEX(10_Lieux!$D:$D,U1798)=1,p_prio1,p_prio2)+IF(INDEX(10_Lieux!$D:$D,V1798)=1,p_prio1,p_prio2)+IF(K1798="Oui",p_tf,0)+p_hub*((INDEX(10_Lieux!$H:$H,U1798)="Hub")+(INDEX(10_Lieux!$H:$H,V1798)="Hub"))+IF(OR(INDEX(10_Lieux!$H:$H,U1798)="Premium",INDEX(10_Lieux!$H:$H,V1798)="Premium"),p_prem,0))</f>
        <v>40</v>
      </c>
      <c r="I1798" s="14" t="n">
        <f aca="false">ROUND(W1798*p_facteur,0)</f>
        <v>1049</v>
      </c>
      <c r="J1798" s="14" t="str">
        <f aca="false">IF(X1798&lt;60,X1798&amp;" min",INT(X1798/60)&amp;" h"&amp;IF(MOD(X1798,60)=0,""," "&amp;TEXT(MOD(X1798,60),"00")))</f>
        <v>11 h</v>
      </c>
      <c r="K1798" s="14" t="str">
        <f aca="false">IF(S1798&lt;&gt;T1798,"Oui","Non")</f>
        <v>Oui</v>
      </c>
      <c r="L1798" s="14" t="str">
        <f aca="false">IF(AND(INDEX(10_Lieux!$B:$B,U1798)="Ville",INDEX(10_Lieux!$B:$B,V1798)="Ville"),"/chauffeur-prive/"&amp;INDEX(10_Lieux!$E:$E,U1798)&amp;"-"&amp;INDEX(10_Lieux!$E:$E,V1798)&amp;"/","/chauffeur-prive/"&amp;INDEX(10_Lieux!$E:$E,U1798)&amp;"/"&amp;INDEX(10_Lieux!$E:$E,V1798)&amp;"/")</f>
        <v>/chauffeur-prive/aeroport-toulon-hyeres/liege/</v>
      </c>
      <c r="M1798" s="14" t="str">
        <f aca="false">IFERROR(INDEX($L:$L,MATCH(B1798&amp;"|"&amp;A1798,$Z:$Z,0)),"—")</f>
        <v>/chauffeur-prive/liege/aeroport-toulon-hyeres/</v>
      </c>
      <c r="N1798" s="14" t="str">
        <f aca="false">IF(LEN("Chauffeur privé "&amp;INDEX(10_Lieux!$J:$J,U1798)&amp;" → "&amp;INDEX(10_Lieux!$J:$J,V1798)&amp;" | 24h/24")&gt;60,"Chauffeur privé "&amp;INDEX(10_Lieux!$J:$J,U1798)&amp;" → "&amp;INDEX(10_Lieux!$J:$J,V1798),"Chauffeur privé "&amp;INDEX(10_Lieux!$J:$J,U1798)&amp;" → "&amp;INDEX(10_Lieux!$J:$J,V1798)&amp;" | 24h/24")</f>
        <v>Chauffeur privé Aéroport Toulon-Hyères → Liège | 24h/24</v>
      </c>
      <c r="O1798" s="14" t="n">
        <f aca="false">LEN(N1798)</f>
        <v>55</v>
      </c>
      <c r="P1798" s="14" t="str">
        <f aca="false">"Chauffeur privé "&amp;INDEX(10_Lieux!$K:$K,U1798)&amp;" vers "&amp;INDEX(10_Lieux!$L:$L,V1798)</f>
        <v>Chauffeur privé de l'aéroport Toulon-Hyères vers Liège</v>
      </c>
      <c r="Q1798" s="14" t="str">
        <f aca="false">"Chauffeur privé "&amp;INDEX(10_Lieux!$K:$K,U1798)&amp;" vers "&amp;INDEX(10_Lieux!$L:$L,V1798)&amp;" : env. "&amp;I1798&amp;" km, "&amp;J1798&amp;" de route. Devis personnalisé, standard 24h/24 et 7j/7."</f>
        <v>Chauffeur privé de l'aéroport Toulon-Hyères vers Liège : env. 1049 km, 11 h de route. Devis personnalisé, standard 24h/24 et 7j/7.</v>
      </c>
      <c r="R1798" s="14" t="n">
        <f aca="false">LEN(Q1798)</f>
        <v>130</v>
      </c>
      <c r="S1798" s="14" t="str">
        <f aca="false">INDEX(10_Lieux!$C:$C,U1798)</f>
        <v>France</v>
      </c>
      <c r="T1798" s="14" t="str">
        <f aca="false">INDEX(10_Lieux!$C:$C,V1798)</f>
        <v>Belgique</v>
      </c>
      <c r="U1798" s="14" t="n">
        <f aca="false">MATCH(A1798,10_Lieux!$A:$A,0)</f>
        <v>172</v>
      </c>
      <c r="V1798" s="14" t="n">
        <f aca="false">MATCH(B1798,10_Lieux!$A:$A,0)</f>
        <v>94</v>
      </c>
      <c r="W1798" s="14" t="n">
        <f aca="false">ROUND(6371*2*ASIN(SQRT(SIN(RADIANS(INDEX(10_Lieux!$F:$F,V1798)-INDEX(10_Lieux!$F:$F,U1798))/2)^2+COS(RADIANS(INDEX(10_Lieux!$F:$F,U1798)))*COS(RADIANS(INDEX(10_Lieux!$F:$F,V1798)))*SIN(RADIANS(INDEX(10_Lieux!$G:$G,V1798)-INDEX(10_Lieux!$G:$G,U1798))/2)^2)),1)</f>
        <v>839.1</v>
      </c>
      <c r="X1798" s="14" t="n">
        <f aca="false">ROUND(I1798/IF(I1798&lt;p_seuil_vitesse,p_vit_lente,p_vit_rapide)*60/15,0)*15</f>
        <v>660</v>
      </c>
      <c r="Y1798" s="14" t="n">
        <f aca="false">MAX(IF(INDEX(10_Lieux!$B:$B,U1798)&lt;&gt;"Ville",INDEX(10_Lieux!$I:$I,U1798),0),IF(INDEX(10_Lieux!$B:$B,V1798)&lt;&gt;"Ville",INDEX(10_Lieux!$I:$I,V1798),0))</f>
        <v>250</v>
      </c>
      <c r="Z1798" s="14" t="str">
        <f aca="false">A1798&amp;"|"&amp;B1798</f>
        <v>Toulon-Hyères|Liège</v>
      </c>
      <c r="AA1798" s="14" t="str">
        <f aca="false">IF(I1798&lt;p_local,"Local",IF(I1798&lt;p_vv_min,"Courte distance",IF(I1798&lt;p_tres_long,"Longue distance","Très longue distance")))</f>
        <v>Très longue distance</v>
      </c>
    </row>
    <row r="1799" customFormat="false" ht="15" hidden="false" customHeight="true" outlineLevel="0" collapsed="false">
      <c r="A1799" s="1" t="s">
        <v>158</v>
      </c>
      <c r="B1799" s="1" t="s">
        <v>1935</v>
      </c>
      <c r="C1799" s="1" t="s">
        <v>35</v>
      </c>
      <c r="D1799" s="1" t="s">
        <v>653</v>
      </c>
      <c r="E1799" s="1" t="s">
        <v>1973</v>
      </c>
      <c r="F1799" s="14" t="s">
        <v>40</v>
      </c>
      <c r="G1799" s="14" t="str">
        <f aca="false">IF(I1799&lt;p_local,"Local → page infra",IF(H1799&gt;=p_ph1,"Phase 1",IF(H1799&gt;=p_ph2,"Phase 2","Phase 3")))</f>
        <v>Phase 3</v>
      </c>
      <c r="H1799" s="14" t="n">
        <f aca="false">IF(I1799&lt;p_local,0,IF(C1799="Aéroport → Aéroport",p_pts_plein,IF(Y1799&gt;0,IF(I1799&lt;=Y1799,p_pts_plein,IF(I1799&lt;=p_mult2*Y1799,p_pts_moyen,p_pts_r3)),IF(I1799&gt;=p_vv_min,p_pts_plein,IF(I1799&gt;=p_vv_moy,p_pts_moyen,p_pts_court))))+IF(INDEX(10_Lieux!$D:$D,U1799)=1,p_prio1,p_prio2)+IF(INDEX(10_Lieux!$D:$D,V1799)=1,p_prio1,p_prio2)+IF(K1799="Oui",p_tf,0)+p_hub*((INDEX(10_Lieux!$H:$H,U1799)="Hub")+(INDEX(10_Lieux!$H:$H,V1799)="Hub"))+IF(OR(INDEX(10_Lieux!$H:$H,U1799)="Premium",INDEX(10_Lieux!$H:$H,V1799)="Premium"),p_prem,0))</f>
        <v>40</v>
      </c>
      <c r="I1799" s="14" t="n">
        <f aca="false">ROUND(W1799*p_facteur,0)</f>
        <v>1049</v>
      </c>
      <c r="J1799" s="14" t="str">
        <f aca="false">IF(X1799&lt;60,X1799&amp;" min",INT(X1799/60)&amp;" h"&amp;IF(MOD(X1799,60)=0,""," "&amp;TEXT(MOD(X1799,60),"00")))</f>
        <v>11 h</v>
      </c>
      <c r="K1799" s="14" t="str">
        <f aca="false">IF(S1799&lt;&gt;T1799,"Oui","Non")</f>
        <v>Oui</v>
      </c>
      <c r="L1799" s="14" t="str">
        <f aca="false">IF(AND(INDEX(10_Lieux!$B:$B,U1799)="Ville",INDEX(10_Lieux!$B:$B,V1799)="Ville"),"/chauffeur-prive/"&amp;INDEX(10_Lieux!$E:$E,U1799)&amp;"-"&amp;INDEX(10_Lieux!$E:$E,V1799)&amp;"/","/chauffeur-prive/"&amp;INDEX(10_Lieux!$E:$E,U1799)&amp;"/"&amp;INDEX(10_Lieux!$E:$E,V1799)&amp;"/")</f>
        <v>/chauffeur-prive/liege/aeroport-toulon-hyeres/</v>
      </c>
      <c r="M1799" s="14" t="str">
        <f aca="false">IFERROR(INDEX($L:$L,MATCH(B1799&amp;"|"&amp;A1799,$Z:$Z,0)),"—")</f>
        <v>/chauffeur-prive/aeroport-toulon-hyeres/liege/</v>
      </c>
      <c r="N1799" s="14" t="str">
        <f aca="false">IF(LEN("Chauffeur privé "&amp;INDEX(10_Lieux!$J:$J,U1799)&amp;" → "&amp;INDEX(10_Lieux!$J:$J,V1799)&amp;" | 24h/24")&gt;60,"Chauffeur privé "&amp;INDEX(10_Lieux!$J:$J,U1799)&amp;" → "&amp;INDEX(10_Lieux!$J:$J,V1799),"Chauffeur privé "&amp;INDEX(10_Lieux!$J:$J,U1799)&amp;" → "&amp;INDEX(10_Lieux!$J:$J,V1799)&amp;" | 24h/24")</f>
        <v>Chauffeur privé Liège → Aéroport Toulon-Hyères | 24h/24</v>
      </c>
      <c r="O1799" s="14" t="n">
        <f aca="false">LEN(N1799)</f>
        <v>55</v>
      </c>
      <c r="P1799" s="14" t="str">
        <f aca="false">"Chauffeur privé "&amp;INDEX(10_Lieux!$K:$K,U1799)&amp;" vers "&amp;INDEX(10_Lieux!$L:$L,V1799)</f>
        <v>Chauffeur privé de Liège vers l'aéroport Toulon-Hyères</v>
      </c>
      <c r="Q1799" s="14" t="str">
        <f aca="false">"Chauffeur privé "&amp;INDEX(10_Lieux!$K:$K,U1799)&amp;" vers "&amp;INDEX(10_Lieux!$L:$L,V1799)&amp;" : env. "&amp;I1799&amp;" km, "&amp;J1799&amp;" de route. Devis personnalisé, standard 24h/24 et 7j/7."</f>
        <v>Chauffeur privé de Liège vers l'aéroport Toulon-Hyères : env. 1049 km, 11 h de route. Devis personnalisé, standard 24h/24 et 7j/7.</v>
      </c>
      <c r="R1799" s="14" t="n">
        <f aca="false">LEN(Q1799)</f>
        <v>130</v>
      </c>
      <c r="S1799" s="14" t="str">
        <f aca="false">INDEX(10_Lieux!$C:$C,U1799)</f>
        <v>Belgique</v>
      </c>
      <c r="T1799" s="14" t="str">
        <f aca="false">INDEX(10_Lieux!$C:$C,V1799)</f>
        <v>France</v>
      </c>
      <c r="U1799" s="14" t="n">
        <f aca="false">MATCH(A1799,10_Lieux!$A:$A,0)</f>
        <v>94</v>
      </c>
      <c r="V1799" s="14" t="n">
        <f aca="false">MATCH(B1799,10_Lieux!$A:$A,0)</f>
        <v>172</v>
      </c>
      <c r="W1799" s="14" t="n">
        <f aca="false">ROUND(6371*2*ASIN(SQRT(SIN(RADIANS(INDEX(10_Lieux!$F:$F,V1799)-INDEX(10_Lieux!$F:$F,U1799))/2)^2+COS(RADIANS(INDEX(10_Lieux!$F:$F,U1799)))*COS(RADIANS(INDEX(10_Lieux!$F:$F,V1799)))*SIN(RADIANS(INDEX(10_Lieux!$G:$G,V1799)-INDEX(10_Lieux!$G:$G,U1799))/2)^2)),1)</f>
        <v>839.1</v>
      </c>
      <c r="X1799" s="14" t="n">
        <f aca="false">ROUND(I1799/IF(I1799&lt;p_seuil_vitesse,p_vit_lente,p_vit_rapide)*60/15,0)*15</f>
        <v>660</v>
      </c>
      <c r="Y1799" s="14" t="n">
        <f aca="false">MAX(IF(INDEX(10_Lieux!$B:$B,U1799)&lt;&gt;"Ville",INDEX(10_Lieux!$I:$I,U1799),0),IF(INDEX(10_Lieux!$B:$B,V1799)&lt;&gt;"Ville",INDEX(10_Lieux!$I:$I,V1799),0))</f>
        <v>250</v>
      </c>
      <c r="Z1799" s="14" t="str">
        <f aca="false">A1799&amp;"|"&amp;B1799</f>
        <v>Liège|Toulon-Hyères</v>
      </c>
      <c r="AA1799" s="14" t="str">
        <f aca="false">IF(I1799&lt;p_local,"Local",IF(I1799&lt;p_vv_min,"Courte distance",IF(I1799&lt;p_tres_long,"Longue distance","Très longue distance")))</f>
        <v>Très longue distance</v>
      </c>
    </row>
    <row r="1800" customFormat="false" ht="15" hidden="false" customHeight="true" outlineLevel="0" collapsed="false">
      <c r="A1800" s="1" t="s">
        <v>1935</v>
      </c>
      <c r="B1800" s="1" t="s">
        <v>160</v>
      </c>
      <c r="C1800" s="1" t="s">
        <v>34</v>
      </c>
      <c r="D1800" s="1" t="s">
        <v>653</v>
      </c>
      <c r="E1800" s="1" t="s">
        <v>1974</v>
      </c>
      <c r="F1800" s="14" t="s">
        <v>40</v>
      </c>
      <c r="G1800" s="14" t="str">
        <f aca="false">IF(I1800&lt;p_local,"Local → page infra",IF(H1800&gt;=p_ph1,"Phase 1",IF(H1800&gt;=p_ph2,"Phase 2","Phase 3")))</f>
        <v>Phase 3</v>
      </c>
      <c r="H1800" s="14" t="n">
        <f aca="false">IF(I1800&lt;p_local,0,IF(C1800="Aéroport → Aéroport",p_pts_plein,IF(Y1800&gt;0,IF(I1800&lt;=Y1800,p_pts_plein,IF(I1800&lt;=p_mult2*Y1800,p_pts_moyen,p_pts_r3)),IF(I1800&gt;=p_vv_min,p_pts_plein,IF(I1800&gt;=p_vv_moy,p_pts_moyen,p_pts_court))))+IF(INDEX(10_Lieux!$D:$D,U1800)=1,p_prio1,p_prio2)+IF(INDEX(10_Lieux!$D:$D,V1800)=1,p_prio1,p_prio2)+IF(K1800="Oui",p_tf,0)+p_hub*((INDEX(10_Lieux!$H:$H,U1800)="Hub")+(INDEX(10_Lieux!$H:$H,V1800)="Hub"))+IF(OR(INDEX(10_Lieux!$H:$H,U1800)="Premium",INDEX(10_Lieux!$H:$H,V1800)="Premium"),p_prem,0))</f>
        <v>40</v>
      </c>
      <c r="I1800" s="14" t="n">
        <f aca="false">ROUND(W1800*p_facteur,0)</f>
        <v>1029</v>
      </c>
      <c r="J1800" s="14" t="str">
        <f aca="false">IF(X1800&lt;60,X1800&amp;" min",INT(X1800/60)&amp;" h"&amp;IF(MOD(X1800,60)=0,""," "&amp;TEXT(MOD(X1800,60),"00")))</f>
        <v>10 h 45</v>
      </c>
      <c r="K1800" s="14" t="str">
        <f aca="false">IF(S1800&lt;&gt;T1800,"Oui","Non")</f>
        <v>Oui</v>
      </c>
      <c r="L1800" s="14" t="str">
        <f aca="false">IF(AND(INDEX(10_Lieux!$B:$B,U1800)="Ville",INDEX(10_Lieux!$B:$B,V1800)="Ville"),"/chauffeur-prive/"&amp;INDEX(10_Lieux!$E:$E,U1800)&amp;"-"&amp;INDEX(10_Lieux!$E:$E,V1800)&amp;"/","/chauffeur-prive/"&amp;INDEX(10_Lieux!$E:$E,U1800)&amp;"/"&amp;INDEX(10_Lieux!$E:$E,V1800)&amp;"/")</f>
        <v>/chauffeur-prive/aeroport-toulon-hyeres/charleroi/</v>
      </c>
      <c r="M1800" s="14" t="str">
        <f aca="false">IFERROR(INDEX($L:$L,MATCH(B1800&amp;"|"&amp;A1800,$Z:$Z,0)),"—")</f>
        <v>/chauffeur-prive/charleroi/aeroport-toulon-hyeres/</v>
      </c>
      <c r="N1800" s="14" t="str">
        <f aca="false">IF(LEN("Chauffeur privé "&amp;INDEX(10_Lieux!$J:$J,U1800)&amp;" → "&amp;INDEX(10_Lieux!$J:$J,V1800)&amp;" | 24h/24")&gt;60,"Chauffeur privé "&amp;INDEX(10_Lieux!$J:$J,U1800)&amp;" → "&amp;INDEX(10_Lieux!$J:$J,V1800),"Chauffeur privé "&amp;INDEX(10_Lieux!$J:$J,U1800)&amp;" → "&amp;INDEX(10_Lieux!$J:$J,V1800)&amp;" | 24h/24")</f>
        <v>Chauffeur privé Aéroport Toulon-Hyères → Charleroi | 24h/24</v>
      </c>
      <c r="O1800" s="14" t="n">
        <f aca="false">LEN(N1800)</f>
        <v>59</v>
      </c>
      <c r="P1800" s="14" t="str">
        <f aca="false">"Chauffeur privé "&amp;INDEX(10_Lieux!$K:$K,U1800)&amp;" vers "&amp;INDEX(10_Lieux!$L:$L,V1800)</f>
        <v>Chauffeur privé de l'aéroport Toulon-Hyères vers Charleroi</v>
      </c>
      <c r="Q1800" s="14" t="str">
        <f aca="false">"Chauffeur privé "&amp;INDEX(10_Lieux!$K:$K,U1800)&amp;" vers "&amp;INDEX(10_Lieux!$L:$L,V1800)&amp;" : env. "&amp;I1800&amp;" km, "&amp;J1800&amp;" de route. Devis personnalisé, standard 24h/24 et 7j/7."</f>
        <v>Chauffeur privé de l'aéroport Toulon-Hyères vers Charleroi : env. 1029 km, 10 h 45 de route. Devis personnalisé, standard 24h/24 et 7j/7.</v>
      </c>
      <c r="R1800" s="14" t="n">
        <f aca="false">LEN(Q1800)</f>
        <v>137</v>
      </c>
      <c r="S1800" s="14" t="str">
        <f aca="false">INDEX(10_Lieux!$C:$C,U1800)</f>
        <v>France</v>
      </c>
      <c r="T1800" s="14" t="str">
        <f aca="false">INDEX(10_Lieux!$C:$C,V1800)</f>
        <v>Belgique</v>
      </c>
      <c r="U1800" s="14" t="n">
        <f aca="false">MATCH(A1800,10_Lieux!$A:$A,0)</f>
        <v>172</v>
      </c>
      <c r="V1800" s="14" t="n">
        <f aca="false">MATCH(B1800,10_Lieux!$A:$A,0)</f>
        <v>96</v>
      </c>
      <c r="W1800" s="14" t="n">
        <f aca="false">ROUND(6371*2*ASIN(SQRT(SIN(RADIANS(INDEX(10_Lieux!$F:$F,V1800)-INDEX(10_Lieux!$F:$F,U1800))/2)^2+COS(RADIANS(INDEX(10_Lieux!$F:$F,U1800)))*COS(RADIANS(INDEX(10_Lieux!$F:$F,V1800)))*SIN(RADIANS(INDEX(10_Lieux!$G:$G,V1800)-INDEX(10_Lieux!$G:$G,U1800))/2)^2)),1)</f>
        <v>823.5</v>
      </c>
      <c r="X1800" s="14" t="n">
        <f aca="false">ROUND(I1800/IF(I1800&lt;p_seuil_vitesse,p_vit_lente,p_vit_rapide)*60/15,0)*15</f>
        <v>645</v>
      </c>
      <c r="Y1800" s="14" t="n">
        <f aca="false">MAX(IF(INDEX(10_Lieux!$B:$B,U1800)&lt;&gt;"Ville",INDEX(10_Lieux!$I:$I,U1800),0),IF(INDEX(10_Lieux!$B:$B,V1800)&lt;&gt;"Ville",INDEX(10_Lieux!$I:$I,V1800),0))</f>
        <v>250</v>
      </c>
      <c r="Z1800" s="14" t="str">
        <f aca="false">A1800&amp;"|"&amp;B1800</f>
        <v>Toulon-Hyères|Charleroi</v>
      </c>
      <c r="AA1800" s="14" t="str">
        <f aca="false">IF(I1800&lt;p_local,"Local",IF(I1800&lt;p_vv_min,"Courte distance",IF(I1800&lt;p_tres_long,"Longue distance","Très longue distance")))</f>
        <v>Très longue distance</v>
      </c>
    </row>
    <row r="1801" customFormat="false" ht="15" hidden="false" customHeight="true" outlineLevel="0" collapsed="false">
      <c r="A1801" s="1" t="s">
        <v>160</v>
      </c>
      <c r="B1801" s="1" t="s">
        <v>1935</v>
      </c>
      <c r="C1801" s="1" t="s">
        <v>35</v>
      </c>
      <c r="D1801" s="1" t="s">
        <v>653</v>
      </c>
      <c r="E1801" s="1" t="s">
        <v>1975</v>
      </c>
      <c r="F1801" s="14" t="s">
        <v>40</v>
      </c>
      <c r="G1801" s="14" t="str">
        <f aca="false">IF(I1801&lt;p_local,"Local → page infra",IF(H1801&gt;=p_ph1,"Phase 1",IF(H1801&gt;=p_ph2,"Phase 2","Phase 3")))</f>
        <v>Phase 3</v>
      </c>
      <c r="H1801" s="14" t="n">
        <f aca="false">IF(I1801&lt;p_local,0,IF(C1801="Aéroport → Aéroport",p_pts_plein,IF(Y1801&gt;0,IF(I1801&lt;=Y1801,p_pts_plein,IF(I1801&lt;=p_mult2*Y1801,p_pts_moyen,p_pts_r3)),IF(I1801&gt;=p_vv_min,p_pts_plein,IF(I1801&gt;=p_vv_moy,p_pts_moyen,p_pts_court))))+IF(INDEX(10_Lieux!$D:$D,U1801)=1,p_prio1,p_prio2)+IF(INDEX(10_Lieux!$D:$D,V1801)=1,p_prio1,p_prio2)+IF(K1801="Oui",p_tf,0)+p_hub*((INDEX(10_Lieux!$H:$H,U1801)="Hub")+(INDEX(10_Lieux!$H:$H,V1801)="Hub"))+IF(OR(INDEX(10_Lieux!$H:$H,U1801)="Premium",INDEX(10_Lieux!$H:$H,V1801)="Premium"),p_prem,0))</f>
        <v>40</v>
      </c>
      <c r="I1801" s="14" t="n">
        <f aca="false">ROUND(W1801*p_facteur,0)</f>
        <v>1029</v>
      </c>
      <c r="J1801" s="14" t="str">
        <f aca="false">IF(X1801&lt;60,X1801&amp;" min",INT(X1801/60)&amp;" h"&amp;IF(MOD(X1801,60)=0,""," "&amp;TEXT(MOD(X1801,60),"00")))</f>
        <v>10 h 45</v>
      </c>
      <c r="K1801" s="14" t="str">
        <f aca="false">IF(S1801&lt;&gt;T1801,"Oui","Non")</f>
        <v>Oui</v>
      </c>
      <c r="L1801" s="14" t="str">
        <f aca="false">IF(AND(INDEX(10_Lieux!$B:$B,U1801)="Ville",INDEX(10_Lieux!$B:$B,V1801)="Ville"),"/chauffeur-prive/"&amp;INDEX(10_Lieux!$E:$E,U1801)&amp;"-"&amp;INDEX(10_Lieux!$E:$E,V1801)&amp;"/","/chauffeur-prive/"&amp;INDEX(10_Lieux!$E:$E,U1801)&amp;"/"&amp;INDEX(10_Lieux!$E:$E,V1801)&amp;"/")</f>
        <v>/chauffeur-prive/charleroi/aeroport-toulon-hyeres/</v>
      </c>
      <c r="M1801" s="14" t="str">
        <f aca="false">IFERROR(INDEX($L:$L,MATCH(B1801&amp;"|"&amp;A1801,$Z:$Z,0)),"—")</f>
        <v>/chauffeur-prive/aeroport-toulon-hyeres/charleroi/</v>
      </c>
      <c r="N1801" s="14" t="str">
        <f aca="false">IF(LEN("Chauffeur privé "&amp;INDEX(10_Lieux!$J:$J,U1801)&amp;" → "&amp;INDEX(10_Lieux!$J:$J,V1801)&amp;" | 24h/24")&gt;60,"Chauffeur privé "&amp;INDEX(10_Lieux!$J:$J,U1801)&amp;" → "&amp;INDEX(10_Lieux!$J:$J,V1801),"Chauffeur privé "&amp;INDEX(10_Lieux!$J:$J,U1801)&amp;" → "&amp;INDEX(10_Lieux!$J:$J,V1801)&amp;" | 24h/24")</f>
        <v>Chauffeur privé Charleroi → Aéroport Toulon-Hyères | 24h/24</v>
      </c>
      <c r="O1801" s="14" t="n">
        <f aca="false">LEN(N1801)</f>
        <v>59</v>
      </c>
      <c r="P1801" s="14" t="str">
        <f aca="false">"Chauffeur privé "&amp;INDEX(10_Lieux!$K:$K,U1801)&amp;" vers "&amp;INDEX(10_Lieux!$L:$L,V1801)</f>
        <v>Chauffeur privé de Charleroi vers l'aéroport Toulon-Hyères</v>
      </c>
      <c r="Q1801" s="14" t="str">
        <f aca="false">"Chauffeur privé "&amp;INDEX(10_Lieux!$K:$K,U1801)&amp;" vers "&amp;INDEX(10_Lieux!$L:$L,V1801)&amp;" : env. "&amp;I1801&amp;" km, "&amp;J1801&amp;" de route. Devis personnalisé, standard 24h/24 et 7j/7."</f>
        <v>Chauffeur privé de Charleroi vers l'aéroport Toulon-Hyères : env. 1029 km, 10 h 45 de route. Devis personnalisé, standard 24h/24 et 7j/7.</v>
      </c>
      <c r="R1801" s="14" t="n">
        <f aca="false">LEN(Q1801)</f>
        <v>137</v>
      </c>
      <c r="S1801" s="14" t="str">
        <f aca="false">INDEX(10_Lieux!$C:$C,U1801)</f>
        <v>Belgique</v>
      </c>
      <c r="T1801" s="14" t="str">
        <f aca="false">INDEX(10_Lieux!$C:$C,V1801)</f>
        <v>France</v>
      </c>
      <c r="U1801" s="14" t="n">
        <f aca="false">MATCH(A1801,10_Lieux!$A:$A,0)</f>
        <v>96</v>
      </c>
      <c r="V1801" s="14" t="n">
        <f aca="false">MATCH(B1801,10_Lieux!$A:$A,0)</f>
        <v>172</v>
      </c>
      <c r="W1801" s="14" t="n">
        <f aca="false">ROUND(6371*2*ASIN(SQRT(SIN(RADIANS(INDEX(10_Lieux!$F:$F,V1801)-INDEX(10_Lieux!$F:$F,U1801))/2)^2+COS(RADIANS(INDEX(10_Lieux!$F:$F,U1801)))*COS(RADIANS(INDEX(10_Lieux!$F:$F,V1801)))*SIN(RADIANS(INDEX(10_Lieux!$G:$G,V1801)-INDEX(10_Lieux!$G:$G,U1801))/2)^2)),1)</f>
        <v>823.5</v>
      </c>
      <c r="X1801" s="14" t="n">
        <f aca="false">ROUND(I1801/IF(I1801&lt;p_seuil_vitesse,p_vit_lente,p_vit_rapide)*60/15,0)*15</f>
        <v>645</v>
      </c>
      <c r="Y1801" s="14" t="n">
        <f aca="false">MAX(IF(INDEX(10_Lieux!$B:$B,U1801)&lt;&gt;"Ville",INDEX(10_Lieux!$I:$I,U1801),0),IF(INDEX(10_Lieux!$B:$B,V1801)&lt;&gt;"Ville",INDEX(10_Lieux!$I:$I,V1801),0))</f>
        <v>250</v>
      </c>
      <c r="Z1801" s="14" t="str">
        <f aca="false">A1801&amp;"|"&amp;B1801</f>
        <v>Charleroi|Toulon-Hyères</v>
      </c>
      <c r="AA1801" s="14" t="str">
        <f aca="false">IF(I1801&lt;p_local,"Local",IF(I1801&lt;p_vv_min,"Courte distance",IF(I1801&lt;p_tres_long,"Longue distance","Très longue distance")))</f>
        <v>Très longue distance</v>
      </c>
    </row>
    <row r="1802" customFormat="false" ht="15" hidden="false" customHeight="true" outlineLevel="0" collapsed="false">
      <c r="A1802" s="1" t="s">
        <v>1935</v>
      </c>
      <c r="B1802" s="1" t="s">
        <v>162</v>
      </c>
      <c r="C1802" s="1" t="s">
        <v>34</v>
      </c>
      <c r="D1802" s="1" t="s">
        <v>653</v>
      </c>
      <c r="E1802" s="1" t="s">
        <v>1976</v>
      </c>
      <c r="F1802" s="14" t="s">
        <v>40</v>
      </c>
      <c r="G1802" s="14" t="str">
        <f aca="false">IF(I1802&lt;p_local,"Local → page infra",IF(H1802&gt;=p_ph1,"Phase 1",IF(H1802&gt;=p_ph2,"Phase 2","Phase 3")))</f>
        <v>Phase 3</v>
      </c>
      <c r="H1802" s="14" t="n">
        <f aca="false">IF(I1802&lt;p_local,0,IF(C1802="Aéroport → Aéroport",p_pts_plein,IF(Y1802&gt;0,IF(I1802&lt;=Y1802,p_pts_plein,IF(I1802&lt;=p_mult2*Y1802,p_pts_moyen,p_pts_r3)),IF(I1802&gt;=p_vv_min,p_pts_plein,IF(I1802&gt;=p_vv_moy,p_pts_moyen,p_pts_court))))+IF(INDEX(10_Lieux!$D:$D,U1802)=1,p_prio1,p_prio2)+IF(INDEX(10_Lieux!$D:$D,V1802)=1,p_prio1,p_prio2)+IF(K1802="Oui",p_tf,0)+p_hub*((INDEX(10_Lieux!$H:$H,U1802)="Hub")+(INDEX(10_Lieux!$H:$H,V1802)="Hub"))+IF(OR(INDEX(10_Lieux!$H:$H,U1802)="Premium",INDEX(10_Lieux!$H:$H,V1802)="Premium"),p_prem,0))</f>
        <v>40</v>
      </c>
      <c r="I1802" s="14" t="n">
        <f aca="false">ROUND(W1802*p_facteur,0)</f>
        <v>636</v>
      </c>
      <c r="J1802" s="14" t="str">
        <f aca="false">IF(X1802&lt;60,X1802&amp;" min",INT(X1802/60)&amp;" h"&amp;IF(MOD(X1802,60)=0,""," "&amp;TEXT(MOD(X1802,60),"00")))</f>
        <v>6 h 45</v>
      </c>
      <c r="K1802" s="14" t="str">
        <f aca="false">IF(S1802&lt;&gt;T1802,"Oui","Non")</f>
        <v>Oui</v>
      </c>
      <c r="L1802" s="14" t="str">
        <f aca="false">IF(AND(INDEX(10_Lieux!$B:$B,U1802)="Ville",INDEX(10_Lieux!$B:$B,V1802)="Ville"),"/chauffeur-prive/"&amp;INDEX(10_Lieux!$E:$E,U1802)&amp;"-"&amp;INDEX(10_Lieux!$E:$E,V1802)&amp;"/","/chauffeur-prive/"&amp;INDEX(10_Lieux!$E:$E,U1802)&amp;"/"&amp;INDEX(10_Lieux!$E:$E,V1802)&amp;"/")</f>
        <v>/chauffeur-prive/aeroport-toulon-hyeres/bale/</v>
      </c>
      <c r="M1802" s="14" t="str">
        <f aca="false">IFERROR(INDEX($L:$L,MATCH(B1802&amp;"|"&amp;A1802,$Z:$Z,0)),"—")</f>
        <v>/chauffeur-prive/bale/aeroport-toulon-hyeres/</v>
      </c>
      <c r="N1802" s="14" t="str">
        <f aca="false">IF(LEN("Chauffeur privé "&amp;INDEX(10_Lieux!$J:$J,U1802)&amp;" → "&amp;INDEX(10_Lieux!$J:$J,V1802)&amp;" | 24h/24")&gt;60,"Chauffeur privé "&amp;INDEX(10_Lieux!$J:$J,U1802)&amp;" → "&amp;INDEX(10_Lieux!$J:$J,V1802),"Chauffeur privé "&amp;INDEX(10_Lieux!$J:$J,U1802)&amp;" → "&amp;INDEX(10_Lieux!$J:$J,V1802)&amp;" | 24h/24")</f>
        <v>Chauffeur privé Aéroport Toulon-Hyères → Bâle | 24h/24</v>
      </c>
      <c r="O1802" s="14" t="n">
        <f aca="false">LEN(N1802)</f>
        <v>54</v>
      </c>
      <c r="P1802" s="14" t="str">
        <f aca="false">"Chauffeur privé "&amp;INDEX(10_Lieux!$K:$K,U1802)&amp;" vers "&amp;INDEX(10_Lieux!$L:$L,V1802)</f>
        <v>Chauffeur privé de l'aéroport Toulon-Hyères vers Bâle</v>
      </c>
      <c r="Q1802" s="14" t="str">
        <f aca="false">"Chauffeur privé "&amp;INDEX(10_Lieux!$K:$K,U1802)&amp;" vers "&amp;INDEX(10_Lieux!$L:$L,V1802)&amp;" : env. "&amp;I1802&amp;" km, "&amp;J1802&amp;" de route. Devis personnalisé, standard 24h/24 et 7j/7."</f>
        <v>Chauffeur privé de l'aéroport Toulon-Hyères vers Bâle : env. 636 km, 6 h 45 de route. Devis personnalisé, standard 24h/24 et 7j/7.</v>
      </c>
      <c r="R1802" s="14" t="n">
        <f aca="false">LEN(Q1802)</f>
        <v>130</v>
      </c>
      <c r="S1802" s="14" t="str">
        <f aca="false">INDEX(10_Lieux!$C:$C,U1802)</f>
        <v>France</v>
      </c>
      <c r="T1802" s="14" t="str">
        <f aca="false">INDEX(10_Lieux!$C:$C,V1802)</f>
        <v>Suisse</v>
      </c>
      <c r="U1802" s="14" t="n">
        <f aca="false">MATCH(A1802,10_Lieux!$A:$A,0)</f>
        <v>172</v>
      </c>
      <c r="V1802" s="14" t="n">
        <f aca="false">MATCH(B1802,10_Lieux!$A:$A,0)</f>
        <v>121</v>
      </c>
      <c r="W1802" s="14" t="n">
        <f aca="false">ROUND(6371*2*ASIN(SQRT(SIN(RADIANS(INDEX(10_Lieux!$F:$F,V1802)-INDEX(10_Lieux!$F:$F,U1802))/2)^2+COS(RADIANS(INDEX(10_Lieux!$F:$F,U1802)))*COS(RADIANS(INDEX(10_Lieux!$F:$F,V1802)))*SIN(RADIANS(INDEX(10_Lieux!$G:$G,V1802)-INDEX(10_Lieux!$G:$G,U1802))/2)^2)),1)</f>
        <v>508.9</v>
      </c>
      <c r="X1802" s="14" t="n">
        <f aca="false">ROUND(I1802/IF(I1802&lt;p_seuil_vitesse,p_vit_lente,p_vit_rapide)*60/15,0)*15</f>
        <v>405</v>
      </c>
      <c r="Y1802" s="14" t="n">
        <f aca="false">MAX(IF(INDEX(10_Lieux!$B:$B,U1802)&lt;&gt;"Ville",INDEX(10_Lieux!$I:$I,U1802),0),IF(INDEX(10_Lieux!$B:$B,V1802)&lt;&gt;"Ville",INDEX(10_Lieux!$I:$I,V1802),0))</f>
        <v>250</v>
      </c>
      <c r="Z1802" s="14" t="str">
        <f aca="false">A1802&amp;"|"&amp;B1802</f>
        <v>Toulon-Hyères|Bâle</v>
      </c>
      <c r="AA1802" s="14" t="str">
        <f aca="false">IF(I1802&lt;p_local,"Local",IF(I1802&lt;p_vv_min,"Courte distance",IF(I1802&lt;p_tres_long,"Longue distance","Très longue distance")))</f>
        <v>Longue distance</v>
      </c>
    </row>
    <row r="1803" customFormat="false" ht="15" hidden="false" customHeight="true" outlineLevel="0" collapsed="false">
      <c r="A1803" s="1" t="s">
        <v>162</v>
      </c>
      <c r="B1803" s="1" t="s">
        <v>1935</v>
      </c>
      <c r="C1803" s="1" t="s">
        <v>35</v>
      </c>
      <c r="D1803" s="1" t="s">
        <v>653</v>
      </c>
      <c r="E1803" s="1" t="s">
        <v>1977</v>
      </c>
      <c r="F1803" s="14" t="s">
        <v>40</v>
      </c>
      <c r="G1803" s="14" t="str">
        <f aca="false">IF(I1803&lt;p_local,"Local → page infra",IF(H1803&gt;=p_ph1,"Phase 1",IF(H1803&gt;=p_ph2,"Phase 2","Phase 3")))</f>
        <v>Phase 3</v>
      </c>
      <c r="H1803" s="14" t="n">
        <f aca="false">IF(I1803&lt;p_local,0,IF(C1803="Aéroport → Aéroport",p_pts_plein,IF(Y1803&gt;0,IF(I1803&lt;=Y1803,p_pts_plein,IF(I1803&lt;=p_mult2*Y1803,p_pts_moyen,p_pts_r3)),IF(I1803&gt;=p_vv_min,p_pts_plein,IF(I1803&gt;=p_vv_moy,p_pts_moyen,p_pts_court))))+IF(INDEX(10_Lieux!$D:$D,U1803)=1,p_prio1,p_prio2)+IF(INDEX(10_Lieux!$D:$D,V1803)=1,p_prio1,p_prio2)+IF(K1803="Oui",p_tf,0)+p_hub*((INDEX(10_Lieux!$H:$H,U1803)="Hub")+(INDEX(10_Lieux!$H:$H,V1803)="Hub"))+IF(OR(INDEX(10_Lieux!$H:$H,U1803)="Premium",INDEX(10_Lieux!$H:$H,V1803)="Premium"),p_prem,0))</f>
        <v>40</v>
      </c>
      <c r="I1803" s="14" t="n">
        <f aca="false">ROUND(W1803*p_facteur,0)</f>
        <v>636</v>
      </c>
      <c r="J1803" s="14" t="str">
        <f aca="false">IF(X1803&lt;60,X1803&amp;" min",INT(X1803/60)&amp;" h"&amp;IF(MOD(X1803,60)=0,""," "&amp;TEXT(MOD(X1803,60),"00")))</f>
        <v>6 h 45</v>
      </c>
      <c r="K1803" s="14" t="str">
        <f aca="false">IF(S1803&lt;&gt;T1803,"Oui","Non")</f>
        <v>Oui</v>
      </c>
      <c r="L1803" s="14" t="str">
        <f aca="false">IF(AND(INDEX(10_Lieux!$B:$B,U1803)="Ville",INDEX(10_Lieux!$B:$B,V1803)="Ville"),"/chauffeur-prive/"&amp;INDEX(10_Lieux!$E:$E,U1803)&amp;"-"&amp;INDEX(10_Lieux!$E:$E,V1803)&amp;"/","/chauffeur-prive/"&amp;INDEX(10_Lieux!$E:$E,U1803)&amp;"/"&amp;INDEX(10_Lieux!$E:$E,V1803)&amp;"/")</f>
        <v>/chauffeur-prive/bale/aeroport-toulon-hyeres/</v>
      </c>
      <c r="M1803" s="14" t="str">
        <f aca="false">IFERROR(INDEX($L:$L,MATCH(B1803&amp;"|"&amp;A1803,$Z:$Z,0)),"—")</f>
        <v>/chauffeur-prive/aeroport-toulon-hyeres/bale/</v>
      </c>
      <c r="N1803" s="14" t="str">
        <f aca="false">IF(LEN("Chauffeur privé "&amp;INDEX(10_Lieux!$J:$J,U1803)&amp;" → "&amp;INDEX(10_Lieux!$J:$J,V1803)&amp;" | 24h/24")&gt;60,"Chauffeur privé "&amp;INDEX(10_Lieux!$J:$J,U1803)&amp;" → "&amp;INDEX(10_Lieux!$J:$J,V1803),"Chauffeur privé "&amp;INDEX(10_Lieux!$J:$J,U1803)&amp;" → "&amp;INDEX(10_Lieux!$J:$J,V1803)&amp;" | 24h/24")</f>
        <v>Chauffeur privé Bâle → Aéroport Toulon-Hyères | 24h/24</v>
      </c>
      <c r="O1803" s="14" t="n">
        <f aca="false">LEN(N1803)</f>
        <v>54</v>
      </c>
      <c r="P1803" s="14" t="str">
        <f aca="false">"Chauffeur privé "&amp;INDEX(10_Lieux!$K:$K,U1803)&amp;" vers "&amp;INDEX(10_Lieux!$L:$L,V1803)</f>
        <v>Chauffeur privé de Bâle vers l'aéroport Toulon-Hyères</v>
      </c>
      <c r="Q1803" s="14" t="str">
        <f aca="false">"Chauffeur privé "&amp;INDEX(10_Lieux!$K:$K,U1803)&amp;" vers "&amp;INDEX(10_Lieux!$L:$L,V1803)&amp;" : env. "&amp;I1803&amp;" km, "&amp;J1803&amp;" de route. Devis personnalisé, standard 24h/24 et 7j/7."</f>
        <v>Chauffeur privé de Bâle vers l'aéroport Toulon-Hyères : env. 636 km, 6 h 45 de route. Devis personnalisé, standard 24h/24 et 7j/7.</v>
      </c>
      <c r="R1803" s="14" t="n">
        <f aca="false">LEN(Q1803)</f>
        <v>130</v>
      </c>
      <c r="S1803" s="14" t="str">
        <f aca="false">INDEX(10_Lieux!$C:$C,U1803)</f>
        <v>Suisse</v>
      </c>
      <c r="T1803" s="14" t="str">
        <f aca="false">INDEX(10_Lieux!$C:$C,V1803)</f>
        <v>France</v>
      </c>
      <c r="U1803" s="14" t="n">
        <f aca="false">MATCH(A1803,10_Lieux!$A:$A,0)</f>
        <v>121</v>
      </c>
      <c r="V1803" s="14" t="n">
        <f aca="false">MATCH(B1803,10_Lieux!$A:$A,0)</f>
        <v>172</v>
      </c>
      <c r="W1803" s="14" t="n">
        <f aca="false">ROUND(6371*2*ASIN(SQRT(SIN(RADIANS(INDEX(10_Lieux!$F:$F,V1803)-INDEX(10_Lieux!$F:$F,U1803))/2)^2+COS(RADIANS(INDEX(10_Lieux!$F:$F,U1803)))*COS(RADIANS(INDEX(10_Lieux!$F:$F,V1803)))*SIN(RADIANS(INDEX(10_Lieux!$G:$G,V1803)-INDEX(10_Lieux!$G:$G,U1803))/2)^2)),1)</f>
        <v>508.9</v>
      </c>
      <c r="X1803" s="14" t="n">
        <f aca="false">ROUND(I1803/IF(I1803&lt;p_seuil_vitesse,p_vit_lente,p_vit_rapide)*60/15,0)*15</f>
        <v>405</v>
      </c>
      <c r="Y1803" s="14" t="n">
        <f aca="false">MAX(IF(INDEX(10_Lieux!$B:$B,U1803)&lt;&gt;"Ville",INDEX(10_Lieux!$I:$I,U1803),0),IF(INDEX(10_Lieux!$B:$B,V1803)&lt;&gt;"Ville",INDEX(10_Lieux!$I:$I,V1803),0))</f>
        <v>250</v>
      </c>
      <c r="Z1803" s="14" t="str">
        <f aca="false">A1803&amp;"|"&amp;B1803</f>
        <v>Bâle|Toulon-Hyères</v>
      </c>
      <c r="AA1803" s="14" t="str">
        <f aca="false">IF(I1803&lt;p_local,"Local",IF(I1803&lt;p_vv_min,"Courte distance",IF(I1803&lt;p_tres_long,"Longue distance","Très longue distance")))</f>
        <v>Longue distance</v>
      </c>
    </row>
    <row r="1804" customFormat="false" ht="15" hidden="false" customHeight="true" outlineLevel="0" collapsed="false">
      <c r="A1804" s="1" t="s">
        <v>1935</v>
      </c>
      <c r="B1804" s="1" t="s">
        <v>164</v>
      </c>
      <c r="C1804" s="1" t="s">
        <v>34</v>
      </c>
      <c r="D1804" s="1" t="s">
        <v>653</v>
      </c>
      <c r="E1804" s="1" t="s">
        <v>1978</v>
      </c>
      <c r="F1804" s="14" t="s">
        <v>40</v>
      </c>
      <c r="G1804" s="14" t="str">
        <f aca="false">IF(I1804&lt;p_local,"Local → page infra",IF(H1804&gt;=p_ph1,"Phase 1",IF(H1804&gt;=p_ph2,"Phase 2","Phase 3")))</f>
        <v>Phase 3</v>
      </c>
      <c r="H1804" s="14" t="n">
        <f aca="false">IF(I1804&lt;p_local,0,IF(C1804="Aéroport → Aéroport",p_pts_plein,IF(Y1804&gt;0,IF(I1804&lt;=Y1804,p_pts_plein,IF(I1804&lt;=p_mult2*Y1804,p_pts_moyen,p_pts_r3)),IF(I1804&gt;=p_vv_min,p_pts_plein,IF(I1804&gt;=p_vv_moy,p_pts_moyen,p_pts_court))))+IF(INDEX(10_Lieux!$D:$D,U1804)=1,p_prio1,p_prio2)+IF(INDEX(10_Lieux!$D:$D,V1804)=1,p_prio1,p_prio2)+IF(K1804="Oui",p_tf,0)+p_hub*((INDEX(10_Lieux!$H:$H,U1804)="Hub")+(INDEX(10_Lieux!$H:$H,V1804)="Hub"))+IF(OR(INDEX(10_Lieux!$H:$H,U1804)="Premium",INDEX(10_Lieux!$H:$H,V1804)="Premium"),p_prem,0))</f>
        <v>50</v>
      </c>
      <c r="I1804" s="14" t="n">
        <f aca="false">ROUND(W1804*p_facteur,0)</f>
        <v>639</v>
      </c>
      <c r="J1804" s="14" t="str">
        <f aca="false">IF(X1804&lt;60,X1804&amp;" min",INT(X1804/60)&amp;" h"&amp;IF(MOD(X1804,60)=0,""," "&amp;TEXT(MOD(X1804,60),"00")))</f>
        <v>6 h 45</v>
      </c>
      <c r="K1804" s="14" t="str">
        <f aca="false">IF(S1804&lt;&gt;T1804,"Oui","Non")</f>
        <v>Oui</v>
      </c>
      <c r="L1804" s="14" t="str">
        <f aca="false">IF(AND(INDEX(10_Lieux!$B:$B,U1804)="Ville",INDEX(10_Lieux!$B:$B,V1804)="Ville"),"/chauffeur-prive/"&amp;INDEX(10_Lieux!$E:$E,U1804)&amp;"-"&amp;INDEX(10_Lieux!$E:$E,V1804)&amp;"/","/chauffeur-prive/"&amp;INDEX(10_Lieux!$E:$E,U1804)&amp;"/"&amp;INDEX(10_Lieux!$E:$E,V1804)&amp;"/")</f>
        <v>/chauffeur-prive/aeroport-toulon-hyeres/zurich/</v>
      </c>
      <c r="M1804" s="14" t="str">
        <f aca="false">IFERROR(INDEX($L:$L,MATCH(B1804&amp;"|"&amp;A1804,$Z:$Z,0)),"—")</f>
        <v>/chauffeur-prive/zurich/aeroport-toulon-hyeres/</v>
      </c>
      <c r="N1804" s="14" t="str">
        <f aca="false">IF(LEN("Chauffeur privé "&amp;INDEX(10_Lieux!$J:$J,U1804)&amp;" → "&amp;INDEX(10_Lieux!$J:$J,V1804)&amp;" | 24h/24")&gt;60,"Chauffeur privé "&amp;INDEX(10_Lieux!$J:$J,U1804)&amp;" → "&amp;INDEX(10_Lieux!$J:$J,V1804),"Chauffeur privé "&amp;INDEX(10_Lieux!$J:$J,U1804)&amp;" → "&amp;INDEX(10_Lieux!$J:$J,V1804)&amp;" | 24h/24")</f>
        <v>Chauffeur privé Aéroport Toulon-Hyères → Zurich | 24h/24</v>
      </c>
      <c r="O1804" s="14" t="n">
        <f aca="false">LEN(N1804)</f>
        <v>56</v>
      </c>
      <c r="P1804" s="14" t="str">
        <f aca="false">"Chauffeur privé "&amp;INDEX(10_Lieux!$K:$K,U1804)&amp;" vers "&amp;INDEX(10_Lieux!$L:$L,V1804)</f>
        <v>Chauffeur privé de l'aéroport Toulon-Hyères vers Zurich</v>
      </c>
      <c r="Q1804" s="14" t="str">
        <f aca="false">"Chauffeur privé "&amp;INDEX(10_Lieux!$K:$K,U1804)&amp;" vers "&amp;INDEX(10_Lieux!$L:$L,V1804)&amp;" : env. "&amp;I1804&amp;" km, "&amp;J1804&amp;" de route. Devis personnalisé, standard 24h/24 et 7j/7."</f>
        <v>Chauffeur privé de l'aéroport Toulon-Hyères vers Zurich : env. 639 km, 6 h 45 de route. Devis personnalisé, standard 24h/24 et 7j/7.</v>
      </c>
      <c r="R1804" s="14" t="n">
        <f aca="false">LEN(Q1804)</f>
        <v>132</v>
      </c>
      <c r="S1804" s="14" t="str">
        <f aca="false">INDEX(10_Lieux!$C:$C,U1804)</f>
        <v>France</v>
      </c>
      <c r="T1804" s="14" t="str">
        <f aca="false">INDEX(10_Lieux!$C:$C,V1804)</f>
        <v>Suisse</v>
      </c>
      <c r="U1804" s="14" t="n">
        <f aca="false">MATCH(A1804,10_Lieux!$A:$A,0)</f>
        <v>172</v>
      </c>
      <c r="V1804" s="14" t="n">
        <f aca="false">MATCH(B1804,10_Lieux!$A:$A,0)</f>
        <v>122</v>
      </c>
      <c r="W1804" s="14" t="n">
        <f aca="false">ROUND(6371*2*ASIN(SQRT(SIN(RADIANS(INDEX(10_Lieux!$F:$F,V1804)-INDEX(10_Lieux!$F:$F,U1804))/2)^2+COS(RADIANS(INDEX(10_Lieux!$F:$F,U1804)))*COS(RADIANS(INDEX(10_Lieux!$F:$F,V1804)))*SIN(RADIANS(INDEX(10_Lieux!$G:$G,V1804)-INDEX(10_Lieux!$G:$G,U1804))/2)^2)),1)</f>
        <v>511.4</v>
      </c>
      <c r="X1804" s="14" t="n">
        <f aca="false">ROUND(I1804/IF(I1804&lt;p_seuil_vitesse,p_vit_lente,p_vit_rapide)*60/15,0)*15</f>
        <v>405</v>
      </c>
      <c r="Y1804" s="14" t="n">
        <f aca="false">MAX(IF(INDEX(10_Lieux!$B:$B,U1804)&lt;&gt;"Ville",INDEX(10_Lieux!$I:$I,U1804),0),IF(INDEX(10_Lieux!$B:$B,V1804)&lt;&gt;"Ville",INDEX(10_Lieux!$I:$I,V1804),0))</f>
        <v>250</v>
      </c>
      <c r="Z1804" s="14" t="str">
        <f aca="false">A1804&amp;"|"&amp;B1804</f>
        <v>Toulon-Hyères|Zurich</v>
      </c>
      <c r="AA1804" s="14" t="str">
        <f aca="false">IF(I1804&lt;p_local,"Local",IF(I1804&lt;p_vv_min,"Courte distance",IF(I1804&lt;p_tres_long,"Longue distance","Très longue distance")))</f>
        <v>Longue distance</v>
      </c>
    </row>
    <row r="1805" customFormat="false" ht="15" hidden="false" customHeight="true" outlineLevel="0" collapsed="false">
      <c r="A1805" s="1" t="s">
        <v>164</v>
      </c>
      <c r="B1805" s="1" t="s">
        <v>1935</v>
      </c>
      <c r="C1805" s="1" t="s">
        <v>35</v>
      </c>
      <c r="D1805" s="1" t="s">
        <v>653</v>
      </c>
      <c r="E1805" s="1" t="s">
        <v>1979</v>
      </c>
      <c r="F1805" s="14" t="s">
        <v>40</v>
      </c>
      <c r="G1805" s="14" t="str">
        <f aca="false">IF(I1805&lt;p_local,"Local → page infra",IF(H1805&gt;=p_ph1,"Phase 1",IF(H1805&gt;=p_ph2,"Phase 2","Phase 3")))</f>
        <v>Phase 3</v>
      </c>
      <c r="H1805" s="14" t="n">
        <f aca="false">IF(I1805&lt;p_local,0,IF(C1805="Aéroport → Aéroport",p_pts_plein,IF(Y1805&gt;0,IF(I1805&lt;=Y1805,p_pts_plein,IF(I1805&lt;=p_mult2*Y1805,p_pts_moyen,p_pts_r3)),IF(I1805&gt;=p_vv_min,p_pts_plein,IF(I1805&gt;=p_vv_moy,p_pts_moyen,p_pts_court))))+IF(INDEX(10_Lieux!$D:$D,U1805)=1,p_prio1,p_prio2)+IF(INDEX(10_Lieux!$D:$D,V1805)=1,p_prio1,p_prio2)+IF(K1805="Oui",p_tf,0)+p_hub*((INDEX(10_Lieux!$H:$H,U1805)="Hub")+(INDEX(10_Lieux!$H:$H,V1805)="Hub"))+IF(OR(INDEX(10_Lieux!$H:$H,U1805)="Premium",INDEX(10_Lieux!$H:$H,V1805)="Premium"),p_prem,0))</f>
        <v>50</v>
      </c>
      <c r="I1805" s="14" t="n">
        <f aca="false">ROUND(W1805*p_facteur,0)</f>
        <v>639</v>
      </c>
      <c r="J1805" s="14" t="str">
        <f aca="false">IF(X1805&lt;60,X1805&amp;" min",INT(X1805/60)&amp;" h"&amp;IF(MOD(X1805,60)=0,""," "&amp;TEXT(MOD(X1805,60),"00")))</f>
        <v>6 h 45</v>
      </c>
      <c r="K1805" s="14" t="str">
        <f aca="false">IF(S1805&lt;&gt;T1805,"Oui","Non")</f>
        <v>Oui</v>
      </c>
      <c r="L1805" s="14" t="str">
        <f aca="false">IF(AND(INDEX(10_Lieux!$B:$B,U1805)="Ville",INDEX(10_Lieux!$B:$B,V1805)="Ville"),"/chauffeur-prive/"&amp;INDEX(10_Lieux!$E:$E,U1805)&amp;"-"&amp;INDEX(10_Lieux!$E:$E,V1805)&amp;"/","/chauffeur-prive/"&amp;INDEX(10_Lieux!$E:$E,U1805)&amp;"/"&amp;INDEX(10_Lieux!$E:$E,V1805)&amp;"/")</f>
        <v>/chauffeur-prive/zurich/aeroport-toulon-hyeres/</v>
      </c>
      <c r="M1805" s="14" t="str">
        <f aca="false">IFERROR(INDEX($L:$L,MATCH(B1805&amp;"|"&amp;A1805,$Z:$Z,0)),"—")</f>
        <v>/chauffeur-prive/aeroport-toulon-hyeres/zurich/</v>
      </c>
      <c r="N1805" s="14" t="str">
        <f aca="false">IF(LEN("Chauffeur privé "&amp;INDEX(10_Lieux!$J:$J,U1805)&amp;" → "&amp;INDEX(10_Lieux!$J:$J,V1805)&amp;" | 24h/24")&gt;60,"Chauffeur privé "&amp;INDEX(10_Lieux!$J:$J,U1805)&amp;" → "&amp;INDEX(10_Lieux!$J:$J,V1805),"Chauffeur privé "&amp;INDEX(10_Lieux!$J:$J,U1805)&amp;" → "&amp;INDEX(10_Lieux!$J:$J,V1805)&amp;" | 24h/24")</f>
        <v>Chauffeur privé Zurich → Aéroport Toulon-Hyères | 24h/24</v>
      </c>
      <c r="O1805" s="14" t="n">
        <f aca="false">LEN(N1805)</f>
        <v>56</v>
      </c>
      <c r="P1805" s="14" t="str">
        <f aca="false">"Chauffeur privé "&amp;INDEX(10_Lieux!$K:$K,U1805)&amp;" vers "&amp;INDEX(10_Lieux!$L:$L,V1805)</f>
        <v>Chauffeur privé de Zurich vers l'aéroport Toulon-Hyères</v>
      </c>
      <c r="Q1805" s="14" t="str">
        <f aca="false">"Chauffeur privé "&amp;INDEX(10_Lieux!$K:$K,U1805)&amp;" vers "&amp;INDEX(10_Lieux!$L:$L,V1805)&amp;" : env. "&amp;I1805&amp;" km, "&amp;J1805&amp;" de route. Devis personnalisé, standard 24h/24 et 7j/7."</f>
        <v>Chauffeur privé de Zurich vers l'aéroport Toulon-Hyères : env. 639 km, 6 h 45 de route. Devis personnalisé, standard 24h/24 et 7j/7.</v>
      </c>
      <c r="R1805" s="14" t="n">
        <f aca="false">LEN(Q1805)</f>
        <v>132</v>
      </c>
      <c r="S1805" s="14" t="str">
        <f aca="false">INDEX(10_Lieux!$C:$C,U1805)</f>
        <v>Suisse</v>
      </c>
      <c r="T1805" s="14" t="str">
        <f aca="false">INDEX(10_Lieux!$C:$C,V1805)</f>
        <v>France</v>
      </c>
      <c r="U1805" s="14" t="n">
        <f aca="false">MATCH(A1805,10_Lieux!$A:$A,0)</f>
        <v>122</v>
      </c>
      <c r="V1805" s="14" t="n">
        <f aca="false">MATCH(B1805,10_Lieux!$A:$A,0)</f>
        <v>172</v>
      </c>
      <c r="W1805" s="14" t="n">
        <f aca="false">ROUND(6371*2*ASIN(SQRT(SIN(RADIANS(INDEX(10_Lieux!$F:$F,V1805)-INDEX(10_Lieux!$F:$F,U1805))/2)^2+COS(RADIANS(INDEX(10_Lieux!$F:$F,U1805)))*COS(RADIANS(INDEX(10_Lieux!$F:$F,V1805)))*SIN(RADIANS(INDEX(10_Lieux!$G:$G,V1805)-INDEX(10_Lieux!$G:$G,U1805))/2)^2)),1)</f>
        <v>511.4</v>
      </c>
      <c r="X1805" s="14" t="n">
        <f aca="false">ROUND(I1805/IF(I1805&lt;p_seuil_vitesse,p_vit_lente,p_vit_rapide)*60/15,0)*15</f>
        <v>405</v>
      </c>
      <c r="Y1805" s="14" t="n">
        <f aca="false">MAX(IF(INDEX(10_Lieux!$B:$B,U1805)&lt;&gt;"Ville",INDEX(10_Lieux!$I:$I,U1805),0),IF(INDEX(10_Lieux!$B:$B,V1805)&lt;&gt;"Ville",INDEX(10_Lieux!$I:$I,V1805),0))</f>
        <v>250</v>
      </c>
      <c r="Z1805" s="14" t="str">
        <f aca="false">A1805&amp;"|"&amp;B1805</f>
        <v>Zurich|Toulon-Hyères</v>
      </c>
      <c r="AA1805" s="14" t="str">
        <f aca="false">IF(I1805&lt;p_local,"Local",IF(I1805&lt;p_vv_min,"Courte distance",IF(I1805&lt;p_tres_long,"Longue distance","Très longue distance")))</f>
        <v>Longue distance</v>
      </c>
    </row>
    <row r="1806" customFormat="false" ht="15" hidden="false" customHeight="true" outlineLevel="0" collapsed="false">
      <c r="A1806" s="1" t="s">
        <v>1935</v>
      </c>
      <c r="B1806" s="1" t="s">
        <v>166</v>
      </c>
      <c r="C1806" s="1" t="s">
        <v>34</v>
      </c>
      <c r="D1806" s="1" t="s">
        <v>653</v>
      </c>
      <c r="E1806" s="1" t="s">
        <v>1980</v>
      </c>
      <c r="F1806" s="14" t="s">
        <v>40</v>
      </c>
      <c r="G1806" s="14" t="str">
        <f aca="false">IF(I1806&lt;p_local,"Local → page infra",IF(H1806&gt;=p_ph1,"Phase 1",IF(H1806&gt;=p_ph2,"Phase 2","Phase 3")))</f>
        <v>Phase 3</v>
      </c>
      <c r="H1806" s="14" t="n">
        <f aca="false">IF(I1806&lt;p_local,0,IF(C1806="Aéroport → Aéroport",p_pts_plein,IF(Y1806&gt;0,IF(I1806&lt;=Y1806,p_pts_plein,IF(I1806&lt;=p_mult2*Y1806,p_pts_moyen,p_pts_r3)),IF(I1806&gt;=p_vv_min,p_pts_plein,IF(I1806&gt;=p_vv_moy,p_pts_moyen,p_pts_court))))+IF(INDEX(10_Lieux!$D:$D,U1806)=1,p_prio1,p_prio2)+IF(INDEX(10_Lieux!$D:$D,V1806)=1,p_prio1,p_prio2)+IF(K1806="Oui",p_tf,0)+p_hub*((INDEX(10_Lieux!$H:$H,U1806)="Hub")+(INDEX(10_Lieux!$H:$H,V1806)="Hub"))+IF(OR(INDEX(10_Lieux!$H:$H,U1806)="Premium",INDEX(10_Lieux!$H:$H,V1806)="Premium"),p_prem,0))</f>
        <v>40</v>
      </c>
      <c r="I1806" s="14" t="n">
        <f aca="false">ROUND(W1806*p_facteur,0)</f>
        <v>550</v>
      </c>
      <c r="J1806" s="14" t="str">
        <f aca="false">IF(X1806&lt;60,X1806&amp;" min",INT(X1806/60)&amp;" h"&amp;IF(MOD(X1806,60)=0,""," "&amp;TEXT(MOD(X1806,60),"00")))</f>
        <v>5 h 45</v>
      </c>
      <c r="K1806" s="14" t="str">
        <f aca="false">IF(S1806&lt;&gt;T1806,"Oui","Non")</f>
        <v>Oui</v>
      </c>
      <c r="L1806" s="14" t="str">
        <f aca="false">IF(AND(INDEX(10_Lieux!$B:$B,U1806)="Ville",INDEX(10_Lieux!$B:$B,V1806)="Ville"),"/chauffeur-prive/"&amp;INDEX(10_Lieux!$E:$E,U1806)&amp;"-"&amp;INDEX(10_Lieux!$E:$E,V1806)&amp;"/","/chauffeur-prive/"&amp;INDEX(10_Lieux!$E:$E,U1806)&amp;"/"&amp;INDEX(10_Lieux!$E:$E,V1806)&amp;"/")</f>
        <v>/chauffeur-prive/aeroport-toulon-hyeres/berne/</v>
      </c>
      <c r="M1806" s="14" t="str">
        <f aca="false">IFERROR(INDEX($L:$L,MATCH(B1806&amp;"|"&amp;A1806,$Z:$Z,0)),"—")</f>
        <v>/chauffeur-prive/berne/aeroport-toulon-hyeres/</v>
      </c>
      <c r="N1806" s="14" t="str">
        <f aca="false">IF(LEN("Chauffeur privé "&amp;INDEX(10_Lieux!$J:$J,U1806)&amp;" → "&amp;INDEX(10_Lieux!$J:$J,V1806)&amp;" | 24h/24")&gt;60,"Chauffeur privé "&amp;INDEX(10_Lieux!$J:$J,U1806)&amp;" → "&amp;INDEX(10_Lieux!$J:$J,V1806),"Chauffeur privé "&amp;INDEX(10_Lieux!$J:$J,U1806)&amp;" → "&amp;INDEX(10_Lieux!$J:$J,V1806)&amp;" | 24h/24")</f>
        <v>Chauffeur privé Aéroport Toulon-Hyères → Berne | 24h/24</v>
      </c>
      <c r="O1806" s="14" t="n">
        <f aca="false">LEN(N1806)</f>
        <v>55</v>
      </c>
      <c r="P1806" s="14" t="str">
        <f aca="false">"Chauffeur privé "&amp;INDEX(10_Lieux!$K:$K,U1806)&amp;" vers "&amp;INDEX(10_Lieux!$L:$L,V1806)</f>
        <v>Chauffeur privé de l'aéroport Toulon-Hyères vers Berne</v>
      </c>
      <c r="Q1806" s="14" t="str">
        <f aca="false">"Chauffeur privé "&amp;INDEX(10_Lieux!$K:$K,U1806)&amp;" vers "&amp;INDEX(10_Lieux!$L:$L,V1806)&amp;" : env. "&amp;I1806&amp;" km, "&amp;J1806&amp;" de route. Devis personnalisé, standard 24h/24 et 7j/7."</f>
        <v>Chauffeur privé de l'aéroport Toulon-Hyères vers Berne : env. 550 km, 5 h 45 de route. Devis personnalisé, standard 24h/24 et 7j/7.</v>
      </c>
      <c r="R1806" s="14" t="n">
        <f aca="false">LEN(Q1806)</f>
        <v>131</v>
      </c>
      <c r="S1806" s="14" t="str">
        <f aca="false">INDEX(10_Lieux!$C:$C,U1806)</f>
        <v>France</v>
      </c>
      <c r="T1806" s="14" t="str">
        <f aca="false">INDEX(10_Lieux!$C:$C,V1806)</f>
        <v>Suisse</v>
      </c>
      <c r="U1806" s="14" t="n">
        <f aca="false">MATCH(A1806,10_Lieux!$A:$A,0)</f>
        <v>172</v>
      </c>
      <c r="V1806" s="14" t="n">
        <f aca="false">MATCH(B1806,10_Lieux!$A:$A,0)</f>
        <v>123</v>
      </c>
      <c r="W1806" s="14" t="n">
        <f aca="false">ROUND(6371*2*ASIN(SQRT(SIN(RADIANS(INDEX(10_Lieux!$F:$F,V1806)-INDEX(10_Lieux!$F:$F,U1806))/2)^2+COS(RADIANS(INDEX(10_Lieux!$F:$F,U1806)))*COS(RADIANS(INDEX(10_Lieux!$F:$F,V1806)))*SIN(RADIANS(INDEX(10_Lieux!$G:$G,V1806)-INDEX(10_Lieux!$G:$G,U1806))/2)^2)),1)</f>
        <v>440.2</v>
      </c>
      <c r="X1806" s="14" t="n">
        <f aca="false">ROUND(I1806/IF(I1806&lt;p_seuil_vitesse,p_vit_lente,p_vit_rapide)*60/15,0)*15</f>
        <v>345</v>
      </c>
      <c r="Y1806" s="14" t="n">
        <f aca="false">MAX(IF(INDEX(10_Lieux!$B:$B,U1806)&lt;&gt;"Ville",INDEX(10_Lieux!$I:$I,U1806),0),IF(INDEX(10_Lieux!$B:$B,V1806)&lt;&gt;"Ville",INDEX(10_Lieux!$I:$I,V1806),0))</f>
        <v>250</v>
      </c>
      <c r="Z1806" s="14" t="str">
        <f aca="false">A1806&amp;"|"&amp;B1806</f>
        <v>Toulon-Hyères|Berne</v>
      </c>
      <c r="AA1806" s="14" t="str">
        <f aca="false">IF(I1806&lt;p_local,"Local",IF(I1806&lt;p_vv_min,"Courte distance",IF(I1806&lt;p_tres_long,"Longue distance","Très longue distance")))</f>
        <v>Longue distance</v>
      </c>
    </row>
    <row r="1807" customFormat="false" ht="15" hidden="false" customHeight="true" outlineLevel="0" collapsed="false">
      <c r="A1807" s="1" t="s">
        <v>166</v>
      </c>
      <c r="B1807" s="1" t="s">
        <v>1935</v>
      </c>
      <c r="C1807" s="1" t="s">
        <v>35</v>
      </c>
      <c r="D1807" s="1" t="s">
        <v>653</v>
      </c>
      <c r="E1807" s="1" t="s">
        <v>1981</v>
      </c>
      <c r="F1807" s="14" t="s">
        <v>40</v>
      </c>
      <c r="G1807" s="14" t="str">
        <f aca="false">IF(I1807&lt;p_local,"Local → page infra",IF(H1807&gt;=p_ph1,"Phase 1",IF(H1807&gt;=p_ph2,"Phase 2","Phase 3")))</f>
        <v>Phase 3</v>
      </c>
      <c r="H1807" s="14" t="n">
        <f aca="false">IF(I1807&lt;p_local,0,IF(C1807="Aéroport → Aéroport",p_pts_plein,IF(Y1807&gt;0,IF(I1807&lt;=Y1807,p_pts_plein,IF(I1807&lt;=p_mult2*Y1807,p_pts_moyen,p_pts_r3)),IF(I1807&gt;=p_vv_min,p_pts_plein,IF(I1807&gt;=p_vv_moy,p_pts_moyen,p_pts_court))))+IF(INDEX(10_Lieux!$D:$D,U1807)=1,p_prio1,p_prio2)+IF(INDEX(10_Lieux!$D:$D,V1807)=1,p_prio1,p_prio2)+IF(K1807="Oui",p_tf,0)+p_hub*((INDEX(10_Lieux!$H:$H,U1807)="Hub")+(INDEX(10_Lieux!$H:$H,V1807)="Hub"))+IF(OR(INDEX(10_Lieux!$H:$H,U1807)="Premium",INDEX(10_Lieux!$H:$H,V1807)="Premium"),p_prem,0))</f>
        <v>40</v>
      </c>
      <c r="I1807" s="14" t="n">
        <f aca="false">ROUND(W1807*p_facteur,0)</f>
        <v>550</v>
      </c>
      <c r="J1807" s="14" t="str">
        <f aca="false">IF(X1807&lt;60,X1807&amp;" min",INT(X1807/60)&amp;" h"&amp;IF(MOD(X1807,60)=0,""," "&amp;TEXT(MOD(X1807,60),"00")))</f>
        <v>5 h 45</v>
      </c>
      <c r="K1807" s="14" t="str">
        <f aca="false">IF(S1807&lt;&gt;T1807,"Oui","Non")</f>
        <v>Oui</v>
      </c>
      <c r="L1807" s="14" t="str">
        <f aca="false">IF(AND(INDEX(10_Lieux!$B:$B,U1807)="Ville",INDEX(10_Lieux!$B:$B,V1807)="Ville"),"/chauffeur-prive/"&amp;INDEX(10_Lieux!$E:$E,U1807)&amp;"-"&amp;INDEX(10_Lieux!$E:$E,V1807)&amp;"/","/chauffeur-prive/"&amp;INDEX(10_Lieux!$E:$E,U1807)&amp;"/"&amp;INDEX(10_Lieux!$E:$E,V1807)&amp;"/")</f>
        <v>/chauffeur-prive/berne/aeroport-toulon-hyeres/</v>
      </c>
      <c r="M1807" s="14" t="str">
        <f aca="false">IFERROR(INDEX($L:$L,MATCH(B1807&amp;"|"&amp;A1807,$Z:$Z,0)),"—")</f>
        <v>/chauffeur-prive/aeroport-toulon-hyeres/berne/</v>
      </c>
      <c r="N1807" s="14" t="str">
        <f aca="false">IF(LEN("Chauffeur privé "&amp;INDEX(10_Lieux!$J:$J,U1807)&amp;" → "&amp;INDEX(10_Lieux!$J:$J,V1807)&amp;" | 24h/24")&gt;60,"Chauffeur privé "&amp;INDEX(10_Lieux!$J:$J,U1807)&amp;" → "&amp;INDEX(10_Lieux!$J:$J,V1807),"Chauffeur privé "&amp;INDEX(10_Lieux!$J:$J,U1807)&amp;" → "&amp;INDEX(10_Lieux!$J:$J,V1807)&amp;" | 24h/24")</f>
        <v>Chauffeur privé Berne → Aéroport Toulon-Hyères | 24h/24</v>
      </c>
      <c r="O1807" s="14" t="n">
        <f aca="false">LEN(N1807)</f>
        <v>55</v>
      </c>
      <c r="P1807" s="14" t="str">
        <f aca="false">"Chauffeur privé "&amp;INDEX(10_Lieux!$K:$K,U1807)&amp;" vers "&amp;INDEX(10_Lieux!$L:$L,V1807)</f>
        <v>Chauffeur privé de Berne vers l'aéroport Toulon-Hyères</v>
      </c>
      <c r="Q1807" s="14" t="str">
        <f aca="false">"Chauffeur privé "&amp;INDEX(10_Lieux!$K:$K,U1807)&amp;" vers "&amp;INDEX(10_Lieux!$L:$L,V1807)&amp;" : env. "&amp;I1807&amp;" km, "&amp;J1807&amp;" de route. Devis personnalisé, standard 24h/24 et 7j/7."</f>
        <v>Chauffeur privé de Berne vers l'aéroport Toulon-Hyères : env. 550 km, 5 h 45 de route. Devis personnalisé, standard 24h/24 et 7j/7.</v>
      </c>
      <c r="R1807" s="14" t="n">
        <f aca="false">LEN(Q1807)</f>
        <v>131</v>
      </c>
      <c r="S1807" s="14" t="str">
        <f aca="false">INDEX(10_Lieux!$C:$C,U1807)</f>
        <v>Suisse</v>
      </c>
      <c r="T1807" s="14" t="str">
        <f aca="false">INDEX(10_Lieux!$C:$C,V1807)</f>
        <v>France</v>
      </c>
      <c r="U1807" s="14" t="n">
        <f aca="false">MATCH(A1807,10_Lieux!$A:$A,0)</f>
        <v>123</v>
      </c>
      <c r="V1807" s="14" t="n">
        <f aca="false">MATCH(B1807,10_Lieux!$A:$A,0)</f>
        <v>172</v>
      </c>
      <c r="W1807" s="14" t="n">
        <f aca="false">ROUND(6371*2*ASIN(SQRT(SIN(RADIANS(INDEX(10_Lieux!$F:$F,V1807)-INDEX(10_Lieux!$F:$F,U1807))/2)^2+COS(RADIANS(INDEX(10_Lieux!$F:$F,U1807)))*COS(RADIANS(INDEX(10_Lieux!$F:$F,V1807)))*SIN(RADIANS(INDEX(10_Lieux!$G:$G,V1807)-INDEX(10_Lieux!$G:$G,U1807))/2)^2)),1)</f>
        <v>440.2</v>
      </c>
      <c r="X1807" s="14" t="n">
        <f aca="false">ROUND(I1807/IF(I1807&lt;p_seuil_vitesse,p_vit_lente,p_vit_rapide)*60/15,0)*15</f>
        <v>345</v>
      </c>
      <c r="Y1807" s="14" t="n">
        <f aca="false">MAX(IF(INDEX(10_Lieux!$B:$B,U1807)&lt;&gt;"Ville",INDEX(10_Lieux!$I:$I,U1807),0),IF(INDEX(10_Lieux!$B:$B,V1807)&lt;&gt;"Ville",INDEX(10_Lieux!$I:$I,V1807),0))</f>
        <v>250</v>
      </c>
      <c r="Z1807" s="14" t="str">
        <f aca="false">A1807&amp;"|"&amp;B1807</f>
        <v>Berne|Toulon-Hyères</v>
      </c>
      <c r="AA1807" s="14" t="str">
        <f aca="false">IF(I1807&lt;p_local,"Local",IF(I1807&lt;p_vv_min,"Courte distance",IF(I1807&lt;p_tres_long,"Longue distance","Très longue distance")))</f>
        <v>Longue distance</v>
      </c>
    </row>
    <row r="1808" customFormat="false" ht="15" hidden="false" customHeight="true" outlineLevel="0" collapsed="false">
      <c r="A1808" s="1" t="s">
        <v>1982</v>
      </c>
      <c r="B1808" s="1" t="s">
        <v>122</v>
      </c>
      <c r="C1808" s="1" t="s">
        <v>34</v>
      </c>
      <c r="D1808" s="1" t="s">
        <v>653</v>
      </c>
      <c r="E1808" s="1" t="s">
        <v>1983</v>
      </c>
      <c r="F1808" s="14" t="s">
        <v>40</v>
      </c>
      <c r="G1808" s="14" t="str">
        <f aca="false">IF(I1808&lt;p_local,"Local → page infra",IF(H1808&gt;=p_ph1,"Phase 1",IF(H1808&gt;=p_ph2,"Phase 2","Phase 3")))</f>
        <v>Phase 1</v>
      </c>
      <c r="H1808" s="14" t="n">
        <f aca="false">IF(I1808&lt;p_local,0,IF(C1808="Aéroport → Aéroport",p_pts_plein,IF(Y1808&gt;0,IF(I1808&lt;=Y1808,p_pts_plein,IF(I1808&lt;=p_mult2*Y1808,p_pts_moyen,p_pts_r3)),IF(I1808&gt;=p_vv_min,p_pts_plein,IF(I1808&gt;=p_vv_moy,p_pts_moyen,p_pts_court))))+IF(INDEX(10_Lieux!$D:$D,U1808)=1,p_prio1,p_prio2)+IF(INDEX(10_Lieux!$D:$D,V1808)=1,p_prio1,p_prio2)+IF(K1808="Oui",p_tf,0)+p_hub*((INDEX(10_Lieux!$H:$H,U1808)="Hub")+(INDEX(10_Lieux!$H:$H,V1808)="Hub"))+IF(OR(INDEX(10_Lieux!$H:$H,U1808)="Premium",INDEX(10_Lieux!$H:$H,V1808)="Premium"),p_prem,0))</f>
        <v>90</v>
      </c>
      <c r="I1808" s="14" t="n">
        <f aca="false">ROUND(W1808*p_facteur,0)</f>
        <v>342</v>
      </c>
      <c r="J1808" s="14" t="str">
        <f aca="false">IF(X1808&lt;60,X1808&amp;" min",INT(X1808/60)&amp;" h"&amp;IF(MOD(X1808,60)=0,""," "&amp;TEXT(MOD(X1808,60),"00")))</f>
        <v>3 h 30</v>
      </c>
      <c r="K1808" s="14" t="str">
        <f aca="false">IF(S1808&lt;&gt;T1808,"Oui","Non")</f>
        <v>Oui</v>
      </c>
      <c r="L1808" s="14" t="str">
        <f aca="false">IF(AND(INDEX(10_Lieux!$B:$B,U1808)="Ville",INDEX(10_Lieux!$B:$B,V1808)="Ville"),"/chauffeur-prive/"&amp;INDEX(10_Lieux!$E:$E,U1808)&amp;"-"&amp;INDEX(10_Lieux!$E:$E,V1808)&amp;"/","/chauffeur-prive/"&amp;INDEX(10_Lieux!$E:$E,U1808)&amp;"/"&amp;INDEX(10_Lieux!$E:$E,V1808)&amp;"/")</f>
        <v>/chauffeur-prive/aeroport-bruxelles-zaventem/paris/</v>
      </c>
      <c r="M1808" s="14" t="str">
        <f aca="false">IFERROR(INDEX($L:$L,MATCH(B1808&amp;"|"&amp;A1808,$Z:$Z,0)),"—")</f>
        <v>/chauffeur-prive/paris/aeroport-bruxelles-zaventem/</v>
      </c>
      <c r="N1808" s="14" t="str">
        <f aca="false">IF(LEN("Chauffeur privé "&amp;INDEX(10_Lieux!$J:$J,U1808)&amp;" → "&amp;INDEX(10_Lieux!$J:$J,V1808)&amp;" | 24h/24")&gt;60,"Chauffeur privé "&amp;INDEX(10_Lieux!$J:$J,U1808)&amp;" → "&amp;INDEX(10_Lieux!$J:$J,V1808),"Chauffeur privé "&amp;INDEX(10_Lieux!$J:$J,U1808)&amp;" → "&amp;INDEX(10_Lieux!$J:$J,V1808)&amp;" | 24h/24")</f>
        <v>Chauffeur privé Aéroport Bruxelles-Zaventem → Paris | 24h/24</v>
      </c>
      <c r="O1808" s="14" t="n">
        <f aca="false">LEN(N1808)</f>
        <v>60</v>
      </c>
      <c r="P1808" s="14" t="str">
        <f aca="false">"Chauffeur privé "&amp;INDEX(10_Lieux!$K:$K,U1808)&amp;" vers "&amp;INDEX(10_Lieux!$L:$L,V1808)</f>
        <v>Chauffeur privé de l'aéroport Bruxelles-Zaventem vers Paris</v>
      </c>
      <c r="Q1808" s="14" t="str">
        <f aca="false">"Chauffeur privé "&amp;INDEX(10_Lieux!$K:$K,U1808)&amp;" vers "&amp;INDEX(10_Lieux!$L:$L,V1808)&amp;" : env. "&amp;I1808&amp;" km, "&amp;J1808&amp;" de route. Devis personnalisé, standard 24h/24 et 7j/7."</f>
        <v>Chauffeur privé de l'aéroport Bruxelles-Zaventem vers Paris : env. 342 km, 3 h 30 de route. Devis personnalisé, standard 24h/24 et 7j/7.</v>
      </c>
      <c r="R1808" s="14" t="n">
        <f aca="false">LEN(Q1808)</f>
        <v>136</v>
      </c>
      <c r="S1808" s="14" t="str">
        <f aca="false">INDEX(10_Lieux!$C:$C,U1808)</f>
        <v>Belgique</v>
      </c>
      <c r="T1808" s="14" t="str">
        <f aca="false">INDEX(10_Lieux!$C:$C,V1808)</f>
        <v>France</v>
      </c>
      <c r="U1808" s="14" t="n">
        <f aca="false">MATCH(A1808,10_Lieux!$A:$A,0)</f>
        <v>177</v>
      </c>
      <c r="V1808" s="14" t="n">
        <f aca="false">MATCH(B1808,10_Lieux!$A:$A,0)</f>
        <v>2</v>
      </c>
      <c r="W1808" s="14" t="n">
        <f aca="false">ROUND(6371*2*ASIN(SQRT(SIN(RADIANS(INDEX(10_Lieux!$F:$F,V1808)-INDEX(10_Lieux!$F:$F,U1808))/2)^2+COS(RADIANS(INDEX(10_Lieux!$F:$F,U1808)))*COS(RADIANS(INDEX(10_Lieux!$F:$F,V1808)))*SIN(RADIANS(INDEX(10_Lieux!$G:$G,V1808)-INDEX(10_Lieux!$G:$G,U1808))/2)^2)),1)</f>
        <v>273.8</v>
      </c>
      <c r="X1808" s="14" t="n">
        <f aca="false">ROUND(I1808/IF(I1808&lt;p_seuil_vitesse,p_vit_lente,p_vit_rapide)*60/15,0)*15</f>
        <v>210</v>
      </c>
      <c r="Y1808" s="14" t="n">
        <f aca="false">MAX(IF(INDEX(10_Lieux!$B:$B,U1808)&lt;&gt;"Ville",INDEX(10_Lieux!$I:$I,U1808),0),IF(INDEX(10_Lieux!$B:$B,V1808)&lt;&gt;"Ville",INDEX(10_Lieux!$I:$I,V1808),0))</f>
        <v>500</v>
      </c>
      <c r="Z1808" s="14" t="str">
        <f aca="false">A1808&amp;"|"&amp;B1808</f>
        <v>Brussels Airport|Paris</v>
      </c>
      <c r="AA1808" s="14" t="str">
        <f aca="false">IF(I1808&lt;p_local,"Local",IF(I1808&lt;p_vv_min,"Courte distance",IF(I1808&lt;p_tres_long,"Longue distance","Très longue distance")))</f>
        <v>Longue distance</v>
      </c>
    </row>
    <row r="1809" customFormat="false" ht="15" hidden="false" customHeight="true" outlineLevel="0" collapsed="false">
      <c r="A1809" s="1" t="s">
        <v>122</v>
      </c>
      <c r="B1809" s="1" t="s">
        <v>1982</v>
      </c>
      <c r="C1809" s="1" t="s">
        <v>35</v>
      </c>
      <c r="D1809" s="1" t="s">
        <v>653</v>
      </c>
      <c r="E1809" s="1" t="s">
        <v>1984</v>
      </c>
      <c r="F1809" s="14" t="s">
        <v>40</v>
      </c>
      <c r="G1809" s="14" t="str">
        <f aca="false">IF(I1809&lt;p_local,"Local → page infra",IF(H1809&gt;=p_ph1,"Phase 1",IF(H1809&gt;=p_ph2,"Phase 2","Phase 3")))</f>
        <v>Phase 1</v>
      </c>
      <c r="H1809" s="14" t="n">
        <f aca="false">IF(I1809&lt;p_local,0,IF(C1809="Aéroport → Aéroport",p_pts_plein,IF(Y1809&gt;0,IF(I1809&lt;=Y1809,p_pts_plein,IF(I1809&lt;=p_mult2*Y1809,p_pts_moyen,p_pts_r3)),IF(I1809&gt;=p_vv_min,p_pts_plein,IF(I1809&gt;=p_vv_moy,p_pts_moyen,p_pts_court))))+IF(INDEX(10_Lieux!$D:$D,U1809)=1,p_prio1,p_prio2)+IF(INDEX(10_Lieux!$D:$D,V1809)=1,p_prio1,p_prio2)+IF(K1809="Oui",p_tf,0)+p_hub*((INDEX(10_Lieux!$H:$H,U1809)="Hub")+(INDEX(10_Lieux!$H:$H,V1809)="Hub"))+IF(OR(INDEX(10_Lieux!$H:$H,U1809)="Premium",INDEX(10_Lieux!$H:$H,V1809)="Premium"),p_prem,0))</f>
        <v>90</v>
      </c>
      <c r="I1809" s="14" t="n">
        <f aca="false">ROUND(W1809*p_facteur,0)</f>
        <v>342</v>
      </c>
      <c r="J1809" s="14" t="str">
        <f aca="false">IF(X1809&lt;60,X1809&amp;" min",INT(X1809/60)&amp;" h"&amp;IF(MOD(X1809,60)=0,""," "&amp;TEXT(MOD(X1809,60),"00")))</f>
        <v>3 h 30</v>
      </c>
      <c r="K1809" s="14" t="str">
        <f aca="false">IF(S1809&lt;&gt;T1809,"Oui","Non")</f>
        <v>Oui</v>
      </c>
      <c r="L1809" s="14" t="str">
        <f aca="false">IF(AND(INDEX(10_Lieux!$B:$B,U1809)="Ville",INDEX(10_Lieux!$B:$B,V1809)="Ville"),"/chauffeur-prive/"&amp;INDEX(10_Lieux!$E:$E,U1809)&amp;"-"&amp;INDEX(10_Lieux!$E:$E,V1809)&amp;"/","/chauffeur-prive/"&amp;INDEX(10_Lieux!$E:$E,U1809)&amp;"/"&amp;INDEX(10_Lieux!$E:$E,V1809)&amp;"/")</f>
        <v>/chauffeur-prive/paris/aeroport-bruxelles-zaventem/</v>
      </c>
      <c r="M1809" s="14" t="str">
        <f aca="false">IFERROR(INDEX($L:$L,MATCH(B1809&amp;"|"&amp;A1809,$Z:$Z,0)),"—")</f>
        <v>/chauffeur-prive/aeroport-bruxelles-zaventem/paris/</v>
      </c>
      <c r="N1809" s="14" t="str">
        <f aca="false">IF(LEN("Chauffeur privé "&amp;INDEX(10_Lieux!$J:$J,U1809)&amp;" → "&amp;INDEX(10_Lieux!$J:$J,V1809)&amp;" | 24h/24")&gt;60,"Chauffeur privé "&amp;INDEX(10_Lieux!$J:$J,U1809)&amp;" → "&amp;INDEX(10_Lieux!$J:$J,V1809),"Chauffeur privé "&amp;INDEX(10_Lieux!$J:$J,U1809)&amp;" → "&amp;INDEX(10_Lieux!$J:$J,V1809)&amp;" | 24h/24")</f>
        <v>Chauffeur privé Paris → Aéroport Bruxelles-Zaventem | 24h/24</v>
      </c>
      <c r="O1809" s="14" t="n">
        <f aca="false">LEN(N1809)</f>
        <v>60</v>
      </c>
      <c r="P1809" s="14" t="str">
        <f aca="false">"Chauffeur privé "&amp;INDEX(10_Lieux!$K:$K,U1809)&amp;" vers "&amp;INDEX(10_Lieux!$L:$L,V1809)</f>
        <v>Chauffeur privé de Paris vers l'aéroport Bruxelles-Zaventem</v>
      </c>
      <c r="Q1809" s="14" t="str">
        <f aca="false">"Chauffeur privé "&amp;INDEX(10_Lieux!$K:$K,U1809)&amp;" vers "&amp;INDEX(10_Lieux!$L:$L,V1809)&amp;" : env. "&amp;I1809&amp;" km, "&amp;J1809&amp;" de route. Devis personnalisé, standard 24h/24 et 7j/7."</f>
        <v>Chauffeur privé de Paris vers l'aéroport Bruxelles-Zaventem : env. 342 km, 3 h 30 de route. Devis personnalisé, standard 24h/24 et 7j/7.</v>
      </c>
      <c r="R1809" s="14" t="n">
        <f aca="false">LEN(Q1809)</f>
        <v>136</v>
      </c>
      <c r="S1809" s="14" t="str">
        <f aca="false">INDEX(10_Lieux!$C:$C,U1809)</f>
        <v>France</v>
      </c>
      <c r="T1809" s="14" t="str">
        <f aca="false">INDEX(10_Lieux!$C:$C,V1809)</f>
        <v>Belgique</v>
      </c>
      <c r="U1809" s="14" t="n">
        <f aca="false">MATCH(A1809,10_Lieux!$A:$A,0)</f>
        <v>2</v>
      </c>
      <c r="V1809" s="14" t="n">
        <f aca="false">MATCH(B1809,10_Lieux!$A:$A,0)</f>
        <v>177</v>
      </c>
      <c r="W1809" s="14" t="n">
        <f aca="false">ROUND(6371*2*ASIN(SQRT(SIN(RADIANS(INDEX(10_Lieux!$F:$F,V1809)-INDEX(10_Lieux!$F:$F,U1809))/2)^2+COS(RADIANS(INDEX(10_Lieux!$F:$F,U1809)))*COS(RADIANS(INDEX(10_Lieux!$F:$F,V1809)))*SIN(RADIANS(INDEX(10_Lieux!$G:$G,V1809)-INDEX(10_Lieux!$G:$G,U1809))/2)^2)),1)</f>
        <v>273.8</v>
      </c>
      <c r="X1809" s="14" t="n">
        <f aca="false">ROUND(I1809/IF(I1809&lt;p_seuil_vitesse,p_vit_lente,p_vit_rapide)*60/15,0)*15</f>
        <v>210</v>
      </c>
      <c r="Y1809" s="14" t="n">
        <f aca="false">MAX(IF(INDEX(10_Lieux!$B:$B,U1809)&lt;&gt;"Ville",INDEX(10_Lieux!$I:$I,U1809),0),IF(INDEX(10_Lieux!$B:$B,V1809)&lt;&gt;"Ville",INDEX(10_Lieux!$I:$I,V1809),0))</f>
        <v>500</v>
      </c>
      <c r="Z1809" s="14" t="str">
        <f aca="false">A1809&amp;"|"&amp;B1809</f>
        <v>Paris|Brussels Airport</v>
      </c>
      <c r="AA1809" s="14" t="str">
        <f aca="false">IF(I1809&lt;p_local,"Local",IF(I1809&lt;p_vv_min,"Courte distance",IF(I1809&lt;p_tres_long,"Longue distance","Très longue distance")))</f>
        <v>Longue distance</v>
      </c>
    </row>
    <row r="1810" customFormat="false" ht="15" hidden="false" customHeight="true" outlineLevel="0" collapsed="false">
      <c r="A1810" s="1" t="s">
        <v>1982</v>
      </c>
      <c r="B1810" s="1" t="s">
        <v>123</v>
      </c>
      <c r="C1810" s="1" t="s">
        <v>34</v>
      </c>
      <c r="D1810" s="1" t="s">
        <v>653</v>
      </c>
      <c r="E1810" s="1" t="s">
        <v>1985</v>
      </c>
      <c r="F1810" s="14" t="s">
        <v>40</v>
      </c>
      <c r="G1810" s="14" t="str">
        <f aca="false">IF(I1810&lt;p_local,"Local → page infra",IF(H1810&gt;=p_ph1,"Phase 1",IF(H1810&gt;=p_ph2,"Phase 2","Phase 3")))</f>
        <v>Phase 2</v>
      </c>
      <c r="H1810" s="14" t="n">
        <f aca="false">IF(I1810&lt;p_local,0,IF(C1810="Aéroport → Aéroport",p_pts_plein,IF(Y1810&gt;0,IF(I1810&lt;=Y1810,p_pts_plein,IF(I1810&lt;=p_mult2*Y1810,p_pts_moyen,p_pts_r3)),IF(I1810&gt;=p_vv_min,p_pts_plein,IF(I1810&gt;=p_vv_moy,p_pts_moyen,p_pts_court))))+IF(INDEX(10_Lieux!$D:$D,U1810)=1,p_prio1,p_prio2)+IF(INDEX(10_Lieux!$D:$D,V1810)=1,p_prio1,p_prio2)+IF(K1810="Oui",p_tf,0)+p_hub*((INDEX(10_Lieux!$H:$H,U1810)="Hub")+(INDEX(10_Lieux!$H:$H,V1810)="Hub"))+IF(OR(INDEX(10_Lieux!$H:$H,U1810)="Premium",INDEX(10_Lieux!$H:$H,V1810)="Premium"),p_prem,0))</f>
        <v>75</v>
      </c>
      <c r="I1810" s="14" t="n">
        <f aca="false">ROUND(W1810*p_facteur,0)</f>
        <v>715</v>
      </c>
      <c r="J1810" s="14" t="str">
        <f aca="false">IF(X1810&lt;60,X1810&amp;" min",INT(X1810/60)&amp;" h"&amp;IF(MOD(X1810,60)=0,""," "&amp;TEXT(MOD(X1810,60),"00")))</f>
        <v>7 h 30</v>
      </c>
      <c r="K1810" s="14" t="str">
        <f aca="false">IF(S1810&lt;&gt;T1810,"Oui","Non")</f>
        <v>Oui</v>
      </c>
      <c r="L1810" s="14" t="str">
        <f aca="false">IF(AND(INDEX(10_Lieux!$B:$B,U1810)="Ville",INDEX(10_Lieux!$B:$B,V1810)="Ville"),"/chauffeur-prive/"&amp;INDEX(10_Lieux!$E:$E,U1810)&amp;"-"&amp;INDEX(10_Lieux!$E:$E,V1810)&amp;"/","/chauffeur-prive/"&amp;INDEX(10_Lieux!$E:$E,U1810)&amp;"/"&amp;INDEX(10_Lieux!$E:$E,V1810)&amp;"/")</f>
        <v>/chauffeur-prive/aeroport-bruxelles-zaventem/lyon/</v>
      </c>
      <c r="M1810" s="14" t="str">
        <f aca="false">IFERROR(INDEX($L:$L,MATCH(B1810&amp;"|"&amp;A1810,$Z:$Z,0)),"—")</f>
        <v>/chauffeur-prive/lyon/aeroport-bruxelles-zaventem/</v>
      </c>
      <c r="N1810" s="14" t="str">
        <f aca="false">IF(LEN("Chauffeur privé "&amp;INDEX(10_Lieux!$J:$J,U1810)&amp;" → "&amp;INDEX(10_Lieux!$J:$J,V1810)&amp;" | 24h/24")&gt;60,"Chauffeur privé "&amp;INDEX(10_Lieux!$J:$J,U1810)&amp;" → "&amp;INDEX(10_Lieux!$J:$J,V1810),"Chauffeur privé "&amp;INDEX(10_Lieux!$J:$J,U1810)&amp;" → "&amp;INDEX(10_Lieux!$J:$J,V1810)&amp;" | 24h/24")</f>
        <v>Chauffeur privé Aéroport Bruxelles-Zaventem → Lyon | 24h/24</v>
      </c>
      <c r="O1810" s="14" t="n">
        <f aca="false">LEN(N1810)</f>
        <v>59</v>
      </c>
      <c r="P1810" s="14" t="str">
        <f aca="false">"Chauffeur privé "&amp;INDEX(10_Lieux!$K:$K,U1810)&amp;" vers "&amp;INDEX(10_Lieux!$L:$L,V1810)</f>
        <v>Chauffeur privé de l'aéroport Bruxelles-Zaventem vers Lyon</v>
      </c>
      <c r="Q1810" s="14" t="str">
        <f aca="false">"Chauffeur privé "&amp;INDEX(10_Lieux!$K:$K,U1810)&amp;" vers "&amp;INDEX(10_Lieux!$L:$L,V1810)&amp;" : env. "&amp;I1810&amp;" km, "&amp;J1810&amp;" de route. Devis personnalisé, standard 24h/24 et 7j/7."</f>
        <v>Chauffeur privé de l'aéroport Bruxelles-Zaventem vers Lyon : env. 715 km, 7 h 30 de route. Devis personnalisé, standard 24h/24 et 7j/7.</v>
      </c>
      <c r="R1810" s="14" t="n">
        <f aca="false">LEN(Q1810)</f>
        <v>135</v>
      </c>
      <c r="S1810" s="14" t="str">
        <f aca="false">INDEX(10_Lieux!$C:$C,U1810)</f>
        <v>Belgique</v>
      </c>
      <c r="T1810" s="14" t="str">
        <f aca="false">INDEX(10_Lieux!$C:$C,V1810)</f>
        <v>France</v>
      </c>
      <c r="U1810" s="14" t="n">
        <f aca="false">MATCH(A1810,10_Lieux!$A:$A,0)</f>
        <v>177</v>
      </c>
      <c r="V1810" s="14" t="n">
        <f aca="false">MATCH(B1810,10_Lieux!$A:$A,0)</f>
        <v>8</v>
      </c>
      <c r="W1810" s="14" t="n">
        <f aca="false">ROUND(6371*2*ASIN(SQRT(SIN(RADIANS(INDEX(10_Lieux!$F:$F,V1810)-INDEX(10_Lieux!$F:$F,U1810))/2)^2+COS(RADIANS(INDEX(10_Lieux!$F:$F,U1810)))*COS(RADIANS(INDEX(10_Lieux!$F:$F,V1810)))*SIN(RADIANS(INDEX(10_Lieux!$G:$G,V1810)-INDEX(10_Lieux!$G:$G,U1810))/2)^2)),1)</f>
        <v>571.8</v>
      </c>
      <c r="X1810" s="14" t="n">
        <f aca="false">ROUND(I1810/IF(I1810&lt;p_seuil_vitesse,p_vit_lente,p_vit_rapide)*60/15,0)*15</f>
        <v>450</v>
      </c>
      <c r="Y1810" s="14" t="n">
        <f aca="false">MAX(IF(INDEX(10_Lieux!$B:$B,U1810)&lt;&gt;"Ville",INDEX(10_Lieux!$I:$I,U1810),0),IF(INDEX(10_Lieux!$B:$B,V1810)&lt;&gt;"Ville",INDEX(10_Lieux!$I:$I,V1810),0))</f>
        <v>500</v>
      </c>
      <c r="Z1810" s="14" t="str">
        <f aca="false">A1810&amp;"|"&amp;B1810</f>
        <v>Brussels Airport|Lyon</v>
      </c>
      <c r="AA1810" s="14" t="str">
        <f aca="false">IF(I1810&lt;p_local,"Local",IF(I1810&lt;p_vv_min,"Courte distance",IF(I1810&lt;p_tres_long,"Longue distance","Très longue distance")))</f>
        <v>Très longue distance</v>
      </c>
    </row>
    <row r="1811" customFormat="false" ht="15" hidden="false" customHeight="true" outlineLevel="0" collapsed="false">
      <c r="A1811" s="1" t="s">
        <v>123</v>
      </c>
      <c r="B1811" s="1" t="s">
        <v>1982</v>
      </c>
      <c r="C1811" s="1" t="s">
        <v>35</v>
      </c>
      <c r="D1811" s="1" t="s">
        <v>653</v>
      </c>
      <c r="E1811" s="1" t="s">
        <v>1986</v>
      </c>
      <c r="F1811" s="14" t="s">
        <v>40</v>
      </c>
      <c r="G1811" s="14" t="str">
        <f aca="false">IF(I1811&lt;p_local,"Local → page infra",IF(H1811&gt;=p_ph1,"Phase 1",IF(H1811&gt;=p_ph2,"Phase 2","Phase 3")))</f>
        <v>Phase 2</v>
      </c>
      <c r="H1811" s="14" t="n">
        <f aca="false">IF(I1811&lt;p_local,0,IF(C1811="Aéroport → Aéroport",p_pts_plein,IF(Y1811&gt;0,IF(I1811&lt;=Y1811,p_pts_plein,IF(I1811&lt;=p_mult2*Y1811,p_pts_moyen,p_pts_r3)),IF(I1811&gt;=p_vv_min,p_pts_plein,IF(I1811&gt;=p_vv_moy,p_pts_moyen,p_pts_court))))+IF(INDEX(10_Lieux!$D:$D,U1811)=1,p_prio1,p_prio2)+IF(INDEX(10_Lieux!$D:$D,V1811)=1,p_prio1,p_prio2)+IF(K1811="Oui",p_tf,0)+p_hub*((INDEX(10_Lieux!$H:$H,U1811)="Hub")+(INDEX(10_Lieux!$H:$H,V1811)="Hub"))+IF(OR(INDEX(10_Lieux!$H:$H,U1811)="Premium",INDEX(10_Lieux!$H:$H,V1811)="Premium"),p_prem,0))</f>
        <v>75</v>
      </c>
      <c r="I1811" s="14" t="n">
        <f aca="false">ROUND(W1811*p_facteur,0)</f>
        <v>715</v>
      </c>
      <c r="J1811" s="14" t="str">
        <f aca="false">IF(X1811&lt;60,X1811&amp;" min",INT(X1811/60)&amp;" h"&amp;IF(MOD(X1811,60)=0,""," "&amp;TEXT(MOD(X1811,60),"00")))</f>
        <v>7 h 30</v>
      </c>
      <c r="K1811" s="14" t="str">
        <f aca="false">IF(S1811&lt;&gt;T1811,"Oui","Non")</f>
        <v>Oui</v>
      </c>
      <c r="L1811" s="14" t="str">
        <f aca="false">IF(AND(INDEX(10_Lieux!$B:$B,U1811)="Ville",INDEX(10_Lieux!$B:$B,V1811)="Ville"),"/chauffeur-prive/"&amp;INDEX(10_Lieux!$E:$E,U1811)&amp;"-"&amp;INDEX(10_Lieux!$E:$E,V1811)&amp;"/","/chauffeur-prive/"&amp;INDEX(10_Lieux!$E:$E,U1811)&amp;"/"&amp;INDEX(10_Lieux!$E:$E,V1811)&amp;"/")</f>
        <v>/chauffeur-prive/lyon/aeroport-bruxelles-zaventem/</v>
      </c>
      <c r="M1811" s="14" t="str">
        <f aca="false">IFERROR(INDEX($L:$L,MATCH(B1811&amp;"|"&amp;A1811,$Z:$Z,0)),"—")</f>
        <v>/chauffeur-prive/aeroport-bruxelles-zaventem/lyon/</v>
      </c>
      <c r="N1811" s="14" t="str">
        <f aca="false">IF(LEN("Chauffeur privé "&amp;INDEX(10_Lieux!$J:$J,U1811)&amp;" → "&amp;INDEX(10_Lieux!$J:$J,V1811)&amp;" | 24h/24")&gt;60,"Chauffeur privé "&amp;INDEX(10_Lieux!$J:$J,U1811)&amp;" → "&amp;INDEX(10_Lieux!$J:$J,V1811),"Chauffeur privé "&amp;INDEX(10_Lieux!$J:$J,U1811)&amp;" → "&amp;INDEX(10_Lieux!$J:$J,V1811)&amp;" | 24h/24")</f>
        <v>Chauffeur privé Lyon → Aéroport Bruxelles-Zaventem | 24h/24</v>
      </c>
      <c r="O1811" s="14" t="n">
        <f aca="false">LEN(N1811)</f>
        <v>59</v>
      </c>
      <c r="P1811" s="14" t="str">
        <f aca="false">"Chauffeur privé "&amp;INDEX(10_Lieux!$K:$K,U1811)&amp;" vers "&amp;INDEX(10_Lieux!$L:$L,V1811)</f>
        <v>Chauffeur privé de Lyon vers l'aéroport Bruxelles-Zaventem</v>
      </c>
      <c r="Q1811" s="14" t="str">
        <f aca="false">"Chauffeur privé "&amp;INDEX(10_Lieux!$K:$K,U1811)&amp;" vers "&amp;INDEX(10_Lieux!$L:$L,V1811)&amp;" : env. "&amp;I1811&amp;" km, "&amp;J1811&amp;" de route. Devis personnalisé, standard 24h/24 et 7j/7."</f>
        <v>Chauffeur privé de Lyon vers l'aéroport Bruxelles-Zaventem : env. 715 km, 7 h 30 de route. Devis personnalisé, standard 24h/24 et 7j/7.</v>
      </c>
      <c r="R1811" s="14" t="n">
        <f aca="false">LEN(Q1811)</f>
        <v>135</v>
      </c>
      <c r="S1811" s="14" t="str">
        <f aca="false">INDEX(10_Lieux!$C:$C,U1811)</f>
        <v>France</v>
      </c>
      <c r="T1811" s="14" t="str">
        <f aca="false">INDEX(10_Lieux!$C:$C,V1811)</f>
        <v>Belgique</v>
      </c>
      <c r="U1811" s="14" t="n">
        <f aca="false">MATCH(A1811,10_Lieux!$A:$A,0)</f>
        <v>8</v>
      </c>
      <c r="V1811" s="14" t="n">
        <f aca="false">MATCH(B1811,10_Lieux!$A:$A,0)</f>
        <v>177</v>
      </c>
      <c r="W1811" s="14" t="n">
        <f aca="false">ROUND(6371*2*ASIN(SQRT(SIN(RADIANS(INDEX(10_Lieux!$F:$F,V1811)-INDEX(10_Lieux!$F:$F,U1811))/2)^2+COS(RADIANS(INDEX(10_Lieux!$F:$F,U1811)))*COS(RADIANS(INDEX(10_Lieux!$F:$F,V1811)))*SIN(RADIANS(INDEX(10_Lieux!$G:$G,V1811)-INDEX(10_Lieux!$G:$G,U1811))/2)^2)),1)</f>
        <v>571.8</v>
      </c>
      <c r="X1811" s="14" t="n">
        <f aca="false">ROUND(I1811/IF(I1811&lt;p_seuil_vitesse,p_vit_lente,p_vit_rapide)*60/15,0)*15</f>
        <v>450</v>
      </c>
      <c r="Y1811" s="14" t="n">
        <f aca="false">MAX(IF(INDEX(10_Lieux!$B:$B,U1811)&lt;&gt;"Ville",INDEX(10_Lieux!$I:$I,U1811),0),IF(INDEX(10_Lieux!$B:$B,V1811)&lt;&gt;"Ville",INDEX(10_Lieux!$I:$I,V1811),0))</f>
        <v>500</v>
      </c>
      <c r="Z1811" s="14" t="str">
        <f aca="false">A1811&amp;"|"&amp;B1811</f>
        <v>Lyon|Brussels Airport</v>
      </c>
      <c r="AA1811" s="14" t="str">
        <f aca="false">IF(I1811&lt;p_local,"Local",IF(I1811&lt;p_vv_min,"Courte distance",IF(I1811&lt;p_tres_long,"Longue distance","Très longue distance")))</f>
        <v>Très longue distance</v>
      </c>
    </row>
    <row r="1812" customFormat="false" ht="15" hidden="false" customHeight="true" outlineLevel="0" collapsed="false">
      <c r="A1812" s="1" t="s">
        <v>1982</v>
      </c>
      <c r="B1812" s="1" t="s">
        <v>126</v>
      </c>
      <c r="C1812" s="1" t="s">
        <v>34</v>
      </c>
      <c r="D1812" s="1" t="s">
        <v>653</v>
      </c>
      <c r="E1812" s="1" t="s">
        <v>1987</v>
      </c>
      <c r="F1812" s="14" t="s">
        <v>40</v>
      </c>
      <c r="G1812" s="14" t="str">
        <f aca="false">IF(I1812&lt;p_local,"Local → page infra",IF(H1812&gt;=p_ph1,"Phase 1",IF(H1812&gt;=p_ph2,"Phase 2","Phase 3")))</f>
        <v>Phase 3</v>
      </c>
      <c r="H1812" s="14" t="n">
        <f aca="false">IF(I1812&lt;p_local,0,IF(C1812="Aéroport → Aéroport",p_pts_plein,IF(Y1812&gt;0,IF(I1812&lt;=Y1812,p_pts_plein,IF(I1812&lt;=p_mult2*Y1812,p_pts_moyen,p_pts_r3)),IF(I1812&gt;=p_vv_min,p_pts_plein,IF(I1812&gt;=p_vv_moy,p_pts_moyen,p_pts_court))))+IF(INDEX(10_Lieux!$D:$D,U1812)=1,p_prio1,p_prio2)+IF(INDEX(10_Lieux!$D:$D,V1812)=1,p_prio1,p_prio2)+IF(K1812="Oui",p_tf,0)+p_hub*((INDEX(10_Lieux!$H:$H,U1812)="Hub")+(INDEX(10_Lieux!$H:$H,V1812)="Hub"))+IF(OR(INDEX(10_Lieux!$H:$H,U1812)="Premium",INDEX(10_Lieux!$H:$H,V1812)="Premium"),p_prem,0))</f>
        <v>60</v>
      </c>
      <c r="I1812" s="14" t="n">
        <f aca="false">ROUND(W1812*p_facteur,0)</f>
        <v>1033</v>
      </c>
      <c r="J1812" s="14" t="str">
        <f aca="false">IF(X1812&lt;60,X1812&amp;" min",INT(X1812/60)&amp;" h"&amp;IF(MOD(X1812,60)=0,""," "&amp;TEXT(MOD(X1812,60),"00")))</f>
        <v>10 h 45</v>
      </c>
      <c r="K1812" s="14" t="str">
        <f aca="false">IF(S1812&lt;&gt;T1812,"Oui","Non")</f>
        <v>Oui</v>
      </c>
      <c r="L1812" s="14" t="str">
        <f aca="false">IF(AND(INDEX(10_Lieux!$B:$B,U1812)="Ville",INDEX(10_Lieux!$B:$B,V1812)="Ville"),"/chauffeur-prive/"&amp;INDEX(10_Lieux!$E:$E,U1812)&amp;"-"&amp;INDEX(10_Lieux!$E:$E,V1812)&amp;"/","/chauffeur-prive/"&amp;INDEX(10_Lieux!$E:$E,U1812)&amp;"/"&amp;INDEX(10_Lieux!$E:$E,V1812)&amp;"/")</f>
        <v>/chauffeur-prive/aeroport-bruxelles-zaventem/nice/</v>
      </c>
      <c r="M1812" s="14" t="str">
        <f aca="false">IFERROR(INDEX($L:$L,MATCH(B1812&amp;"|"&amp;A1812,$Z:$Z,0)),"—")</f>
        <v>/chauffeur-prive/nice/aeroport-bruxelles-zaventem/</v>
      </c>
      <c r="N1812" s="14" t="str">
        <f aca="false">IF(LEN("Chauffeur privé "&amp;INDEX(10_Lieux!$J:$J,U1812)&amp;" → "&amp;INDEX(10_Lieux!$J:$J,V1812)&amp;" | 24h/24")&gt;60,"Chauffeur privé "&amp;INDEX(10_Lieux!$J:$J,U1812)&amp;" → "&amp;INDEX(10_Lieux!$J:$J,V1812),"Chauffeur privé "&amp;INDEX(10_Lieux!$J:$J,U1812)&amp;" → "&amp;INDEX(10_Lieux!$J:$J,V1812)&amp;" | 24h/24")</f>
        <v>Chauffeur privé Aéroport Bruxelles-Zaventem → Nice | 24h/24</v>
      </c>
      <c r="O1812" s="14" t="n">
        <f aca="false">LEN(N1812)</f>
        <v>59</v>
      </c>
      <c r="P1812" s="14" t="str">
        <f aca="false">"Chauffeur privé "&amp;INDEX(10_Lieux!$K:$K,U1812)&amp;" vers "&amp;INDEX(10_Lieux!$L:$L,V1812)</f>
        <v>Chauffeur privé de l'aéroport Bruxelles-Zaventem vers Nice</v>
      </c>
      <c r="Q1812" s="14" t="str">
        <f aca="false">"Chauffeur privé "&amp;INDEX(10_Lieux!$K:$K,U1812)&amp;" vers "&amp;INDEX(10_Lieux!$L:$L,V1812)&amp;" : env. "&amp;I1812&amp;" km, "&amp;J1812&amp;" de route. Devis personnalisé, standard 24h/24 et 7j/7."</f>
        <v>Chauffeur privé de l'aéroport Bruxelles-Zaventem vers Nice : env. 1033 km, 10 h 45 de route. Devis personnalisé, standard 24h/24 et 7j/7.</v>
      </c>
      <c r="R1812" s="14" t="n">
        <f aca="false">LEN(Q1812)</f>
        <v>137</v>
      </c>
      <c r="S1812" s="14" t="str">
        <f aca="false">INDEX(10_Lieux!$C:$C,U1812)</f>
        <v>Belgique</v>
      </c>
      <c r="T1812" s="14" t="str">
        <f aca="false">INDEX(10_Lieux!$C:$C,V1812)</f>
        <v>France</v>
      </c>
      <c r="U1812" s="14" t="n">
        <f aca="false">MATCH(A1812,10_Lieux!$A:$A,0)</f>
        <v>177</v>
      </c>
      <c r="V1812" s="14" t="n">
        <f aca="false">MATCH(B1812,10_Lieux!$A:$A,0)</f>
        <v>80</v>
      </c>
      <c r="W1812" s="14" t="n">
        <f aca="false">ROUND(6371*2*ASIN(SQRT(SIN(RADIANS(INDEX(10_Lieux!$F:$F,V1812)-INDEX(10_Lieux!$F:$F,U1812))/2)^2+COS(RADIANS(INDEX(10_Lieux!$F:$F,U1812)))*COS(RADIANS(INDEX(10_Lieux!$F:$F,V1812)))*SIN(RADIANS(INDEX(10_Lieux!$G:$G,V1812)-INDEX(10_Lieux!$G:$G,U1812))/2)^2)),1)</f>
        <v>826.4</v>
      </c>
      <c r="X1812" s="14" t="n">
        <f aca="false">ROUND(I1812/IF(I1812&lt;p_seuil_vitesse,p_vit_lente,p_vit_rapide)*60/15,0)*15</f>
        <v>645</v>
      </c>
      <c r="Y1812" s="14" t="n">
        <f aca="false">MAX(IF(INDEX(10_Lieux!$B:$B,U1812)&lt;&gt;"Ville",INDEX(10_Lieux!$I:$I,U1812),0),IF(INDEX(10_Lieux!$B:$B,V1812)&lt;&gt;"Ville",INDEX(10_Lieux!$I:$I,V1812),0))</f>
        <v>500</v>
      </c>
      <c r="Z1812" s="14" t="str">
        <f aca="false">A1812&amp;"|"&amp;B1812</f>
        <v>Brussels Airport|Nice</v>
      </c>
      <c r="AA1812" s="14" t="str">
        <f aca="false">IF(I1812&lt;p_local,"Local",IF(I1812&lt;p_vv_min,"Courte distance",IF(I1812&lt;p_tres_long,"Longue distance","Très longue distance")))</f>
        <v>Très longue distance</v>
      </c>
    </row>
    <row r="1813" customFormat="false" ht="15" hidden="false" customHeight="true" outlineLevel="0" collapsed="false">
      <c r="A1813" s="1" t="s">
        <v>126</v>
      </c>
      <c r="B1813" s="1" t="s">
        <v>1982</v>
      </c>
      <c r="C1813" s="1" t="s">
        <v>35</v>
      </c>
      <c r="D1813" s="1" t="s">
        <v>653</v>
      </c>
      <c r="E1813" s="1" t="s">
        <v>1988</v>
      </c>
      <c r="F1813" s="14" t="s">
        <v>40</v>
      </c>
      <c r="G1813" s="14" t="str">
        <f aca="false">IF(I1813&lt;p_local,"Local → page infra",IF(H1813&gt;=p_ph1,"Phase 1",IF(H1813&gt;=p_ph2,"Phase 2","Phase 3")))</f>
        <v>Phase 3</v>
      </c>
      <c r="H1813" s="14" t="n">
        <f aca="false">IF(I1813&lt;p_local,0,IF(C1813="Aéroport → Aéroport",p_pts_plein,IF(Y1813&gt;0,IF(I1813&lt;=Y1813,p_pts_plein,IF(I1813&lt;=p_mult2*Y1813,p_pts_moyen,p_pts_r3)),IF(I1813&gt;=p_vv_min,p_pts_plein,IF(I1813&gt;=p_vv_moy,p_pts_moyen,p_pts_court))))+IF(INDEX(10_Lieux!$D:$D,U1813)=1,p_prio1,p_prio2)+IF(INDEX(10_Lieux!$D:$D,V1813)=1,p_prio1,p_prio2)+IF(K1813="Oui",p_tf,0)+p_hub*((INDEX(10_Lieux!$H:$H,U1813)="Hub")+(INDEX(10_Lieux!$H:$H,V1813)="Hub"))+IF(OR(INDEX(10_Lieux!$H:$H,U1813)="Premium",INDEX(10_Lieux!$H:$H,V1813)="Premium"),p_prem,0))</f>
        <v>60</v>
      </c>
      <c r="I1813" s="14" t="n">
        <f aca="false">ROUND(W1813*p_facteur,0)</f>
        <v>1033</v>
      </c>
      <c r="J1813" s="14" t="str">
        <f aca="false">IF(X1813&lt;60,X1813&amp;" min",INT(X1813/60)&amp;" h"&amp;IF(MOD(X1813,60)=0,""," "&amp;TEXT(MOD(X1813,60),"00")))</f>
        <v>10 h 45</v>
      </c>
      <c r="K1813" s="14" t="str">
        <f aca="false">IF(S1813&lt;&gt;T1813,"Oui","Non")</f>
        <v>Oui</v>
      </c>
      <c r="L1813" s="14" t="str">
        <f aca="false">IF(AND(INDEX(10_Lieux!$B:$B,U1813)="Ville",INDEX(10_Lieux!$B:$B,V1813)="Ville"),"/chauffeur-prive/"&amp;INDEX(10_Lieux!$E:$E,U1813)&amp;"-"&amp;INDEX(10_Lieux!$E:$E,V1813)&amp;"/","/chauffeur-prive/"&amp;INDEX(10_Lieux!$E:$E,U1813)&amp;"/"&amp;INDEX(10_Lieux!$E:$E,V1813)&amp;"/")</f>
        <v>/chauffeur-prive/nice/aeroport-bruxelles-zaventem/</v>
      </c>
      <c r="M1813" s="14" t="str">
        <f aca="false">IFERROR(INDEX($L:$L,MATCH(B1813&amp;"|"&amp;A1813,$Z:$Z,0)),"—")</f>
        <v>/chauffeur-prive/aeroport-bruxelles-zaventem/nice/</v>
      </c>
      <c r="N1813" s="14" t="str">
        <f aca="false">IF(LEN("Chauffeur privé "&amp;INDEX(10_Lieux!$J:$J,U1813)&amp;" → "&amp;INDEX(10_Lieux!$J:$J,V1813)&amp;" | 24h/24")&gt;60,"Chauffeur privé "&amp;INDEX(10_Lieux!$J:$J,U1813)&amp;" → "&amp;INDEX(10_Lieux!$J:$J,V1813),"Chauffeur privé "&amp;INDEX(10_Lieux!$J:$J,U1813)&amp;" → "&amp;INDEX(10_Lieux!$J:$J,V1813)&amp;" | 24h/24")</f>
        <v>Chauffeur privé Nice → Aéroport Bruxelles-Zaventem | 24h/24</v>
      </c>
      <c r="O1813" s="14" t="n">
        <f aca="false">LEN(N1813)</f>
        <v>59</v>
      </c>
      <c r="P1813" s="14" t="str">
        <f aca="false">"Chauffeur privé "&amp;INDEX(10_Lieux!$K:$K,U1813)&amp;" vers "&amp;INDEX(10_Lieux!$L:$L,V1813)</f>
        <v>Chauffeur privé de Nice vers l'aéroport Bruxelles-Zaventem</v>
      </c>
      <c r="Q1813" s="14" t="str">
        <f aca="false">"Chauffeur privé "&amp;INDEX(10_Lieux!$K:$K,U1813)&amp;" vers "&amp;INDEX(10_Lieux!$L:$L,V1813)&amp;" : env. "&amp;I1813&amp;" km, "&amp;J1813&amp;" de route. Devis personnalisé, standard 24h/24 et 7j/7."</f>
        <v>Chauffeur privé de Nice vers l'aéroport Bruxelles-Zaventem : env. 1033 km, 10 h 45 de route. Devis personnalisé, standard 24h/24 et 7j/7.</v>
      </c>
      <c r="R1813" s="14" t="n">
        <f aca="false">LEN(Q1813)</f>
        <v>137</v>
      </c>
      <c r="S1813" s="14" t="str">
        <f aca="false">INDEX(10_Lieux!$C:$C,U1813)</f>
        <v>France</v>
      </c>
      <c r="T1813" s="14" t="str">
        <f aca="false">INDEX(10_Lieux!$C:$C,V1813)</f>
        <v>Belgique</v>
      </c>
      <c r="U1813" s="14" t="n">
        <f aca="false">MATCH(A1813,10_Lieux!$A:$A,0)</f>
        <v>80</v>
      </c>
      <c r="V1813" s="14" t="n">
        <f aca="false">MATCH(B1813,10_Lieux!$A:$A,0)</f>
        <v>177</v>
      </c>
      <c r="W1813" s="14" t="n">
        <f aca="false">ROUND(6371*2*ASIN(SQRT(SIN(RADIANS(INDEX(10_Lieux!$F:$F,V1813)-INDEX(10_Lieux!$F:$F,U1813))/2)^2+COS(RADIANS(INDEX(10_Lieux!$F:$F,U1813)))*COS(RADIANS(INDEX(10_Lieux!$F:$F,V1813)))*SIN(RADIANS(INDEX(10_Lieux!$G:$G,V1813)-INDEX(10_Lieux!$G:$G,U1813))/2)^2)),1)</f>
        <v>826.4</v>
      </c>
      <c r="X1813" s="14" t="n">
        <f aca="false">ROUND(I1813/IF(I1813&lt;p_seuil_vitesse,p_vit_lente,p_vit_rapide)*60/15,0)*15</f>
        <v>645</v>
      </c>
      <c r="Y1813" s="14" t="n">
        <f aca="false">MAX(IF(INDEX(10_Lieux!$B:$B,U1813)&lt;&gt;"Ville",INDEX(10_Lieux!$I:$I,U1813),0),IF(INDEX(10_Lieux!$B:$B,V1813)&lt;&gt;"Ville",INDEX(10_Lieux!$I:$I,V1813),0))</f>
        <v>500</v>
      </c>
      <c r="Z1813" s="14" t="str">
        <f aca="false">A1813&amp;"|"&amp;B1813</f>
        <v>Nice|Brussels Airport</v>
      </c>
      <c r="AA1813" s="14" t="str">
        <f aca="false">IF(I1813&lt;p_local,"Local",IF(I1813&lt;p_vv_min,"Courte distance",IF(I1813&lt;p_tres_long,"Longue distance","Très longue distance")))</f>
        <v>Très longue distance</v>
      </c>
    </row>
    <row r="1814" customFormat="false" ht="15" hidden="false" customHeight="true" outlineLevel="0" collapsed="false">
      <c r="A1814" s="1" t="s">
        <v>1982</v>
      </c>
      <c r="B1814" s="1" t="s">
        <v>128</v>
      </c>
      <c r="C1814" s="1" t="s">
        <v>34</v>
      </c>
      <c r="D1814" s="1" t="s">
        <v>653</v>
      </c>
      <c r="E1814" s="1" t="s">
        <v>1989</v>
      </c>
      <c r="F1814" s="14" t="s">
        <v>40</v>
      </c>
      <c r="G1814" s="14" t="str">
        <f aca="false">IF(I1814&lt;p_local,"Local → page infra",IF(H1814&gt;=p_ph1,"Phase 1",IF(H1814&gt;=p_ph2,"Phase 2","Phase 3")))</f>
        <v>Phase 3</v>
      </c>
      <c r="H1814" s="14" t="n">
        <f aca="false">IF(I1814&lt;p_local,0,IF(C1814="Aéroport → Aéroport",p_pts_plein,IF(Y1814&gt;0,IF(I1814&lt;=Y1814,p_pts_plein,IF(I1814&lt;=p_mult2*Y1814,p_pts_moyen,p_pts_r3)),IF(I1814&gt;=p_vv_min,p_pts_plein,IF(I1814&gt;=p_vv_moy,p_pts_moyen,p_pts_court))))+IF(INDEX(10_Lieux!$D:$D,U1814)=1,p_prio1,p_prio2)+IF(INDEX(10_Lieux!$D:$D,V1814)=1,p_prio1,p_prio2)+IF(K1814="Oui",p_tf,0)+p_hub*((INDEX(10_Lieux!$H:$H,U1814)="Hub")+(INDEX(10_Lieux!$H:$H,V1814)="Hub"))+IF(OR(INDEX(10_Lieux!$H:$H,U1814)="Premium",INDEX(10_Lieux!$H:$H,V1814)="Premium"),p_prem,0))</f>
        <v>60</v>
      </c>
      <c r="I1814" s="14" t="n">
        <f aca="false">ROUND(W1814*p_facteur,0)</f>
        <v>1060</v>
      </c>
      <c r="J1814" s="14" t="str">
        <f aca="false">IF(X1814&lt;60,X1814&amp;" min",INT(X1814/60)&amp;" h"&amp;IF(MOD(X1814,60)=0,""," "&amp;TEXT(MOD(X1814,60),"00")))</f>
        <v>11 h 15</v>
      </c>
      <c r="K1814" s="14" t="str">
        <f aca="false">IF(S1814&lt;&gt;T1814,"Oui","Non")</f>
        <v>Oui</v>
      </c>
      <c r="L1814" s="14" t="str">
        <f aca="false">IF(AND(INDEX(10_Lieux!$B:$B,U1814)="Ville",INDEX(10_Lieux!$B:$B,V1814)="Ville"),"/chauffeur-prive/"&amp;INDEX(10_Lieux!$E:$E,U1814)&amp;"-"&amp;INDEX(10_Lieux!$E:$E,V1814)&amp;"/","/chauffeur-prive/"&amp;INDEX(10_Lieux!$E:$E,U1814)&amp;"/"&amp;INDEX(10_Lieux!$E:$E,V1814)&amp;"/")</f>
        <v>/chauffeur-prive/aeroport-bruxelles-zaventem/marseille/</v>
      </c>
      <c r="M1814" s="14" t="str">
        <f aca="false">IFERROR(INDEX($L:$L,MATCH(B1814&amp;"|"&amp;A1814,$Z:$Z,0)),"—")</f>
        <v>/chauffeur-prive/marseille/aeroport-bruxelles-zaventem/</v>
      </c>
      <c r="N1814" s="14" t="str">
        <f aca="false">IF(LEN("Chauffeur privé "&amp;INDEX(10_Lieux!$J:$J,U1814)&amp;" → "&amp;INDEX(10_Lieux!$J:$J,V1814)&amp;" | 24h/24")&gt;60,"Chauffeur privé "&amp;INDEX(10_Lieux!$J:$J,U1814)&amp;" → "&amp;INDEX(10_Lieux!$J:$J,V1814),"Chauffeur privé "&amp;INDEX(10_Lieux!$J:$J,U1814)&amp;" → "&amp;INDEX(10_Lieux!$J:$J,V1814)&amp;" | 24h/24")</f>
        <v>Chauffeur privé Aéroport Bruxelles-Zaventem → Marseille</v>
      </c>
      <c r="O1814" s="14" t="n">
        <f aca="false">LEN(N1814)</f>
        <v>55</v>
      </c>
      <c r="P1814" s="14" t="str">
        <f aca="false">"Chauffeur privé "&amp;INDEX(10_Lieux!$K:$K,U1814)&amp;" vers "&amp;INDEX(10_Lieux!$L:$L,V1814)</f>
        <v>Chauffeur privé de l'aéroport Bruxelles-Zaventem vers Marseille</v>
      </c>
      <c r="Q1814" s="14" t="str">
        <f aca="false">"Chauffeur privé "&amp;INDEX(10_Lieux!$K:$K,U1814)&amp;" vers "&amp;INDEX(10_Lieux!$L:$L,V1814)&amp;" : env. "&amp;I1814&amp;" km, "&amp;J1814&amp;" de route. Devis personnalisé, standard 24h/24 et 7j/7."</f>
        <v>Chauffeur privé de l'aéroport Bruxelles-Zaventem vers Marseille : env. 1060 km, 11 h 15 de route. Devis personnalisé, standard 24h/24 et 7j/7.</v>
      </c>
      <c r="R1814" s="14" t="n">
        <f aca="false">LEN(Q1814)</f>
        <v>142</v>
      </c>
      <c r="S1814" s="14" t="str">
        <f aca="false">INDEX(10_Lieux!$C:$C,U1814)</f>
        <v>Belgique</v>
      </c>
      <c r="T1814" s="14" t="str">
        <f aca="false">INDEX(10_Lieux!$C:$C,V1814)</f>
        <v>France</v>
      </c>
      <c r="U1814" s="14" t="n">
        <f aca="false">MATCH(A1814,10_Lieux!$A:$A,0)</f>
        <v>177</v>
      </c>
      <c r="V1814" s="14" t="n">
        <f aca="false">MATCH(B1814,10_Lieux!$A:$A,0)</f>
        <v>79</v>
      </c>
      <c r="W1814" s="14" t="n">
        <f aca="false">ROUND(6371*2*ASIN(SQRT(SIN(RADIANS(INDEX(10_Lieux!$F:$F,V1814)-INDEX(10_Lieux!$F:$F,U1814))/2)^2+COS(RADIANS(INDEX(10_Lieux!$F:$F,U1814)))*COS(RADIANS(INDEX(10_Lieux!$F:$F,V1814)))*SIN(RADIANS(INDEX(10_Lieux!$G:$G,V1814)-INDEX(10_Lieux!$G:$G,U1814))/2)^2)),1)</f>
        <v>848.2</v>
      </c>
      <c r="X1814" s="14" t="n">
        <f aca="false">ROUND(I1814/IF(I1814&lt;p_seuil_vitesse,p_vit_lente,p_vit_rapide)*60/15,0)*15</f>
        <v>675</v>
      </c>
      <c r="Y1814" s="14" t="n">
        <f aca="false">MAX(IF(INDEX(10_Lieux!$B:$B,U1814)&lt;&gt;"Ville",INDEX(10_Lieux!$I:$I,U1814),0),IF(INDEX(10_Lieux!$B:$B,V1814)&lt;&gt;"Ville",INDEX(10_Lieux!$I:$I,V1814),0))</f>
        <v>500</v>
      </c>
      <c r="Z1814" s="14" t="str">
        <f aca="false">A1814&amp;"|"&amp;B1814</f>
        <v>Brussels Airport|Marseille</v>
      </c>
      <c r="AA1814" s="14" t="str">
        <f aca="false">IF(I1814&lt;p_local,"Local",IF(I1814&lt;p_vv_min,"Courte distance",IF(I1814&lt;p_tres_long,"Longue distance","Très longue distance")))</f>
        <v>Très longue distance</v>
      </c>
    </row>
    <row r="1815" customFormat="false" ht="15" hidden="false" customHeight="true" outlineLevel="0" collapsed="false">
      <c r="A1815" s="1" t="s">
        <v>128</v>
      </c>
      <c r="B1815" s="1" t="s">
        <v>1982</v>
      </c>
      <c r="C1815" s="1" t="s">
        <v>35</v>
      </c>
      <c r="D1815" s="1" t="s">
        <v>653</v>
      </c>
      <c r="E1815" s="1" t="s">
        <v>1990</v>
      </c>
      <c r="F1815" s="14" t="s">
        <v>40</v>
      </c>
      <c r="G1815" s="14" t="str">
        <f aca="false">IF(I1815&lt;p_local,"Local → page infra",IF(H1815&gt;=p_ph1,"Phase 1",IF(H1815&gt;=p_ph2,"Phase 2","Phase 3")))</f>
        <v>Phase 3</v>
      </c>
      <c r="H1815" s="14" t="n">
        <f aca="false">IF(I1815&lt;p_local,0,IF(C1815="Aéroport → Aéroport",p_pts_plein,IF(Y1815&gt;0,IF(I1815&lt;=Y1815,p_pts_plein,IF(I1815&lt;=p_mult2*Y1815,p_pts_moyen,p_pts_r3)),IF(I1815&gt;=p_vv_min,p_pts_plein,IF(I1815&gt;=p_vv_moy,p_pts_moyen,p_pts_court))))+IF(INDEX(10_Lieux!$D:$D,U1815)=1,p_prio1,p_prio2)+IF(INDEX(10_Lieux!$D:$D,V1815)=1,p_prio1,p_prio2)+IF(K1815="Oui",p_tf,0)+p_hub*((INDEX(10_Lieux!$H:$H,U1815)="Hub")+(INDEX(10_Lieux!$H:$H,V1815)="Hub"))+IF(OR(INDEX(10_Lieux!$H:$H,U1815)="Premium",INDEX(10_Lieux!$H:$H,V1815)="Premium"),p_prem,0))</f>
        <v>60</v>
      </c>
      <c r="I1815" s="14" t="n">
        <f aca="false">ROUND(W1815*p_facteur,0)</f>
        <v>1060</v>
      </c>
      <c r="J1815" s="14" t="str">
        <f aca="false">IF(X1815&lt;60,X1815&amp;" min",INT(X1815/60)&amp;" h"&amp;IF(MOD(X1815,60)=0,""," "&amp;TEXT(MOD(X1815,60),"00")))</f>
        <v>11 h 15</v>
      </c>
      <c r="K1815" s="14" t="str">
        <f aca="false">IF(S1815&lt;&gt;T1815,"Oui","Non")</f>
        <v>Oui</v>
      </c>
      <c r="L1815" s="14" t="str">
        <f aca="false">IF(AND(INDEX(10_Lieux!$B:$B,U1815)="Ville",INDEX(10_Lieux!$B:$B,V1815)="Ville"),"/chauffeur-prive/"&amp;INDEX(10_Lieux!$E:$E,U1815)&amp;"-"&amp;INDEX(10_Lieux!$E:$E,V1815)&amp;"/","/chauffeur-prive/"&amp;INDEX(10_Lieux!$E:$E,U1815)&amp;"/"&amp;INDEX(10_Lieux!$E:$E,V1815)&amp;"/")</f>
        <v>/chauffeur-prive/marseille/aeroport-bruxelles-zaventem/</v>
      </c>
      <c r="M1815" s="14" t="str">
        <f aca="false">IFERROR(INDEX($L:$L,MATCH(B1815&amp;"|"&amp;A1815,$Z:$Z,0)),"—")</f>
        <v>/chauffeur-prive/aeroport-bruxelles-zaventem/marseille/</v>
      </c>
      <c r="N1815" s="14" t="str">
        <f aca="false">IF(LEN("Chauffeur privé "&amp;INDEX(10_Lieux!$J:$J,U1815)&amp;" → "&amp;INDEX(10_Lieux!$J:$J,V1815)&amp;" | 24h/24")&gt;60,"Chauffeur privé "&amp;INDEX(10_Lieux!$J:$J,U1815)&amp;" → "&amp;INDEX(10_Lieux!$J:$J,V1815),"Chauffeur privé "&amp;INDEX(10_Lieux!$J:$J,U1815)&amp;" → "&amp;INDEX(10_Lieux!$J:$J,V1815)&amp;" | 24h/24")</f>
        <v>Chauffeur privé Marseille → Aéroport Bruxelles-Zaventem</v>
      </c>
      <c r="O1815" s="14" t="n">
        <f aca="false">LEN(N1815)</f>
        <v>55</v>
      </c>
      <c r="P1815" s="14" t="str">
        <f aca="false">"Chauffeur privé "&amp;INDEX(10_Lieux!$K:$K,U1815)&amp;" vers "&amp;INDEX(10_Lieux!$L:$L,V1815)</f>
        <v>Chauffeur privé de Marseille vers l'aéroport Bruxelles-Zaventem</v>
      </c>
      <c r="Q1815" s="14" t="str">
        <f aca="false">"Chauffeur privé "&amp;INDEX(10_Lieux!$K:$K,U1815)&amp;" vers "&amp;INDEX(10_Lieux!$L:$L,V1815)&amp;" : env. "&amp;I1815&amp;" km, "&amp;J1815&amp;" de route. Devis personnalisé, standard 24h/24 et 7j/7."</f>
        <v>Chauffeur privé de Marseille vers l'aéroport Bruxelles-Zaventem : env. 1060 km, 11 h 15 de route. Devis personnalisé, standard 24h/24 et 7j/7.</v>
      </c>
      <c r="R1815" s="14" t="n">
        <f aca="false">LEN(Q1815)</f>
        <v>142</v>
      </c>
      <c r="S1815" s="14" t="str">
        <f aca="false">INDEX(10_Lieux!$C:$C,U1815)</f>
        <v>France</v>
      </c>
      <c r="T1815" s="14" t="str">
        <f aca="false">INDEX(10_Lieux!$C:$C,V1815)</f>
        <v>Belgique</v>
      </c>
      <c r="U1815" s="14" t="n">
        <f aca="false">MATCH(A1815,10_Lieux!$A:$A,0)</f>
        <v>79</v>
      </c>
      <c r="V1815" s="14" t="n">
        <f aca="false">MATCH(B1815,10_Lieux!$A:$A,0)</f>
        <v>177</v>
      </c>
      <c r="W1815" s="14" t="n">
        <f aca="false">ROUND(6371*2*ASIN(SQRT(SIN(RADIANS(INDEX(10_Lieux!$F:$F,V1815)-INDEX(10_Lieux!$F:$F,U1815))/2)^2+COS(RADIANS(INDEX(10_Lieux!$F:$F,U1815)))*COS(RADIANS(INDEX(10_Lieux!$F:$F,V1815)))*SIN(RADIANS(INDEX(10_Lieux!$G:$G,V1815)-INDEX(10_Lieux!$G:$G,U1815))/2)^2)),1)</f>
        <v>848.2</v>
      </c>
      <c r="X1815" s="14" t="n">
        <f aca="false">ROUND(I1815/IF(I1815&lt;p_seuil_vitesse,p_vit_lente,p_vit_rapide)*60/15,0)*15</f>
        <v>675</v>
      </c>
      <c r="Y1815" s="14" t="n">
        <f aca="false">MAX(IF(INDEX(10_Lieux!$B:$B,U1815)&lt;&gt;"Ville",INDEX(10_Lieux!$I:$I,U1815),0),IF(INDEX(10_Lieux!$B:$B,V1815)&lt;&gt;"Ville",INDEX(10_Lieux!$I:$I,V1815),0))</f>
        <v>500</v>
      </c>
      <c r="Z1815" s="14" t="str">
        <f aca="false">A1815&amp;"|"&amp;B1815</f>
        <v>Marseille|Brussels Airport</v>
      </c>
      <c r="AA1815" s="14" t="str">
        <f aca="false">IF(I1815&lt;p_local,"Local",IF(I1815&lt;p_vv_min,"Courte distance",IF(I1815&lt;p_tres_long,"Longue distance","Très longue distance")))</f>
        <v>Très longue distance</v>
      </c>
    </row>
    <row r="1816" customFormat="false" ht="15" hidden="false" customHeight="true" outlineLevel="0" collapsed="false">
      <c r="A1816" s="1" t="s">
        <v>1982</v>
      </c>
      <c r="B1816" s="1" t="s">
        <v>130</v>
      </c>
      <c r="C1816" s="1" t="s">
        <v>34</v>
      </c>
      <c r="D1816" s="1" t="s">
        <v>653</v>
      </c>
      <c r="E1816" s="1" t="s">
        <v>1991</v>
      </c>
      <c r="F1816" s="14" t="s">
        <v>40</v>
      </c>
      <c r="G1816" s="14" t="str">
        <f aca="false">IF(I1816&lt;p_local,"Local → page infra",IF(H1816&gt;=p_ph1,"Phase 1",IF(H1816&gt;=p_ph2,"Phase 2","Phase 3")))</f>
        <v>Phase 3</v>
      </c>
      <c r="H1816" s="14" t="n">
        <f aca="false">IF(I1816&lt;p_local,0,IF(C1816="Aéroport → Aéroport",p_pts_plein,IF(Y1816&gt;0,IF(I1816&lt;=Y1816,p_pts_plein,IF(I1816&lt;=p_mult2*Y1816,p_pts_moyen,p_pts_r3)),IF(I1816&gt;=p_vv_min,p_pts_plein,IF(I1816&gt;=p_vv_moy,p_pts_moyen,p_pts_court))))+IF(INDEX(10_Lieux!$D:$D,U1816)=1,p_prio1,p_prio2)+IF(INDEX(10_Lieux!$D:$D,V1816)=1,p_prio1,p_prio2)+IF(K1816="Oui",p_tf,0)+p_hub*((INDEX(10_Lieux!$H:$H,U1816)="Hub")+(INDEX(10_Lieux!$H:$H,V1816)="Hub"))+IF(OR(INDEX(10_Lieux!$H:$H,U1816)="Premium",INDEX(10_Lieux!$H:$H,V1816)="Premium"),p_prem,0))</f>
        <v>50</v>
      </c>
      <c r="I1816" s="14" t="n">
        <f aca="false">ROUND(W1816*p_facteur,0)</f>
        <v>965</v>
      </c>
      <c r="J1816" s="14" t="str">
        <f aca="false">IF(X1816&lt;60,X1816&amp;" min",INT(X1816/60)&amp;" h"&amp;IF(MOD(X1816,60)=0,""," "&amp;TEXT(MOD(X1816,60),"00")))</f>
        <v>10 h 15</v>
      </c>
      <c r="K1816" s="14" t="str">
        <f aca="false">IF(S1816&lt;&gt;T1816,"Oui","Non")</f>
        <v>Oui</v>
      </c>
      <c r="L1816" s="14" t="str">
        <f aca="false">IF(AND(INDEX(10_Lieux!$B:$B,U1816)="Ville",INDEX(10_Lieux!$B:$B,V1816)="Ville"),"/chauffeur-prive/"&amp;INDEX(10_Lieux!$E:$E,U1816)&amp;"-"&amp;INDEX(10_Lieux!$E:$E,V1816)&amp;"/","/chauffeur-prive/"&amp;INDEX(10_Lieux!$E:$E,U1816)&amp;"/"&amp;INDEX(10_Lieux!$E:$E,V1816)&amp;"/")</f>
        <v>/chauffeur-prive/aeroport-bruxelles-zaventem/bordeaux/</v>
      </c>
      <c r="M1816" s="14" t="str">
        <f aca="false">IFERROR(INDEX($L:$L,MATCH(B1816&amp;"|"&amp;A1816,$Z:$Z,0)),"—")</f>
        <v>/chauffeur-prive/bordeaux/aeroport-bruxelles-zaventem/</v>
      </c>
      <c r="N1816" s="14" t="str">
        <f aca="false">IF(LEN("Chauffeur privé "&amp;INDEX(10_Lieux!$J:$J,U1816)&amp;" → "&amp;INDEX(10_Lieux!$J:$J,V1816)&amp;" | 24h/24")&gt;60,"Chauffeur privé "&amp;INDEX(10_Lieux!$J:$J,U1816)&amp;" → "&amp;INDEX(10_Lieux!$J:$J,V1816),"Chauffeur privé "&amp;INDEX(10_Lieux!$J:$J,U1816)&amp;" → "&amp;INDEX(10_Lieux!$J:$J,V1816)&amp;" | 24h/24")</f>
        <v>Chauffeur privé Aéroport Bruxelles-Zaventem → Bordeaux</v>
      </c>
      <c r="O1816" s="14" t="n">
        <f aca="false">LEN(N1816)</f>
        <v>54</v>
      </c>
      <c r="P1816" s="14" t="str">
        <f aca="false">"Chauffeur privé "&amp;INDEX(10_Lieux!$K:$K,U1816)&amp;" vers "&amp;INDEX(10_Lieux!$L:$L,V1816)</f>
        <v>Chauffeur privé de l'aéroport Bruxelles-Zaventem vers Bordeaux</v>
      </c>
      <c r="Q1816" s="14" t="str">
        <f aca="false">"Chauffeur privé "&amp;INDEX(10_Lieux!$K:$K,U1816)&amp;" vers "&amp;INDEX(10_Lieux!$L:$L,V1816)&amp;" : env. "&amp;I1816&amp;" km, "&amp;J1816&amp;" de route. Devis personnalisé, standard 24h/24 et 7j/7."</f>
        <v>Chauffeur privé de l'aéroport Bruxelles-Zaventem vers Bordeaux : env. 965 km, 10 h 15 de route. Devis personnalisé, standard 24h/24 et 7j/7.</v>
      </c>
      <c r="R1816" s="14" t="n">
        <f aca="false">LEN(Q1816)</f>
        <v>140</v>
      </c>
      <c r="S1816" s="14" t="str">
        <f aca="false">INDEX(10_Lieux!$C:$C,U1816)</f>
        <v>Belgique</v>
      </c>
      <c r="T1816" s="14" t="str">
        <f aca="false">INDEX(10_Lieux!$C:$C,V1816)</f>
        <v>France</v>
      </c>
      <c r="U1816" s="14" t="n">
        <f aca="false">MATCH(A1816,10_Lieux!$A:$A,0)</f>
        <v>177</v>
      </c>
      <c r="V1816" s="14" t="n">
        <f aca="false">MATCH(B1816,10_Lieux!$A:$A,0)</f>
        <v>61</v>
      </c>
      <c r="W1816" s="14" t="n">
        <f aca="false">ROUND(6371*2*ASIN(SQRT(SIN(RADIANS(INDEX(10_Lieux!$F:$F,V1816)-INDEX(10_Lieux!$F:$F,U1816))/2)^2+COS(RADIANS(INDEX(10_Lieux!$F:$F,U1816)))*COS(RADIANS(INDEX(10_Lieux!$F:$F,V1816)))*SIN(RADIANS(INDEX(10_Lieux!$G:$G,V1816)-INDEX(10_Lieux!$G:$G,U1816))/2)^2)),1)</f>
        <v>772.3</v>
      </c>
      <c r="X1816" s="14" t="n">
        <f aca="false">ROUND(I1816/IF(I1816&lt;p_seuil_vitesse,p_vit_lente,p_vit_rapide)*60/15,0)*15</f>
        <v>615</v>
      </c>
      <c r="Y1816" s="14" t="n">
        <f aca="false">MAX(IF(INDEX(10_Lieux!$B:$B,U1816)&lt;&gt;"Ville",INDEX(10_Lieux!$I:$I,U1816),0),IF(INDEX(10_Lieux!$B:$B,V1816)&lt;&gt;"Ville",INDEX(10_Lieux!$I:$I,V1816),0))</f>
        <v>500</v>
      </c>
      <c r="Z1816" s="14" t="str">
        <f aca="false">A1816&amp;"|"&amp;B1816</f>
        <v>Brussels Airport|Bordeaux</v>
      </c>
      <c r="AA1816" s="14" t="str">
        <f aca="false">IF(I1816&lt;p_local,"Local",IF(I1816&lt;p_vv_min,"Courte distance",IF(I1816&lt;p_tres_long,"Longue distance","Très longue distance")))</f>
        <v>Très longue distance</v>
      </c>
    </row>
    <row r="1817" customFormat="false" ht="15" hidden="false" customHeight="true" outlineLevel="0" collapsed="false">
      <c r="A1817" s="1" t="s">
        <v>130</v>
      </c>
      <c r="B1817" s="1" t="s">
        <v>1982</v>
      </c>
      <c r="C1817" s="1" t="s">
        <v>35</v>
      </c>
      <c r="D1817" s="1" t="s">
        <v>653</v>
      </c>
      <c r="E1817" s="1" t="s">
        <v>1992</v>
      </c>
      <c r="F1817" s="14" t="s">
        <v>40</v>
      </c>
      <c r="G1817" s="14" t="str">
        <f aca="false">IF(I1817&lt;p_local,"Local → page infra",IF(H1817&gt;=p_ph1,"Phase 1",IF(H1817&gt;=p_ph2,"Phase 2","Phase 3")))</f>
        <v>Phase 3</v>
      </c>
      <c r="H1817" s="14" t="n">
        <f aca="false">IF(I1817&lt;p_local,0,IF(C1817="Aéroport → Aéroport",p_pts_plein,IF(Y1817&gt;0,IF(I1817&lt;=Y1817,p_pts_plein,IF(I1817&lt;=p_mult2*Y1817,p_pts_moyen,p_pts_r3)),IF(I1817&gt;=p_vv_min,p_pts_plein,IF(I1817&gt;=p_vv_moy,p_pts_moyen,p_pts_court))))+IF(INDEX(10_Lieux!$D:$D,U1817)=1,p_prio1,p_prio2)+IF(INDEX(10_Lieux!$D:$D,V1817)=1,p_prio1,p_prio2)+IF(K1817="Oui",p_tf,0)+p_hub*((INDEX(10_Lieux!$H:$H,U1817)="Hub")+(INDEX(10_Lieux!$H:$H,V1817)="Hub"))+IF(OR(INDEX(10_Lieux!$H:$H,U1817)="Premium",INDEX(10_Lieux!$H:$H,V1817)="Premium"),p_prem,0))</f>
        <v>50</v>
      </c>
      <c r="I1817" s="14" t="n">
        <f aca="false">ROUND(W1817*p_facteur,0)</f>
        <v>965</v>
      </c>
      <c r="J1817" s="14" t="str">
        <f aca="false">IF(X1817&lt;60,X1817&amp;" min",INT(X1817/60)&amp;" h"&amp;IF(MOD(X1817,60)=0,""," "&amp;TEXT(MOD(X1817,60),"00")))</f>
        <v>10 h 15</v>
      </c>
      <c r="K1817" s="14" t="str">
        <f aca="false">IF(S1817&lt;&gt;T1817,"Oui","Non")</f>
        <v>Oui</v>
      </c>
      <c r="L1817" s="14" t="str">
        <f aca="false">IF(AND(INDEX(10_Lieux!$B:$B,U1817)="Ville",INDEX(10_Lieux!$B:$B,V1817)="Ville"),"/chauffeur-prive/"&amp;INDEX(10_Lieux!$E:$E,U1817)&amp;"-"&amp;INDEX(10_Lieux!$E:$E,V1817)&amp;"/","/chauffeur-prive/"&amp;INDEX(10_Lieux!$E:$E,U1817)&amp;"/"&amp;INDEX(10_Lieux!$E:$E,V1817)&amp;"/")</f>
        <v>/chauffeur-prive/bordeaux/aeroport-bruxelles-zaventem/</v>
      </c>
      <c r="M1817" s="14" t="str">
        <f aca="false">IFERROR(INDEX($L:$L,MATCH(B1817&amp;"|"&amp;A1817,$Z:$Z,0)),"—")</f>
        <v>/chauffeur-prive/aeroport-bruxelles-zaventem/bordeaux/</v>
      </c>
      <c r="N1817" s="14" t="str">
        <f aca="false">IF(LEN("Chauffeur privé "&amp;INDEX(10_Lieux!$J:$J,U1817)&amp;" → "&amp;INDEX(10_Lieux!$J:$J,V1817)&amp;" | 24h/24")&gt;60,"Chauffeur privé "&amp;INDEX(10_Lieux!$J:$J,U1817)&amp;" → "&amp;INDEX(10_Lieux!$J:$J,V1817),"Chauffeur privé "&amp;INDEX(10_Lieux!$J:$J,U1817)&amp;" → "&amp;INDEX(10_Lieux!$J:$J,V1817)&amp;" | 24h/24")</f>
        <v>Chauffeur privé Bordeaux → Aéroport Bruxelles-Zaventem</v>
      </c>
      <c r="O1817" s="14" t="n">
        <f aca="false">LEN(N1817)</f>
        <v>54</v>
      </c>
      <c r="P1817" s="14" t="str">
        <f aca="false">"Chauffeur privé "&amp;INDEX(10_Lieux!$K:$K,U1817)&amp;" vers "&amp;INDEX(10_Lieux!$L:$L,V1817)</f>
        <v>Chauffeur privé de Bordeaux vers l'aéroport Bruxelles-Zaventem</v>
      </c>
      <c r="Q1817" s="14" t="str">
        <f aca="false">"Chauffeur privé "&amp;INDEX(10_Lieux!$K:$K,U1817)&amp;" vers "&amp;INDEX(10_Lieux!$L:$L,V1817)&amp;" : env. "&amp;I1817&amp;" km, "&amp;J1817&amp;" de route. Devis personnalisé, standard 24h/24 et 7j/7."</f>
        <v>Chauffeur privé de Bordeaux vers l'aéroport Bruxelles-Zaventem : env. 965 km, 10 h 15 de route. Devis personnalisé, standard 24h/24 et 7j/7.</v>
      </c>
      <c r="R1817" s="14" t="n">
        <f aca="false">LEN(Q1817)</f>
        <v>140</v>
      </c>
      <c r="S1817" s="14" t="str">
        <f aca="false">INDEX(10_Lieux!$C:$C,U1817)</f>
        <v>France</v>
      </c>
      <c r="T1817" s="14" t="str">
        <f aca="false">INDEX(10_Lieux!$C:$C,V1817)</f>
        <v>Belgique</v>
      </c>
      <c r="U1817" s="14" t="n">
        <f aca="false">MATCH(A1817,10_Lieux!$A:$A,0)</f>
        <v>61</v>
      </c>
      <c r="V1817" s="14" t="n">
        <f aca="false">MATCH(B1817,10_Lieux!$A:$A,0)</f>
        <v>177</v>
      </c>
      <c r="W1817" s="14" t="n">
        <f aca="false">ROUND(6371*2*ASIN(SQRT(SIN(RADIANS(INDEX(10_Lieux!$F:$F,V1817)-INDEX(10_Lieux!$F:$F,U1817))/2)^2+COS(RADIANS(INDEX(10_Lieux!$F:$F,U1817)))*COS(RADIANS(INDEX(10_Lieux!$F:$F,V1817)))*SIN(RADIANS(INDEX(10_Lieux!$G:$G,V1817)-INDEX(10_Lieux!$G:$G,U1817))/2)^2)),1)</f>
        <v>772.3</v>
      </c>
      <c r="X1817" s="14" t="n">
        <f aca="false">ROUND(I1817/IF(I1817&lt;p_seuil_vitesse,p_vit_lente,p_vit_rapide)*60/15,0)*15</f>
        <v>615</v>
      </c>
      <c r="Y1817" s="14" t="n">
        <f aca="false">MAX(IF(INDEX(10_Lieux!$B:$B,U1817)&lt;&gt;"Ville",INDEX(10_Lieux!$I:$I,U1817),0),IF(INDEX(10_Lieux!$B:$B,V1817)&lt;&gt;"Ville",INDEX(10_Lieux!$I:$I,V1817),0))</f>
        <v>500</v>
      </c>
      <c r="Z1817" s="14" t="str">
        <f aca="false">A1817&amp;"|"&amp;B1817</f>
        <v>Bordeaux|Brussels Airport</v>
      </c>
      <c r="AA1817" s="14" t="str">
        <f aca="false">IF(I1817&lt;p_local,"Local",IF(I1817&lt;p_vv_min,"Courte distance",IF(I1817&lt;p_tres_long,"Longue distance","Très longue distance")))</f>
        <v>Très longue distance</v>
      </c>
    </row>
    <row r="1818" customFormat="false" ht="15" hidden="false" customHeight="true" outlineLevel="0" collapsed="false">
      <c r="A1818" s="1" t="s">
        <v>1982</v>
      </c>
      <c r="B1818" s="1" t="s">
        <v>132</v>
      </c>
      <c r="C1818" s="1" t="s">
        <v>34</v>
      </c>
      <c r="D1818" s="1" t="s">
        <v>653</v>
      </c>
      <c r="E1818" s="1" t="s">
        <v>1993</v>
      </c>
      <c r="F1818" s="14" t="s">
        <v>40</v>
      </c>
      <c r="G1818" s="14" t="str">
        <f aca="false">IF(I1818&lt;p_local,"Local → page infra",IF(H1818&gt;=p_ph1,"Phase 1",IF(H1818&gt;=p_ph2,"Phase 2","Phase 3")))</f>
        <v>Phase 3</v>
      </c>
      <c r="H1818" s="14" t="n">
        <f aca="false">IF(I1818&lt;p_local,0,IF(C1818="Aéroport → Aéroport",p_pts_plein,IF(Y1818&gt;0,IF(I1818&lt;=Y1818,p_pts_plein,IF(I1818&lt;=p_mult2*Y1818,p_pts_moyen,p_pts_r3)),IF(I1818&gt;=p_vv_min,p_pts_plein,IF(I1818&gt;=p_vv_moy,p_pts_moyen,p_pts_court))))+IF(INDEX(10_Lieux!$D:$D,U1818)=1,p_prio1,p_prio2)+IF(INDEX(10_Lieux!$D:$D,V1818)=1,p_prio1,p_prio2)+IF(K1818="Oui",p_tf,0)+p_hub*((INDEX(10_Lieux!$H:$H,U1818)="Hub")+(INDEX(10_Lieux!$H:$H,V1818)="Hub"))+IF(OR(INDEX(10_Lieux!$H:$H,U1818)="Premium",INDEX(10_Lieux!$H:$H,V1818)="Premium"),p_prem,0))</f>
        <v>50</v>
      </c>
      <c r="I1818" s="14" t="n">
        <f aca="false">ROUND(W1818*p_facteur,0)</f>
        <v>1054</v>
      </c>
      <c r="J1818" s="14" t="str">
        <f aca="false">IF(X1818&lt;60,X1818&amp;" min",INT(X1818/60)&amp;" h"&amp;IF(MOD(X1818,60)=0,""," "&amp;TEXT(MOD(X1818,60),"00")))</f>
        <v>11 h</v>
      </c>
      <c r="K1818" s="14" t="str">
        <f aca="false">IF(S1818&lt;&gt;T1818,"Oui","Non")</f>
        <v>Oui</v>
      </c>
      <c r="L1818" s="14" t="str">
        <f aca="false">IF(AND(INDEX(10_Lieux!$B:$B,U1818)="Ville",INDEX(10_Lieux!$B:$B,V1818)="Ville"),"/chauffeur-prive/"&amp;INDEX(10_Lieux!$E:$E,U1818)&amp;"-"&amp;INDEX(10_Lieux!$E:$E,V1818)&amp;"/","/chauffeur-prive/"&amp;INDEX(10_Lieux!$E:$E,U1818)&amp;"/"&amp;INDEX(10_Lieux!$E:$E,V1818)&amp;"/")</f>
        <v>/chauffeur-prive/aeroport-bruxelles-zaventem/toulouse/</v>
      </c>
      <c r="M1818" s="14" t="str">
        <f aca="false">IFERROR(INDEX($L:$L,MATCH(B1818&amp;"|"&amp;A1818,$Z:$Z,0)),"—")</f>
        <v>/chauffeur-prive/toulouse/aeroport-bruxelles-zaventem/</v>
      </c>
      <c r="N1818" s="14" t="str">
        <f aca="false">IF(LEN("Chauffeur privé "&amp;INDEX(10_Lieux!$J:$J,U1818)&amp;" → "&amp;INDEX(10_Lieux!$J:$J,V1818)&amp;" | 24h/24")&gt;60,"Chauffeur privé "&amp;INDEX(10_Lieux!$J:$J,U1818)&amp;" → "&amp;INDEX(10_Lieux!$J:$J,V1818),"Chauffeur privé "&amp;INDEX(10_Lieux!$J:$J,U1818)&amp;" → "&amp;INDEX(10_Lieux!$J:$J,V1818)&amp;" | 24h/24")</f>
        <v>Chauffeur privé Aéroport Bruxelles-Zaventem → Toulouse</v>
      </c>
      <c r="O1818" s="14" t="n">
        <f aca="false">LEN(N1818)</f>
        <v>54</v>
      </c>
      <c r="P1818" s="14" t="str">
        <f aca="false">"Chauffeur privé "&amp;INDEX(10_Lieux!$K:$K,U1818)&amp;" vers "&amp;INDEX(10_Lieux!$L:$L,V1818)</f>
        <v>Chauffeur privé de l'aéroport Bruxelles-Zaventem vers Toulouse</v>
      </c>
      <c r="Q1818" s="14" t="str">
        <f aca="false">"Chauffeur privé "&amp;INDEX(10_Lieux!$K:$K,U1818)&amp;" vers "&amp;INDEX(10_Lieux!$L:$L,V1818)&amp;" : env. "&amp;I1818&amp;" km, "&amp;J1818&amp;" de route. Devis personnalisé, standard 24h/24 et 7j/7."</f>
        <v>Chauffeur privé de l'aéroport Bruxelles-Zaventem vers Toulouse : env. 1054 km, 11 h de route. Devis personnalisé, standard 24h/24 et 7j/7.</v>
      </c>
      <c r="R1818" s="14" t="n">
        <f aca="false">LEN(Q1818)</f>
        <v>138</v>
      </c>
      <c r="S1818" s="14" t="str">
        <f aca="false">INDEX(10_Lieux!$C:$C,U1818)</f>
        <v>Belgique</v>
      </c>
      <c r="T1818" s="14" t="str">
        <f aca="false">INDEX(10_Lieux!$C:$C,V1818)</f>
        <v>France</v>
      </c>
      <c r="U1818" s="14" t="n">
        <f aca="false">MATCH(A1818,10_Lieux!$A:$A,0)</f>
        <v>177</v>
      </c>
      <c r="V1818" s="14" t="n">
        <f aca="false">MATCH(B1818,10_Lieux!$A:$A,0)</f>
        <v>70</v>
      </c>
      <c r="W1818" s="14" t="n">
        <f aca="false">ROUND(6371*2*ASIN(SQRT(SIN(RADIANS(INDEX(10_Lieux!$F:$F,V1818)-INDEX(10_Lieux!$F:$F,U1818))/2)^2+COS(RADIANS(INDEX(10_Lieux!$F:$F,U1818)))*COS(RADIANS(INDEX(10_Lieux!$F:$F,V1818)))*SIN(RADIANS(INDEX(10_Lieux!$G:$G,V1818)-INDEX(10_Lieux!$G:$G,U1818))/2)^2)),1)</f>
        <v>842.9</v>
      </c>
      <c r="X1818" s="14" t="n">
        <f aca="false">ROUND(I1818/IF(I1818&lt;p_seuil_vitesse,p_vit_lente,p_vit_rapide)*60/15,0)*15</f>
        <v>660</v>
      </c>
      <c r="Y1818" s="14" t="n">
        <f aca="false">MAX(IF(INDEX(10_Lieux!$B:$B,U1818)&lt;&gt;"Ville",INDEX(10_Lieux!$I:$I,U1818),0),IF(INDEX(10_Lieux!$B:$B,V1818)&lt;&gt;"Ville",INDEX(10_Lieux!$I:$I,V1818),0))</f>
        <v>500</v>
      </c>
      <c r="Z1818" s="14" t="str">
        <f aca="false">A1818&amp;"|"&amp;B1818</f>
        <v>Brussels Airport|Toulouse</v>
      </c>
      <c r="AA1818" s="14" t="str">
        <f aca="false">IF(I1818&lt;p_local,"Local",IF(I1818&lt;p_vv_min,"Courte distance",IF(I1818&lt;p_tres_long,"Longue distance","Très longue distance")))</f>
        <v>Très longue distance</v>
      </c>
    </row>
    <row r="1819" customFormat="false" ht="15" hidden="false" customHeight="true" outlineLevel="0" collapsed="false">
      <c r="A1819" s="1" t="s">
        <v>132</v>
      </c>
      <c r="B1819" s="1" t="s">
        <v>1982</v>
      </c>
      <c r="C1819" s="1" t="s">
        <v>35</v>
      </c>
      <c r="D1819" s="1" t="s">
        <v>653</v>
      </c>
      <c r="E1819" s="1" t="s">
        <v>1994</v>
      </c>
      <c r="F1819" s="14" t="s">
        <v>40</v>
      </c>
      <c r="G1819" s="14" t="str">
        <f aca="false">IF(I1819&lt;p_local,"Local → page infra",IF(H1819&gt;=p_ph1,"Phase 1",IF(H1819&gt;=p_ph2,"Phase 2","Phase 3")))</f>
        <v>Phase 3</v>
      </c>
      <c r="H1819" s="14" t="n">
        <f aca="false">IF(I1819&lt;p_local,0,IF(C1819="Aéroport → Aéroport",p_pts_plein,IF(Y1819&gt;0,IF(I1819&lt;=Y1819,p_pts_plein,IF(I1819&lt;=p_mult2*Y1819,p_pts_moyen,p_pts_r3)),IF(I1819&gt;=p_vv_min,p_pts_plein,IF(I1819&gt;=p_vv_moy,p_pts_moyen,p_pts_court))))+IF(INDEX(10_Lieux!$D:$D,U1819)=1,p_prio1,p_prio2)+IF(INDEX(10_Lieux!$D:$D,V1819)=1,p_prio1,p_prio2)+IF(K1819="Oui",p_tf,0)+p_hub*((INDEX(10_Lieux!$H:$H,U1819)="Hub")+(INDEX(10_Lieux!$H:$H,V1819)="Hub"))+IF(OR(INDEX(10_Lieux!$H:$H,U1819)="Premium",INDEX(10_Lieux!$H:$H,V1819)="Premium"),p_prem,0))</f>
        <v>50</v>
      </c>
      <c r="I1819" s="14" t="n">
        <f aca="false">ROUND(W1819*p_facteur,0)</f>
        <v>1054</v>
      </c>
      <c r="J1819" s="14" t="str">
        <f aca="false">IF(X1819&lt;60,X1819&amp;" min",INT(X1819/60)&amp;" h"&amp;IF(MOD(X1819,60)=0,""," "&amp;TEXT(MOD(X1819,60),"00")))</f>
        <v>11 h</v>
      </c>
      <c r="K1819" s="14" t="str">
        <f aca="false">IF(S1819&lt;&gt;T1819,"Oui","Non")</f>
        <v>Oui</v>
      </c>
      <c r="L1819" s="14" t="str">
        <f aca="false">IF(AND(INDEX(10_Lieux!$B:$B,U1819)="Ville",INDEX(10_Lieux!$B:$B,V1819)="Ville"),"/chauffeur-prive/"&amp;INDEX(10_Lieux!$E:$E,U1819)&amp;"-"&amp;INDEX(10_Lieux!$E:$E,V1819)&amp;"/","/chauffeur-prive/"&amp;INDEX(10_Lieux!$E:$E,U1819)&amp;"/"&amp;INDEX(10_Lieux!$E:$E,V1819)&amp;"/")</f>
        <v>/chauffeur-prive/toulouse/aeroport-bruxelles-zaventem/</v>
      </c>
      <c r="M1819" s="14" t="str">
        <f aca="false">IFERROR(INDEX($L:$L,MATCH(B1819&amp;"|"&amp;A1819,$Z:$Z,0)),"—")</f>
        <v>/chauffeur-prive/aeroport-bruxelles-zaventem/toulouse/</v>
      </c>
      <c r="N1819" s="14" t="str">
        <f aca="false">IF(LEN("Chauffeur privé "&amp;INDEX(10_Lieux!$J:$J,U1819)&amp;" → "&amp;INDEX(10_Lieux!$J:$J,V1819)&amp;" | 24h/24")&gt;60,"Chauffeur privé "&amp;INDEX(10_Lieux!$J:$J,U1819)&amp;" → "&amp;INDEX(10_Lieux!$J:$J,V1819),"Chauffeur privé "&amp;INDEX(10_Lieux!$J:$J,U1819)&amp;" → "&amp;INDEX(10_Lieux!$J:$J,V1819)&amp;" | 24h/24")</f>
        <v>Chauffeur privé Toulouse → Aéroport Bruxelles-Zaventem</v>
      </c>
      <c r="O1819" s="14" t="n">
        <f aca="false">LEN(N1819)</f>
        <v>54</v>
      </c>
      <c r="P1819" s="14" t="str">
        <f aca="false">"Chauffeur privé "&amp;INDEX(10_Lieux!$K:$K,U1819)&amp;" vers "&amp;INDEX(10_Lieux!$L:$L,V1819)</f>
        <v>Chauffeur privé de Toulouse vers l'aéroport Bruxelles-Zaventem</v>
      </c>
      <c r="Q1819" s="14" t="str">
        <f aca="false">"Chauffeur privé "&amp;INDEX(10_Lieux!$K:$K,U1819)&amp;" vers "&amp;INDEX(10_Lieux!$L:$L,V1819)&amp;" : env. "&amp;I1819&amp;" km, "&amp;J1819&amp;" de route. Devis personnalisé, standard 24h/24 et 7j/7."</f>
        <v>Chauffeur privé de Toulouse vers l'aéroport Bruxelles-Zaventem : env. 1054 km, 11 h de route. Devis personnalisé, standard 24h/24 et 7j/7.</v>
      </c>
      <c r="R1819" s="14" t="n">
        <f aca="false">LEN(Q1819)</f>
        <v>138</v>
      </c>
      <c r="S1819" s="14" t="str">
        <f aca="false">INDEX(10_Lieux!$C:$C,U1819)</f>
        <v>France</v>
      </c>
      <c r="T1819" s="14" t="str">
        <f aca="false">INDEX(10_Lieux!$C:$C,V1819)</f>
        <v>Belgique</v>
      </c>
      <c r="U1819" s="14" t="n">
        <f aca="false">MATCH(A1819,10_Lieux!$A:$A,0)</f>
        <v>70</v>
      </c>
      <c r="V1819" s="14" t="n">
        <f aca="false">MATCH(B1819,10_Lieux!$A:$A,0)</f>
        <v>177</v>
      </c>
      <c r="W1819" s="14" t="n">
        <f aca="false">ROUND(6371*2*ASIN(SQRT(SIN(RADIANS(INDEX(10_Lieux!$F:$F,V1819)-INDEX(10_Lieux!$F:$F,U1819))/2)^2+COS(RADIANS(INDEX(10_Lieux!$F:$F,U1819)))*COS(RADIANS(INDEX(10_Lieux!$F:$F,V1819)))*SIN(RADIANS(INDEX(10_Lieux!$G:$G,V1819)-INDEX(10_Lieux!$G:$G,U1819))/2)^2)),1)</f>
        <v>842.9</v>
      </c>
      <c r="X1819" s="14" t="n">
        <f aca="false">ROUND(I1819/IF(I1819&lt;p_seuil_vitesse,p_vit_lente,p_vit_rapide)*60/15,0)*15</f>
        <v>660</v>
      </c>
      <c r="Y1819" s="14" t="n">
        <f aca="false">MAX(IF(INDEX(10_Lieux!$B:$B,U1819)&lt;&gt;"Ville",INDEX(10_Lieux!$I:$I,U1819),0),IF(INDEX(10_Lieux!$B:$B,V1819)&lt;&gt;"Ville",INDEX(10_Lieux!$I:$I,V1819),0))</f>
        <v>500</v>
      </c>
      <c r="Z1819" s="14" t="str">
        <f aca="false">A1819&amp;"|"&amp;B1819</f>
        <v>Toulouse|Brussels Airport</v>
      </c>
      <c r="AA1819" s="14" t="str">
        <f aca="false">IF(I1819&lt;p_local,"Local",IF(I1819&lt;p_vv_min,"Courte distance",IF(I1819&lt;p_tres_long,"Longue distance","Très longue distance")))</f>
        <v>Très longue distance</v>
      </c>
    </row>
    <row r="1820" customFormat="false" ht="15" hidden="false" customHeight="true" outlineLevel="0" collapsed="false">
      <c r="A1820" s="1" t="s">
        <v>1982</v>
      </c>
      <c r="B1820" s="1" t="s">
        <v>134</v>
      </c>
      <c r="C1820" s="1" t="s">
        <v>34</v>
      </c>
      <c r="D1820" s="1" t="s">
        <v>653</v>
      </c>
      <c r="E1820" s="1" t="s">
        <v>1995</v>
      </c>
      <c r="F1820" s="14" t="s">
        <v>40</v>
      </c>
      <c r="G1820" s="14" t="str">
        <f aca="false">IF(I1820&lt;p_local,"Local → page infra",IF(H1820&gt;=p_ph1,"Phase 1",IF(H1820&gt;=p_ph2,"Phase 2","Phase 3")))</f>
        <v>Phase 1</v>
      </c>
      <c r="H1820" s="14" t="n">
        <f aca="false">IF(I1820&lt;p_local,0,IF(C1820="Aéroport → Aéroport",p_pts_plein,IF(Y1820&gt;0,IF(I1820&lt;=Y1820,p_pts_plein,IF(I1820&lt;=p_mult2*Y1820,p_pts_moyen,p_pts_r3)),IF(I1820&gt;=p_vv_min,p_pts_plein,IF(I1820&gt;=p_vv_moy,p_pts_moyen,p_pts_court))))+IF(INDEX(10_Lieux!$D:$D,U1820)=1,p_prio1,p_prio2)+IF(INDEX(10_Lieux!$D:$D,V1820)=1,p_prio1,p_prio2)+IF(K1820="Oui",p_tf,0)+p_hub*((INDEX(10_Lieux!$H:$H,U1820)="Hub")+(INDEX(10_Lieux!$H:$H,V1820)="Hub"))+IF(OR(INDEX(10_Lieux!$H:$H,U1820)="Premium",INDEX(10_Lieux!$H:$H,V1820)="Premium"),p_prem,0))</f>
        <v>80</v>
      </c>
      <c r="I1820" s="14" t="n">
        <f aca="false">ROUND(W1820*p_facteur,0)</f>
        <v>131</v>
      </c>
      <c r="J1820" s="14" t="str">
        <f aca="false">IF(X1820&lt;60,X1820&amp;" min",INT(X1820/60)&amp;" h"&amp;IF(MOD(X1820,60)=0,""," "&amp;TEXT(MOD(X1820,60),"00")))</f>
        <v>1 h 30</v>
      </c>
      <c r="K1820" s="14" t="str">
        <f aca="false">IF(S1820&lt;&gt;T1820,"Oui","Non")</f>
        <v>Oui</v>
      </c>
      <c r="L1820" s="14" t="str">
        <f aca="false">IF(AND(INDEX(10_Lieux!$B:$B,U1820)="Ville",INDEX(10_Lieux!$B:$B,V1820)="Ville"),"/chauffeur-prive/"&amp;INDEX(10_Lieux!$E:$E,U1820)&amp;"-"&amp;INDEX(10_Lieux!$E:$E,V1820)&amp;"/","/chauffeur-prive/"&amp;INDEX(10_Lieux!$E:$E,U1820)&amp;"/"&amp;INDEX(10_Lieux!$E:$E,V1820)&amp;"/")</f>
        <v>/chauffeur-prive/aeroport-bruxelles-zaventem/lille/</v>
      </c>
      <c r="M1820" s="14" t="str">
        <f aca="false">IFERROR(INDEX($L:$L,MATCH(B1820&amp;"|"&amp;A1820,$Z:$Z,0)),"—")</f>
        <v>/chauffeur-prive/lille/aeroport-bruxelles-zaventem/</v>
      </c>
      <c r="N1820" s="14" t="str">
        <f aca="false">IF(LEN("Chauffeur privé "&amp;INDEX(10_Lieux!$J:$J,U1820)&amp;" → "&amp;INDEX(10_Lieux!$J:$J,V1820)&amp;" | 24h/24")&gt;60,"Chauffeur privé "&amp;INDEX(10_Lieux!$J:$J,U1820)&amp;" → "&amp;INDEX(10_Lieux!$J:$J,V1820),"Chauffeur privé "&amp;INDEX(10_Lieux!$J:$J,U1820)&amp;" → "&amp;INDEX(10_Lieux!$J:$J,V1820)&amp;" | 24h/24")</f>
        <v>Chauffeur privé Aéroport Bruxelles-Zaventem → Lille | 24h/24</v>
      </c>
      <c r="O1820" s="14" t="n">
        <f aca="false">LEN(N1820)</f>
        <v>60</v>
      </c>
      <c r="P1820" s="14" t="str">
        <f aca="false">"Chauffeur privé "&amp;INDEX(10_Lieux!$K:$K,U1820)&amp;" vers "&amp;INDEX(10_Lieux!$L:$L,V1820)</f>
        <v>Chauffeur privé de l'aéroport Bruxelles-Zaventem vers Lille</v>
      </c>
      <c r="Q1820" s="14" t="str">
        <f aca="false">"Chauffeur privé "&amp;INDEX(10_Lieux!$K:$K,U1820)&amp;" vers "&amp;INDEX(10_Lieux!$L:$L,V1820)&amp;" : env. "&amp;I1820&amp;" km, "&amp;J1820&amp;" de route. Devis personnalisé, standard 24h/24 et 7j/7."</f>
        <v>Chauffeur privé de l'aéroport Bruxelles-Zaventem vers Lille : env. 131 km, 1 h 30 de route. Devis personnalisé, standard 24h/24 et 7j/7.</v>
      </c>
      <c r="R1820" s="14" t="n">
        <f aca="false">LEN(Q1820)</f>
        <v>136</v>
      </c>
      <c r="S1820" s="14" t="str">
        <f aca="false">INDEX(10_Lieux!$C:$C,U1820)</f>
        <v>Belgique</v>
      </c>
      <c r="T1820" s="14" t="str">
        <f aca="false">INDEX(10_Lieux!$C:$C,V1820)</f>
        <v>France</v>
      </c>
      <c r="U1820" s="14" t="n">
        <f aca="false">MATCH(A1820,10_Lieux!$A:$A,0)</f>
        <v>177</v>
      </c>
      <c r="V1820" s="14" t="n">
        <f aca="false">MATCH(B1820,10_Lieux!$A:$A,0)</f>
        <v>37</v>
      </c>
      <c r="W1820" s="14" t="n">
        <f aca="false">ROUND(6371*2*ASIN(SQRT(SIN(RADIANS(INDEX(10_Lieux!$F:$F,V1820)-INDEX(10_Lieux!$F:$F,U1820))/2)^2+COS(RADIANS(INDEX(10_Lieux!$F:$F,U1820)))*COS(RADIANS(INDEX(10_Lieux!$F:$F,V1820)))*SIN(RADIANS(INDEX(10_Lieux!$G:$G,V1820)-INDEX(10_Lieux!$G:$G,U1820))/2)^2)),1)</f>
        <v>104.8</v>
      </c>
      <c r="X1820" s="14" t="n">
        <f aca="false">ROUND(I1820/IF(I1820&lt;p_seuil_vitesse,p_vit_lente,p_vit_rapide)*60/15,0)*15</f>
        <v>90</v>
      </c>
      <c r="Y1820" s="14" t="n">
        <f aca="false">MAX(IF(INDEX(10_Lieux!$B:$B,U1820)&lt;&gt;"Ville",INDEX(10_Lieux!$I:$I,U1820),0),IF(INDEX(10_Lieux!$B:$B,V1820)&lt;&gt;"Ville",INDEX(10_Lieux!$I:$I,V1820),0))</f>
        <v>500</v>
      </c>
      <c r="Z1820" s="14" t="str">
        <f aca="false">A1820&amp;"|"&amp;B1820</f>
        <v>Brussels Airport|Lille</v>
      </c>
      <c r="AA1820" s="14" t="str">
        <f aca="false">IF(I1820&lt;p_local,"Local",IF(I1820&lt;p_vv_min,"Courte distance",IF(I1820&lt;p_tres_long,"Longue distance","Très longue distance")))</f>
        <v>Longue distance</v>
      </c>
    </row>
    <row r="1821" customFormat="false" ht="15" hidden="false" customHeight="true" outlineLevel="0" collapsed="false">
      <c r="A1821" s="1" t="s">
        <v>134</v>
      </c>
      <c r="B1821" s="1" t="s">
        <v>1982</v>
      </c>
      <c r="C1821" s="1" t="s">
        <v>35</v>
      </c>
      <c r="D1821" s="1" t="s">
        <v>653</v>
      </c>
      <c r="E1821" s="1" t="s">
        <v>1996</v>
      </c>
      <c r="F1821" s="14" t="s">
        <v>40</v>
      </c>
      <c r="G1821" s="14" t="str">
        <f aca="false">IF(I1821&lt;p_local,"Local → page infra",IF(H1821&gt;=p_ph1,"Phase 1",IF(H1821&gt;=p_ph2,"Phase 2","Phase 3")))</f>
        <v>Phase 1</v>
      </c>
      <c r="H1821" s="14" t="n">
        <f aca="false">IF(I1821&lt;p_local,0,IF(C1821="Aéroport → Aéroport",p_pts_plein,IF(Y1821&gt;0,IF(I1821&lt;=Y1821,p_pts_plein,IF(I1821&lt;=p_mult2*Y1821,p_pts_moyen,p_pts_r3)),IF(I1821&gt;=p_vv_min,p_pts_plein,IF(I1821&gt;=p_vv_moy,p_pts_moyen,p_pts_court))))+IF(INDEX(10_Lieux!$D:$D,U1821)=1,p_prio1,p_prio2)+IF(INDEX(10_Lieux!$D:$D,V1821)=1,p_prio1,p_prio2)+IF(K1821="Oui",p_tf,0)+p_hub*((INDEX(10_Lieux!$H:$H,U1821)="Hub")+(INDEX(10_Lieux!$H:$H,V1821)="Hub"))+IF(OR(INDEX(10_Lieux!$H:$H,U1821)="Premium",INDEX(10_Lieux!$H:$H,V1821)="Premium"),p_prem,0))</f>
        <v>80</v>
      </c>
      <c r="I1821" s="14" t="n">
        <f aca="false">ROUND(W1821*p_facteur,0)</f>
        <v>131</v>
      </c>
      <c r="J1821" s="14" t="str">
        <f aca="false">IF(X1821&lt;60,X1821&amp;" min",INT(X1821/60)&amp;" h"&amp;IF(MOD(X1821,60)=0,""," "&amp;TEXT(MOD(X1821,60),"00")))</f>
        <v>1 h 30</v>
      </c>
      <c r="K1821" s="14" t="str">
        <f aca="false">IF(S1821&lt;&gt;T1821,"Oui","Non")</f>
        <v>Oui</v>
      </c>
      <c r="L1821" s="14" t="str">
        <f aca="false">IF(AND(INDEX(10_Lieux!$B:$B,U1821)="Ville",INDEX(10_Lieux!$B:$B,V1821)="Ville"),"/chauffeur-prive/"&amp;INDEX(10_Lieux!$E:$E,U1821)&amp;"-"&amp;INDEX(10_Lieux!$E:$E,V1821)&amp;"/","/chauffeur-prive/"&amp;INDEX(10_Lieux!$E:$E,U1821)&amp;"/"&amp;INDEX(10_Lieux!$E:$E,V1821)&amp;"/")</f>
        <v>/chauffeur-prive/lille/aeroport-bruxelles-zaventem/</v>
      </c>
      <c r="M1821" s="14" t="str">
        <f aca="false">IFERROR(INDEX($L:$L,MATCH(B1821&amp;"|"&amp;A1821,$Z:$Z,0)),"—")</f>
        <v>/chauffeur-prive/aeroport-bruxelles-zaventem/lille/</v>
      </c>
      <c r="N1821" s="14" t="str">
        <f aca="false">IF(LEN("Chauffeur privé "&amp;INDEX(10_Lieux!$J:$J,U1821)&amp;" → "&amp;INDEX(10_Lieux!$J:$J,V1821)&amp;" | 24h/24")&gt;60,"Chauffeur privé "&amp;INDEX(10_Lieux!$J:$J,U1821)&amp;" → "&amp;INDEX(10_Lieux!$J:$J,V1821),"Chauffeur privé "&amp;INDEX(10_Lieux!$J:$J,U1821)&amp;" → "&amp;INDEX(10_Lieux!$J:$J,V1821)&amp;" | 24h/24")</f>
        <v>Chauffeur privé Lille → Aéroport Bruxelles-Zaventem | 24h/24</v>
      </c>
      <c r="O1821" s="14" t="n">
        <f aca="false">LEN(N1821)</f>
        <v>60</v>
      </c>
      <c r="P1821" s="14" t="str">
        <f aca="false">"Chauffeur privé "&amp;INDEX(10_Lieux!$K:$K,U1821)&amp;" vers "&amp;INDEX(10_Lieux!$L:$L,V1821)</f>
        <v>Chauffeur privé de Lille vers l'aéroport Bruxelles-Zaventem</v>
      </c>
      <c r="Q1821" s="14" t="str">
        <f aca="false">"Chauffeur privé "&amp;INDEX(10_Lieux!$K:$K,U1821)&amp;" vers "&amp;INDEX(10_Lieux!$L:$L,V1821)&amp;" : env. "&amp;I1821&amp;" km, "&amp;J1821&amp;" de route. Devis personnalisé, standard 24h/24 et 7j/7."</f>
        <v>Chauffeur privé de Lille vers l'aéroport Bruxelles-Zaventem : env. 131 km, 1 h 30 de route. Devis personnalisé, standard 24h/24 et 7j/7.</v>
      </c>
      <c r="R1821" s="14" t="n">
        <f aca="false">LEN(Q1821)</f>
        <v>136</v>
      </c>
      <c r="S1821" s="14" t="str">
        <f aca="false">INDEX(10_Lieux!$C:$C,U1821)</f>
        <v>France</v>
      </c>
      <c r="T1821" s="14" t="str">
        <f aca="false">INDEX(10_Lieux!$C:$C,V1821)</f>
        <v>Belgique</v>
      </c>
      <c r="U1821" s="14" t="n">
        <f aca="false">MATCH(A1821,10_Lieux!$A:$A,0)</f>
        <v>37</v>
      </c>
      <c r="V1821" s="14" t="n">
        <f aca="false">MATCH(B1821,10_Lieux!$A:$A,0)</f>
        <v>177</v>
      </c>
      <c r="W1821" s="14" t="n">
        <f aca="false">ROUND(6371*2*ASIN(SQRT(SIN(RADIANS(INDEX(10_Lieux!$F:$F,V1821)-INDEX(10_Lieux!$F:$F,U1821))/2)^2+COS(RADIANS(INDEX(10_Lieux!$F:$F,U1821)))*COS(RADIANS(INDEX(10_Lieux!$F:$F,V1821)))*SIN(RADIANS(INDEX(10_Lieux!$G:$G,V1821)-INDEX(10_Lieux!$G:$G,U1821))/2)^2)),1)</f>
        <v>104.8</v>
      </c>
      <c r="X1821" s="14" t="n">
        <f aca="false">ROUND(I1821/IF(I1821&lt;p_seuil_vitesse,p_vit_lente,p_vit_rapide)*60/15,0)*15</f>
        <v>90</v>
      </c>
      <c r="Y1821" s="14" t="n">
        <f aca="false">MAX(IF(INDEX(10_Lieux!$B:$B,U1821)&lt;&gt;"Ville",INDEX(10_Lieux!$I:$I,U1821),0),IF(INDEX(10_Lieux!$B:$B,V1821)&lt;&gt;"Ville",INDEX(10_Lieux!$I:$I,V1821),0))</f>
        <v>500</v>
      </c>
      <c r="Z1821" s="14" t="str">
        <f aca="false">A1821&amp;"|"&amp;B1821</f>
        <v>Lille|Brussels Airport</v>
      </c>
      <c r="AA1821" s="14" t="str">
        <f aca="false">IF(I1821&lt;p_local,"Local",IF(I1821&lt;p_vv_min,"Courte distance",IF(I1821&lt;p_tres_long,"Longue distance","Très longue distance")))</f>
        <v>Longue distance</v>
      </c>
    </row>
    <row r="1822" customFormat="false" ht="15" hidden="false" customHeight="true" outlineLevel="0" collapsed="false">
      <c r="A1822" s="1" t="s">
        <v>1982</v>
      </c>
      <c r="B1822" s="1" t="s">
        <v>136</v>
      </c>
      <c r="C1822" s="1" t="s">
        <v>34</v>
      </c>
      <c r="D1822" s="1" t="s">
        <v>653</v>
      </c>
      <c r="E1822" s="1" t="s">
        <v>1997</v>
      </c>
      <c r="F1822" s="14" t="s">
        <v>40</v>
      </c>
      <c r="G1822" s="14" t="str">
        <f aca="false">IF(I1822&lt;p_local,"Local → page infra",IF(H1822&gt;=p_ph1,"Phase 1",IF(H1822&gt;=p_ph2,"Phase 2","Phase 3")))</f>
        <v>Phase 1</v>
      </c>
      <c r="H1822" s="14" t="n">
        <f aca="false">IF(I1822&lt;p_local,0,IF(C1822="Aéroport → Aéroport",p_pts_plein,IF(Y1822&gt;0,IF(I1822&lt;=Y1822,p_pts_plein,IF(I1822&lt;=p_mult2*Y1822,p_pts_moyen,p_pts_r3)),IF(I1822&gt;=p_vv_min,p_pts_plein,IF(I1822&gt;=p_vv_moy,p_pts_moyen,p_pts_court))))+IF(INDEX(10_Lieux!$D:$D,U1822)=1,p_prio1,p_prio2)+IF(INDEX(10_Lieux!$D:$D,V1822)=1,p_prio1,p_prio2)+IF(K1822="Oui",p_tf,0)+p_hub*((INDEX(10_Lieux!$H:$H,U1822)="Hub")+(INDEX(10_Lieux!$H:$H,V1822)="Hub"))+IF(OR(INDEX(10_Lieux!$H:$H,U1822)="Premium",INDEX(10_Lieux!$H:$H,V1822)="Premium"),p_prem,0))</f>
        <v>80</v>
      </c>
      <c r="I1822" s="14" t="n">
        <f aca="false">ROUND(W1822*p_facteur,0)</f>
        <v>437</v>
      </c>
      <c r="J1822" s="14" t="str">
        <f aca="false">IF(X1822&lt;60,X1822&amp;" min",INT(X1822/60)&amp;" h"&amp;IF(MOD(X1822,60)=0,""," "&amp;TEXT(MOD(X1822,60),"00")))</f>
        <v>4 h 30</v>
      </c>
      <c r="K1822" s="14" t="str">
        <f aca="false">IF(S1822&lt;&gt;T1822,"Oui","Non")</f>
        <v>Oui</v>
      </c>
      <c r="L1822" s="14" t="str">
        <f aca="false">IF(AND(INDEX(10_Lieux!$B:$B,U1822)="Ville",INDEX(10_Lieux!$B:$B,V1822)="Ville"),"/chauffeur-prive/"&amp;INDEX(10_Lieux!$E:$E,U1822)&amp;"-"&amp;INDEX(10_Lieux!$E:$E,V1822)&amp;"/","/chauffeur-prive/"&amp;INDEX(10_Lieux!$E:$E,U1822)&amp;"/"&amp;INDEX(10_Lieux!$E:$E,V1822)&amp;"/")</f>
        <v>/chauffeur-prive/aeroport-bruxelles-zaventem/strasbourg/</v>
      </c>
      <c r="M1822" s="14" t="str">
        <f aca="false">IFERROR(INDEX($L:$L,MATCH(B1822&amp;"|"&amp;A1822,$Z:$Z,0)),"—")</f>
        <v>/chauffeur-prive/strasbourg/aeroport-bruxelles-zaventem/</v>
      </c>
      <c r="N1822" s="14" t="str">
        <f aca="false">IF(LEN("Chauffeur privé "&amp;INDEX(10_Lieux!$J:$J,U1822)&amp;" → "&amp;INDEX(10_Lieux!$J:$J,V1822)&amp;" | 24h/24")&gt;60,"Chauffeur privé "&amp;INDEX(10_Lieux!$J:$J,U1822)&amp;" → "&amp;INDEX(10_Lieux!$J:$J,V1822),"Chauffeur privé "&amp;INDEX(10_Lieux!$J:$J,U1822)&amp;" → "&amp;INDEX(10_Lieux!$J:$J,V1822)&amp;" | 24h/24")</f>
        <v>Chauffeur privé Aéroport Bruxelles-Zaventem → Strasbourg</v>
      </c>
      <c r="O1822" s="14" t="n">
        <f aca="false">LEN(N1822)</f>
        <v>56</v>
      </c>
      <c r="P1822" s="14" t="str">
        <f aca="false">"Chauffeur privé "&amp;INDEX(10_Lieux!$K:$K,U1822)&amp;" vers "&amp;INDEX(10_Lieux!$L:$L,V1822)</f>
        <v>Chauffeur privé de l'aéroport Bruxelles-Zaventem vers Strasbourg</v>
      </c>
      <c r="Q1822" s="14" t="str">
        <f aca="false">"Chauffeur privé "&amp;INDEX(10_Lieux!$K:$K,U1822)&amp;" vers "&amp;INDEX(10_Lieux!$L:$L,V1822)&amp;" : env. "&amp;I1822&amp;" km, "&amp;J1822&amp;" de route. Devis personnalisé, standard 24h/24 et 7j/7."</f>
        <v>Chauffeur privé de l'aéroport Bruxelles-Zaventem vers Strasbourg : env. 437 km, 4 h 30 de route. Devis personnalisé, standard 24h/24 et 7j/7.</v>
      </c>
      <c r="R1822" s="14" t="n">
        <f aca="false">LEN(Q1822)</f>
        <v>141</v>
      </c>
      <c r="S1822" s="14" t="str">
        <f aca="false">INDEX(10_Lieux!$C:$C,U1822)</f>
        <v>Belgique</v>
      </c>
      <c r="T1822" s="14" t="str">
        <f aca="false">INDEX(10_Lieux!$C:$C,V1822)</f>
        <v>France</v>
      </c>
      <c r="U1822" s="14" t="n">
        <f aca="false">MATCH(A1822,10_Lieux!$A:$A,0)</f>
        <v>177</v>
      </c>
      <c r="V1822" s="14" t="n">
        <f aca="false">MATCH(B1822,10_Lieux!$A:$A,0)</f>
        <v>29</v>
      </c>
      <c r="W1822" s="14" t="n">
        <f aca="false">ROUND(6371*2*ASIN(SQRT(SIN(RADIANS(INDEX(10_Lieux!$F:$F,V1822)-INDEX(10_Lieux!$F:$F,U1822))/2)^2+COS(RADIANS(INDEX(10_Lieux!$F:$F,U1822)))*COS(RADIANS(INDEX(10_Lieux!$F:$F,V1822)))*SIN(RADIANS(INDEX(10_Lieux!$G:$G,V1822)-INDEX(10_Lieux!$G:$G,U1822))/2)^2)),1)</f>
        <v>349.5</v>
      </c>
      <c r="X1822" s="14" t="n">
        <f aca="false">ROUND(I1822/IF(I1822&lt;p_seuil_vitesse,p_vit_lente,p_vit_rapide)*60/15,0)*15</f>
        <v>270</v>
      </c>
      <c r="Y1822" s="14" t="n">
        <f aca="false">MAX(IF(INDEX(10_Lieux!$B:$B,U1822)&lt;&gt;"Ville",INDEX(10_Lieux!$I:$I,U1822),0),IF(INDEX(10_Lieux!$B:$B,V1822)&lt;&gt;"Ville",INDEX(10_Lieux!$I:$I,V1822),0))</f>
        <v>500</v>
      </c>
      <c r="Z1822" s="14" t="str">
        <f aca="false">A1822&amp;"|"&amp;B1822</f>
        <v>Brussels Airport|Strasbourg</v>
      </c>
      <c r="AA1822" s="14" t="str">
        <f aca="false">IF(I1822&lt;p_local,"Local",IF(I1822&lt;p_vv_min,"Courte distance",IF(I1822&lt;p_tres_long,"Longue distance","Très longue distance")))</f>
        <v>Longue distance</v>
      </c>
    </row>
    <row r="1823" customFormat="false" ht="15" hidden="false" customHeight="true" outlineLevel="0" collapsed="false">
      <c r="A1823" s="1" t="s">
        <v>136</v>
      </c>
      <c r="B1823" s="1" t="s">
        <v>1982</v>
      </c>
      <c r="C1823" s="1" t="s">
        <v>35</v>
      </c>
      <c r="D1823" s="1" t="s">
        <v>653</v>
      </c>
      <c r="E1823" s="1" t="s">
        <v>1998</v>
      </c>
      <c r="F1823" s="14" t="s">
        <v>40</v>
      </c>
      <c r="G1823" s="14" t="str">
        <f aca="false">IF(I1823&lt;p_local,"Local → page infra",IF(H1823&gt;=p_ph1,"Phase 1",IF(H1823&gt;=p_ph2,"Phase 2","Phase 3")))</f>
        <v>Phase 1</v>
      </c>
      <c r="H1823" s="14" t="n">
        <f aca="false">IF(I1823&lt;p_local,0,IF(C1823="Aéroport → Aéroport",p_pts_plein,IF(Y1823&gt;0,IF(I1823&lt;=Y1823,p_pts_plein,IF(I1823&lt;=p_mult2*Y1823,p_pts_moyen,p_pts_r3)),IF(I1823&gt;=p_vv_min,p_pts_plein,IF(I1823&gt;=p_vv_moy,p_pts_moyen,p_pts_court))))+IF(INDEX(10_Lieux!$D:$D,U1823)=1,p_prio1,p_prio2)+IF(INDEX(10_Lieux!$D:$D,V1823)=1,p_prio1,p_prio2)+IF(K1823="Oui",p_tf,0)+p_hub*((INDEX(10_Lieux!$H:$H,U1823)="Hub")+(INDEX(10_Lieux!$H:$H,V1823)="Hub"))+IF(OR(INDEX(10_Lieux!$H:$H,U1823)="Premium",INDEX(10_Lieux!$H:$H,V1823)="Premium"),p_prem,0))</f>
        <v>80</v>
      </c>
      <c r="I1823" s="14" t="n">
        <f aca="false">ROUND(W1823*p_facteur,0)</f>
        <v>437</v>
      </c>
      <c r="J1823" s="14" t="str">
        <f aca="false">IF(X1823&lt;60,X1823&amp;" min",INT(X1823/60)&amp;" h"&amp;IF(MOD(X1823,60)=0,""," "&amp;TEXT(MOD(X1823,60),"00")))</f>
        <v>4 h 30</v>
      </c>
      <c r="K1823" s="14" t="str">
        <f aca="false">IF(S1823&lt;&gt;T1823,"Oui","Non")</f>
        <v>Oui</v>
      </c>
      <c r="L1823" s="14" t="str">
        <f aca="false">IF(AND(INDEX(10_Lieux!$B:$B,U1823)="Ville",INDEX(10_Lieux!$B:$B,V1823)="Ville"),"/chauffeur-prive/"&amp;INDEX(10_Lieux!$E:$E,U1823)&amp;"-"&amp;INDEX(10_Lieux!$E:$E,V1823)&amp;"/","/chauffeur-prive/"&amp;INDEX(10_Lieux!$E:$E,U1823)&amp;"/"&amp;INDEX(10_Lieux!$E:$E,V1823)&amp;"/")</f>
        <v>/chauffeur-prive/strasbourg/aeroport-bruxelles-zaventem/</v>
      </c>
      <c r="M1823" s="14" t="str">
        <f aca="false">IFERROR(INDEX($L:$L,MATCH(B1823&amp;"|"&amp;A1823,$Z:$Z,0)),"—")</f>
        <v>/chauffeur-prive/aeroport-bruxelles-zaventem/strasbourg/</v>
      </c>
      <c r="N1823" s="14" t="str">
        <f aca="false">IF(LEN("Chauffeur privé "&amp;INDEX(10_Lieux!$J:$J,U1823)&amp;" → "&amp;INDEX(10_Lieux!$J:$J,V1823)&amp;" | 24h/24")&gt;60,"Chauffeur privé "&amp;INDEX(10_Lieux!$J:$J,U1823)&amp;" → "&amp;INDEX(10_Lieux!$J:$J,V1823),"Chauffeur privé "&amp;INDEX(10_Lieux!$J:$J,U1823)&amp;" → "&amp;INDEX(10_Lieux!$J:$J,V1823)&amp;" | 24h/24")</f>
        <v>Chauffeur privé Strasbourg → Aéroport Bruxelles-Zaventem</v>
      </c>
      <c r="O1823" s="14" t="n">
        <f aca="false">LEN(N1823)</f>
        <v>56</v>
      </c>
      <c r="P1823" s="14" t="str">
        <f aca="false">"Chauffeur privé "&amp;INDEX(10_Lieux!$K:$K,U1823)&amp;" vers "&amp;INDEX(10_Lieux!$L:$L,V1823)</f>
        <v>Chauffeur privé de Strasbourg vers l'aéroport Bruxelles-Zaventem</v>
      </c>
      <c r="Q1823" s="14" t="str">
        <f aca="false">"Chauffeur privé "&amp;INDEX(10_Lieux!$K:$K,U1823)&amp;" vers "&amp;INDEX(10_Lieux!$L:$L,V1823)&amp;" : env. "&amp;I1823&amp;" km, "&amp;J1823&amp;" de route. Devis personnalisé, standard 24h/24 et 7j/7."</f>
        <v>Chauffeur privé de Strasbourg vers l'aéroport Bruxelles-Zaventem : env. 437 km, 4 h 30 de route. Devis personnalisé, standard 24h/24 et 7j/7.</v>
      </c>
      <c r="R1823" s="14" t="n">
        <f aca="false">LEN(Q1823)</f>
        <v>141</v>
      </c>
      <c r="S1823" s="14" t="str">
        <f aca="false">INDEX(10_Lieux!$C:$C,U1823)</f>
        <v>France</v>
      </c>
      <c r="T1823" s="14" t="str">
        <f aca="false">INDEX(10_Lieux!$C:$C,V1823)</f>
        <v>Belgique</v>
      </c>
      <c r="U1823" s="14" t="n">
        <f aca="false">MATCH(A1823,10_Lieux!$A:$A,0)</f>
        <v>29</v>
      </c>
      <c r="V1823" s="14" t="n">
        <f aca="false">MATCH(B1823,10_Lieux!$A:$A,0)</f>
        <v>177</v>
      </c>
      <c r="W1823" s="14" t="n">
        <f aca="false">ROUND(6371*2*ASIN(SQRT(SIN(RADIANS(INDEX(10_Lieux!$F:$F,V1823)-INDEX(10_Lieux!$F:$F,U1823))/2)^2+COS(RADIANS(INDEX(10_Lieux!$F:$F,U1823)))*COS(RADIANS(INDEX(10_Lieux!$F:$F,V1823)))*SIN(RADIANS(INDEX(10_Lieux!$G:$G,V1823)-INDEX(10_Lieux!$G:$G,U1823))/2)^2)),1)</f>
        <v>349.5</v>
      </c>
      <c r="X1823" s="14" t="n">
        <f aca="false">ROUND(I1823/IF(I1823&lt;p_seuil_vitesse,p_vit_lente,p_vit_rapide)*60/15,0)*15</f>
        <v>270</v>
      </c>
      <c r="Y1823" s="14" t="n">
        <f aca="false">MAX(IF(INDEX(10_Lieux!$B:$B,U1823)&lt;&gt;"Ville",INDEX(10_Lieux!$I:$I,U1823),0),IF(INDEX(10_Lieux!$B:$B,V1823)&lt;&gt;"Ville",INDEX(10_Lieux!$I:$I,V1823),0))</f>
        <v>500</v>
      </c>
      <c r="Z1823" s="14" t="str">
        <f aca="false">A1823&amp;"|"&amp;B1823</f>
        <v>Strasbourg|Brussels Airport</v>
      </c>
      <c r="AA1823" s="14" t="str">
        <f aca="false">IF(I1823&lt;p_local,"Local",IF(I1823&lt;p_vv_min,"Courte distance",IF(I1823&lt;p_tres_long,"Longue distance","Très longue distance")))</f>
        <v>Longue distance</v>
      </c>
    </row>
    <row r="1824" customFormat="false" ht="15" hidden="false" customHeight="true" outlineLevel="0" collapsed="false">
      <c r="A1824" s="1" t="s">
        <v>1982</v>
      </c>
      <c r="B1824" s="1" t="s">
        <v>138</v>
      </c>
      <c r="C1824" s="1" t="s">
        <v>34</v>
      </c>
      <c r="D1824" s="1" t="s">
        <v>653</v>
      </c>
      <c r="E1824" s="1" t="s">
        <v>1999</v>
      </c>
      <c r="F1824" s="14" t="s">
        <v>40</v>
      </c>
      <c r="G1824" s="14" t="str">
        <f aca="false">IF(I1824&lt;p_local,"Local → page infra",IF(H1824&gt;=p_ph1,"Phase 1",IF(H1824&gt;=p_ph2,"Phase 2","Phase 3")))</f>
        <v>Phase 3</v>
      </c>
      <c r="H1824" s="14" t="n">
        <f aca="false">IF(I1824&lt;p_local,0,IF(C1824="Aéroport → Aéroport",p_pts_plein,IF(Y1824&gt;0,IF(I1824&lt;=Y1824,p_pts_plein,IF(I1824&lt;=p_mult2*Y1824,p_pts_moyen,p_pts_r3)),IF(I1824&gt;=p_vv_min,p_pts_plein,IF(I1824&gt;=p_vv_moy,p_pts_moyen,p_pts_court))))+IF(INDEX(10_Lieux!$D:$D,U1824)=1,p_prio1,p_prio2)+IF(INDEX(10_Lieux!$D:$D,V1824)=1,p_prio1,p_prio2)+IF(K1824="Oui",p_tf,0)+p_hub*((INDEX(10_Lieux!$H:$H,U1824)="Hub")+(INDEX(10_Lieux!$H:$H,V1824)="Hub"))+IF(OR(INDEX(10_Lieux!$H:$H,U1824)="Premium",INDEX(10_Lieux!$H:$H,V1824)="Premium"),p_prem,0))</f>
        <v>45</v>
      </c>
      <c r="I1824" s="14" t="n">
        <f aca="false">ROUND(W1824*p_facteur,0)</f>
        <v>1015</v>
      </c>
      <c r="J1824" s="14" t="str">
        <f aca="false">IF(X1824&lt;60,X1824&amp;" min",INT(X1824/60)&amp;" h"&amp;IF(MOD(X1824,60)=0,""," "&amp;TEXT(MOD(X1824,60),"00")))</f>
        <v>10 h 45</v>
      </c>
      <c r="K1824" s="14" t="str">
        <f aca="false">IF(S1824&lt;&gt;T1824,"Oui","Non")</f>
        <v>Oui</v>
      </c>
      <c r="L1824" s="14" t="str">
        <f aca="false">IF(AND(INDEX(10_Lieux!$B:$B,U1824)="Ville",INDEX(10_Lieux!$B:$B,V1824)="Ville"),"/chauffeur-prive/"&amp;INDEX(10_Lieux!$E:$E,U1824)&amp;"-"&amp;INDEX(10_Lieux!$E:$E,V1824)&amp;"/","/chauffeur-prive/"&amp;INDEX(10_Lieux!$E:$E,U1824)&amp;"/"&amp;INDEX(10_Lieux!$E:$E,V1824)&amp;"/")</f>
        <v>/chauffeur-prive/aeroport-bruxelles-zaventem/montpellier/</v>
      </c>
      <c r="M1824" s="14" t="str">
        <f aca="false">IFERROR(INDEX($L:$L,MATCH(B1824&amp;"|"&amp;A1824,$Z:$Z,0)),"—")</f>
        <v>/chauffeur-prive/montpellier/aeroport-bruxelles-zaventem/</v>
      </c>
      <c r="N1824" s="14" t="str">
        <f aca="false">IF(LEN("Chauffeur privé "&amp;INDEX(10_Lieux!$J:$J,U1824)&amp;" → "&amp;INDEX(10_Lieux!$J:$J,V1824)&amp;" | 24h/24")&gt;60,"Chauffeur privé "&amp;INDEX(10_Lieux!$J:$J,U1824)&amp;" → "&amp;INDEX(10_Lieux!$J:$J,V1824),"Chauffeur privé "&amp;INDEX(10_Lieux!$J:$J,U1824)&amp;" → "&amp;INDEX(10_Lieux!$J:$J,V1824)&amp;" | 24h/24")</f>
        <v>Chauffeur privé Aéroport Bruxelles-Zaventem → Montpellier</v>
      </c>
      <c r="O1824" s="14" t="n">
        <f aca="false">LEN(N1824)</f>
        <v>57</v>
      </c>
      <c r="P1824" s="14" t="str">
        <f aca="false">"Chauffeur privé "&amp;INDEX(10_Lieux!$K:$K,U1824)&amp;" vers "&amp;INDEX(10_Lieux!$L:$L,V1824)</f>
        <v>Chauffeur privé de l'aéroport Bruxelles-Zaventem vers Montpellier</v>
      </c>
      <c r="Q1824" s="14" t="str">
        <f aca="false">"Chauffeur privé "&amp;INDEX(10_Lieux!$K:$K,U1824)&amp;" vers "&amp;INDEX(10_Lieux!$L:$L,V1824)&amp;" : env. "&amp;I1824&amp;" km, "&amp;J1824&amp;" de route. Devis personnalisé, standard 24h/24 et 7j/7."</f>
        <v>Chauffeur privé de l'aéroport Bruxelles-Zaventem vers Montpellier : env. 1015 km, 10 h 45 de route. Devis personnalisé, standard 24h/24 et 7j/7.</v>
      </c>
      <c r="R1824" s="14" t="n">
        <f aca="false">LEN(Q1824)</f>
        <v>144</v>
      </c>
      <c r="S1824" s="14" t="str">
        <f aca="false">INDEX(10_Lieux!$C:$C,U1824)</f>
        <v>Belgique</v>
      </c>
      <c r="T1824" s="14" t="str">
        <f aca="false">INDEX(10_Lieux!$C:$C,V1824)</f>
        <v>France</v>
      </c>
      <c r="U1824" s="14" t="n">
        <f aca="false">MATCH(A1824,10_Lieux!$A:$A,0)</f>
        <v>177</v>
      </c>
      <c r="V1824" s="14" t="n">
        <f aca="false">MATCH(B1824,10_Lieux!$A:$A,0)</f>
        <v>71</v>
      </c>
      <c r="W1824" s="14" t="n">
        <f aca="false">ROUND(6371*2*ASIN(SQRT(SIN(RADIANS(INDEX(10_Lieux!$F:$F,V1824)-INDEX(10_Lieux!$F:$F,U1824))/2)^2+COS(RADIANS(INDEX(10_Lieux!$F:$F,U1824)))*COS(RADIANS(INDEX(10_Lieux!$F:$F,V1824)))*SIN(RADIANS(INDEX(10_Lieux!$G:$G,V1824)-INDEX(10_Lieux!$G:$G,U1824))/2)^2)),1)</f>
        <v>811.9</v>
      </c>
      <c r="X1824" s="14" t="n">
        <f aca="false">ROUND(I1824/IF(I1824&lt;p_seuil_vitesse,p_vit_lente,p_vit_rapide)*60/15,0)*15</f>
        <v>645</v>
      </c>
      <c r="Y1824" s="14" t="n">
        <f aca="false">MAX(IF(INDEX(10_Lieux!$B:$B,U1824)&lt;&gt;"Ville",INDEX(10_Lieux!$I:$I,U1824),0),IF(INDEX(10_Lieux!$B:$B,V1824)&lt;&gt;"Ville",INDEX(10_Lieux!$I:$I,V1824),0))</f>
        <v>500</v>
      </c>
      <c r="Z1824" s="14" t="str">
        <f aca="false">A1824&amp;"|"&amp;B1824</f>
        <v>Brussels Airport|Montpellier</v>
      </c>
      <c r="AA1824" s="14" t="str">
        <f aca="false">IF(I1824&lt;p_local,"Local",IF(I1824&lt;p_vv_min,"Courte distance",IF(I1824&lt;p_tres_long,"Longue distance","Très longue distance")))</f>
        <v>Très longue distance</v>
      </c>
    </row>
    <row r="1825" customFormat="false" ht="15" hidden="false" customHeight="true" outlineLevel="0" collapsed="false">
      <c r="A1825" s="1" t="s">
        <v>138</v>
      </c>
      <c r="B1825" s="1" t="s">
        <v>1982</v>
      </c>
      <c r="C1825" s="1" t="s">
        <v>35</v>
      </c>
      <c r="D1825" s="1" t="s">
        <v>653</v>
      </c>
      <c r="E1825" s="1" t="s">
        <v>2000</v>
      </c>
      <c r="F1825" s="14" t="s">
        <v>40</v>
      </c>
      <c r="G1825" s="14" t="str">
        <f aca="false">IF(I1825&lt;p_local,"Local → page infra",IF(H1825&gt;=p_ph1,"Phase 1",IF(H1825&gt;=p_ph2,"Phase 2","Phase 3")))</f>
        <v>Phase 3</v>
      </c>
      <c r="H1825" s="14" t="n">
        <f aca="false">IF(I1825&lt;p_local,0,IF(C1825="Aéroport → Aéroport",p_pts_plein,IF(Y1825&gt;0,IF(I1825&lt;=Y1825,p_pts_plein,IF(I1825&lt;=p_mult2*Y1825,p_pts_moyen,p_pts_r3)),IF(I1825&gt;=p_vv_min,p_pts_plein,IF(I1825&gt;=p_vv_moy,p_pts_moyen,p_pts_court))))+IF(INDEX(10_Lieux!$D:$D,U1825)=1,p_prio1,p_prio2)+IF(INDEX(10_Lieux!$D:$D,V1825)=1,p_prio1,p_prio2)+IF(K1825="Oui",p_tf,0)+p_hub*((INDEX(10_Lieux!$H:$H,U1825)="Hub")+(INDEX(10_Lieux!$H:$H,V1825)="Hub"))+IF(OR(INDEX(10_Lieux!$H:$H,U1825)="Premium",INDEX(10_Lieux!$H:$H,V1825)="Premium"),p_prem,0))</f>
        <v>45</v>
      </c>
      <c r="I1825" s="14" t="n">
        <f aca="false">ROUND(W1825*p_facteur,0)</f>
        <v>1015</v>
      </c>
      <c r="J1825" s="14" t="str">
        <f aca="false">IF(X1825&lt;60,X1825&amp;" min",INT(X1825/60)&amp;" h"&amp;IF(MOD(X1825,60)=0,""," "&amp;TEXT(MOD(X1825,60),"00")))</f>
        <v>10 h 45</v>
      </c>
      <c r="K1825" s="14" t="str">
        <f aca="false">IF(S1825&lt;&gt;T1825,"Oui","Non")</f>
        <v>Oui</v>
      </c>
      <c r="L1825" s="14" t="str">
        <f aca="false">IF(AND(INDEX(10_Lieux!$B:$B,U1825)="Ville",INDEX(10_Lieux!$B:$B,V1825)="Ville"),"/chauffeur-prive/"&amp;INDEX(10_Lieux!$E:$E,U1825)&amp;"-"&amp;INDEX(10_Lieux!$E:$E,V1825)&amp;"/","/chauffeur-prive/"&amp;INDEX(10_Lieux!$E:$E,U1825)&amp;"/"&amp;INDEX(10_Lieux!$E:$E,V1825)&amp;"/")</f>
        <v>/chauffeur-prive/montpellier/aeroport-bruxelles-zaventem/</v>
      </c>
      <c r="M1825" s="14" t="str">
        <f aca="false">IFERROR(INDEX($L:$L,MATCH(B1825&amp;"|"&amp;A1825,$Z:$Z,0)),"—")</f>
        <v>/chauffeur-prive/aeroport-bruxelles-zaventem/montpellier/</v>
      </c>
      <c r="N1825" s="14" t="str">
        <f aca="false">IF(LEN("Chauffeur privé "&amp;INDEX(10_Lieux!$J:$J,U1825)&amp;" → "&amp;INDEX(10_Lieux!$J:$J,V1825)&amp;" | 24h/24")&gt;60,"Chauffeur privé "&amp;INDEX(10_Lieux!$J:$J,U1825)&amp;" → "&amp;INDEX(10_Lieux!$J:$J,V1825),"Chauffeur privé "&amp;INDEX(10_Lieux!$J:$J,U1825)&amp;" → "&amp;INDEX(10_Lieux!$J:$J,V1825)&amp;" | 24h/24")</f>
        <v>Chauffeur privé Montpellier → Aéroport Bruxelles-Zaventem</v>
      </c>
      <c r="O1825" s="14" t="n">
        <f aca="false">LEN(N1825)</f>
        <v>57</v>
      </c>
      <c r="P1825" s="14" t="str">
        <f aca="false">"Chauffeur privé "&amp;INDEX(10_Lieux!$K:$K,U1825)&amp;" vers "&amp;INDEX(10_Lieux!$L:$L,V1825)</f>
        <v>Chauffeur privé de Montpellier vers l'aéroport Bruxelles-Zaventem</v>
      </c>
      <c r="Q1825" s="14" t="str">
        <f aca="false">"Chauffeur privé "&amp;INDEX(10_Lieux!$K:$K,U1825)&amp;" vers "&amp;INDEX(10_Lieux!$L:$L,V1825)&amp;" : env. "&amp;I1825&amp;" km, "&amp;J1825&amp;" de route. Devis personnalisé, standard 24h/24 et 7j/7."</f>
        <v>Chauffeur privé de Montpellier vers l'aéroport Bruxelles-Zaventem : env. 1015 km, 10 h 45 de route. Devis personnalisé, standard 24h/24 et 7j/7.</v>
      </c>
      <c r="R1825" s="14" t="n">
        <f aca="false">LEN(Q1825)</f>
        <v>144</v>
      </c>
      <c r="S1825" s="14" t="str">
        <f aca="false">INDEX(10_Lieux!$C:$C,U1825)</f>
        <v>France</v>
      </c>
      <c r="T1825" s="14" t="str">
        <f aca="false">INDEX(10_Lieux!$C:$C,V1825)</f>
        <v>Belgique</v>
      </c>
      <c r="U1825" s="14" t="n">
        <f aca="false">MATCH(A1825,10_Lieux!$A:$A,0)</f>
        <v>71</v>
      </c>
      <c r="V1825" s="14" t="n">
        <f aca="false">MATCH(B1825,10_Lieux!$A:$A,0)</f>
        <v>177</v>
      </c>
      <c r="W1825" s="14" t="n">
        <f aca="false">ROUND(6371*2*ASIN(SQRT(SIN(RADIANS(INDEX(10_Lieux!$F:$F,V1825)-INDEX(10_Lieux!$F:$F,U1825))/2)^2+COS(RADIANS(INDEX(10_Lieux!$F:$F,U1825)))*COS(RADIANS(INDEX(10_Lieux!$F:$F,V1825)))*SIN(RADIANS(INDEX(10_Lieux!$G:$G,V1825)-INDEX(10_Lieux!$G:$G,U1825))/2)^2)),1)</f>
        <v>811.9</v>
      </c>
      <c r="X1825" s="14" t="n">
        <f aca="false">ROUND(I1825/IF(I1825&lt;p_seuil_vitesse,p_vit_lente,p_vit_rapide)*60/15,0)*15</f>
        <v>645</v>
      </c>
      <c r="Y1825" s="14" t="n">
        <f aca="false">MAX(IF(INDEX(10_Lieux!$B:$B,U1825)&lt;&gt;"Ville",INDEX(10_Lieux!$I:$I,U1825),0),IF(INDEX(10_Lieux!$B:$B,V1825)&lt;&gt;"Ville",INDEX(10_Lieux!$I:$I,V1825),0))</f>
        <v>500</v>
      </c>
      <c r="Z1825" s="14" t="str">
        <f aca="false">A1825&amp;"|"&amp;B1825</f>
        <v>Montpellier|Brussels Airport</v>
      </c>
      <c r="AA1825" s="14" t="str">
        <f aca="false">IF(I1825&lt;p_local,"Local",IF(I1825&lt;p_vv_min,"Courte distance",IF(I1825&lt;p_tres_long,"Longue distance","Très longue distance")))</f>
        <v>Très longue distance</v>
      </c>
    </row>
    <row r="1826" customFormat="false" ht="15" hidden="false" customHeight="true" outlineLevel="0" collapsed="false">
      <c r="A1826" s="1" t="s">
        <v>1982</v>
      </c>
      <c r="B1826" s="1" t="s">
        <v>140</v>
      </c>
      <c r="C1826" s="1" t="s">
        <v>34</v>
      </c>
      <c r="D1826" s="1" t="s">
        <v>653</v>
      </c>
      <c r="E1826" s="1" t="s">
        <v>2001</v>
      </c>
      <c r="F1826" s="14" t="s">
        <v>40</v>
      </c>
      <c r="G1826" s="14" t="str">
        <f aca="false">IF(I1826&lt;p_local,"Local → page infra",IF(H1826&gt;=p_ph1,"Phase 1",IF(H1826&gt;=p_ph2,"Phase 2","Phase 3")))</f>
        <v>Phase 3</v>
      </c>
      <c r="H1826" s="14" t="n">
        <f aca="false">IF(I1826&lt;p_local,0,IF(C1826="Aéroport → Aéroport",p_pts_plein,IF(Y1826&gt;0,IF(I1826&lt;=Y1826,p_pts_plein,IF(I1826&lt;=p_mult2*Y1826,p_pts_moyen,p_pts_r3)),IF(I1826&gt;=p_vv_min,p_pts_plein,IF(I1826&gt;=p_vv_moy,p_pts_moyen,p_pts_court))))+IF(INDEX(10_Lieux!$D:$D,U1826)=1,p_prio1,p_prio2)+IF(INDEX(10_Lieux!$D:$D,V1826)=1,p_prio1,p_prio2)+IF(K1826="Oui",p_tf,0)+p_hub*((INDEX(10_Lieux!$H:$H,U1826)="Hub")+(INDEX(10_Lieux!$H:$H,V1826)="Hub"))+IF(OR(INDEX(10_Lieux!$H:$H,U1826)="Premium",INDEX(10_Lieux!$H:$H,V1826)="Premium"),p_prem,0))</f>
        <v>60</v>
      </c>
      <c r="I1826" s="14" t="n">
        <f aca="false">ROUND(W1826*p_facteur,0)</f>
        <v>751</v>
      </c>
      <c r="J1826" s="14" t="str">
        <f aca="false">IF(X1826&lt;60,X1826&amp;" min",INT(X1826/60)&amp;" h"&amp;IF(MOD(X1826,60)=0,""," "&amp;TEXT(MOD(X1826,60),"00")))</f>
        <v>8 h</v>
      </c>
      <c r="K1826" s="14" t="str">
        <f aca="false">IF(S1826&lt;&gt;T1826,"Oui","Non")</f>
        <v>Oui</v>
      </c>
      <c r="L1826" s="14" t="str">
        <f aca="false">IF(AND(INDEX(10_Lieux!$B:$B,U1826)="Ville",INDEX(10_Lieux!$B:$B,V1826)="Ville"),"/chauffeur-prive/"&amp;INDEX(10_Lieux!$E:$E,U1826)&amp;"-"&amp;INDEX(10_Lieux!$E:$E,V1826)&amp;"/","/chauffeur-prive/"&amp;INDEX(10_Lieux!$E:$E,U1826)&amp;"/"&amp;INDEX(10_Lieux!$E:$E,V1826)&amp;"/")</f>
        <v>/chauffeur-prive/aeroport-bruxelles-zaventem/nantes/</v>
      </c>
      <c r="M1826" s="14" t="str">
        <f aca="false">IFERROR(INDEX($L:$L,MATCH(B1826&amp;"|"&amp;A1826,$Z:$Z,0)),"—")</f>
        <v>/chauffeur-prive/nantes/aeroport-bruxelles-zaventem/</v>
      </c>
      <c r="N1826" s="14" t="str">
        <f aca="false">IF(LEN("Chauffeur privé "&amp;INDEX(10_Lieux!$J:$J,U1826)&amp;" → "&amp;INDEX(10_Lieux!$J:$J,V1826)&amp;" | 24h/24")&gt;60,"Chauffeur privé "&amp;INDEX(10_Lieux!$J:$J,U1826)&amp;" → "&amp;INDEX(10_Lieux!$J:$J,V1826),"Chauffeur privé "&amp;INDEX(10_Lieux!$J:$J,U1826)&amp;" → "&amp;INDEX(10_Lieux!$J:$J,V1826)&amp;" | 24h/24")</f>
        <v>Chauffeur privé Aéroport Bruxelles-Zaventem → Nantes</v>
      </c>
      <c r="O1826" s="14" t="n">
        <f aca="false">LEN(N1826)</f>
        <v>52</v>
      </c>
      <c r="P1826" s="14" t="str">
        <f aca="false">"Chauffeur privé "&amp;INDEX(10_Lieux!$K:$K,U1826)&amp;" vers "&amp;INDEX(10_Lieux!$L:$L,V1826)</f>
        <v>Chauffeur privé de l'aéroport Bruxelles-Zaventem vers Nantes</v>
      </c>
      <c r="Q1826" s="14" t="str">
        <f aca="false">"Chauffeur privé "&amp;INDEX(10_Lieux!$K:$K,U1826)&amp;" vers "&amp;INDEX(10_Lieux!$L:$L,V1826)&amp;" : env. "&amp;I1826&amp;" km, "&amp;J1826&amp;" de route. Devis personnalisé, standard 24h/24 et 7j/7."</f>
        <v>Chauffeur privé de l'aéroport Bruxelles-Zaventem vers Nantes : env. 751 km, 8 h de route. Devis personnalisé, standard 24h/24 et 7j/7.</v>
      </c>
      <c r="R1826" s="14" t="n">
        <f aca="false">LEN(Q1826)</f>
        <v>134</v>
      </c>
      <c r="S1826" s="14" t="str">
        <f aca="false">INDEX(10_Lieux!$C:$C,U1826)</f>
        <v>Belgique</v>
      </c>
      <c r="T1826" s="14" t="str">
        <f aca="false">INDEX(10_Lieux!$C:$C,V1826)</f>
        <v>France</v>
      </c>
      <c r="U1826" s="14" t="n">
        <f aca="false">MATCH(A1826,10_Lieux!$A:$A,0)</f>
        <v>177</v>
      </c>
      <c r="V1826" s="14" t="n">
        <f aca="false">MATCH(B1826,10_Lieux!$A:$A,0)</f>
        <v>56</v>
      </c>
      <c r="W1826" s="14" t="n">
        <f aca="false">ROUND(6371*2*ASIN(SQRT(SIN(RADIANS(INDEX(10_Lieux!$F:$F,V1826)-INDEX(10_Lieux!$F:$F,U1826))/2)^2+COS(RADIANS(INDEX(10_Lieux!$F:$F,U1826)))*COS(RADIANS(INDEX(10_Lieux!$F:$F,V1826)))*SIN(RADIANS(INDEX(10_Lieux!$G:$G,V1826)-INDEX(10_Lieux!$G:$G,U1826))/2)^2)),1)</f>
        <v>600.7</v>
      </c>
      <c r="X1826" s="14" t="n">
        <f aca="false">ROUND(I1826/IF(I1826&lt;p_seuil_vitesse,p_vit_lente,p_vit_rapide)*60/15,0)*15</f>
        <v>480</v>
      </c>
      <c r="Y1826" s="14" t="n">
        <f aca="false">MAX(IF(INDEX(10_Lieux!$B:$B,U1826)&lt;&gt;"Ville",INDEX(10_Lieux!$I:$I,U1826),0),IF(INDEX(10_Lieux!$B:$B,V1826)&lt;&gt;"Ville",INDEX(10_Lieux!$I:$I,V1826),0))</f>
        <v>500</v>
      </c>
      <c r="Z1826" s="14" t="str">
        <f aca="false">A1826&amp;"|"&amp;B1826</f>
        <v>Brussels Airport|Nantes</v>
      </c>
      <c r="AA1826" s="14" t="str">
        <f aca="false">IF(I1826&lt;p_local,"Local",IF(I1826&lt;p_vv_min,"Courte distance",IF(I1826&lt;p_tres_long,"Longue distance","Très longue distance")))</f>
        <v>Très longue distance</v>
      </c>
    </row>
    <row r="1827" customFormat="false" ht="15" hidden="false" customHeight="true" outlineLevel="0" collapsed="false">
      <c r="A1827" s="1" t="s">
        <v>140</v>
      </c>
      <c r="B1827" s="1" t="s">
        <v>1982</v>
      </c>
      <c r="C1827" s="1" t="s">
        <v>35</v>
      </c>
      <c r="D1827" s="1" t="s">
        <v>653</v>
      </c>
      <c r="E1827" s="1" t="s">
        <v>2002</v>
      </c>
      <c r="F1827" s="14" t="s">
        <v>40</v>
      </c>
      <c r="G1827" s="14" t="str">
        <f aca="false">IF(I1827&lt;p_local,"Local → page infra",IF(H1827&gt;=p_ph1,"Phase 1",IF(H1827&gt;=p_ph2,"Phase 2","Phase 3")))</f>
        <v>Phase 3</v>
      </c>
      <c r="H1827" s="14" t="n">
        <f aca="false">IF(I1827&lt;p_local,0,IF(C1827="Aéroport → Aéroport",p_pts_plein,IF(Y1827&gt;0,IF(I1827&lt;=Y1827,p_pts_plein,IF(I1827&lt;=p_mult2*Y1827,p_pts_moyen,p_pts_r3)),IF(I1827&gt;=p_vv_min,p_pts_plein,IF(I1827&gt;=p_vv_moy,p_pts_moyen,p_pts_court))))+IF(INDEX(10_Lieux!$D:$D,U1827)=1,p_prio1,p_prio2)+IF(INDEX(10_Lieux!$D:$D,V1827)=1,p_prio1,p_prio2)+IF(K1827="Oui",p_tf,0)+p_hub*((INDEX(10_Lieux!$H:$H,U1827)="Hub")+(INDEX(10_Lieux!$H:$H,V1827)="Hub"))+IF(OR(INDEX(10_Lieux!$H:$H,U1827)="Premium",INDEX(10_Lieux!$H:$H,V1827)="Premium"),p_prem,0))</f>
        <v>60</v>
      </c>
      <c r="I1827" s="14" t="n">
        <f aca="false">ROUND(W1827*p_facteur,0)</f>
        <v>751</v>
      </c>
      <c r="J1827" s="14" t="str">
        <f aca="false">IF(X1827&lt;60,X1827&amp;" min",INT(X1827/60)&amp;" h"&amp;IF(MOD(X1827,60)=0,""," "&amp;TEXT(MOD(X1827,60),"00")))</f>
        <v>8 h</v>
      </c>
      <c r="K1827" s="14" t="str">
        <f aca="false">IF(S1827&lt;&gt;T1827,"Oui","Non")</f>
        <v>Oui</v>
      </c>
      <c r="L1827" s="14" t="str">
        <f aca="false">IF(AND(INDEX(10_Lieux!$B:$B,U1827)="Ville",INDEX(10_Lieux!$B:$B,V1827)="Ville"),"/chauffeur-prive/"&amp;INDEX(10_Lieux!$E:$E,U1827)&amp;"-"&amp;INDEX(10_Lieux!$E:$E,V1827)&amp;"/","/chauffeur-prive/"&amp;INDEX(10_Lieux!$E:$E,U1827)&amp;"/"&amp;INDEX(10_Lieux!$E:$E,V1827)&amp;"/")</f>
        <v>/chauffeur-prive/nantes/aeroport-bruxelles-zaventem/</v>
      </c>
      <c r="M1827" s="14" t="str">
        <f aca="false">IFERROR(INDEX($L:$L,MATCH(B1827&amp;"|"&amp;A1827,$Z:$Z,0)),"—")</f>
        <v>/chauffeur-prive/aeroport-bruxelles-zaventem/nantes/</v>
      </c>
      <c r="N1827" s="14" t="str">
        <f aca="false">IF(LEN("Chauffeur privé "&amp;INDEX(10_Lieux!$J:$J,U1827)&amp;" → "&amp;INDEX(10_Lieux!$J:$J,V1827)&amp;" | 24h/24")&gt;60,"Chauffeur privé "&amp;INDEX(10_Lieux!$J:$J,U1827)&amp;" → "&amp;INDEX(10_Lieux!$J:$J,V1827),"Chauffeur privé "&amp;INDEX(10_Lieux!$J:$J,U1827)&amp;" → "&amp;INDEX(10_Lieux!$J:$J,V1827)&amp;" | 24h/24")</f>
        <v>Chauffeur privé Nantes → Aéroport Bruxelles-Zaventem</v>
      </c>
      <c r="O1827" s="14" t="n">
        <f aca="false">LEN(N1827)</f>
        <v>52</v>
      </c>
      <c r="P1827" s="14" t="str">
        <f aca="false">"Chauffeur privé "&amp;INDEX(10_Lieux!$K:$K,U1827)&amp;" vers "&amp;INDEX(10_Lieux!$L:$L,V1827)</f>
        <v>Chauffeur privé de Nantes vers l'aéroport Bruxelles-Zaventem</v>
      </c>
      <c r="Q1827" s="14" t="str">
        <f aca="false">"Chauffeur privé "&amp;INDEX(10_Lieux!$K:$K,U1827)&amp;" vers "&amp;INDEX(10_Lieux!$L:$L,V1827)&amp;" : env. "&amp;I1827&amp;" km, "&amp;J1827&amp;" de route. Devis personnalisé, standard 24h/24 et 7j/7."</f>
        <v>Chauffeur privé de Nantes vers l'aéroport Bruxelles-Zaventem : env. 751 km, 8 h de route. Devis personnalisé, standard 24h/24 et 7j/7.</v>
      </c>
      <c r="R1827" s="14" t="n">
        <f aca="false">LEN(Q1827)</f>
        <v>134</v>
      </c>
      <c r="S1827" s="14" t="str">
        <f aca="false">INDEX(10_Lieux!$C:$C,U1827)</f>
        <v>France</v>
      </c>
      <c r="T1827" s="14" t="str">
        <f aca="false">INDEX(10_Lieux!$C:$C,V1827)</f>
        <v>Belgique</v>
      </c>
      <c r="U1827" s="14" t="n">
        <f aca="false">MATCH(A1827,10_Lieux!$A:$A,0)</f>
        <v>56</v>
      </c>
      <c r="V1827" s="14" t="n">
        <f aca="false">MATCH(B1827,10_Lieux!$A:$A,0)</f>
        <v>177</v>
      </c>
      <c r="W1827" s="14" t="n">
        <f aca="false">ROUND(6371*2*ASIN(SQRT(SIN(RADIANS(INDEX(10_Lieux!$F:$F,V1827)-INDEX(10_Lieux!$F:$F,U1827))/2)^2+COS(RADIANS(INDEX(10_Lieux!$F:$F,U1827)))*COS(RADIANS(INDEX(10_Lieux!$F:$F,V1827)))*SIN(RADIANS(INDEX(10_Lieux!$G:$G,V1827)-INDEX(10_Lieux!$G:$G,U1827))/2)^2)),1)</f>
        <v>600.7</v>
      </c>
      <c r="X1827" s="14" t="n">
        <f aca="false">ROUND(I1827/IF(I1827&lt;p_seuil_vitesse,p_vit_lente,p_vit_rapide)*60/15,0)*15</f>
        <v>480</v>
      </c>
      <c r="Y1827" s="14" t="n">
        <f aca="false">MAX(IF(INDEX(10_Lieux!$B:$B,U1827)&lt;&gt;"Ville",INDEX(10_Lieux!$I:$I,U1827),0),IF(INDEX(10_Lieux!$B:$B,V1827)&lt;&gt;"Ville",INDEX(10_Lieux!$I:$I,V1827),0))</f>
        <v>500</v>
      </c>
      <c r="Z1827" s="14" t="str">
        <f aca="false">A1827&amp;"|"&amp;B1827</f>
        <v>Nantes|Brussels Airport</v>
      </c>
      <c r="AA1827" s="14" t="str">
        <f aca="false">IF(I1827&lt;p_local,"Local",IF(I1827&lt;p_vv_min,"Courte distance",IF(I1827&lt;p_tres_long,"Longue distance","Très longue distance")))</f>
        <v>Très longue distance</v>
      </c>
    </row>
    <row r="1828" customFormat="false" ht="15" hidden="false" customHeight="true" outlineLevel="0" collapsed="false">
      <c r="A1828" s="1" t="s">
        <v>1982</v>
      </c>
      <c r="B1828" s="1" t="s">
        <v>142</v>
      </c>
      <c r="C1828" s="1" t="s">
        <v>34</v>
      </c>
      <c r="D1828" s="1" t="s">
        <v>653</v>
      </c>
      <c r="E1828" s="1" t="s">
        <v>2003</v>
      </c>
      <c r="F1828" s="14" t="s">
        <v>40</v>
      </c>
      <c r="G1828" s="14" t="str">
        <f aca="false">IF(I1828&lt;p_local,"Local → page infra",IF(H1828&gt;=p_ph1,"Phase 1",IF(H1828&gt;=p_ph2,"Phase 2","Phase 3")))</f>
        <v>Phase 3</v>
      </c>
      <c r="H1828" s="14" t="n">
        <f aca="false">IF(I1828&lt;p_local,0,IF(C1828="Aéroport → Aéroport",p_pts_plein,IF(Y1828&gt;0,IF(I1828&lt;=Y1828,p_pts_plein,IF(I1828&lt;=p_mult2*Y1828,p_pts_moyen,p_pts_r3)),IF(I1828&gt;=p_vv_min,p_pts_plein,IF(I1828&gt;=p_vv_moy,p_pts_moyen,p_pts_court))))+IF(INDEX(10_Lieux!$D:$D,U1828)=1,p_prio1,p_prio2)+IF(INDEX(10_Lieux!$D:$D,V1828)=1,p_prio1,p_prio2)+IF(K1828="Oui",p_tf,0)+p_hub*((INDEX(10_Lieux!$H:$H,U1828)="Hub")+(INDEX(10_Lieux!$H:$H,V1828)="Hub"))+IF(OR(INDEX(10_Lieux!$H:$H,U1828)="Premium",INDEX(10_Lieux!$H:$H,V1828)="Premium"),p_prem,0))</f>
        <v>60</v>
      </c>
      <c r="I1828" s="14" t="n">
        <f aca="false">ROUND(W1828*p_facteur,0)</f>
        <v>677</v>
      </c>
      <c r="J1828" s="14" t="str">
        <f aca="false">IF(X1828&lt;60,X1828&amp;" min",INT(X1828/60)&amp;" h"&amp;IF(MOD(X1828,60)=0,""," "&amp;TEXT(MOD(X1828,60),"00")))</f>
        <v>7 h 15</v>
      </c>
      <c r="K1828" s="14" t="str">
        <f aca="false">IF(S1828&lt;&gt;T1828,"Oui","Non")</f>
        <v>Oui</v>
      </c>
      <c r="L1828" s="14" t="str">
        <f aca="false">IF(AND(INDEX(10_Lieux!$B:$B,U1828)="Ville",INDEX(10_Lieux!$B:$B,V1828)="Ville"),"/chauffeur-prive/"&amp;INDEX(10_Lieux!$E:$E,U1828)&amp;"-"&amp;INDEX(10_Lieux!$E:$E,V1828)&amp;"/","/chauffeur-prive/"&amp;INDEX(10_Lieux!$E:$E,U1828)&amp;"/"&amp;INDEX(10_Lieux!$E:$E,V1828)&amp;"/")</f>
        <v>/chauffeur-prive/aeroport-bruxelles-zaventem/rennes/</v>
      </c>
      <c r="M1828" s="14" t="str">
        <f aca="false">IFERROR(INDEX($L:$L,MATCH(B1828&amp;"|"&amp;A1828,$Z:$Z,0)),"—")</f>
        <v>/chauffeur-prive/rennes/aeroport-bruxelles-zaventem/</v>
      </c>
      <c r="N1828" s="14" t="str">
        <f aca="false">IF(LEN("Chauffeur privé "&amp;INDEX(10_Lieux!$J:$J,U1828)&amp;" → "&amp;INDEX(10_Lieux!$J:$J,V1828)&amp;" | 24h/24")&gt;60,"Chauffeur privé "&amp;INDEX(10_Lieux!$J:$J,U1828)&amp;" → "&amp;INDEX(10_Lieux!$J:$J,V1828),"Chauffeur privé "&amp;INDEX(10_Lieux!$J:$J,U1828)&amp;" → "&amp;INDEX(10_Lieux!$J:$J,V1828)&amp;" | 24h/24")</f>
        <v>Chauffeur privé Aéroport Bruxelles-Zaventem → Rennes</v>
      </c>
      <c r="O1828" s="14" t="n">
        <f aca="false">LEN(N1828)</f>
        <v>52</v>
      </c>
      <c r="P1828" s="14" t="str">
        <f aca="false">"Chauffeur privé "&amp;INDEX(10_Lieux!$K:$K,U1828)&amp;" vers "&amp;INDEX(10_Lieux!$L:$L,V1828)</f>
        <v>Chauffeur privé de l'aéroport Bruxelles-Zaventem vers Rennes</v>
      </c>
      <c r="Q1828" s="14" t="str">
        <f aca="false">"Chauffeur privé "&amp;INDEX(10_Lieux!$K:$K,U1828)&amp;" vers "&amp;INDEX(10_Lieux!$L:$L,V1828)&amp;" : env. "&amp;I1828&amp;" km, "&amp;J1828&amp;" de route. Devis personnalisé, standard 24h/24 et 7j/7."</f>
        <v>Chauffeur privé de l'aéroport Bruxelles-Zaventem vers Rennes : env. 677 km, 7 h 15 de route. Devis personnalisé, standard 24h/24 et 7j/7.</v>
      </c>
      <c r="R1828" s="14" t="n">
        <f aca="false">LEN(Q1828)</f>
        <v>137</v>
      </c>
      <c r="S1828" s="14" t="str">
        <f aca="false">INDEX(10_Lieux!$C:$C,U1828)</f>
        <v>Belgique</v>
      </c>
      <c r="T1828" s="14" t="str">
        <f aca="false">INDEX(10_Lieux!$C:$C,V1828)</f>
        <v>France</v>
      </c>
      <c r="U1828" s="14" t="n">
        <f aca="false">MATCH(A1828,10_Lieux!$A:$A,0)</f>
        <v>177</v>
      </c>
      <c r="V1828" s="14" t="n">
        <f aca="false">MATCH(B1828,10_Lieux!$A:$A,0)</f>
        <v>49</v>
      </c>
      <c r="W1828" s="14" t="n">
        <f aca="false">ROUND(6371*2*ASIN(SQRT(SIN(RADIANS(INDEX(10_Lieux!$F:$F,V1828)-INDEX(10_Lieux!$F:$F,U1828))/2)^2+COS(RADIANS(INDEX(10_Lieux!$F:$F,U1828)))*COS(RADIANS(INDEX(10_Lieux!$F:$F,V1828)))*SIN(RADIANS(INDEX(10_Lieux!$G:$G,V1828)-INDEX(10_Lieux!$G:$G,U1828))/2)^2)),1)</f>
        <v>541.7</v>
      </c>
      <c r="X1828" s="14" t="n">
        <f aca="false">ROUND(I1828/IF(I1828&lt;p_seuil_vitesse,p_vit_lente,p_vit_rapide)*60/15,0)*15</f>
        <v>435</v>
      </c>
      <c r="Y1828" s="14" t="n">
        <f aca="false">MAX(IF(INDEX(10_Lieux!$B:$B,U1828)&lt;&gt;"Ville",INDEX(10_Lieux!$I:$I,U1828),0),IF(INDEX(10_Lieux!$B:$B,V1828)&lt;&gt;"Ville",INDEX(10_Lieux!$I:$I,V1828),0))</f>
        <v>500</v>
      </c>
      <c r="Z1828" s="14" t="str">
        <f aca="false">A1828&amp;"|"&amp;B1828</f>
        <v>Brussels Airport|Rennes</v>
      </c>
      <c r="AA1828" s="14" t="str">
        <f aca="false">IF(I1828&lt;p_local,"Local",IF(I1828&lt;p_vv_min,"Courte distance",IF(I1828&lt;p_tres_long,"Longue distance","Très longue distance")))</f>
        <v>Longue distance</v>
      </c>
    </row>
    <row r="1829" customFormat="false" ht="15" hidden="false" customHeight="true" outlineLevel="0" collapsed="false">
      <c r="A1829" s="1" t="s">
        <v>142</v>
      </c>
      <c r="B1829" s="1" t="s">
        <v>1982</v>
      </c>
      <c r="C1829" s="1" t="s">
        <v>35</v>
      </c>
      <c r="D1829" s="1" t="s">
        <v>653</v>
      </c>
      <c r="E1829" s="1" t="s">
        <v>2004</v>
      </c>
      <c r="F1829" s="14" t="s">
        <v>40</v>
      </c>
      <c r="G1829" s="14" t="str">
        <f aca="false">IF(I1829&lt;p_local,"Local → page infra",IF(H1829&gt;=p_ph1,"Phase 1",IF(H1829&gt;=p_ph2,"Phase 2","Phase 3")))</f>
        <v>Phase 3</v>
      </c>
      <c r="H1829" s="14" t="n">
        <f aca="false">IF(I1829&lt;p_local,0,IF(C1829="Aéroport → Aéroport",p_pts_plein,IF(Y1829&gt;0,IF(I1829&lt;=Y1829,p_pts_plein,IF(I1829&lt;=p_mult2*Y1829,p_pts_moyen,p_pts_r3)),IF(I1829&gt;=p_vv_min,p_pts_plein,IF(I1829&gt;=p_vv_moy,p_pts_moyen,p_pts_court))))+IF(INDEX(10_Lieux!$D:$D,U1829)=1,p_prio1,p_prio2)+IF(INDEX(10_Lieux!$D:$D,V1829)=1,p_prio1,p_prio2)+IF(K1829="Oui",p_tf,0)+p_hub*((INDEX(10_Lieux!$H:$H,U1829)="Hub")+(INDEX(10_Lieux!$H:$H,V1829)="Hub"))+IF(OR(INDEX(10_Lieux!$H:$H,U1829)="Premium",INDEX(10_Lieux!$H:$H,V1829)="Premium"),p_prem,0))</f>
        <v>60</v>
      </c>
      <c r="I1829" s="14" t="n">
        <f aca="false">ROUND(W1829*p_facteur,0)</f>
        <v>677</v>
      </c>
      <c r="J1829" s="14" t="str">
        <f aca="false">IF(X1829&lt;60,X1829&amp;" min",INT(X1829/60)&amp;" h"&amp;IF(MOD(X1829,60)=0,""," "&amp;TEXT(MOD(X1829,60),"00")))</f>
        <v>7 h 15</v>
      </c>
      <c r="K1829" s="14" t="str">
        <f aca="false">IF(S1829&lt;&gt;T1829,"Oui","Non")</f>
        <v>Oui</v>
      </c>
      <c r="L1829" s="14" t="str">
        <f aca="false">IF(AND(INDEX(10_Lieux!$B:$B,U1829)="Ville",INDEX(10_Lieux!$B:$B,V1829)="Ville"),"/chauffeur-prive/"&amp;INDEX(10_Lieux!$E:$E,U1829)&amp;"-"&amp;INDEX(10_Lieux!$E:$E,V1829)&amp;"/","/chauffeur-prive/"&amp;INDEX(10_Lieux!$E:$E,U1829)&amp;"/"&amp;INDEX(10_Lieux!$E:$E,V1829)&amp;"/")</f>
        <v>/chauffeur-prive/rennes/aeroport-bruxelles-zaventem/</v>
      </c>
      <c r="M1829" s="14" t="str">
        <f aca="false">IFERROR(INDEX($L:$L,MATCH(B1829&amp;"|"&amp;A1829,$Z:$Z,0)),"—")</f>
        <v>/chauffeur-prive/aeroport-bruxelles-zaventem/rennes/</v>
      </c>
      <c r="N1829" s="14" t="str">
        <f aca="false">IF(LEN("Chauffeur privé "&amp;INDEX(10_Lieux!$J:$J,U1829)&amp;" → "&amp;INDEX(10_Lieux!$J:$J,V1829)&amp;" | 24h/24")&gt;60,"Chauffeur privé "&amp;INDEX(10_Lieux!$J:$J,U1829)&amp;" → "&amp;INDEX(10_Lieux!$J:$J,V1829),"Chauffeur privé "&amp;INDEX(10_Lieux!$J:$J,U1829)&amp;" → "&amp;INDEX(10_Lieux!$J:$J,V1829)&amp;" | 24h/24")</f>
        <v>Chauffeur privé Rennes → Aéroport Bruxelles-Zaventem</v>
      </c>
      <c r="O1829" s="14" t="n">
        <f aca="false">LEN(N1829)</f>
        <v>52</v>
      </c>
      <c r="P1829" s="14" t="str">
        <f aca="false">"Chauffeur privé "&amp;INDEX(10_Lieux!$K:$K,U1829)&amp;" vers "&amp;INDEX(10_Lieux!$L:$L,V1829)</f>
        <v>Chauffeur privé de Rennes vers l'aéroport Bruxelles-Zaventem</v>
      </c>
      <c r="Q1829" s="14" t="str">
        <f aca="false">"Chauffeur privé "&amp;INDEX(10_Lieux!$K:$K,U1829)&amp;" vers "&amp;INDEX(10_Lieux!$L:$L,V1829)&amp;" : env. "&amp;I1829&amp;" km, "&amp;J1829&amp;" de route. Devis personnalisé, standard 24h/24 et 7j/7."</f>
        <v>Chauffeur privé de Rennes vers l'aéroport Bruxelles-Zaventem : env. 677 km, 7 h 15 de route. Devis personnalisé, standard 24h/24 et 7j/7.</v>
      </c>
      <c r="R1829" s="14" t="n">
        <f aca="false">LEN(Q1829)</f>
        <v>137</v>
      </c>
      <c r="S1829" s="14" t="str">
        <f aca="false">INDEX(10_Lieux!$C:$C,U1829)</f>
        <v>France</v>
      </c>
      <c r="T1829" s="14" t="str">
        <f aca="false">INDEX(10_Lieux!$C:$C,V1829)</f>
        <v>Belgique</v>
      </c>
      <c r="U1829" s="14" t="n">
        <f aca="false">MATCH(A1829,10_Lieux!$A:$A,0)</f>
        <v>49</v>
      </c>
      <c r="V1829" s="14" t="n">
        <f aca="false">MATCH(B1829,10_Lieux!$A:$A,0)</f>
        <v>177</v>
      </c>
      <c r="W1829" s="14" t="n">
        <f aca="false">ROUND(6371*2*ASIN(SQRT(SIN(RADIANS(INDEX(10_Lieux!$F:$F,V1829)-INDEX(10_Lieux!$F:$F,U1829))/2)^2+COS(RADIANS(INDEX(10_Lieux!$F:$F,U1829)))*COS(RADIANS(INDEX(10_Lieux!$F:$F,V1829)))*SIN(RADIANS(INDEX(10_Lieux!$G:$G,V1829)-INDEX(10_Lieux!$G:$G,U1829))/2)^2)),1)</f>
        <v>541.7</v>
      </c>
      <c r="X1829" s="14" t="n">
        <f aca="false">ROUND(I1829/IF(I1829&lt;p_seuil_vitesse,p_vit_lente,p_vit_rapide)*60/15,0)*15</f>
        <v>435</v>
      </c>
      <c r="Y1829" s="14" t="n">
        <f aca="false">MAX(IF(INDEX(10_Lieux!$B:$B,U1829)&lt;&gt;"Ville",INDEX(10_Lieux!$I:$I,U1829),0),IF(INDEX(10_Lieux!$B:$B,V1829)&lt;&gt;"Ville",INDEX(10_Lieux!$I:$I,V1829),0))</f>
        <v>500</v>
      </c>
      <c r="Z1829" s="14" t="str">
        <f aca="false">A1829&amp;"|"&amp;B1829</f>
        <v>Rennes|Brussels Airport</v>
      </c>
      <c r="AA1829" s="14" t="str">
        <f aca="false">IF(I1829&lt;p_local,"Local",IF(I1829&lt;p_vv_min,"Courte distance",IF(I1829&lt;p_tres_long,"Longue distance","Très longue distance")))</f>
        <v>Longue distance</v>
      </c>
    </row>
    <row r="1830" customFormat="false" ht="15" hidden="false" customHeight="true" outlineLevel="0" collapsed="false">
      <c r="A1830" s="1" t="s">
        <v>1982</v>
      </c>
      <c r="B1830" s="1" t="s">
        <v>144</v>
      </c>
      <c r="C1830" s="1" t="s">
        <v>34</v>
      </c>
      <c r="D1830" s="1" t="s">
        <v>653</v>
      </c>
      <c r="E1830" s="1" t="s">
        <v>2005</v>
      </c>
      <c r="F1830" s="14" t="s">
        <v>40</v>
      </c>
      <c r="G1830" s="14" t="str">
        <f aca="false">IF(I1830&lt;p_local,"Local → page infra",IF(H1830&gt;=p_ph1,"Phase 1",IF(H1830&gt;=p_ph2,"Phase 2","Phase 3")))</f>
        <v>Phase 1</v>
      </c>
      <c r="H1830" s="14" t="n">
        <f aca="false">IF(I1830&lt;p_local,0,IF(C1830="Aéroport → Aéroport",p_pts_plein,IF(Y1830&gt;0,IF(I1830&lt;=Y1830,p_pts_plein,IF(I1830&lt;=p_mult2*Y1830,p_pts_moyen,p_pts_r3)),IF(I1830&gt;=p_vv_min,p_pts_plein,IF(I1830&gt;=p_vv_moy,p_pts_moyen,p_pts_court))))+IF(INDEX(10_Lieux!$D:$D,U1830)=1,p_prio1,p_prio2)+IF(INDEX(10_Lieux!$D:$D,V1830)=1,p_prio1,p_prio2)+IF(K1830="Oui",p_tf,0)+p_hub*((INDEX(10_Lieux!$H:$H,U1830)="Hub")+(INDEX(10_Lieux!$H:$H,V1830)="Hub"))+IF(OR(INDEX(10_Lieux!$H:$H,U1830)="Premium",INDEX(10_Lieux!$H:$H,V1830)="Premium"),p_prem,0))</f>
        <v>80</v>
      </c>
      <c r="I1830" s="14" t="n">
        <f aca="false">ROUND(W1830*p_facteur,0)</f>
        <v>500</v>
      </c>
      <c r="J1830" s="14" t="str">
        <f aca="false">IF(X1830&lt;60,X1830&amp;" min",INT(X1830/60)&amp;" h"&amp;IF(MOD(X1830,60)=0,""," "&amp;TEXT(MOD(X1830,60),"00")))</f>
        <v>5 h 15</v>
      </c>
      <c r="K1830" s="14" t="str">
        <f aca="false">IF(S1830&lt;&gt;T1830,"Oui","Non")</f>
        <v>Oui</v>
      </c>
      <c r="L1830" s="14" t="str">
        <f aca="false">IF(AND(INDEX(10_Lieux!$B:$B,U1830)="Ville",INDEX(10_Lieux!$B:$B,V1830)="Ville"),"/chauffeur-prive/"&amp;INDEX(10_Lieux!$E:$E,U1830)&amp;"-"&amp;INDEX(10_Lieux!$E:$E,V1830)&amp;"/","/chauffeur-prive/"&amp;INDEX(10_Lieux!$E:$E,U1830)&amp;"/"&amp;INDEX(10_Lieux!$E:$E,V1830)&amp;"/")</f>
        <v>/chauffeur-prive/aeroport-bruxelles-zaventem/dijon/</v>
      </c>
      <c r="M1830" s="14" t="str">
        <f aca="false">IFERROR(INDEX($L:$L,MATCH(B1830&amp;"|"&amp;A1830,$Z:$Z,0)),"—")</f>
        <v>/chauffeur-prive/dijon/aeroport-bruxelles-zaventem/</v>
      </c>
      <c r="N1830" s="14" t="str">
        <f aca="false">IF(LEN("Chauffeur privé "&amp;INDEX(10_Lieux!$J:$J,U1830)&amp;" → "&amp;INDEX(10_Lieux!$J:$J,V1830)&amp;" | 24h/24")&gt;60,"Chauffeur privé "&amp;INDEX(10_Lieux!$J:$J,U1830)&amp;" → "&amp;INDEX(10_Lieux!$J:$J,V1830),"Chauffeur privé "&amp;INDEX(10_Lieux!$J:$J,U1830)&amp;" → "&amp;INDEX(10_Lieux!$J:$J,V1830)&amp;" | 24h/24")</f>
        <v>Chauffeur privé Aéroport Bruxelles-Zaventem → Dijon | 24h/24</v>
      </c>
      <c r="O1830" s="14" t="n">
        <f aca="false">LEN(N1830)</f>
        <v>60</v>
      </c>
      <c r="P1830" s="14" t="str">
        <f aca="false">"Chauffeur privé "&amp;INDEX(10_Lieux!$K:$K,U1830)&amp;" vers "&amp;INDEX(10_Lieux!$L:$L,V1830)</f>
        <v>Chauffeur privé de l'aéroport Bruxelles-Zaventem vers Dijon</v>
      </c>
      <c r="Q1830" s="14" t="str">
        <f aca="false">"Chauffeur privé "&amp;INDEX(10_Lieux!$K:$K,U1830)&amp;" vers "&amp;INDEX(10_Lieux!$L:$L,V1830)&amp;" : env. "&amp;I1830&amp;" km, "&amp;J1830&amp;" de route. Devis personnalisé, standard 24h/24 et 7j/7."</f>
        <v>Chauffeur privé de l'aéroport Bruxelles-Zaventem vers Dijon : env. 500 km, 5 h 15 de route. Devis personnalisé, standard 24h/24 et 7j/7.</v>
      </c>
      <c r="R1830" s="14" t="n">
        <f aca="false">LEN(Q1830)</f>
        <v>136</v>
      </c>
      <c r="S1830" s="14" t="str">
        <f aca="false">INDEX(10_Lieux!$C:$C,U1830)</f>
        <v>Belgique</v>
      </c>
      <c r="T1830" s="14" t="str">
        <f aca="false">INDEX(10_Lieux!$C:$C,V1830)</f>
        <v>France</v>
      </c>
      <c r="U1830" s="14" t="n">
        <f aca="false">MATCH(A1830,10_Lieux!$A:$A,0)</f>
        <v>177</v>
      </c>
      <c r="V1830" s="14" t="n">
        <f aca="false">MATCH(B1830,10_Lieux!$A:$A,0)</f>
        <v>23</v>
      </c>
      <c r="W1830" s="14" t="n">
        <f aca="false">ROUND(6371*2*ASIN(SQRT(SIN(RADIANS(INDEX(10_Lieux!$F:$F,V1830)-INDEX(10_Lieux!$F:$F,U1830))/2)^2+COS(RADIANS(INDEX(10_Lieux!$F:$F,U1830)))*COS(RADIANS(INDEX(10_Lieux!$F:$F,V1830)))*SIN(RADIANS(INDEX(10_Lieux!$G:$G,V1830)-INDEX(10_Lieux!$G:$G,U1830))/2)^2)),1)</f>
        <v>400</v>
      </c>
      <c r="X1830" s="14" t="n">
        <f aca="false">ROUND(I1830/IF(I1830&lt;p_seuil_vitesse,p_vit_lente,p_vit_rapide)*60/15,0)*15</f>
        <v>315</v>
      </c>
      <c r="Y1830" s="14" t="n">
        <f aca="false">MAX(IF(INDEX(10_Lieux!$B:$B,U1830)&lt;&gt;"Ville",INDEX(10_Lieux!$I:$I,U1830),0),IF(INDEX(10_Lieux!$B:$B,V1830)&lt;&gt;"Ville",INDEX(10_Lieux!$I:$I,V1830),0))</f>
        <v>500</v>
      </c>
      <c r="Z1830" s="14" t="str">
        <f aca="false">A1830&amp;"|"&amp;B1830</f>
        <v>Brussels Airport|Dijon</v>
      </c>
      <c r="AA1830" s="14" t="str">
        <f aca="false">IF(I1830&lt;p_local,"Local",IF(I1830&lt;p_vv_min,"Courte distance",IF(I1830&lt;p_tres_long,"Longue distance","Très longue distance")))</f>
        <v>Longue distance</v>
      </c>
    </row>
    <row r="1831" customFormat="false" ht="15" hidden="false" customHeight="true" outlineLevel="0" collapsed="false">
      <c r="A1831" s="1" t="s">
        <v>144</v>
      </c>
      <c r="B1831" s="1" t="s">
        <v>1982</v>
      </c>
      <c r="C1831" s="1" t="s">
        <v>35</v>
      </c>
      <c r="D1831" s="1" t="s">
        <v>653</v>
      </c>
      <c r="E1831" s="1" t="s">
        <v>2006</v>
      </c>
      <c r="F1831" s="14" t="s">
        <v>40</v>
      </c>
      <c r="G1831" s="14" t="str">
        <f aca="false">IF(I1831&lt;p_local,"Local → page infra",IF(H1831&gt;=p_ph1,"Phase 1",IF(H1831&gt;=p_ph2,"Phase 2","Phase 3")))</f>
        <v>Phase 1</v>
      </c>
      <c r="H1831" s="14" t="n">
        <f aca="false">IF(I1831&lt;p_local,0,IF(C1831="Aéroport → Aéroport",p_pts_plein,IF(Y1831&gt;0,IF(I1831&lt;=Y1831,p_pts_plein,IF(I1831&lt;=p_mult2*Y1831,p_pts_moyen,p_pts_r3)),IF(I1831&gt;=p_vv_min,p_pts_plein,IF(I1831&gt;=p_vv_moy,p_pts_moyen,p_pts_court))))+IF(INDEX(10_Lieux!$D:$D,U1831)=1,p_prio1,p_prio2)+IF(INDEX(10_Lieux!$D:$D,V1831)=1,p_prio1,p_prio2)+IF(K1831="Oui",p_tf,0)+p_hub*((INDEX(10_Lieux!$H:$H,U1831)="Hub")+(INDEX(10_Lieux!$H:$H,V1831)="Hub"))+IF(OR(INDEX(10_Lieux!$H:$H,U1831)="Premium",INDEX(10_Lieux!$H:$H,V1831)="Premium"),p_prem,0))</f>
        <v>80</v>
      </c>
      <c r="I1831" s="14" t="n">
        <f aca="false">ROUND(W1831*p_facteur,0)</f>
        <v>500</v>
      </c>
      <c r="J1831" s="14" t="str">
        <f aca="false">IF(X1831&lt;60,X1831&amp;" min",INT(X1831/60)&amp;" h"&amp;IF(MOD(X1831,60)=0,""," "&amp;TEXT(MOD(X1831,60),"00")))</f>
        <v>5 h 15</v>
      </c>
      <c r="K1831" s="14" t="str">
        <f aca="false">IF(S1831&lt;&gt;T1831,"Oui","Non")</f>
        <v>Oui</v>
      </c>
      <c r="L1831" s="14" t="str">
        <f aca="false">IF(AND(INDEX(10_Lieux!$B:$B,U1831)="Ville",INDEX(10_Lieux!$B:$B,V1831)="Ville"),"/chauffeur-prive/"&amp;INDEX(10_Lieux!$E:$E,U1831)&amp;"-"&amp;INDEX(10_Lieux!$E:$E,V1831)&amp;"/","/chauffeur-prive/"&amp;INDEX(10_Lieux!$E:$E,U1831)&amp;"/"&amp;INDEX(10_Lieux!$E:$E,V1831)&amp;"/")</f>
        <v>/chauffeur-prive/dijon/aeroport-bruxelles-zaventem/</v>
      </c>
      <c r="M1831" s="14" t="str">
        <f aca="false">IFERROR(INDEX($L:$L,MATCH(B1831&amp;"|"&amp;A1831,$Z:$Z,0)),"—")</f>
        <v>/chauffeur-prive/aeroport-bruxelles-zaventem/dijon/</v>
      </c>
      <c r="N1831" s="14" t="str">
        <f aca="false">IF(LEN("Chauffeur privé "&amp;INDEX(10_Lieux!$J:$J,U1831)&amp;" → "&amp;INDEX(10_Lieux!$J:$J,V1831)&amp;" | 24h/24")&gt;60,"Chauffeur privé "&amp;INDEX(10_Lieux!$J:$J,U1831)&amp;" → "&amp;INDEX(10_Lieux!$J:$J,V1831),"Chauffeur privé "&amp;INDEX(10_Lieux!$J:$J,U1831)&amp;" → "&amp;INDEX(10_Lieux!$J:$J,V1831)&amp;" | 24h/24")</f>
        <v>Chauffeur privé Dijon → Aéroport Bruxelles-Zaventem | 24h/24</v>
      </c>
      <c r="O1831" s="14" t="n">
        <f aca="false">LEN(N1831)</f>
        <v>60</v>
      </c>
      <c r="P1831" s="14" t="str">
        <f aca="false">"Chauffeur privé "&amp;INDEX(10_Lieux!$K:$K,U1831)&amp;" vers "&amp;INDEX(10_Lieux!$L:$L,V1831)</f>
        <v>Chauffeur privé de Dijon vers l'aéroport Bruxelles-Zaventem</v>
      </c>
      <c r="Q1831" s="14" t="str">
        <f aca="false">"Chauffeur privé "&amp;INDEX(10_Lieux!$K:$K,U1831)&amp;" vers "&amp;INDEX(10_Lieux!$L:$L,V1831)&amp;" : env. "&amp;I1831&amp;" km, "&amp;J1831&amp;" de route. Devis personnalisé, standard 24h/24 et 7j/7."</f>
        <v>Chauffeur privé de Dijon vers l'aéroport Bruxelles-Zaventem : env. 500 km, 5 h 15 de route. Devis personnalisé, standard 24h/24 et 7j/7.</v>
      </c>
      <c r="R1831" s="14" t="n">
        <f aca="false">LEN(Q1831)</f>
        <v>136</v>
      </c>
      <c r="S1831" s="14" t="str">
        <f aca="false">INDEX(10_Lieux!$C:$C,U1831)</f>
        <v>France</v>
      </c>
      <c r="T1831" s="14" t="str">
        <f aca="false">INDEX(10_Lieux!$C:$C,V1831)</f>
        <v>Belgique</v>
      </c>
      <c r="U1831" s="14" t="n">
        <f aca="false">MATCH(A1831,10_Lieux!$A:$A,0)</f>
        <v>23</v>
      </c>
      <c r="V1831" s="14" t="n">
        <f aca="false">MATCH(B1831,10_Lieux!$A:$A,0)</f>
        <v>177</v>
      </c>
      <c r="W1831" s="14" t="n">
        <f aca="false">ROUND(6371*2*ASIN(SQRT(SIN(RADIANS(INDEX(10_Lieux!$F:$F,V1831)-INDEX(10_Lieux!$F:$F,U1831))/2)^2+COS(RADIANS(INDEX(10_Lieux!$F:$F,U1831)))*COS(RADIANS(INDEX(10_Lieux!$F:$F,V1831)))*SIN(RADIANS(INDEX(10_Lieux!$G:$G,V1831)-INDEX(10_Lieux!$G:$G,U1831))/2)^2)),1)</f>
        <v>400</v>
      </c>
      <c r="X1831" s="14" t="n">
        <f aca="false">ROUND(I1831/IF(I1831&lt;p_seuil_vitesse,p_vit_lente,p_vit_rapide)*60/15,0)*15</f>
        <v>315</v>
      </c>
      <c r="Y1831" s="14" t="n">
        <f aca="false">MAX(IF(INDEX(10_Lieux!$B:$B,U1831)&lt;&gt;"Ville",INDEX(10_Lieux!$I:$I,U1831),0),IF(INDEX(10_Lieux!$B:$B,V1831)&lt;&gt;"Ville",INDEX(10_Lieux!$I:$I,V1831),0))</f>
        <v>500</v>
      </c>
      <c r="Z1831" s="14" t="str">
        <f aca="false">A1831&amp;"|"&amp;B1831</f>
        <v>Dijon|Brussels Airport</v>
      </c>
      <c r="AA1831" s="14" t="str">
        <f aca="false">IF(I1831&lt;p_local,"Local",IF(I1831&lt;p_vv_min,"Courte distance",IF(I1831&lt;p_tres_long,"Longue distance","Très longue distance")))</f>
        <v>Longue distance</v>
      </c>
    </row>
    <row r="1832" customFormat="false" ht="15" hidden="false" customHeight="true" outlineLevel="0" collapsed="false">
      <c r="A1832" s="1" t="s">
        <v>1982</v>
      </c>
      <c r="B1832" s="1" t="s">
        <v>146</v>
      </c>
      <c r="C1832" s="1" t="s">
        <v>34</v>
      </c>
      <c r="D1832" s="1" t="s">
        <v>653</v>
      </c>
      <c r="E1832" s="1" t="s">
        <v>2007</v>
      </c>
      <c r="F1832" s="14" t="s">
        <v>40</v>
      </c>
      <c r="G1832" s="14" t="str">
        <f aca="false">IF(I1832&lt;p_local,"Local → page infra",IF(H1832&gt;=p_ph1,"Phase 1",IF(H1832&gt;=p_ph2,"Phase 2","Phase 3")))</f>
        <v>Phase 2</v>
      </c>
      <c r="H1832" s="14" t="n">
        <f aca="false">IF(I1832&lt;p_local,0,IF(C1832="Aéroport → Aéroport",p_pts_plein,IF(Y1832&gt;0,IF(I1832&lt;=Y1832,p_pts_plein,IF(I1832&lt;=p_mult2*Y1832,p_pts_moyen,p_pts_r3)),IF(I1832&gt;=p_vv_min,p_pts_plein,IF(I1832&gt;=p_vv_moy,p_pts_moyen,p_pts_court))))+IF(INDEX(10_Lieux!$D:$D,U1832)=1,p_prio1,p_prio2)+IF(INDEX(10_Lieux!$D:$D,V1832)=1,p_prio1,p_prio2)+IF(K1832="Oui",p_tf,0)+p_hub*((INDEX(10_Lieux!$H:$H,U1832)="Hub")+(INDEX(10_Lieux!$H:$H,V1832)="Hub"))+IF(OR(INDEX(10_Lieux!$H:$H,U1832)="Premium",INDEX(10_Lieux!$H:$H,V1832)="Premium"),p_prem,0))</f>
        <v>65</v>
      </c>
      <c r="I1832" s="14" t="n">
        <f aca="false">ROUND(W1832*p_facteur,0)</f>
        <v>802</v>
      </c>
      <c r="J1832" s="14" t="str">
        <f aca="false">IF(X1832&lt;60,X1832&amp;" min",INT(X1832/60)&amp;" h"&amp;IF(MOD(X1832,60)=0,""," "&amp;TEXT(MOD(X1832,60),"00")))</f>
        <v>8 h 30</v>
      </c>
      <c r="K1832" s="14" t="str">
        <f aca="false">IF(S1832&lt;&gt;T1832,"Oui","Non")</f>
        <v>Oui</v>
      </c>
      <c r="L1832" s="14" t="str">
        <f aca="false">IF(AND(INDEX(10_Lieux!$B:$B,U1832)="Ville",INDEX(10_Lieux!$B:$B,V1832)="Ville"),"/chauffeur-prive/"&amp;INDEX(10_Lieux!$E:$E,U1832)&amp;"-"&amp;INDEX(10_Lieux!$E:$E,V1832)&amp;"/","/chauffeur-prive/"&amp;INDEX(10_Lieux!$E:$E,U1832)&amp;"/"&amp;INDEX(10_Lieux!$E:$E,V1832)&amp;"/")</f>
        <v>/chauffeur-prive/aeroport-bruxelles-zaventem/grenoble/</v>
      </c>
      <c r="M1832" s="14" t="str">
        <f aca="false">IFERROR(INDEX($L:$L,MATCH(B1832&amp;"|"&amp;A1832,$Z:$Z,0)),"—")</f>
        <v>/chauffeur-prive/grenoble/aeroport-bruxelles-zaventem/</v>
      </c>
      <c r="N1832" s="14" t="str">
        <f aca="false">IF(LEN("Chauffeur privé "&amp;INDEX(10_Lieux!$J:$J,U1832)&amp;" → "&amp;INDEX(10_Lieux!$J:$J,V1832)&amp;" | 24h/24")&gt;60,"Chauffeur privé "&amp;INDEX(10_Lieux!$J:$J,U1832)&amp;" → "&amp;INDEX(10_Lieux!$J:$J,V1832),"Chauffeur privé "&amp;INDEX(10_Lieux!$J:$J,U1832)&amp;" → "&amp;INDEX(10_Lieux!$J:$J,V1832)&amp;" | 24h/24")</f>
        <v>Chauffeur privé Aéroport Bruxelles-Zaventem → Grenoble</v>
      </c>
      <c r="O1832" s="14" t="n">
        <f aca="false">LEN(N1832)</f>
        <v>54</v>
      </c>
      <c r="P1832" s="14" t="str">
        <f aca="false">"Chauffeur privé "&amp;INDEX(10_Lieux!$K:$K,U1832)&amp;" vers "&amp;INDEX(10_Lieux!$L:$L,V1832)</f>
        <v>Chauffeur privé de l'aéroport Bruxelles-Zaventem vers Grenoble</v>
      </c>
      <c r="Q1832" s="14" t="str">
        <f aca="false">"Chauffeur privé "&amp;INDEX(10_Lieux!$K:$K,U1832)&amp;" vers "&amp;INDEX(10_Lieux!$L:$L,V1832)&amp;" : env. "&amp;I1832&amp;" km, "&amp;J1832&amp;" de route. Devis personnalisé, standard 24h/24 et 7j/7."</f>
        <v>Chauffeur privé de l'aéroport Bruxelles-Zaventem vers Grenoble : env. 802 km, 8 h 30 de route. Devis personnalisé, standard 24h/24 et 7j/7.</v>
      </c>
      <c r="R1832" s="14" t="n">
        <f aca="false">LEN(Q1832)</f>
        <v>139</v>
      </c>
      <c r="S1832" s="14" t="str">
        <f aca="false">INDEX(10_Lieux!$C:$C,U1832)</f>
        <v>Belgique</v>
      </c>
      <c r="T1832" s="14" t="str">
        <f aca="false">INDEX(10_Lieux!$C:$C,V1832)</f>
        <v>France</v>
      </c>
      <c r="U1832" s="14" t="n">
        <f aca="false">MATCH(A1832,10_Lieux!$A:$A,0)</f>
        <v>177</v>
      </c>
      <c r="V1832" s="14" t="n">
        <f aca="false">MATCH(B1832,10_Lieux!$A:$A,0)</f>
        <v>9</v>
      </c>
      <c r="W1832" s="14" t="n">
        <f aca="false">ROUND(6371*2*ASIN(SQRT(SIN(RADIANS(INDEX(10_Lieux!$F:$F,V1832)-INDEX(10_Lieux!$F:$F,U1832))/2)^2+COS(RADIANS(INDEX(10_Lieux!$F:$F,U1832)))*COS(RADIANS(INDEX(10_Lieux!$F:$F,V1832)))*SIN(RADIANS(INDEX(10_Lieux!$G:$G,V1832)-INDEX(10_Lieux!$G:$G,U1832))/2)^2)),1)</f>
        <v>641.9</v>
      </c>
      <c r="X1832" s="14" t="n">
        <f aca="false">ROUND(I1832/IF(I1832&lt;p_seuil_vitesse,p_vit_lente,p_vit_rapide)*60/15,0)*15</f>
        <v>510</v>
      </c>
      <c r="Y1832" s="14" t="n">
        <f aca="false">MAX(IF(INDEX(10_Lieux!$B:$B,U1832)&lt;&gt;"Ville",INDEX(10_Lieux!$I:$I,U1832),0),IF(INDEX(10_Lieux!$B:$B,V1832)&lt;&gt;"Ville",INDEX(10_Lieux!$I:$I,V1832),0))</f>
        <v>500</v>
      </c>
      <c r="Z1832" s="14" t="str">
        <f aca="false">A1832&amp;"|"&amp;B1832</f>
        <v>Brussels Airport|Grenoble</v>
      </c>
      <c r="AA1832" s="14" t="str">
        <f aca="false">IF(I1832&lt;p_local,"Local",IF(I1832&lt;p_vv_min,"Courte distance",IF(I1832&lt;p_tres_long,"Longue distance","Très longue distance")))</f>
        <v>Très longue distance</v>
      </c>
    </row>
    <row r="1833" customFormat="false" ht="15" hidden="false" customHeight="true" outlineLevel="0" collapsed="false">
      <c r="A1833" s="1" t="s">
        <v>146</v>
      </c>
      <c r="B1833" s="1" t="s">
        <v>1982</v>
      </c>
      <c r="C1833" s="1" t="s">
        <v>35</v>
      </c>
      <c r="D1833" s="1" t="s">
        <v>653</v>
      </c>
      <c r="E1833" s="1" t="s">
        <v>2008</v>
      </c>
      <c r="F1833" s="14" t="s">
        <v>40</v>
      </c>
      <c r="G1833" s="14" t="str">
        <f aca="false">IF(I1833&lt;p_local,"Local → page infra",IF(H1833&gt;=p_ph1,"Phase 1",IF(H1833&gt;=p_ph2,"Phase 2","Phase 3")))</f>
        <v>Phase 2</v>
      </c>
      <c r="H1833" s="14" t="n">
        <f aca="false">IF(I1833&lt;p_local,0,IF(C1833="Aéroport → Aéroport",p_pts_plein,IF(Y1833&gt;0,IF(I1833&lt;=Y1833,p_pts_plein,IF(I1833&lt;=p_mult2*Y1833,p_pts_moyen,p_pts_r3)),IF(I1833&gt;=p_vv_min,p_pts_plein,IF(I1833&gt;=p_vv_moy,p_pts_moyen,p_pts_court))))+IF(INDEX(10_Lieux!$D:$D,U1833)=1,p_prio1,p_prio2)+IF(INDEX(10_Lieux!$D:$D,V1833)=1,p_prio1,p_prio2)+IF(K1833="Oui",p_tf,0)+p_hub*((INDEX(10_Lieux!$H:$H,U1833)="Hub")+(INDEX(10_Lieux!$H:$H,V1833)="Hub"))+IF(OR(INDEX(10_Lieux!$H:$H,U1833)="Premium",INDEX(10_Lieux!$H:$H,V1833)="Premium"),p_prem,0))</f>
        <v>65</v>
      </c>
      <c r="I1833" s="14" t="n">
        <f aca="false">ROUND(W1833*p_facteur,0)</f>
        <v>802</v>
      </c>
      <c r="J1833" s="14" t="str">
        <f aca="false">IF(X1833&lt;60,X1833&amp;" min",INT(X1833/60)&amp;" h"&amp;IF(MOD(X1833,60)=0,""," "&amp;TEXT(MOD(X1833,60),"00")))</f>
        <v>8 h 30</v>
      </c>
      <c r="K1833" s="14" t="str">
        <f aca="false">IF(S1833&lt;&gt;T1833,"Oui","Non")</f>
        <v>Oui</v>
      </c>
      <c r="L1833" s="14" t="str">
        <f aca="false">IF(AND(INDEX(10_Lieux!$B:$B,U1833)="Ville",INDEX(10_Lieux!$B:$B,V1833)="Ville"),"/chauffeur-prive/"&amp;INDEX(10_Lieux!$E:$E,U1833)&amp;"-"&amp;INDEX(10_Lieux!$E:$E,V1833)&amp;"/","/chauffeur-prive/"&amp;INDEX(10_Lieux!$E:$E,U1833)&amp;"/"&amp;INDEX(10_Lieux!$E:$E,V1833)&amp;"/")</f>
        <v>/chauffeur-prive/grenoble/aeroport-bruxelles-zaventem/</v>
      </c>
      <c r="M1833" s="14" t="str">
        <f aca="false">IFERROR(INDEX($L:$L,MATCH(B1833&amp;"|"&amp;A1833,$Z:$Z,0)),"—")</f>
        <v>/chauffeur-prive/aeroport-bruxelles-zaventem/grenoble/</v>
      </c>
      <c r="N1833" s="14" t="str">
        <f aca="false">IF(LEN("Chauffeur privé "&amp;INDEX(10_Lieux!$J:$J,U1833)&amp;" → "&amp;INDEX(10_Lieux!$J:$J,V1833)&amp;" | 24h/24")&gt;60,"Chauffeur privé "&amp;INDEX(10_Lieux!$J:$J,U1833)&amp;" → "&amp;INDEX(10_Lieux!$J:$J,V1833),"Chauffeur privé "&amp;INDEX(10_Lieux!$J:$J,U1833)&amp;" → "&amp;INDEX(10_Lieux!$J:$J,V1833)&amp;" | 24h/24")</f>
        <v>Chauffeur privé Grenoble → Aéroport Bruxelles-Zaventem</v>
      </c>
      <c r="O1833" s="14" t="n">
        <f aca="false">LEN(N1833)</f>
        <v>54</v>
      </c>
      <c r="P1833" s="14" t="str">
        <f aca="false">"Chauffeur privé "&amp;INDEX(10_Lieux!$K:$K,U1833)&amp;" vers "&amp;INDEX(10_Lieux!$L:$L,V1833)</f>
        <v>Chauffeur privé de Grenoble vers l'aéroport Bruxelles-Zaventem</v>
      </c>
      <c r="Q1833" s="14" t="str">
        <f aca="false">"Chauffeur privé "&amp;INDEX(10_Lieux!$K:$K,U1833)&amp;" vers "&amp;INDEX(10_Lieux!$L:$L,V1833)&amp;" : env. "&amp;I1833&amp;" km, "&amp;J1833&amp;" de route. Devis personnalisé, standard 24h/24 et 7j/7."</f>
        <v>Chauffeur privé de Grenoble vers l'aéroport Bruxelles-Zaventem : env. 802 km, 8 h 30 de route. Devis personnalisé, standard 24h/24 et 7j/7.</v>
      </c>
      <c r="R1833" s="14" t="n">
        <f aca="false">LEN(Q1833)</f>
        <v>139</v>
      </c>
      <c r="S1833" s="14" t="str">
        <f aca="false">INDEX(10_Lieux!$C:$C,U1833)</f>
        <v>France</v>
      </c>
      <c r="T1833" s="14" t="str">
        <f aca="false">INDEX(10_Lieux!$C:$C,V1833)</f>
        <v>Belgique</v>
      </c>
      <c r="U1833" s="14" t="n">
        <f aca="false">MATCH(A1833,10_Lieux!$A:$A,0)</f>
        <v>9</v>
      </c>
      <c r="V1833" s="14" t="n">
        <f aca="false">MATCH(B1833,10_Lieux!$A:$A,0)</f>
        <v>177</v>
      </c>
      <c r="W1833" s="14" t="n">
        <f aca="false">ROUND(6371*2*ASIN(SQRT(SIN(RADIANS(INDEX(10_Lieux!$F:$F,V1833)-INDEX(10_Lieux!$F:$F,U1833))/2)^2+COS(RADIANS(INDEX(10_Lieux!$F:$F,U1833)))*COS(RADIANS(INDEX(10_Lieux!$F:$F,V1833)))*SIN(RADIANS(INDEX(10_Lieux!$G:$G,V1833)-INDEX(10_Lieux!$G:$G,U1833))/2)^2)),1)</f>
        <v>641.9</v>
      </c>
      <c r="X1833" s="14" t="n">
        <f aca="false">ROUND(I1833/IF(I1833&lt;p_seuil_vitesse,p_vit_lente,p_vit_rapide)*60/15,0)*15</f>
        <v>510</v>
      </c>
      <c r="Y1833" s="14" t="n">
        <f aca="false">MAX(IF(INDEX(10_Lieux!$B:$B,U1833)&lt;&gt;"Ville",INDEX(10_Lieux!$I:$I,U1833),0),IF(INDEX(10_Lieux!$B:$B,V1833)&lt;&gt;"Ville",INDEX(10_Lieux!$I:$I,V1833),0))</f>
        <v>500</v>
      </c>
      <c r="Z1833" s="14" t="str">
        <f aca="false">A1833&amp;"|"&amp;B1833</f>
        <v>Grenoble|Brussels Airport</v>
      </c>
      <c r="AA1833" s="14" t="str">
        <f aca="false">IF(I1833&lt;p_local,"Local",IF(I1833&lt;p_vv_min,"Courte distance",IF(I1833&lt;p_tres_long,"Longue distance","Très longue distance")))</f>
        <v>Très longue distance</v>
      </c>
    </row>
    <row r="1834" customFormat="false" ht="15" hidden="false" customHeight="true" outlineLevel="0" collapsed="false">
      <c r="A1834" s="1" t="s">
        <v>1982</v>
      </c>
      <c r="B1834" s="1" t="s">
        <v>148</v>
      </c>
      <c r="C1834" s="1" t="s">
        <v>34</v>
      </c>
      <c r="D1834" s="1" t="s">
        <v>653</v>
      </c>
      <c r="E1834" s="1" t="s">
        <v>2009</v>
      </c>
      <c r="F1834" s="14" t="s">
        <v>40</v>
      </c>
      <c r="G1834" s="14" t="str">
        <f aca="false">IF(I1834&lt;p_local,"Local → page infra",IF(H1834&gt;=p_ph1,"Phase 1",IF(H1834&gt;=p_ph2,"Phase 2","Phase 3")))</f>
        <v>Phase 2</v>
      </c>
      <c r="H1834" s="14" t="n">
        <f aca="false">IF(I1834&lt;p_local,0,IF(C1834="Aéroport → Aéroport",p_pts_plein,IF(Y1834&gt;0,IF(I1834&lt;=Y1834,p_pts_plein,IF(I1834&lt;=p_mult2*Y1834,p_pts_moyen,p_pts_r3)),IF(I1834&gt;=p_vv_min,p_pts_plein,IF(I1834&gt;=p_vv_moy,p_pts_moyen,p_pts_court))))+IF(INDEX(10_Lieux!$D:$D,U1834)=1,p_prio1,p_prio2)+IF(INDEX(10_Lieux!$D:$D,V1834)=1,p_prio1,p_prio2)+IF(K1834="Oui",p_tf,0)+p_hub*((INDEX(10_Lieux!$H:$H,U1834)="Hub")+(INDEX(10_Lieux!$H:$H,V1834)="Hub"))+IF(OR(INDEX(10_Lieux!$H:$H,U1834)="Premium",INDEX(10_Lieux!$H:$H,V1834)="Premium"),p_prem,0))</f>
        <v>65</v>
      </c>
      <c r="I1834" s="14" t="n">
        <f aca="false">ROUND(W1834*p_facteur,0)</f>
        <v>712</v>
      </c>
      <c r="J1834" s="14" t="str">
        <f aca="false">IF(X1834&lt;60,X1834&amp;" min",INT(X1834/60)&amp;" h"&amp;IF(MOD(X1834,60)=0,""," "&amp;TEXT(MOD(X1834,60),"00")))</f>
        <v>7 h 30</v>
      </c>
      <c r="K1834" s="14" t="str">
        <f aca="false">IF(S1834&lt;&gt;T1834,"Oui","Non")</f>
        <v>Oui</v>
      </c>
      <c r="L1834" s="14" t="str">
        <f aca="false">IF(AND(INDEX(10_Lieux!$B:$B,U1834)="Ville",INDEX(10_Lieux!$B:$B,V1834)="Ville"),"/chauffeur-prive/"&amp;INDEX(10_Lieux!$E:$E,U1834)&amp;"-"&amp;INDEX(10_Lieux!$E:$E,V1834)&amp;"/","/chauffeur-prive/"&amp;INDEX(10_Lieux!$E:$E,U1834)&amp;"/"&amp;INDEX(10_Lieux!$E:$E,V1834)&amp;"/")</f>
        <v>/chauffeur-prive/aeroport-bruxelles-zaventem/annecy/</v>
      </c>
      <c r="M1834" s="14" t="str">
        <f aca="false">IFERROR(INDEX($L:$L,MATCH(B1834&amp;"|"&amp;A1834,$Z:$Z,0)),"—")</f>
        <v>/chauffeur-prive/annecy/aeroport-bruxelles-zaventem/</v>
      </c>
      <c r="N1834" s="14" t="str">
        <f aca="false">IF(LEN("Chauffeur privé "&amp;INDEX(10_Lieux!$J:$J,U1834)&amp;" → "&amp;INDEX(10_Lieux!$J:$J,V1834)&amp;" | 24h/24")&gt;60,"Chauffeur privé "&amp;INDEX(10_Lieux!$J:$J,U1834)&amp;" → "&amp;INDEX(10_Lieux!$J:$J,V1834),"Chauffeur privé "&amp;INDEX(10_Lieux!$J:$J,U1834)&amp;" → "&amp;INDEX(10_Lieux!$J:$J,V1834)&amp;" | 24h/24")</f>
        <v>Chauffeur privé Aéroport Bruxelles-Zaventem → Annecy</v>
      </c>
      <c r="O1834" s="14" t="n">
        <f aca="false">LEN(N1834)</f>
        <v>52</v>
      </c>
      <c r="P1834" s="14" t="str">
        <f aca="false">"Chauffeur privé "&amp;INDEX(10_Lieux!$K:$K,U1834)&amp;" vers "&amp;INDEX(10_Lieux!$L:$L,V1834)</f>
        <v>Chauffeur privé de l'aéroport Bruxelles-Zaventem vers Annecy</v>
      </c>
      <c r="Q1834" s="14" t="str">
        <f aca="false">"Chauffeur privé "&amp;INDEX(10_Lieux!$K:$K,U1834)&amp;" vers "&amp;INDEX(10_Lieux!$L:$L,V1834)&amp;" : env. "&amp;I1834&amp;" km, "&amp;J1834&amp;" de route. Devis personnalisé, standard 24h/24 et 7j/7."</f>
        <v>Chauffeur privé de l'aéroport Bruxelles-Zaventem vers Annecy : env. 712 km, 7 h 30 de route. Devis personnalisé, standard 24h/24 et 7j/7.</v>
      </c>
      <c r="R1834" s="14" t="n">
        <f aca="false">LEN(Q1834)</f>
        <v>137</v>
      </c>
      <c r="S1834" s="14" t="str">
        <f aca="false">INDEX(10_Lieux!$C:$C,U1834)</f>
        <v>Belgique</v>
      </c>
      <c r="T1834" s="14" t="str">
        <f aca="false">INDEX(10_Lieux!$C:$C,V1834)</f>
        <v>France</v>
      </c>
      <c r="U1834" s="14" t="n">
        <f aca="false">MATCH(A1834,10_Lieux!$A:$A,0)</f>
        <v>177</v>
      </c>
      <c r="V1834" s="14" t="n">
        <f aca="false">MATCH(B1834,10_Lieux!$A:$A,0)</f>
        <v>10</v>
      </c>
      <c r="W1834" s="14" t="n">
        <f aca="false">ROUND(6371*2*ASIN(SQRT(SIN(RADIANS(INDEX(10_Lieux!$F:$F,V1834)-INDEX(10_Lieux!$F:$F,U1834))/2)^2+COS(RADIANS(INDEX(10_Lieux!$F:$F,U1834)))*COS(RADIANS(INDEX(10_Lieux!$F:$F,V1834)))*SIN(RADIANS(INDEX(10_Lieux!$G:$G,V1834)-INDEX(10_Lieux!$G:$G,U1834))/2)^2)),1)</f>
        <v>569.3</v>
      </c>
      <c r="X1834" s="14" t="n">
        <f aca="false">ROUND(I1834/IF(I1834&lt;p_seuil_vitesse,p_vit_lente,p_vit_rapide)*60/15,0)*15</f>
        <v>450</v>
      </c>
      <c r="Y1834" s="14" t="n">
        <f aca="false">MAX(IF(INDEX(10_Lieux!$B:$B,U1834)&lt;&gt;"Ville",INDEX(10_Lieux!$I:$I,U1834),0),IF(INDEX(10_Lieux!$B:$B,V1834)&lt;&gt;"Ville",INDEX(10_Lieux!$I:$I,V1834),0))</f>
        <v>500</v>
      </c>
      <c r="Z1834" s="14" t="str">
        <f aca="false">A1834&amp;"|"&amp;B1834</f>
        <v>Brussels Airport|Annecy</v>
      </c>
      <c r="AA1834" s="14" t="str">
        <f aca="false">IF(I1834&lt;p_local,"Local",IF(I1834&lt;p_vv_min,"Courte distance",IF(I1834&lt;p_tres_long,"Longue distance","Très longue distance")))</f>
        <v>Très longue distance</v>
      </c>
    </row>
    <row r="1835" customFormat="false" ht="15" hidden="false" customHeight="true" outlineLevel="0" collapsed="false">
      <c r="A1835" s="1" t="s">
        <v>148</v>
      </c>
      <c r="B1835" s="1" t="s">
        <v>1982</v>
      </c>
      <c r="C1835" s="1" t="s">
        <v>35</v>
      </c>
      <c r="D1835" s="1" t="s">
        <v>653</v>
      </c>
      <c r="E1835" s="1" t="s">
        <v>2010</v>
      </c>
      <c r="F1835" s="14" t="s">
        <v>40</v>
      </c>
      <c r="G1835" s="14" t="str">
        <f aca="false">IF(I1835&lt;p_local,"Local → page infra",IF(H1835&gt;=p_ph1,"Phase 1",IF(H1835&gt;=p_ph2,"Phase 2","Phase 3")))</f>
        <v>Phase 2</v>
      </c>
      <c r="H1835" s="14" t="n">
        <f aca="false">IF(I1835&lt;p_local,0,IF(C1835="Aéroport → Aéroport",p_pts_plein,IF(Y1835&gt;0,IF(I1835&lt;=Y1835,p_pts_plein,IF(I1835&lt;=p_mult2*Y1835,p_pts_moyen,p_pts_r3)),IF(I1835&gt;=p_vv_min,p_pts_plein,IF(I1835&gt;=p_vv_moy,p_pts_moyen,p_pts_court))))+IF(INDEX(10_Lieux!$D:$D,U1835)=1,p_prio1,p_prio2)+IF(INDEX(10_Lieux!$D:$D,V1835)=1,p_prio1,p_prio2)+IF(K1835="Oui",p_tf,0)+p_hub*((INDEX(10_Lieux!$H:$H,U1835)="Hub")+(INDEX(10_Lieux!$H:$H,V1835)="Hub"))+IF(OR(INDEX(10_Lieux!$H:$H,U1835)="Premium",INDEX(10_Lieux!$H:$H,V1835)="Premium"),p_prem,0))</f>
        <v>65</v>
      </c>
      <c r="I1835" s="14" t="n">
        <f aca="false">ROUND(W1835*p_facteur,0)</f>
        <v>712</v>
      </c>
      <c r="J1835" s="14" t="str">
        <f aca="false">IF(X1835&lt;60,X1835&amp;" min",INT(X1835/60)&amp;" h"&amp;IF(MOD(X1835,60)=0,""," "&amp;TEXT(MOD(X1835,60),"00")))</f>
        <v>7 h 30</v>
      </c>
      <c r="K1835" s="14" t="str">
        <f aca="false">IF(S1835&lt;&gt;T1835,"Oui","Non")</f>
        <v>Oui</v>
      </c>
      <c r="L1835" s="14" t="str">
        <f aca="false">IF(AND(INDEX(10_Lieux!$B:$B,U1835)="Ville",INDEX(10_Lieux!$B:$B,V1835)="Ville"),"/chauffeur-prive/"&amp;INDEX(10_Lieux!$E:$E,U1835)&amp;"-"&amp;INDEX(10_Lieux!$E:$E,V1835)&amp;"/","/chauffeur-prive/"&amp;INDEX(10_Lieux!$E:$E,U1835)&amp;"/"&amp;INDEX(10_Lieux!$E:$E,V1835)&amp;"/")</f>
        <v>/chauffeur-prive/annecy/aeroport-bruxelles-zaventem/</v>
      </c>
      <c r="M1835" s="14" t="str">
        <f aca="false">IFERROR(INDEX($L:$L,MATCH(B1835&amp;"|"&amp;A1835,$Z:$Z,0)),"—")</f>
        <v>/chauffeur-prive/aeroport-bruxelles-zaventem/annecy/</v>
      </c>
      <c r="N1835" s="14" t="str">
        <f aca="false">IF(LEN("Chauffeur privé "&amp;INDEX(10_Lieux!$J:$J,U1835)&amp;" → "&amp;INDEX(10_Lieux!$J:$J,V1835)&amp;" | 24h/24")&gt;60,"Chauffeur privé "&amp;INDEX(10_Lieux!$J:$J,U1835)&amp;" → "&amp;INDEX(10_Lieux!$J:$J,V1835),"Chauffeur privé "&amp;INDEX(10_Lieux!$J:$J,U1835)&amp;" → "&amp;INDEX(10_Lieux!$J:$J,V1835)&amp;" | 24h/24")</f>
        <v>Chauffeur privé Annecy → Aéroport Bruxelles-Zaventem</v>
      </c>
      <c r="O1835" s="14" t="n">
        <f aca="false">LEN(N1835)</f>
        <v>52</v>
      </c>
      <c r="P1835" s="14" t="str">
        <f aca="false">"Chauffeur privé "&amp;INDEX(10_Lieux!$K:$K,U1835)&amp;" vers "&amp;INDEX(10_Lieux!$L:$L,V1835)</f>
        <v>Chauffeur privé d'Annecy vers l'aéroport Bruxelles-Zaventem</v>
      </c>
      <c r="Q1835" s="14" t="str">
        <f aca="false">"Chauffeur privé "&amp;INDEX(10_Lieux!$K:$K,U1835)&amp;" vers "&amp;INDEX(10_Lieux!$L:$L,V1835)&amp;" : env. "&amp;I1835&amp;" km, "&amp;J1835&amp;" de route. Devis personnalisé, standard 24h/24 et 7j/7."</f>
        <v>Chauffeur privé d'Annecy vers l'aéroport Bruxelles-Zaventem : env. 712 km, 7 h 30 de route. Devis personnalisé, standard 24h/24 et 7j/7.</v>
      </c>
      <c r="R1835" s="14" t="n">
        <f aca="false">LEN(Q1835)</f>
        <v>136</v>
      </c>
      <c r="S1835" s="14" t="str">
        <f aca="false">INDEX(10_Lieux!$C:$C,U1835)</f>
        <v>France</v>
      </c>
      <c r="T1835" s="14" t="str">
        <f aca="false">INDEX(10_Lieux!$C:$C,V1835)</f>
        <v>Belgique</v>
      </c>
      <c r="U1835" s="14" t="n">
        <f aca="false">MATCH(A1835,10_Lieux!$A:$A,0)</f>
        <v>10</v>
      </c>
      <c r="V1835" s="14" t="n">
        <f aca="false">MATCH(B1835,10_Lieux!$A:$A,0)</f>
        <v>177</v>
      </c>
      <c r="W1835" s="14" t="n">
        <f aca="false">ROUND(6371*2*ASIN(SQRT(SIN(RADIANS(INDEX(10_Lieux!$F:$F,V1835)-INDEX(10_Lieux!$F:$F,U1835))/2)^2+COS(RADIANS(INDEX(10_Lieux!$F:$F,U1835)))*COS(RADIANS(INDEX(10_Lieux!$F:$F,V1835)))*SIN(RADIANS(INDEX(10_Lieux!$G:$G,V1835)-INDEX(10_Lieux!$G:$G,U1835))/2)^2)),1)</f>
        <v>569.3</v>
      </c>
      <c r="X1835" s="14" t="n">
        <f aca="false">ROUND(I1835/IF(I1835&lt;p_seuil_vitesse,p_vit_lente,p_vit_rapide)*60/15,0)*15</f>
        <v>450</v>
      </c>
      <c r="Y1835" s="14" t="n">
        <f aca="false">MAX(IF(INDEX(10_Lieux!$B:$B,U1835)&lt;&gt;"Ville",INDEX(10_Lieux!$I:$I,U1835),0),IF(INDEX(10_Lieux!$B:$B,V1835)&lt;&gt;"Ville",INDEX(10_Lieux!$I:$I,V1835),0))</f>
        <v>500</v>
      </c>
      <c r="Z1835" s="14" t="str">
        <f aca="false">A1835&amp;"|"&amp;B1835</f>
        <v>Annecy|Brussels Airport</v>
      </c>
      <c r="AA1835" s="14" t="str">
        <f aca="false">IF(I1835&lt;p_local,"Local",IF(I1835&lt;p_vv_min,"Courte distance",IF(I1835&lt;p_tres_long,"Longue distance","Très longue distance")))</f>
        <v>Très longue distance</v>
      </c>
    </row>
    <row r="1836" customFormat="false" ht="15" hidden="false" customHeight="true" outlineLevel="0" collapsed="false">
      <c r="A1836" s="1" t="s">
        <v>1982</v>
      </c>
      <c r="B1836" s="1" t="s">
        <v>150</v>
      </c>
      <c r="C1836" s="1" t="s">
        <v>34</v>
      </c>
      <c r="D1836" s="1" t="s">
        <v>653</v>
      </c>
      <c r="E1836" s="1" t="s">
        <v>2011</v>
      </c>
      <c r="F1836" s="14" t="s">
        <v>40</v>
      </c>
      <c r="G1836" s="14" t="str">
        <f aca="false">IF(I1836&lt;p_local,"Local → page infra",IF(H1836&gt;=p_ph1,"Phase 1",IF(H1836&gt;=p_ph2,"Phase 2","Phase 3")))</f>
        <v>Phase 3</v>
      </c>
      <c r="H1836" s="14" t="n">
        <f aca="false">IF(I1836&lt;p_local,0,IF(C1836="Aéroport → Aéroport",p_pts_plein,IF(Y1836&gt;0,IF(I1836&lt;=Y1836,p_pts_plein,IF(I1836&lt;=p_mult2*Y1836,p_pts_moyen,p_pts_r3)),IF(I1836&gt;=p_vv_min,p_pts_plein,IF(I1836&gt;=p_vv_moy,p_pts_moyen,p_pts_court))))+IF(INDEX(10_Lieux!$D:$D,U1836)=1,p_prio1,p_prio2)+IF(INDEX(10_Lieux!$D:$D,V1836)=1,p_prio1,p_prio2)+IF(K1836="Oui",p_tf,0)+p_hub*((INDEX(10_Lieux!$H:$H,U1836)="Hub")+(INDEX(10_Lieux!$H:$H,V1836)="Hub"))+IF(OR(INDEX(10_Lieux!$H:$H,U1836)="Premium",INDEX(10_Lieux!$H:$H,V1836)="Premium"),p_prem,0))</f>
        <v>60</v>
      </c>
      <c r="I1836" s="14" t="n">
        <f aca="false">ROUND(W1836*p_facteur,0)</f>
        <v>754</v>
      </c>
      <c r="J1836" s="14" t="str">
        <f aca="false">IF(X1836&lt;60,X1836&amp;" min",INT(X1836/60)&amp;" h"&amp;IF(MOD(X1836,60)=0,""," "&amp;TEXT(MOD(X1836,60),"00")))</f>
        <v>8 h</v>
      </c>
      <c r="K1836" s="14" t="str">
        <f aca="false">IF(S1836&lt;&gt;T1836,"Oui","Non")</f>
        <v>Oui</v>
      </c>
      <c r="L1836" s="14" t="str">
        <f aca="false">IF(AND(INDEX(10_Lieux!$B:$B,U1836)="Ville",INDEX(10_Lieux!$B:$B,V1836)="Ville"),"/chauffeur-prive/"&amp;INDEX(10_Lieux!$E:$E,U1836)&amp;"-"&amp;INDEX(10_Lieux!$E:$E,V1836)&amp;"/","/chauffeur-prive/"&amp;INDEX(10_Lieux!$E:$E,U1836)&amp;"/"&amp;INDEX(10_Lieux!$E:$E,V1836)&amp;"/")</f>
        <v>/chauffeur-prive/aeroport-bruxelles-zaventem/chambery/</v>
      </c>
      <c r="M1836" s="14" t="str">
        <f aca="false">IFERROR(INDEX($L:$L,MATCH(B1836&amp;"|"&amp;A1836,$Z:$Z,0)),"—")</f>
        <v>/chauffeur-prive/chambery/aeroport-bruxelles-zaventem/</v>
      </c>
      <c r="N1836" s="14" t="str">
        <f aca="false">IF(LEN("Chauffeur privé "&amp;INDEX(10_Lieux!$J:$J,U1836)&amp;" → "&amp;INDEX(10_Lieux!$J:$J,V1836)&amp;" | 24h/24")&gt;60,"Chauffeur privé "&amp;INDEX(10_Lieux!$J:$J,U1836)&amp;" → "&amp;INDEX(10_Lieux!$J:$J,V1836),"Chauffeur privé "&amp;INDEX(10_Lieux!$J:$J,U1836)&amp;" → "&amp;INDEX(10_Lieux!$J:$J,V1836)&amp;" | 24h/24")</f>
        <v>Chauffeur privé Aéroport Bruxelles-Zaventem → Chambéry</v>
      </c>
      <c r="O1836" s="14" t="n">
        <f aca="false">LEN(N1836)</f>
        <v>54</v>
      </c>
      <c r="P1836" s="14" t="str">
        <f aca="false">"Chauffeur privé "&amp;INDEX(10_Lieux!$K:$K,U1836)&amp;" vers "&amp;INDEX(10_Lieux!$L:$L,V1836)</f>
        <v>Chauffeur privé de l'aéroport Bruxelles-Zaventem vers Chambéry</v>
      </c>
      <c r="Q1836" s="14" t="str">
        <f aca="false">"Chauffeur privé "&amp;INDEX(10_Lieux!$K:$K,U1836)&amp;" vers "&amp;INDEX(10_Lieux!$L:$L,V1836)&amp;" : env. "&amp;I1836&amp;" km, "&amp;J1836&amp;" de route. Devis personnalisé, standard 24h/24 et 7j/7."</f>
        <v>Chauffeur privé de l'aéroport Bruxelles-Zaventem vers Chambéry : env. 754 km, 8 h de route. Devis personnalisé, standard 24h/24 et 7j/7.</v>
      </c>
      <c r="R1836" s="14" t="n">
        <f aca="false">LEN(Q1836)</f>
        <v>136</v>
      </c>
      <c r="S1836" s="14" t="str">
        <f aca="false">INDEX(10_Lieux!$C:$C,U1836)</f>
        <v>Belgique</v>
      </c>
      <c r="T1836" s="14" t="str">
        <f aca="false">INDEX(10_Lieux!$C:$C,V1836)</f>
        <v>France</v>
      </c>
      <c r="U1836" s="14" t="n">
        <f aca="false">MATCH(A1836,10_Lieux!$A:$A,0)</f>
        <v>177</v>
      </c>
      <c r="V1836" s="14" t="n">
        <f aca="false">MATCH(B1836,10_Lieux!$A:$A,0)</f>
        <v>11</v>
      </c>
      <c r="W1836" s="14" t="n">
        <f aca="false">ROUND(6371*2*ASIN(SQRT(SIN(RADIANS(INDEX(10_Lieux!$F:$F,V1836)-INDEX(10_Lieux!$F:$F,U1836))/2)^2+COS(RADIANS(INDEX(10_Lieux!$F:$F,U1836)))*COS(RADIANS(INDEX(10_Lieux!$F:$F,V1836)))*SIN(RADIANS(INDEX(10_Lieux!$G:$G,V1836)-INDEX(10_Lieux!$G:$G,U1836))/2)^2)),1)</f>
        <v>602.8</v>
      </c>
      <c r="X1836" s="14" t="n">
        <f aca="false">ROUND(I1836/IF(I1836&lt;p_seuil_vitesse,p_vit_lente,p_vit_rapide)*60/15,0)*15</f>
        <v>480</v>
      </c>
      <c r="Y1836" s="14" t="n">
        <f aca="false">MAX(IF(INDEX(10_Lieux!$B:$B,U1836)&lt;&gt;"Ville",INDEX(10_Lieux!$I:$I,U1836),0),IF(INDEX(10_Lieux!$B:$B,V1836)&lt;&gt;"Ville",INDEX(10_Lieux!$I:$I,V1836),0))</f>
        <v>500</v>
      </c>
      <c r="Z1836" s="14" t="str">
        <f aca="false">A1836&amp;"|"&amp;B1836</f>
        <v>Brussels Airport|Chambéry</v>
      </c>
      <c r="AA1836" s="14" t="str">
        <f aca="false">IF(I1836&lt;p_local,"Local",IF(I1836&lt;p_vv_min,"Courte distance",IF(I1836&lt;p_tres_long,"Longue distance","Très longue distance")))</f>
        <v>Très longue distance</v>
      </c>
    </row>
    <row r="1837" customFormat="false" ht="15" hidden="false" customHeight="true" outlineLevel="0" collapsed="false">
      <c r="A1837" s="1" t="s">
        <v>150</v>
      </c>
      <c r="B1837" s="1" t="s">
        <v>1982</v>
      </c>
      <c r="C1837" s="1" t="s">
        <v>35</v>
      </c>
      <c r="D1837" s="1" t="s">
        <v>653</v>
      </c>
      <c r="E1837" s="1" t="s">
        <v>2012</v>
      </c>
      <c r="F1837" s="14" t="s">
        <v>40</v>
      </c>
      <c r="G1837" s="14" t="str">
        <f aca="false">IF(I1837&lt;p_local,"Local → page infra",IF(H1837&gt;=p_ph1,"Phase 1",IF(H1837&gt;=p_ph2,"Phase 2","Phase 3")))</f>
        <v>Phase 3</v>
      </c>
      <c r="H1837" s="14" t="n">
        <f aca="false">IF(I1837&lt;p_local,0,IF(C1837="Aéroport → Aéroport",p_pts_plein,IF(Y1837&gt;0,IF(I1837&lt;=Y1837,p_pts_plein,IF(I1837&lt;=p_mult2*Y1837,p_pts_moyen,p_pts_r3)),IF(I1837&gt;=p_vv_min,p_pts_plein,IF(I1837&gt;=p_vv_moy,p_pts_moyen,p_pts_court))))+IF(INDEX(10_Lieux!$D:$D,U1837)=1,p_prio1,p_prio2)+IF(INDEX(10_Lieux!$D:$D,V1837)=1,p_prio1,p_prio2)+IF(K1837="Oui",p_tf,0)+p_hub*((INDEX(10_Lieux!$H:$H,U1837)="Hub")+(INDEX(10_Lieux!$H:$H,V1837)="Hub"))+IF(OR(INDEX(10_Lieux!$H:$H,U1837)="Premium",INDEX(10_Lieux!$H:$H,V1837)="Premium"),p_prem,0))</f>
        <v>60</v>
      </c>
      <c r="I1837" s="14" t="n">
        <f aca="false">ROUND(W1837*p_facteur,0)</f>
        <v>754</v>
      </c>
      <c r="J1837" s="14" t="str">
        <f aca="false">IF(X1837&lt;60,X1837&amp;" min",INT(X1837/60)&amp;" h"&amp;IF(MOD(X1837,60)=0,""," "&amp;TEXT(MOD(X1837,60),"00")))</f>
        <v>8 h</v>
      </c>
      <c r="K1837" s="14" t="str">
        <f aca="false">IF(S1837&lt;&gt;T1837,"Oui","Non")</f>
        <v>Oui</v>
      </c>
      <c r="L1837" s="14" t="str">
        <f aca="false">IF(AND(INDEX(10_Lieux!$B:$B,U1837)="Ville",INDEX(10_Lieux!$B:$B,V1837)="Ville"),"/chauffeur-prive/"&amp;INDEX(10_Lieux!$E:$E,U1837)&amp;"-"&amp;INDEX(10_Lieux!$E:$E,V1837)&amp;"/","/chauffeur-prive/"&amp;INDEX(10_Lieux!$E:$E,U1837)&amp;"/"&amp;INDEX(10_Lieux!$E:$E,V1837)&amp;"/")</f>
        <v>/chauffeur-prive/chambery/aeroport-bruxelles-zaventem/</v>
      </c>
      <c r="M1837" s="14" t="str">
        <f aca="false">IFERROR(INDEX($L:$L,MATCH(B1837&amp;"|"&amp;A1837,$Z:$Z,0)),"—")</f>
        <v>/chauffeur-prive/aeroport-bruxelles-zaventem/chambery/</v>
      </c>
      <c r="N1837" s="14" t="str">
        <f aca="false">IF(LEN("Chauffeur privé "&amp;INDEX(10_Lieux!$J:$J,U1837)&amp;" → "&amp;INDEX(10_Lieux!$J:$J,V1837)&amp;" | 24h/24")&gt;60,"Chauffeur privé "&amp;INDEX(10_Lieux!$J:$J,U1837)&amp;" → "&amp;INDEX(10_Lieux!$J:$J,V1837),"Chauffeur privé "&amp;INDEX(10_Lieux!$J:$J,U1837)&amp;" → "&amp;INDEX(10_Lieux!$J:$J,V1837)&amp;" | 24h/24")</f>
        <v>Chauffeur privé Chambéry → Aéroport Bruxelles-Zaventem</v>
      </c>
      <c r="O1837" s="14" t="n">
        <f aca="false">LEN(N1837)</f>
        <v>54</v>
      </c>
      <c r="P1837" s="14" t="str">
        <f aca="false">"Chauffeur privé "&amp;INDEX(10_Lieux!$K:$K,U1837)&amp;" vers "&amp;INDEX(10_Lieux!$L:$L,V1837)</f>
        <v>Chauffeur privé de Chambéry vers l'aéroport Bruxelles-Zaventem</v>
      </c>
      <c r="Q1837" s="14" t="str">
        <f aca="false">"Chauffeur privé "&amp;INDEX(10_Lieux!$K:$K,U1837)&amp;" vers "&amp;INDEX(10_Lieux!$L:$L,V1837)&amp;" : env. "&amp;I1837&amp;" km, "&amp;J1837&amp;" de route. Devis personnalisé, standard 24h/24 et 7j/7."</f>
        <v>Chauffeur privé de Chambéry vers l'aéroport Bruxelles-Zaventem : env. 754 km, 8 h de route. Devis personnalisé, standard 24h/24 et 7j/7.</v>
      </c>
      <c r="R1837" s="14" t="n">
        <f aca="false">LEN(Q1837)</f>
        <v>136</v>
      </c>
      <c r="S1837" s="14" t="str">
        <f aca="false">INDEX(10_Lieux!$C:$C,U1837)</f>
        <v>France</v>
      </c>
      <c r="T1837" s="14" t="str">
        <f aca="false">INDEX(10_Lieux!$C:$C,V1837)</f>
        <v>Belgique</v>
      </c>
      <c r="U1837" s="14" t="n">
        <f aca="false">MATCH(A1837,10_Lieux!$A:$A,0)</f>
        <v>11</v>
      </c>
      <c r="V1837" s="14" t="n">
        <f aca="false">MATCH(B1837,10_Lieux!$A:$A,0)</f>
        <v>177</v>
      </c>
      <c r="W1837" s="14" t="n">
        <f aca="false">ROUND(6371*2*ASIN(SQRT(SIN(RADIANS(INDEX(10_Lieux!$F:$F,V1837)-INDEX(10_Lieux!$F:$F,U1837))/2)^2+COS(RADIANS(INDEX(10_Lieux!$F:$F,U1837)))*COS(RADIANS(INDEX(10_Lieux!$F:$F,V1837)))*SIN(RADIANS(INDEX(10_Lieux!$G:$G,V1837)-INDEX(10_Lieux!$G:$G,U1837))/2)^2)),1)</f>
        <v>602.8</v>
      </c>
      <c r="X1837" s="14" t="n">
        <f aca="false">ROUND(I1837/IF(I1837&lt;p_seuil_vitesse,p_vit_lente,p_vit_rapide)*60/15,0)*15</f>
        <v>480</v>
      </c>
      <c r="Y1837" s="14" t="n">
        <f aca="false">MAX(IF(INDEX(10_Lieux!$B:$B,U1837)&lt;&gt;"Ville",INDEX(10_Lieux!$I:$I,U1837),0),IF(INDEX(10_Lieux!$B:$B,V1837)&lt;&gt;"Ville",INDEX(10_Lieux!$I:$I,V1837),0))</f>
        <v>500</v>
      </c>
      <c r="Z1837" s="14" t="str">
        <f aca="false">A1837&amp;"|"&amp;B1837</f>
        <v>Chambéry|Brussels Airport</v>
      </c>
      <c r="AA1837" s="14" t="str">
        <f aca="false">IF(I1837&lt;p_local,"Local",IF(I1837&lt;p_vv_min,"Courte distance",IF(I1837&lt;p_tres_long,"Longue distance","Très longue distance")))</f>
        <v>Très longue distance</v>
      </c>
    </row>
    <row r="1838" customFormat="false" ht="15" hidden="false" customHeight="true" outlineLevel="0" collapsed="false">
      <c r="A1838" s="1" t="s">
        <v>1982</v>
      </c>
      <c r="B1838" s="1" t="s">
        <v>152</v>
      </c>
      <c r="C1838" s="1" t="s">
        <v>34</v>
      </c>
      <c r="D1838" s="1" t="s">
        <v>653</v>
      </c>
      <c r="E1838" s="1" t="s">
        <v>2013</v>
      </c>
      <c r="F1838" s="14" t="s">
        <v>40</v>
      </c>
      <c r="G1838" s="14" t="str">
        <f aca="false">IF(I1838&lt;p_local,"Local → page infra",IF(H1838&gt;=p_ph1,"Phase 1",IF(H1838&gt;=p_ph2,"Phase 2","Phase 3")))</f>
        <v>Phase 2</v>
      </c>
      <c r="H1838" s="14" t="n">
        <f aca="false">IF(I1838&lt;p_local,0,IF(C1838="Aéroport → Aéroport",p_pts_plein,IF(Y1838&gt;0,IF(I1838&lt;=Y1838,p_pts_plein,IF(I1838&lt;=p_mult2*Y1838,p_pts_moyen,p_pts_r3)),IF(I1838&gt;=p_vv_min,p_pts_plein,IF(I1838&gt;=p_vv_moy,p_pts_moyen,p_pts_court))))+IF(INDEX(10_Lieux!$D:$D,U1838)=1,p_prio1,p_prio2)+IF(INDEX(10_Lieux!$D:$D,V1838)=1,p_prio1,p_prio2)+IF(K1838="Oui",p_tf,0)+p_hub*((INDEX(10_Lieux!$H:$H,U1838)="Hub")+(INDEX(10_Lieux!$H:$H,V1838)="Hub"))+IF(OR(INDEX(10_Lieux!$H:$H,U1838)="Premium",INDEX(10_Lieux!$H:$H,V1838)="Premium"),p_prem,0))</f>
        <v>75</v>
      </c>
      <c r="I1838" s="14" t="n">
        <f aca="false">ROUND(W1838*p_facteur,0)</f>
        <v>670</v>
      </c>
      <c r="J1838" s="14" t="str">
        <f aca="false">IF(X1838&lt;60,X1838&amp;" min",INT(X1838/60)&amp;" h"&amp;IF(MOD(X1838,60)=0,""," "&amp;TEXT(MOD(X1838,60),"00")))</f>
        <v>7 h</v>
      </c>
      <c r="K1838" s="14" t="str">
        <f aca="false">IF(S1838&lt;&gt;T1838,"Oui","Non")</f>
        <v>Oui</v>
      </c>
      <c r="L1838" s="14" t="str">
        <f aca="false">IF(AND(INDEX(10_Lieux!$B:$B,U1838)="Ville",INDEX(10_Lieux!$B:$B,V1838)="Ville"),"/chauffeur-prive/"&amp;INDEX(10_Lieux!$E:$E,U1838)&amp;"-"&amp;INDEX(10_Lieux!$E:$E,V1838)&amp;"/","/chauffeur-prive/"&amp;INDEX(10_Lieux!$E:$E,U1838)&amp;"/"&amp;INDEX(10_Lieux!$E:$E,V1838)&amp;"/")</f>
        <v>/chauffeur-prive/aeroport-bruxelles-zaventem/geneve/</v>
      </c>
      <c r="M1838" s="14" t="str">
        <f aca="false">IFERROR(INDEX($L:$L,MATCH(B1838&amp;"|"&amp;A1838,$Z:$Z,0)),"—")</f>
        <v>/chauffeur-prive/geneve/aeroport-bruxelles-zaventem/</v>
      </c>
      <c r="N1838" s="14" t="str">
        <f aca="false">IF(LEN("Chauffeur privé "&amp;INDEX(10_Lieux!$J:$J,U1838)&amp;" → "&amp;INDEX(10_Lieux!$J:$J,V1838)&amp;" | 24h/24")&gt;60,"Chauffeur privé "&amp;INDEX(10_Lieux!$J:$J,U1838)&amp;" → "&amp;INDEX(10_Lieux!$J:$J,V1838),"Chauffeur privé "&amp;INDEX(10_Lieux!$J:$J,U1838)&amp;" → "&amp;INDEX(10_Lieux!$J:$J,V1838)&amp;" | 24h/24")</f>
        <v>Chauffeur privé Aéroport Bruxelles-Zaventem → Genève</v>
      </c>
      <c r="O1838" s="14" t="n">
        <f aca="false">LEN(N1838)</f>
        <v>52</v>
      </c>
      <c r="P1838" s="14" t="str">
        <f aca="false">"Chauffeur privé "&amp;INDEX(10_Lieux!$K:$K,U1838)&amp;" vers "&amp;INDEX(10_Lieux!$L:$L,V1838)</f>
        <v>Chauffeur privé de l'aéroport Bruxelles-Zaventem vers Genève</v>
      </c>
      <c r="Q1838" s="14" t="str">
        <f aca="false">"Chauffeur privé "&amp;INDEX(10_Lieux!$K:$K,U1838)&amp;" vers "&amp;INDEX(10_Lieux!$L:$L,V1838)&amp;" : env. "&amp;I1838&amp;" km, "&amp;J1838&amp;" de route. Devis personnalisé, standard 24h/24 et 7j/7."</f>
        <v>Chauffeur privé de l'aéroport Bruxelles-Zaventem vers Genève : env. 670 km, 7 h de route. Devis personnalisé, standard 24h/24 et 7j/7.</v>
      </c>
      <c r="R1838" s="14" t="n">
        <f aca="false">LEN(Q1838)</f>
        <v>134</v>
      </c>
      <c r="S1838" s="14" t="str">
        <f aca="false">INDEX(10_Lieux!$C:$C,U1838)</f>
        <v>Belgique</v>
      </c>
      <c r="T1838" s="14" t="str">
        <f aca="false">INDEX(10_Lieux!$C:$C,V1838)</f>
        <v>Suisse</v>
      </c>
      <c r="U1838" s="14" t="n">
        <f aca="false">MATCH(A1838,10_Lieux!$A:$A,0)</f>
        <v>177</v>
      </c>
      <c r="V1838" s="14" t="n">
        <f aca="false">MATCH(B1838,10_Lieux!$A:$A,0)</f>
        <v>111</v>
      </c>
      <c r="W1838" s="14" t="n">
        <f aca="false">ROUND(6371*2*ASIN(SQRT(SIN(RADIANS(INDEX(10_Lieux!$F:$F,V1838)-INDEX(10_Lieux!$F:$F,U1838))/2)^2+COS(RADIANS(INDEX(10_Lieux!$F:$F,U1838)))*COS(RADIANS(INDEX(10_Lieux!$F:$F,V1838)))*SIN(RADIANS(INDEX(10_Lieux!$G:$G,V1838)-INDEX(10_Lieux!$G:$G,U1838))/2)^2)),1)</f>
        <v>536.3</v>
      </c>
      <c r="X1838" s="14" t="n">
        <f aca="false">ROUND(I1838/IF(I1838&lt;p_seuil_vitesse,p_vit_lente,p_vit_rapide)*60/15,0)*15</f>
        <v>420</v>
      </c>
      <c r="Y1838" s="14" t="n">
        <f aca="false">MAX(IF(INDEX(10_Lieux!$B:$B,U1838)&lt;&gt;"Ville",INDEX(10_Lieux!$I:$I,U1838),0),IF(INDEX(10_Lieux!$B:$B,V1838)&lt;&gt;"Ville",INDEX(10_Lieux!$I:$I,V1838),0))</f>
        <v>500</v>
      </c>
      <c r="Z1838" s="14" t="str">
        <f aca="false">A1838&amp;"|"&amp;B1838</f>
        <v>Brussels Airport|Genève</v>
      </c>
      <c r="AA1838" s="14" t="str">
        <f aca="false">IF(I1838&lt;p_local,"Local",IF(I1838&lt;p_vv_min,"Courte distance",IF(I1838&lt;p_tres_long,"Longue distance","Très longue distance")))</f>
        <v>Longue distance</v>
      </c>
    </row>
    <row r="1839" customFormat="false" ht="15" hidden="false" customHeight="true" outlineLevel="0" collapsed="false">
      <c r="A1839" s="1" t="s">
        <v>152</v>
      </c>
      <c r="B1839" s="1" t="s">
        <v>1982</v>
      </c>
      <c r="C1839" s="1" t="s">
        <v>35</v>
      </c>
      <c r="D1839" s="1" t="s">
        <v>653</v>
      </c>
      <c r="E1839" s="1" t="s">
        <v>2014</v>
      </c>
      <c r="F1839" s="14" t="s">
        <v>40</v>
      </c>
      <c r="G1839" s="14" t="str">
        <f aca="false">IF(I1839&lt;p_local,"Local → page infra",IF(H1839&gt;=p_ph1,"Phase 1",IF(H1839&gt;=p_ph2,"Phase 2","Phase 3")))</f>
        <v>Phase 2</v>
      </c>
      <c r="H1839" s="14" t="n">
        <f aca="false">IF(I1839&lt;p_local,0,IF(C1839="Aéroport → Aéroport",p_pts_plein,IF(Y1839&gt;0,IF(I1839&lt;=Y1839,p_pts_plein,IF(I1839&lt;=p_mult2*Y1839,p_pts_moyen,p_pts_r3)),IF(I1839&gt;=p_vv_min,p_pts_plein,IF(I1839&gt;=p_vv_moy,p_pts_moyen,p_pts_court))))+IF(INDEX(10_Lieux!$D:$D,U1839)=1,p_prio1,p_prio2)+IF(INDEX(10_Lieux!$D:$D,V1839)=1,p_prio1,p_prio2)+IF(K1839="Oui",p_tf,0)+p_hub*((INDEX(10_Lieux!$H:$H,U1839)="Hub")+(INDEX(10_Lieux!$H:$H,V1839)="Hub"))+IF(OR(INDEX(10_Lieux!$H:$H,U1839)="Premium",INDEX(10_Lieux!$H:$H,V1839)="Premium"),p_prem,0))</f>
        <v>75</v>
      </c>
      <c r="I1839" s="14" t="n">
        <f aca="false">ROUND(W1839*p_facteur,0)</f>
        <v>670</v>
      </c>
      <c r="J1839" s="14" t="str">
        <f aca="false">IF(X1839&lt;60,X1839&amp;" min",INT(X1839/60)&amp;" h"&amp;IF(MOD(X1839,60)=0,""," "&amp;TEXT(MOD(X1839,60),"00")))</f>
        <v>7 h</v>
      </c>
      <c r="K1839" s="14" t="str">
        <f aca="false">IF(S1839&lt;&gt;T1839,"Oui","Non")</f>
        <v>Oui</v>
      </c>
      <c r="L1839" s="14" t="str">
        <f aca="false">IF(AND(INDEX(10_Lieux!$B:$B,U1839)="Ville",INDEX(10_Lieux!$B:$B,V1839)="Ville"),"/chauffeur-prive/"&amp;INDEX(10_Lieux!$E:$E,U1839)&amp;"-"&amp;INDEX(10_Lieux!$E:$E,V1839)&amp;"/","/chauffeur-prive/"&amp;INDEX(10_Lieux!$E:$E,U1839)&amp;"/"&amp;INDEX(10_Lieux!$E:$E,V1839)&amp;"/")</f>
        <v>/chauffeur-prive/geneve/aeroport-bruxelles-zaventem/</v>
      </c>
      <c r="M1839" s="14" t="str">
        <f aca="false">IFERROR(INDEX($L:$L,MATCH(B1839&amp;"|"&amp;A1839,$Z:$Z,0)),"—")</f>
        <v>/chauffeur-prive/aeroport-bruxelles-zaventem/geneve/</v>
      </c>
      <c r="N1839" s="14" t="str">
        <f aca="false">IF(LEN("Chauffeur privé "&amp;INDEX(10_Lieux!$J:$J,U1839)&amp;" → "&amp;INDEX(10_Lieux!$J:$J,V1839)&amp;" | 24h/24")&gt;60,"Chauffeur privé "&amp;INDEX(10_Lieux!$J:$J,U1839)&amp;" → "&amp;INDEX(10_Lieux!$J:$J,V1839),"Chauffeur privé "&amp;INDEX(10_Lieux!$J:$J,U1839)&amp;" → "&amp;INDEX(10_Lieux!$J:$J,V1839)&amp;" | 24h/24")</f>
        <v>Chauffeur privé Genève → Aéroport Bruxelles-Zaventem</v>
      </c>
      <c r="O1839" s="14" t="n">
        <f aca="false">LEN(N1839)</f>
        <v>52</v>
      </c>
      <c r="P1839" s="14" t="str">
        <f aca="false">"Chauffeur privé "&amp;INDEX(10_Lieux!$K:$K,U1839)&amp;" vers "&amp;INDEX(10_Lieux!$L:$L,V1839)</f>
        <v>Chauffeur privé de Genève vers l'aéroport Bruxelles-Zaventem</v>
      </c>
      <c r="Q1839" s="14" t="str">
        <f aca="false">"Chauffeur privé "&amp;INDEX(10_Lieux!$K:$K,U1839)&amp;" vers "&amp;INDEX(10_Lieux!$L:$L,V1839)&amp;" : env. "&amp;I1839&amp;" km, "&amp;J1839&amp;" de route. Devis personnalisé, standard 24h/24 et 7j/7."</f>
        <v>Chauffeur privé de Genève vers l'aéroport Bruxelles-Zaventem : env. 670 km, 7 h de route. Devis personnalisé, standard 24h/24 et 7j/7.</v>
      </c>
      <c r="R1839" s="14" t="n">
        <f aca="false">LEN(Q1839)</f>
        <v>134</v>
      </c>
      <c r="S1839" s="14" t="str">
        <f aca="false">INDEX(10_Lieux!$C:$C,U1839)</f>
        <v>Suisse</v>
      </c>
      <c r="T1839" s="14" t="str">
        <f aca="false">INDEX(10_Lieux!$C:$C,V1839)</f>
        <v>Belgique</v>
      </c>
      <c r="U1839" s="14" t="n">
        <f aca="false">MATCH(A1839,10_Lieux!$A:$A,0)</f>
        <v>111</v>
      </c>
      <c r="V1839" s="14" t="n">
        <f aca="false">MATCH(B1839,10_Lieux!$A:$A,0)</f>
        <v>177</v>
      </c>
      <c r="W1839" s="14" t="n">
        <f aca="false">ROUND(6371*2*ASIN(SQRT(SIN(RADIANS(INDEX(10_Lieux!$F:$F,V1839)-INDEX(10_Lieux!$F:$F,U1839))/2)^2+COS(RADIANS(INDEX(10_Lieux!$F:$F,U1839)))*COS(RADIANS(INDEX(10_Lieux!$F:$F,V1839)))*SIN(RADIANS(INDEX(10_Lieux!$G:$G,V1839)-INDEX(10_Lieux!$G:$G,U1839))/2)^2)),1)</f>
        <v>536.3</v>
      </c>
      <c r="X1839" s="14" t="n">
        <f aca="false">ROUND(I1839/IF(I1839&lt;p_seuil_vitesse,p_vit_lente,p_vit_rapide)*60/15,0)*15</f>
        <v>420</v>
      </c>
      <c r="Y1839" s="14" t="n">
        <f aca="false">MAX(IF(INDEX(10_Lieux!$B:$B,U1839)&lt;&gt;"Ville",INDEX(10_Lieux!$I:$I,U1839),0),IF(INDEX(10_Lieux!$B:$B,V1839)&lt;&gt;"Ville",INDEX(10_Lieux!$I:$I,V1839),0))</f>
        <v>500</v>
      </c>
      <c r="Z1839" s="14" t="str">
        <f aca="false">A1839&amp;"|"&amp;B1839</f>
        <v>Genève|Brussels Airport</v>
      </c>
      <c r="AA1839" s="14" t="str">
        <f aca="false">IF(I1839&lt;p_local,"Local",IF(I1839&lt;p_vv_min,"Courte distance",IF(I1839&lt;p_tres_long,"Longue distance","Très longue distance")))</f>
        <v>Longue distance</v>
      </c>
    </row>
    <row r="1840" customFormat="false" ht="15" hidden="false" customHeight="true" outlineLevel="0" collapsed="false">
      <c r="A1840" s="1" t="s">
        <v>1982</v>
      </c>
      <c r="B1840" s="1" t="s">
        <v>154</v>
      </c>
      <c r="C1840" s="1" t="s">
        <v>34</v>
      </c>
      <c r="D1840" s="1" t="s">
        <v>653</v>
      </c>
      <c r="E1840" s="1" t="s">
        <v>2015</v>
      </c>
      <c r="F1840" s="14" t="s">
        <v>40</v>
      </c>
      <c r="G1840" s="14" t="str">
        <f aca="false">IF(I1840&lt;p_local,"Local → page infra",IF(H1840&gt;=p_ph1,"Phase 1",IF(H1840&gt;=p_ph2,"Phase 2","Phase 3")))</f>
        <v>Phase 2</v>
      </c>
      <c r="H1840" s="14" t="n">
        <f aca="false">IF(I1840&lt;p_local,0,IF(C1840="Aéroport → Aéroport",p_pts_plein,IF(Y1840&gt;0,IF(I1840&lt;=Y1840,p_pts_plein,IF(I1840&lt;=p_mult2*Y1840,p_pts_moyen,p_pts_r3)),IF(I1840&gt;=p_vv_min,p_pts_plein,IF(I1840&gt;=p_vv_moy,p_pts_moyen,p_pts_court))))+IF(INDEX(10_Lieux!$D:$D,U1840)=1,p_prio1,p_prio2)+IF(INDEX(10_Lieux!$D:$D,V1840)=1,p_prio1,p_prio2)+IF(K1840="Oui",p_tf,0)+p_hub*((INDEX(10_Lieux!$H:$H,U1840)="Hub")+(INDEX(10_Lieux!$H:$H,V1840)="Hub"))+IF(OR(INDEX(10_Lieux!$H:$H,U1840)="Premium",INDEX(10_Lieux!$H:$H,V1840)="Premium"),p_prem,0))</f>
        <v>65</v>
      </c>
      <c r="I1840" s="14" t="n">
        <f aca="false">ROUND(W1840*p_facteur,0)</f>
        <v>640</v>
      </c>
      <c r="J1840" s="14" t="str">
        <f aca="false">IF(X1840&lt;60,X1840&amp;" min",INT(X1840/60)&amp;" h"&amp;IF(MOD(X1840,60)=0,""," "&amp;TEXT(MOD(X1840,60),"00")))</f>
        <v>6 h 45</v>
      </c>
      <c r="K1840" s="14" t="str">
        <f aca="false">IF(S1840&lt;&gt;T1840,"Oui","Non")</f>
        <v>Oui</v>
      </c>
      <c r="L1840" s="14" t="str">
        <f aca="false">IF(AND(INDEX(10_Lieux!$B:$B,U1840)="Ville",INDEX(10_Lieux!$B:$B,V1840)="Ville"),"/chauffeur-prive/"&amp;INDEX(10_Lieux!$E:$E,U1840)&amp;"-"&amp;INDEX(10_Lieux!$E:$E,V1840)&amp;"/","/chauffeur-prive/"&amp;INDEX(10_Lieux!$E:$E,U1840)&amp;"/"&amp;INDEX(10_Lieux!$E:$E,V1840)&amp;"/")</f>
        <v>/chauffeur-prive/aeroport-bruxelles-zaventem/lausanne/</v>
      </c>
      <c r="M1840" s="14" t="str">
        <f aca="false">IFERROR(INDEX($L:$L,MATCH(B1840&amp;"|"&amp;A1840,$Z:$Z,0)),"—")</f>
        <v>/chauffeur-prive/lausanne/aeroport-bruxelles-zaventem/</v>
      </c>
      <c r="N1840" s="14" t="str">
        <f aca="false">IF(LEN("Chauffeur privé "&amp;INDEX(10_Lieux!$J:$J,U1840)&amp;" → "&amp;INDEX(10_Lieux!$J:$J,V1840)&amp;" | 24h/24")&gt;60,"Chauffeur privé "&amp;INDEX(10_Lieux!$J:$J,U1840)&amp;" → "&amp;INDEX(10_Lieux!$J:$J,V1840),"Chauffeur privé "&amp;INDEX(10_Lieux!$J:$J,U1840)&amp;" → "&amp;INDEX(10_Lieux!$J:$J,V1840)&amp;" | 24h/24")</f>
        <v>Chauffeur privé Aéroport Bruxelles-Zaventem → Lausanne</v>
      </c>
      <c r="O1840" s="14" t="n">
        <f aca="false">LEN(N1840)</f>
        <v>54</v>
      </c>
      <c r="P1840" s="14" t="str">
        <f aca="false">"Chauffeur privé "&amp;INDEX(10_Lieux!$K:$K,U1840)&amp;" vers "&amp;INDEX(10_Lieux!$L:$L,V1840)</f>
        <v>Chauffeur privé de l'aéroport Bruxelles-Zaventem vers Lausanne</v>
      </c>
      <c r="Q1840" s="14" t="str">
        <f aca="false">"Chauffeur privé "&amp;INDEX(10_Lieux!$K:$K,U1840)&amp;" vers "&amp;INDEX(10_Lieux!$L:$L,V1840)&amp;" : env. "&amp;I1840&amp;" km, "&amp;J1840&amp;" de route. Devis personnalisé, standard 24h/24 et 7j/7."</f>
        <v>Chauffeur privé de l'aéroport Bruxelles-Zaventem vers Lausanne : env. 640 km, 6 h 45 de route. Devis personnalisé, standard 24h/24 et 7j/7.</v>
      </c>
      <c r="R1840" s="14" t="n">
        <f aca="false">LEN(Q1840)</f>
        <v>139</v>
      </c>
      <c r="S1840" s="14" t="str">
        <f aca="false">INDEX(10_Lieux!$C:$C,U1840)</f>
        <v>Belgique</v>
      </c>
      <c r="T1840" s="14" t="str">
        <f aca="false">INDEX(10_Lieux!$C:$C,V1840)</f>
        <v>Suisse</v>
      </c>
      <c r="U1840" s="14" t="n">
        <f aca="false">MATCH(A1840,10_Lieux!$A:$A,0)</f>
        <v>177</v>
      </c>
      <c r="V1840" s="14" t="n">
        <f aca="false">MATCH(B1840,10_Lieux!$A:$A,0)</f>
        <v>112</v>
      </c>
      <c r="W1840" s="14" t="n">
        <f aca="false">ROUND(6371*2*ASIN(SQRT(SIN(RADIANS(INDEX(10_Lieux!$F:$F,V1840)-INDEX(10_Lieux!$F:$F,U1840))/2)^2+COS(RADIANS(INDEX(10_Lieux!$F:$F,U1840)))*COS(RADIANS(INDEX(10_Lieux!$F:$F,V1840)))*SIN(RADIANS(INDEX(10_Lieux!$G:$G,V1840)-INDEX(10_Lieux!$G:$G,U1840))/2)^2)),1)</f>
        <v>512</v>
      </c>
      <c r="X1840" s="14" t="n">
        <f aca="false">ROUND(I1840/IF(I1840&lt;p_seuil_vitesse,p_vit_lente,p_vit_rapide)*60/15,0)*15</f>
        <v>405</v>
      </c>
      <c r="Y1840" s="14" t="n">
        <f aca="false">MAX(IF(INDEX(10_Lieux!$B:$B,U1840)&lt;&gt;"Ville",INDEX(10_Lieux!$I:$I,U1840),0),IF(INDEX(10_Lieux!$B:$B,V1840)&lt;&gt;"Ville",INDEX(10_Lieux!$I:$I,V1840),0))</f>
        <v>500</v>
      </c>
      <c r="Z1840" s="14" t="str">
        <f aca="false">A1840&amp;"|"&amp;B1840</f>
        <v>Brussels Airport|Lausanne</v>
      </c>
      <c r="AA1840" s="14" t="str">
        <f aca="false">IF(I1840&lt;p_local,"Local",IF(I1840&lt;p_vv_min,"Courte distance",IF(I1840&lt;p_tres_long,"Longue distance","Très longue distance")))</f>
        <v>Longue distance</v>
      </c>
    </row>
    <row r="1841" customFormat="false" ht="15" hidden="false" customHeight="true" outlineLevel="0" collapsed="false">
      <c r="A1841" s="1" t="s">
        <v>154</v>
      </c>
      <c r="B1841" s="1" t="s">
        <v>1982</v>
      </c>
      <c r="C1841" s="1" t="s">
        <v>35</v>
      </c>
      <c r="D1841" s="1" t="s">
        <v>653</v>
      </c>
      <c r="E1841" s="1" t="s">
        <v>2016</v>
      </c>
      <c r="F1841" s="14" t="s">
        <v>40</v>
      </c>
      <c r="G1841" s="14" t="str">
        <f aca="false">IF(I1841&lt;p_local,"Local → page infra",IF(H1841&gt;=p_ph1,"Phase 1",IF(H1841&gt;=p_ph2,"Phase 2","Phase 3")))</f>
        <v>Phase 2</v>
      </c>
      <c r="H1841" s="14" t="n">
        <f aca="false">IF(I1841&lt;p_local,0,IF(C1841="Aéroport → Aéroport",p_pts_plein,IF(Y1841&gt;0,IF(I1841&lt;=Y1841,p_pts_plein,IF(I1841&lt;=p_mult2*Y1841,p_pts_moyen,p_pts_r3)),IF(I1841&gt;=p_vv_min,p_pts_plein,IF(I1841&gt;=p_vv_moy,p_pts_moyen,p_pts_court))))+IF(INDEX(10_Lieux!$D:$D,U1841)=1,p_prio1,p_prio2)+IF(INDEX(10_Lieux!$D:$D,V1841)=1,p_prio1,p_prio2)+IF(K1841="Oui",p_tf,0)+p_hub*((INDEX(10_Lieux!$H:$H,U1841)="Hub")+(INDEX(10_Lieux!$H:$H,V1841)="Hub"))+IF(OR(INDEX(10_Lieux!$H:$H,U1841)="Premium",INDEX(10_Lieux!$H:$H,V1841)="Premium"),p_prem,0))</f>
        <v>65</v>
      </c>
      <c r="I1841" s="14" t="n">
        <f aca="false">ROUND(W1841*p_facteur,0)</f>
        <v>640</v>
      </c>
      <c r="J1841" s="14" t="str">
        <f aca="false">IF(X1841&lt;60,X1841&amp;" min",INT(X1841/60)&amp;" h"&amp;IF(MOD(X1841,60)=0,""," "&amp;TEXT(MOD(X1841,60),"00")))</f>
        <v>6 h 45</v>
      </c>
      <c r="K1841" s="14" t="str">
        <f aca="false">IF(S1841&lt;&gt;T1841,"Oui","Non")</f>
        <v>Oui</v>
      </c>
      <c r="L1841" s="14" t="str">
        <f aca="false">IF(AND(INDEX(10_Lieux!$B:$B,U1841)="Ville",INDEX(10_Lieux!$B:$B,V1841)="Ville"),"/chauffeur-prive/"&amp;INDEX(10_Lieux!$E:$E,U1841)&amp;"-"&amp;INDEX(10_Lieux!$E:$E,V1841)&amp;"/","/chauffeur-prive/"&amp;INDEX(10_Lieux!$E:$E,U1841)&amp;"/"&amp;INDEX(10_Lieux!$E:$E,V1841)&amp;"/")</f>
        <v>/chauffeur-prive/lausanne/aeroport-bruxelles-zaventem/</v>
      </c>
      <c r="M1841" s="14" t="str">
        <f aca="false">IFERROR(INDEX($L:$L,MATCH(B1841&amp;"|"&amp;A1841,$Z:$Z,0)),"—")</f>
        <v>/chauffeur-prive/aeroport-bruxelles-zaventem/lausanne/</v>
      </c>
      <c r="N1841" s="14" t="str">
        <f aca="false">IF(LEN("Chauffeur privé "&amp;INDEX(10_Lieux!$J:$J,U1841)&amp;" → "&amp;INDEX(10_Lieux!$J:$J,V1841)&amp;" | 24h/24")&gt;60,"Chauffeur privé "&amp;INDEX(10_Lieux!$J:$J,U1841)&amp;" → "&amp;INDEX(10_Lieux!$J:$J,V1841),"Chauffeur privé "&amp;INDEX(10_Lieux!$J:$J,U1841)&amp;" → "&amp;INDEX(10_Lieux!$J:$J,V1841)&amp;" | 24h/24")</f>
        <v>Chauffeur privé Lausanne → Aéroport Bruxelles-Zaventem</v>
      </c>
      <c r="O1841" s="14" t="n">
        <f aca="false">LEN(N1841)</f>
        <v>54</v>
      </c>
      <c r="P1841" s="14" t="str">
        <f aca="false">"Chauffeur privé "&amp;INDEX(10_Lieux!$K:$K,U1841)&amp;" vers "&amp;INDEX(10_Lieux!$L:$L,V1841)</f>
        <v>Chauffeur privé de Lausanne vers l'aéroport Bruxelles-Zaventem</v>
      </c>
      <c r="Q1841" s="14" t="str">
        <f aca="false">"Chauffeur privé "&amp;INDEX(10_Lieux!$K:$K,U1841)&amp;" vers "&amp;INDEX(10_Lieux!$L:$L,V1841)&amp;" : env. "&amp;I1841&amp;" km, "&amp;J1841&amp;" de route. Devis personnalisé, standard 24h/24 et 7j/7."</f>
        <v>Chauffeur privé de Lausanne vers l'aéroport Bruxelles-Zaventem : env. 640 km, 6 h 45 de route. Devis personnalisé, standard 24h/24 et 7j/7.</v>
      </c>
      <c r="R1841" s="14" t="n">
        <f aca="false">LEN(Q1841)</f>
        <v>139</v>
      </c>
      <c r="S1841" s="14" t="str">
        <f aca="false">INDEX(10_Lieux!$C:$C,U1841)</f>
        <v>Suisse</v>
      </c>
      <c r="T1841" s="14" t="str">
        <f aca="false">INDEX(10_Lieux!$C:$C,V1841)</f>
        <v>Belgique</v>
      </c>
      <c r="U1841" s="14" t="n">
        <f aca="false">MATCH(A1841,10_Lieux!$A:$A,0)</f>
        <v>112</v>
      </c>
      <c r="V1841" s="14" t="n">
        <f aca="false">MATCH(B1841,10_Lieux!$A:$A,0)</f>
        <v>177</v>
      </c>
      <c r="W1841" s="14" t="n">
        <f aca="false">ROUND(6371*2*ASIN(SQRT(SIN(RADIANS(INDEX(10_Lieux!$F:$F,V1841)-INDEX(10_Lieux!$F:$F,U1841))/2)^2+COS(RADIANS(INDEX(10_Lieux!$F:$F,U1841)))*COS(RADIANS(INDEX(10_Lieux!$F:$F,V1841)))*SIN(RADIANS(INDEX(10_Lieux!$G:$G,V1841)-INDEX(10_Lieux!$G:$G,U1841))/2)^2)),1)</f>
        <v>512</v>
      </c>
      <c r="X1841" s="14" t="n">
        <f aca="false">ROUND(I1841/IF(I1841&lt;p_seuil_vitesse,p_vit_lente,p_vit_rapide)*60/15,0)*15</f>
        <v>405</v>
      </c>
      <c r="Y1841" s="14" t="n">
        <f aca="false">MAX(IF(INDEX(10_Lieux!$B:$B,U1841)&lt;&gt;"Ville",INDEX(10_Lieux!$I:$I,U1841),0),IF(INDEX(10_Lieux!$B:$B,V1841)&lt;&gt;"Ville",INDEX(10_Lieux!$I:$I,V1841),0))</f>
        <v>500</v>
      </c>
      <c r="Z1841" s="14" t="str">
        <f aca="false">A1841&amp;"|"&amp;B1841</f>
        <v>Lausanne|Brussels Airport</v>
      </c>
      <c r="AA1841" s="14" t="str">
        <f aca="false">IF(I1841&lt;p_local,"Local",IF(I1841&lt;p_vv_min,"Courte distance",IF(I1841&lt;p_tres_long,"Longue distance","Très longue distance")))</f>
        <v>Longue distance</v>
      </c>
    </row>
    <row r="1842" customFormat="false" ht="15" hidden="false" customHeight="true" outlineLevel="0" collapsed="false">
      <c r="A1842" s="1" t="s">
        <v>1982</v>
      </c>
      <c r="B1842" s="1" t="s">
        <v>158</v>
      </c>
      <c r="C1842" s="1" t="s">
        <v>34</v>
      </c>
      <c r="D1842" s="1" t="s">
        <v>653</v>
      </c>
      <c r="E1842" s="1" t="s">
        <v>2017</v>
      </c>
      <c r="F1842" s="14" t="s">
        <v>40</v>
      </c>
      <c r="G1842" s="14" t="str">
        <f aca="false">IF(I1842&lt;p_local,"Local → page infra",IF(H1842&gt;=p_ph1,"Phase 1",IF(H1842&gt;=p_ph2,"Phase 2","Phase 3")))</f>
        <v>Phase 2</v>
      </c>
      <c r="H1842" s="14" t="n">
        <f aca="false">IF(I1842&lt;p_local,0,IF(C1842="Aéroport → Aéroport",p_pts_plein,IF(Y1842&gt;0,IF(I1842&lt;=Y1842,p_pts_plein,IF(I1842&lt;=p_mult2*Y1842,p_pts_moyen,p_pts_r3)),IF(I1842&gt;=p_vv_min,p_pts_plein,IF(I1842&gt;=p_vv_moy,p_pts_moyen,p_pts_court))))+IF(INDEX(10_Lieux!$D:$D,U1842)=1,p_prio1,p_prio2)+IF(INDEX(10_Lieux!$D:$D,V1842)=1,p_prio1,p_prio2)+IF(K1842="Oui",p_tf,0)+p_hub*((INDEX(10_Lieux!$H:$H,U1842)="Hub")+(INDEX(10_Lieux!$H:$H,V1842)="Hub"))+IF(OR(INDEX(10_Lieux!$H:$H,U1842)="Premium",INDEX(10_Lieux!$H:$H,V1842)="Premium"),p_prem,0))</f>
        <v>70</v>
      </c>
      <c r="I1842" s="14" t="n">
        <f aca="false">ROUND(W1842*p_facteur,0)</f>
        <v>102</v>
      </c>
      <c r="J1842" s="14" t="str">
        <f aca="false">IF(X1842&lt;60,X1842&amp;" min",INT(X1842/60)&amp;" h"&amp;IF(MOD(X1842,60)=0,""," "&amp;TEXT(MOD(X1842,60),"00")))</f>
        <v>1 h</v>
      </c>
      <c r="K1842" s="14" t="str">
        <f aca="false">IF(S1842&lt;&gt;T1842,"Oui","Non")</f>
        <v>Non</v>
      </c>
      <c r="L1842" s="14" t="str">
        <f aca="false">IF(AND(INDEX(10_Lieux!$B:$B,U1842)="Ville",INDEX(10_Lieux!$B:$B,V1842)="Ville"),"/chauffeur-prive/"&amp;INDEX(10_Lieux!$E:$E,U1842)&amp;"-"&amp;INDEX(10_Lieux!$E:$E,V1842)&amp;"/","/chauffeur-prive/"&amp;INDEX(10_Lieux!$E:$E,U1842)&amp;"/"&amp;INDEX(10_Lieux!$E:$E,V1842)&amp;"/")</f>
        <v>/chauffeur-prive/aeroport-bruxelles-zaventem/liege/</v>
      </c>
      <c r="M1842" s="14" t="str">
        <f aca="false">IFERROR(INDEX($L:$L,MATCH(B1842&amp;"|"&amp;A1842,$Z:$Z,0)),"—")</f>
        <v>/chauffeur-prive/liege/aeroport-bruxelles-zaventem/</v>
      </c>
      <c r="N1842" s="14" t="str">
        <f aca="false">IF(LEN("Chauffeur privé "&amp;INDEX(10_Lieux!$J:$J,U1842)&amp;" → "&amp;INDEX(10_Lieux!$J:$J,V1842)&amp;" | 24h/24")&gt;60,"Chauffeur privé "&amp;INDEX(10_Lieux!$J:$J,U1842)&amp;" → "&amp;INDEX(10_Lieux!$J:$J,V1842),"Chauffeur privé "&amp;INDEX(10_Lieux!$J:$J,U1842)&amp;" → "&amp;INDEX(10_Lieux!$J:$J,V1842)&amp;" | 24h/24")</f>
        <v>Chauffeur privé Aéroport Bruxelles-Zaventem → Liège | 24h/24</v>
      </c>
      <c r="O1842" s="14" t="n">
        <f aca="false">LEN(N1842)</f>
        <v>60</v>
      </c>
      <c r="P1842" s="14" t="str">
        <f aca="false">"Chauffeur privé "&amp;INDEX(10_Lieux!$K:$K,U1842)&amp;" vers "&amp;INDEX(10_Lieux!$L:$L,V1842)</f>
        <v>Chauffeur privé de l'aéroport Bruxelles-Zaventem vers Liège</v>
      </c>
      <c r="Q1842" s="14" t="str">
        <f aca="false">"Chauffeur privé "&amp;INDEX(10_Lieux!$K:$K,U1842)&amp;" vers "&amp;INDEX(10_Lieux!$L:$L,V1842)&amp;" : env. "&amp;I1842&amp;" km, "&amp;J1842&amp;" de route. Devis personnalisé, standard 24h/24 et 7j/7."</f>
        <v>Chauffeur privé de l'aéroport Bruxelles-Zaventem vers Liège : env. 102 km, 1 h de route. Devis personnalisé, standard 24h/24 et 7j/7.</v>
      </c>
      <c r="R1842" s="14" t="n">
        <f aca="false">LEN(Q1842)</f>
        <v>133</v>
      </c>
      <c r="S1842" s="14" t="str">
        <f aca="false">INDEX(10_Lieux!$C:$C,U1842)</f>
        <v>Belgique</v>
      </c>
      <c r="T1842" s="14" t="str">
        <f aca="false">INDEX(10_Lieux!$C:$C,V1842)</f>
        <v>Belgique</v>
      </c>
      <c r="U1842" s="14" t="n">
        <f aca="false">MATCH(A1842,10_Lieux!$A:$A,0)</f>
        <v>177</v>
      </c>
      <c r="V1842" s="14" t="n">
        <f aca="false">MATCH(B1842,10_Lieux!$A:$A,0)</f>
        <v>94</v>
      </c>
      <c r="W1842" s="14" t="n">
        <f aca="false">ROUND(6371*2*ASIN(SQRT(SIN(RADIANS(INDEX(10_Lieux!$F:$F,V1842)-INDEX(10_Lieux!$F:$F,U1842))/2)^2+COS(RADIANS(INDEX(10_Lieux!$F:$F,U1842)))*COS(RADIANS(INDEX(10_Lieux!$F:$F,V1842)))*SIN(RADIANS(INDEX(10_Lieux!$G:$G,V1842)-INDEX(10_Lieux!$G:$G,U1842))/2)^2)),1)</f>
        <v>81.8</v>
      </c>
      <c r="X1842" s="14" t="n">
        <f aca="false">ROUND(I1842/IF(I1842&lt;p_seuil_vitesse,p_vit_lente,p_vit_rapide)*60/15,0)*15</f>
        <v>60</v>
      </c>
      <c r="Y1842" s="14" t="n">
        <f aca="false">MAX(IF(INDEX(10_Lieux!$B:$B,U1842)&lt;&gt;"Ville",INDEX(10_Lieux!$I:$I,U1842),0),IF(INDEX(10_Lieux!$B:$B,V1842)&lt;&gt;"Ville",INDEX(10_Lieux!$I:$I,V1842),0))</f>
        <v>500</v>
      </c>
      <c r="Z1842" s="14" t="str">
        <f aca="false">A1842&amp;"|"&amp;B1842</f>
        <v>Brussels Airport|Liège</v>
      </c>
      <c r="AA1842" s="14" t="str">
        <f aca="false">IF(I1842&lt;p_local,"Local",IF(I1842&lt;p_vv_min,"Courte distance",IF(I1842&lt;p_tres_long,"Longue distance","Très longue distance")))</f>
        <v>Longue distance</v>
      </c>
    </row>
    <row r="1843" customFormat="false" ht="15" hidden="false" customHeight="true" outlineLevel="0" collapsed="false">
      <c r="A1843" s="1" t="s">
        <v>158</v>
      </c>
      <c r="B1843" s="1" t="s">
        <v>1982</v>
      </c>
      <c r="C1843" s="1" t="s">
        <v>35</v>
      </c>
      <c r="D1843" s="1" t="s">
        <v>653</v>
      </c>
      <c r="E1843" s="1" t="s">
        <v>2018</v>
      </c>
      <c r="F1843" s="14" t="s">
        <v>40</v>
      </c>
      <c r="G1843" s="14" t="str">
        <f aca="false">IF(I1843&lt;p_local,"Local → page infra",IF(H1843&gt;=p_ph1,"Phase 1",IF(H1843&gt;=p_ph2,"Phase 2","Phase 3")))</f>
        <v>Phase 2</v>
      </c>
      <c r="H1843" s="14" t="n">
        <f aca="false">IF(I1843&lt;p_local,0,IF(C1843="Aéroport → Aéroport",p_pts_plein,IF(Y1843&gt;0,IF(I1843&lt;=Y1843,p_pts_plein,IF(I1843&lt;=p_mult2*Y1843,p_pts_moyen,p_pts_r3)),IF(I1843&gt;=p_vv_min,p_pts_plein,IF(I1843&gt;=p_vv_moy,p_pts_moyen,p_pts_court))))+IF(INDEX(10_Lieux!$D:$D,U1843)=1,p_prio1,p_prio2)+IF(INDEX(10_Lieux!$D:$D,V1843)=1,p_prio1,p_prio2)+IF(K1843="Oui",p_tf,0)+p_hub*((INDEX(10_Lieux!$H:$H,U1843)="Hub")+(INDEX(10_Lieux!$H:$H,V1843)="Hub"))+IF(OR(INDEX(10_Lieux!$H:$H,U1843)="Premium",INDEX(10_Lieux!$H:$H,V1843)="Premium"),p_prem,0))</f>
        <v>70</v>
      </c>
      <c r="I1843" s="14" t="n">
        <f aca="false">ROUND(W1843*p_facteur,0)</f>
        <v>102</v>
      </c>
      <c r="J1843" s="14" t="str">
        <f aca="false">IF(X1843&lt;60,X1843&amp;" min",INT(X1843/60)&amp;" h"&amp;IF(MOD(X1843,60)=0,""," "&amp;TEXT(MOD(X1843,60),"00")))</f>
        <v>1 h</v>
      </c>
      <c r="K1843" s="14" t="str">
        <f aca="false">IF(S1843&lt;&gt;T1843,"Oui","Non")</f>
        <v>Non</v>
      </c>
      <c r="L1843" s="14" t="str">
        <f aca="false">IF(AND(INDEX(10_Lieux!$B:$B,U1843)="Ville",INDEX(10_Lieux!$B:$B,V1843)="Ville"),"/chauffeur-prive/"&amp;INDEX(10_Lieux!$E:$E,U1843)&amp;"-"&amp;INDEX(10_Lieux!$E:$E,V1843)&amp;"/","/chauffeur-prive/"&amp;INDEX(10_Lieux!$E:$E,U1843)&amp;"/"&amp;INDEX(10_Lieux!$E:$E,V1843)&amp;"/")</f>
        <v>/chauffeur-prive/liege/aeroport-bruxelles-zaventem/</v>
      </c>
      <c r="M1843" s="14" t="str">
        <f aca="false">IFERROR(INDEX($L:$L,MATCH(B1843&amp;"|"&amp;A1843,$Z:$Z,0)),"—")</f>
        <v>/chauffeur-prive/aeroport-bruxelles-zaventem/liege/</v>
      </c>
      <c r="N1843" s="14" t="str">
        <f aca="false">IF(LEN("Chauffeur privé "&amp;INDEX(10_Lieux!$J:$J,U1843)&amp;" → "&amp;INDEX(10_Lieux!$J:$J,V1843)&amp;" | 24h/24")&gt;60,"Chauffeur privé "&amp;INDEX(10_Lieux!$J:$J,U1843)&amp;" → "&amp;INDEX(10_Lieux!$J:$J,V1843),"Chauffeur privé "&amp;INDEX(10_Lieux!$J:$J,U1843)&amp;" → "&amp;INDEX(10_Lieux!$J:$J,V1843)&amp;" | 24h/24")</f>
        <v>Chauffeur privé Liège → Aéroport Bruxelles-Zaventem | 24h/24</v>
      </c>
      <c r="O1843" s="14" t="n">
        <f aca="false">LEN(N1843)</f>
        <v>60</v>
      </c>
      <c r="P1843" s="14" t="str">
        <f aca="false">"Chauffeur privé "&amp;INDEX(10_Lieux!$K:$K,U1843)&amp;" vers "&amp;INDEX(10_Lieux!$L:$L,V1843)</f>
        <v>Chauffeur privé de Liège vers l'aéroport Bruxelles-Zaventem</v>
      </c>
      <c r="Q1843" s="14" t="str">
        <f aca="false">"Chauffeur privé "&amp;INDEX(10_Lieux!$K:$K,U1843)&amp;" vers "&amp;INDEX(10_Lieux!$L:$L,V1843)&amp;" : env. "&amp;I1843&amp;" km, "&amp;J1843&amp;" de route. Devis personnalisé, standard 24h/24 et 7j/7."</f>
        <v>Chauffeur privé de Liège vers l'aéroport Bruxelles-Zaventem : env. 102 km, 1 h de route. Devis personnalisé, standard 24h/24 et 7j/7.</v>
      </c>
      <c r="R1843" s="14" t="n">
        <f aca="false">LEN(Q1843)</f>
        <v>133</v>
      </c>
      <c r="S1843" s="14" t="str">
        <f aca="false">INDEX(10_Lieux!$C:$C,U1843)</f>
        <v>Belgique</v>
      </c>
      <c r="T1843" s="14" t="str">
        <f aca="false">INDEX(10_Lieux!$C:$C,V1843)</f>
        <v>Belgique</v>
      </c>
      <c r="U1843" s="14" t="n">
        <f aca="false">MATCH(A1843,10_Lieux!$A:$A,0)</f>
        <v>94</v>
      </c>
      <c r="V1843" s="14" t="n">
        <f aca="false">MATCH(B1843,10_Lieux!$A:$A,0)</f>
        <v>177</v>
      </c>
      <c r="W1843" s="14" t="n">
        <f aca="false">ROUND(6371*2*ASIN(SQRT(SIN(RADIANS(INDEX(10_Lieux!$F:$F,V1843)-INDEX(10_Lieux!$F:$F,U1843))/2)^2+COS(RADIANS(INDEX(10_Lieux!$F:$F,U1843)))*COS(RADIANS(INDEX(10_Lieux!$F:$F,V1843)))*SIN(RADIANS(INDEX(10_Lieux!$G:$G,V1843)-INDEX(10_Lieux!$G:$G,U1843))/2)^2)),1)</f>
        <v>81.8</v>
      </c>
      <c r="X1843" s="14" t="n">
        <f aca="false">ROUND(I1843/IF(I1843&lt;p_seuil_vitesse,p_vit_lente,p_vit_rapide)*60/15,0)*15</f>
        <v>60</v>
      </c>
      <c r="Y1843" s="14" t="n">
        <f aca="false">MAX(IF(INDEX(10_Lieux!$B:$B,U1843)&lt;&gt;"Ville",INDEX(10_Lieux!$I:$I,U1843),0),IF(INDEX(10_Lieux!$B:$B,V1843)&lt;&gt;"Ville",INDEX(10_Lieux!$I:$I,V1843),0))</f>
        <v>500</v>
      </c>
      <c r="Z1843" s="14" t="str">
        <f aca="false">A1843&amp;"|"&amp;B1843</f>
        <v>Liège|Brussels Airport</v>
      </c>
      <c r="AA1843" s="14" t="str">
        <f aca="false">IF(I1843&lt;p_local,"Local",IF(I1843&lt;p_vv_min,"Courte distance",IF(I1843&lt;p_tres_long,"Longue distance","Très longue distance")))</f>
        <v>Longue distance</v>
      </c>
    </row>
    <row r="1844" customFormat="false" ht="15" hidden="false" customHeight="true" outlineLevel="0" collapsed="false">
      <c r="A1844" s="1" t="s">
        <v>1982</v>
      </c>
      <c r="B1844" s="1" t="s">
        <v>160</v>
      </c>
      <c r="C1844" s="1" t="s">
        <v>34</v>
      </c>
      <c r="D1844" s="1" t="s">
        <v>653</v>
      </c>
      <c r="E1844" s="1" t="s">
        <v>2019</v>
      </c>
      <c r="F1844" s="14" t="s">
        <v>40</v>
      </c>
      <c r="G1844" s="14" t="str">
        <f aca="false">IF(I1844&lt;p_local,"Local → page infra",IF(H1844&gt;=p_ph1,"Phase 1",IF(H1844&gt;=p_ph2,"Phase 2","Phase 3")))</f>
        <v>Phase 2</v>
      </c>
      <c r="H1844" s="14" t="n">
        <f aca="false">IF(I1844&lt;p_local,0,IF(C1844="Aéroport → Aéroport",p_pts_plein,IF(Y1844&gt;0,IF(I1844&lt;=Y1844,p_pts_plein,IF(I1844&lt;=p_mult2*Y1844,p_pts_moyen,p_pts_r3)),IF(I1844&gt;=p_vv_min,p_pts_plein,IF(I1844&gt;=p_vv_moy,p_pts_moyen,p_pts_court))))+IF(INDEX(10_Lieux!$D:$D,U1844)=1,p_prio1,p_prio2)+IF(INDEX(10_Lieux!$D:$D,V1844)=1,p_prio1,p_prio2)+IF(K1844="Oui",p_tf,0)+p_hub*((INDEX(10_Lieux!$H:$H,U1844)="Hub")+(INDEX(10_Lieux!$H:$H,V1844)="Hub"))+IF(OR(INDEX(10_Lieux!$H:$H,U1844)="Premium",INDEX(10_Lieux!$H:$H,V1844)="Premium"),p_prem,0))</f>
        <v>70</v>
      </c>
      <c r="I1844" s="14" t="n">
        <f aca="false">ROUND(W1844*p_facteur,0)</f>
        <v>68</v>
      </c>
      <c r="J1844" s="14" t="str">
        <f aca="false">IF(X1844&lt;60,X1844&amp;" min",INT(X1844/60)&amp;" h"&amp;IF(MOD(X1844,60)=0,""," "&amp;TEXT(MOD(X1844,60),"00")))</f>
        <v>1 h</v>
      </c>
      <c r="K1844" s="14" t="str">
        <f aca="false">IF(S1844&lt;&gt;T1844,"Oui","Non")</f>
        <v>Non</v>
      </c>
      <c r="L1844" s="14" t="str">
        <f aca="false">IF(AND(INDEX(10_Lieux!$B:$B,U1844)="Ville",INDEX(10_Lieux!$B:$B,V1844)="Ville"),"/chauffeur-prive/"&amp;INDEX(10_Lieux!$E:$E,U1844)&amp;"-"&amp;INDEX(10_Lieux!$E:$E,V1844)&amp;"/","/chauffeur-prive/"&amp;INDEX(10_Lieux!$E:$E,U1844)&amp;"/"&amp;INDEX(10_Lieux!$E:$E,V1844)&amp;"/")</f>
        <v>/chauffeur-prive/aeroport-bruxelles-zaventem/charleroi/</v>
      </c>
      <c r="M1844" s="14" t="str">
        <f aca="false">IFERROR(INDEX($L:$L,MATCH(B1844&amp;"|"&amp;A1844,$Z:$Z,0)),"—")</f>
        <v>/chauffeur-prive/charleroi/aeroport-bruxelles-zaventem/</v>
      </c>
      <c r="N1844" s="14" t="str">
        <f aca="false">IF(LEN("Chauffeur privé "&amp;INDEX(10_Lieux!$J:$J,U1844)&amp;" → "&amp;INDEX(10_Lieux!$J:$J,V1844)&amp;" | 24h/24")&gt;60,"Chauffeur privé "&amp;INDEX(10_Lieux!$J:$J,U1844)&amp;" → "&amp;INDEX(10_Lieux!$J:$J,V1844),"Chauffeur privé "&amp;INDEX(10_Lieux!$J:$J,U1844)&amp;" → "&amp;INDEX(10_Lieux!$J:$J,V1844)&amp;" | 24h/24")</f>
        <v>Chauffeur privé Aéroport Bruxelles-Zaventem → Charleroi</v>
      </c>
      <c r="O1844" s="14" t="n">
        <f aca="false">LEN(N1844)</f>
        <v>55</v>
      </c>
      <c r="P1844" s="14" t="str">
        <f aca="false">"Chauffeur privé "&amp;INDEX(10_Lieux!$K:$K,U1844)&amp;" vers "&amp;INDEX(10_Lieux!$L:$L,V1844)</f>
        <v>Chauffeur privé de l'aéroport Bruxelles-Zaventem vers Charleroi</v>
      </c>
      <c r="Q1844" s="14" t="str">
        <f aca="false">"Chauffeur privé "&amp;INDEX(10_Lieux!$K:$K,U1844)&amp;" vers "&amp;INDEX(10_Lieux!$L:$L,V1844)&amp;" : env. "&amp;I1844&amp;" km, "&amp;J1844&amp;" de route. Devis personnalisé, standard 24h/24 et 7j/7."</f>
        <v>Chauffeur privé de l'aéroport Bruxelles-Zaventem vers Charleroi : env. 68 km, 1 h de route. Devis personnalisé, standard 24h/24 et 7j/7.</v>
      </c>
      <c r="R1844" s="14" t="n">
        <f aca="false">LEN(Q1844)</f>
        <v>136</v>
      </c>
      <c r="S1844" s="14" t="str">
        <f aca="false">INDEX(10_Lieux!$C:$C,U1844)</f>
        <v>Belgique</v>
      </c>
      <c r="T1844" s="14" t="str">
        <f aca="false">INDEX(10_Lieux!$C:$C,V1844)</f>
        <v>Belgique</v>
      </c>
      <c r="U1844" s="14" t="n">
        <f aca="false">MATCH(A1844,10_Lieux!$A:$A,0)</f>
        <v>177</v>
      </c>
      <c r="V1844" s="14" t="n">
        <f aca="false">MATCH(B1844,10_Lieux!$A:$A,0)</f>
        <v>96</v>
      </c>
      <c r="W1844" s="14" t="n">
        <f aca="false">ROUND(6371*2*ASIN(SQRT(SIN(RADIANS(INDEX(10_Lieux!$F:$F,V1844)-INDEX(10_Lieux!$F:$F,U1844))/2)^2+COS(RADIANS(INDEX(10_Lieux!$F:$F,U1844)))*COS(RADIANS(INDEX(10_Lieux!$F:$F,V1844)))*SIN(RADIANS(INDEX(10_Lieux!$G:$G,V1844)-INDEX(10_Lieux!$G:$G,U1844))/2)^2)),1)</f>
        <v>54.6</v>
      </c>
      <c r="X1844" s="14" t="n">
        <f aca="false">ROUND(I1844/IF(I1844&lt;p_seuil_vitesse,p_vit_lente,p_vit_rapide)*60/15,0)*15</f>
        <v>60</v>
      </c>
      <c r="Y1844" s="14" t="n">
        <f aca="false">MAX(IF(INDEX(10_Lieux!$B:$B,U1844)&lt;&gt;"Ville",INDEX(10_Lieux!$I:$I,U1844),0),IF(INDEX(10_Lieux!$B:$B,V1844)&lt;&gt;"Ville",INDEX(10_Lieux!$I:$I,V1844),0))</f>
        <v>500</v>
      </c>
      <c r="Z1844" s="14" t="str">
        <f aca="false">A1844&amp;"|"&amp;B1844</f>
        <v>Brussels Airport|Charleroi</v>
      </c>
      <c r="AA1844" s="14" t="str">
        <f aca="false">IF(I1844&lt;p_local,"Local",IF(I1844&lt;p_vv_min,"Courte distance",IF(I1844&lt;p_tres_long,"Longue distance","Très longue distance")))</f>
        <v>Courte distance</v>
      </c>
    </row>
    <row r="1845" customFormat="false" ht="15" hidden="false" customHeight="true" outlineLevel="0" collapsed="false">
      <c r="A1845" s="1" t="s">
        <v>160</v>
      </c>
      <c r="B1845" s="1" t="s">
        <v>1982</v>
      </c>
      <c r="C1845" s="1" t="s">
        <v>35</v>
      </c>
      <c r="D1845" s="1" t="s">
        <v>653</v>
      </c>
      <c r="E1845" s="1" t="s">
        <v>2020</v>
      </c>
      <c r="F1845" s="14" t="s">
        <v>40</v>
      </c>
      <c r="G1845" s="14" t="str">
        <f aca="false">IF(I1845&lt;p_local,"Local → page infra",IF(H1845&gt;=p_ph1,"Phase 1",IF(H1845&gt;=p_ph2,"Phase 2","Phase 3")))</f>
        <v>Phase 2</v>
      </c>
      <c r="H1845" s="14" t="n">
        <f aca="false">IF(I1845&lt;p_local,0,IF(C1845="Aéroport → Aéroport",p_pts_plein,IF(Y1845&gt;0,IF(I1845&lt;=Y1845,p_pts_plein,IF(I1845&lt;=p_mult2*Y1845,p_pts_moyen,p_pts_r3)),IF(I1845&gt;=p_vv_min,p_pts_plein,IF(I1845&gt;=p_vv_moy,p_pts_moyen,p_pts_court))))+IF(INDEX(10_Lieux!$D:$D,U1845)=1,p_prio1,p_prio2)+IF(INDEX(10_Lieux!$D:$D,V1845)=1,p_prio1,p_prio2)+IF(K1845="Oui",p_tf,0)+p_hub*((INDEX(10_Lieux!$H:$H,U1845)="Hub")+(INDEX(10_Lieux!$H:$H,V1845)="Hub"))+IF(OR(INDEX(10_Lieux!$H:$H,U1845)="Premium",INDEX(10_Lieux!$H:$H,V1845)="Premium"),p_prem,0))</f>
        <v>70</v>
      </c>
      <c r="I1845" s="14" t="n">
        <f aca="false">ROUND(W1845*p_facteur,0)</f>
        <v>68</v>
      </c>
      <c r="J1845" s="14" t="str">
        <f aca="false">IF(X1845&lt;60,X1845&amp;" min",INT(X1845/60)&amp;" h"&amp;IF(MOD(X1845,60)=0,""," "&amp;TEXT(MOD(X1845,60),"00")))</f>
        <v>1 h</v>
      </c>
      <c r="K1845" s="14" t="str">
        <f aca="false">IF(S1845&lt;&gt;T1845,"Oui","Non")</f>
        <v>Non</v>
      </c>
      <c r="L1845" s="14" t="str">
        <f aca="false">IF(AND(INDEX(10_Lieux!$B:$B,U1845)="Ville",INDEX(10_Lieux!$B:$B,V1845)="Ville"),"/chauffeur-prive/"&amp;INDEX(10_Lieux!$E:$E,U1845)&amp;"-"&amp;INDEX(10_Lieux!$E:$E,V1845)&amp;"/","/chauffeur-prive/"&amp;INDEX(10_Lieux!$E:$E,U1845)&amp;"/"&amp;INDEX(10_Lieux!$E:$E,V1845)&amp;"/")</f>
        <v>/chauffeur-prive/charleroi/aeroport-bruxelles-zaventem/</v>
      </c>
      <c r="M1845" s="14" t="str">
        <f aca="false">IFERROR(INDEX($L:$L,MATCH(B1845&amp;"|"&amp;A1845,$Z:$Z,0)),"—")</f>
        <v>/chauffeur-prive/aeroport-bruxelles-zaventem/charleroi/</v>
      </c>
      <c r="N1845" s="14" t="str">
        <f aca="false">IF(LEN("Chauffeur privé "&amp;INDEX(10_Lieux!$J:$J,U1845)&amp;" → "&amp;INDEX(10_Lieux!$J:$J,V1845)&amp;" | 24h/24")&gt;60,"Chauffeur privé "&amp;INDEX(10_Lieux!$J:$J,U1845)&amp;" → "&amp;INDEX(10_Lieux!$J:$J,V1845),"Chauffeur privé "&amp;INDEX(10_Lieux!$J:$J,U1845)&amp;" → "&amp;INDEX(10_Lieux!$J:$J,V1845)&amp;" | 24h/24")</f>
        <v>Chauffeur privé Charleroi → Aéroport Bruxelles-Zaventem</v>
      </c>
      <c r="O1845" s="14" t="n">
        <f aca="false">LEN(N1845)</f>
        <v>55</v>
      </c>
      <c r="P1845" s="14" t="str">
        <f aca="false">"Chauffeur privé "&amp;INDEX(10_Lieux!$K:$K,U1845)&amp;" vers "&amp;INDEX(10_Lieux!$L:$L,V1845)</f>
        <v>Chauffeur privé de Charleroi vers l'aéroport Bruxelles-Zaventem</v>
      </c>
      <c r="Q1845" s="14" t="str">
        <f aca="false">"Chauffeur privé "&amp;INDEX(10_Lieux!$K:$K,U1845)&amp;" vers "&amp;INDEX(10_Lieux!$L:$L,V1845)&amp;" : env. "&amp;I1845&amp;" km, "&amp;J1845&amp;" de route. Devis personnalisé, standard 24h/24 et 7j/7."</f>
        <v>Chauffeur privé de Charleroi vers l'aéroport Bruxelles-Zaventem : env. 68 km, 1 h de route. Devis personnalisé, standard 24h/24 et 7j/7.</v>
      </c>
      <c r="R1845" s="14" t="n">
        <f aca="false">LEN(Q1845)</f>
        <v>136</v>
      </c>
      <c r="S1845" s="14" t="str">
        <f aca="false">INDEX(10_Lieux!$C:$C,U1845)</f>
        <v>Belgique</v>
      </c>
      <c r="T1845" s="14" t="str">
        <f aca="false">INDEX(10_Lieux!$C:$C,V1845)</f>
        <v>Belgique</v>
      </c>
      <c r="U1845" s="14" t="n">
        <f aca="false">MATCH(A1845,10_Lieux!$A:$A,0)</f>
        <v>96</v>
      </c>
      <c r="V1845" s="14" t="n">
        <f aca="false">MATCH(B1845,10_Lieux!$A:$A,0)</f>
        <v>177</v>
      </c>
      <c r="W1845" s="14" t="n">
        <f aca="false">ROUND(6371*2*ASIN(SQRT(SIN(RADIANS(INDEX(10_Lieux!$F:$F,V1845)-INDEX(10_Lieux!$F:$F,U1845))/2)^2+COS(RADIANS(INDEX(10_Lieux!$F:$F,U1845)))*COS(RADIANS(INDEX(10_Lieux!$F:$F,V1845)))*SIN(RADIANS(INDEX(10_Lieux!$G:$G,V1845)-INDEX(10_Lieux!$G:$G,U1845))/2)^2)),1)</f>
        <v>54.6</v>
      </c>
      <c r="X1845" s="14" t="n">
        <f aca="false">ROUND(I1845/IF(I1845&lt;p_seuil_vitesse,p_vit_lente,p_vit_rapide)*60/15,0)*15</f>
        <v>60</v>
      </c>
      <c r="Y1845" s="14" t="n">
        <f aca="false">MAX(IF(INDEX(10_Lieux!$B:$B,U1845)&lt;&gt;"Ville",INDEX(10_Lieux!$I:$I,U1845),0),IF(INDEX(10_Lieux!$B:$B,V1845)&lt;&gt;"Ville",INDEX(10_Lieux!$I:$I,V1845),0))</f>
        <v>500</v>
      </c>
      <c r="Z1845" s="14" t="str">
        <f aca="false">A1845&amp;"|"&amp;B1845</f>
        <v>Charleroi|Brussels Airport</v>
      </c>
      <c r="AA1845" s="14" t="str">
        <f aca="false">IF(I1845&lt;p_local,"Local",IF(I1845&lt;p_vv_min,"Courte distance",IF(I1845&lt;p_tres_long,"Longue distance","Très longue distance")))</f>
        <v>Courte distance</v>
      </c>
    </row>
    <row r="1846" customFormat="false" ht="15" hidden="false" customHeight="true" outlineLevel="0" collapsed="false">
      <c r="A1846" s="1" t="s">
        <v>1982</v>
      </c>
      <c r="B1846" s="1" t="s">
        <v>162</v>
      </c>
      <c r="C1846" s="1" t="s">
        <v>34</v>
      </c>
      <c r="D1846" s="1" t="s">
        <v>653</v>
      </c>
      <c r="E1846" s="1" t="s">
        <v>2021</v>
      </c>
      <c r="F1846" s="14" t="s">
        <v>40</v>
      </c>
      <c r="G1846" s="14" t="str">
        <f aca="false">IF(I1846&lt;p_local,"Local → page infra",IF(H1846&gt;=p_ph1,"Phase 1",IF(H1846&gt;=p_ph2,"Phase 2","Phase 3")))</f>
        <v>Phase 2</v>
      </c>
      <c r="H1846" s="14" t="n">
        <f aca="false">IF(I1846&lt;p_local,0,IF(C1846="Aéroport → Aéroport",p_pts_plein,IF(Y1846&gt;0,IF(I1846&lt;=Y1846,p_pts_plein,IF(I1846&lt;=p_mult2*Y1846,p_pts_moyen,p_pts_r3)),IF(I1846&gt;=p_vv_min,p_pts_plein,IF(I1846&gt;=p_vv_moy,p_pts_moyen,p_pts_court))))+IF(INDEX(10_Lieux!$D:$D,U1846)=1,p_prio1,p_prio2)+IF(INDEX(10_Lieux!$D:$D,V1846)=1,p_prio1,p_prio2)+IF(K1846="Oui",p_tf,0)+p_hub*((INDEX(10_Lieux!$H:$H,U1846)="Hub")+(INDEX(10_Lieux!$H:$H,V1846)="Hub"))+IF(OR(INDEX(10_Lieux!$H:$H,U1846)="Premium",INDEX(10_Lieux!$H:$H,V1846)="Premium"),p_prem,0))</f>
        <v>65</v>
      </c>
      <c r="I1846" s="14" t="n">
        <f aca="false">ROUND(W1846*p_facteur,0)</f>
        <v>543</v>
      </c>
      <c r="J1846" s="14" t="str">
        <f aca="false">IF(X1846&lt;60,X1846&amp;" min",INT(X1846/60)&amp;" h"&amp;IF(MOD(X1846,60)=0,""," "&amp;TEXT(MOD(X1846,60),"00")))</f>
        <v>5 h 45</v>
      </c>
      <c r="K1846" s="14" t="str">
        <f aca="false">IF(S1846&lt;&gt;T1846,"Oui","Non")</f>
        <v>Oui</v>
      </c>
      <c r="L1846" s="14" t="str">
        <f aca="false">IF(AND(INDEX(10_Lieux!$B:$B,U1846)="Ville",INDEX(10_Lieux!$B:$B,V1846)="Ville"),"/chauffeur-prive/"&amp;INDEX(10_Lieux!$E:$E,U1846)&amp;"-"&amp;INDEX(10_Lieux!$E:$E,V1846)&amp;"/","/chauffeur-prive/"&amp;INDEX(10_Lieux!$E:$E,U1846)&amp;"/"&amp;INDEX(10_Lieux!$E:$E,V1846)&amp;"/")</f>
        <v>/chauffeur-prive/aeroport-bruxelles-zaventem/bale/</v>
      </c>
      <c r="M1846" s="14" t="str">
        <f aca="false">IFERROR(INDEX($L:$L,MATCH(B1846&amp;"|"&amp;A1846,$Z:$Z,0)),"—")</f>
        <v>/chauffeur-prive/bale/aeroport-bruxelles-zaventem/</v>
      </c>
      <c r="N1846" s="14" t="str">
        <f aca="false">IF(LEN("Chauffeur privé "&amp;INDEX(10_Lieux!$J:$J,U1846)&amp;" → "&amp;INDEX(10_Lieux!$J:$J,V1846)&amp;" | 24h/24")&gt;60,"Chauffeur privé "&amp;INDEX(10_Lieux!$J:$J,U1846)&amp;" → "&amp;INDEX(10_Lieux!$J:$J,V1846),"Chauffeur privé "&amp;INDEX(10_Lieux!$J:$J,U1846)&amp;" → "&amp;INDEX(10_Lieux!$J:$J,V1846)&amp;" | 24h/24")</f>
        <v>Chauffeur privé Aéroport Bruxelles-Zaventem → Bâle | 24h/24</v>
      </c>
      <c r="O1846" s="14" t="n">
        <f aca="false">LEN(N1846)</f>
        <v>59</v>
      </c>
      <c r="P1846" s="14" t="str">
        <f aca="false">"Chauffeur privé "&amp;INDEX(10_Lieux!$K:$K,U1846)&amp;" vers "&amp;INDEX(10_Lieux!$L:$L,V1846)</f>
        <v>Chauffeur privé de l'aéroport Bruxelles-Zaventem vers Bâle</v>
      </c>
      <c r="Q1846" s="14" t="str">
        <f aca="false">"Chauffeur privé "&amp;INDEX(10_Lieux!$K:$K,U1846)&amp;" vers "&amp;INDEX(10_Lieux!$L:$L,V1846)&amp;" : env. "&amp;I1846&amp;" km, "&amp;J1846&amp;" de route. Devis personnalisé, standard 24h/24 et 7j/7."</f>
        <v>Chauffeur privé de l'aéroport Bruxelles-Zaventem vers Bâle : env. 543 km, 5 h 45 de route. Devis personnalisé, standard 24h/24 et 7j/7.</v>
      </c>
      <c r="R1846" s="14" t="n">
        <f aca="false">LEN(Q1846)</f>
        <v>135</v>
      </c>
      <c r="S1846" s="14" t="str">
        <f aca="false">INDEX(10_Lieux!$C:$C,U1846)</f>
        <v>Belgique</v>
      </c>
      <c r="T1846" s="14" t="str">
        <f aca="false">INDEX(10_Lieux!$C:$C,V1846)</f>
        <v>Suisse</v>
      </c>
      <c r="U1846" s="14" t="n">
        <f aca="false">MATCH(A1846,10_Lieux!$A:$A,0)</f>
        <v>177</v>
      </c>
      <c r="V1846" s="14" t="n">
        <f aca="false">MATCH(B1846,10_Lieux!$A:$A,0)</f>
        <v>121</v>
      </c>
      <c r="W1846" s="14" t="n">
        <f aca="false">ROUND(6371*2*ASIN(SQRT(SIN(RADIANS(INDEX(10_Lieux!$F:$F,V1846)-INDEX(10_Lieux!$F:$F,U1846))/2)^2+COS(RADIANS(INDEX(10_Lieux!$F:$F,U1846)))*COS(RADIANS(INDEX(10_Lieux!$F:$F,V1846)))*SIN(RADIANS(INDEX(10_Lieux!$G:$G,V1846)-INDEX(10_Lieux!$G:$G,U1846))/2)^2)),1)</f>
        <v>434.5</v>
      </c>
      <c r="X1846" s="14" t="n">
        <f aca="false">ROUND(I1846/IF(I1846&lt;p_seuil_vitesse,p_vit_lente,p_vit_rapide)*60/15,0)*15</f>
        <v>345</v>
      </c>
      <c r="Y1846" s="14" t="n">
        <f aca="false">MAX(IF(INDEX(10_Lieux!$B:$B,U1846)&lt;&gt;"Ville",INDEX(10_Lieux!$I:$I,U1846),0),IF(INDEX(10_Lieux!$B:$B,V1846)&lt;&gt;"Ville",INDEX(10_Lieux!$I:$I,V1846),0))</f>
        <v>500</v>
      </c>
      <c r="Z1846" s="14" t="str">
        <f aca="false">A1846&amp;"|"&amp;B1846</f>
        <v>Brussels Airport|Bâle</v>
      </c>
      <c r="AA1846" s="14" t="str">
        <f aca="false">IF(I1846&lt;p_local,"Local",IF(I1846&lt;p_vv_min,"Courte distance",IF(I1846&lt;p_tres_long,"Longue distance","Très longue distance")))</f>
        <v>Longue distance</v>
      </c>
    </row>
    <row r="1847" customFormat="false" ht="15" hidden="false" customHeight="true" outlineLevel="0" collapsed="false">
      <c r="A1847" s="1" t="s">
        <v>162</v>
      </c>
      <c r="B1847" s="1" t="s">
        <v>1982</v>
      </c>
      <c r="C1847" s="1" t="s">
        <v>35</v>
      </c>
      <c r="D1847" s="1" t="s">
        <v>653</v>
      </c>
      <c r="E1847" s="1" t="s">
        <v>2022</v>
      </c>
      <c r="F1847" s="14" t="s">
        <v>40</v>
      </c>
      <c r="G1847" s="14" t="str">
        <f aca="false">IF(I1847&lt;p_local,"Local → page infra",IF(H1847&gt;=p_ph1,"Phase 1",IF(H1847&gt;=p_ph2,"Phase 2","Phase 3")))</f>
        <v>Phase 2</v>
      </c>
      <c r="H1847" s="14" t="n">
        <f aca="false">IF(I1847&lt;p_local,0,IF(C1847="Aéroport → Aéroport",p_pts_plein,IF(Y1847&gt;0,IF(I1847&lt;=Y1847,p_pts_plein,IF(I1847&lt;=p_mult2*Y1847,p_pts_moyen,p_pts_r3)),IF(I1847&gt;=p_vv_min,p_pts_plein,IF(I1847&gt;=p_vv_moy,p_pts_moyen,p_pts_court))))+IF(INDEX(10_Lieux!$D:$D,U1847)=1,p_prio1,p_prio2)+IF(INDEX(10_Lieux!$D:$D,V1847)=1,p_prio1,p_prio2)+IF(K1847="Oui",p_tf,0)+p_hub*((INDEX(10_Lieux!$H:$H,U1847)="Hub")+(INDEX(10_Lieux!$H:$H,V1847)="Hub"))+IF(OR(INDEX(10_Lieux!$H:$H,U1847)="Premium",INDEX(10_Lieux!$H:$H,V1847)="Premium"),p_prem,0))</f>
        <v>65</v>
      </c>
      <c r="I1847" s="14" t="n">
        <f aca="false">ROUND(W1847*p_facteur,0)</f>
        <v>543</v>
      </c>
      <c r="J1847" s="14" t="str">
        <f aca="false">IF(X1847&lt;60,X1847&amp;" min",INT(X1847/60)&amp;" h"&amp;IF(MOD(X1847,60)=0,""," "&amp;TEXT(MOD(X1847,60),"00")))</f>
        <v>5 h 45</v>
      </c>
      <c r="K1847" s="14" t="str">
        <f aca="false">IF(S1847&lt;&gt;T1847,"Oui","Non")</f>
        <v>Oui</v>
      </c>
      <c r="L1847" s="14" t="str">
        <f aca="false">IF(AND(INDEX(10_Lieux!$B:$B,U1847)="Ville",INDEX(10_Lieux!$B:$B,V1847)="Ville"),"/chauffeur-prive/"&amp;INDEX(10_Lieux!$E:$E,U1847)&amp;"-"&amp;INDEX(10_Lieux!$E:$E,V1847)&amp;"/","/chauffeur-prive/"&amp;INDEX(10_Lieux!$E:$E,U1847)&amp;"/"&amp;INDEX(10_Lieux!$E:$E,V1847)&amp;"/")</f>
        <v>/chauffeur-prive/bale/aeroport-bruxelles-zaventem/</v>
      </c>
      <c r="M1847" s="14" t="str">
        <f aca="false">IFERROR(INDEX($L:$L,MATCH(B1847&amp;"|"&amp;A1847,$Z:$Z,0)),"—")</f>
        <v>/chauffeur-prive/aeroport-bruxelles-zaventem/bale/</v>
      </c>
      <c r="N1847" s="14" t="str">
        <f aca="false">IF(LEN("Chauffeur privé "&amp;INDEX(10_Lieux!$J:$J,U1847)&amp;" → "&amp;INDEX(10_Lieux!$J:$J,V1847)&amp;" | 24h/24")&gt;60,"Chauffeur privé "&amp;INDEX(10_Lieux!$J:$J,U1847)&amp;" → "&amp;INDEX(10_Lieux!$J:$J,V1847),"Chauffeur privé "&amp;INDEX(10_Lieux!$J:$J,U1847)&amp;" → "&amp;INDEX(10_Lieux!$J:$J,V1847)&amp;" | 24h/24")</f>
        <v>Chauffeur privé Bâle → Aéroport Bruxelles-Zaventem | 24h/24</v>
      </c>
      <c r="O1847" s="14" t="n">
        <f aca="false">LEN(N1847)</f>
        <v>59</v>
      </c>
      <c r="P1847" s="14" t="str">
        <f aca="false">"Chauffeur privé "&amp;INDEX(10_Lieux!$K:$K,U1847)&amp;" vers "&amp;INDEX(10_Lieux!$L:$L,V1847)</f>
        <v>Chauffeur privé de Bâle vers l'aéroport Bruxelles-Zaventem</v>
      </c>
      <c r="Q1847" s="14" t="str">
        <f aca="false">"Chauffeur privé "&amp;INDEX(10_Lieux!$K:$K,U1847)&amp;" vers "&amp;INDEX(10_Lieux!$L:$L,V1847)&amp;" : env. "&amp;I1847&amp;" km, "&amp;J1847&amp;" de route. Devis personnalisé, standard 24h/24 et 7j/7."</f>
        <v>Chauffeur privé de Bâle vers l'aéroport Bruxelles-Zaventem : env. 543 km, 5 h 45 de route. Devis personnalisé, standard 24h/24 et 7j/7.</v>
      </c>
      <c r="R1847" s="14" t="n">
        <f aca="false">LEN(Q1847)</f>
        <v>135</v>
      </c>
      <c r="S1847" s="14" t="str">
        <f aca="false">INDEX(10_Lieux!$C:$C,U1847)</f>
        <v>Suisse</v>
      </c>
      <c r="T1847" s="14" t="str">
        <f aca="false">INDEX(10_Lieux!$C:$C,V1847)</f>
        <v>Belgique</v>
      </c>
      <c r="U1847" s="14" t="n">
        <f aca="false">MATCH(A1847,10_Lieux!$A:$A,0)</f>
        <v>121</v>
      </c>
      <c r="V1847" s="14" t="n">
        <f aca="false">MATCH(B1847,10_Lieux!$A:$A,0)</f>
        <v>177</v>
      </c>
      <c r="W1847" s="14" t="n">
        <f aca="false">ROUND(6371*2*ASIN(SQRT(SIN(RADIANS(INDEX(10_Lieux!$F:$F,V1847)-INDEX(10_Lieux!$F:$F,U1847))/2)^2+COS(RADIANS(INDEX(10_Lieux!$F:$F,U1847)))*COS(RADIANS(INDEX(10_Lieux!$F:$F,V1847)))*SIN(RADIANS(INDEX(10_Lieux!$G:$G,V1847)-INDEX(10_Lieux!$G:$G,U1847))/2)^2)),1)</f>
        <v>434.5</v>
      </c>
      <c r="X1847" s="14" t="n">
        <f aca="false">ROUND(I1847/IF(I1847&lt;p_seuil_vitesse,p_vit_lente,p_vit_rapide)*60/15,0)*15</f>
        <v>345</v>
      </c>
      <c r="Y1847" s="14" t="n">
        <f aca="false">MAX(IF(INDEX(10_Lieux!$B:$B,U1847)&lt;&gt;"Ville",INDEX(10_Lieux!$I:$I,U1847),0),IF(INDEX(10_Lieux!$B:$B,V1847)&lt;&gt;"Ville",INDEX(10_Lieux!$I:$I,V1847),0))</f>
        <v>500</v>
      </c>
      <c r="Z1847" s="14" t="str">
        <f aca="false">A1847&amp;"|"&amp;B1847</f>
        <v>Bâle|Brussels Airport</v>
      </c>
      <c r="AA1847" s="14" t="str">
        <f aca="false">IF(I1847&lt;p_local,"Local",IF(I1847&lt;p_vv_min,"Courte distance",IF(I1847&lt;p_tres_long,"Longue distance","Très longue distance")))</f>
        <v>Longue distance</v>
      </c>
    </row>
    <row r="1848" customFormat="false" ht="15" hidden="false" customHeight="true" outlineLevel="0" collapsed="false">
      <c r="A1848" s="1" t="s">
        <v>1982</v>
      </c>
      <c r="B1848" s="1" t="s">
        <v>164</v>
      </c>
      <c r="C1848" s="1" t="s">
        <v>34</v>
      </c>
      <c r="D1848" s="1" t="s">
        <v>653</v>
      </c>
      <c r="E1848" s="1" t="s">
        <v>2023</v>
      </c>
      <c r="F1848" s="14" t="s">
        <v>40</v>
      </c>
      <c r="G1848" s="14" t="str">
        <f aca="false">IF(I1848&lt;p_local,"Local → page infra",IF(H1848&gt;=p_ph1,"Phase 1",IF(H1848&gt;=p_ph2,"Phase 2","Phase 3")))</f>
        <v>Phase 2</v>
      </c>
      <c r="H1848" s="14" t="n">
        <f aca="false">IF(I1848&lt;p_local,0,IF(C1848="Aéroport → Aéroport",p_pts_plein,IF(Y1848&gt;0,IF(I1848&lt;=Y1848,p_pts_plein,IF(I1848&lt;=p_mult2*Y1848,p_pts_moyen,p_pts_r3)),IF(I1848&gt;=p_vv_min,p_pts_plein,IF(I1848&gt;=p_vv_moy,p_pts_moyen,p_pts_court))))+IF(INDEX(10_Lieux!$D:$D,U1848)=1,p_prio1,p_prio2)+IF(INDEX(10_Lieux!$D:$D,V1848)=1,p_prio1,p_prio2)+IF(K1848="Oui",p_tf,0)+p_hub*((INDEX(10_Lieux!$H:$H,U1848)="Hub")+(INDEX(10_Lieux!$H:$H,V1848)="Hub"))+IF(OR(INDEX(10_Lieux!$H:$H,U1848)="Premium",INDEX(10_Lieux!$H:$H,V1848)="Premium"),p_prem,0))</f>
        <v>75</v>
      </c>
      <c r="I1848" s="14" t="n">
        <f aca="false">ROUND(W1848*p_facteur,0)</f>
        <v>613</v>
      </c>
      <c r="J1848" s="14" t="str">
        <f aca="false">IF(X1848&lt;60,X1848&amp;" min",INT(X1848/60)&amp;" h"&amp;IF(MOD(X1848,60)=0,""," "&amp;TEXT(MOD(X1848,60),"00")))</f>
        <v>6 h 30</v>
      </c>
      <c r="K1848" s="14" t="str">
        <f aca="false">IF(S1848&lt;&gt;T1848,"Oui","Non")</f>
        <v>Oui</v>
      </c>
      <c r="L1848" s="14" t="str">
        <f aca="false">IF(AND(INDEX(10_Lieux!$B:$B,U1848)="Ville",INDEX(10_Lieux!$B:$B,V1848)="Ville"),"/chauffeur-prive/"&amp;INDEX(10_Lieux!$E:$E,U1848)&amp;"-"&amp;INDEX(10_Lieux!$E:$E,V1848)&amp;"/","/chauffeur-prive/"&amp;INDEX(10_Lieux!$E:$E,U1848)&amp;"/"&amp;INDEX(10_Lieux!$E:$E,V1848)&amp;"/")</f>
        <v>/chauffeur-prive/aeroport-bruxelles-zaventem/zurich/</v>
      </c>
      <c r="M1848" s="14" t="str">
        <f aca="false">IFERROR(INDEX($L:$L,MATCH(B1848&amp;"|"&amp;A1848,$Z:$Z,0)),"—")</f>
        <v>/chauffeur-prive/zurich/aeroport-bruxelles-zaventem/</v>
      </c>
      <c r="N1848" s="14" t="str">
        <f aca="false">IF(LEN("Chauffeur privé "&amp;INDEX(10_Lieux!$J:$J,U1848)&amp;" → "&amp;INDEX(10_Lieux!$J:$J,V1848)&amp;" | 24h/24")&gt;60,"Chauffeur privé "&amp;INDEX(10_Lieux!$J:$J,U1848)&amp;" → "&amp;INDEX(10_Lieux!$J:$J,V1848),"Chauffeur privé "&amp;INDEX(10_Lieux!$J:$J,U1848)&amp;" → "&amp;INDEX(10_Lieux!$J:$J,V1848)&amp;" | 24h/24")</f>
        <v>Chauffeur privé Aéroport Bruxelles-Zaventem → Zurich</v>
      </c>
      <c r="O1848" s="14" t="n">
        <f aca="false">LEN(N1848)</f>
        <v>52</v>
      </c>
      <c r="P1848" s="14" t="str">
        <f aca="false">"Chauffeur privé "&amp;INDEX(10_Lieux!$K:$K,U1848)&amp;" vers "&amp;INDEX(10_Lieux!$L:$L,V1848)</f>
        <v>Chauffeur privé de l'aéroport Bruxelles-Zaventem vers Zurich</v>
      </c>
      <c r="Q1848" s="14" t="str">
        <f aca="false">"Chauffeur privé "&amp;INDEX(10_Lieux!$K:$K,U1848)&amp;" vers "&amp;INDEX(10_Lieux!$L:$L,V1848)&amp;" : env. "&amp;I1848&amp;" km, "&amp;J1848&amp;" de route. Devis personnalisé, standard 24h/24 et 7j/7."</f>
        <v>Chauffeur privé de l'aéroport Bruxelles-Zaventem vers Zurich : env. 613 km, 6 h 30 de route. Devis personnalisé, standard 24h/24 et 7j/7.</v>
      </c>
      <c r="R1848" s="14" t="n">
        <f aca="false">LEN(Q1848)</f>
        <v>137</v>
      </c>
      <c r="S1848" s="14" t="str">
        <f aca="false">INDEX(10_Lieux!$C:$C,U1848)</f>
        <v>Belgique</v>
      </c>
      <c r="T1848" s="14" t="str">
        <f aca="false">INDEX(10_Lieux!$C:$C,V1848)</f>
        <v>Suisse</v>
      </c>
      <c r="U1848" s="14" t="n">
        <f aca="false">MATCH(A1848,10_Lieux!$A:$A,0)</f>
        <v>177</v>
      </c>
      <c r="V1848" s="14" t="n">
        <f aca="false">MATCH(B1848,10_Lieux!$A:$A,0)</f>
        <v>122</v>
      </c>
      <c r="W1848" s="14" t="n">
        <f aca="false">ROUND(6371*2*ASIN(SQRT(SIN(RADIANS(INDEX(10_Lieux!$F:$F,V1848)-INDEX(10_Lieux!$F:$F,U1848))/2)^2+COS(RADIANS(INDEX(10_Lieux!$F:$F,U1848)))*COS(RADIANS(INDEX(10_Lieux!$F:$F,V1848)))*SIN(RADIANS(INDEX(10_Lieux!$G:$G,V1848)-INDEX(10_Lieux!$G:$G,U1848))/2)^2)),1)</f>
        <v>490.4</v>
      </c>
      <c r="X1848" s="14" t="n">
        <f aca="false">ROUND(I1848/IF(I1848&lt;p_seuil_vitesse,p_vit_lente,p_vit_rapide)*60/15,0)*15</f>
        <v>390</v>
      </c>
      <c r="Y1848" s="14" t="n">
        <f aca="false">MAX(IF(INDEX(10_Lieux!$B:$B,U1848)&lt;&gt;"Ville",INDEX(10_Lieux!$I:$I,U1848),0),IF(INDEX(10_Lieux!$B:$B,V1848)&lt;&gt;"Ville",INDEX(10_Lieux!$I:$I,V1848),0))</f>
        <v>500</v>
      </c>
      <c r="Z1848" s="14" t="str">
        <f aca="false">A1848&amp;"|"&amp;B1848</f>
        <v>Brussels Airport|Zurich</v>
      </c>
      <c r="AA1848" s="14" t="str">
        <f aca="false">IF(I1848&lt;p_local,"Local",IF(I1848&lt;p_vv_min,"Courte distance",IF(I1848&lt;p_tres_long,"Longue distance","Très longue distance")))</f>
        <v>Longue distance</v>
      </c>
    </row>
    <row r="1849" customFormat="false" ht="15" hidden="false" customHeight="true" outlineLevel="0" collapsed="false">
      <c r="A1849" s="1" t="s">
        <v>164</v>
      </c>
      <c r="B1849" s="1" t="s">
        <v>1982</v>
      </c>
      <c r="C1849" s="1" t="s">
        <v>35</v>
      </c>
      <c r="D1849" s="1" t="s">
        <v>653</v>
      </c>
      <c r="E1849" s="1" t="s">
        <v>2024</v>
      </c>
      <c r="F1849" s="14" t="s">
        <v>40</v>
      </c>
      <c r="G1849" s="14" t="str">
        <f aca="false">IF(I1849&lt;p_local,"Local → page infra",IF(H1849&gt;=p_ph1,"Phase 1",IF(H1849&gt;=p_ph2,"Phase 2","Phase 3")))</f>
        <v>Phase 2</v>
      </c>
      <c r="H1849" s="14" t="n">
        <f aca="false">IF(I1849&lt;p_local,0,IF(C1849="Aéroport → Aéroport",p_pts_plein,IF(Y1849&gt;0,IF(I1849&lt;=Y1849,p_pts_plein,IF(I1849&lt;=p_mult2*Y1849,p_pts_moyen,p_pts_r3)),IF(I1849&gt;=p_vv_min,p_pts_plein,IF(I1849&gt;=p_vv_moy,p_pts_moyen,p_pts_court))))+IF(INDEX(10_Lieux!$D:$D,U1849)=1,p_prio1,p_prio2)+IF(INDEX(10_Lieux!$D:$D,V1849)=1,p_prio1,p_prio2)+IF(K1849="Oui",p_tf,0)+p_hub*((INDEX(10_Lieux!$H:$H,U1849)="Hub")+(INDEX(10_Lieux!$H:$H,V1849)="Hub"))+IF(OR(INDEX(10_Lieux!$H:$H,U1849)="Premium",INDEX(10_Lieux!$H:$H,V1849)="Premium"),p_prem,0))</f>
        <v>75</v>
      </c>
      <c r="I1849" s="14" t="n">
        <f aca="false">ROUND(W1849*p_facteur,0)</f>
        <v>613</v>
      </c>
      <c r="J1849" s="14" t="str">
        <f aca="false">IF(X1849&lt;60,X1849&amp;" min",INT(X1849/60)&amp;" h"&amp;IF(MOD(X1849,60)=0,""," "&amp;TEXT(MOD(X1849,60),"00")))</f>
        <v>6 h 30</v>
      </c>
      <c r="K1849" s="14" t="str">
        <f aca="false">IF(S1849&lt;&gt;T1849,"Oui","Non")</f>
        <v>Oui</v>
      </c>
      <c r="L1849" s="14" t="str">
        <f aca="false">IF(AND(INDEX(10_Lieux!$B:$B,U1849)="Ville",INDEX(10_Lieux!$B:$B,V1849)="Ville"),"/chauffeur-prive/"&amp;INDEX(10_Lieux!$E:$E,U1849)&amp;"-"&amp;INDEX(10_Lieux!$E:$E,V1849)&amp;"/","/chauffeur-prive/"&amp;INDEX(10_Lieux!$E:$E,U1849)&amp;"/"&amp;INDEX(10_Lieux!$E:$E,V1849)&amp;"/")</f>
        <v>/chauffeur-prive/zurich/aeroport-bruxelles-zaventem/</v>
      </c>
      <c r="M1849" s="14" t="str">
        <f aca="false">IFERROR(INDEX($L:$L,MATCH(B1849&amp;"|"&amp;A1849,$Z:$Z,0)),"—")</f>
        <v>/chauffeur-prive/aeroport-bruxelles-zaventem/zurich/</v>
      </c>
      <c r="N1849" s="14" t="str">
        <f aca="false">IF(LEN("Chauffeur privé "&amp;INDEX(10_Lieux!$J:$J,U1849)&amp;" → "&amp;INDEX(10_Lieux!$J:$J,V1849)&amp;" | 24h/24")&gt;60,"Chauffeur privé "&amp;INDEX(10_Lieux!$J:$J,U1849)&amp;" → "&amp;INDEX(10_Lieux!$J:$J,V1849),"Chauffeur privé "&amp;INDEX(10_Lieux!$J:$J,U1849)&amp;" → "&amp;INDEX(10_Lieux!$J:$J,V1849)&amp;" | 24h/24")</f>
        <v>Chauffeur privé Zurich → Aéroport Bruxelles-Zaventem</v>
      </c>
      <c r="O1849" s="14" t="n">
        <f aca="false">LEN(N1849)</f>
        <v>52</v>
      </c>
      <c r="P1849" s="14" t="str">
        <f aca="false">"Chauffeur privé "&amp;INDEX(10_Lieux!$K:$K,U1849)&amp;" vers "&amp;INDEX(10_Lieux!$L:$L,V1849)</f>
        <v>Chauffeur privé de Zurich vers l'aéroport Bruxelles-Zaventem</v>
      </c>
      <c r="Q1849" s="14" t="str">
        <f aca="false">"Chauffeur privé "&amp;INDEX(10_Lieux!$K:$K,U1849)&amp;" vers "&amp;INDEX(10_Lieux!$L:$L,V1849)&amp;" : env. "&amp;I1849&amp;" km, "&amp;J1849&amp;" de route. Devis personnalisé, standard 24h/24 et 7j/7."</f>
        <v>Chauffeur privé de Zurich vers l'aéroport Bruxelles-Zaventem : env. 613 km, 6 h 30 de route. Devis personnalisé, standard 24h/24 et 7j/7.</v>
      </c>
      <c r="R1849" s="14" t="n">
        <f aca="false">LEN(Q1849)</f>
        <v>137</v>
      </c>
      <c r="S1849" s="14" t="str">
        <f aca="false">INDEX(10_Lieux!$C:$C,U1849)</f>
        <v>Suisse</v>
      </c>
      <c r="T1849" s="14" t="str">
        <f aca="false">INDEX(10_Lieux!$C:$C,V1849)</f>
        <v>Belgique</v>
      </c>
      <c r="U1849" s="14" t="n">
        <f aca="false">MATCH(A1849,10_Lieux!$A:$A,0)</f>
        <v>122</v>
      </c>
      <c r="V1849" s="14" t="n">
        <f aca="false">MATCH(B1849,10_Lieux!$A:$A,0)</f>
        <v>177</v>
      </c>
      <c r="W1849" s="14" t="n">
        <f aca="false">ROUND(6371*2*ASIN(SQRT(SIN(RADIANS(INDEX(10_Lieux!$F:$F,V1849)-INDEX(10_Lieux!$F:$F,U1849))/2)^2+COS(RADIANS(INDEX(10_Lieux!$F:$F,U1849)))*COS(RADIANS(INDEX(10_Lieux!$F:$F,V1849)))*SIN(RADIANS(INDEX(10_Lieux!$G:$G,V1849)-INDEX(10_Lieux!$G:$G,U1849))/2)^2)),1)</f>
        <v>490.4</v>
      </c>
      <c r="X1849" s="14" t="n">
        <f aca="false">ROUND(I1849/IF(I1849&lt;p_seuil_vitesse,p_vit_lente,p_vit_rapide)*60/15,0)*15</f>
        <v>390</v>
      </c>
      <c r="Y1849" s="14" t="n">
        <f aca="false">MAX(IF(INDEX(10_Lieux!$B:$B,U1849)&lt;&gt;"Ville",INDEX(10_Lieux!$I:$I,U1849),0),IF(INDEX(10_Lieux!$B:$B,V1849)&lt;&gt;"Ville",INDEX(10_Lieux!$I:$I,V1849),0))</f>
        <v>500</v>
      </c>
      <c r="Z1849" s="14" t="str">
        <f aca="false">A1849&amp;"|"&amp;B1849</f>
        <v>Zurich|Brussels Airport</v>
      </c>
      <c r="AA1849" s="14" t="str">
        <f aca="false">IF(I1849&lt;p_local,"Local",IF(I1849&lt;p_vv_min,"Courte distance",IF(I1849&lt;p_tres_long,"Longue distance","Très longue distance")))</f>
        <v>Longue distance</v>
      </c>
    </row>
    <row r="1850" customFormat="false" ht="15" hidden="false" customHeight="true" outlineLevel="0" collapsed="false">
      <c r="A1850" s="1" t="s">
        <v>1982</v>
      </c>
      <c r="B1850" s="1" t="s">
        <v>166</v>
      </c>
      <c r="C1850" s="1" t="s">
        <v>34</v>
      </c>
      <c r="D1850" s="1" t="s">
        <v>653</v>
      </c>
      <c r="E1850" s="1" t="s">
        <v>2025</v>
      </c>
      <c r="F1850" s="14" t="s">
        <v>40</v>
      </c>
      <c r="G1850" s="14" t="str">
        <f aca="false">IF(I1850&lt;p_local,"Local → page infra",IF(H1850&gt;=p_ph1,"Phase 1",IF(H1850&gt;=p_ph2,"Phase 2","Phase 3")))</f>
        <v>Phase 2</v>
      </c>
      <c r="H1850" s="14" t="n">
        <f aca="false">IF(I1850&lt;p_local,0,IF(C1850="Aéroport → Aéroport",p_pts_plein,IF(Y1850&gt;0,IF(I1850&lt;=Y1850,p_pts_plein,IF(I1850&lt;=p_mult2*Y1850,p_pts_moyen,p_pts_r3)),IF(I1850&gt;=p_vv_min,p_pts_plein,IF(I1850&gt;=p_vv_moy,p_pts_moyen,p_pts_court))))+IF(INDEX(10_Lieux!$D:$D,U1850)=1,p_prio1,p_prio2)+IF(INDEX(10_Lieux!$D:$D,V1850)=1,p_prio1,p_prio2)+IF(K1850="Oui",p_tf,0)+p_hub*((INDEX(10_Lieux!$H:$H,U1850)="Hub")+(INDEX(10_Lieux!$H:$H,V1850)="Hub"))+IF(OR(INDEX(10_Lieux!$H:$H,U1850)="Premium",INDEX(10_Lieux!$H:$H,V1850)="Premium"),p_prem,0))</f>
        <v>65</v>
      </c>
      <c r="I1850" s="14" t="n">
        <f aca="false">ROUND(W1850*p_facteur,0)</f>
        <v>612</v>
      </c>
      <c r="J1850" s="14" t="str">
        <f aca="false">IF(X1850&lt;60,X1850&amp;" min",INT(X1850/60)&amp;" h"&amp;IF(MOD(X1850,60)=0,""," "&amp;TEXT(MOD(X1850,60),"00")))</f>
        <v>6 h 30</v>
      </c>
      <c r="K1850" s="14" t="str">
        <f aca="false">IF(S1850&lt;&gt;T1850,"Oui","Non")</f>
        <v>Oui</v>
      </c>
      <c r="L1850" s="14" t="str">
        <f aca="false">IF(AND(INDEX(10_Lieux!$B:$B,U1850)="Ville",INDEX(10_Lieux!$B:$B,V1850)="Ville"),"/chauffeur-prive/"&amp;INDEX(10_Lieux!$E:$E,U1850)&amp;"-"&amp;INDEX(10_Lieux!$E:$E,V1850)&amp;"/","/chauffeur-prive/"&amp;INDEX(10_Lieux!$E:$E,U1850)&amp;"/"&amp;INDEX(10_Lieux!$E:$E,V1850)&amp;"/")</f>
        <v>/chauffeur-prive/aeroport-bruxelles-zaventem/berne/</v>
      </c>
      <c r="M1850" s="14" t="str">
        <f aca="false">IFERROR(INDEX($L:$L,MATCH(B1850&amp;"|"&amp;A1850,$Z:$Z,0)),"—")</f>
        <v>/chauffeur-prive/berne/aeroport-bruxelles-zaventem/</v>
      </c>
      <c r="N1850" s="14" t="str">
        <f aca="false">IF(LEN("Chauffeur privé "&amp;INDEX(10_Lieux!$J:$J,U1850)&amp;" → "&amp;INDEX(10_Lieux!$J:$J,V1850)&amp;" | 24h/24")&gt;60,"Chauffeur privé "&amp;INDEX(10_Lieux!$J:$J,U1850)&amp;" → "&amp;INDEX(10_Lieux!$J:$J,V1850),"Chauffeur privé "&amp;INDEX(10_Lieux!$J:$J,U1850)&amp;" → "&amp;INDEX(10_Lieux!$J:$J,V1850)&amp;" | 24h/24")</f>
        <v>Chauffeur privé Aéroport Bruxelles-Zaventem → Berne | 24h/24</v>
      </c>
      <c r="O1850" s="14" t="n">
        <f aca="false">LEN(N1850)</f>
        <v>60</v>
      </c>
      <c r="P1850" s="14" t="str">
        <f aca="false">"Chauffeur privé "&amp;INDEX(10_Lieux!$K:$K,U1850)&amp;" vers "&amp;INDEX(10_Lieux!$L:$L,V1850)</f>
        <v>Chauffeur privé de l'aéroport Bruxelles-Zaventem vers Berne</v>
      </c>
      <c r="Q1850" s="14" t="str">
        <f aca="false">"Chauffeur privé "&amp;INDEX(10_Lieux!$K:$K,U1850)&amp;" vers "&amp;INDEX(10_Lieux!$L:$L,V1850)&amp;" : env. "&amp;I1850&amp;" km, "&amp;J1850&amp;" de route. Devis personnalisé, standard 24h/24 et 7j/7."</f>
        <v>Chauffeur privé de l'aéroport Bruxelles-Zaventem vers Berne : env. 612 km, 6 h 30 de route. Devis personnalisé, standard 24h/24 et 7j/7.</v>
      </c>
      <c r="R1850" s="14" t="n">
        <f aca="false">LEN(Q1850)</f>
        <v>136</v>
      </c>
      <c r="S1850" s="14" t="str">
        <f aca="false">INDEX(10_Lieux!$C:$C,U1850)</f>
        <v>Belgique</v>
      </c>
      <c r="T1850" s="14" t="str">
        <f aca="false">INDEX(10_Lieux!$C:$C,V1850)</f>
        <v>Suisse</v>
      </c>
      <c r="U1850" s="14" t="n">
        <f aca="false">MATCH(A1850,10_Lieux!$A:$A,0)</f>
        <v>177</v>
      </c>
      <c r="V1850" s="14" t="n">
        <f aca="false">MATCH(B1850,10_Lieux!$A:$A,0)</f>
        <v>123</v>
      </c>
      <c r="W1850" s="14" t="n">
        <f aca="false">ROUND(6371*2*ASIN(SQRT(SIN(RADIANS(INDEX(10_Lieux!$F:$F,V1850)-INDEX(10_Lieux!$F:$F,U1850))/2)^2+COS(RADIANS(INDEX(10_Lieux!$F:$F,U1850)))*COS(RADIANS(INDEX(10_Lieux!$F:$F,V1850)))*SIN(RADIANS(INDEX(10_Lieux!$G:$G,V1850)-INDEX(10_Lieux!$G:$G,U1850))/2)^2)),1)</f>
        <v>489.9</v>
      </c>
      <c r="X1850" s="14" t="n">
        <f aca="false">ROUND(I1850/IF(I1850&lt;p_seuil_vitesse,p_vit_lente,p_vit_rapide)*60/15,0)*15</f>
        <v>390</v>
      </c>
      <c r="Y1850" s="14" t="n">
        <f aca="false">MAX(IF(INDEX(10_Lieux!$B:$B,U1850)&lt;&gt;"Ville",INDEX(10_Lieux!$I:$I,U1850),0),IF(INDEX(10_Lieux!$B:$B,V1850)&lt;&gt;"Ville",INDEX(10_Lieux!$I:$I,V1850),0))</f>
        <v>500</v>
      </c>
      <c r="Z1850" s="14" t="str">
        <f aca="false">A1850&amp;"|"&amp;B1850</f>
        <v>Brussels Airport|Berne</v>
      </c>
      <c r="AA1850" s="14" t="str">
        <f aca="false">IF(I1850&lt;p_local,"Local",IF(I1850&lt;p_vv_min,"Courte distance",IF(I1850&lt;p_tres_long,"Longue distance","Très longue distance")))</f>
        <v>Longue distance</v>
      </c>
    </row>
    <row r="1851" customFormat="false" ht="15" hidden="false" customHeight="true" outlineLevel="0" collapsed="false">
      <c r="A1851" s="1" t="s">
        <v>166</v>
      </c>
      <c r="B1851" s="1" t="s">
        <v>1982</v>
      </c>
      <c r="C1851" s="1" t="s">
        <v>35</v>
      </c>
      <c r="D1851" s="1" t="s">
        <v>653</v>
      </c>
      <c r="E1851" s="1" t="s">
        <v>2026</v>
      </c>
      <c r="F1851" s="14" t="s">
        <v>40</v>
      </c>
      <c r="G1851" s="14" t="str">
        <f aca="false">IF(I1851&lt;p_local,"Local → page infra",IF(H1851&gt;=p_ph1,"Phase 1",IF(H1851&gt;=p_ph2,"Phase 2","Phase 3")))</f>
        <v>Phase 2</v>
      </c>
      <c r="H1851" s="14" t="n">
        <f aca="false">IF(I1851&lt;p_local,0,IF(C1851="Aéroport → Aéroport",p_pts_plein,IF(Y1851&gt;0,IF(I1851&lt;=Y1851,p_pts_plein,IF(I1851&lt;=p_mult2*Y1851,p_pts_moyen,p_pts_r3)),IF(I1851&gt;=p_vv_min,p_pts_plein,IF(I1851&gt;=p_vv_moy,p_pts_moyen,p_pts_court))))+IF(INDEX(10_Lieux!$D:$D,U1851)=1,p_prio1,p_prio2)+IF(INDEX(10_Lieux!$D:$D,V1851)=1,p_prio1,p_prio2)+IF(K1851="Oui",p_tf,0)+p_hub*((INDEX(10_Lieux!$H:$H,U1851)="Hub")+(INDEX(10_Lieux!$H:$H,V1851)="Hub"))+IF(OR(INDEX(10_Lieux!$H:$H,U1851)="Premium",INDEX(10_Lieux!$H:$H,V1851)="Premium"),p_prem,0))</f>
        <v>65</v>
      </c>
      <c r="I1851" s="14" t="n">
        <f aca="false">ROUND(W1851*p_facteur,0)</f>
        <v>612</v>
      </c>
      <c r="J1851" s="14" t="str">
        <f aca="false">IF(X1851&lt;60,X1851&amp;" min",INT(X1851/60)&amp;" h"&amp;IF(MOD(X1851,60)=0,""," "&amp;TEXT(MOD(X1851,60),"00")))</f>
        <v>6 h 30</v>
      </c>
      <c r="K1851" s="14" t="str">
        <f aca="false">IF(S1851&lt;&gt;T1851,"Oui","Non")</f>
        <v>Oui</v>
      </c>
      <c r="L1851" s="14" t="str">
        <f aca="false">IF(AND(INDEX(10_Lieux!$B:$B,U1851)="Ville",INDEX(10_Lieux!$B:$B,V1851)="Ville"),"/chauffeur-prive/"&amp;INDEX(10_Lieux!$E:$E,U1851)&amp;"-"&amp;INDEX(10_Lieux!$E:$E,V1851)&amp;"/","/chauffeur-prive/"&amp;INDEX(10_Lieux!$E:$E,U1851)&amp;"/"&amp;INDEX(10_Lieux!$E:$E,V1851)&amp;"/")</f>
        <v>/chauffeur-prive/berne/aeroport-bruxelles-zaventem/</v>
      </c>
      <c r="M1851" s="14" t="str">
        <f aca="false">IFERROR(INDEX($L:$L,MATCH(B1851&amp;"|"&amp;A1851,$Z:$Z,0)),"—")</f>
        <v>/chauffeur-prive/aeroport-bruxelles-zaventem/berne/</v>
      </c>
      <c r="N1851" s="14" t="str">
        <f aca="false">IF(LEN("Chauffeur privé "&amp;INDEX(10_Lieux!$J:$J,U1851)&amp;" → "&amp;INDEX(10_Lieux!$J:$J,V1851)&amp;" | 24h/24")&gt;60,"Chauffeur privé "&amp;INDEX(10_Lieux!$J:$J,U1851)&amp;" → "&amp;INDEX(10_Lieux!$J:$J,V1851),"Chauffeur privé "&amp;INDEX(10_Lieux!$J:$J,U1851)&amp;" → "&amp;INDEX(10_Lieux!$J:$J,V1851)&amp;" | 24h/24")</f>
        <v>Chauffeur privé Berne → Aéroport Bruxelles-Zaventem | 24h/24</v>
      </c>
      <c r="O1851" s="14" t="n">
        <f aca="false">LEN(N1851)</f>
        <v>60</v>
      </c>
      <c r="P1851" s="14" t="str">
        <f aca="false">"Chauffeur privé "&amp;INDEX(10_Lieux!$K:$K,U1851)&amp;" vers "&amp;INDEX(10_Lieux!$L:$L,V1851)</f>
        <v>Chauffeur privé de Berne vers l'aéroport Bruxelles-Zaventem</v>
      </c>
      <c r="Q1851" s="14" t="str">
        <f aca="false">"Chauffeur privé "&amp;INDEX(10_Lieux!$K:$K,U1851)&amp;" vers "&amp;INDEX(10_Lieux!$L:$L,V1851)&amp;" : env. "&amp;I1851&amp;" km, "&amp;J1851&amp;" de route. Devis personnalisé, standard 24h/24 et 7j/7."</f>
        <v>Chauffeur privé de Berne vers l'aéroport Bruxelles-Zaventem : env. 612 km, 6 h 30 de route. Devis personnalisé, standard 24h/24 et 7j/7.</v>
      </c>
      <c r="R1851" s="14" t="n">
        <f aca="false">LEN(Q1851)</f>
        <v>136</v>
      </c>
      <c r="S1851" s="14" t="str">
        <f aca="false">INDEX(10_Lieux!$C:$C,U1851)</f>
        <v>Suisse</v>
      </c>
      <c r="T1851" s="14" t="str">
        <f aca="false">INDEX(10_Lieux!$C:$C,V1851)</f>
        <v>Belgique</v>
      </c>
      <c r="U1851" s="14" t="n">
        <f aca="false">MATCH(A1851,10_Lieux!$A:$A,0)</f>
        <v>123</v>
      </c>
      <c r="V1851" s="14" t="n">
        <f aca="false">MATCH(B1851,10_Lieux!$A:$A,0)</f>
        <v>177</v>
      </c>
      <c r="W1851" s="14" t="n">
        <f aca="false">ROUND(6371*2*ASIN(SQRT(SIN(RADIANS(INDEX(10_Lieux!$F:$F,V1851)-INDEX(10_Lieux!$F:$F,U1851))/2)^2+COS(RADIANS(INDEX(10_Lieux!$F:$F,U1851)))*COS(RADIANS(INDEX(10_Lieux!$F:$F,V1851)))*SIN(RADIANS(INDEX(10_Lieux!$G:$G,V1851)-INDEX(10_Lieux!$G:$G,U1851))/2)^2)),1)</f>
        <v>489.9</v>
      </c>
      <c r="X1851" s="14" t="n">
        <f aca="false">ROUND(I1851/IF(I1851&lt;p_seuil_vitesse,p_vit_lente,p_vit_rapide)*60/15,0)*15</f>
        <v>390</v>
      </c>
      <c r="Y1851" s="14" t="n">
        <f aca="false">MAX(IF(INDEX(10_Lieux!$B:$B,U1851)&lt;&gt;"Ville",INDEX(10_Lieux!$I:$I,U1851),0),IF(INDEX(10_Lieux!$B:$B,V1851)&lt;&gt;"Ville",INDEX(10_Lieux!$I:$I,V1851),0))</f>
        <v>500</v>
      </c>
      <c r="Z1851" s="14" t="str">
        <f aca="false">A1851&amp;"|"&amp;B1851</f>
        <v>Berne|Brussels Airport</v>
      </c>
      <c r="AA1851" s="14" t="str">
        <f aca="false">IF(I1851&lt;p_local,"Local",IF(I1851&lt;p_vv_min,"Courte distance",IF(I1851&lt;p_tres_long,"Longue distance","Très longue distance")))</f>
        <v>Longue distance</v>
      </c>
    </row>
    <row r="1852" customFormat="false" ht="15" hidden="false" customHeight="true" outlineLevel="0" collapsed="false">
      <c r="A1852" s="1" t="s">
        <v>2027</v>
      </c>
      <c r="B1852" s="1" t="s">
        <v>122</v>
      </c>
      <c r="C1852" s="1" t="s">
        <v>34</v>
      </c>
      <c r="D1852" s="1" t="s">
        <v>653</v>
      </c>
      <c r="E1852" s="1" t="s">
        <v>2028</v>
      </c>
      <c r="F1852" s="14" t="s">
        <v>40</v>
      </c>
      <c r="G1852" s="14" t="str">
        <f aca="false">IF(I1852&lt;p_local,"Local → page infra",IF(H1852&gt;=p_ph1,"Phase 1",IF(H1852&gt;=p_ph2,"Phase 2","Phase 3")))</f>
        <v>Phase 2</v>
      </c>
      <c r="H1852" s="14" t="n">
        <f aca="false">IF(I1852&lt;p_local,0,IF(C1852="Aéroport → Aéroport",p_pts_plein,IF(Y1852&gt;0,IF(I1852&lt;=Y1852,p_pts_plein,IF(I1852&lt;=p_mult2*Y1852,p_pts_moyen,p_pts_r3)),IF(I1852&gt;=p_vv_min,p_pts_plein,IF(I1852&gt;=p_vv_moy,p_pts_moyen,p_pts_court))))+IF(INDEX(10_Lieux!$D:$D,U1852)=1,p_prio1,p_prio2)+IF(INDEX(10_Lieux!$D:$D,V1852)=1,p_prio1,p_prio2)+IF(K1852="Oui",p_tf,0)+p_hub*((INDEX(10_Lieux!$H:$H,U1852)="Hub")+(INDEX(10_Lieux!$H:$H,V1852)="Hub"))+IF(OR(INDEX(10_Lieux!$H:$H,U1852)="Premium",INDEX(10_Lieux!$H:$H,V1852)="Premium"),p_prem,0))</f>
        <v>65</v>
      </c>
      <c r="I1852" s="14" t="n">
        <f aca="false">ROUND(W1852*p_facteur,0)</f>
        <v>292</v>
      </c>
      <c r="J1852" s="14" t="str">
        <f aca="false">IF(X1852&lt;60,X1852&amp;" min",INT(X1852/60)&amp;" h"&amp;IF(MOD(X1852,60)=0,""," "&amp;TEXT(MOD(X1852,60),"00")))</f>
        <v>3 h</v>
      </c>
      <c r="K1852" s="14" t="str">
        <f aca="false">IF(S1852&lt;&gt;T1852,"Oui","Non")</f>
        <v>Oui</v>
      </c>
      <c r="L1852" s="14" t="str">
        <f aca="false">IF(AND(INDEX(10_Lieux!$B:$B,U1852)="Ville",INDEX(10_Lieux!$B:$B,V1852)="Ville"),"/chauffeur-prive/"&amp;INDEX(10_Lieux!$E:$E,U1852)&amp;"-"&amp;INDEX(10_Lieux!$E:$E,V1852)&amp;"/","/chauffeur-prive/"&amp;INDEX(10_Lieux!$E:$E,U1852)&amp;"/"&amp;INDEX(10_Lieux!$E:$E,V1852)&amp;"/")</f>
        <v>/chauffeur-prive/aeroport-bruxelles-charleroi/paris/</v>
      </c>
      <c r="M1852" s="14" t="str">
        <f aca="false">IFERROR(INDEX($L:$L,MATCH(B1852&amp;"|"&amp;A1852,$Z:$Z,0)),"—")</f>
        <v>/chauffeur-prive/paris/aeroport-bruxelles-charleroi/</v>
      </c>
      <c r="N1852" s="14" t="str">
        <f aca="false">IF(LEN("Chauffeur privé "&amp;INDEX(10_Lieux!$J:$J,U1852)&amp;" → "&amp;INDEX(10_Lieux!$J:$J,V1852)&amp;" | 24h/24")&gt;60,"Chauffeur privé "&amp;INDEX(10_Lieux!$J:$J,U1852)&amp;" → "&amp;INDEX(10_Lieux!$J:$J,V1852),"Chauffeur privé "&amp;INDEX(10_Lieux!$J:$J,U1852)&amp;" → "&amp;INDEX(10_Lieux!$J:$J,V1852)&amp;" | 24h/24")</f>
        <v>Chauffeur privé Aéroport Bruxelles-Charleroi → Paris</v>
      </c>
      <c r="O1852" s="14" t="n">
        <f aca="false">LEN(N1852)</f>
        <v>52</v>
      </c>
      <c r="P1852" s="14" t="str">
        <f aca="false">"Chauffeur privé "&amp;INDEX(10_Lieux!$K:$K,U1852)&amp;" vers "&amp;INDEX(10_Lieux!$L:$L,V1852)</f>
        <v>Chauffeur privé de l'aéroport Bruxelles-Charleroi vers Paris</v>
      </c>
      <c r="Q1852" s="14" t="str">
        <f aca="false">"Chauffeur privé "&amp;INDEX(10_Lieux!$K:$K,U1852)&amp;" vers "&amp;INDEX(10_Lieux!$L:$L,V1852)&amp;" : env. "&amp;I1852&amp;" km, "&amp;J1852&amp;" de route. Devis personnalisé, standard 24h/24 et 7j/7."</f>
        <v>Chauffeur privé de l'aéroport Bruxelles-Charleroi vers Paris : env. 292 km, 3 h de route. Devis personnalisé, standard 24h/24 et 7j/7.</v>
      </c>
      <c r="R1852" s="14" t="n">
        <f aca="false">LEN(Q1852)</f>
        <v>134</v>
      </c>
      <c r="S1852" s="14" t="str">
        <f aca="false">INDEX(10_Lieux!$C:$C,U1852)</f>
        <v>Belgique</v>
      </c>
      <c r="T1852" s="14" t="str">
        <f aca="false">INDEX(10_Lieux!$C:$C,V1852)</f>
        <v>France</v>
      </c>
      <c r="U1852" s="14" t="n">
        <f aca="false">MATCH(A1852,10_Lieux!$A:$A,0)</f>
        <v>178</v>
      </c>
      <c r="V1852" s="14" t="n">
        <f aca="false">MATCH(B1852,10_Lieux!$A:$A,0)</f>
        <v>2</v>
      </c>
      <c r="W1852" s="14" t="n">
        <f aca="false">ROUND(6371*2*ASIN(SQRT(SIN(RADIANS(INDEX(10_Lieux!$F:$F,V1852)-INDEX(10_Lieux!$F:$F,U1852))/2)^2+COS(RADIANS(INDEX(10_Lieux!$F:$F,U1852)))*COS(RADIANS(INDEX(10_Lieux!$F:$F,V1852)))*SIN(RADIANS(INDEX(10_Lieux!$G:$G,V1852)-INDEX(10_Lieux!$G:$G,U1852))/2)^2)),1)</f>
        <v>233.7</v>
      </c>
      <c r="X1852" s="14" t="n">
        <f aca="false">ROUND(I1852/IF(I1852&lt;p_seuil_vitesse,p_vit_lente,p_vit_rapide)*60/15,0)*15</f>
        <v>180</v>
      </c>
      <c r="Y1852" s="14" t="n">
        <f aca="false">MAX(IF(INDEX(10_Lieux!$B:$B,U1852)&lt;&gt;"Ville",INDEX(10_Lieux!$I:$I,U1852),0),IF(INDEX(10_Lieux!$B:$B,V1852)&lt;&gt;"Ville",INDEX(10_Lieux!$I:$I,V1852),0))</f>
        <v>250</v>
      </c>
      <c r="Z1852" s="14" t="str">
        <f aca="false">A1852&amp;"|"&amp;B1852</f>
        <v>Brussels South Charleroi Airport|Paris</v>
      </c>
      <c r="AA1852" s="14" t="str">
        <f aca="false">IF(I1852&lt;p_local,"Local",IF(I1852&lt;p_vv_min,"Courte distance",IF(I1852&lt;p_tres_long,"Longue distance","Très longue distance")))</f>
        <v>Longue distance</v>
      </c>
    </row>
    <row r="1853" customFormat="false" ht="15" hidden="false" customHeight="true" outlineLevel="0" collapsed="false">
      <c r="A1853" s="1" t="s">
        <v>122</v>
      </c>
      <c r="B1853" s="1" t="s">
        <v>2027</v>
      </c>
      <c r="C1853" s="1" t="s">
        <v>35</v>
      </c>
      <c r="D1853" s="1" t="s">
        <v>653</v>
      </c>
      <c r="E1853" s="1" t="s">
        <v>2029</v>
      </c>
      <c r="F1853" s="14" t="s">
        <v>40</v>
      </c>
      <c r="G1853" s="14" t="str">
        <f aca="false">IF(I1853&lt;p_local,"Local → page infra",IF(H1853&gt;=p_ph1,"Phase 1",IF(H1853&gt;=p_ph2,"Phase 2","Phase 3")))</f>
        <v>Phase 2</v>
      </c>
      <c r="H1853" s="14" t="n">
        <f aca="false">IF(I1853&lt;p_local,0,IF(C1853="Aéroport → Aéroport",p_pts_plein,IF(Y1853&gt;0,IF(I1853&lt;=Y1853,p_pts_plein,IF(I1853&lt;=p_mult2*Y1853,p_pts_moyen,p_pts_r3)),IF(I1853&gt;=p_vv_min,p_pts_plein,IF(I1853&gt;=p_vv_moy,p_pts_moyen,p_pts_court))))+IF(INDEX(10_Lieux!$D:$D,U1853)=1,p_prio1,p_prio2)+IF(INDEX(10_Lieux!$D:$D,V1853)=1,p_prio1,p_prio2)+IF(K1853="Oui",p_tf,0)+p_hub*((INDEX(10_Lieux!$H:$H,U1853)="Hub")+(INDEX(10_Lieux!$H:$H,V1853)="Hub"))+IF(OR(INDEX(10_Lieux!$H:$H,U1853)="Premium",INDEX(10_Lieux!$H:$H,V1853)="Premium"),p_prem,0))</f>
        <v>65</v>
      </c>
      <c r="I1853" s="14" t="n">
        <f aca="false">ROUND(W1853*p_facteur,0)</f>
        <v>292</v>
      </c>
      <c r="J1853" s="14" t="str">
        <f aca="false">IF(X1853&lt;60,X1853&amp;" min",INT(X1853/60)&amp;" h"&amp;IF(MOD(X1853,60)=0,""," "&amp;TEXT(MOD(X1853,60),"00")))</f>
        <v>3 h</v>
      </c>
      <c r="K1853" s="14" t="str">
        <f aca="false">IF(S1853&lt;&gt;T1853,"Oui","Non")</f>
        <v>Oui</v>
      </c>
      <c r="L1853" s="14" t="str">
        <f aca="false">IF(AND(INDEX(10_Lieux!$B:$B,U1853)="Ville",INDEX(10_Lieux!$B:$B,V1853)="Ville"),"/chauffeur-prive/"&amp;INDEX(10_Lieux!$E:$E,U1853)&amp;"-"&amp;INDEX(10_Lieux!$E:$E,V1853)&amp;"/","/chauffeur-prive/"&amp;INDEX(10_Lieux!$E:$E,U1853)&amp;"/"&amp;INDEX(10_Lieux!$E:$E,V1853)&amp;"/")</f>
        <v>/chauffeur-prive/paris/aeroport-bruxelles-charleroi/</v>
      </c>
      <c r="M1853" s="14" t="str">
        <f aca="false">IFERROR(INDEX($L:$L,MATCH(B1853&amp;"|"&amp;A1853,$Z:$Z,0)),"—")</f>
        <v>/chauffeur-prive/aeroport-bruxelles-charleroi/paris/</v>
      </c>
      <c r="N1853" s="14" t="str">
        <f aca="false">IF(LEN("Chauffeur privé "&amp;INDEX(10_Lieux!$J:$J,U1853)&amp;" → "&amp;INDEX(10_Lieux!$J:$J,V1853)&amp;" | 24h/24")&gt;60,"Chauffeur privé "&amp;INDEX(10_Lieux!$J:$J,U1853)&amp;" → "&amp;INDEX(10_Lieux!$J:$J,V1853),"Chauffeur privé "&amp;INDEX(10_Lieux!$J:$J,U1853)&amp;" → "&amp;INDEX(10_Lieux!$J:$J,V1853)&amp;" | 24h/24")</f>
        <v>Chauffeur privé Paris → Aéroport Bruxelles-Charleroi</v>
      </c>
      <c r="O1853" s="14" t="n">
        <f aca="false">LEN(N1853)</f>
        <v>52</v>
      </c>
      <c r="P1853" s="14" t="str">
        <f aca="false">"Chauffeur privé "&amp;INDEX(10_Lieux!$K:$K,U1853)&amp;" vers "&amp;INDEX(10_Lieux!$L:$L,V1853)</f>
        <v>Chauffeur privé de Paris vers l'aéroport Bruxelles-Charleroi</v>
      </c>
      <c r="Q1853" s="14" t="str">
        <f aca="false">"Chauffeur privé "&amp;INDEX(10_Lieux!$K:$K,U1853)&amp;" vers "&amp;INDEX(10_Lieux!$L:$L,V1853)&amp;" : env. "&amp;I1853&amp;" km, "&amp;J1853&amp;" de route. Devis personnalisé, standard 24h/24 et 7j/7."</f>
        <v>Chauffeur privé de Paris vers l'aéroport Bruxelles-Charleroi : env. 292 km, 3 h de route. Devis personnalisé, standard 24h/24 et 7j/7.</v>
      </c>
      <c r="R1853" s="14" t="n">
        <f aca="false">LEN(Q1853)</f>
        <v>134</v>
      </c>
      <c r="S1853" s="14" t="str">
        <f aca="false">INDEX(10_Lieux!$C:$C,U1853)</f>
        <v>France</v>
      </c>
      <c r="T1853" s="14" t="str">
        <f aca="false">INDEX(10_Lieux!$C:$C,V1853)</f>
        <v>Belgique</v>
      </c>
      <c r="U1853" s="14" t="n">
        <f aca="false">MATCH(A1853,10_Lieux!$A:$A,0)</f>
        <v>2</v>
      </c>
      <c r="V1853" s="14" t="n">
        <f aca="false">MATCH(B1853,10_Lieux!$A:$A,0)</f>
        <v>178</v>
      </c>
      <c r="W1853" s="14" t="n">
        <f aca="false">ROUND(6371*2*ASIN(SQRT(SIN(RADIANS(INDEX(10_Lieux!$F:$F,V1853)-INDEX(10_Lieux!$F:$F,U1853))/2)^2+COS(RADIANS(INDEX(10_Lieux!$F:$F,U1853)))*COS(RADIANS(INDEX(10_Lieux!$F:$F,V1853)))*SIN(RADIANS(INDEX(10_Lieux!$G:$G,V1853)-INDEX(10_Lieux!$G:$G,U1853))/2)^2)),1)</f>
        <v>233.7</v>
      </c>
      <c r="X1853" s="14" t="n">
        <f aca="false">ROUND(I1853/IF(I1853&lt;p_seuil_vitesse,p_vit_lente,p_vit_rapide)*60/15,0)*15</f>
        <v>180</v>
      </c>
      <c r="Y1853" s="14" t="n">
        <f aca="false">MAX(IF(INDEX(10_Lieux!$B:$B,U1853)&lt;&gt;"Ville",INDEX(10_Lieux!$I:$I,U1853),0),IF(INDEX(10_Lieux!$B:$B,V1853)&lt;&gt;"Ville",INDEX(10_Lieux!$I:$I,V1853),0))</f>
        <v>250</v>
      </c>
      <c r="Z1853" s="14" t="str">
        <f aca="false">A1853&amp;"|"&amp;B1853</f>
        <v>Paris|Brussels South Charleroi Airport</v>
      </c>
      <c r="AA1853" s="14" t="str">
        <f aca="false">IF(I1853&lt;p_local,"Local",IF(I1853&lt;p_vv_min,"Courte distance",IF(I1853&lt;p_tres_long,"Longue distance","Très longue distance")))</f>
        <v>Longue distance</v>
      </c>
    </row>
    <row r="1854" customFormat="false" ht="15" hidden="false" customHeight="true" outlineLevel="0" collapsed="false">
      <c r="A1854" s="1" t="s">
        <v>2027</v>
      </c>
      <c r="B1854" s="1" t="s">
        <v>123</v>
      </c>
      <c r="C1854" s="1" t="s">
        <v>34</v>
      </c>
      <c r="D1854" s="1" t="s">
        <v>653</v>
      </c>
      <c r="E1854" s="1" t="s">
        <v>2030</v>
      </c>
      <c r="F1854" s="14" t="s">
        <v>40</v>
      </c>
      <c r="G1854" s="14" t="str">
        <f aca="false">IF(I1854&lt;p_local,"Local → page infra",IF(H1854&gt;=p_ph1,"Phase 1",IF(H1854&gt;=p_ph2,"Phase 2","Phase 3")))</f>
        <v>Phase 3</v>
      </c>
      <c r="H1854" s="14" t="n">
        <f aca="false">IF(I1854&lt;p_local,0,IF(C1854="Aéroport → Aéroport",p_pts_plein,IF(Y1854&gt;0,IF(I1854&lt;=Y1854,p_pts_plein,IF(I1854&lt;=p_mult2*Y1854,p_pts_moyen,p_pts_r3)),IF(I1854&gt;=p_vv_min,p_pts_plein,IF(I1854&gt;=p_vv_moy,p_pts_moyen,p_pts_court))))+IF(INDEX(10_Lieux!$D:$D,U1854)=1,p_prio1,p_prio2)+IF(INDEX(10_Lieux!$D:$D,V1854)=1,p_prio1,p_prio2)+IF(K1854="Oui",p_tf,0)+p_hub*((INDEX(10_Lieux!$H:$H,U1854)="Hub")+(INDEX(10_Lieux!$H:$H,V1854)="Hub"))+IF(OR(INDEX(10_Lieux!$H:$H,U1854)="Premium",INDEX(10_Lieux!$H:$H,V1854)="Premium"),p_prem,0))</f>
        <v>50</v>
      </c>
      <c r="I1854" s="14" t="n">
        <f aca="false">ROUND(W1854*p_facteur,0)</f>
        <v>654</v>
      </c>
      <c r="J1854" s="14" t="str">
        <f aca="false">IF(X1854&lt;60,X1854&amp;" min",INT(X1854/60)&amp;" h"&amp;IF(MOD(X1854,60)=0,""," "&amp;TEXT(MOD(X1854,60),"00")))</f>
        <v>7 h</v>
      </c>
      <c r="K1854" s="14" t="str">
        <f aca="false">IF(S1854&lt;&gt;T1854,"Oui","Non")</f>
        <v>Oui</v>
      </c>
      <c r="L1854" s="14" t="str">
        <f aca="false">IF(AND(INDEX(10_Lieux!$B:$B,U1854)="Ville",INDEX(10_Lieux!$B:$B,V1854)="Ville"),"/chauffeur-prive/"&amp;INDEX(10_Lieux!$E:$E,U1854)&amp;"-"&amp;INDEX(10_Lieux!$E:$E,V1854)&amp;"/","/chauffeur-prive/"&amp;INDEX(10_Lieux!$E:$E,U1854)&amp;"/"&amp;INDEX(10_Lieux!$E:$E,V1854)&amp;"/")</f>
        <v>/chauffeur-prive/aeroport-bruxelles-charleroi/lyon/</v>
      </c>
      <c r="M1854" s="14" t="str">
        <f aca="false">IFERROR(INDEX($L:$L,MATCH(B1854&amp;"|"&amp;A1854,$Z:$Z,0)),"—")</f>
        <v>/chauffeur-prive/lyon/aeroport-bruxelles-charleroi/</v>
      </c>
      <c r="N1854" s="14" t="str">
        <f aca="false">IF(LEN("Chauffeur privé "&amp;INDEX(10_Lieux!$J:$J,U1854)&amp;" → "&amp;INDEX(10_Lieux!$J:$J,V1854)&amp;" | 24h/24")&gt;60,"Chauffeur privé "&amp;INDEX(10_Lieux!$J:$J,U1854)&amp;" → "&amp;INDEX(10_Lieux!$J:$J,V1854),"Chauffeur privé "&amp;INDEX(10_Lieux!$J:$J,U1854)&amp;" → "&amp;INDEX(10_Lieux!$J:$J,V1854)&amp;" | 24h/24")</f>
        <v>Chauffeur privé Aéroport Bruxelles-Charleroi → Lyon | 24h/24</v>
      </c>
      <c r="O1854" s="14" t="n">
        <f aca="false">LEN(N1854)</f>
        <v>60</v>
      </c>
      <c r="P1854" s="14" t="str">
        <f aca="false">"Chauffeur privé "&amp;INDEX(10_Lieux!$K:$K,U1854)&amp;" vers "&amp;INDEX(10_Lieux!$L:$L,V1854)</f>
        <v>Chauffeur privé de l'aéroport Bruxelles-Charleroi vers Lyon</v>
      </c>
      <c r="Q1854" s="14" t="str">
        <f aca="false">"Chauffeur privé "&amp;INDEX(10_Lieux!$K:$K,U1854)&amp;" vers "&amp;INDEX(10_Lieux!$L:$L,V1854)&amp;" : env. "&amp;I1854&amp;" km, "&amp;J1854&amp;" de route. Devis personnalisé, standard 24h/24 et 7j/7."</f>
        <v>Chauffeur privé de l'aéroport Bruxelles-Charleroi vers Lyon : env. 654 km, 7 h de route. Devis personnalisé, standard 24h/24 et 7j/7.</v>
      </c>
      <c r="R1854" s="14" t="n">
        <f aca="false">LEN(Q1854)</f>
        <v>133</v>
      </c>
      <c r="S1854" s="14" t="str">
        <f aca="false">INDEX(10_Lieux!$C:$C,U1854)</f>
        <v>Belgique</v>
      </c>
      <c r="T1854" s="14" t="str">
        <f aca="false">INDEX(10_Lieux!$C:$C,V1854)</f>
        <v>France</v>
      </c>
      <c r="U1854" s="14" t="n">
        <f aca="false">MATCH(A1854,10_Lieux!$A:$A,0)</f>
        <v>178</v>
      </c>
      <c r="V1854" s="14" t="n">
        <f aca="false">MATCH(B1854,10_Lieux!$A:$A,0)</f>
        <v>8</v>
      </c>
      <c r="W1854" s="14" t="n">
        <f aca="false">ROUND(6371*2*ASIN(SQRT(SIN(RADIANS(INDEX(10_Lieux!$F:$F,V1854)-INDEX(10_Lieux!$F:$F,U1854))/2)^2+COS(RADIANS(INDEX(10_Lieux!$F:$F,U1854)))*COS(RADIANS(INDEX(10_Lieux!$F:$F,V1854)))*SIN(RADIANS(INDEX(10_Lieux!$G:$G,V1854)-INDEX(10_Lieux!$G:$G,U1854))/2)^2)),1)</f>
        <v>522.8</v>
      </c>
      <c r="X1854" s="14" t="n">
        <f aca="false">ROUND(I1854/IF(I1854&lt;p_seuil_vitesse,p_vit_lente,p_vit_rapide)*60/15,0)*15</f>
        <v>420</v>
      </c>
      <c r="Y1854" s="14" t="n">
        <f aca="false">MAX(IF(INDEX(10_Lieux!$B:$B,U1854)&lt;&gt;"Ville",INDEX(10_Lieux!$I:$I,U1854),0),IF(INDEX(10_Lieux!$B:$B,V1854)&lt;&gt;"Ville",INDEX(10_Lieux!$I:$I,V1854),0))</f>
        <v>250</v>
      </c>
      <c r="Z1854" s="14" t="str">
        <f aca="false">A1854&amp;"|"&amp;B1854</f>
        <v>Brussels South Charleroi Airport|Lyon</v>
      </c>
      <c r="AA1854" s="14" t="str">
        <f aca="false">IF(I1854&lt;p_local,"Local",IF(I1854&lt;p_vv_min,"Courte distance",IF(I1854&lt;p_tres_long,"Longue distance","Très longue distance")))</f>
        <v>Longue distance</v>
      </c>
    </row>
    <row r="1855" customFormat="false" ht="15" hidden="false" customHeight="true" outlineLevel="0" collapsed="false">
      <c r="A1855" s="1" t="s">
        <v>123</v>
      </c>
      <c r="B1855" s="1" t="s">
        <v>2027</v>
      </c>
      <c r="C1855" s="1" t="s">
        <v>35</v>
      </c>
      <c r="D1855" s="1" t="s">
        <v>653</v>
      </c>
      <c r="E1855" s="1" t="s">
        <v>2031</v>
      </c>
      <c r="F1855" s="14" t="s">
        <v>40</v>
      </c>
      <c r="G1855" s="14" t="str">
        <f aca="false">IF(I1855&lt;p_local,"Local → page infra",IF(H1855&gt;=p_ph1,"Phase 1",IF(H1855&gt;=p_ph2,"Phase 2","Phase 3")))</f>
        <v>Phase 3</v>
      </c>
      <c r="H1855" s="14" t="n">
        <f aca="false">IF(I1855&lt;p_local,0,IF(C1855="Aéroport → Aéroport",p_pts_plein,IF(Y1855&gt;0,IF(I1855&lt;=Y1855,p_pts_plein,IF(I1855&lt;=p_mult2*Y1855,p_pts_moyen,p_pts_r3)),IF(I1855&gt;=p_vv_min,p_pts_plein,IF(I1855&gt;=p_vv_moy,p_pts_moyen,p_pts_court))))+IF(INDEX(10_Lieux!$D:$D,U1855)=1,p_prio1,p_prio2)+IF(INDEX(10_Lieux!$D:$D,V1855)=1,p_prio1,p_prio2)+IF(K1855="Oui",p_tf,0)+p_hub*((INDEX(10_Lieux!$H:$H,U1855)="Hub")+(INDEX(10_Lieux!$H:$H,V1855)="Hub"))+IF(OR(INDEX(10_Lieux!$H:$H,U1855)="Premium",INDEX(10_Lieux!$H:$H,V1855)="Premium"),p_prem,0))</f>
        <v>50</v>
      </c>
      <c r="I1855" s="14" t="n">
        <f aca="false">ROUND(W1855*p_facteur,0)</f>
        <v>654</v>
      </c>
      <c r="J1855" s="14" t="str">
        <f aca="false">IF(X1855&lt;60,X1855&amp;" min",INT(X1855/60)&amp;" h"&amp;IF(MOD(X1855,60)=0,""," "&amp;TEXT(MOD(X1855,60),"00")))</f>
        <v>7 h</v>
      </c>
      <c r="K1855" s="14" t="str">
        <f aca="false">IF(S1855&lt;&gt;T1855,"Oui","Non")</f>
        <v>Oui</v>
      </c>
      <c r="L1855" s="14" t="str">
        <f aca="false">IF(AND(INDEX(10_Lieux!$B:$B,U1855)="Ville",INDEX(10_Lieux!$B:$B,V1855)="Ville"),"/chauffeur-prive/"&amp;INDEX(10_Lieux!$E:$E,U1855)&amp;"-"&amp;INDEX(10_Lieux!$E:$E,V1855)&amp;"/","/chauffeur-prive/"&amp;INDEX(10_Lieux!$E:$E,U1855)&amp;"/"&amp;INDEX(10_Lieux!$E:$E,V1855)&amp;"/")</f>
        <v>/chauffeur-prive/lyon/aeroport-bruxelles-charleroi/</v>
      </c>
      <c r="M1855" s="14" t="str">
        <f aca="false">IFERROR(INDEX($L:$L,MATCH(B1855&amp;"|"&amp;A1855,$Z:$Z,0)),"—")</f>
        <v>/chauffeur-prive/aeroport-bruxelles-charleroi/lyon/</v>
      </c>
      <c r="N1855" s="14" t="str">
        <f aca="false">IF(LEN("Chauffeur privé "&amp;INDEX(10_Lieux!$J:$J,U1855)&amp;" → "&amp;INDEX(10_Lieux!$J:$J,V1855)&amp;" | 24h/24")&gt;60,"Chauffeur privé "&amp;INDEX(10_Lieux!$J:$J,U1855)&amp;" → "&amp;INDEX(10_Lieux!$J:$J,V1855),"Chauffeur privé "&amp;INDEX(10_Lieux!$J:$J,U1855)&amp;" → "&amp;INDEX(10_Lieux!$J:$J,V1855)&amp;" | 24h/24")</f>
        <v>Chauffeur privé Lyon → Aéroport Bruxelles-Charleroi | 24h/24</v>
      </c>
      <c r="O1855" s="14" t="n">
        <f aca="false">LEN(N1855)</f>
        <v>60</v>
      </c>
      <c r="P1855" s="14" t="str">
        <f aca="false">"Chauffeur privé "&amp;INDEX(10_Lieux!$K:$K,U1855)&amp;" vers "&amp;INDEX(10_Lieux!$L:$L,V1855)</f>
        <v>Chauffeur privé de Lyon vers l'aéroport Bruxelles-Charleroi</v>
      </c>
      <c r="Q1855" s="14" t="str">
        <f aca="false">"Chauffeur privé "&amp;INDEX(10_Lieux!$K:$K,U1855)&amp;" vers "&amp;INDEX(10_Lieux!$L:$L,V1855)&amp;" : env. "&amp;I1855&amp;" km, "&amp;J1855&amp;" de route. Devis personnalisé, standard 24h/24 et 7j/7."</f>
        <v>Chauffeur privé de Lyon vers l'aéroport Bruxelles-Charleroi : env. 654 km, 7 h de route. Devis personnalisé, standard 24h/24 et 7j/7.</v>
      </c>
      <c r="R1855" s="14" t="n">
        <f aca="false">LEN(Q1855)</f>
        <v>133</v>
      </c>
      <c r="S1855" s="14" t="str">
        <f aca="false">INDEX(10_Lieux!$C:$C,U1855)</f>
        <v>France</v>
      </c>
      <c r="T1855" s="14" t="str">
        <f aca="false">INDEX(10_Lieux!$C:$C,V1855)</f>
        <v>Belgique</v>
      </c>
      <c r="U1855" s="14" t="n">
        <f aca="false">MATCH(A1855,10_Lieux!$A:$A,0)</f>
        <v>8</v>
      </c>
      <c r="V1855" s="14" t="n">
        <f aca="false">MATCH(B1855,10_Lieux!$A:$A,0)</f>
        <v>178</v>
      </c>
      <c r="W1855" s="14" t="n">
        <f aca="false">ROUND(6371*2*ASIN(SQRT(SIN(RADIANS(INDEX(10_Lieux!$F:$F,V1855)-INDEX(10_Lieux!$F:$F,U1855))/2)^2+COS(RADIANS(INDEX(10_Lieux!$F:$F,U1855)))*COS(RADIANS(INDEX(10_Lieux!$F:$F,V1855)))*SIN(RADIANS(INDEX(10_Lieux!$G:$G,V1855)-INDEX(10_Lieux!$G:$G,U1855))/2)^2)),1)</f>
        <v>522.8</v>
      </c>
      <c r="X1855" s="14" t="n">
        <f aca="false">ROUND(I1855/IF(I1855&lt;p_seuil_vitesse,p_vit_lente,p_vit_rapide)*60/15,0)*15</f>
        <v>420</v>
      </c>
      <c r="Y1855" s="14" t="n">
        <f aca="false">MAX(IF(INDEX(10_Lieux!$B:$B,U1855)&lt;&gt;"Ville",INDEX(10_Lieux!$I:$I,U1855),0),IF(INDEX(10_Lieux!$B:$B,V1855)&lt;&gt;"Ville",INDEX(10_Lieux!$I:$I,V1855),0))</f>
        <v>250</v>
      </c>
      <c r="Z1855" s="14" t="str">
        <f aca="false">A1855&amp;"|"&amp;B1855</f>
        <v>Lyon|Brussels South Charleroi Airport</v>
      </c>
      <c r="AA1855" s="14" t="str">
        <f aca="false">IF(I1855&lt;p_local,"Local",IF(I1855&lt;p_vv_min,"Courte distance",IF(I1855&lt;p_tres_long,"Longue distance","Très longue distance")))</f>
        <v>Longue distance</v>
      </c>
    </row>
    <row r="1856" customFormat="false" ht="15" hidden="false" customHeight="true" outlineLevel="0" collapsed="false">
      <c r="A1856" s="1" t="s">
        <v>2027</v>
      </c>
      <c r="B1856" s="1" t="s">
        <v>126</v>
      </c>
      <c r="C1856" s="1" t="s">
        <v>34</v>
      </c>
      <c r="D1856" s="1" t="s">
        <v>653</v>
      </c>
      <c r="E1856" s="1" t="s">
        <v>2032</v>
      </c>
      <c r="F1856" s="14" t="s">
        <v>40</v>
      </c>
      <c r="G1856" s="14" t="str">
        <f aca="false">IF(I1856&lt;p_local,"Local → page infra",IF(H1856&gt;=p_ph1,"Phase 1",IF(H1856&gt;=p_ph2,"Phase 2","Phase 3")))</f>
        <v>Phase 3</v>
      </c>
      <c r="H1856" s="14" t="n">
        <f aca="false">IF(I1856&lt;p_local,0,IF(C1856="Aéroport → Aéroport",p_pts_plein,IF(Y1856&gt;0,IF(I1856&lt;=Y1856,p_pts_plein,IF(I1856&lt;=p_mult2*Y1856,p_pts_moyen,p_pts_r3)),IF(I1856&gt;=p_vv_min,p_pts_plein,IF(I1856&gt;=p_vv_moy,p_pts_moyen,p_pts_court))))+IF(INDEX(10_Lieux!$D:$D,U1856)=1,p_prio1,p_prio2)+IF(INDEX(10_Lieux!$D:$D,V1856)=1,p_prio1,p_prio2)+IF(K1856="Oui",p_tf,0)+p_hub*((INDEX(10_Lieux!$H:$H,U1856)="Hub")+(INDEX(10_Lieux!$H:$H,V1856)="Hub"))+IF(OR(INDEX(10_Lieux!$H:$H,U1856)="Premium",INDEX(10_Lieux!$H:$H,V1856)="Premium"),p_prem,0))</f>
        <v>50</v>
      </c>
      <c r="I1856" s="14" t="n">
        <f aca="false">ROUND(W1856*p_facteur,0)</f>
        <v>975</v>
      </c>
      <c r="J1856" s="14" t="str">
        <f aca="false">IF(X1856&lt;60,X1856&amp;" min",INT(X1856/60)&amp;" h"&amp;IF(MOD(X1856,60)=0,""," "&amp;TEXT(MOD(X1856,60),"00")))</f>
        <v>10 h 15</v>
      </c>
      <c r="K1856" s="14" t="str">
        <f aca="false">IF(S1856&lt;&gt;T1856,"Oui","Non")</f>
        <v>Oui</v>
      </c>
      <c r="L1856" s="14" t="str">
        <f aca="false">IF(AND(INDEX(10_Lieux!$B:$B,U1856)="Ville",INDEX(10_Lieux!$B:$B,V1856)="Ville"),"/chauffeur-prive/"&amp;INDEX(10_Lieux!$E:$E,U1856)&amp;"-"&amp;INDEX(10_Lieux!$E:$E,V1856)&amp;"/","/chauffeur-prive/"&amp;INDEX(10_Lieux!$E:$E,U1856)&amp;"/"&amp;INDEX(10_Lieux!$E:$E,V1856)&amp;"/")</f>
        <v>/chauffeur-prive/aeroport-bruxelles-charleroi/nice/</v>
      </c>
      <c r="M1856" s="14" t="str">
        <f aca="false">IFERROR(INDEX($L:$L,MATCH(B1856&amp;"|"&amp;A1856,$Z:$Z,0)),"—")</f>
        <v>/chauffeur-prive/nice/aeroport-bruxelles-charleroi/</v>
      </c>
      <c r="N1856" s="14" t="str">
        <f aca="false">IF(LEN("Chauffeur privé "&amp;INDEX(10_Lieux!$J:$J,U1856)&amp;" → "&amp;INDEX(10_Lieux!$J:$J,V1856)&amp;" | 24h/24")&gt;60,"Chauffeur privé "&amp;INDEX(10_Lieux!$J:$J,U1856)&amp;" → "&amp;INDEX(10_Lieux!$J:$J,V1856),"Chauffeur privé "&amp;INDEX(10_Lieux!$J:$J,U1856)&amp;" → "&amp;INDEX(10_Lieux!$J:$J,V1856)&amp;" | 24h/24")</f>
        <v>Chauffeur privé Aéroport Bruxelles-Charleroi → Nice | 24h/24</v>
      </c>
      <c r="O1856" s="14" t="n">
        <f aca="false">LEN(N1856)</f>
        <v>60</v>
      </c>
      <c r="P1856" s="14" t="str">
        <f aca="false">"Chauffeur privé "&amp;INDEX(10_Lieux!$K:$K,U1856)&amp;" vers "&amp;INDEX(10_Lieux!$L:$L,V1856)</f>
        <v>Chauffeur privé de l'aéroport Bruxelles-Charleroi vers Nice</v>
      </c>
      <c r="Q1856" s="14" t="str">
        <f aca="false">"Chauffeur privé "&amp;INDEX(10_Lieux!$K:$K,U1856)&amp;" vers "&amp;INDEX(10_Lieux!$L:$L,V1856)&amp;" : env. "&amp;I1856&amp;" km, "&amp;J1856&amp;" de route. Devis personnalisé, standard 24h/24 et 7j/7."</f>
        <v>Chauffeur privé de l'aéroport Bruxelles-Charleroi vers Nice : env. 975 km, 10 h 15 de route. Devis personnalisé, standard 24h/24 et 7j/7.</v>
      </c>
      <c r="R1856" s="14" t="n">
        <f aca="false">LEN(Q1856)</f>
        <v>137</v>
      </c>
      <c r="S1856" s="14" t="str">
        <f aca="false">INDEX(10_Lieux!$C:$C,U1856)</f>
        <v>Belgique</v>
      </c>
      <c r="T1856" s="14" t="str">
        <f aca="false">INDEX(10_Lieux!$C:$C,V1856)</f>
        <v>France</v>
      </c>
      <c r="U1856" s="14" t="n">
        <f aca="false">MATCH(A1856,10_Lieux!$A:$A,0)</f>
        <v>178</v>
      </c>
      <c r="V1856" s="14" t="n">
        <f aca="false">MATCH(B1856,10_Lieux!$A:$A,0)</f>
        <v>80</v>
      </c>
      <c r="W1856" s="14" t="n">
        <f aca="false">ROUND(6371*2*ASIN(SQRT(SIN(RADIANS(INDEX(10_Lieux!$F:$F,V1856)-INDEX(10_Lieux!$F:$F,U1856))/2)^2+COS(RADIANS(INDEX(10_Lieux!$F:$F,U1856)))*COS(RADIANS(INDEX(10_Lieux!$F:$F,V1856)))*SIN(RADIANS(INDEX(10_Lieux!$G:$G,V1856)-INDEX(10_Lieux!$G:$G,U1856))/2)^2)),1)</f>
        <v>779.9</v>
      </c>
      <c r="X1856" s="14" t="n">
        <f aca="false">ROUND(I1856/IF(I1856&lt;p_seuil_vitesse,p_vit_lente,p_vit_rapide)*60/15,0)*15</f>
        <v>615</v>
      </c>
      <c r="Y1856" s="14" t="n">
        <f aca="false">MAX(IF(INDEX(10_Lieux!$B:$B,U1856)&lt;&gt;"Ville",INDEX(10_Lieux!$I:$I,U1856),0),IF(INDEX(10_Lieux!$B:$B,V1856)&lt;&gt;"Ville",INDEX(10_Lieux!$I:$I,V1856),0))</f>
        <v>250</v>
      </c>
      <c r="Z1856" s="14" t="str">
        <f aca="false">A1856&amp;"|"&amp;B1856</f>
        <v>Brussels South Charleroi Airport|Nice</v>
      </c>
      <c r="AA1856" s="14" t="str">
        <f aca="false">IF(I1856&lt;p_local,"Local",IF(I1856&lt;p_vv_min,"Courte distance",IF(I1856&lt;p_tres_long,"Longue distance","Très longue distance")))</f>
        <v>Très longue distance</v>
      </c>
    </row>
    <row r="1857" customFormat="false" ht="15" hidden="false" customHeight="true" outlineLevel="0" collapsed="false">
      <c r="A1857" s="1" t="s">
        <v>126</v>
      </c>
      <c r="B1857" s="1" t="s">
        <v>2027</v>
      </c>
      <c r="C1857" s="1" t="s">
        <v>35</v>
      </c>
      <c r="D1857" s="1" t="s">
        <v>653</v>
      </c>
      <c r="E1857" s="1" t="s">
        <v>2033</v>
      </c>
      <c r="F1857" s="14" t="s">
        <v>40</v>
      </c>
      <c r="G1857" s="14" t="str">
        <f aca="false">IF(I1857&lt;p_local,"Local → page infra",IF(H1857&gt;=p_ph1,"Phase 1",IF(H1857&gt;=p_ph2,"Phase 2","Phase 3")))</f>
        <v>Phase 3</v>
      </c>
      <c r="H1857" s="14" t="n">
        <f aca="false">IF(I1857&lt;p_local,0,IF(C1857="Aéroport → Aéroport",p_pts_plein,IF(Y1857&gt;0,IF(I1857&lt;=Y1857,p_pts_plein,IF(I1857&lt;=p_mult2*Y1857,p_pts_moyen,p_pts_r3)),IF(I1857&gt;=p_vv_min,p_pts_plein,IF(I1857&gt;=p_vv_moy,p_pts_moyen,p_pts_court))))+IF(INDEX(10_Lieux!$D:$D,U1857)=1,p_prio1,p_prio2)+IF(INDEX(10_Lieux!$D:$D,V1857)=1,p_prio1,p_prio2)+IF(K1857="Oui",p_tf,0)+p_hub*((INDEX(10_Lieux!$H:$H,U1857)="Hub")+(INDEX(10_Lieux!$H:$H,V1857)="Hub"))+IF(OR(INDEX(10_Lieux!$H:$H,U1857)="Premium",INDEX(10_Lieux!$H:$H,V1857)="Premium"),p_prem,0))</f>
        <v>50</v>
      </c>
      <c r="I1857" s="14" t="n">
        <f aca="false">ROUND(W1857*p_facteur,0)</f>
        <v>975</v>
      </c>
      <c r="J1857" s="14" t="str">
        <f aca="false">IF(X1857&lt;60,X1857&amp;" min",INT(X1857/60)&amp;" h"&amp;IF(MOD(X1857,60)=0,""," "&amp;TEXT(MOD(X1857,60),"00")))</f>
        <v>10 h 15</v>
      </c>
      <c r="K1857" s="14" t="str">
        <f aca="false">IF(S1857&lt;&gt;T1857,"Oui","Non")</f>
        <v>Oui</v>
      </c>
      <c r="L1857" s="14" t="str">
        <f aca="false">IF(AND(INDEX(10_Lieux!$B:$B,U1857)="Ville",INDEX(10_Lieux!$B:$B,V1857)="Ville"),"/chauffeur-prive/"&amp;INDEX(10_Lieux!$E:$E,U1857)&amp;"-"&amp;INDEX(10_Lieux!$E:$E,V1857)&amp;"/","/chauffeur-prive/"&amp;INDEX(10_Lieux!$E:$E,U1857)&amp;"/"&amp;INDEX(10_Lieux!$E:$E,V1857)&amp;"/")</f>
        <v>/chauffeur-prive/nice/aeroport-bruxelles-charleroi/</v>
      </c>
      <c r="M1857" s="14" t="str">
        <f aca="false">IFERROR(INDEX($L:$L,MATCH(B1857&amp;"|"&amp;A1857,$Z:$Z,0)),"—")</f>
        <v>/chauffeur-prive/aeroport-bruxelles-charleroi/nice/</v>
      </c>
      <c r="N1857" s="14" t="str">
        <f aca="false">IF(LEN("Chauffeur privé "&amp;INDEX(10_Lieux!$J:$J,U1857)&amp;" → "&amp;INDEX(10_Lieux!$J:$J,V1857)&amp;" | 24h/24")&gt;60,"Chauffeur privé "&amp;INDEX(10_Lieux!$J:$J,U1857)&amp;" → "&amp;INDEX(10_Lieux!$J:$J,V1857),"Chauffeur privé "&amp;INDEX(10_Lieux!$J:$J,U1857)&amp;" → "&amp;INDEX(10_Lieux!$J:$J,V1857)&amp;" | 24h/24")</f>
        <v>Chauffeur privé Nice → Aéroport Bruxelles-Charleroi | 24h/24</v>
      </c>
      <c r="O1857" s="14" t="n">
        <f aca="false">LEN(N1857)</f>
        <v>60</v>
      </c>
      <c r="P1857" s="14" t="str">
        <f aca="false">"Chauffeur privé "&amp;INDEX(10_Lieux!$K:$K,U1857)&amp;" vers "&amp;INDEX(10_Lieux!$L:$L,V1857)</f>
        <v>Chauffeur privé de Nice vers l'aéroport Bruxelles-Charleroi</v>
      </c>
      <c r="Q1857" s="14" t="str">
        <f aca="false">"Chauffeur privé "&amp;INDEX(10_Lieux!$K:$K,U1857)&amp;" vers "&amp;INDEX(10_Lieux!$L:$L,V1857)&amp;" : env. "&amp;I1857&amp;" km, "&amp;J1857&amp;" de route. Devis personnalisé, standard 24h/24 et 7j/7."</f>
        <v>Chauffeur privé de Nice vers l'aéroport Bruxelles-Charleroi : env. 975 km, 10 h 15 de route. Devis personnalisé, standard 24h/24 et 7j/7.</v>
      </c>
      <c r="R1857" s="14" t="n">
        <f aca="false">LEN(Q1857)</f>
        <v>137</v>
      </c>
      <c r="S1857" s="14" t="str">
        <f aca="false">INDEX(10_Lieux!$C:$C,U1857)</f>
        <v>France</v>
      </c>
      <c r="T1857" s="14" t="str">
        <f aca="false">INDEX(10_Lieux!$C:$C,V1857)</f>
        <v>Belgique</v>
      </c>
      <c r="U1857" s="14" t="n">
        <f aca="false">MATCH(A1857,10_Lieux!$A:$A,0)</f>
        <v>80</v>
      </c>
      <c r="V1857" s="14" t="n">
        <f aca="false">MATCH(B1857,10_Lieux!$A:$A,0)</f>
        <v>178</v>
      </c>
      <c r="W1857" s="14" t="n">
        <f aca="false">ROUND(6371*2*ASIN(SQRT(SIN(RADIANS(INDEX(10_Lieux!$F:$F,V1857)-INDEX(10_Lieux!$F:$F,U1857))/2)^2+COS(RADIANS(INDEX(10_Lieux!$F:$F,U1857)))*COS(RADIANS(INDEX(10_Lieux!$F:$F,V1857)))*SIN(RADIANS(INDEX(10_Lieux!$G:$G,V1857)-INDEX(10_Lieux!$G:$G,U1857))/2)^2)),1)</f>
        <v>779.9</v>
      </c>
      <c r="X1857" s="14" t="n">
        <f aca="false">ROUND(I1857/IF(I1857&lt;p_seuil_vitesse,p_vit_lente,p_vit_rapide)*60/15,0)*15</f>
        <v>615</v>
      </c>
      <c r="Y1857" s="14" t="n">
        <f aca="false">MAX(IF(INDEX(10_Lieux!$B:$B,U1857)&lt;&gt;"Ville",INDEX(10_Lieux!$I:$I,U1857),0),IF(INDEX(10_Lieux!$B:$B,V1857)&lt;&gt;"Ville",INDEX(10_Lieux!$I:$I,V1857),0))</f>
        <v>250</v>
      </c>
      <c r="Z1857" s="14" t="str">
        <f aca="false">A1857&amp;"|"&amp;B1857</f>
        <v>Nice|Brussels South Charleroi Airport</v>
      </c>
      <c r="AA1857" s="14" t="str">
        <f aca="false">IF(I1857&lt;p_local,"Local",IF(I1857&lt;p_vv_min,"Courte distance",IF(I1857&lt;p_tres_long,"Longue distance","Très longue distance")))</f>
        <v>Très longue distance</v>
      </c>
    </row>
    <row r="1858" customFormat="false" ht="15" hidden="false" customHeight="true" outlineLevel="0" collapsed="false">
      <c r="A1858" s="1" t="s">
        <v>2027</v>
      </c>
      <c r="B1858" s="1" t="s">
        <v>128</v>
      </c>
      <c r="C1858" s="1" t="s">
        <v>34</v>
      </c>
      <c r="D1858" s="1" t="s">
        <v>653</v>
      </c>
      <c r="E1858" s="1" t="s">
        <v>2034</v>
      </c>
      <c r="F1858" s="14" t="s">
        <v>40</v>
      </c>
      <c r="G1858" s="14" t="str">
        <f aca="false">IF(I1858&lt;p_local,"Local → page infra",IF(H1858&gt;=p_ph1,"Phase 1",IF(H1858&gt;=p_ph2,"Phase 2","Phase 3")))</f>
        <v>Phase 3</v>
      </c>
      <c r="H1858" s="14" t="n">
        <f aca="false">IF(I1858&lt;p_local,0,IF(C1858="Aéroport → Aéroport",p_pts_plein,IF(Y1858&gt;0,IF(I1858&lt;=Y1858,p_pts_plein,IF(I1858&lt;=p_mult2*Y1858,p_pts_moyen,p_pts_r3)),IF(I1858&gt;=p_vv_min,p_pts_plein,IF(I1858&gt;=p_vv_moy,p_pts_moyen,p_pts_court))))+IF(INDEX(10_Lieux!$D:$D,U1858)=1,p_prio1,p_prio2)+IF(INDEX(10_Lieux!$D:$D,V1858)=1,p_prio1,p_prio2)+IF(K1858="Oui",p_tf,0)+p_hub*((INDEX(10_Lieux!$H:$H,U1858)="Hub")+(INDEX(10_Lieux!$H:$H,V1858)="Hub"))+IF(OR(INDEX(10_Lieux!$H:$H,U1858)="Premium",INDEX(10_Lieux!$H:$H,V1858)="Premium"),p_prem,0))</f>
        <v>50</v>
      </c>
      <c r="I1858" s="14" t="n">
        <f aca="false">ROUND(W1858*p_facteur,0)</f>
        <v>999</v>
      </c>
      <c r="J1858" s="14" t="str">
        <f aca="false">IF(X1858&lt;60,X1858&amp;" min",INT(X1858/60)&amp;" h"&amp;IF(MOD(X1858,60)=0,""," "&amp;TEXT(MOD(X1858,60),"00")))</f>
        <v>10 h 30</v>
      </c>
      <c r="K1858" s="14" t="str">
        <f aca="false">IF(S1858&lt;&gt;T1858,"Oui","Non")</f>
        <v>Oui</v>
      </c>
      <c r="L1858" s="14" t="str">
        <f aca="false">IF(AND(INDEX(10_Lieux!$B:$B,U1858)="Ville",INDEX(10_Lieux!$B:$B,V1858)="Ville"),"/chauffeur-prive/"&amp;INDEX(10_Lieux!$E:$E,U1858)&amp;"-"&amp;INDEX(10_Lieux!$E:$E,V1858)&amp;"/","/chauffeur-prive/"&amp;INDEX(10_Lieux!$E:$E,U1858)&amp;"/"&amp;INDEX(10_Lieux!$E:$E,V1858)&amp;"/")</f>
        <v>/chauffeur-prive/aeroport-bruxelles-charleroi/marseille/</v>
      </c>
      <c r="M1858" s="14" t="str">
        <f aca="false">IFERROR(INDEX($L:$L,MATCH(B1858&amp;"|"&amp;A1858,$Z:$Z,0)),"—")</f>
        <v>/chauffeur-prive/marseille/aeroport-bruxelles-charleroi/</v>
      </c>
      <c r="N1858" s="14" t="str">
        <f aca="false">IF(LEN("Chauffeur privé "&amp;INDEX(10_Lieux!$J:$J,U1858)&amp;" → "&amp;INDEX(10_Lieux!$J:$J,V1858)&amp;" | 24h/24")&gt;60,"Chauffeur privé "&amp;INDEX(10_Lieux!$J:$J,U1858)&amp;" → "&amp;INDEX(10_Lieux!$J:$J,V1858),"Chauffeur privé "&amp;INDEX(10_Lieux!$J:$J,U1858)&amp;" → "&amp;INDEX(10_Lieux!$J:$J,V1858)&amp;" | 24h/24")</f>
        <v>Chauffeur privé Aéroport Bruxelles-Charleroi → Marseille</v>
      </c>
      <c r="O1858" s="14" t="n">
        <f aca="false">LEN(N1858)</f>
        <v>56</v>
      </c>
      <c r="P1858" s="14" t="str">
        <f aca="false">"Chauffeur privé "&amp;INDEX(10_Lieux!$K:$K,U1858)&amp;" vers "&amp;INDEX(10_Lieux!$L:$L,V1858)</f>
        <v>Chauffeur privé de l'aéroport Bruxelles-Charleroi vers Marseille</v>
      </c>
      <c r="Q1858" s="14" t="str">
        <f aca="false">"Chauffeur privé "&amp;INDEX(10_Lieux!$K:$K,U1858)&amp;" vers "&amp;INDEX(10_Lieux!$L:$L,V1858)&amp;" : env. "&amp;I1858&amp;" km, "&amp;J1858&amp;" de route. Devis personnalisé, standard 24h/24 et 7j/7."</f>
        <v>Chauffeur privé de l'aéroport Bruxelles-Charleroi vers Marseille : env. 999 km, 10 h 30 de route. Devis personnalisé, standard 24h/24 et 7j/7.</v>
      </c>
      <c r="R1858" s="14" t="n">
        <f aca="false">LEN(Q1858)</f>
        <v>142</v>
      </c>
      <c r="S1858" s="14" t="str">
        <f aca="false">INDEX(10_Lieux!$C:$C,U1858)</f>
        <v>Belgique</v>
      </c>
      <c r="T1858" s="14" t="str">
        <f aca="false">INDEX(10_Lieux!$C:$C,V1858)</f>
        <v>France</v>
      </c>
      <c r="U1858" s="14" t="n">
        <f aca="false">MATCH(A1858,10_Lieux!$A:$A,0)</f>
        <v>178</v>
      </c>
      <c r="V1858" s="14" t="n">
        <f aca="false">MATCH(B1858,10_Lieux!$A:$A,0)</f>
        <v>79</v>
      </c>
      <c r="W1858" s="14" t="n">
        <f aca="false">ROUND(6371*2*ASIN(SQRT(SIN(RADIANS(INDEX(10_Lieux!$F:$F,V1858)-INDEX(10_Lieux!$F:$F,U1858))/2)^2+COS(RADIANS(INDEX(10_Lieux!$F:$F,U1858)))*COS(RADIANS(INDEX(10_Lieux!$F:$F,V1858)))*SIN(RADIANS(INDEX(10_Lieux!$G:$G,V1858)-INDEX(10_Lieux!$G:$G,U1858))/2)^2)),1)</f>
        <v>799.4</v>
      </c>
      <c r="X1858" s="14" t="n">
        <f aca="false">ROUND(I1858/IF(I1858&lt;p_seuil_vitesse,p_vit_lente,p_vit_rapide)*60/15,0)*15</f>
        <v>630</v>
      </c>
      <c r="Y1858" s="14" t="n">
        <f aca="false">MAX(IF(INDEX(10_Lieux!$B:$B,U1858)&lt;&gt;"Ville",INDEX(10_Lieux!$I:$I,U1858),0),IF(INDEX(10_Lieux!$B:$B,V1858)&lt;&gt;"Ville",INDEX(10_Lieux!$I:$I,V1858),0))</f>
        <v>250</v>
      </c>
      <c r="Z1858" s="14" t="str">
        <f aca="false">A1858&amp;"|"&amp;B1858</f>
        <v>Brussels South Charleroi Airport|Marseille</v>
      </c>
      <c r="AA1858" s="14" t="str">
        <f aca="false">IF(I1858&lt;p_local,"Local",IF(I1858&lt;p_vv_min,"Courte distance",IF(I1858&lt;p_tres_long,"Longue distance","Très longue distance")))</f>
        <v>Très longue distance</v>
      </c>
    </row>
    <row r="1859" customFormat="false" ht="15" hidden="false" customHeight="true" outlineLevel="0" collapsed="false">
      <c r="A1859" s="1" t="s">
        <v>128</v>
      </c>
      <c r="B1859" s="1" t="s">
        <v>2027</v>
      </c>
      <c r="C1859" s="1" t="s">
        <v>35</v>
      </c>
      <c r="D1859" s="1" t="s">
        <v>653</v>
      </c>
      <c r="E1859" s="1" t="s">
        <v>2035</v>
      </c>
      <c r="F1859" s="14" t="s">
        <v>40</v>
      </c>
      <c r="G1859" s="14" t="str">
        <f aca="false">IF(I1859&lt;p_local,"Local → page infra",IF(H1859&gt;=p_ph1,"Phase 1",IF(H1859&gt;=p_ph2,"Phase 2","Phase 3")))</f>
        <v>Phase 3</v>
      </c>
      <c r="H1859" s="14" t="n">
        <f aca="false">IF(I1859&lt;p_local,0,IF(C1859="Aéroport → Aéroport",p_pts_plein,IF(Y1859&gt;0,IF(I1859&lt;=Y1859,p_pts_plein,IF(I1859&lt;=p_mult2*Y1859,p_pts_moyen,p_pts_r3)),IF(I1859&gt;=p_vv_min,p_pts_plein,IF(I1859&gt;=p_vv_moy,p_pts_moyen,p_pts_court))))+IF(INDEX(10_Lieux!$D:$D,U1859)=1,p_prio1,p_prio2)+IF(INDEX(10_Lieux!$D:$D,V1859)=1,p_prio1,p_prio2)+IF(K1859="Oui",p_tf,0)+p_hub*((INDEX(10_Lieux!$H:$H,U1859)="Hub")+(INDEX(10_Lieux!$H:$H,V1859)="Hub"))+IF(OR(INDEX(10_Lieux!$H:$H,U1859)="Premium",INDEX(10_Lieux!$H:$H,V1859)="Premium"),p_prem,0))</f>
        <v>50</v>
      </c>
      <c r="I1859" s="14" t="n">
        <f aca="false">ROUND(W1859*p_facteur,0)</f>
        <v>999</v>
      </c>
      <c r="J1859" s="14" t="str">
        <f aca="false">IF(X1859&lt;60,X1859&amp;" min",INT(X1859/60)&amp;" h"&amp;IF(MOD(X1859,60)=0,""," "&amp;TEXT(MOD(X1859,60),"00")))</f>
        <v>10 h 30</v>
      </c>
      <c r="K1859" s="14" t="str">
        <f aca="false">IF(S1859&lt;&gt;T1859,"Oui","Non")</f>
        <v>Oui</v>
      </c>
      <c r="L1859" s="14" t="str">
        <f aca="false">IF(AND(INDEX(10_Lieux!$B:$B,U1859)="Ville",INDEX(10_Lieux!$B:$B,V1859)="Ville"),"/chauffeur-prive/"&amp;INDEX(10_Lieux!$E:$E,U1859)&amp;"-"&amp;INDEX(10_Lieux!$E:$E,V1859)&amp;"/","/chauffeur-prive/"&amp;INDEX(10_Lieux!$E:$E,U1859)&amp;"/"&amp;INDEX(10_Lieux!$E:$E,V1859)&amp;"/")</f>
        <v>/chauffeur-prive/marseille/aeroport-bruxelles-charleroi/</v>
      </c>
      <c r="M1859" s="14" t="str">
        <f aca="false">IFERROR(INDEX($L:$L,MATCH(B1859&amp;"|"&amp;A1859,$Z:$Z,0)),"—")</f>
        <v>/chauffeur-prive/aeroport-bruxelles-charleroi/marseille/</v>
      </c>
      <c r="N1859" s="14" t="str">
        <f aca="false">IF(LEN("Chauffeur privé "&amp;INDEX(10_Lieux!$J:$J,U1859)&amp;" → "&amp;INDEX(10_Lieux!$J:$J,V1859)&amp;" | 24h/24")&gt;60,"Chauffeur privé "&amp;INDEX(10_Lieux!$J:$J,U1859)&amp;" → "&amp;INDEX(10_Lieux!$J:$J,V1859),"Chauffeur privé "&amp;INDEX(10_Lieux!$J:$J,U1859)&amp;" → "&amp;INDEX(10_Lieux!$J:$J,V1859)&amp;" | 24h/24")</f>
        <v>Chauffeur privé Marseille → Aéroport Bruxelles-Charleroi</v>
      </c>
      <c r="O1859" s="14" t="n">
        <f aca="false">LEN(N1859)</f>
        <v>56</v>
      </c>
      <c r="P1859" s="14" t="str">
        <f aca="false">"Chauffeur privé "&amp;INDEX(10_Lieux!$K:$K,U1859)&amp;" vers "&amp;INDEX(10_Lieux!$L:$L,V1859)</f>
        <v>Chauffeur privé de Marseille vers l'aéroport Bruxelles-Charleroi</v>
      </c>
      <c r="Q1859" s="14" t="str">
        <f aca="false">"Chauffeur privé "&amp;INDEX(10_Lieux!$K:$K,U1859)&amp;" vers "&amp;INDEX(10_Lieux!$L:$L,V1859)&amp;" : env. "&amp;I1859&amp;" km, "&amp;J1859&amp;" de route. Devis personnalisé, standard 24h/24 et 7j/7."</f>
        <v>Chauffeur privé de Marseille vers l'aéroport Bruxelles-Charleroi : env. 999 km, 10 h 30 de route. Devis personnalisé, standard 24h/24 et 7j/7.</v>
      </c>
      <c r="R1859" s="14" t="n">
        <f aca="false">LEN(Q1859)</f>
        <v>142</v>
      </c>
      <c r="S1859" s="14" t="str">
        <f aca="false">INDEX(10_Lieux!$C:$C,U1859)</f>
        <v>France</v>
      </c>
      <c r="T1859" s="14" t="str">
        <f aca="false">INDEX(10_Lieux!$C:$C,V1859)</f>
        <v>Belgique</v>
      </c>
      <c r="U1859" s="14" t="n">
        <f aca="false">MATCH(A1859,10_Lieux!$A:$A,0)</f>
        <v>79</v>
      </c>
      <c r="V1859" s="14" t="n">
        <f aca="false">MATCH(B1859,10_Lieux!$A:$A,0)</f>
        <v>178</v>
      </c>
      <c r="W1859" s="14" t="n">
        <f aca="false">ROUND(6371*2*ASIN(SQRT(SIN(RADIANS(INDEX(10_Lieux!$F:$F,V1859)-INDEX(10_Lieux!$F:$F,U1859))/2)^2+COS(RADIANS(INDEX(10_Lieux!$F:$F,U1859)))*COS(RADIANS(INDEX(10_Lieux!$F:$F,V1859)))*SIN(RADIANS(INDEX(10_Lieux!$G:$G,V1859)-INDEX(10_Lieux!$G:$G,U1859))/2)^2)),1)</f>
        <v>799.4</v>
      </c>
      <c r="X1859" s="14" t="n">
        <f aca="false">ROUND(I1859/IF(I1859&lt;p_seuil_vitesse,p_vit_lente,p_vit_rapide)*60/15,0)*15</f>
        <v>630</v>
      </c>
      <c r="Y1859" s="14" t="n">
        <f aca="false">MAX(IF(INDEX(10_Lieux!$B:$B,U1859)&lt;&gt;"Ville",INDEX(10_Lieux!$I:$I,U1859),0),IF(INDEX(10_Lieux!$B:$B,V1859)&lt;&gt;"Ville",INDEX(10_Lieux!$I:$I,V1859),0))</f>
        <v>250</v>
      </c>
      <c r="Z1859" s="14" t="str">
        <f aca="false">A1859&amp;"|"&amp;B1859</f>
        <v>Marseille|Brussels South Charleroi Airport</v>
      </c>
      <c r="AA1859" s="14" t="str">
        <f aca="false">IF(I1859&lt;p_local,"Local",IF(I1859&lt;p_vv_min,"Courte distance",IF(I1859&lt;p_tres_long,"Longue distance","Très longue distance")))</f>
        <v>Très longue distance</v>
      </c>
    </row>
    <row r="1860" customFormat="false" ht="15" hidden="false" customHeight="true" outlineLevel="0" collapsed="false">
      <c r="A1860" s="1" t="s">
        <v>2027</v>
      </c>
      <c r="B1860" s="1" t="s">
        <v>130</v>
      </c>
      <c r="C1860" s="1" t="s">
        <v>34</v>
      </c>
      <c r="D1860" s="1" t="s">
        <v>653</v>
      </c>
      <c r="E1860" s="1" t="s">
        <v>2036</v>
      </c>
      <c r="F1860" s="14" t="s">
        <v>40</v>
      </c>
      <c r="G1860" s="14" t="str">
        <f aca="false">IF(I1860&lt;p_local,"Local → page infra",IF(H1860&gt;=p_ph1,"Phase 1",IF(H1860&gt;=p_ph2,"Phase 2","Phase 3")))</f>
        <v>Phase 3</v>
      </c>
      <c r="H1860" s="14" t="n">
        <f aca="false">IF(I1860&lt;p_local,0,IF(C1860="Aéroport → Aéroport",p_pts_plein,IF(Y1860&gt;0,IF(I1860&lt;=Y1860,p_pts_plein,IF(I1860&lt;=p_mult2*Y1860,p_pts_moyen,p_pts_r3)),IF(I1860&gt;=p_vv_min,p_pts_plein,IF(I1860&gt;=p_vv_moy,p_pts_moyen,p_pts_court))))+IF(INDEX(10_Lieux!$D:$D,U1860)=1,p_prio1,p_prio2)+IF(INDEX(10_Lieux!$D:$D,V1860)=1,p_prio1,p_prio2)+IF(K1860="Oui",p_tf,0)+p_hub*((INDEX(10_Lieux!$H:$H,U1860)="Hub")+(INDEX(10_Lieux!$H:$H,V1860)="Hub"))+IF(OR(INDEX(10_Lieux!$H:$H,U1860)="Premium",INDEX(10_Lieux!$H:$H,V1860)="Premium"),p_prem,0))</f>
        <v>40</v>
      </c>
      <c r="I1860" s="14" t="n">
        <f aca="false">ROUND(W1860*p_facteur,0)</f>
        <v>912</v>
      </c>
      <c r="J1860" s="14" t="str">
        <f aca="false">IF(X1860&lt;60,X1860&amp;" min",INT(X1860/60)&amp;" h"&amp;IF(MOD(X1860,60)=0,""," "&amp;TEXT(MOD(X1860,60),"00")))</f>
        <v>9 h 30</v>
      </c>
      <c r="K1860" s="14" t="str">
        <f aca="false">IF(S1860&lt;&gt;T1860,"Oui","Non")</f>
        <v>Oui</v>
      </c>
      <c r="L1860" s="14" t="str">
        <f aca="false">IF(AND(INDEX(10_Lieux!$B:$B,U1860)="Ville",INDEX(10_Lieux!$B:$B,V1860)="Ville"),"/chauffeur-prive/"&amp;INDEX(10_Lieux!$E:$E,U1860)&amp;"-"&amp;INDEX(10_Lieux!$E:$E,V1860)&amp;"/","/chauffeur-prive/"&amp;INDEX(10_Lieux!$E:$E,U1860)&amp;"/"&amp;INDEX(10_Lieux!$E:$E,V1860)&amp;"/")</f>
        <v>/chauffeur-prive/aeroport-bruxelles-charleroi/bordeaux/</v>
      </c>
      <c r="M1860" s="14" t="str">
        <f aca="false">IFERROR(INDEX($L:$L,MATCH(B1860&amp;"|"&amp;A1860,$Z:$Z,0)),"—")</f>
        <v>/chauffeur-prive/bordeaux/aeroport-bruxelles-charleroi/</v>
      </c>
      <c r="N1860" s="14" t="str">
        <f aca="false">IF(LEN("Chauffeur privé "&amp;INDEX(10_Lieux!$J:$J,U1860)&amp;" → "&amp;INDEX(10_Lieux!$J:$J,V1860)&amp;" | 24h/24")&gt;60,"Chauffeur privé "&amp;INDEX(10_Lieux!$J:$J,U1860)&amp;" → "&amp;INDEX(10_Lieux!$J:$J,V1860),"Chauffeur privé "&amp;INDEX(10_Lieux!$J:$J,U1860)&amp;" → "&amp;INDEX(10_Lieux!$J:$J,V1860)&amp;" | 24h/24")</f>
        <v>Chauffeur privé Aéroport Bruxelles-Charleroi → Bordeaux</v>
      </c>
      <c r="O1860" s="14" t="n">
        <f aca="false">LEN(N1860)</f>
        <v>55</v>
      </c>
      <c r="P1860" s="14" t="str">
        <f aca="false">"Chauffeur privé "&amp;INDEX(10_Lieux!$K:$K,U1860)&amp;" vers "&amp;INDEX(10_Lieux!$L:$L,V1860)</f>
        <v>Chauffeur privé de l'aéroport Bruxelles-Charleroi vers Bordeaux</v>
      </c>
      <c r="Q1860" s="14" t="str">
        <f aca="false">"Chauffeur privé "&amp;INDEX(10_Lieux!$K:$K,U1860)&amp;" vers "&amp;INDEX(10_Lieux!$L:$L,V1860)&amp;" : env. "&amp;I1860&amp;" km, "&amp;J1860&amp;" de route. Devis personnalisé, standard 24h/24 et 7j/7."</f>
        <v>Chauffeur privé de l'aéroport Bruxelles-Charleroi vers Bordeaux : env. 912 km, 9 h 30 de route. Devis personnalisé, standard 24h/24 et 7j/7.</v>
      </c>
      <c r="R1860" s="14" t="n">
        <f aca="false">LEN(Q1860)</f>
        <v>140</v>
      </c>
      <c r="S1860" s="14" t="str">
        <f aca="false">INDEX(10_Lieux!$C:$C,U1860)</f>
        <v>Belgique</v>
      </c>
      <c r="T1860" s="14" t="str">
        <f aca="false">INDEX(10_Lieux!$C:$C,V1860)</f>
        <v>France</v>
      </c>
      <c r="U1860" s="14" t="n">
        <f aca="false">MATCH(A1860,10_Lieux!$A:$A,0)</f>
        <v>178</v>
      </c>
      <c r="V1860" s="14" t="n">
        <f aca="false">MATCH(B1860,10_Lieux!$A:$A,0)</f>
        <v>61</v>
      </c>
      <c r="W1860" s="14" t="n">
        <f aca="false">ROUND(6371*2*ASIN(SQRT(SIN(RADIANS(INDEX(10_Lieux!$F:$F,V1860)-INDEX(10_Lieux!$F:$F,U1860))/2)^2+COS(RADIANS(INDEX(10_Lieux!$F:$F,U1860)))*COS(RADIANS(INDEX(10_Lieux!$F:$F,V1860)))*SIN(RADIANS(INDEX(10_Lieux!$G:$G,V1860)-INDEX(10_Lieux!$G:$G,U1860))/2)^2)),1)</f>
        <v>729.5</v>
      </c>
      <c r="X1860" s="14" t="n">
        <f aca="false">ROUND(I1860/IF(I1860&lt;p_seuil_vitesse,p_vit_lente,p_vit_rapide)*60/15,0)*15</f>
        <v>570</v>
      </c>
      <c r="Y1860" s="14" t="n">
        <f aca="false">MAX(IF(INDEX(10_Lieux!$B:$B,U1860)&lt;&gt;"Ville",INDEX(10_Lieux!$I:$I,U1860),0),IF(INDEX(10_Lieux!$B:$B,V1860)&lt;&gt;"Ville",INDEX(10_Lieux!$I:$I,V1860),0))</f>
        <v>250</v>
      </c>
      <c r="Z1860" s="14" t="str">
        <f aca="false">A1860&amp;"|"&amp;B1860</f>
        <v>Brussels South Charleroi Airport|Bordeaux</v>
      </c>
      <c r="AA1860" s="14" t="str">
        <f aca="false">IF(I1860&lt;p_local,"Local",IF(I1860&lt;p_vv_min,"Courte distance",IF(I1860&lt;p_tres_long,"Longue distance","Très longue distance")))</f>
        <v>Très longue distance</v>
      </c>
    </row>
    <row r="1861" customFormat="false" ht="15" hidden="false" customHeight="true" outlineLevel="0" collapsed="false">
      <c r="A1861" s="1" t="s">
        <v>130</v>
      </c>
      <c r="B1861" s="1" t="s">
        <v>2027</v>
      </c>
      <c r="C1861" s="1" t="s">
        <v>35</v>
      </c>
      <c r="D1861" s="1" t="s">
        <v>653</v>
      </c>
      <c r="E1861" s="1" t="s">
        <v>2037</v>
      </c>
      <c r="F1861" s="14" t="s">
        <v>40</v>
      </c>
      <c r="G1861" s="14" t="str">
        <f aca="false">IF(I1861&lt;p_local,"Local → page infra",IF(H1861&gt;=p_ph1,"Phase 1",IF(H1861&gt;=p_ph2,"Phase 2","Phase 3")))</f>
        <v>Phase 3</v>
      </c>
      <c r="H1861" s="14" t="n">
        <f aca="false">IF(I1861&lt;p_local,0,IF(C1861="Aéroport → Aéroport",p_pts_plein,IF(Y1861&gt;0,IF(I1861&lt;=Y1861,p_pts_plein,IF(I1861&lt;=p_mult2*Y1861,p_pts_moyen,p_pts_r3)),IF(I1861&gt;=p_vv_min,p_pts_plein,IF(I1861&gt;=p_vv_moy,p_pts_moyen,p_pts_court))))+IF(INDEX(10_Lieux!$D:$D,U1861)=1,p_prio1,p_prio2)+IF(INDEX(10_Lieux!$D:$D,V1861)=1,p_prio1,p_prio2)+IF(K1861="Oui",p_tf,0)+p_hub*((INDEX(10_Lieux!$H:$H,U1861)="Hub")+(INDEX(10_Lieux!$H:$H,V1861)="Hub"))+IF(OR(INDEX(10_Lieux!$H:$H,U1861)="Premium",INDEX(10_Lieux!$H:$H,V1861)="Premium"),p_prem,0))</f>
        <v>40</v>
      </c>
      <c r="I1861" s="14" t="n">
        <f aca="false">ROUND(W1861*p_facteur,0)</f>
        <v>912</v>
      </c>
      <c r="J1861" s="14" t="str">
        <f aca="false">IF(X1861&lt;60,X1861&amp;" min",INT(X1861/60)&amp;" h"&amp;IF(MOD(X1861,60)=0,""," "&amp;TEXT(MOD(X1861,60),"00")))</f>
        <v>9 h 30</v>
      </c>
      <c r="K1861" s="14" t="str">
        <f aca="false">IF(S1861&lt;&gt;T1861,"Oui","Non")</f>
        <v>Oui</v>
      </c>
      <c r="L1861" s="14" t="str">
        <f aca="false">IF(AND(INDEX(10_Lieux!$B:$B,U1861)="Ville",INDEX(10_Lieux!$B:$B,V1861)="Ville"),"/chauffeur-prive/"&amp;INDEX(10_Lieux!$E:$E,U1861)&amp;"-"&amp;INDEX(10_Lieux!$E:$E,V1861)&amp;"/","/chauffeur-prive/"&amp;INDEX(10_Lieux!$E:$E,U1861)&amp;"/"&amp;INDEX(10_Lieux!$E:$E,V1861)&amp;"/")</f>
        <v>/chauffeur-prive/bordeaux/aeroport-bruxelles-charleroi/</v>
      </c>
      <c r="M1861" s="14" t="str">
        <f aca="false">IFERROR(INDEX($L:$L,MATCH(B1861&amp;"|"&amp;A1861,$Z:$Z,0)),"—")</f>
        <v>/chauffeur-prive/aeroport-bruxelles-charleroi/bordeaux/</v>
      </c>
      <c r="N1861" s="14" t="str">
        <f aca="false">IF(LEN("Chauffeur privé "&amp;INDEX(10_Lieux!$J:$J,U1861)&amp;" → "&amp;INDEX(10_Lieux!$J:$J,V1861)&amp;" | 24h/24")&gt;60,"Chauffeur privé "&amp;INDEX(10_Lieux!$J:$J,U1861)&amp;" → "&amp;INDEX(10_Lieux!$J:$J,V1861),"Chauffeur privé "&amp;INDEX(10_Lieux!$J:$J,U1861)&amp;" → "&amp;INDEX(10_Lieux!$J:$J,V1861)&amp;" | 24h/24")</f>
        <v>Chauffeur privé Bordeaux → Aéroport Bruxelles-Charleroi</v>
      </c>
      <c r="O1861" s="14" t="n">
        <f aca="false">LEN(N1861)</f>
        <v>55</v>
      </c>
      <c r="P1861" s="14" t="str">
        <f aca="false">"Chauffeur privé "&amp;INDEX(10_Lieux!$K:$K,U1861)&amp;" vers "&amp;INDEX(10_Lieux!$L:$L,V1861)</f>
        <v>Chauffeur privé de Bordeaux vers l'aéroport Bruxelles-Charleroi</v>
      </c>
      <c r="Q1861" s="14" t="str">
        <f aca="false">"Chauffeur privé "&amp;INDEX(10_Lieux!$K:$K,U1861)&amp;" vers "&amp;INDEX(10_Lieux!$L:$L,V1861)&amp;" : env. "&amp;I1861&amp;" km, "&amp;J1861&amp;" de route. Devis personnalisé, standard 24h/24 et 7j/7."</f>
        <v>Chauffeur privé de Bordeaux vers l'aéroport Bruxelles-Charleroi : env. 912 km, 9 h 30 de route. Devis personnalisé, standard 24h/24 et 7j/7.</v>
      </c>
      <c r="R1861" s="14" t="n">
        <f aca="false">LEN(Q1861)</f>
        <v>140</v>
      </c>
      <c r="S1861" s="14" t="str">
        <f aca="false">INDEX(10_Lieux!$C:$C,U1861)</f>
        <v>France</v>
      </c>
      <c r="T1861" s="14" t="str">
        <f aca="false">INDEX(10_Lieux!$C:$C,V1861)</f>
        <v>Belgique</v>
      </c>
      <c r="U1861" s="14" t="n">
        <f aca="false">MATCH(A1861,10_Lieux!$A:$A,0)</f>
        <v>61</v>
      </c>
      <c r="V1861" s="14" t="n">
        <f aca="false">MATCH(B1861,10_Lieux!$A:$A,0)</f>
        <v>178</v>
      </c>
      <c r="W1861" s="14" t="n">
        <f aca="false">ROUND(6371*2*ASIN(SQRT(SIN(RADIANS(INDEX(10_Lieux!$F:$F,V1861)-INDEX(10_Lieux!$F:$F,U1861))/2)^2+COS(RADIANS(INDEX(10_Lieux!$F:$F,U1861)))*COS(RADIANS(INDEX(10_Lieux!$F:$F,V1861)))*SIN(RADIANS(INDEX(10_Lieux!$G:$G,V1861)-INDEX(10_Lieux!$G:$G,U1861))/2)^2)),1)</f>
        <v>729.5</v>
      </c>
      <c r="X1861" s="14" t="n">
        <f aca="false">ROUND(I1861/IF(I1861&lt;p_seuil_vitesse,p_vit_lente,p_vit_rapide)*60/15,0)*15</f>
        <v>570</v>
      </c>
      <c r="Y1861" s="14" t="n">
        <f aca="false">MAX(IF(INDEX(10_Lieux!$B:$B,U1861)&lt;&gt;"Ville",INDEX(10_Lieux!$I:$I,U1861),0),IF(INDEX(10_Lieux!$B:$B,V1861)&lt;&gt;"Ville",INDEX(10_Lieux!$I:$I,V1861),0))</f>
        <v>250</v>
      </c>
      <c r="Z1861" s="14" t="str">
        <f aca="false">A1861&amp;"|"&amp;B1861</f>
        <v>Bordeaux|Brussels South Charleroi Airport</v>
      </c>
      <c r="AA1861" s="14" t="str">
        <f aca="false">IF(I1861&lt;p_local,"Local",IF(I1861&lt;p_vv_min,"Courte distance",IF(I1861&lt;p_tres_long,"Longue distance","Très longue distance")))</f>
        <v>Très longue distance</v>
      </c>
    </row>
    <row r="1862" customFormat="false" ht="15" hidden="false" customHeight="true" outlineLevel="0" collapsed="false">
      <c r="A1862" s="1" t="s">
        <v>2027</v>
      </c>
      <c r="B1862" s="1" t="s">
        <v>132</v>
      </c>
      <c r="C1862" s="1" t="s">
        <v>34</v>
      </c>
      <c r="D1862" s="1" t="s">
        <v>653</v>
      </c>
      <c r="E1862" s="1" t="s">
        <v>2038</v>
      </c>
      <c r="F1862" s="14" t="s">
        <v>40</v>
      </c>
      <c r="G1862" s="14" t="str">
        <f aca="false">IF(I1862&lt;p_local,"Local → page infra",IF(H1862&gt;=p_ph1,"Phase 1",IF(H1862&gt;=p_ph2,"Phase 2","Phase 3")))</f>
        <v>Phase 3</v>
      </c>
      <c r="H1862" s="14" t="n">
        <f aca="false">IF(I1862&lt;p_local,0,IF(C1862="Aéroport → Aéroport",p_pts_plein,IF(Y1862&gt;0,IF(I1862&lt;=Y1862,p_pts_plein,IF(I1862&lt;=p_mult2*Y1862,p_pts_moyen,p_pts_r3)),IF(I1862&gt;=p_vv_min,p_pts_plein,IF(I1862&gt;=p_vv_moy,p_pts_moyen,p_pts_court))))+IF(INDEX(10_Lieux!$D:$D,U1862)=1,p_prio1,p_prio2)+IF(INDEX(10_Lieux!$D:$D,V1862)=1,p_prio1,p_prio2)+IF(K1862="Oui",p_tf,0)+p_hub*((INDEX(10_Lieux!$H:$H,U1862)="Hub")+(INDEX(10_Lieux!$H:$H,V1862)="Hub"))+IF(OR(INDEX(10_Lieux!$H:$H,U1862)="Premium",INDEX(10_Lieux!$H:$H,V1862)="Premium"),p_prem,0))</f>
        <v>40</v>
      </c>
      <c r="I1862" s="14" t="n">
        <f aca="false">ROUND(W1862*p_facteur,0)</f>
        <v>994</v>
      </c>
      <c r="J1862" s="14" t="str">
        <f aca="false">IF(X1862&lt;60,X1862&amp;" min",INT(X1862/60)&amp;" h"&amp;IF(MOD(X1862,60)=0,""," "&amp;TEXT(MOD(X1862,60),"00")))</f>
        <v>10 h 30</v>
      </c>
      <c r="K1862" s="14" t="str">
        <f aca="false">IF(S1862&lt;&gt;T1862,"Oui","Non")</f>
        <v>Oui</v>
      </c>
      <c r="L1862" s="14" t="str">
        <f aca="false">IF(AND(INDEX(10_Lieux!$B:$B,U1862)="Ville",INDEX(10_Lieux!$B:$B,V1862)="Ville"),"/chauffeur-prive/"&amp;INDEX(10_Lieux!$E:$E,U1862)&amp;"-"&amp;INDEX(10_Lieux!$E:$E,V1862)&amp;"/","/chauffeur-prive/"&amp;INDEX(10_Lieux!$E:$E,U1862)&amp;"/"&amp;INDEX(10_Lieux!$E:$E,V1862)&amp;"/")</f>
        <v>/chauffeur-prive/aeroport-bruxelles-charleroi/toulouse/</v>
      </c>
      <c r="M1862" s="14" t="str">
        <f aca="false">IFERROR(INDEX($L:$L,MATCH(B1862&amp;"|"&amp;A1862,$Z:$Z,0)),"—")</f>
        <v>/chauffeur-prive/toulouse/aeroport-bruxelles-charleroi/</v>
      </c>
      <c r="N1862" s="14" t="str">
        <f aca="false">IF(LEN("Chauffeur privé "&amp;INDEX(10_Lieux!$J:$J,U1862)&amp;" → "&amp;INDEX(10_Lieux!$J:$J,V1862)&amp;" | 24h/24")&gt;60,"Chauffeur privé "&amp;INDEX(10_Lieux!$J:$J,U1862)&amp;" → "&amp;INDEX(10_Lieux!$J:$J,V1862),"Chauffeur privé "&amp;INDEX(10_Lieux!$J:$J,U1862)&amp;" → "&amp;INDEX(10_Lieux!$J:$J,V1862)&amp;" | 24h/24")</f>
        <v>Chauffeur privé Aéroport Bruxelles-Charleroi → Toulouse</v>
      </c>
      <c r="O1862" s="14" t="n">
        <f aca="false">LEN(N1862)</f>
        <v>55</v>
      </c>
      <c r="P1862" s="14" t="str">
        <f aca="false">"Chauffeur privé "&amp;INDEX(10_Lieux!$K:$K,U1862)&amp;" vers "&amp;INDEX(10_Lieux!$L:$L,V1862)</f>
        <v>Chauffeur privé de l'aéroport Bruxelles-Charleroi vers Toulouse</v>
      </c>
      <c r="Q1862" s="14" t="str">
        <f aca="false">"Chauffeur privé "&amp;INDEX(10_Lieux!$K:$K,U1862)&amp;" vers "&amp;INDEX(10_Lieux!$L:$L,V1862)&amp;" : env. "&amp;I1862&amp;" km, "&amp;J1862&amp;" de route. Devis personnalisé, standard 24h/24 et 7j/7."</f>
        <v>Chauffeur privé de l'aéroport Bruxelles-Charleroi vers Toulouse : env. 994 km, 10 h 30 de route. Devis personnalisé, standard 24h/24 et 7j/7.</v>
      </c>
      <c r="R1862" s="14" t="n">
        <f aca="false">LEN(Q1862)</f>
        <v>141</v>
      </c>
      <c r="S1862" s="14" t="str">
        <f aca="false">INDEX(10_Lieux!$C:$C,U1862)</f>
        <v>Belgique</v>
      </c>
      <c r="T1862" s="14" t="str">
        <f aca="false">INDEX(10_Lieux!$C:$C,V1862)</f>
        <v>France</v>
      </c>
      <c r="U1862" s="14" t="n">
        <f aca="false">MATCH(A1862,10_Lieux!$A:$A,0)</f>
        <v>178</v>
      </c>
      <c r="V1862" s="14" t="n">
        <f aca="false">MATCH(B1862,10_Lieux!$A:$A,0)</f>
        <v>70</v>
      </c>
      <c r="W1862" s="14" t="n">
        <f aca="false">ROUND(6371*2*ASIN(SQRT(SIN(RADIANS(INDEX(10_Lieux!$F:$F,V1862)-INDEX(10_Lieux!$F:$F,U1862))/2)^2+COS(RADIANS(INDEX(10_Lieux!$F:$F,U1862)))*COS(RADIANS(INDEX(10_Lieux!$F:$F,V1862)))*SIN(RADIANS(INDEX(10_Lieux!$G:$G,V1862)-INDEX(10_Lieux!$G:$G,U1862))/2)^2)),1)</f>
        <v>795.3</v>
      </c>
      <c r="X1862" s="14" t="n">
        <f aca="false">ROUND(I1862/IF(I1862&lt;p_seuil_vitesse,p_vit_lente,p_vit_rapide)*60/15,0)*15</f>
        <v>630</v>
      </c>
      <c r="Y1862" s="14" t="n">
        <f aca="false">MAX(IF(INDEX(10_Lieux!$B:$B,U1862)&lt;&gt;"Ville",INDEX(10_Lieux!$I:$I,U1862),0),IF(INDEX(10_Lieux!$B:$B,V1862)&lt;&gt;"Ville",INDEX(10_Lieux!$I:$I,V1862),0))</f>
        <v>250</v>
      </c>
      <c r="Z1862" s="14" t="str">
        <f aca="false">A1862&amp;"|"&amp;B1862</f>
        <v>Brussels South Charleroi Airport|Toulouse</v>
      </c>
      <c r="AA1862" s="14" t="str">
        <f aca="false">IF(I1862&lt;p_local,"Local",IF(I1862&lt;p_vv_min,"Courte distance",IF(I1862&lt;p_tres_long,"Longue distance","Très longue distance")))</f>
        <v>Très longue distance</v>
      </c>
    </row>
    <row r="1863" customFormat="false" ht="15" hidden="false" customHeight="true" outlineLevel="0" collapsed="false">
      <c r="A1863" s="1" t="s">
        <v>132</v>
      </c>
      <c r="B1863" s="1" t="s">
        <v>2027</v>
      </c>
      <c r="C1863" s="1" t="s">
        <v>35</v>
      </c>
      <c r="D1863" s="1" t="s">
        <v>653</v>
      </c>
      <c r="E1863" s="1" t="s">
        <v>2039</v>
      </c>
      <c r="F1863" s="14" t="s">
        <v>40</v>
      </c>
      <c r="G1863" s="14" t="str">
        <f aca="false">IF(I1863&lt;p_local,"Local → page infra",IF(H1863&gt;=p_ph1,"Phase 1",IF(H1863&gt;=p_ph2,"Phase 2","Phase 3")))</f>
        <v>Phase 3</v>
      </c>
      <c r="H1863" s="14" t="n">
        <f aca="false">IF(I1863&lt;p_local,0,IF(C1863="Aéroport → Aéroport",p_pts_plein,IF(Y1863&gt;0,IF(I1863&lt;=Y1863,p_pts_plein,IF(I1863&lt;=p_mult2*Y1863,p_pts_moyen,p_pts_r3)),IF(I1863&gt;=p_vv_min,p_pts_plein,IF(I1863&gt;=p_vv_moy,p_pts_moyen,p_pts_court))))+IF(INDEX(10_Lieux!$D:$D,U1863)=1,p_prio1,p_prio2)+IF(INDEX(10_Lieux!$D:$D,V1863)=1,p_prio1,p_prio2)+IF(K1863="Oui",p_tf,0)+p_hub*((INDEX(10_Lieux!$H:$H,U1863)="Hub")+(INDEX(10_Lieux!$H:$H,V1863)="Hub"))+IF(OR(INDEX(10_Lieux!$H:$H,U1863)="Premium",INDEX(10_Lieux!$H:$H,V1863)="Premium"),p_prem,0))</f>
        <v>40</v>
      </c>
      <c r="I1863" s="14" t="n">
        <f aca="false">ROUND(W1863*p_facteur,0)</f>
        <v>994</v>
      </c>
      <c r="J1863" s="14" t="str">
        <f aca="false">IF(X1863&lt;60,X1863&amp;" min",INT(X1863/60)&amp;" h"&amp;IF(MOD(X1863,60)=0,""," "&amp;TEXT(MOD(X1863,60),"00")))</f>
        <v>10 h 30</v>
      </c>
      <c r="K1863" s="14" t="str">
        <f aca="false">IF(S1863&lt;&gt;T1863,"Oui","Non")</f>
        <v>Oui</v>
      </c>
      <c r="L1863" s="14" t="str">
        <f aca="false">IF(AND(INDEX(10_Lieux!$B:$B,U1863)="Ville",INDEX(10_Lieux!$B:$B,V1863)="Ville"),"/chauffeur-prive/"&amp;INDEX(10_Lieux!$E:$E,U1863)&amp;"-"&amp;INDEX(10_Lieux!$E:$E,V1863)&amp;"/","/chauffeur-prive/"&amp;INDEX(10_Lieux!$E:$E,U1863)&amp;"/"&amp;INDEX(10_Lieux!$E:$E,V1863)&amp;"/")</f>
        <v>/chauffeur-prive/toulouse/aeroport-bruxelles-charleroi/</v>
      </c>
      <c r="M1863" s="14" t="str">
        <f aca="false">IFERROR(INDEX($L:$L,MATCH(B1863&amp;"|"&amp;A1863,$Z:$Z,0)),"—")</f>
        <v>/chauffeur-prive/aeroport-bruxelles-charleroi/toulouse/</v>
      </c>
      <c r="N1863" s="14" t="str">
        <f aca="false">IF(LEN("Chauffeur privé "&amp;INDEX(10_Lieux!$J:$J,U1863)&amp;" → "&amp;INDEX(10_Lieux!$J:$J,V1863)&amp;" | 24h/24")&gt;60,"Chauffeur privé "&amp;INDEX(10_Lieux!$J:$J,U1863)&amp;" → "&amp;INDEX(10_Lieux!$J:$J,V1863),"Chauffeur privé "&amp;INDEX(10_Lieux!$J:$J,U1863)&amp;" → "&amp;INDEX(10_Lieux!$J:$J,V1863)&amp;" | 24h/24")</f>
        <v>Chauffeur privé Toulouse → Aéroport Bruxelles-Charleroi</v>
      </c>
      <c r="O1863" s="14" t="n">
        <f aca="false">LEN(N1863)</f>
        <v>55</v>
      </c>
      <c r="P1863" s="14" t="str">
        <f aca="false">"Chauffeur privé "&amp;INDEX(10_Lieux!$K:$K,U1863)&amp;" vers "&amp;INDEX(10_Lieux!$L:$L,V1863)</f>
        <v>Chauffeur privé de Toulouse vers l'aéroport Bruxelles-Charleroi</v>
      </c>
      <c r="Q1863" s="14" t="str">
        <f aca="false">"Chauffeur privé "&amp;INDEX(10_Lieux!$K:$K,U1863)&amp;" vers "&amp;INDEX(10_Lieux!$L:$L,V1863)&amp;" : env. "&amp;I1863&amp;" km, "&amp;J1863&amp;" de route. Devis personnalisé, standard 24h/24 et 7j/7."</f>
        <v>Chauffeur privé de Toulouse vers l'aéroport Bruxelles-Charleroi : env. 994 km, 10 h 30 de route. Devis personnalisé, standard 24h/24 et 7j/7.</v>
      </c>
      <c r="R1863" s="14" t="n">
        <f aca="false">LEN(Q1863)</f>
        <v>141</v>
      </c>
      <c r="S1863" s="14" t="str">
        <f aca="false">INDEX(10_Lieux!$C:$C,U1863)</f>
        <v>France</v>
      </c>
      <c r="T1863" s="14" t="str">
        <f aca="false">INDEX(10_Lieux!$C:$C,V1863)</f>
        <v>Belgique</v>
      </c>
      <c r="U1863" s="14" t="n">
        <f aca="false">MATCH(A1863,10_Lieux!$A:$A,0)</f>
        <v>70</v>
      </c>
      <c r="V1863" s="14" t="n">
        <f aca="false">MATCH(B1863,10_Lieux!$A:$A,0)</f>
        <v>178</v>
      </c>
      <c r="W1863" s="14" t="n">
        <f aca="false">ROUND(6371*2*ASIN(SQRT(SIN(RADIANS(INDEX(10_Lieux!$F:$F,V1863)-INDEX(10_Lieux!$F:$F,U1863))/2)^2+COS(RADIANS(INDEX(10_Lieux!$F:$F,U1863)))*COS(RADIANS(INDEX(10_Lieux!$F:$F,V1863)))*SIN(RADIANS(INDEX(10_Lieux!$G:$G,V1863)-INDEX(10_Lieux!$G:$G,U1863))/2)^2)),1)</f>
        <v>795.3</v>
      </c>
      <c r="X1863" s="14" t="n">
        <f aca="false">ROUND(I1863/IF(I1863&lt;p_seuil_vitesse,p_vit_lente,p_vit_rapide)*60/15,0)*15</f>
        <v>630</v>
      </c>
      <c r="Y1863" s="14" t="n">
        <f aca="false">MAX(IF(INDEX(10_Lieux!$B:$B,U1863)&lt;&gt;"Ville",INDEX(10_Lieux!$I:$I,U1863),0),IF(INDEX(10_Lieux!$B:$B,V1863)&lt;&gt;"Ville",INDEX(10_Lieux!$I:$I,V1863),0))</f>
        <v>250</v>
      </c>
      <c r="Z1863" s="14" t="str">
        <f aca="false">A1863&amp;"|"&amp;B1863</f>
        <v>Toulouse|Brussels South Charleroi Airport</v>
      </c>
      <c r="AA1863" s="14" t="str">
        <f aca="false">IF(I1863&lt;p_local,"Local",IF(I1863&lt;p_vv_min,"Courte distance",IF(I1863&lt;p_tres_long,"Longue distance","Très longue distance")))</f>
        <v>Très longue distance</v>
      </c>
    </row>
    <row r="1864" customFormat="false" ht="15" hidden="false" customHeight="true" outlineLevel="0" collapsed="false">
      <c r="A1864" s="1" t="s">
        <v>2027</v>
      </c>
      <c r="B1864" s="1" t="s">
        <v>134</v>
      </c>
      <c r="C1864" s="1" t="s">
        <v>34</v>
      </c>
      <c r="D1864" s="1" t="s">
        <v>653</v>
      </c>
      <c r="E1864" s="1" t="s">
        <v>2040</v>
      </c>
      <c r="F1864" s="14" t="s">
        <v>40</v>
      </c>
      <c r="G1864" s="14" t="str">
        <f aca="false">IF(I1864&lt;p_local,"Local → page infra",IF(H1864&gt;=p_ph1,"Phase 1",IF(H1864&gt;=p_ph2,"Phase 2","Phase 3")))</f>
        <v>Phase 2</v>
      </c>
      <c r="H1864" s="14" t="n">
        <f aca="false">IF(I1864&lt;p_local,0,IF(C1864="Aéroport → Aéroport",p_pts_plein,IF(Y1864&gt;0,IF(I1864&lt;=Y1864,p_pts_plein,IF(I1864&lt;=p_mult2*Y1864,p_pts_moyen,p_pts_r3)),IF(I1864&gt;=p_vv_min,p_pts_plein,IF(I1864&gt;=p_vv_moy,p_pts_moyen,p_pts_court))))+IF(INDEX(10_Lieux!$D:$D,U1864)=1,p_prio1,p_prio2)+IF(INDEX(10_Lieux!$D:$D,V1864)=1,p_prio1,p_prio2)+IF(K1864="Oui",p_tf,0)+p_hub*((INDEX(10_Lieux!$H:$H,U1864)="Hub")+(INDEX(10_Lieux!$H:$H,V1864)="Hub"))+IF(OR(INDEX(10_Lieux!$H:$H,U1864)="Premium",INDEX(10_Lieux!$H:$H,V1864)="Premium"),p_prem,0))</f>
        <v>70</v>
      </c>
      <c r="I1864" s="14" t="n">
        <f aca="false">ROUND(W1864*p_facteur,0)</f>
        <v>126</v>
      </c>
      <c r="J1864" s="14" t="str">
        <f aca="false">IF(X1864&lt;60,X1864&amp;" min",INT(X1864/60)&amp;" h"&amp;IF(MOD(X1864,60)=0,""," "&amp;TEXT(MOD(X1864,60),"00")))</f>
        <v>1 h 15</v>
      </c>
      <c r="K1864" s="14" t="str">
        <f aca="false">IF(S1864&lt;&gt;T1864,"Oui","Non")</f>
        <v>Oui</v>
      </c>
      <c r="L1864" s="14" t="str">
        <f aca="false">IF(AND(INDEX(10_Lieux!$B:$B,U1864)="Ville",INDEX(10_Lieux!$B:$B,V1864)="Ville"),"/chauffeur-prive/"&amp;INDEX(10_Lieux!$E:$E,U1864)&amp;"-"&amp;INDEX(10_Lieux!$E:$E,V1864)&amp;"/","/chauffeur-prive/"&amp;INDEX(10_Lieux!$E:$E,U1864)&amp;"/"&amp;INDEX(10_Lieux!$E:$E,V1864)&amp;"/")</f>
        <v>/chauffeur-prive/aeroport-bruxelles-charleroi/lille/</v>
      </c>
      <c r="M1864" s="14" t="str">
        <f aca="false">IFERROR(INDEX($L:$L,MATCH(B1864&amp;"|"&amp;A1864,$Z:$Z,0)),"—")</f>
        <v>/chauffeur-prive/lille/aeroport-bruxelles-charleroi/</v>
      </c>
      <c r="N1864" s="14" t="str">
        <f aca="false">IF(LEN("Chauffeur privé "&amp;INDEX(10_Lieux!$J:$J,U1864)&amp;" → "&amp;INDEX(10_Lieux!$J:$J,V1864)&amp;" | 24h/24")&gt;60,"Chauffeur privé "&amp;INDEX(10_Lieux!$J:$J,U1864)&amp;" → "&amp;INDEX(10_Lieux!$J:$J,V1864),"Chauffeur privé "&amp;INDEX(10_Lieux!$J:$J,U1864)&amp;" → "&amp;INDEX(10_Lieux!$J:$J,V1864)&amp;" | 24h/24")</f>
        <v>Chauffeur privé Aéroport Bruxelles-Charleroi → Lille</v>
      </c>
      <c r="O1864" s="14" t="n">
        <f aca="false">LEN(N1864)</f>
        <v>52</v>
      </c>
      <c r="P1864" s="14" t="str">
        <f aca="false">"Chauffeur privé "&amp;INDEX(10_Lieux!$K:$K,U1864)&amp;" vers "&amp;INDEX(10_Lieux!$L:$L,V1864)</f>
        <v>Chauffeur privé de l'aéroport Bruxelles-Charleroi vers Lille</v>
      </c>
      <c r="Q1864" s="14" t="str">
        <f aca="false">"Chauffeur privé "&amp;INDEX(10_Lieux!$K:$K,U1864)&amp;" vers "&amp;INDEX(10_Lieux!$L:$L,V1864)&amp;" : env. "&amp;I1864&amp;" km, "&amp;J1864&amp;" de route. Devis personnalisé, standard 24h/24 et 7j/7."</f>
        <v>Chauffeur privé de l'aéroport Bruxelles-Charleroi vers Lille : env. 126 km, 1 h 15 de route. Devis personnalisé, standard 24h/24 et 7j/7.</v>
      </c>
      <c r="R1864" s="14" t="n">
        <f aca="false">LEN(Q1864)</f>
        <v>137</v>
      </c>
      <c r="S1864" s="14" t="str">
        <f aca="false">INDEX(10_Lieux!$C:$C,U1864)</f>
        <v>Belgique</v>
      </c>
      <c r="T1864" s="14" t="str">
        <f aca="false">INDEX(10_Lieux!$C:$C,V1864)</f>
        <v>France</v>
      </c>
      <c r="U1864" s="14" t="n">
        <f aca="false">MATCH(A1864,10_Lieux!$A:$A,0)</f>
        <v>178</v>
      </c>
      <c r="V1864" s="14" t="n">
        <f aca="false">MATCH(B1864,10_Lieux!$A:$A,0)</f>
        <v>37</v>
      </c>
      <c r="W1864" s="14" t="n">
        <f aca="false">ROUND(6371*2*ASIN(SQRT(SIN(RADIANS(INDEX(10_Lieux!$F:$F,V1864)-INDEX(10_Lieux!$F:$F,U1864))/2)^2+COS(RADIANS(INDEX(10_Lieux!$F:$F,U1864)))*COS(RADIANS(INDEX(10_Lieux!$F:$F,V1864)))*SIN(RADIANS(INDEX(10_Lieux!$G:$G,V1864)-INDEX(10_Lieux!$G:$G,U1864))/2)^2)),1)</f>
        <v>100.4</v>
      </c>
      <c r="X1864" s="14" t="n">
        <f aca="false">ROUND(I1864/IF(I1864&lt;p_seuil_vitesse,p_vit_lente,p_vit_rapide)*60/15,0)*15</f>
        <v>75</v>
      </c>
      <c r="Y1864" s="14" t="n">
        <f aca="false">MAX(IF(INDEX(10_Lieux!$B:$B,U1864)&lt;&gt;"Ville",INDEX(10_Lieux!$I:$I,U1864),0),IF(INDEX(10_Lieux!$B:$B,V1864)&lt;&gt;"Ville",INDEX(10_Lieux!$I:$I,V1864),0))</f>
        <v>250</v>
      </c>
      <c r="Z1864" s="14" t="str">
        <f aca="false">A1864&amp;"|"&amp;B1864</f>
        <v>Brussels South Charleroi Airport|Lille</v>
      </c>
      <c r="AA1864" s="14" t="str">
        <f aca="false">IF(I1864&lt;p_local,"Local",IF(I1864&lt;p_vv_min,"Courte distance",IF(I1864&lt;p_tres_long,"Longue distance","Très longue distance")))</f>
        <v>Longue distance</v>
      </c>
    </row>
    <row r="1865" customFormat="false" ht="15" hidden="false" customHeight="true" outlineLevel="0" collapsed="false">
      <c r="A1865" s="1" t="s">
        <v>134</v>
      </c>
      <c r="B1865" s="1" t="s">
        <v>2027</v>
      </c>
      <c r="C1865" s="1" t="s">
        <v>35</v>
      </c>
      <c r="D1865" s="1" t="s">
        <v>653</v>
      </c>
      <c r="E1865" s="1" t="s">
        <v>2041</v>
      </c>
      <c r="F1865" s="14" t="s">
        <v>40</v>
      </c>
      <c r="G1865" s="14" t="str">
        <f aca="false">IF(I1865&lt;p_local,"Local → page infra",IF(H1865&gt;=p_ph1,"Phase 1",IF(H1865&gt;=p_ph2,"Phase 2","Phase 3")))</f>
        <v>Phase 2</v>
      </c>
      <c r="H1865" s="14" t="n">
        <f aca="false">IF(I1865&lt;p_local,0,IF(C1865="Aéroport → Aéroport",p_pts_plein,IF(Y1865&gt;0,IF(I1865&lt;=Y1865,p_pts_plein,IF(I1865&lt;=p_mult2*Y1865,p_pts_moyen,p_pts_r3)),IF(I1865&gt;=p_vv_min,p_pts_plein,IF(I1865&gt;=p_vv_moy,p_pts_moyen,p_pts_court))))+IF(INDEX(10_Lieux!$D:$D,U1865)=1,p_prio1,p_prio2)+IF(INDEX(10_Lieux!$D:$D,V1865)=1,p_prio1,p_prio2)+IF(K1865="Oui",p_tf,0)+p_hub*((INDEX(10_Lieux!$H:$H,U1865)="Hub")+(INDEX(10_Lieux!$H:$H,V1865)="Hub"))+IF(OR(INDEX(10_Lieux!$H:$H,U1865)="Premium",INDEX(10_Lieux!$H:$H,V1865)="Premium"),p_prem,0))</f>
        <v>70</v>
      </c>
      <c r="I1865" s="14" t="n">
        <f aca="false">ROUND(W1865*p_facteur,0)</f>
        <v>126</v>
      </c>
      <c r="J1865" s="14" t="str">
        <f aca="false">IF(X1865&lt;60,X1865&amp;" min",INT(X1865/60)&amp;" h"&amp;IF(MOD(X1865,60)=0,""," "&amp;TEXT(MOD(X1865,60),"00")))</f>
        <v>1 h 15</v>
      </c>
      <c r="K1865" s="14" t="str">
        <f aca="false">IF(S1865&lt;&gt;T1865,"Oui","Non")</f>
        <v>Oui</v>
      </c>
      <c r="L1865" s="14" t="str">
        <f aca="false">IF(AND(INDEX(10_Lieux!$B:$B,U1865)="Ville",INDEX(10_Lieux!$B:$B,V1865)="Ville"),"/chauffeur-prive/"&amp;INDEX(10_Lieux!$E:$E,U1865)&amp;"-"&amp;INDEX(10_Lieux!$E:$E,V1865)&amp;"/","/chauffeur-prive/"&amp;INDEX(10_Lieux!$E:$E,U1865)&amp;"/"&amp;INDEX(10_Lieux!$E:$E,V1865)&amp;"/")</f>
        <v>/chauffeur-prive/lille/aeroport-bruxelles-charleroi/</v>
      </c>
      <c r="M1865" s="14" t="str">
        <f aca="false">IFERROR(INDEX($L:$L,MATCH(B1865&amp;"|"&amp;A1865,$Z:$Z,0)),"—")</f>
        <v>/chauffeur-prive/aeroport-bruxelles-charleroi/lille/</v>
      </c>
      <c r="N1865" s="14" t="str">
        <f aca="false">IF(LEN("Chauffeur privé "&amp;INDEX(10_Lieux!$J:$J,U1865)&amp;" → "&amp;INDEX(10_Lieux!$J:$J,V1865)&amp;" | 24h/24")&gt;60,"Chauffeur privé "&amp;INDEX(10_Lieux!$J:$J,U1865)&amp;" → "&amp;INDEX(10_Lieux!$J:$J,V1865),"Chauffeur privé "&amp;INDEX(10_Lieux!$J:$J,U1865)&amp;" → "&amp;INDEX(10_Lieux!$J:$J,V1865)&amp;" | 24h/24")</f>
        <v>Chauffeur privé Lille → Aéroport Bruxelles-Charleroi</v>
      </c>
      <c r="O1865" s="14" t="n">
        <f aca="false">LEN(N1865)</f>
        <v>52</v>
      </c>
      <c r="P1865" s="14" t="str">
        <f aca="false">"Chauffeur privé "&amp;INDEX(10_Lieux!$K:$K,U1865)&amp;" vers "&amp;INDEX(10_Lieux!$L:$L,V1865)</f>
        <v>Chauffeur privé de Lille vers l'aéroport Bruxelles-Charleroi</v>
      </c>
      <c r="Q1865" s="14" t="str">
        <f aca="false">"Chauffeur privé "&amp;INDEX(10_Lieux!$K:$K,U1865)&amp;" vers "&amp;INDEX(10_Lieux!$L:$L,V1865)&amp;" : env. "&amp;I1865&amp;" km, "&amp;J1865&amp;" de route. Devis personnalisé, standard 24h/24 et 7j/7."</f>
        <v>Chauffeur privé de Lille vers l'aéroport Bruxelles-Charleroi : env. 126 km, 1 h 15 de route. Devis personnalisé, standard 24h/24 et 7j/7.</v>
      </c>
      <c r="R1865" s="14" t="n">
        <f aca="false">LEN(Q1865)</f>
        <v>137</v>
      </c>
      <c r="S1865" s="14" t="str">
        <f aca="false">INDEX(10_Lieux!$C:$C,U1865)</f>
        <v>France</v>
      </c>
      <c r="T1865" s="14" t="str">
        <f aca="false">INDEX(10_Lieux!$C:$C,V1865)</f>
        <v>Belgique</v>
      </c>
      <c r="U1865" s="14" t="n">
        <f aca="false">MATCH(A1865,10_Lieux!$A:$A,0)</f>
        <v>37</v>
      </c>
      <c r="V1865" s="14" t="n">
        <f aca="false">MATCH(B1865,10_Lieux!$A:$A,0)</f>
        <v>178</v>
      </c>
      <c r="W1865" s="14" t="n">
        <f aca="false">ROUND(6371*2*ASIN(SQRT(SIN(RADIANS(INDEX(10_Lieux!$F:$F,V1865)-INDEX(10_Lieux!$F:$F,U1865))/2)^2+COS(RADIANS(INDEX(10_Lieux!$F:$F,U1865)))*COS(RADIANS(INDEX(10_Lieux!$F:$F,V1865)))*SIN(RADIANS(INDEX(10_Lieux!$G:$G,V1865)-INDEX(10_Lieux!$G:$G,U1865))/2)^2)),1)</f>
        <v>100.4</v>
      </c>
      <c r="X1865" s="14" t="n">
        <f aca="false">ROUND(I1865/IF(I1865&lt;p_seuil_vitesse,p_vit_lente,p_vit_rapide)*60/15,0)*15</f>
        <v>75</v>
      </c>
      <c r="Y1865" s="14" t="n">
        <f aca="false">MAX(IF(INDEX(10_Lieux!$B:$B,U1865)&lt;&gt;"Ville",INDEX(10_Lieux!$I:$I,U1865),0),IF(INDEX(10_Lieux!$B:$B,V1865)&lt;&gt;"Ville",INDEX(10_Lieux!$I:$I,V1865),0))</f>
        <v>250</v>
      </c>
      <c r="Z1865" s="14" t="str">
        <f aca="false">A1865&amp;"|"&amp;B1865</f>
        <v>Lille|Brussels South Charleroi Airport</v>
      </c>
      <c r="AA1865" s="14" t="str">
        <f aca="false">IF(I1865&lt;p_local,"Local",IF(I1865&lt;p_vv_min,"Courte distance",IF(I1865&lt;p_tres_long,"Longue distance","Très longue distance")))</f>
        <v>Longue distance</v>
      </c>
    </row>
    <row r="1866" customFormat="false" ht="15" hidden="false" customHeight="true" outlineLevel="0" collapsed="false">
      <c r="A1866" s="1" t="s">
        <v>2027</v>
      </c>
      <c r="B1866" s="1" t="s">
        <v>136</v>
      </c>
      <c r="C1866" s="1" t="s">
        <v>34</v>
      </c>
      <c r="D1866" s="1" t="s">
        <v>653</v>
      </c>
      <c r="E1866" s="1" t="s">
        <v>2042</v>
      </c>
      <c r="F1866" s="14" t="s">
        <v>40</v>
      </c>
      <c r="G1866" s="14" t="str">
        <f aca="false">IF(I1866&lt;p_local,"Local → page infra",IF(H1866&gt;=p_ph1,"Phase 1",IF(H1866&gt;=p_ph2,"Phase 2","Phase 3")))</f>
        <v>Phase 3</v>
      </c>
      <c r="H1866" s="14" t="n">
        <f aca="false">IF(I1866&lt;p_local,0,IF(C1866="Aéroport → Aéroport",p_pts_plein,IF(Y1866&gt;0,IF(I1866&lt;=Y1866,p_pts_plein,IF(I1866&lt;=p_mult2*Y1866,p_pts_moyen,p_pts_r3)),IF(I1866&gt;=p_vv_min,p_pts_plein,IF(I1866&gt;=p_vv_moy,p_pts_moyen,p_pts_court))))+IF(INDEX(10_Lieux!$D:$D,U1866)=1,p_prio1,p_prio2)+IF(INDEX(10_Lieux!$D:$D,V1866)=1,p_prio1,p_prio2)+IF(K1866="Oui",p_tf,0)+p_hub*((INDEX(10_Lieux!$H:$H,U1866)="Hub")+(INDEX(10_Lieux!$H:$H,V1866)="Hub"))+IF(OR(INDEX(10_Lieux!$H:$H,U1866)="Premium",INDEX(10_Lieux!$H:$H,V1866)="Premium"),p_prem,0))</f>
        <v>55</v>
      </c>
      <c r="I1866" s="14" t="n">
        <f aca="false">ROUND(W1866*p_facteur,0)</f>
        <v>397</v>
      </c>
      <c r="J1866" s="14" t="str">
        <f aca="false">IF(X1866&lt;60,X1866&amp;" min",INT(X1866/60)&amp;" h"&amp;IF(MOD(X1866,60)=0,""," "&amp;TEXT(MOD(X1866,60),"00")))</f>
        <v>4 h 15</v>
      </c>
      <c r="K1866" s="14" t="str">
        <f aca="false">IF(S1866&lt;&gt;T1866,"Oui","Non")</f>
        <v>Oui</v>
      </c>
      <c r="L1866" s="14" t="str">
        <f aca="false">IF(AND(INDEX(10_Lieux!$B:$B,U1866)="Ville",INDEX(10_Lieux!$B:$B,V1866)="Ville"),"/chauffeur-prive/"&amp;INDEX(10_Lieux!$E:$E,U1866)&amp;"-"&amp;INDEX(10_Lieux!$E:$E,V1866)&amp;"/","/chauffeur-prive/"&amp;INDEX(10_Lieux!$E:$E,U1866)&amp;"/"&amp;INDEX(10_Lieux!$E:$E,V1866)&amp;"/")</f>
        <v>/chauffeur-prive/aeroport-bruxelles-charleroi/strasbourg/</v>
      </c>
      <c r="M1866" s="14" t="str">
        <f aca="false">IFERROR(INDEX($L:$L,MATCH(B1866&amp;"|"&amp;A1866,$Z:$Z,0)),"—")</f>
        <v>/chauffeur-prive/strasbourg/aeroport-bruxelles-charleroi/</v>
      </c>
      <c r="N1866" s="14" t="str">
        <f aca="false">IF(LEN("Chauffeur privé "&amp;INDEX(10_Lieux!$J:$J,U1866)&amp;" → "&amp;INDEX(10_Lieux!$J:$J,V1866)&amp;" | 24h/24")&gt;60,"Chauffeur privé "&amp;INDEX(10_Lieux!$J:$J,U1866)&amp;" → "&amp;INDEX(10_Lieux!$J:$J,V1866),"Chauffeur privé "&amp;INDEX(10_Lieux!$J:$J,U1866)&amp;" → "&amp;INDEX(10_Lieux!$J:$J,V1866)&amp;" | 24h/24")</f>
        <v>Chauffeur privé Aéroport Bruxelles-Charleroi → Strasbourg</v>
      </c>
      <c r="O1866" s="14" t="n">
        <f aca="false">LEN(N1866)</f>
        <v>57</v>
      </c>
      <c r="P1866" s="14" t="str">
        <f aca="false">"Chauffeur privé "&amp;INDEX(10_Lieux!$K:$K,U1866)&amp;" vers "&amp;INDEX(10_Lieux!$L:$L,V1866)</f>
        <v>Chauffeur privé de l'aéroport Bruxelles-Charleroi vers Strasbourg</v>
      </c>
      <c r="Q1866" s="14" t="str">
        <f aca="false">"Chauffeur privé "&amp;INDEX(10_Lieux!$K:$K,U1866)&amp;" vers "&amp;INDEX(10_Lieux!$L:$L,V1866)&amp;" : env. "&amp;I1866&amp;" km, "&amp;J1866&amp;" de route. Devis personnalisé, standard 24h/24 et 7j/7."</f>
        <v>Chauffeur privé de l'aéroport Bruxelles-Charleroi vers Strasbourg : env. 397 km, 4 h 15 de route. Devis personnalisé, standard 24h/24 et 7j/7.</v>
      </c>
      <c r="R1866" s="14" t="n">
        <f aca="false">LEN(Q1866)</f>
        <v>142</v>
      </c>
      <c r="S1866" s="14" t="str">
        <f aca="false">INDEX(10_Lieux!$C:$C,U1866)</f>
        <v>Belgique</v>
      </c>
      <c r="T1866" s="14" t="str">
        <f aca="false">INDEX(10_Lieux!$C:$C,V1866)</f>
        <v>France</v>
      </c>
      <c r="U1866" s="14" t="n">
        <f aca="false">MATCH(A1866,10_Lieux!$A:$A,0)</f>
        <v>178</v>
      </c>
      <c r="V1866" s="14" t="n">
        <f aca="false">MATCH(B1866,10_Lieux!$A:$A,0)</f>
        <v>29</v>
      </c>
      <c r="W1866" s="14" t="n">
        <f aca="false">ROUND(6371*2*ASIN(SQRT(SIN(RADIANS(INDEX(10_Lieux!$F:$F,V1866)-INDEX(10_Lieux!$F:$F,U1866))/2)^2+COS(RADIANS(INDEX(10_Lieux!$F:$F,U1866)))*COS(RADIANS(INDEX(10_Lieux!$F:$F,V1866)))*SIN(RADIANS(INDEX(10_Lieux!$G:$G,V1866)-INDEX(10_Lieux!$G:$G,U1866))/2)^2)),1)</f>
        <v>317.3</v>
      </c>
      <c r="X1866" s="14" t="n">
        <f aca="false">ROUND(I1866/IF(I1866&lt;p_seuil_vitesse,p_vit_lente,p_vit_rapide)*60/15,0)*15</f>
        <v>255</v>
      </c>
      <c r="Y1866" s="14" t="n">
        <f aca="false">MAX(IF(INDEX(10_Lieux!$B:$B,U1866)&lt;&gt;"Ville",INDEX(10_Lieux!$I:$I,U1866),0),IF(INDEX(10_Lieux!$B:$B,V1866)&lt;&gt;"Ville",INDEX(10_Lieux!$I:$I,V1866),0))</f>
        <v>250</v>
      </c>
      <c r="Z1866" s="14" t="str">
        <f aca="false">A1866&amp;"|"&amp;B1866</f>
        <v>Brussels South Charleroi Airport|Strasbourg</v>
      </c>
      <c r="AA1866" s="14" t="str">
        <f aca="false">IF(I1866&lt;p_local,"Local",IF(I1866&lt;p_vv_min,"Courte distance",IF(I1866&lt;p_tres_long,"Longue distance","Très longue distance")))</f>
        <v>Longue distance</v>
      </c>
    </row>
    <row r="1867" customFormat="false" ht="15" hidden="false" customHeight="true" outlineLevel="0" collapsed="false">
      <c r="A1867" s="1" t="s">
        <v>136</v>
      </c>
      <c r="B1867" s="1" t="s">
        <v>2027</v>
      </c>
      <c r="C1867" s="1" t="s">
        <v>35</v>
      </c>
      <c r="D1867" s="1" t="s">
        <v>653</v>
      </c>
      <c r="E1867" s="1" t="s">
        <v>2043</v>
      </c>
      <c r="F1867" s="14" t="s">
        <v>40</v>
      </c>
      <c r="G1867" s="14" t="str">
        <f aca="false">IF(I1867&lt;p_local,"Local → page infra",IF(H1867&gt;=p_ph1,"Phase 1",IF(H1867&gt;=p_ph2,"Phase 2","Phase 3")))</f>
        <v>Phase 3</v>
      </c>
      <c r="H1867" s="14" t="n">
        <f aca="false">IF(I1867&lt;p_local,0,IF(C1867="Aéroport → Aéroport",p_pts_plein,IF(Y1867&gt;0,IF(I1867&lt;=Y1867,p_pts_plein,IF(I1867&lt;=p_mult2*Y1867,p_pts_moyen,p_pts_r3)),IF(I1867&gt;=p_vv_min,p_pts_plein,IF(I1867&gt;=p_vv_moy,p_pts_moyen,p_pts_court))))+IF(INDEX(10_Lieux!$D:$D,U1867)=1,p_prio1,p_prio2)+IF(INDEX(10_Lieux!$D:$D,V1867)=1,p_prio1,p_prio2)+IF(K1867="Oui",p_tf,0)+p_hub*((INDEX(10_Lieux!$H:$H,U1867)="Hub")+(INDEX(10_Lieux!$H:$H,V1867)="Hub"))+IF(OR(INDEX(10_Lieux!$H:$H,U1867)="Premium",INDEX(10_Lieux!$H:$H,V1867)="Premium"),p_prem,0))</f>
        <v>55</v>
      </c>
      <c r="I1867" s="14" t="n">
        <f aca="false">ROUND(W1867*p_facteur,0)</f>
        <v>397</v>
      </c>
      <c r="J1867" s="14" t="str">
        <f aca="false">IF(X1867&lt;60,X1867&amp;" min",INT(X1867/60)&amp;" h"&amp;IF(MOD(X1867,60)=0,""," "&amp;TEXT(MOD(X1867,60),"00")))</f>
        <v>4 h 15</v>
      </c>
      <c r="K1867" s="14" t="str">
        <f aca="false">IF(S1867&lt;&gt;T1867,"Oui","Non")</f>
        <v>Oui</v>
      </c>
      <c r="L1867" s="14" t="str">
        <f aca="false">IF(AND(INDEX(10_Lieux!$B:$B,U1867)="Ville",INDEX(10_Lieux!$B:$B,V1867)="Ville"),"/chauffeur-prive/"&amp;INDEX(10_Lieux!$E:$E,U1867)&amp;"-"&amp;INDEX(10_Lieux!$E:$E,V1867)&amp;"/","/chauffeur-prive/"&amp;INDEX(10_Lieux!$E:$E,U1867)&amp;"/"&amp;INDEX(10_Lieux!$E:$E,V1867)&amp;"/")</f>
        <v>/chauffeur-prive/strasbourg/aeroport-bruxelles-charleroi/</v>
      </c>
      <c r="M1867" s="14" t="str">
        <f aca="false">IFERROR(INDEX($L:$L,MATCH(B1867&amp;"|"&amp;A1867,$Z:$Z,0)),"—")</f>
        <v>/chauffeur-prive/aeroport-bruxelles-charleroi/strasbourg/</v>
      </c>
      <c r="N1867" s="14" t="str">
        <f aca="false">IF(LEN("Chauffeur privé "&amp;INDEX(10_Lieux!$J:$J,U1867)&amp;" → "&amp;INDEX(10_Lieux!$J:$J,V1867)&amp;" | 24h/24")&gt;60,"Chauffeur privé "&amp;INDEX(10_Lieux!$J:$J,U1867)&amp;" → "&amp;INDEX(10_Lieux!$J:$J,V1867),"Chauffeur privé "&amp;INDEX(10_Lieux!$J:$J,U1867)&amp;" → "&amp;INDEX(10_Lieux!$J:$J,V1867)&amp;" | 24h/24")</f>
        <v>Chauffeur privé Strasbourg → Aéroport Bruxelles-Charleroi</v>
      </c>
      <c r="O1867" s="14" t="n">
        <f aca="false">LEN(N1867)</f>
        <v>57</v>
      </c>
      <c r="P1867" s="14" t="str">
        <f aca="false">"Chauffeur privé "&amp;INDEX(10_Lieux!$K:$K,U1867)&amp;" vers "&amp;INDEX(10_Lieux!$L:$L,V1867)</f>
        <v>Chauffeur privé de Strasbourg vers l'aéroport Bruxelles-Charleroi</v>
      </c>
      <c r="Q1867" s="14" t="str">
        <f aca="false">"Chauffeur privé "&amp;INDEX(10_Lieux!$K:$K,U1867)&amp;" vers "&amp;INDEX(10_Lieux!$L:$L,V1867)&amp;" : env. "&amp;I1867&amp;" km, "&amp;J1867&amp;" de route. Devis personnalisé, standard 24h/24 et 7j/7."</f>
        <v>Chauffeur privé de Strasbourg vers l'aéroport Bruxelles-Charleroi : env. 397 km, 4 h 15 de route. Devis personnalisé, standard 24h/24 et 7j/7.</v>
      </c>
      <c r="R1867" s="14" t="n">
        <f aca="false">LEN(Q1867)</f>
        <v>142</v>
      </c>
      <c r="S1867" s="14" t="str">
        <f aca="false">INDEX(10_Lieux!$C:$C,U1867)</f>
        <v>France</v>
      </c>
      <c r="T1867" s="14" t="str">
        <f aca="false">INDEX(10_Lieux!$C:$C,V1867)</f>
        <v>Belgique</v>
      </c>
      <c r="U1867" s="14" t="n">
        <f aca="false">MATCH(A1867,10_Lieux!$A:$A,0)</f>
        <v>29</v>
      </c>
      <c r="V1867" s="14" t="n">
        <f aca="false">MATCH(B1867,10_Lieux!$A:$A,0)</f>
        <v>178</v>
      </c>
      <c r="W1867" s="14" t="n">
        <f aca="false">ROUND(6371*2*ASIN(SQRT(SIN(RADIANS(INDEX(10_Lieux!$F:$F,V1867)-INDEX(10_Lieux!$F:$F,U1867))/2)^2+COS(RADIANS(INDEX(10_Lieux!$F:$F,U1867)))*COS(RADIANS(INDEX(10_Lieux!$F:$F,V1867)))*SIN(RADIANS(INDEX(10_Lieux!$G:$G,V1867)-INDEX(10_Lieux!$G:$G,U1867))/2)^2)),1)</f>
        <v>317.3</v>
      </c>
      <c r="X1867" s="14" t="n">
        <f aca="false">ROUND(I1867/IF(I1867&lt;p_seuil_vitesse,p_vit_lente,p_vit_rapide)*60/15,0)*15</f>
        <v>255</v>
      </c>
      <c r="Y1867" s="14" t="n">
        <f aca="false">MAX(IF(INDEX(10_Lieux!$B:$B,U1867)&lt;&gt;"Ville",INDEX(10_Lieux!$I:$I,U1867),0),IF(INDEX(10_Lieux!$B:$B,V1867)&lt;&gt;"Ville",INDEX(10_Lieux!$I:$I,V1867),0))</f>
        <v>250</v>
      </c>
      <c r="Z1867" s="14" t="str">
        <f aca="false">A1867&amp;"|"&amp;B1867</f>
        <v>Strasbourg|Brussels South Charleroi Airport</v>
      </c>
      <c r="AA1867" s="14" t="str">
        <f aca="false">IF(I1867&lt;p_local,"Local",IF(I1867&lt;p_vv_min,"Courte distance",IF(I1867&lt;p_tres_long,"Longue distance","Très longue distance")))</f>
        <v>Longue distance</v>
      </c>
    </row>
    <row r="1868" customFormat="false" ht="15" hidden="false" customHeight="true" outlineLevel="0" collapsed="false">
      <c r="A1868" s="1" t="s">
        <v>2027</v>
      </c>
      <c r="B1868" s="1" t="s">
        <v>138</v>
      </c>
      <c r="C1868" s="1" t="s">
        <v>34</v>
      </c>
      <c r="D1868" s="1" t="s">
        <v>653</v>
      </c>
      <c r="E1868" s="1" t="s">
        <v>2044</v>
      </c>
      <c r="F1868" s="14" t="s">
        <v>40</v>
      </c>
      <c r="G1868" s="14" t="str">
        <f aca="false">IF(I1868&lt;p_local,"Local → page infra",IF(H1868&gt;=p_ph1,"Phase 1",IF(H1868&gt;=p_ph2,"Phase 2","Phase 3")))</f>
        <v>Phase 3</v>
      </c>
      <c r="H1868" s="14" t="n">
        <f aca="false">IF(I1868&lt;p_local,0,IF(C1868="Aéroport → Aéroport",p_pts_plein,IF(Y1868&gt;0,IF(I1868&lt;=Y1868,p_pts_plein,IF(I1868&lt;=p_mult2*Y1868,p_pts_moyen,p_pts_r3)),IF(I1868&gt;=p_vv_min,p_pts_plein,IF(I1868&gt;=p_vv_moy,p_pts_moyen,p_pts_court))))+IF(INDEX(10_Lieux!$D:$D,U1868)=1,p_prio1,p_prio2)+IF(INDEX(10_Lieux!$D:$D,V1868)=1,p_prio1,p_prio2)+IF(K1868="Oui",p_tf,0)+p_hub*((INDEX(10_Lieux!$H:$H,U1868)="Hub")+(INDEX(10_Lieux!$H:$H,V1868)="Hub"))+IF(OR(INDEX(10_Lieux!$H:$H,U1868)="Premium",INDEX(10_Lieux!$H:$H,V1868)="Premium"),p_prem,0))</f>
        <v>35</v>
      </c>
      <c r="I1868" s="14" t="n">
        <f aca="false">ROUND(W1868*p_facteur,0)</f>
        <v>953</v>
      </c>
      <c r="J1868" s="14" t="str">
        <f aca="false">IF(X1868&lt;60,X1868&amp;" min",INT(X1868/60)&amp;" h"&amp;IF(MOD(X1868,60)=0,""," "&amp;TEXT(MOD(X1868,60),"00")))</f>
        <v>10 h</v>
      </c>
      <c r="K1868" s="14" t="str">
        <f aca="false">IF(S1868&lt;&gt;T1868,"Oui","Non")</f>
        <v>Oui</v>
      </c>
      <c r="L1868" s="14" t="str">
        <f aca="false">IF(AND(INDEX(10_Lieux!$B:$B,U1868)="Ville",INDEX(10_Lieux!$B:$B,V1868)="Ville"),"/chauffeur-prive/"&amp;INDEX(10_Lieux!$E:$E,U1868)&amp;"-"&amp;INDEX(10_Lieux!$E:$E,V1868)&amp;"/","/chauffeur-prive/"&amp;INDEX(10_Lieux!$E:$E,U1868)&amp;"/"&amp;INDEX(10_Lieux!$E:$E,V1868)&amp;"/")</f>
        <v>/chauffeur-prive/aeroport-bruxelles-charleroi/montpellier/</v>
      </c>
      <c r="M1868" s="14" t="str">
        <f aca="false">IFERROR(INDEX($L:$L,MATCH(B1868&amp;"|"&amp;A1868,$Z:$Z,0)),"—")</f>
        <v>/chauffeur-prive/montpellier/aeroport-bruxelles-charleroi/</v>
      </c>
      <c r="N1868" s="14" t="str">
        <f aca="false">IF(LEN("Chauffeur privé "&amp;INDEX(10_Lieux!$J:$J,U1868)&amp;" → "&amp;INDEX(10_Lieux!$J:$J,V1868)&amp;" | 24h/24")&gt;60,"Chauffeur privé "&amp;INDEX(10_Lieux!$J:$J,U1868)&amp;" → "&amp;INDEX(10_Lieux!$J:$J,V1868),"Chauffeur privé "&amp;INDEX(10_Lieux!$J:$J,U1868)&amp;" → "&amp;INDEX(10_Lieux!$J:$J,V1868)&amp;" | 24h/24")</f>
        <v>Chauffeur privé Aéroport Bruxelles-Charleroi → Montpellier</v>
      </c>
      <c r="O1868" s="14" t="n">
        <f aca="false">LEN(N1868)</f>
        <v>58</v>
      </c>
      <c r="P1868" s="14" t="str">
        <f aca="false">"Chauffeur privé "&amp;INDEX(10_Lieux!$K:$K,U1868)&amp;" vers "&amp;INDEX(10_Lieux!$L:$L,V1868)</f>
        <v>Chauffeur privé de l'aéroport Bruxelles-Charleroi vers Montpellier</v>
      </c>
      <c r="Q1868" s="14" t="str">
        <f aca="false">"Chauffeur privé "&amp;INDEX(10_Lieux!$K:$K,U1868)&amp;" vers "&amp;INDEX(10_Lieux!$L:$L,V1868)&amp;" : env. "&amp;I1868&amp;" km, "&amp;J1868&amp;" de route. Devis personnalisé, standard 24h/24 et 7j/7."</f>
        <v>Chauffeur privé de l'aéroport Bruxelles-Charleroi vers Montpellier : env. 953 km, 10 h de route. Devis personnalisé, standard 24h/24 et 7j/7.</v>
      </c>
      <c r="R1868" s="14" t="n">
        <f aca="false">LEN(Q1868)</f>
        <v>141</v>
      </c>
      <c r="S1868" s="14" t="str">
        <f aca="false">INDEX(10_Lieux!$C:$C,U1868)</f>
        <v>Belgique</v>
      </c>
      <c r="T1868" s="14" t="str">
        <f aca="false">INDEX(10_Lieux!$C:$C,V1868)</f>
        <v>France</v>
      </c>
      <c r="U1868" s="14" t="n">
        <f aca="false">MATCH(A1868,10_Lieux!$A:$A,0)</f>
        <v>178</v>
      </c>
      <c r="V1868" s="14" t="n">
        <f aca="false">MATCH(B1868,10_Lieux!$A:$A,0)</f>
        <v>71</v>
      </c>
      <c r="W1868" s="14" t="n">
        <f aca="false">ROUND(6371*2*ASIN(SQRT(SIN(RADIANS(INDEX(10_Lieux!$F:$F,V1868)-INDEX(10_Lieux!$F:$F,U1868))/2)^2+COS(RADIANS(INDEX(10_Lieux!$F:$F,U1868)))*COS(RADIANS(INDEX(10_Lieux!$F:$F,V1868)))*SIN(RADIANS(INDEX(10_Lieux!$G:$G,V1868)-INDEX(10_Lieux!$G:$G,U1868))/2)^2)),1)</f>
        <v>762.7</v>
      </c>
      <c r="X1868" s="14" t="n">
        <f aca="false">ROUND(I1868/IF(I1868&lt;p_seuil_vitesse,p_vit_lente,p_vit_rapide)*60/15,0)*15</f>
        <v>600</v>
      </c>
      <c r="Y1868" s="14" t="n">
        <f aca="false">MAX(IF(INDEX(10_Lieux!$B:$B,U1868)&lt;&gt;"Ville",INDEX(10_Lieux!$I:$I,U1868),0),IF(INDEX(10_Lieux!$B:$B,V1868)&lt;&gt;"Ville",INDEX(10_Lieux!$I:$I,V1868),0))</f>
        <v>250</v>
      </c>
      <c r="Z1868" s="14" t="str">
        <f aca="false">A1868&amp;"|"&amp;B1868</f>
        <v>Brussels South Charleroi Airport|Montpellier</v>
      </c>
      <c r="AA1868" s="14" t="str">
        <f aca="false">IF(I1868&lt;p_local,"Local",IF(I1868&lt;p_vv_min,"Courte distance",IF(I1868&lt;p_tres_long,"Longue distance","Très longue distance")))</f>
        <v>Très longue distance</v>
      </c>
    </row>
    <row r="1869" customFormat="false" ht="15" hidden="false" customHeight="true" outlineLevel="0" collapsed="false">
      <c r="A1869" s="1" t="s">
        <v>138</v>
      </c>
      <c r="B1869" s="1" t="s">
        <v>2027</v>
      </c>
      <c r="C1869" s="1" t="s">
        <v>35</v>
      </c>
      <c r="D1869" s="1" t="s">
        <v>653</v>
      </c>
      <c r="E1869" s="1" t="s">
        <v>2045</v>
      </c>
      <c r="F1869" s="14" t="s">
        <v>40</v>
      </c>
      <c r="G1869" s="14" t="str">
        <f aca="false">IF(I1869&lt;p_local,"Local → page infra",IF(H1869&gt;=p_ph1,"Phase 1",IF(H1869&gt;=p_ph2,"Phase 2","Phase 3")))</f>
        <v>Phase 3</v>
      </c>
      <c r="H1869" s="14" t="n">
        <f aca="false">IF(I1869&lt;p_local,0,IF(C1869="Aéroport → Aéroport",p_pts_plein,IF(Y1869&gt;0,IF(I1869&lt;=Y1869,p_pts_plein,IF(I1869&lt;=p_mult2*Y1869,p_pts_moyen,p_pts_r3)),IF(I1869&gt;=p_vv_min,p_pts_plein,IF(I1869&gt;=p_vv_moy,p_pts_moyen,p_pts_court))))+IF(INDEX(10_Lieux!$D:$D,U1869)=1,p_prio1,p_prio2)+IF(INDEX(10_Lieux!$D:$D,V1869)=1,p_prio1,p_prio2)+IF(K1869="Oui",p_tf,0)+p_hub*((INDEX(10_Lieux!$H:$H,U1869)="Hub")+(INDEX(10_Lieux!$H:$H,V1869)="Hub"))+IF(OR(INDEX(10_Lieux!$H:$H,U1869)="Premium",INDEX(10_Lieux!$H:$H,V1869)="Premium"),p_prem,0))</f>
        <v>35</v>
      </c>
      <c r="I1869" s="14" t="n">
        <f aca="false">ROUND(W1869*p_facteur,0)</f>
        <v>953</v>
      </c>
      <c r="J1869" s="14" t="str">
        <f aca="false">IF(X1869&lt;60,X1869&amp;" min",INT(X1869/60)&amp;" h"&amp;IF(MOD(X1869,60)=0,""," "&amp;TEXT(MOD(X1869,60),"00")))</f>
        <v>10 h</v>
      </c>
      <c r="K1869" s="14" t="str">
        <f aca="false">IF(S1869&lt;&gt;T1869,"Oui","Non")</f>
        <v>Oui</v>
      </c>
      <c r="L1869" s="14" t="str">
        <f aca="false">IF(AND(INDEX(10_Lieux!$B:$B,U1869)="Ville",INDEX(10_Lieux!$B:$B,V1869)="Ville"),"/chauffeur-prive/"&amp;INDEX(10_Lieux!$E:$E,U1869)&amp;"-"&amp;INDEX(10_Lieux!$E:$E,V1869)&amp;"/","/chauffeur-prive/"&amp;INDEX(10_Lieux!$E:$E,U1869)&amp;"/"&amp;INDEX(10_Lieux!$E:$E,V1869)&amp;"/")</f>
        <v>/chauffeur-prive/montpellier/aeroport-bruxelles-charleroi/</v>
      </c>
      <c r="M1869" s="14" t="str">
        <f aca="false">IFERROR(INDEX($L:$L,MATCH(B1869&amp;"|"&amp;A1869,$Z:$Z,0)),"—")</f>
        <v>/chauffeur-prive/aeroport-bruxelles-charleroi/montpellier/</v>
      </c>
      <c r="N1869" s="14" t="str">
        <f aca="false">IF(LEN("Chauffeur privé "&amp;INDEX(10_Lieux!$J:$J,U1869)&amp;" → "&amp;INDEX(10_Lieux!$J:$J,V1869)&amp;" | 24h/24")&gt;60,"Chauffeur privé "&amp;INDEX(10_Lieux!$J:$J,U1869)&amp;" → "&amp;INDEX(10_Lieux!$J:$J,V1869),"Chauffeur privé "&amp;INDEX(10_Lieux!$J:$J,U1869)&amp;" → "&amp;INDEX(10_Lieux!$J:$J,V1869)&amp;" | 24h/24")</f>
        <v>Chauffeur privé Montpellier → Aéroport Bruxelles-Charleroi</v>
      </c>
      <c r="O1869" s="14" t="n">
        <f aca="false">LEN(N1869)</f>
        <v>58</v>
      </c>
      <c r="P1869" s="14" t="str">
        <f aca="false">"Chauffeur privé "&amp;INDEX(10_Lieux!$K:$K,U1869)&amp;" vers "&amp;INDEX(10_Lieux!$L:$L,V1869)</f>
        <v>Chauffeur privé de Montpellier vers l'aéroport Bruxelles-Charleroi</v>
      </c>
      <c r="Q1869" s="14" t="str">
        <f aca="false">"Chauffeur privé "&amp;INDEX(10_Lieux!$K:$K,U1869)&amp;" vers "&amp;INDEX(10_Lieux!$L:$L,V1869)&amp;" : env. "&amp;I1869&amp;" km, "&amp;J1869&amp;" de route. Devis personnalisé, standard 24h/24 et 7j/7."</f>
        <v>Chauffeur privé de Montpellier vers l'aéroport Bruxelles-Charleroi : env. 953 km, 10 h de route. Devis personnalisé, standard 24h/24 et 7j/7.</v>
      </c>
      <c r="R1869" s="14" t="n">
        <f aca="false">LEN(Q1869)</f>
        <v>141</v>
      </c>
      <c r="S1869" s="14" t="str">
        <f aca="false">INDEX(10_Lieux!$C:$C,U1869)</f>
        <v>France</v>
      </c>
      <c r="T1869" s="14" t="str">
        <f aca="false">INDEX(10_Lieux!$C:$C,V1869)</f>
        <v>Belgique</v>
      </c>
      <c r="U1869" s="14" t="n">
        <f aca="false">MATCH(A1869,10_Lieux!$A:$A,0)</f>
        <v>71</v>
      </c>
      <c r="V1869" s="14" t="n">
        <f aca="false">MATCH(B1869,10_Lieux!$A:$A,0)</f>
        <v>178</v>
      </c>
      <c r="W1869" s="14" t="n">
        <f aca="false">ROUND(6371*2*ASIN(SQRT(SIN(RADIANS(INDEX(10_Lieux!$F:$F,V1869)-INDEX(10_Lieux!$F:$F,U1869))/2)^2+COS(RADIANS(INDEX(10_Lieux!$F:$F,U1869)))*COS(RADIANS(INDEX(10_Lieux!$F:$F,V1869)))*SIN(RADIANS(INDEX(10_Lieux!$G:$G,V1869)-INDEX(10_Lieux!$G:$G,U1869))/2)^2)),1)</f>
        <v>762.7</v>
      </c>
      <c r="X1869" s="14" t="n">
        <f aca="false">ROUND(I1869/IF(I1869&lt;p_seuil_vitesse,p_vit_lente,p_vit_rapide)*60/15,0)*15</f>
        <v>600</v>
      </c>
      <c r="Y1869" s="14" t="n">
        <f aca="false">MAX(IF(INDEX(10_Lieux!$B:$B,U1869)&lt;&gt;"Ville",INDEX(10_Lieux!$I:$I,U1869),0),IF(INDEX(10_Lieux!$B:$B,V1869)&lt;&gt;"Ville",INDEX(10_Lieux!$I:$I,V1869),0))</f>
        <v>250</v>
      </c>
      <c r="Z1869" s="14" t="str">
        <f aca="false">A1869&amp;"|"&amp;B1869</f>
        <v>Montpellier|Brussels South Charleroi Airport</v>
      </c>
      <c r="AA1869" s="14" t="str">
        <f aca="false">IF(I1869&lt;p_local,"Local",IF(I1869&lt;p_vv_min,"Courte distance",IF(I1869&lt;p_tres_long,"Longue distance","Très longue distance")))</f>
        <v>Très longue distance</v>
      </c>
    </row>
    <row r="1870" customFormat="false" ht="15" hidden="false" customHeight="true" outlineLevel="0" collapsed="false">
      <c r="A1870" s="1" t="s">
        <v>2027</v>
      </c>
      <c r="B1870" s="1" t="s">
        <v>140</v>
      </c>
      <c r="C1870" s="1" t="s">
        <v>34</v>
      </c>
      <c r="D1870" s="1" t="s">
        <v>653</v>
      </c>
      <c r="E1870" s="1" t="s">
        <v>2046</v>
      </c>
      <c r="F1870" s="14" t="s">
        <v>40</v>
      </c>
      <c r="G1870" s="14" t="str">
        <f aca="false">IF(I1870&lt;p_local,"Local → page infra",IF(H1870&gt;=p_ph1,"Phase 1",IF(H1870&gt;=p_ph2,"Phase 2","Phase 3")))</f>
        <v>Phase 3</v>
      </c>
      <c r="H1870" s="14" t="n">
        <f aca="false">IF(I1870&lt;p_local,0,IF(C1870="Aéroport → Aéroport",p_pts_plein,IF(Y1870&gt;0,IF(I1870&lt;=Y1870,p_pts_plein,IF(I1870&lt;=p_mult2*Y1870,p_pts_moyen,p_pts_r3)),IF(I1870&gt;=p_vv_min,p_pts_plein,IF(I1870&gt;=p_vv_moy,p_pts_moyen,p_pts_court))))+IF(INDEX(10_Lieux!$D:$D,U1870)=1,p_prio1,p_prio2)+IF(INDEX(10_Lieux!$D:$D,V1870)=1,p_prio1,p_prio2)+IF(K1870="Oui",p_tf,0)+p_hub*((INDEX(10_Lieux!$H:$H,U1870)="Hub")+(INDEX(10_Lieux!$H:$H,V1870)="Hub"))+IF(OR(INDEX(10_Lieux!$H:$H,U1870)="Premium",INDEX(10_Lieux!$H:$H,V1870)="Premium"),p_prem,0))</f>
        <v>35</v>
      </c>
      <c r="I1870" s="14" t="n">
        <f aca="false">ROUND(W1870*p_facteur,0)</f>
        <v>710</v>
      </c>
      <c r="J1870" s="14" t="str">
        <f aca="false">IF(X1870&lt;60,X1870&amp;" min",INT(X1870/60)&amp;" h"&amp;IF(MOD(X1870,60)=0,""," "&amp;TEXT(MOD(X1870,60),"00")))</f>
        <v>7 h 30</v>
      </c>
      <c r="K1870" s="14" t="str">
        <f aca="false">IF(S1870&lt;&gt;T1870,"Oui","Non")</f>
        <v>Oui</v>
      </c>
      <c r="L1870" s="14" t="str">
        <f aca="false">IF(AND(INDEX(10_Lieux!$B:$B,U1870)="Ville",INDEX(10_Lieux!$B:$B,V1870)="Ville"),"/chauffeur-prive/"&amp;INDEX(10_Lieux!$E:$E,U1870)&amp;"-"&amp;INDEX(10_Lieux!$E:$E,V1870)&amp;"/","/chauffeur-prive/"&amp;INDEX(10_Lieux!$E:$E,U1870)&amp;"/"&amp;INDEX(10_Lieux!$E:$E,V1870)&amp;"/")</f>
        <v>/chauffeur-prive/aeroport-bruxelles-charleroi/nantes/</v>
      </c>
      <c r="M1870" s="14" t="str">
        <f aca="false">IFERROR(INDEX($L:$L,MATCH(B1870&amp;"|"&amp;A1870,$Z:$Z,0)),"—")</f>
        <v>/chauffeur-prive/nantes/aeroport-bruxelles-charleroi/</v>
      </c>
      <c r="N1870" s="14" t="str">
        <f aca="false">IF(LEN("Chauffeur privé "&amp;INDEX(10_Lieux!$J:$J,U1870)&amp;" → "&amp;INDEX(10_Lieux!$J:$J,V1870)&amp;" | 24h/24")&gt;60,"Chauffeur privé "&amp;INDEX(10_Lieux!$J:$J,U1870)&amp;" → "&amp;INDEX(10_Lieux!$J:$J,V1870),"Chauffeur privé "&amp;INDEX(10_Lieux!$J:$J,U1870)&amp;" → "&amp;INDEX(10_Lieux!$J:$J,V1870)&amp;" | 24h/24")</f>
        <v>Chauffeur privé Aéroport Bruxelles-Charleroi → Nantes</v>
      </c>
      <c r="O1870" s="14" t="n">
        <f aca="false">LEN(N1870)</f>
        <v>53</v>
      </c>
      <c r="P1870" s="14" t="str">
        <f aca="false">"Chauffeur privé "&amp;INDEX(10_Lieux!$K:$K,U1870)&amp;" vers "&amp;INDEX(10_Lieux!$L:$L,V1870)</f>
        <v>Chauffeur privé de l'aéroport Bruxelles-Charleroi vers Nantes</v>
      </c>
      <c r="Q1870" s="14" t="str">
        <f aca="false">"Chauffeur privé "&amp;INDEX(10_Lieux!$K:$K,U1870)&amp;" vers "&amp;INDEX(10_Lieux!$L:$L,V1870)&amp;" : env. "&amp;I1870&amp;" km, "&amp;J1870&amp;" de route. Devis personnalisé, standard 24h/24 et 7j/7."</f>
        <v>Chauffeur privé de l'aéroport Bruxelles-Charleroi vers Nantes : env. 710 km, 7 h 30 de route. Devis personnalisé, standard 24h/24 et 7j/7.</v>
      </c>
      <c r="R1870" s="14" t="n">
        <f aca="false">LEN(Q1870)</f>
        <v>138</v>
      </c>
      <c r="S1870" s="14" t="str">
        <f aca="false">INDEX(10_Lieux!$C:$C,U1870)</f>
        <v>Belgique</v>
      </c>
      <c r="T1870" s="14" t="str">
        <f aca="false">INDEX(10_Lieux!$C:$C,V1870)</f>
        <v>France</v>
      </c>
      <c r="U1870" s="14" t="n">
        <f aca="false">MATCH(A1870,10_Lieux!$A:$A,0)</f>
        <v>178</v>
      </c>
      <c r="V1870" s="14" t="n">
        <f aca="false">MATCH(B1870,10_Lieux!$A:$A,0)</f>
        <v>56</v>
      </c>
      <c r="W1870" s="14" t="n">
        <f aca="false">ROUND(6371*2*ASIN(SQRT(SIN(RADIANS(INDEX(10_Lieux!$F:$F,V1870)-INDEX(10_Lieux!$F:$F,U1870))/2)^2+COS(RADIANS(INDEX(10_Lieux!$F:$F,U1870)))*COS(RADIANS(INDEX(10_Lieux!$F:$F,V1870)))*SIN(RADIANS(INDEX(10_Lieux!$G:$G,V1870)-INDEX(10_Lieux!$G:$G,U1870))/2)^2)),1)</f>
        <v>568.2</v>
      </c>
      <c r="X1870" s="14" t="n">
        <f aca="false">ROUND(I1870/IF(I1870&lt;p_seuil_vitesse,p_vit_lente,p_vit_rapide)*60/15,0)*15</f>
        <v>450</v>
      </c>
      <c r="Y1870" s="14" t="n">
        <f aca="false">MAX(IF(INDEX(10_Lieux!$B:$B,U1870)&lt;&gt;"Ville",INDEX(10_Lieux!$I:$I,U1870),0),IF(INDEX(10_Lieux!$B:$B,V1870)&lt;&gt;"Ville",INDEX(10_Lieux!$I:$I,V1870),0))</f>
        <v>250</v>
      </c>
      <c r="Z1870" s="14" t="str">
        <f aca="false">A1870&amp;"|"&amp;B1870</f>
        <v>Brussels South Charleroi Airport|Nantes</v>
      </c>
      <c r="AA1870" s="14" t="str">
        <f aca="false">IF(I1870&lt;p_local,"Local",IF(I1870&lt;p_vv_min,"Courte distance",IF(I1870&lt;p_tres_long,"Longue distance","Très longue distance")))</f>
        <v>Très longue distance</v>
      </c>
    </row>
    <row r="1871" customFormat="false" ht="15" hidden="false" customHeight="true" outlineLevel="0" collapsed="false">
      <c r="A1871" s="1" t="s">
        <v>140</v>
      </c>
      <c r="B1871" s="1" t="s">
        <v>2027</v>
      </c>
      <c r="C1871" s="1" t="s">
        <v>35</v>
      </c>
      <c r="D1871" s="1" t="s">
        <v>653</v>
      </c>
      <c r="E1871" s="1" t="s">
        <v>2047</v>
      </c>
      <c r="F1871" s="14" t="s">
        <v>40</v>
      </c>
      <c r="G1871" s="14" t="str">
        <f aca="false">IF(I1871&lt;p_local,"Local → page infra",IF(H1871&gt;=p_ph1,"Phase 1",IF(H1871&gt;=p_ph2,"Phase 2","Phase 3")))</f>
        <v>Phase 3</v>
      </c>
      <c r="H1871" s="14" t="n">
        <f aca="false">IF(I1871&lt;p_local,0,IF(C1871="Aéroport → Aéroport",p_pts_plein,IF(Y1871&gt;0,IF(I1871&lt;=Y1871,p_pts_plein,IF(I1871&lt;=p_mult2*Y1871,p_pts_moyen,p_pts_r3)),IF(I1871&gt;=p_vv_min,p_pts_plein,IF(I1871&gt;=p_vv_moy,p_pts_moyen,p_pts_court))))+IF(INDEX(10_Lieux!$D:$D,U1871)=1,p_prio1,p_prio2)+IF(INDEX(10_Lieux!$D:$D,V1871)=1,p_prio1,p_prio2)+IF(K1871="Oui",p_tf,0)+p_hub*((INDEX(10_Lieux!$H:$H,U1871)="Hub")+(INDEX(10_Lieux!$H:$H,V1871)="Hub"))+IF(OR(INDEX(10_Lieux!$H:$H,U1871)="Premium",INDEX(10_Lieux!$H:$H,V1871)="Premium"),p_prem,0))</f>
        <v>35</v>
      </c>
      <c r="I1871" s="14" t="n">
        <f aca="false">ROUND(W1871*p_facteur,0)</f>
        <v>710</v>
      </c>
      <c r="J1871" s="14" t="str">
        <f aca="false">IF(X1871&lt;60,X1871&amp;" min",INT(X1871/60)&amp;" h"&amp;IF(MOD(X1871,60)=0,""," "&amp;TEXT(MOD(X1871,60),"00")))</f>
        <v>7 h 30</v>
      </c>
      <c r="K1871" s="14" t="str">
        <f aca="false">IF(S1871&lt;&gt;T1871,"Oui","Non")</f>
        <v>Oui</v>
      </c>
      <c r="L1871" s="14" t="str">
        <f aca="false">IF(AND(INDEX(10_Lieux!$B:$B,U1871)="Ville",INDEX(10_Lieux!$B:$B,V1871)="Ville"),"/chauffeur-prive/"&amp;INDEX(10_Lieux!$E:$E,U1871)&amp;"-"&amp;INDEX(10_Lieux!$E:$E,V1871)&amp;"/","/chauffeur-prive/"&amp;INDEX(10_Lieux!$E:$E,U1871)&amp;"/"&amp;INDEX(10_Lieux!$E:$E,V1871)&amp;"/")</f>
        <v>/chauffeur-prive/nantes/aeroport-bruxelles-charleroi/</v>
      </c>
      <c r="M1871" s="14" t="str">
        <f aca="false">IFERROR(INDEX($L:$L,MATCH(B1871&amp;"|"&amp;A1871,$Z:$Z,0)),"—")</f>
        <v>/chauffeur-prive/aeroport-bruxelles-charleroi/nantes/</v>
      </c>
      <c r="N1871" s="14" t="str">
        <f aca="false">IF(LEN("Chauffeur privé "&amp;INDEX(10_Lieux!$J:$J,U1871)&amp;" → "&amp;INDEX(10_Lieux!$J:$J,V1871)&amp;" | 24h/24")&gt;60,"Chauffeur privé "&amp;INDEX(10_Lieux!$J:$J,U1871)&amp;" → "&amp;INDEX(10_Lieux!$J:$J,V1871),"Chauffeur privé "&amp;INDEX(10_Lieux!$J:$J,U1871)&amp;" → "&amp;INDEX(10_Lieux!$J:$J,V1871)&amp;" | 24h/24")</f>
        <v>Chauffeur privé Nantes → Aéroport Bruxelles-Charleroi</v>
      </c>
      <c r="O1871" s="14" t="n">
        <f aca="false">LEN(N1871)</f>
        <v>53</v>
      </c>
      <c r="P1871" s="14" t="str">
        <f aca="false">"Chauffeur privé "&amp;INDEX(10_Lieux!$K:$K,U1871)&amp;" vers "&amp;INDEX(10_Lieux!$L:$L,V1871)</f>
        <v>Chauffeur privé de Nantes vers l'aéroport Bruxelles-Charleroi</v>
      </c>
      <c r="Q1871" s="14" t="str">
        <f aca="false">"Chauffeur privé "&amp;INDEX(10_Lieux!$K:$K,U1871)&amp;" vers "&amp;INDEX(10_Lieux!$L:$L,V1871)&amp;" : env. "&amp;I1871&amp;" km, "&amp;J1871&amp;" de route. Devis personnalisé, standard 24h/24 et 7j/7."</f>
        <v>Chauffeur privé de Nantes vers l'aéroport Bruxelles-Charleroi : env. 710 km, 7 h 30 de route. Devis personnalisé, standard 24h/24 et 7j/7.</v>
      </c>
      <c r="R1871" s="14" t="n">
        <f aca="false">LEN(Q1871)</f>
        <v>138</v>
      </c>
      <c r="S1871" s="14" t="str">
        <f aca="false">INDEX(10_Lieux!$C:$C,U1871)</f>
        <v>France</v>
      </c>
      <c r="T1871" s="14" t="str">
        <f aca="false">INDEX(10_Lieux!$C:$C,V1871)</f>
        <v>Belgique</v>
      </c>
      <c r="U1871" s="14" t="n">
        <f aca="false">MATCH(A1871,10_Lieux!$A:$A,0)</f>
        <v>56</v>
      </c>
      <c r="V1871" s="14" t="n">
        <f aca="false">MATCH(B1871,10_Lieux!$A:$A,0)</f>
        <v>178</v>
      </c>
      <c r="W1871" s="14" t="n">
        <f aca="false">ROUND(6371*2*ASIN(SQRT(SIN(RADIANS(INDEX(10_Lieux!$F:$F,V1871)-INDEX(10_Lieux!$F:$F,U1871))/2)^2+COS(RADIANS(INDEX(10_Lieux!$F:$F,U1871)))*COS(RADIANS(INDEX(10_Lieux!$F:$F,V1871)))*SIN(RADIANS(INDEX(10_Lieux!$G:$G,V1871)-INDEX(10_Lieux!$G:$G,U1871))/2)^2)),1)</f>
        <v>568.2</v>
      </c>
      <c r="X1871" s="14" t="n">
        <f aca="false">ROUND(I1871/IF(I1871&lt;p_seuil_vitesse,p_vit_lente,p_vit_rapide)*60/15,0)*15</f>
        <v>450</v>
      </c>
      <c r="Y1871" s="14" t="n">
        <f aca="false">MAX(IF(INDEX(10_Lieux!$B:$B,U1871)&lt;&gt;"Ville",INDEX(10_Lieux!$I:$I,U1871),0),IF(INDEX(10_Lieux!$B:$B,V1871)&lt;&gt;"Ville",INDEX(10_Lieux!$I:$I,V1871),0))</f>
        <v>250</v>
      </c>
      <c r="Z1871" s="14" t="str">
        <f aca="false">A1871&amp;"|"&amp;B1871</f>
        <v>Nantes|Brussels South Charleroi Airport</v>
      </c>
      <c r="AA1871" s="14" t="str">
        <f aca="false">IF(I1871&lt;p_local,"Local",IF(I1871&lt;p_vv_min,"Courte distance",IF(I1871&lt;p_tres_long,"Longue distance","Très longue distance")))</f>
        <v>Très longue distance</v>
      </c>
    </row>
    <row r="1872" customFormat="false" ht="15" hidden="false" customHeight="true" outlineLevel="0" collapsed="false">
      <c r="A1872" s="1" t="s">
        <v>2027</v>
      </c>
      <c r="B1872" s="1" t="s">
        <v>142</v>
      </c>
      <c r="C1872" s="1" t="s">
        <v>34</v>
      </c>
      <c r="D1872" s="1" t="s">
        <v>653</v>
      </c>
      <c r="E1872" s="1" t="s">
        <v>2048</v>
      </c>
      <c r="F1872" s="14" t="s">
        <v>40</v>
      </c>
      <c r="G1872" s="14" t="str">
        <f aca="false">IF(I1872&lt;p_local,"Local → page infra",IF(H1872&gt;=p_ph1,"Phase 1",IF(H1872&gt;=p_ph2,"Phase 2","Phase 3")))</f>
        <v>Phase 3</v>
      </c>
      <c r="H1872" s="14" t="n">
        <f aca="false">IF(I1872&lt;p_local,0,IF(C1872="Aéroport → Aéroport",p_pts_plein,IF(Y1872&gt;0,IF(I1872&lt;=Y1872,p_pts_plein,IF(I1872&lt;=p_mult2*Y1872,p_pts_moyen,p_pts_r3)),IF(I1872&gt;=p_vv_min,p_pts_plein,IF(I1872&gt;=p_vv_moy,p_pts_moyen,p_pts_court))))+IF(INDEX(10_Lieux!$D:$D,U1872)=1,p_prio1,p_prio2)+IF(INDEX(10_Lieux!$D:$D,V1872)=1,p_prio1,p_prio2)+IF(K1872="Oui",p_tf,0)+p_hub*((INDEX(10_Lieux!$H:$H,U1872)="Hub")+(INDEX(10_Lieux!$H:$H,V1872)="Hub"))+IF(OR(INDEX(10_Lieux!$H:$H,U1872)="Premium",INDEX(10_Lieux!$H:$H,V1872)="Premium"),p_prem,0))</f>
        <v>35</v>
      </c>
      <c r="I1872" s="14" t="n">
        <f aca="false">ROUND(W1872*p_facteur,0)</f>
        <v>644</v>
      </c>
      <c r="J1872" s="14" t="str">
        <f aca="false">IF(X1872&lt;60,X1872&amp;" min",INT(X1872/60)&amp;" h"&amp;IF(MOD(X1872,60)=0,""," "&amp;TEXT(MOD(X1872,60),"00")))</f>
        <v>6 h 45</v>
      </c>
      <c r="K1872" s="14" t="str">
        <f aca="false">IF(S1872&lt;&gt;T1872,"Oui","Non")</f>
        <v>Oui</v>
      </c>
      <c r="L1872" s="14" t="str">
        <f aca="false">IF(AND(INDEX(10_Lieux!$B:$B,U1872)="Ville",INDEX(10_Lieux!$B:$B,V1872)="Ville"),"/chauffeur-prive/"&amp;INDEX(10_Lieux!$E:$E,U1872)&amp;"-"&amp;INDEX(10_Lieux!$E:$E,V1872)&amp;"/","/chauffeur-prive/"&amp;INDEX(10_Lieux!$E:$E,U1872)&amp;"/"&amp;INDEX(10_Lieux!$E:$E,V1872)&amp;"/")</f>
        <v>/chauffeur-prive/aeroport-bruxelles-charleroi/rennes/</v>
      </c>
      <c r="M1872" s="14" t="str">
        <f aca="false">IFERROR(INDEX($L:$L,MATCH(B1872&amp;"|"&amp;A1872,$Z:$Z,0)),"—")</f>
        <v>/chauffeur-prive/rennes/aeroport-bruxelles-charleroi/</v>
      </c>
      <c r="N1872" s="14" t="str">
        <f aca="false">IF(LEN("Chauffeur privé "&amp;INDEX(10_Lieux!$J:$J,U1872)&amp;" → "&amp;INDEX(10_Lieux!$J:$J,V1872)&amp;" | 24h/24")&gt;60,"Chauffeur privé "&amp;INDEX(10_Lieux!$J:$J,U1872)&amp;" → "&amp;INDEX(10_Lieux!$J:$J,V1872),"Chauffeur privé "&amp;INDEX(10_Lieux!$J:$J,U1872)&amp;" → "&amp;INDEX(10_Lieux!$J:$J,V1872)&amp;" | 24h/24")</f>
        <v>Chauffeur privé Aéroport Bruxelles-Charleroi → Rennes</v>
      </c>
      <c r="O1872" s="14" t="n">
        <f aca="false">LEN(N1872)</f>
        <v>53</v>
      </c>
      <c r="P1872" s="14" t="str">
        <f aca="false">"Chauffeur privé "&amp;INDEX(10_Lieux!$K:$K,U1872)&amp;" vers "&amp;INDEX(10_Lieux!$L:$L,V1872)</f>
        <v>Chauffeur privé de l'aéroport Bruxelles-Charleroi vers Rennes</v>
      </c>
      <c r="Q1872" s="14" t="str">
        <f aca="false">"Chauffeur privé "&amp;INDEX(10_Lieux!$K:$K,U1872)&amp;" vers "&amp;INDEX(10_Lieux!$L:$L,V1872)&amp;" : env. "&amp;I1872&amp;" km, "&amp;J1872&amp;" de route. Devis personnalisé, standard 24h/24 et 7j/7."</f>
        <v>Chauffeur privé de l'aéroport Bruxelles-Charleroi vers Rennes : env. 644 km, 6 h 45 de route. Devis personnalisé, standard 24h/24 et 7j/7.</v>
      </c>
      <c r="R1872" s="14" t="n">
        <f aca="false">LEN(Q1872)</f>
        <v>138</v>
      </c>
      <c r="S1872" s="14" t="str">
        <f aca="false">INDEX(10_Lieux!$C:$C,U1872)</f>
        <v>Belgique</v>
      </c>
      <c r="T1872" s="14" t="str">
        <f aca="false">INDEX(10_Lieux!$C:$C,V1872)</f>
        <v>France</v>
      </c>
      <c r="U1872" s="14" t="n">
        <f aca="false">MATCH(A1872,10_Lieux!$A:$A,0)</f>
        <v>178</v>
      </c>
      <c r="V1872" s="14" t="n">
        <f aca="false">MATCH(B1872,10_Lieux!$A:$A,0)</f>
        <v>49</v>
      </c>
      <c r="W1872" s="14" t="n">
        <f aca="false">ROUND(6371*2*ASIN(SQRT(SIN(RADIANS(INDEX(10_Lieux!$F:$F,V1872)-INDEX(10_Lieux!$F:$F,U1872))/2)^2+COS(RADIANS(INDEX(10_Lieux!$F:$F,U1872)))*COS(RADIANS(INDEX(10_Lieux!$F:$F,V1872)))*SIN(RADIANS(INDEX(10_Lieux!$G:$G,V1872)-INDEX(10_Lieux!$G:$G,U1872))/2)^2)),1)</f>
        <v>515.1</v>
      </c>
      <c r="X1872" s="14" t="n">
        <f aca="false">ROUND(I1872/IF(I1872&lt;p_seuil_vitesse,p_vit_lente,p_vit_rapide)*60/15,0)*15</f>
        <v>405</v>
      </c>
      <c r="Y1872" s="14" t="n">
        <f aca="false">MAX(IF(INDEX(10_Lieux!$B:$B,U1872)&lt;&gt;"Ville",INDEX(10_Lieux!$I:$I,U1872),0),IF(INDEX(10_Lieux!$B:$B,V1872)&lt;&gt;"Ville",INDEX(10_Lieux!$I:$I,V1872),0))</f>
        <v>250</v>
      </c>
      <c r="Z1872" s="14" t="str">
        <f aca="false">A1872&amp;"|"&amp;B1872</f>
        <v>Brussels South Charleroi Airport|Rennes</v>
      </c>
      <c r="AA1872" s="14" t="str">
        <f aca="false">IF(I1872&lt;p_local,"Local",IF(I1872&lt;p_vv_min,"Courte distance",IF(I1872&lt;p_tres_long,"Longue distance","Très longue distance")))</f>
        <v>Longue distance</v>
      </c>
    </row>
    <row r="1873" customFormat="false" ht="15" hidden="false" customHeight="true" outlineLevel="0" collapsed="false">
      <c r="A1873" s="1" t="s">
        <v>142</v>
      </c>
      <c r="B1873" s="1" t="s">
        <v>2027</v>
      </c>
      <c r="C1873" s="1" t="s">
        <v>35</v>
      </c>
      <c r="D1873" s="1" t="s">
        <v>653</v>
      </c>
      <c r="E1873" s="1" t="s">
        <v>2049</v>
      </c>
      <c r="F1873" s="14" t="s">
        <v>40</v>
      </c>
      <c r="G1873" s="14" t="str">
        <f aca="false">IF(I1873&lt;p_local,"Local → page infra",IF(H1873&gt;=p_ph1,"Phase 1",IF(H1873&gt;=p_ph2,"Phase 2","Phase 3")))</f>
        <v>Phase 3</v>
      </c>
      <c r="H1873" s="14" t="n">
        <f aca="false">IF(I1873&lt;p_local,0,IF(C1873="Aéroport → Aéroport",p_pts_plein,IF(Y1873&gt;0,IF(I1873&lt;=Y1873,p_pts_plein,IF(I1873&lt;=p_mult2*Y1873,p_pts_moyen,p_pts_r3)),IF(I1873&gt;=p_vv_min,p_pts_plein,IF(I1873&gt;=p_vv_moy,p_pts_moyen,p_pts_court))))+IF(INDEX(10_Lieux!$D:$D,U1873)=1,p_prio1,p_prio2)+IF(INDEX(10_Lieux!$D:$D,V1873)=1,p_prio1,p_prio2)+IF(K1873="Oui",p_tf,0)+p_hub*((INDEX(10_Lieux!$H:$H,U1873)="Hub")+(INDEX(10_Lieux!$H:$H,V1873)="Hub"))+IF(OR(INDEX(10_Lieux!$H:$H,U1873)="Premium",INDEX(10_Lieux!$H:$H,V1873)="Premium"),p_prem,0))</f>
        <v>35</v>
      </c>
      <c r="I1873" s="14" t="n">
        <f aca="false">ROUND(W1873*p_facteur,0)</f>
        <v>644</v>
      </c>
      <c r="J1873" s="14" t="str">
        <f aca="false">IF(X1873&lt;60,X1873&amp;" min",INT(X1873/60)&amp;" h"&amp;IF(MOD(X1873,60)=0,""," "&amp;TEXT(MOD(X1873,60),"00")))</f>
        <v>6 h 45</v>
      </c>
      <c r="K1873" s="14" t="str">
        <f aca="false">IF(S1873&lt;&gt;T1873,"Oui","Non")</f>
        <v>Oui</v>
      </c>
      <c r="L1873" s="14" t="str">
        <f aca="false">IF(AND(INDEX(10_Lieux!$B:$B,U1873)="Ville",INDEX(10_Lieux!$B:$B,V1873)="Ville"),"/chauffeur-prive/"&amp;INDEX(10_Lieux!$E:$E,U1873)&amp;"-"&amp;INDEX(10_Lieux!$E:$E,V1873)&amp;"/","/chauffeur-prive/"&amp;INDEX(10_Lieux!$E:$E,U1873)&amp;"/"&amp;INDEX(10_Lieux!$E:$E,V1873)&amp;"/")</f>
        <v>/chauffeur-prive/rennes/aeroport-bruxelles-charleroi/</v>
      </c>
      <c r="M1873" s="14" t="str">
        <f aca="false">IFERROR(INDEX($L:$L,MATCH(B1873&amp;"|"&amp;A1873,$Z:$Z,0)),"—")</f>
        <v>/chauffeur-prive/aeroport-bruxelles-charleroi/rennes/</v>
      </c>
      <c r="N1873" s="14" t="str">
        <f aca="false">IF(LEN("Chauffeur privé "&amp;INDEX(10_Lieux!$J:$J,U1873)&amp;" → "&amp;INDEX(10_Lieux!$J:$J,V1873)&amp;" | 24h/24")&gt;60,"Chauffeur privé "&amp;INDEX(10_Lieux!$J:$J,U1873)&amp;" → "&amp;INDEX(10_Lieux!$J:$J,V1873),"Chauffeur privé "&amp;INDEX(10_Lieux!$J:$J,U1873)&amp;" → "&amp;INDEX(10_Lieux!$J:$J,V1873)&amp;" | 24h/24")</f>
        <v>Chauffeur privé Rennes → Aéroport Bruxelles-Charleroi</v>
      </c>
      <c r="O1873" s="14" t="n">
        <f aca="false">LEN(N1873)</f>
        <v>53</v>
      </c>
      <c r="P1873" s="14" t="str">
        <f aca="false">"Chauffeur privé "&amp;INDEX(10_Lieux!$K:$K,U1873)&amp;" vers "&amp;INDEX(10_Lieux!$L:$L,V1873)</f>
        <v>Chauffeur privé de Rennes vers l'aéroport Bruxelles-Charleroi</v>
      </c>
      <c r="Q1873" s="14" t="str">
        <f aca="false">"Chauffeur privé "&amp;INDEX(10_Lieux!$K:$K,U1873)&amp;" vers "&amp;INDEX(10_Lieux!$L:$L,V1873)&amp;" : env. "&amp;I1873&amp;" km, "&amp;J1873&amp;" de route. Devis personnalisé, standard 24h/24 et 7j/7."</f>
        <v>Chauffeur privé de Rennes vers l'aéroport Bruxelles-Charleroi : env. 644 km, 6 h 45 de route. Devis personnalisé, standard 24h/24 et 7j/7.</v>
      </c>
      <c r="R1873" s="14" t="n">
        <f aca="false">LEN(Q1873)</f>
        <v>138</v>
      </c>
      <c r="S1873" s="14" t="str">
        <f aca="false">INDEX(10_Lieux!$C:$C,U1873)</f>
        <v>France</v>
      </c>
      <c r="T1873" s="14" t="str">
        <f aca="false">INDEX(10_Lieux!$C:$C,V1873)</f>
        <v>Belgique</v>
      </c>
      <c r="U1873" s="14" t="n">
        <f aca="false">MATCH(A1873,10_Lieux!$A:$A,0)</f>
        <v>49</v>
      </c>
      <c r="V1873" s="14" t="n">
        <f aca="false">MATCH(B1873,10_Lieux!$A:$A,0)</f>
        <v>178</v>
      </c>
      <c r="W1873" s="14" t="n">
        <f aca="false">ROUND(6371*2*ASIN(SQRT(SIN(RADIANS(INDEX(10_Lieux!$F:$F,V1873)-INDEX(10_Lieux!$F:$F,U1873))/2)^2+COS(RADIANS(INDEX(10_Lieux!$F:$F,U1873)))*COS(RADIANS(INDEX(10_Lieux!$F:$F,V1873)))*SIN(RADIANS(INDEX(10_Lieux!$G:$G,V1873)-INDEX(10_Lieux!$G:$G,U1873))/2)^2)),1)</f>
        <v>515.1</v>
      </c>
      <c r="X1873" s="14" t="n">
        <f aca="false">ROUND(I1873/IF(I1873&lt;p_seuil_vitesse,p_vit_lente,p_vit_rapide)*60/15,0)*15</f>
        <v>405</v>
      </c>
      <c r="Y1873" s="14" t="n">
        <f aca="false">MAX(IF(INDEX(10_Lieux!$B:$B,U1873)&lt;&gt;"Ville",INDEX(10_Lieux!$I:$I,U1873),0),IF(INDEX(10_Lieux!$B:$B,V1873)&lt;&gt;"Ville",INDEX(10_Lieux!$I:$I,V1873),0))</f>
        <v>250</v>
      </c>
      <c r="Z1873" s="14" t="str">
        <f aca="false">A1873&amp;"|"&amp;B1873</f>
        <v>Rennes|Brussels South Charleroi Airport</v>
      </c>
      <c r="AA1873" s="14" t="str">
        <f aca="false">IF(I1873&lt;p_local,"Local",IF(I1873&lt;p_vv_min,"Courte distance",IF(I1873&lt;p_tres_long,"Longue distance","Très longue distance")))</f>
        <v>Longue distance</v>
      </c>
    </row>
    <row r="1874" customFormat="false" ht="15" hidden="false" customHeight="true" outlineLevel="0" collapsed="false">
      <c r="A1874" s="1" t="s">
        <v>2027</v>
      </c>
      <c r="B1874" s="1" t="s">
        <v>144</v>
      </c>
      <c r="C1874" s="1" t="s">
        <v>34</v>
      </c>
      <c r="D1874" s="1" t="s">
        <v>653</v>
      </c>
      <c r="E1874" s="1" t="s">
        <v>2050</v>
      </c>
      <c r="F1874" s="14" t="s">
        <v>40</v>
      </c>
      <c r="G1874" s="14" t="str">
        <f aca="false">IF(I1874&lt;p_local,"Local → page infra",IF(H1874&gt;=p_ph1,"Phase 1",IF(H1874&gt;=p_ph2,"Phase 2","Phase 3")))</f>
        <v>Phase 3</v>
      </c>
      <c r="H1874" s="14" t="n">
        <f aca="false">IF(I1874&lt;p_local,0,IF(C1874="Aéroport → Aéroport",p_pts_plein,IF(Y1874&gt;0,IF(I1874&lt;=Y1874,p_pts_plein,IF(I1874&lt;=p_mult2*Y1874,p_pts_moyen,p_pts_r3)),IF(I1874&gt;=p_vv_min,p_pts_plein,IF(I1874&gt;=p_vv_moy,p_pts_moyen,p_pts_court))))+IF(INDEX(10_Lieux!$D:$D,U1874)=1,p_prio1,p_prio2)+IF(INDEX(10_Lieux!$D:$D,V1874)=1,p_prio1,p_prio2)+IF(K1874="Oui",p_tf,0)+p_hub*((INDEX(10_Lieux!$H:$H,U1874)="Hub")+(INDEX(10_Lieux!$H:$H,V1874)="Hub"))+IF(OR(INDEX(10_Lieux!$H:$H,U1874)="Premium",INDEX(10_Lieux!$H:$H,V1874)="Premium"),p_prem,0))</f>
        <v>55</v>
      </c>
      <c r="I1874" s="14" t="n">
        <f aca="false">ROUND(W1874*p_facteur,0)</f>
        <v>439</v>
      </c>
      <c r="J1874" s="14" t="str">
        <f aca="false">IF(X1874&lt;60,X1874&amp;" min",INT(X1874/60)&amp;" h"&amp;IF(MOD(X1874,60)=0,""," "&amp;TEXT(MOD(X1874,60),"00")))</f>
        <v>4 h 30</v>
      </c>
      <c r="K1874" s="14" t="str">
        <f aca="false">IF(S1874&lt;&gt;T1874,"Oui","Non")</f>
        <v>Oui</v>
      </c>
      <c r="L1874" s="14" t="str">
        <f aca="false">IF(AND(INDEX(10_Lieux!$B:$B,U1874)="Ville",INDEX(10_Lieux!$B:$B,V1874)="Ville"),"/chauffeur-prive/"&amp;INDEX(10_Lieux!$E:$E,U1874)&amp;"-"&amp;INDEX(10_Lieux!$E:$E,V1874)&amp;"/","/chauffeur-prive/"&amp;INDEX(10_Lieux!$E:$E,U1874)&amp;"/"&amp;INDEX(10_Lieux!$E:$E,V1874)&amp;"/")</f>
        <v>/chauffeur-prive/aeroport-bruxelles-charleroi/dijon/</v>
      </c>
      <c r="M1874" s="14" t="str">
        <f aca="false">IFERROR(INDEX($L:$L,MATCH(B1874&amp;"|"&amp;A1874,$Z:$Z,0)),"—")</f>
        <v>/chauffeur-prive/dijon/aeroport-bruxelles-charleroi/</v>
      </c>
      <c r="N1874" s="14" t="str">
        <f aca="false">IF(LEN("Chauffeur privé "&amp;INDEX(10_Lieux!$J:$J,U1874)&amp;" → "&amp;INDEX(10_Lieux!$J:$J,V1874)&amp;" | 24h/24")&gt;60,"Chauffeur privé "&amp;INDEX(10_Lieux!$J:$J,U1874)&amp;" → "&amp;INDEX(10_Lieux!$J:$J,V1874),"Chauffeur privé "&amp;INDEX(10_Lieux!$J:$J,U1874)&amp;" → "&amp;INDEX(10_Lieux!$J:$J,V1874)&amp;" | 24h/24")</f>
        <v>Chauffeur privé Aéroport Bruxelles-Charleroi → Dijon</v>
      </c>
      <c r="O1874" s="14" t="n">
        <f aca="false">LEN(N1874)</f>
        <v>52</v>
      </c>
      <c r="P1874" s="14" t="str">
        <f aca="false">"Chauffeur privé "&amp;INDEX(10_Lieux!$K:$K,U1874)&amp;" vers "&amp;INDEX(10_Lieux!$L:$L,V1874)</f>
        <v>Chauffeur privé de l'aéroport Bruxelles-Charleroi vers Dijon</v>
      </c>
      <c r="Q1874" s="14" t="str">
        <f aca="false">"Chauffeur privé "&amp;INDEX(10_Lieux!$K:$K,U1874)&amp;" vers "&amp;INDEX(10_Lieux!$L:$L,V1874)&amp;" : env. "&amp;I1874&amp;" km, "&amp;J1874&amp;" de route. Devis personnalisé, standard 24h/24 et 7j/7."</f>
        <v>Chauffeur privé de l'aéroport Bruxelles-Charleroi vers Dijon : env. 439 km, 4 h 30 de route. Devis personnalisé, standard 24h/24 et 7j/7.</v>
      </c>
      <c r="R1874" s="14" t="n">
        <f aca="false">LEN(Q1874)</f>
        <v>137</v>
      </c>
      <c r="S1874" s="14" t="str">
        <f aca="false">INDEX(10_Lieux!$C:$C,U1874)</f>
        <v>Belgique</v>
      </c>
      <c r="T1874" s="14" t="str">
        <f aca="false">INDEX(10_Lieux!$C:$C,V1874)</f>
        <v>France</v>
      </c>
      <c r="U1874" s="14" t="n">
        <f aca="false">MATCH(A1874,10_Lieux!$A:$A,0)</f>
        <v>178</v>
      </c>
      <c r="V1874" s="14" t="n">
        <f aca="false">MATCH(B1874,10_Lieux!$A:$A,0)</f>
        <v>23</v>
      </c>
      <c r="W1874" s="14" t="n">
        <f aca="false">ROUND(6371*2*ASIN(SQRT(SIN(RADIANS(INDEX(10_Lieux!$F:$F,V1874)-INDEX(10_Lieux!$F:$F,U1874))/2)^2+COS(RADIANS(INDEX(10_Lieux!$F:$F,U1874)))*COS(RADIANS(INDEX(10_Lieux!$F:$F,V1874)))*SIN(RADIANS(INDEX(10_Lieux!$G:$G,V1874)-INDEX(10_Lieux!$G:$G,U1874))/2)^2)),1)</f>
        <v>351.5</v>
      </c>
      <c r="X1874" s="14" t="n">
        <f aca="false">ROUND(I1874/IF(I1874&lt;p_seuil_vitesse,p_vit_lente,p_vit_rapide)*60/15,0)*15</f>
        <v>270</v>
      </c>
      <c r="Y1874" s="14" t="n">
        <f aca="false">MAX(IF(INDEX(10_Lieux!$B:$B,U1874)&lt;&gt;"Ville",INDEX(10_Lieux!$I:$I,U1874),0),IF(INDEX(10_Lieux!$B:$B,V1874)&lt;&gt;"Ville",INDEX(10_Lieux!$I:$I,V1874),0))</f>
        <v>250</v>
      </c>
      <c r="Z1874" s="14" t="str">
        <f aca="false">A1874&amp;"|"&amp;B1874</f>
        <v>Brussels South Charleroi Airport|Dijon</v>
      </c>
      <c r="AA1874" s="14" t="str">
        <f aca="false">IF(I1874&lt;p_local,"Local",IF(I1874&lt;p_vv_min,"Courte distance",IF(I1874&lt;p_tres_long,"Longue distance","Très longue distance")))</f>
        <v>Longue distance</v>
      </c>
    </row>
    <row r="1875" customFormat="false" ht="15" hidden="false" customHeight="true" outlineLevel="0" collapsed="false">
      <c r="A1875" s="1" t="s">
        <v>144</v>
      </c>
      <c r="B1875" s="1" t="s">
        <v>2027</v>
      </c>
      <c r="C1875" s="1" t="s">
        <v>35</v>
      </c>
      <c r="D1875" s="1" t="s">
        <v>653</v>
      </c>
      <c r="E1875" s="1" t="s">
        <v>2051</v>
      </c>
      <c r="F1875" s="14" t="s">
        <v>40</v>
      </c>
      <c r="G1875" s="14" t="str">
        <f aca="false">IF(I1875&lt;p_local,"Local → page infra",IF(H1875&gt;=p_ph1,"Phase 1",IF(H1875&gt;=p_ph2,"Phase 2","Phase 3")))</f>
        <v>Phase 3</v>
      </c>
      <c r="H1875" s="14" t="n">
        <f aca="false">IF(I1875&lt;p_local,0,IF(C1875="Aéroport → Aéroport",p_pts_plein,IF(Y1875&gt;0,IF(I1875&lt;=Y1875,p_pts_plein,IF(I1875&lt;=p_mult2*Y1875,p_pts_moyen,p_pts_r3)),IF(I1875&gt;=p_vv_min,p_pts_plein,IF(I1875&gt;=p_vv_moy,p_pts_moyen,p_pts_court))))+IF(INDEX(10_Lieux!$D:$D,U1875)=1,p_prio1,p_prio2)+IF(INDEX(10_Lieux!$D:$D,V1875)=1,p_prio1,p_prio2)+IF(K1875="Oui",p_tf,0)+p_hub*((INDEX(10_Lieux!$H:$H,U1875)="Hub")+(INDEX(10_Lieux!$H:$H,V1875)="Hub"))+IF(OR(INDEX(10_Lieux!$H:$H,U1875)="Premium",INDEX(10_Lieux!$H:$H,V1875)="Premium"),p_prem,0))</f>
        <v>55</v>
      </c>
      <c r="I1875" s="14" t="n">
        <f aca="false">ROUND(W1875*p_facteur,0)</f>
        <v>439</v>
      </c>
      <c r="J1875" s="14" t="str">
        <f aca="false">IF(X1875&lt;60,X1875&amp;" min",INT(X1875/60)&amp;" h"&amp;IF(MOD(X1875,60)=0,""," "&amp;TEXT(MOD(X1875,60),"00")))</f>
        <v>4 h 30</v>
      </c>
      <c r="K1875" s="14" t="str">
        <f aca="false">IF(S1875&lt;&gt;T1875,"Oui","Non")</f>
        <v>Oui</v>
      </c>
      <c r="L1875" s="14" t="str">
        <f aca="false">IF(AND(INDEX(10_Lieux!$B:$B,U1875)="Ville",INDEX(10_Lieux!$B:$B,V1875)="Ville"),"/chauffeur-prive/"&amp;INDEX(10_Lieux!$E:$E,U1875)&amp;"-"&amp;INDEX(10_Lieux!$E:$E,V1875)&amp;"/","/chauffeur-prive/"&amp;INDEX(10_Lieux!$E:$E,U1875)&amp;"/"&amp;INDEX(10_Lieux!$E:$E,V1875)&amp;"/")</f>
        <v>/chauffeur-prive/dijon/aeroport-bruxelles-charleroi/</v>
      </c>
      <c r="M1875" s="14" t="str">
        <f aca="false">IFERROR(INDEX($L:$L,MATCH(B1875&amp;"|"&amp;A1875,$Z:$Z,0)),"—")</f>
        <v>/chauffeur-prive/aeroport-bruxelles-charleroi/dijon/</v>
      </c>
      <c r="N1875" s="14" t="str">
        <f aca="false">IF(LEN("Chauffeur privé "&amp;INDEX(10_Lieux!$J:$J,U1875)&amp;" → "&amp;INDEX(10_Lieux!$J:$J,V1875)&amp;" | 24h/24")&gt;60,"Chauffeur privé "&amp;INDEX(10_Lieux!$J:$J,U1875)&amp;" → "&amp;INDEX(10_Lieux!$J:$J,V1875),"Chauffeur privé "&amp;INDEX(10_Lieux!$J:$J,U1875)&amp;" → "&amp;INDEX(10_Lieux!$J:$J,V1875)&amp;" | 24h/24")</f>
        <v>Chauffeur privé Dijon → Aéroport Bruxelles-Charleroi</v>
      </c>
      <c r="O1875" s="14" t="n">
        <f aca="false">LEN(N1875)</f>
        <v>52</v>
      </c>
      <c r="P1875" s="14" t="str">
        <f aca="false">"Chauffeur privé "&amp;INDEX(10_Lieux!$K:$K,U1875)&amp;" vers "&amp;INDEX(10_Lieux!$L:$L,V1875)</f>
        <v>Chauffeur privé de Dijon vers l'aéroport Bruxelles-Charleroi</v>
      </c>
      <c r="Q1875" s="14" t="str">
        <f aca="false">"Chauffeur privé "&amp;INDEX(10_Lieux!$K:$K,U1875)&amp;" vers "&amp;INDEX(10_Lieux!$L:$L,V1875)&amp;" : env. "&amp;I1875&amp;" km, "&amp;J1875&amp;" de route. Devis personnalisé, standard 24h/24 et 7j/7."</f>
        <v>Chauffeur privé de Dijon vers l'aéroport Bruxelles-Charleroi : env. 439 km, 4 h 30 de route. Devis personnalisé, standard 24h/24 et 7j/7.</v>
      </c>
      <c r="R1875" s="14" t="n">
        <f aca="false">LEN(Q1875)</f>
        <v>137</v>
      </c>
      <c r="S1875" s="14" t="str">
        <f aca="false">INDEX(10_Lieux!$C:$C,U1875)</f>
        <v>France</v>
      </c>
      <c r="T1875" s="14" t="str">
        <f aca="false">INDEX(10_Lieux!$C:$C,V1875)</f>
        <v>Belgique</v>
      </c>
      <c r="U1875" s="14" t="n">
        <f aca="false">MATCH(A1875,10_Lieux!$A:$A,0)</f>
        <v>23</v>
      </c>
      <c r="V1875" s="14" t="n">
        <f aca="false">MATCH(B1875,10_Lieux!$A:$A,0)</f>
        <v>178</v>
      </c>
      <c r="W1875" s="14" t="n">
        <f aca="false">ROUND(6371*2*ASIN(SQRT(SIN(RADIANS(INDEX(10_Lieux!$F:$F,V1875)-INDEX(10_Lieux!$F:$F,U1875))/2)^2+COS(RADIANS(INDEX(10_Lieux!$F:$F,U1875)))*COS(RADIANS(INDEX(10_Lieux!$F:$F,V1875)))*SIN(RADIANS(INDEX(10_Lieux!$G:$G,V1875)-INDEX(10_Lieux!$G:$G,U1875))/2)^2)),1)</f>
        <v>351.5</v>
      </c>
      <c r="X1875" s="14" t="n">
        <f aca="false">ROUND(I1875/IF(I1875&lt;p_seuil_vitesse,p_vit_lente,p_vit_rapide)*60/15,0)*15</f>
        <v>270</v>
      </c>
      <c r="Y1875" s="14" t="n">
        <f aca="false">MAX(IF(INDEX(10_Lieux!$B:$B,U1875)&lt;&gt;"Ville",INDEX(10_Lieux!$I:$I,U1875),0),IF(INDEX(10_Lieux!$B:$B,V1875)&lt;&gt;"Ville",INDEX(10_Lieux!$I:$I,V1875),0))</f>
        <v>250</v>
      </c>
      <c r="Z1875" s="14" t="str">
        <f aca="false">A1875&amp;"|"&amp;B1875</f>
        <v>Dijon|Brussels South Charleroi Airport</v>
      </c>
      <c r="AA1875" s="14" t="str">
        <f aca="false">IF(I1875&lt;p_local,"Local",IF(I1875&lt;p_vv_min,"Courte distance",IF(I1875&lt;p_tres_long,"Longue distance","Très longue distance")))</f>
        <v>Longue distance</v>
      </c>
    </row>
    <row r="1876" customFormat="false" ht="15" hidden="false" customHeight="true" outlineLevel="0" collapsed="false">
      <c r="A1876" s="1" t="s">
        <v>2027</v>
      </c>
      <c r="B1876" s="1" t="s">
        <v>146</v>
      </c>
      <c r="C1876" s="1" t="s">
        <v>34</v>
      </c>
      <c r="D1876" s="1" t="s">
        <v>653</v>
      </c>
      <c r="E1876" s="1" t="s">
        <v>2052</v>
      </c>
      <c r="F1876" s="14" t="s">
        <v>40</v>
      </c>
      <c r="G1876" s="14" t="str">
        <f aca="false">IF(I1876&lt;p_local,"Local → page infra",IF(H1876&gt;=p_ph1,"Phase 1",IF(H1876&gt;=p_ph2,"Phase 2","Phase 3")))</f>
        <v>Phase 3</v>
      </c>
      <c r="H1876" s="14" t="n">
        <f aca="false">IF(I1876&lt;p_local,0,IF(C1876="Aéroport → Aéroport",p_pts_plein,IF(Y1876&gt;0,IF(I1876&lt;=Y1876,p_pts_plein,IF(I1876&lt;=p_mult2*Y1876,p_pts_moyen,p_pts_r3)),IF(I1876&gt;=p_vv_min,p_pts_plein,IF(I1876&gt;=p_vv_moy,p_pts_moyen,p_pts_court))))+IF(INDEX(10_Lieux!$D:$D,U1876)=1,p_prio1,p_prio2)+IF(INDEX(10_Lieux!$D:$D,V1876)=1,p_prio1,p_prio2)+IF(K1876="Oui",p_tf,0)+p_hub*((INDEX(10_Lieux!$H:$H,U1876)="Hub")+(INDEX(10_Lieux!$H:$H,V1876)="Hub"))+IF(OR(INDEX(10_Lieux!$H:$H,U1876)="Premium",INDEX(10_Lieux!$H:$H,V1876)="Premium"),p_prem,0))</f>
        <v>40</v>
      </c>
      <c r="I1876" s="14" t="n">
        <f aca="false">ROUND(W1876*p_facteur,0)</f>
        <v>742</v>
      </c>
      <c r="J1876" s="14" t="str">
        <f aca="false">IF(X1876&lt;60,X1876&amp;" min",INT(X1876/60)&amp;" h"&amp;IF(MOD(X1876,60)=0,""," "&amp;TEXT(MOD(X1876,60),"00")))</f>
        <v>7 h 45</v>
      </c>
      <c r="K1876" s="14" t="str">
        <f aca="false">IF(S1876&lt;&gt;T1876,"Oui","Non")</f>
        <v>Oui</v>
      </c>
      <c r="L1876" s="14" t="str">
        <f aca="false">IF(AND(INDEX(10_Lieux!$B:$B,U1876)="Ville",INDEX(10_Lieux!$B:$B,V1876)="Ville"),"/chauffeur-prive/"&amp;INDEX(10_Lieux!$E:$E,U1876)&amp;"-"&amp;INDEX(10_Lieux!$E:$E,V1876)&amp;"/","/chauffeur-prive/"&amp;INDEX(10_Lieux!$E:$E,U1876)&amp;"/"&amp;INDEX(10_Lieux!$E:$E,V1876)&amp;"/")</f>
        <v>/chauffeur-prive/aeroport-bruxelles-charleroi/grenoble/</v>
      </c>
      <c r="M1876" s="14" t="str">
        <f aca="false">IFERROR(INDEX($L:$L,MATCH(B1876&amp;"|"&amp;A1876,$Z:$Z,0)),"—")</f>
        <v>/chauffeur-prive/grenoble/aeroport-bruxelles-charleroi/</v>
      </c>
      <c r="N1876" s="14" t="str">
        <f aca="false">IF(LEN("Chauffeur privé "&amp;INDEX(10_Lieux!$J:$J,U1876)&amp;" → "&amp;INDEX(10_Lieux!$J:$J,V1876)&amp;" | 24h/24")&gt;60,"Chauffeur privé "&amp;INDEX(10_Lieux!$J:$J,U1876)&amp;" → "&amp;INDEX(10_Lieux!$J:$J,V1876),"Chauffeur privé "&amp;INDEX(10_Lieux!$J:$J,U1876)&amp;" → "&amp;INDEX(10_Lieux!$J:$J,V1876)&amp;" | 24h/24")</f>
        <v>Chauffeur privé Aéroport Bruxelles-Charleroi → Grenoble</v>
      </c>
      <c r="O1876" s="14" t="n">
        <f aca="false">LEN(N1876)</f>
        <v>55</v>
      </c>
      <c r="P1876" s="14" t="str">
        <f aca="false">"Chauffeur privé "&amp;INDEX(10_Lieux!$K:$K,U1876)&amp;" vers "&amp;INDEX(10_Lieux!$L:$L,V1876)</f>
        <v>Chauffeur privé de l'aéroport Bruxelles-Charleroi vers Grenoble</v>
      </c>
      <c r="Q1876" s="14" t="str">
        <f aca="false">"Chauffeur privé "&amp;INDEX(10_Lieux!$K:$K,U1876)&amp;" vers "&amp;INDEX(10_Lieux!$L:$L,V1876)&amp;" : env. "&amp;I1876&amp;" km, "&amp;J1876&amp;" de route. Devis personnalisé, standard 24h/24 et 7j/7."</f>
        <v>Chauffeur privé de l'aéroport Bruxelles-Charleroi vers Grenoble : env. 742 km, 7 h 45 de route. Devis personnalisé, standard 24h/24 et 7j/7.</v>
      </c>
      <c r="R1876" s="14" t="n">
        <f aca="false">LEN(Q1876)</f>
        <v>140</v>
      </c>
      <c r="S1876" s="14" t="str">
        <f aca="false">INDEX(10_Lieux!$C:$C,U1876)</f>
        <v>Belgique</v>
      </c>
      <c r="T1876" s="14" t="str">
        <f aca="false">INDEX(10_Lieux!$C:$C,V1876)</f>
        <v>France</v>
      </c>
      <c r="U1876" s="14" t="n">
        <f aca="false">MATCH(A1876,10_Lieux!$A:$A,0)</f>
        <v>178</v>
      </c>
      <c r="V1876" s="14" t="n">
        <f aca="false">MATCH(B1876,10_Lieux!$A:$A,0)</f>
        <v>9</v>
      </c>
      <c r="W1876" s="14" t="n">
        <f aca="false">ROUND(6371*2*ASIN(SQRT(SIN(RADIANS(INDEX(10_Lieux!$F:$F,V1876)-INDEX(10_Lieux!$F:$F,U1876))/2)^2+COS(RADIANS(INDEX(10_Lieux!$F:$F,U1876)))*COS(RADIANS(INDEX(10_Lieux!$F:$F,V1876)))*SIN(RADIANS(INDEX(10_Lieux!$G:$G,V1876)-INDEX(10_Lieux!$G:$G,U1876))/2)^2)),1)</f>
        <v>593.7</v>
      </c>
      <c r="X1876" s="14" t="n">
        <f aca="false">ROUND(I1876/IF(I1876&lt;p_seuil_vitesse,p_vit_lente,p_vit_rapide)*60/15,0)*15</f>
        <v>465</v>
      </c>
      <c r="Y1876" s="14" t="n">
        <f aca="false">MAX(IF(INDEX(10_Lieux!$B:$B,U1876)&lt;&gt;"Ville",INDEX(10_Lieux!$I:$I,U1876),0),IF(INDEX(10_Lieux!$B:$B,V1876)&lt;&gt;"Ville",INDEX(10_Lieux!$I:$I,V1876),0))</f>
        <v>250</v>
      </c>
      <c r="Z1876" s="14" t="str">
        <f aca="false">A1876&amp;"|"&amp;B1876</f>
        <v>Brussels South Charleroi Airport|Grenoble</v>
      </c>
      <c r="AA1876" s="14" t="str">
        <f aca="false">IF(I1876&lt;p_local,"Local",IF(I1876&lt;p_vv_min,"Courte distance",IF(I1876&lt;p_tres_long,"Longue distance","Très longue distance")))</f>
        <v>Très longue distance</v>
      </c>
    </row>
    <row r="1877" customFormat="false" ht="15" hidden="false" customHeight="true" outlineLevel="0" collapsed="false">
      <c r="A1877" s="1" t="s">
        <v>146</v>
      </c>
      <c r="B1877" s="1" t="s">
        <v>2027</v>
      </c>
      <c r="C1877" s="1" t="s">
        <v>35</v>
      </c>
      <c r="D1877" s="1" t="s">
        <v>653</v>
      </c>
      <c r="E1877" s="1" t="s">
        <v>2053</v>
      </c>
      <c r="F1877" s="14" t="s">
        <v>40</v>
      </c>
      <c r="G1877" s="14" t="str">
        <f aca="false">IF(I1877&lt;p_local,"Local → page infra",IF(H1877&gt;=p_ph1,"Phase 1",IF(H1877&gt;=p_ph2,"Phase 2","Phase 3")))</f>
        <v>Phase 3</v>
      </c>
      <c r="H1877" s="14" t="n">
        <f aca="false">IF(I1877&lt;p_local,0,IF(C1877="Aéroport → Aéroport",p_pts_plein,IF(Y1877&gt;0,IF(I1877&lt;=Y1877,p_pts_plein,IF(I1877&lt;=p_mult2*Y1877,p_pts_moyen,p_pts_r3)),IF(I1877&gt;=p_vv_min,p_pts_plein,IF(I1877&gt;=p_vv_moy,p_pts_moyen,p_pts_court))))+IF(INDEX(10_Lieux!$D:$D,U1877)=1,p_prio1,p_prio2)+IF(INDEX(10_Lieux!$D:$D,V1877)=1,p_prio1,p_prio2)+IF(K1877="Oui",p_tf,0)+p_hub*((INDEX(10_Lieux!$H:$H,U1877)="Hub")+(INDEX(10_Lieux!$H:$H,V1877)="Hub"))+IF(OR(INDEX(10_Lieux!$H:$H,U1877)="Premium",INDEX(10_Lieux!$H:$H,V1877)="Premium"),p_prem,0))</f>
        <v>40</v>
      </c>
      <c r="I1877" s="14" t="n">
        <f aca="false">ROUND(W1877*p_facteur,0)</f>
        <v>742</v>
      </c>
      <c r="J1877" s="14" t="str">
        <f aca="false">IF(X1877&lt;60,X1877&amp;" min",INT(X1877/60)&amp;" h"&amp;IF(MOD(X1877,60)=0,""," "&amp;TEXT(MOD(X1877,60),"00")))</f>
        <v>7 h 45</v>
      </c>
      <c r="K1877" s="14" t="str">
        <f aca="false">IF(S1877&lt;&gt;T1877,"Oui","Non")</f>
        <v>Oui</v>
      </c>
      <c r="L1877" s="14" t="str">
        <f aca="false">IF(AND(INDEX(10_Lieux!$B:$B,U1877)="Ville",INDEX(10_Lieux!$B:$B,V1877)="Ville"),"/chauffeur-prive/"&amp;INDEX(10_Lieux!$E:$E,U1877)&amp;"-"&amp;INDEX(10_Lieux!$E:$E,V1877)&amp;"/","/chauffeur-prive/"&amp;INDEX(10_Lieux!$E:$E,U1877)&amp;"/"&amp;INDEX(10_Lieux!$E:$E,V1877)&amp;"/")</f>
        <v>/chauffeur-prive/grenoble/aeroport-bruxelles-charleroi/</v>
      </c>
      <c r="M1877" s="14" t="str">
        <f aca="false">IFERROR(INDEX($L:$L,MATCH(B1877&amp;"|"&amp;A1877,$Z:$Z,0)),"—")</f>
        <v>/chauffeur-prive/aeroport-bruxelles-charleroi/grenoble/</v>
      </c>
      <c r="N1877" s="14" t="str">
        <f aca="false">IF(LEN("Chauffeur privé "&amp;INDEX(10_Lieux!$J:$J,U1877)&amp;" → "&amp;INDEX(10_Lieux!$J:$J,V1877)&amp;" | 24h/24")&gt;60,"Chauffeur privé "&amp;INDEX(10_Lieux!$J:$J,U1877)&amp;" → "&amp;INDEX(10_Lieux!$J:$J,V1877),"Chauffeur privé "&amp;INDEX(10_Lieux!$J:$J,U1877)&amp;" → "&amp;INDEX(10_Lieux!$J:$J,V1877)&amp;" | 24h/24")</f>
        <v>Chauffeur privé Grenoble → Aéroport Bruxelles-Charleroi</v>
      </c>
      <c r="O1877" s="14" t="n">
        <f aca="false">LEN(N1877)</f>
        <v>55</v>
      </c>
      <c r="P1877" s="14" t="str">
        <f aca="false">"Chauffeur privé "&amp;INDEX(10_Lieux!$K:$K,U1877)&amp;" vers "&amp;INDEX(10_Lieux!$L:$L,V1877)</f>
        <v>Chauffeur privé de Grenoble vers l'aéroport Bruxelles-Charleroi</v>
      </c>
      <c r="Q1877" s="14" t="str">
        <f aca="false">"Chauffeur privé "&amp;INDEX(10_Lieux!$K:$K,U1877)&amp;" vers "&amp;INDEX(10_Lieux!$L:$L,V1877)&amp;" : env. "&amp;I1877&amp;" km, "&amp;J1877&amp;" de route. Devis personnalisé, standard 24h/24 et 7j/7."</f>
        <v>Chauffeur privé de Grenoble vers l'aéroport Bruxelles-Charleroi : env. 742 km, 7 h 45 de route. Devis personnalisé, standard 24h/24 et 7j/7.</v>
      </c>
      <c r="R1877" s="14" t="n">
        <f aca="false">LEN(Q1877)</f>
        <v>140</v>
      </c>
      <c r="S1877" s="14" t="str">
        <f aca="false">INDEX(10_Lieux!$C:$C,U1877)</f>
        <v>France</v>
      </c>
      <c r="T1877" s="14" t="str">
        <f aca="false">INDEX(10_Lieux!$C:$C,V1877)</f>
        <v>Belgique</v>
      </c>
      <c r="U1877" s="14" t="n">
        <f aca="false">MATCH(A1877,10_Lieux!$A:$A,0)</f>
        <v>9</v>
      </c>
      <c r="V1877" s="14" t="n">
        <f aca="false">MATCH(B1877,10_Lieux!$A:$A,0)</f>
        <v>178</v>
      </c>
      <c r="W1877" s="14" t="n">
        <f aca="false">ROUND(6371*2*ASIN(SQRT(SIN(RADIANS(INDEX(10_Lieux!$F:$F,V1877)-INDEX(10_Lieux!$F:$F,U1877))/2)^2+COS(RADIANS(INDEX(10_Lieux!$F:$F,U1877)))*COS(RADIANS(INDEX(10_Lieux!$F:$F,V1877)))*SIN(RADIANS(INDEX(10_Lieux!$G:$G,V1877)-INDEX(10_Lieux!$G:$G,U1877))/2)^2)),1)</f>
        <v>593.7</v>
      </c>
      <c r="X1877" s="14" t="n">
        <f aca="false">ROUND(I1877/IF(I1877&lt;p_seuil_vitesse,p_vit_lente,p_vit_rapide)*60/15,0)*15</f>
        <v>465</v>
      </c>
      <c r="Y1877" s="14" t="n">
        <f aca="false">MAX(IF(INDEX(10_Lieux!$B:$B,U1877)&lt;&gt;"Ville",INDEX(10_Lieux!$I:$I,U1877),0),IF(INDEX(10_Lieux!$B:$B,V1877)&lt;&gt;"Ville",INDEX(10_Lieux!$I:$I,V1877),0))</f>
        <v>250</v>
      </c>
      <c r="Z1877" s="14" t="str">
        <f aca="false">A1877&amp;"|"&amp;B1877</f>
        <v>Grenoble|Brussels South Charleroi Airport</v>
      </c>
      <c r="AA1877" s="14" t="str">
        <f aca="false">IF(I1877&lt;p_local,"Local",IF(I1877&lt;p_vv_min,"Courte distance",IF(I1877&lt;p_tres_long,"Longue distance","Très longue distance")))</f>
        <v>Très longue distance</v>
      </c>
    </row>
    <row r="1878" customFormat="false" ht="15" hidden="false" customHeight="true" outlineLevel="0" collapsed="false">
      <c r="A1878" s="1" t="s">
        <v>2027</v>
      </c>
      <c r="B1878" s="1" t="s">
        <v>148</v>
      </c>
      <c r="C1878" s="1" t="s">
        <v>34</v>
      </c>
      <c r="D1878" s="1" t="s">
        <v>653</v>
      </c>
      <c r="E1878" s="1" t="s">
        <v>2054</v>
      </c>
      <c r="F1878" s="14" t="s">
        <v>40</v>
      </c>
      <c r="G1878" s="14" t="str">
        <f aca="false">IF(I1878&lt;p_local,"Local → page infra",IF(H1878&gt;=p_ph1,"Phase 1",IF(H1878&gt;=p_ph2,"Phase 2","Phase 3")))</f>
        <v>Phase 3</v>
      </c>
      <c r="H1878" s="14" t="n">
        <f aca="false">IF(I1878&lt;p_local,0,IF(C1878="Aéroport → Aéroport",p_pts_plein,IF(Y1878&gt;0,IF(I1878&lt;=Y1878,p_pts_plein,IF(I1878&lt;=p_mult2*Y1878,p_pts_moyen,p_pts_r3)),IF(I1878&gt;=p_vv_min,p_pts_plein,IF(I1878&gt;=p_vv_moy,p_pts_moyen,p_pts_court))))+IF(INDEX(10_Lieux!$D:$D,U1878)=1,p_prio1,p_prio2)+IF(INDEX(10_Lieux!$D:$D,V1878)=1,p_prio1,p_prio2)+IF(K1878="Oui",p_tf,0)+p_hub*((INDEX(10_Lieux!$H:$H,U1878)="Hub")+(INDEX(10_Lieux!$H:$H,V1878)="Hub"))+IF(OR(INDEX(10_Lieux!$H:$H,U1878)="Premium",INDEX(10_Lieux!$H:$H,V1878)="Premium"),p_prem,0))</f>
        <v>40</v>
      </c>
      <c r="I1878" s="14" t="n">
        <f aca="false">ROUND(W1878*p_facteur,0)</f>
        <v>653</v>
      </c>
      <c r="J1878" s="14" t="str">
        <f aca="false">IF(X1878&lt;60,X1878&amp;" min",INT(X1878/60)&amp;" h"&amp;IF(MOD(X1878,60)=0,""," "&amp;TEXT(MOD(X1878,60),"00")))</f>
        <v>6 h 45</v>
      </c>
      <c r="K1878" s="14" t="str">
        <f aca="false">IF(S1878&lt;&gt;T1878,"Oui","Non")</f>
        <v>Oui</v>
      </c>
      <c r="L1878" s="14" t="str">
        <f aca="false">IF(AND(INDEX(10_Lieux!$B:$B,U1878)="Ville",INDEX(10_Lieux!$B:$B,V1878)="Ville"),"/chauffeur-prive/"&amp;INDEX(10_Lieux!$E:$E,U1878)&amp;"-"&amp;INDEX(10_Lieux!$E:$E,V1878)&amp;"/","/chauffeur-prive/"&amp;INDEX(10_Lieux!$E:$E,U1878)&amp;"/"&amp;INDEX(10_Lieux!$E:$E,V1878)&amp;"/")</f>
        <v>/chauffeur-prive/aeroport-bruxelles-charleroi/annecy/</v>
      </c>
      <c r="M1878" s="14" t="str">
        <f aca="false">IFERROR(INDEX($L:$L,MATCH(B1878&amp;"|"&amp;A1878,$Z:$Z,0)),"—")</f>
        <v>/chauffeur-prive/annecy/aeroport-bruxelles-charleroi/</v>
      </c>
      <c r="N1878" s="14" t="str">
        <f aca="false">IF(LEN("Chauffeur privé "&amp;INDEX(10_Lieux!$J:$J,U1878)&amp;" → "&amp;INDEX(10_Lieux!$J:$J,V1878)&amp;" | 24h/24")&gt;60,"Chauffeur privé "&amp;INDEX(10_Lieux!$J:$J,U1878)&amp;" → "&amp;INDEX(10_Lieux!$J:$J,V1878),"Chauffeur privé "&amp;INDEX(10_Lieux!$J:$J,U1878)&amp;" → "&amp;INDEX(10_Lieux!$J:$J,V1878)&amp;" | 24h/24")</f>
        <v>Chauffeur privé Aéroport Bruxelles-Charleroi → Annecy</v>
      </c>
      <c r="O1878" s="14" t="n">
        <f aca="false">LEN(N1878)</f>
        <v>53</v>
      </c>
      <c r="P1878" s="14" t="str">
        <f aca="false">"Chauffeur privé "&amp;INDEX(10_Lieux!$K:$K,U1878)&amp;" vers "&amp;INDEX(10_Lieux!$L:$L,V1878)</f>
        <v>Chauffeur privé de l'aéroport Bruxelles-Charleroi vers Annecy</v>
      </c>
      <c r="Q1878" s="14" t="str">
        <f aca="false">"Chauffeur privé "&amp;INDEX(10_Lieux!$K:$K,U1878)&amp;" vers "&amp;INDEX(10_Lieux!$L:$L,V1878)&amp;" : env. "&amp;I1878&amp;" km, "&amp;J1878&amp;" de route. Devis personnalisé, standard 24h/24 et 7j/7."</f>
        <v>Chauffeur privé de l'aéroport Bruxelles-Charleroi vers Annecy : env. 653 km, 6 h 45 de route. Devis personnalisé, standard 24h/24 et 7j/7.</v>
      </c>
      <c r="R1878" s="14" t="n">
        <f aca="false">LEN(Q1878)</f>
        <v>138</v>
      </c>
      <c r="S1878" s="14" t="str">
        <f aca="false">INDEX(10_Lieux!$C:$C,U1878)</f>
        <v>Belgique</v>
      </c>
      <c r="T1878" s="14" t="str">
        <f aca="false">INDEX(10_Lieux!$C:$C,V1878)</f>
        <v>France</v>
      </c>
      <c r="U1878" s="14" t="n">
        <f aca="false">MATCH(A1878,10_Lieux!$A:$A,0)</f>
        <v>178</v>
      </c>
      <c r="V1878" s="14" t="n">
        <f aca="false">MATCH(B1878,10_Lieux!$A:$A,0)</f>
        <v>10</v>
      </c>
      <c r="W1878" s="14" t="n">
        <f aca="false">ROUND(6371*2*ASIN(SQRT(SIN(RADIANS(INDEX(10_Lieux!$F:$F,V1878)-INDEX(10_Lieux!$F:$F,U1878))/2)^2+COS(RADIANS(INDEX(10_Lieux!$F:$F,U1878)))*COS(RADIANS(INDEX(10_Lieux!$F:$F,V1878)))*SIN(RADIANS(INDEX(10_Lieux!$G:$G,V1878)-INDEX(10_Lieux!$G:$G,U1878))/2)^2)),1)</f>
        <v>522</v>
      </c>
      <c r="X1878" s="14" t="n">
        <f aca="false">ROUND(I1878/IF(I1878&lt;p_seuil_vitesse,p_vit_lente,p_vit_rapide)*60/15,0)*15</f>
        <v>405</v>
      </c>
      <c r="Y1878" s="14" t="n">
        <f aca="false">MAX(IF(INDEX(10_Lieux!$B:$B,U1878)&lt;&gt;"Ville",INDEX(10_Lieux!$I:$I,U1878),0),IF(INDEX(10_Lieux!$B:$B,V1878)&lt;&gt;"Ville",INDEX(10_Lieux!$I:$I,V1878),0))</f>
        <v>250</v>
      </c>
      <c r="Z1878" s="14" t="str">
        <f aca="false">A1878&amp;"|"&amp;B1878</f>
        <v>Brussels South Charleroi Airport|Annecy</v>
      </c>
      <c r="AA1878" s="14" t="str">
        <f aca="false">IF(I1878&lt;p_local,"Local",IF(I1878&lt;p_vv_min,"Courte distance",IF(I1878&lt;p_tres_long,"Longue distance","Très longue distance")))</f>
        <v>Longue distance</v>
      </c>
    </row>
    <row r="1879" customFormat="false" ht="15" hidden="false" customHeight="true" outlineLevel="0" collapsed="false">
      <c r="A1879" s="1" t="s">
        <v>148</v>
      </c>
      <c r="B1879" s="1" t="s">
        <v>2027</v>
      </c>
      <c r="C1879" s="1" t="s">
        <v>35</v>
      </c>
      <c r="D1879" s="1" t="s">
        <v>653</v>
      </c>
      <c r="E1879" s="1" t="s">
        <v>2055</v>
      </c>
      <c r="F1879" s="14" t="s">
        <v>40</v>
      </c>
      <c r="G1879" s="14" t="str">
        <f aca="false">IF(I1879&lt;p_local,"Local → page infra",IF(H1879&gt;=p_ph1,"Phase 1",IF(H1879&gt;=p_ph2,"Phase 2","Phase 3")))</f>
        <v>Phase 3</v>
      </c>
      <c r="H1879" s="14" t="n">
        <f aca="false">IF(I1879&lt;p_local,0,IF(C1879="Aéroport → Aéroport",p_pts_plein,IF(Y1879&gt;0,IF(I1879&lt;=Y1879,p_pts_plein,IF(I1879&lt;=p_mult2*Y1879,p_pts_moyen,p_pts_r3)),IF(I1879&gt;=p_vv_min,p_pts_plein,IF(I1879&gt;=p_vv_moy,p_pts_moyen,p_pts_court))))+IF(INDEX(10_Lieux!$D:$D,U1879)=1,p_prio1,p_prio2)+IF(INDEX(10_Lieux!$D:$D,V1879)=1,p_prio1,p_prio2)+IF(K1879="Oui",p_tf,0)+p_hub*((INDEX(10_Lieux!$H:$H,U1879)="Hub")+(INDEX(10_Lieux!$H:$H,V1879)="Hub"))+IF(OR(INDEX(10_Lieux!$H:$H,U1879)="Premium",INDEX(10_Lieux!$H:$H,V1879)="Premium"),p_prem,0))</f>
        <v>40</v>
      </c>
      <c r="I1879" s="14" t="n">
        <f aca="false">ROUND(W1879*p_facteur,0)</f>
        <v>653</v>
      </c>
      <c r="J1879" s="14" t="str">
        <f aca="false">IF(X1879&lt;60,X1879&amp;" min",INT(X1879/60)&amp;" h"&amp;IF(MOD(X1879,60)=0,""," "&amp;TEXT(MOD(X1879,60),"00")))</f>
        <v>6 h 45</v>
      </c>
      <c r="K1879" s="14" t="str">
        <f aca="false">IF(S1879&lt;&gt;T1879,"Oui","Non")</f>
        <v>Oui</v>
      </c>
      <c r="L1879" s="14" t="str">
        <f aca="false">IF(AND(INDEX(10_Lieux!$B:$B,U1879)="Ville",INDEX(10_Lieux!$B:$B,V1879)="Ville"),"/chauffeur-prive/"&amp;INDEX(10_Lieux!$E:$E,U1879)&amp;"-"&amp;INDEX(10_Lieux!$E:$E,V1879)&amp;"/","/chauffeur-prive/"&amp;INDEX(10_Lieux!$E:$E,U1879)&amp;"/"&amp;INDEX(10_Lieux!$E:$E,V1879)&amp;"/")</f>
        <v>/chauffeur-prive/annecy/aeroport-bruxelles-charleroi/</v>
      </c>
      <c r="M1879" s="14" t="str">
        <f aca="false">IFERROR(INDEX($L:$L,MATCH(B1879&amp;"|"&amp;A1879,$Z:$Z,0)),"—")</f>
        <v>/chauffeur-prive/aeroport-bruxelles-charleroi/annecy/</v>
      </c>
      <c r="N1879" s="14" t="str">
        <f aca="false">IF(LEN("Chauffeur privé "&amp;INDEX(10_Lieux!$J:$J,U1879)&amp;" → "&amp;INDEX(10_Lieux!$J:$J,V1879)&amp;" | 24h/24")&gt;60,"Chauffeur privé "&amp;INDEX(10_Lieux!$J:$J,U1879)&amp;" → "&amp;INDEX(10_Lieux!$J:$J,V1879),"Chauffeur privé "&amp;INDEX(10_Lieux!$J:$J,U1879)&amp;" → "&amp;INDEX(10_Lieux!$J:$J,V1879)&amp;" | 24h/24")</f>
        <v>Chauffeur privé Annecy → Aéroport Bruxelles-Charleroi</v>
      </c>
      <c r="O1879" s="14" t="n">
        <f aca="false">LEN(N1879)</f>
        <v>53</v>
      </c>
      <c r="P1879" s="14" t="str">
        <f aca="false">"Chauffeur privé "&amp;INDEX(10_Lieux!$K:$K,U1879)&amp;" vers "&amp;INDEX(10_Lieux!$L:$L,V1879)</f>
        <v>Chauffeur privé d'Annecy vers l'aéroport Bruxelles-Charleroi</v>
      </c>
      <c r="Q1879" s="14" t="str">
        <f aca="false">"Chauffeur privé "&amp;INDEX(10_Lieux!$K:$K,U1879)&amp;" vers "&amp;INDEX(10_Lieux!$L:$L,V1879)&amp;" : env. "&amp;I1879&amp;" km, "&amp;J1879&amp;" de route. Devis personnalisé, standard 24h/24 et 7j/7."</f>
        <v>Chauffeur privé d'Annecy vers l'aéroport Bruxelles-Charleroi : env. 653 km, 6 h 45 de route. Devis personnalisé, standard 24h/24 et 7j/7.</v>
      </c>
      <c r="R1879" s="14" t="n">
        <f aca="false">LEN(Q1879)</f>
        <v>137</v>
      </c>
      <c r="S1879" s="14" t="str">
        <f aca="false">INDEX(10_Lieux!$C:$C,U1879)</f>
        <v>France</v>
      </c>
      <c r="T1879" s="14" t="str">
        <f aca="false">INDEX(10_Lieux!$C:$C,V1879)</f>
        <v>Belgique</v>
      </c>
      <c r="U1879" s="14" t="n">
        <f aca="false">MATCH(A1879,10_Lieux!$A:$A,0)</f>
        <v>10</v>
      </c>
      <c r="V1879" s="14" t="n">
        <f aca="false">MATCH(B1879,10_Lieux!$A:$A,0)</f>
        <v>178</v>
      </c>
      <c r="W1879" s="14" t="n">
        <f aca="false">ROUND(6371*2*ASIN(SQRT(SIN(RADIANS(INDEX(10_Lieux!$F:$F,V1879)-INDEX(10_Lieux!$F:$F,U1879))/2)^2+COS(RADIANS(INDEX(10_Lieux!$F:$F,U1879)))*COS(RADIANS(INDEX(10_Lieux!$F:$F,V1879)))*SIN(RADIANS(INDEX(10_Lieux!$G:$G,V1879)-INDEX(10_Lieux!$G:$G,U1879))/2)^2)),1)</f>
        <v>522</v>
      </c>
      <c r="X1879" s="14" t="n">
        <f aca="false">ROUND(I1879/IF(I1879&lt;p_seuil_vitesse,p_vit_lente,p_vit_rapide)*60/15,0)*15</f>
        <v>405</v>
      </c>
      <c r="Y1879" s="14" t="n">
        <f aca="false">MAX(IF(INDEX(10_Lieux!$B:$B,U1879)&lt;&gt;"Ville",INDEX(10_Lieux!$I:$I,U1879),0),IF(INDEX(10_Lieux!$B:$B,V1879)&lt;&gt;"Ville",INDEX(10_Lieux!$I:$I,V1879),0))</f>
        <v>250</v>
      </c>
      <c r="Z1879" s="14" t="str">
        <f aca="false">A1879&amp;"|"&amp;B1879</f>
        <v>Annecy|Brussels South Charleroi Airport</v>
      </c>
      <c r="AA1879" s="14" t="str">
        <f aca="false">IF(I1879&lt;p_local,"Local",IF(I1879&lt;p_vv_min,"Courte distance",IF(I1879&lt;p_tres_long,"Longue distance","Très longue distance")))</f>
        <v>Longue distance</v>
      </c>
    </row>
    <row r="1880" customFormat="false" ht="15" hidden="false" customHeight="true" outlineLevel="0" collapsed="false">
      <c r="A1880" s="1" t="s">
        <v>2027</v>
      </c>
      <c r="B1880" s="1" t="s">
        <v>150</v>
      </c>
      <c r="C1880" s="1" t="s">
        <v>34</v>
      </c>
      <c r="D1880" s="1" t="s">
        <v>653</v>
      </c>
      <c r="E1880" s="1" t="s">
        <v>2056</v>
      </c>
      <c r="F1880" s="14" t="s">
        <v>40</v>
      </c>
      <c r="G1880" s="14" t="str">
        <f aca="false">IF(I1880&lt;p_local,"Local → page infra",IF(H1880&gt;=p_ph1,"Phase 1",IF(H1880&gt;=p_ph2,"Phase 2","Phase 3")))</f>
        <v>Phase 3</v>
      </c>
      <c r="H1880" s="14" t="n">
        <f aca="false">IF(I1880&lt;p_local,0,IF(C1880="Aéroport → Aéroport",p_pts_plein,IF(Y1880&gt;0,IF(I1880&lt;=Y1880,p_pts_plein,IF(I1880&lt;=p_mult2*Y1880,p_pts_moyen,p_pts_r3)),IF(I1880&gt;=p_vv_min,p_pts_plein,IF(I1880&gt;=p_vv_moy,p_pts_moyen,p_pts_court))))+IF(INDEX(10_Lieux!$D:$D,U1880)=1,p_prio1,p_prio2)+IF(INDEX(10_Lieux!$D:$D,V1880)=1,p_prio1,p_prio2)+IF(K1880="Oui",p_tf,0)+p_hub*((INDEX(10_Lieux!$H:$H,U1880)="Hub")+(INDEX(10_Lieux!$H:$H,V1880)="Hub"))+IF(OR(INDEX(10_Lieux!$H:$H,U1880)="Premium",INDEX(10_Lieux!$H:$H,V1880)="Premium"),p_prem,0))</f>
        <v>35</v>
      </c>
      <c r="I1880" s="14" t="n">
        <f aca="false">ROUND(W1880*p_facteur,0)</f>
        <v>694</v>
      </c>
      <c r="J1880" s="14" t="str">
        <f aca="false">IF(X1880&lt;60,X1880&amp;" min",INT(X1880/60)&amp;" h"&amp;IF(MOD(X1880,60)=0,""," "&amp;TEXT(MOD(X1880,60),"00")))</f>
        <v>7 h 15</v>
      </c>
      <c r="K1880" s="14" t="str">
        <f aca="false">IF(S1880&lt;&gt;T1880,"Oui","Non")</f>
        <v>Oui</v>
      </c>
      <c r="L1880" s="14" t="str">
        <f aca="false">IF(AND(INDEX(10_Lieux!$B:$B,U1880)="Ville",INDEX(10_Lieux!$B:$B,V1880)="Ville"),"/chauffeur-prive/"&amp;INDEX(10_Lieux!$E:$E,U1880)&amp;"-"&amp;INDEX(10_Lieux!$E:$E,V1880)&amp;"/","/chauffeur-prive/"&amp;INDEX(10_Lieux!$E:$E,U1880)&amp;"/"&amp;INDEX(10_Lieux!$E:$E,V1880)&amp;"/")</f>
        <v>/chauffeur-prive/aeroport-bruxelles-charleroi/chambery/</v>
      </c>
      <c r="M1880" s="14" t="str">
        <f aca="false">IFERROR(INDEX($L:$L,MATCH(B1880&amp;"|"&amp;A1880,$Z:$Z,0)),"—")</f>
        <v>/chauffeur-prive/chambery/aeroport-bruxelles-charleroi/</v>
      </c>
      <c r="N1880" s="14" t="str">
        <f aca="false">IF(LEN("Chauffeur privé "&amp;INDEX(10_Lieux!$J:$J,U1880)&amp;" → "&amp;INDEX(10_Lieux!$J:$J,V1880)&amp;" | 24h/24")&gt;60,"Chauffeur privé "&amp;INDEX(10_Lieux!$J:$J,U1880)&amp;" → "&amp;INDEX(10_Lieux!$J:$J,V1880),"Chauffeur privé "&amp;INDEX(10_Lieux!$J:$J,U1880)&amp;" → "&amp;INDEX(10_Lieux!$J:$J,V1880)&amp;" | 24h/24")</f>
        <v>Chauffeur privé Aéroport Bruxelles-Charleroi → Chambéry</v>
      </c>
      <c r="O1880" s="14" t="n">
        <f aca="false">LEN(N1880)</f>
        <v>55</v>
      </c>
      <c r="P1880" s="14" t="str">
        <f aca="false">"Chauffeur privé "&amp;INDEX(10_Lieux!$K:$K,U1880)&amp;" vers "&amp;INDEX(10_Lieux!$L:$L,V1880)</f>
        <v>Chauffeur privé de l'aéroport Bruxelles-Charleroi vers Chambéry</v>
      </c>
      <c r="Q1880" s="14" t="str">
        <f aca="false">"Chauffeur privé "&amp;INDEX(10_Lieux!$K:$K,U1880)&amp;" vers "&amp;INDEX(10_Lieux!$L:$L,V1880)&amp;" : env. "&amp;I1880&amp;" km, "&amp;J1880&amp;" de route. Devis personnalisé, standard 24h/24 et 7j/7."</f>
        <v>Chauffeur privé de l'aéroport Bruxelles-Charleroi vers Chambéry : env. 694 km, 7 h 15 de route. Devis personnalisé, standard 24h/24 et 7j/7.</v>
      </c>
      <c r="R1880" s="14" t="n">
        <f aca="false">LEN(Q1880)</f>
        <v>140</v>
      </c>
      <c r="S1880" s="14" t="str">
        <f aca="false">INDEX(10_Lieux!$C:$C,U1880)</f>
        <v>Belgique</v>
      </c>
      <c r="T1880" s="14" t="str">
        <f aca="false">INDEX(10_Lieux!$C:$C,V1880)</f>
        <v>France</v>
      </c>
      <c r="U1880" s="14" t="n">
        <f aca="false">MATCH(A1880,10_Lieux!$A:$A,0)</f>
        <v>178</v>
      </c>
      <c r="V1880" s="14" t="n">
        <f aca="false">MATCH(B1880,10_Lieux!$A:$A,0)</f>
        <v>11</v>
      </c>
      <c r="W1880" s="14" t="n">
        <f aca="false">ROUND(6371*2*ASIN(SQRT(SIN(RADIANS(INDEX(10_Lieux!$F:$F,V1880)-INDEX(10_Lieux!$F:$F,U1880))/2)^2+COS(RADIANS(INDEX(10_Lieux!$F:$F,U1880)))*COS(RADIANS(INDEX(10_Lieux!$F:$F,V1880)))*SIN(RADIANS(INDEX(10_Lieux!$G:$G,V1880)-INDEX(10_Lieux!$G:$G,U1880))/2)^2)),1)</f>
        <v>555.1</v>
      </c>
      <c r="X1880" s="14" t="n">
        <f aca="false">ROUND(I1880/IF(I1880&lt;p_seuil_vitesse,p_vit_lente,p_vit_rapide)*60/15,0)*15</f>
        <v>435</v>
      </c>
      <c r="Y1880" s="14" t="n">
        <f aca="false">MAX(IF(INDEX(10_Lieux!$B:$B,U1880)&lt;&gt;"Ville",INDEX(10_Lieux!$I:$I,U1880),0),IF(INDEX(10_Lieux!$B:$B,V1880)&lt;&gt;"Ville",INDEX(10_Lieux!$I:$I,V1880),0))</f>
        <v>250</v>
      </c>
      <c r="Z1880" s="14" t="str">
        <f aca="false">A1880&amp;"|"&amp;B1880</f>
        <v>Brussels South Charleroi Airport|Chambéry</v>
      </c>
      <c r="AA1880" s="14" t="str">
        <f aca="false">IF(I1880&lt;p_local,"Local",IF(I1880&lt;p_vv_min,"Courte distance",IF(I1880&lt;p_tres_long,"Longue distance","Très longue distance")))</f>
        <v>Longue distance</v>
      </c>
    </row>
    <row r="1881" customFormat="false" ht="15" hidden="false" customHeight="true" outlineLevel="0" collapsed="false">
      <c r="A1881" s="1" t="s">
        <v>150</v>
      </c>
      <c r="B1881" s="1" t="s">
        <v>2027</v>
      </c>
      <c r="C1881" s="1" t="s">
        <v>35</v>
      </c>
      <c r="D1881" s="1" t="s">
        <v>653</v>
      </c>
      <c r="E1881" s="1" t="s">
        <v>2057</v>
      </c>
      <c r="F1881" s="14" t="s">
        <v>40</v>
      </c>
      <c r="G1881" s="14" t="str">
        <f aca="false">IF(I1881&lt;p_local,"Local → page infra",IF(H1881&gt;=p_ph1,"Phase 1",IF(H1881&gt;=p_ph2,"Phase 2","Phase 3")))</f>
        <v>Phase 3</v>
      </c>
      <c r="H1881" s="14" t="n">
        <f aca="false">IF(I1881&lt;p_local,0,IF(C1881="Aéroport → Aéroport",p_pts_plein,IF(Y1881&gt;0,IF(I1881&lt;=Y1881,p_pts_plein,IF(I1881&lt;=p_mult2*Y1881,p_pts_moyen,p_pts_r3)),IF(I1881&gt;=p_vv_min,p_pts_plein,IF(I1881&gt;=p_vv_moy,p_pts_moyen,p_pts_court))))+IF(INDEX(10_Lieux!$D:$D,U1881)=1,p_prio1,p_prio2)+IF(INDEX(10_Lieux!$D:$D,V1881)=1,p_prio1,p_prio2)+IF(K1881="Oui",p_tf,0)+p_hub*((INDEX(10_Lieux!$H:$H,U1881)="Hub")+(INDEX(10_Lieux!$H:$H,V1881)="Hub"))+IF(OR(INDEX(10_Lieux!$H:$H,U1881)="Premium",INDEX(10_Lieux!$H:$H,V1881)="Premium"),p_prem,0))</f>
        <v>35</v>
      </c>
      <c r="I1881" s="14" t="n">
        <f aca="false">ROUND(W1881*p_facteur,0)</f>
        <v>694</v>
      </c>
      <c r="J1881" s="14" t="str">
        <f aca="false">IF(X1881&lt;60,X1881&amp;" min",INT(X1881/60)&amp;" h"&amp;IF(MOD(X1881,60)=0,""," "&amp;TEXT(MOD(X1881,60),"00")))</f>
        <v>7 h 15</v>
      </c>
      <c r="K1881" s="14" t="str">
        <f aca="false">IF(S1881&lt;&gt;T1881,"Oui","Non")</f>
        <v>Oui</v>
      </c>
      <c r="L1881" s="14" t="str">
        <f aca="false">IF(AND(INDEX(10_Lieux!$B:$B,U1881)="Ville",INDEX(10_Lieux!$B:$B,V1881)="Ville"),"/chauffeur-prive/"&amp;INDEX(10_Lieux!$E:$E,U1881)&amp;"-"&amp;INDEX(10_Lieux!$E:$E,V1881)&amp;"/","/chauffeur-prive/"&amp;INDEX(10_Lieux!$E:$E,U1881)&amp;"/"&amp;INDEX(10_Lieux!$E:$E,V1881)&amp;"/")</f>
        <v>/chauffeur-prive/chambery/aeroport-bruxelles-charleroi/</v>
      </c>
      <c r="M1881" s="14" t="str">
        <f aca="false">IFERROR(INDEX($L:$L,MATCH(B1881&amp;"|"&amp;A1881,$Z:$Z,0)),"—")</f>
        <v>/chauffeur-prive/aeroport-bruxelles-charleroi/chambery/</v>
      </c>
      <c r="N1881" s="14" t="str">
        <f aca="false">IF(LEN("Chauffeur privé "&amp;INDEX(10_Lieux!$J:$J,U1881)&amp;" → "&amp;INDEX(10_Lieux!$J:$J,V1881)&amp;" | 24h/24")&gt;60,"Chauffeur privé "&amp;INDEX(10_Lieux!$J:$J,U1881)&amp;" → "&amp;INDEX(10_Lieux!$J:$J,V1881),"Chauffeur privé "&amp;INDEX(10_Lieux!$J:$J,U1881)&amp;" → "&amp;INDEX(10_Lieux!$J:$J,V1881)&amp;" | 24h/24")</f>
        <v>Chauffeur privé Chambéry → Aéroport Bruxelles-Charleroi</v>
      </c>
      <c r="O1881" s="14" t="n">
        <f aca="false">LEN(N1881)</f>
        <v>55</v>
      </c>
      <c r="P1881" s="14" t="str">
        <f aca="false">"Chauffeur privé "&amp;INDEX(10_Lieux!$K:$K,U1881)&amp;" vers "&amp;INDEX(10_Lieux!$L:$L,V1881)</f>
        <v>Chauffeur privé de Chambéry vers l'aéroport Bruxelles-Charleroi</v>
      </c>
      <c r="Q1881" s="14" t="str">
        <f aca="false">"Chauffeur privé "&amp;INDEX(10_Lieux!$K:$K,U1881)&amp;" vers "&amp;INDEX(10_Lieux!$L:$L,V1881)&amp;" : env. "&amp;I1881&amp;" km, "&amp;J1881&amp;" de route. Devis personnalisé, standard 24h/24 et 7j/7."</f>
        <v>Chauffeur privé de Chambéry vers l'aéroport Bruxelles-Charleroi : env. 694 km, 7 h 15 de route. Devis personnalisé, standard 24h/24 et 7j/7.</v>
      </c>
      <c r="R1881" s="14" t="n">
        <f aca="false">LEN(Q1881)</f>
        <v>140</v>
      </c>
      <c r="S1881" s="14" t="str">
        <f aca="false">INDEX(10_Lieux!$C:$C,U1881)</f>
        <v>France</v>
      </c>
      <c r="T1881" s="14" t="str">
        <f aca="false">INDEX(10_Lieux!$C:$C,V1881)</f>
        <v>Belgique</v>
      </c>
      <c r="U1881" s="14" t="n">
        <f aca="false">MATCH(A1881,10_Lieux!$A:$A,0)</f>
        <v>11</v>
      </c>
      <c r="V1881" s="14" t="n">
        <f aca="false">MATCH(B1881,10_Lieux!$A:$A,0)</f>
        <v>178</v>
      </c>
      <c r="W1881" s="14" t="n">
        <f aca="false">ROUND(6371*2*ASIN(SQRT(SIN(RADIANS(INDEX(10_Lieux!$F:$F,V1881)-INDEX(10_Lieux!$F:$F,U1881))/2)^2+COS(RADIANS(INDEX(10_Lieux!$F:$F,U1881)))*COS(RADIANS(INDEX(10_Lieux!$F:$F,V1881)))*SIN(RADIANS(INDEX(10_Lieux!$G:$G,V1881)-INDEX(10_Lieux!$G:$G,U1881))/2)^2)),1)</f>
        <v>555.1</v>
      </c>
      <c r="X1881" s="14" t="n">
        <f aca="false">ROUND(I1881/IF(I1881&lt;p_seuil_vitesse,p_vit_lente,p_vit_rapide)*60/15,0)*15</f>
        <v>435</v>
      </c>
      <c r="Y1881" s="14" t="n">
        <f aca="false">MAX(IF(INDEX(10_Lieux!$B:$B,U1881)&lt;&gt;"Ville",INDEX(10_Lieux!$I:$I,U1881),0),IF(INDEX(10_Lieux!$B:$B,V1881)&lt;&gt;"Ville",INDEX(10_Lieux!$I:$I,V1881),0))</f>
        <v>250</v>
      </c>
      <c r="Z1881" s="14" t="str">
        <f aca="false">A1881&amp;"|"&amp;B1881</f>
        <v>Chambéry|Brussels South Charleroi Airport</v>
      </c>
      <c r="AA1881" s="14" t="str">
        <f aca="false">IF(I1881&lt;p_local,"Local",IF(I1881&lt;p_vv_min,"Courte distance",IF(I1881&lt;p_tres_long,"Longue distance","Très longue distance")))</f>
        <v>Longue distance</v>
      </c>
    </row>
    <row r="1882" customFormat="false" ht="15" hidden="false" customHeight="true" outlineLevel="0" collapsed="false">
      <c r="A1882" s="1" t="s">
        <v>2027</v>
      </c>
      <c r="B1882" s="1" t="s">
        <v>152</v>
      </c>
      <c r="C1882" s="1" t="s">
        <v>34</v>
      </c>
      <c r="D1882" s="1" t="s">
        <v>653</v>
      </c>
      <c r="E1882" s="1" t="s">
        <v>2058</v>
      </c>
      <c r="F1882" s="14" t="s">
        <v>40</v>
      </c>
      <c r="G1882" s="14" t="str">
        <f aca="false">IF(I1882&lt;p_local,"Local → page infra",IF(H1882&gt;=p_ph1,"Phase 1",IF(H1882&gt;=p_ph2,"Phase 2","Phase 3")))</f>
        <v>Phase 3</v>
      </c>
      <c r="H1882" s="14" t="n">
        <f aca="false">IF(I1882&lt;p_local,0,IF(C1882="Aéroport → Aéroport",p_pts_plein,IF(Y1882&gt;0,IF(I1882&lt;=Y1882,p_pts_plein,IF(I1882&lt;=p_mult2*Y1882,p_pts_moyen,p_pts_r3)),IF(I1882&gt;=p_vv_min,p_pts_plein,IF(I1882&gt;=p_vv_moy,p_pts_moyen,p_pts_court))))+IF(INDEX(10_Lieux!$D:$D,U1882)=1,p_prio1,p_prio2)+IF(INDEX(10_Lieux!$D:$D,V1882)=1,p_prio1,p_prio2)+IF(K1882="Oui",p_tf,0)+p_hub*((INDEX(10_Lieux!$H:$H,U1882)="Hub")+(INDEX(10_Lieux!$H:$H,V1882)="Hub"))+IF(OR(INDEX(10_Lieux!$H:$H,U1882)="Premium",INDEX(10_Lieux!$H:$H,V1882)="Premium"),p_prem,0))</f>
        <v>50</v>
      </c>
      <c r="I1882" s="14" t="n">
        <f aca="false">ROUND(W1882*p_facteur,0)</f>
        <v>612</v>
      </c>
      <c r="J1882" s="14" t="str">
        <f aca="false">IF(X1882&lt;60,X1882&amp;" min",INT(X1882/60)&amp;" h"&amp;IF(MOD(X1882,60)=0,""," "&amp;TEXT(MOD(X1882,60),"00")))</f>
        <v>6 h 30</v>
      </c>
      <c r="K1882" s="14" t="str">
        <f aca="false">IF(S1882&lt;&gt;T1882,"Oui","Non")</f>
        <v>Oui</v>
      </c>
      <c r="L1882" s="14" t="str">
        <f aca="false">IF(AND(INDEX(10_Lieux!$B:$B,U1882)="Ville",INDEX(10_Lieux!$B:$B,V1882)="Ville"),"/chauffeur-prive/"&amp;INDEX(10_Lieux!$E:$E,U1882)&amp;"-"&amp;INDEX(10_Lieux!$E:$E,V1882)&amp;"/","/chauffeur-prive/"&amp;INDEX(10_Lieux!$E:$E,U1882)&amp;"/"&amp;INDEX(10_Lieux!$E:$E,V1882)&amp;"/")</f>
        <v>/chauffeur-prive/aeroport-bruxelles-charleroi/geneve/</v>
      </c>
      <c r="M1882" s="14" t="str">
        <f aca="false">IFERROR(INDEX($L:$L,MATCH(B1882&amp;"|"&amp;A1882,$Z:$Z,0)),"—")</f>
        <v>/chauffeur-prive/geneve/aeroport-bruxelles-charleroi/</v>
      </c>
      <c r="N1882" s="14" t="str">
        <f aca="false">IF(LEN("Chauffeur privé "&amp;INDEX(10_Lieux!$J:$J,U1882)&amp;" → "&amp;INDEX(10_Lieux!$J:$J,V1882)&amp;" | 24h/24")&gt;60,"Chauffeur privé "&amp;INDEX(10_Lieux!$J:$J,U1882)&amp;" → "&amp;INDEX(10_Lieux!$J:$J,V1882),"Chauffeur privé "&amp;INDEX(10_Lieux!$J:$J,U1882)&amp;" → "&amp;INDEX(10_Lieux!$J:$J,V1882)&amp;" | 24h/24")</f>
        <v>Chauffeur privé Aéroport Bruxelles-Charleroi → Genève</v>
      </c>
      <c r="O1882" s="14" t="n">
        <f aca="false">LEN(N1882)</f>
        <v>53</v>
      </c>
      <c r="P1882" s="14" t="str">
        <f aca="false">"Chauffeur privé "&amp;INDEX(10_Lieux!$K:$K,U1882)&amp;" vers "&amp;INDEX(10_Lieux!$L:$L,V1882)</f>
        <v>Chauffeur privé de l'aéroport Bruxelles-Charleroi vers Genève</v>
      </c>
      <c r="Q1882" s="14" t="str">
        <f aca="false">"Chauffeur privé "&amp;INDEX(10_Lieux!$K:$K,U1882)&amp;" vers "&amp;INDEX(10_Lieux!$L:$L,V1882)&amp;" : env. "&amp;I1882&amp;" km, "&amp;J1882&amp;" de route. Devis personnalisé, standard 24h/24 et 7j/7."</f>
        <v>Chauffeur privé de l'aéroport Bruxelles-Charleroi vers Genève : env. 612 km, 6 h 30 de route. Devis personnalisé, standard 24h/24 et 7j/7.</v>
      </c>
      <c r="R1882" s="14" t="n">
        <f aca="false">LEN(Q1882)</f>
        <v>138</v>
      </c>
      <c r="S1882" s="14" t="str">
        <f aca="false">INDEX(10_Lieux!$C:$C,U1882)</f>
        <v>Belgique</v>
      </c>
      <c r="T1882" s="14" t="str">
        <f aca="false">INDEX(10_Lieux!$C:$C,V1882)</f>
        <v>Suisse</v>
      </c>
      <c r="U1882" s="14" t="n">
        <f aca="false">MATCH(A1882,10_Lieux!$A:$A,0)</f>
        <v>178</v>
      </c>
      <c r="V1882" s="14" t="n">
        <f aca="false">MATCH(B1882,10_Lieux!$A:$A,0)</f>
        <v>111</v>
      </c>
      <c r="W1882" s="14" t="n">
        <f aca="false">ROUND(6371*2*ASIN(SQRT(SIN(RADIANS(INDEX(10_Lieux!$F:$F,V1882)-INDEX(10_Lieux!$F:$F,U1882))/2)^2+COS(RADIANS(INDEX(10_Lieux!$F:$F,U1882)))*COS(RADIANS(INDEX(10_Lieux!$F:$F,V1882)))*SIN(RADIANS(INDEX(10_Lieux!$G:$G,V1882)-INDEX(10_Lieux!$G:$G,U1882))/2)^2)),1)</f>
        <v>489.3</v>
      </c>
      <c r="X1882" s="14" t="n">
        <f aca="false">ROUND(I1882/IF(I1882&lt;p_seuil_vitesse,p_vit_lente,p_vit_rapide)*60/15,0)*15</f>
        <v>390</v>
      </c>
      <c r="Y1882" s="14" t="n">
        <f aca="false">MAX(IF(INDEX(10_Lieux!$B:$B,U1882)&lt;&gt;"Ville",INDEX(10_Lieux!$I:$I,U1882),0),IF(INDEX(10_Lieux!$B:$B,V1882)&lt;&gt;"Ville",INDEX(10_Lieux!$I:$I,V1882),0))</f>
        <v>250</v>
      </c>
      <c r="Z1882" s="14" t="str">
        <f aca="false">A1882&amp;"|"&amp;B1882</f>
        <v>Brussels South Charleroi Airport|Genève</v>
      </c>
      <c r="AA1882" s="14" t="str">
        <f aca="false">IF(I1882&lt;p_local,"Local",IF(I1882&lt;p_vv_min,"Courte distance",IF(I1882&lt;p_tres_long,"Longue distance","Très longue distance")))</f>
        <v>Longue distance</v>
      </c>
    </row>
    <row r="1883" customFormat="false" ht="15" hidden="false" customHeight="true" outlineLevel="0" collapsed="false">
      <c r="A1883" s="1" t="s">
        <v>152</v>
      </c>
      <c r="B1883" s="1" t="s">
        <v>2027</v>
      </c>
      <c r="C1883" s="1" t="s">
        <v>35</v>
      </c>
      <c r="D1883" s="1" t="s">
        <v>653</v>
      </c>
      <c r="E1883" s="1" t="s">
        <v>2059</v>
      </c>
      <c r="F1883" s="14" t="s">
        <v>40</v>
      </c>
      <c r="G1883" s="14" t="str">
        <f aca="false">IF(I1883&lt;p_local,"Local → page infra",IF(H1883&gt;=p_ph1,"Phase 1",IF(H1883&gt;=p_ph2,"Phase 2","Phase 3")))</f>
        <v>Phase 3</v>
      </c>
      <c r="H1883" s="14" t="n">
        <f aca="false">IF(I1883&lt;p_local,0,IF(C1883="Aéroport → Aéroport",p_pts_plein,IF(Y1883&gt;0,IF(I1883&lt;=Y1883,p_pts_plein,IF(I1883&lt;=p_mult2*Y1883,p_pts_moyen,p_pts_r3)),IF(I1883&gt;=p_vv_min,p_pts_plein,IF(I1883&gt;=p_vv_moy,p_pts_moyen,p_pts_court))))+IF(INDEX(10_Lieux!$D:$D,U1883)=1,p_prio1,p_prio2)+IF(INDEX(10_Lieux!$D:$D,V1883)=1,p_prio1,p_prio2)+IF(K1883="Oui",p_tf,0)+p_hub*((INDEX(10_Lieux!$H:$H,U1883)="Hub")+(INDEX(10_Lieux!$H:$H,V1883)="Hub"))+IF(OR(INDEX(10_Lieux!$H:$H,U1883)="Premium",INDEX(10_Lieux!$H:$H,V1883)="Premium"),p_prem,0))</f>
        <v>50</v>
      </c>
      <c r="I1883" s="14" t="n">
        <f aca="false">ROUND(W1883*p_facteur,0)</f>
        <v>612</v>
      </c>
      <c r="J1883" s="14" t="str">
        <f aca="false">IF(X1883&lt;60,X1883&amp;" min",INT(X1883/60)&amp;" h"&amp;IF(MOD(X1883,60)=0,""," "&amp;TEXT(MOD(X1883,60),"00")))</f>
        <v>6 h 30</v>
      </c>
      <c r="K1883" s="14" t="str">
        <f aca="false">IF(S1883&lt;&gt;T1883,"Oui","Non")</f>
        <v>Oui</v>
      </c>
      <c r="L1883" s="14" t="str">
        <f aca="false">IF(AND(INDEX(10_Lieux!$B:$B,U1883)="Ville",INDEX(10_Lieux!$B:$B,V1883)="Ville"),"/chauffeur-prive/"&amp;INDEX(10_Lieux!$E:$E,U1883)&amp;"-"&amp;INDEX(10_Lieux!$E:$E,V1883)&amp;"/","/chauffeur-prive/"&amp;INDEX(10_Lieux!$E:$E,U1883)&amp;"/"&amp;INDEX(10_Lieux!$E:$E,V1883)&amp;"/")</f>
        <v>/chauffeur-prive/geneve/aeroport-bruxelles-charleroi/</v>
      </c>
      <c r="M1883" s="14" t="str">
        <f aca="false">IFERROR(INDEX($L:$L,MATCH(B1883&amp;"|"&amp;A1883,$Z:$Z,0)),"—")</f>
        <v>/chauffeur-prive/aeroport-bruxelles-charleroi/geneve/</v>
      </c>
      <c r="N1883" s="14" t="str">
        <f aca="false">IF(LEN("Chauffeur privé "&amp;INDEX(10_Lieux!$J:$J,U1883)&amp;" → "&amp;INDEX(10_Lieux!$J:$J,V1883)&amp;" | 24h/24")&gt;60,"Chauffeur privé "&amp;INDEX(10_Lieux!$J:$J,U1883)&amp;" → "&amp;INDEX(10_Lieux!$J:$J,V1883),"Chauffeur privé "&amp;INDEX(10_Lieux!$J:$J,U1883)&amp;" → "&amp;INDEX(10_Lieux!$J:$J,V1883)&amp;" | 24h/24")</f>
        <v>Chauffeur privé Genève → Aéroport Bruxelles-Charleroi</v>
      </c>
      <c r="O1883" s="14" t="n">
        <f aca="false">LEN(N1883)</f>
        <v>53</v>
      </c>
      <c r="P1883" s="14" t="str">
        <f aca="false">"Chauffeur privé "&amp;INDEX(10_Lieux!$K:$K,U1883)&amp;" vers "&amp;INDEX(10_Lieux!$L:$L,V1883)</f>
        <v>Chauffeur privé de Genève vers l'aéroport Bruxelles-Charleroi</v>
      </c>
      <c r="Q1883" s="14" t="str">
        <f aca="false">"Chauffeur privé "&amp;INDEX(10_Lieux!$K:$K,U1883)&amp;" vers "&amp;INDEX(10_Lieux!$L:$L,V1883)&amp;" : env. "&amp;I1883&amp;" km, "&amp;J1883&amp;" de route. Devis personnalisé, standard 24h/24 et 7j/7."</f>
        <v>Chauffeur privé de Genève vers l'aéroport Bruxelles-Charleroi : env. 612 km, 6 h 30 de route. Devis personnalisé, standard 24h/24 et 7j/7.</v>
      </c>
      <c r="R1883" s="14" t="n">
        <f aca="false">LEN(Q1883)</f>
        <v>138</v>
      </c>
      <c r="S1883" s="14" t="str">
        <f aca="false">INDEX(10_Lieux!$C:$C,U1883)</f>
        <v>Suisse</v>
      </c>
      <c r="T1883" s="14" t="str">
        <f aca="false">INDEX(10_Lieux!$C:$C,V1883)</f>
        <v>Belgique</v>
      </c>
      <c r="U1883" s="14" t="n">
        <f aca="false">MATCH(A1883,10_Lieux!$A:$A,0)</f>
        <v>111</v>
      </c>
      <c r="V1883" s="14" t="n">
        <f aca="false">MATCH(B1883,10_Lieux!$A:$A,0)</f>
        <v>178</v>
      </c>
      <c r="W1883" s="14" t="n">
        <f aca="false">ROUND(6371*2*ASIN(SQRT(SIN(RADIANS(INDEX(10_Lieux!$F:$F,V1883)-INDEX(10_Lieux!$F:$F,U1883))/2)^2+COS(RADIANS(INDEX(10_Lieux!$F:$F,U1883)))*COS(RADIANS(INDEX(10_Lieux!$F:$F,V1883)))*SIN(RADIANS(INDEX(10_Lieux!$G:$G,V1883)-INDEX(10_Lieux!$G:$G,U1883))/2)^2)),1)</f>
        <v>489.3</v>
      </c>
      <c r="X1883" s="14" t="n">
        <f aca="false">ROUND(I1883/IF(I1883&lt;p_seuil_vitesse,p_vit_lente,p_vit_rapide)*60/15,0)*15</f>
        <v>390</v>
      </c>
      <c r="Y1883" s="14" t="n">
        <f aca="false">MAX(IF(INDEX(10_Lieux!$B:$B,U1883)&lt;&gt;"Ville",INDEX(10_Lieux!$I:$I,U1883),0),IF(INDEX(10_Lieux!$B:$B,V1883)&lt;&gt;"Ville",INDEX(10_Lieux!$I:$I,V1883),0))</f>
        <v>250</v>
      </c>
      <c r="Z1883" s="14" t="str">
        <f aca="false">A1883&amp;"|"&amp;B1883</f>
        <v>Genève|Brussels South Charleroi Airport</v>
      </c>
      <c r="AA1883" s="14" t="str">
        <f aca="false">IF(I1883&lt;p_local,"Local",IF(I1883&lt;p_vv_min,"Courte distance",IF(I1883&lt;p_tres_long,"Longue distance","Très longue distance")))</f>
        <v>Longue distance</v>
      </c>
    </row>
    <row r="1884" customFormat="false" ht="15" hidden="false" customHeight="true" outlineLevel="0" collapsed="false">
      <c r="A1884" s="1" t="s">
        <v>2027</v>
      </c>
      <c r="B1884" s="1" t="s">
        <v>154</v>
      </c>
      <c r="C1884" s="1" t="s">
        <v>34</v>
      </c>
      <c r="D1884" s="1" t="s">
        <v>653</v>
      </c>
      <c r="E1884" s="1" t="s">
        <v>2060</v>
      </c>
      <c r="F1884" s="14" t="s">
        <v>40</v>
      </c>
      <c r="G1884" s="14" t="str">
        <f aca="false">IF(I1884&lt;p_local,"Local → page infra",IF(H1884&gt;=p_ph1,"Phase 1",IF(H1884&gt;=p_ph2,"Phase 2","Phase 3")))</f>
        <v>Phase 3</v>
      </c>
      <c r="H1884" s="14" t="n">
        <f aca="false">IF(I1884&lt;p_local,0,IF(C1884="Aéroport → Aéroport",p_pts_plein,IF(Y1884&gt;0,IF(I1884&lt;=Y1884,p_pts_plein,IF(I1884&lt;=p_mult2*Y1884,p_pts_moyen,p_pts_r3)),IF(I1884&gt;=p_vv_min,p_pts_plein,IF(I1884&gt;=p_vv_moy,p_pts_moyen,p_pts_court))))+IF(INDEX(10_Lieux!$D:$D,U1884)=1,p_prio1,p_prio2)+IF(INDEX(10_Lieux!$D:$D,V1884)=1,p_prio1,p_prio2)+IF(K1884="Oui",p_tf,0)+p_hub*((INDEX(10_Lieux!$H:$H,U1884)="Hub")+(INDEX(10_Lieux!$H:$H,V1884)="Hub"))+IF(OR(INDEX(10_Lieux!$H:$H,U1884)="Premium",INDEX(10_Lieux!$H:$H,V1884)="Premium"),p_prem,0))</f>
        <v>40</v>
      </c>
      <c r="I1884" s="14" t="n">
        <f aca="false">ROUND(W1884*p_facteur,0)</f>
        <v>583</v>
      </c>
      <c r="J1884" s="14" t="str">
        <f aca="false">IF(X1884&lt;60,X1884&amp;" min",INT(X1884/60)&amp;" h"&amp;IF(MOD(X1884,60)=0,""," "&amp;TEXT(MOD(X1884,60),"00")))</f>
        <v>6 h 15</v>
      </c>
      <c r="K1884" s="14" t="str">
        <f aca="false">IF(S1884&lt;&gt;T1884,"Oui","Non")</f>
        <v>Oui</v>
      </c>
      <c r="L1884" s="14" t="str">
        <f aca="false">IF(AND(INDEX(10_Lieux!$B:$B,U1884)="Ville",INDEX(10_Lieux!$B:$B,V1884)="Ville"),"/chauffeur-prive/"&amp;INDEX(10_Lieux!$E:$E,U1884)&amp;"-"&amp;INDEX(10_Lieux!$E:$E,V1884)&amp;"/","/chauffeur-prive/"&amp;INDEX(10_Lieux!$E:$E,U1884)&amp;"/"&amp;INDEX(10_Lieux!$E:$E,V1884)&amp;"/")</f>
        <v>/chauffeur-prive/aeroport-bruxelles-charleroi/lausanne/</v>
      </c>
      <c r="M1884" s="14" t="str">
        <f aca="false">IFERROR(INDEX($L:$L,MATCH(B1884&amp;"|"&amp;A1884,$Z:$Z,0)),"—")</f>
        <v>/chauffeur-prive/lausanne/aeroport-bruxelles-charleroi/</v>
      </c>
      <c r="N1884" s="14" t="str">
        <f aca="false">IF(LEN("Chauffeur privé "&amp;INDEX(10_Lieux!$J:$J,U1884)&amp;" → "&amp;INDEX(10_Lieux!$J:$J,V1884)&amp;" | 24h/24")&gt;60,"Chauffeur privé "&amp;INDEX(10_Lieux!$J:$J,U1884)&amp;" → "&amp;INDEX(10_Lieux!$J:$J,V1884),"Chauffeur privé "&amp;INDEX(10_Lieux!$J:$J,U1884)&amp;" → "&amp;INDEX(10_Lieux!$J:$J,V1884)&amp;" | 24h/24")</f>
        <v>Chauffeur privé Aéroport Bruxelles-Charleroi → Lausanne</v>
      </c>
      <c r="O1884" s="14" t="n">
        <f aca="false">LEN(N1884)</f>
        <v>55</v>
      </c>
      <c r="P1884" s="14" t="str">
        <f aca="false">"Chauffeur privé "&amp;INDEX(10_Lieux!$K:$K,U1884)&amp;" vers "&amp;INDEX(10_Lieux!$L:$L,V1884)</f>
        <v>Chauffeur privé de l'aéroport Bruxelles-Charleroi vers Lausanne</v>
      </c>
      <c r="Q1884" s="14" t="str">
        <f aca="false">"Chauffeur privé "&amp;INDEX(10_Lieux!$K:$K,U1884)&amp;" vers "&amp;INDEX(10_Lieux!$L:$L,V1884)&amp;" : env. "&amp;I1884&amp;" km, "&amp;J1884&amp;" de route. Devis personnalisé, standard 24h/24 et 7j/7."</f>
        <v>Chauffeur privé de l'aéroport Bruxelles-Charleroi vers Lausanne : env. 583 km, 6 h 15 de route. Devis personnalisé, standard 24h/24 et 7j/7.</v>
      </c>
      <c r="R1884" s="14" t="n">
        <f aca="false">LEN(Q1884)</f>
        <v>140</v>
      </c>
      <c r="S1884" s="14" t="str">
        <f aca="false">INDEX(10_Lieux!$C:$C,U1884)</f>
        <v>Belgique</v>
      </c>
      <c r="T1884" s="14" t="str">
        <f aca="false">INDEX(10_Lieux!$C:$C,V1884)</f>
        <v>Suisse</v>
      </c>
      <c r="U1884" s="14" t="n">
        <f aca="false">MATCH(A1884,10_Lieux!$A:$A,0)</f>
        <v>178</v>
      </c>
      <c r="V1884" s="14" t="n">
        <f aca="false">MATCH(B1884,10_Lieux!$A:$A,0)</f>
        <v>112</v>
      </c>
      <c r="W1884" s="14" t="n">
        <f aca="false">ROUND(6371*2*ASIN(SQRT(SIN(RADIANS(INDEX(10_Lieux!$F:$F,V1884)-INDEX(10_Lieux!$F:$F,U1884))/2)^2+COS(RADIANS(INDEX(10_Lieux!$F:$F,U1884)))*COS(RADIANS(INDEX(10_Lieux!$F:$F,V1884)))*SIN(RADIANS(INDEX(10_Lieux!$G:$G,V1884)-INDEX(10_Lieux!$G:$G,U1884))/2)^2)),1)</f>
        <v>466.5</v>
      </c>
      <c r="X1884" s="14" t="n">
        <f aca="false">ROUND(I1884/IF(I1884&lt;p_seuil_vitesse,p_vit_lente,p_vit_rapide)*60/15,0)*15</f>
        <v>375</v>
      </c>
      <c r="Y1884" s="14" t="n">
        <f aca="false">MAX(IF(INDEX(10_Lieux!$B:$B,U1884)&lt;&gt;"Ville",INDEX(10_Lieux!$I:$I,U1884),0),IF(INDEX(10_Lieux!$B:$B,V1884)&lt;&gt;"Ville",INDEX(10_Lieux!$I:$I,V1884),0))</f>
        <v>250</v>
      </c>
      <c r="Z1884" s="14" t="str">
        <f aca="false">A1884&amp;"|"&amp;B1884</f>
        <v>Brussels South Charleroi Airport|Lausanne</v>
      </c>
      <c r="AA1884" s="14" t="str">
        <f aca="false">IF(I1884&lt;p_local,"Local",IF(I1884&lt;p_vv_min,"Courte distance",IF(I1884&lt;p_tres_long,"Longue distance","Très longue distance")))</f>
        <v>Longue distance</v>
      </c>
    </row>
    <row r="1885" customFormat="false" ht="15" hidden="false" customHeight="true" outlineLevel="0" collapsed="false">
      <c r="A1885" s="1" t="s">
        <v>154</v>
      </c>
      <c r="B1885" s="1" t="s">
        <v>2027</v>
      </c>
      <c r="C1885" s="1" t="s">
        <v>35</v>
      </c>
      <c r="D1885" s="1" t="s">
        <v>653</v>
      </c>
      <c r="E1885" s="1" t="s">
        <v>2061</v>
      </c>
      <c r="F1885" s="14" t="s">
        <v>40</v>
      </c>
      <c r="G1885" s="14" t="str">
        <f aca="false">IF(I1885&lt;p_local,"Local → page infra",IF(H1885&gt;=p_ph1,"Phase 1",IF(H1885&gt;=p_ph2,"Phase 2","Phase 3")))</f>
        <v>Phase 3</v>
      </c>
      <c r="H1885" s="14" t="n">
        <f aca="false">IF(I1885&lt;p_local,0,IF(C1885="Aéroport → Aéroport",p_pts_plein,IF(Y1885&gt;0,IF(I1885&lt;=Y1885,p_pts_plein,IF(I1885&lt;=p_mult2*Y1885,p_pts_moyen,p_pts_r3)),IF(I1885&gt;=p_vv_min,p_pts_plein,IF(I1885&gt;=p_vv_moy,p_pts_moyen,p_pts_court))))+IF(INDEX(10_Lieux!$D:$D,U1885)=1,p_prio1,p_prio2)+IF(INDEX(10_Lieux!$D:$D,V1885)=1,p_prio1,p_prio2)+IF(K1885="Oui",p_tf,0)+p_hub*((INDEX(10_Lieux!$H:$H,U1885)="Hub")+(INDEX(10_Lieux!$H:$H,V1885)="Hub"))+IF(OR(INDEX(10_Lieux!$H:$H,U1885)="Premium",INDEX(10_Lieux!$H:$H,V1885)="Premium"),p_prem,0))</f>
        <v>40</v>
      </c>
      <c r="I1885" s="14" t="n">
        <f aca="false">ROUND(W1885*p_facteur,0)</f>
        <v>583</v>
      </c>
      <c r="J1885" s="14" t="str">
        <f aca="false">IF(X1885&lt;60,X1885&amp;" min",INT(X1885/60)&amp;" h"&amp;IF(MOD(X1885,60)=0,""," "&amp;TEXT(MOD(X1885,60),"00")))</f>
        <v>6 h 15</v>
      </c>
      <c r="K1885" s="14" t="str">
        <f aca="false">IF(S1885&lt;&gt;T1885,"Oui","Non")</f>
        <v>Oui</v>
      </c>
      <c r="L1885" s="14" t="str">
        <f aca="false">IF(AND(INDEX(10_Lieux!$B:$B,U1885)="Ville",INDEX(10_Lieux!$B:$B,V1885)="Ville"),"/chauffeur-prive/"&amp;INDEX(10_Lieux!$E:$E,U1885)&amp;"-"&amp;INDEX(10_Lieux!$E:$E,V1885)&amp;"/","/chauffeur-prive/"&amp;INDEX(10_Lieux!$E:$E,U1885)&amp;"/"&amp;INDEX(10_Lieux!$E:$E,V1885)&amp;"/")</f>
        <v>/chauffeur-prive/lausanne/aeroport-bruxelles-charleroi/</v>
      </c>
      <c r="M1885" s="14" t="str">
        <f aca="false">IFERROR(INDEX($L:$L,MATCH(B1885&amp;"|"&amp;A1885,$Z:$Z,0)),"—")</f>
        <v>/chauffeur-prive/aeroport-bruxelles-charleroi/lausanne/</v>
      </c>
      <c r="N1885" s="14" t="str">
        <f aca="false">IF(LEN("Chauffeur privé "&amp;INDEX(10_Lieux!$J:$J,U1885)&amp;" → "&amp;INDEX(10_Lieux!$J:$J,V1885)&amp;" | 24h/24")&gt;60,"Chauffeur privé "&amp;INDEX(10_Lieux!$J:$J,U1885)&amp;" → "&amp;INDEX(10_Lieux!$J:$J,V1885),"Chauffeur privé "&amp;INDEX(10_Lieux!$J:$J,U1885)&amp;" → "&amp;INDEX(10_Lieux!$J:$J,V1885)&amp;" | 24h/24")</f>
        <v>Chauffeur privé Lausanne → Aéroport Bruxelles-Charleroi</v>
      </c>
      <c r="O1885" s="14" t="n">
        <f aca="false">LEN(N1885)</f>
        <v>55</v>
      </c>
      <c r="P1885" s="14" t="str">
        <f aca="false">"Chauffeur privé "&amp;INDEX(10_Lieux!$K:$K,U1885)&amp;" vers "&amp;INDEX(10_Lieux!$L:$L,V1885)</f>
        <v>Chauffeur privé de Lausanne vers l'aéroport Bruxelles-Charleroi</v>
      </c>
      <c r="Q1885" s="14" t="str">
        <f aca="false">"Chauffeur privé "&amp;INDEX(10_Lieux!$K:$K,U1885)&amp;" vers "&amp;INDEX(10_Lieux!$L:$L,V1885)&amp;" : env. "&amp;I1885&amp;" km, "&amp;J1885&amp;" de route. Devis personnalisé, standard 24h/24 et 7j/7."</f>
        <v>Chauffeur privé de Lausanne vers l'aéroport Bruxelles-Charleroi : env. 583 km, 6 h 15 de route. Devis personnalisé, standard 24h/24 et 7j/7.</v>
      </c>
      <c r="R1885" s="14" t="n">
        <f aca="false">LEN(Q1885)</f>
        <v>140</v>
      </c>
      <c r="S1885" s="14" t="str">
        <f aca="false">INDEX(10_Lieux!$C:$C,U1885)</f>
        <v>Suisse</v>
      </c>
      <c r="T1885" s="14" t="str">
        <f aca="false">INDEX(10_Lieux!$C:$C,V1885)</f>
        <v>Belgique</v>
      </c>
      <c r="U1885" s="14" t="n">
        <f aca="false">MATCH(A1885,10_Lieux!$A:$A,0)</f>
        <v>112</v>
      </c>
      <c r="V1885" s="14" t="n">
        <f aca="false">MATCH(B1885,10_Lieux!$A:$A,0)</f>
        <v>178</v>
      </c>
      <c r="W1885" s="14" t="n">
        <f aca="false">ROUND(6371*2*ASIN(SQRT(SIN(RADIANS(INDEX(10_Lieux!$F:$F,V1885)-INDEX(10_Lieux!$F:$F,U1885))/2)^2+COS(RADIANS(INDEX(10_Lieux!$F:$F,U1885)))*COS(RADIANS(INDEX(10_Lieux!$F:$F,V1885)))*SIN(RADIANS(INDEX(10_Lieux!$G:$G,V1885)-INDEX(10_Lieux!$G:$G,U1885))/2)^2)),1)</f>
        <v>466.5</v>
      </c>
      <c r="X1885" s="14" t="n">
        <f aca="false">ROUND(I1885/IF(I1885&lt;p_seuil_vitesse,p_vit_lente,p_vit_rapide)*60/15,0)*15</f>
        <v>375</v>
      </c>
      <c r="Y1885" s="14" t="n">
        <f aca="false">MAX(IF(INDEX(10_Lieux!$B:$B,U1885)&lt;&gt;"Ville",INDEX(10_Lieux!$I:$I,U1885),0),IF(INDEX(10_Lieux!$B:$B,V1885)&lt;&gt;"Ville",INDEX(10_Lieux!$I:$I,V1885),0))</f>
        <v>250</v>
      </c>
      <c r="Z1885" s="14" t="str">
        <f aca="false">A1885&amp;"|"&amp;B1885</f>
        <v>Lausanne|Brussels South Charleroi Airport</v>
      </c>
      <c r="AA1885" s="14" t="str">
        <f aca="false">IF(I1885&lt;p_local,"Local",IF(I1885&lt;p_vv_min,"Courte distance",IF(I1885&lt;p_tres_long,"Longue distance","Très longue distance")))</f>
        <v>Longue distance</v>
      </c>
    </row>
    <row r="1886" customFormat="false" ht="15" hidden="false" customHeight="true" outlineLevel="0" collapsed="false">
      <c r="A1886" s="1" t="s">
        <v>2027</v>
      </c>
      <c r="B1886" s="1" t="s">
        <v>156</v>
      </c>
      <c r="C1886" s="1" t="s">
        <v>34</v>
      </c>
      <c r="D1886" s="1" t="s">
        <v>653</v>
      </c>
      <c r="E1886" s="1" t="s">
        <v>2062</v>
      </c>
      <c r="F1886" s="14" t="s">
        <v>40</v>
      </c>
      <c r="G1886" s="14" t="str">
        <f aca="false">IF(I1886&lt;p_local,"Local → page infra",IF(H1886&gt;=p_ph1,"Phase 1",IF(H1886&gt;=p_ph2,"Phase 2","Phase 3")))</f>
        <v>Phase 2</v>
      </c>
      <c r="H1886" s="14" t="n">
        <f aca="false">IF(I1886&lt;p_local,0,IF(C1886="Aéroport → Aéroport",p_pts_plein,IF(Y1886&gt;0,IF(I1886&lt;=Y1886,p_pts_plein,IF(I1886&lt;=p_mult2*Y1886,p_pts_moyen,p_pts_r3)),IF(I1886&gt;=p_vv_min,p_pts_plein,IF(I1886&gt;=p_vv_moy,p_pts_moyen,p_pts_court))))+IF(INDEX(10_Lieux!$D:$D,U1886)=1,p_prio1,p_prio2)+IF(INDEX(10_Lieux!$D:$D,V1886)=1,p_prio1,p_prio2)+IF(K1886="Oui",p_tf,0)+p_hub*((INDEX(10_Lieux!$H:$H,U1886)="Hub")+(INDEX(10_Lieux!$H:$H,V1886)="Hub"))+IF(OR(INDEX(10_Lieux!$H:$H,U1886)="Premium",INDEX(10_Lieux!$H:$H,V1886)="Premium"),p_prem,0))</f>
        <v>70</v>
      </c>
      <c r="I1886" s="14" t="n">
        <f aca="false">ROUND(W1886*p_facteur,0)</f>
        <v>55</v>
      </c>
      <c r="J1886" s="14" t="str">
        <f aca="false">IF(X1886&lt;60,X1886&amp;" min",INT(X1886/60)&amp;" h"&amp;IF(MOD(X1886,60)=0,""," "&amp;TEXT(MOD(X1886,60),"00")))</f>
        <v>45 min</v>
      </c>
      <c r="K1886" s="14" t="str">
        <f aca="false">IF(S1886&lt;&gt;T1886,"Oui","Non")</f>
        <v>Non</v>
      </c>
      <c r="L1886" s="14" t="str">
        <f aca="false">IF(AND(INDEX(10_Lieux!$B:$B,U1886)="Ville",INDEX(10_Lieux!$B:$B,V1886)="Ville"),"/chauffeur-prive/"&amp;INDEX(10_Lieux!$E:$E,U1886)&amp;"-"&amp;INDEX(10_Lieux!$E:$E,V1886)&amp;"/","/chauffeur-prive/"&amp;INDEX(10_Lieux!$E:$E,U1886)&amp;"/"&amp;INDEX(10_Lieux!$E:$E,V1886)&amp;"/")</f>
        <v>/chauffeur-prive/aeroport-bruxelles-charleroi/bruxelles/</v>
      </c>
      <c r="M1886" s="14" t="str">
        <f aca="false">IFERROR(INDEX($L:$L,MATCH(B1886&amp;"|"&amp;A1886,$Z:$Z,0)),"—")</f>
        <v>/chauffeur-prive/bruxelles/aeroport-bruxelles-charleroi/</v>
      </c>
      <c r="N1886" s="14" t="str">
        <f aca="false">IF(LEN("Chauffeur privé "&amp;INDEX(10_Lieux!$J:$J,U1886)&amp;" → "&amp;INDEX(10_Lieux!$J:$J,V1886)&amp;" | 24h/24")&gt;60,"Chauffeur privé "&amp;INDEX(10_Lieux!$J:$J,U1886)&amp;" → "&amp;INDEX(10_Lieux!$J:$J,V1886),"Chauffeur privé "&amp;INDEX(10_Lieux!$J:$J,U1886)&amp;" → "&amp;INDEX(10_Lieux!$J:$J,V1886)&amp;" | 24h/24")</f>
        <v>Chauffeur privé Aéroport Bruxelles-Charleroi → Bruxelles</v>
      </c>
      <c r="O1886" s="14" t="n">
        <f aca="false">LEN(N1886)</f>
        <v>56</v>
      </c>
      <c r="P1886" s="14" t="str">
        <f aca="false">"Chauffeur privé "&amp;INDEX(10_Lieux!$K:$K,U1886)&amp;" vers "&amp;INDEX(10_Lieux!$L:$L,V1886)</f>
        <v>Chauffeur privé de l'aéroport Bruxelles-Charleroi vers Bruxelles</v>
      </c>
      <c r="Q1886" s="14" t="str">
        <f aca="false">"Chauffeur privé "&amp;INDEX(10_Lieux!$K:$K,U1886)&amp;" vers "&amp;INDEX(10_Lieux!$L:$L,V1886)&amp;" : env. "&amp;I1886&amp;" km, "&amp;J1886&amp;" de route. Devis personnalisé, standard 24h/24 et 7j/7."</f>
        <v>Chauffeur privé de l'aéroport Bruxelles-Charleroi vers Bruxelles : env. 55 km, 45 min de route. Devis personnalisé, standard 24h/24 et 7j/7.</v>
      </c>
      <c r="R1886" s="14" t="n">
        <f aca="false">LEN(Q1886)</f>
        <v>140</v>
      </c>
      <c r="S1886" s="14" t="str">
        <f aca="false">INDEX(10_Lieux!$C:$C,U1886)</f>
        <v>Belgique</v>
      </c>
      <c r="T1886" s="14" t="str">
        <f aca="false">INDEX(10_Lieux!$C:$C,V1886)</f>
        <v>Belgique</v>
      </c>
      <c r="U1886" s="14" t="n">
        <f aca="false">MATCH(A1886,10_Lieux!$A:$A,0)</f>
        <v>178</v>
      </c>
      <c r="V1886" s="14" t="n">
        <f aca="false">MATCH(B1886,10_Lieux!$A:$A,0)</f>
        <v>93</v>
      </c>
      <c r="W1886" s="14" t="n">
        <f aca="false">ROUND(6371*2*ASIN(SQRT(SIN(RADIANS(INDEX(10_Lieux!$F:$F,V1886)-INDEX(10_Lieux!$F:$F,U1886))/2)^2+COS(RADIANS(INDEX(10_Lieux!$F:$F,U1886)))*COS(RADIANS(INDEX(10_Lieux!$F:$F,V1886)))*SIN(RADIANS(INDEX(10_Lieux!$G:$G,V1886)-INDEX(10_Lieux!$G:$G,U1886))/2)^2)),1)</f>
        <v>43.7</v>
      </c>
      <c r="X1886" s="14" t="n">
        <f aca="false">ROUND(I1886/IF(I1886&lt;p_seuil_vitesse,p_vit_lente,p_vit_rapide)*60/15,0)*15</f>
        <v>45</v>
      </c>
      <c r="Y1886" s="14" t="n">
        <f aca="false">MAX(IF(INDEX(10_Lieux!$B:$B,U1886)&lt;&gt;"Ville",INDEX(10_Lieux!$I:$I,U1886),0),IF(INDEX(10_Lieux!$B:$B,V1886)&lt;&gt;"Ville",INDEX(10_Lieux!$I:$I,V1886),0))</f>
        <v>250</v>
      </c>
      <c r="Z1886" s="14" t="str">
        <f aca="false">A1886&amp;"|"&amp;B1886</f>
        <v>Brussels South Charleroi Airport|Bruxelles</v>
      </c>
      <c r="AA1886" s="14" t="str">
        <f aca="false">IF(I1886&lt;p_local,"Local",IF(I1886&lt;p_vv_min,"Courte distance",IF(I1886&lt;p_tres_long,"Longue distance","Très longue distance")))</f>
        <v>Courte distance</v>
      </c>
    </row>
    <row r="1887" customFormat="false" ht="15" hidden="false" customHeight="true" outlineLevel="0" collapsed="false">
      <c r="A1887" s="1" t="s">
        <v>156</v>
      </c>
      <c r="B1887" s="1" t="s">
        <v>2027</v>
      </c>
      <c r="C1887" s="1" t="s">
        <v>35</v>
      </c>
      <c r="D1887" s="1" t="s">
        <v>653</v>
      </c>
      <c r="E1887" s="1" t="s">
        <v>2063</v>
      </c>
      <c r="F1887" s="14" t="s">
        <v>40</v>
      </c>
      <c r="G1887" s="14" t="str">
        <f aca="false">IF(I1887&lt;p_local,"Local → page infra",IF(H1887&gt;=p_ph1,"Phase 1",IF(H1887&gt;=p_ph2,"Phase 2","Phase 3")))</f>
        <v>Phase 2</v>
      </c>
      <c r="H1887" s="14" t="n">
        <f aca="false">IF(I1887&lt;p_local,0,IF(C1887="Aéroport → Aéroport",p_pts_plein,IF(Y1887&gt;0,IF(I1887&lt;=Y1887,p_pts_plein,IF(I1887&lt;=p_mult2*Y1887,p_pts_moyen,p_pts_r3)),IF(I1887&gt;=p_vv_min,p_pts_plein,IF(I1887&gt;=p_vv_moy,p_pts_moyen,p_pts_court))))+IF(INDEX(10_Lieux!$D:$D,U1887)=1,p_prio1,p_prio2)+IF(INDEX(10_Lieux!$D:$D,V1887)=1,p_prio1,p_prio2)+IF(K1887="Oui",p_tf,0)+p_hub*((INDEX(10_Lieux!$H:$H,U1887)="Hub")+(INDEX(10_Lieux!$H:$H,V1887)="Hub"))+IF(OR(INDEX(10_Lieux!$H:$H,U1887)="Premium",INDEX(10_Lieux!$H:$H,V1887)="Premium"),p_prem,0))</f>
        <v>70</v>
      </c>
      <c r="I1887" s="14" t="n">
        <f aca="false">ROUND(W1887*p_facteur,0)</f>
        <v>55</v>
      </c>
      <c r="J1887" s="14" t="str">
        <f aca="false">IF(X1887&lt;60,X1887&amp;" min",INT(X1887/60)&amp;" h"&amp;IF(MOD(X1887,60)=0,""," "&amp;TEXT(MOD(X1887,60),"00")))</f>
        <v>45 min</v>
      </c>
      <c r="K1887" s="14" t="str">
        <f aca="false">IF(S1887&lt;&gt;T1887,"Oui","Non")</f>
        <v>Non</v>
      </c>
      <c r="L1887" s="14" t="str">
        <f aca="false">IF(AND(INDEX(10_Lieux!$B:$B,U1887)="Ville",INDEX(10_Lieux!$B:$B,V1887)="Ville"),"/chauffeur-prive/"&amp;INDEX(10_Lieux!$E:$E,U1887)&amp;"-"&amp;INDEX(10_Lieux!$E:$E,V1887)&amp;"/","/chauffeur-prive/"&amp;INDEX(10_Lieux!$E:$E,U1887)&amp;"/"&amp;INDEX(10_Lieux!$E:$E,V1887)&amp;"/")</f>
        <v>/chauffeur-prive/bruxelles/aeroport-bruxelles-charleroi/</v>
      </c>
      <c r="M1887" s="14" t="str">
        <f aca="false">IFERROR(INDEX($L:$L,MATCH(B1887&amp;"|"&amp;A1887,$Z:$Z,0)),"—")</f>
        <v>/chauffeur-prive/aeroport-bruxelles-charleroi/bruxelles/</v>
      </c>
      <c r="N1887" s="14" t="str">
        <f aca="false">IF(LEN("Chauffeur privé "&amp;INDEX(10_Lieux!$J:$J,U1887)&amp;" → "&amp;INDEX(10_Lieux!$J:$J,V1887)&amp;" | 24h/24")&gt;60,"Chauffeur privé "&amp;INDEX(10_Lieux!$J:$J,U1887)&amp;" → "&amp;INDEX(10_Lieux!$J:$J,V1887),"Chauffeur privé "&amp;INDEX(10_Lieux!$J:$J,U1887)&amp;" → "&amp;INDEX(10_Lieux!$J:$J,V1887)&amp;" | 24h/24")</f>
        <v>Chauffeur privé Bruxelles → Aéroport Bruxelles-Charleroi</v>
      </c>
      <c r="O1887" s="14" t="n">
        <f aca="false">LEN(N1887)</f>
        <v>56</v>
      </c>
      <c r="P1887" s="14" t="str">
        <f aca="false">"Chauffeur privé "&amp;INDEX(10_Lieux!$K:$K,U1887)&amp;" vers "&amp;INDEX(10_Lieux!$L:$L,V1887)</f>
        <v>Chauffeur privé de Bruxelles vers l'aéroport Bruxelles-Charleroi</v>
      </c>
      <c r="Q1887" s="14" t="str">
        <f aca="false">"Chauffeur privé "&amp;INDEX(10_Lieux!$K:$K,U1887)&amp;" vers "&amp;INDEX(10_Lieux!$L:$L,V1887)&amp;" : env. "&amp;I1887&amp;" km, "&amp;J1887&amp;" de route. Devis personnalisé, standard 24h/24 et 7j/7."</f>
        <v>Chauffeur privé de Bruxelles vers l'aéroport Bruxelles-Charleroi : env. 55 km, 45 min de route. Devis personnalisé, standard 24h/24 et 7j/7.</v>
      </c>
      <c r="R1887" s="14" t="n">
        <f aca="false">LEN(Q1887)</f>
        <v>140</v>
      </c>
      <c r="S1887" s="14" t="str">
        <f aca="false">INDEX(10_Lieux!$C:$C,U1887)</f>
        <v>Belgique</v>
      </c>
      <c r="T1887" s="14" t="str">
        <f aca="false">INDEX(10_Lieux!$C:$C,V1887)</f>
        <v>Belgique</v>
      </c>
      <c r="U1887" s="14" t="n">
        <f aca="false">MATCH(A1887,10_Lieux!$A:$A,0)</f>
        <v>93</v>
      </c>
      <c r="V1887" s="14" t="n">
        <f aca="false">MATCH(B1887,10_Lieux!$A:$A,0)</f>
        <v>178</v>
      </c>
      <c r="W1887" s="14" t="n">
        <f aca="false">ROUND(6371*2*ASIN(SQRT(SIN(RADIANS(INDEX(10_Lieux!$F:$F,V1887)-INDEX(10_Lieux!$F:$F,U1887))/2)^2+COS(RADIANS(INDEX(10_Lieux!$F:$F,U1887)))*COS(RADIANS(INDEX(10_Lieux!$F:$F,V1887)))*SIN(RADIANS(INDEX(10_Lieux!$G:$G,V1887)-INDEX(10_Lieux!$G:$G,U1887))/2)^2)),1)</f>
        <v>43.7</v>
      </c>
      <c r="X1887" s="14" t="n">
        <f aca="false">ROUND(I1887/IF(I1887&lt;p_seuil_vitesse,p_vit_lente,p_vit_rapide)*60/15,0)*15</f>
        <v>45</v>
      </c>
      <c r="Y1887" s="14" t="n">
        <f aca="false">MAX(IF(INDEX(10_Lieux!$B:$B,U1887)&lt;&gt;"Ville",INDEX(10_Lieux!$I:$I,U1887),0),IF(INDEX(10_Lieux!$B:$B,V1887)&lt;&gt;"Ville",INDEX(10_Lieux!$I:$I,V1887),0))</f>
        <v>250</v>
      </c>
      <c r="Z1887" s="14" t="str">
        <f aca="false">A1887&amp;"|"&amp;B1887</f>
        <v>Bruxelles|Brussels South Charleroi Airport</v>
      </c>
      <c r="AA1887" s="14" t="str">
        <f aca="false">IF(I1887&lt;p_local,"Local",IF(I1887&lt;p_vv_min,"Courte distance",IF(I1887&lt;p_tres_long,"Longue distance","Très longue distance")))</f>
        <v>Courte distance</v>
      </c>
    </row>
    <row r="1888" customFormat="false" ht="15" hidden="false" customHeight="true" outlineLevel="0" collapsed="false">
      <c r="A1888" s="1" t="s">
        <v>2027</v>
      </c>
      <c r="B1888" s="1" t="s">
        <v>158</v>
      </c>
      <c r="C1888" s="1" t="s">
        <v>34</v>
      </c>
      <c r="D1888" s="1" t="s">
        <v>653</v>
      </c>
      <c r="E1888" s="1" t="s">
        <v>2064</v>
      </c>
      <c r="F1888" s="14" t="s">
        <v>40</v>
      </c>
      <c r="G1888" s="14" t="str">
        <f aca="false">IF(I1888&lt;p_local,"Local → page infra",IF(H1888&gt;=p_ph1,"Phase 1",IF(H1888&gt;=p_ph2,"Phase 2","Phase 3")))</f>
        <v>Phase 3</v>
      </c>
      <c r="H1888" s="14" t="n">
        <f aca="false">IF(I1888&lt;p_local,0,IF(C1888="Aéroport → Aéroport",p_pts_plein,IF(Y1888&gt;0,IF(I1888&lt;=Y1888,p_pts_plein,IF(I1888&lt;=p_mult2*Y1888,p_pts_moyen,p_pts_r3)),IF(I1888&gt;=p_vv_min,p_pts_plein,IF(I1888&gt;=p_vv_moy,p_pts_moyen,p_pts_court))))+IF(INDEX(10_Lieux!$D:$D,U1888)=1,p_prio1,p_prio2)+IF(INDEX(10_Lieux!$D:$D,V1888)=1,p_prio1,p_prio2)+IF(K1888="Oui",p_tf,0)+p_hub*((INDEX(10_Lieux!$H:$H,U1888)="Hub")+(INDEX(10_Lieux!$H:$H,V1888)="Hub"))+IF(OR(INDEX(10_Lieux!$H:$H,U1888)="Premium",INDEX(10_Lieux!$H:$H,V1888)="Premium"),p_prem,0))</f>
        <v>60</v>
      </c>
      <c r="I1888" s="14" t="n">
        <f aca="false">ROUND(W1888*p_facteur,0)</f>
        <v>101</v>
      </c>
      <c r="J1888" s="14" t="str">
        <f aca="false">IF(X1888&lt;60,X1888&amp;" min",INT(X1888/60)&amp;" h"&amp;IF(MOD(X1888,60)=0,""," "&amp;TEXT(MOD(X1888,60),"00")))</f>
        <v>1 h</v>
      </c>
      <c r="K1888" s="14" t="str">
        <f aca="false">IF(S1888&lt;&gt;T1888,"Oui","Non")</f>
        <v>Non</v>
      </c>
      <c r="L1888" s="14" t="str">
        <f aca="false">IF(AND(INDEX(10_Lieux!$B:$B,U1888)="Ville",INDEX(10_Lieux!$B:$B,V1888)="Ville"),"/chauffeur-prive/"&amp;INDEX(10_Lieux!$E:$E,U1888)&amp;"-"&amp;INDEX(10_Lieux!$E:$E,V1888)&amp;"/","/chauffeur-prive/"&amp;INDEX(10_Lieux!$E:$E,U1888)&amp;"/"&amp;INDEX(10_Lieux!$E:$E,V1888)&amp;"/")</f>
        <v>/chauffeur-prive/aeroport-bruxelles-charleroi/liege/</v>
      </c>
      <c r="M1888" s="14" t="str">
        <f aca="false">IFERROR(INDEX($L:$L,MATCH(B1888&amp;"|"&amp;A1888,$Z:$Z,0)),"—")</f>
        <v>/chauffeur-prive/liege/aeroport-bruxelles-charleroi/</v>
      </c>
      <c r="N1888" s="14" t="str">
        <f aca="false">IF(LEN("Chauffeur privé "&amp;INDEX(10_Lieux!$J:$J,U1888)&amp;" → "&amp;INDEX(10_Lieux!$J:$J,V1888)&amp;" | 24h/24")&gt;60,"Chauffeur privé "&amp;INDEX(10_Lieux!$J:$J,U1888)&amp;" → "&amp;INDEX(10_Lieux!$J:$J,V1888),"Chauffeur privé "&amp;INDEX(10_Lieux!$J:$J,U1888)&amp;" → "&amp;INDEX(10_Lieux!$J:$J,V1888)&amp;" | 24h/24")</f>
        <v>Chauffeur privé Aéroport Bruxelles-Charleroi → Liège</v>
      </c>
      <c r="O1888" s="14" t="n">
        <f aca="false">LEN(N1888)</f>
        <v>52</v>
      </c>
      <c r="P1888" s="14" t="str">
        <f aca="false">"Chauffeur privé "&amp;INDEX(10_Lieux!$K:$K,U1888)&amp;" vers "&amp;INDEX(10_Lieux!$L:$L,V1888)</f>
        <v>Chauffeur privé de l'aéroport Bruxelles-Charleroi vers Liège</v>
      </c>
      <c r="Q1888" s="14" t="str">
        <f aca="false">"Chauffeur privé "&amp;INDEX(10_Lieux!$K:$K,U1888)&amp;" vers "&amp;INDEX(10_Lieux!$L:$L,V1888)&amp;" : env. "&amp;I1888&amp;" km, "&amp;J1888&amp;" de route. Devis personnalisé, standard 24h/24 et 7j/7."</f>
        <v>Chauffeur privé de l'aéroport Bruxelles-Charleroi vers Liège : env. 101 km, 1 h de route. Devis personnalisé, standard 24h/24 et 7j/7.</v>
      </c>
      <c r="R1888" s="14" t="n">
        <f aca="false">LEN(Q1888)</f>
        <v>134</v>
      </c>
      <c r="S1888" s="14" t="str">
        <f aca="false">INDEX(10_Lieux!$C:$C,U1888)</f>
        <v>Belgique</v>
      </c>
      <c r="T1888" s="14" t="str">
        <f aca="false">INDEX(10_Lieux!$C:$C,V1888)</f>
        <v>Belgique</v>
      </c>
      <c r="U1888" s="14" t="n">
        <f aca="false">MATCH(A1888,10_Lieux!$A:$A,0)</f>
        <v>178</v>
      </c>
      <c r="V1888" s="14" t="n">
        <f aca="false">MATCH(B1888,10_Lieux!$A:$A,0)</f>
        <v>94</v>
      </c>
      <c r="W1888" s="14" t="n">
        <f aca="false">ROUND(6371*2*ASIN(SQRT(SIN(RADIANS(INDEX(10_Lieux!$F:$F,V1888)-INDEX(10_Lieux!$F:$F,U1888))/2)^2+COS(RADIANS(INDEX(10_Lieux!$F:$F,U1888)))*COS(RADIANS(INDEX(10_Lieux!$F:$F,V1888)))*SIN(RADIANS(INDEX(10_Lieux!$G:$G,V1888)-INDEX(10_Lieux!$G:$G,U1888))/2)^2)),1)</f>
        <v>81.1</v>
      </c>
      <c r="X1888" s="14" t="n">
        <f aca="false">ROUND(I1888/IF(I1888&lt;p_seuil_vitesse,p_vit_lente,p_vit_rapide)*60/15,0)*15</f>
        <v>60</v>
      </c>
      <c r="Y1888" s="14" t="n">
        <f aca="false">MAX(IF(INDEX(10_Lieux!$B:$B,U1888)&lt;&gt;"Ville",INDEX(10_Lieux!$I:$I,U1888),0),IF(INDEX(10_Lieux!$B:$B,V1888)&lt;&gt;"Ville",INDEX(10_Lieux!$I:$I,V1888),0))</f>
        <v>250</v>
      </c>
      <c r="Z1888" s="14" t="str">
        <f aca="false">A1888&amp;"|"&amp;B1888</f>
        <v>Brussels South Charleroi Airport|Liège</v>
      </c>
      <c r="AA1888" s="14" t="str">
        <f aca="false">IF(I1888&lt;p_local,"Local",IF(I1888&lt;p_vv_min,"Courte distance",IF(I1888&lt;p_tres_long,"Longue distance","Très longue distance")))</f>
        <v>Longue distance</v>
      </c>
    </row>
    <row r="1889" customFormat="false" ht="15" hidden="false" customHeight="true" outlineLevel="0" collapsed="false">
      <c r="A1889" s="1" t="s">
        <v>158</v>
      </c>
      <c r="B1889" s="1" t="s">
        <v>2027</v>
      </c>
      <c r="C1889" s="1" t="s">
        <v>35</v>
      </c>
      <c r="D1889" s="1" t="s">
        <v>653</v>
      </c>
      <c r="E1889" s="1" t="s">
        <v>2065</v>
      </c>
      <c r="F1889" s="14" t="s">
        <v>40</v>
      </c>
      <c r="G1889" s="14" t="str">
        <f aca="false">IF(I1889&lt;p_local,"Local → page infra",IF(H1889&gt;=p_ph1,"Phase 1",IF(H1889&gt;=p_ph2,"Phase 2","Phase 3")))</f>
        <v>Phase 3</v>
      </c>
      <c r="H1889" s="14" t="n">
        <f aca="false">IF(I1889&lt;p_local,0,IF(C1889="Aéroport → Aéroport",p_pts_plein,IF(Y1889&gt;0,IF(I1889&lt;=Y1889,p_pts_plein,IF(I1889&lt;=p_mult2*Y1889,p_pts_moyen,p_pts_r3)),IF(I1889&gt;=p_vv_min,p_pts_plein,IF(I1889&gt;=p_vv_moy,p_pts_moyen,p_pts_court))))+IF(INDEX(10_Lieux!$D:$D,U1889)=1,p_prio1,p_prio2)+IF(INDEX(10_Lieux!$D:$D,V1889)=1,p_prio1,p_prio2)+IF(K1889="Oui",p_tf,0)+p_hub*((INDEX(10_Lieux!$H:$H,U1889)="Hub")+(INDEX(10_Lieux!$H:$H,V1889)="Hub"))+IF(OR(INDEX(10_Lieux!$H:$H,U1889)="Premium",INDEX(10_Lieux!$H:$H,V1889)="Premium"),p_prem,0))</f>
        <v>60</v>
      </c>
      <c r="I1889" s="14" t="n">
        <f aca="false">ROUND(W1889*p_facteur,0)</f>
        <v>101</v>
      </c>
      <c r="J1889" s="14" t="str">
        <f aca="false">IF(X1889&lt;60,X1889&amp;" min",INT(X1889/60)&amp;" h"&amp;IF(MOD(X1889,60)=0,""," "&amp;TEXT(MOD(X1889,60),"00")))</f>
        <v>1 h</v>
      </c>
      <c r="K1889" s="14" t="str">
        <f aca="false">IF(S1889&lt;&gt;T1889,"Oui","Non")</f>
        <v>Non</v>
      </c>
      <c r="L1889" s="14" t="str">
        <f aca="false">IF(AND(INDEX(10_Lieux!$B:$B,U1889)="Ville",INDEX(10_Lieux!$B:$B,V1889)="Ville"),"/chauffeur-prive/"&amp;INDEX(10_Lieux!$E:$E,U1889)&amp;"-"&amp;INDEX(10_Lieux!$E:$E,V1889)&amp;"/","/chauffeur-prive/"&amp;INDEX(10_Lieux!$E:$E,U1889)&amp;"/"&amp;INDEX(10_Lieux!$E:$E,V1889)&amp;"/")</f>
        <v>/chauffeur-prive/liege/aeroport-bruxelles-charleroi/</v>
      </c>
      <c r="M1889" s="14" t="str">
        <f aca="false">IFERROR(INDEX($L:$L,MATCH(B1889&amp;"|"&amp;A1889,$Z:$Z,0)),"—")</f>
        <v>/chauffeur-prive/aeroport-bruxelles-charleroi/liege/</v>
      </c>
      <c r="N1889" s="14" t="str">
        <f aca="false">IF(LEN("Chauffeur privé "&amp;INDEX(10_Lieux!$J:$J,U1889)&amp;" → "&amp;INDEX(10_Lieux!$J:$J,V1889)&amp;" | 24h/24")&gt;60,"Chauffeur privé "&amp;INDEX(10_Lieux!$J:$J,U1889)&amp;" → "&amp;INDEX(10_Lieux!$J:$J,V1889),"Chauffeur privé "&amp;INDEX(10_Lieux!$J:$J,U1889)&amp;" → "&amp;INDEX(10_Lieux!$J:$J,V1889)&amp;" | 24h/24")</f>
        <v>Chauffeur privé Liège → Aéroport Bruxelles-Charleroi</v>
      </c>
      <c r="O1889" s="14" t="n">
        <f aca="false">LEN(N1889)</f>
        <v>52</v>
      </c>
      <c r="P1889" s="14" t="str">
        <f aca="false">"Chauffeur privé "&amp;INDEX(10_Lieux!$K:$K,U1889)&amp;" vers "&amp;INDEX(10_Lieux!$L:$L,V1889)</f>
        <v>Chauffeur privé de Liège vers l'aéroport Bruxelles-Charleroi</v>
      </c>
      <c r="Q1889" s="14" t="str">
        <f aca="false">"Chauffeur privé "&amp;INDEX(10_Lieux!$K:$K,U1889)&amp;" vers "&amp;INDEX(10_Lieux!$L:$L,V1889)&amp;" : env. "&amp;I1889&amp;" km, "&amp;J1889&amp;" de route. Devis personnalisé, standard 24h/24 et 7j/7."</f>
        <v>Chauffeur privé de Liège vers l'aéroport Bruxelles-Charleroi : env. 101 km, 1 h de route. Devis personnalisé, standard 24h/24 et 7j/7.</v>
      </c>
      <c r="R1889" s="14" t="n">
        <f aca="false">LEN(Q1889)</f>
        <v>134</v>
      </c>
      <c r="S1889" s="14" t="str">
        <f aca="false">INDEX(10_Lieux!$C:$C,U1889)</f>
        <v>Belgique</v>
      </c>
      <c r="T1889" s="14" t="str">
        <f aca="false">INDEX(10_Lieux!$C:$C,V1889)</f>
        <v>Belgique</v>
      </c>
      <c r="U1889" s="14" t="n">
        <f aca="false">MATCH(A1889,10_Lieux!$A:$A,0)</f>
        <v>94</v>
      </c>
      <c r="V1889" s="14" t="n">
        <f aca="false">MATCH(B1889,10_Lieux!$A:$A,0)</f>
        <v>178</v>
      </c>
      <c r="W1889" s="14" t="n">
        <f aca="false">ROUND(6371*2*ASIN(SQRT(SIN(RADIANS(INDEX(10_Lieux!$F:$F,V1889)-INDEX(10_Lieux!$F:$F,U1889))/2)^2+COS(RADIANS(INDEX(10_Lieux!$F:$F,U1889)))*COS(RADIANS(INDEX(10_Lieux!$F:$F,V1889)))*SIN(RADIANS(INDEX(10_Lieux!$G:$G,V1889)-INDEX(10_Lieux!$G:$G,U1889))/2)^2)),1)</f>
        <v>81.1</v>
      </c>
      <c r="X1889" s="14" t="n">
        <f aca="false">ROUND(I1889/IF(I1889&lt;p_seuil_vitesse,p_vit_lente,p_vit_rapide)*60/15,0)*15</f>
        <v>60</v>
      </c>
      <c r="Y1889" s="14" t="n">
        <f aca="false">MAX(IF(INDEX(10_Lieux!$B:$B,U1889)&lt;&gt;"Ville",INDEX(10_Lieux!$I:$I,U1889),0),IF(INDEX(10_Lieux!$B:$B,V1889)&lt;&gt;"Ville",INDEX(10_Lieux!$I:$I,V1889),0))</f>
        <v>250</v>
      </c>
      <c r="Z1889" s="14" t="str">
        <f aca="false">A1889&amp;"|"&amp;B1889</f>
        <v>Liège|Brussels South Charleroi Airport</v>
      </c>
      <c r="AA1889" s="14" t="str">
        <f aca="false">IF(I1889&lt;p_local,"Local",IF(I1889&lt;p_vv_min,"Courte distance",IF(I1889&lt;p_tres_long,"Longue distance","Très longue distance")))</f>
        <v>Longue distance</v>
      </c>
    </row>
    <row r="1890" customFormat="false" ht="15" hidden="false" customHeight="true" outlineLevel="0" collapsed="false">
      <c r="A1890" s="1" t="s">
        <v>2027</v>
      </c>
      <c r="B1890" s="1" t="s">
        <v>162</v>
      </c>
      <c r="C1890" s="1" t="s">
        <v>34</v>
      </c>
      <c r="D1890" s="1" t="s">
        <v>653</v>
      </c>
      <c r="E1890" s="1" t="s">
        <v>2066</v>
      </c>
      <c r="F1890" s="14" t="s">
        <v>40</v>
      </c>
      <c r="G1890" s="14" t="str">
        <f aca="false">IF(I1890&lt;p_local,"Local → page infra",IF(H1890&gt;=p_ph1,"Phase 1",IF(H1890&gt;=p_ph2,"Phase 2","Phase 3")))</f>
        <v>Phase 3</v>
      </c>
      <c r="H1890" s="14" t="n">
        <f aca="false">IF(I1890&lt;p_local,0,IF(C1890="Aéroport → Aéroport",p_pts_plein,IF(Y1890&gt;0,IF(I1890&lt;=Y1890,p_pts_plein,IF(I1890&lt;=p_mult2*Y1890,p_pts_moyen,p_pts_r3)),IF(I1890&gt;=p_vv_min,p_pts_plein,IF(I1890&gt;=p_vv_moy,p_pts_moyen,p_pts_court))))+IF(INDEX(10_Lieux!$D:$D,U1890)=1,p_prio1,p_prio2)+IF(INDEX(10_Lieux!$D:$D,V1890)=1,p_prio1,p_prio2)+IF(K1890="Oui",p_tf,0)+p_hub*((INDEX(10_Lieux!$H:$H,U1890)="Hub")+(INDEX(10_Lieux!$H:$H,V1890)="Hub"))+IF(OR(INDEX(10_Lieux!$H:$H,U1890)="Premium",INDEX(10_Lieux!$H:$H,V1890)="Premium"),p_prem,0))</f>
        <v>40</v>
      </c>
      <c r="I1890" s="14" t="n">
        <f aca="false">ROUND(W1890*p_facteur,0)</f>
        <v>494</v>
      </c>
      <c r="J1890" s="14" t="str">
        <f aca="false">IF(X1890&lt;60,X1890&amp;" min",INT(X1890/60)&amp;" h"&amp;IF(MOD(X1890,60)=0,""," "&amp;TEXT(MOD(X1890,60),"00")))</f>
        <v>5 h 15</v>
      </c>
      <c r="K1890" s="14" t="str">
        <f aca="false">IF(S1890&lt;&gt;T1890,"Oui","Non")</f>
        <v>Oui</v>
      </c>
      <c r="L1890" s="14" t="str">
        <f aca="false">IF(AND(INDEX(10_Lieux!$B:$B,U1890)="Ville",INDEX(10_Lieux!$B:$B,V1890)="Ville"),"/chauffeur-prive/"&amp;INDEX(10_Lieux!$E:$E,U1890)&amp;"-"&amp;INDEX(10_Lieux!$E:$E,V1890)&amp;"/","/chauffeur-prive/"&amp;INDEX(10_Lieux!$E:$E,U1890)&amp;"/"&amp;INDEX(10_Lieux!$E:$E,V1890)&amp;"/")</f>
        <v>/chauffeur-prive/aeroport-bruxelles-charleroi/bale/</v>
      </c>
      <c r="M1890" s="14" t="str">
        <f aca="false">IFERROR(INDEX($L:$L,MATCH(B1890&amp;"|"&amp;A1890,$Z:$Z,0)),"—")</f>
        <v>/chauffeur-prive/bale/aeroport-bruxelles-charleroi/</v>
      </c>
      <c r="N1890" s="14" t="str">
        <f aca="false">IF(LEN("Chauffeur privé "&amp;INDEX(10_Lieux!$J:$J,U1890)&amp;" → "&amp;INDEX(10_Lieux!$J:$J,V1890)&amp;" | 24h/24")&gt;60,"Chauffeur privé "&amp;INDEX(10_Lieux!$J:$J,U1890)&amp;" → "&amp;INDEX(10_Lieux!$J:$J,V1890),"Chauffeur privé "&amp;INDEX(10_Lieux!$J:$J,U1890)&amp;" → "&amp;INDEX(10_Lieux!$J:$J,V1890)&amp;" | 24h/24")</f>
        <v>Chauffeur privé Aéroport Bruxelles-Charleroi → Bâle | 24h/24</v>
      </c>
      <c r="O1890" s="14" t="n">
        <f aca="false">LEN(N1890)</f>
        <v>60</v>
      </c>
      <c r="P1890" s="14" t="str">
        <f aca="false">"Chauffeur privé "&amp;INDEX(10_Lieux!$K:$K,U1890)&amp;" vers "&amp;INDEX(10_Lieux!$L:$L,V1890)</f>
        <v>Chauffeur privé de l'aéroport Bruxelles-Charleroi vers Bâle</v>
      </c>
      <c r="Q1890" s="14" t="str">
        <f aca="false">"Chauffeur privé "&amp;INDEX(10_Lieux!$K:$K,U1890)&amp;" vers "&amp;INDEX(10_Lieux!$L:$L,V1890)&amp;" : env. "&amp;I1890&amp;" km, "&amp;J1890&amp;" de route. Devis personnalisé, standard 24h/24 et 7j/7."</f>
        <v>Chauffeur privé de l'aéroport Bruxelles-Charleroi vers Bâle : env. 494 km, 5 h 15 de route. Devis personnalisé, standard 24h/24 et 7j/7.</v>
      </c>
      <c r="R1890" s="14" t="n">
        <f aca="false">LEN(Q1890)</f>
        <v>136</v>
      </c>
      <c r="S1890" s="14" t="str">
        <f aca="false">INDEX(10_Lieux!$C:$C,U1890)</f>
        <v>Belgique</v>
      </c>
      <c r="T1890" s="14" t="str">
        <f aca="false">INDEX(10_Lieux!$C:$C,V1890)</f>
        <v>Suisse</v>
      </c>
      <c r="U1890" s="14" t="n">
        <f aca="false">MATCH(A1890,10_Lieux!$A:$A,0)</f>
        <v>178</v>
      </c>
      <c r="V1890" s="14" t="n">
        <f aca="false">MATCH(B1890,10_Lieux!$A:$A,0)</f>
        <v>121</v>
      </c>
      <c r="W1890" s="14" t="n">
        <f aca="false">ROUND(6371*2*ASIN(SQRT(SIN(RADIANS(INDEX(10_Lieux!$F:$F,V1890)-INDEX(10_Lieux!$F:$F,U1890))/2)^2+COS(RADIANS(INDEX(10_Lieux!$F:$F,U1890)))*COS(RADIANS(INDEX(10_Lieux!$F:$F,V1890)))*SIN(RADIANS(INDEX(10_Lieux!$G:$G,V1890)-INDEX(10_Lieux!$G:$G,U1890))/2)^2)),1)</f>
        <v>395.2</v>
      </c>
      <c r="X1890" s="14" t="n">
        <f aca="false">ROUND(I1890/IF(I1890&lt;p_seuil_vitesse,p_vit_lente,p_vit_rapide)*60/15,0)*15</f>
        <v>315</v>
      </c>
      <c r="Y1890" s="14" t="n">
        <f aca="false">MAX(IF(INDEX(10_Lieux!$B:$B,U1890)&lt;&gt;"Ville",INDEX(10_Lieux!$I:$I,U1890),0),IF(INDEX(10_Lieux!$B:$B,V1890)&lt;&gt;"Ville",INDEX(10_Lieux!$I:$I,V1890),0))</f>
        <v>250</v>
      </c>
      <c r="Z1890" s="14" t="str">
        <f aca="false">A1890&amp;"|"&amp;B1890</f>
        <v>Brussels South Charleroi Airport|Bâle</v>
      </c>
      <c r="AA1890" s="14" t="str">
        <f aca="false">IF(I1890&lt;p_local,"Local",IF(I1890&lt;p_vv_min,"Courte distance",IF(I1890&lt;p_tres_long,"Longue distance","Très longue distance")))</f>
        <v>Longue distance</v>
      </c>
    </row>
    <row r="1891" customFormat="false" ht="15" hidden="false" customHeight="true" outlineLevel="0" collapsed="false">
      <c r="A1891" s="1" t="s">
        <v>162</v>
      </c>
      <c r="B1891" s="1" t="s">
        <v>2027</v>
      </c>
      <c r="C1891" s="1" t="s">
        <v>35</v>
      </c>
      <c r="D1891" s="1" t="s">
        <v>653</v>
      </c>
      <c r="E1891" s="1" t="s">
        <v>2067</v>
      </c>
      <c r="F1891" s="14" t="s">
        <v>40</v>
      </c>
      <c r="G1891" s="14" t="str">
        <f aca="false">IF(I1891&lt;p_local,"Local → page infra",IF(H1891&gt;=p_ph1,"Phase 1",IF(H1891&gt;=p_ph2,"Phase 2","Phase 3")))</f>
        <v>Phase 3</v>
      </c>
      <c r="H1891" s="14" t="n">
        <f aca="false">IF(I1891&lt;p_local,0,IF(C1891="Aéroport → Aéroport",p_pts_plein,IF(Y1891&gt;0,IF(I1891&lt;=Y1891,p_pts_plein,IF(I1891&lt;=p_mult2*Y1891,p_pts_moyen,p_pts_r3)),IF(I1891&gt;=p_vv_min,p_pts_plein,IF(I1891&gt;=p_vv_moy,p_pts_moyen,p_pts_court))))+IF(INDEX(10_Lieux!$D:$D,U1891)=1,p_prio1,p_prio2)+IF(INDEX(10_Lieux!$D:$D,V1891)=1,p_prio1,p_prio2)+IF(K1891="Oui",p_tf,0)+p_hub*((INDEX(10_Lieux!$H:$H,U1891)="Hub")+(INDEX(10_Lieux!$H:$H,V1891)="Hub"))+IF(OR(INDEX(10_Lieux!$H:$H,U1891)="Premium",INDEX(10_Lieux!$H:$H,V1891)="Premium"),p_prem,0))</f>
        <v>40</v>
      </c>
      <c r="I1891" s="14" t="n">
        <f aca="false">ROUND(W1891*p_facteur,0)</f>
        <v>494</v>
      </c>
      <c r="J1891" s="14" t="str">
        <f aca="false">IF(X1891&lt;60,X1891&amp;" min",INT(X1891/60)&amp;" h"&amp;IF(MOD(X1891,60)=0,""," "&amp;TEXT(MOD(X1891,60),"00")))</f>
        <v>5 h 15</v>
      </c>
      <c r="K1891" s="14" t="str">
        <f aca="false">IF(S1891&lt;&gt;T1891,"Oui","Non")</f>
        <v>Oui</v>
      </c>
      <c r="L1891" s="14" t="str">
        <f aca="false">IF(AND(INDEX(10_Lieux!$B:$B,U1891)="Ville",INDEX(10_Lieux!$B:$B,V1891)="Ville"),"/chauffeur-prive/"&amp;INDEX(10_Lieux!$E:$E,U1891)&amp;"-"&amp;INDEX(10_Lieux!$E:$E,V1891)&amp;"/","/chauffeur-prive/"&amp;INDEX(10_Lieux!$E:$E,U1891)&amp;"/"&amp;INDEX(10_Lieux!$E:$E,V1891)&amp;"/")</f>
        <v>/chauffeur-prive/bale/aeroport-bruxelles-charleroi/</v>
      </c>
      <c r="M1891" s="14" t="str">
        <f aca="false">IFERROR(INDEX($L:$L,MATCH(B1891&amp;"|"&amp;A1891,$Z:$Z,0)),"—")</f>
        <v>/chauffeur-prive/aeroport-bruxelles-charleroi/bale/</v>
      </c>
      <c r="N1891" s="14" t="str">
        <f aca="false">IF(LEN("Chauffeur privé "&amp;INDEX(10_Lieux!$J:$J,U1891)&amp;" → "&amp;INDEX(10_Lieux!$J:$J,V1891)&amp;" | 24h/24")&gt;60,"Chauffeur privé "&amp;INDEX(10_Lieux!$J:$J,U1891)&amp;" → "&amp;INDEX(10_Lieux!$J:$J,V1891),"Chauffeur privé "&amp;INDEX(10_Lieux!$J:$J,U1891)&amp;" → "&amp;INDEX(10_Lieux!$J:$J,V1891)&amp;" | 24h/24")</f>
        <v>Chauffeur privé Bâle → Aéroport Bruxelles-Charleroi | 24h/24</v>
      </c>
      <c r="O1891" s="14" t="n">
        <f aca="false">LEN(N1891)</f>
        <v>60</v>
      </c>
      <c r="P1891" s="14" t="str">
        <f aca="false">"Chauffeur privé "&amp;INDEX(10_Lieux!$K:$K,U1891)&amp;" vers "&amp;INDEX(10_Lieux!$L:$L,V1891)</f>
        <v>Chauffeur privé de Bâle vers l'aéroport Bruxelles-Charleroi</v>
      </c>
      <c r="Q1891" s="14" t="str">
        <f aca="false">"Chauffeur privé "&amp;INDEX(10_Lieux!$K:$K,U1891)&amp;" vers "&amp;INDEX(10_Lieux!$L:$L,V1891)&amp;" : env. "&amp;I1891&amp;" km, "&amp;J1891&amp;" de route. Devis personnalisé, standard 24h/24 et 7j/7."</f>
        <v>Chauffeur privé de Bâle vers l'aéroport Bruxelles-Charleroi : env. 494 km, 5 h 15 de route. Devis personnalisé, standard 24h/24 et 7j/7.</v>
      </c>
      <c r="R1891" s="14" t="n">
        <f aca="false">LEN(Q1891)</f>
        <v>136</v>
      </c>
      <c r="S1891" s="14" t="str">
        <f aca="false">INDEX(10_Lieux!$C:$C,U1891)</f>
        <v>Suisse</v>
      </c>
      <c r="T1891" s="14" t="str">
        <f aca="false">INDEX(10_Lieux!$C:$C,V1891)</f>
        <v>Belgique</v>
      </c>
      <c r="U1891" s="14" t="n">
        <f aca="false">MATCH(A1891,10_Lieux!$A:$A,0)</f>
        <v>121</v>
      </c>
      <c r="V1891" s="14" t="n">
        <f aca="false">MATCH(B1891,10_Lieux!$A:$A,0)</f>
        <v>178</v>
      </c>
      <c r="W1891" s="14" t="n">
        <f aca="false">ROUND(6371*2*ASIN(SQRT(SIN(RADIANS(INDEX(10_Lieux!$F:$F,V1891)-INDEX(10_Lieux!$F:$F,U1891))/2)^2+COS(RADIANS(INDEX(10_Lieux!$F:$F,U1891)))*COS(RADIANS(INDEX(10_Lieux!$F:$F,V1891)))*SIN(RADIANS(INDEX(10_Lieux!$G:$G,V1891)-INDEX(10_Lieux!$G:$G,U1891))/2)^2)),1)</f>
        <v>395.2</v>
      </c>
      <c r="X1891" s="14" t="n">
        <f aca="false">ROUND(I1891/IF(I1891&lt;p_seuil_vitesse,p_vit_lente,p_vit_rapide)*60/15,0)*15</f>
        <v>315</v>
      </c>
      <c r="Y1891" s="14" t="n">
        <f aca="false">MAX(IF(INDEX(10_Lieux!$B:$B,U1891)&lt;&gt;"Ville",INDEX(10_Lieux!$I:$I,U1891),0),IF(INDEX(10_Lieux!$B:$B,V1891)&lt;&gt;"Ville",INDEX(10_Lieux!$I:$I,V1891),0))</f>
        <v>250</v>
      </c>
      <c r="Z1891" s="14" t="str">
        <f aca="false">A1891&amp;"|"&amp;B1891</f>
        <v>Bâle|Brussels South Charleroi Airport</v>
      </c>
      <c r="AA1891" s="14" t="str">
        <f aca="false">IF(I1891&lt;p_local,"Local",IF(I1891&lt;p_vv_min,"Courte distance",IF(I1891&lt;p_tres_long,"Longue distance","Très longue distance")))</f>
        <v>Longue distance</v>
      </c>
    </row>
    <row r="1892" customFormat="false" ht="15" hidden="false" customHeight="true" outlineLevel="0" collapsed="false">
      <c r="A1892" s="1" t="s">
        <v>2027</v>
      </c>
      <c r="B1892" s="1" t="s">
        <v>164</v>
      </c>
      <c r="C1892" s="1" t="s">
        <v>34</v>
      </c>
      <c r="D1892" s="1" t="s">
        <v>653</v>
      </c>
      <c r="E1892" s="1" t="s">
        <v>2068</v>
      </c>
      <c r="F1892" s="14" t="s">
        <v>40</v>
      </c>
      <c r="G1892" s="14" t="str">
        <f aca="false">IF(I1892&lt;p_local,"Local → page infra",IF(H1892&gt;=p_ph1,"Phase 1",IF(H1892&gt;=p_ph2,"Phase 2","Phase 3")))</f>
        <v>Phase 3</v>
      </c>
      <c r="H1892" s="14" t="n">
        <f aca="false">IF(I1892&lt;p_local,0,IF(C1892="Aéroport → Aéroport",p_pts_plein,IF(Y1892&gt;0,IF(I1892&lt;=Y1892,p_pts_plein,IF(I1892&lt;=p_mult2*Y1892,p_pts_moyen,p_pts_r3)),IF(I1892&gt;=p_vv_min,p_pts_plein,IF(I1892&gt;=p_vv_moy,p_pts_moyen,p_pts_court))))+IF(INDEX(10_Lieux!$D:$D,U1892)=1,p_prio1,p_prio2)+IF(INDEX(10_Lieux!$D:$D,V1892)=1,p_prio1,p_prio2)+IF(K1892="Oui",p_tf,0)+p_hub*((INDEX(10_Lieux!$H:$H,U1892)="Hub")+(INDEX(10_Lieux!$H:$H,V1892)="Hub"))+IF(OR(INDEX(10_Lieux!$H:$H,U1892)="Premium",INDEX(10_Lieux!$H:$H,V1892)="Premium"),p_prem,0))</f>
        <v>50</v>
      </c>
      <c r="I1892" s="14" t="n">
        <f aca="false">ROUND(W1892*p_facteur,0)</f>
        <v>568</v>
      </c>
      <c r="J1892" s="14" t="str">
        <f aca="false">IF(X1892&lt;60,X1892&amp;" min",INT(X1892/60)&amp;" h"&amp;IF(MOD(X1892,60)=0,""," "&amp;TEXT(MOD(X1892,60),"00")))</f>
        <v>6 h</v>
      </c>
      <c r="K1892" s="14" t="str">
        <f aca="false">IF(S1892&lt;&gt;T1892,"Oui","Non")</f>
        <v>Oui</v>
      </c>
      <c r="L1892" s="14" t="str">
        <f aca="false">IF(AND(INDEX(10_Lieux!$B:$B,U1892)="Ville",INDEX(10_Lieux!$B:$B,V1892)="Ville"),"/chauffeur-prive/"&amp;INDEX(10_Lieux!$E:$E,U1892)&amp;"-"&amp;INDEX(10_Lieux!$E:$E,V1892)&amp;"/","/chauffeur-prive/"&amp;INDEX(10_Lieux!$E:$E,U1892)&amp;"/"&amp;INDEX(10_Lieux!$E:$E,V1892)&amp;"/")</f>
        <v>/chauffeur-prive/aeroport-bruxelles-charleroi/zurich/</v>
      </c>
      <c r="M1892" s="14" t="str">
        <f aca="false">IFERROR(INDEX($L:$L,MATCH(B1892&amp;"|"&amp;A1892,$Z:$Z,0)),"—")</f>
        <v>/chauffeur-prive/zurich/aeroport-bruxelles-charleroi/</v>
      </c>
      <c r="N1892" s="14" t="str">
        <f aca="false">IF(LEN("Chauffeur privé "&amp;INDEX(10_Lieux!$J:$J,U1892)&amp;" → "&amp;INDEX(10_Lieux!$J:$J,V1892)&amp;" | 24h/24")&gt;60,"Chauffeur privé "&amp;INDEX(10_Lieux!$J:$J,U1892)&amp;" → "&amp;INDEX(10_Lieux!$J:$J,V1892),"Chauffeur privé "&amp;INDEX(10_Lieux!$J:$J,U1892)&amp;" → "&amp;INDEX(10_Lieux!$J:$J,V1892)&amp;" | 24h/24")</f>
        <v>Chauffeur privé Aéroport Bruxelles-Charleroi → Zurich</v>
      </c>
      <c r="O1892" s="14" t="n">
        <f aca="false">LEN(N1892)</f>
        <v>53</v>
      </c>
      <c r="P1892" s="14" t="str">
        <f aca="false">"Chauffeur privé "&amp;INDEX(10_Lieux!$K:$K,U1892)&amp;" vers "&amp;INDEX(10_Lieux!$L:$L,V1892)</f>
        <v>Chauffeur privé de l'aéroport Bruxelles-Charleroi vers Zurich</v>
      </c>
      <c r="Q1892" s="14" t="str">
        <f aca="false">"Chauffeur privé "&amp;INDEX(10_Lieux!$K:$K,U1892)&amp;" vers "&amp;INDEX(10_Lieux!$L:$L,V1892)&amp;" : env. "&amp;I1892&amp;" km, "&amp;J1892&amp;" de route. Devis personnalisé, standard 24h/24 et 7j/7."</f>
        <v>Chauffeur privé de l'aéroport Bruxelles-Charleroi vers Zurich : env. 568 km, 6 h de route. Devis personnalisé, standard 24h/24 et 7j/7.</v>
      </c>
      <c r="R1892" s="14" t="n">
        <f aca="false">LEN(Q1892)</f>
        <v>135</v>
      </c>
      <c r="S1892" s="14" t="str">
        <f aca="false">INDEX(10_Lieux!$C:$C,U1892)</f>
        <v>Belgique</v>
      </c>
      <c r="T1892" s="14" t="str">
        <f aca="false">INDEX(10_Lieux!$C:$C,V1892)</f>
        <v>Suisse</v>
      </c>
      <c r="U1892" s="14" t="n">
        <f aca="false">MATCH(A1892,10_Lieux!$A:$A,0)</f>
        <v>178</v>
      </c>
      <c r="V1892" s="14" t="n">
        <f aca="false">MATCH(B1892,10_Lieux!$A:$A,0)</f>
        <v>122</v>
      </c>
      <c r="W1892" s="14" t="n">
        <f aca="false">ROUND(6371*2*ASIN(SQRT(SIN(RADIANS(INDEX(10_Lieux!$F:$F,V1892)-INDEX(10_Lieux!$F:$F,U1892))/2)^2+COS(RADIANS(INDEX(10_Lieux!$F:$F,U1892)))*COS(RADIANS(INDEX(10_Lieux!$F:$F,V1892)))*SIN(RADIANS(INDEX(10_Lieux!$G:$G,V1892)-INDEX(10_Lieux!$G:$G,U1892))/2)^2)),1)</f>
        <v>454.4</v>
      </c>
      <c r="X1892" s="14" t="n">
        <f aca="false">ROUND(I1892/IF(I1892&lt;p_seuil_vitesse,p_vit_lente,p_vit_rapide)*60/15,0)*15</f>
        <v>360</v>
      </c>
      <c r="Y1892" s="14" t="n">
        <f aca="false">MAX(IF(INDEX(10_Lieux!$B:$B,U1892)&lt;&gt;"Ville",INDEX(10_Lieux!$I:$I,U1892),0),IF(INDEX(10_Lieux!$B:$B,V1892)&lt;&gt;"Ville",INDEX(10_Lieux!$I:$I,V1892),0))</f>
        <v>250</v>
      </c>
      <c r="Z1892" s="14" t="str">
        <f aca="false">A1892&amp;"|"&amp;B1892</f>
        <v>Brussels South Charleroi Airport|Zurich</v>
      </c>
      <c r="AA1892" s="14" t="str">
        <f aca="false">IF(I1892&lt;p_local,"Local",IF(I1892&lt;p_vv_min,"Courte distance",IF(I1892&lt;p_tres_long,"Longue distance","Très longue distance")))</f>
        <v>Longue distance</v>
      </c>
    </row>
    <row r="1893" customFormat="false" ht="15" hidden="false" customHeight="true" outlineLevel="0" collapsed="false">
      <c r="A1893" s="1" t="s">
        <v>164</v>
      </c>
      <c r="B1893" s="1" t="s">
        <v>2027</v>
      </c>
      <c r="C1893" s="1" t="s">
        <v>35</v>
      </c>
      <c r="D1893" s="1" t="s">
        <v>653</v>
      </c>
      <c r="E1893" s="1" t="s">
        <v>2069</v>
      </c>
      <c r="F1893" s="14" t="s">
        <v>40</v>
      </c>
      <c r="G1893" s="14" t="str">
        <f aca="false">IF(I1893&lt;p_local,"Local → page infra",IF(H1893&gt;=p_ph1,"Phase 1",IF(H1893&gt;=p_ph2,"Phase 2","Phase 3")))</f>
        <v>Phase 3</v>
      </c>
      <c r="H1893" s="14" t="n">
        <f aca="false">IF(I1893&lt;p_local,0,IF(C1893="Aéroport → Aéroport",p_pts_plein,IF(Y1893&gt;0,IF(I1893&lt;=Y1893,p_pts_plein,IF(I1893&lt;=p_mult2*Y1893,p_pts_moyen,p_pts_r3)),IF(I1893&gt;=p_vv_min,p_pts_plein,IF(I1893&gt;=p_vv_moy,p_pts_moyen,p_pts_court))))+IF(INDEX(10_Lieux!$D:$D,U1893)=1,p_prio1,p_prio2)+IF(INDEX(10_Lieux!$D:$D,V1893)=1,p_prio1,p_prio2)+IF(K1893="Oui",p_tf,0)+p_hub*((INDEX(10_Lieux!$H:$H,U1893)="Hub")+(INDEX(10_Lieux!$H:$H,V1893)="Hub"))+IF(OR(INDEX(10_Lieux!$H:$H,U1893)="Premium",INDEX(10_Lieux!$H:$H,V1893)="Premium"),p_prem,0))</f>
        <v>50</v>
      </c>
      <c r="I1893" s="14" t="n">
        <f aca="false">ROUND(W1893*p_facteur,0)</f>
        <v>568</v>
      </c>
      <c r="J1893" s="14" t="str">
        <f aca="false">IF(X1893&lt;60,X1893&amp;" min",INT(X1893/60)&amp;" h"&amp;IF(MOD(X1893,60)=0,""," "&amp;TEXT(MOD(X1893,60),"00")))</f>
        <v>6 h</v>
      </c>
      <c r="K1893" s="14" t="str">
        <f aca="false">IF(S1893&lt;&gt;T1893,"Oui","Non")</f>
        <v>Oui</v>
      </c>
      <c r="L1893" s="14" t="str">
        <f aca="false">IF(AND(INDEX(10_Lieux!$B:$B,U1893)="Ville",INDEX(10_Lieux!$B:$B,V1893)="Ville"),"/chauffeur-prive/"&amp;INDEX(10_Lieux!$E:$E,U1893)&amp;"-"&amp;INDEX(10_Lieux!$E:$E,V1893)&amp;"/","/chauffeur-prive/"&amp;INDEX(10_Lieux!$E:$E,U1893)&amp;"/"&amp;INDEX(10_Lieux!$E:$E,V1893)&amp;"/")</f>
        <v>/chauffeur-prive/zurich/aeroport-bruxelles-charleroi/</v>
      </c>
      <c r="M1893" s="14" t="str">
        <f aca="false">IFERROR(INDEX($L:$L,MATCH(B1893&amp;"|"&amp;A1893,$Z:$Z,0)),"—")</f>
        <v>/chauffeur-prive/aeroport-bruxelles-charleroi/zurich/</v>
      </c>
      <c r="N1893" s="14" t="str">
        <f aca="false">IF(LEN("Chauffeur privé "&amp;INDEX(10_Lieux!$J:$J,U1893)&amp;" → "&amp;INDEX(10_Lieux!$J:$J,V1893)&amp;" | 24h/24")&gt;60,"Chauffeur privé "&amp;INDEX(10_Lieux!$J:$J,U1893)&amp;" → "&amp;INDEX(10_Lieux!$J:$J,V1893),"Chauffeur privé "&amp;INDEX(10_Lieux!$J:$J,U1893)&amp;" → "&amp;INDEX(10_Lieux!$J:$J,V1893)&amp;" | 24h/24")</f>
        <v>Chauffeur privé Zurich → Aéroport Bruxelles-Charleroi</v>
      </c>
      <c r="O1893" s="14" t="n">
        <f aca="false">LEN(N1893)</f>
        <v>53</v>
      </c>
      <c r="P1893" s="14" t="str">
        <f aca="false">"Chauffeur privé "&amp;INDEX(10_Lieux!$K:$K,U1893)&amp;" vers "&amp;INDEX(10_Lieux!$L:$L,V1893)</f>
        <v>Chauffeur privé de Zurich vers l'aéroport Bruxelles-Charleroi</v>
      </c>
      <c r="Q1893" s="14" t="str">
        <f aca="false">"Chauffeur privé "&amp;INDEX(10_Lieux!$K:$K,U1893)&amp;" vers "&amp;INDEX(10_Lieux!$L:$L,V1893)&amp;" : env. "&amp;I1893&amp;" km, "&amp;J1893&amp;" de route. Devis personnalisé, standard 24h/24 et 7j/7."</f>
        <v>Chauffeur privé de Zurich vers l'aéroport Bruxelles-Charleroi : env. 568 km, 6 h de route. Devis personnalisé, standard 24h/24 et 7j/7.</v>
      </c>
      <c r="R1893" s="14" t="n">
        <f aca="false">LEN(Q1893)</f>
        <v>135</v>
      </c>
      <c r="S1893" s="14" t="str">
        <f aca="false">INDEX(10_Lieux!$C:$C,U1893)</f>
        <v>Suisse</v>
      </c>
      <c r="T1893" s="14" t="str">
        <f aca="false">INDEX(10_Lieux!$C:$C,V1893)</f>
        <v>Belgique</v>
      </c>
      <c r="U1893" s="14" t="n">
        <f aca="false">MATCH(A1893,10_Lieux!$A:$A,0)</f>
        <v>122</v>
      </c>
      <c r="V1893" s="14" t="n">
        <f aca="false">MATCH(B1893,10_Lieux!$A:$A,0)</f>
        <v>178</v>
      </c>
      <c r="W1893" s="14" t="n">
        <f aca="false">ROUND(6371*2*ASIN(SQRT(SIN(RADIANS(INDEX(10_Lieux!$F:$F,V1893)-INDEX(10_Lieux!$F:$F,U1893))/2)^2+COS(RADIANS(INDEX(10_Lieux!$F:$F,U1893)))*COS(RADIANS(INDEX(10_Lieux!$F:$F,V1893)))*SIN(RADIANS(INDEX(10_Lieux!$G:$G,V1893)-INDEX(10_Lieux!$G:$G,U1893))/2)^2)),1)</f>
        <v>454.4</v>
      </c>
      <c r="X1893" s="14" t="n">
        <f aca="false">ROUND(I1893/IF(I1893&lt;p_seuil_vitesse,p_vit_lente,p_vit_rapide)*60/15,0)*15</f>
        <v>360</v>
      </c>
      <c r="Y1893" s="14" t="n">
        <f aca="false">MAX(IF(INDEX(10_Lieux!$B:$B,U1893)&lt;&gt;"Ville",INDEX(10_Lieux!$I:$I,U1893),0),IF(INDEX(10_Lieux!$B:$B,V1893)&lt;&gt;"Ville",INDEX(10_Lieux!$I:$I,V1893),0))</f>
        <v>250</v>
      </c>
      <c r="Z1893" s="14" t="str">
        <f aca="false">A1893&amp;"|"&amp;B1893</f>
        <v>Zurich|Brussels South Charleroi Airport</v>
      </c>
      <c r="AA1893" s="14" t="str">
        <f aca="false">IF(I1893&lt;p_local,"Local",IF(I1893&lt;p_vv_min,"Courte distance",IF(I1893&lt;p_tres_long,"Longue distance","Très longue distance")))</f>
        <v>Longue distance</v>
      </c>
    </row>
    <row r="1894" customFormat="false" ht="15" hidden="false" customHeight="true" outlineLevel="0" collapsed="false">
      <c r="A1894" s="1" t="s">
        <v>2027</v>
      </c>
      <c r="B1894" s="1" t="s">
        <v>166</v>
      </c>
      <c r="C1894" s="1" t="s">
        <v>34</v>
      </c>
      <c r="D1894" s="1" t="s">
        <v>653</v>
      </c>
      <c r="E1894" s="1" t="s">
        <v>2070</v>
      </c>
      <c r="F1894" s="14" t="s">
        <v>40</v>
      </c>
      <c r="G1894" s="14" t="str">
        <f aca="false">IF(I1894&lt;p_local,"Local → page infra",IF(H1894&gt;=p_ph1,"Phase 1",IF(H1894&gt;=p_ph2,"Phase 2","Phase 3")))</f>
        <v>Phase 3</v>
      </c>
      <c r="H1894" s="14" t="n">
        <f aca="false">IF(I1894&lt;p_local,0,IF(C1894="Aéroport → Aéroport",p_pts_plein,IF(Y1894&gt;0,IF(I1894&lt;=Y1894,p_pts_plein,IF(I1894&lt;=p_mult2*Y1894,p_pts_moyen,p_pts_r3)),IF(I1894&gt;=p_vv_min,p_pts_plein,IF(I1894&gt;=p_vv_moy,p_pts_moyen,p_pts_court))))+IF(INDEX(10_Lieux!$D:$D,U1894)=1,p_prio1,p_prio2)+IF(INDEX(10_Lieux!$D:$D,V1894)=1,p_prio1,p_prio2)+IF(K1894="Oui",p_tf,0)+p_hub*((INDEX(10_Lieux!$H:$H,U1894)="Hub")+(INDEX(10_Lieux!$H:$H,V1894)="Hub"))+IF(OR(INDEX(10_Lieux!$H:$H,U1894)="Premium",INDEX(10_Lieux!$H:$H,V1894)="Premium"),p_prem,0))</f>
        <v>40</v>
      </c>
      <c r="I1894" s="14" t="n">
        <f aca="false">ROUND(W1894*p_facteur,0)</f>
        <v>560</v>
      </c>
      <c r="J1894" s="14" t="str">
        <f aca="false">IF(X1894&lt;60,X1894&amp;" min",INT(X1894/60)&amp;" h"&amp;IF(MOD(X1894,60)=0,""," "&amp;TEXT(MOD(X1894,60),"00")))</f>
        <v>6 h</v>
      </c>
      <c r="K1894" s="14" t="str">
        <f aca="false">IF(S1894&lt;&gt;T1894,"Oui","Non")</f>
        <v>Oui</v>
      </c>
      <c r="L1894" s="14" t="str">
        <f aca="false">IF(AND(INDEX(10_Lieux!$B:$B,U1894)="Ville",INDEX(10_Lieux!$B:$B,V1894)="Ville"),"/chauffeur-prive/"&amp;INDEX(10_Lieux!$E:$E,U1894)&amp;"-"&amp;INDEX(10_Lieux!$E:$E,V1894)&amp;"/","/chauffeur-prive/"&amp;INDEX(10_Lieux!$E:$E,U1894)&amp;"/"&amp;INDEX(10_Lieux!$E:$E,V1894)&amp;"/")</f>
        <v>/chauffeur-prive/aeroport-bruxelles-charleroi/berne/</v>
      </c>
      <c r="M1894" s="14" t="str">
        <f aca="false">IFERROR(INDEX($L:$L,MATCH(B1894&amp;"|"&amp;A1894,$Z:$Z,0)),"—")</f>
        <v>/chauffeur-prive/berne/aeroport-bruxelles-charleroi/</v>
      </c>
      <c r="N1894" s="14" t="str">
        <f aca="false">IF(LEN("Chauffeur privé "&amp;INDEX(10_Lieux!$J:$J,U1894)&amp;" → "&amp;INDEX(10_Lieux!$J:$J,V1894)&amp;" | 24h/24")&gt;60,"Chauffeur privé "&amp;INDEX(10_Lieux!$J:$J,U1894)&amp;" → "&amp;INDEX(10_Lieux!$J:$J,V1894),"Chauffeur privé "&amp;INDEX(10_Lieux!$J:$J,U1894)&amp;" → "&amp;INDEX(10_Lieux!$J:$J,V1894)&amp;" | 24h/24")</f>
        <v>Chauffeur privé Aéroport Bruxelles-Charleroi → Berne</v>
      </c>
      <c r="O1894" s="14" t="n">
        <f aca="false">LEN(N1894)</f>
        <v>52</v>
      </c>
      <c r="P1894" s="14" t="str">
        <f aca="false">"Chauffeur privé "&amp;INDEX(10_Lieux!$K:$K,U1894)&amp;" vers "&amp;INDEX(10_Lieux!$L:$L,V1894)</f>
        <v>Chauffeur privé de l'aéroport Bruxelles-Charleroi vers Berne</v>
      </c>
      <c r="Q1894" s="14" t="str">
        <f aca="false">"Chauffeur privé "&amp;INDEX(10_Lieux!$K:$K,U1894)&amp;" vers "&amp;INDEX(10_Lieux!$L:$L,V1894)&amp;" : env. "&amp;I1894&amp;" km, "&amp;J1894&amp;" de route. Devis personnalisé, standard 24h/24 et 7j/7."</f>
        <v>Chauffeur privé de l'aéroport Bruxelles-Charleroi vers Berne : env. 560 km, 6 h de route. Devis personnalisé, standard 24h/24 et 7j/7.</v>
      </c>
      <c r="R1894" s="14" t="n">
        <f aca="false">LEN(Q1894)</f>
        <v>134</v>
      </c>
      <c r="S1894" s="14" t="str">
        <f aca="false">INDEX(10_Lieux!$C:$C,U1894)</f>
        <v>Belgique</v>
      </c>
      <c r="T1894" s="14" t="str">
        <f aca="false">INDEX(10_Lieux!$C:$C,V1894)</f>
        <v>Suisse</v>
      </c>
      <c r="U1894" s="14" t="n">
        <f aca="false">MATCH(A1894,10_Lieux!$A:$A,0)</f>
        <v>178</v>
      </c>
      <c r="V1894" s="14" t="n">
        <f aca="false">MATCH(B1894,10_Lieux!$A:$A,0)</f>
        <v>123</v>
      </c>
      <c r="W1894" s="14" t="n">
        <f aca="false">ROUND(6371*2*ASIN(SQRT(SIN(RADIANS(INDEX(10_Lieux!$F:$F,V1894)-INDEX(10_Lieux!$F:$F,U1894))/2)^2+COS(RADIANS(INDEX(10_Lieux!$F:$F,U1894)))*COS(RADIANS(INDEX(10_Lieux!$F:$F,V1894)))*SIN(RADIANS(INDEX(10_Lieux!$G:$G,V1894)-INDEX(10_Lieux!$G:$G,U1894))/2)^2)),1)</f>
        <v>447.9</v>
      </c>
      <c r="X1894" s="14" t="n">
        <f aca="false">ROUND(I1894/IF(I1894&lt;p_seuil_vitesse,p_vit_lente,p_vit_rapide)*60/15,0)*15</f>
        <v>360</v>
      </c>
      <c r="Y1894" s="14" t="n">
        <f aca="false">MAX(IF(INDEX(10_Lieux!$B:$B,U1894)&lt;&gt;"Ville",INDEX(10_Lieux!$I:$I,U1894),0),IF(INDEX(10_Lieux!$B:$B,V1894)&lt;&gt;"Ville",INDEX(10_Lieux!$I:$I,V1894),0))</f>
        <v>250</v>
      </c>
      <c r="Z1894" s="14" t="str">
        <f aca="false">A1894&amp;"|"&amp;B1894</f>
        <v>Brussels South Charleroi Airport|Berne</v>
      </c>
      <c r="AA1894" s="14" t="str">
        <f aca="false">IF(I1894&lt;p_local,"Local",IF(I1894&lt;p_vv_min,"Courte distance",IF(I1894&lt;p_tres_long,"Longue distance","Très longue distance")))</f>
        <v>Longue distance</v>
      </c>
    </row>
    <row r="1895" customFormat="false" ht="15" hidden="false" customHeight="true" outlineLevel="0" collapsed="false">
      <c r="A1895" s="1" t="s">
        <v>166</v>
      </c>
      <c r="B1895" s="1" t="s">
        <v>2027</v>
      </c>
      <c r="C1895" s="1" t="s">
        <v>35</v>
      </c>
      <c r="D1895" s="1" t="s">
        <v>653</v>
      </c>
      <c r="E1895" s="1" t="s">
        <v>2071</v>
      </c>
      <c r="F1895" s="14" t="s">
        <v>40</v>
      </c>
      <c r="G1895" s="14" t="str">
        <f aca="false">IF(I1895&lt;p_local,"Local → page infra",IF(H1895&gt;=p_ph1,"Phase 1",IF(H1895&gt;=p_ph2,"Phase 2","Phase 3")))</f>
        <v>Phase 3</v>
      </c>
      <c r="H1895" s="14" t="n">
        <f aca="false">IF(I1895&lt;p_local,0,IF(C1895="Aéroport → Aéroport",p_pts_plein,IF(Y1895&gt;0,IF(I1895&lt;=Y1895,p_pts_plein,IF(I1895&lt;=p_mult2*Y1895,p_pts_moyen,p_pts_r3)),IF(I1895&gt;=p_vv_min,p_pts_plein,IF(I1895&gt;=p_vv_moy,p_pts_moyen,p_pts_court))))+IF(INDEX(10_Lieux!$D:$D,U1895)=1,p_prio1,p_prio2)+IF(INDEX(10_Lieux!$D:$D,V1895)=1,p_prio1,p_prio2)+IF(K1895="Oui",p_tf,0)+p_hub*((INDEX(10_Lieux!$H:$H,U1895)="Hub")+(INDEX(10_Lieux!$H:$H,V1895)="Hub"))+IF(OR(INDEX(10_Lieux!$H:$H,U1895)="Premium",INDEX(10_Lieux!$H:$H,V1895)="Premium"),p_prem,0))</f>
        <v>40</v>
      </c>
      <c r="I1895" s="14" t="n">
        <f aca="false">ROUND(W1895*p_facteur,0)</f>
        <v>560</v>
      </c>
      <c r="J1895" s="14" t="str">
        <f aca="false">IF(X1895&lt;60,X1895&amp;" min",INT(X1895/60)&amp;" h"&amp;IF(MOD(X1895,60)=0,""," "&amp;TEXT(MOD(X1895,60),"00")))</f>
        <v>6 h</v>
      </c>
      <c r="K1895" s="14" t="str">
        <f aca="false">IF(S1895&lt;&gt;T1895,"Oui","Non")</f>
        <v>Oui</v>
      </c>
      <c r="L1895" s="14" t="str">
        <f aca="false">IF(AND(INDEX(10_Lieux!$B:$B,U1895)="Ville",INDEX(10_Lieux!$B:$B,V1895)="Ville"),"/chauffeur-prive/"&amp;INDEX(10_Lieux!$E:$E,U1895)&amp;"-"&amp;INDEX(10_Lieux!$E:$E,V1895)&amp;"/","/chauffeur-prive/"&amp;INDEX(10_Lieux!$E:$E,U1895)&amp;"/"&amp;INDEX(10_Lieux!$E:$E,V1895)&amp;"/")</f>
        <v>/chauffeur-prive/berne/aeroport-bruxelles-charleroi/</v>
      </c>
      <c r="M1895" s="14" t="str">
        <f aca="false">IFERROR(INDEX($L:$L,MATCH(B1895&amp;"|"&amp;A1895,$Z:$Z,0)),"—")</f>
        <v>/chauffeur-prive/aeroport-bruxelles-charleroi/berne/</v>
      </c>
      <c r="N1895" s="14" t="str">
        <f aca="false">IF(LEN("Chauffeur privé "&amp;INDEX(10_Lieux!$J:$J,U1895)&amp;" → "&amp;INDEX(10_Lieux!$J:$J,V1895)&amp;" | 24h/24")&gt;60,"Chauffeur privé "&amp;INDEX(10_Lieux!$J:$J,U1895)&amp;" → "&amp;INDEX(10_Lieux!$J:$J,V1895),"Chauffeur privé "&amp;INDEX(10_Lieux!$J:$J,U1895)&amp;" → "&amp;INDEX(10_Lieux!$J:$J,V1895)&amp;" | 24h/24")</f>
        <v>Chauffeur privé Berne → Aéroport Bruxelles-Charleroi</v>
      </c>
      <c r="O1895" s="14" t="n">
        <f aca="false">LEN(N1895)</f>
        <v>52</v>
      </c>
      <c r="P1895" s="14" t="str">
        <f aca="false">"Chauffeur privé "&amp;INDEX(10_Lieux!$K:$K,U1895)&amp;" vers "&amp;INDEX(10_Lieux!$L:$L,V1895)</f>
        <v>Chauffeur privé de Berne vers l'aéroport Bruxelles-Charleroi</v>
      </c>
      <c r="Q1895" s="14" t="str">
        <f aca="false">"Chauffeur privé "&amp;INDEX(10_Lieux!$K:$K,U1895)&amp;" vers "&amp;INDEX(10_Lieux!$L:$L,V1895)&amp;" : env. "&amp;I1895&amp;" km, "&amp;J1895&amp;" de route. Devis personnalisé, standard 24h/24 et 7j/7."</f>
        <v>Chauffeur privé de Berne vers l'aéroport Bruxelles-Charleroi : env. 560 km, 6 h de route. Devis personnalisé, standard 24h/24 et 7j/7.</v>
      </c>
      <c r="R1895" s="14" t="n">
        <f aca="false">LEN(Q1895)</f>
        <v>134</v>
      </c>
      <c r="S1895" s="14" t="str">
        <f aca="false">INDEX(10_Lieux!$C:$C,U1895)</f>
        <v>Suisse</v>
      </c>
      <c r="T1895" s="14" t="str">
        <f aca="false">INDEX(10_Lieux!$C:$C,V1895)</f>
        <v>Belgique</v>
      </c>
      <c r="U1895" s="14" t="n">
        <f aca="false">MATCH(A1895,10_Lieux!$A:$A,0)</f>
        <v>123</v>
      </c>
      <c r="V1895" s="14" t="n">
        <f aca="false">MATCH(B1895,10_Lieux!$A:$A,0)</f>
        <v>178</v>
      </c>
      <c r="W1895" s="14" t="n">
        <f aca="false">ROUND(6371*2*ASIN(SQRT(SIN(RADIANS(INDEX(10_Lieux!$F:$F,V1895)-INDEX(10_Lieux!$F:$F,U1895))/2)^2+COS(RADIANS(INDEX(10_Lieux!$F:$F,U1895)))*COS(RADIANS(INDEX(10_Lieux!$F:$F,V1895)))*SIN(RADIANS(INDEX(10_Lieux!$G:$G,V1895)-INDEX(10_Lieux!$G:$G,U1895))/2)^2)),1)</f>
        <v>447.9</v>
      </c>
      <c r="X1895" s="14" t="n">
        <f aca="false">ROUND(I1895/IF(I1895&lt;p_seuil_vitesse,p_vit_lente,p_vit_rapide)*60/15,0)*15</f>
        <v>360</v>
      </c>
      <c r="Y1895" s="14" t="n">
        <f aca="false">MAX(IF(INDEX(10_Lieux!$B:$B,U1895)&lt;&gt;"Ville",INDEX(10_Lieux!$I:$I,U1895),0),IF(INDEX(10_Lieux!$B:$B,V1895)&lt;&gt;"Ville",INDEX(10_Lieux!$I:$I,V1895),0))</f>
        <v>250</v>
      </c>
      <c r="Z1895" s="14" t="str">
        <f aca="false">A1895&amp;"|"&amp;B1895</f>
        <v>Berne|Brussels South Charleroi Airport</v>
      </c>
      <c r="AA1895" s="14" t="str">
        <f aca="false">IF(I1895&lt;p_local,"Local",IF(I1895&lt;p_vv_min,"Courte distance",IF(I1895&lt;p_tres_long,"Longue distance","Très longue distance")))</f>
        <v>Longue distance</v>
      </c>
    </row>
    <row r="1896" customFormat="false" ht="15" hidden="false" customHeight="true" outlineLevel="0" collapsed="false">
      <c r="A1896" s="1" t="s">
        <v>2072</v>
      </c>
      <c r="B1896" s="1" t="s">
        <v>122</v>
      </c>
      <c r="C1896" s="1" t="s">
        <v>34</v>
      </c>
      <c r="D1896" s="1" t="s">
        <v>653</v>
      </c>
      <c r="E1896" s="1" t="s">
        <v>2073</v>
      </c>
      <c r="F1896" s="14" t="s">
        <v>40</v>
      </c>
      <c r="G1896" s="14" t="str">
        <f aca="false">IF(I1896&lt;p_local,"Local → page infra",IF(H1896&gt;=p_ph1,"Phase 1",IF(H1896&gt;=p_ph2,"Phase 2","Phase 3")))</f>
        <v>Phase 2</v>
      </c>
      <c r="H1896" s="14" t="n">
        <f aca="false">IF(I1896&lt;p_local,0,IF(C1896="Aéroport → Aéroport",p_pts_plein,IF(Y1896&gt;0,IF(I1896&lt;=Y1896,p_pts_plein,IF(I1896&lt;=p_mult2*Y1896,p_pts_moyen,p_pts_r3)),IF(I1896&gt;=p_vv_min,p_pts_plein,IF(I1896&gt;=p_vv_moy,p_pts_moyen,p_pts_court))))+IF(INDEX(10_Lieux!$D:$D,U1896)=1,p_prio1,p_prio2)+IF(INDEX(10_Lieux!$D:$D,V1896)=1,p_prio1,p_prio2)+IF(K1896="Oui",p_tf,0)+p_hub*((INDEX(10_Lieux!$H:$H,U1896)="Hub")+(INDEX(10_Lieux!$H:$H,V1896)="Hub"))+IF(OR(INDEX(10_Lieux!$H:$H,U1896)="Premium",INDEX(10_Lieux!$H:$H,V1896)="Premium"),p_prem,0))</f>
        <v>65</v>
      </c>
      <c r="I1896" s="14" t="n">
        <f aca="false">ROUND(W1896*p_facteur,0)</f>
        <v>372</v>
      </c>
      <c r="J1896" s="14" t="str">
        <f aca="false">IF(X1896&lt;60,X1896&amp;" min",INT(X1896/60)&amp;" h"&amp;IF(MOD(X1896,60)=0,""," "&amp;TEXT(MOD(X1896,60),"00")))</f>
        <v>4 h</v>
      </c>
      <c r="K1896" s="14" t="str">
        <f aca="false">IF(S1896&lt;&gt;T1896,"Oui","Non")</f>
        <v>Oui</v>
      </c>
      <c r="L1896" s="14" t="str">
        <f aca="false">IF(AND(INDEX(10_Lieux!$B:$B,U1896)="Ville",INDEX(10_Lieux!$B:$B,V1896)="Ville"),"/chauffeur-prive/"&amp;INDEX(10_Lieux!$E:$E,U1896)&amp;"-"&amp;INDEX(10_Lieux!$E:$E,V1896)&amp;"/","/chauffeur-prive/"&amp;INDEX(10_Lieux!$E:$E,U1896)&amp;"/"&amp;INDEX(10_Lieux!$E:$E,V1896)&amp;"/")</f>
        <v>/chauffeur-prive/aeroport-liege/paris/</v>
      </c>
      <c r="M1896" s="14" t="str">
        <f aca="false">IFERROR(INDEX($L:$L,MATCH(B1896&amp;"|"&amp;A1896,$Z:$Z,0)),"—")</f>
        <v>/chauffeur-prive/paris/aeroport-liege/</v>
      </c>
      <c r="N1896" s="14" t="str">
        <f aca="false">IF(LEN("Chauffeur privé "&amp;INDEX(10_Lieux!$J:$J,U1896)&amp;" → "&amp;INDEX(10_Lieux!$J:$J,V1896)&amp;" | 24h/24")&gt;60,"Chauffeur privé "&amp;INDEX(10_Lieux!$J:$J,U1896)&amp;" → "&amp;INDEX(10_Lieux!$J:$J,V1896),"Chauffeur privé "&amp;INDEX(10_Lieux!$J:$J,U1896)&amp;" → "&amp;INDEX(10_Lieux!$J:$J,V1896)&amp;" | 24h/24")</f>
        <v>Chauffeur privé Aéroport de Liège → Paris | 24h/24</v>
      </c>
      <c r="O1896" s="14" t="n">
        <f aca="false">LEN(N1896)</f>
        <v>50</v>
      </c>
      <c r="P1896" s="14" t="str">
        <f aca="false">"Chauffeur privé "&amp;INDEX(10_Lieux!$K:$K,U1896)&amp;" vers "&amp;INDEX(10_Lieux!$L:$L,V1896)</f>
        <v>Chauffeur privé de l'aéroport de Liège vers Paris</v>
      </c>
      <c r="Q1896" s="14" t="str">
        <f aca="false">"Chauffeur privé "&amp;INDEX(10_Lieux!$K:$K,U1896)&amp;" vers "&amp;INDEX(10_Lieux!$L:$L,V1896)&amp;" : env. "&amp;I1896&amp;" km, "&amp;J1896&amp;" de route. Devis personnalisé, standard 24h/24 et 7j/7."</f>
        <v>Chauffeur privé de l'aéroport de Liège vers Paris : env. 372 km, 4 h de route. Devis personnalisé, standard 24h/24 et 7j/7.</v>
      </c>
      <c r="R1896" s="14" t="n">
        <f aca="false">LEN(Q1896)</f>
        <v>123</v>
      </c>
      <c r="S1896" s="14" t="str">
        <f aca="false">INDEX(10_Lieux!$C:$C,U1896)</f>
        <v>Belgique</v>
      </c>
      <c r="T1896" s="14" t="str">
        <f aca="false">INDEX(10_Lieux!$C:$C,V1896)</f>
        <v>France</v>
      </c>
      <c r="U1896" s="14" t="n">
        <f aca="false">MATCH(A1896,10_Lieux!$A:$A,0)</f>
        <v>179</v>
      </c>
      <c r="V1896" s="14" t="n">
        <f aca="false">MATCH(B1896,10_Lieux!$A:$A,0)</f>
        <v>2</v>
      </c>
      <c r="W1896" s="14" t="n">
        <f aca="false">ROUND(6371*2*ASIN(SQRT(SIN(RADIANS(INDEX(10_Lieux!$F:$F,V1896)-INDEX(10_Lieux!$F:$F,U1896))/2)^2+COS(RADIANS(INDEX(10_Lieux!$F:$F,U1896)))*COS(RADIANS(INDEX(10_Lieux!$F:$F,V1896)))*SIN(RADIANS(INDEX(10_Lieux!$G:$G,V1896)-INDEX(10_Lieux!$G:$G,U1896))/2)^2)),1)</f>
        <v>297.4</v>
      </c>
      <c r="X1896" s="14" t="n">
        <f aca="false">ROUND(I1896/IF(I1896&lt;p_seuil_vitesse,p_vit_lente,p_vit_rapide)*60/15,0)*15</f>
        <v>240</v>
      </c>
      <c r="Y1896" s="14" t="n">
        <f aca="false">MAX(IF(INDEX(10_Lieux!$B:$B,U1896)&lt;&gt;"Ville",INDEX(10_Lieux!$I:$I,U1896),0),IF(INDEX(10_Lieux!$B:$B,V1896)&lt;&gt;"Ville",INDEX(10_Lieux!$I:$I,V1896),0))</f>
        <v>250</v>
      </c>
      <c r="Z1896" s="14" t="str">
        <f aca="false">A1896&amp;"|"&amp;B1896</f>
        <v>Liège Airport|Paris</v>
      </c>
      <c r="AA1896" s="14" t="str">
        <f aca="false">IF(I1896&lt;p_local,"Local",IF(I1896&lt;p_vv_min,"Courte distance",IF(I1896&lt;p_tres_long,"Longue distance","Très longue distance")))</f>
        <v>Longue distance</v>
      </c>
    </row>
    <row r="1897" customFormat="false" ht="15" hidden="false" customHeight="true" outlineLevel="0" collapsed="false">
      <c r="A1897" s="1" t="s">
        <v>122</v>
      </c>
      <c r="B1897" s="1" t="s">
        <v>2072</v>
      </c>
      <c r="C1897" s="1" t="s">
        <v>35</v>
      </c>
      <c r="D1897" s="1" t="s">
        <v>653</v>
      </c>
      <c r="E1897" s="1" t="s">
        <v>2074</v>
      </c>
      <c r="F1897" s="14" t="s">
        <v>40</v>
      </c>
      <c r="G1897" s="14" t="str">
        <f aca="false">IF(I1897&lt;p_local,"Local → page infra",IF(H1897&gt;=p_ph1,"Phase 1",IF(H1897&gt;=p_ph2,"Phase 2","Phase 3")))</f>
        <v>Phase 2</v>
      </c>
      <c r="H1897" s="14" t="n">
        <f aca="false">IF(I1897&lt;p_local,0,IF(C1897="Aéroport → Aéroport",p_pts_plein,IF(Y1897&gt;0,IF(I1897&lt;=Y1897,p_pts_plein,IF(I1897&lt;=p_mult2*Y1897,p_pts_moyen,p_pts_r3)),IF(I1897&gt;=p_vv_min,p_pts_plein,IF(I1897&gt;=p_vv_moy,p_pts_moyen,p_pts_court))))+IF(INDEX(10_Lieux!$D:$D,U1897)=1,p_prio1,p_prio2)+IF(INDEX(10_Lieux!$D:$D,V1897)=1,p_prio1,p_prio2)+IF(K1897="Oui",p_tf,0)+p_hub*((INDEX(10_Lieux!$H:$H,U1897)="Hub")+(INDEX(10_Lieux!$H:$H,V1897)="Hub"))+IF(OR(INDEX(10_Lieux!$H:$H,U1897)="Premium",INDEX(10_Lieux!$H:$H,V1897)="Premium"),p_prem,0))</f>
        <v>65</v>
      </c>
      <c r="I1897" s="14" t="n">
        <f aca="false">ROUND(W1897*p_facteur,0)</f>
        <v>372</v>
      </c>
      <c r="J1897" s="14" t="str">
        <f aca="false">IF(X1897&lt;60,X1897&amp;" min",INT(X1897/60)&amp;" h"&amp;IF(MOD(X1897,60)=0,""," "&amp;TEXT(MOD(X1897,60),"00")))</f>
        <v>4 h</v>
      </c>
      <c r="K1897" s="14" t="str">
        <f aca="false">IF(S1897&lt;&gt;T1897,"Oui","Non")</f>
        <v>Oui</v>
      </c>
      <c r="L1897" s="14" t="str">
        <f aca="false">IF(AND(INDEX(10_Lieux!$B:$B,U1897)="Ville",INDEX(10_Lieux!$B:$B,V1897)="Ville"),"/chauffeur-prive/"&amp;INDEX(10_Lieux!$E:$E,U1897)&amp;"-"&amp;INDEX(10_Lieux!$E:$E,V1897)&amp;"/","/chauffeur-prive/"&amp;INDEX(10_Lieux!$E:$E,U1897)&amp;"/"&amp;INDEX(10_Lieux!$E:$E,V1897)&amp;"/")</f>
        <v>/chauffeur-prive/paris/aeroport-liege/</v>
      </c>
      <c r="M1897" s="14" t="str">
        <f aca="false">IFERROR(INDEX($L:$L,MATCH(B1897&amp;"|"&amp;A1897,$Z:$Z,0)),"—")</f>
        <v>/chauffeur-prive/aeroport-liege/paris/</v>
      </c>
      <c r="N1897" s="14" t="str">
        <f aca="false">IF(LEN("Chauffeur privé "&amp;INDEX(10_Lieux!$J:$J,U1897)&amp;" → "&amp;INDEX(10_Lieux!$J:$J,V1897)&amp;" | 24h/24")&gt;60,"Chauffeur privé "&amp;INDEX(10_Lieux!$J:$J,U1897)&amp;" → "&amp;INDEX(10_Lieux!$J:$J,V1897),"Chauffeur privé "&amp;INDEX(10_Lieux!$J:$J,U1897)&amp;" → "&amp;INDEX(10_Lieux!$J:$J,V1897)&amp;" | 24h/24")</f>
        <v>Chauffeur privé Paris → Aéroport de Liège | 24h/24</v>
      </c>
      <c r="O1897" s="14" t="n">
        <f aca="false">LEN(N1897)</f>
        <v>50</v>
      </c>
      <c r="P1897" s="14" t="str">
        <f aca="false">"Chauffeur privé "&amp;INDEX(10_Lieux!$K:$K,U1897)&amp;" vers "&amp;INDEX(10_Lieux!$L:$L,V1897)</f>
        <v>Chauffeur privé de Paris vers l'aéroport de Liège</v>
      </c>
      <c r="Q1897" s="14" t="str">
        <f aca="false">"Chauffeur privé "&amp;INDEX(10_Lieux!$K:$K,U1897)&amp;" vers "&amp;INDEX(10_Lieux!$L:$L,V1897)&amp;" : env. "&amp;I1897&amp;" km, "&amp;J1897&amp;" de route. Devis personnalisé, standard 24h/24 et 7j/7."</f>
        <v>Chauffeur privé de Paris vers l'aéroport de Liège : env. 372 km, 4 h de route. Devis personnalisé, standard 24h/24 et 7j/7.</v>
      </c>
      <c r="R1897" s="14" t="n">
        <f aca="false">LEN(Q1897)</f>
        <v>123</v>
      </c>
      <c r="S1897" s="14" t="str">
        <f aca="false">INDEX(10_Lieux!$C:$C,U1897)</f>
        <v>France</v>
      </c>
      <c r="T1897" s="14" t="str">
        <f aca="false">INDEX(10_Lieux!$C:$C,V1897)</f>
        <v>Belgique</v>
      </c>
      <c r="U1897" s="14" t="n">
        <f aca="false">MATCH(A1897,10_Lieux!$A:$A,0)</f>
        <v>2</v>
      </c>
      <c r="V1897" s="14" t="n">
        <f aca="false">MATCH(B1897,10_Lieux!$A:$A,0)</f>
        <v>179</v>
      </c>
      <c r="W1897" s="14" t="n">
        <f aca="false">ROUND(6371*2*ASIN(SQRT(SIN(RADIANS(INDEX(10_Lieux!$F:$F,V1897)-INDEX(10_Lieux!$F:$F,U1897))/2)^2+COS(RADIANS(INDEX(10_Lieux!$F:$F,U1897)))*COS(RADIANS(INDEX(10_Lieux!$F:$F,V1897)))*SIN(RADIANS(INDEX(10_Lieux!$G:$G,V1897)-INDEX(10_Lieux!$G:$G,U1897))/2)^2)),1)</f>
        <v>297.4</v>
      </c>
      <c r="X1897" s="14" t="n">
        <f aca="false">ROUND(I1897/IF(I1897&lt;p_seuil_vitesse,p_vit_lente,p_vit_rapide)*60/15,0)*15</f>
        <v>240</v>
      </c>
      <c r="Y1897" s="14" t="n">
        <f aca="false">MAX(IF(INDEX(10_Lieux!$B:$B,U1897)&lt;&gt;"Ville",INDEX(10_Lieux!$I:$I,U1897),0),IF(INDEX(10_Lieux!$B:$B,V1897)&lt;&gt;"Ville",INDEX(10_Lieux!$I:$I,V1897),0))</f>
        <v>250</v>
      </c>
      <c r="Z1897" s="14" t="str">
        <f aca="false">A1897&amp;"|"&amp;B1897</f>
        <v>Paris|Liège Airport</v>
      </c>
      <c r="AA1897" s="14" t="str">
        <f aca="false">IF(I1897&lt;p_local,"Local",IF(I1897&lt;p_vv_min,"Courte distance",IF(I1897&lt;p_tres_long,"Longue distance","Très longue distance")))</f>
        <v>Longue distance</v>
      </c>
    </row>
    <row r="1898" customFormat="false" ht="15" hidden="false" customHeight="true" outlineLevel="0" collapsed="false">
      <c r="A1898" s="1" t="s">
        <v>2072</v>
      </c>
      <c r="B1898" s="1" t="s">
        <v>123</v>
      </c>
      <c r="C1898" s="1" t="s">
        <v>34</v>
      </c>
      <c r="D1898" s="1" t="s">
        <v>653</v>
      </c>
      <c r="E1898" s="1" t="s">
        <v>2075</v>
      </c>
      <c r="F1898" s="14" t="s">
        <v>40</v>
      </c>
      <c r="G1898" s="14" t="str">
        <f aca="false">IF(I1898&lt;p_local,"Local → page infra",IF(H1898&gt;=p_ph1,"Phase 1",IF(H1898&gt;=p_ph2,"Phase 2","Phase 3")))</f>
        <v>Phase 3</v>
      </c>
      <c r="H1898" s="14" t="n">
        <f aca="false">IF(I1898&lt;p_local,0,IF(C1898="Aéroport → Aéroport",p_pts_plein,IF(Y1898&gt;0,IF(I1898&lt;=Y1898,p_pts_plein,IF(I1898&lt;=p_mult2*Y1898,p_pts_moyen,p_pts_r3)),IF(I1898&gt;=p_vv_min,p_pts_plein,IF(I1898&gt;=p_vv_moy,p_pts_moyen,p_pts_court))))+IF(INDEX(10_Lieux!$D:$D,U1898)=1,p_prio1,p_prio2)+IF(INDEX(10_Lieux!$D:$D,V1898)=1,p_prio1,p_prio2)+IF(K1898="Oui",p_tf,0)+p_hub*((INDEX(10_Lieux!$H:$H,U1898)="Hub")+(INDEX(10_Lieux!$H:$H,V1898)="Hub"))+IF(OR(INDEX(10_Lieux!$H:$H,U1898)="Premium",INDEX(10_Lieux!$H:$H,V1898)="Premium"),p_prem,0))</f>
        <v>50</v>
      </c>
      <c r="I1898" s="14" t="n">
        <f aca="false">ROUND(W1898*p_facteur,0)</f>
        <v>680</v>
      </c>
      <c r="J1898" s="14" t="str">
        <f aca="false">IF(X1898&lt;60,X1898&amp;" min",INT(X1898/60)&amp;" h"&amp;IF(MOD(X1898,60)=0,""," "&amp;TEXT(MOD(X1898,60),"00")))</f>
        <v>7 h 15</v>
      </c>
      <c r="K1898" s="14" t="str">
        <f aca="false">IF(S1898&lt;&gt;T1898,"Oui","Non")</f>
        <v>Oui</v>
      </c>
      <c r="L1898" s="14" t="str">
        <f aca="false">IF(AND(INDEX(10_Lieux!$B:$B,U1898)="Ville",INDEX(10_Lieux!$B:$B,V1898)="Ville"),"/chauffeur-prive/"&amp;INDEX(10_Lieux!$E:$E,U1898)&amp;"-"&amp;INDEX(10_Lieux!$E:$E,V1898)&amp;"/","/chauffeur-prive/"&amp;INDEX(10_Lieux!$E:$E,U1898)&amp;"/"&amp;INDEX(10_Lieux!$E:$E,V1898)&amp;"/")</f>
        <v>/chauffeur-prive/aeroport-liege/lyon/</v>
      </c>
      <c r="M1898" s="14" t="str">
        <f aca="false">IFERROR(INDEX($L:$L,MATCH(B1898&amp;"|"&amp;A1898,$Z:$Z,0)),"—")</f>
        <v>/chauffeur-prive/lyon/aeroport-liege/</v>
      </c>
      <c r="N1898" s="14" t="str">
        <f aca="false">IF(LEN("Chauffeur privé "&amp;INDEX(10_Lieux!$J:$J,U1898)&amp;" → "&amp;INDEX(10_Lieux!$J:$J,V1898)&amp;" | 24h/24")&gt;60,"Chauffeur privé "&amp;INDEX(10_Lieux!$J:$J,U1898)&amp;" → "&amp;INDEX(10_Lieux!$J:$J,V1898),"Chauffeur privé "&amp;INDEX(10_Lieux!$J:$J,U1898)&amp;" → "&amp;INDEX(10_Lieux!$J:$J,V1898)&amp;" | 24h/24")</f>
        <v>Chauffeur privé Aéroport de Liège → Lyon | 24h/24</v>
      </c>
      <c r="O1898" s="14" t="n">
        <f aca="false">LEN(N1898)</f>
        <v>49</v>
      </c>
      <c r="P1898" s="14" t="str">
        <f aca="false">"Chauffeur privé "&amp;INDEX(10_Lieux!$K:$K,U1898)&amp;" vers "&amp;INDEX(10_Lieux!$L:$L,V1898)</f>
        <v>Chauffeur privé de l'aéroport de Liège vers Lyon</v>
      </c>
      <c r="Q1898" s="14" t="str">
        <f aca="false">"Chauffeur privé "&amp;INDEX(10_Lieux!$K:$K,U1898)&amp;" vers "&amp;INDEX(10_Lieux!$L:$L,V1898)&amp;" : env. "&amp;I1898&amp;" km, "&amp;J1898&amp;" de route. Devis personnalisé, standard 24h/24 et 7j/7."</f>
        <v>Chauffeur privé de l'aéroport de Liège vers Lyon : env. 680 km, 7 h 15 de route. Devis personnalisé, standard 24h/24 et 7j/7.</v>
      </c>
      <c r="R1898" s="14" t="n">
        <f aca="false">LEN(Q1898)</f>
        <v>125</v>
      </c>
      <c r="S1898" s="14" t="str">
        <f aca="false">INDEX(10_Lieux!$C:$C,U1898)</f>
        <v>Belgique</v>
      </c>
      <c r="T1898" s="14" t="str">
        <f aca="false">INDEX(10_Lieux!$C:$C,V1898)</f>
        <v>France</v>
      </c>
      <c r="U1898" s="14" t="n">
        <f aca="false">MATCH(A1898,10_Lieux!$A:$A,0)</f>
        <v>179</v>
      </c>
      <c r="V1898" s="14" t="n">
        <f aca="false">MATCH(B1898,10_Lieux!$A:$A,0)</f>
        <v>8</v>
      </c>
      <c r="W1898" s="14" t="n">
        <f aca="false">ROUND(6371*2*ASIN(SQRT(SIN(RADIANS(INDEX(10_Lieux!$F:$F,V1898)-INDEX(10_Lieux!$F:$F,U1898))/2)^2+COS(RADIANS(INDEX(10_Lieux!$F:$F,U1898)))*COS(RADIANS(INDEX(10_Lieux!$F:$F,V1898)))*SIN(RADIANS(INDEX(10_Lieux!$G:$G,V1898)-INDEX(10_Lieux!$G:$G,U1898))/2)^2)),1)</f>
        <v>543.7</v>
      </c>
      <c r="X1898" s="14" t="n">
        <f aca="false">ROUND(I1898/IF(I1898&lt;p_seuil_vitesse,p_vit_lente,p_vit_rapide)*60/15,0)*15</f>
        <v>435</v>
      </c>
      <c r="Y1898" s="14" t="n">
        <f aca="false">MAX(IF(INDEX(10_Lieux!$B:$B,U1898)&lt;&gt;"Ville",INDEX(10_Lieux!$I:$I,U1898),0),IF(INDEX(10_Lieux!$B:$B,V1898)&lt;&gt;"Ville",INDEX(10_Lieux!$I:$I,V1898),0))</f>
        <v>250</v>
      </c>
      <c r="Z1898" s="14" t="str">
        <f aca="false">A1898&amp;"|"&amp;B1898</f>
        <v>Liège Airport|Lyon</v>
      </c>
      <c r="AA1898" s="14" t="str">
        <f aca="false">IF(I1898&lt;p_local,"Local",IF(I1898&lt;p_vv_min,"Courte distance",IF(I1898&lt;p_tres_long,"Longue distance","Très longue distance")))</f>
        <v>Longue distance</v>
      </c>
    </row>
    <row r="1899" customFormat="false" ht="15" hidden="false" customHeight="true" outlineLevel="0" collapsed="false">
      <c r="A1899" s="1" t="s">
        <v>123</v>
      </c>
      <c r="B1899" s="1" t="s">
        <v>2072</v>
      </c>
      <c r="C1899" s="1" t="s">
        <v>35</v>
      </c>
      <c r="D1899" s="1" t="s">
        <v>653</v>
      </c>
      <c r="E1899" s="1" t="s">
        <v>2076</v>
      </c>
      <c r="F1899" s="14" t="s">
        <v>40</v>
      </c>
      <c r="G1899" s="14" t="str">
        <f aca="false">IF(I1899&lt;p_local,"Local → page infra",IF(H1899&gt;=p_ph1,"Phase 1",IF(H1899&gt;=p_ph2,"Phase 2","Phase 3")))</f>
        <v>Phase 3</v>
      </c>
      <c r="H1899" s="14" t="n">
        <f aca="false">IF(I1899&lt;p_local,0,IF(C1899="Aéroport → Aéroport",p_pts_plein,IF(Y1899&gt;0,IF(I1899&lt;=Y1899,p_pts_plein,IF(I1899&lt;=p_mult2*Y1899,p_pts_moyen,p_pts_r3)),IF(I1899&gt;=p_vv_min,p_pts_plein,IF(I1899&gt;=p_vv_moy,p_pts_moyen,p_pts_court))))+IF(INDEX(10_Lieux!$D:$D,U1899)=1,p_prio1,p_prio2)+IF(INDEX(10_Lieux!$D:$D,V1899)=1,p_prio1,p_prio2)+IF(K1899="Oui",p_tf,0)+p_hub*((INDEX(10_Lieux!$H:$H,U1899)="Hub")+(INDEX(10_Lieux!$H:$H,V1899)="Hub"))+IF(OR(INDEX(10_Lieux!$H:$H,U1899)="Premium",INDEX(10_Lieux!$H:$H,V1899)="Premium"),p_prem,0))</f>
        <v>50</v>
      </c>
      <c r="I1899" s="14" t="n">
        <f aca="false">ROUND(W1899*p_facteur,0)</f>
        <v>680</v>
      </c>
      <c r="J1899" s="14" t="str">
        <f aca="false">IF(X1899&lt;60,X1899&amp;" min",INT(X1899/60)&amp;" h"&amp;IF(MOD(X1899,60)=0,""," "&amp;TEXT(MOD(X1899,60),"00")))</f>
        <v>7 h 15</v>
      </c>
      <c r="K1899" s="14" t="str">
        <f aca="false">IF(S1899&lt;&gt;T1899,"Oui","Non")</f>
        <v>Oui</v>
      </c>
      <c r="L1899" s="14" t="str">
        <f aca="false">IF(AND(INDEX(10_Lieux!$B:$B,U1899)="Ville",INDEX(10_Lieux!$B:$B,V1899)="Ville"),"/chauffeur-prive/"&amp;INDEX(10_Lieux!$E:$E,U1899)&amp;"-"&amp;INDEX(10_Lieux!$E:$E,V1899)&amp;"/","/chauffeur-prive/"&amp;INDEX(10_Lieux!$E:$E,U1899)&amp;"/"&amp;INDEX(10_Lieux!$E:$E,V1899)&amp;"/")</f>
        <v>/chauffeur-prive/lyon/aeroport-liege/</v>
      </c>
      <c r="M1899" s="14" t="str">
        <f aca="false">IFERROR(INDEX($L:$L,MATCH(B1899&amp;"|"&amp;A1899,$Z:$Z,0)),"—")</f>
        <v>/chauffeur-prive/aeroport-liege/lyon/</v>
      </c>
      <c r="N1899" s="14" t="str">
        <f aca="false">IF(LEN("Chauffeur privé "&amp;INDEX(10_Lieux!$J:$J,U1899)&amp;" → "&amp;INDEX(10_Lieux!$J:$J,V1899)&amp;" | 24h/24")&gt;60,"Chauffeur privé "&amp;INDEX(10_Lieux!$J:$J,U1899)&amp;" → "&amp;INDEX(10_Lieux!$J:$J,V1899),"Chauffeur privé "&amp;INDEX(10_Lieux!$J:$J,U1899)&amp;" → "&amp;INDEX(10_Lieux!$J:$J,V1899)&amp;" | 24h/24")</f>
        <v>Chauffeur privé Lyon → Aéroport de Liège | 24h/24</v>
      </c>
      <c r="O1899" s="14" t="n">
        <f aca="false">LEN(N1899)</f>
        <v>49</v>
      </c>
      <c r="P1899" s="14" t="str">
        <f aca="false">"Chauffeur privé "&amp;INDEX(10_Lieux!$K:$K,U1899)&amp;" vers "&amp;INDEX(10_Lieux!$L:$L,V1899)</f>
        <v>Chauffeur privé de Lyon vers l'aéroport de Liège</v>
      </c>
      <c r="Q1899" s="14" t="str">
        <f aca="false">"Chauffeur privé "&amp;INDEX(10_Lieux!$K:$K,U1899)&amp;" vers "&amp;INDEX(10_Lieux!$L:$L,V1899)&amp;" : env. "&amp;I1899&amp;" km, "&amp;J1899&amp;" de route. Devis personnalisé, standard 24h/24 et 7j/7."</f>
        <v>Chauffeur privé de Lyon vers l'aéroport de Liège : env. 680 km, 7 h 15 de route. Devis personnalisé, standard 24h/24 et 7j/7.</v>
      </c>
      <c r="R1899" s="14" t="n">
        <f aca="false">LEN(Q1899)</f>
        <v>125</v>
      </c>
      <c r="S1899" s="14" t="str">
        <f aca="false">INDEX(10_Lieux!$C:$C,U1899)</f>
        <v>France</v>
      </c>
      <c r="T1899" s="14" t="str">
        <f aca="false">INDEX(10_Lieux!$C:$C,V1899)</f>
        <v>Belgique</v>
      </c>
      <c r="U1899" s="14" t="n">
        <f aca="false">MATCH(A1899,10_Lieux!$A:$A,0)</f>
        <v>8</v>
      </c>
      <c r="V1899" s="14" t="n">
        <f aca="false">MATCH(B1899,10_Lieux!$A:$A,0)</f>
        <v>179</v>
      </c>
      <c r="W1899" s="14" t="n">
        <f aca="false">ROUND(6371*2*ASIN(SQRT(SIN(RADIANS(INDEX(10_Lieux!$F:$F,V1899)-INDEX(10_Lieux!$F:$F,U1899))/2)^2+COS(RADIANS(INDEX(10_Lieux!$F:$F,U1899)))*COS(RADIANS(INDEX(10_Lieux!$F:$F,V1899)))*SIN(RADIANS(INDEX(10_Lieux!$G:$G,V1899)-INDEX(10_Lieux!$G:$G,U1899))/2)^2)),1)</f>
        <v>543.7</v>
      </c>
      <c r="X1899" s="14" t="n">
        <f aca="false">ROUND(I1899/IF(I1899&lt;p_seuil_vitesse,p_vit_lente,p_vit_rapide)*60/15,0)*15</f>
        <v>435</v>
      </c>
      <c r="Y1899" s="14" t="n">
        <f aca="false">MAX(IF(INDEX(10_Lieux!$B:$B,U1899)&lt;&gt;"Ville",INDEX(10_Lieux!$I:$I,U1899),0),IF(INDEX(10_Lieux!$B:$B,V1899)&lt;&gt;"Ville",INDEX(10_Lieux!$I:$I,V1899),0))</f>
        <v>250</v>
      </c>
      <c r="Z1899" s="14" t="str">
        <f aca="false">A1899&amp;"|"&amp;B1899</f>
        <v>Lyon|Liège Airport</v>
      </c>
      <c r="AA1899" s="14" t="str">
        <f aca="false">IF(I1899&lt;p_local,"Local",IF(I1899&lt;p_vv_min,"Courte distance",IF(I1899&lt;p_tres_long,"Longue distance","Très longue distance")))</f>
        <v>Longue distance</v>
      </c>
    </row>
    <row r="1900" customFormat="false" ht="15" hidden="false" customHeight="true" outlineLevel="0" collapsed="false">
      <c r="A1900" s="1" t="s">
        <v>2072</v>
      </c>
      <c r="B1900" s="1" t="s">
        <v>126</v>
      </c>
      <c r="C1900" s="1" t="s">
        <v>34</v>
      </c>
      <c r="D1900" s="1" t="s">
        <v>653</v>
      </c>
      <c r="E1900" s="1" t="s">
        <v>2077</v>
      </c>
      <c r="F1900" s="14" t="s">
        <v>40</v>
      </c>
      <c r="G1900" s="14" t="str">
        <f aca="false">IF(I1900&lt;p_local,"Local → page infra",IF(H1900&gt;=p_ph1,"Phase 1",IF(H1900&gt;=p_ph2,"Phase 2","Phase 3")))</f>
        <v>Phase 3</v>
      </c>
      <c r="H1900" s="14" t="n">
        <f aca="false">IF(I1900&lt;p_local,0,IF(C1900="Aéroport → Aéroport",p_pts_plein,IF(Y1900&gt;0,IF(I1900&lt;=Y1900,p_pts_plein,IF(I1900&lt;=p_mult2*Y1900,p_pts_moyen,p_pts_r3)),IF(I1900&gt;=p_vv_min,p_pts_plein,IF(I1900&gt;=p_vv_moy,p_pts_moyen,p_pts_court))))+IF(INDEX(10_Lieux!$D:$D,U1900)=1,p_prio1,p_prio2)+IF(INDEX(10_Lieux!$D:$D,V1900)=1,p_prio1,p_prio2)+IF(K1900="Oui",p_tf,0)+p_hub*((INDEX(10_Lieux!$H:$H,U1900)="Hub")+(INDEX(10_Lieux!$H:$H,V1900)="Hub"))+IF(OR(INDEX(10_Lieux!$H:$H,U1900)="Premium",INDEX(10_Lieux!$H:$H,V1900)="Premium"),p_prem,0))</f>
        <v>50</v>
      </c>
      <c r="I1900" s="14" t="n">
        <f aca="false">ROUND(W1900*p_facteur,0)</f>
        <v>978</v>
      </c>
      <c r="J1900" s="14" t="str">
        <f aca="false">IF(X1900&lt;60,X1900&amp;" min",INT(X1900/60)&amp;" h"&amp;IF(MOD(X1900,60)=0,""," "&amp;TEXT(MOD(X1900,60),"00")))</f>
        <v>10 h 15</v>
      </c>
      <c r="K1900" s="14" t="str">
        <f aca="false">IF(S1900&lt;&gt;T1900,"Oui","Non")</f>
        <v>Oui</v>
      </c>
      <c r="L1900" s="14" t="str">
        <f aca="false">IF(AND(INDEX(10_Lieux!$B:$B,U1900)="Ville",INDEX(10_Lieux!$B:$B,V1900)="Ville"),"/chauffeur-prive/"&amp;INDEX(10_Lieux!$E:$E,U1900)&amp;"-"&amp;INDEX(10_Lieux!$E:$E,V1900)&amp;"/","/chauffeur-prive/"&amp;INDEX(10_Lieux!$E:$E,U1900)&amp;"/"&amp;INDEX(10_Lieux!$E:$E,V1900)&amp;"/")</f>
        <v>/chauffeur-prive/aeroport-liege/nice/</v>
      </c>
      <c r="M1900" s="14" t="str">
        <f aca="false">IFERROR(INDEX($L:$L,MATCH(B1900&amp;"|"&amp;A1900,$Z:$Z,0)),"—")</f>
        <v>/chauffeur-prive/nice/aeroport-liege/</v>
      </c>
      <c r="N1900" s="14" t="str">
        <f aca="false">IF(LEN("Chauffeur privé "&amp;INDEX(10_Lieux!$J:$J,U1900)&amp;" → "&amp;INDEX(10_Lieux!$J:$J,V1900)&amp;" | 24h/24")&gt;60,"Chauffeur privé "&amp;INDEX(10_Lieux!$J:$J,U1900)&amp;" → "&amp;INDEX(10_Lieux!$J:$J,V1900),"Chauffeur privé "&amp;INDEX(10_Lieux!$J:$J,U1900)&amp;" → "&amp;INDEX(10_Lieux!$J:$J,V1900)&amp;" | 24h/24")</f>
        <v>Chauffeur privé Aéroport de Liège → Nice | 24h/24</v>
      </c>
      <c r="O1900" s="14" t="n">
        <f aca="false">LEN(N1900)</f>
        <v>49</v>
      </c>
      <c r="P1900" s="14" t="str">
        <f aca="false">"Chauffeur privé "&amp;INDEX(10_Lieux!$K:$K,U1900)&amp;" vers "&amp;INDEX(10_Lieux!$L:$L,V1900)</f>
        <v>Chauffeur privé de l'aéroport de Liège vers Nice</v>
      </c>
      <c r="Q1900" s="14" t="str">
        <f aca="false">"Chauffeur privé "&amp;INDEX(10_Lieux!$K:$K,U1900)&amp;" vers "&amp;INDEX(10_Lieux!$L:$L,V1900)&amp;" : env. "&amp;I1900&amp;" km, "&amp;J1900&amp;" de route. Devis personnalisé, standard 24h/24 et 7j/7."</f>
        <v>Chauffeur privé de l'aéroport de Liège vers Nice : env. 978 km, 10 h 15 de route. Devis personnalisé, standard 24h/24 et 7j/7.</v>
      </c>
      <c r="R1900" s="14" t="n">
        <f aca="false">LEN(Q1900)</f>
        <v>126</v>
      </c>
      <c r="S1900" s="14" t="str">
        <f aca="false">INDEX(10_Lieux!$C:$C,U1900)</f>
        <v>Belgique</v>
      </c>
      <c r="T1900" s="14" t="str">
        <f aca="false">INDEX(10_Lieux!$C:$C,V1900)</f>
        <v>France</v>
      </c>
      <c r="U1900" s="14" t="n">
        <f aca="false">MATCH(A1900,10_Lieux!$A:$A,0)</f>
        <v>179</v>
      </c>
      <c r="V1900" s="14" t="n">
        <f aca="false">MATCH(B1900,10_Lieux!$A:$A,0)</f>
        <v>80</v>
      </c>
      <c r="W1900" s="14" t="n">
        <f aca="false">ROUND(6371*2*ASIN(SQRT(SIN(RADIANS(INDEX(10_Lieux!$F:$F,V1900)-INDEX(10_Lieux!$F:$F,U1900))/2)^2+COS(RADIANS(INDEX(10_Lieux!$F:$F,U1900)))*COS(RADIANS(INDEX(10_Lieux!$F:$F,V1900)))*SIN(RADIANS(INDEX(10_Lieux!$G:$G,V1900)-INDEX(10_Lieux!$G:$G,U1900))/2)^2)),1)</f>
        <v>782.4</v>
      </c>
      <c r="X1900" s="14" t="n">
        <f aca="false">ROUND(I1900/IF(I1900&lt;p_seuil_vitesse,p_vit_lente,p_vit_rapide)*60/15,0)*15</f>
        <v>615</v>
      </c>
      <c r="Y1900" s="14" t="n">
        <f aca="false">MAX(IF(INDEX(10_Lieux!$B:$B,U1900)&lt;&gt;"Ville",INDEX(10_Lieux!$I:$I,U1900),0),IF(INDEX(10_Lieux!$B:$B,V1900)&lt;&gt;"Ville",INDEX(10_Lieux!$I:$I,V1900),0))</f>
        <v>250</v>
      </c>
      <c r="Z1900" s="14" t="str">
        <f aca="false">A1900&amp;"|"&amp;B1900</f>
        <v>Liège Airport|Nice</v>
      </c>
      <c r="AA1900" s="14" t="str">
        <f aca="false">IF(I1900&lt;p_local,"Local",IF(I1900&lt;p_vv_min,"Courte distance",IF(I1900&lt;p_tres_long,"Longue distance","Très longue distance")))</f>
        <v>Très longue distance</v>
      </c>
    </row>
    <row r="1901" customFormat="false" ht="15" hidden="false" customHeight="true" outlineLevel="0" collapsed="false">
      <c r="A1901" s="1" t="s">
        <v>126</v>
      </c>
      <c r="B1901" s="1" t="s">
        <v>2072</v>
      </c>
      <c r="C1901" s="1" t="s">
        <v>35</v>
      </c>
      <c r="D1901" s="1" t="s">
        <v>653</v>
      </c>
      <c r="E1901" s="1" t="s">
        <v>2078</v>
      </c>
      <c r="F1901" s="14" t="s">
        <v>40</v>
      </c>
      <c r="G1901" s="14" t="str">
        <f aca="false">IF(I1901&lt;p_local,"Local → page infra",IF(H1901&gt;=p_ph1,"Phase 1",IF(H1901&gt;=p_ph2,"Phase 2","Phase 3")))</f>
        <v>Phase 3</v>
      </c>
      <c r="H1901" s="14" t="n">
        <f aca="false">IF(I1901&lt;p_local,0,IF(C1901="Aéroport → Aéroport",p_pts_plein,IF(Y1901&gt;0,IF(I1901&lt;=Y1901,p_pts_plein,IF(I1901&lt;=p_mult2*Y1901,p_pts_moyen,p_pts_r3)),IF(I1901&gt;=p_vv_min,p_pts_plein,IF(I1901&gt;=p_vv_moy,p_pts_moyen,p_pts_court))))+IF(INDEX(10_Lieux!$D:$D,U1901)=1,p_prio1,p_prio2)+IF(INDEX(10_Lieux!$D:$D,V1901)=1,p_prio1,p_prio2)+IF(K1901="Oui",p_tf,0)+p_hub*((INDEX(10_Lieux!$H:$H,U1901)="Hub")+(INDEX(10_Lieux!$H:$H,V1901)="Hub"))+IF(OR(INDEX(10_Lieux!$H:$H,U1901)="Premium",INDEX(10_Lieux!$H:$H,V1901)="Premium"),p_prem,0))</f>
        <v>50</v>
      </c>
      <c r="I1901" s="14" t="n">
        <f aca="false">ROUND(W1901*p_facteur,0)</f>
        <v>978</v>
      </c>
      <c r="J1901" s="14" t="str">
        <f aca="false">IF(X1901&lt;60,X1901&amp;" min",INT(X1901/60)&amp;" h"&amp;IF(MOD(X1901,60)=0,""," "&amp;TEXT(MOD(X1901,60),"00")))</f>
        <v>10 h 15</v>
      </c>
      <c r="K1901" s="14" t="str">
        <f aca="false">IF(S1901&lt;&gt;T1901,"Oui","Non")</f>
        <v>Oui</v>
      </c>
      <c r="L1901" s="14" t="str">
        <f aca="false">IF(AND(INDEX(10_Lieux!$B:$B,U1901)="Ville",INDEX(10_Lieux!$B:$B,V1901)="Ville"),"/chauffeur-prive/"&amp;INDEX(10_Lieux!$E:$E,U1901)&amp;"-"&amp;INDEX(10_Lieux!$E:$E,V1901)&amp;"/","/chauffeur-prive/"&amp;INDEX(10_Lieux!$E:$E,U1901)&amp;"/"&amp;INDEX(10_Lieux!$E:$E,V1901)&amp;"/")</f>
        <v>/chauffeur-prive/nice/aeroport-liege/</v>
      </c>
      <c r="M1901" s="14" t="str">
        <f aca="false">IFERROR(INDEX($L:$L,MATCH(B1901&amp;"|"&amp;A1901,$Z:$Z,0)),"—")</f>
        <v>/chauffeur-prive/aeroport-liege/nice/</v>
      </c>
      <c r="N1901" s="14" t="str">
        <f aca="false">IF(LEN("Chauffeur privé "&amp;INDEX(10_Lieux!$J:$J,U1901)&amp;" → "&amp;INDEX(10_Lieux!$J:$J,V1901)&amp;" | 24h/24")&gt;60,"Chauffeur privé "&amp;INDEX(10_Lieux!$J:$J,U1901)&amp;" → "&amp;INDEX(10_Lieux!$J:$J,V1901),"Chauffeur privé "&amp;INDEX(10_Lieux!$J:$J,U1901)&amp;" → "&amp;INDEX(10_Lieux!$J:$J,V1901)&amp;" | 24h/24")</f>
        <v>Chauffeur privé Nice → Aéroport de Liège | 24h/24</v>
      </c>
      <c r="O1901" s="14" t="n">
        <f aca="false">LEN(N1901)</f>
        <v>49</v>
      </c>
      <c r="P1901" s="14" t="str">
        <f aca="false">"Chauffeur privé "&amp;INDEX(10_Lieux!$K:$K,U1901)&amp;" vers "&amp;INDEX(10_Lieux!$L:$L,V1901)</f>
        <v>Chauffeur privé de Nice vers l'aéroport de Liège</v>
      </c>
      <c r="Q1901" s="14" t="str">
        <f aca="false">"Chauffeur privé "&amp;INDEX(10_Lieux!$K:$K,U1901)&amp;" vers "&amp;INDEX(10_Lieux!$L:$L,V1901)&amp;" : env. "&amp;I1901&amp;" km, "&amp;J1901&amp;" de route. Devis personnalisé, standard 24h/24 et 7j/7."</f>
        <v>Chauffeur privé de Nice vers l'aéroport de Liège : env. 978 km, 10 h 15 de route. Devis personnalisé, standard 24h/24 et 7j/7.</v>
      </c>
      <c r="R1901" s="14" t="n">
        <f aca="false">LEN(Q1901)</f>
        <v>126</v>
      </c>
      <c r="S1901" s="14" t="str">
        <f aca="false">INDEX(10_Lieux!$C:$C,U1901)</f>
        <v>France</v>
      </c>
      <c r="T1901" s="14" t="str">
        <f aca="false">INDEX(10_Lieux!$C:$C,V1901)</f>
        <v>Belgique</v>
      </c>
      <c r="U1901" s="14" t="n">
        <f aca="false">MATCH(A1901,10_Lieux!$A:$A,0)</f>
        <v>80</v>
      </c>
      <c r="V1901" s="14" t="n">
        <f aca="false">MATCH(B1901,10_Lieux!$A:$A,0)</f>
        <v>179</v>
      </c>
      <c r="W1901" s="14" t="n">
        <f aca="false">ROUND(6371*2*ASIN(SQRT(SIN(RADIANS(INDEX(10_Lieux!$F:$F,V1901)-INDEX(10_Lieux!$F:$F,U1901))/2)^2+COS(RADIANS(INDEX(10_Lieux!$F:$F,U1901)))*COS(RADIANS(INDEX(10_Lieux!$F:$F,V1901)))*SIN(RADIANS(INDEX(10_Lieux!$G:$G,V1901)-INDEX(10_Lieux!$G:$G,U1901))/2)^2)),1)</f>
        <v>782.4</v>
      </c>
      <c r="X1901" s="14" t="n">
        <f aca="false">ROUND(I1901/IF(I1901&lt;p_seuil_vitesse,p_vit_lente,p_vit_rapide)*60/15,0)*15</f>
        <v>615</v>
      </c>
      <c r="Y1901" s="14" t="n">
        <f aca="false">MAX(IF(INDEX(10_Lieux!$B:$B,U1901)&lt;&gt;"Ville",INDEX(10_Lieux!$I:$I,U1901),0),IF(INDEX(10_Lieux!$B:$B,V1901)&lt;&gt;"Ville",INDEX(10_Lieux!$I:$I,V1901),0))</f>
        <v>250</v>
      </c>
      <c r="Z1901" s="14" t="str">
        <f aca="false">A1901&amp;"|"&amp;B1901</f>
        <v>Nice|Liège Airport</v>
      </c>
      <c r="AA1901" s="14" t="str">
        <f aca="false">IF(I1901&lt;p_local,"Local",IF(I1901&lt;p_vv_min,"Courte distance",IF(I1901&lt;p_tres_long,"Longue distance","Très longue distance")))</f>
        <v>Très longue distance</v>
      </c>
    </row>
    <row r="1902" customFormat="false" ht="15" hidden="false" customHeight="true" outlineLevel="0" collapsed="false">
      <c r="A1902" s="1" t="s">
        <v>2072</v>
      </c>
      <c r="B1902" s="1" t="s">
        <v>128</v>
      </c>
      <c r="C1902" s="1" t="s">
        <v>34</v>
      </c>
      <c r="D1902" s="1" t="s">
        <v>653</v>
      </c>
      <c r="E1902" s="1" t="s">
        <v>2079</v>
      </c>
      <c r="F1902" s="14" t="s">
        <v>40</v>
      </c>
      <c r="G1902" s="14" t="str">
        <f aca="false">IF(I1902&lt;p_local,"Local → page infra",IF(H1902&gt;=p_ph1,"Phase 1",IF(H1902&gt;=p_ph2,"Phase 2","Phase 3")))</f>
        <v>Phase 3</v>
      </c>
      <c r="H1902" s="14" t="n">
        <f aca="false">IF(I1902&lt;p_local,0,IF(C1902="Aéroport → Aéroport",p_pts_plein,IF(Y1902&gt;0,IF(I1902&lt;=Y1902,p_pts_plein,IF(I1902&lt;=p_mult2*Y1902,p_pts_moyen,p_pts_r3)),IF(I1902&gt;=p_vv_min,p_pts_plein,IF(I1902&gt;=p_vv_moy,p_pts_moyen,p_pts_court))))+IF(INDEX(10_Lieux!$D:$D,U1902)=1,p_prio1,p_prio2)+IF(INDEX(10_Lieux!$D:$D,V1902)=1,p_prio1,p_prio2)+IF(K1902="Oui",p_tf,0)+p_hub*((INDEX(10_Lieux!$H:$H,U1902)="Hub")+(INDEX(10_Lieux!$H:$H,V1902)="Hub"))+IF(OR(INDEX(10_Lieux!$H:$H,U1902)="Premium",INDEX(10_Lieux!$H:$H,V1902)="Premium"),p_prem,0))</f>
        <v>50</v>
      </c>
      <c r="I1902" s="14" t="n">
        <f aca="false">ROUND(W1902*p_facteur,0)</f>
        <v>1020</v>
      </c>
      <c r="J1902" s="14" t="str">
        <f aca="false">IF(X1902&lt;60,X1902&amp;" min",INT(X1902/60)&amp;" h"&amp;IF(MOD(X1902,60)=0,""," "&amp;TEXT(MOD(X1902,60),"00")))</f>
        <v>10 h 45</v>
      </c>
      <c r="K1902" s="14" t="str">
        <f aca="false">IF(S1902&lt;&gt;T1902,"Oui","Non")</f>
        <v>Oui</v>
      </c>
      <c r="L1902" s="14" t="str">
        <f aca="false">IF(AND(INDEX(10_Lieux!$B:$B,U1902)="Ville",INDEX(10_Lieux!$B:$B,V1902)="Ville"),"/chauffeur-prive/"&amp;INDEX(10_Lieux!$E:$E,U1902)&amp;"-"&amp;INDEX(10_Lieux!$E:$E,V1902)&amp;"/","/chauffeur-prive/"&amp;INDEX(10_Lieux!$E:$E,U1902)&amp;"/"&amp;INDEX(10_Lieux!$E:$E,V1902)&amp;"/")</f>
        <v>/chauffeur-prive/aeroport-liege/marseille/</v>
      </c>
      <c r="M1902" s="14" t="str">
        <f aca="false">IFERROR(INDEX($L:$L,MATCH(B1902&amp;"|"&amp;A1902,$Z:$Z,0)),"—")</f>
        <v>/chauffeur-prive/marseille/aeroport-liege/</v>
      </c>
      <c r="N1902" s="14" t="str">
        <f aca="false">IF(LEN("Chauffeur privé "&amp;INDEX(10_Lieux!$J:$J,U1902)&amp;" → "&amp;INDEX(10_Lieux!$J:$J,V1902)&amp;" | 24h/24")&gt;60,"Chauffeur privé "&amp;INDEX(10_Lieux!$J:$J,U1902)&amp;" → "&amp;INDEX(10_Lieux!$J:$J,V1902),"Chauffeur privé "&amp;INDEX(10_Lieux!$J:$J,U1902)&amp;" → "&amp;INDEX(10_Lieux!$J:$J,V1902)&amp;" | 24h/24")</f>
        <v>Chauffeur privé Aéroport de Liège → Marseille | 24h/24</v>
      </c>
      <c r="O1902" s="14" t="n">
        <f aca="false">LEN(N1902)</f>
        <v>54</v>
      </c>
      <c r="P1902" s="14" t="str">
        <f aca="false">"Chauffeur privé "&amp;INDEX(10_Lieux!$K:$K,U1902)&amp;" vers "&amp;INDEX(10_Lieux!$L:$L,V1902)</f>
        <v>Chauffeur privé de l'aéroport de Liège vers Marseille</v>
      </c>
      <c r="Q1902" s="14" t="str">
        <f aca="false">"Chauffeur privé "&amp;INDEX(10_Lieux!$K:$K,U1902)&amp;" vers "&amp;INDEX(10_Lieux!$L:$L,V1902)&amp;" : env. "&amp;I1902&amp;" km, "&amp;J1902&amp;" de route. Devis personnalisé, standard 24h/24 et 7j/7."</f>
        <v>Chauffeur privé de l'aéroport de Liège vers Marseille : env. 1020 km, 10 h 45 de route. Devis personnalisé, standard 24h/24 et 7j/7.</v>
      </c>
      <c r="R1902" s="14" t="n">
        <f aca="false">LEN(Q1902)</f>
        <v>132</v>
      </c>
      <c r="S1902" s="14" t="str">
        <f aca="false">INDEX(10_Lieux!$C:$C,U1902)</f>
        <v>Belgique</v>
      </c>
      <c r="T1902" s="14" t="str">
        <f aca="false">INDEX(10_Lieux!$C:$C,V1902)</f>
        <v>France</v>
      </c>
      <c r="U1902" s="14" t="n">
        <f aca="false">MATCH(A1902,10_Lieux!$A:$A,0)</f>
        <v>179</v>
      </c>
      <c r="V1902" s="14" t="n">
        <f aca="false">MATCH(B1902,10_Lieux!$A:$A,0)</f>
        <v>79</v>
      </c>
      <c r="W1902" s="14" t="n">
        <f aca="false">ROUND(6371*2*ASIN(SQRT(SIN(RADIANS(INDEX(10_Lieux!$F:$F,V1902)-INDEX(10_Lieux!$F:$F,U1902))/2)^2+COS(RADIANS(INDEX(10_Lieux!$F:$F,U1902)))*COS(RADIANS(INDEX(10_Lieux!$F:$F,V1902)))*SIN(RADIANS(INDEX(10_Lieux!$G:$G,V1902)-INDEX(10_Lieux!$G:$G,U1902))/2)^2)),1)</f>
        <v>816.2</v>
      </c>
      <c r="X1902" s="14" t="n">
        <f aca="false">ROUND(I1902/IF(I1902&lt;p_seuil_vitesse,p_vit_lente,p_vit_rapide)*60/15,0)*15</f>
        <v>645</v>
      </c>
      <c r="Y1902" s="14" t="n">
        <f aca="false">MAX(IF(INDEX(10_Lieux!$B:$B,U1902)&lt;&gt;"Ville",INDEX(10_Lieux!$I:$I,U1902),0),IF(INDEX(10_Lieux!$B:$B,V1902)&lt;&gt;"Ville",INDEX(10_Lieux!$I:$I,V1902),0))</f>
        <v>250</v>
      </c>
      <c r="Z1902" s="14" t="str">
        <f aca="false">A1902&amp;"|"&amp;B1902</f>
        <v>Liège Airport|Marseille</v>
      </c>
      <c r="AA1902" s="14" t="str">
        <f aca="false">IF(I1902&lt;p_local,"Local",IF(I1902&lt;p_vv_min,"Courte distance",IF(I1902&lt;p_tres_long,"Longue distance","Très longue distance")))</f>
        <v>Très longue distance</v>
      </c>
    </row>
    <row r="1903" customFormat="false" ht="15" hidden="false" customHeight="true" outlineLevel="0" collapsed="false">
      <c r="A1903" s="1" t="s">
        <v>128</v>
      </c>
      <c r="B1903" s="1" t="s">
        <v>2072</v>
      </c>
      <c r="C1903" s="1" t="s">
        <v>35</v>
      </c>
      <c r="D1903" s="1" t="s">
        <v>653</v>
      </c>
      <c r="E1903" s="1" t="s">
        <v>2080</v>
      </c>
      <c r="F1903" s="14" t="s">
        <v>40</v>
      </c>
      <c r="G1903" s="14" t="str">
        <f aca="false">IF(I1903&lt;p_local,"Local → page infra",IF(H1903&gt;=p_ph1,"Phase 1",IF(H1903&gt;=p_ph2,"Phase 2","Phase 3")))</f>
        <v>Phase 3</v>
      </c>
      <c r="H1903" s="14" t="n">
        <f aca="false">IF(I1903&lt;p_local,0,IF(C1903="Aéroport → Aéroport",p_pts_plein,IF(Y1903&gt;0,IF(I1903&lt;=Y1903,p_pts_plein,IF(I1903&lt;=p_mult2*Y1903,p_pts_moyen,p_pts_r3)),IF(I1903&gt;=p_vv_min,p_pts_plein,IF(I1903&gt;=p_vv_moy,p_pts_moyen,p_pts_court))))+IF(INDEX(10_Lieux!$D:$D,U1903)=1,p_prio1,p_prio2)+IF(INDEX(10_Lieux!$D:$D,V1903)=1,p_prio1,p_prio2)+IF(K1903="Oui",p_tf,0)+p_hub*((INDEX(10_Lieux!$H:$H,U1903)="Hub")+(INDEX(10_Lieux!$H:$H,V1903)="Hub"))+IF(OR(INDEX(10_Lieux!$H:$H,U1903)="Premium",INDEX(10_Lieux!$H:$H,V1903)="Premium"),p_prem,0))</f>
        <v>50</v>
      </c>
      <c r="I1903" s="14" t="n">
        <f aca="false">ROUND(W1903*p_facteur,0)</f>
        <v>1020</v>
      </c>
      <c r="J1903" s="14" t="str">
        <f aca="false">IF(X1903&lt;60,X1903&amp;" min",INT(X1903/60)&amp;" h"&amp;IF(MOD(X1903,60)=0,""," "&amp;TEXT(MOD(X1903,60),"00")))</f>
        <v>10 h 45</v>
      </c>
      <c r="K1903" s="14" t="str">
        <f aca="false">IF(S1903&lt;&gt;T1903,"Oui","Non")</f>
        <v>Oui</v>
      </c>
      <c r="L1903" s="14" t="str">
        <f aca="false">IF(AND(INDEX(10_Lieux!$B:$B,U1903)="Ville",INDEX(10_Lieux!$B:$B,V1903)="Ville"),"/chauffeur-prive/"&amp;INDEX(10_Lieux!$E:$E,U1903)&amp;"-"&amp;INDEX(10_Lieux!$E:$E,V1903)&amp;"/","/chauffeur-prive/"&amp;INDEX(10_Lieux!$E:$E,U1903)&amp;"/"&amp;INDEX(10_Lieux!$E:$E,V1903)&amp;"/")</f>
        <v>/chauffeur-prive/marseille/aeroport-liege/</v>
      </c>
      <c r="M1903" s="14" t="str">
        <f aca="false">IFERROR(INDEX($L:$L,MATCH(B1903&amp;"|"&amp;A1903,$Z:$Z,0)),"—")</f>
        <v>/chauffeur-prive/aeroport-liege/marseille/</v>
      </c>
      <c r="N1903" s="14" t="str">
        <f aca="false">IF(LEN("Chauffeur privé "&amp;INDEX(10_Lieux!$J:$J,U1903)&amp;" → "&amp;INDEX(10_Lieux!$J:$J,V1903)&amp;" | 24h/24")&gt;60,"Chauffeur privé "&amp;INDEX(10_Lieux!$J:$J,U1903)&amp;" → "&amp;INDEX(10_Lieux!$J:$J,V1903),"Chauffeur privé "&amp;INDEX(10_Lieux!$J:$J,U1903)&amp;" → "&amp;INDEX(10_Lieux!$J:$J,V1903)&amp;" | 24h/24")</f>
        <v>Chauffeur privé Marseille → Aéroport de Liège | 24h/24</v>
      </c>
      <c r="O1903" s="14" t="n">
        <f aca="false">LEN(N1903)</f>
        <v>54</v>
      </c>
      <c r="P1903" s="14" t="str">
        <f aca="false">"Chauffeur privé "&amp;INDEX(10_Lieux!$K:$K,U1903)&amp;" vers "&amp;INDEX(10_Lieux!$L:$L,V1903)</f>
        <v>Chauffeur privé de Marseille vers l'aéroport de Liège</v>
      </c>
      <c r="Q1903" s="14" t="str">
        <f aca="false">"Chauffeur privé "&amp;INDEX(10_Lieux!$K:$K,U1903)&amp;" vers "&amp;INDEX(10_Lieux!$L:$L,V1903)&amp;" : env. "&amp;I1903&amp;" km, "&amp;J1903&amp;" de route. Devis personnalisé, standard 24h/24 et 7j/7."</f>
        <v>Chauffeur privé de Marseille vers l'aéroport de Liège : env. 1020 km, 10 h 45 de route. Devis personnalisé, standard 24h/24 et 7j/7.</v>
      </c>
      <c r="R1903" s="14" t="n">
        <f aca="false">LEN(Q1903)</f>
        <v>132</v>
      </c>
      <c r="S1903" s="14" t="str">
        <f aca="false">INDEX(10_Lieux!$C:$C,U1903)</f>
        <v>France</v>
      </c>
      <c r="T1903" s="14" t="str">
        <f aca="false">INDEX(10_Lieux!$C:$C,V1903)</f>
        <v>Belgique</v>
      </c>
      <c r="U1903" s="14" t="n">
        <f aca="false">MATCH(A1903,10_Lieux!$A:$A,0)</f>
        <v>79</v>
      </c>
      <c r="V1903" s="14" t="n">
        <f aca="false">MATCH(B1903,10_Lieux!$A:$A,0)</f>
        <v>179</v>
      </c>
      <c r="W1903" s="14" t="n">
        <f aca="false">ROUND(6371*2*ASIN(SQRT(SIN(RADIANS(INDEX(10_Lieux!$F:$F,V1903)-INDEX(10_Lieux!$F:$F,U1903))/2)^2+COS(RADIANS(INDEX(10_Lieux!$F:$F,U1903)))*COS(RADIANS(INDEX(10_Lieux!$F:$F,V1903)))*SIN(RADIANS(INDEX(10_Lieux!$G:$G,V1903)-INDEX(10_Lieux!$G:$G,U1903))/2)^2)),1)</f>
        <v>816.2</v>
      </c>
      <c r="X1903" s="14" t="n">
        <f aca="false">ROUND(I1903/IF(I1903&lt;p_seuil_vitesse,p_vit_lente,p_vit_rapide)*60/15,0)*15</f>
        <v>645</v>
      </c>
      <c r="Y1903" s="14" t="n">
        <f aca="false">MAX(IF(INDEX(10_Lieux!$B:$B,U1903)&lt;&gt;"Ville",INDEX(10_Lieux!$I:$I,U1903),0),IF(INDEX(10_Lieux!$B:$B,V1903)&lt;&gt;"Ville",INDEX(10_Lieux!$I:$I,V1903),0))</f>
        <v>250</v>
      </c>
      <c r="Z1903" s="14" t="str">
        <f aca="false">A1903&amp;"|"&amp;B1903</f>
        <v>Marseille|Liège Airport</v>
      </c>
      <c r="AA1903" s="14" t="str">
        <f aca="false">IF(I1903&lt;p_local,"Local",IF(I1903&lt;p_vv_min,"Courte distance",IF(I1903&lt;p_tres_long,"Longue distance","Très longue distance")))</f>
        <v>Très longue distance</v>
      </c>
    </row>
    <row r="1904" customFormat="false" ht="15" hidden="false" customHeight="true" outlineLevel="0" collapsed="false">
      <c r="A1904" s="1" t="s">
        <v>2072</v>
      </c>
      <c r="B1904" s="1" t="s">
        <v>130</v>
      </c>
      <c r="C1904" s="1" t="s">
        <v>34</v>
      </c>
      <c r="D1904" s="1" t="s">
        <v>653</v>
      </c>
      <c r="E1904" s="1" t="s">
        <v>2081</v>
      </c>
      <c r="F1904" s="14" t="s">
        <v>40</v>
      </c>
      <c r="G1904" s="14" t="str">
        <f aca="false">IF(I1904&lt;p_local,"Local → page infra",IF(H1904&gt;=p_ph1,"Phase 1",IF(H1904&gt;=p_ph2,"Phase 2","Phase 3")))</f>
        <v>Phase 3</v>
      </c>
      <c r="H1904" s="14" t="n">
        <f aca="false">IF(I1904&lt;p_local,0,IF(C1904="Aéroport → Aéroport",p_pts_plein,IF(Y1904&gt;0,IF(I1904&lt;=Y1904,p_pts_plein,IF(I1904&lt;=p_mult2*Y1904,p_pts_moyen,p_pts_r3)),IF(I1904&gt;=p_vv_min,p_pts_plein,IF(I1904&gt;=p_vv_moy,p_pts_moyen,p_pts_court))))+IF(INDEX(10_Lieux!$D:$D,U1904)=1,p_prio1,p_prio2)+IF(INDEX(10_Lieux!$D:$D,V1904)=1,p_prio1,p_prio2)+IF(K1904="Oui",p_tf,0)+p_hub*((INDEX(10_Lieux!$H:$H,U1904)="Hub")+(INDEX(10_Lieux!$H:$H,V1904)="Hub"))+IF(OR(INDEX(10_Lieux!$H:$H,U1904)="Premium",INDEX(10_Lieux!$H:$H,V1904)="Premium"),p_prem,0))</f>
        <v>40</v>
      </c>
      <c r="I1904" s="14" t="n">
        <f aca="false">ROUND(W1904*p_facteur,0)</f>
        <v>982</v>
      </c>
      <c r="J1904" s="14" t="str">
        <f aca="false">IF(X1904&lt;60,X1904&amp;" min",INT(X1904/60)&amp;" h"&amp;IF(MOD(X1904,60)=0,""," "&amp;TEXT(MOD(X1904,60),"00")))</f>
        <v>10 h 15</v>
      </c>
      <c r="K1904" s="14" t="str">
        <f aca="false">IF(S1904&lt;&gt;T1904,"Oui","Non")</f>
        <v>Oui</v>
      </c>
      <c r="L1904" s="14" t="str">
        <f aca="false">IF(AND(INDEX(10_Lieux!$B:$B,U1904)="Ville",INDEX(10_Lieux!$B:$B,V1904)="Ville"),"/chauffeur-prive/"&amp;INDEX(10_Lieux!$E:$E,U1904)&amp;"-"&amp;INDEX(10_Lieux!$E:$E,V1904)&amp;"/","/chauffeur-prive/"&amp;INDEX(10_Lieux!$E:$E,U1904)&amp;"/"&amp;INDEX(10_Lieux!$E:$E,V1904)&amp;"/")</f>
        <v>/chauffeur-prive/aeroport-liege/bordeaux/</v>
      </c>
      <c r="M1904" s="14" t="str">
        <f aca="false">IFERROR(INDEX($L:$L,MATCH(B1904&amp;"|"&amp;A1904,$Z:$Z,0)),"—")</f>
        <v>/chauffeur-prive/bordeaux/aeroport-liege/</v>
      </c>
      <c r="N1904" s="14" t="str">
        <f aca="false">IF(LEN("Chauffeur privé "&amp;INDEX(10_Lieux!$J:$J,U1904)&amp;" → "&amp;INDEX(10_Lieux!$J:$J,V1904)&amp;" | 24h/24")&gt;60,"Chauffeur privé "&amp;INDEX(10_Lieux!$J:$J,U1904)&amp;" → "&amp;INDEX(10_Lieux!$J:$J,V1904),"Chauffeur privé "&amp;INDEX(10_Lieux!$J:$J,U1904)&amp;" → "&amp;INDEX(10_Lieux!$J:$J,V1904)&amp;" | 24h/24")</f>
        <v>Chauffeur privé Aéroport de Liège → Bordeaux | 24h/24</v>
      </c>
      <c r="O1904" s="14" t="n">
        <f aca="false">LEN(N1904)</f>
        <v>53</v>
      </c>
      <c r="P1904" s="14" t="str">
        <f aca="false">"Chauffeur privé "&amp;INDEX(10_Lieux!$K:$K,U1904)&amp;" vers "&amp;INDEX(10_Lieux!$L:$L,V1904)</f>
        <v>Chauffeur privé de l'aéroport de Liège vers Bordeaux</v>
      </c>
      <c r="Q1904" s="14" t="str">
        <f aca="false">"Chauffeur privé "&amp;INDEX(10_Lieux!$K:$K,U1904)&amp;" vers "&amp;INDEX(10_Lieux!$L:$L,V1904)&amp;" : env. "&amp;I1904&amp;" km, "&amp;J1904&amp;" de route. Devis personnalisé, standard 24h/24 et 7j/7."</f>
        <v>Chauffeur privé de l'aéroport de Liège vers Bordeaux : env. 982 km, 10 h 15 de route. Devis personnalisé, standard 24h/24 et 7j/7.</v>
      </c>
      <c r="R1904" s="14" t="n">
        <f aca="false">LEN(Q1904)</f>
        <v>130</v>
      </c>
      <c r="S1904" s="14" t="str">
        <f aca="false">INDEX(10_Lieux!$C:$C,U1904)</f>
        <v>Belgique</v>
      </c>
      <c r="T1904" s="14" t="str">
        <f aca="false">INDEX(10_Lieux!$C:$C,V1904)</f>
        <v>France</v>
      </c>
      <c r="U1904" s="14" t="n">
        <f aca="false">MATCH(A1904,10_Lieux!$A:$A,0)</f>
        <v>179</v>
      </c>
      <c r="V1904" s="14" t="n">
        <f aca="false">MATCH(B1904,10_Lieux!$A:$A,0)</f>
        <v>61</v>
      </c>
      <c r="W1904" s="14" t="n">
        <f aca="false">ROUND(6371*2*ASIN(SQRT(SIN(RADIANS(INDEX(10_Lieux!$F:$F,V1904)-INDEX(10_Lieux!$F:$F,U1904))/2)^2+COS(RADIANS(INDEX(10_Lieux!$F:$F,U1904)))*COS(RADIANS(INDEX(10_Lieux!$F:$F,V1904)))*SIN(RADIANS(INDEX(10_Lieux!$G:$G,V1904)-INDEX(10_Lieux!$G:$G,U1904))/2)^2)),1)</f>
        <v>785.9</v>
      </c>
      <c r="X1904" s="14" t="n">
        <f aca="false">ROUND(I1904/IF(I1904&lt;p_seuil_vitesse,p_vit_lente,p_vit_rapide)*60/15,0)*15</f>
        <v>615</v>
      </c>
      <c r="Y1904" s="14" t="n">
        <f aca="false">MAX(IF(INDEX(10_Lieux!$B:$B,U1904)&lt;&gt;"Ville",INDEX(10_Lieux!$I:$I,U1904),0),IF(INDEX(10_Lieux!$B:$B,V1904)&lt;&gt;"Ville",INDEX(10_Lieux!$I:$I,V1904),0))</f>
        <v>250</v>
      </c>
      <c r="Z1904" s="14" t="str">
        <f aca="false">A1904&amp;"|"&amp;B1904</f>
        <v>Liège Airport|Bordeaux</v>
      </c>
      <c r="AA1904" s="14" t="str">
        <f aca="false">IF(I1904&lt;p_local,"Local",IF(I1904&lt;p_vv_min,"Courte distance",IF(I1904&lt;p_tres_long,"Longue distance","Très longue distance")))</f>
        <v>Très longue distance</v>
      </c>
    </row>
    <row r="1905" customFormat="false" ht="15" hidden="false" customHeight="true" outlineLevel="0" collapsed="false">
      <c r="A1905" s="1" t="s">
        <v>130</v>
      </c>
      <c r="B1905" s="1" t="s">
        <v>2072</v>
      </c>
      <c r="C1905" s="1" t="s">
        <v>35</v>
      </c>
      <c r="D1905" s="1" t="s">
        <v>653</v>
      </c>
      <c r="E1905" s="1" t="s">
        <v>2082</v>
      </c>
      <c r="F1905" s="14" t="s">
        <v>40</v>
      </c>
      <c r="G1905" s="14" t="str">
        <f aca="false">IF(I1905&lt;p_local,"Local → page infra",IF(H1905&gt;=p_ph1,"Phase 1",IF(H1905&gt;=p_ph2,"Phase 2","Phase 3")))</f>
        <v>Phase 3</v>
      </c>
      <c r="H1905" s="14" t="n">
        <f aca="false">IF(I1905&lt;p_local,0,IF(C1905="Aéroport → Aéroport",p_pts_plein,IF(Y1905&gt;0,IF(I1905&lt;=Y1905,p_pts_plein,IF(I1905&lt;=p_mult2*Y1905,p_pts_moyen,p_pts_r3)),IF(I1905&gt;=p_vv_min,p_pts_plein,IF(I1905&gt;=p_vv_moy,p_pts_moyen,p_pts_court))))+IF(INDEX(10_Lieux!$D:$D,U1905)=1,p_prio1,p_prio2)+IF(INDEX(10_Lieux!$D:$D,V1905)=1,p_prio1,p_prio2)+IF(K1905="Oui",p_tf,0)+p_hub*((INDEX(10_Lieux!$H:$H,U1905)="Hub")+(INDEX(10_Lieux!$H:$H,V1905)="Hub"))+IF(OR(INDEX(10_Lieux!$H:$H,U1905)="Premium",INDEX(10_Lieux!$H:$H,V1905)="Premium"),p_prem,0))</f>
        <v>40</v>
      </c>
      <c r="I1905" s="14" t="n">
        <f aca="false">ROUND(W1905*p_facteur,0)</f>
        <v>982</v>
      </c>
      <c r="J1905" s="14" t="str">
        <f aca="false">IF(X1905&lt;60,X1905&amp;" min",INT(X1905/60)&amp;" h"&amp;IF(MOD(X1905,60)=0,""," "&amp;TEXT(MOD(X1905,60),"00")))</f>
        <v>10 h 15</v>
      </c>
      <c r="K1905" s="14" t="str">
        <f aca="false">IF(S1905&lt;&gt;T1905,"Oui","Non")</f>
        <v>Oui</v>
      </c>
      <c r="L1905" s="14" t="str">
        <f aca="false">IF(AND(INDEX(10_Lieux!$B:$B,U1905)="Ville",INDEX(10_Lieux!$B:$B,V1905)="Ville"),"/chauffeur-prive/"&amp;INDEX(10_Lieux!$E:$E,U1905)&amp;"-"&amp;INDEX(10_Lieux!$E:$E,V1905)&amp;"/","/chauffeur-prive/"&amp;INDEX(10_Lieux!$E:$E,U1905)&amp;"/"&amp;INDEX(10_Lieux!$E:$E,V1905)&amp;"/")</f>
        <v>/chauffeur-prive/bordeaux/aeroport-liege/</v>
      </c>
      <c r="M1905" s="14" t="str">
        <f aca="false">IFERROR(INDEX($L:$L,MATCH(B1905&amp;"|"&amp;A1905,$Z:$Z,0)),"—")</f>
        <v>/chauffeur-prive/aeroport-liege/bordeaux/</v>
      </c>
      <c r="N1905" s="14" t="str">
        <f aca="false">IF(LEN("Chauffeur privé "&amp;INDEX(10_Lieux!$J:$J,U1905)&amp;" → "&amp;INDEX(10_Lieux!$J:$J,V1905)&amp;" | 24h/24")&gt;60,"Chauffeur privé "&amp;INDEX(10_Lieux!$J:$J,U1905)&amp;" → "&amp;INDEX(10_Lieux!$J:$J,V1905),"Chauffeur privé "&amp;INDEX(10_Lieux!$J:$J,U1905)&amp;" → "&amp;INDEX(10_Lieux!$J:$J,V1905)&amp;" | 24h/24")</f>
        <v>Chauffeur privé Bordeaux → Aéroport de Liège | 24h/24</v>
      </c>
      <c r="O1905" s="14" t="n">
        <f aca="false">LEN(N1905)</f>
        <v>53</v>
      </c>
      <c r="P1905" s="14" t="str">
        <f aca="false">"Chauffeur privé "&amp;INDEX(10_Lieux!$K:$K,U1905)&amp;" vers "&amp;INDEX(10_Lieux!$L:$L,V1905)</f>
        <v>Chauffeur privé de Bordeaux vers l'aéroport de Liège</v>
      </c>
      <c r="Q1905" s="14" t="str">
        <f aca="false">"Chauffeur privé "&amp;INDEX(10_Lieux!$K:$K,U1905)&amp;" vers "&amp;INDEX(10_Lieux!$L:$L,V1905)&amp;" : env. "&amp;I1905&amp;" km, "&amp;J1905&amp;" de route. Devis personnalisé, standard 24h/24 et 7j/7."</f>
        <v>Chauffeur privé de Bordeaux vers l'aéroport de Liège : env. 982 km, 10 h 15 de route. Devis personnalisé, standard 24h/24 et 7j/7.</v>
      </c>
      <c r="R1905" s="14" t="n">
        <f aca="false">LEN(Q1905)</f>
        <v>130</v>
      </c>
      <c r="S1905" s="14" t="str">
        <f aca="false">INDEX(10_Lieux!$C:$C,U1905)</f>
        <v>France</v>
      </c>
      <c r="T1905" s="14" t="str">
        <f aca="false">INDEX(10_Lieux!$C:$C,V1905)</f>
        <v>Belgique</v>
      </c>
      <c r="U1905" s="14" t="n">
        <f aca="false">MATCH(A1905,10_Lieux!$A:$A,0)</f>
        <v>61</v>
      </c>
      <c r="V1905" s="14" t="n">
        <f aca="false">MATCH(B1905,10_Lieux!$A:$A,0)</f>
        <v>179</v>
      </c>
      <c r="W1905" s="14" t="n">
        <f aca="false">ROUND(6371*2*ASIN(SQRT(SIN(RADIANS(INDEX(10_Lieux!$F:$F,V1905)-INDEX(10_Lieux!$F:$F,U1905))/2)^2+COS(RADIANS(INDEX(10_Lieux!$F:$F,U1905)))*COS(RADIANS(INDEX(10_Lieux!$F:$F,V1905)))*SIN(RADIANS(INDEX(10_Lieux!$G:$G,V1905)-INDEX(10_Lieux!$G:$G,U1905))/2)^2)),1)</f>
        <v>785.9</v>
      </c>
      <c r="X1905" s="14" t="n">
        <f aca="false">ROUND(I1905/IF(I1905&lt;p_seuil_vitesse,p_vit_lente,p_vit_rapide)*60/15,0)*15</f>
        <v>615</v>
      </c>
      <c r="Y1905" s="14" t="n">
        <f aca="false">MAX(IF(INDEX(10_Lieux!$B:$B,U1905)&lt;&gt;"Ville",INDEX(10_Lieux!$I:$I,U1905),0),IF(INDEX(10_Lieux!$B:$B,V1905)&lt;&gt;"Ville",INDEX(10_Lieux!$I:$I,V1905),0))</f>
        <v>250</v>
      </c>
      <c r="Z1905" s="14" t="str">
        <f aca="false">A1905&amp;"|"&amp;B1905</f>
        <v>Bordeaux|Liège Airport</v>
      </c>
      <c r="AA1905" s="14" t="str">
        <f aca="false">IF(I1905&lt;p_local,"Local",IF(I1905&lt;p_vv_min,"Courte distance",IF(I1905&lt;p_tres_long,"Longue distance","Très longue distance")))</f>
        <v>Très longue distance</v>
      </c>
    </row>
    <row r="1906" customFormat="false" ht="15" hidden="false" customHeight="true" outlineLevel="0" collapsed="false">
      <c r="A1906" s="1" t="s">
        <v>2072</v>
      </c>
      <c r="B1906" s="1" t="s">
        <v>132</v>
      </c>
      <c r="C1906" s="1" t="s">
        <v>34</v>
      </c>
      <c r="D1906" s="1" t="s">
        <v>653</v>
      </c>
      <c r="E1906" s="1" t="s">
        <v>2083</v>
      </c>
      <c r="F1906" s="14" t="s">
        <v>40</v>
      </c>
      <c r="G1906" s="14" t="str">
        <f aca="false">IF(I1906&lt;p_local,"Local → page infra",IF(H1906&gt;=p_ph1,"Phase 1",IF(H1906&gt;=p_ph2,"Phase 2","Phase 3")))</f>
        <v>Phase 3</v>
      </c>
      <c r="H1906" s="14" t="n">
        <f aca="false">IF(I1906&lt;p_local,0,IF(C1906="Aéroport → Aéroport",p_pts_plein,IF(Y1906&gt;0,IF(I1906&lt;=Y1906,p_pts_plein,IF(I1906&lt;=p_mult2*Y1906,p_pts_moyen,p_pts_r3)),IF(I1906&gt;=p_vv_min,p_pts_plein,IF(I1906&gt;=p_vv_moy,p_pts_moyen,p_pts_court))))+IF(INDEX(10_Lieux!$D:$D,U1906)=1,p_prio1,p_prio2)+IF(INDEX(10_Lieux!$D:$D,V1906)=1,p_prio1,p_prio2)+IF(K1906="Oui",p_tf,0)+p_hub*((INDEX(10_Lieux!$H:$H,U1906)="Hub")+(INDEX(10_Lieux!$H:$H,V1906)="Hub"))+IF(OR(INDEX(10_Lieux!$H:$H,U1906)="Premium",INDEX(10_Lieux!$H:$H,V1906)="Premium"),p_prem,0))</f>
        <v>40</v>
      </c>
      <c r="I1906" s="14" t="n">
        <f aca="false">ROUND(W1906*p_facteur,0)</f>
        <v>1048</v>
      </c>
      <c r="J1906" s="14" t="str">
        <f aca="false">IF(X1906&lt;60,X1906&amp;" min",INT(X1906/60)&amp;" h"&amp;IF(MOD(X1906,60)=0,""," "&amp;TEXT(MOD(X1906,60),"00")))</f>
        <v>11 h</v>
      </c>
      <c r="K1906" s="14" t="str">
        <f aca="false">IF(S1906&lt;&gt;T1906,"Oui","Non")</f>
        <v>Oui</v>
      </c>
      <c r="L1906" s="14" t="str">
        <f aca="false">IF(AND(INDEX(10_Lieux!$B:$B,U1906)="Ville",INDEX(10_Lieux!$B:$B,V1906)="Ville"),"/chauffeur-prive/"&amp;INDEX(10_Lieux!$E:$E,U1906)&amp;"-"&amp;INDEX(10_Lieux!$E:$E,V1906)&amp;"/","/chauffeur-prive/"&amp;INDEX(10_Lieux!$E:$E,U1906)&amp;"/"&amp;INDEX(10_Lieux!$E:$E,V1906)&amp;"/")</f>
        <v>/chauffeur-prive/aeroport-liege/toulouse/</v>
      </c>
      <c r="M1906" s="14" t="str">
        <f aca="false">IFERROR(INDEX($L:$L,MATCH(B1906&amp;"|"&amp;A1906,$Z:$Z,0)),"—")</f>
        <v>/chauffeur-prive/toulouse/aeroport-liege/</v>
      </c>
      <c r="N1906" s="14" t="str">
        <f aca="false">IF(LEN("Chauffeur privé "&amp;INDEX(10_Lieux!$J:$J,U1906)&amp;" → "&amp;INDEX(10_Lieux!$J:$J,V1906)&amp;" | 24h/24")&gt;60,"Chauffeur privé "&amp;INDEX(10_Lieux!$J:$J,U1906)&amp;" → "&amp;INDEX(10_Lieux!$J:$J,V1906),"Chauffeur privé "&amp;INDEX(10_Lieux!$J:$J,U1906)&amp;" → "&amp;INDEX(10_Lieux!$J:$J,V1906)&amp;" | 24h/24")</f>
        <v>Chauffeur privé Aéroport de Liège → Toulouse | 24h/24</v>
      </c>
      <c r="O1906" s="14" t="n">
        <f aca="false">LEN(N1906)</f>
        <v>53</v>
      </c>
      <c r="P1906" s="14" t="str">
        <f aca="false">"Chauffeur privé "&amp;INDEX(10_Lieux!$K:$K,U1906)&amp;" vers "&amp;INDEX(10_Lieux!$L:$L,V1906)</f>
        <v>Chauffeur privé de l'aéroport de Liège vers Toulouse</v>
      </c>
      <c r="Q1906" s="14" t="str">
        <f aca="false">"Chauffeur privé "&amp;INDEX(10_Lieux!$K:$K,U1906)&amp;" vers "&amp;INDEX(10_Lieux!$L:$L,V1906)&amp;" : env. "&amp;I1906&amp;" km, "&amp;J1906&amp;" de route. Devis personnalisé, standard 24h/24 et 7j/7."</f>
        <v>Chauffeur privé de l'aéroport de Liège vers Toulouse : env. 1048 km, 11 h de route. Devis personnalisé, standard 24h/24 et 7j/7.</v>
      </c>
      <c r="R1906" s="14" t="n">
        <f aca="false">LEN(Q1906)</f>
        <v>128</v>
      </c>
      <c r="S1906" s="14" t="str">
        <f aca="false">INDEX(10_Lieux!$C:$C,U1906)</f>
        <v>Belgique</v>
      </c>
      <c r="T1906" s="14" t="str">
        <f aca="false">INDEX(10_Lieux!$C:$C,V1906)</f>
        <v>France</v>
      </c>
      <c r="U1906" s="14" t="n">
        <f aca="false">MATCH(A1906,10_Lieux!$A:$A,0)</f>
        <v>179</v>
      </c>
      <c r="V1906" s="14" t="n">
        <f aca="false">MATCH(B1906,10_Lieux!$A:$A,0)</f>
        <v>70</v>
      </c>
      <c r="W1906" s="14" t="n">
        <f aca="false">ROUND(6371*2*ASIN(SQRT(SIN(RADIANS(INDEX(10_Lieux!$F:$F,V1906)-INDEX(10_Lieux!$F:$F,U1906))/2)^2+COS(RADIANS(INDEX(10_Lieux!$F:$F,U1906)))*COS(RADIANS(INDEX(10_Lieux!$F:$F,V1906)))*SIN(RADIANS(INDEX(10_Lieux!$G:$G,V1906)-INDEX(10_Lieux!$G:$G,U1906))/2)^2)),1)</f>
        <v>838.1</v>
      </c>
      <c r="X1906" s="14" t="n">
        <f aca="false">ROUND(I1906/IF(I1906&lt;p_seuil_vitesse,p_vit_lente,p_vit_rapide)*60/15,0)*15</f>
        <v>660</v>
      </c>
      <c r="Y1906" s="14" t="n">
        <f aca="false">MAX(IF(INDEX(10_Lieux!$B:$B,U1906)&lt;&gt;"Ville",INDEX(10_Lieux!$I:$I,U1906),0),IF(INDEX(10_Lieux!$B:$B,V1906)&lt;&gt;"Ville",INDEX(10_Lieux!$I:$I,V1906),0))</f>
        <v>250</v>
      </c>
      <c r="Z1906" s="14" t="str">
        <f aca="false">A1906&amp;"|"&amp;B1906</f>
        <v>Liège Airport|Toulouse</v>
      </c>
      <c r="AA1906" s="14" t="str">
        <f aca="false">IF(I1906&lt;p_local,"Local",IF(I1906&lt;p_vv_min,"Courte distance",IF(I1906&lt;p_tres_long,"Longue distance","Très longue distance")))</f>
        <v>Très longue distance</v>
      </c>
    </row>
    <row r="1907" customFormat="false" ht="15" hidden="false" customHeight="true" outlineLevel="0" collapsed="false">
      <c r="A1907" s="1" t="s">
        <v>132</v>
      </c>
      <c r="B1907" s="1" t="s">
        <v>2072</v>
      </c>
      <c r="C1907" s="1" t="s">
        <v>35</v>
      </c>
      <c r="D1907" s="1" t="s">
        <v>653</v>
      </c>
      <c r="E1907" s="1" t="s">
        <v>2084</v>
      </c>
      <c r="F1907" s="14" t="s">
        <v>40</v>
      </c>
      <c r="G1907" s="14" t="str">
        <f aca="false">IF(I1907&lt;p_local,"Local → page infra",IF(H1907&gt;=p_ph1,"Phase 1",IF(H1907&gt;=p_ph2,"Phase 2","Phase 3")))</f>
        <v>Phase 3</v>
      </c>
      <c r="H1907" s="14" t="n">
        <f aca="false">IF(I1907&lt;p_local,0,IF(C1907="Aéroport → Aéroport",p_pts_plein,IF(Y1907&gt;0,IF(I1907&lt;=Y1907,p_pts_plein,IF(I1907&lt;=p_mult2*Y1907,p_pts_moyen,p_pts_r3)),IF(I1907&gt;=p_vv_min,p_pts_plein,IF(I1907&gt;=p_vv_moy,p_pts_moyen,p_pts_court))))+IF(INDEX(10_Lieux!$D:$D,U1907)=1,p_prio1,p_prio2)+IF(INDEX(10_Lieux!$D:$D,V1907)=1,p_prio1,p_prio2)+IF(K1907="Oui",p_tf,0)+p_hub*((INDEX(10_Lieux!$H:$H,U1907)="Hub")+(INDEX(10_Lieux!$H:$H,V1907)="Hub"))+IF(OR(INDEX(10_Lieux!$H:$H,U1907)="Premium",INDEX(10_Lieux!$H:$H,V1907)="Premium"),p_prem,0))</f>
        <v>40</v>
      </c>
      <c r="I1907" s="14" t="n">
        <f aca="false">ROUND(W1907*p_facteur,0)</f>
        <v>1048</v>
      </c>
      <c r="J1907" s="14" t="str">
        <f aca="false">IF(X1907&lt;60,X1907&amp;" min",INT(X1907/60)&amp;" h"&amp;IF(MOD(X1907,60)=0,""," "&amp;TEXT(MOD(X1907,60),"00")))</f>
        <v>11 h</v>
      </c>
      <c r="K1907" s="14" t="str">
        <f aca="false">IF(S1907&lt;&gt;T1907,"Oui","Non")</f>
        <v>Oui</v>
      </c>
      <c r="L1907" s="14" t="str">
        <f aca="false">IF(AND(INDEX(10_Lieux!$B:$B,U1907)="Ville",INDEX(10_Lieux!$B:$B,V1907)="Ville"),"/chauffeur-prive/"&amp;INDEX(10_Lieux!$E:$E,U1907)&amp;"-"&amp;INDEX(10_Lieux!$E:$E,V1907)&amp;"/","/chauffeur-prive/"&amp;INDEX(10_Lieux!$E:$E,U1907)&amp;"/"&amp;INDEX(10_Lieux!$E:$E,V1907)&amp;"/")</f>
        <v>/chauffeur-prive/toulouse/aeroport-liege/</v>
      </c>
      <c r="M1907" s="14" t="str">
        <f aca="false">IFERROR(INDEX($L:$L,MATCH(B1907&amp;"|"&amp;A1907,$Z:$Z,0)),"—")</f>
        <v>/chauffeur-prive/aeroport-liege/toulouse/</v>
      </c>
      <c r="N1907" s="14" t="str">
        <f aca="false">IF(LEN("Chauffeur privé "&amp;INDEX(10_Lieux!$J:$J,U1907)&amp;" → "&amp;INDEX(10_Lieux!$J:$J,V1907)&amp;" | 24h/24")&gt;60,"Chauffeur privé "&amp;INDEX(10_Lieux!$J:$J,U1907)&amp;" → "&amp;INDEX(10_Lieux!$J:$J,V1907),"Chauffeur privé "&amp;INDEX(10_Lieux!$J:$J,U1907)&amp;" → "&amp;INDEX(10_Lieux!$J:$J,V1907)&amp;" | 24h/24")</f>
        <v>Chauffeur privé Toulouse → Aéroport de Liège | 24h/24</v>
      </c>
      <c r="O1907" s="14" t="n">
        <f aca="false">LEN(N1907)</f>
        <v>53</v>
      </c>
      <c r="P1907" s="14" t="str">
        <f aca="false">"Chauffeur privé "&amp;INDEX(10_Lieux!$K:$K,U1907)&amp;" vers "&amp;INDEX(10_Lieux!$L:$L,V1907)</f>
        <v>Chauffeur privé de Toulouse vers l'aéroport de Liège</v>
      </c>
      <c r="Q1907" s="14" t="str">
        <f aca="false">"Chauffeur privé "&amp;INDEX(10_Lieux!$K:$K,U1907)&amp;" vers "&amp;INDEX(10_Lieux!$L:$L,V1907)&amp;" : env. "&amp;I1907&amp;" km, "&amp;J1907&amp;" de route. Devis personnalisé, standard 24h/24 et 7j/7."</f>
        <v>Chauffeur privé de Toulouse vers l'aéroport de Liège : env. 1048 km, 11 h de route. Devis personnalisé, standard 24h/24 et 7j/7.</v>
      </c>
      <c r="R1907" s="14" t="n">
        <f aca="false">LEN(Q1907)</f>
        <v>128</v>
      </c>
      <c r="S1907" s="14" t="str">
        <f aca="false">INDEX(10_Lieux!$C:$C,U1907)</f>
        <v>France</v>
      </c>
      <c r="T1907" s="14" t="str">
        <f aca="false">INDEX(10_Lieux!$C:$C,V1907)</f>
        <v>Belgique</v>
      </c>
      <c r="U1907" s="14" t="n">
        <f aca="false">MATCH(A1907,10_Lieux!$A:$A,0)</f>
        <v>70</v>
      </c>
      <c r="V1907" s="14" t="n">
        <f aca="false">MATCH(B1907,10_Lieux!$A:$A,0)</f>
        <v>179</v>
      </c>
      <c r="W1907" s="14" t="n">
        <f aca="false">ROUND(6371*2*ASIN(SQRT(SIN(RADIANS(INDEX(10_Lieux!$F:$F,V1907)-INDEX(10_Lieux!$F:$F,U1907))/2)^2+COS(RADIANS(INDEX(10_Lieux!$F:$F,U1907)))*COS(RADIANS(INDEX(10_Lieux!$F:$F,V1907)))*SIN(RADIANS(INDEX(10_Lieux!$G:$G,V1907)-INDEX(10_Lieux!$G:$G,U1907))/2)^2)),1)</f>
        <v>838.1</v>
      </c>
      <c r="X1907" s="14" t="n">
        <f aca="false">ROUND(I1907/IF(I1907&lt;p_seuil_vitesse,p_vit_lente,p_vit_rapide)*60/15,0)*15</f>
        <v>660</v>
      </c>
      <c r="Y1907" s="14" t="n">
        <f aca="false">MAX(IF(INDEX(10_Lieux!$B:$B,U1907)&lt;&gt;"Ville",INDEX(10_Lieux!$I:$I,U1907),0),IF(INDEX(10_Lieux!$B:$B,V1907)&lt;&gt;"Ville",INDEX(10_Lieux!$I:$I,V1907),0))</f>
        <v>250</v>
      </c>
      <c r="Z1907" s="14" t="str">
        <f aca="false">A1907&amp;"|"&amp;B1907</f>
        <v>Toulouse|Liège Airport</v>
      </c>
      <c r="AA1907" s="14" t="str">
        <f aca="false">IF(I1907&lt;p_local,"Local",IF(I1907&lt;p_vv_min,"Courte distance",IF(I1907&lt;p_tres_long,"Longue distance","Très longue distance")))</f>
        <v>Très longue distance</v>
      </c>
    </row>
    <row r="1908" customFormat="false" ht="15" hidden="false" customHeight="true" outlineLevel="0" collapsed="false">
      <c r="A1908" s="1" t="s">
        <v>2072</v>
      </c>
      <c r="B1908" s="1" t="s">
        <v>134</v>
      </c>
      <c r="C1908" s="1" t="s">
        <v>34</v>
      </c>
      <c r="D1908" s="1" t="s">
        <v>653</v>
      </c>
      <c r="E1908" s="1" t="s">
        <v>2085</v>
      </c>
      <c r="F1908" s="14" t="s">
        <v>40</v>
      </c>
      <c r="G1908" s="14" t="str">
        <f aca="false">IF(I1908&lt;p_local,"Local → page infra",IF(H1908&gt;=p_ph1,"Phase 1",IF(H1908&gt;=p_ph2,"Phase 2","Phase 3")))</f>
        <v>Phase 2</v>
      </c>
      <c r="H1908" s="14" t="n">
        <f aca="false">IF(I1908&lt;p_local,0,IF(C1908="Aéroport → Aéroport",p_pts_plein,IF(Y1908&gt;0,IF(I1908&lt;=Y1908,p_pts_plein,IF(I1908&lt;=p_mult2*Y1908,p_pts_moyen,p_pts_r3)),IF(I1908&gt;=p_vv_min,p_pts_plein,IF(I1908&gt;=p_vv_moy,p_pts_moyen,p_pts_court))))+IF(INDEX(10_Lieux!$D:$D,U1908)=1,p_prio1,p_prio2)+IF(INDEX(10_Lieux!$D:$D,V1908)=1,p_prio1,p_prio2)+IF(K1908="Oui",p_tf,0)+p_hub*((INDEX(10_Lieux!$H:$H,U1908)="Hub")+(INDEX(10_Lieux!$H:$H,V1908)="Hub"))+IF(OR(INDEX(10_Lieux!$H:$H,U1908)="Premium",INDEX(10_Lieux!$H:$H,V1908)="Premium"),p_prem,0))</f>
        <v>70</v>
      </c>
      <c r="I1908" s="14" t="n">
        <f aca="false">ROUND(W1908*p_facteur,0)</f>
        <v>210</v>
      </c>
      <c r="J1908" s="14" t="str">
        <f aca="false">IF(X1908&lt;60,X1908&amp;" min",INT(X1908/60)&amp;" h"&amp;IF(MOD(X1908,60)=0,""," "&amp;TEXT(MOD(X1908,60),"00")))</f>
        <v>2 h 15</v>
      </c>
      <c r="K1908" s="14" t="str">
        <f aca="false">IF(S1908&lt;&gt;T1908,"Oui","Non")</f>
        <v>Oui</v>
      </c>
      <c r="L1908" s="14" t="str">
        <f aca="false">IF(AND(INDEX(10_Lieux!$B:$B,U1908)="Ville",INDEX(10_Lieux!$B:$B,V1908)="Ville"),"/chauffeur-prive/"&amp;INDEX(10_Lieux!$E:$E,U1908)&amp;"-"&amp;INDEX(10_Lieux!$E:$E,V1908)&amp;"/","/chauffeur-prive/"&amp;INDEX(10_Lieux!$E:$E,U1908)&amp;"/"&amp;INDEX(10_Lieux!$E:$E,V1908)&amp;"/")</f>
        <v>/chauffeur-prive/aeroport-liege/lille/</v>
      </c>
      <c r="M1908" s="14" t="str">
        <f aca="false">IFERROR(INDEX($L:$L,MATCH(B1908&amp;"|"&amp;A1908,$Z:$Z,0)),"—")</f>
        <v>/chauffeur-prive/lille/aeroport-liege/</v>
      </c>
      <c r="N1908" s="14" t="str">
        <f aca="false">IF(LEN("Chauffeur privé "&amp;INDEX(10_Lieux!$J:$J,U1908)&amp;" → "&amp;INDEX(10_Lieux!$J:$J,V1908)&amp;" | 24h/24")&gt;60,"Chauffeur privé "&amp;INDEX(10_Lieux!$J:$J,U1908)&amp;" → "&amp;INDEX(10_Lieux!$J:$J,V1908),"Chauffeur privé "&amp;INDEX(10_Lieux!$J:$J,U1908)&amp;" → "&amp;INDEX(10_Lieux!$J:$J,V1908)&amp;" | 24h/24")</f>
        <v>Chauffeur privé Aéroport de Liège → Lille | 24h/24</v>
      </c>
      <c r="O1908" s="14" t="n">
        <f aca="false">LEN(N1908)</f>
        <v>50</v>
      </c>
      <c r="P1908" s="14" t="str">
        <f aca="false">"Chauffeur privé "&amp;INDEX(10_Lieux!$K:$K,U1908)&amp;" vers "&amp;INDEX(10_Lieux!$L:$L,V1908)</f>
        <v>Chauffeur privé de l'aéroport de Liège vers Lille</v>
      </c>
      <c r="Q1908" s="14" t="str">
        <f aca="false">"Chauffeur privé "&amp;INDEX(10_Lieux!$K:$K,U1908)&amp;" vers "&amp;INDEX(10_Lieux!$L:$L,V1908)&amp;" : env. "&amp;I1908&amp;" km, "&amp;J1908&amp;" de route. Devis personnalisé, standard 24h/24 et 7j/7."</f>
        <v>Chauffeur privé de l'aéroport de Liège vers Lille : env. 210 km, 2 h 15 de route. Devis personnalisé, standard 24h/24 et 7j/7.</v>
      </c>
      <c r="R1908" s="14" t="n">
        <f aca="false">LEN(Q1908)</f>
        <v>126</v>
      </c>
      <c r="S1908" s="14" t="str">
        <f aca="false">INDEX(10_Lieux!$C:$C,U1908)</f>
        <v>Belgique</v>
      </c>
      <c r="T1908" s="14" t="str">
        <f aca="false">INDEX(10_Lieux!$C:$C,V1908)</f>
        <v>France</v>
      </c>
      <c r="U1908" s="14" t="n">
        <f aca="false">MATCH(A1908,10_Lieux!$A:$A,0)</f>
        <v>179</v>
      </c>
      <c r="V1908" s="14" t="n">
        <f aca="false">MATCH(B1908,10_Lieux!$A:$A,0)</f>
        <v>37</v>
      </c>
      <c r="W1908" s="14" t="n">
        <f aca="false">ROUND(6371*2*ASIN(SQRT(SIN(RADIANS(INDEX(10_Lieux!$F:$F,V1908)-INDEX(10_Lieux!$F:$F,U1908))/2)^2+COS(RADIANS(INDEX(10_Lieux!$F:$F,U1908)))*COS(RADIANS(INDEX(10_Lieux!$F:$F,V1908)))*SIN(RADIANS(INDEX(10_Lieux!$G:$G,V1908)-INDEX(10_Lieux!$G:$G,U1908))/2)^2)),1)</f>
        <v>168.3</v>
      </c>
      <c r="X1908" s="14" t="n">
        <f aca="false">ROUND(I1908/IF(I1908&lt;p_seuil_vitesse,p_vit_lente,p_vit_rapide)*60/15,0)*15</f>
        <v>135</v>
      </c>
      <c r="Y1908" s="14" t="n">
        <f aca="false">MAX(IF(INDEX(10_Lieux!$B:$B,U1908)&lt;&gt;"Ville",INDEX(10_Lieux!$I:$I,U1908),0),IF(INDEX(10_Lieux!$B:$B,V1908)&lt;&gt;"Ville",INDEX(10_Lieux!$I:$I,V1908),0))</f>
        <v>250</v>
      </c>
      <c r="Z1908" s="14" t="str">
        <f aca="false">A1908&amp;"|"&amp;B1908</f>
        <v>Liège Airport|Lille</v>
      </c>
      <c r="AA1908" s="14" t="str">
        <f aca="false">IF(I1908&lt;p_local,"Local",IF(I1908&lt;p_vv_min,"Courte distance",IF(I1908&lt;p_tres_long,"Longue distance","Très longue distance")))</f>
        <v>Longue distance</v>
      </c>
    </row>
    <row r="1909" customFormat="false" ht="15" hidden="false" customHeight="true" outlineLevel="0" collapsed="false">
      <c r="A1909" s="1" t="s">
        <v>134</v>
      </c>
      <c r="B1909" s="1" t="s">
        <v>2072</v>
      </c>
      <c r="C1909" s="1" t="s">
        <v>35</v>
      </c>
      <c r="D1909" s="1" t="s">
        <v>653</v>
      </c>
      <c r="E1909" s="1" t="s">
        <v>2086</v>
      </c>
      <c r="F1909" s="14" t="s">
        <v>40</v>
      </c>
      <c r="G1909" s="14" t="str">
        <f aca="false">IF(I1909&lt;p_local,"Local → page infra",IF(H1909&gt;=p_ph1,"Phase 1",IF(H1909&gt;=p_ph2,"Phase 2","Phase 3")))</f>
        <v>Phase 2</v>
      </c>
      <c r="H1909" s="14" t="n">
        <f aca="false">IF(I1909&lt;p_local,0,IF(C1909="Aéroport → Aéroport",p_pts_plein,IF(Y1909&gt;0,IF(I1909&lt;=Y1909,p_pts_plein,IF(I1909&lt;=p_mult2*Y1909,p_pts_moyen,p_pts_r3)),IF(I1909&gt;=p_vv_min,p_pts_plein,IF(I1909&gt;=p_vv_moy,p_pts_moyen,p_pts_court))))+IF(INDEX(10_Lieux!$D:$D,U1909)=1,p_prio1,p_prio2)+IF(INDEX(10_Lieux!$D:$D,V1909)=1,p_prio1,p_prio2)+IF(K1909="Oui",p_tf,0)+p_hub*((INDEX(10_Lieux!$H:$H,U1909)="Hub")+(INDEX(10_Lieux!$H:$H,V1909)="Hub"))+IF(OR(INDEX(10_Lieux!$H:$H,U1909)="Premium",INDEX(10_Lieux!$H:$H,V1909)="Premium"),p_prem,0))</f>
        <v>70</v>
      </c>
      <c r="I1909" s="14" t="n">
        <f aca="false">ROUND(W1909*p_facteur,0)</f>
        <v>210</v>
      </c>
      <c r="J1909" s="14" t="str">
        <f aca="false">IF(X1909&lt;60,X1909&amp;" min",INT(X1909/60)&amp;" h"&amp;IF(MOD(X1909,60)=0,""," "&amp;TEXT(MOD(X1909,60),"00")))</f>
        <v>2 h 15</v>
      </c>
      <c r="K1909" s="14" t="str">
        <f aca="false">IF(S1909&lt;&gt;T1909,"Oui","Non")</f>
        <v>Oui</v>
      </c>
      <c r="L1909" s="14" t="str">
        <f aca="false">IF(AND(INDEX(10_Lieux!$B:$B,U1909)="Ville",INDEX(10_Lieux!$B:$B,V1909)="Ville"),"/chauffeur-prive/"&amp;INDEX(10_Lieux!$E:$E,U1909)&amp;"-"&amp;INDEX(10_Lieux!$E:$E,V1909)&amp;"/","/chauffeur-prive/"&amp;INDEX(10_Lieux!$E:$E,U1909)&amp;"/"&amp;INDEX(10_Lieux!$E:$E,V1909)&amp;"/")</f>
        <v>/chauffeur-prive/lille/aeroport-liege/</v>
      </c>
      <c r="M1909" s="14" t="str">
        <f aca="false">IFERROR(INDEX($L:$L,MATCH(B1909&amp;"|"&amp;A1909,$Z:$Z,0)),"—")</f>
        <v>/chauffeur-prive/aeroport-liege/lille/</v>
      </c>
      <c r="N1909" s="14" t="str">
        <f aca="false">IF(LEN("Chauffeur privé "&amp;INDEX(10_Lieux!$J:$J,U1909)&amp;" → "&amp;INDEX(10_Lieux!$J:$J,V1909)&amp;" | 24h/24")&gt;60,"Chauffeur privé "&amp;INDEX(10_Lieux!$J:$J,U1909)&amp;" → "&amp;INDEX(10_Lieux!$J:$J,V1909),"Chauffeur privé "&amp;INDEX(10_Lieux!$J:$J,U1909)&amp;" → "&amp;INDEX(10_Lieux!$J:$J,V1909)&amp;" | 24h/24")</f>
        <v>Chauffeur privé Lille → Aéroport de Liège | 24h/24</v>
      </c>
      <c r="O1909" s="14" t="n">
        <f aca="false">LEN(N1909)</f>
        <v>50</v>
      </c>
      <c r="P1909" s="14" t="str">
        <f aca="false">"Chauffeur privé "&amp;INDEX(10_Lieux!$K:$K,U1909)&amp;" vers "&amp;INDEX(10_Lieux!$L:$L,V1909)</f>
        <v>Chauffeur privé de Lille vers l'aéroport de Liège</v>
      </c>
      <c r="Q1909" s="14" t="str">
        <f aca="false">"Chauffeur privé "&amp;INDEX(10_Lieux!$K:$K,U1909)&amp;" vers "&amp;INDEX(10_Lieux!$L:$L,V1909)&amp;" : env. "&amp;I1909&amp;" km, "&amp;J1909&amp;" de route. Devis personnalisé, standard 24h/24 et 7j/7."</f>
        <v>Chauffeur privé de Lille vers l'aéroport de Liège : env. 210 km, 2 h 15 de route. Devis personnalisé, standard 24h/24 et 7j/7.</v>
      </c>
      <c r="R1909" s="14" t="n">
        <f aca="false">LEN(Q1909)</f>
        <v>126</v>
      </c>
      <c r="S1909" s="14" t="str">
        <f aca="false">INDEX(10_Lieux!$C:$C,U1909)</f>
        <v>France</v>
      </c>
      <c r="T1909" s="14" t="str">
        <f aca="false">INDEX(10_Lieux!$C:$C,V1909)</f>
        <v>Belgique</v>
      </c>
      <c r="U1909" s="14" t="n">
        <f aca="false">MATCH(A1909,10_Lieux!$A:$A,0)</f>
        <v>37</v>
      </c>
      <c r="V1909" s="14" t="n">
        <f aca="false">MATCH(B1909,10_Lieux!$A:$A,0)</f>
        <v>179</v>
      </c>
      <c r="W1909" s="14" t="n">
        <f aca="false">ROUND(6371*2*ASIN(SQRT(SIN(RADIANS(INDEX(10_Lieux!$F:$F,V1909)-INDEX(10_Lieux!$F:$F,U1909))/2)^2+COS(RADIANS(INDEX(10_Lieux!$F:$F,U1909)))*COS(RADIANS(INDEX(10_Lieux!$F:$F,V1909)))*SIN(RADIANS(INDEX(10_Lieux!$G:$G,V1909)-INDEX(10_Lieux!$G:$G,U1909))/2)^2)),1)</f>
        <v>168.3</v>
      </c>
      <c r="X1909" s="14" t="n">
        <f aca="false">ROUND(I1909/IF(I1909&lt;p_seuil_vitesse,p_vit_lente,p_vit_rapide)*60/15,0)*15</f>
        <v>135</v>
      </c>
      <c r="Y1909" s="14" t="n">
        <f aca="false">MAX(IF(INDEX(10_Lieux!$B:$B,U1909)&lt;&gt;"Ville",INDEX(10_Lieux!$I:$I,U1909),0),IF(INDEX(10_Lieux!$B:$B,V1909)&lt;&gt;"Ville",INDEX(10_Lieux!$I:$I,V1909),0))</f>
        <v>250</v>
      </c>
      <c r="Z1909" s="14" t="str">
        <f aca="false">A1909&amp;"|"&amp;B1909</f>
        <v>Lille|Liège Airport</v>
      </c>
      <c r="AA1909" s="14" t="str">
        <f aca="false">IF(I1909&lt;p_local,"Local",IF(I1909&lt;p_vv_min,"Courte distance",IF(I1909&lt;p_tres_long,"Longue distance","Très longue distance")))</f>
        <v>Longue distance</v>
      </c>
    </row>
    <row r="1910" customFormat="false" ht="15" hidden="false" customHeight="true" outlineLevel="0" collapsed="false">
      <c r="A1910" s="1" t="s">
        <v>2072</v>
      </c>
      <c r="B1910" s="1" t="s">
        <v>136</v>
      </c>
      <c r="C1910" s="1" t="s">
        <v>34</v>
      </c>
      <c r="D1910" s="1" t="s">
        <v>653</v>
      </c>
      <c r="E1910" s="1" t="s">
        <v>2087</v>
      </c>
      <c r="F1910" s="14" t="s">
        <v>40</v>
      </c>
      <c r="G1910" s="14" t="str">
        <f aca="false">IF(I1910&lt;p_local,"Local → page infra",IF(H1910&gt;=p_ph1,"Phase 1",IF(H1910&gt;=p_ph2,"Phase 2","Phase 3")))</f>
        <v>Phase 3</v>
      </c>
      <c r="H1910" s="14" t="n">
        <f aca="false">IF(I1910&lt;p_local,0,IF(C1910="Aéroport → Aéroport",p_pts_plein,IF(Y1910&gt;0,IF(I1910&lt;=Y1910,p_pts_plein,IF(I1910&lt;=p_mult2*Y1910,p_pts_moyen,p_pts_r3)),IF(I1910&gt;=p_vv_min,p_pts_plein,IF(I1910&gt;=p_vv_moy,p_pts_moyen,p_pts_court))))+IF(INDEX(10_Lieux!$D:$D,U1910)=1,p_prio1,p_prio2)+IF(INDEX(10_Lieux!$D:$D,V1910)=1,p_prio1,p_prio2)+IF(K1910="Oui",p_tf,0)+p_hub*((INDEX(10_Lieux!$H:$H,U1910)="Hub")+(INDEX(10_Lieux!$H:$H,V1910)="Hub"))+IF(OR(INDEX(10_Lieux!$H:$H,U1910)="Premium",INDEX(10_Lieux!$H:$H,V1910)="Premium"),p_prem,0))</f>
        <v>55</v>
      </c>
      <c r="I1910" s="14" t="n">
        <f aca="false">ROUND(W1910*p_facteur,0)</f>
        <v>354</v>
      </c>
      <c r="J1910" s="14" t="str">
        <f aca="false">IF(X1910&lt;60,X1910&amp;" min",INT(X1910/60)&amp;" h"&amp;IF(MOD(X1910,60)=0,""," "&amp;TEXT(MOD(X1910,60),"00")))</f>
        <v>3 h 45</v>
      </c>
      <c r="K1910" s="14" t="str">
        <f aca="false">IF(S1910&lt;&gt;T1910,"Oui","Non")</f>
        <v>Oui</v>
      </c>
      <c r="L1910" s="14" t="str">
        <f aca="false">IF(AND(INDEX(10_Lieux!$B:$B,U1910)="Ville",INDEX(10_Lieux!$B:$B,V1910)="Ville"),"/chauffeur-prive/"&amp;INDEX(10_Lieux!$E:$E,U1910)&amp;"-"&amp;INDEX(10_Lieux!$E:$E,V1910)&amp;"/","/chauffeur-prive/"&amp;INDEX(10_Lieux!$E:$E,U1910)&amp;"/"&amp;INDEX(10_Lieux!$E:$E,V1910)&amp;"/")</f>
        <v>/chauffeur-prive/aeroport-liege/strasbourg/</v>
      </c>
      <c r="M1910" s="14" t="str">
        <f aca="false">IFERROR(INDEX($L:$L,MATCH(B1910&amp;"|"&amp;A1910,$Z:$Z,0)),"—")</f>
        <v>/chauffeur-prive/strasbourg/aeroport-liege/</v>
      </c>
      <c r="N1910" s="14" t="str">
        <f aca="false">IF(LEN("Chauffeur privé "&amp;INDEX(10_Lieux!$J:$J,U1910)&amp;" → "&amp;INDEX(10_Lieux!$J:$J,V1910)&amp;" | 24h/24")&gt;60,"Chauffeur privé "&amp;INDEX(10_Lieux!$J:$J,U1910)&amp;" → "&amp;INDEX(10_Lieux!$J:$J,V1910),"Chauffeur privé "&amp;INDEX(10_Lieux!$J:$J,U1910)&amp;" → "&amp;INDEX(10_Lieux!$J:$J,V1910)&amp;" | 24h/24")</f>
        <v>Chauffeur privé Aéroport de Liège → Strasbourg | 24h/24</v>
      </c>
      <c r="O1910" s="14" t="n">
        <f aca="false">LEN(N1910)</f>
        <v>55</v>
      </c>
      <c r="P1910" s="14" t="str">
        <f aca="false">"Chauffeur privé "&amp;INDEX(10_Lieux!$K:$K,U1910)&amp;" vers "&amp;INDEX(10_Lieux!$L:$L,V1910)</f>
        <v>Chauffeur privé de l'aéroport de Liège vers Strasbourg</v>
      </c>
      <c r="Q1910" s="14" t="str">
        <f aca="false">"Chauffeur privé "&amp;INDEX(10_Lieux!$K:$K,U1910)&amp;" vers "&amp;INDEX(10_Lieux!$L:$L,V1910)&amp;" : env. "&amp;I1910&amp;" km, "&amp;J1910&amp;" de route. Devis personnalisé, standard 24h/24 et 7j/7."</f>
        <v>Chauffeur privé de l'aéroport de Liège vers Strasbourg : env. 354 km, 3 h 45 de route. Devis personnalisé, standard 24h/24 et 7j/7.</v>
      </c>
      <c r="R1910" s="14" t="n">
        <f aca="false">LEN(Q1910)</f>
        <v>131</v>
      </c>
      <c r="S1910" s="14" t="str">
        <f aca="false">INDEX(10_Lieux!$C:$C,U1910)</f>
        <v>Belgique</v>
      </c>
      <c r="T1910" s="14" t="str">
        <f aca="false">INDEX(10_Lieux!$C:$C,V1910)</f>
        <v>France</v>
      </c>
      <c r="U1910" s="14" t="n">
        <f aca="false">MATCH(A1910,10_Lieux!$A:$A,0)</f>
        <v>179</v>
      </c>
      <c r="V1910" s="14" t="n">
        <f aca="false">MATCH(B1910,10_Lieux!$A:$A,0)</f>
        <v>29</v>
      </c>
      <c r="W1910" s="14" t="n">
        <f aca="false">ROUND(6371*2*ASIN(SQRT(SIN(RADIANS(INDEX(10_Lieux!$F:$F,V1910)-INDEX(10_Lieux!$F:$F,U1910))/2)^2+COS(RADIANS(INDEX(10_Lieux!$F:$F,U1910)))*COS(RADIANS(INDEX(10_Lieux!$F:$F,V1910)))*SIN(RADIANS(INDEX(10_Lieux!$G:$G,V1910)-INDEX(10_Lieux!$G:$G,U1910))/2)^2)),1)</f>
        <v>283.4</v>
      </c>
      <c r="X1910" s="14" t="n">
        <f aca="false">ROUND(I1910/IF(I1910&lt;p_seuil_vitesse,p_vit_lente,p_vit_rapide)*60/15,0)*15</f>
        <v>225</v>
      </c>
      <c r="Y1910" s="14" t="n">
        <f aca="false">MAX(IF(INDEX(10_Lieux!$B:$B,U1910)&lt;&gt;"Ville",INDEX(10_Lieux!$I:$I,U1910),0),IF(INDEX(10_Lieux!$B:$B,V1910)&lt;&gt;"Ville",INDEX(10_Lieux!$I:$I,V1910),0))</f>
        <v>250</v>
      </c>
      <c r="Z1910" s="14" t="str">
        <f aca="false">A1910&amp;"|"&amp;B1910</f>
        <v>Liège Airport|Strasbourg</v>
      </c>
      <c r="AA1910" s="14" t="str">
        <f aca="false">IF(I1910&lt;p_local,"Local",IF(I1910&lt;p_vv_min,"Courte distance",IF(I1910&lt;p_tres_long,"Longue distance","Très longue distance")))</f>
        <v>Longue distance</v>
      </c>
    </row>
    <row r="1911" customFormat="false" ht="15" hidden="false" customHeight="true" outlineLevel="0" collapsed="false">
      <c r="A1911" s="1" t="s">
        <v>136</v>
      </c>
      <c r="B1911" s="1" t="s">
        <v>2072</v>
      </c>
      <c r="C1911" s="1" t="s">
        <v>35</v>
      </c>
      <c r="D1911" s="1" t="s">
        <v>653</v>
      </c>
      <c r="E1911" s="1" t="s">
        <v>2088</v>
      </c>
      <c r="F1911" s="14" t="s">
        <v>40</v>
      </c>
      <c r="G1911" s="14" t="str">
        <f aca="false">IF(I1911&lt;p_local,"Local → page infra",IF(H1911&gt;=p_ph1,"Phase 1",IF(H1911&gt;=p_ph2,"Phase 2","Phase 3")))</f>
        <v>Phase 3</v>
      </c>
      <c r="H1911" s="14" t="n">
        <f aca="false">IF(I1911&lt;p_local,0,IF(C1911="Aéroport → Aéroport",p_pts_plein,IF(Y1911&gt;0,IF(I1911&lt;=Y1911,p_pts_plein,IF(I1911&lt;=p_mult2*Y1911,p_pts_moyen,p_pts_r3)),IF(I1911&gt;=p_vv_min,p_pts_plein,IF(I1911&gt;=p_vv_moy,p_pts_moyen,p_pts_court))))+IF(INDEX(10_Lieux!$D:$D,U1911)=1,p_prio1,p_prio2)+IF(INDEX(10_Lieux!$D:$D,V1911)=1,p_prio1,p_prio2)+IF(K1911="Oui",p_tf,0)+p_hub*((INDEX(10_Lieux!$H:$H,U1911)="Hub")+(INDEX(10_Lieux!$H:$H,V1911)="Hub"))+IF(OR(INDEX(10_Lieux!$H:$H,U1911)="Premium",INDEX(10_Lieux!$H:$H,V1911)="Premium"),p_prem,0))</f>
        <v>55</v>
      </c>
      <c r="I1911" s="14" t="n">
        <f aca="false">ROUND(W1911*p_facteur,0)</f>
        <v>354</v>
      </c>
      <c r="J1911" s="14" t="str">
        <f aca="false">IF(X1911&lt;60,X1911&amp;" min",INT(X1911/60)&amp;" h"&amp;IF(MOD(X1911,60)=0,""," "&amp;TEXT(MOD(X1911,60),"00")))</f>
        <v>3 h 45</v>
      </c>
      <c r="K1911" s="14" t="str">
        <f aca="false">IF(S1911&lt;&gt;T1911,"Oui","Non")</f>
        <v>Oui</v>
      </c>
      <c r="L1911" s="14" t="str">
        <f aca="false">IF(AND(INDEX(10_Lieux!$B:$B,U1911)="Ville",INDEX(10_Lieux!$B:$B,V1911)="Ville"),"/chauffeur-prive/"&amp;INDEX(10_Lieux!$E:$E,U1911)&amp;"-"&amp;INDEX(10_Lieux!$E:$E,V1911)&amp;"/","/chauffeur-prive/"&amp;INDEX(10_Lieux!$E:$E,U1911)&amp;"/"&amp;INDEX(10_Lieux!$E:$E,V1911)&amp;"/")</f>
        <v>/chauffeur-prive/strasbourg/aeroport-liege/</v>
      </c>
      <c r="M1911" s="14" t="str">
        <f aca="false">IFERROR(INDEX($L:$L,MATCH(B1911&amp;"|"&amp;A1911,$Z:$Z,0)),"—")</f>
        <v>/chauffeur-prive/aeroport-liege/strasbourg/</v>
      </c>
      <c r="N1911" s="14" t="str">
        <f aca="false">IF(LEN("Chauffeur privé "&amp;INDEX(10_Lieux!$J:$J,U1911)&amp;" → "&amp;INDEX(10_Lieux!$J:$J,V1911)&amp;" | 24h/24")&gt;60,"Chauffeur privé "&amp;INDEX(10_Lieux!$J:$J,U1911)&amp;" → "&amp;INDEX(10_Lieux!$J:$J,V1911),"Chauffeur privé "&amp;INDEX(10_Lieux!$J:$J,U1911)&amp;" → "&amp;INDEX(10_Lieux!$J:$J,V1911)&amp;" | 24h/24")</f>
        <v>Chauffeur privé Strasbourg → Aéroport de Liège | 24h/24</v>
      </c>
      <c r="O1911" s="14" t="n">
        <f aca="false">LEN(N1911)</f>
        <v>55</v>
      </c>
      <c r="P1911" s="14" t="str">
        <f aca="false">"Chauffeur privé "&amp;INDEX(10_Lieux!$K:$K,U1911)&amp;" vers "&amp;INDEX(10_Lieux!$L:$L,V1911)</f>
        <v>Chauffeur privé de Strasbourg vers l'aéroport de Liège</v>
      </c>
      <c r="Q1911" s="14" t="str">
        <f aca="false">"Chauffeur privé "&amp;INDEX(10_Lieux!$K:$K,U1911)&amp;" vers "&amp;INDEX(10_Lieux!$L:$L,V1911)&amp;" : env. "&amp;I1911&amp;" km, "&amp;J1911&amp;" de route. Devis personnalisé, standard 24h/24 et 7j/7."</f>
        <v>Chauffeur privé de Strasbourg vers l'aéroport de Liège : env. 354 km, 3 h 45 de route. Devis personnalisé, standard 24h/24 et 7j/7.</v>
      </c>
      <c r="R1911" s="14" t="n">
        <f aca="false">LEN(Q1911)</f>
        <v>131</v>
      </c>
      <c r="S1911" s="14" t="str">
        <f aca="false">INDEX(10_Lieux!$C:$C,U1911)</f>
        <v>France</v>
      </c>
      <c r="T1911" s="14" t="str">
        <f aca="false">INDEX(10_Lieux!$C:$C,V1911)</f>
        <v>Belgique</v>
      </c>
      <c r="U1911" s="14" t="n">
        <f aca="false">MATCH(A1911,10_Lieux!$A:$A,0)</f>
        <v>29</v>
      </c>
      <c r="V1911" s="14" t="n">
        <f aca="false">MATCH(B1911,10_Lieux!$A:$A,0)</f>
        <v>179</v>
      </c>
      <c r="W1911" s="14" t="n">
        <f aca="false">ROUND(6371*2*ASIN(SQRT(SIN(RADIANS(INDEX(10_Lieux!$F:$F,V1911)-INDEX(10_Lieux!$F:$F,U1911))/2)^2+COS(RADIANS(INDEX(10_Lieux!$F:$F,U1911)))*COS(RADIANS(INDEX(10_Lieux!$F:$F,V1911)))*SIN(RADIANS(INDEX(10_Lieux!$G:$G,V1911)-INDEX(10_Lieux!$G:$G,U1911))/2)^2)),1)</f>
        <v>283.4</v>
      </c>
      <c r="X1911" s="14" t="n">
        <f aca="false">ROUND(I1911/IF(I1911&lt;p_seuil_vitesse,p_vit_lente,p_vit_rapide)*60/15,0)*15</f>
        <v>225</v>
      </c>
      <c r="Y1911" s="14" t="n">
        <f aca="false">MAX(IF(INDEX(10_Lieux!$B:$B,U1911)&lt;&gt;"Ville",INDEX(10_Lieux!$I:$I,U1911),0),IF(INDEX(10_Lieux!$B:$B,V1911)&lt;&gt;"Ville",INDEX(10_Lieux!$I:$I,V1911),0))</f>
        <v>250</v>
      </c>
      <c r="Z1911" s="14" t="str">
        <f aca="false">A1911&amp;"|"&amp;B1911</f>
        <v>Strasbourg|Liège Airport</v>
      </c>
      <c r="AA1911" s="14" t="str">
        <f aca="false">IF(I1911&lt;p_local,"Local",IF(I1911&lt;p_vv_min,"Courte distance",IF(I1911&lt;p_tres_long,"Longue distance","Très longue distance")))</f>
        <v>Longue distance</v>
      </c>
    </row>
    <row r="1912" customFormat="false" ht="15" hidden="false" customHeight="true" outlineLevel="0" collapsed="false">
      <c r="A1912" s="1" t="s">
        <v>2072</v>
      </c>
      <c r="B1912" s="1" t="s">
        <v>138</v>
      </c>
      <c r="C1912" s="1" t="s">
        <v>34</v>
      </c>
      <c r="D1912" s="1" t="s">
        <v>653</v>
      </c>
      <c r="E1912" s="1" t="s">
        <v>2089</v>
      </c>
      <c r="F1912" s="14" t="s">
        <v>40</v>
      </c>
      <c r="G1912" s="14" t="str">
        <f aca="false">IF(I1912&lt;p_local,"Local → page infra",IF(H1912&gt;=p_ph1,"Phase 1",IF(H1912&gt;=p_ph2,"Phase 2","Phase 3")))</f>
        <v>Phase 3</v>
      </c>
      <c r="H1912" s="14" t="n">
        <f aca="false">IF(I1912&lt;p_local,0,IF(C1912="Aéroport → Aéroport",p_pts_plein,IF(Y1912&gt;0,IF(I1912&lt;=Y1912,p_pts_plein,IF(I1912&lt;=p_mult2*Y1912,p_pts_moyen,p_pts_r3)),IF(I1912&gt;=p_vv_min,p_pts_plein,IF(I1912&gt;=p_vv_moy,p_pts_moyen,p_pts_court))))+IF(INDEX(10_Lieux!$D:$D,U1912)=1,p_prio1,p_prio2)+IF(INDEX(10_Lieux!$D:$D,V1912)=1,p_prio1,p_prio2)+IF(K1912="Oui",p_tf,0)+p_hub*((INDEX(10_Lieux!$H:$H,U1912)="Hub")+(INDEX(10_Lieux!$H:$H,V1912)="Hub"))+IF(OR(INDEX(10_Lieux!$H:$H,U1912)="Premium",INDEX(10_Lieux!$H:$H,V1912)="Premium"),p_prem,0))</f>
        <v>35</v>
      </c>
      <c r="I1912" s="14" t="n">
        <f aca="false">ROUND(W1912*p_facteur,0)</f>
        <v>988</v>
      </c>
      <c r="J1912" s="14" t="str">
        <f aca="false">IF(X1912&lt;60,X1912&amp;" min",INT(X1912/60)&amp;" h"&amp;IF(MOD(X1912,60)=0,""," "&amp;TEXT(MOD(X1912,60),"00")))</f>
        <v>10 h 30</v>
      </c>
      <c r="K1912" s="14" t="str">
        <f aca="false">IF(S1912&lt;&gt;T1912,"Oui","Non")</f>
        <v>Oui</v>
      </c>
      <c r="L1912" s="14" t="str">
        <f aca="false">IF(AND(INDEX(10_Lieux!$B:$B,U1912)="Ville",INDEX(10_Lieux!$B:$B,V1912)="Ville"),"/chauffeur-prive/"&amp;INDEX(10_Lieux!$E:$E,U1912)&amp;"-"&amp;INDEX(10_Lieux!$E:$E,V1912)&amp;"/","/chauffeur-prive/"&amp;INDEX(10_Lieux!$E:$E,U1912)&amp;"/"&amp;INDEX(10_Lieux!$E:$E,V1912)&amp;"/")</f>
        <v>/chauffeur-prive/aeroport-liege/montpellier/</v>
      </c>
      <c r="M1912" s="14" t="str">
        <f aca="false">IFERROR(INDEX($L:$L,MATCH(B1912&amp;"|"&amp;A1912,$Z:$Z,0)),"—")</f>
        <v>/chauffeur-prive/montpellier/aeroport-liege/</v>
      </c>
      <c r="N1912" s="14" t="str">
        <f aca="false">IF(LEN("Chauffeur privé "&amp;INDEX(10_Lieux!$J:$J,U1912)&amp;" → "&amp;INDEX(10_Lieux!$J:$J,V1912)&amp;" | 24h/24")&gt;60,"Chauffeur privé "&amp;INDEX(10_Lieux!$J:$J,U1912)&amp;" → "&amp;INDEX(10_Lieux!$J:$J,V1912),"Chauffeur privé "&amp;INDEX(10_Lieux!$J:$J,U1912)&amp;" → "&amp;INDEX(10_Lieux!$J:$J,V1912)&amp;" | 24h/24")</f>
        <v>Chauffeur privé Aéroport de Liège → Montpellier | 24h/24</v>
      </c>
      <c r="O1912" s="14" t="n">
        <f aca="false">LEN(N1912)</f>
        <v>56</v>
      </c>
      <c r="P1912" s="14" t="str">
        <f aca="false">"Chauffeur privé "&amp;INDEX(10_Lieux!$K:$K,U1912)&amp;" vers "&amp;INDEX(10_Lieux!$L:$L,V1912)</f>
        <v>Chauffeur privé de l'aéroport de Liège vers Montpellier</v>
      </c>
      <c r="Q1912" s="14" t="str">
        <f aca="false">"Chauffeur privé "&amp;INDEX(10_Lieux!$K:$K,U1912)&amp;" vers "&amp;INDEX(10_Lieux!$L:$L,V1912)&amp;" : env. "&amp;I1912&amp;" km, "&amp;J1912&amp;" de route. Devis personnalisé, standard 24h/24 et 7j/7."</f>
        <v>Chauffeur privé de l'aéroport de Liège vers Montpellier : env. 988 km, 10 h 30 de route. Devis personnalisé, standard 24h/24 et 7j/7.</v>
      </c>
      <c r="R1912" s="14" t="n">
        <f aca="false">LEN(Q1912)</f>
        <v>133</v>
      </c>
      <c r="S1912" s="14" t="str">
        <f aca="false">INDEX(10_Lieux!$C:$C,U1912)</f>
        <v>Belgique</v>
      </c>
      <c r="T1912" s="14" t="str">
        <f aca="false">INDEX(10_Lieux!$C:$C,V1912)</f>
        <v>France</v>
      </c>
      <c r="U1912" s="14" t="n">
        <f aca="false">MATCH(A1912,10_Lieux!$A:$A,0)</f>
        <v>179</v>
      </c>
      <c r="V1912" s="14" t="n">
        <f aca="false">MATCH(B1912,10_Lieux!$A:$A,0)</f>
        <v>71</v>
      </c>
      <c r="W1912" s="14" t="n">
        <f aca="false">ROUND(6371*2*ASIN(SQRT(SIN(RADIANS(INDEX(10_Lieux!$F:$F,V1912)-INDEX(10_Lieux!$F:$F,U1912))/2)^2+COS(RADIANS(INDEX(10_Lieux!$F:$F,U1912)))*COS(RADIANS(INDEX(10_Lieux!$F:$F,V1912)))*SIN(RADIANS(INDEX(10_Lieux!$G:$G,V1912)-INDEX(10_Lieux!$G:$G,U1912))/2)^2)),1)</f>
        <v>790.1</v>
      </c>
      <c r="X1912" s="14" t="n">
        <f aca="false">ROUND(I1912/IF(I1912&lt;p_seuil_vitesse,p_vit_lente,p_vit_rapide)*60/15,0)*15</f>
        <v>630</v>
      </c>
      <c r="Y1912" s="14" t="n">
        <f aca="false">MAX(IF(INDEX(10_Lieux!$B:$B,U1912)&lt;&gt;"Ville",INDEX(10_Lieux!$I:$I,U1912),0),IF(INDEX(10_Lieux!$B:$B,V1912)&lt;&gt;"Ville",INDEX(10_Lieux!$I:$I,V1912),0))</f>
        <v>250</v>
      </c>
      <c r="Z1912" s="14" t="str">
        <f aca="false">A1912&amp;"|"&amp;B1912</f>
        <v>Liège Airport|Montpellier</v>
      </c>
      <c r="AA1912" s="14" t="str">
        <f aca="false">IF(I1912&lt;p_local,"Local",IF(I1912&lt;p_vv_min,"Courte distance",IF(I1912&lt;p_tres_long,"Longue distance","Très longue distance")))</f>
        <v>Très longue distance</v>
      </c>
    </row>
    <row r="1913" customFormat="false" ht="15" hidden="false" customHeight="true" outlineLevel="0" collapsed="false">
      <c r="A1913" s="1" t="s">
        <v>138</v>
      </c>
      <c r="B1913" s="1" t="s">
        <v>2072</v>
      </c>
      <c r="C1913" s="1" t="s">
        <v>35</v>
      </c>
      <c r="D1913" s="1" t="s">
        <v>653</v>
      </c>
      <c r="E1913" s="1" t="s">
        <v>2090</v>
      </c>
      <c r="F1913" s="14" t="s">
        <v>40</v>
      </c>
      <c r="G1913" s="14" t="str">
        <f aca="false">IF(I1913&lt;p_local,"Local → page infra",IF(H1913&gt;=p_ph1,"Phase 1",IF(H1913&gt;=p_ph2,"Phase 2","Phase 3")))</f>
        <v>Phase 3</v>
      </c>
      <c r="H1913" s="14" t="n">
        <f aca="false">IF(I1913&lt;p_local,0,IF(C1913="Aéroport → Aéroport",p_pts_plein,IF(Y1913&gt;0,IF(I1913&lt;=Y1913,p_pts_plein,IF(I1913&lt;=p_mult2*Y1913,p_pts_moyen,p_pts_r3)),IF(I1913&gt;=p_vv_min,p_pts_plein,IF(I1913&gt;=p_vv_moy,p_pts_moyen,p_pts_court))))+IF(INDEX(10_Lieux!$D:$D,U1913)=1,p_prio1,p_prio2)+IF(INDEX(10_Lieux!$D:$D,V1913)=1,p_prio1,p_prio2)+IF(K1913="Oui",p_tf,0)+p_hub*((INDEX(10_Lieux!$H:$H,U1913)="Hub")+(INDEX(10_Lieux!$H:$H,V1913)="Hub"))+IF(OR(INDEX(10_Lieux!$H:$H,U1913)="Premium",INDEX(10_Lieux!$H:$H,V1913)="Premium"),p_prem,0))</f>
        <v>35</v>
      </c>
      <c r="I1913" s="14" t="n">
        <f aca="false">ROUND(W1913*p_facteur,0)</f>
        <v>988</v>
      </c>
      <c r="J1913" s="14" t="str">
        <f aca="false">IF(X1913&lt;60,X1913&amp;" min",INT(X1913/60)&amp;" h"&amp;IF(MOD(X1913,60)=0,""," "&amp;TEXT(MOD(X1913,60),"00")))</f>
        <v>10 h 30</v>
      </c>
      <c r="K1913" s="14" t="str">
        <f aca="false">IF(S1913&lt;&gt;T1913,"Oui","Non")</f>
        <v>Oui</v>
      </c>
      <c r="L1913" s="14" t="str">
        <f aca="false">IF(AND(INDEX(10_Lieux!$B:$B,U1913)="Ville",INDEX(10_Lieux!$B:$B,V1913)="Ville"),"/chauffeur-prive/"&amp;INDEX(10_Lieux!$E:$E,U1913)&amp;"-"&amp;INDEX(10_Lieux!$E:$E,V1913)&amp;"/","/chauffeur-prive/"&amp;INDEX(10_Lieux!$E:$E,U1913)&amp;"/"&amp;INDEX(10_Lieux!$E:$E,V1913)&amp;"/")</f>
        <v>/chauffeur-prive/montpellier/aeroport-liege/</v>
      </c>
      <c r="M1913" s="14" t="str">
        <f aca="false">IFERROR(INDEX($L:$L,MATCH(B1913&amp;"|"&amp;A1913,$Z:$Z,0)),"—")</f>
        <v>/chauffeur-prive/aeroport-liege/montpellier/</v>
      </c>
      <c r="N1913" s="14" t="str">
        <f aca="false">IF(LEN("Chauffeur privé "&amp;INDEX(10_Lieux!$J:$J,U1913)&amp;" → "&amp;INDEX(10_Lieux!$J:$J,V1913)&amp;" | 24h/24")&gt;60,"Chauffeur privé "&amp;INDEX(10_Lieux!$J:$J,U1913)&amp;" → "&amp;INDEX(10_Lieux!$J:$J,V1913),"Chauffeur privé "&amp;INDEX(10_Lieux!$J:$J,U1913)&amp;" → "&amp;INDEX(10_Lieux!$J:$J,V1913)&amp;" | 24h/24")</f>
        <v>Chauffeur privé Montpellier → Aéroport de Liège | 24h/24</v>
      </c>
      <c r="O1913" s="14" t="n">
        <f aca="false">LEN(N1913)</f>
        <v>56</v>
      </c>
      <c r="P1913" s="14" t="str">
        <f aca="false">"Chauffeur privé "&amp;INDEX(10_Lieux!$K:$K,U1913)&amp;" vers "&amp;INDEX(10_Lieux!$L:$L,V1913)</f>
        <v>Chauffeur privé de Montpellier vers l'aéroport de Liège</v>
      </c>
      <c r="Q1913" s="14" t="str">
        <f aca="false">"Chauffeur privé "&amp;INDEX(10_Lieux!$K:$K,U1913)&amp;" vers "&amp;INDEX(10_Lieux!$L:$L,V1913)&amp;" : env. "&amp;I1913&amp;" km, "&amp;J1913&amp;" de route. Devis personnalisé, standard 24h/24 et 7j/7."</f>
        <v>Chauffeur privé de Montpellier vers l'aéroport de Liège : env. 988 km, 10 h 30 de route. Devis personnalisé, standard 24h/24 et 7j/7.</v>
      </c>
      <c r="R1913" s="14" t="n">
        <f aca="false">LEN(Q1913)</f>
        <v>133</v>
      </c>
      <c r="S1913" s="14" t="str">
        <f aca="false">INDEX(10_Lieux!$C:$C,U1913)</f>
        <v>France</v>
      </c>
      <c r="T1913" s="14" t="str">
        <f aca="false">INDEX(10_Lieux!$C:$C,V1913)</f>
        <v>Belgique</v>
      </c>
      <c r="U1913" s="14" t="n">
        <f aca="false">MATCH(A1913,10_Lieux!$A:$A,0)</f>
        <v>71</v>
      </c>
      <c r="V1913" s="14" t="n">
        <f aca="false">MATCH(B1913,10_Lieux!$A:$A,0)</f>
        <v>179</v>
      </c>
      <c r="W1913" s="14" t="n">
        <f aca="false">ROUND(6371*2*ASIN(SQRT(SIN(RADIANS(INDEX(10_Lieux!$F:$F,V1913)-INDEX(10_Lieux!$F:$F,U1913))/2)^2+COS(RADIANS(INDEX(10_Lieux!$F:$F,U1913)))*COS(RADIANS(INDEX(10_Lieux!$F:$F,V1913)))*SIN(RADIANS(INDEX(10_Lieux!$G:$G,V1913)-INDEX(10_Lieux!$G:$G,U1913))/2)^2)),1)</f>
        <v>790.1</v>
      </c>
      <c r="X1913" s="14" t="n">
        <f aca="false">ROUND(I1913/IF(I1913&lt;p_seuil_vitesse,p_vit_lente,p_vit_rapide)*60/15,0)*15</f>
        <v>630</v>
      </c>
      <c r="Y1913" s="14" t="n">
        <f aca="false">MAX(IF(INDEX(10_Lieux!$B:$B,U1913)&lt;&gt;"Ville",INDEX(10_Lieux!$I:$I,U1913),0),IF(INDEX(10_Lieux!$B:$B,V1913)&lt;&gt;"Ville",INDEX(10_Lieux!$I:$I,V1913),0))</f>
        <v>250</v>
      </c>
      <c r="Z1913" s="14" t="str">
        <f aca="false">A1913&amp;"|"&amp;B1913</f>
        <v>Montpellier|Liège Airport</v>
      </c>
      <c r="AA1913" s="14" t="str">
        <f aca="false">IF(I1913&lt;p_local,"Local",IF(I1913&lt;p_vv_min,"Courte distance",IF(I1913&lt;p_tres_long,"Longue distance","Très longue distance")))</f>
        <v>Très longue distance</v>
      </c>
    </row>
    <row r="1914" customFormat="false" ht="15" hidden="false" customHeight="true" outlineLevel="0" collapsed="false">
      <c r="A1914" s="1" t="s">
        <v>2072</v>
      </c>
      <c r="B1914" s="1" t="s">
        <v>140</v>
      </c>
      <c r="C1914" s="1" t="s">
        <v>34</v>
      </c>
      <c r="D1914" s="1" t="s">
        <v>653</v>
      </c>
      <c r="E1914" s="1" t="s">
        <v>2091</v>
      </c>
      <c r="F1914" s="14" t="s">
        <v>40</v>
      </c>
      <c r="G1914" s="14" t="str">
        <f aca="false">IF(I1914&lt;p_local,"Local → page infra",IF(H1914&gt;=p_ph1,"Phase 1",IF(H1914&gt;=p_ph2,"Phase 2","Phase 3")))</f>
        <v>Phase 3</v>
      </c>
      <c r="H1914" s="14" t="n">
        <f aca="false">IF(I1914&lt;p_local,0,IF(C1914="Aéroport → Aéroport",p_pts_plein,IF(Y1914&gt;0,IF(I1914&lt;=Y1914,p_pts_plein,IF(I1914&lt;=p_mult2*Y1914,p_pts_moyen,p_pts_r3)),IF(I1914&gt;=p_vv_min,p_pts_plein,IF(I1914&gt;=p_vv_moy,p_pts_moyen,p_pts_court))))+IF(INDEX(10_Lieux!$D:$D,U1914)=1,p_prio1,p_prio2)+IF(INDEX(10_Lieux!$D:$D,V1914)=1,p_prio1,p_prio2)+IF(K1914="Oui",p_tf,0)+p_hub*((INDEX(10_Lieux!$H:$H,U1914)="Hub")+(INDEX(10_Lieux!$H:$H,V1914)="Hub"))+IF(OR(INDEX(10_Lieux!$H:$H,U1914)="Premium",INDEX(10_Lieux!$H:$H,V1914)="Premium"),p_prem,0))</f>
        <v>35</v>
      </c>
      <c r="I1914" s="14" t="n">
        <f aca="false">ROUND(W1914*p_facteur,0)</f>
        <v>796</v>
      </c>
      <c r="J1914" s="14" t="str">
        <f aca="false">IF(X1914&lt;60,X1914&amp;" min",INT(X1914/60)&amp;" h"&amp;IF(MOD(X1914,60)=0,""," "&amp;TEXT(MOD(X1914,60),"00")))</f>
        <v>8 h 30</v>
      </c>
      <c r="K1914" s="14" t="str">
        <f aca="false">IF(S1914&lt;&gt;T1914,"Oui","Non")</f>
        <v>Oui</v>
      </c>
      <c r="L1914" s="14" t="str">
        <f aca="false">IF(AND(INDEX(10_Lieux!$B:$B,U1914)="Ville",INDEX(10_Lieux!$B:$B,V1914)="Ville"),"/chauffeur-prive/"&amp;INDEX(10_Lieux!$E:$E,U1914)&amp;"-"&amp;INDEX(10_Lieux!$E:$E,V1914)&amp;"/","/chauffeur-prive/"&amp;INDEX(10_Lieux!$E:$E,U1914)&amp;"/"&amp;INDEX(10_Lieux!$E:$E,V1914)&amp;"/")</f>
        <v>/chauffeur-prive/aeroport-liege/nantes/</v>
      </c>
      <c r="M1914" s="14" t="str">
        <f aca="false">IFERROR(INDEX($L:$L,MATCH(B1914&amp;"|"&amp;A1914,$Z:$Z,0)),"—")</f>
        <v>/chauffeur-prive/nantes/aeroport-liege/</v>
      </c>
      <c r="N1914" s="14" t="str">
        <f aca="false">IF(LEN("Chauffeur privé "&amp;INDEX(10_Lieux!$J:$J,U1914)&amp;" → "&amp;INDEX(10_Lieux!$J:$J,V1914)&amp;" | 24h/24")&gt;60,"Chauffeur privé "&amp;INDEX(10_Lieux!$J:$J,U1914)&amp;" → "&amp;INDEX(10_Lieux!$J:$J,V1914),"Chauffeur privé "&amp;INDEX(10_Lieux!$J:$J,U1914)&amp;" → "&amp;INDEX(10_Lieux!$J:$J,V1914)&amp;" | 24h/24")</f>
        <v>Chauffeur privé Aéroport de Liège → Nantes | 24h/24</v>
      </c>
      <c r="O1914" s="14" t="n">
        <f aca="false">LEN(N1914)</f>
        <v>51</v>
      </c>
      <c r="P1914" s="14" t="str">
        <f aca="false">"Chauffeur privé "&amp;INDEX(10_Lieux!$K:$K,U1914)&amp;" vers "&amp;INDEX(10_Lieux!$L:$L,V1914)</f>
        <v>Chauffeur privé de l'aéroport de Liège vers Nantes</v>
      </c>
      <c r="Q1914" s="14" t="str">
        <f aca="false">"Chauffeur privé "&amp;INDEX(10_Lieux!$K:$K,U1914)&amp;" vers "&amp;INDEX(10_Lieux!$L:$L,V1914)&amp;" : env. "&amp;I1914&amp;" km, "&amp;J1914&amp;" de route. Devis personnalisé, standard 24h/24 et 7j/7."</f>
        <v>Chauffeur privé de l'aéroport de Liège vers Nantes : env. 796 km, 8 h 30 de route. Devis personnalisé, standard 24h/24 et 7j/7.</v>
      </c>
      <c r="R1914" s="14" t="n">
        <f aca="false">LEN(Q1914)</f>
        <v>127</v>
      </c>
      <c r="S1914" s="14" t="str">
        <f aca="false">INDEX(10_Lieux!$C:$C,U1914)</f>
        <v>Belgique</v>
      </c>
      <c r="T1914" s="14" t="str">
        <f aca="false">INDEX(10_Lieux!$C:$C,V1914)</f>
        <v>France</v>
      </c>
      <c r="U1914" s="14" t="n">
        <f aca="false">MATCH(A1914,10_Lieux!$A:$A,0)</f>
        <v>179</v>
      </c>
      <c r="V1914" s="14" t="n">
        <f aca="false">MATCH(B1914,10_Lieux!$A:$A,0)</f>
        <v>56</v>
      </c>
      <c r="W1914" s="14" t="n">
        <f aca="false">ROUND(6371*2*ASIN(SQRT(SIN(RADIANS(INDEX(10_Lieux!$F:$F,V1914)-INDEX(10_Lieux!$F:$F,U1914))/2)^2+COS(RADIANS(INDEX(10_Lieux!$F:$F,U1914)))*COS(RADIANS(INDEX(10_Lieux!$F:$F,V1914)))*SIN(RADIANS(INDEX(10_Lieux!$G:$G,V1914)-INDEX(10_Lieux!$G:$G,U1914))/2)^2)),1)</f>
        <v>636.6</v>
      </c>
      <c r="X1914" s="14" t="n">
        <f aca="false">ROUND(I1914/IF(I1914&lt;p_seuil_vitesse,p_vit_lente,p_vit_rapide)*60/15,0)*15</f>
        <v>510</v>
      </c>
      <c r="Y1914" s="14" t="n">
        <f aca="false">MAX(IF(INDEX(10_Lieux!$B:$B,U1914)&lt;&gt;"Ville",INDEX(10_Lieux!$I:$I,U1914),0),IF(INDEX(10_Lieux!$B:$B,V1914)&lt;&gt;"Ville",INDEX(10_Lieux!$I:$I,V1914),0))</f>
        <v>250</v>
      </c>
      <c r="Z1914" s="14" t="str">
        <f aca="false">A1914&amp;"|"&amp;B1914</f>
        <v>Liège Airport|Nantes</v>
      </c>
      <c r="AA1914" s="14" t="str">
        <f aca="false">IF(I1914&lt;p_local,"Local",IF(I1914&lt;p_vv_min,"Courte distance",IF(I1914&lt;p_tres_long,"Longue distance","Très longue distance")))</f>
        <v>Très longue distance</v>
      </c>
    </row>
    <row r="1915" customFormat="false" ht="15" hidden="false" customHeight="true" outlineLevel="0" collapsed="false">
      <c r="A1915" s="1" t="s">
        <v>140</v>
      </c>
      <c r="B1915" s="1" t="s">
        <v>2072</v>
      </c>
      <c r="C1915" s="1" t="s">
        <v>35</v>
      </c>
      <c r="D1915" s="1" t="s">
        <v>653</v>
      </c>
      <c r="E1915" s="1" t="s">
        <v>2092</v>
      </c>
      <c r="F1915" s="14" t="s">
        <v>40</v>
      </c>
      <c r="G1915" s="14" t="str">
        <f aca="false">IF(I1915&lt;p_local,"Local → page infra",IF(H1915&gt;=p_ph1,"Phase 1",IF(H1915&gt;=p_ph2,"Phase 2","Phase 3")))</f>
        <v>Phase 3</v>
      </c>
      <c r="H1915" s="14" t="n">
        <f aca="false">IF(I1915&lt;p_local,0,IF(C1915="Aéroport → Aéroport",p_pts_plein,IF(Y1915&gt;0,IF(I1915&lt;=Y1915,p_pts_plein,IF(I1915&lt;=p_mult2*Y1915,p_pts_moyen,p_pts_r3)),IF(I1915&gt;=p_vv_min,p_pts_plein,IF(I1915&gt;=p_vv_moy,p_pts_moyen,p_pts_court))))+IF(INDEX(10_Lieux!$D:$D,U1915)=1,p_prio1,p_prio2)+IF(INDEX(10_Lieux!$D:$D,V1915)=1,p_prio1,p_prio2)+IF(K1915="Oui",p_tf,0)+p_hub*((INDEX(10_Lieux!$H:$H,U1915)="Hub")+(INDEX(10_Lieux!$H:$H,V1915)="Hub"))+IF(OR(INDEX(10_Lieux!$H:$H,U1915)="Premium",INDEX(10_Lieux!$H:$H,V1915)="Premium"),p_prem,0))</f>
        <v>35</v>
      </c>
      <c r="I1915" s="14" t="n">
        <f aca="false">ROUND(W1915*p_facteur,0)</f>
        <v>796</v>
      </c>
      <c r="J1915" s="14" t="str">
        <f aca="false">IF(X1915&lt;60,X1915&amp;" min",INT(X1915/60)&amp;" h"&amp;IF(MOD(X1915,60)=0,""," "&amp;TEXT(MOD(X1915,60),"00")))</f>
        <v>8 h 30</v>
      </c>
      <c r="K1915" s="14" t="str">
        <f aca="false">IF(S1915&lt;&gt;T1915,"Oui","Non")</f>
        <v>Oui</v>
      </c>
      <c r="L1915" s="14" t="str">
        <f aca="false">IF(AND(INDEX(10_Lieux!$B:$B,U1915)="Ville",INDEX(10_Lieux!$B:$B,V1915)="Ville"),"/chauffeur-prive/"&amp;INDEX(10_Lieux!$E:$E,U1915)&amp;"-"&amp;INDEX(10_Lieux!$E:$E,V1915)&amp;"/","/chauffeur-prive/"&amp;INDEX(10_Lieux!$E:$E,U1915)&amp;"/"&amp;INDEX(10_Lieux!$E:$E,V1915)&amp;"/")</f>
        <v>/chauffeur-prive/nantes/aeroport-liege/</v>
      </c>
      <c r="M1915" s="14" t="str">
        <f aca="false">IFERROR(INDEX($L:$L,MATCH(B1915&amp;"|"&amp;A1915,$Z:$Z,0)),"—")</f>
        <v>/chauffeur-prive/aeroport-liege/nantes/</v>
      </c>
      <c r="N1915" s="14" t="str">
        <f aca="false">IF(LEN("Chauffeur privé "&amp;INDEX(10_Lieux!$J:$J,U1915)&amp;" → "&amp;INDEX(10_Lieux!$J:$J,V1915)&amp;" | 24h/24")&gt;60,"Chauffeur privé "&amp;INDEX(10_Lieux!$J:$J,U1915)&amp;" → "&amp;INDEX(10_Lieux!$J:$J,V1915),"Chauffeur privé "&amp;INDEX(10_Lieux!$J:$J,U1915)&amp;" → "&amp;INDEX(10_Lieux!$J:$J,V1915)&amp;" | 24h/24")</f>
        <v>Chauffeur privé Nantes → Aéroport de Liège | 24h/24</v>
      </c>
      <c r="O1915" s="14" t="n">
        <f aca="false">LEN(N1915)</f>
        <v>51</v>
      </c>
      <c r="P1915" s="14" t="str">
        <f aca="false">"Chauffeur privé "&amp;INDEX(10_Lieux!$K:$K,U1915)&amp;" vers "&amp;INDEX(10_Lieux!$L:$L,V1915)</f>
        <v>Chauffeur privé de Nantes vers l'aéroport de Liège</v>
      </c>
      <c r="Q1915" s="14" t="str">
        <f aca="false">"Chauffeur privé "&amp;INDEX(10_Lieux!$K:$K,U1915)&amp;" vers "&amp;INDEX(10_Lieux!$L:$L,V1915)&amp;" : env. "&amp;I1915&amp;" km, "&amp;J1915&amp;" de route. Devis personnalisé, standard 24h/24 et 7j/7."</f>
        <v>Chauffeur privé de Nantes vers l'aéroport de Liège : env. 796 km, 8 h 30 de route. Devis personnalisé, standard 24h/24 et 7j/7.</v>
      </c>
      <c r="R1915" s="14" t="n">
        <f aca="false">LEN(Q1915)</f>
        <v>127</v>
      </c>
      <c r="S1915" s="14" t="str">
        <f aca="false">INDEX(10_Lieux!$C:$C,U1915)</f>
        <v>France</v>
      </c>
      <c r="T1915" s="14" t="str">
        <f aca="false">INDEX(10_Lieux!$C:$C,V1915)</f>
        <v>Belgique</v>
      </c>
      <c r="U1915" s="14" t="n">
        <f aca="false">MATCH(A1915,10_Lieux!$A:$A,0)</f>
        <v>56</v>
      </c>
      <c r="V1915" s="14" t="n">
        <f aca="false">MATCH(B1915,10_Lieux!$A:$A,0)</f>
        <v>179</v>
      </c>
      <c r="W1915" s="14" t="n">
        <f aca="false">ROUND(6371*2*ASIN(SQRT(SIN(RADIANS(INDEX(10_Lieux!$F:$F,V1915)-INDEX(10_Lieux!$F:$F,U1915))/2)^2+COS(RADIANS(INDEX(10_Lieux!$F:$F,U1915)))*COS(RADIANS(INDEX(10_Lieux!$F:$F,V1915)))*SIN(RADIANS(INDEX(10_Lieux!$G:$G,V1915)-INDEX(10_Lieux!$G:$G,U1915))/2)^2)),1)</f>
        <v>636.6</v>
      </c>
      <c r="X1915" s="14" t="n">
        <f aca="false">ROUND(I1915/IF(I1915&lt;p_seuil_vitesse,p_vit_lente,p_vit_rapide)*60/15,0)*15</f>
        <v>510</v>
      </c>
      <c r="Y1915" s="14" t="n">
        <f aca="false">MAX(IF(INDEX(10_Lieux!$B:$B,U1915)&lt;&gt;"Ville",INDEX(10_Lieux!$I:$I,U1915),0),IF(INDEX(10_Lieux!$B:$B,V1915)&lt;&gt;"Ville",INDEX(10_Lieux!$I:$I,V1915),0))</f>
        <v>250</v>
      </c>
      <c r="Z1915" s="14" t="str">
        <f aca="false">A1915&amp;"|"&amp;B1915</f>
        <v>Nantes|Liège Airport</v>
      </c>
      <c r="AA1915" s="14" t="str">
        <f aca="false">IF(I1915&lt;p_local,"Local",IF(I1915&lt;p_vv_min,"Courte distance",IF(I1915&lt;p_tres_long,"Longue distance","Très longue distance")))</f>
        <v>Très longue distance</v>
      </c>
    </row>
    <row r="1916" customFormat="false" ht="15" hidden="false" customHeight="true" outlineLevel="0" collapsed="false">
      <c r="A1916" s="1" t="s">
        <v>2072</v>
      </c>
      <c r="B1916" s="1" t="s">
        <v>142</v>
      </c>
      <c r="C1916" s="1" t="s">
        <v>34</v>
      </c>
      <c r="D1916" s="1" t="s">
        <v>653</v>
      </c>
      <c r="E1916" s="1" t="s">
        <v>2093</v>
      </c>
      <c r="F1916" s="14" t="s">
        <v>40</v>
      </c>
      <c r="G1916" s="14" t="str">
        <f aca="false">IF(I1916&lt;p_local,"Local → page infra",IF(H1916&gt;=p_ph1,"Phase 1",IF(H1916&gt;=p_ph2,"Phase 2","Phase 3")))</f>
        <v>Phase 3</v>
      </c>
      <c r="H1916" s="14" t="n">
        <f aca="false">IF(I1916&lt;p_local,0,IF(C1916="Aéroport → Aéroport",p_pts_plein,IF(Y1916&gt;0,IF(I1916&lt;=Y1916,p_pts_plein,IF(I1916&lt;=p_mult2*Y1916,p_pts_moyen,p_pts_r3)),IF(I1916&gt;=p_vv_min,p_pts_plein,IF(I1916&gt;=p_vv_moy,p_pts_moyen,p_pts_court))))+IF(INDEX(10_Lieux!$D:$D,U1916)=1,p_prio1,p_prio2)+IF(INDEX(10_Lieux!$D:$D,V1916)=1,p_prio1,p_prio2)+IF(K1916="Oui",p_tf,0)+p_hub*((INDEX(10_Lieux!$H:$H,U1916)="Hub")+(INDEX(10_Lieux!$H:$H,V1916)="Hub"))+IF(OR(INDEX(10_Lieux!$H:$H,U1916)="Premium",INDEX(10_Lieux!$H:$H,V1916)="Premium"),p_prem,0))</f>
        <v>35</v>
      </c>
      <c r="I1916" s="14" t="n">
        <f aca="false">ROUND(W1916*p_facteur,0)</f>
        <v>733</v>
      </c>
      <c r="J1916" s="14" t="str">
        <f aca="false">IF(X1916&lt;60,X1916&amp;" min",INT(X1916/60)&amp;" h"&amp;IF(MOD(X1916,60)=0,""," "&amp;TEXT(MOD(X1916,60),"00")))</f>
        <v>7 h 45</v>
      </c>
      <c r="K1916" s="14" t="str">
        <f aca="false">IF(S1916&lt;&gt;T1916,"Oui","Non")</f>
        <v>Oui</v>
      </c>
      <c r="L1916" s="14" t="str">
        <f aca="false">IF(AND(INDEX(10_Lieux!$B:$B,U1916)="Ville",INDEX(10_Lieux!$B:$B,V1916)="Ville"),"/chauffeur-prive/"&amp;INDEX(10_Lieux!$E:$E,U1916)&amp;"-"&amp;INDEX(10_Lieux!$E:$E,V1916)&amp;"/","/chauffeur-prive/"&amp;INDEX(10_Lieux!$E:$E,U1916)&amp;"/"&amp;INDEX(10_Lieux!$E:$E,V1916)&amp;"/")</f>
        <v>/chauffeur-prive/aeroport-liege/rennes/</v>
      </c>
      <c r="M1916" s="14" t="str">
        <f aca="false">IFERROR(INDEX($L:$L,MATCH(B1916&amp;"|"&amp;A1916,$Z:$Z,0)),"—")</f>
        <v>/chauffeur-prive/rennes/aeroport-liege/</v>
      </c>
      <c r="N1916" s="14" t="str">
        <f aca="false">IF(LEN("Chauffeur privé "&amp;INDEX(10_Lieux!$J:$J,U1916)&amp;" → "&amp;INDEX(10_Lieux!$J:$J,V1916)&amp;" | 24h/24")&gt;60,"Chauffeur privé "&amp;INDEX(10_Lieux!$J:$J,U1916)&amp;" → "&amp;INDEX(10_Lieux!$J:$J,V1916),"Chauffeur privé "&amp;INDEX(10_Lieux!$J:$J,U1916)&amp;" → "&amp;INDEX(10_Lieux!$J:$J,V1916)&amp;" | 24h/24")</f>
        <v>Chauffeur privé Aéroport de Liège → Rennes | 24h/24</v>
      </c>
      <c r="O1916" s="14" t="n">
        <f aca="false">LEN(N1916)</f>
        <v>51</v>
      </c>
      <c r="P1916" s="14" t="str">
        <f aca="false">"Chauffeur privé "&amp;INDEX(10_Lieux!$K:$K,U1916)&amp;" vers "&amp;INDEX(10_Lieux!$L:$L,V1916)</f>
        <v>Chauffeur privé de l'aéroport de Liège vers Rennes</v>
      </c>
      <c r="Q1916" s="14" t="str">
        <f aca="false">"Chauffeur privé "&amp;INDEX(10_Lieux!$K:$K,U1916)&amp;" vers "&amp;INDEX(10_Lieux!$L:$L,V1916)&amp;" : env. "&amp;I1916&amp;" km, "&amp;J1916&amp;" de route. Devis personnalisé, standard 24h/24 et 7j/7."</f>
        <v>Chauffeur privé de l'aéroport de Liège vers Rennes : env. 733 km, 7 h 45 de route. Devis personnalisé, standard 24h/24 et 7j/7.</v>
      </c>
      <c r="R1916" s="14" t="n">
        <f aca="false">LEN(Q1916)</f>
        <v>127</v>
      </c>
      <c r="S1916" s="14" t="str">
        <f aca="false">INDEX(10_Lieux!$C:$C,U1916)</f>
        <v>Belgique</v>
      </c>
      <c r="T1916" s="14" t="str">
        <f aca="false">INDEX(10_Lieux!$C:$C,V1916)</f>
        <v>France</v>
      </c>
      <c r="U1916" s="14" t="n">
        <f aca="false">MATCH(A1916,10_Lieux!$A:$A,0)</f>
        <v>179</v>
      </c>
      <c r="V1916" s="14" t="n">
        <f aca="false">MATCH(B1916,10_Lieux!$A:$A,0)</f>
        <v>49</v>
      </c>
      <c r="W1916" s="14" t="n">
        <f aca="false">ROUND(6371*2*ASIN(SQRT(SIN(RADIANS(INDEX(10_Lieux!$F:$F,V1916)-INDEX(10_Lieux!$F:$F,U1916))/2)^2+COS(RADIANS(INDEX(10_Lieux!$F:$F,U1916)))*COS(RADIANS(INDEX(10_Lieux!$F:$F,V1916)))*SIN(RADIANS(INDEX(10_Lieux!$G:$G,V1916)-INDEX(10_Lieux!$G:$G,U1916))/2)^2)),1)</f>
        <v>586.4</v>
      </c>
      <c r="X1916" s="14" t="n">
        <f aca="false">ROUND(I1916/IF(I1916&lt;p_seuil_vitesse,p_vit_lente,p_vit_rapide)*60/15,0)*15</f>
        <v>465</v>
      </c>
      <c r="Y1916" s="14" t="n">
        <f aca="false">MAX(IF(INDEX(10_Lieux!$B:$B,U1916)&lt;&gt;"Ville",INDEX(10_Lieux!$I:$I,U1916),0),IF(INDEX(10_Lieux!$B:$B,V1916)&lt;&gt;"Ville",INDEX(10_Lieux!$I:$I,V1916),0))</f>
        <v>250</v>
      </c>
      <c r="Z1916" s="14" t="str">
        <f aca="false">A1916&amp;"|"&amp;B1916</f>
        <v>Liège Airport|Rennes</v>
      </c>
      <c r="AA1916" s="14" t="str">
        <f aca="false">IF(I1916&lt;p_local,"Local",IF(I1916&lt;p_vv_min,"Courte distance",IF(I1916&lt;p_tres_long,"Longue distance","Très longue distance")))</f>
        <v>Très longue distance</v>
      </c>
    </row>
    <row r="1917" customFormat="false" ht="15" hidden="false" customHeight="true" outlineLevel="0" collapsed="false">
      <c r="A1917" s="1" t="s">
        <v>142</v>
      </c>
      <c r="B1917" s="1" t="s">
        <v>2072</v>
      </c>
      <c r="C1917" s="1" t="s">
        <v>35</v>
      </c>
      <c r="D1917" s="1" t="s">
        <v>653</v>
      </c>
      <c r="E1917" s="1" t="s">
        <v>2094</v>
      </c>
      <c r="F1917" s="14" t="s">
        <v>40</v>
      </c>
      <c r="G1917" s="14" t="str">
        <f aca="false">IF(I1917&lt;p_local,"Local → page infra",IF(H1917&gt;=p_ph1,"Phase 1",IF(H1917&gt;=p_ph2,"Phase 2","Phase 3")))</f>
        <v>Phase 3</v>
      </c>
      <c r="H1917" s="14" t="n">
        <f aca="false">IF(I1917&lt;p_local,0,IF(C1917="Aéroport → Aéroport",p_pts_plein,IF(Y1917&gt;0,IF(I1917&lt;=Y1917,p_pts_plein,IF(I1917&lt;=p_mult2*Y1917,p_pts_moyen,p_pts_r3)),IF(I1917&gt;=p_vv_min,p_pts_plein,IF(I1917&gt;=p_vv_moy,p_pts_moyen,p_pts_court))))+IF(INDEX(10_Lieux!$D:$D,U1917)=1,p_prio1,p_prio2)+IF(INDEX(10_Lieux!$D:$D,V1917)=1,p_prio1,p_prio2)+IF(K1917="Oui",p_tf,0)+p_hub*((INDEX(10_Lieux!$H:$H,U1917)="Hub")+(INDEX(10_Lieux!$H:$H,V1917)="Hub"))+IF(OR(INDEX(10_Lieux!$H:$H,U1917)="Premium",INDEX(10_Lieux!$H:$H,V1917)="Premium"),p_prem,0))</f>
        <v>35</v>
      </c>
      <c r="I1917" s="14" t="n">
        <f aca="false">ROUND(W1917*p_facteur,0)</f>
        <v>733</v>
      </c>
      <c r="J1917" s="14" t="str">
        <f aca="false">IF(X1917&lt;60,X1917&amp;" min",INT(X1917/60)&amp;" h"&amp;IF(MOD(X1917,60)=0,""," "&amp;TEXT(MOD(X1917,60),"00")))</f>
        <v>7 h 45</v>
      </c>
      <c r="K1917" s="14" t="str">
        <f aca="false">IF(S1917&lt;&gt;T1917,"Oui","Non")</f>
        <v>Oui</v>
      </c>
      <c r="L1917" s="14" t="str">
        <f aca="false">IF(AND(INDEX(10_Lieux!$B:$B,U1917)="Ville",INDEX(10_Lieux!$B:$B,V1917)="Ville"),"/chauffeur-prive/"&amp;INDEX(10_Lieux!$E:$E,U1917)&amp;"-"&amp;INDEX(10_Lieux!$E:$E,V1917)&amp;"/","/chauffeur-prive/"&amp;INDEX(10_Lieux!$E:$E,U1917)&amp;"/"&amp;INDEX(10_Lieux!$E:$E,V1917)&amp;"/")</f>
        <v>/chauffeur-prive/rennes/aeroport-liege/</v>
      </c>
      <c r="M1917" s="14" t="str">
        <f aca="false">IFERROR(INDEX($L:$L,MATCH(B1917&amp;"|"&amp;A1917,$Z:$Z,0)),"—")</f>
        <v>/chauffeur-prive/aeroport-liege/rennes/</v>
      </c>
      <c r="N1917" s="14" t="str">
        <f aca="false">IF(LEN("Chauffeur privé "&amp;INDEX(10_Lieux!$J:$J,U1917)&amp;" → "&amp;INDEX(10_Lieux!$J:$J,V1917)&amp;" | 24h/24")&gt;60,"Chauffeur privé "&amp;INDEX(10_Lieux!$J:$J,U1917)&amp;" → "&amp;INDEX(10_Lieux!$J:$J,V1917),"Chauffeur privé "&amp;INDEX(10_Lieux!$J:$J,U1917)&amp;" → "&amp;INDEX(10_Lieux!$J:$J,V1917)&amp;" | 24h/24")</f>
        <v>Chauffeur privé Rennes → Aéroport de Liège | 24h/24</v>
      </c>
      <c r="O1917" s="14" t="n">
        <f aca="false">LEN(N1917)</f>
        <v>51</v>
      </c>
      <c r="P1917" s="14" t="str">
        <f aca="false">"Chauffeur privé "&amp;INDEX(10_Lieux!$K:$K,U1917)&amp;" vers "&amp;INDEX(10_Lieux!$L:$L,V1917)</f>
        <v>Chauffeur privé de Rennes vers l'aéroport de Liège</v>
      </c>
      <c r="Q1917" s="14" t="str">
        <f aca="false">"Chauffeur privé "&amp;INDEX(10_Lieux!$K:$K,U1917)&amp;" vers "&amp;INDEX(10_Lieux!$L:$L,V1917)&amp;" : env. "&amp;I1917&amp;" km, "&amp;J1917&amp;" de route. Devis personnalisé, standard 24h/24 et 7j/7."</f>
        <v>Chauffeur privé de Rennes vers l'aéroport de Liège : env. 733 km, 7 h 45 de route. Devis personnalisé, standard 24h/24 et 7j/7.</v>
      </c>
      <c r="R1917" s="14" t="n">
        <f aca="false">LEN(Q1917)</f>
        <v>127</v>
      </c>
      <c r="S1917" s="14" t="str">
        <f aca="false">INDEX(10_Lieux!$C:$C,U1917)</f>
        <v>France</v>
      </c>
      <c r="T1917" s="14" t="str">
        <f aca="false">INDEX(10_Lieux!$C:$C,V1917)</f>
        <v>Belgique</v>
      </c>
      <c r="U1917" s="14" t="n">
        <f aca="false">MATCH(A1917,10_Lieux!$A:$A,0)</f>
        <v>49</v>
      </c>
      <c r="V1917" s="14" t="n">
        <f aca="false">MATCH(B1917,10_Lieux!$A:$A,0)</f>
        <v>179</v>
      </c>
      <c r="W1917" s="14" t="n">
        <f aca="false">ROUND(6371*2*ASIN(SQRT(SIN(RADIANS(INDEX(10_Lieux!$F:$F,V1917)-INDEX(10_Lieux!$F:$F,U1917))/2)^2+COS(RADIANS(INDEX(10_Lieux!$F:$F,U1917)))*COS(RADIANS(INDEX(10_Lieux!$F:$F,V1917)))*SIN(RADIANS(INDEX(10_Lieux!$G:$G,V1917)-INDEX(10_Lieux!$G:$G,U1917))/2)^2)),1)</f>
        <v>586.4</v>
      </c>
      <c r="X1917" s="14" t="n">
        <f aca="false">ROUND(I1917/IF(I1917&lt;p_seuil_vitesse,p_vit_lente,p_vit_rapide)*60/15,0)*15</f>
        <v>465</v>
      </c>
      <c r="Y1917" s="14" t="n">
        <f aca="false">MAX(IF(INDEX(10_Lieux!$B:$B,U1917)&lt;&gt;"Ville",INDEX(10_Lieux!$I:$I,U1917),0),IF(INDEX(10_Lieux!$B:$B,V1917)&lt;&gt;"Ville",INDEX(10_Lieux!$I:$I,V1917),0))</f>
        <v>250</v>
      </c>
      <c r="Z1917" s="14" t="str">
        <f aca="false">A1917&amp;"|"&amp;B1917</f>
        <v>Rennes|Liège Airport</v>
      </c>
      <c r="AA1917" s="14" t="str">
        <f aca="false">IF(I1917&lt;p_local,"Local",IF(I1917&lt;p_vv_min,"Courte distance",IF(I1917&lt;p_tres_long,"Longue distance","Très longue distance")))</f>
        <v>Très longue distance</v>
      </c>
    </row>
    <row r="1918" customFormat="false" ht="15" hidden="false" customHeight="true" outlineLevel="0" collapsed="false">
      <c r="A1918" s="1" t="s">
        <v>2072</v>
      </c>
      <c r="B1918" s="1" t="s">
        <v>144</v>
      </c>
      <c r="C1918" s="1" t="s">
        <v>34</v>
      </c>
      <c r="D1918" s="1" t="s">
        <v>653</v>
      </c>
      <c r="E1918" s="1" t="s">
        <v>2095</v>
      </c>
      <c r="F1918" s="14" t="s">
        <v>40</v>
      </c>
      <c r="G1918" s="14" t="str">
        <f aca="false">IF(I1918&lt;p_local,"Local → page infra",IF(H1918&gt;=p_ph1,"Phase 1",IF(H1918&gt;=p_ph2,"Phase 2","Phase 3")))</f>
        <v>Phase 3</v>
      </c>
      <c r="H1918" s="14" t="n">
        <f aca="false">IF(I1918&lt;p_local,0,IF(C1918="Aéroport → Aéroport",p_pts_plein,IF(Y1918&gt;0,IF(I1918&lt;=Y1918,p_pts_plein,IF(I1918&lt;=p_mult2*Y1918,p_pts_moyen,p_pts_r3)),IF(I1918&gt;=p_vv_min,p_pts_plein,IF(I1918&gt;=p_vv_moy,p_pts_moyen,p_pts_court))))+IF(INDEX(10_Lieux!$D:$D,U1918)=1,p_prio1,p_prio2)+IF(INDEX(10_Lieux!$D:$D,V1918)=1,p_prio1,p_prio2)+IF(K1918="Oui",p_tf,0)+p_hub*((INDEX(10_Lieux!$H:$H,U1918)="Hub")+(INDEX(10_Lieux!$H:$H,V1918)="Hub"))+IF(OR(INDEX(10_Lieux!$H:$H,U1918)="Premium",INDEX(10_Lieux!$H:$H,V1918)="Premium"),p_prem,0))</f>
        <v>40</v>
      </c>
      <c r="I1918" s="14" t="n">
        <f aca="false">ROUND(W1918*p_facteur,0)</f>
        <v>462</v>
      </c>
      <c r="J1918" s="14" t="str">
        <f aca="false">IF(X1918&lt;60,X1918&amp;" min",INT(X1918/60)&amp;" h"&amp;IF(MOD(X1918,60)=0,""," "&amp;TEXT(MOD(X1918,60),"00")))</f>
        <v>4 h 45</v>
      </c>
      <c r="K1918" s="14" t="str">
        <f aca="false">IF(S1918&lt;&gt;T1918,"Oui","Non")</f>
        <v>Oui</v>
      </c>
      <c r="L1918" s="14" t="str">
        <f aca="false">IF(AND(INDEX(10_Lieux!$B:$B,U1918)="Ville",INDEX(10_Lieux!$B:$B,V1918)="Ville"),"/chauffeur-prive/"&amp;INDEX(10_Lieux!$E:$E,U1918)&amp;"-"&amp;INDEX(10_Lieux!$E:$E,V1918)&amp;"/","/chauffeur-prive/"&amp;INDEX(10_Lieux!$E:$E,U1918)&amp;"/"&amp;INDEX(10_Lieux!$E:$E,V1918)&amp;"/")</f>
        <v>/chauffeur-prive/aeroport-liege/dijon/</v>
      </c>
      <c r="M1918" s="14" t="str">
        <f aca="false">IFERROR(INDEX($L:$L,MATCH(B1918&amp;"|"&amp;A1918,$Z:$Z,0)),"—")</f>
        <v>/chauffeur-prive/dijon/aeroport-liege/</v>
      </c>
      <c r="N1918" s="14" t="str">
        <f aca="false">IF(LEN("Chauffeur privé "&amp;INDEX(10_Lieux!$J:$J,U1918)&amp;" → "&amp;INDEX(10_Lieux!$J:$J,V1918)&amp;" | 24h/24")&gt;60,"Chauffeur privé "&amp;INDEX(10_Lieux!$J:$J,U1918)&amp;" → "&amp;INDEX(10_Lieux!$J:$J,V1918),"Chauffeur privé "&amp;INDEX(10_Lieux!$J:$J,U1918)&amp;" → "&amp;INDEX(10_Lieux!$J:$J,V1918)&amp;" | 24h/24")</f>
        <v>Chauffeur privé Aéroport de Liège → Dijon | 24h/24</v>
      </c>
      <c r="O1918" s="14" t="n">
        <f aca="false">LEN(N1918)</f>
        <v>50</v>
      </c>
      <c r="P1918" s="14" t="str">
        <f aca="false">"Chauffeur privé "&amp;INDEX(10_Lieux!$K:$K,U1918)&amp;" vers "&amp;INDEX(10_Lieux!$L:$L,V1918)</f>
        <v>Chauffeur privé de l'aéroport de Liège vers Dijon</v>
      </c>
      <c r="Q1918" s="14" t="str">
        <f aca="false">"Chauffeur privé "&amp;INDEX(10_Lieux!$K:$K,U1918)&amp;" vers "&amp;INDEX(10_Lieux!$L:$L,V1918)&amp;" : env. "&amp;I1918&amp;" km, "&amp;J1918&amp;" de route. Devis personnalisé, standard 24h/24 et 7j/7."</f>
        <v>Chauffeur privé de l'aéroport de Liège vers Dijon : env. 462 km, 4 h 45 de route. Devis personnalisé, standard 24h/24 et 7j/7.</v>
      </c>
      <c r="R1918" s="14" t="n">
        <f aca="false">LEN(Q1918)</f>
        <v>126</v>
      </c>
      <c r="S1918" s="14" t="str">
        <f aca="false">INDEX(10_Lieux!$C:$C,U1918)</f>
        <v>Belgique</v>
      </c>
      <c r="T1918" s="14" t="str">
        <f aca="false">INDEX(10_Lieux!$C:$C,V1918)</f>
        <v>France</v>
      </c>
      <c r="U1918" s="14" t="n">
        <f aca="false">MATCH(A1918,10_Lieux!$A:$A,0)</f>
        <v>179</v>
      </c>
      <c r="V1918" s="14" t="n">
        <f aca="false">MATCH(B1918,10_Lieux!$A:$A,0)</f>
        <v>23</v>
      </c>
      <c r="W1918" s="14" t="n">
        <f aca="false">ROUND(6371*2*ASIN(SQRT(SIN(RADIANS(INDEX(10_Lieux!$F:$F,V1918)-INDEX(10_Lieux!$F:$F,U1918))/2)^2+COS(RADIANS(INDEX(10_Lieux!$F:$F,U1918)))*COS(RADIANS(INDEX(10_Lieux!$F:$F,V1918)))*SIN(RADIANS(INDEX(10_Lieux!$G:$G,V1918)-INDEX(10_Lieux!$G:$G,U1918))/2)^2)),1)</f>
        <v>369.8</v>
      </c>
      <c r="X1918" s="14" t="n">
        <f aca="false">ROUND(I1918/IF(I1918&lt;p_seuil_vitesse,p_vit_lente,p_vit_rapide)*60/15,0)*15</f>
        <v>285</v>
      </c>
      <c r="Y1918" s="14" t="n">
        <f aca="false">MAX(IF(INDEX(10_Lieux!$B:$B,U1918)&lt;&gt;"Ville",INDEX(10_Lieux!$I:$I,U1918),0),IF(INDEX(10_Lieux!$B:$B,V1918)&lt;&gt;"Ville",INDEX(10_Lieux!$I:$I,V1918),0))</f>
        <v>250</v>
      </c>
      <c r="Z1918" s="14" t="str">
        <f aca="false">A1918&amp;"|"&amp;B1918</f>
        <v>Liège Airport|Dijon</v>
      </c>
      <c r="AA1918" s="14" t="str">
        <f aca="false">IF(I1918&lt;p_local,"Local",IF(I1918&lt;p_vv_min,"Courte distance",IF(I1918&lt;p_tres_long,"Longue distance","Très longue distance")))</f>
        <v>Longue distance</v>
      </c>
    </row>
    <row r="1919" customFormat="false" ht="15" hidden="false" customHeight="true" outlineLevel="0" collapsed="false">
      <c r="A1919" s="1" t="s">
        <v>144</v>
      </c>
      <c r="B1919" s="1" t="s">
        <v>2072</v>
      </c>
      <c r="C1919" s="1" t="s">
        <v>35</v>
      </c>
      <c r="D1919" s="1" t="s">
        <v>653</v>
      </c>
      <c r="E1919" s="1" t="s">
        <v>2096</v>
      </c>
      <c r="F1919" s="14" t="s">
        <v>40</v>
      </c>
      <c r="G1919" s="14" t="str">
        <f aca="false">IF(I1919&lt;p_local,"Local → page infra",IF(H1919&gt;=p_ph1,"Phase 1",IF(H1919&gt;=p_ph2,"Phase 2","Phase 3")))</f>
        <v>Phase 3</v>
      </c>
      <c r="H1919" s="14" t="n">
        <f aca="false">IF(I1919&lt;p_local,0,IF(C1919="Aéroport → Aéroport",p_pts_plein,IF(Y1919&gt;0,IF(I1919&lt;=Y1919,p_pts_plein,IF(I1919&lt;=p_mult2*Y1919,p_pts_moyen,p_pts_r3)),IF(I1919&gt;=p_vv_min,p_pts_plein,IF(I1919&gt;=p_vv_moy,p_pts_moyen,p_pts_court))))+IF(INDEX(10_Lieux!$D:$D,U1919)=1,p_prio1,p_prio2)+IF(INDEX(10_Lieux!$D:$D,V1919)=1,p_prio1,p_prio2)+IF(K1919="Oui",p_tf,0)+p_hub*((INDEX(10_Lieux!$H:$H,U1919)="Hub")+(INDEX(10_Lieux!$H:$H,V1919)="Hub"))+IF(OR(INDEX(10_Lieux!$H:$H,U1919)="Premium",INDEX(10_Lieux!$H:$H,V1919)="Premium"),p_prem,0))</f>
        <v>40</v>
      </c>
      <c r="I1919" s="14" t="n">
        <f aca="false">ROUND(W1919*p_facteur,0)</f>
        <v>462</v>
      </c>
      <c r="J1919" s="14" t="str">
        <f aca="false">IF(X1919&lt;60,X1919&amp;" min",INT(X1919/60)&amp;" h"&amp;IF(MOD(X1919,60)=0,""," "&amp;TEXT(MOD(X1919,60),"00")))</f>
        <v>4 h 45</v>
      </c>
      <c r="K1919" s="14" t="str">
        <f aca="false">IF(S1919&lt;&gt;T1919,"Oui","Non")</f>
        <v>Oui</v>
      </c>
      <c r="L1919" s="14" t="str">
        <f aca="false">IF(AND(INDEX(10_Lieux!$B:$B,U1919)="Ville",INDEX(10_Lieux!$B:$B,V1919)="Ville"),"/chauffeur-prive/"&amp;INDEX(10_Lieux!$E:$E,U1919)&amp;"-"&amp;INDEX(10_Lieux!$E:$E,V1919)&amp;"/","/chauffeur-prive/"&amp;INDEX(10_Lieux!$E:$E,U1919)&amp;"/"&amp;INDEX(10_Lieux!$E:$E,V1919)&amp;"/")</f>
        <v>/chauffeur-prive/dijon/aeroport-liege/</v>
      </c>
      <c r="M1919" s="14" t="str">
        <f aca="false">IFERROR(INDEX($L:$L,MATCH(B1919&amp;"|"&amp;A1919,$Z:$Z,0)),"—")</f>
        <v>/chauffeur-prive/aeroport-liege/dijon/</v>
      </c>
      <c r="N1919" s="14" t="str">
        <f aca="false">IF(LEN("Chauffeur privé "&amp;INDEX(10_Lieux!$J:$J,U1919)&amp;" → "&amp;INDEX(10_Lieux!$J:$J,V1919)&amp;" | 24h/24")&gt;60,"Chauffeur privé "&amp;INDEX(10_Lieux!$J:$J,U1919)&amp;" → "&amp;INDEX(10_Lieux!$J:$J,V1919),"Chauffeur privé "&amp;INDEX(10_Lieux!$J:$J,U1919)&amp;" → "&amp;INDEX(10_Lieux!$J:$J,V1919)&amp;" | 24h/24")</f>
        <v>Chauffeur privé Dijon → Aéroport de Liège | 24h/24</v>
      </c>
      <c r="O1919" s="14" t="n">
        <f aca="false">LEN(N1919)</f>
        <v>50</v>
      </c>
      <c r="P1919" s="14" t="str">
        <f aca="false">"Chauffeur privé "&amp;INDEX(10_Lieux!$K:$K,U1919)&amp;" vers "&amp;INDEX(10_Lieux!$L:$L,V1919)</f>
        <v>Chauffeur privé de Dijon vers l'aéroport de Liège</v>
      </c>
      <c r="Q1919" s="14" t="str">
        <f aca="false">"Chauffeur privé "&amp;INDEX(10_Lieux!$K:$K,U1919)&amp;" vers "&amp;INDEX(10_Lieux!$L:$L,V1919)&amp;" : env. "&amp;I1919&amp;" km, "&amp;J1919&amp;" de route. Devis personnalisé, standard 24h/24 et 7j/7."</f>
        <v>Chauffeur privé de Dijon vers l'aéroport de Liège : env. 462 km, 4 h 45 de route. Devis personnalisé, standard 24h/24 et 7j/7.</v>
      </c>
      <c r="R1919" s="14" t="n">
        <f aca="false">LEN(Q1919)</f>
        <v>126</v>
      </c>
      <c r="S1919" s="14" t="str">
        <f aca="false">INDEX(10_Lieux!$C:$C,U1919)</f>
        <v>France</v>
      </c>
      <c r="T1919" s="14" t="str">
        <f aca="false">INDEX(10_Lieux!$C:$C,V1919)</f>
        <v>Belgique</v>
      </c>
      <c r="U1919" s="14" t="n">
        <f aca="false">MATCH(A1919,10_Lieux!$A:$A,0)</f>
        <v>23</v>
      </c>
      <c r="V1919" s="14" t="n">
        <f aca="false">MATCH(B1919,10_Lieux!$A:$A,0)</f>
        <v>179</v>
      </c>
      <c r="W1919" s="14" t="n">
        <f aca="false">ROUND(6371*2*ASIN(SQRT(SIN(RADIANS(INDEX(10_Lieux!$F:$F,V1919)-INDEX(10_Lieux!$F:$F,U1919))/2)^2+COS(RADIANS(INDEX(10_Lieux!$F:$F,U1919)))*COS(RADIANS(INDEX(10_Lieux!$F:$F,V1919)))*SIN(RADIANS(INDEX(10_Lieux!$G:$G,V1919)-INDEX(10_Lieux!$G:$G,U1919))/2)^2)),1)</f>
        <v>369.8</v>
      </c>
      <c r="X1919" s="14" t="n">
        <f aca="false">ROUND(I1919/IF(I1919&lt;p_seuil_vitesse,p_vit_lente,p_vit_rapide)*60/15,0)*15</f>
        <v>285</v>
      </c>
      <c r="Y1919" s="14" t="n">
        <f aca="false">MAX(IF(INDEX(10_Lieux!$B:$B,U1919)&lt;&gt;"Ville",INDEX(10_Lieux!$I:$I,U1919),0),IF(INDEX(10_Lieux!$B:$B,V1919)&lt;&gt;"Ville",INDEX(10_Lieux!$I:$I,V1919),0))</f>
        <v>250</v>
      </c>
      <c r="Z1919" s="14" t="str">
        <f aca="false">A1919&amp;"|"&amp;B1919</f>
        <v>Dijon|Liège Airport</v>
      </c>
      <c r="AA1919" s="14" t="str">
        <f aca="false">IF(I1919&lt;p_local,"Local",IF(I1919&lt;p_vv_min,"Courte distance",IF(I1919&lt;p_tres_long,"Longue distance","Très longue distance")))</f>
        <v>Longue distance</v>
      </c>
    </row>
    <row r="1920" customFormat="false" ht="15" hidden="false" customHeight="true" outlineLevel="0" collapsed="false">
      <c r="A1920" s="1" t="s">
        <v>2072</v>
      </c>
      <c r="B1920" s="1" t="s">
        <v>146</v>
      </c>
      <c r="C1920" s="1" t="s">
        <v>34</v>
      </c>
      <c r="D1920" s="1" t="s">
        <v>653</v>
      </c>
      <c r="E1920" s="1" t="s">
        <v>2097</v>
      </c>
      <c r="F1920" s="14" t="s">
        <v>40</v>
      </c>
      <c r="G1920" s="14" t="str">
        <f aca="false">IF(I1920&lt;p_local,"Local → page infra",IF(H1920&gt;=p_ph1,"Phase 1",IF(H1920&gt;=p_ph2,"Phase 2","Phase 3")))</f>
        <v>Phase 3</v>
      </c>
      <c r="H1920" s="14" t="n">
        <f aca="false">IF(I1920&lt;p_local,0,IF(C1920="Aéroport → Aéroport",p_pts_plein,IF(Y1920&gt;0,IF(I1920&lt;=Y1920,p_pts_plein,IF(I1920&lt;=p_mult2*Y1920,p_pts_moyen,p_pts_r3)),IF(I1920&gt;=p_vv_min,p_pts_plein,IF(I1920&gt;=p_vv_moy,p_pts_moyen,p_pts_court))))+IF(INDEX(10_Lieux!$D:$D,U1920)=1,p_prio1,p_prio2)+IF(INDEX(10_Lieux!$D:$D,V1920)=1,p_prio1,p_prio2)+IF(K1920="Oui",p_tf,0)+p_hub*((INDEX(10_Lieux!$H:$H,U1920)="Hub")+(INDEX(10_Lieux!$H:$H,V1920)="Hub"))+IF(OR(INDEX(10_Lieux!$H:$H,U1920)="Premium",INDEX(10_Lieux!$H:$H,V1920)="Premium"),p_prem,0))</f>
        <v>40</v>
      </c>
      <c r="I1920" s="14" t="n">
        <f aca="false">ROUND(W1920*p_facteur,0)</f>
        <v>758</v>
      </c>
      <c r="J1920" s="14" t="str">
        <f aca="false">IF(X1920&lt;60,X1920&amp;" min",INT(X1920/60)&amp;" h"&amp;IF(MOD(X1920,60)=0,""," "&amp;TEXT(MOD(X1920,60),"00")))</f>
        <v>8 h</v>
      </c>
      <c r="K1920" s="14" t="str">
        <f aca="false">IF(S1920&lt;&gt;T1920,"Oui","Non")</f>
        <v>Oui</v>
      </c>
      <c r="L1920" s="14" t="str">
        <f aca="false">IF(AND(INDEX(10_Lieux!$B:$B,U1920)="Ville",INDEX(10_Lieux!$B:$B,V1920)="Ville"),"/chauffeur-prive/"&amp;INDEX(10_Lieux!$E:$E,U1920)&amp;"-"&amp;INDEX(10_Lieux!$E:$E,V1920)&amp;"/","/chauffeur-prive/"&amp;INDEX(10_Lieux!$E:$E,U1920)&amp;"/"&amp;INDEX(10_Lieux!$E:$E,V1920)&amp;"/")</f>
        <v>/chauffeur-prive/aeroport-liege/grenoble/</v>
      </c>
      <c r="M1920" s="14" t="str">
        <f aca="false">IFERROR(INDEX($L:$L,MATCH(B1920&amp;"|"&amp;A1920,$Z:$Z,0)),"—")</f>
        <v>/chauffeur-prive/grenoble/aeroport-liege/</v>
      </c>
      <c r="N1920" s="14" t="str">
        <f aca="false">IF(LEN("Chauffeur privé "&amp;INDEX(10_Lieux!$J:$J,U1920)&amp;" → "&amp;INDEX(10_Lieux!$J:$J,V1920)&amp;" | 24h/24")&gt;60,"Chauffeur privé "&amp;INDEX(10_Lieux!$J:$J,U1920)&amp;" → "&amp;INDEX(10_Lieux!$J:$J,V1920),"Chauffeur privé "&amp;INDEX(10_Lieux!$J:$J,U1920)&amp;" → "&amp;INDEX(10_Lieux!$J:$J,V1920)&amp;" | 24h/24")</f>
        <v>Chauffeur privé Aéroport de Liège → Grenoble | 24h/24</v>
      </c>
      <c r="O1920" s="14" t="n">
        <f aca="false">LEN(N1920)</f>
        <v>53</v>
      </c>
      <c r="P1920" s="14" t="str">
        <f aca="false">"Chauffeur privé "&amp;INDEX(10_Lieux!$K:$K,U1920)&amp;" vers "&amp;INDEX(10_Lieux!$L:$L,V1920)</f>
        <v>Chauffeur privé de l'aéroport de Liège vers Grenoble</v>
      </c>
      <c r="Q1920" s="14" t="str">
        <f aca="false">"Chauffeur privé "&amp;INDEX(10_Lieux!$K:$K,U1920)&amp;" vers "&amp;INDEX(10_Lieux!$L:$L,V1920)&amp;" : env. "&amp;I1920&amp;" km, "&amp;J1920&amp;" de route. Devis personnalisé, standard 24h/24 et 7j/7."</f>
        <v>Chauffeur privé de l'aéroport de Liège vers Grenoble : env. 758 km, 8 h de route. Devis personnalisé, standard 24h/24 et 7j/7.</v>
      </c>
      <c r="R1920" s="14" t="n">
        <f aca="false">LEN(Q1920)</f>
        <v>126</v>
      </c>
      <c r="S1920" s="14" t="str">
        <f aca="false">INDEX(10_Lieux!$C:$C,U1920)</f>
        <v>Belgique</v>
      </c>
      <c r="T1920" s="14" t="str">
        <f aca="false">INDEX(10_Lieux!$C:$C,V1920)</f>
        <v>France</v>
      </c>
      <c r="U1920" s="14" t="n">
        <f aca="false">MATCH(A1920,10_Lieux!$A:$A,0)</f>
        <v>179</v>
      </c>
      <c r="V1920" s="14" t="n">
        <f aca="false">MATCH(B1920,10_Lieux!$A:$A,0)</f>
        <v>9</v>
      </c>
      <c r="W1920" s="14" t="n">
        <f aca="false">ROUND(6371*2*ASIN(SQRT(SIN(RADIANS(INDEX(10_Lieux!$F:$F,V1920)-INDEX(10_Lieux!$F:$F,U1920))/2)^2+COS(RADIANS(INDEX(10_Lieux!$F:$F,U1920)))*COS(RADIANS(INDEX(10_Lieux!$F:$F,V1920)))*SIN(RADIANS(INDEX(10_Lieux!$G:$G,V1920)-INDEX(10_Lieux!$G:$G,U1920))/2)^2)),1)</f>
        <v>606.3</v>
      </c>
      <c r="X1920" s="14" t="n">
        <f aca="false">ROUND(I1920/IF(I1920&lt;p_seuil_vitesse,p_vit_lente,p_vit_rapide)*60/15,0)*15</f>
        <v>480</v>
      </c>
      <c r="Y1920" s="14" t="n">
        <f aca="false">MAX(IF(INDEX(10_Lieux!$B:$B,U1920)&lt;&gt;"Ville",INDEX(10_Lieux!$I:$I,U1920),0),IF(INDEX(10_Lieux!$B:$B,V1920)&lt;&gt;"Ville",INDEX(10_Lieux!$I:$I,V1920),0))</f>
        <v>250</v>
      </c>
      <c r="Z1920" s="14" t="str">
        <f aca="false">A1920&amp;"|"&amp;B1920</f>
        <v>Liège Airport|Grenoble</v>
      </c>
      <c r="AA1920" s="14" t="str">
        <f aca="false">IF(I1920&lt;p_local,"Local",IF(I1920&lt;p_vv_min,"Courte distance",IF(I1920&lt;p_tres_long,"Longue distance","Très longue distance")))</f>
        <v>Très longue distance</v>
      </c>
    </row>
    <row r="1921" customFormat="false" ht="15" hidden="false" customHeight="true" outlineLevel="0" collapsed="false">
      <c r="A1921" s="1" t="s">
        <v>146</v>
      </c>
      <c r="B1921" s="1" t="s">
        <v>2072</v>
      </c>
      <c r="C1921" s="1" t="s">
        <v>35</v>
      </c>
      <c r="D1921" s="1" t="s">
        <v>653</v>
      </c>
      <c r="E1921" s="1" t="s">
        <v>2098</v>
      </c>
      <c r="F1921" s="14" t="s">
        <v>40</v>
      </c>
      <c r="G1921" s="14" t="str">
        <f aca="false">IF(I1921&lt;p_local,"Local → page infra",IF(H1921&gt;=p_ph1,"Phase 1",IF(H1921&gt;=p_ph2,"Phase 2","Phase 3")))</f>
        <v>Phase 3</v>
      </c>
      <c r="H1921" s="14" t="n">
        <f aca="false">IF(I1921&lt;p_local,0,IF(C1921="Aéroport → Aéroport",p_pts_plein,IF(Y1921&gt;0,IF(I1921&lt;=Y1921,p_pts_plein,IF(I1921&lt;=p_mult2*Y1921,p_pts_moyen,p_pts_r3)),IF(I1921&gt;=p_vv_min,p_pts_plein,IF(I1921&gt;=p_vv_moy,p_pts_moyen,p_pts_court))))+IF(INDEX(10_Lieux!$D:$D,U1921)=1,p_prio1,p_prio2)+IF(INDEX(10_Lieux!$D:$D,V1921)=1,p_prio1,p_prio2)+IF(K1921="Oui",p_tf,0)+p_hub*((INDEX(10_Lieux!$H:$H,U1921)="Hub")+(INDEX(10_Lieux!$H:$H,V1921)="Hub"))+IF(OR(INDEX(10_Lieux!$H:$H,U1921)="Premium",INDEX(10_Lieux!$H:$H,V1921)="Premium"),p_prem,0))</f>
        <v>40</v>
      </c>
      <c r="I1921" s="14" t="n">
        <f aca="false">ROUND(W1921*p_facteur,0)</f>
        <v>758</v>
      </c>
      <c r="J1921" s="14" t="str">
        <f aca="false">IF(X1921&lt;60,X1921&amp;" min",INT(X1921/60)&amp;" h"&amp;IF(MOD(X1921,60)=0,""," "&amp;TEXT(MOD(X1921,60),"00")))</f>
        <v>8 h</v>
      </c>
      <c r="K1921" s="14" t="str">
        <f aca="false">IF(S1921&lt;&gt;T1921,"Oui","Non")</f>
        <v>Oui</v>
      </c>
      <c r="L1921" s="14" t="str">
        <f aca="false">IF(AND(INDEX(10_Lieux!$B:$B,U1921)="Ville",INDEX(10_Lieux!$B:$B,V1921)="Ville"),"/chauffeur-prive/"&amp;INDEX(10_Lieux!$E:$E,U1921)&amp;"-"&amp;INDEX(10_Lieux!$E:$E,V1921)&amp;"/","/chauffeur-prive/"&amp;INDEX(10_Lieux!$E:$E,U1921)&amp;"/"&amp;INDEX(10_Lieux!$E:$E,V1921)&amp;"/")</f>
        <v>/chauffeur-prive/grenoble/aeroport-liege/</v>
      </c>
      <c r="M1921" s="14" t="str">
        <f aca="false">IFERROR(INDEX($L:$L,MATCH(B1921&amp;"|"&amp;A1921,$Z:$Z,0)),"—")</f>
        <v>/chauffeur-prive/aeroport-liege/grenoble/</v>
      </c>
      <c r="N1921" s="14" t="str">
        <f aca="false">IF(LEN("Chauffeur privé "&amp;INDEX(10_Lieux!$J:$J,U1921)&amp;" → "&amp;INDEX(10_Lieux!$J:$J,V1921)&amp;" | 24h/24")&gt;60,"Chauffeur privé "&amp;INDEX(10_Lieux!$J:$J,U1921)&amp;" → "&amp;INDEX(10_Lieux!$J:$J,V1921),"Chauffeur privé "&amp;INDEX(10_Lieux!$J:$J,U1921)&amp;" → "&amp;INDEX(10_Lieux!$J:$J,V1921)&amp;" | 24h/24")</f>
        <v>Chauffeur privé Grenoble → Aéroport de Liège | 24h/24</v>
      </c>
      <c r="O1921" s="14" t="n">
        <f aca="false">LEN(N1921)</f>
        <v>53</v>
      </c>
      <c r="P1921" s="14" t="str">
        <f aca="false">"Chauffeur privé "&amp;INDEX(10_Lieux!$K:$K,U1921)&amp;" vers "&amp;INDEX(10_Lieux!$L:$L,V1921)</f>
        <v>Chauffeur privé de Grenoble vers l'aéroport de Liège</v>
      </c>
      <c r="Q1921" s="14" t="str">
        <f aca="false">"Chauffeur privé "&amp;INDEX(10_Lieux!$K:$K,U1921)&amp;" vers "&amp;INDEX(10_Lieux!$L:$L,V1921)&amp;" : env. "&amp;I1921&amp;" km, "&amp;J1921&amp;" de route. Devis personnalisé, standard 24h/24 et 7j/7."</f>
        <v>Chauffeur privé de Grenoble vers l'aéroport de Liège : env. 758 km, 8 h de route. Devis personnalisé, standard 24h/24 et 7j/7.</v>
      </c>
      <c r="R1921" s="14" t="n">
        <f aca="false">LEN(Q1921)</f>
        <v>126</v>
      </c>
      <c r="S1921" s="14" t="str">
        <f aca="false">INDEX(10_Lieux!$C:$C,U1921)</f>
        <v>France</v>
      </c>
      <c r="T1921" s="14" t="str">
        <f aca="false">INDEX(10_Lieux!$C:$C,V1921)</f>
        <v>Belgique</v>
      </c>
      <c r="U1921" s="14" t="n">
        <f aca="false">MATCH(A1921,10_Lieux!$A:$A,0)</f>
        <v>9</v>
      </c>
      <c r="V1921" s="14" t="n">
        <f aca="false">MATCH(B1921,10_Lieux!$A:$A,0)</f>
        <v>179</v>
      </c>
      <c r="W1921" s="14" t="n">
        <f aca="false">ROUND(6371*2*ASIN(SQRT(SIN(RADIANS(INDEX(10_Lieux!$F:$F,V1921)-INDEX(10_Lieux!$F:$F,U1921))/2)^2+COS(RADIANS(INDEX(10_Lieux!$F:$F,U1921)))*COS(RADIANS(INDEX(10_Lieux!$F:$F,V1921)))*SIN(RADIANS(INDEX(10_Lieux!$G:$G,V1921)-INDEX(10_Lieux!$G:$G,U1921))/2)^2)),1)</f>
        <v>606.3</v>
      </c>
      <c r="X1921" s="14" t="n">
        <f aca="false">ROUND(I1921/IF(I1921&lt;p_seuil_vitesse,p_vit_lente,p_vit_rapide)*60/15,0)*15</f>
        <v>480</v>
      </c>
      <c r="Y1921" s="14" t="n">
        <f aca="false">MAX(IF(INDEX(10_Lieux!$B:$B,U1921)&lt;&gt;"Ville",INDEX(10_Lieux!$I:$I,U1921),0),IF(INDEX(10_Lieux!$B:$B,V1921)&lt;&gt;"Ville",INDEX(10_Lieux!$I:$I,V1921),0))</f>
        <v>250</v>
      </c>
      <c r="Z1921" s="14" t="str">
        <f aca="false">A1921&amp;"|"&amp;B1921</f>
        <v>Grenoble|Liège Airport</v>
      </c>
      <c r="AA1921" s="14" t="str">
        <f aca="false">IF(I1921&lt;p_local,"Local",IF(I1921&lt;p_vv_min,"Courte distance",IF(I1921&lt;p_tres_long,"Longue distance","Très longue distance")))</f>
        <v>Très longue distance</v>
      </c>
    </row>
    <row r="1922" customFormat="false" ht="15" hidden="false" customHeight="true" outlineLevel="0" collapsed="false">
      <c r="A1922" s="1" t="s">
        <v>2072</v>
      </c>
      <c r="B1922" s="1" t="s">
        <v>148</v>
      </c>
      <c r="C1922" s="1" t="s">
        <v>34</v>
      </c>
      <c r="D1922" s="1" t="s">
        <v>653</v>
      </c>
      <c r="E1922" s="1" t="s">
        <v>2099</v>
      </c>
      <c r="F1922" s="14" t="s">
        <v>40</v>
      </c>
      <c r="G1922" s="14" t="str">
        <f aca="false">IF(I1922&lt;p_local,"Local → page infra",IF(H1922&gt;=p_ph1,"Phase 1",IF(H1922&gt;=p_ph2,"Phase 2","Phase 3")))</f>
        <v>Phase 3</v>
      </c>
      <c r="H1922" s="14" t="n">
        <f aca="false">IF(I1922&lt;p_local,0,IF(C1922="Aéroport → Aéroport",p_pts_plein,IF(Y1922&gt;0,IF(I1922&lt;=Y1922,p_pts_plein,IF(I1922&lt;=p_mult2*Y1922,p_pts_moyen,p_pts_r3)),IF(I1922&gt;=p_vv_min,p_pts_plein,IF(I1922&gt;=p_vv_moy,p_pts_moyen,p_pts_court))))+IF(INDEX(10_Lieux!$D:$D,U1922)=1,p_prio1,p_prio2)+IF(INDEX(10_Lieux!$D:$D,V1922)=1,p_prio1,p_prio2)+IF(K1922="Oui",p_tf,0)+p_hub*((INDEX(10_Lieux!$H:$H,U1922)="Hub")+(INDEX(10_Lieux!$H:$H,V1922)="Hub"))+IF(OR(INDEX(10_Lieux!$H:$H,U1922)="Premium",INDEX(10_Lieux!$H:$H,V1922)="Premium"),p_prem,0))</f>
        <v>40</v>
      </c>
      <c r="I1922" s="14" t="n">
        <f aca="false">ROUND(W1922*p_facteur,0)</f>
        <v>662</v>
      </c>
      <c r="J1922" s="14" t="str">
        <f aca="false">IF(X1922&lt;60,X1922&amp;" min",INT(X1922/60)&amp;" h"&amp;IF(MOD(X1922,60)=0,""," "&amp;TEXT(MOD(X1922,60),"00")))</f>
        <v>7 h</v>
      </c>
      <c r="K1922" s="14" t="str">
        <f aca="false">IF(S1922&lt;&gt;T1922,"Oui","Non")</f>
        <v>Oui</v>
      </c>
      <c r="L1922" s="14" t="str">
        <f aca="false">IF(AND(INDEX(10_Lieux!$B:$B,U1922)="Ville",INDEX(10_Lieux!$B:$B,V1922)="Ville"),"/chauffeur-prive/"&amp;INDEX(10_Lieux!$E:$E,U1922)&amp;"-"&amp;INDEX(10_Lieux!$E:$E,V1922)&amp;"/","/chauffeur-prive/"&amp;INDEX(10_Lieux!$E:$E,U1922)&amp;"/"&amp;INDEX(10_Lieux!$E:$E,V1922)&amp;"/")</f>
        <v>/chauffeur-prive/aeroport-liege/annecy/</v>
      </c>
      <c r="M1922" s="14" t="str">
        <f aca="false">IFERROR(INDEX($L:$L,MATCH(B1922&amp;"|"&amp;A1922,$Z:$Z,0)),"—")</f>
        <v>/chauffeur-prive/annecy/aeroport-liege/</v>
      </c>
      <c r="N1922" s="14" t="str">
        <f aca="false">IF(LEN("Chauffeur privé "&amp;INDEX(10_Lieux!$J:$J,U1922)&amp;" → "&amp;INDEX(10_Lieux!$J:$J,V1922)&amp;" | 24h/24")&gt;60,"Chauffeur privé "&amp;INDEX(10_Lieux!$J:$J,U1922)&amp;" → "&amp;INDEX(10_Lieux!$J:$J,V1922),"Chauffeur privé "&amp;INDEX(10_Lieux!$J:$J,U1922)&amp;" → "&amp;INDEX(10_Lieux!$J:$J,V1922)&amp;" | 24h/24")</f>
        <v>Chauffeur privé Aéroport de Liège → Annecy | 24h/24</v>
      </c>
      <c r="O1922" s="14" t="n">
        <f aca="false">LEN(N1922)</f>
        <v>51</v>
      </c>
      <c r="P1922" s="14" t="str">
        <f aca="false">"Chauffeur privé "&amp;INDEX(10_Lieux!$K:$K,U1922)&amp;" vers "&amp;INDEX(10_Lieux!$L:$L,V1922)</f>
        <v>Chauffeur privé de l'aéroport de Liège vers Annecy</v>
      </c>
      <c r="Q1922" s="14" t="str">
        <f aca="false">"Chauffeur privé "&amp;INDEX(10_Lieux!$K:$K,U1922)&amp;" vers "&amp;INDEX(10_Lieux!$L:$L,V1922)&amp;" : env. "&amp;I1922&amp;" km, "&amp;J1922&amp;" de route. Devis personnalisé, standard 24h/24 et 7j/7."</f>
        <v>Chauffeur privé de l'aéroport de Liège vers Annecy : env. 662 km, 7 h de route. Devis personnalisé, standard 24h/24 et 7j/7.</v>
      </c>
      <c r="R1922" s="14" t="n">
        <f aca="false">LEN(Q1922)</f>
        <v>124</v>
      </c>
      <c r="S1922" s="14" t="str">
        <f aca="false">INDEX(10_Lieux!$C:$C,U1922)</f>
        <v>Belgique</v>
      </c>
      <c r="T1922" s="14" t="str">
        <f aca="false">INDEX(10_Lieux!$C:$C,V1922)</f>
        <v>France</v>
      </c>
      <c r="U1922" s="14" t="n">
        <f aca="false">MATCH(A1922,10_Lieux!$A:$A,0)</f>
        <v>179</v>
      </c>
      <c r="V1922" s="14" t="n">
        <f aca="false">MATCH(B1922,10_Lieux!$A:$A,0)</f>
        <v>10</v>
      </c>
      <c r="W1922" s="14" t="n">
        <f aca="false">ROUND(6371*2*ASIN(SQRT(SIN(RADIANS(INDEX(10_Lieux!$F:$F,V1922)-INDEX(10_Lieux!$F:$F,U1922))/2)^2+COS(RADIANS(INDEX(10_Lieux!$F:$F,U1922)))*COS(RADIANS(INDEX(10_Lieux!$F:$F,V1922)))*SIN(RADIANS(INDEX(10_Lieux!$G:$G,V1922)-INDEX(10_Lieux!$G:$G,U1922))/2)^2)),1)</f>
        <v>529.3</v>
      </c>
      <c r="X1922" s="14" t="n">
        <f aca="false">ROUND(I1922/IF(I1922&lt;p_seuil_vitesse,p_vit_lente,p_vit_rapide)*60/15,0)*15</f>
        <v>420</v>
      </c>
      <c r="Y1922" s="14" t="n">
        <f aca="false">MAX(IF(INDEX(10_Lieux!$B:$B,U1922)&lt;&gt;"Ville",INDEX(10_Lieux!$I:$I,U1922),0),IF(INDEX(10_Lieux!$B:$B,V1922)&lt;&gt;"Ville",INDEX(10_Lieux!$I:$I,V1922),0))</f>
        <v>250</v>
      </c>
      <c r="Z1922" s="14" t="str">
        <f aca="false">A1922&amp;"|"&amp;B1922</f>
        <v>Liège Airport|Annecy</v>
      </c>
      <c r="AA1922" s="14" t="str">
        <f aca="false">IF(I1922&lt;p_local,"Local",IF(I1922&lt;p_vv_min,"Courte distance",IF(I1922&lt;p_tres_long,"Longue distance","Très longue distance")))</f>
        <v>Longue distance</v>
      </c>
    </row>
    <row r="1923" customFormat="false" ht="15" hidden="false" customHeight="true" outlineLevel="0" collapsed="false">
      <c r="A1923" s="1" t="s">
        <v>148</v>
      </c>
      <c r="B1923" s="1" t="s">
        <v>2072</v>
      </c>
      <c r="C1923" s="1" t="s">
        <v>35</v>
      </c>
      <c r="D1923" s="1" t="s">
        <v>653</v>
      </c>
      <c r="E1923" s="1" t="s">
        <v>2100</v>
      </c>
      <c r="F1923" s="14" t="s">
        <v>40</v>
      </c>
      <c r="G1923" s="14" t="str">
        <f aca="false">IF(I1923&lt;p_local,"Local → page infra",IF(H1923&gt;=p_ph1,"Phase 1",IF(H1923&gt;=p_ph2,"Phase 2","Phase 3")))</f>
        <v>Phase 3</v>
      </c>
      <c r="H1923" s="14" t="n">
        <f aca="false">IF(I1923&lt;p_local,0,IF(C1923="Aéroport → Aéroport",p_pts_plein,IF(Y1923&gt;0,IF(I1923&lt;=Y1923,p_pts_plein,IF(I1923&lt;=p_mult2*Y1923,p_pts_moyen,p_pts_r3)),IF(I1923&gt;=p_vv_min,p_pts_plein,IF(I1923&gt;=p_vv_moy,p_pts_moyen,p_pts_court))))+IF(INDEX(10_Lieux!$D:$D,U1923)=1,p_prio1,p_prio2)+IF(INDEX(10_Lieux!$D:$D,V1923)=1,p_prio1,p_prio2)+IF(K1923="Oui",p_tf,0)+p_hub*((INDEX(10_Lieux!$H:$H,U1923)="Hub")+(INDEX(10_Lieux!$H:$H,V1923)="Hub"))+IF(OR(INDEX(10_Lieux!$H:$H,U1923)="Premium",INDEX(10_Lieux!$H:$H,V1923)="Premium"),p_prem,0))</f>
        <v>40</v>
      </c>
      <c r="I1923" s="14" t="n">
        <f aca="false">ROUND(W1923*p_facteur,0)</f>
        <v>662</v>
      </c>
      <c r="J1923" s="14" t="str">
        <f aca="false">IF(X1923&lt;60,X1923&amp;" min",INT(X1923/60)&amp;" h"&amp;IF(MOD(X1923,60)=0,""," "&amp;TEXT(MOD(X1923,60),"00")))</f>
        <v>7 h</v>
      </c>
      <c r="K1923" s="14" t="str">
        <f aca="false">IF(S1923&lt;&gt;T1923,"Oui","Non")</f>
        <v>Oui</v>
      </c>
      <c r="L1923" s="14" t="str">
        <f aca="false">IF(AND(INDEX(10_Lieux!$B:$B,U1923)="Ville",INDEX(10_Lieux!$B:$B,V1923)="Ville"),"/chauffeur-prive/"&amp;INDEX(10_Lieux!$E:$E,U1923)&amp;"-"&amp;INDEX(10_Lieux!$E:$E,V1923)&amp;"/","/chauffeur-prive/"&amp;INDEX(10_Lieux!$E:$E,U1923)&amp;"/"&amp;INDEX(10_Lieux!$E:$E,V1923)&amp;"/")</f>
        <v>/chauffeur-prive/annecy/aeroport-liege/</v>
      </c>
      <c r="M1923" s="14" t="str">
        <f aca="false">IFERROR(INDEX($L:$L,MATCH(B1923&amp;"|"&amp;A1923,$Z:$Z,0)),"—")</f>
        <v>/chauffeur-prive/aeroport-liege/annecy/</v>
      </c>
      <c r="N1923" s="14" t="str">
        <f aca="false">IF(LEN("Chauffeur privé "&amp;INDEX(10_Lieux!$J:$J,U1923)&amp;" → "&amp;INDEX(10_Lieux!$J:$J,V1923)&amp;" | 24h/24")&gt;60,"Chauffeur privé "&amp;INDEX(10_Lieux!$J:$J,U1923)&amp;" → "&amp;INDEX(10_Lieux!$J:$J,V1923),"Chauffeur privé "&amp;INDEX(10_Lieux!$J:$J,U1923)&amp;" → "&amp;INDEX(10_Lieux!$J:$J,V1923)&amp;" | 24h/24")</f>
        <v>Chauffeur privé Annecy → Aéroport de Liège | 24h/24</v>
      </c>
      <c r="O1923" s="14" t="n">
        <f aca="false">LEN(N1923)</f>
        <v>51</v>
      </c>
      <c r="P1923" s="14" t="str">
        <f aca="false">"Chauffeur privé "&amp;INDEX(10_Lieux!$K:$K,U1923)&amp;" vers "&amp;INDEX(10_Lieux!$L:$L,V1923)</f>
        <v>Chauffeur privé d'Annecy vers l'aéroport de Liège</v>
      </c>
      <c r="Q1923" s="14" t="str">
        <f aca="false">"Chauffeur privé "&amp;INDEX(10_Lieux!$K:$K,U1923)&amp;" vers "&amp;INDEX(10_Lieux!$L:$L,V1923)&amp;" : env. "&amp;I1923&amp;" km, "&amp;J1923&amp;" de route. Devis personnalisé, standard 24h/24 et 7j/7."</f>
        <v>Chauffeur privé d'Annecy vers l'aéroport de Liège : env. 662 km, 7 h de route. Devis personnalisé, standard 24h/24 et 7j/7.</v>
      </c>
      <c r="R1923" s="14" t="n">
        <f aca="false">LEN(Q1923)</f>
        <v>123</v>
      </c>
      <c r="S1923" s="14" t="str">
        <f aca="false">INDEX(10_Lieux!$C:$C,U1923)</f>
        <v>France</v>
      </c>
      <c r="T1923" s="14" t="str">
        <f aca="false">INDEX(10_Lieux!$C:$C,V1923)</f>
        <v>Belgique</v>
      </c>
      <c r="U1923" s="14" t="n">
        <f aca="false">MATCH(A1923,10_Lieux!$A:$A,0)</f>
        <v>10</v>
      </c>
      <c r="V1923" s="14" t="n">
        <f aca="false">MATCH(B1923,10_Lieux!$A:$A,0)</f>
        <v>179</v>
      </c>
      <c r="W1923" s="14" t="n">
        <f aca="false">ROUND(6371*2*ASIN(SQRT(SIN(RADIANS(INDEX(10_Lieux!$F:$F,V1923)-INDEX(10_Lieux!$F:$F,U1923))/2)^2+COS(RADIANS(INDEX(10_Lieux!$F:$F,U1923)))*COS(RADIANS(INDEX(10_Lieux!$F:$F,V1923)))*SIN(RADIANS(INDEX(10_Lieux!$G:$G,V1923)-INDEX(10_Lieux!$G:$G,U1923))/2)^2)),1)</f>
        <v>529.3</v>
      </c>
      <c r="X1923" s="14" t="n">
        <f aca="false">ROUND(I1923/IF(I1923&lt;p_seuil_vitesse,p_vit_lente,p_vit_rapide)*60/15,0)*15</f>
        <v>420</v>
      </c>
      <c r="Y1923" s="14" t="n">
        <f aca="false">MAX(IF(INDEX(10_Lieux!$B:$B,U1923)&lt;&gt;"Ville",INDEX(10_Lieux!$I:$I,U1923),0),IF(INDEX(10_Lieux!$B:$B,V1923)&lt;&gt;"Ville",INDEX(10_Lieux!$I:$I,V1923),0))</f>
        <v>250</v>
      </c>
      <c r="Z1923" s="14" t="str">
        <f aca="false">A1923&amp;"|"&amp;B1923</f>
        <v>Annecy|Liège Airport</v>
      </c>
      <c r="AA1923" s="14" t="str">
        <f aca="false">IF(I1923&lt;p_local,"Local",IF(I1923&lt;p_vv_min,"Courte distance",IF(I1923&lt;p_tres_long,"Longue distance","Très longue distance")))</f>
        <v>Longue distance</v>
      </c>
    </row>
    <row r="1924" customFormat="false" ht="15" hidden="false" customHeight="true" outlineLevel="0" collapsed="false">
      <c r="A1924" s="1" t="s">
        <v>2072</v>
      </c>
      <c r="B1924" s="1" t="s">
        <v>150</v>
      </c>
      <c r="C1924" s="1" t="s">
        <v>34</v>
      </c>
      <c r="D1924" s="1" t="s">
        <v>653</v>
      </c>
      <c r="E1924" s="1" t="s">
        <v>2101</v>
      </c>
      <c r="F1924" s="14" t="s">
        <v>40</v>
      </c>
      <c r="G1924" s="14" t="str">
        <f aca="false">IF(I1924&lt;p_local,"Local → page infra",IF(H1924&gt;=p_ph1,"Phase 1",IF(H1924&gt;=p_ph2,"Phase 2","Phase 3")))</f>
        <v>Phase 3</v>
      </c>
      <c r="H1924" s="14" t="n">
        <f aca="false">IF(I1924&lt;p_local,0,IF(C1924="Aéroport → Aéroport",p_pts_plein,IF(Y1924&gt;0,IF(I1924&lt;=Y1924,p_pts_plein,IF(I1924&lt;=p_mult2*Y1924,p_pts_moyen,p_pts_r3)),IF(I1924&gt;=p_vv_min,p_pts_plein,IF(I1924&gt;=p_vv_moy,p_pts_moyen,p_pts_court))))+IF(INDEX(10_Lieux!$D:$D,U1924)=1,p_prio1,p_prio2)+IF(INDEX(10_Lieux!$D:$D,V1924)=1,p_prio1,p_prio2)+IF(K1924="Oui",p_tf,0)+p_hub*((INDEX(10_Lieux!$H:$H,U1924)="Hub")+(INDEX(10_Lieux!$H:$H,V1924)="Hub"))+IF(OR(INDEX(10_Lieux!$H:$H,U1924)="Premium",INDEX(10_Lieux!$H:$H,V1924)="Premium"),p_prem,0))</f>
        <v>35</v>
      </c>
      <c r="I1924" s="14" t="n">
        <f aca="false">ROUND(W1924*p_facteur,0)</f>
        <v>707</v>
      </c>
      <c r="J1924" s="14" t="str">
        <f aca="false">IF(X1924&lt;60,X1924&amp;" min",INT(X1924/60)&amp;" h"&amp;IF(MOD(X1924,60)=0,""," "&amp;TEXT(MOD(X1924,60),"00")))</f>
        <v>7 h 30</v>
      </c>
      <c r="K1924" s="14" t="str">
        <f aca="false">IF(S1924&lt;&gt;T1924,"Oui","Non")</f>
        <v>Oui</v>
      </c>
      <c r="L1924" s="14" t="str">
        <f aca="false">IF(AND(INDEX(10_Lieux!$B:$B,U1924)="Ville",INDEX(10_Lieux!$B:$B,V1924)="Ville"),"/chauffeur-prive/"&amp;INDEX(10_Lieux!$E:$E,U1924)&amp;"-"&amp;INDEX(10_Lieux!$E:$E,V1924)&amp;"/","/chauffeur-prive/"&amp;INDEX(10_Lieux!$E:$E,U1924)&amp;"/"&amp;INDEX(10_Lieux!$E:$E,V1924)&amp;"/")</f>
        <v>/chauffeur-prive/aeroport-liege/chambery/</v>
      </c>
      <c r="M1924" s="14" t="str">
        <f aca="false">IFERROR(INDEX($L:$L,MATCH(B1924&amp;"|"&amp;A1924,$Z:$Z,0)),"—")</f>
        <v>/chauffeur-prive/chambery/aeroport-liege/</v>
      </c>
      <c r="N1924" s="14" t="str">
        <f aca="false">IF(LEN("Chauffeur privé "&amp;INDEX(10_Lieux!$J:$J,U1924)&amp;" → "&amp;INDEX(10_Lieux!$J:$J,V1924)&amp;" | 24h/24")&gt;60,"Chauffeur privé "&amp;INDEX(10_Lieux!$J:$J,U1924)&amp;" → "&amp;INDEX(10_Lieux!$J:$J,V1924),"Chauffeur privé "&amp;INDEX(10_Lieux!$J:$J,U1924)&amp;" → "&amp;INDEX(10_Lieux!$J:$J,V1924)&amp;" | 24h/24")</f>
        <v>Chauffeur privé Aéroport de Liège → Chambéry | 24h/24</v>
      </c>
      <c r="O1924" s="14" t="n">
        <f aca="false">LEN(N1924)</f>
        <v>53</v>
      </c>
      <c r="P1924" s="14" t="str">
        <f aca="false">"Chauffeur privé "&amp;INDEX(10_Lieux!$K:$K,U1924)&amp;" vers "&amp;INDEX(10_Lieux!$L:$L,V1924)</f>
        <v>Chauffeur privé de l'aéroport de Liège vers Chambéry</v>
      </c>
      <c r="Q1924" s="14" t="str">
        <f aca="false">"Chauffeur privé "&amp;INDEX(10_Lieux!$K:$K,U1924)&amp;" vers "&amp;INDEX(10_Lieux!$L:$L,V1924)&amp;" : env. "&amp;I1924&amp;" km, "&amp;J1924&amp;" de route. Devis personnalisé, standard 24h/24 et 7j/7."</f>
        <v>Chauffeur privé de l'aéroport de Liège vers Chambéry : env. 707 km, 7 h 30 de route. Devis personnalisé, standard 24h/24 et 7j/7.</v>
      </c>
      <c r="R1924" s="14" t="n">
        <f aca="false">LEN(Q1924)</f>
        <v>129</v>
      </c>
      <c r="S1924" s="14" t="str">
        <f aca="false">INDEX(10_Lieux!$C:$C,U1924)</f>
        <v>Belgique</v>
      </c>
      <c r="T1924" s="14" t="str">
        <f aca="false">INDEX(10_Lieux!$C:$C,V1924)</f>
        <v>France</v>
      </c>
      <c r="U1924" s="14" t="n">
        <f aca="false">MATCH(A1924,10_Lieux!$A:$A,0)</f>
        <v>179</v>
      </c>
      <c r="V1924" s="14" t="n">
        <f aca="false">MATCH(B1924,10_Lieux!$A:$A,0)</f>
        <v>11</v>
      </c>
      <c r="W1924" s="14" t="n">
        <f aca="false">ROUND(6371*2*ASIN(SQRT(SIN(RADIANS(INDEX(10_Lieux!$F:$F,V1924)-INDEX(10_Lieux!$F:$F,U1924))/2)^2+COS(RADIANS(INDEX(10_Lieux!$F:$F,U1924)))*COS(RADIANS(INDEX(10_Lieux!$F:$F,V1924)))*SIN(RADIANS(INDEX(10_Lieux!$G:$G,V1924)-INDEX(10_Lieux!$G:$G,U1924))/2)^2)),1)</f>
        <v>565.2</v>
      </c>
      <c r="X1924" s="14" t="n">
        <f aca="false">ROUND(I1924/IF(I1924&lt;p_seuil_vitesse,p_vit_lente,p_vit_rapide)*60/15,0)*15</f>
        <v>450</v>
      </c>
      <c r="Y1924" s="14" t="n">
        <f aca="false">MAX(IF(INDEX(10_Lieux!$B:$B,U1924)&lt;&gt;"Ville",INDEX(10_Lieux!$I:$I,U1924),0),IF(INDEX(10_Lieux!$B:$B,V1924)&lt;&gt;"Ville",INDEX(10_Lieux!$I:$I,V1924),0))</f>
        <v>250</v>
      </c>
      <c r="Z1924" s="14" t="str">
        <f aca="false">A1924&amp;"|"&amp;B1924</f>
        <v>Liège Airport|Chambéry</v>
      </c>
      <c r="AA1924" s="14" t="str">
        <f aca="false">IF(I1924&lt;p_local,"Local",IF(I1924&lt;p_vv_min,"Courte distance",IF(I1924&lt;p_tres_long,"Longue distance","Très longue distance")))</f>
        <v>Très longue distance</v>
      </c>
    </row>
    <row r="1925" customFormat="false" ht="15" hidden="false" customHeight="true" outlineLevel="0" collapsed="false">
      <c r="A1925" s="1" t="s">
        <v>150</v>
      </c>
      <c r="B1925" s="1" t="s">
        <v>2072</v>
      </c>
      <c r="C1925" s="1" t="s">
        <v>35</v>
      </c>
      <c r="D1925" s="1" t="s">
        <v>653</v>
      </c>
      <c r="E1925" s="1" t="s">
        <v>2102</v>
      </c>
      <c r="F1925" s="14" t="s">
        <v>40</v>
      </c>
      <c r="G1925" s="14" t="str">
        <f aca="false">IF(I1925&lt;p_local,"Local → page infra",IF(H1925&gt;=p_ph1,"Phase 1",IF(H1925&gt;=p_ph2,"Phase 2","Phase 3")))</f>
        <v>Phase 3</v>
      </c>
      <c r="H1925" s="14" t="n">
        <f aca="false">IF(I1925&lt;p_local,0,IF(C1925="Aéroport → Aéroport",p_pts_plein,IF(Y1925&gt;0,IF(I1925&lt;=Y1925,p_pts_plein,IF(I1925&lt;=p_mult2*Y1925,p_pts_moyen,p_pts_r3)),IF(I1925&gt;=p_vv_min,p_pts_plein,IF(I1925&gt;=p_vv_moy,p_pts_moyen,p_pts_court))))+IF(INDEX(10_Lieux!$D:$D,U1925)=1,p_prio1,p_prio2)+IF(INDEX(10_Lieux!$D:$D,V1925)=1,p_prio1,p_prio2)+IF(K1925="Oui",p_tf,0)+p_hub*((INDEX(10_Lieux!$H:$H,U1925)="Hub")+(INDEX(10_Lieux!$H:$H,V1925)="Hub"))+IF(OR(INDEX(10_Lieux!$H:$H,U1925)="Premium",INDEX(10_Lieux!$H:$H,V1925)="Premium"),p_prem,0))</f>
        <v>35</v>
      </c>
      <c r="I1925" s="14" t="n">
        <f aca="false">ROUND(W1925*p_facteur,0)</f>
        <v>707</v>
      </c>
      <c r="J1925" s="14" t="str">
        <f aca="false">IF(X1925&lt;60,X1925&amp;" min",INT(X1925/60)&amp;" h"&amp;IF(MOD(X1925,60)=0,""," "&amp;TEXT(MOD(X1925,60),"00")))</f>
        <v>7 h 30</v>
      </c>
      <c r="K1925" s="14" t="str">
        <f aca="false">IF(S1925&lt;&gt;T1925,"Oui","Non")</f>
        <v>Oui</v>
      </c>
      <c r="L1925" s="14" t="str">
        <f aca="false">IF(AND(INDEX(10_Lieux!$B:$B,U1925)="Ville",INDEX(10_Lieux!$B:$B,V1925)="Ville"),"/chauffeur-prive/"&amp;INDEX(10_Lieux!$E:$E,U1925)&amp;"-"&amp;INDEX(10_Lieux!$E:$E,V1925)&amp;"/","/chauffeur-prive/"&amp;INDEX(10_Lieux!$E:$E,U1925)&amp;"/"&amp;INDEX(10_Lieux!$E:$E,V1925)&amp;"/")</f>
        <v>/chauffeur-prive/chambery/aeroport-liege/</v>
      </c>
      <c r="M1925" s="14" t="str">
        <f aca="false">IFERROR(INDEX($L:$L,MATCH(B1925&amp;"|"&amp;A1925,$Z:$Z,0)),"—")</f>
        <v>/chauffeur-prive/aeroport-liege/chambery/</v>
      </c>
      <c r="N1925" s="14" t="str">
        <f aca="false">IF(LEN("Chauffeur privé "&amp;INDEX(10_Lieux!$J:$J,U1925)&amp;" → "&amp;INDEX(10_Lieux!$J:$J,V1925)&amp;" | 24h/24")&gt;60,"Chauffeur privé "&amp;INDEX(10_Lieux!$J:$J,U1925)&amp;" → "&amp;INDEX(10_Lieux!$J:$J,V1925),"Chauffeur privé "&amp;INDEX(10_Lieux!$J:$J,U1925)&amp;" → "&amp;INDEX(10_Lieux!$J:$J,V1925)&amp;" | 24h/24")</f>
        <v>Chauffeur privé Chambéry → Aéroport de Liège | 24h/24</v>
      </c>
      <c r="O1925" s="14" t="n">
        <f aca="false">LEN(N1925)</f>
        <v>53</v>
      </c>
      <c r="P1925" s="14" t="str">
        <f aca="false">"Chauffeur privé "&amp;INDEX(10_Lieux!$K:$K,U1925)&amp;" vers "&amp;INDEX(10_Lieux!$L:$L,V1925)</f>
        <v>Chauffeur privé de Chambéry vers l'aéroport de Liège</v>
      </c>
      <c r="Q1925" s="14" t="str">
        <f aca="false">"Chauffeur privé "&amp;INDEX(10_Lieux!$K:$K,U1925)&amp;" vers "&amp;INDEX(10_Lieux!$L:$L,V1925)&amp;" : env. "&amp;I1925&amp;" km, "&amp;J1925&amp;" de route. Devis personnalisé, standard 24h/24 et 7j/7."</f>
        <v>Chauffeur privé de Chambéry vers l'aéroport de Liège : env. 707 km, 7 h 30 de route. Devis personnalisé, standard 24h/24 et 7j/7.</v>
      </c>
      <c r="R1925" s="14" t="n">
        <f aca="false">LEN(Q1925)</f>
        <v>129</v>
      </c>
      <c r="S1925" s="14" t="str">
        <f aca="false">INDEX(10_Lieux!$C:$C,U1925)</f>
        <v>France</v>
      </c>
      <c r="T1925" s="14" t="str">
        <f aca="false">INDEX(10_Lieux!$C:$C,V1925)</f>
        <v>Belgique</v>
      </c>
      <c r="U1925" s="14" t="n">
        <f aca="false">MATCH(A1925,10_Lieux!$A:$A,0)</f>
        <v>11</v>
      </c>
      <c r="V1925" s="14" t="n">
        <f aca="false">MATCH(B1925,10_Lieux!$A:$A,0)</f>
        <v>179</v>
      </c>
      <c r="W1925" s="14" t="n">
        <f aca="false">ROUND(6371*2*ASIN(SQRT(SIN(RADIANS(INDEX(10_Lieux!$F:$F,V1925)-INDEX(10_Lieux!$F:$F,U1925))/2)^2+COS(RADIANS(INDEX(10_Lieux!$F:$F,U1925)))*COS(RADIANS(INDEX(10_Lieux!$F:$F,V1925)))*SIN(RADIANS(INDEX(10_Lieux!$G:$G,V1925)-INDEX(10_Lieux!$G:$G,U1925))/2)^2)),1)</f>
        <v>565.2</v>
      </c>
      <c r="X1925" s="14" t="n">
        <f aca="false">ROUND(I1925/IF(I1925&lt;p_seuil_vitesse,p_vit_lente,p_vit_rapide)*60/15,0)*15</f>
        <v>450</v>
      </c>
      <c r="Y1925" s="14" t="n">
        <f aca="false">MAX(IF(INDEX(10_Lieux!$B:$B,U1925)&lt;&gt;"Ville",INDEX(10_Lieux!$I:$I,U1925),0),IF(INDEX(10_Lieux!$B:$B,V1925)&lt;&gt;"Ville",INDEX(10_Lieux!$I:$I,V1925),0))</f>
        <v>250</v>
      </c>
      <c r="Z1925" s="14" t="str">
        <f aca="false">A1925&amp;"|"&amp;B1925</f>
        <v>Chambéry|Liège Airport</v>
      </c>
      <c r="AA1925" s="14" t="str">
        <f aca="false">IF(I1925&lt;p_local,"Local",IF(I1925&lt;p_vv_min,"Courte distance",IF(I1925&lt;p_tres_long,"Longue distance","Très longue distance")))</f>
        <v>Très longue distance</v>
      </c>
    </row>
    <row r="1926" customFormat="false" ht="15" hidden="false" customHeight="true" outlineLevel="0" collapsed="false">
      <c r="A1926" s="1" t="s">
        <v>2072</v>
      </c>
      <c r="B1926" s="1" t="s">
        <v>152</v>
      </c>
      <c r="C1926" s="1" t="s">
        <v>34</v>
      </c>
      <c r="D1926" s="1" t="s">
        <v>653</v>
      </c>
      <c r="E1926" s="1" t="s">
        <v>2103</v>
      </c>
      <c r="F1926" s="14" t="s">
        <v>40</v>
      </c>
      <c r="G1926" s="14" t="str">
        <f aca="false">IF(I1926&lt;p_local,"Local → page infra",IF(H1926&gt;=p_ph1,"Phase 1",IF(H1926&gt;=p_ph2,"Phase 2","Phase 3")))</f>
        <v>Phase 3</v>
      </c>
      <c r="H1926" s="14" t="n">
        <f aca="false">IF(I1926&lt;p_local,0,IF(C1926="Aéroport → Aéroport",p_pts_plein,IF(Y1926&gt;0,IF(I1926&lt;=Y1926,p_pts_plein,IF(I1926&lt;=p_mult2*Y1926,p_pts_moyen,p_pts_r3)),IF(I1926&gt;=p_vv_min,p_pts_plein,IF(I1926&gt;=p_vv_moy,p_pts_moyen,p_pts_court))))+IF(INDEX(10_Lieux!$D:$D,U1926)=1,p_prio1,p_prio2)+IF(INDEX(10_Lieux!$D:$D,V1926)=1,p_prio1,p_prio2)+IF(K1926="Oui",p_tf,0)+p_hub*((INDEX(10_Lieux!$H:$H,U1926)="Hub")+(INDEX(10_Lieux!$H:$H,V1926)="Hub"))+IF(OR(INDEX(10_Lieux!$H:$H,U1926)="Premium",INDEX(10_Lieux!$H:$H,V1926)="Premium"),p_prem,0))</f>
        <v>50</v>
      </c>
      <c r="I1926" s="14" t="n">
        <f aca="false">ROUND(W1926*p_facteur,0)</f>
        <v>620</v>
      </c>
      <c r="J1926" s="14" t="str">
        <f aca="false">IF(X1926&lt;60,X1926&amp;" min",INT(X1926/60)&amp;" h"&amp;IF(MOD(X1926,60)=0,""," "&amp;TEXT(MOD(X1926,60),"00")))</f>
        <v>6 h 30</v>
      </c>
      <c r="K1926" s="14" t="str">
        <f aca="false">IF(S1926&lt;&gt;T1926,"Oui","Non")</f>
        <v>Oui</v>
      </c>
      <c r="L1926" s="14" t="str">
        <f aca="false">IF(AND(INDEX(10_Lieux!$B:$B,U1926)="Ville",INDEX(10_Lieux!$B:$B,V1926)="Ville"),"/chauffeur-prive/"&amp;INDEX(10_Lieux!$E:$E,U1926)&amp;"-"&amp;INDEX(10_Lieux!$E:$E,V1926)&amp;"/","/chauffeur-prive/"&amp;INDEX(10_Lieux!$E:$E,U1926)&amp;"/"&amp;INDEX(10_Lieux!$E:$E,V1926)&amp;"/")</f>
        <v>/chauffeur-prive/aeroport-liege/geneve/</v>
      </c>
      <c r="M1926" s="14" t="str">
        <f aca="false">IFERROR(INDEX($L:$L,MATCH(B1926&amp;"|"&amp;A1926,$Z:$Z,0)),"—")</f>
        <v>/chauffeur-prive/geneve/aeroport-liege/</v>
      </c>
      <c r="N1926" s="14" t="str">
        <f aca="false">IF(LEN("Chauffeur privé "&amp;INDEX(10_Lieux!$J:$J,U1926)&amp;" → "&amp;INDEX(10_Lieux!$J:$J,V1926)&amp;" | 24h/24")&gt;60,"Chauffeur privé "&amp;INDEX(10_Lieux!$J:$J,U1926)&amp;" → "&amp;INDEX(10_Lieux!$J:$J,V1926),"Chauffeur privé "&amp;INDEX(10_Lieux!$J:$J,U1926)&amp;" → "&amp;INDEX(10_Lieux!$J:$J,V1926)&amp;" | 24h/24")</f>
        <v>Chauffeur privé Aéroport de Liège → Genève | 24h/24</v>
      </c>
      <c r="O1926" s="14" t="n">
        <f aca="false">LEN(N1926)</f>
        <v>51</v>
      </c>
      <c r="P1926" s="14" t="str">
        <f aca="false">"Chauffeur privé "&amp;INDEX(10_Lieux!$K:$K,U1926)&amp;" vers "&amp;INDEX(10_Lieux!$L:$L,V1926)</f>
        <v>Chauffeur privé de l'aéroport de Liège vers Genève</v>
      </c>
      <c r="Q1926" s="14" t="str">
        <f aca="false">"Chauffeur privé "&amp;INDEX(10_Lieux!$K:$K,U1926)&amp;" vers "&amp;INDEX(10_Lieux!$L:$L,V1926)&amp;" : env. "&amp;I1926&amp;" km, "&amp;J1926&amp;" de route. Devis personnalisé, standard 24h/24 et 7j/7."</f>
        <v>Chauffeur privé de l'aéroport de Liège vers Genève : env. 620 km, 6 h 30 de route. Devis personnalisé, standard 24h/24 et 7j/7.</v>
      </c>
      <c r="R1926" s="14" t="n">
        <f aca="false">LEN(Q1926)</f>
        <v>127</v>
      </c>
      <c r="S1926" s="14" t="str">
        <f aca="false">INDEX(10_Lieux!$C:$C,U1926)</f>
        <v>Belgique</v>
      </c>
      <c r="T1926" s="14" t="str">
        <f aca="false">INDEX(10_Lieux!$C:$C,V1926)</f>
        <v>Suisse</v>
      </c>
      <c r="U1926" s="14" t="n">
        <f aca="false">MATCH(A1926,10_Lieux!$A:$A,0)</f>
        <v>179</v>
      </c>
      <c r="V1926" s="14" t="n">
        <f aca="false">MATCH(B1926,10_Lieux!$A:$A,0)</f>
        <v>111</v>
      </c>
      <c r="W1926" s="14" t="n">
        <f aca="false">ROUND(6371*2*ASIN(SQRT(SIN(RADIANS(INDEX(10_Lieux!$F:$F,V1926)-INDEX(10_Lieux!$F:$F,U1926))/2)^2+COS(RADIANS(INDEX(10_Lieux!$F:$F,U1926)))*COS(RADIANS(INDEX(10_Lieux!$F:$F,V1926)))*SIN(RADIANS(INDEX(10_Lieux!$G:$G,V1926)-INDEX(10_Lieux!$G:$G,U1926))/2)^2)),1)</f>
        <v>495.6</v>
      </c>
      <c r="X1926" s="14" t="n">
        <f aca="false">ROUND(I1926/IF(I1926&lt;p_seuil_vitesse,p_vit_lente,p_vit_rapide)*60/15,0)*15</f>
        <v>390</v>
      </c>
      <c r="Y1926" s="14" t="n">
        <f aca="false">MAX(IF(INDEX(10_Lieux!$B:$B,U1926)&lt;&gt;"Ville",INDEX(10_Lieux!$I:$I,U1926),0),IF(INDEX(10_Lieux!$B:$B,V1926)&lt;&gt;"Ville",INDEX(10_Lieux!$I:$I,V1926),0))</f>
        <v>250</v>
      </c>
      <c r="Z1926" s="14" t="str">
        <f aca="false">A1926&amp;"|"&amp;B1926</f>
        <v>Liège Airport|Genève</v>
      </c>
      <c r="AA1926" s="14" t="str">
        <f aca="false">IF(I1926&lt;p_local,"Local",IF(I1926&lt;p_vv_min,"Courte distance",IF(I1926&lt;p_tres_long,"Longue distance","Très longue distance")))</f>
        <v>Longue distance</v>
      </c>
    </row>
    <row r="1927" customFormat="false" ht="15" hidden="false" customHeight="true" outlineLevel="0" collapsed="false">
      <c r="A1927" s="1" t="s">
        <v>152</v>
      </c>
      <c r="B1927" s="1" t="s">
        <v>2072</v>
      </c>
      <c r="C1927" s="1" t="s">
        <v>35</v>
      </c>
      <c r="D1927" s="1" t="s">
        <v>653</v>
      </c>
      <c r="E1927" s="1" t="s">
        <v>2104</v>
      </c>
      <c r="F1927" s="14" t="s">
        <v>40</v>
      </c>
      <c r="G1927" s="14" t="str">
        <f aca="false">IF(I1927&lt;p_local,"Local → page infra",IF(H1927&gt;=p_ph1,"Phase 1",IF(H1927&gt;=p_ph2,"Phase 2","Phase 3")))</f>
        <v>Phase 3</v>
      </c>
      <c r="H1927" s="14" t="n">
        <f aca="false">IF(I1927&lt;p_local,0,IF(C1927="Aéroport → Aéroport",p_pts_plein,IF(Y1927&gt;0,IF(I1927&lt;=Y1927,p_pts_plein,IF(I1927&lt;=p_mult2*Y1927,p_pts_moyen,p_pts_r3)),IF(I1927&gt;=p_vv_min,p_pts_plein,IF(I1927&gt;=p_vv_moy,p_pts_moyen,p_pts_court))))+IF(INDEX(10_Lieux!$D:$D,U1927)=1,p_prio1,p_prio2)+IF(INDEX(10_Lieux!$D:$D,V1927)=1,p_prio1,p_prio2)+IF(K1927="Oui",p_tf,0)+p_hub*((INDEX(10_Lieux!$H:$H,U1927)="Hub")+(INDEX(10_Lieux!$H:$H,V1927)="Hub"))+IF(OR(INDEX(10_Lieux!$H:$H,U1927)="Premium",INDEX(10_Lieux!$H:$H,V1927)="Premium"),p_prem,0))</f>
        <v>50</v>
      </c>
      <c r="I1927" s="14" t="n">
        <f aca="false">ROUND(W1927*p_facteur,0)</f>
        <v>620</v>
      </c>
      <c r="J1927" s="14" t="str">
        <f aca="false">IF(X1927&lt;60,X1927&amp;" min",INT(X1927/60)&amp;" h"&amp;IF(MOD(X1927,60)=0,""," "&amp;TEXT(MOD(X1927,60),"00")))</f>
        <v>6 h 30</v>
      </c>
      <c r="K1927" s="14" t="str">
        <f aca="false">IF(S1927&lt;&gt;T1927,"Oui","Non")</f>
        <v>Oui</v>
      </c>
      <c r="L1927" s="14" t="str">
        <f aca="false">IF(AND(INDEX(10_Lieux!$B:$B,U1927)="Ville",INDEX(10_Lieux!$B:$B,V1927)="Ville"),"/chauffeur-prive/"&amp;INDEX(10_Lieux!$E:$E,U1927)&amp;"-"&amp;INDEX(10_Lieux!$E:$E,V1927)&amp;"/","/chauffeur-prive/"&amp;INDEX(10_Lieux!$E:$E,U1927)&amp;"/"&amp;INDEX(10_Lieux!$E:$E,V1927)&amp;"/")</f>
        <v>/chauffeur-prive/geneve/aeroport-liege/</v>
      </c>
      <c r="M1927" s="14" t="str">
        <f aca="false">IFERROR(INDEX($L:$L,MATCH(B1927&amp;"|"&amp;A1927,$Z:$Z,0)),"—")</f>
        <v>/chauffeur-prive/aeroport-liege/geneve/</v>
      </c>
      <c r="N1927" s="14" t="str">
        <f aca="false">IF(LEN("Chauffeur privé "&amp;INDEX(10_Lieux!$J:$J,U1927)&amp;" → "&amp;INDEX(10_Lieux!$J:$J,V1927)&amp;" | 24h/24")&gt;60,"Chauffeur privé "&amp;INDEX(10_Lieux!$J:$J,U1927)&amp;" → "&amp;INDEX(10_Lieux!$J:$J,V1927),"Chauffeur privé "&amp;INDEX(10_Lieux!$J:$J,U1927)&amp;" → "&amp;INDEX(10_Lieux!$J:$J,V1927)&amp;" | 24h/24")</f>
        <v>Chauffeur privé Genève → Aéroport de Liège | 24h/24</v>
      </c>
      <c r="O1927" s="14" t="n">
        <f aca="false">LEN(N1927)</f>
        <v>51</v>
      </c>
      <c r="P1927" s="14" t="str">
        <f aca="false">"Chauffeur privé "&amp;INDEX(10_Lieux!$K:$K,U1927)&amp;" vers "&amp;INDEX(10_Lieux!$L:$L,V1927)</f>
        <v>Chauffeur privé de Genève vers l'aéroport de Liège</v>
      </c>
      <c r="Q1927" s="14" t="str">
        <f aca="false">"Chauffeur privé "&amp;INDEX(10_Lieux!$K:$K,U1927)&amp;" vers "&amp;INDEX(10_Lieux!$L:$L,V1927)&amp;" : env. "&amp;I1927&amp;" km, "&amp;J1927&amp;" de route. Devis personnalisé, standard 24h/24 et 7j/7."</f>
        <v>Chauffeur privé de Genève vers l'aéroport de Liège : env. 620 km, 6 h 30 de route. Devis personnalisé, standard 24h/24 et 7j/7.</v>
      </c>
      <c r="R1927" s="14" t="n">
        <f aca="false">LEN(Q1927)</f>
        <v>127</v>
      </c>
      <c r="S1927" s="14" t="str">
        <f aca="false">INDEX(10_Lieux!$C:$C,U1927)</f>
        <v>Suisse</v>
      </c>
      <c r="T1927" s="14" t="str">
        <f aca="false">INDEX(10_Lieux!$C:$C,V1927)</f>
        <v>Belgique</v>
      </c>
      <c r="U1927" s="14" t="n">
        <f aca="false">MATCH(A1927,10_Lieux!$A:$A,0)</f>
        <v>111</v>
      </c>
      <c r="V1927" s="14" t="n">
        <f aca="false">MATCH(B1927,10_Lieux!$A:$A,0)</f>
        <v>179</v>
      </c>
      <c r="W1927" s="14" t="n">
        <f aca="false">ROUND(6371*2*ASIN(SQRT(SIN(RADIANS(INDEX(10_Lieux!$F:$F,V1927)-INDEX(10_Lieux!$F:$F,U1927))/2)^2+COS(RADIANS(INDEX(10_Lieux!$F:$F,U1927)))*COS(RADIANS(INDEX(10_Lieux!$F:$F,V1927)))*SIN(RADIANS(INDEX(10_Lieux!$G:$G,V1927)-INDEX(10_Lieux!$G:$G,U1927))/2)^2)),1)</f>
        <v>495.6</v>
      </c>
      <c r="X1927" s="14" t="n">
        <f aca="false">ROUND(I1927/IF(I1927&lt;p_seuil_vitesse,p_vit_lente,p_vit_rapide)*60/15,0)*15</f>
        <v>390</v>
      </c>
      <c r="Y1927" s="14" t="n">
        <f aca="false">MAX(IF(INDEX(10_Lieux!$B:$B,U1927)&lt;&gt;"Ville",INDEX(10_Lieux!$I:$I,U1927),0),IF(INDEX(10_Lieux!$B:$B,V1927)&lt;&gt;"Ville",INDEX(10_Lieux!$I:$I,V1927),0))</f>
        <v>250</v>
      </c>
      <c r="Z1927" s="14" t="str">
        <f aca="false">A1927&amp;"|"&amp;B1927</f>
        <v>Genève|Liège Airport</v>
      </c>
      <c r="AA1927" s="14" t="str">
        <f aca="false">IF(I1927&lt;p_local,"Local",IF(I1927&lt;p_vv_min,"Courte distance",IF(I1927&lt;p_tres_long,"Longue distance","Très longue distance")))</f>
        <v>Longue distance</v>
      </c>
    </row>
    <row r="1928" customFormat="false" ht="15" hidden="false" customHeight="true" outlineLevel="0" collapsed="false">
      <c r="A1928" s="1" t="s">
        <v>2072</v>
      </c>
      <c r="B1928" s="1" t="s">
        <v>154</v>
      </c>
      <c r="C1928" s="1" t="s">
        <v>34</v>
      </c>
      <c r="D1928" s="1" t="s">
        <v>653</v>
      </c>
      <c r="E1928" s="1" t="s">
        <v>2105</v>
      </c>
      <c r="F1928" s="14" t="s">
        <v>40</v>
      </c>
      <c r="G1928" s="14" t="str">
        <f aca="false">IF(I1928&lt;p_local,"Local → page infra",IF(H1928&gt;=p_ph1,"Phase 1",IF(H1928&gt;=p_ph2,"Phase 2","Phase 3")))</f>
        <v>Phase 3</v>
      </c>
      <c r="H1928" s="14" t="n">
        <f aca="false">IF(I1928&lt;p_local,0,IF(C1928="Aéroport → Aéroport",p_pts_plein,IF(Y1928&gt;0,IF(I1928&lt;=Y1928,p_pts_plein,IF(I1928&lt;=p_mult2*Y1928,p_pts_moyen,p_pts_r3)),IF(I1928&gt;=p_vv_min,p_pts_plein,IF(I1928&gt;=p_vv_moy,p_pts_moyen,p_pts_court))))+IF(INDEX(10_Lieux!$D:$D,U1928)=1,p_prio1,p_prio2)+IF(INDEX(10_Lieux!$D:$D,V1928)=1,p_prio1,p_prio2)+IF(K1928="Oui",p_tf,0)+p_hub*((INDEX(10_Lieux!$H:$H,U1928)="Hub")+(INDEX(10_Lieux!$H:$H,V1928)="Hub"))+IF(OR(INDEX(10_Lieux!$H:$H,U1928)="Premium",INDEX(10_Lieux!$H:$H,V1928)="Premium"),p_prem,0))</f>
        <v>40</v>
      </c>
      <c r="I1928" s="14" t="n">
        <f aca="false">ROUND(W1928*p_facteur,0)</f>
        <v>583</v>
      </c>
      <c r="J1928" s="14" t="str">
        <f aca="false">IF(X1928&lt;60,X1928&amp;" min",INT(X1928/60)&amp;" h"&amp;IF(MOD(X1928,60)=0,""," "&amp;TEXT(MOD(X1928,60),"00")))</f>
        <v>6 h 15</v>
      </c>
      <c r="K1928" s="14" t="str">
        <f aca="false">IF(S1928&lt;&gt;T1928,"Oui","Non")</f>
        <v>Oui</v>
      </c>
      <c r="L1928" s="14" t="str">
        <f aca="false">IF(AND(INDEX(10_Lieux!$B:$B,U1928)="Ville",INDEX(10_Lieux!$B:$B,V1928)="Ville"),"/chauffeur-prive/"&amp;INDEX(10_Lieux!$E:$E,U1928)&amp;"-"&amp;INDEX(10_Lieux!$E:$E,V1928)&amp;"/","/chauffeur-prive/"&amp;INDEX(10_Lieux!$E:$E,U1928)&amp;"/"&amp;INDEX(10_Lieux!$E:$E,V1928)&amp;"/")</f>
        <v>/chauffeur-prive/aeroport-liege/lausanne/</v>
      </c>
      <c r="M1928" s="14" t="str">
        <f aca="false">IFERROR(INDEX($L:$L,MATCH(B1928&amp;"|"&amp;A1928,$Z:$Z,0)),"—")</f>
        <v>/chauffeur-prive/lausanne/aeroport-liege/</v>
      </c>
      <c r="N1928" s="14" t="str">
        <f aca="false">IF(LEN("Chauffeur privé "&amp;INDEX(10_Lieux!$J:$J,U1928)&amp;" → "&amp;INDEX(10_Lieux!$J:$J,V1928)&amp;" | 24h/24")&gt;60,"Chauffeur privé "&amp;INDEX(10_Lieux!$J:$J,U1928)&amp;" → "&amp;INDEX(10_Lieux!$J:$J,V1928),"Chauffeur privé "&amp;INDEX(10_Lieux!$J:$J,U1928)&amp;" → "&amp;INDEX(10_Lieux!$J:$J,V1928)&amp;" | 24h/24")</f>
        <v>Chauffeur privé Aéroport de Liège → Lausanne | 24h/24</v>
      </c>
      <c r="O1928" s="14" t="n">
        <f aca="false">LEN(N1928)</f>
        <v>53</v>
      </c>
      <c r="P1928" s="14" t="str">
        <f aca="false">"Chauffeur privé "&amp;INDEX(10_Lieux!$K:$K,U1928)&amp;" vers "&amp;INDEX(10_Lieux!$L:$L,V1928)</f>
        <v>Chauffeur privé de l'aéroport de Liège vers Lausanne</v>
      </c>
      <c r="Q1928" s="14" t="str">
        <f aca="false">"Chauffeur privé "&amp;INDEX(10_Lieux!$K:$K,U1928)&amp;" vers "&amp;INDEX(10_Lieux!$L:$L,V1928)&amp;" : env. "&amp;I1928&amp;" km, "&amp;J1928&amp;" de route. Devis personnalisé, standard 24h/24 et 7j/7."</f>
        <v>Chauffeur privé de l'aéroport de Liège vers Lausanne : env. 583 km, 6 h 15 de route. Devis personnalisé, standard 24h/24 et 7j/7.</v>
      </c>
      <c r="R1928" s="14" t="n">
        <f aca="false">LEN(Q1928)</f>
        <v>129</v>
      </c>
      <c r="S1928" s="14" t="str">
        <f aca="false">INDEX(10_Lieux!$C:$C,U1928)</f>
        <v>Belgique</v>
      </c>
      <c r="T1928" s="14" t="str">
        <f aca="false">INDEX(10_Lieux!$C:$C,V1928)</f>
        <v>Suisse</v>
      </c>
      <c r="U1928" s="14" t="n">
        <f aca="false">MATCH(A1928,10_Lieux!$A:$A,0)</f>
        <v>179</v>
      </c>
      <c r="V1928" s="14" t="n">
        <f aca="false">MATCH(B1928,10_Lieux!$A:$A,0)</f>
        <v>112</v>
      </c>
      <c r="W1928" s="14" t="n">
        <f aca="false">ROUND(6371*2*ASIN(SQRT(SIN(RADIANS(INDEX(10_Lieux!$F:$F,V1928)-INDEX(10_Lieux!$F:$F,U1928))/2)^2+COS(RADIANS(INDEX(10_Lieux!$F:$F,U1928)))*COS(RADIANS(INDEX(10_Lieux!$F:$F,V1928)))*SIN(RADIANS(INDEX(10_Lieux!$G:$G,V1928)-INDEX(10_Lieux!$G:$G,U1928))/2)^2)),1)</f>
        <v>466.1</v>
      </c>
      <c r="X1928" s="14" t="n">
        <f aca="false">ROUND(I1928/IF(I1928&lt;p_seuil_vitesse,p_vit_lente,p_vit_rapide)*60/15,0)*15</f>
        <v>375</v>
      </c>
      <c r="Y1928" s="14" t="n">
        <f aca="false">MAX(IF(INDEX(10_Lieux!$B:$B,U1928)&lt;&gt;"Ville",INDEX(10_Lieux!$I:$I,U1928),0),IF(INDEX(10_Lieux!$B:$B,V1928)&lt;&gt;"Ville",INDEX(10_Lieux!$I:$I,V1928),0))</f>
        <v>250</v>
      </c>
      <c r="Z1928" s="14" t="str">
        <f aca="false">A1928&amp;"|"&amp;B1928</f>
        <v>Liège Airport|Lausanne</v>
      </c>
      <c r="AA1928" s="14" t="str">
        <f aca="false">IF(I1928&lt;p_local,"Local",IF(I1928&lt;p_vv_min,"Courte distance",IF(I1928&lt;p_tres_long,"Longue distance","Très longue distance")))</f>
        <v>Longue distance</v>
      </c>
    </row>
    <row r="1929" customFormat="false" ht="15" hidden="false" customHeight="true" outlineLevel="0" collapsed="false">
      <c r="A1929" s="1" t="s">
        <v>154</v>
      </c>
      <c r="B1929" s="1" t="s">
        <v>2072</v>
      </c>
      <c r="C1929" s="1" t="s">
        <v>35</v>
      </c>
      <c r="D1929" s="1" t="s">
        <v>653</v>
      </c>
      <c r="E1929" s="1" t="s">
        <v>2106</v>
      </c>
      <c r="F1929" s="14" t="s">
        <v>40</v>
      </c>
      <c r="G1929" s="14" t="str">
        <f aca="false">IF(I1929&lt;p_local,"Local → page infra",IF(H1929&gt;=p_ph1,"Phase 1",IF(H1929&gt;=p_ph2,"Phase 2","Phase 3")))</f>
        <v>Phase 3</v>
      </c>
      <c r="H1929" s="14" t="n">
        <f aca="false">IF(I1929&lt;p_local,0,IF(C1929="Aéroport → Aéroport",p_pts_plein,IF(Y1929&gt;0,IF(I1929&lt;=Y1929,p_pts_plein,IF(I1929&lt;=p_mult2*Y1929,p_pts_moyen,p_pts_r3)),IF(I1929&gt;=p_vv_min,p_pts_plein,IF(I1929&gt;=p_vv_moy,p_pts_moyen,p_pts_court))))+IF(INDEX(10_Lieux!$D:$D,U1929)=1,p_prio1,p_prio2)+IF(INDEX(10_Lieux!$D:$D,V1929)=1,p_prio1,p_prio2)+IF(K1929="Oui",p_tf,0)+p_hub*((INDEX(10_Lieux!$H:$H,U1929)="Hub")+(INDEX(10_Lieux!$H:$H,V1929)="Hub"))+IF(OR(INDEX(10_Lieux!$H:$H,U1929)="Premium",INDEX(10_Lieux!$H:$H,V1929)="Premium"),p_prem,0))</f>
        <v>40</v>
      </c>
      <c r="I1929" s="14" t="n">
        <f aca="false">ROUND(W1929*p_facteur,0)</f>
        <v>583</v>
      </c>
      <c r="J1929" s="14" t="str">
        <f aca="false">IF(X1929&lt;60,X1929&amp;" min",INT(X1929/60)&amp;" h"&amp;IF(MOD(X1929,60)=0,""," "&amp;TEXT(MOD(X1929,60),"00")))</f>
        <v>6 h 15</v>
      </c>
      <c r="K1929" s="14" t="str">
        <f aca="false">IF(S1929&lt;&gt;T1929,"Oui","Non")</f>
        <v>Oui</v>
      </c>
      <c r="L1929" s="14" t="str">
        <f aca="false">IF(AND(INDEX(10_Lieux!$B:$B,U1929)="Ville",INDEX(10_Lieux!$B:$B,V1929)="Ville"),"/chauffeur-prive/"&amp;INDEX(10_Lieux!$E:$E,U1929)&amp;"-"&amp;INDEX(10_Lieux!$E:$E,V1929)&amp;"/","/chauffeur-prive/"&amp;INDEX(10_Lieux!$E:$E,U1929)&amp;"/"&amp;INDEX(10_Lieux!$E:$E,V1929)&amp;"/")</f>
        <v>/chauffeur-prive/lausanne/aeroport-liege/</v>
      </c>
      <c r="M1929" s="14" t="str">
        <f aca="false">IFERROR(INDEX($L:$L,MATCH(B1929&amp;"|"&amp;A1929,$Z:$Z,0)),"—")</f>
        <v>/chauffeur-prive/aeroport-liege/lausanne/</v>
      </c>
      <c r="N1929" s="14" t="str">
        <f aca="false">IF(LEN("Chauffeur privé "&amp;INDEX(10_Lieux!$J:$J,U1929)&amp;" → "&amp;INDEX(10_Lieux!$J:$J,V1929)&amp;" | 24h/24")&gt;60,"Chauffeur privé "&amp;INDEX(10_Lieux!$J:$J,U1929)&amp;" → "&amp;INDEX(10_Lieux!$J:$J,V1929),"Chauffeur privé "&amp;INDEX(10_Lieux!$J:$J,U1929)&amp;" → "&amp;INDEX(10_Lieux!$J:$J,V1929)&amp;" | 24h/24")</f>
        <v>Chauffeur privé Lausanne → Aéroport de Liège | 24h/24</v>
      </c>
      <c r="O1929" s="14" t="n">
        <f aca="false">LEN(N1929)</f>
        <v>53</v>
      </c>
      <c r="P1929" s="14" t="str">
        <f aca="false">"Chauffeur privé "&amp;INDEX(10_Lieux!$K:$K,U1929)&amp;" vers "&amp;INDEX(10_Lieux!$L:$L,V1929)</f>
        <v>Chauffeur privé de Lausanne vers l'aéroport de Liège</v>
      </c>
      <c r="Q1929" s="14" t="str">
        <f aca="false">"Chauffeur privé "&amp;INDEX(10_Lieux!$K:$K,U1929)&amp;" vers "&amp;INDEX(10_Lieux!$L:$L,V1929)&amp;" : env. "&amp;I1929&amp;" km, "&amp;J1929&amp;" de route. Devis personnalisé, standard 24h/24 et 7j/7."</f>
        <v>Chauffeur privé de Lausanne vers l'aéroport de Liège : env. 583 km, 6 h 15 de route. Devis personnalisé, standard 24h/24 et 7j/7.</v>
      </c>
      <c r="R1929" s="14" t="n">
        <f aca="false">LEN(Q1929)</f>
        <v>129</v>
      </c>
      <c r="S1929" s="14" t="str">
        <f aca="false">INDEX(10_Lieux!$C:$C,U1929)</f>
        <v>Suisse</v>
      </c>
      <c r="T1929" s="14" t="str">
        <f aca="false">INDEX(10_Lieux!$C:$C,V1929)</f>
        <v>Belgique</v>
      </c>
      <c r="U1929" s="14" t="n">
        <f aca="false">MATCH(A1929,10_Lieux!$A:$A,0)</f>
        <v>112</v>
      </c>
      <c r="V1929" s="14" t="n">
        <f aca="false">MATCH(B1929,10_Lieux!$A:$A,0)</f>
        <v>179</v>
      </c>
      <c r="W1929" s="14" t="n">
        <f aca="false">ROUND(6371*2*ASIN(SQRT(SIN(RADIANS(INDEX(10_Lieux!$F:$F,V1929)-INDEX(10_Lieux!$F:$F,U1929))/2)^2+COS(RADIANS(INDEX(10_Lieux!$F:$F,U1929)))*COS(RADIANS(INDEX(10_Lieux!$F:$F,V1929)))*SIN(RADIANS(INDEX(10_Lieux!$G:$G,V1929)-INDEX(10_Lieux!$G:$G,U1929))/2)^2)),1)</f>
        <v>466.1</v>
      </c>
      <c r="X1929" s="14" t="n">
        <f aca="false">ROUND(I1929/IF(I1929&lt;p_seuil_vitesse,p_vit_lente,p_vit_rapide)*60/15,0)*15</f>
        <v>375</v>
      </c>
      <c r="Y1929" s="14" t="n">
        <f aca="false">MAX(IF(INDEX(10_Lieux!$B:$B,U1929)&lt;&gt;"Ville",INDEX(10_Lieux!$I:$I,U1929),0),IF(INDEX(10_Lieux!$B:$B,V1929)&lt;&gt;"Ville",INDEX(10_Lieux!$I:$I,V1929),0))</f>
        <v>250</v>
      </c>
      <c r="Z1929" s="14" t="str">
        <f aca="false">A1929&amp;"|"&amp;B1929</f>
        <v>Lausanne|Liège Airport</v>
      </c>
      <c r="AA1929" s="14" t="str">
        <f aca="false">IF(I1929&lt;p_local,"Local",IF(I1929&lt;p_vv_min,"Courte distance",IF(I1929&lt;p_tres_long,"Longue distance","Très longue distance")))</f>
        <v>Longue distance</v>
      </c>
    </row>
    <row r="1930" customFormat="false" ht="15" hidden="false" customHeight="true" outlineLevel="0" collapsed="false">
      <c r="A1930" s="1" t="s">
        <v>2072</v>
      </c>
      <c r="B1930" s="1" t="s">
        <v>156</v>
      </c>
      <c r="C1930" s="1" t="s">
        <v>34</v>
      </c>
      <c r="D1930" s="1" t="s">
        <v>653</v>
      </c>
      <c r="E1930" s="1" t="s">
        <v>2107</v>
      </c>
      <c r="F1930" s="14" t="s">
        <v>40</v>
      </c>
      <c r="G1930" s="14" t="str">
        <f aca="false">IF(I1930&lt;p_local,"Local → page infra",IF(H1930&gt;=p_ph1,"Phase 1",IF(H1930&gt;=p_ph2,"Phase 2","Phase 3")))</f>
        <v>Phase 2</v>
      </c>
      <c r="H1930" s="14" t="n">
        <f aca="false">IF(I1930&lt;p_local,0,IF(C1930="Aéroport → Aéroport",p_pts_plein,IF(Y1930&gt;0,IF(I1930&lt;=Y1930,p_pts_plein,IF(I1930&lt;=p_mult2*Y1930,p_pts_moyen,p_pts_r3)),IF(I1930&gt;=p_vv_min,p_pts_plein,IF(I1930&gt;=p_vv_moy,p_pts_moyen,p_pts_court))))+IF(INDEX(10_Lieux!$D:$D,U1930)=1,p_prio1,p_prio2)+IF(INDEX(10_Lieux!$D:$D,V1930)=1,p_prio1,p_prio2)+IF(K1930="Oui",p_tf,0)+p_hub*((INDEX(10_Lieux!$H:$H,U1930)="Hub")+(INDEX(10_Lieux!$H:$H,V1930)="Hub"))+IF(OR(INDEX(10_Lieux!$H:$H,U1930)="Premium",INDEX(10_Lieux!$H:$H,V1930)="Premium"),p_prem,0))</f>
        <v>70</v>
      </c>
      <c r="I1930" s="14" t="n">
        <f aca="false">ROUND(W1930*p_facteur,0)</f>
        <v>100</v>
      </c>
      <c r="J1930" s="14" t="str">
        <f aca="false">IF(X1930&lt;60,X1930&amp;" min",INT(X1930/60)&amp;" h"&amp;IF(MOD(X1930,60)=0,""," "&amp;TEXT(MOD(X1930,60),"00")))</f>
        <v>1 h</v>
      </c>
      <c r="K1930" s="14" t="str">
        <f aca="false">IF(S1930&lt;&gt;T1930,"Oui","Non")</f>
        <v>Non</v>
      </c>
      <c r="L1930" s="14" t="str">
        <f aca="false">IF(AND(INDEX(10_Lieux!$B:$B,U1930)="Ville",INDEX(10_Lieux!$B:$B,V1930)="Ville"),"/chauffeur-prive/"&amp;INDEX(10_Lieux!$E:$E,U1930)&amp;"-"&amp;INDEX(10_Lieux!$E:$E,V1930)&amp;"/","/chauffeur-prive/"&amp;INDEX(10_Lieux!$E:$E,U1930)&amp;"/"&amp;INDEX(10_Lieux!$E:$E,V1930)&amp;"/")</f>
        <v>/chauffeur-prive/aeroport-liege/bruxelles/</v>
      </c>
      <c r="M1930" s="14" t="str">
        <f aca="false">IFERROR(INDEX($L:$L,MATCH(B1930&amp;"|"&amp;A1930,$Z:$Z,0)),"—")</f>
        <v>/chauffeur-prive/bruxelles/aeroport-liege/</v>
      </c>
      <c r="N1930" s="14" t="str">
        <f aca="false">IF(LEN("Chauffeur privé "&amp;INDEX(10_Lieux!$J:$J,U1930)&amp;" → "&amp;INDEX(10_Lieux!$J:$J,V1930)&amp;" | 24h/24")&gt;60,"Chauffeur privé "&amp;INDEX(10_Lieux!$J:$J,U1930)&amp;" → "&amp;INDEX(10_Lieux!$J:$J,V1930),"Chauffeur privé "&amp;INDEX(10_Lieux!$J:$J,U1930)&amp;" → "&amp;INDEX(10_Lieux!$J:$J,V1930)&amp;" | 24h/24")</f>
        <v>Chauffeur privé Aéroport de Liège → Bruxelles | 24h/24</v>
      </c>
      <c r="O1930" s="14" t="n">
        <f aca="false">LEN(N1930)</f>
        <v>54</v>
      </c>
      <c r="P1930" s="14" t="str">
        <f aca="false">"Chauffeur privé "&amp;INDEX(10_Lieux!$K:$K,U1930)&amp;" vers "&amp;INDEX(10_Lieux!$L:$L,V1930)</f>
        <v>Chauffeur privé de l'aéroport de Liège vers Bruxelles</v>
      </c>
      <c r="Q1930" s="14" t="str">
        <f aca="false">"Chauffeur privé "&amp;INDEX(10_Lieux!$K:$K,U1930)&amp;" vers "&amp;INDEX(10_Lieux!$L:$L,V1930)&amp;" : env. "&amp;I1930&amp;" km, "&amp;J1930&amp;" de route. Devis personnalisé, standard 24h/24 et 7j/7."</f>
        <v>Chauffeur privé de l'aéroport de Liège vers Bruxelles : env. 100 km, 1 h de route. Devis personnalisé, standard 24h/24 et 7j/7.</v>
      </c>
      <c r="R1930" s="14" t="n">
        <f aca="false">LEN(Q1930)</f>
        <v>127</v>
      </c>
      <c r="S1930" s="14" t="str">
        <f aca="false">INDEX(10_Lieux!$C:$C,U1930)</f>
        <v>Belgique</v>
      </c>
      <c r="T1930" s="14" t="str">
        <f aca="false">INDEX(10_Lieux!$C:$C,V1930)</f>
        <v>Belgique</v>
      </c>
      <c r="U1930" s="14" t="n">
        <f aca="false">MATCH(A1930,10_Lieux!$A:$A,0)</f>
        <v>179</v>
      </c>
      <c r="V1930" s="14" t="n">
        <f aca="false">MATCH(B1930,10_Lieux!$A:$A,0)</f>
        <v>93</v>
      </c>
      <c r="W1930" s="14" t="n">
        <f aca="false">ROUND(6371*2*ASIN(SQRT(SIN(RADIANS(INDEX(10_Lieux!$F:$F,V1930)-INDEX(10_Lieux!$F:$F,U1930))/2)^2+COS(RADIANS(INDEX(10_Lieux!$F:$F,U1930)))*COS(RADIANS(INDEX(10_Lieux!$F:$F,V1930)))*SIN(RADIANS(INDEX(10_Lieux!$G:$G,V1930)-INDEX(10_Lieux!$G:$G,U1930))/2)^2)),1)</f>
        <v>79.9</v>
      </c>
      <c r="X1930" s="14" t="n">
        <f aca="false">ROUND(I1930/IF(I1930&lt;p_seuil_vitesse,p_vit_lente,p_vit_rapide)*60/15,0)*15</f>
        <v>60</v>
      </c>
      <c r="Y1930" s="14" t="n">
        <f aca="false">MAX(IF(INDEX(10_Lieux!$B:$B,U1930)&lt;&gt;"Ville",INDEX(10_Lieux!$I:$I,U1930),0),IF(INDEX(10_Lieux!$B:$B,V1930)&lt;&gt;"Ville",INDEX(10_Lieux!$I:$I,V1930),0))</f>
        <v>250</v>
      </c>
      <c r="Z1930" s="14" t="str">
        <f aca="false">A1930&amp;"|"&amp;B1930</f>
        <v>Liège Airport|Bruxelles</v>
      </c>
      <c r="AA1930" s="14" t="str">
        <f aca="false">IF(I1930&lt;p_local,"Local",IF(I1930&lt;p_vv_min,"Courte distance",IF(I1930&lt;p_tres_long,"Longue distance","Très longue distance")))</f>
        <v>Longue distance</v>
      </c>
    </row>
    <row r="1931" customFormat="false" ht="15" hidden="false" customHeight="true" outlineLevel="0" collapsed="false">
      <c r="A1931" s="1" t="s">
        <v>156</v>
      </c>
      <c r="B1931" s="1" t="s">
        <v>2072</v>
      </c>
      <c r="C1931" s="1" t="s">
        <v>35</v>
      </c>
      <c r="D1931" s="1" t="s">
        <v>653</v>
      </c>
      <c r="E1931" s="1" t="s">
        <v>2108</v>
      </c>
      <c r="F1931" s="14" t="s">
        <v>40</v>
      </c>
      <c r="G1931" s="14" t="str">
        <f aca="false">IF(I1931&lt;p_local,"Local → page infra",IF(H1931&gt;=p_ph1,"Phase 1",IF(H1931&gt;=p_ph2,"Phase 2","Phase 3")))</f>
        <v>Phase 2</v>
      </c>
      <c r="H1931" s="14" t="n">
        <f aca="false">IF(I1931&lt;p_local,0,IF(C1931="Aéroport → Aéroport",p_pts_plein,IF(Y1931&gt;0,IF(I1931&lt;=Y1931,p_pts_plein,IF(I1931&lt;=p_mult2*Y1931,p_pts_moyen,p_pts_r3)),IF(I1931&gt;=p_vv_min,p_pts_plein,IF(I1931&gt;=p_vv_moy,p_pts_moyen,p_pts_court))))+IF(INDEX(10_Lieux!$D:$D,U1931)=1,p_prio1,p_prio2)+IF(INDEX(10_Lieux!$D:$D,V1931)=1,p_prio1,p_prio2)+IF(K1931="Oui",p_tf,0)+p_hub*((INDEX(10_Lieux!$H:$H,U1931)="Hub")+(INDEX(10_Lieux!$H:$H,V1931)="Hub"))+IF(OR(INDEX(10_Lieux!$H:$H,U1931)="Premium",INDEX(10_Lieux!$H:$H,V1931)="Premium"),p_prem,0))</f>
        <v>70</v>
      </c>
      <c r="I1931" s="14" t="n">
        <f aca="false">ROUND(W1931*p_facteur,0)</f>
        <v>100</v>
      </c>
      <c r="J1931" s="14" t="str">
        <f aca="false">IF(X1931&lt;60,X1931&amp;" min",INT(X1931/60)&amp;" h"&amp;IF(MOD(X1931,60)=0,""," "&amp;TEXT(MOD(X1931,60),"00")))</f>
        <v>1 h</v>
      </c>
      <c r="K1931" s="14" t="str">
        <f aca="false">IF(S1931&lt;&gt;T1931,"Oui","Non")</f>
        <v>Non</v>
      </c>
      <c r="L1931" s="14" t="str">
        <f aca="false">IF(AND(INDEX(10_Lieux!$B:$B,U1931)="Ville",INDEX(10_Lieux!$B:$B,V1931)="Ville"),"/chauffeur-prive/"&amp;INDEX(10_Lieux!$E:$E,U1931)&amp;"-"&amp;INDEX(10_Lieux!$E:$E,V1931)&amp;"/","/chauffeur-prive/"&amp;INDEX(10_Lieux!$E:$E,U1931)&amp;"/"&amp;INDEX(10_Lieux!$E:$E,V1931)&amp;"/")</f>
        <v>/chauffeur-prive/bruxelles/aeroport-liege/</v>
      </c>
      <c r="M1931" s="14" t="str">
        <f aca="false">IFERROR(INDEX($L:$L,MATCH(B1931&amp;"|"&amp;A1931,$Z:$Z,0)),"—")</f>
        <v>/chauffeur-prive/aeroport-liege/bruxelles/</v>
      </c>
      <c r="N1931" s="14" t="str">
        <f aca="false">IF(LEN("Chauffeur privé "&amp;INDEX(10_Lieux!$J:$J,U1931)&amp;" → "&amp;INDEX(10_Lieux!$J:$J,V1931)&amp;" | 24h/24")&gt;60,"Chauffeur privé "&amp;INDEX(10_Lieux!$J:$J,U1931)&amp;" → "&amp;INDEX(10_Lieux!$J:$J,V1931),"Chauffeur privé "&amp;INDEX(10_Lieux!$J:$J,U1931)&amp;" → "&amp;INDEX(10_Lieux!$J:$J,V1931)&amp;" | 24h/24")</f>
        <v>Chauffeur privé Bruxelles → Aéroport de Liège | 24h/24</v>
      </c>
      <c r="O1931" s="14" t="n">
        <f aca="false">LEN(N1931)</f>
        <v>54</v>
      </c>
      <c r="P1931" s="14" t="str">
        <f aca="false">"Chauffeur privé "&amp;INDEX(10_Lieux!$K:$K,U1931)&amp;" vers "&amp;INDEX(10_Lieux!$L:$L,V1931)</f>
        <v>Chauffeur privé de Bruxelles vers l'aéroport de Liège</v>
      </c>
      <c r="Q1931" s="14" t="str">
        <f aca="false">"Chauffeur privé "&amp;INDEX(10_Lieux!$K:$K,U1931)&amp;" vers "&amp;INDEX(10_Lieux!$L:$L,V1931)&amp;" : env. "&amp;I1931&amp;" km, "&amp;J1931&amp;" de route. Devis personnalisé, standard 24h/24 et 7j/7."</f>
        <v>Chauffeur privé de Bruxelles vers l'aéroport de Liège : env. 100 km, 1 h de route. Devis personnalisé, standard 24h/24 et 7j/7.</v>
      </c>
      <c r="R1931" s="14" t="n">
        <f aca="false">LEN(Q1931)</f>
        <v>127</v>
      </c>
      <c r="S1931" s="14" t="str">
        <f aca="false">INDEX(10_Lieux!$C:$C,U1931)</f>
        <v>Belgique</v>
      </c>
      <c r="T1931" s="14" t="str">
        <f aca="false">INDEX(10_Lieux!$C:$C,V1931)</f>
        <v>Belgique</v>
      </c>
      <c r="U1931" s="14" t="n">
        <f aca="false">MATCH(A1931,10_Lieux!$A:$A,0)</f>
        <v>93</v>
      </c>
      <c r="V1931" s="14" t="n">
        <f aca="false">MATCH(B1931,10_Lieux!$A:$A,0)</f>
        <v>179</v>
      </c>
      <c r="W1931" s="14" t="n">
        <f aca="false">ROUND(6371*2*ASIN(SQRT(SIN(RADIANS(INDEX(10_Lieux!$F:$F,V1931)-INDEX(10_Lieux!$F:$F,U1931))/2)^2+COS(RADIANS(INDEX(10_Lieux!$F:$F,U1931)))*COS(RADIANS(INDEX(10_Lieux!$F:$F,V1931)))*SIN(RADIANS(INDEX(10_Lieux!$G:$G,V1931)-INDEX(10_Lieux!$G:$G,U1931))/2)^2)),1)</f>
        <v>79.9</v>
      </c>
      <c r="X1931" s="14" t="n">
        <f aca="false">ROUND(I1931/IF(I1931&lt;p_seuil_vitesse,p_vit_lente,p_vit_rapide)*60/15,0)*15</f>
        <v>60</v>
      </c>
      <c r="Y1931" s="14" t="n">
        <f aca="false">MAX(IF(INDEX(10_Lieux!$B:$B,U1931)&lt;&gt;"Ville",INDEX(10_Lieux!$I:$I,U1931),0),IF(INDEX(10_Lieux!$B:$B,V1931)&lt;&gt;"Ville",INDEX(10_Lieux!$I:$I,V1931),0))</f>
        <v>250</v>
      </c>
      <c r="Z1931" s="14" t="str">
        <f aca="false">A1931&amp;"|"&amp;B1931</f>
        <v>Bruxelles|Liège Airport</v>
      </c>
      <c r="AA1931" s="14" t="str">
        <f aca="false">IF(I1931&lt;p_local,"Local",IF(I1931&lt;p_vv_min,"Courte distance",IF(I1931&lt;p_tres_long,"Longue distance","Très longue distance")))</f>
        <v>Longue distance</v>
      </c>
    </row>
    <row r="1932" customFormat="false" ht="15" hidden="false" customHeight="true" outlineLevel="0" collapsed="false">
      <c r="A1932" s="1" t="s">
        <v>2072</v>
      </c>
      <c r="B1932" s="1" t="s">
        <v>160</v>
      </c>
      <c r="C1932" s="1" t="s">
        <v>34</v>
      </c>
      <c r="D1932" s="1" t="s">
        <v>653</v>
      </c>
      <c r="E1932" s="1" t="s">
        <v>2109</v>
      </c>
      <c r="F1932" s="14" t="s">
        <v>40</v>
      </c>
      <c r="G1932" s="14" t="str">
        <f aca="false">IF(I1932&lt;p_local,"Local → page infra",IF(H1932&gt;=p_ph1,"Phase 1",IF(H1932&gt;=p_ph2,"Phase 2","Phase 3")))</f>
        <v>Phase 3</v>
      </c>
      <c r="H1932" s="14" t="n">
        <f aca="false">IF(I1932&lt;p_local,0,IF(C1932="Aéroport → Aéroport",p_pts_plein,IF(Y1932&gt;0,IF(I1932&lt;=Y1932,p_pts_plein,IF(I1932&lt;=p_mult2*Y1932,p_pts_moyen,p_pts_r3)),IF(I1932&gt;=p_vv_min,p_pts_plein,IF(I1932&gt;=p_vv_moy,p_pts_moyen,p_pts_court))))+IF(INDEX(10_Lieux!$D:$D,U1932)=1,p_prio1,p_prio2)+IF(INDEX(10_Lieux!$D:$D,V1932)=1,p_prio1,p_prio2)+IF(K1932="Oui",p_tf,0)+p_hub*((INDEX(10_Lieux!$H:$H,U1932)="Hub")+(INDEX(10_Lieux!$H:$H,V1932)="Hub"))+IF(OR(INDEX(10_Lieux!$H:$H,U1932)="Premium",INDEX(10_Lieux!$H:$H,V1932)="Premium"),p_prem,0))</f>
        <v>60</v>
      </c>
      <c r="I1932" s="14" t="n">
        <f aca="false">ROUND(W1932*p_facteur,0)</f>
        <v>94</v>
      </c>
      <c r="J1932" s="14" t="str">
        <f aca="false">IF(X1932&lt;60,X1932&amp;" min",INT(X1932/60)&amp;" h"&amp;IF(MOD(X1932,60)=0,""," "&amp;TEXT(MOD(X1932,60),"00")))</f>
        <v>1 h 15</v>
      </c>
      <c r="K1932" s="14" t="str">
        <f aca="false">IF(S1932&lt;&gt;T1932,"Oui","Non")</f>
        <v>Non</v>
      </c>
      <c r="L1932" s="14" t="str">
        <f aca="false">IF(AND(INDEX(10_Lieux!$B:$B,U1932)="Ville",INDEX(10_Lieux!$B:$B,V1932)="Ville"),"/chauffeur-prive/"&amp;INDEX(10_Lieux!$E:$E,U1932)&amp;"-"&amp;INDEX(10_Lieux!$E:$E,V1932)&amp;"/","/chauffeur-prive/"&amp;INDEX(10_Lieux!$E:$E,U1932)&amp;"/"&amp;INDEX(10_Lieux!$E:$E,V1932)&amp;"/")</f>
        <v>/chauffeur-prive/aeroport-liege/charleroi/</v>
      </c>
      <c r="M1932" s="14" t="str">
        <f aca="false">IFERROR(INDEX($L:$L,MATCH(B1932&amp;"|"&amp;A1932,$Z:$Z,0)),"—")</f>
        <v>/chauffeur-prive/charleroi/aeroport-liege/</v>
      </c>
      <c r="N1932" s="14" t="str">
        <f aca="false">IF(LEN("Chauffeur privé "&amp;INDEX(10_Lieux!$J:$J,U1932)&amp;" → "&amp;INDEX(10_Lieux!$J:$J,V1932)&amp;" | 24h/24")&gt;60,"Chauffeur privé "&amp;INDEX(10_Lieux!$J:$J,U1932)&amp;" → "&amp;INDEX(10_Lieux!$J:$J,V1932),"Chauffeur privé "&amp;INDEX(10_Lieux!$J:$J,U1932)&amp;" → "&amp;INDEX(10_Lieux!$J:$J,V1932)&amp;" | 24h/24")</f>
        <v>Chauffeur privé Aéroport de Liège → Charleroi | 24h/24</v>
      </c>
      <c r="O1932" s="14" t="n">
        <f aca="false">LEN(N1932)</f>
        <v>54</v>
      </c>
      <c r="P1932" s="14" t="str">
        <f aca="false">"Chauffeur privé "&amp;INDEX(10_Lieux!$K:$K,U1932)&amp;" vers "&amp;INDEX(10_Lieux!$L:$L,V1932)</f>
        <v>Chauffeur privé de l'aéroport de Liège vers Charleroi</v>
      </c>
      <c r="Q1932" s="14" t="str">
        <f aca="false">"Chauffeur privé "&amp;INDEX(10_Lieux!$K:$K,U1932)&amp;" vers "&amp;INDEX(10_Lieux!$L:$L,V1932)&amp;" : env. "&amp;I1932&amp;" km, "&amp;J1932&amp;" de route. Devis personnalisé, standard 24h/24 et 7j/7."</f>
        <v>Chauffeur privé de l'aéroport de Liège vers Charleroi : env. 94 km, 1 h 15 de route. Devis personnalisé, standard 24h/24 et 7j/7.</v>
      </c>
      <c r="R1932" s="14" t="n">
        <f aca="false">LEN(Q1932)</f>
        <v>129</v>
      </c>
      <c r="S1932" s="14" t="str">
        <f aca="false">INDEX(10_Lieux!$C:$C,U1932)</f>
        <v>Belgique</v>
      </c>
      <c r="T1932" s="14" t="str">
        <f aca="false">INDEX(10_Lieux!$C:$C,V1932)</f>
        <v>Belgique</v>
      </c>
      <c r="U1932" s="14" t="n">
        <f aca="false">MATCH(A1932,10_Lieux!$A:$A,0)</f>
        <v>179</v>
      </c>
      <c r="V1932" s="14" t="n">
        <f aca="false">MATCH(B1932,10_Lieux!$A:$A,0)</f>
        <v>96</v>
      </c>
      <c r="W1932" s="14" t="n">
        <f aca="false">ROUND(6371*2*ASIN(SQRT(SIN(RADIANS(INDEX(10_Lieux!$F:$F,V1932)-INDEX(10_Lieux!$F:$F,U1932))/2)^2+COS(RADIANS(INDEX(10_Lieux!$F:$F,U1932)))*COS(RADIANS(INDEX(10_Lieux!$F:$F,V1932)))*SIN(RADIANS(INDEX(10_Lieux!$G:$G,V1932)-INDEX(10_Lieux!$G:$G,U1932))/2)^2)),1)</f>
        <v>75</v>
      </c>
      <c r="X1932" s="14" t="n">
        <f aca="false">ROUND(I1932/IF(I1932&lt;p_seuil_vitesse,p_vit_lente,p_vit_rapide)*60/15,0)*15</f>
        <v>75</v>
      </c>
      <c r="Y1932" s="14" t="n">
        <f aca="false">MAX(IF(INDEX(10_Lieux!$B:$B,U1932)&lt;&gt;"Ville",INDEX(10_Lieux!$I:$I,U1932),0),IF(INDEX(10_Lieux!$B:$B,V1932)&lt;&gt;"Ville",INDEX(10_Lieux!$I:$I,V1932),0))</f>
        <v>250</v>
      </c>
      <c r="Z1932" s="14" t="str">
        <f aca="false">A1932&amp;"|"&amp;B1932</f>
        <v>Liège Airport|Charleroi</v>
      </c>
      <c r="AA1932" s="14" t="str">
        <f aca="false">IF(I1932&lt;p_local,"Local",IF(I1932&lt;p_vv_min,"Courte distance",IF(I1932&lt;p_tres_long,"Longue distance","Très longue distance")))</f>
        <v>Courte distance</v>
      </c>
    </row>
    <row r="1933" customFormat="false" ht="15" hidden="false" customHeight="true" outlineLevel="0" collapsed="false">
      <c r="A1933" s="1" t="s">
        <v>160</v>
      </c>
      <c r="B1933" s="1" t="s">
        <v>2072</v>
      </c>
      <c r="C1933" s="1" t="s">
        <v>35</v>
      </c>
      <c r="D1933" s="1" t="s">
        <v>653</v>
      </c>
      <c r="E1933" s="1" t="s">
        <v>2110</v>
      </c>
      <c r="F1933" s="14" t="s">
        <v>40</v>
      </c>
      <c r="G1933" s="14" t="str">
        <f aca="false">IF(I1933&lt;p_local,"Local → page infra",IF(H1933&gt;=p_ph1,"Phase 1",IF(H1933&gt;=p_ph2,"Phase 2","Phase 3")))</f>
        <v>Phase 3</v>
      </c>
      <c r="H1933" s="14" t="n">
        <f aca="false">IF(I1933&lt;p_local,0,IF(C1933="Aéroport → Aéroport",p_pts_plein,IF(Y1933&gt;0,IF(I1933&lt;=Y1933,p_pts_plein,IF(I1933&lt;=p_mult2*Y1933,p_pts_moyen,p_pts_r3)),IF(I1933&gt;=p_vv_min,p_pts_plein,IF(I1933&gt;=p_vv_moy,p_pts_moyen,p_pts_court))))+IF(INDEX(10_Lieux!$D:$D,U1933)=1,p_prio1,p_prio2)+IF(INDEX(10_Lieux!$D:$D,V1933)=1,p_prio1,p_prio2)+IF(K1933="Oui",p_tf,0)+p_hub*((INDEX(10_Lieux!$H:$H,U1933)="Hub")+(INDEX(10_Lieux!$H:$H,V1933)="Hub"))+IF(OR(INDEX(10_Lieux!$H:$H,U1933)="Premium",INDEX(10_Lieux!$H:$H,V1933)="Premium"),p_prem,0))</f>
        <v>60</v>
      </c>
      <c r="I1933" s="14" t="n">
        <f aca="false">ROUND(W1933*p_facteur,0)</f>
        <v>94</v>
      </c>
      <c r="J1933" s="14" t="str">
        <f aca="false">IF(X1933&lt;60,X1933&amp;" min",INT(X1933/60)&amp;" h"&amp;IF(MOD(X1933,60)=0,""," "&amp;TEXT(MOD(X1933,60),"00")))</f>
        <v>1 h 15</v>
      </c>
      <c r="K1933" s="14" t="str">
        <f aca="false">IF(S1933&lt;&gt;T1933,"Oui","Non")</f>
        <v>Non</v>
      </c>
      <c r="L1933" s="14" t="str">
        <f aca="false">IF(AND(INDEX(10_Lieux!$B:$B,U1933)="Ville",INDEX(10_Lieux!$B:$B,V1933)="Ville"),"/chauffeur-prive/"&amp;INDEX(10_Lieux!$E:$E,U1933)&amp;"-"&amp;INDEX(10_Lieux!$E:$E,V1933)&amp;"/","/chauffeur-prive/"&amp;INDEX(10_Lieux!$E:$E,U1933)&amp;"/"&amp;INDEX(10_Lieux!$E:$E,V1933)&amp;"/")</f>
        <v>/chauffeur-prive/charleroi/aeroport-liege/</v>
      </c>
      <c r="M1933" s="14" t="str">
        <f aca="false">IFERROR(INDEX($L:$L,MATCH(B1933&amp;"|"&amp;A1933,$Z:$Z,0)),"—")</f>
        <v>/chauffeur-prive/aeroport-liege/charleroi/</v>
      </c>
      <c r="N1933" s="14" t="str">
        <f aca="false">IF(LEN("Chauffeur privé "&amp;INDEX(10_Lieux!$J:$J,U1933)&amp;" → "&amp;INDEX(10_Lieux!$J:$J,V1933)&amp;" | 24h/24")&gt;60,"Chauffeur privé "&amp;INDEX(10_Lieux!$J:$J,U1933)&amp;" → "&amp;INDEX(10_Lieux!$J:$J,V1933),"Chauffeur privé "&amp;INDEX(10_Lieux!$J:$J,U1933)&amp;" → "&amp;INDEX(10_Lieux!$J:$J,V1933)&amp;" | 24h/24")</f>
        <v>Chauffeur privé Charleroi → Aéroport de Liège | 24h/24</v>
      </c>
      <c r="O1933" s="14" t="n">
        <f aca="false">LEN(N1933)</f>
        <v>54</v>
      </c>
      <c r="P1933" s="14" t="str">
        <f aca="false">"Chauffeur privé "&amp;INDEX(10_Lieux!$K:$K,U1933)&amp;" vers "&amp;INDEX(10_Lieux!$L:$L,V1933)</f>
        <v>Chauffeur privé de Charleroi vers l'aéroport de Liège</v>
      </c>
      <c r="Q1933" s="14" t="str">
        <f aca="false">"Chauffeur privé "&amp;INDEX(10_Lieux!$K:$K,U1933)&amp;" vers "&amp;INDEX(10_Lieux!$L:$L,V1933)&amp;" : env. "&amp;I1933&amp;" km, "&amp;J1933&amp;" de route. Devis personnalisé, standard 24h/24 et 7j/7."</f>
        <v>Chauffeur privé de Charleroi vers l'aéroport de Liège : env. 94 km, 1 h 15 de route. Devis personnalisé, standard 24h/24 et 7j/7.</v>
      </c>
      <c r="R1933" s="14" t="n">
        <f aca="false">LEN(Q1933)</f>
        <v>129</v>
      </c>
      <c r="S1933" s="14" t="str">
        <f aca="false">INDEX(10_Lieux!$C:$C,U1933)</f>
        <v>Belgique</v>
      </c>
      <c r="T1933" s="14" t="str">
        <f aca="false">INDEX(10_Lieux!$C:$C,V1933)</f>
        <v>Belgique</v>
      </c>
      <c r="U1933" s="14" t="n">
        <f aca="false">MATCH(A1933,10_Lieux!$A:$A,0)</f>
        <v>96</v>
      </c>
      <c r="V1933" s="14" t="n">
        <f aca="false">MATCH(B1933,10_Lieux!$A:$A,0)</f>
        <v>179</v>
      </c>
      <c r="W1933" s="14" t="n">
        <f aca="false">ROUND(6371*2*ASIN(SQRT(SIN(RADIANS(INDEX(10_Lieux!$F:$F,V1933)-INDEX(10_Lieux!$F:$F,U1933))/2)^2+COS(RADIANS(INDEX(10_Lieux!$F:$F,U1933)))*COS(RADIANS(INDEX(10_Lieux!$F:$F,V1933)))*SIN(RADIANS(INDEX(10_Lieux!$G:$G,V1933)-INDEX(10_Lieux!$G:$G,U1933))/2)^2)),1)</f>
        <v>75</v>
      </c>
      <c r="X1933" s="14" t="n">
        <f aca="false">ROUND(I1933/IF(I1933&lt;p_seuil_vitesse,p_vit_lente,p_vit_rapide)*60/15,0)*15</f>
        <v>75</v>
      </c>
      <c r="Y1933" s="14" t="n">
        <f aca="false">MAX(IF(INDEX(10_Lieux!$B:$B,U1933)&lt;&gt;"Ville",INDEX(10_Lieux!$I:$I,U1933),0),IF(INDEX(10_Lieux!$B:$B,V1933)&lt;&gt;"Ville",INDEX(10_Lieux!$I:$I,V1933),0))</f>
        <v>250</v>
      </c>
      <c r="Z1933" s="14" t="str">
        <f aca="false">A1933&amp;"|"&amp;B1933</f>
        <v>Charleroi|Liège Airport</v>
      </c>
      <c r="AA1933" s="14" t="str">
        <f aca="false">IF(I1933&lt;p_local,"Local",IF(I1933&lt;p_vv_min,"Courte distance",IF(I1933&lt;p_tres_long,"Longue distance","Très longue distance")))</f>
        <v>Courte distance</v>
      </c>
    </row>
    <row r="1934" customFormat="false" ht="15" hidden="false" customHeight="true" outlineLevel="0" collapsed="false">
      <c r="A1934" s="1" t="s">
        <v>2072</v>
      </c>
      <c r="B1934" s="1" t="s">
        <v>162</v>
      </c>
      <c r="C1934" s="1" t="s">
        <v>34</v>
      </c>
      <c r="D1934" s="1" t="s">
        <v>653</v>
      </c>
      <c r="E1934" s="1" t="s">
        <v>2111</v>
      </c>
      <c r="F1934" s="14" t="s">
        <v>40</v>
      </c>
      <c r="G1934" s="14" t="str">
        <f aca="false">IF(I1934&lt;p_local,"Local → page infra",IF(H1934&gt;=p_ph1,"Phase 1",IF(H1934&gt;=p_ph2,"Phase 2","Phase 3")))</f>
        <v>Phase 3</v>
      </c>
      <c r="H1934" s="14" t="n">
        <f aca="false">IF(I1934&lt;p_local,0,IF(C1934="Aéroport → Aéroport",p_pts_plein,IF(Y1934&gt;0,IF(I1934&lt;=Y1934,p_pts_plein,IF(I1934&lt;=p_mult2*Y1934,p_pts_moyen,p_pts_r3)),IF(I1934&gt;=p_vv_min,p_pts_plein,IF(I1934&gt;=p_vv_moy,p_pts_moyen,p_pts_court))))+IF(INDEX(10_Lieux!$D:$D,U1934)=1,p_prio1,p_prio2)+IF(INDEX(10_Lieux!$D:$D,V1934)=1,p_prio1,p_prio2)+IF(K1934="Oui",p_tf,0)+p_hub*((INDEX(10_Lieux!$H:$H,U1934)="Hub")+(INDEX(10_Lieux!$H:$H,V1934)="Hub"))+IF(OR(INDEX(10_Lieux!$H:$H,U1934)="Premium",INDEX(10_Lieux!$H:$H,V1934)="Premium"),p_prem,0))</f>
        <v>40</v>
      </c>
      <c r="I1934" s="14" t="n">
        <f aca="false">ROUND(W1934*p_facteur,0)</f>
        <v>470</v>
      </c>
      <c r="J1934" s="14" t="str">
        <f aca="false">IF(X1934&lt;60,X1934&amp;" min",INT(X1934/60)&amp;" h"&amp;IF(MOD(X1934,60)=0,""," "&amp;TEXT(MOD(X1934,60),"00")))</f>
        <v>5 h</v>
      </c>
      <c r="K1934" s="14" t="str">
        <f aca="false">IF(S1934&lt;&gt;T1934,"Oui","Non")</f>
        <v>Oui</v>
      </c>
      <c r="L1934" s="14" t="str">
        <f aca="false">IF(AND(INDEX(10_Lieux!$B:$B,U1934)="Ville",INDEX(10_Lieux!$B:$B,V1934)="Ville"),"/chauffeur-prive/"&amp;INDEX(10_Lieux!$E:$E,U1934)&amp;"-"&amp;INDEX(10_Lieux!$E:$E,V1934)&amp;"/","/chauffeur-prive/"&amp;INDEX(10_Lieux!$E:$E,U1934)&amp;"/"&amp;INDEX(10_Lieux!$E:$E,V1934)&amp;"/")</f>
        <v>/chauffeur-prive/aeroport-liege/bale/</v>
      </c>
      <c r="M1934" s="14" t="str">
        <f aca="false">IFERROR(INDEX($L:$L,MATCH(B1934&amp;"|"&amp;A1934,$Z:$Z,0)),"—")</f>
        <v>/chauffeur-prive/bale/aeroport-liege/</v>
      </c>
      <c r="N1934" s="14" t="str">
        <f aca="false">IF(LEN("Chauffeur privé "&amp;INDEX(10_Lieux!$J:$J,U1934)&amp;" → "&amp;INDEX(10_Lieux!$J:$J,V1934)&amp;" | 24h/24")&gt;60,"Chauffeur privé "&amp;INDEX(10_Lieux!$J:$J,U1934)&amp;" → "&amp;INDEX(10_Lieux!$J:$J,V1934),"Chauffeur privé "&amp;INDEX(10_Lieux!$J:$J,U1934)&amp;" → "&amp;INDEX(10_Lieux!$J:$J,V1934)&amp;" | 24h/24")</f>
        <v>Chauffeur privé Aéroport de Liège → Bâle | 24h/24</v>
      </c>
      <c r="O1934" s="14" t="n">
        <f aca="false">LEN(N1934)</f>
        <v>49</v>
      </c>
      <c r="P1934" s="14" t="str">
        <f aca="false">"Chauffeur privé "&amp;INDEX(10_Lieux!$K:$K,U1934)&amp;" vers "&amp;INDEX(10_Lieux!$L:$L,V1934)</f>
        <v>Chauffeur privé de l'aéroport de Liège vers Bâle</v>
      </c>
      <c r="Q1934" s="14" t="str">
        <f aca="false">"Chauffeur privé "&amp;INDEX(10_Lieux!$K:$K,U1934)&amp;" vers "&amp;INDEX(10_Lieux!$L:$L,V1934)&amp;" : env. "&amp;I1934&amp;" km, "&amp;J1934&amp;" de route. Devis personnalisé, standard 24h/24 et 7j/7."</f>
        <v>Chauffeur privé de l'aéroport de Liège vers Bâle : env. 470 km, 5 h de route. Devis personnalisé, standard 24h/24 et 7j/7.</v>
      </c>
      <c r="R1934" s="14" t="n">
        <f aca="false">LEN(Q1934)</f>
        <v>122</v>
      </c>
      <c r="S1934" s="14" t="str">
        <f aca="false">INDEX(10_Lieux!$C:$C,U1934)</f>
        <v>Belgique</v>
      </c>
      <c r="T1934" s="14" t="str">
        <f aca="false">INDEX(10_Lieux!$C:$C,V1934)</f>
        <v>Suisse</v>
      </c>
      <c r="U1934" s="14" t="n">
        <f aca="false">MATCH(A1934,10_Lieux!$A:$A,0)</f>
        <v>179</v>
      </c>
      <c r="V1934" s="14" t="n">
        <f aca="false">MATCH(B1934,10_Lieux!$A:$A,0)</f>
        <v>121</v>
      </c>
      <c r="W1934" s="14" t="n">
        <f aca="false">ROUND(6371*2*ASIN(SQRT(SIN(RADIANS(INDEX(10_Lieux!$F:$F,V1934)-INDEX(10_Lieux!$F:$F,U1934))/2)^2+COS(RADIANS(INDEX(10_Lieux!$F:$F,U1934)))*COS(RADIANS(INDEX(10_Lieux!$F:$F,V1934)))*SIN(RADIANS(INDEX(10_Lieux!$G:$G,V1934)-INDEX(10_Lieux!$G:$G,U1934))/2)^2)),1)</f>
        <v>376.1</v>
      </c>
      <c r="X1934" s="14" t="n">
        <f aca="false">ROUND(I1934/IF(I1934&lt;p_seuil_vitesse,p_vit_lente,p_vit_rapide)*60/15,0)*15</f>
        <v>300</v>
      </c>
      <c r="Y1934" s="14" t="n">
        <f aca="false">MAX(IF(INDEX(10_Lieux!$B:$B,U1934)&lt;&gt;"Ville",INDEX(10_Lieux!$I:$I,U1934),0),IF(INDEX(10_Lieux!$B:$B,V1934)&lt;&gt;"Ville",INDEX(10_Lieux!$I:$I,V1934),0))</f>
        <v>250</v>
      </c>
      <c r="Z1934" s="14" t="str">
        <f aca="false">A1934&amp;"|"&amp;B1934</f>
        <v>Liège Airport|Bâle</v>
      </c>
      <c r="AA1934" s="14" t="str">
        <f aca="false">IF(I1934&lt;p_local,"Local",IF(I1934&lt;p_vv_min,"Courte distance",IF(I1934&lt;p_tres_long,"Longue distance","Très longue distance")))</f>
        <v>Longue distance</v>
      </c>
    </row>
    <row r="1935" customFormat="false" ht="15" hidden="false" customHeight="true" outlineLevel="0" collapsed="false">
      <c r="A1935" s="1" t="s">
        <v>162</v>
      </c>
      <c r="B1935" s="1" t="s">
        <v>2072</v>
      </c>
      <c r="C1935" s="1" t="s">
        <v>35</v>
      </c>
      <c r="D1935" s="1" t="s">
        <v>653</v>
      </c>
      <c r="E1935" s="1" t="s">
        <v>2112</v>
      </c>
      <c r="F1935" s="14" t="s">
        <v>40</v>
      </c>
      <c r="G1935" s="14" t="str">
        <f aca="false">IF(I1935&lt;p_local,"Local → page infra",IF(H1935&gt;=p_ph1,"Phase 1",IF(H1935&gt;=p_ph2,"Phase 2","Phase 3")))</f>
        <v>Phase 3</v>
      </c>
      <c r="H1935" s="14" t="n">
        <f aca="false">IF(I1935&lt;p_local,0,IF(C1935="Aéroport → Aéroport",p_pts_plein,IF(Y1935&gt;0,IF(I1935&lt;=Y1935,p_pts_plein,IF(I1935&lt;=p_mult2*Y1935,p_pts_moyen,p_pts_r3)),IF(I1935&gt;=p_vv_min,p_pts_plein,IF(I1935&gt;=p_vv_moy,p_pts_moyen,p_pts_court))))+IF(INDEX(10_Lieux!$D:$D,U1935)=1,p_prio1,p_prio2)+IF(INDEX(10_Lieux!$D:$D,V1935)=1,p_prio1,p_prio2)+IF(K1935="Oui",p_tf,0)+p_hub*((INDEX(10_Lieux!$H:$H,U1935)="Hub")+(INDEX(10_Lieux!$H:$H,V1935)="Hub"))+IF(OR(INDEX(10_Lieux!$H:$H,U1935)="Premium",INDEX(10_Lieux!$H:$H,V1935)="Premium"),p_prem,0))</f>
        <v>40</v>
      </c>
      <c r="I1935" s="14" t="n">
        <f aca="false">ROUND(W1935*p_facteur,0)</f>
        <v>470</v>
      </c>
      <c r="J1935" s="14" t="str">
        <f aca="false">IF(X1935&lt;60,X1935&amp;" min",INT(X1935/60)&amp;" h"&amp;IF(MOD(X1935,60)=0,""," "&amp;TEXT(MOD(X1935,60),"00")))</f>
        <v>5 h</v>
      </c>
      <c r="K1935" s="14" t="str">
        <f aca="false">IF(S1935&lt;&gt;T1935,"Oui","Non")</f>
        <v>Oui</v>
      </c>
      <c r="L1935" s="14" t="str">
        <f aca="false">IF(AND(INDEX(10_Lieux!$B:$B,U1935)="Ville",INDEX(10_Lieux!$B:$B,V1935)="Ville"),"/chauffeur-prive/"&amp;INDEX(10_Lieux!$E:$E,U1935)&amp;"-"&amp;INDEX(10_Lieux!$E:$E,V1935)&amp;"/","/chauffeur-prive/"&amp;INDEX(10_Lieux!$E:$E,U1935)&amp;"/"&amp;INDEX(10_Lieux!$E:$E,V1935)&amp;"/")</f>
        <v>/chauffeur-prive/bale/aeroport-liege/</v>
      </c>
      <c r="M1935" s="14" t="str">
        <f aca="false">IFERROR(INDEX($L:$L,MATCH(B1935&amp;"|"&amp;A1935,$Z:$Z,0)),"—")</f>
        <v>/chauffeur-prive/aeroport-liege/bale/</v>
      </c>
      <c r="N1935" s="14" t="str">
        <f aca="false">IF(LEN("Chauffeur privé "&amp;INDEX(10_Lieux!$J:$J,U1935)&amp;" → "&amp;INDEX(10_Lieux!$J:$J,V1935)&amp;" | 24h/24")&gt;60,"Chauffeur privé "&amp;INDEX(10_Lieux!$J:$J,U1935)&amp;" → "&amp;INDEX(10_Lieux!$J:$J,V1935),"Chauffeur privé "&amp;INDEX(10_Lieux!$J:$J,U1935)&amp;" → "&amp;INDEX(10_Lieux!$J:$J,V1935)&amp;" | 24h/24")</f>
        <v>Chauffeur privé Bâle → Aéroport de Liège | 24h/24</v>
      </c>
      <c r="O1935" s="14" t="n">
        <f aca="false">LEN(N1935)</f>
        <v>49</v>
      </c>
      <c r="P1935" s="14" t="str">
        <f aca="false">"Chauffeur privé "&amp;INDEX(10_Lieux!$K:$K,U1935)&amp;" vers "&amp;INDEX(10_Lieux!$L:$L,V1935)</f>
        <v>Chauffeur privé de Bâle vers l'aéroport de Liège</v>
      </c>
      <c r="Q1935" s="14" t="str">
        <f aca="false">"Chauffeur privé "&amp;INDEX(10_Lieux!$K:$K,U1935)&amp;" vers "&amp;INDEX(10_Lieux!$L:$L,V1935)&amp;" : env. "&amp;I1935&amp;" km, "&amp;J1935&amp;" de route. Devis personnalisé, standard 24h/24 et 7j/7."</f>
        <v>Chauffeur privé de Bâle vers l'aéroport de Liège : env. 470 km, 5 h de route. Devis personnalisé, standard 24h/24 et 7j/7.</v>
      </c>
      <c r="R1935" s="14" t="n">
        <f aca="false">LEN(Q1935)</f>
        <v>122</v>
      </c>
      <c r="S1935" s="14" t="str">
        <f aca="false">INDEX(10_Lieux!$C:$C,U1935)</f>
        <v>Suisse</v>
      </c>
      <c r="T1935" s="14" t="str">
        <f aca="false">INDEX(10_Lieux!$C:$C,V1935)</f>
        <v>Belgique</v>
      </c>
      <c r="U1935" s="14" t="n">
        <f aca="false">MATCH(A1935,10_Lieux!$A:$A,0)</f>
        <v>121</v>
      </c>
      <c r="V1935" s="14" t="n">
        <f aca="false">MATCH(B1935,10_Lieux!$A:$A,0)</f>
        <v>179</v>
      </c>
      <c r="W1935" s="14" t="n">
        <f aca="false">ROUND(6371*2*ASIN(SQRT(SIN(RADIANS(INDEX(10_Lieux!$F:$F,V1935)-INDEX(10_Lieux!$F:$F,U1935))/2)^2+COS(RADIANS(INDEX(10_Lieux!$F:$F,U1935)))*COS(RADIANS(INDEX(10_Lieux!$F:$F,V1935)))*SIN(RADIANS(INDEX(10_Lieux!$G:$G,V1935)-INDEX(10_Lieux!$G:$G,U1935))/2)^2)),1)</f>
        <v>376.1</v>
      </c>
      <c r="X1935" s="14" t="n">
        <f aca="false">ROUND(I1935/IF(I1935&lt;p_seuil_vitesse,p_vit_lente,p_vit_rapide)*60/15,0)*15</f>
        <v>300</v>
      </c>
      <c r="Y1935" s="14" t="n">
        <f aca="false">MAX(IF(INDEX(10_Lieux!$B:$B,U1935)&lt;&gt;"Ville",INDEX(10_Lieux!$I:$I,U1935),0),IF(INDEX(10_Lieux!$B:$B,V1935)&lt;&gt;"Ville",INDEX(10_Lieux!$I:$I,V1935),0))</f>
        <v>250</v>
      </c>
      <c r="Z1935" s="14" t="str">
        <f aca="false">A1935&amp;"|"&amp;B1935</f>
        <v>Bâle|Liège Airport</v>
      </c>
      <c r="AA1935" s="14" t="str">
        <f aca="false">IF(I1935&lt;p_local,"Local",IF(I1935&lt;p_vv_min,"Courte distance",IF(I1935&lt;p_tres_long,"Longue distance","Très longue distance")))</f>
        <v>Longue distance</v>
      </c>
    </row>
    <row r="1936" customFormat="false" ht="15" hidden="false" customHeight="true" outlineLevel="0" collapsed="false">
      <c r="A1936" s="1" t="s">
        <v>2072</v>
      </c>
      <c r="B1936" s="1" t="s">
        <v>164</v>
      </c>
      <c r="C1936" s="1" t="s">
        <v>34</v>
      </c>
      <c r="D1936" s="1" t="s">
        <v>653</v>
      </c>
      <c r="E1936" s="1" t="s">
        <v>2113</v>
      </c>
      <c r="F1936" s="14" t="s">
        <v>40</v>
      </c>
      <c r="G1936" s="14" t="str">
        <f aca="false">IF(I1936&lt;p_local,"Local → page infra",IF(H1936&gt;=p_ph1,"Phase 1",IF(H1936&gt;=p_ph2,"Phase 2","Phase 3")))</f>
        <v>Phase 3</v>
      </c>
      <c r="H1936" s="14" t="n">
        <f aca="false">IF(I1936&lt;p_local,0,IF(C1936="Aéroport → Aéroport",p_pts_plein,IF(Y1936&gt;0,IF(I1936&lt;=Y1936,p_pts_plein,IF(I1936&lt;=p_mult2*Y1936,p_pts_moyen,p_pts_r3)),IF(I1936&gt;=p_vv_min,p_pts_plein,IF(I1936&gt;=p_vv_moy,p_pts_moyen,p_pts_court))))+IF(INDEX(10_Lieux!$D:$D,U1936)=1,p_prio1,p_prio2)+IF(INDEX(10_Lieux!$D:$D,V1936)=1,p_prio1,p_prio2)+IF(K1936="Oui",p_tf,0)+p_hub*((INDEX(10_Lieux!$H:$H,U1936)="Hub")+(INDEX(10_Lieux!$H:$H,V1936)="Hub"))+IF(OR(INDEX(10_Lieux!$H:$H,U1936)="Premium",INDEX(10_Lieux!$H:$H,V1936)="Premium"),p_prem,0))</f>
        <v>50</v>
      </c>
      <c r="I1936" s="14" t="n">
        <f aca="false">ROUND(W1936*p_facteur,0)</f>
        <v>534</v>
      </c>
      <c r="J1936" s="14" t="str">
        <f aca="false">IF(X1936&lt;60,X1936&amp;" min",INT(X1936/60)&amp;" h"&amp;IF(MOD(X1936,60)=0,""," "&amp;TEXT(MOD(X1936,60),"00")))</f>
        <v>5 h 30</v>
      </c>
      <c r="K1936" s="14" t="str">
        <f aca="false">IF(S1936&lt;&gt;T1936,"Oui","Non")</f>
        <v>Oui</v>
      </c>
      <c r="L1936" s="14" t="str">
        <f aca="false">IF(AND(INDEX(10_Lieux!$B:$B,U1936)="Ville",INDEX(10_Lieux!$B:$B,V1936)="Ville"),"/chauffeur-prive/"&amp;INDEX(10_Lieux!$E:$E,U1936)&amp;"-"&amp;INDEX(10_Lieux!$E:$E,V1936)&amp;"/","/chauffeur-prive/"&amp;INDEX(10_Lieux!$E:$E,U1936)&amp;"/"&amp;INDEX(10_Lieux!$E:$E,V1936)&amp;"/")</f>
        <v>/chauffeur-prive/aeroport-liege/zurich/</v>
      </c>
      <c r="M1936" s="14" t="str">
        <f aca="false">IFERROR(INDEX($L:$L,MATCH(B1936&amp;"|"&amp;A1936,$Z:$Z,0)),"—")</f>
        <v>/chauffeur-prive/zurich/aeroport-liege/</v>
      </c>
      <c r="N1936" s="14" t="str">
        <f aca="false">IF(LEN("Chauffeur privé "&amp;INDEX(10_Lieux!$J:$J,U1936)&amp;" → "&amp;INDEX(10_Lieux!$J:$J,V1936)&amp;" | 24h/24")&gt;60,"Chauffeur privé "&amp;INDEX(10_Lieux!$J:$J,U1936)&amp;" → "&amp;INDEX(10_Lieux!$J:$J,V1936),"Chauffeur privé "&amp;INDEX(10_Lieux!$J:$J,U1936)&amp;" → "&amp;INDEX(10_Lieux!$J:$J,V1936)&amp;" | 24h/24")</f>
        <v>Chauffeur privé Aéroport de Liège → Zurich | 24h/24</v>
      </c>
      <c r="O1936" s="14" t="n">
        <f aca="false">LEN(N1936)</f>
        <v>51</v>
      </c>
      <c r="P1936" s="14" t="str">
        <f aca="false">"Chauffeur privé "&amp;INDEX(10_Lieux!$K:$K,U1936)&amp;" vers "&amp;INDEX(10_Lieux!$L:$L,V1936)</f>
        <v>Chauffeur privé de l'aéroport de Liège vers Zurich</v>
      </c>
      <c r="Q1936" s="14" t="str">
        <f aca="false">"Chauffeur privé "&amp;INDEX(10_Lieux!$K:$K,U1936)&amp;" vers "&amp;INDEX(10_Lieux!$L:$L,V1936)&amp;" : env. "&amp;I1936&amp;" km, "&amp;J1936&amp;" de route. Devis personnalisé, standard 24h/24 et 7j/7."</f>
        <v>Chauffeur privé de l'aéroport de Liège vers Zurich : env. 534 km, 5 h 30 de route. Devis personnalisé, standard 24h/24 et 7j/7.</v>
      </c>
      <c r="R1936" s="14" t="n">
        <f aca="false">LEN(Q1936)</f>
        <v>127</v>
      </c>
      <c r="S1936" s="14" t="str">
        <f aca="false">INDEX(10_Lieux!$C:$C,U1936)</f>
        <v>Belgique</v>
      </c>
      <c r="T1936" s="14" t="str">
        <f aca="false">INDEX(10_Lieux!$C:$C,V1936)</f>
        <v>Suisse</v>
      </c>
      <c r="U1936" s="14" t="n">
        <f aca="false">MATCH(A1936,10_Lieux!$A:$A,0)</f>
        <v>179</v>
      </c>
      <c r="V1936" s="14" t="n">
        <f aca="false">MATCH(B1936,10_Lieux!$A:$A,0)</f>
        <v>122</v>
      </c>
      <c r="W1936" s="14" t="n">
        <f aca="false">ROUND(6371*2*ASIN(SQRT(SIN(RADIANS(INDEX(10_Lieux!$F:$F,V1936)-INDEX(10_Lieux!$F:$F,U1936))/2)^2+COS(RADIANS(INDEX(10_Lieux!$F:$F,U1936)))*COS(RADIANS(INDEX(10_Lieux!$F:$F,V1936)))*SIN(RADIANS(INDEX(10_Lieux!$G:$G,V1936)-INDEX(10_Lieux!$G:$G,U1936))/2)^2)),1)</f>
        <v>427</v>
      </c>
      <c r="X1936" s="14" t="n">
        <f aca="false">ROUND(I1936/IF(I1936&lt;p_seuil_vitesse,p_vit_lente,p_vit_rapide)*60/15,0)*15</f>
        <v>330</v>
      </c>
      <c r="Y1936" s="14" t="n">
        <f aca="false">MAX(IF(INDEX(10_Lieux!$B:$B,U1936)&lt;&gt;"Ville",INDEX(10_Lieux!$I:$I,U1936),0),IF(INDEX(10_Lieux!$B:$B,V1936)&lt;&gt;"Ville",INDEX(10_Lieux!$I:$I,V1936),0))</f>
        <v>250</v>
      </c>
      <c r="Z1936" s="14" t="str">
        <f aca="false">A1936&amp;"|"&amp;B1936</f>
        <v>Liège Airport|Zurich</v>
      </c>
      <c r="AA1936" s="14" t="str">
        <f aca="false">IF(I1936&lt;p_local,"Local",IF(I1936&lt;p_vv_min,"Courte distance",IF(I1936&lt;p_tres_long,"Longue distance","Très longue distance")))</f>
        <v>Longue distance</v>
      </c>
    </row>
    <row r="1937" customFormat="false" ht="15" hidden="false" customHeight="true" outlineLevel="0" collapsed="false">
      <c r="A1937" s="1" t="s">
        <v>164</v>
      </c>
      <c r="B1937" s="1" t="s">
        <v>2072</v>
      </c>
      <c r="C1937" s="1" t="s">
        <v>35</v>
      </c>
      <c r="D1937" s="1" t="s">
        <v>653</v>
      </c>
      <c r="E1937" s="1" t="s">
        <v>2114</v>
      </c>
      <c r="F1937" s="14" t="s">
        <v>40</v>
      </c>
      <c r="G1937" s="14" t="str">
        <f aca="false">IF(I1937&lt;p_local,"Local → page infra",IF(H1937&gt;=p_ph1,"Phase 1",IF(H1937&gt;=p_ph2,"Phase 2","Phase 3")))</f>
        <v>Phase 3</v>
      </c>
      <c r="H1937" s="14" t="n">
        <f aca="false">IF(I1937&lt;p_local,0,IF(C1937="Aéroport → Aéroport",p_pts_plein,IF(Y1937&gt;0,IF(I1937&lt;=Y1937,p_pts_plein,IF(I1937&lt;=p_mult2*Y1937,p_pts_moyen,p_pts_r3)),IF(I1937&gt;=p_vv_min,p_pts_plein,IF(I1937&gt;=p_vv_moy,p_pts_moyen,p_pts_court))))+IF(INDEX(10_Lieux!$D:$D,U1937)=1,p_prio1,p_prio2)+IF(INDEX(10_Lieux!$D:$D,V1937)=1,p_prio1,p_prio2)+IF(K1937="Oui",p_tf,0)+p_hub*((INDEX(10_Lieux!$H:$H,U1937)="Hub")+(INDEX(10_Lieux!$H:$H,V1937)="Hub"))+IF(OR(INDEX(10_Lieux!$H:$H,U1937)="Premium",INDEX(10_Lieux!$H:$H,V1937)="Premium"),p_prem,0))</f>
        <v>50</v>
      </c>
      <c r="I1937" s="14" t="n">
        <f aca="false">ROUND(W1937*p_facteur,0)</f>
        <v>534</v>
      </c>
      <c r="J1937" s="14" t="str">
        <f aca="false">IF(X1937&lt;60,X1937&amp;" min",INT(X1937/60)&amp;" h"&amp;IF(MOD(X1937,60)=0,""," "&amp;TEXT(MOD(X1937,60),"00")))</f>
        <v>5 h 30</v>
      </c>
      <c r="K1937" s="14" t="str">
        <f aca="false">IF(S1937&lt;&gt;T1937,"Oui","Non")</f>
        <v>Oui</v>
      </c>
      <c r="L1937" s="14" t="str">
        <f aca="false">IF(AND(INDEX(10_Lieux!$B:$B,U1937)="Ville",INDEX(10_Lieux!$B:$B,V1937)="Ville"),"/chauffeur-prive/"&amp;INDEX(10_Lieux!$E:$E,U1937)&amp;"-"&amp;INDEX(10_Lieux!$E:$E,V1937)&amp;"/","/chauffeur-prive/"&amp;INDEX(10_Lieux!$E:$E,U1937)&amp;"/"&amp;INDEX(10_Lieux!$E:$E,V1937)&amp;"/")</f>
        <v>/chauffeur-prive/zurich/aeroport-liege/</v>
      </c>
      <c r="M1937" s="14" t="str">
        <f aca="false">IFERROR(INDEX($L:$L,MATCH(B1937&amp;"|"&amp;A1937,$Z:$Z,0)),"—")</f>
        <v>/chauffeur-prive/aeroport-liege/zurich/</v>
      </c>
      <c r="N1937" s="14" t="str">
        <f aca="false">IF(LEN("Chauffeur privé "&amp;INDEX(10_Lieux!$J:$J,U1937)&amp;" → "&amp;INDEX(10_Lieux!$J:$J,V1937)&amp;" | 24h/24")&gt;60,"Chauffeur privé "&amp;INDEX(10_Lieux!$J:$J,U1937)&amp;" → "&amp;INDEX(10_Lieux!$J:$J,V1937),"Chauffeur privé "&amp;INDEX(10_Lieux!$J:$J,U1937)&amp;" → "&amp;INDEX(10_Lieux!$J:$J,V1937)&amp;" | 24h/24")</f>
        <v>Chauffeur privé Zurich → Aéroport de Liège | 24h/24</v>
      </c>
      <c r="O1937" s="14" t="n">
        <f aca="false">LEN(N1937)</f>
        <v>51</v>
      </c>
      <c r="P1937" s="14" t="str">
        <f aca="false">"Chauffeur privé "&amp;INDEX(10_Lieux!$K:$K,U1937)&amp;" vers "&amp;INDEX(10_Lieux!$L:$L,V1937)</f>
        <v>Chauffeur privé de Zurich vers l'aéroport de Liège</v>
      </c>
      <c r="Q1937" s="14" t="str">
        <f aca="false">"Chauffeur privé "&amp;INDEX(10_Lieux!$K:$K,U1937)&amp;" vers "&amp;INDEX(10_Lieux!$L:$L,V1937)&amp;" : env. "&amp;I1937&amp;" km, "&amp;J1937&amp;" de route. Devis personnalisé, standard 24h/24 et 7j/7."</f>
        <v>Chauffeur privé de Zurich vers l'aéroport de Liège : env. 534 km, 5 h 30 de route. Devis personnalisé, standard 24h/24 et 7j/7.</v>
      </c>
      <c r="R1937" s="14" t="n">
        <f aca="false">LEN(Q1937)</f>
        <v>127</v>
      </c>
      <c r="S1937" s="14" t="str">
        <f aca="false">INDEX(10_Lieux!$C:$C,U1937)</f>
        <v>Suisse</v>
      </c>
      <c r="T1937" s="14" t="str">
        <f aca="false">INDEX(10_Lieux!$C:$C,V1937)</f>
        <v>Belgique</v>
      </c>
      <c r="U1937" s="14" t="n">
        <f aca="false">MATCH(A1937,10_Lieux!$A:$A,0)</f>
        <v>122</v>
      </c>
      <c r="V1937" s="14" t="n">
        <f aca="false">MATCH(B1937,10_Lieux!$A:$A,0)</f>
        <v>179</v>
      </c>
      <c r="W1937" s="14" t="n">
        <f aca="false">ROUND(6371*2*ASIN(SQRT(SIN(RADIANS(INDEX(10_Lieux!$F:$F,V1937)-INDEX(10_Lieux!$F:$F,U1937))/2)^2+COS(RADIANS(INDEX(10_Lieux!$F:$F,U1937)))*COS(RADIANS(INDEX(10_Lieux!$F:$F,V1937)))*SIN(RADIANS(INDEX(10_Lieux!$G:$G,V1937)-INDEX(10_Lieux!$G:$G,U1937))/2)^2)),1)</f>
        <v>427</v>
      </c>
      <c r="X1937" s="14" t="n">
        <f aca="false">ROUND(I1937/IF(I1937&lt;p_seuil_vitesse,p_vit_lente,p_vit_rapide)*60/15,0)*15</f>
        <v>330</v>
      </c>
      <c r="Y1937" s="14" t="n">
        <f aca="false">MAX(IF(INDEX(10_Lieux!$B:$B,U1937)&lt;&gt;"Ville",INDEX(10_Lieux!$I:$I,U1937),0),IF(INDEX(10_Lieux!$B:$B,V1937)&lt;&gt;"Ville",INDEX(10_Lieux!$I:$I,V1937),0))</f>
        <v>250</v>
      </c>
      <c r="Z1937" s="14" t="str">
        <f aca="false">A1937&amp;"|"&amp;B1937</f>
        <v>Zurich|Liège Airport</v>
      </c>
      <c r="AA1937" s="14" t="str">
        <f aca="false">IF(I1937&lt;p_local,"Local",IF(I1937&lt;p_vv_min,"Courte distance",IF(I1937&lt;p_tres_long,"Longue distance","Très longue distance")))</f>
        <v>Longue distance</v>
      </c>
    </row>
    <row r="1938" customFormat="false" ht="15" hidden="false" customHeight="true" outlineLevel="0" collapsed="false">
      <c r="A1938" s="1" t="s">
        <v>2072</v>
      </c>
      <c r="B1938" s="1" t="s">
        <v>166</v>
      </c>
      <c r="C1938" s="1" t="s">
        <v>34</v>
      </c>
      <c r="D1938" s="1" t="s">
        <v>653</v>
      </c>
      <c r="E1938" s="1" t="s">
        <v>2115</v>
      </c>
      <c r="F1938" s="14" t="s">
        <v>40</v>
      </c>
      <c r="G1938" s="14" t="str">
        <f aca="false">IF(I1938&lt;p_local,"Local → page infra",IF(H1938&gt;=p_ph1,"Phase 1",IF(H1938&gt;=p_ph2,"Phase 2","Phase 3")))</f>
        <v>Phase 3</v>
      </c>
      <c r="H1938" s="14" t="n">
        <f aca="false">IF(I1938&lt;p_local,0,IF(C1938="Aéroport → Aéroport",p_pts_plein,IF(Y1938&gt;0,IF(I1938&lt;=Y1938,p_pts_plein,IF(I1938&lt;=p_mult2*Y1938,p_pts_moyen,p_pts_r3)),IF(I1938&gt;=p_vv_min,p_pts_plein,IF(I1938&gt;=p_vv_moy,p_pts_moyen,p_pts_court))))+IF(INDEX(10_Lieux!$D:$D,U1938)=1,p_prio1,p_prio2)+IF(INDEX(10_Lieux!$D:$D,V1938)=1,p_prio1,p_prio2)+IF(K1938="Oui",p_tf,0)+p_hub*((INDEX(10_Lieux!$H:$H,U1938)="Hub")+(INDEX(10_Lieux!$H:$H,V1938)="Hub"))+IF(OR(INDEX(10_Lieux!$H:$H,U1938)="Premium",INDEX(10_Lieux!$H:$H,V1938)="Premium"),p_prem,0))</f>
        <v>40</v>
      </c>
      <c r="I1938" s="14" t="n">
        <f aca="false">ROUND(W1938*p_facteur,0)</f>
        <v>545</v>
      </c>
      <c r="J1938" s="14" t="str">
        <f aca="false">IF(X1938&lt;60,X1938&amp;" min",INT(X1938/60)&amp;" h"&amp;IF(MOD(X1938,60)=0,""," "&amp;TEXT(MOD(X1938,60),"00")))</f>
        <v>5 h 45</v>
      </c>
      <c r="K1938" s="14" t="str">
        <f aca="false">IF(S1938&lt;&gt;T1938,"Oui","Non")</f>
        <v>Oui</v>
      </c>
      <c r="L1938" s="14" t="str">
        <f aca="false">IF(AND(INDEX(10_Lieux!$B:$B,U1938)="Ville",INDEX(10_Lieux!$B:$B,V1938)="Ville"),"/chauffeur-prive/"&amp;INDEX(10_Lieux!$E:$E,U1938)&amp;"-"&amp;INDEX(10_Lieux!$E:$E,V1938)&amp;"/","/chauffeur-prive/"&amp;INDEX(10_Lieux!$E:$E,U1938)&amp;"/"&amp;INDEX(10_Lieux!$E:$E,V1938)&amp;"/")</f>
        <v>/chauffeur-prive/aeroport-liege/berne/</v>
      </c>
      <c r="M1938" s="14" t="str">
        <f aca="false">IFERROR(INDEX($L:$L,MATCH(B1938&amp;"|"&amp;A1938,$Z:$Z,0)),"—")</f>
        <v>/chauffeur-prive/berne/aeroport-liege/</v>
      </c>
      <c r="N1938" s="14" t="str">
        <f aca="false">IF(LEN("Chauffeur privé "&amp;INDEX(10_Lieux!$J:$J,U1938)&amp;" → "&amp;INDEX(10_Lieux!$J:$J,V1938)&amp;" | 24h/24")&gt;60,"Chauffeur privé "&amp;INDEX(10_Lieux!$J:$J,U1938)&amp;" → "&amp;INDEX(10_Lieux!$J:$J,V1938),"Chauffeur privé "&amp;INDEX(10_Lieux!$J:$J,U1938)&amp;" → "&amp;INDEX(10_Lieux!$J:$J,V1938)&amp;" | 24h/24")</f>
        <v>Chauffeur privé Aéroport de Liège → Berne | 24h/24</v>
      </c>
      <c r="O1938" s="14" t="n">
        <f aca="false">LEN(N1938)</f>
        <v>50</v>
      </c>
      <c r="P1938" s="14" t="str">
        <f aca="false">"Chauffeur privé "&amp;INDEX(10_Lieux!$K:$K,U1938)&amp;" vers "&amp;INDEX(10_Lieux!$L:$L,V1938)</f>
        <v>Chauffeur privé de l'aéroport de Liège vers Berne</v>
      </c>
      <c r="Q1938" s="14" t="str">
        <f aca="false">"Chauffeur privé "&amp;INDEX(10_Lieux!$K:$K,U1938)&amp;" vers "&amp;INDEX(10_Lieux!$L:$L,V1938)&amp;" : env. "&amp;I1938&amp;" km, "&amp;J1938&amp;" de route. Devis personnalisé, standard 24h/24 et 7j/7."</f>
        <v>Chauffeur privé de l'aéroport de Liège vers Berne : env. 545 km, 5 h 45 de route. Devis personnalisé, standard 24h/24 et 7j/7.</v>
      </c>
      <c r="R1938" s="14" t="n">
        <f aca="false">LEN(Q1938)</f>
        <v>126</v>
      </c>
      <c r="S1938" s="14" t="str">
        <f aca="false">INDEX(10_Lieux!$C:$C,U1938)</f>
        <v>Belgique</v>
      </c>
      <c r="T1938" s="14" t="str">
        <f aca="false">INDEX(10_Lieux!$C:$C,V1938)</f>
        <v>Suisse</v>
      </c>
      <c r="U1938" s="14" t="n">
        <f aca="false">MATCH(A1938,10_Lieux!$A:$A,0)</f>
        <v>179</v>
      </c>
      <c r="V1938" s="14" t="n">
        <f aca="false">MATCH(B1938,10_Lieux!$A:$A,0)</f>
        <v>123</v>
      </c>
      <c r="W1938" s="14" t="n">
        <f aca="false">ROUND(6371*2*ASIN(SQRT(SIN(RADIANS(INDEX(10_Lieux!$F:$F,V1938)-INDEX(10_Lieux!$F:$F,U1938))/2)^2+COS(RADIANS(INDEX(10_Lieux!$F:$F,U1938)))*COS(RADIANS(INDEX(10_Lieux!$F:$F,V1938)))*SIN(RADIANS(INDEX(10_Lieux!$G:$G,V1938)-INDEX(10_Lieux!$G:$G,U1938))/2)^2)),1)</f>
        <v>435.6</v>
      </c>
      <c r="X1938" s="14" t="n">
        <f aca="false">ROUND(I1938/IF(I1938&lt;p_seuil_vitesse,p_vit_lente,p_vit_rapide)*60/15,0)*15</f>
        <v>345</v>
      </c>
      <c r="Y1938" s="14" t="n">
        <f aca="false">MAX(IF(INDEX(10_Lieux!$B:$B,U1938)&lt;&gt;"Ville",INDEX(10_Lieux!$I:$I,U1938),0),IF(INDEX(10_Lieux!$B:$B,V1938)&lt;&gt;"Ville",INDEX(10_Lieux!$I:$I,V1938),0))</f>
        <v>250</v>
      </c>
      <c r="Z1938" s="14" t="str">
        <f aca="false">A1938&amp;"|"&amp;B1938</f>
        <v>Liège Airport|Berne</v>
      </c>
      <c r="AA1938" s="14" t="str">
        <f aca="false">IF(I1938&lt;p_local,"Local",IF(I1938&lt;p_vv_min,"Courte distance",IF(I1938&lt;p_tres_long,"Longue distance","Très longue distance")))</f>
        <v>Longue distance</v>
      </c>
    </row>
    <row r="1939" customFormat="false" ht="15" hidden="false" customHeight="true" outlineLevel="0" collapsed="false">
      <c r="A1939" s="1" t="s">
        <v>166</v>
      </c>
      <c r="B1939" s="1" t="s">
        <v>2072</v>
      </c>
      <c r="C1939" s="1" t="s">
        <v>35</v>
      </c>
      <c r="D1939" s="1" t="s">
        <v>653</v>
      </c>
      <c r="E1939" s="1" t="s">
        <v>2116</v>
      </c>
      <c r="F1939" s="14" t="s">
        <v>40</v>
      </c>
      <c r="G1939" s="14" t="str">
        <f aca="false">IF(I1939&lt;p_local,"Local → page infra",IF(H1939&gt;=p_ph1,"Phase 1",IF(H1939&gt;=p_ph2,"Phase 2","Phase 3")))</f>
        <v>Phase 3</v>
      </c>
      <c r="H1939" s="14" t="n">
        <f aca="false">IF(I1939&lt;p_local,0,IF(C1939="Aéroport → Aéroport",p_pts_plein,IF(Y1939&gt;0,IF(I1939&lt;=Y1939,p_pts_plein,IF(I1939&lt;=p_mult2*Y1939,p_pts_moyen,p_pts_r3)),IF(I1939&gt;=p_vv_min,p_pts_plein,IF(I1939&gt;=p_vv_moy,p_pts_moyen,p_pts_court))))+IF(INDEX(10_Lieux!$D:$D,U1939)=1,p_prio1,p_prio2)+IF(INDEX(10_Lieux!$D:$D,V1939)=1,p_prio1,p_prio2)+IF(K1939="Oui",p_tf,0)+p_hub*((INDEX(10_Lieux!$H:$H,U1939)="Hub")+(INDEX(10_Lieux!$H:$H,V1939)="Hub"))+IF(OR(INDEX(10_Lieux!$H:$H,U1939)="Premium",INDEX(10_Lieux!$H:$H,V1939)="Premium"),p_prem,0))</f>
        <v>40</v>
      </c>
      <c r="I1939" s="14" t="n">
        <f aca="false">ROUND(W1939*p_facteur,0)</f>
        <v>545</v>
      </c>
      <c r="J1939" s="14" t="str">
        <f aca="false">IF(X1939&lt;60,X1939&amp;" min",INT(X1939/60)&amp;" h"&amp;IF(MOD(X1939,60)=0,""," "&amp;TEXT(MOD(X1939,60),"00")))</f>
        <v>5 h 45</v>
      </c>
      <c r="K1939" s="14" t="str">
        <f aca="false">IF(S1939&lt;&gt;T1939,"Oui","Non")</f>
        <v>Oui</v>
      </c>
      <c r="L1939" s="14" t="str">
        <f aca="false">IF(AND(INDEX(10_Lieux!$B:$B,U1939)="Ville",INDEX(10_Lieux!$B:$B,V1939)="Ville"),"/chauffeur-prive/"&amp;INDEX(10_Lieux!$E:$E,U1939)&amp;"-"&amp;INDEX(10_Lieux!$E:$E,V1939)&amp;"/","/chauffeur-prive/"&amp;INDEX(10_Lieux!$E:$E,U1939)&amp;"/"&amp;INDEX(10_Lieux!$E:$E,V1939)&amp;"/")</f>
        <v>/chauffeur-prive/berne/aeroport-liege/</v>
      </c>
      <c r="M1939" s="14" t="str">
        <f aca="false">IFERROR(INDEX($L:$L,MATCH(B1939&amp;"|"&amp;A1939,$Z:$Z,0)),"—")</f>
        <v>/chauffeur-prive/aeroport-liege/berne/</v>
      </c>
      <c r="N1939" s="14" t="str">
        <f aca="false">IF(LEN("Chauffeur privé "&amp;INDEX(10_Lieux!$J:$J,U1939)&amp;" → "&amp;INDEX(10_Lieux!$J:$J,V1939)&amp;" | 24h/24")&gt;60,"Chauffeur privé "&amp;INDEX(10_Lieux!$J:$J,U1939)&amp;" → "&amp;INDEX(10_Lieux!$J:$J,V1939),"Chauffeur privé "&amp;INDEX(10_Lieux!$J:$J,U1939)&amp;" → "&amp;INDEX(10_Lieux!$J:$J,V1939)&amp;" | 24h/24")</f>
        <v>Chauffeur privé Berne → Aéroport de Liège | 24h/24</v>
      </c>
      <c r="O1939" s="14" t="n">
        <f aca="false">LEN(N1939)</f>
        <v>50</v>
      </c>
      <c r="P1939" s="14" t="str">
        <f aca="false">"Chauffeur privé "&amp;INDEX(10_Lieux!$K:$K,U1939)&amp;" vers "&amp;INDEX(10_Lieux!$L:$L,V1939)</f>
        <v>Chauffeur privé de Berne vers l'aéroport de Liège</v>
      </c>
      <c r="Q1939" s="14" t="str">
        <f aca="false">"Chauffeur privé "&amp;INDEX(10_Lieux!$K:$K,U1939)&amp;" vers "&amp;INDEX(10_Lieux!$L:$L,V1939)&amp;" : env. "&amp;I1939&amp;" km, "&amp;J1939&amp;" de route. Devis personnalisé, standard 24h/24 et 7j/7."</f>
        <v>Chauffeur privé de Berne vers l'aéroport de Liège : env. 545 km, 5 h 45 de route. Devis personnalisé, standard 24h/24 et 7j/7.</v>
      </c>
      <c r="R1939" s="14" t="n">
        <f aca="false">LEN(Q1939)</f>
        <v>126</v>
      </c>
      <c r="S1939" s="14" t="str">
        <f aca="false">INDEX(10_Lieux!$C:$C,U1939)</f>
        <v>Suisse</v>
      </c>
      <c r="T1939" s="14" t="str">
        <f aca="false">INDEX(10_Lieux!$C:$C,V1939)</f>
        <v>Belgique</v>
      </c>
      <c r="U1939" s="14" t="n">
        <f aca="false">MATCH(A1939,10_Lieux!$A:$A,0)</f>
        <v>123</v>
      </c>
      <c r="V1939" s="14" t="n">
        <f aca="false">MATCH(B1939,10_Lieux!$A:$A,0)</f>
        <v>179</v>
      </c>
      <c r="W1939" s="14" t="n">
        <f aca="false">ROUND(6371*2*ASIN(SQRT(SIN(RADIANS(INDEX(10_Lieux!$F:$F,V1939)-INDEX(10_Lieux!$F:$F,U1939))/2)^2+COS(RADIANS(INDEX(10_Lieux!$F:$F,U1939)))*COS(RADIANS(INDEX(10_Lieux!$F:$F,V1939)))*SIN(RADIANS(INDEX(10_Lieux!$G:$G,V1939)-INDEX(10_Lieux!$G:$G,U1939))/2)^2)),1)</f>
        <v>435.6</v>
      </c>
      <c r="X1939" s="14" t="n">
        <f aca="false">ROUND(I1939/IF(I1939&lt;p_seuil_vitesse,p_vit_lente,p_vit_rapide)*60/15,0)*15</f>
        <v>345</v>
      </c>
      <c r="Y1939" s="14" t="n">
        <f aca="false">MAX(IF(INDEX(10_Lieux!$B:$B,U1939)&lt;&gt;"Ville",INDEX(10_Lieux!$I:$I,U1939),0),IF(INDEX(10_Lieux!$B:$B,V1939)&lt;&gt;"Ville",INDEX(10_Lieux!$I:$I,V1939),0))</f>
        <v>250</v>
      </c>
      <c r="Z1939" s="14" t="str">
        <f aca="false">A1939&amp;"|"&amp;B1939</f>
        <v>Berne|Liège Airport</v>
      </c>
      <c r="AA1939" s="14" t="str">
        <f aca="false">IF(I1939&lt;p_local,"Local",IF(I1939&lt;p_vv_min,"Courte distance",IF(I1939&lt;p_tres_long,"Longue distance","Très longue distance")))</f>
        <v>Longue distance</v>
      </c>
    </row>
    <row r="1940" customFormat="false" ht="15" hidden="false" customHeight="true" outlineLevel="0" collapsed="false">
      <c r="A1940" s="1" t="s">
        <v>2117</v>
      </c>
      <c r="B1940" s="1" t="s">
        <v>122</v>
      </c>
      <c r="C1940" s="1" t="s">
        <v>34</v>
      </c>
      <c r="D1940" s="1" t="s">
        <v>653</v>
      </c>
      <c r="E1940" s="1" t="s">
        <v>2118</v>
      </c>
      <c r="F1940" s="14" t="s">
        <v>40</v>
      </c>
      <c r="G1940" s="14" t="str">
        <f aca="false">IF(I1940&lt;p_local,"Local → page infra",IF(H1940&gt;=p_ph1,"Phase 1",IF(H1940&gt;=p_ph2,"Phase 2","Phase 3")))</f>
        <v>Phase 2</v>
      </c>
      <c r="H1940" s="14" t="n">
        <f aca="false">IF(I1940&lt;p_local,0,IF(C1940="Aéroport → Aéroport",p_pts_plein,IF(Y1940&gt;0,IF(I1940&lt;=Y1940,p_pts_plein,IF(I1940&lt;=p_mult2*Y1940,p_pts_moyen,p_pts_r3)),IF(I1940&gt;=p_vv_min,p_pts_plein,IF(I1940&gt;=p_vv_moy,p_pts_moyen,p_pts_court))))+IF(INDEX(10_Lieux!$D:$D,U1940)=1,p_prio1,p_prio2)+IF(INDEX(10_Lieux!$D:$D,V1940)=1,p_prio1,p_prio2)+IF(K1940="Oui",p_tf,0)+p_hub*((INDEX(10_Lieux!$H:$H,U1940)="Hub")+(INDEX(10_Lieux!$H:$H,V1940)="Hub"))+IF(OR(INDEX(10_Lieux!$H:$H,U1940)="Premium",INDEX(10_Lieux!$H:$H,V1940)="Premium"),p_prem,0))</f>
        <v>65</v>
      </c>
      <c r="I1940" s="14" t="n">
        <f aca="false">ROUND(W1940*p_facteur,0)</f>
        <v>375</v>
      </c>
      <c r="J1940" s="14" t="str">
        <f aca="false">IF(X1940&lt;60,X1940&amp;" min",INT(X1940/60)&amp;" h"&amp;IF(MOD(X1940,60)=0,""," "&amp;TEXT(MOD(X1940,60),"00")))</f>
        <v>4 h</v>
      </c>
      <c r="K1940" s="14" t="str">
        <f aca="false">IF(S1940&lt;&gt;T1940,"Oui","Non")</f>
        <v>Oui</v>
      </c>
      <c r="L1940" s="14" t="str">
        <f aca="false">IF(AND(INDEX(10_Lieux!$B:$B,U1940)="Ville",INDEX(10_Lieux!$B:$B,V1940)="Ville"),"/chauffeur-prive/"&amp;INDEX(10_Lieux!$E:$E,U1940)&amp;"-"&amp;INDEX(10_Lieux!$E:$E,V1940)&amp;"/","/chauffeur-prive/"&amp;INDEX(10_Lieux!$E:$E,U1940)&amp;"/"&amp;INDEX(10_Lieux!$E:$E,V1940)&amp;"/")</f>
        <v>/chauffeur-prive/aeroport-anvers/paris/</v>
      </c>
      <c r="M1940" s="14" t="str">
        <f aca="false">IFERROR(INDEX($L:$L,MATCH(B1940&amp;"|"&amp;A1940,$Z:$Z,0)),"—")</f>
        <v>/chauffeur-prive/paris/aeroport-anvers/</v>
      </c>
      <c r="N1940" s="14" t="str">
        <f aca="false">IF(LEN("Chauffeur privé "&amp;INDEX(10_Lieux!$J:$J,U1940)&amp;" → "&amp;INDEX(10_Lieux!$J:$J,V1940)&amp;" | 24h/24")&gt;60,"Chauffeur privé "&amp;INDEX(10_Lieux!$J:$J,U1940)&amp;" → "&amp;INDEX(10_Lieux!$J:$J,V1940),"Chauffeur privé "&amp;INDEX(10_Lieux!$J:$J,U1940)&amp;" → "&amp;INDEX(10_Lieux!$J:$J,V1940)&amp;" | 24h/24")</f>
        <v>Chauffeur privé Aéroport d'Anvers → Paris | 24h/24</v>
      </c>
      <c r="O1940" s="14" t="n">
        <f aca="false">LEN(N1940)</f>
        <v>50</v>
      </c>
      <c r="P1940" s="14" t="str">
        <f aca="false">"Chauffeur privé "&amp;INDEX(10_Lieux!$K:$K,U1940)&amp;" vers "&amp;INDEX(10_Lieux!$L:$L,V1940)</f>
        <v>Chauffeur privé de l'aéroport d'Anvers vers Paris</v>
      </c>
      <c r="Q1940" s="14" t="str">
        <f aca="false">"Chauffeur privé "&amp;INDEX(10_Lieux!$K:$K,U1940)&amp;" vers "&amp;INDEX(10_Lieux!$L:$L,V1940)&amp;" : env. "&amp;I1940&amp;" km, "&amp;J1940&amp;" de route. Devis personnalisé, standard 24h/24 et 7j/7."</f>
        <v>Chauffeur privé de l'aéroport d'Anvers vers Paris : env. 375 km, 4 h de route. Devis personnalisé, standard 24h/24 et 7j/7.</v>
      </c>
      <c r="R1940" s="14" t="n">
        <f aca="false">LEN(Q1940)</f>
        <v>123</v>
      </c>
      <c r="S1940" s="14" t="str">
        <f aca="false">INDEX(10_Lieux!$C:$C,U1940)</f>
        <v>Belgique</v>
      </c>
      <c r="T1940" s="14" t="str">
        <f aca="false">INDEX(10_Lieux!$C:$C,V1940)</f>
        <v>France</v>
      </c>
      <c r="U1940" s="14" t="n">
        <f aca="false">MATCH(A1940,10_Lieux!$A:$A,0)</f>
        <v>180</v>
      </c>
      <c r="V1940" s="14" t="n">
        <f aca="false">MATCH(B1940,10_Lieux!$A:$A,0)</f>
        <v>2</v>
      </c>
      <c r="W1940" s="14" t="n">
        <f aca="false">ROUND(6371*2*ASIN(SQRT(SIN(RADIANS(INDEX(10_Lieux!$F:$F,V1940)-INDEX(10_Lieux!$F:$F,U1940))/2)^2+COS(RADIANS(INDEX(10_Lieux!$F:$F,U1940)))*COS(RADIANS(INDEX(10_Lieux!$F:$F,V1940)))*SIN(RADIANS(INDEX(10_Lieux!$G:$G,V1940)-INDEX(10_Lieux!$G:$G,U1940))/2)^2)),1)</f>
        <v>299.9</v>
      </c>
      <c r="X1940" s="14" t="n">
        <f aca="false">ROUND(I1940/IF(I1940&lt;p_seuil_vitesse,p_vit_lente,p_vit_rapide)*60/15,0)*15</f>
        <v>240</v>
      </c>
      <c r="Y1940" s="14" t="n">
        <f aca="false">MAX(IF(INDEX(10_Lieux!$B:$B,U1940)&lt;&gt;"Ville",INDEX(10_Lieux!$I:$I,U1940),0),IF(INDEX(10_Lieux!$B:$B,V1940)&lt;&gt;"Ville",INDEX(10_Lieux!$I:$I,V1940),0))</f>
        <v>250</v>
      </c>
      <c r="Z1940" s="14" t="str">
        <f aca="false">A1940&amp;"|"&amp;B1940</f>
        <v>Antwerp International Airport|Paris</v>
      </c>
      <c r="AA1940" s="14" t="str">
        <f aca="false">IF(I1940&lt;p_local,"Local",IF(I1940&lt;p_vv_min,"Courte distance",IF(I1940&lt;p_tres_long,"Longue distance","Très longue distance")))</f>
        <v>Longue distance</v>
      </c>
    </row>
    <row r="1941" customFormat="false" ht="15" hidden="false" customHeight="true" outlineLevel="0" collapsed="false">
      <c r="A1941" s="1" t="s">
        <v>122</v>
      </c>
      <c r="B1941" s="1" t="s">
        <v>2117</v>
      </c>
      <c r="C1941" s="1" t="s">
        <v>35</v>
      </c>
      <c r="D1941" s="1" t="s">
        <v>653</v>
      </c>
      <c r="E1941" s="1" t="s">
        <v>2119</v>
      </c>
      <c r="F1941" s="14" t="s">
        <v>40</v>
      </c>
      <c r="G1941" s="14" t="str">
        <f aca="false">IF(I1941&lt;p_local,"Local → page infra",IF(H1941&gt;=p_ph1,"Phase 1",IF(H1941&gt;=p_ph2,"Phase 2","Phase 3")))</f>
        <v>Phase 2</v>
      </c>
      <c r="H1941" s="14" t="n">
        <f aca="false">IF(I1941&lt;p_local,0,IF(C1941="Aéroport → Aéroport",p_pts_plein,IF(Y1941&gt;0,IF(I1941&lt;=Y1941,p_pts_plein,IF(I1941&lt;=p_mult2*Y1941,p_pts_moyen,p_pts_r3)),IF(I1941&gt;=p_vv_min,p_pts_plein,IF(I1941&gt;=p_vv_moy,p_pts_moyen,p_pts_court))))+IF(INDEX(10_Lieux!$D:$D,U1941)=1,p_prio1,p_prio2)+IF(INDEX(10_Lieux!$D:$D,V1941)=1,p_prio1,p_prio2)+IF(K1941="Oui",p_tf,0)+p_hub*((INDEX(10_Lieux!$H:$H,U1941)="Hub")+(INDEX(10_Lieux!$H:$H,V1941)="Hub"))+IF(OR(INDEX(10_Lieux!$H:$H,U1941)="Premium",INDEX(10_Lieux!$H:$H,V1941)="Premium"),p_prem,0))</f>
        <v>65</v>
      </c>
      <c r="I1941" s="14" t="n">
        <f aca="false">ROUND(W1941*p_facteur,0)</f>
        <v>375</v>
      </c>
      <c r="J1941" s="14" t="str">
        <f aca="false">IF(X1941&lt;60,X1941&amp;" min",INT(X1941/60)&amp;" h"&amp;IF(MOD(X1941,60)=0,""," "&amp;TEXT(MOD(X1941,60),"00")))</f>
        <v>4 h</v>
      </c>
      <c r="K1941" s="14" t="str">
        <f aca="false">IF(S1941&lt;&gt;T1941,"Oui","Non")</f>
        <v>Oui</v>
      </c>
      <c r="L1941" s="14" t="str">
        <f aca="false">IF(AND(INDEX(10_Lieux!$B:$B,U1941)="Ville",INDEX(10_Lieux!$B:$B,V1941)="Ville"),"/chauffeur-prive/"&amp;INDEX(10_Lieux!$E:$E,U1941)&amp;"-"&amp;INDEX(10_Lieux!$E:$E,V1941)&amp;"/","/chauffeur-prive/"&amp;INDEX(10_Lieux!$E:$E,U1941)&amp;"/"&amp;INDEX(10_Lieux!$E:$E,V1941)&amp;"/")</f>
        <v>/chauffeur-prive/paris/aeroport-anvers/</v>
      </c>
      <c r="M1941" s="14" t="str">
        <f aca="false">IFERROR(INDEX($L:$L,MATCH(B1941&amp;"|"&amp;A1941,$Z:$Z,0)),"—")</f>
        <v>/chauffeur-prive/aeroport-anvers/paris/</v>
      </c>
      <c r="N1941" s="14" t="str">
        <f aca="false">IF(LEN("Chauffeur privé "&amp;INDEX(10_Lieux!$J:$J,U1941)&amp;" → "&amp;INDEX(10_Lieux!$J:$J,V1941)&amp;" | 24h/24")&gt;60,"Chauffeur privé "&amp;INDEX(10_Lieux!$J:$J,U1941)&amp;" → "&amp;INDEX(10_Lieux!$J:$J,V1941),"Chauffeur privé "&amp;INDEX(10_Lieux!$J:$J,U1941)&amp;" → "&amp;INDEX(10_Lieux!$J:$J,V1941)&amp;" | 24h/24")</f>
        <v>Chauffeur privé Paris → Aéroport d'Anvers | 24h/24</v>
      </c>
      <c r="O1941" s="14" t="n">
        <f aca="false">LEN(N1941)</f>
        <v>50</v>
      </c>
      <c r="P1941" s="14" t="str">
        <f aca="false">"Chauffeur privé "&amp;INDEX(10_Lieux!$K:$K,U1941)&amp;" vers "&amp;INDEX(10_Lieux!$L:$L,V1941)</f>
        <v>Chauffeur privé de Paris vers l'aéroport d'Anvers</v>
      </c>
      <c r="Q1941" s="14" t="str">
        <f aca="false">"Chauffeur privé "&amp;INDEX(10_Lieux!$K:$K,U1941)&amp;" vers "&amp;INDEX(10_Lieux!$L:$L,V1941)&amp;" : env. "&amp;I1941&amp;" km, "&amp;J1941&amp;" de route. Devis personnalisé, standard 24h/24 et 7j/7."</f>
        <v>Chauffeur privé de Paris vers l'aéroport d'Anvers : env. 375 km, 4 h de route. Devis personnalisé, standard 24h/24 et 7j/7.</v>
      </c>
      <c r="R1941" s="14" t="n">
        <f aca="false">LEN(Q1941)</f>
        <v>123</v>
      </c>
      <c r="S1941" s="14" t="str">
        <f aca="false">INDEX(10_Lieux!$C:$C,U1941)</f>
        <v>France</v>
      </c>
      <c r="T1941" s="14" t="str">
        <f aca="false">INDEX(10_Lieux!$C:$C,V1941)</f>
        <v>Belgique</v>
      </c>
      <c r="U1941" s="14" t="n">
        <f aca="false">MATCH(A1941,10_Lieux!$A:$A,0)</f>
        <v>2</v>
      </c>
      <c r="V1941" s="14" t="n">
        <f aca="false">MATCH(B1941,10_Lieux!$A:$A,0)</f>
        <v>180</v>
      </c>
      <c r="W1941" s="14" t="n">
        <f aca="false">ROUND(6371*2*ASIN(SQRT(SIN(RADIANS(INDEX(10_Lieux!$F:$F,V1941)-INDEX(10_Lieux!$F:$F,U1941))/2)^2+COS(RADIANS(INDEX(10_Lieux!$F:$F,U1941)))*COS(RADIANS(INDEX(10_Lieux!$F:$F,V1941)))*SIN(RADIANS(INDEX(10_Lieux!$G:$G,V1941)-INDEX(10_Lieux!$G:$G,U1941))/2)^2)),1)</f>
        <v>299.9</v>
      </c>
      <c r="X1941" s="14" t="n">
        <f aca="false">ROUND(I1941/IF(I1941&lt;p_seuil_vitesse,p_vit_lente,p_vit_rapide)*60/15,0)*15</f>
        <v>240</v>
      </c>
      <c r="Y1941" s="14" t="n">
        <f aca="false">MAX(IF(INDEX(10_Lieux!$B:$B,U1941)&lt;&gt;"Ville",INDEX(10_Lieux!$I:$I,U1941),0),IF(INDEX(10_Lieux!$B:$B,V1941)&lt;&gt;"Ville",INDEX(10_Lieux!$I:$I,V1941),0))</f>
        <v>250</v>
      </c>
      <c r="Z1941" s="14" t="str">
        <f aca="false">A1941&amp;"|"&amp;B1941</f>
        <v>Paris|Antwerp International Airport</v>
      </c>
      <c r="AA1941" s="14" t="str">
        <f aca="false">IF(I1941&lt;p_local,"Local",IF(I1941&lt;p_vv_min,"Courte distance",IF(I1941&lt;p_tres_long,"Longue distance","Très longue distance")))</f>
        <v>Longue distance</v>
      </c>
    </row>
    <row r="1942" customFormat="false" ht="15" hidden="false" customHeight="true" outlineLevel="0" collapsed="false">
      <c r="A1942" s="1" t="s">
        <v>2117</v>
      </c>
      <c r="B1942" s="1" t="s">
        <v>123</v>
      </c>
      <c r="C1942" s="1" t="s">
        <v>34</v>
      </c>
      <c r="D1942" s="1" t="s">
        <v>653</v>
      </c>
      <c r="E1942" s="1" t="s">
        <v>2120</v>
      </c>
      <c r="F1942" s="14" t="s">
        <v>40</v>
      </c>
      <c r="G1942" s="14" t="str">
        <f aca="false">IF(I1942&lt;p_local,"Local → page infra",IF(H1942&gt;=p_ph1,"Phase 1",IF(H1942&gt;=p_ph2,"Phase 2","Phase 3")))</f>
        <v>Phase 3</v>
      </c>
      <c r="H1942" s="14" t="n">
        <f aca="false">IF(I1942&lt;p_local,0,IF(C1942="Aéroport → Aéroport",p_pts_plein,IF(Y1942&gt;0,IF(I1942&lt;=Y1942,p_pts_plein,IF(I1942&lt;=p_mult2*Y1942,p_pts_moyen,p_pts_r3)),IF(I1942&gt;=p_vv_min,p_pts_plein,IF(I1942&gt;=p_vv_moy,p_pts_moyen,p_pts_court))))+IF(INDEX(10_Lieux!$D:$D,U1942)=1,p_prio1,p_prio2)+IF(INDEX(10_Lieux!$D:$D,V1942)=1,p_prio1,p_prio2)+IF(K1942="Oui",p_tf,0)+p_hub*((INDEX(10_Lieux!$H:$H,U1942)="Hub")+(INDEX(10_Lieux!$H:$H,V1942)="Hub"))+IF(OR(INDEX(10_Lieux!$H:$H,U1942)="Premium",INDEX(10_Lieux!$H:$H,V1942)="Premium"),p_prem,0))</f>
        <v>50</v>
      </c>
      <c r="I1942" s="14" t="n">
        <f aca="false">ROUND(W1942*p_facteur,0)</f>
        <v>755</v>
      </c>
      <c r="J1942" s="14" t="str">
        <f aca="false">IF(X1942&lt;60,X1942&amp;" min",INT(X1942/60)&amp;" h"&amp;IF(MOD(X1942,60)=0,""," "&amp;TEXT(MOD(X1942,60),"00")))</f>
        <v>8 h</v>
      </c>
      <c r="K1942" s="14" t="str">
        <f aca="false">IF(S1942&lt;&gt;T1942,"Oui","Non")</f>
        <v>Oui</v>
      </c>
      <c r="L1942" s="14" t="str">
        <f aca="false">IF(AND(INDEX(10_Lieux!$B:$B,U1942)="Ville",INDEX(10_Lieux!$B:$B,V1942)="Ville"),"/chauffeur-prive/"&amp;INDEX(10_Lieux!$E:$E,U1942)&amp;"-"&amp;INDEX(10_Lieux!$E:$E,V1942)&amp;"/","/chauffeur-prive/"&amp;INDEX(10_Lieux!$E:$E,U1942)&amp;"/"&amp;INDEX(10_Lieux!$E:$E,V1942)&amp;"/")</f>
        <v>/chauffeur-prive/aeroport-anvers/lyon/</v>
      </c>
      <c r="M1942" s="14" t="str">
        <f aca="false">IFERROR(INDEX($L:$L,MATCH(B1942&amp;"|"&amp;A1942,$Z:$Z,0)),"—")</f>
        <v>/chauffeur-prive/lyon/aeroport-anvers/</v>
      </c>
      <c r="N1942" s="14" t="str">
        <f aca="false">IF(LEN("Chauffeur privé "&amp;INDEX(10_Lieux!$J:$J,U1942)&amp;" → "&amp;INDEX(10_Lieux!$J:$J,V1942)&amp;" | 24h/24")&gt;60,"Chauffeur privé "&amp;INDEX(10_Lieux!$J:$J,U1942)&amp;" → "&amp;INDEX(10_Lieux!$J:$J,V1942),"Chauffeur privé "&amp;INDEX(10_Lieux!$J:$J,U1942)&amp;" → "&amp;INDEX(10_Lieux!$J:$J,V1942)&amp;" | 24h/24")</f>
        <v>Chauffeur privé Aéroport d'Anvers → Lyon | 24h/24</v>
      </c>
      <c r="O1942" s="14" t="n">
        <f aca="false">LEN(N1942)</f>
        <v>49</v>
      </c>
      <c r="P1942" s="14" t="str">
        <f aca="false">"Chauffeur privé "&amp;INDEX(10_Lieux!$K:$K,U1942)&amp;" vers "&amp;INDEX(10_Lieux!$L:$L,V1942)</f>
        <v>Chauffeur privé de l'aéroport d'Anvers vers Lyon</v>
      </c>
      <c r="Q1942" s="14" t="str">
        <f aca="false">"Chauffeur privé "&amp;INDEX(10_Lieux!$K:$K,U1942)&amp;" vers "&amp;INDEX(10_Lieux!$L:$L,V1942)&amp;" : env. "&amp;I1942&amp;" km, "&amp;J1942&amp;" de route. Devis personnalisé, standard 24h/24 et 7j/7."</f>
        <v>Chauffeur privé de l'aéroport d'Anvers vers Lyon : env. 755 km, 8 h de route. Devis personnalisé, standard 24h/24 et 7j/7.</v>
      </c>
      <c r="R1942" s="14" t="n">
        <f aca="false">LEN(Q1942)</f>
        <v>122</v>
      </c>
      <c r="S1942" s="14" t="str">
        <f aca="false">INDEX(10_Lieux!$C:$C,U1942)</f>
        <v>Belgique</v>
      </c>
      <c r="T1942" s="14" t="str">
        <f aca="false">INDEX(10_Lieux!$C:$C,V1942)</f>
        <v>France</v>
      </c>
      <c r="U1942" s="14" t="n">
        <f aca="false">MATCH(A1942,10_Lieux!$A:$A,0)</f>
        <v>180</v>
      </c>
      <c r="V1942" s="14" t="n">
        <f aca="false">MATCH(B1942,10_Lieux!$A:$A,0)</f>
        <v>8</v>
      </c>
      <c r="W1942" s="14" t="n">
        <f aca="false">ROUND(6371*2*ASIN(SQRT(SIN(RADIANS(INDEX(10_Lieux!$F:$F,V1942)-INDEX(10_Lieux!$F:$F,U1942))/2)^2+COS(RADIANS(INDEX(10_Lieux!$F:$F,U1942)))*COS(RADIANS(INDEX(10_Lieux!$F:$F,V1942)))*SIN(RADIANS(INDEX(10_Lieux!$G:$G,V1942)-INDEX(10_Lieux!$G:$G,U1942))/2)^2)),1)</f>
        <v>604</v>
      </c>
      <c r="X1942" s="14" t="n">
        <f aca="false">ROUND(I1942/IF(I1942&lt;p_seuil_vitesse,p_vit_lente,p_vit_rapide)*60/15,0)*15</f>
        <v>480</v>
      </c>
      <c r="Y1942" s="14" t="n">
        <f aca="false">MAX(IF(INDEX(10_Lieux!$B:$B,U1942)&lt;&gt;"Ville",INDEX(10_Lieux!$I:$I,U1942),0),IF(INDEX(10_Lieux!$B:$B,V1942)&lt;&gt;"Ville",INDEX(10_Lieux!$I:$I,V1942),0))</f>
        <v>250</v>
      </c>
      <c r="Z1942" s="14" t="str">
        <f aca="false">A1942&amp;"|"&amp;B1942</f>
        <v>Antwerp International Airport|Lyon</v>
      </c>
      <c r="AA1942" s="14" t="str">
        <f aca="false">IF(I1942&lt;p_local,"Local",IF(I1942&lt;p_vv_min,"Courte distance",IF(I1942&lt;p_tres_long,"Longue distance","Très longue distance")))</f>
        <v>Très longue distance</v>
      </c>
    </row>
    <row r="1943" customFormat="false" ht="15" hidden="false" customHeight="true" outlineLevel="0" collapsed="false">
      <c r="A1943" s="1" t="s">
        <v>123</v>
      </c>
      <c r="B1943" s="1" t="s">
        <v>2117</v>
      </c>
      <c r="C1943" s="1" t="s">
        <v>35</v>
      </c>
      <c r="D1943" s="1" t="s">
        <v>653</v>
      </c>
      <c r="E1943" s="1" t="s">
        <v>2121</v>
      </c>
      <c r="F1943" s="14" t="s">
        <v>40</v>
      </c>
      <c r="G1943" s="14" t="str">
        <f aca="false">IF(I1943&lt;p_local,"Local → page infra",IF(H1943&gt;=p_ph1,"Phase 1",IF(H1943&gt;=p_ph2,"Phase 2","Phase 3")))</f>
        <v>Phase 3</v>
      </c>
      <c r="H1943" s="14" t="n">
        <f aca="false">IF(I1943&lt;p_local,0,IF(C1943="Aéroport → Aéroport",p_pts_plein,IF(Y1943&gt;0,IF(I1943&lt;=Y1943,p_pts_plein,IF(I1943&lt;=p_mult2*Y1943,p_pts_moyen,p_pts_r3)),IF(I1943&gt;=p_vv_min,p_pts_plein,IF(I1943&gt;=p_vv_moy,p_pts_moyen,p_pts_court))))+IF(INDEX(10_Lieux!$D:$D,U1943)=1,p_prio1,p_prio2)+IF(INDEX(10_Lieux!$D:$D,V1943)=1,p_prio1,p_prio2)+IF(K1943="Oui",p_tf,0)+p_hub*((INDEX(10_Lieux!$H:$H,U1943)="Hub")+(INDEX(10_Lieux!$H:$H,V1943)="Hub"))+IF(OR(INDEX(10_Lieux!$H:$H,U1943)="Premium",INDEX(10_Lieux!$H:$H,V1943)="Premium"),p_prem,0))</f>
        <v>50</v>
      </c>
      <c r="I1943" s="14" t="n">
        <f aca="false">ROUND(W1943*p_facteur,0)</f>
        <v>755</v>
      </c>
      <c r="J1943" s="14" t="str">
        <f aca="false">IF(X1943&lt;60,X1943&amp;" min",INT(X1943/60)&amp;" h"&amp;IF(MOD(X1943,60)=0,""," "&amp;TEXT(MOD(X1943,60),"00")))</f>
        <v>8 h</v>
      </c>
      <c r="K1943" s="14" t="str">
        <f aca="false">IF(S1943&lt;&gt;T1943,"Oui","Non")</f>
        <v>Oui</v>
      </c>
      <c r="L1943" s="14" t="str">
        <f aca="false">IF(AND(INDEX(10_Lieux!$B:$B,U1943)="Ville",INDEX(10_Lieux!$B:$B,V1943)="Ville"),"/chauffeur-prive/"&amp;INDEX(10_Lieux!$E:$E,U1943)&amp;"-"&amp;INDEX(10_Lieux!$E:$E,V1943)&amp;"/","/chauffeur-prive/"&amp;INDEX(10_Lieux!$E:$E,U1943)&amp;"/"&amp;INDEX(10_Lieux!$E:$E,V1943)&amp;"/")</f>
        <v>/chauffeur-prive/lyon/aeroport-anvers/</v>
      </c>
      <c r="M1943" s="14" t="str">
        <f aca="false">IFERROR(INDEX($L:$L,MATCH(B1943&amp;"|"&amp;A1943,$Z:$Z,0)),"—")</f>
        <v>/chauffeur-prive/aeroport-anvers/lyon/</v>
      </c>
      <c r="N1943" s="14" t="str">
        <f aca="false">IF(LEN("Chauffeur privé "&amp;INDEX(10_Lieux!$J:$J,U1943)&amp;" → "&amp;INDEX(10_Lieux!$J:$J,V1943)&amp;" | 24h/24")&gt;60,"Chauffeur privé "&amp;INDEX(10_Lieux!$J:$J,U1943)&amp;" → "&amp;INDEX(10_Lieux!$J:$J,V1943),"Chauffeur privé "&amp;INDEX(10_Lieux!$J:$J,U1943)&amp;" → "&amp;INDEX(10_Lieux!$J:$J,V1943)&amp;" | 24h/24")</f>
        <v>Chauffeur privé Lyon → Aéroport d'Anvers | 24h/24</v>
      </c>
      <c r="O1943" s="14" t="n">
        <f aca="false">LEN(N1943)</f>
        <v>49</v>
      </c>
      <c r="P1943" s="14" t="str">
        <f aca="false">"Chauffeur privé "&amp;INDEX(10_Lieux!$K:$K,U1943)&amp;" vers "&amp;INDEX(10_Lieux!$L:$L,V1943)</f>
        <v>Chauffeur privé de Lyon vers l'aéroport d'Anvers</v>
      </c>
      <c r="Q1943" s="14" t="str">
        <f aca="false">"Chauffeur privé "&amp;INDEX(10_Lieux!$K:$K,U1943)&amp;" vers "&amp;INDEX(10_Lieux!$L:$L,V1943)&amp;" : env. "&amp;I1943&amp;" km, "&amp;J1943&amp;" de route. Devis personnalisé, standard 24h/24 et 7j/7."</f>
        <v>Chauffeur privé de Lyon vers l'aéroport d'Anvers : env. 755 km, 8 h de route. Devis personnalisé, standard 24h/24 et 7j/7.</v>
      </c>
      <c r="R1943" s="14" t="n">
        <f aca="false">LEN(Q1943)</f>
        <v>122</v>
      </c>
      <c r="S1943" s="14" t="str">
        <f aca="false">INDEX(10_Lieux!$C:$C,U1943)</f>
        <v>France</v>
      </c>
      <c r="T1943" s="14" t="str">
        <f aca="false">INDEX(10_Lieux!$C:$C,V1943)</f>
        <v>Belgique</v>
      </c>
      <c r="U1943" s="14" t="n">
        <f aca="false">MATCH(A1943,10_Lieux!$A:$A,0)</f>
        <v>8</v>
      </c>
      <c r="V1943" s="14" t="n">
        <f aca="false">MATCH(B1943,10_Lieux!$A:$A,0)</f>
        <v>180</v>
      </c>
      <c r="W1943" s="14" t="n">
        <f aca="false">ROUND(6371*2*ASIN(SQRT(SIN(RADIANS(INDEX(10_Lieux!$F:$F,V1943)-INDEX(10_Lieux!$F:$F,U1943))/2)^2+COS(RADIANS(INDEX(10_Lieux!$F:$F,U1943)))*COS(RADIANS(INDEX(10_Lieux!$F:$F,V1943)))*SIN(RADIANS(INDEX(10_Lieux!$G:$G,V1943)-INDEX(10_Lieux!$G:$G,U1943))/2)^2)),1)</f>
        <v>604</v>
      </c>
      <c r="X1943" s="14" t="n">
        <f aca="false">ROUND(I1943/IF(I1943&lt;p_seuil_vitesse,p_vit_lente,p_vit_rapide)*60/15,0)*15</f>
        <v>480</v>
      </c>
      <c r="Y1943" s="14" t="n">
        <f aca="false">MAX(IF(INDEX(10_Lieux!$B:$B,U1943)&lt;&gt;"Ville",INDEX(10_Lieux!$I:$I,U1943),0),IF(INDEX(10_Lieux!$B:$B,V1943)&lt;&gt;"Ville",INDEX(10_Lieux!$I:$I,V1943),0))</f>
        <v>250</v>
      </c>
      <c r="Z1943" s="14" t="str">
        <f aca="false">A1943&amp;"|"&amp;B1943</f>
        <v>Lyon|Antwerp International Airport</v>
      </c>
      <c r="AA1943" s="14" t="str">
        <f aca="false">IF(I1943&lt;p_local,"Local",IF(I1943&lt;p_vv_min,"Courte distance",IF(I1943&lt;p_tres_long,"Longue distance","Très longue distance")))</f>
        <v>Très longue distance</v>
      </c>
    </row>
    <row r="1944" customFormat="false" ht="15" hidden="false" customHeight="true" outlineLevel="0" collapsed="false">
      <c r="A1944" s="1" t="s">
        <v>2117</v>
      </c>
      <c r="B1944" s="1" t="s">
        <v>126</v>
      </c>
      <c r="C1944" s="1" t="s">
        <v>34</v>
      </c>
      <c r="D1944" s="1" t="s">
        <v>653</v>
      </c>
      <c r="E1944" s="1" t="s">
        <v>2122</v>
      </c>
      <c r="F1944" s="14" t="s">
        <v>40</v>
      </c>
      <c r="G1944" s="14" t="str">
        <f aca="false">IF(I1944&lt;p_local,"Local → page infra",IF(H1944&gt;=p_ph1,"Phase 1",IF(H1944&gt;=p_ph2,"Phase 2","Phase 3")))</f>
        <v>Phase 3</v>
      </c>
      <c r="H1944" s="14" t="n">
        <f aca="false">IF(I1944&lt;p_local,0,IF(C1944="Aéroport → Aéroport",p_pts_plein,IF(Y1944&gt;0,IF(I1944&lt;=Y1944,p_pts_plein,IF(I1944&lt;=p_mult2*Y1944,p_pts_moyen,p_pts_r3)),IF(I1944&gt;=p_vv_min,p_pts_plein,IF(I1944&gt;=p_vv_moy,p_pts_moyen,p_pts_court))))+IF(INDEX(10_Lieux!$D:$D,U1944)=1,p_prio1,p_prio2)+IF(INDEX(10_Lieux!$D:$D,V1944)=1,p_prio1,p_prio2)+IF(K1944="Oui",p_tf,0)+p_hub*((INDEX(10_Lieux!$H:$H,U1944)="Hub")+(INDEX(10_Lieux!$H:$H,V1944)="Hub"))+IF(OR(INDEX(10_Lieux!$H:$H,U1944)="Premium",INDEX(10_Lieux!$H:$H,V1944)="Premium"),p_prem,0))</f>
        <v>50</v>
      </c>
      <c r="I1944" s="14" t="n">
        <f aca="false">ROUND(W1944*p_facteur,0)</f>
        <v>1072</v>
      </c>
      <c r="J1944" s="14" t="str">
        <f aca="false">IF(X1944&lt;60,X1944&amp;" min",INT(X1944/60)&amp;" h"&amp;IF(MOD(X1944,60)=0,""," "&amp;TEXT(MOD(X1944,60),"00")))</f>
        <v>11 h 15</v>
      </c>
      <c r="K1944" s="14" t="str">
        <f aca="false">IF(S1944&lt;&gt;T1944,"Oui","Non")</f>
        <v>Oui</v>
      </c>
      <c r="L1944" s="14" t="str">
        <f aca="false">IF(AND(INDEX(10_Lieux!$B:$B,U1944)="Ville",INDEX(10_Lieux!$B:$B,V1944)="Ville"),"/chauffeur-prive/"&amp;INDEX(10_Lieux!$E:$E,U1944)&amp;"-"&amp;INDEX(10_Lieux!$E:$E,V1944)&amp;"/","/chauffeur-prive/"&amp;INDEX(10_Lieux!$E:$E,U1944)&amp;"/"&amp;INDEX(10_Lieux!$E:$E,V1944)&amp;"/")</f>
        <v>/chauffeur-prive/aeroport-anvers/nice/</v>
      </c>
      <c r="M1944" s="14" t="str">
        <f aca="false">IFERROR(INDEX($L:$L,MATCH(B1944&amp;"|"&amp;A1944,$Z:$Z,0)),"—")</f>
        <v>/chauffeur-prive/nice/aeroport-anvers/</v>
      </c>
      <c r="N1944" s="14" t="str">
        <f aca="false">IF(LEN("Chauffeur privé "&amp;INDEX(10_Lieux!$J:$J,U1944)&amp;" → "&amp;INDEX(10_Lieux!$J:$J,V1944)&amp;" | 24h/24")&gt;60,"Chauffeur privé "&amp;INDEX(10_Lieux!$J:$J,U1944)&amp;" → "&amp;INDEX(10_Lieux!$J:$J,V1944),"Chauffeur privé "&amp;INDEX(10_Lieux!$J:$J,U1944)&amp;" → "&amp;INDEX(10_Lieux!$J:$J,V1944)&amp;" | 24h/24")</f>
        <v>Chauffeur privé Aéroport d'Anvers → Nice | 24h/24</v>
      </c>
      <c r="O1944" s="14" t="n">
        <f aca="false">LEN(N1944)</f>
        <v>49</v>
      </c>
      <c r="P1944" s="14" t="str">
        <f aca="false">"Chauffeur privé "&amp;INDEX(10_Lieux!$K:$K,U1944)&amp;" vers "&amp;INDEX(10_Lieux!$L:$L,V1944)</f>
        <v>Chauffeur privé de l'aéroport d'Anvers vers Nice</v>
      </c>
      <c r="Q1944" s="14" t="str">
        <f aca="false">"Chauffeur privé "&amp;INDEX(10_Lieux!$K:$K,U1944)&amp;" vers "&amp;INDEX(10_Lieux!$L:$L,V1944)&amp;" : env. "&amp;I1944&amp;" km, "&amp;J1944&amp;" de route. Devis personnalisé, standard 24h/24 et 7j/7."</f>
        <v>Chauffeur privé de l'aéroport d'Anvers vers Nice : env. 1072 km, 11 h 15 de route. Devis personnalisé, standard 24h/24 et 7j/7.</v>
      </c>
      <c r="R1944" s="14" t="n">
        <f aca="false">LEN(Q1944)</f>
        <v>127</v>
      </c>
      <c r="S1944" s="14" t="str">
        <f aca="false">INDEX(10_Lieux!$C:$C,U1944)</f>
        <v>Belgique</v>
      </c>
      <c r="T1944" s="14" t="str">
        <f aca="false">INDEX(10_Lieux!$C:$C,V1944)</f>
        <v>France</v>
      </c>
      <c r="U1944" s="14" t="n">
        <f aca="false">MATCH(A1944,10_Lieux!$A:$A,0)</f>
        <v>180</v>
      </c>
      <c r="V1944" s="14" t="n">
        <f aca="false">MATCH(B1944,10_Lieux!$A:$A,0)</f>
        <v>80</v>
      </c>
      <c r="W1944" s="14" t="n">
        <f aca="false">ROUND(6371*2*ASIN(SQRT(SIN(RADIANS(INDEX(10_Lieux!$F:$F,V1944)-INDEX(10_Lieux!$F:$F,U1944))/2)^2+COS(RADIANS(INDEX(10_Lieux!$F:$F,U1944)))*COS(RADIANS(INDEX(10_Lieux!$F:$F,V1944)))*SIN(RADIANS(INDEX(10_Lieux!$G:$G,V1944)-INDEX(10_Lieux!$G:$G,U1944))/2)^2)),1)</f>
        <v>857.8</v>
      </c>
      <c r="X1944" s="14" t="n">
        <f aca="false">ROUND(I1944/IF(I1944&lt;p_seuil_vitesse,p_vit_lente,p_vit_rapide)*60/15,0)*15</f>
        <v>675</v>
      </c>
      <c r="Y1944" s="14" t="n">
        <f aca="false">MAX(IF(INDEX(10_Lieux!$B:$B,U1944)&lt;&gt;"Ville",INDEX(10_Lieux!$I:$I,U1944),0),IF(INDEX(10_Lieux!$B:$B,V1944)&lt;&gt;"Ville",INDEX(10_Lieux!$I:$I,V1944),0))</f>
        <v>250</v>
      </c>
      <c r="Z1944" s="14" t="str">
        <f aca="false">A1944&amp;"|"&amp;B1944</f>
        <v>Antwerp International Airport|Nice</v>
      </c>
      <c r="AA1944" s="14" t="str">
        <f aca="false">IF(I1944&lt;p_local,"Local",IF(I1944&lt;p_vv_min,"Courte distance",IF(I1944&lt;p_tres_long,"Longue distance","Très longue distance")))</f>
        <v>Très longue distance</v>
      </c>
    </row>
    <row r="1945" customFormat="false" ht="15" hidden="false" customHeight="true" outlineLevel="0" collapsed="false">
      <c r="A1945" s="1" t="s">
        <v>126</v>
      </c>
      <c r="B1945" s="1" t="s">
        <v>2117</v>
      </c>
      <c r="C1945" s="1" t="s">
        <v>35</v>
      </c>
      <c r="D1945" s="1" t="s">
        <v>653</v>
      </c>
      <c r="E1945" s="1" t="s">
        <v>2123</v>
      </c>
      <c r="F1945" s="14" t="s">
        <v>40</v>
      </c>
      <c r="G1945" s="14" t="str">
        <f aca="false">IF(I1945&lt;p_local,"Local → page infra",IF(H1945&gt;=p_ph1,"Phase 1",IF(H1945&gt;=p_ph2,"Phase 2","Phase 3")))</f>
        <v>Phase 3</v>
      </c>
      <c r="H1945" s="14" t="n">
        <f aca="false">IF(I1945&lt;p_local,0,IF(C1945="Aéroport → Aéroport",p_pts_plein,IF(Y1945&gt;0,IF(I1945&lt;=Y1945,p_pts_plein,IF(I1945&lt;=p_mult2*Y1945,p_pts_moyen,p_pts_r3)),IF(I1945&gt;=p_vv_min,p_pts_plein,IF(I1945&gt;=p_vv_moy,p_pts_moyen,p_pts_court))))+IF(INDEX(10_Lieux!$D:$D,U1945)=1,p_prio1,p_prio2)+IF(INDEX(10_Lieux!$D:$D,V1945)=1,p_prio1,p_prio2)+IF(K1945="Oui",p_tf,0)+p_hub*((INDEX(10_Lieux!$H:$H,U1945)="Hub")+(INDEX(10_Lieux!$H:$H,V1945)="Hub"))+IF(OR(INDEX(10_Lieux!$H:$H,U1945)="Premium",INDEX(10_Lieux!$H:$H,V1945)="Premium"),p_prem,0))</f>
        <v>50</v>
      </c>
      <c r="I1945" s="14" t="n">
        <f aca="false">ROUND(W1945*p_facteur,0)</f>
        <v>1072</v>
      </c>
      <c r="J1945" s="14" t="str">
        <f aca="false">IF(X1945&lt;60,X1945&amp;" min",INT(X1945/60)&amp;" h"&amp;IF(MOD(X1945,60)=0,""," "&amp;TEXT(MOD(X1945,60),"00")))</f>
        <v>11 h 15</v>
      </c>
      <c r="K1945" s="14" t="str">
        <f aca="false">IF(S1945&lt;&gt;T1945,"Oui","Non")</f>
        <v>Oui</v>
      </c>
      <c r="L1945" s="14" t="str">
        <f aca="false">IF(AND(INDEX(10_Lieux!$B:$B,U1945)="Ville",INDEX(10_Lieux!$B:$B,V1945)="Ville"),"/chauffeur-prive/"&amp;INDEX(10_Lieux!$E:$E,U1945)&amp;"-"&amp;INDEX(10_Lieux!$E:$E,V1945)&amp;"/","/chauffeur-prive/"&amp;INDEX(10_Lieux!$E:$E,U1945)&amp;"/"&amp;INDEX(10_Lieux!$E:$E,V1945)&amp;"/")</f>
        <v>/chauffeur-prive/nice/aeroport-anvers/</v>
      </c>
      <c r="M1945" s="14" t="str">
        <f aca="false">IFERROR(INDEX($L:$L,MATCH(B1945&amp;"|"&amp;A1945,$Z:$Z,0)),"—")</f>
        <v>/chauffeur-prive/aeroport-anvers/nice/</v>
      </c>
      <c r="N1945" s="14" t="str">
        <f aca="false">IF(LEN("Chauffeur privé "&amp;INDEX(10_Lieux!$J:$J,U1945)&amp;" → "&amp;INDEX(10_Lieux!$J:$J,V1945)&amp;" | 24h/24")&gt;60,"Chauffeur privé "&amp;INDEX(10_Lieux!$J:$J,U1945)&amp;" → "&amp;INDEX(10_Lieux!$J:$J,V1945),"Chauffeur privé "&amp;INDEX(10_Lieux!$J:$J,U1945)&amp;" → "&amp;INDEX(10_Lieux!$J:$J,V1945)&amp;" | 24h/24")</f>
        <v>Chauffeur privé Nice → Aéroport d'Anvers | 24h/24</v>
      </c>
      <c r="O1945" s="14" t="n">
        <f aca="false">LEN(N1945)</f>
        <v>49</v>
      </c>
      <c r="P1945" s="14" t="str">
        <f aca="false">"Chauffeur privé "&amp;INDEX(10_Lieux!$K:$K,U1945)&amp;" vers "&amp;INDEX(10_Lieux!$L:$L,V1945)</f>
        <v>Chauffeur privé de Nice vers l'aéroport d'Anvers</v>
      </c>
      <c r="Q1945" s="14" t="str">
        <f aca="false">"Chauffeur privé "&amp;INDEX(10_Lieux!$K:$K,U1945)&amp;" vers "&amp;INDEX(10_Lieux!$L:$L,V1945)&amp;" : env. "&amp;I1945&amp;" km, "&amp;J1945&amp;" de route. Devis personnalisé, standard 24h/24 et 7j/7."</f>
        <v>Chauffeur privé de Nice vers l'aéroport d'Anvers : env. 1072 km, 11 h 15 de route. Devis personnalisé, standard 24h/24 et 7j/7.</v>
      </c>
      <c r="R1945" s="14" t="n">
        <f aca="false">LEN(Q1945)</f>
        <v>127</v>
      </c>
      <c r="S1945" s="14" t="str">
        <f aca="false">INDEX(10_Lieux!$C:$C,U1945)</f>
        <v>France</v>
      </c>
      <c r="T1945" s="14" t="str">
        <f aca="false">INDEX(10_Lieux!$C:$C,V1945)</f>
        <v>Belgique</v>
      </c>
      <c r="U1945" s="14" t="n">
        <f aca="false">MATCH(A1945,10_Lieux!$A:$A,0)</f>
        <v>80</v>
      </c>
      <c r="V1945" s="14" t="n">
        <f aca="false">MATCH(B1945,10_Lieux!$A:$A,0)</f>
        <v>180</v>
      </c>
      <c r="W1945" s="14" t="n">
        <f aca="false">ROUND(6371*2*ASIN(SQRT(SIN(RADIANS(INDEX(10_Lieux!$F:$F,V1945)-INDEX(10_Lieux!$F:$F,U1945))/2)^2+COS(RADIANS(INDEX(10_Lieux!$F:$F,U1945)))*COS(RADIANS(INDEX(10_Lieux!$F:$F,V1945)))*SIN(RADIANS(INDEX(10_Lieux!$G:$G,V1945)-INDEX(10_Lieux!$G:$G,U1945))/2)^2)),1)</f>
        <v>857.8</v>
      </c>
      <c r="X1945" s="14" t="n">
        <f aca="false">ROUND(I1945/IF(I1945&lt;p_seuil_vitesse,p_vit_lente,p_vit_rapide)*60/15,0)*15</f>
        <v>675</v>
      </c>
      <c r="Y1945" s="14" t="n">
        <f aca="false">MAX(IF(INDEX(10_Lieux!$B:$B,U1945)&lt;&gt;"Ville",INDEX(10_Lieux!$I:$I,U1945),0),IF(INDEX(10_Lieux!$B:$B,V1945)&lt;&gt;"Ville",INDEX(10_Lieux!$I:$I,V1945),0))</f>
        <v>250</v>
      </c>
      <c r="Z1945" s="14" t="str">
        <f aca="false">A1945&amp;"|"&amp;B1945</f>
        <v>Nice|Antwerp International Airport</v>
      </c>
      <c r="AA1945" s="14" t="str">
        <f aca="false">IF(I1945&lt;p_local,"Local",IF(I1945&lt;p_vv_min,"Courte distance",IF(I1945&lt;p_tres_long,"Longue distance","Très longue distance")))</f>
        <v>Très longue distance</v>
      </c>
    </row>
    <row r="1946" customFormat="false" ht="15" hidden="false" customHeight="true" outlineLevel="0" collapsed="false">
      <c r="A1946" s="1" t="s">
        <v>2117</v>
      </c>
      <c r="B1946" s="1" t="s">
        <v>128</v>
      </c>
      <c r="C1946" s="1" t="s">
        <v>34</v>
      </c>
      <c r="D1946" s="1" t="s">
        <v>653</v>
      </c>
      <c r="E1946" s="1" t="s">
        <v>2124</v>
      </c>
      <c r="F1946" s="14" t="s">
        <v>40</v>
      </c>
      <c r="G1946" s="14" t="str">
        <f aca="false">IF(I1946&lt;p_local,"Local → page infra",IF(H1946&gt;=p_ph1,"Phase 1",IF(H1946&gt;=p_ph2,"Phase 2","Phase 3")))</f>
        <v>Phase 3</v>
      </c>
      <c r="H1946" s="14" t="n">
        <f aca="false">IF(I1946&lt;p_local,0,IF(C1946="Aéroport → Aéroport",p_pts_plein,IF(Y1946&gt;0,IF(I1946&lt;=Y1946,p_pts_plein,IF(I1946&lt;=p_mult2*Y1946,p_pts_moyen,p_pts_r3)),IF(I1946&gt;=p_vv_min,p_pts_plein,IF(I1946&gt;=p_vv_moy,p_pts_moyen,p_pts_court))))+IF(INDEX(10_Lieux!$D:$D,U1946)=1,p_prio1,p_prio2)+IF(INDEX(10_Lieux!$D:$D,V1946)=1,p_prio1,p_prio2)+IF(K1946="Oui",p_tf,0)+p_hub*((INDEX(10_Lieux!$H:$H,U1946)="Hub")+(INDEX(10_Lieux!$H:$H,V1946)="Hub"))+IF(OR(INDEX(10_Lieux!$H:$H,U1946)="Premium",INDEX(10_Lieux!$H:$H,V1946)="Premium"),p_prem,0))</f>
        <v>50</v>
      </c>
      <c r="I1946" s="14" t="n">
        <f aca="false">ROUND(W1946*p_facteur,0)</f>
        <v>1100</v>
      </c>
      <c r="J1946" s="14" t="str">
        <f aca="false">IF(X1946&lt;60,X1946&amp;" min",INT(X1946/60)&amp;" h"&amp;IF(MOD(X1946,60)=0,""," "&amp;TEXT(MOD(X1946,60),"00")))</f>
        <v>11 h 30</v>
      </c>
      <c r="K1946" s="14" t="str">
        <f aca="false">IF(S1946&lt;&gt;T1946,"Oui","Non")</f>
        <v>Oui</v>
      </c>
      <c r="L1946" s="14" t="str">
        <f aca="false">IF(AND(INDEX(10_Lieux!$B:$B,U1946)="Ville",INDEX(10_Lieux!$B:$B,V1946)="Ville"),"/chauffeur-prive/"&amp;INDEX(10_Lieux!$E:$E,U1946)&amp;"-"&amp;INDEX(10_Lieux!$E:$E,V1946)&amp;"/","/chauffeur-prive/"&amp;INDEX(10_Lieux!$E:$E,U1946)&amp;"/"&amp;INDEX(10_Lieux!$E:$E,V1946)&amp;"/")</f>
        <v>/chauffeur-prive/aeroport-anvers/marseille/</v>
      </c>
      <c r="M1946" s="14" t="str">
        <f aca="false">IFERROR(INDEX($L:$L,MATCH(B1946&amp;"|"&amp;A1946,$Z:$Z,0)),"—")</f>
        <v>/chauffeur-prive/marseille/aeroport-anvers/</v>
      </c>
      <c r="N1946" s="14" t="str">
        <f aca="false">IF(LEN("Chauffeur privé "&amp;INDEX(10_Lieux!$J:$J,U1946)&amp;" → "&amp;INDEX(10_Lieux!$J:$J,V1946)&amp;" | 24h/24")&gt;60,"Chauffeur privé "&amp;INDEX(10_Lieux!$J:$J,U1946)&amp;" → "&amp;INDEX(10_Lieux!$J:$J,V1946),"Chauffeur privé "&amp;INDEX(10_Lieux!$J:$J,U1946)&amp;" → "&amp;INDEX(10_Lieux!$J:$J,V1946)&amp;" | 24h/24")</f>
        <v>Chauffeur privé Aéroport d'Anvers → Marseille | 24h/24</v>
      </c>
      <c r="O1946" s="14" t="n">
        <f aca="false">LEN(N1946)</f>
        <v>54</v>
      </c>
      <c r="P1946" s="14" t="str">
        <f aca="false">"Chauffeur privé "&amp;INDEX(10_Lieux!$K:$K,U1946)&amp;" vers "&amp;INDEX(10_Lieux!$L:$L,V1946)</f>
        <v>Chauffeur privé de l'aéroport d'Anvers vers Marseille</v>
      </c>
      <c r="Q1946" s="14" t="str">
        <f aca="false">"Chauffeur privé "&amp;INDEX(10_Lieux!$K:$K,U1946)&amp;" vers "&amp;INDEX(10_Lieux!$L:$L,V1946)&amp;" : env. "&amp;I1946&amp;" km, "&amp;J1946&amp;" de route. Devis personnalisé, standard 24h/24 et 7j/7."</f>
        <v>Chauffeur privé de l'aéroport d'Anvers vers Marseille : env. 1100 km, 11 h 30 de route. Devis personnalisé, standard 24h/24 et 7j/7.</v>
      </c>
      <c r="R1946" s="14" t="n">
        <f aca="false">LEN(Q1946)</f>
        <v>132</v>
      </c>
      <c r="S1946" s="14" t="str">
        <f aca="false">INDEX(10_Lieux!$C:$C,U1946)</f>
        <v>Belgique</v>
      </c>
      <c r="T1946" s="14" t="str">
        <f aca="false">INDEX(10_Lieux!$C:$C,V1946)</f>
        <v>France</v>
      </c>
      <c r="U1946" s="14" t="n">
        <f aca="false">MATCH(A1946,10_Lieux!$A:$A,0)</f>
        <v>180</v>
      </c>
      <c r="V1946" s="14" t="n">
        <f aca="false">MATCH(B1946,10_Lieux!$A:$A,0)</f>
        <v>79</v>
      </c>
      <c r="W1946" s="14" t="n">
        <f aca="false">ROUND(6371*2*ASIN(SQRT(SIN(RADIANS(INDEX(10_Lieux!$F:$F,V1946)-INDEX(10_Lieux!$F:$F,U1946))/2)^2+COS(RADIANS(INDEX(10_Lieux!$F:$F,U1946)))*COS(RADIANS(INDEX(10_Lieux!$F:$F,V1946)))*SIN(RADIANS(INDEX(10_Lieux!$G:$G,V1946)-INDEX(10_Lieux!$G:$G,U1946))/2)^2)),1)</f>
        <v>880.3</v>
      </c>
      <c r="X1946" s="14" t="n">
        <f aca="false">ROUND(I1946/IF(I1946&lt;p_seuil_vitesse,p_vit_lente,p_vit_rapide)*60/15,0)*15</f>
        <v>690</v>
      </c>
      <c r="Y1946" s="14" t="n">
        <f aca="false">MAX(IF(INDEX(10_Lieux!$B:$B,U1946)&lt;&gt;"Ville",INDEX(10_Lieux!$I:$I,U1946),0),IF(INDEX(10_Lieux!$B:$B,V1946)&lt;&gt;"Ville",INDEX(10_Lieux!$I:$I,V1946),0))</f>
        <v>250</v>
      </c>
      <c r="Z1946" s="14" t="str">
        <f aca="false">A1946&amp;"|"&amp;B1946</f>
        <v>Antwerp International Airport|Marseille</v>
      </c>
      <c r="AA1946" s="14" t="str">
        <f aca="false">IF(I1946&lt;p_local,"Local",IF(I1946&lt;p_vv_min,"Courte distance",IF(I1946&lt;p_tres_long,"Longue distance","Très longue distance")))</f>
        <v>Très longue distance</v>
      </c>
    </row>
    <row r="1947" customFormat="false" ht="15" hidden="false" customHeight="true" outlineLevel="0" collapsed="false">
      <c r="A1947" s="1" t="s">
        <v>128</v>
      </c>
      <c r="B1947" s="1" t="s">
        <v>2117</v>
      </c>
      <c r="C1947" s="1" t="s">
        <v>35</v>
      </c>
      <c r="D1947" s="1" t="s">
        <v>653</v>
      </c>
      <c r="E1947" s="1" t="s">
        <v>2125</v>
      </c>
      <c r="F1947" s="14" t="s">
        <v>40</v>
      </c>
      <c r="G1947" s="14" t="str">
        <f aca="false">IF(I1947&lt;p_local,"Local → page infra",IF(H1947&gt;=p_ph1,"Phase 1",IF(H1947&gt;=p_ph2,"Phase 2","Phase 3")))</f>
        <v>Phase 3</v>
      </c>
      <c r="H1947" s="14" t="n">
        <f aca="false">IF(I1947&lt;p_local,0,IF(C1947="Aéroport → Aéroport",p_pts_plein,IF(Y1947&gt;0,IF(I1947&lt;=Y1947,p_pts_plein,IF(I1947&lt;=p_mult2*Y1947,p_pts_moyen,p_pts_r3)),IF(I1947&gt;=p_vv_min,p_pts_plein,IF(I1947&gt;=p_vv_moy,p_pts_moyen,p_pts_court))))+IF(INDEX(10_Lieux!$D:$D,U1947)=1,p_prio1,p_prio2)+IF(INDEX(10_Lieux!$D:$D,V1947)=1,p_prio1,p_prio2)+IF(K1947="Oui",p_tf,0)+p_hub*((INDEX(10_Lieux!$H:$H,U1947)="Hub")+(INDEX(10_Lieux!$H:$H,V1947)="Hub"))+IF(OR(INDEX(10_Lieux!$H:$H,U1947)="Premium",INDEX(10_Lieux!$H:$H,V1947)="Premium"),p_prem,0))</f>
        <v>50</v>
      </c>
      <c r="I1947" s="14" t="n">
        <f aca="false">ROUND(W1947*p_facteur,0)</f>
        <v>1100</v>
      </c>
      <c r="J1947" s="14" t="str">
        <f aca="false">IF(X1947&lt;60,X1947&amp;" min",INT(X1947/60)&amp;" h"&amp;IF(MOD(X1947,60)=0,""," "&amp;TEXT(MOD(X1947,60),"00")))</f>
        <v>11 h 30</v>
      </c>
      <c r="K1947" s="14" t="str">
        <f aca="false">IF(S1947&lt;&gt;T1947,"Oui","Non")</f>
        <v>Oui</v>
      </c>
      <c r="L1947" s="14" t="str">
        <f aca="false">IF(AND(INDEX(10_Lieux!$B:$B,U1947)="Ville",INDEX(10_Lieux!$B:$B,V1947)="Ville"),"/chauffeur-prive/"&amp;INDEX(10_Lieux!$E:$E,U1947)&amp;"-"&amp;INDEX(10_Lieux!$E:$E,V1947)&amp;"/","/chauffeur-prive/"&amp;INDEX(10_Lieux!$E:$E,U1947)&amp;"/"&amp;INDEX(10_Lieux!$E:$E,V1947)&amp;"/")</f>
        <v>/chauffeur-prive/marseille/aeroport-anvers/</v>
      </c>
      <c r="M1947" s="14" t="str">
        <f aca="false">IFERROR(INDEX($L:$L,MATCH(B1947&amp;"|"&amp;A1947,$Z:$Z,0)),"—")</f>
        <v>/chauffeur-prive/aeroport-anvers/marseille/</v>
      </c>
      <c r="N1947" s="14" t="str">
        <f aca="false">IF(LEN("Chauffeur privé "&amp;INDEX(10_Lieux!$J:$J,U1947)&amp;" → "&amp;INDEX(10_Lieux!$J:$J,V1947)&amp;" | 24h/24")&gt;60,"Chauffeur privé "&amp;INDEX(10_Lieux!$J:$J,U1947)&amp;" → "&amp;INDEX(10_Lieux!$J:$J,V1947),"Chauffeur privé "&amp;INDEX(10_Lieux!$J:$J,U1947)&amp;" → "&amp;INDEX(10_Lieux!$J:$J,V1947)&amp;" | 24h/24")</f>
        <v>Chauffeur privé Marseille → Aéroport d'Anvers | 24h/24</v>
      </c>
      <c r="O1947" s="14" t="n">
        <f aca="false">LEN(N1947)</f>
        <v>54</v>
      </c>
      <c r="P1947" s="14" t="str">
        <f aca="false">"Chauffeur privé "&amp;INDEX(10_Lieux!$K:$K,U1947)&amp;" vers "&amp;INDEX(10_Lieux!$L:$L,V1947)</f>
        <v>Chauffeur privé de Marseille vers l'aéroport d'Anvers</v>
      </c>
      <c r="Q1947" s="14" t="str">
        <f aca="false">"Chauffeur privé "&amp;INDEX(10_Lieux!$K:$K,U1947)&amp;" vers "&amp;INDEX(10_Lieux!$L:$L,V1947)&amp;" : env. "&amp;I1947&amp;" km, "&amp;J1947&amp;" de route. Devis personnalisé, standard 24h/24 et 7j/7."</f>
        <v>Chauffeur privé de Marseille vers l'aéroport d'Anvers : env. 1100 km, 11 h 30 de route. Devis personnalisé, standard 24h/24 et 7j/7.</v>
      </c>
      <c r="R1947" s="14" t="n">
        <f aca="false">LEN(Q1947)</f>
        <v>132</v>
      </c>
      <c r="S1947" s="14" t="str">
        <f aca="false">INDEX(10_Lieux!$C:$C,U1947)</f>
        <v>France</v>
      </c>
      <c r="T1947" s="14" t="str">
        <f aca="false">INDEX(10_Lieux!$C:$C,V1947)</f>
        <v>Belgique</v>
      </c>
      <c r="U1947" s="14" t="n">
        <f aca="false">MATCH(A1947,10_Lieux!$A:$A,0)</f>
        <v>79</v>
      </c>
      <c r="V1947" s="14" t="n">
        <f aca="false">MATCH(B1947,10_Lieux!$A:$A,0)</f>
        <v>180</v>
      </c>
      <c r="W1947" s="14" t="n">
        <f aca="false">ROUND(6371*2*ASIN(SQRT(SIN(RADIANS(INDEX(10_Lieux!$F:$F,V1947)-INDEX(10_Lieux!$F:$F,U1947))/2)^2+COS(RADIANS(INDEX(10_Lieux!$F:$F,U1947)))*COS(RADIANS(INDEX(10_Lieux!$F:$F,V1947)))*SIN(RADIANS(INDEX(10_Lieux!$G:$G,V1947)-INDEX(10_Lieux!$G:$G,U1947))/2)^2)),1)</f>
        <v>880.3</v>
      </c>
      <c r="X1947" s="14" t="n">
        <f aca="false">ROUND(I1947/IF(I1947&lt;p_seuil_vitesse,p_vit_lente,p_vit_rapide)*60/15,0)*15</f>
        <v>690</v>
      </c>
      <c r="Y1947" s="14" t="n">
        <f aca="false">MAX(IF(INDEX(10_Lieux!$B:$B,U1947)&lt;&gt;"Ville",INDEX(10_Lieux!$I:$I,U1947),0),IF(INDEX(10_Lieux!$B:$B,V1947)&lt;&gt;"Ville",INDEX(10_Lieux!$I:$I,V1947),0))</f>
        <v>250</v>
      </c>
      <c r="Z1947" s="14" t="str">
        <f aca="false">A1947&amp;"|"&amp;B1947</f>
        <v>Marseille|Antwerp International Airport</v>
      </c>
      <c r="AA1947" s="14" t="str">
        <f aca="false">IF(I1947&lt;p_local,"Local",IF(I1947&lt;p_vv_min,"Courte distance",IF(I1947&lt;p_tres_long,"Longue distance","Très longue distance")))</f>
        <v>Très longue distance</v>
      </c>
    </row>
    <row r="1948" customFormat="false" ht="15" hidden="false" customHeight="true" outlineLevel="0" collapsed="false">
      <c r="A1948" s="1" t="s">
        <v>2117</v>
      </c>
      <c r="B1948" s="1" t="s">
        <v>130</v>
      </c>
      <c r="C1948" s="1" t="s">
        <v>34</v>
      </c>
      <c r="D1948" s="1" t="s">
        <v>653</v>
      </c>
      <c r="E1948" s="1" t="s">
        <v>2126</v>
      </c>
      <c r="F1948" s="14" t="s">
        <v>40</v>
      </c>
      <c r="G1948" s="14" t="str">
        <f aca="false">IF(I1948&lt;p_local,"Local → page infra",IF(H1948&gt;=p_ph1,"Phase 1",IF(H1948&gt;=p_ph2,"Phase 2","Phase 3")))</f>
        <v>Phase 3</v>
      </c>
      <c r="H1948" s="14" t="n">
        <f aca="false">IF(I1948&lt;p_local,0,IF(C1948="Aéroport → Aéroport",p_pts_plein,IF(Y1948&gt;0,IF(I1948&lt;=Y1948,p_pts_plein,IF(I1948&lt;=p_mult2*Y1948,p_pts_moyen,p_pts_r3)),IF(I1948&gt;=p_vv_min,p_pts_plein,IF(I1948&gt;=p_vv_moy,p_pts_moyen,p_pts_court))))+IF(INDEX(10_Lieux!$D:$D,U1948)=1,p_prio1,p_prio2)+IF(INDEX(10_Lieux!$D:$D,V1948)=1,p_prio1,p_prio2)+IF(K1948="Oui",p_tf,0)+p_hub*((INDEX(10_Lieux!$H:$H,U1948)="Hub")+(INDEX(10_Lieux!$H:$H,V1948)="Hub"))+IF(OR(INDEX(10_Lieux!$H:$H,U1948)="Premium",INDEX(10_Lieux!$H:$H,V1948)="Premium"),p_prem,0))</f>
        <v>40</v>
      </c>
      <c r="I1948" s="14" t="n">
        <f aca="false">ROUND(W1948*p_facteur,0)</f>
        <v>999</v>
      </c>
      <c r="J1948" s="14" t="str">
        <f aca="false">IF(X1948&lt;60,X1948&amp;" min",INT(X1948/60)&amp;" h"&amp;IF(MOD(X1948,60)=0,""," "&amp;TEXT(MOD(X1948,60),"00")))</f>
        <v>10 h 30</v>
      </c>
      <c r="K1948" s="14" t="str">
        <f aca="false">IF(S1948&lt;&gt;T1948,"Oui","Non")</f>
        <v>Oui</v>
      </c>
      <c r="L1948" s="14" t="str">
        <f aca="false">IF(AND(INDEX(10_Lieux!$B:$B,U1948)="Ville",INDEX(10_Lieux!$B:$B,V1948)="Ville"),"/chauffeur-prive/"&amp;INDEX(10_Lieux!$E:$E,U1948)&amp;"-"&amp;INDEX(10_Lieux!$E:$E,V1948)&amp;"/","/chauffeur-prive/"&amp;INDEX(10_Lieux!$E:$E,U1948)&amp;"/"&amp;INDEX(10_Lieux!$E:$E,V1948)&amp;"/")</f>
        <v>/chauffeur-prive/aeroport-anvers/bordeaux/</v>
      </c>
      <c r="M1948" s="14" t="str">
        <f aca="false">IFERROR(INDEX($L:$L,MATCH(B1948&amp;"|"&amp;A1948,$Z:$Z,0)),"—")</f>
        <v>/chauffeur-prive/bordeaux/aeroport-anvers/</v>
      </c>
      <c r="N1948" s="14" t="str">
        <f aca="false">IF(LEN("Chauffeur privé "&amp;INDEX(10_Lieux!$J:$J,U1948)&amp;" → "&amp;INDEX(10_Lieux!$J:$J,V1948)&amp;" | 24h/24")&gt;60,"Chauffeur privé "&amp;INDEX(10_Lieux!$J:$J,U1948)&amp;" → "&amp;INDEX(10_Lieux!$J:$J,V1948),"Chauffeur privé "&amp;INDEX(10_Lieux!$J:$J,U1948)&amp;" → "&amp;INDEX(10_Lieux!$J:$J,V1948)&amp;" | 24h/24")</f>
        <v>Chauffeur privé Aéroport d'Anvers → Bordeaux | 24h/24</v>
      </c>
      <c r="O1948" s="14" t="n">
        <f aca="false">LEN(N1948)</f>
        <v>53</v>
      </c>
      <c r="P1948" s="14" t="str">
        <f aca="false">"Chauffeur privé "&amp;INDEX(10_Lieux!$K:$K,U1948)&amp;" vers "&amp;INDEX(10_Lieux!$L:$L,V1948)</f>
        <v>Chauffeur privé de l'aéroport d'Anvers vers Bordeaux</v>
      </c>
      <c r="Q1948" s="14" t="str">
        <f aca="false">"Chauffeur privé "&amp;INDEX(10_Lieux!$K:$K,U1948)&amp;" vers "&amp;INDEX(10_Lieux!$L:$L,V1948)&amp;" : env. "&amp;I1948&amp;" km, "&amp;J1948&amp;" de route. Devis personnalisé, standard 24h/24 et 7j/7."</f>
        <v>Chauffeur privé de l'aéroport d'Anvers vers Bordeaux : env. 999 km, 10 h 30 de route. Devis personnalisé, standard 24h/24 et 7j/7.</v>
      </c>
      <c r="R1948" s="14" t="n">
        <f aca="false">LEN(Q1948)</f>
        <v>130</v>
      </c>
      <c r="S1948" s="14" t="str">
        <f aca="false">INDEX(10_Lieux!$C:$C,U1948)</f>
        <v>Belgique</v>
      </c>
      <c r="T1948" s="14" t="str">
        <f aca="false">INDEX(10_Lieux!$C:$C,V1948)</f>
        <v>France</v>
      </c>
      <c r="U1948" s="14" t="n">
        <f aca="false">MATCH(A1948,10_Lieux!$A:$A,0)</f>
        <v>180</v>
      </c>
      <c r="V1948" s="14" t="n">
        <f aca="false">MATCH(B1948,10_Lieux!$A:$A,0)</f>
        <v>61</v>
      </c>
      <c r="W1948" s="14" t="n">
        <f aca="false">ROUND(6371*2*ASIN(SQRT(SIN(RADIANS(INDEX(10_Lieux!$F:$F,V1948)-INDEX(10_Lieux!$F:$F,U1948))/2)^2+COS(RADIANS(INDEX(10_Lieux!$F:$F,U1948)))*COS(RADIANS(INDEX(10_Lieux!$F:$F,V1948)))*SIN(RADIANS(INDEX(10_Lieux!$G:$G,V1948)-INDEX(10_Lieux!$G:$G,U1948))/2)^2)),1)</f>
        <v>799.1</v>
      </c>
      <c r="X1948" s="14" t="n">
        <f aca="false">ROUND(I1948/IF(I1948&lt;p_seuil_vitesse,p_vit_lente,p_vit_rapide)*60/15,0)*15</f>
        <v>630</v>
      </c>
      <c r="Y1948" s="14" t="n">
        <f aca="false">MAX(IF(INDEX(10_Lieux!$B:$B,U1948)&lt;&gt;"Ville",INDEX(10_Lieux!$I:$I,U1948),0),IF(INDEX(10_Lieux!$B:$B,V1948)&lt;&gt;"Ville",INDEX(10_Lieux!$I:$I,V1948),0))</f>
        <v>250</v>
      </c>
      <c r="Z1948" s="14" t="str">
        <f aca="false">A1948&amp;"|"&amp;B1948</f>
        <v>Antwerp International Airport|Bordeaux</v>
      </c>
      <c r="AA1948" s="14" t="str">
        <f aca="false">IF(I1948&lt;p_local,"Local",IF(I1948&lt;p_vv_min,"Courte distance",IF(I1948&lt;p_tres_long,"Longue distance","Très longue distance")))</f>
        <v>Très longue distance</v>
      </c>
    </row>
    <row r="1949" customFormat="false" ht="15" hidden="false" customHeight="true" outlineLevel="0" collapsed="false">
      <c r="A1949" s="1" t="s">
        <v>130</v>
      </c>
      <c r="B1949" s="1" t="s">
        <v>2117</v>
      </c>
      <c r="C1949" s="1" t="s">
        <v>35</v>
      </c>
      <c r="D1949" s="1" t="s">
        <v>653</v>
      </c>
      <c r="E1949" s="1" t="s">
        <v>2127</v>
      </c>
      <c r="F1949" s="14" t="s">
        <v>40</v>
      </c>
      <c r="G1949" s="14" t="str">
        <f aca="false">IF(I1949&lt;p_local,"Local → page infra",IF(H1949&gt;=p_ph1,"Phase 1",IF(H1949&gt;=p_ph2,"Phase 2","Phase 3")))</f>
        <v>Phase 3</v>
      </c>
      <c r="H1949" s="14" t="n">
        <f aca="false">IF(I1949&lt;p_local,0,IF(C1949="Aéroport → Aéroport",p_pts_plein,IF(Y1949&gt;0,IF(I1949&lt;=Y1949,p_pts_plein,IF(I1949&lt;=p_mult2*Y1949,p_pts_moyen,p_pts_r3)),IF(I1949&gt;=p_vv_min,p_pts_plein,IF(I1949&gt;=p_vv_moy,p_pts_moyen,p_pts_court))))+IF(INDEX(10_Lieux!$D:$D,U1949)=1,p_prio1,p_prio2)+IF(INDEX(10_Lieux!$D:$D,V1949)=1,p_prio1,p_prio2)+IF(K1949="Oui",p_tf,0)+p_hub*((INDEX(10_Lieux!$H:$H,U1949)="Hub")+(INDEX(10_Lieux!$H:$H,V1949)="Hub"))+IF(OR(INDEX(10_Lieux!$H:$H,U1949)="Premium",INDEX(10_Lieux!$H:$H,V1949)="Premium"),p_prem,0))</f>
        <v>40</v>
      </c>
      <c r="I1949" s="14" t="n">
        <f aca="false">ROUND(W1949*p_facteur,0)</f>
        <v>999</v>
      </c>
      <c r="J1949" s="14" t="str">
        <f aca="false">IF(X1949&lt;60,X1949&amp;" min",INT(X1949/60)&amp;" h"&amp;IF(MOD(X1949,60)=0,""," "&amp;TEXT(MOD(X1949,60),"00")))</f>
        <v>10 h 30</v>
      </c>
      <c r="K1949" s="14" t="str">
        <f aca="false">IF(S1949&lt;&gt;T1949,"Oui","Non")</f>
        <v>Oui</v>
      </c>
      <c r="L1949" s="14" t="str">
        <f aca="false">IF(AND(INDEX(10_Lieux!$B:$B,U1949)="Ville",INDEX(10_Lieux!$B:$B,V1949)="Ville"),"/chauffeur-prive/"&amp;INDEX(10_Lieux!$E:$E,U1949)&amp;"-"&amp;INDEX(10_Lieux!$E:$E,V1949)&amp;"/","/chauffeur-prive/"&amp;INDEX(10_Lieux!$E:$E,U1949)&amp;"/"&amp;INDEX(10_Lieux!$E:$E,V1949)&amp;"/")</f>
        <v>/chauffeur-prive/bordeaux/aeroport-anvers/</v>
      </c>
      <c r="M1949" s="14" t="str">
        <f aca="false">IFERROR(INDEX($L:$L,MATCH(B1949&amp;"|"&amp;A1949,$Z:$Z,0)),"—")</f>
        <v>/chauffeur-prive/aeroport-anvers/bordeaux/</v>
      </c>
      <c r="N1949" s="14" t="str">
        <f aca="false">IF(LEN("Chauffeur privé "&amp;INDEX(10_Lieux!$J:$J,U1949)&amp;" → "&amp;INDEX(10_Lieux!$J:$J,V1949)&amp;" | 24h/24")&gt;60,"Chauffeur privé "&amp;INDEX(10_Lieux!$J:$J,U1949)&amp;" → "&amp;INDEX(10_Lieux!$J:$J,V1949),"Chauffeur privé "&amp;INDEX(10_Lieux!$J:$J,U1949)&amp;" → "&amp;INDEX(10_Lieux!$J:$J,V1949)&amp;" | 24h/24")</f>
        <v>Chauffeur privé Bordeaux → Aéroport d'Anvers | 24h/24</v>
      </c>
      <c r="O1949" s="14" t="n">
        <f aca="false">LEN(N1949)</f>
        <v>53</v>
      </c>
      <c r="P1949" s="14" t="str">
        <f aca="false">"Chauffeur privé "&amp;INDEX(10_Lieux!$K:$K,U1949)&amp;" vers "&amp;INDEX(10_Lieux!$L:$L,V1949)</f>
        <v>Chauffeur privé de Bordeaux vers l'aéroport d'Anvers</v>
      </c>
      <c r="Q1949" s="14" t="str">
        <f aca="false">"Chauffeur privé "&amp;INDEX(10_Lieux!$K:$K,U1949)&amp;" vers "&amp;INDEX(10_Lieux!$L:$L,V1949)&amp;" : env. "&amp;I1949&amp;" km, "&amp;J1949&amp;" de route. Devis personnalisé, standard 24h/24 et 7j/7."</f>
        <v>Chauffeur privé de Bordeaux vers l'aéroport d'Anvers : env. 999 km, 10 h 30 de route. Devis personnalisé, standard 24h/24 et 7j/7.</v>
      </c>
      <c r="R1949" s="14" t="n">
        <f aca="false">LEN(Q1949)</f>
        <v>130</v>
      </c>
      <c r="S1949" s="14" t="str">
        <f aca="false">INDEX(10_Lieux!$C:$C,U1949)</f>
        <v>France</v>
      </c>
      <c r="T1949" s="14" t="str">
        <f aca="false">INDEX(10_Lieux!$C:$C,V1949)</f>
        <v>Belgique</v>
      </c>
      <c r="U1949" s="14" t="n">
        <f aca="false">MATCH(A1949,10_Lieux!$A:$A,0)</f>
        <v>61</v>
      </c>
      <c r="V1949" s="14" t="n">
        <f aca="false">MATCH(B1949,10_Lieux!$A:$A,0)</f>
        <v>180</v>
      </c>
      <c r="W1949" s="14" t="n">
        <f aca="false">ROUND(6371*2*ASIN(SQRT(SIN(RADIANS(INDEX(10_Lieux!$F:$F,V1949)-INDEX(10_Lieux!$F:$F,U1949))/2)^2+COS(RADIANS(INDEX(10_Lieux!$F:$F,U1949)))*COS(RADIANS(INDEX(10_Lieux!$F:$F,V1949)))*SIN(RADIANS(INDEX(10_Lieux!$G:$G,V1949)-INDEX(10_Lieux!$G:$G,U1949))/2)^2)),1)</f>
        <v>799.1</v>
      </c>
      <c r="X1949" s="14" t="n">
        <f aca="false">ROUND(I1949/IF(I1949&lt;p_seuil_vitesse,p_vit_lente,p_vit_rapide)*60/15,0)*15</f>
        <v>630</v>
      </c>
      <c r="Y1949" s="14" t="n">
        <f aca="false">MAX(IF(INDEX(10_Lieux!$B:$B,U1949)&lt;&gt;"Ville",INDEX(10_Lieux!$I:$I,U1949),0),IF(INDEX(10_Lieux!$B:$B,V1949)&lt;&gt;"Ville",INDEX(10_Lieux!$I:$I,V1949),0))</f>
        <v>250</v>
      </c>
      <c r="Z1949" s="14" t="str">
        <f aca="false">A1949&amp;"|"&amp;B1949</f>
        <v>Bordeaux|Antwerp International Airport</v>
      </c>
      <c r="AA1949" s="14" t="str">
        <f aca="false">IF(I1949&lt;p_local,"Local",IF(I1949&lt;p_vv_min,"Courte distance",IF(I1949&lt;p_tres_long,"Longue distance","Très longue distance")))</f>
        <v>Très longue distance</v>
      </c>
    </row>
    <row r="1950" customFormat="false" ht="15" hidden="false" customHeight="true" outlineLevel="0" collapsed="false">
      <c r="A1950" s="1" t="s">
        <v>2117</v>
      </c>
      <c r="B1950" s="1" t="s">
        <v>132</v>
      </c>
      <c r="C1950" s="1" t="s">
        <v>34</v>
      </c>
      <c r="D1950" s="1" t="s">
        <v>653</v>
      </c>
      <c r="E1950" s="1" t="s">
        <v>2128</v>
      </c>
      <c r="F1950" s="14" t="s">
        <v>40</v>
      </c>
      <c r="G1950" s="14" t="str">
        <f aca="false">IF(I1950&lt;p_local,"Local → page infra",IF(H1950&gt;=p_ph1,"Phase 1",IF(H1950&gt;=p_ph2,"Phase 2","Phase 3")))</f>
        <v>Phase 3</v>
      </c>
      <c r="H1950" s="14" t="n">
        <f aca="false">IF(I1950&lt;p_local,0,IF(C1950="Aéroport → Aéroport",p_pts_plein,IF(Y1950&gt;0,IF(I1950&lt;=Y1950,p_pts_plein,IF(I1950&lt;=p_mult2*Y1950,p_pts_moyen,p_pts_r3)),IF(I1950&gt;=p_vv_min,p_pts_plein,IF(I1950&gt;=p_vv_moy,p_pts_moyen,p_pts_court))))+IF(INDEX(10_Lieux!$D:$D,U1950)=1,p_prio1,p_prio2)+IF(INDEX(10_Lieux!$D:$D,V1950)=1,p_prio1,p_prio2)+IF(K1950="Oui",p_tf,0)+p_hub*((INDEX(10_Lieux!$H:$H,U1950)="Hub")+(INDEX(10_Lieux!$H:$H,V1950)="Hub"))+IF(OR(INDEX(10_Lieux!$H:$H,U1950)="Premium",INDEX(10_Lieux!$H:$H,V1950)="Premium"),p_prem,0))</f>
        <v>40</v>
      </c>
      <c r="I1950" s="14" t="n">
        <f aca="false">ROUND(W1950*p_facteur,0)</f>
        <v>1092</v>
      </c>
      <c r="J1950" s="14" t="str">
        <f aca="false">IF(X1950&lt;60,X1950&amp;" min",INT(X1950/60)&amp;" h"&amp;IF(MOD(X1950,60)=0,""," "&amp;TEXT(MOD(X1950,60),"00")))</f>
        <v>11 h 30</v>
      </c>
      <c r="K1950" s="14" t="str">
        <f aca="false">IF(S1950&lt;&gt;T1950,"Oui","Non")</f>
        <v>Oui</v>
      </c>
      <c r="L1950" s="14" t="str">
        <f aca="false">IF(AND(INDEX(10_Lieux!$B:$B,U1950)="Ville",INDEX(10_Lieux!$B:$B,V1950)="Ville"),"/chauffeur-prive/"&amp;INDEX(10_Lieux!$E:$E,U1950)&amp;"-"&amp;INDEX(10_Lieux!$E:$E,V1950)&amp;"/","/chauffeur-prive/"&amp;INDEX(10_Lieux!$E:$E,U1950)&amp;"/"&amp;INDEX(10_Lieux!$E:$E,V1950)&amp;"/")</f>
        <v>/chauffeur-prive/aeroport-anvers/toulouse/</v>
      </c>
      <c r="M1950" s="14" t="str">
        <f aca="false">IFERROR(INDEX($L:$L,MATCH(B1950&amp;"|"&amp;A1950,$Z:$Z,0)),"—")</f>
        <v>/chauffeur-prive/toulouse/aeroport-anvers/</v>
      </c>
      <c r="N1950" s="14" t="str">
        <f aca="false">IF(LEN("Chauffeur privé "&amp;INDEX(10_Lieux!$J:$J,U1950)&amp;" → "&amp;INDEX(10_Lieux!$J:$J,V1950)&amp;" | 24h/24")&gt;60,"Chauffeur privé "&amp;INDEX(10_Lieux!$J:$J,U1950)&amp;" → "&amp;INDEX(10_Lieux!$J:$J,V1950),"Chauffeur privé "&amp;INDEX(10_Lieux!$J:$J,U1950)&amp;" → "&amp;INDEX(10_Lieux!$J:$J,V1950)&amp;" | 24h/24")</f>
        <v>Chauffeur privé Aéroport d'Anvers → Toulouse | 24h/24</v>
      </c>
      <c r="O1950" s="14" t="n">
        <f aca="false">LEN(N1950)</f>
        <v>53</v>
      </c>
      <c r="P1950" s="14" t="str">
        <f aca="false">"Chauffeur privé "&amp;INDEX(10_Lieux!$K:$K,U1950)&amp;" vers "&amp;INDEX(10_Lieux!$L:$L,V1950)</f>
        <v>Chauffeur privé de l'aéroport d'Anvers vers Toulouse</v>
      </c>
      <c r="Q1950" s="14" t="str">
        <f aca="false">"Chauffeur privé "&amp;INDEX(10_Lieux!$K:$K,U1950)&amp;" vers "&amp;INDEX(10_Lieux!$L:$L,V1950)&amp;" : env. "&amp;I1950&amp;" km, "&amp;J1950&amp;" de route. Devis personnalisé, standard 24h/24 et 7j/7."</f>
        <v>Chauffeur privé de l'aéroport d'Anvers vers Toulouse : env. 1092 km, 11 h 30 de route. Devis personnalisé, standard 24h/24 et 7j/7.</v>
      </c>
      <c r="R1950" s="14" t="n">
        <f aca="false">LEN(Q1950)</f>
        <v>131</v>
      </c>
      <c r="S1950" s="14" t="str">
        <f aca="false">INDEX(10_Lieux!$C:$C,U1950)</f>
        <v>Belgique</v>
      </c>
      <c r="T1950" s="14" t="str">
        <f aca="false">INDEX(10_Lieux!$C:$C,V1950)</f>
        <v>France</v>
      </c>
      <c r="U1950" s="14" t="n">
        <f aca="false">MATCH(A1950,10_Lieux!$A:$A,0)</f>
        <v>180</v>
      </c>
      <c r="V1950" s="14" t="n">
        <f aca="false">MATCH(B1950,10_Lieux!$A:$A,0)</f>
        <v>70</v>
      </c>
      <c r="W1950" s="14" t="n">
        <f aca="false">ROUND(6371*2*ASIN(SQRT(SIN(RADIANS(INDEX(10_Lieux!$F:$F,V1950)-INDEX(10_Lieux!$F:$F,U1950))/2)^2+COS(RADIANS(INDEX(10_Lieux!$F:$F,U1950)))*COS(RADIANS(INDEX(10_Lieux!$F:$F,V1950)))*SIN(RADIANS(INDEX(10_Lieux!$G:$G,V1950)-INDEX(10_Lieux!$G:$G,U1950))/2)^2)),1)</f>
        <v>873.2</v>
      </c>
      <c r="X1950" s="14" t="n">
        <f aca="false">ROUND(I1950/IF(I1950&lt;p_seuil_vitesse,p_vit_lente,p_vit_rapide)*60/15,0)*15</f>
        <v>690</v>
      </c>
      <c r="Y1950" s="14" t="n">
        <f aca="false">MAX(IF(INDEX(10_Lieux!$B:$B,U1950)&lt;&gt;"Ville",INDEX(10_Lieux!$I:$I,U1950),0),IF(INDEX(10_Lieux!$B:$B,V1950)&lt;&gt;"Ville",INDEX(10_Lieux!$I:$I,V1950),0))</f>
        <v>250</v>
      </c>
      <c r="Z1950" s="14" t="str">
        <f aca="false">A1950&amp;"|"&amp;B1950</f>
        <v>Antwerp International Airport|Toulouse</v>
      </c>
      <c r="AA1950" s="14" t="str">
        <f aca="false">IF(I1950&lt;p_local,"Local",IF(I1950&lt;p_vv_min,"Courte distance",IF(I1950&lt;p_tres_long,"Longue distance","Très longue distance")))</f>
        <v>Très longue distance</v>
      </c>
    </row>
    <row r="1951" customFormat="false" ht="15" hidden="false" customHeight="true" outlineLevel="0" collapsed="false">
      <c r="A1951" s="1" t="s">
        <v>132</v>
      </c>
      <c r="B1951" s="1" t="s">
        <v>2117</v>
      </c>
      <c r="C1951" s="1" t="s">
        <v>35</v>
      </c>
      <c r="D1951" s="1" t="s">
        <v>653</v>
      </c>
      <c r="E1951" s="1" t="s">
        <v>2129</v>
      </c>
      <c r="F1951" s="14" t="s">
        <v>40</v>
      </c>
      <c r="G1951" s="14" t="str">
        <f aca="false">IF(I1951&lt;p_local,"Local → page infra",IF(H1951&gt;=p_ph1,"Phase 1",IF(H1951&gt;=p_ph2,"Phase 2","Phase 3")))</f>
        <v>Phase 3</v>
      </c>
      <c r="H1951" s="14" t="n">
        <f aca="false">IF(I1951&lt;p_local,0,IF(C1951="Aéroport → Aéroport",p_pts_plein,IF(Y1951&gt;0,IF(I1951&lt;=Y1951,p_pts_plein,IF(I1951&lt;=p_mult2*Y1951,p_pts_moyen,p_pts_r3)),IF(I1951&gt;=p_vv_min,p_pts_plein,IF(I1951&gt;=p_vv_moy,p_pts_moyen,p_pts_court))))+IF(INDEX(10_Lieux!$D:$D,U1951)=1,p_prio1,p_prio2)+IF(INDEX(10_Lieux!$D:$D,V1951)=1,p_prio1,p_prio2)+IF(K1951="Oui",p_tf,0)+p_hub*((INDEX(10_Lieux!$H:$H,U1951)="Hub")+(INDEX(10_Lieux!$H:$H,V1951)="Hub"))+IF(OR(INDEX(10_Lieux!$H:$H,U1951)="Premium",INDEX(10_Lieux!$H:$H,V1951)="Premium"),p_prem,0))</f>
        <v>40</v>
      </c>
      <c r="I1951" s="14" t="n">
        <f aca="false">ROUND(W1951*p_facteur,0)</f>
        <v>1092</v>
      </c>
      <c r="J1951" s="14" t="str">
        <f aca="false">IF(X1951&lt;60,X1951&amp;" min",INT(X1951/60)&amp;" h"&amp;IF(MOD(X1951,60)=0,""," "&amp;TEXT(MOD(X1951,60),"00")))</f>
        <v>11 h 30</v>
      </c>
      <c r="K1951" s="14" t="str">
        <f aca="false">IF(S1951&lt;&gt;T1951,"Oui","Non")</f>
        <v>Oui</v>
      </c>
      <c r="L1951" s="14" t="str">
        <f aca="false">IF(AND(INDEX(10_Lieux!$B:$B,U1951)="Ville",INDEX(10_Lieux!$B:$B,V1951)="Ville"),"/chauffeur-prive/"&amp;INDEX(10_Lieux!$E:$E,U1951)&amp;"-"&amp;INDEX(10_Lieux!$E:$E,V1951)&amp;"/","/chauffeur-prive/"&amp;INDEX(10_Lieux!$E:$E,U1951)&amp;"/"&amp;INDEX(10_Lieux!$E:$E,V1951)&amp;"/")</f>
        <v>/chauffeur-prive/toulouse/aeroport-anvers/</v>
      </c>
      <c r="M1951" s="14" t="str">
        <f aca="false">IFERROR(INDEX($L:$L,MATCH(B1951&amp;"|"&amp;A1951,$Z:$Z,0)),"—")</f>
        <v>/chauffeur-prive/aeroport-anvers/toulouse/</v>
      </c>
      <c r="N1951" s="14" t="str">
        <f aca="false">IF(LEN("Chauffeur privé "&amp;INDEX(10_Lieux!$J:$J,U1951)&amp;" → "&amp;INDEX(10_Lieux!$J:$J,V1951)&amp;" | 24h/24")&gt;60,"Chauffeur privé "&amp;INDEX(10_Lieux!$J:$J,U1951)&amp;" → "&amp;INDEX(10_Lieux!$J:$J,V1951),"Chauffeur privé "&amp;INDEX(10_Lieux!$J:$J,U1951)&amp;" → "&amp;INDEX(10_Lieux!$J:$J,V1951)&amp;" | 24h/24")</f>
        <v>Chauffeur privé Toulouse → Aéroport d'Anvers | 24h/24</v>
      </c>
      <c r="O1951" s="14" t="n">
        <f aca="false">LEN(N1951)</f>
        <v>53</v>
      </c>
      <c r="P1951" s="14" t="str">
        <f aca="false">"Chauffeur privé "&amp;INDEX(10_Lieux!$K:$K,U1951)&amp;" vers "&amp;INDEX(10_Lieux!$L:$L,V1951)</f>
        <v>Chauffeur privé de Toulouse vers l'aéroport d'Anvers</v>
      </c>
      <c r="Q1951" s="14" t="str">
        <f aca="false">"Chauffeur privé "&amp;INDEX(10_Lieux!$K:$K,U1951)&amp;" vers "&amp;INDEX(10_Lieux!$L:$L,V1951)&amp;" : env. "&amp;I1951&amp;" km, "&amp;J1951&amp;" de route. Devis personnalisé, standard 24h/24 et 7j/7."</f>
        <v>Chauffeur privé de Toulouse vers l'aéroport d'Anvers : env. 1092 km, 11 h 30 de route. Devis personnalisé, standard 24h/24 et 7j/7.</v>
      </c>
      <c r="R1951" s="14" t="n">
        <f aca="false">LEN(Q1951)</f>
        <v>131</v>
      </c>
      <c r="S1951" s="14" t="str">
        <f aca="false">INDEX(10_Lieux!$C:$C,U1951)</f>
        <v>France</v>
      </c>
      <c r="T1951" s="14" t="str">
        <f aca="false">INDEX(10_Lieux!$C:$C,V1951)</f>
        <v>Belgique</v>
      </c>
      <c r="U1951" s="14" t="n">
        <f aca="false">MATCH(A1951,10_Lieux!$A:$A,0)</f>
        <v>70</v>
      </c>
      <c r="V1951" s="14" t="n">
        <f aca="false">MATCH(B1951,10_Lieux!$A:$A,0)</f>
        <v>180</v>
      </c>
      <c r="W1951" s="14" t="n">
        <f aca="false">ROUND(6371*2*ASIN(SQRT(SIN(RADIANS(INDEX(10_Lieux!$F:$F,V1951)-INDEX(10_Lieux!$F:$F,U1951))/2)^2+COS(RADIANS(INDEX(10_Lieux!$F:$F,U1951)))*COS(RADIANS(INDEX(10_Lieux!$F:$F,V1951)))*SIN(RADIANS(INDEX(10_Lieux!$G:$G,V1951)-INDEX(10_Lieux!$G:$G,U1951))/2)^2)),1)</f>
        <v>873.2</v>
      </c>
      <c r="X1951" s="14" t="n">
        <f aca="false">ROUND(I1951/IF(I1951&lt;p_seuil_vitesse,p_vit_lente,p_vit_rapide)*60/15,0)*15</f>
        <v>690</v>
      </c>
      <c r="Y1951" s="14" t="n">
        <f aca="false">MAX(IF(INDEX(10_Lieux!$B:$B,U1951)&lt;&gt;"Ville",INDEX(10_Lieux!$I:$I,U1951),0),IF(INDEX(10_Lieux!$B:$B,V1951)&lt;&gt;"Ville",INDEX(10_Lieux!$I:$I,V1951),0))</f>
        <v>250</v>
      </c>
      <c r="Z1951" s="14" t="str">
        <f aca="false">A1951&amp;"|"&amp;B1951</f>
        <v>Toulouse|Antwerp International Airport</v>
      </c>
      <c r="AA1951" s="14" t="str">
        <f aca="false">IF(I1951&lt;p_local,"Local",IF(I1951&lt;p_vv_min,"Courte distance",IF(I1951&lt;p_tres_long,"Longue distance","Très longue distance")))</f>
        <v>Très longue distance</v>
      </c>
    </row>
    <row r="1952" customFormat="false" ht="15" hidden="false" customHeight="true" outlineLevel="0" collapsed="false">
      <c r="A1952" s="1" t="s">
        <v>2117</v>
      </c>
      <c r="B1952" s="1" t="s">
        <v>134</v>
      </c>
      <c r="C1952" s="1" t="s">
        <v>34</v>
      </c>
      <c r="D1952" s="1" t="s">
        <v>653</v>
      </c>
      <c r="E1952" s="1" t="s">
        <v>2130</v>
      </c>
      <c r="F1952" s="14" t="s">
        <v>40</v>
      </c>
      <c r="G1952" s="14" t="str">
        <f aca="false">IF(I1952&lt;p_local,"Local → page infra",IF(H1952&gt;=p_ph1,"Phase 1",IF(H1952&gt;=p_ph2,"Phase 2","Phase 3")))</f>
        <v>Phase 2</v>
      </c>
      <c r="H1952" s="14" t="n">
        <f aca="false">IF(I1952&lt;p_local,0,IF(C1952="Aéroport → Aéroport",p_pts_plein,IF(Y1952&gt;0,IF(I1952&lt;=Y1952,p_pts_plein,IF(I1952&lt;=p_mult2*Y1952,p_pts_moyen,p_pts_r3)),IF(I1952&gt;=p_vv_min,p_pts_plein,IF(I1952&gt;=p_vv_moy,p_pts_moyen,p_pts_court))))+IF(INDEX(10_Lieux!$D:$D,U1952)=1,p_prio1,p_prio2)+IF(INDEX(10_Lieux!$D:$D,V1952)=1,p_prio1,p_prio2)+IF(K1952="Oui",p_tf,0)+p_hub*((INDEX(10_Lieux!$H:$H,U1952)="Hub")+(INDEX(10_Lieux!$H:$H,V1952)="Hub"))+IF(OR(INDEX(10_Lieux!$H:$H,U1952)="Premium",INDEX(10_Lieux!$H:$H,V1952)="Premium"),p_prem,0))</f>
        <v>70</v>
      </c>
      <c r="I1952" s="14" t="n">
        <f aca="false">ROUND(W1952*p_facteur,0)</f>
        <v>146</v>
      </c>
      <c r="J1952" s="14" t="str">
        <f aca="false">IF(X1952&lt;60,X1952&amp;" min",INT(X1952/60)&amp;" h"&amp;IF(MOD(X1952,60)=0,""," "&amp;TEXT(MOD(X1952,60),"00")))</f>
        <v>1 h 30</v>
      </c>
      <c r="K1952" s="14" t="str">
        <f aca="false">IF(S1952&lt;&gt;T1952,"Oui","Non")</f>
        <v>Oui</v>
      </c>
      <c r="L1952" s="14" t="str">
        <f aca="false">IF(AND(INDEX(10_Lieux!$B:$B,U1952)="Ville",INDEX(10_Lieux!$B:$B,V1952)="Ville"),"/chauffeur-prive/"&amp;INDEX(10_Lieux!$E:$E,U1952)&amp;"-"&amp;INDEX(10_Lieux!$E:$E,V1952)&amp;"/","/chauffeur-prive/"&amp;INDEX(10_Lieux!$E:$E,U1952)&amp;"/"&amp;INDEX(10_Lieux!$E:$E,V1952)&amp;"/")</f>
        <v>/chauffeur-prive/aeroport-anvers/lille/</v>
      </c>
      <c r="M1952" s="14" t="str">
        <f aca="false">IFERROR(INDEX($L:$L,MATCH(B1952&amp;"|"&amp;A1952,$Z:$Z,0)),"—")</f>
        <v>/chauffeur-prive/lille/aeroport-anvers/</v>
      </c>
      <c r="N1952" s="14" t="str">
        <f aca="false">IF(LEN("Chauffeur privé "&amp;INDEX(10_Lieux!$J:$J,U1952)&amp;" → "&amp;INDEX(10_Lieux!$J:$J,V1952)&amp;" | 24h/24")&gt;60,"Chauffeur privé "&amp;INDEX(10_Lieux!$J:$J,U1952)&amp;" → "&amp;INDEX(10_Lieux!$J:$J,V1952),"Chauffeur privé "&amp;INDEX(10_Lieux!$J:$J,U1952)&amp;" → "&amp;INDEX(10_Lieux!$J:$J,V1952)&amp;" | 24h/24")</f>
        <v>Chauffeur privé Aéroport d'Anvers → Lille | 24h/24</v>
      </c>
      <c r="O1952" s="14" t="n">
        <f aca="false">LEN(N1952)</f>
        <v>50</v>
      </c>
      <c r="P1952" s="14" t="str">
        <f aca="false">"Chauffeur privé "&amp;INDEX(10_Lieux!$K:$K,U1952)&amp;" vers "&amp;INDEX(10_Lieux!$L:$L,V1952)</f>
        <v>Chauffeur privé de l'aéroport d'Anvers vers Lille</v>
      </c>
      <c r="Q1952" s="14" t="str">
        <f aca="false">"Chauffeur privé "&amp;INDEX(10_Lieux!$K:$K,U1952)&amp;" vers "&amp;INDEX(10_Lieux!$L:$L,V1952)&amp;" : env. "&amp;I1952&amp;" km, "&amp;J1952&amp;" de route. Devis personnalisé, standard 24h/24 et 7j/7."</f>
        <v>Chauffeur privé de l'aéroport d'Anvers vers Lille : env. 146 km, 1 h 30 de route. Devis personnalisé, standard 24h/24 et 7j/7.</v>
      </c>
      <c r="R1952" s="14" t="n">
        <f aca="false">LEN(Q1952)</f>
        <v>126</v>
      </c>
      <c r="S1952" s="14" t="str">
        <f aca="false">INDEX(10_Lieux!$C:$C,U1952)</f>
        <v>Belgique</v>
      </c>
      <c r="T1952" s="14" t="str">
        <f aca="false">INDEX(10_Lieux!$C:$C,V1952)</f>
        <v>France</v>
      </c>
      <c r="U1952" s="14" t="n">
        <f aca="false">MATCH(A1952,10_Lieux!$A:$A,0)</f>
        <v>180</v>
      </c>
      <c r="V1952" s="14" t="n">
        <f aca="false">MATCH(B1952,10_Lieux!$A:$A,0)</f>
        <v>37</v>
      </c>
      <c r="W1952" s="14" t="n">
        <f aca="false">ROUND(6371*2*ASIN(SQRT(SIN(RADIANS(INDEX(10_Lieux!$F:$F,V1952)-INDEX(10_Lieux!$F:$F,U1952))/2)^2+COS(RADIANS(INDEX(10_Lieux!$F:$F,U1952)))*COS(RADIANS(INDEX(10_Lieux!$F:$F,V1952)))*SIN(RADIANS(INDEX(10_Lieux!$G:$G,V1952)-INDEX(10_Lieux!$G:$G,U1952))/2)^2)),1)</f>
        <v>116.5</v>
      </c>
      <c r="X1952" s="14" t="n">
        <f aca="false">ROUND(I1952/IF(I1952&lt;p_seuil_vitesse,p_vit_lente,p_vit_rapide)*60/15,0)*15</f>
        <v>90</v>
      </c>
      <c r="Y1952" s="14" t="n">
        <f aca="false">MAX(IF(INDEX(10_Lieux!$B:$B,U1952)&lt;&gt;"Ville",INDEX(10_Lieux!$I:$I,U1952),0),IF(INDEX(10_Lieux!$B:$B,V1952)&lt;&gt;"Ville",INDEX(10_Lieux!$I:$I,V1952),0))</f>
        <v>250</v>
      </c>
      <c r="Z1952" s="14" t="str">
        <f aca="false">A1952&amp;"|"&amp;B1952</f>
        <v>Antwerp International Airport|Lille</v>
      </c>
      <c r="AA1952" s="14" t="str">
        <f aca="false">IF(I1952&lt;p_local,"Local",IF(I1952&lt;p_vv_min,"Courte distance",IF(I1952&lt;p_tres_long,"Longue distance","Très longue distance")))</f>
        <v>Longue distance</v>
      </c>
    </row>
    <row r="1953" customFormat="false" ht="15" hidden="false" customHeight="true" outlineLevel="0" collapsed="false">
      <c r="A1953" s="1" t="s">
        <v>134</v>
      </c>
      <c r="B1953" s="1" t="s">
        <v>2117</v>
      </c>
      <c r="C1953" s="1" t="s">
        <v>35</v>
      </c>
      <c r="D1953" s="1" t="s">
        <v>653</v>
      </c>
      <c r="E1953" s="1" t="s">
        <v>2131</v>
      </c>
      <c r="F1953" s="14" t="s">
        <v>40</v>
      </c>
      <c r="G1953" s="14" t="str">
        <f aca="false">IF(I1953&lt;p_local,"Local → page infra",IF(H1953&gt;=p_ph1,"Phase 1",IF(H1953&gt;=p_ph2,"Phase 2","Phase 3")))</f>
        <v>Phase 2</v>
      </c>
      <c r="H1953" s="14" t="n">
        <f aca="false">IF(I1953&lt;p_local,0,IF(C1953="Aéroport → Aéroport",p_pts_plein,IF(Y1953&gt;0,IF(I1953&lt;=Y1953,p_pts_plein,IF(I1953&lt;=p_mult2*Y1953,p_pts_moyen,p_pts_r3)),IF(I1953&gt;=p_vv_min,p_pts_plein,IF(I1953&gt;=p_vv_moy,p_pts_moyen,p_pts_court))))+IF(INDEX(10_Lieux!$D:$D,U1953)=1,p_prio1,p_prio2)+IF(INDEX(10_Lieux!$D:$D,V1953)=1,p_prio1,p_prio2)+IF(K1953="Oui",p_tf,0)+p_hub*((INDEX(10_Lieux!$H:$H,U1953)="Hub")+(INDEX(10_Lieux!$H:$H,V1953)="Hub"))+IF(OR(INDEX(10_Lieux!$H:$H,U1953)="Premium",INDEX(10_Lieux!$H:$H,V1953)="Premium"),p_prem,0))</f>
        <v>70</v>
      </c>
      <c r="I1953" s="14" t="n">
        <f aca="false">ROUND(W1953*p_facteur,0)</f>
        <v>146</v>
      </c>
      <c r="J1953" s="14" t="str">
        <f aca="false">IF(X1953&lt;60,X1953&amp;" min",INT(X1953/60)&amp;" h"&amp;IF(MOD(X1953,60)=0,""," "&amp;TEXT(MOD(X1953,60),"00")))</f>
        <v>1 h 30</v>
      </c>
      <c r="K1953" s="14" t="str">
        <f aca="false">IF(S1953&lt;&gt;T1953,"Oui","Non")</f>
        <v>Oui</v>
      </c>
      <c r="L1953" s="14" t="str">
        <f aca="false">IF(AND(INDEX(10_Lieux!$B:$B,U1953)="Ville",INDEX(10_Lieux!$B:$B,V1953)="Ville"),"/chauffeur-prive/"&amp;INDEX(10_Lieux!$E:$E,U1953)&amp;"-"&amp;INDEX(10_Lieux!$E:$E,V1953)&amp;"/","/chauffeur-prive/"&amp;INDEX(10_Lieux!$E:$E,U1953)&amp;"/"&amp;INDEX(10_Lieux!$E:$E,V1953)&amp;"/")</f>
        <v>/chauffeur-prive/lille/aeroport-anvers/</v>
      </c>
      <c r="M1953" s="14" t="str">
        <f aca="false">IFERROR(INDEX($L:$L,MATCH(B1953&amp;"|"&amp;A1953,$Z:$Z,0)),"—")</f>
        <v>/chauffeur-prive/aeroport-anvers/lille/</v>
      </c>
      <c r="N1953" s="14" t="str">
        <f aca="false">IF(LEN("Chauffeur privé "&amp;INDEX(10_Lieux!$J:$J,U1953)&amp;" → "&amp;INDEX(10_Lieux!$J:$J,V1953)&amp;" | 24h/24")&gt;60,"Chauffeur privé "&amp;INDEX(10_Lieux!$J:$J,U1953)&amp;" → "&amp;INDEX(10_Lieux!$J:$J,V1953),"Chauffeur privé "&amp;INDEX(10_Lieux!$J:$J,U1953)&amp;" → "&amp;INDEX(10_Lieux!$J:$J,V1953)&amp;" | 24h/24")</f>
        <v>Chauffeur privé Lille → Aéroport d'Anvers | 24h/24</v>
      </c>
      <c r="O1953" s="14" t="n">
        <f aca="false">LEN(N1953)</f>
        <v>50</v>
      </c>
      <c r="P1953" s="14" t="str">
        <f aca="false">"Chauffeur privé "&amp;INDEX(10_Lieux!$K:$K,U1953)&amp;" vers "&amp;INDEX(10_Lieux!$L:$L,V1953)</f>
        <v>Chauffeur privé de Lille vers l'aéroport d'Anvers</v>
      </c>
      <c r="Q1953" s="14" t="str">
        <f aca="false">"Chauffeur privé "&amp;INDEX(10_Lieux!$K:$K,U1953)&amp;" vers "&amp;INDEX(10_Lieux!$L:$L,V1953)&amp;" : env. "&amp;I1953&amp;" km, "&amp;J1953&amp;" de route. Devis personnalisé, standard 24h/24 et 7j/7."</f>
        <v>Chauffeur privé de Lille vers l'aéroport d'Anvers : env. 146 km, 1 h 30 de route. Devis personnalisé, standard 24h/24 et 7j/7.</v>
      </c>
      <c r="R1953" s="14" t="n">
        <f aca="false">LEN(Q1953)</f>
        <v>126</v>
      </c>
      <c r="S1953" s="14" t="str">
        <f aca="false">INDEX(10_Lieux!$C:$C,U1953)</f>
        <v>France</v>
      </c>
      <c r="T1953" s="14" t="str">
        <f aca="false">INDEX(10_Lieux!$C:$C,V1953)</f>
        <v>Belgique</v>
      </c>
      <c r="U1953" s="14" t="n">
        <f aca="false">MATCH(A1953,10_Lieux!$A:$A,0)</f>
        <v>37</v>
      </c>
      <c r="V1953" s="14" t="n">
        <f aca="false">MATCH(B1953,10_Lieux!$A:$A,0)</f>
        <v>180</v>
      </c>
      <c r="W1953" s="14" t="n">
        <f aca="false">ROUND(6371*2*ASIN(SQRT(SIN(RADIANS(INDEX(10_Lieux!$F:$F,V1953)-INDEX(10_Lieux!$F:$F,U1953))/2)^2+COS(RADIANS(INDEX(10_Lieux!$F:$F,U1953)))*COS(RADIANS(INDEX(10_Lieux!$F:$F,V1953)))*SIN(RADIANS(INDEX(10_Lieux!$G:$G,V1953)-INDEX(10_Lieux!$G:$G,U1953))/2)^2)),1)</f>
        <v>116.5</v>
      </c>
      <c r="X1953" s="14" t="n">
        <f aca="false">ROUND(I1953/IF(I1953&lt;p_seuil_vitesse,p_vit_lente,p_vit_rapide)*60/15,0)*15</f>
        <v>90</v>
      </c>
      <c r="Y1953" s="14" t="n">
        <f aca="false">MAX(IF(INDEX(10_Lieux!$B:$B,U1953)&lt;&gt;"Ville",INDEX(10_Lieux!$I:$I,U1953),0),IF(INDEX(10_Lieux!$B:$B,V1953)&lt;&gt;"Ville",INDEX(10_Lieux!$I:$I,V1953),0))</f>
        <v>250</v>
      </c>
      <c r="Z1953" s="14" t="str">
        <f aca="false">A1953&amp;"|"&amp;B1953</f>
        <v>Lille|Antwerp International Airport</v>
      </c>
      <c r="AA1953" s="14" t="str">
        <f aca="false">IF(I1953&lt;p_local,"Local",IF(I1953&lt;p_vv_min,"Courte distance",IF(I1953&lt;p_tres_long,"Longue distance","Très longue distance")))</f>
        <v>Longue distance</v>
      </c>
    </row>
    <row r="1954" customFormat="false" ht="15" hidden="false" customHeight="true" outlineLevel="0" collapsed="false">
      <c r="A1954" s="1" t="s">
        <v>2117</v>
      </c>
      <c r="B1954" s="1" t="s">
        <v>136</v>
      </c>
      <c r="C1954" s="1" t="s">
        <v>34</v>
      </c>
      <c r="D1954" s="1" t="s">
        <v>653</v>
      </c>
      <c r="E1954" s="1" t="s">
        <v>2132</v>
      </c>
      <c r="F1954" s="14" t="s">
        <v>40</v>
      </c>
      <c r="G1954" s="14" t="str">
        <f aca="false">IF(I1954&lt;p_local,"Local → page infra",IF(H1954&gt;=p_ph1,"Phase 1",IF(H1954&gt;=p_ph2,"Phase 2","Phase 3")))</f>
        <v>Phase 3</v>
      </c>
      <c r="H1954" s="14" t="n">
        <f aca="false">IF(I1954&lt;p_local,0,IF(C1954="Aéroport → Aéroport",p_pts_plein,IF(Y1954&gt;0,IF(I1954&lt;=Y1954,p_pts_plein,IF(I1954&lt;=p_mult2*Y1954,p_pts_moyen,p_pts_r3)),IF(I1954&gt;=p_vv_min,p_pts_plein,IF(I1954&gt;=p_vv_moy,p_pts_moyen,p_pts_court))))+IF(INDEX(10_Lieux!$D:$D,U1954)=1,p_prio1,p_prio2)+IF(INDEX(10_Lieux!$D:$D,V1954)=1,p_prio1,p_prio2)+IF(K1954="Oui",p_tf,0)+p_hub*((INDEX(10_Lieux!$H:$H,U1954)="Hub")+(INDEX(10_Lieux!$H:$H,V1954)="Hub"))+IF(OR(INDEX(10_Lieux!$H:$H,U1954)="Premium",INDEX(10_Lieux!$H:$H,V1954)="Premium"),p_prem,0))</f>
        <v>40</v>
      </c>
      <c r="I1954" s="14" t="n">
        <f aca="false">ROUND(W1954*p_facteur,0)</f>
        <v>468</v>
      </c>
      <c r="J1954" s="14" t="str">
        <f aca="false">IF(X1954&lt;60,X1954&amp;" min",INT(X1954/60)&amp;" h"&amp;IF(MOD(X1954,60)=0,""," "&amp;TEXT(MOD(X1954,60),"00")))</f>
        <v>5 h</v>
      </c>
      <c r="K1954" s="14" t="str">
        <f aca="false">IF(S1954&lt;&gt;T1954,"Oui","Non")</f>
        <v>Oui</v>
      </c>
      <c r="L1954" s="14" t="str">
        <f aca="false">IF(AND(INDEX(10_Lieux!$B:$B,U1954)="Ville",INDEX(10_Lieux!$B:$B,V1954)="Ville"),"/chauffeur-prive/"&amp;INDEX(10_Lieux!$E:$E,U1954)&amp;"-"&amp;INDEX(10_Lieux!$E:$E,V1954)&amp;"/","/chauffeur-prive/"&amp;INDEX(10_Lieux!$E:$E,U1954)&amp;"/"&amp;INDEX(10_Lieux!$E:$E,V1954)&amp;"/")</f>
        <v>/chauffeur-prive/aeroport-anvers/strasbourg/</v>
      </c>
      <c r="M1954" s="14" t="str">
        <f aca="false">IFERROR(INDEX($L:$L,MATCH(B1954&amp;"|"&amp;A1954,$Z:$Z,0)),"—")</f>
        <v>/chauffeur-prive/strasbourg/aeroport-anvers/</v>
      </c>
      <c r="N1954" s="14" t="str">
        <f aca="false">IF(LEN("Chauffeur privé "&amp;INDEX(10_Lieux!$J:$J,U1954)&amp;" → "&amp;INDEX(10_Lieux!$J:$J,V1954)&amp;" | 24h/24")&gt;60,"Chauffeur privé "&amp;INDEX(10_Lieux!$J:$J,U1954)&amp;" → "&amp;INDEX(10_Lieux!$J:$J,V1954),"Chauffeur privé "&amp;INDEX(10_Lieux!$J:$J,U1954)&amp;" → "&amp;INDEX(10_Lieux!$J:$J,V1954)&amp;" | 24h/24")</f>
        <v>Chauffeur privé Aéroport d'Anvers → Strasbourg | 24h/24</v>
      </c>
      <c r="O1954" s="14" t="n">
        <f aca="false">LEN(N1954)</f>
        <v>55</v>
      </c>
      <c r="P1954" s="14" t="str">
        <f aca="false">"Chauffeur privé "&amp;INDEX(10_Lieux!$K:$K,U1954)&amp;" vers "&amp;INDEX(10_Lieux!$L:$L,V1954)</f>
        <v>Chauffeur privé de l'aéroport d'Anvers vers Strasbourg</v>
      </c>
      <c r="Q1954" s="14" t="str">
        <f aca="false">"Chauffeur privé "&amp;INDEX(10_Lieux!$K:$K,U1954)&amp;" vers "&amp;INDEX(10_Lieux!$L:$L,V1954)&amp;" : env. "&amp;I1954&amp;" km, "&amp;J1954&amp;" de route. Devis personnalisé, standard 24h/24 et 7j/7."</f>
        <v>Chauffeur privé de l'aéroport d'Anvers vers Strasbourg : env. 468 km, 5 h de route. Devis personnalisé, standard 24h/24 et 7j/7.</v>
      </c>
      <c r="R1954" s="14" t="n">
        <f aca="false">LEN(Q1954)</f>
        <v>128</v>
      </c>
      <c r="S1954" s="14" t="str">
        <f aca="false">INDEX(10_Lieux!$C:$C,U1954)</f>
        <v>Belgique</v>
      </c>
      <c r="T1954" s="14" t="str">
        <f aca="false">INDEX(10_Lieux!$C:$C,V1954)</f>
        <v>France</v>
      </c>
      <c r="U1954" s="14" t="n">
        <f aca="false">MATCH(A1954,10_Lieux!$A:$A,0)</f>
        <v>180</v>
      </c>
      <c r="V1954" s="14" t="n">
        <f aca="false">MATCH(B1954,10_Lieux!$A:$A,0)</f>
        <v>29</v>
      </c>
      <c r="W1954" s="14" t="n">
        <f aca="false">ROUND(6371*2*ASIN(SQRT(SIN(RADIANS(INDEX(10_Lieux!$F:$F,V1954)-INDEX(10_Lieux!$F:$F,U1954))/2)^2+COS(RADIANS(INDEX(10_Lieux!$F:$F,U1954)))*COS(RADIANS(INDEX(10_Lieux!$F:$F,V1954)))*SIN(RADIANS(INDEX(10_Lieux!$G:$G,V1954)-INDEX(10_Lieux!$G:$G,U1954))/2)^2)),1)</f>
        <v>374.5</v>
      </c>
      <c r="X1954" s="14" t="n">
        <f aca="false">ROUND(I1954/IF(I1954&lt;p_seuil_vitesse,p_vit_lente,p_vit_rapide)*60/15,0)*15</f>
        <v>300</v>
      </c>
      <c r="Y1954" s="14" t="n">
        <f aca="false">MAX(IF(INDEX(10_Lieux!$B:$B,U1954)&lt;&gt;"Ville",INDEX(10_Lieux!$I:$I,U1954),0),IF(INDEX(10_Lieux!$B:$B,V1954)&lt;&gt;"Ville",INDEX(10_Lieux!$I:$I,V1954),0))</f>
        <v>250</v>
      </c>
      <c r="Z1954" s="14" t="str">
        <f aca="false">A1954&amp;"|"&amp;B1954</f>
        <v>Antwerp International Airport|Strasbourg</v>
      </c>
      <c r="AA1954" s="14" t="str">
        <f aca="false">IF(I1954&lt;p_local,"Local",IF(I1954&lt;p_vv_min,"Courte distance",IF(I1954&lt;p_tres_long,"Longue distance","Très longue distance")))</f>
        <v>Longue distance</v>
      </c>
    </row>
    <row r="1955" customFormat="false" ht="15" hidden="false" customHeight="true" outlineLevel="0" collapsed="false">
      <c r="A1955" s="1" t="s">
        <v>136</v>
      </c>
      <c r="B1955" s="1" t="s">
        <v>2117</v>
      </c>
      <c r="C1955" s="1" t="s">
        <v>35</v>
      </c>
      <c r="D1955" s="1" t="s">
        <v>653</v>
      </c>
      <c r="E1955" s="1" t="s">
        <v>2133</v>
      </c>
      <c r="F1955" s="14" t="s">
        <v>40</v>
      </c>
      <c r="G1955" s="14" t="str">
        <f aca="false">IF(I1955&lt;p_local,"Local → page infra",IF(H1955&gt;=p_ph1,"Phase 1",IF(H1955&gt;=p_ph2,"Phase 2","Phase 3")))</f>
        <v>Phase 3</v>
      </c>
      <c r="H1955" s="14" t="n">
        <f aca="false">IF(I1955&lt;p_local,0,IF(C1955="Aéroport → Aéroport",p_pts_plein,IF(Y1955&gt;0,IF(I1955&lt;=Y1955,p_pts_plein,IF(I1955&lt;=p_mult2*Y1955,p_pts_moyen,p_pts_r3)),IF(I1955&gt;=p_vv_min,p_pts_plein,IF(I1955&gt;=p_vv_moy,p_pts_moyen,p_pts_court))))+IF(INDEX(10_Lieux!$D:$D,U1955)=1,p_prio1,p_prio2)+IF(INDEX(10_Lieux!$D:$D,V1955)=1,p_prio1,p_prio2)+IF(K1955="Oui",p_tf,0)+p_hub*((INDEX(10_Lieux!$H:$H,U1955)="Hub")+(INDEX(10_Lieux!$H:$H,V1955)="Hub"))+IF(OR(INDEX(10_Lieux!$H:$H,U1955)="Premium",INDEX(10_Lieux!$H:$H,V1955)="Premium"),p_prem,0))</f>
        <v>40</v>
      </c>
      <c r="I1955" s="14" t="n">
        <f aca="false">ROUND(W1955*p_facteur,0)</f>
        <v>468</v>
      </c>
      <c r="J1955" s="14" t="str">
        <f aca="false">IF(X1955&lt;60,X1955&amp;" min",INT(X1955/60)&amp;" h"&amp;IF(MOD(X1955,60)=0,""," "&amp;TEXT(MOD(X1955,60),"00")))</f>
        <v>5 h</v>
      </c>
      <c r="K1955" s="14" t="str">
        <f aca="false">IF(S1955&lt;&gt;T1955,"Oui","Non")</f>
        <v>Oui</v>
      </c>
      <c r="L1955" s="14" t="str">
        <f aca="false">IF(AND(INDEX(10_Lieux!$B:$B,U1955)="Ville",INDEX(10_Lieux!$B:$B,V1955)="Ville"),"/chauffeur-prive/"&amp;INDEX(10_Lieux!$E:$E,U1955)&amp;"-"&amp;INDEX(10_Lieux!$E:$E,V1955)&amp;"/","/chauffeur-prive/"&amp;INDEX(10_Lieux!$E:$E,U1955)&amp;"/"&amp;INDEX(10_Lieux!$E:$E,V1955)&amp;"/")</f>
        <v>/chauffeur-prive/strasbourg/aeroport-anvers/</v>
      </c>
      <c r="M1955" s="14" t="str">
        <f aca="false">IFERROR(INDEX($L:$L,MATCH(B1955&amp;"|"&amp;A1955,$Z:$Z,0)),"—")</f>
        <v>/chauffeur-prive/aeroport-anvers/strasbourg/</v>
      </c>
      <c r="N1955" s="14" t="str">
        <f aca="false">IF(LEN("Chauffeur privé "&amp;INDEX(10_Lieux!$J:$J,U1955)&amp;" → "&amp;INDEX(10_Lieux!$J:$J,V1955)&amp;" | 24h/24")&gt;60,"Chauffeur privé "&amp;INDEX(10_Lieux!$J:$J,U1955)&amp;" → "&amp;INDEX(10_Lieux!$J:$J,V1955),"Chauffeur privé "&amp;INDEX(10_Lieux!$J:$J,U1955)&amp;" → "&amp;INDEX(10_Lieux!$J:$J,V1955)&amp;" | 24h/24")</f>
        <v>Chauffeur privé Strasbourg → Aéroport d'Anvers | 24h/24</v>
      </c>
      <c r="O1955" s="14" t="n">
        <f aca="false">LEN(N1955)</f>
        <v>55</v>
      </c>
      <c r="P1955" s="14" t="str">
        <f aca="false">"Chauffeur privé "&amp;INDEX(10_Lieux!$K:$K,U1955)&amp;" vers "&amp;INDEX(10_Lieux!$L:$L,V1955)</f>
        <v>Chauffeur privé de Strasbourg vers l'aéroport d'Anvers</v>
      </c>
      <c r="Q1955" s="14" t="str">
        <f aca="false">"Chauffeur privé "&amp;INDEX(10_Lieux!$K:$K,U1955)&amp;" vers "&amp;INDEX(10_Lieux!$L:$L,V1955)&amp;" : env. "&amp;I1955&amp;" km, "&amp;J1955&amp;" de route. Devis personnalisé, standard 24h/24 et 7j/7."</f>
        <v>Chauffeur privé de Strasbourg vers l'aéroport d'Anvers : env. 468 km, 5 h de route. Devis personnalisé, standard 24h/24 et 7j/7.</v>
      </c>
      <c r="R1955" s="14" t="n">
        <f aca="false">LEN(Q1955)</f>
        <v>128</v>
      </c>
      <c r="S1955" s="14" t="str">
        <f aca="false">INDEX(10_Lieux!$C:$C,U1955)</f>
        <v>France</v>
      </c>
      <c r="T1955" s="14" t="str">
        <f aca="false">INDEX(10_Lieux!$C:$C,V1955)</f>
        <v>Belgique</v>
      </c>
      <c r="U1955" s="14" t="n">
        <f aca="false">MATCH(A1955,10_Lieux!$A:$A,0)</f>
        <v>29</v>
      </c>
      <c r="V1955" s="14" t="n">
        <f aca="false">MATCH(B1955,10_Lieux!$A:$A,0)</f>
        <v>180</v>
      </c>
      <c r="W1955" s="14" t="n">
        <f aca="false">ROUND(6371*2*ASIN(SQRT(SIN(RADIANS(INDEX(10_Lieux!$F:$F,V1955)-INDEX(10_Lieux!$F:$F,U1955))/2)^2+COS(RADIANS(INDEX(10_Lieux!$F:$F,U1955)))*COS(RADIANS(INDEX(10_Lieux!$F:$F,V1955)))*SIN(RADIANS(INDEX(10_Lieux!$G:$G,V1955)-INDEX(10_Lieux!$G:$G,U1955))/2)^2)),1)</f>
        <v>374.5</v>
      </c>
      <c r="X1955" s="14" t="n">
        <f aca="false">ROUND(I1955/IF(I1955&lt;p_seuil_vitesse,p_vit_lente,p_vit_rapide)*60/15,0)*15</f>
        <v>300</v>
      </c>
      <c r="Y1955" s="14" t="n">
        <f aca="false">MAX(IF(INDEX(10_Lieux!$B:$B,U1955)&lt;&gt;"Ville",INDEX(10_Lieux!$I:$I,U1955),0),IF(INDEX(10_Lieux!$B:$B,V1955)&lt;&gt;"Ville",INDEX(10_Lieux!$I:$I,V1955),0))</f>
        <v>250</v>
      </c>
      <c r="Z1955" s="14" t="str">
        <f aca="false">A1955&amp;"|"&amp;B1955</f>
        <v>Strasbourg|Antwerp International Airport</v>
      </c>
      <c r="AA1955" s="14" t="str">
        <f aca="false">IF(I1955&lt;p_local,"Local",IF(I1955&lt;p_vv_min,"Courte distance",IF(I1955&lt;p_tres_long,"Longue distance","Très longue distance")))</f>
        <v>Longue distance</v>
      </c>
    </row>
    <row r="1956" customFormat="false" ht="15" hidden="false" customHeight="true" outlineLevel="0" collapsed="false">
      <c r="A1956" s="1" t="s">
        <v>2117</v>
      </c>
      <c r="B1956" s="1" t="s">
        <v>138</v>
      </c>
      <c r="C1956" s="1" t="s">
        <v>34</v>
      </c>
      <c r="D1956" s="1" t="s">
        <v>653</v>
      </c>
      <c r="E1956" s="1" t="s">
        <v>2134</v>
      </c>
      <c r="F1956" s="14" t="s">
        <v>40</v>
      </c>
      <c r="G1956" s="14" t="str">
        <f aca="false">IF(I1956&lt;p_local,"Local → page infra",IF(H1956&gt;=p_ph1,"Phase 1",IF(H1956&gt;=p_ph2,"Phase 2","Phase 3")))</f>
        <v>Phase 3</v>
      </c>
      <c r="H1956" s="14" t="n">
        <f aca="false">IF(I1956&lt;p_local,0,IF(C1956="Aéroport → Aéroport",p_pts_plein,IF(Y1956&gt;0,IF(I1956&lt;=Y1956,p_pts_plein,IF(I1956&lt;=p_mult2*Y1956,p_pts_moyen,p_pts_r3)),IF(I1956&gt;=p_vv_min,p_pts_plein,IF(I1956&gt;=p_vv_moy,p_pts_moyen,p_pts_court))))+IF(INDEX(10_Lieux!$D:$D,U1956)=1,p_prio1,p_prio2)+IF(INDEX(10_Lieux!$D:$D,V1956)=1,p_prio1,p_prio2)+IF(K1956="Oui",p_tf,0)+p_hub*((INDEX(10_Lieux!$H:$H,U1956)="Hub")+(INDEX(10_Lieux!$H:$H,V1956)="Hub"))+IF(OR(INDEX(10_Lieux!$H:$H,U1956)="Premium",INDEX(10_Lieux!$H:$H,V1956)="Premium"),p_prem,0))</f>
        <v>35</v>
      </c>
      <c r="I1956" s="14" t="n">
        <f aca="false">ROUND(W1956*p_facteur,0)</f>
        <v>1055</v>
      </c>
      <c r="J1956" s="14" t="str">
        <f aca="false">IF(X1956&lt;60,X1956&amp;" min",INT(X1956/60)&amp;" h"&amp;IF(MOD(X1956,60)=0,""," "&amp;TEXT(MOD(X1956,60),"00")))</f>
        <v>11 h</v>
      </c>
      <c r="K1956" s="14" t="str">
        <f aca="false">IF(S1956&lt;&gt;T1956,"Oui","Non")</f>
        <v>Oui</v>
      </c>
      <c r="L1956" s="14" t="str">
        <f aca="false">IF(AND(INDEX(10_Lieux!$B:$B,U1956)="Ville",INDEX(10_Lieux!$B:$B,V1956)="Ville"),"/chauffeur-prive/"&amp;INDEX(10_Lieux!$E:$E,U1956)&amp;"-"&amp;INDEX(10_Lieux!$E:$E,V1956)&amp;"/","/chauffeur-prive/"&amp;INDEX(10_Lieux!$E:$E,U1956)&amp;"/"&amp;INDEX(10_Lieux!$E:$E,V1956)&amp;"/")</f>
        <v>/chauffeur-prive/aeroport-anvers/montpellier/</v>
      </c>
      <c r="M1956" s="14" t="str">
        <f aca="false">IFERROR(INDEX($L:$L,MATCH(B1956&amp;"|"&amp;A1956,$Z:$Z,0)),"—")</f>
        <v>/chauffeur-prive/montpellier/aeroport-anvers/</v>
      </c>
      <c r="N1956" s="14" t="str">
        <f aca="false">IF(LEN("Chauffeur privé "&amp;INDEX(10_Lieux!$J:$J,U1956)&amp;" → "&amp;INDEX(10_Lieux!$J:$J,V1956)&amp;" | 24h/24")&gt;60,"Chauffeur privé "&amp;INDEX(10_Lieux!$J:$J,U1956)&amp;" → "&amp;INDEX(10_Lieux!$J:$J,V1956),"Chauffeur privé "&amp;INDEX(10_Lieux!$J:$J,U1956)&amp;" → "&amp;INDEX(10_Lieux!$J:$J,V1956)&amp;" | 24h/24")</f>
        <v>Chauffeur privé Aéroport d'Anvers → Montpellier | 24h/24</v>
      </c>
      <c r="O1956" s="14" t="n">
        <f aca="false">LEN(N1956)</f>
        <v>56</v>
      </c>
      <c r="P1956" s="14" t="str">
        <f aca="false">"Chauffeur privé "&amp;INDEX(10_Lieux!$K:$K,U1956)&amp;" vers "&amp;INDEX(10_Lieux!$L:$L,V1956)</f>
        <v>Chauffeur privé de l'aéroport d'Anvers vers Montpellier</v>
      </c>
      <c r="Q1956" s="14" t="str">
        <f aca="false">"Chauffeur privé "&amp;INDEX(10_Lieux!$K:$K,U1956)&amp;" vers "&amp;INDEX(10_Lieux!$L:$L,V1956)&amp;" : env. "&amp;I1956&amp;" km, "&amp;J1956&amp;" de route. Devis personnalisé, standard 24h/24 et 7j/7."</f>
        <v>Chauffeur privé de l'aéroport d'Anvers vers Montpellier : env. 1055 km, 11 h de route. Devis personnalisé, standard 24h/24 et 7j/7.</v>
      </c>
      <c r="R1956" s="14" t="n">
        <f aca="false">LEN(Q1956)</f>
        <v>131</v>
      </c>
      <c r="S1956" s="14" t="str">
        <f aca="false">INDEX(10_Lieux!$C:$C,U1956)</f>
        <v>Belgique</v>
      </c>
      <c r="T1956" s="14" t="str">
        <f aca="false">INDEX(10_Lieux!$C:$C,V1956)</f>
        <v>France</v>
      </c>
      <c r="U1956" s="14" t="n">
        <f aca="false">MATCH(A1956,10_Lieux!$A:$A,0)</f>
        <v>180</v>
      </c>
      <c r="V1956" s="14" t="n">
        <f aca="false">MATCH(B1956,10_Lieux!$A:$A,0)</f>
        <v>71</v>
      </c>
      <c r="W1956" s="14" t="n">
        <f aca="false">ROUND(6371*2*ASIN(SQRT(SIN(RADIANS(INDEX(10_Lieux!$F:$F,V1956)-INDEX(10_Lieux!$F:$F,U1956))/2)^2+COS(RADIANS(INDEX(10_Lieux!$F:$F,U1956)))*COS(RADIANS(INDEX(10_Lieux!$F:$F,V1956)))*SIN(RADIANS(INDEX(10_Lieux!$G:$G,V1956)-INDEX(10_Lieux!$G:$G,U1956))/2)^2)),1)</f>
        <v>843.9</v>
      </c>
      <c r="X1956" s="14" t="n">
        <f aca="false">ROUND(I1956/IF(I1956&lt;p_seuil_vitesse,p_vit_lente,p_vit_rapide)*60/15,0)*15</f>
        <v>660</v>
      </c>
      <c r="Y1956" s="14" t="n">
        <f aca="false">MAX(IF(INDEX(10_Lieux!$B:$B,U1956)&lt;&gt;"Ville",INDEX(10_Lieux!$I:$I,U1956),0),IF(INDEX(10_Lieux!$B:$B,V1956)&lt;&gt;"Ville",INDEX(10_Lieux!$I:$I,V1956),0))</f>
        <v>250</v>
      </c>
      <c r="Z1956" s="14" t="str">
        <f aca="false">A1956&amp;"|"&amp;B1956</f>
        <v>Antwerp International Airport|Montpellier</v>
      </c>
      <c r="AA1956" s="14" t="str">
        <f aca="false">IF(I1956&lt;p_local,"Local",IF(I1956&lt;p_vv_min,"Courte distance",IF(I1956&lt;p_tres_long,"Longue distance","Très longue distance")))</f>
        <v>Très longue distance</v>
      </c>
    </row>
    <row r="1957" customFormat="false" ht="15" hidden="false" customHeight="true" outlineLevel="0" collapsed="false">
      <c r="A1957" s="1" t="s">
        <v>138</v>
      </c>
      <c r="B1957" s="1" t="s">
        <v>2117</v>
      </c>
      <c r="C1957" s="1" t="s">
        <v>35</v>
      </c>
      <c r="D1957" s="1" t="s">
        <v>653</v>
      </c>
      <c r="E1957" s="1" t="s">
        <v>2135</v>
      </c>
      <c r="F1957" s="14" t="s">
        <v>40</v>
      </c>
      <c r="G1957" s="14" t="str">
        <f aca="false">IF(I1957&lt;p_local,"Local → page infra",IF(H1957&gt;=p_ph1,"Phase 1",IF(H1957&gt;=p_ph2,"Phase 2","Phase 3")))</f>
        <v>Phase 3</v>
      </c>
      <c r="H1957" s="14" t="n">
        <f aca="false">IF(I1957&lt;p_local,0,IF(C1957="Aéroport → Aéroport",p_pts_plein,IF(Y1957&gt;0,IF(I1957&lt;=Y1957,p_pts_plein,IF(I1957&lt;=p_mult2*Y1957,p_pts_moyen,p_pts_r3)),IF(I1957&gt;=p_vv_min,p_pts_plein,IF(I1957&gt;=p_vv_moy,p_pts_moyen,p_pts_court))))+IF(INDEX(10_Lieux!$D:$D,U1957)=1,p_prio1,p_prio2)+IF(INDEX(10_Lieux!$D:$D,V1957)=1,p_prio1,p_prio2)+IF(K1957="Oui",p_tf,0)+p_hub*((INDEX(10_Lieux!$H:$H,U1957)="Hub")+(INDEX(10_Lieux!$H:$H,V1957)="Hub"))+IF(OR(INDEX(10_Lieux!$H:$H,U1957)="Premium",INDEX(10_Lieux!$H:$H,V1957)="Premium"),p_prem,0))</f>
        <v>35</v>
      </c>
      <c r="I1957" s="14" t="n">
        <f aca="false">ROUND(W1957*p_facteur,0)</f>
        <v>1055</v>
      </c>
      <c r="J1957" s="14" t="str">
        <f aca="false">IF(X1957&lt;60,X1957&amp;" min",INT(X1957/60)&amp;" h"&amp;IF(MOD(X1957,60)=0,""," "&amp;TEXT(MOD(X1957,60),"00")))</f>
        <v>11 h</v>
      </c>
      <c r="K1957" s="14" t="str">
        <f aca="false">IF(S1957&lt;&gt;T1957,"Oui","Non")</f>
        <v>Oui</v>
      </c>
      <c r="L1957" s="14" t="str">
        <f aca="false">IF(AND(INDEX(10_Lieux!$B:$B,U1957)="Ville",INDEX(10_Lieux!$B:$B,V1957)="Ville"),"/chauffeur-prive/"&amp;INDEX(10_Lieux!$E:$E,U1957)&amp;"-"&amp;INDEX(10_Lieux!$E:$E,V1957)&amp;"/","/chauffeur-prive/"&amp;INDEX(10_Lieux!$E:$E,U1957)&amp;"/"&amp;INDEX(10_Lieux!$E:$E,V1957)&amp;"/")</f>
        <v>/chauffeur-prive/montpellier/aeroport-anvers/</v>
      </c>
      <c r="M1957" s="14" t="str">
        <f aca="false">IFERROR(INDEX($L:$L,MATCH(B1957&amp;"|"&amp;A1957,$Z:$Z,0)),"—")</f>
        <v>/chauffeur-prive/aeroport-anvers/montpellier/</v>
      </c>
      <c r="N1957" s="14" t="str">
        <f aca="false">IF(LEN("Chauffeur privé "&amp;INDEX(10_Lieux!$J:$J,U1957)&amp;" → "&amp;INDEX(10_Lieux!$J:$J,V1957)&amp;" | 24h/24")&gt;60,"Chauffeur privé "&amp;INDEX(10_Lieux!$J:$J,U1957)&amp;" → "&amp;INDEX(10_Lieux!$J:$J,V1957),"Chauffeur privé "&amp;INDEX(10_Lieux!$J:$J,U1957)&amp;" → "&amp;INDEX(10_Lieux!$J:$J,V1957)&amp;" | 24h/24")</f>
        <v>Chauffeur privé Montpellier → Aéroport d'Anvers | 24h/24</v>
      </c>
      <c r="O1957" s="14" t="n">
        <f aca="false">LEN(N1957)</f>
        <v>56</v>
      </c>
      <c r="P1957" s="14" t="str">
        <f aca="false">"Chauffeur privé "&amp;INDEX(10_Lieux!$K:$K,U1957)&amp;" vers "&amp;INDEX(10_Lieux!$L:$L,V1957)</f>
        <v>Chauffeur privé de Montpellier vers l'aéroport d'Anvers</v>
      </c>
      <c r="Q1957" s="14" t="str">
        <f aca="false">"Chauffeur privé "&amp;INDEX(10_Lieux!$K:$K,U1957)&amp;" vers "&amp;INDEX(10_Lieux!$L:$L,V1957)&amp;" : env. "&amp;I1957&amp;" km, "&amp;J1957&amp;" de route. Devis personnalisé, standard 24h/24 et 7j/7."</f>
        <v>Chauffeur privé de Montpellier vers l'aéroport d'Anvers : env. 1055 km, 11 h de route. Devis personnalisé, standard 24h/24 et 7j/7.</v>
      </c>
      <c r="R1957" s="14" t="n">
        <f aca="false">LEN(Q1957)</f>
        <v>131</v>
      </c>
      <c r="S1957" s="14" t="str">
        <f aca="false">INDEX(10_Lieux!$C:$C,U1957)</f>
        <v>France</v>
      </c>
      <c r="T1957" s="14" t="str">
        <f aca="false">INDEX(10_Lieux!$C:$C,V1957)</f>
        <v>Belgique</v>
      </c>
      <c r="U1957" s="14" t="n">
        <f aca="false">MATCH(A1957,10_Lieux!$A:$A,0)</f>
        <v>71</v>
      </c>
      <c r="V1957" s="14" t="n">
        <f aca="false">MATCH(B1957,10_Lieux!$A:$A,0)</f>
        <v>180</v>
      </c>
      <c r="W1957" s="14" t="n">
        <f aca="false">ROUND(6371*2*ASIN(SQRT(SIN(RADIANS(INDEX(10_Lieux!$F:$F,V1957)-INDEX(10_Lieux!$F:$F,U1957))/2)^2+COS(RADIANS(INDEX(10_Lieux!$F:$F,U1957)))*COS(RADIANS(INDEX(10_Lieux!$F:$F,V1957)))*SIN(RADIANS(INDEX(10_Lieux!$G:$G,V1957)-INDEX(10_Lieux!$G:$G,U1957))/2)^2)),1)</f>
        <v>843.9</v>
      </c>
      <c r="X1957" s="14" t="n">
        <f aca="false">ROUND(I1957/IF(I1957&lt;p_seuil_vitesse,p_vit_lente,p_vit_rapide)*60/15,0)*15</f>
        <v>660</v>
      </c>
      <c r="Y1957" s="14" t="n">
        <f aca="false">MAX(IF(INDEX(10_Lieux!$B:$B,U1957)&lt;&gt;"Ville",INDEX(10_Lieux!$I:$I,U1957),0),IF(INDEX(10_Lieux!$B:$B,V1957)&lt;&gt;"Ville",INDEX(10_Lieux!$I:$I,V1957),0))</f>
        <v>250</v>
      </c>
      <c r="Z1957" s="14" t="str">
        <f aca="false">A1957&amp;"|"&amp;B1957</f>
        <v>Montpellier|Antwerp International Airport</v>
      </c>
      <c r="AA1957" s="14" t="str">
        <f aca="false">IF(I1957&lt;p_local,"Local",IF(I1957&lt;p_vv_min,"Courte distance",IF(I1957&lt;p_tres_long,"Longue distance","Très longue distance")))</f>
        <v>Très longue distance</v>
      </c>
    </row>
    <row r="1958" customFormat="false" ht="15" hidden="false" customHeight="true" outlineLevel="0" collapsed="false">
      <c r="A1958" s="1" t="s">
        <v>2117</v>
      </c>
      <c r="B1958" s="1" t="s">
        <v>140</v>
      </c>
      <c r="C1958" s="1" t="s">
        <v>34</v>
      </c>
      <c r="D1958" s="1" t="s">
        <v>653</v>
      </c>
      <c r="E1958" s="1" t="s">
        <v>2136</v>
      </c>
      <c r="F1958" s="14" t="s">
        <v>40</v>
      </c>
      <c r="G1958" s="14" t="str">
        <f aca="false">IF(I1958&lt;p_local,"Local → page infra",IF(H1958&gt;=p_ph1,"Phase 1",IF(H1958&gt;=p_ph2,"Phase 2","Phase 3")))</f>
        <v>Phase 3</v>
      </c>
      <c r="H1958" s="14" t="n">
        <f aca="false">IF(I1958&lt;p_local,0,IF(C1958="Aéroport → Aéroport",p_pts_plein,IF(Y1958&gt;0,IF(I1958&lt;=Y1958,p_pts_plein,IF(I1958&lt;=p_mult2*Y1958,p_pts_moyen,p_pts_r3)),IF(I1958&gt;=p_vv_min,p_pts_plein,IF(I1958&gt;=p_vv_moy,p_pts_moyen,p_pts_court))))+IF(INDEX(10_Lieux!$D:$D,U1958)=1,p_prio1,p_prio2)+IF(INDEX(10_Lieux!$D:$D,V1958)=1,p_prio1,p_prio2)+IF(K1958="Oui",p_tf,0)+p_hub*((INDEX(10_Lieux!$H:$H,U1958)="Hub")+(INDEX(10_Lieux!$H:$H,V1958)="Hub"))+IF(OR(INDEX(10_Lieux!$H:$H,U1958)="Premium",INDEX(10_Lieux!$H:$H,V1958)="Premium"),p_prem,0))</f>
        <v>35</v>
      </c>
      <c r="I1958" s="14" t="n">
        <f aca="false">ROUND(W1958*p_facteur,0)</f>
        <v>776</v>
      </c>
      <c r="J1958" s="14" t="str">
        <f aca="false">IF(X1958&lt;60,X1958&amp;" min",INT(X1958/60)&amp;" h"&amp;IF(MOD(X1958,60)=0,""," "&amp;TEXT(MOD(X1958,60),"00")))</f>
        <v>8 h 15</v>
      </c>
      <c r="K1958" s="14" t="str">
        <f aca="false">IF(S1958&lt;&gt;T1958,"Oui","Non")</f>
        <v>Oui</v>
      </c>
      <c r="L1958" s="14" t="str">
        <f aca="false">IF(AND(INDEX(10_Lieux!$B:$B,U1958)="Ville",INDEX(10_Lieux!$B:$B,V1958)="Ville"),"/chauffeur-prive/"&amp;INDEX(10_Lieux!$E:$E,U1958)&amp;"-"&amp;INDEX(10_Lieux!$E:$E,V1958)&amp;"/","/chauffeur-prive/"&amp;INDEX(10_Lieux!$E:$E,U1958)&amp;"/"&amp;INDEX(10_Lieux!$E:$E,V1958)&amp;"/")</f>
        <v>/chauffeur-prive/aeroport-anvers/nantes/</v>
      </c>
      <c r="M1958" s="14" t="str">
        <f aca="false">IFERROR(INDEX($L:$L,MATCH(B1958&amp;"|"&amp;A1958,$Z:$Z,0)),"—")</f>
        <v>/chauffeur-prive/nantes/aeroport-anvers/</v>
      </c>
      <c r="N1958" s="14" t="str">
        <f aca="false">IF(LEN("Chauffeur privé "&amp;INDEX(10_Lieux!$J:$J,U1958)&amp;" → "&amp;INDEX(10_Lieux!$J:$J,V1958)&amp;" | 24h/24")&gt;60,"Chauffeur privé "&amp;INDEX(10_Lieux!$J:$J,U1958)&amp;" → "&amp;INDEX(10_Lieux!$J:$J,V1958),"Chauffeur privé "&amp;INDEX(10_Lieux!$J:$J,U1958)&amp;" → "&amp;INDEX(10_Lieux!$J:$J,V1958)&amp;" | 24h/24")</f>
        <v>Chauffeur privé Aéroport d'Anvers → Nantes | 24h/24</v>
      </c>
      <c r="O1958" s="14" t="n">
        <f aca="false">LEN(N1958)</f>
        <v>51</v>
      </c>
      <c r="P1958" s="14" t="str">
        <f aca="false">"Chauffeur privé "&amp;INDEX(10_Lieux!$K:$K,U1958)&amp;" vers "&amp;INDEX(10_Lieux!$L:$L,V1958)</f>
        <v>Chauffeur privé de l'aéroport d'Anvers vers Nantes</v>
      </c>
      <c r="Q1958" s="14" t="str">
        <f aca="false">"Chauffeur privé "&amp;INDEX(10_Lieux!$K:$K,U1958)&amp;" vers "&amp;INDEX(10_Lieux!$L:$L,V1958)&amp;" : env. "&amp;I1958&amp;" km, "&amp;J1958&amp;" de route. Devis personnalisé, standard 24h/24 et 7j/7."</f>
        <v>Chauffeur privé de l'aéroport d'Anvers vers Nantes : env. 776 km, 8 h 15 de route. Devis personnalisé, standard 24h/24 et 7j/7.</v>
      </c>
      <c r="R1958" s="14" t="n">
        <f aca="false">LEN(Q1958)</f>
        <v>127</v>
      </c>
      <c r="S1958" s="14" t="str">
        <f aca="false">INDEX(10_Lieux!$C:$C,U1958)</f>
        <v>Belgique</v>
      </c>
      <c r="T1958" s="14" t="str">
        <f aca="false">INDEX(10_Lieux!$C:$C,V1958)</f>
        <v>France</v>
      </c>
      <c r="U1958" s="14" t="n">
        <f aca="false">MATCH(A1958,10_Lieux!$A:$A,0)</f>
        <v>180</v>
      </c>
      <c r="V1958" s="14" t="n">
        <f aca="false">MATCH(B1958,10_Lieux!$A:$A,0)</f>
        <v>56</v>
      </c>
      <c r="W1958" s="14" t="n">
        <f aca="false">ROUND(6371*2*ASIN(SQRT(SIN(RADIANS(INDEX(10_Lieux!$F:$F,V1958)-INDEX(10_Lieux!$F:$F,U1958))/2)^2+COS(RADIANS(INDEX(10_Lieux!$F:$F,U1958)))*COS(RADIANS(INDEX(10_Lieux!$F:$F,V1958)))*SIN(RADIANS(INDEX(10_Lieux!$G:$G,V1958)-INDEX(10_Lieux!$G:$G,U1958))/2)^2)),1)</f>
        <v>620.9</v>
      </c>
      <c r="X1958" s="14" t="n">
        <f aca="false">ROUND(I1958/IF(I1958&lt;p_seuil_vitesse,p_vit_lente,p_vit_rapide)*60/15,0)*15</f>
        <v>495</v>
      </c>
      <c r="Y1958" s="14" t="n">
        <f aca="false">MAX(IF(INDEX(10_Lieux!$B:$B,U1958)&lt;&gt;"Ville",INDEX(10_Lieux!$I:$I,U1958),0),IF(INDEX(10_Lieux!$B:$B,V1958)&lt;&gt;"Ville",INDEX(10_Lieux!$I:$I,V1958),0))</f>
        <v>250</v>
      </c>
      <c r="Z1958" s="14" t="str">
        <f aca="false">A1958&amp;"|"&amp;B1958</f>
        <v>Antwerp International Airport|Nantes</v>
      </c>
      <c r="AA1958" s="14" t="str">
        <f aca="false">IF(I1958&lt;p_local,"Local",IF(I1958&lt;p_vv_min,"Courte distance",IF(I1958&lt;p_tres_long,"Longue distance","Très longue distance")))</f>
        <v>Très longue distance</v>
      </c>
    </row>
    <row r="1959" customFormat="false" ht="15" hidden="false" customHeight="true" outlineLevel="0" collapsed="false">
      <c r="A1959" s="1" t="s">
        <v>140</v>
      </c>
      <c r="B1959" s="1" t="s">
        <v>2117</v>
      </c>
      <c r="C1959" s="1" t="s">
        <v>35</v>
      </c>
      <c r="D1959" s="1" t="s">
        <v>653</v>
      </c>
      <c r="E1959" s="1" t="s">
        <v>2137</v>
      </c>
      <c r="F1959" s="14" t="s">
        <v>40</v>
      </c>
      <c r="G1959" s="14" t="str">
        <f aca="false">IF(I1959&lt;p_local,"Local → page infra",IF(H1959&gt;=p_ph1,"Phase 1",IF(H1959&gt;=p_ph2,"Phase 2","Phase 3")))</f>
        <v>Phase 3</v>
      </c>
      <c r="H1959" s="14" t="n">
        <f aca="false">IF(I1959&lt;p_local,0,IF(C1959="Aéroport → Aéroport",p_pts_plein,IF(Y1959&gt;0,IF(I1959&lt;=Y1959,p_pts_plein,IF(I1959&lt;=p_mult2*Y1959,p_pts_moyen,p_pts_r3)),IF(I1959&gt;=p_vv_min,p_pts_plein,IF(I1959&gt;=p_vv_moy,p_pts_moyen,p_pts_court))))+IF(INDEX(10_Lieux!$D:$D,U1959)=1,p_prio1,p_prio2)+IF(INDEX(10_Lieux!$D:$D,V1959)=1,p_prio1,p_prio2)+IF(K1959="Oui",p_tf,0)+p_hub*((INDEX(10_Lieux!$H:$H,U1959)="Hub")+(INDEX(10_Lieux!$H:$H,V1959)="Hub"))+IF(OR(INDEX(10_Lieux!$H:$H,U1959)="Premium",INDEX(10_Lieux!$H:$H,V1959)="Premium"),p_prem,0))</f>
        <v>35</v>
      </c>
      <c r="I1959" s="14" t="n">
        <f aca="false">ROUND(W1959*p_facteur,0)</f>
        <v>776</v>
      </c>
      <c r="J1959" s="14" t="str">
        <f aca="false">IF(X1959&lt;60,X1959&amp;" min",INT(X1959/60)&amp;" h"&amp;IF(MOD(X1959,60)=0,""," "&amp;TEXT(MOD(X1959,60),"00")))</f>
        <v>8 h 15</v>
      </c>
      <c r="K1959" s="14" t="str">
        <f aca="false">IF(S1959&lt;&gt;T1959,"Oui","Non")</f>
        <v>Oui</v>
      </c>
      <c r="L1959" s="14" t="str">
        <f aca="false">IF(AND(INDEX(10_Lieux!$B:$B,U1959)="Ville",INDEX(10_Lieux!$B:$B,V1959)="Ville"),"/chauffeur-prive/"&amp;INDEX(10_Lieux!$E:$E,U1959)&amp;"-"&amp;INDEX(10_Lieux!$E:$E,V1959)&amp;"/","/chauffeur-prive/"&amp;INDEX(10_Lieux!$E:$E,U1959)&amp;"/"&amp;INDEX(10_Lieux!$E:$E,V1959)&amp;"/")</f>
        <v>/chauffeur-prive/nantes/aeroport-anvers/</v>
      </c>
      <c r="M1959" s="14" t="str">
        <f aca="false">IFERROR(INDEX($L:$L,MATCH(B1959&amp;"|"&amp;A1959,$Z:$Z,0)),"—")</f>
        <v>/chauffeur-prive/aeroport-anvers/nantes/</v>
      </c>
      <c r="N1959" s="14" t="str">
        <f aca="false">IF(LEN("Chauffeur privé "&amp;INDEX(10_Lieux!$J:$J,U1959)&amp;" → "&amp;INDEX(10_Lieux!$J:$J,V1959)&amp;" | 24h/24")&gt;60,"Chauffeur privé "&amp;INDEX(10_Lieux!$J:$J,U1959)&amp;" → "&amp;INDEX(10_Lieux!$J:$J,V1959),"Chauffeur privé "&amp;INDEX(10_Lieux!$J:$J,U1959)&amp;" → "&amp;INDEX(10_Lieux!$J:$J,V1959)&amp;" | 24h/24")</f>
        <v>Chauffeur privé Nantes → Aéroport d'Anvers | 24h/24</v>
      </c>
      <c r="O1959" s="14" t="n">
        <f aca="false">LEN(N1959)</f>
        <v>51</v>
      </c>
      <c r="P1959" s="14" t="str">
        <f aca="false">"Chauffeur privé "&amp;INDEX(10_Lieux!$K:$K,U1959)&amp;" vers "&amp;INDEX(10_Lieux!$L:$L,V1959)</f>
        <v>Chauffeur privé de Nantes vers l'aéroport d'Anvers</v>
      </c>
      <c r="Q1959" s="14" t="str">
        <f aca="false">"Chauffeur privé "&amp;INDEX(10_Lieux!$K:$K,U1959)&amp;" vers "&amp;INDEX(10_Lieux!$L:$L,V1959)&amp;" : env. "&amp;I1959&amp;" km, "&amp;J1959&amp;" de route. Devis personnalisé, standard 24h/24 et 7j/7."</f>
        <v>Chauffeur privé de Nantes vers l'aéroport d'Anvers : env. 776 km, 8 h 15 de route. Devis personnalisé, standard 24h/24 et 7j/7.</v>
      </c>
      <c r="R1959" s="14" t="n">
        <f aca="false">LEN(Q1959)</f>
        <v>127</v>
      </c>
      <c r="S1959" s="14" t="str">
        <f aca="false">INDEX(10_Lieux!$C:$C,U1959)</f>
        <v>France</v>
      </c>
      <c r="T1959" s="14" t="str">
        <f aca="false">INDEX(10_Lieux!$C:$C,V1959)</f>
        <v>Belgique</v>
      </c>
      <c r="U1959" s="14" t="n">
        <f aca="false">MATCH(A1959,10_Lieux!$A:$A,0)</f>
        <v>56</v>
      </c>
      <c r="V1959" s="14" t="n">
        <f aca="false">MATCH(B1959,10_Lieux!$A:$A,0)</f>
        <v>180</v>
      </c>
      <c r="W1959" s="14" t="n">
        <f aca="false">ROUND(6371*2*ASIN(SQRT(SIN(RADIANS(INDEX(10_Lieux!$F:$F,V1959)-INDEX(10_Lieux!$F:$F,U1959))/2)^2+COS(RADIANS(INDEX(10_Lieux!$F:$F,U1959)))*COS(RADIANS(INDEX(10_Lieux!$F:$F,V1959)))*SIN(RADIANS(INDEX(10_Lieux!$G:$G,V1959)-INDEX(10_Lieux!$G:$G,U1959))/2)^2)),1)</f>
        <v>620.9</v>
      </c>
      <c r="X1959" s="14" t="n">
        <f aca="false">ROUND(I1959/IF(I1959&lt;p_seuil_vitesse,p_vit_lente,p_vit_rapide)*60/15,0)*15</f>
        <v>495</v>
      </c>
      <c r="Y1959" s="14" t="n">
        <f aca="false">MAX(IF(INDEX(10_Lieux!$B:$B,U1959)&lt;&gt;"Ville",INDEX(10_Lieux!$I:$I,U1959),0),IF(INDEX(10_Lieux!$B:$B,V1959)&lt;&gt;"Ville",INDEX(10_Lieux!$I:$I,V1959),0))</f>
        <v>250</v>
      </c>
      <c r="Z1959" s="14" t="str">
        <f aca="false">A1959&amp;"|"&amp;B1959</f>
        <v>Nantes|Antwerp International Airport</v>
      </c>
      <c r="AA1959" s="14" t="str">
        <f aca="false">IF(I1959&lt;p_local,"Local",IF(I1959&lt;p_vv_min,"Courte distance",IF(I1959&lt;p_tres_long,"Longue distance","Très longue distance")))</f>
        <v>Très longue distance</v>
      </c>
    </row>
    <row r="1960" customFormat="false" ht="15" hidden="false" customHeight="true" outlineLevel="0" collapsed="false">
      <c r="A1960" s="1" t="s">
        <v>2117</v>
      </c>
      <c r="B1960" s="1" t="s">
        <v>142</v>
      </c>
      <c r="C1960" s="1" t="s">
        <v>34</v>
      </c>
      <c r="D1960" s="1" t="s">
        <v>653</v>
      </c>
      <c r="E1960" s="1" t="s">
        <v>2138</v>
      </c>
      <c r="F1960" s="14" t="s">
        <v>40</v>
      </c>
      <c r="G1960" s="14" t="str">
        <f aca="false">IF(I1960&lt;p_local,"Local → page infra",IF(H1960&gt;=p_ph1,"Phase 1",IF(H1960&gt;=p_ph2,"Phase 2","Phase 3")))</f>
        <v>Phase 3</v>
      </c>
      <c r="H1960" s="14" t="n">
        <f aca="false">IF(I1960&lt;p_local,0,IF(C1960="Aéroport → Aéroport",p_pts_plein,IF(Y1960&gt;0,IF(I1960&lt;=Y1960,p_pts_plein,IF(I1960&lt;=p_mult2*Y1960,p_pts_moyen,p_pts_r3)),IF(I1960&gt;=p_vv_min,p_pts_plein,IF(I1960&gt;=p_vv_moy,p_pts_moyen,p_pts_court))))+IF(INDEX(10_Lieux!$D:$D,U1960)=1,p_prio1,p_prio2)+IF(INDEX(10_Lieux!$D:$D,V1960)=1,p_prio1,p_prio2)+IF(K1960="Oui",p_tf,0)+p_hub*((INDEX(10_Lieux!$H:$H,U1960)="Hub")+(INDEX(10_Lieux!$H:$H,V1960)="Hub"))+IF(OR(INDEX(10_Lieux!$H:$H,U1960)="Premium",INDEX(10_Lieux!$H:$H,V1960)="Premium"),p_prem,0))</f>
        <v>35</v>
      </c>
      <c r="I1960" s="14" t="n">
        <f aca="false">ROUND(W1960*p_facteur,0)</f>
        <v>698</v>
      </c>
      <c r="J1960" s="14" t="str">
        <f aca="false">IF(X1960&lt;60,X1960&amp;" min",INT(X1960/60)&amp;" h"&amp;IF(MOD(X1960,60)=0,""," "&amp;TEXT(MOD(X1960,60),"00")))</f>
        <v>7 h 15</v>
      </c>
      <c r="K1960" s="14" t="str">
        <f aca="false">IF(S1960&lt;&gt;T1960,"Oui","Non")</f>
        <v>Oui</v>
      </c>
      <c r="L1960" s="14" t="str">
        <f aca="false">IF(AND(INDEX(10_Lieux!$B:$B,U1960)="Ville",INDEX(10_Lieux!$B:$B,V1960)="Ville"),"/chauffeur-prive/"&amp;INDEX(10_Lieux!$E:$E,U1960)&amp;"-"&amp;INDEX(10_Lieux!$E:$E,V1960)&amp;"/","/chauffeur-prive/"&amp;INDEX(10_Lieux!$E:$E,U1960)&amp;"/"&amp;INDEX(10_Lieux!$E:$E,V1960)&amp;"/")</f>
        <v>/chauffeur-prive/aeroport-anvers/rennes/</v>
      </c>
      <c r="M1960" s="14" t="str">
        <f aca="false">IFERROR(INDEX($L:$L,MATCH(B1960&amp;"|"&amp;A1960,$Z:$Z,0)),"—")</f>
        <v>/chauffeur-prive/rennes/aeroport-anvers/</v>
      </c>
      <c r="N1960" s="14" t="str">
        <f aca="false">IF(LEN("Chauffeur privé "&amp;INDEX(10_Lieux!$J:$J,U1960)&amp;" → "&amp;INDEX(10_Lieux!$J:$J,V1960)&amp;" | 24h/24")&gt;60,"Chauffeur privé "&amp;INDEX(10_Lieux!$J:$J,U1960)&amp;" → "&amp;INDEX(10_Lieux!$J:$J,V1960),"Chauffeur privé "&amp;INDEX(10_Lieux!$J:$J,U1960)&amp;" → "&amp;INDEX(10_Lieux!$J:$J,V1960)&amp;" | 24h/24")</f>
        <v>Chauffeur privé Aéroport d'Anvers → Rennes | 24h/24</v>
      </c>
      <c r="O1960" s="14" t="n">
        <f aca="false">LEN(N1960)</f>
        <v>51</v>
      </c>
      <c r="P1960" s="14" t="str">
        <f aca="false">"Chauffeur privé "&amp;INDEX(10_Lieux!$K:$K,U1960)&amp;" vers "&amp;INDEX(10_Lieux!$L:$L,V1960)</f>
        <v>Chauffeur privé de l'aéroport d'Anvers vers Rennes</v>
      </c>
      <c r="Q1960" s="14" t="str">
        <f aca="false">"Chauffeur privé "&amp;INDEX(10_Lieux!$K:$K,U1960)&amp;" vers "&amp;INDEX(10_Lieux!$L:$L,V1960)&amp;" : env. "&amp;I1960&amp;" km, "&amp;J1960&amp;" de route. Devis personnalisé, standard 24h/24 et 7j/7."</f>
        <v>Chauffeur privé de l'aéroport d'Anvers vers Rennes : env. 698 km, 7 h 15 de route. Devis personnalisé, standard 24h/24 et 7j/7.</v>
      </c>
      <c r="R1960" s="14" t="n">
        <f aca="false">LEN(Q1960)</f>
        <v>127</v>
      </c>
      <c r="S1960" s="14" t="str">
        <f aca="false">INDEX(10_Lieux!$C:$C,U1960)</f>
        <v>Belgique</v>
      </c>
      <c r="T1960" s="14" t="str">
        <f aca="false">INDEX(10_Lieux!$C:$C,V1960)</f>
        <v>France</v>
      </c>
      <c r="U1960" s="14" t="n">
        <f aca="false">MATCH(A1960,10_Lieux!$A:$A,0)</f>
        <v>180</v>
      </c>
      <c r="V1960" s="14" t="n">
        <f aca="false">MATCH(B1960,10_Lieux!$A:$A,0)</f>
        <v>49</v>
      </c>
      <c r="W1960" s="14" t="n">
        <f aca="false">ROUND(6371*2*ASIN(SQRT(SIN(RADIANS(INDEX(10_Lieux!$F:$F,V1960)-INDEX(10_Lieux!$F:$F,U1960))/2)^2+COS(RADIANS(INDEX(10_Lieux!$F:$F,U1960)))*COS(RADIANS(INDEX(10_Lieux!$F:$F,V1960)))*SIN(RADIANS(INDEX(10_Lieux!$G:$G,V1960)-INDEX(10_Lieux!$G:$G,U1960))/2)^2)),1)</f>
        <v>558.3</v>
      </c>
      <c r="X1960" s="14" t="n">
        <f aca="false">ROUND(I1960/IF(I1960&lt;p_seuil_vitesse,p_vit_lente,p_vit_rapide)*60/15,0)*15</f>
        <v>435</v>
      </c>
      <c r="Y1960" s="14" t="n">
        <f aca="false">MAX(IF(INDEX(10_Lieux!$B:$B,U1960)&lt;&gt;"Ville",INDEX(10_Lieux!$I:$I,U1960),0),IF(INDEX(10_Lieux!$B:$B,V1960)&lt;&gt;"Ville",INDEX(10_Lieux!$I:$I,V1960),0))</f>
        <v>250</v>
      </c>
      <c r="Z1960" s="14" t="str">
        <f aca="false">A1960&amp;"|"&amp;B1960</f>
        <v>Antwerp International Airport|Rennes</v>
      </c>
      <c r="AA1960" s="14" t="str">
        <f aca="false">IF(I1960&lt;p_local,"Local",IF(I1960&lt;p_vv_min,"Courte distance",IF(I1960&lt;p_tres_long,"Longue distance","Très longue distance")))</f>
        <v>Longue distance</v>
      </c>
    </row>
    <row r="1961" customFormat="false" ht="15" hidden="false" customHeight="true" outlineLevel="0" collapsed="false">
      <c r="A1961" s="1" t="s">
        <v>142</v>
      </c>
      <c r="B1961" s="1" t="s">
        <v>2117</v>
      </c>
      <c r="C1961" s="1" t="s">
        <v>35</v>
      </c>
      <c r="D1961" s="1" t="s">
        <v>653</v>
      </c>
      <c r="E1961" s="1" t="s">
        <v>2139</v>
      </c>
      <c r="F1961" s="14" t="s">
        <v>40</v>
      </c>
      <c r="G1961" s="14" t="str">
        <f aca="false">IF(I1961&lt;p_local,"Local → page infra",IF(H1961&gt;=p_ph1,"Phase 1",IF(H1961&gt;=p_ph2,"Phase 2","Phase 3")))</f>
        <v>Phase 3</v>
      </c>
      <c r="H1961" s="14" t="n">
        <f aca="false">IF(I1961&lt;p_local,0,IF(C1961="Aéroport → Aéroport",p_pts_plein,IF(Y1961&gt;0,IF(I1961&lt;=Y1961,p_pts_plein,IF(I1961&lt;=p_mult2*Y1961,p_pts_moyen,p_pts_r3)),IF(I1961&gt;=p_vv_min,p_pts_plein,IF(I1961&gt;=p_vv_moy,p_pts_moyen,p_pts_court))))+IF(INDEX(10_Lieux!$D:$D,U1961)=1,p_prio1,p_prio2)+IF(INDEX(10_Lieux!$D:$D,V1961)=1,p_prio1,p_prio2)+IF(K1961="Oui",p_tf,0)+p_hub*((INDEX(10_Lieux!$H:$H,U1961)="Hub")+(INDEX(10_Lieux!$H:$H,V1961)="Hub"))+IF(OR(INDEX(10_Lieux!$H:$H,U1961)="Premium",INDEX(10_Lieux!$H:$H,V1961)="Premium"),p_prem,0))</f>
        <v>35</v>
      </c>
      <c r="I1961" s="14" t="n">
        <f aca="false">ROUND(W1961*p_facteur,0)</f>
        <v>698</v>
      </c>
      <c r="J1961" s="14" t="str">
        <f aca="false">IF(X1961&lt;60,X1961&amp;" min",INT(X1961/60)&amp;" h"&amp;IF(MOD(X1961,60)=0,""," "&amp;TEXT(MOD(X1961,60),"00")))</f>
        <v>7 h 15</v>
      </c>
      <c r="K1961" s="14" t="str">
        <f aca="false">IF(S1961&lt;&gt;T1961,"Oui","Non")</f>
        <v>Oui</v>
      </c>
      <c r="L1961" s="14" t="str">
        <f aca="false">IF(AND(INDEX(10_Lieux!$B:$B,U1961)="Ville",INDEX(10_Lieux!$B:$B,V1961)="Ville"),"/chauffeur-prive/"&amp;INDEX(10_Lieux!$E:$E,U1961)&amp;"-"&amp;INDEX(10_Lieux!$E:$E,V1961)&amp;"/","/chauffeur-prive/"&amp;INDEX(10_Lieux!$E:$E,U1961)&amp;"/"&amp;INDEX(10_Lieux!$E:$E,V1961)&amp;"/")</f>
        <v>/chauffeur-prive/rennes/aeroport-anvers/</v>
      </c>
      <c r="M1961" s="14" t="str">
        <f aca="false">IFERROR(INDEX($L:$L,MATCH(B1961&amp;"|"&amp;A1961,$Z:$Z,0)),"—")</f>
        <v>/chauffeur-prive/aeroport-anvers/rennes/</v>
      </c>
      <c r="N1961" s="14" t="str">
        <f aca="false">IF(LEN("Chauffeur privé "&amp;INDEX(10_Lieux!$J:$J,U1961)&amp;" → "&amp;INDEX(10_Lieux!$J:$J,V1961)&amp;" | 24h/24")&gt;60,"Chauffeur privé "&amp;INDEX(10_Lieux!$J:$J,U1961)&amp;" → "&amp;INDEX(10_Lieux!$J:$J,V1961),"Chauffeur privé "&amp;INDEX(10_Lieux!$J:$J,U1961)&amp;" → "&amp;INDEX(10_Lieux!$J:$J,V1961)&amp;" | 24h/24")</f>
        <v>Chauffeur privé Rennes → Aéroport d'Anvers | 24h/24</v>
      </c>
      <c r="O1961" s="14" t="n">
        <f aca="false">LEN(N1961)</f>
        <v>51</v>
      </c>
      <c r="P1961" s="14" t="str">
        <f aca="false">"Chauffeur privé "&amp;INDEX(10_Lieux!$K:$K,U1961)&amp;" vers "&amp;INDEX(10_Lieux!$L:$L,V1961)</f>
        <v>Chauffeur privé de Rennes vers l'aéroport d'Anvers</v>
      </c>
      <c r="Q1961" s="14" t="str">
        <f aca="false">"Chauffeur privé "&amp;INDEX(10_Lieux!$K:$K,U1961)&amp;" vers "&amp;INDEX(10_Lieux!$L:$L,V1961)&amp;" : env. "&amp;I1961&amp;" km, "&amp;J1961&amp;" de route. Devis personnalisé, standard 24h/24 et 7j/7."</f>
        <v>Chauffeur privé de Rennes vers l'aéroport d'Anvers : env. 698 km, 7 h 15 de route. Devis personnalisé, standard 24h/24 et 7j/7.</v>
      </c>
      <c r="R1961" s="14" t="n">
        <f aca="false">LEN(Q1961)</f>
        <v>127</v>
      </c>
      <c r="S1961" s="14" t="str">
        <f aca="false">INDEX(10_Lieux!$C:$C,U1961)</f>
        <v>France</v>
      </c>
      <c r="T1961" s="14" t="str">
        <f aca="false">INDEX(10_Lieux!$C:$C,V1961)</f>
        <v>Belgique</v>
      </c>
      <c r="U1961" s="14" t="n">
        <f aca="false">MATCH(A1961,10_Lieux!$A:$A,0)</f>
        <v>49</v>
      </c>
      <c r="V1961" s="14" t="n">
        <f aca="false">MATCH(B1961,10_Lieux!$A:$A,0)</f>
        <v>180</v>
      </c>
      <c r="W1961" s="14" t="n">
        <f aca="false">ROUND(6371*2*ASIN(SQRT(SIN(RADIANS(INDEX(10_Lieux!$F:$F,V1961)-INDEX(10_Lieux!$F:$F,U1961))/2)^2+COS(RADIANS(INDEX(10_Lieux!$F:$F,U1961)))*COS(RADIANS(INDEX(10_Lieux!$F:$F,V1961)))*SIN(RADIANS(INDEX(10_Lieux!$G:$G,V1961)-INDEX(10_Lieux!$G:$G,U1961))/2)^2)),1)</f>
        <v>558.3</v>
      </c>
      <c r="X1961" s="14" t="n">
        <f aca="false">ROUND(I1961/IF(I1961&lt;p_seuil_vitesse,p_vit_lente,p_vit_rapide)*60/15,0)*15</f>
        <v>435</v>
      </c>
      <c r="Y1961" s="14" t="n">
        <f aca="false">MAX(IF(INDEX(10_Lieux!$B:$B,U1961)&lt;&gt;"Ville",INDEX(10_Lieux!$I:$I,U1961),0),IF(INDEX(10_Lieux!$B:$B,V1961)&lt;&gt;"Ville",INDEX(10_Lieux!$I:$I,V1961),0))</f>
        <v>250</v>
      </c>
      <c r="Z1961" s="14" t="str">
        <f aca="false">A1961&amp;"|"&amp;B1961</f>
        <v>Rennes|Antwerp International Airport</v>
      </c>
      <c r="AA1961" s="14" t="str">
        <f aca="false">IF(I1961&lt;p_local,"Local",IF(I1961&lt;p_vv_min,"Courte distance",IF(I1961&lt;p_tres_long,"Longue distance","Très longue distance")))</f>
        <v>Longue distance</v>
      </c>
    </row>
    <row r="1962" customFormat="false" ht="15" hidden="false" customHeight="true" outlineLevel="0" collapsed="false">
      <c r="A1962" s="1" t="s">
        <v>2117</v>
      </c>
      <c r="B1962" s="1" t="s">
        <v>144</v>
      </c>
      <c r="C1962" s="1" t="s">
        <v>34</v>
      </c>
      <c r="D1962" s="1" t="s">
        <v>653</v>
      </c>
      <c r="E1962" s="1" t="s">
        <v>2140</v>
      </c>
      <c r="F1962" s="14" t="s">
        <v>40</v>
      </c>
      <c r="G1962" s="14" t="str">
        <f aca="false">IF(I1962&lt;p_local,"Local → page infra",IF(H1962&gt;=p_ph1,"Phase 1",IF(H1962&gt;=p_ph2,"Phase 2","Phase 3")))</f>
        <v>Phase 3</v>
      </c>
      <c r="H1962" s="14" t="n">
        <f aca="false">IF(I1962&lt;p_local,0,IF(C1962="Aéroport → Aéroport",p_pts_plein,IF(Y1962&gt;0,IF(I1962&lt;=Y1962,p_pts_plein,IF(I1962&lt;=p_mult2*Y1962,p_pts_moyen,p_pts_r3)),IF(I1962&gt;=p_vv_min,p_pts_plein,IF(I1962&gt;=p_vv_moy,p_pts_moyen,p_pts_court))))+IF(INDEX(10_Lieux!$D:$D,U1962)=1,p_prio1,p_prio2)+IF(INDEX(10_Lieux!$D:$D,V1962)=1,p_prio1,p_prio2)+IF(K1962="Oui",p_tf,0)+p_hub*((INDEX(10_Lieux!$H:$H,U1962)="Hub")+(INDEX(10_Lieux!$H:$H,V1962)="Hub"))+IF(OR(INDEX(10_Lieux!$H:$H,U1962)="Premium",INDEX(10_Lieux!$H:$H,V1962)="Premium"),p_prem,0))</f>
        <v>40</v>
      </c>
      <c r="I1962" s="14" t="n">
        <f aca="false">ROUND(W1962*p_facteur,0)</f>
        <v>540</v>
      </c>
      <c r="J1962" s="14" t="str">
        <f aca="false">IF(X1962&lt;60,X1962&amp;" min",INT(X1962/60)&amp;" h"&amp;IF(MOD(X1962,60)=0,""," "&amp;TEXT(MOD(X1962,60),"00")))</f>
        <v>5 h 45</v>
      </c>
      <c r="K1962" s="14" t="str">
        <f aca="false">IF(S1962&lt;&gt;T1962,"Oui","Non")</f>
        <v>Oui</v>
      </c>
      <c r="L1962" s="14" t="str">
        <f aca="false">IF(AND(INDEX(10_Lieux!$B:$B,U1962)="Ville",INDEX(10_Lieux!$B:$B,V1962)="Ville"),"/chauffeur-prive/"&amp;INDEX(10_Lieux!$E:$E,U1962)&amp;"-"&amp;INDEX(10_Lieux!$E:$E,V1962)&amp;"/","/chauffeur-prive/"&amp;INDEX(10_Lieux!$E:$E,U1962)&amp;"/"&amp;INDEX(10_Lieux!$E:$E,V1962)&amp;"/")</f>
        <v>/chauffeur-prive/aeroport-anvers/dijon/</v>
      </c>
      <c r="M1962" s="14" t="str">
        <f aca="false">IFERROR(INDEX($L:$L,MATCH(B1962&amp;"|"&amp;A1962,$Z:$Z,0)),"—")</f>
        <v>/chauffeur-prive/dijon/aeroport-anvers/</v>
      </c>
      <c r="N1962" s="14" t="str">
        <f aca="false">IF(LEN("Chauffeur privé "&amp;INDEX(10_Lieux!$J:$J,U1962)&amp;" → "&amp;INDEX(10_Lieux!$J:$J,V1962)&amp;" | 24h/24")&gt;60,"Chauffeur privé "&amp;INDEX(10_Lieux!$J:$J,U1962)&amp;" → "&amp;INDEX(10_Lieux!$J:$J,V1962),"Chauffeur privé "&amp;INDEX(10_Lieux!$J:$J,U1962)&amp;" → "&amp;INDEX(10_Lieux!$J:$J,V1962)&amp;" | 24h/24")</f>
        <v>Chauffeur privé Aéroport d'Anvers → Dijon | 24h/24</v>
      </c>
      <c r="O1962" s="14" t="n">
        <f aca="false">LEN(N1962)</f>
        <v>50</v>
      </c>
      <c r="P1962" s="14" t="str">
        <f aca="false">"Chauffeur privé "&amp;INDEX(10_Lieux!$K:$K,U1962)&amp;" vers "&amp;INDEX(10_Lieux!$L:$L,V1962)</f>
        <v>Chauffeur privé de l'aéroport d'Anvers vers Dijon</v>
      </c>
      <c r="Q1962" s="14" t="str">
        <f aca="false">"Chauffeur privé "&amp;INDEX(10_Lieux!$K:$K,U1962)&amp;" vers "&amp;INDEX(10_Lieux!$L:$L,V1962)&amp;" : env. "&amp;I1962&amp;" km, "&amp;J1962&amp;" de route. Devis personnalisé, standard 24h/24 et 7j/7."</f>
        <v>Chauffeur privé de l'aéroport d'Anvers vers Dijon : env. 540 km, 5 h 45 de route. Devis personnalisé, standard 24h/24 et 7j/7.</v>
      </c>
      <c r="R1962" s="14" t="n">
        <f aca="false">LEN(Q1962)</f>
        <v>126</v>
      </c>
      <c r="S1962" s="14" t="str">
        <f aca="false">INDEX(10_Lieux!$C:$C,U1962)</f>
        <v>Belgique</v>
      </c>
      <c r="T1962" s="14" t="str">
        <f aca="false">INDEX(10_Lieux!$C:$C,V1962)</f>
        <v>France</v>
      </c>
      <c r="U1962" s="14" t="n">
        <f aca="false">MATCH(A1962,10_Lieux!$A:$A,0)</f>
        <v>180</v>
      </c>
      <c r="V1962" s="14" t="n">
        <f aca="false">MATCH(B1962,10_Lieux!$A:$A,0)</f>
        <v>23</v>
      </c>
      <c r="W1962" s="14" t="n">
        <f aca="false">ROUND(6371*2*ASIN(SQRT(SIN(RADIANS(INDEX(10_Lieux!$F:$F,V1962)-INDEX(10_Lieux!$F:$F,U1962))/2)^2+COS(RADIANS(INDEX(10_Lieux!$F:$F,U1962)))*COS(RADIANS(INDEX(10_Lieux!$F:$F,V1962)))*SIN(RADIANS(INDEX(10_Lieux!$G:$G,V1962)-INDEX(10_Lieux!$G:$G,U1962))/2)^2)),1)</f>
        <v>432.2</v>
      </c>
      <c r="X1962" s="14" t="n">
        <f aca="false">ROUND(I1962/IF(I1962&lt;p_seuil_vitesse,p_vit_lente,p_vit_rapide)*60/15,0)*15</f>
        <v>345</v>
      </c>
      <c r="Y1962" s="14" t="n">
        <f aca="false">MAX(IF(INDEX(10_Lieux!$B:$B,U1962)&lt;&gt;"Ville",INDEX(10_Lieux!$I:$I,U1962),0),IF(INDEX(10_Lieux!$B:$B,V1962)&lt;&gt;"Ville",INDEX(10_Lieux!$I:$I,V1962),0))</f>
        <v>250</v>
      </c>
      <c r="Z1962" s="14" t="str">
        <f aca="false">A1962&amp;"|"&amp;B1962</f>
        <v>Antwerp International Airport|Dijon</v>
      </c>
      <c r="AA1962" s="14" t="str">
        <f aca="false">IF(I1962&lt;p_local,"Local",IF(I1962&lt;p_vv_min,"Courte distance",IF(I1962&lt;p_tres_long,"Longue distance","Très longue distance")))</f>
        <v>Longue distance</v>
      </c>
    </row>
    <row r="1963" customFormat="false" ht="15" hidden="false" customHeight="true" outlineLevel="0" collapsed="false">
      <c r="A1963" s="1" t="s">
        <v>144</v>
      </c>
      <c r="B1963" s="1" t="s">
        <v>2117</v>
      </c>
      <c r="C1963" s="1" t="s">
        <v>35</v>
      </c>
      <c r="D1963" s="1" t="s">
        <v>653</v>
      </c>
      <c r="E1963" s="1" t="s">
        <v>2141</v>
      </c>
      <c r="F1963" s="14" t="s">
        <v>40</v>
      </c>
      <c r="G1963" s="14" t="str">
        <f aca="false">IF(I1963&lt;p_local,"Local → page infra",IF(H1963&gt;=p_ph1,"Phase 1",IF(H1963&gt;=p_ph2,"Phase 2","Phase 3")))</f>
        <v>Phase 3</v>
      </c>
      <c r="H1963" s="14" t="n">
        <f aca="false">IF(I1963&lt;p_local,0,IF(C1963="Aéroport → Aéroport",p_pts_plein,IF(Y1963&gt;0,IF(I1963&lt;=Y1963,p_pts_plein,IF(I1963&lt;=p_mult2*Y1963,p_pts_moyen,p_pts_r3)),IF(I1963&gt;=p_vv_min,p_pts_plein,IF(I1963&gt;=p_vv_moy,p_pts_moyen,p_pts_court))))+IF(INDEX(10_Lieux!$D:$D,U1963)=1,p_prio1,p_prio2)+IF(INDEX(10_Lieux!$D:$D,V1963)=1,p_prio1,p_prio2)+IF(K1963="Oui",p_tf,0)+p_hub*((INDEX(10_Lieux!$H:$H,U1963)="Hub")+(INDEX(10_Lieux!$H:$H,V1963)="Hub"))+IF(OR(INDEX(10_Lieux!$H:$H,U1963)="Premium",INDEX(10_Lieux!$H:$H,V1963)="Premium"),p_prem,0))</f>
        <v>40</v>
      </c>
      <c r="I1963" s="14" t="n">
        <f aca="false">ROUND(W1963*p_facteur,0)</f>
        <v>540</v>
      </c>
      <c r="J1963" s="14" t="str">
        <f aca="false">IF(X1963&lt;60,X1963&amp;" min",INT(X1963/60)&amp;" h"&amp;IF(MOD(X1963,60)=0,""," "&amp;TEXT(MOD(X1963,60),"00")))</f>
        <v>5 h 45</v>
      </c>
      <c r="K1963" s="14" t="str">
        <f aca="false">IF(S1963&lt;&gt;T1963,"Oui","Non")</f>
        <v>Oui</v>
      </c>
      <c r="L1963" s="14" t="str">
        <f aca="false">IF(AND(INDEX(10_Lieux!$B:$B,U1963)="Ville",INDEX(10_Lieux!$B:$B,V1963)="Ville"),"/chauffeur-prive/"&amp;INDEX(10_Lieux!$E:$E,U1963)&amp;"-"&amp;INDEX(10_Lieux!$E:$E,V1963)&amp;"/","/chauffeur-prive/"&amp;INDEX(10_Lieux!$E:$E,U1963)&amp;"/"&amp;INDEX(10_Lieux!$E:$E,V1963)&amp;"/")</f>
        <v>/chauffeur-prive/dijon/aeroport-anvers/</v>
      </c>
      <c r="M1963" s="14" t="str">
        <f aca="false">IFERROR(INDEX($L:$L,MATCH(B1963&amp;"|"&amp;A1963,$Z:$Z,0)),"—")</f>
        <v>/chauffeur-prive/aeroport-anvers/dijon/</v>
      </c>
      <c r="N1963" s="14" t="str">
        <f aca="false">IF(LEN("Chauffeur privé "&amp;INDEX(10_Lieux!$J:$J,U1963)&amp;" → "&amp;INDEX(10_Lieux!$J:$J,V1963)&amp;" | 24h/24")&gt;60,"Chauffeur privé "&amp;INDEX(10_Lieux!$J:$J,U1963)&amp;" → "&amp;INDEX(10_Lieux!$J:$J,V1963),"Chauffeur privé "&amp;INDEX(10_Lieux!$J:$J,U1963)&amp;" → "&amp;INDEX(10_Lieux!$J:$J,V1963)&amp;" | 24h/24")</f>
        <v>Chauffeur privé Dijon → Aéroport d'Anvers | 24h/24</v>
      </c>
      <c r="O1963" s="14" t="n">
        <f aca="false">LEN(N1963)</f>
        <v>50</v>
      </c>
      <c r="P1963" s="14" t="str">
        <f aca="false">"Chauffeur privé "&amp;INDEX(10_Lieux!$K:$K,U1963)&amp;" vers "&amp;INDEX(10_Lieux!$L:$L,V1963)</f>
        <v>Chauffeur privé de Dijon vers l'aéroport d'Anvers</v>
      </c>
      <c r="Q1963" s="14" t="str">
        <f aca="false">"Chauffeur privé "&amp;INDEX(10_Lieux!$K:$K,U1963)&amp;" vers "&amp;INDEX(10_Lieux!$L:$L,V1963)&amp;" : env. "&amp;I1963&amp;" km, "&amp;J1963&amp;" de route. Devis personnalisé, standard 24h/24 et 7j/7."</f>
        <v>Chauffeur privé de Dijon vers l'aéroport d'Anvers : env. 540 km, 5 h 45 de route. Devis personnalisé, standard 24h/24 et 7j/7.</v>
      </c>
      <c r="R1963" s="14" t="n">
        <f aca="false">LEN(Q1963)</f>
        <v>126</v>
      </c>
      <c r="S1963" s="14" t="str">
        <f aca="false">INDEX(10_Lieux!$C:$C,U1963)</f>
        <v>France</v>
      </c>
      <c r="T1963" s="14" t="str">
        <f aca="false">INDEX(10_Lieux!$C:$C,V1963)</f>
        <v>Belgique</v>
      </c>
      <c r="U1963" s="14" t="n">
        <f aca="false">MATCH(A1963,10_Lieux!$A:$A,0)</f>
        <v>23</v>
      </c>
      <c r="V1963" s="14" t="n">
        <f aca="false">MATCH(B1963,10_Lieux!$A:$A,0)</f>
        <v>180</v>
      </c>
      <c r="W1963" s="14" t="n">
        <f aca="false">ROUND(6371*2*ASIN(SQRT(SIN(RADIANS(INDEX(10_Lieux!$F:$F,V1963)-INDEX(10_Lieux!$F:$F,U1963))/2)^2+COS(RADIANS(INDEX(10_Lieux!$F:$F,U1963)))*COS(RADIANS(INDEX(10_Lieux!$F:$F,V1963)))*SIN(RADIANS(INDEX(10_Lieux!$G:$G,V1963)-INDEX(10_Lieux!$G:$G,U1963))/2)^2)),1)</f>
        <v>432.2</v>
      </c>
      <c r="X1963" s="14" t="n">
        <f aca="false">ROUND(I1963/IF(I1963&lt;p_seuil_vitesse,p_vit_lente,p_vit_rapide)*60/15,0)*15</f>
        <v>345</v>
      </c>
      <c r="Y1963" s="14" t="n">
        <f aca="false">MAX(IF(INDEX(10_Lieux!$B:$B,U1963)&lt;&gt;"Ville",INDEX(10_Lieux!$I:$I,U1963),0),IF(INDEX(10_Lieux!$B:$B,V1963)&lt;&gt;"Ville",INDEX(10_Lieux!$I:$I,V1963),0))</f>
        <v>250</v>
      </c>
      <c r="Z1963" s="14" t="str">
        <f aca="false">A1963&amp;"|"&amp;B1963</f>
        <v>Dijon|Antwerp International Airport</v>
      </c>
      <c r="AA1963" s="14" t="str">
        <f aca="false">IF(I1963&lt;p_local,"Local",IF(I1963&lt;p_vv_min,"Courte distance",IF(I1963&lt;p_tres_long,"Longue distance","Très longue distance")))</f>
        <v>Longue distance</v>
      </c>
    </row>
    <row r="1964" customFormat="false" ht="15" hidden="false" customHeight="true" outlineLevel="0" collapsed="false">
      <c r="A1964" s="1" t="s">
        <v>2117</v>
      </c>
      <c r="B1964" s="1" t="s">
        <v>146</v>
      </c>
      <c r="C1964" s="1" t="s">
        <v>34</v>
      </c>
      <c r="D1964" s="1" t="s">
        <v>653</v>
      </c>
      <c r="E1964" s="1" t="s">
        <v>2142</v>
      </c>
      <c r="F1964" s="14" t="s">
        <v>40</v>
      </c>
      <c r="G1964" s="14" t="str">
        <f aca="false">IF(I1964&lt;p_local,"Local → page infra",IF(H1964&gt;=p_ph1,"Phase 1",IF(H1964&gt;=p_ph2,"Phase 2","Phase 3")))</f>
        <v>Phase 3</v>
      </c>
      <c r="H1964" s="14" t="n">
        <f aca="false">IF(I1964&lt;p_local,0,IF(C1964="Aéroport → Aéroport",p_pts_plein,IF(Y1964&gt;0,IF(I1964&lt;=Y1964,p_pts_plein,IF(I1964&lt;=p_mult2*Y1964,p_pts_moyen,p_pts_r3)),IF(I1964&gt;=p_vv_min,p_pts_plein,IF(I1964&gt;=p_vv_moy,p_pts_moyen,p_pts_court))))+IF(INDEX(10_Lieux!$D:$D,U1964)=1,p_prio1,p_prio2)+IF(INDEX(10_Lieux!$D:$D,V1964)=1,p_prio1,p_prio2)+IF(K1964="Oui",p_tf,0)+p_hub*((INDEX(10_Lieux!$H:$H,U1964)="Hub")+(INDEX(10_Lieux!$H:$H,V1964)="Hub"))+IF(OR(INDEX(10_Lieux!$H:$H,U1964)="Premium",INDEX(10_Lieux!$H:$H,V1964)="Premium"),p_prem,0))</f>
        <v>40</v>
      </c>
      <c r="I1964" s="14" t="n">
        <f aca="false">ROUND(W1964*p_facteur,0)</f>
        <v>842</v>
      </c>
      <c r="J1964" s="14" t="str">
        <f aca="false">IF(X1964&lt;60,X1964&amp;" min",INT(X1964/60)&amp;" h"&amp;IF(MOD(X1964,60)=0,""," "&amp;TEXT(MOD(X1964,60),"00")))</f>
        <v>8 h 45</v>
      </c>
      <c r="K1964" s="14" t="str">
        <f aca="false">IF(S1964&lt;&gt;T1964,"Oui","Non")</f>
        <v>Oui</v>
      </c>
      <c r="L1964" s="14" t="str">
        <f aca="false">IF(AND(INDEX(10_Lieux!$B:$B,U1964)="Ville",INDEX(10_Lieux!$B:$B,V1964)="Ville"),"/chauffeur-prive/"&amp;INDEX(10_Lieux!$E:$E,U1964)&amp;"-"&amp;INDEX(10_Lieux!$E:$E,V1964)&amp;"/","/chauffeur-prive/"&amp;INDEX(10_Lieux!$E:$E,U1964)&amp;"/"&amp;INDEX(10_Lieux!$E:$E,V1964)&amp;"/")</f>
        <v>/chauffeur-prive/aeroport-anvers/grenoble/</v>
      </c>
      <c r="M1964" s="14" t="str">
        <f aca="false">IFERROR(INDEX($L:$L,MATCH(B1964&amp;"|"&amp;A1964,$Z:$Z,0)),"—")</f>
        <v>/chauffeur-prive/grenoble/aeroport-anvers/</v>
      </c>
      <c r="N1964" s="14" t="str">
        <f aca="false">IF(LEN("Chauffeur privé "&amp;INDEX(10_Lieux!$J:$J,U1964)&amp;" → "&amp;INDEX(10_Lieux!$J:$J,V1964)&amp;" | 24h/24")&gt;60,"Chauffeur privé "&amp;INDEX(10_Lieux!$J:$J,U1964)&amp;" → "&amp;INDEX(10_Lieux!$J:$J,V1964),"Chauffeur privé "&amp;INDEX(10_Lieux!$J:$J,U1964)&amp;" → "&amp;INDEX(10_Lieux!$J:$J,V1964)&amp;" | 24h/24")</f>
        <v>Chauffeur privé Aéroport d'Anvers → Grenoble | 24h/24</v>
      </c>
      <c r="O1964" s="14" t="n">
        <f aca="false">LEN(N1964)</f>
        <v>53</v>
      </c>
      <c r="P1964" s="14" t="str">
        <f aca="false">"Chauffeur privé "&amp;INDEX(10_Lieux!$K:$K,U1964)&amp;" vers "&amp;INDEX(10_Lieux!$L:$L,V1964)</f>
        <v>Chauffeur privé de l'aéroport d'Anvers vers Grenoble</v>
      </c>
      <c r="Q1964" s="14" t="str">
        <f aca="false">"Chauffeur privé "&amp;INDEX(10_Lieux!$K:$K,U1964)&amp;" vers "&amp;INDEX(10_Lieux!$L:$L,V1964)&amp;" : env. "&amp;I1964&amp;" km, "&amp;J1964&amp;" de route. Devis personnalisé, standard 24h/24 et 7j/7."</f>
        <v>Chauffeur privé de l'aéroport d'Anvers vers Grenoble : env. 842 km, 8 h 45 de route. Devis personnalisé, standard 24h/24 et 7j/7.</v>
      </c>
      <c r="R1964" s="14" t="n">
        <f aca="false">LEN(Q1964)</f>
        <v>129</v>
      </c>
      <c r="S1964" s="14" t="str">
        <f aca="false">INDEX(10_Lieux!$C:$C,U1964)</f>
        <v>Belgique</v>
      </c>
      <c r="T1964" s="14" t="str">
        <f aca="false">INDEX(10_Lieux!$C:$C,V1964)</f>
        <v>France</v>
      </c>
      <c r="U1964" s="14" t="n">
        <f aca="false">MATCH(A1964,10_Lieux!$A:$A,0)</f>
        <v>180</v>
      </c>
      <c r="V1964" s="14" t="n">
        <f aca="false">MATCH(B1964,10_Lieux!$A:$A,0)</f>
        <v>9</v>
      </c>
      <c r="W1964" s="14" t="n">
        <f aca="false">ROUND(6371*2*ASIN(SQRT(SIN(RADIANS(INDEX(10_Lieux!$F:$F,V1964)-INDEX(10_Lieux!$F:$F,U1964))/2)^2+COS(RADIANS(INDEX(10_Lieux!$F:$F,U1964)))*COS(RADIANS(INDEX(10_Lieux!$F:$F,V1964)))*SIN(RADIANS(INDEX(10_Lieux!$G:$G,V1964)-INDEX(10_Lieux!$G:$G,U1964))/2)^2)),1)</f>
        <v>673.9</v>
      </c>
      <c r="X1964" s="14" t="n">
        <f aca="false">ROUND(I1964/IF(I1964&lt;p_seuil_vitesse,p_vit_lente,p_vit_rapide)*60/15,0)*15</f>
        <v>525</v>
      </c>
      <c r="Y1964" s="14" t="n">
        <f aca="false">MAX(IF(INDEX(10_Lieux!$B:$B,U1964)&lt;&gt;"Ville",INDEX(10_Lieux!$I:$I,U1964),0),IF(INDEX(10_Lieux!$B:$B,V1964)&lt;&gt;"Ville",INDEX(10_Lieux!$I:$I,V1964),0))</f>
        <v>250</v>
      </c>
      <c r="Z1964" s="14" t="str">
        <f aca="false">A1964&amp;"|"&amp;B1964</f>
        <v>Antwerp International Airport|Grenoble</v>
      </c>
      <c r="AA1964" s="14" t="str">
        <f aca="false">IF(I1964&lt;p_local,"Local",IF(I1964&lt;p_vv_min,"Courte distance",IF(I1964&lt;p_tres_long,"Longue distance","Très longue distance")))</f>
        <v>Très longue distance</v>
      </c>
    </row>
    <row r="1965" customFormat="false" ht="15" hidden="false" customHeight="true" outlineLevel="0" collapsed="false">
      <c r="A1965" s="1" t="s">
        <v>146</v>
      </c>
      <c r="B1965" s="1" t="s">
        <v>2117</v>
      </c>
      <c r="C1965" s="1" t="s">
        <v>35</v>
      </c>
      <c r="D1965" s="1" t="s">
        <v>653</v>
      </c>
      <c r="E1965" s="1" t="s">
        <v>2143</v>
      </c>
      <c r="F1965" s="14" t="s">
        <v>40</v>
      </c>
      <c r="G1965" s="14" t="str">
        <f aca="false">IF(I1965&lt;p_local,"Local → page infra",IF(H1965&gt;=p_ph1,"Phase 1",IF(H1965&gt;=p_ph2,"Phase 2","Phase 3")))</f>
        <v>Phase 3</v>
      </c>
      <c r="H1965" s="14" t="n">
        <f aca="false">IF(I1965&lt;p_local,0,IF(C1965="Aéroport → Aéroport",p_pts_plein,IF(Y1965&gt;0,IF(I1965&lt;=Y1965,p_pts_plein,IF(I1965&lt;=p_mult2*Y1965,p_pts_moyen,p_pts_r3)),IF(I1965&gt;=p_vv_min,p_pts_plein,IF(I1965&gt;=p_vv_moy,p_pts_moyen,p_pts_court))))+IF(INDEX(10_Lieux!$D:$D,U1965)=1,p_prio1,p_prio2)+IF(INDEX(10_Lieux!$D:$D,V1965)=1,p_prio1,p_prio2)+IF(K1965="Oui",p_tf,0)+p_hub*((INDEX(10_Lieux!$H:$H,U1965)="Hub")+(INDEX(10_Lieux!$H:$H,V1965)="Hub"))+IF(OR(INDEX(10_Lieux!$H:$H,U1965)="Premium",INDEX(10_Lieux!$H:$H,V1965)="Premium"),p_prem,0))</f>
        <v>40</v>
      </c>
      <c r="I1965" s="14" t="n">
        <f aca="false">ROUND(W1965*p_facteur,0)</f>
        <v>842</v>
      </c>
      <c r="J1965" s="14" t="str">
        <f aca="false">IF(X1965&lt;60,X1965&amp;" min",INT(X1965/60)&amp;" h"&amp;IF(MOD(X1965,60)=0,""," "&amp;TEXT(MOD(X1965,60),"00")))</f>
        <v>8 h 45</v>
      </c>
      <c r="K1965" s="14" t="str">
        <f aca="false">IF(S1965&lt;&gt;T1965,"Oui","Non")</f>
        <v>Oui</v>
      </c>
      <c r="L1965" s="14" t="str">
        <f aca="false">IF(AND(INDEX(10_Lieux!$B:$B,U1965)="Ville",INDEX(10_Lieux!$B:$B,V1965)="Ville"),"/chauffeur-prive/"&amp;INDEX(10_Lieux!$E:$E,U1965)&amp;"-"&amp;INDEX(10_Lieux!$E:$E,V1965)&amp;"/","/chauffeur-prive/"&amp;INDEX(10_Lieux!$E:$E,U1965)&amp;"/"&amp;INDEX(10_Lieux!$E:$E,V1965)&amp;"/")</f>
        <v>/chauffeur-prive/grenoble/aeroport-anvers/</v>
      </c>
      <c r="M1965" s="14" t="str">
        <f aca="false">IFERROR(INDEX($L:$L,MATCH(B1965&amp;"|"&amp;A1965,$Z:$Z,0)),"—")</f>
        <v>/chauffeur-prive/aeroport-anvers/grenoble/</v>
      </c>
      <c r="N1965" s="14" t="str">
        <f aca="false">IF(LEN("Chauffeur privé "&amp;INDEX(10_Lieux!$J:$J,U1965)&amp;" → "&amp;INDEX(10_Lieux!$J:$J,V1965)&amp;" | 24h/24")&gt;60,"Chauffeur privé "&amp;INDEX(10_Lieux!$J:$J,U1965)&amp;" → "&amp;INDEX(10_Lieux!$J:$J,V1965),"Chauffeur privé "&amp;INDEX(10_Lieux!$J:$J,U1965)&amp;" → "&amp;INDEX(10_Lieux!$J:$J,V1965)&amp;" | 24h/24")</f>
        <v>Chauffeur privé Grenoble → Aéroport d'Anvers | 24h/24</v>
      </c>
      <c r="O1965" s="14" t="n">
        <f aca="false">LEN(N1965)</f>
        <v>53</v>
      </c>
      <c r="P1965" s="14" t="str">
        <f aca="false">"Chauffeur privé "&amp;INDEX(10_Lieux!$K:$K,U1965)&amp;" vers "&amp;INDEX(10_Lieux!$L:$L,V1965)</f>
        <v>Chauffeur privé de Grenoble vers l'aéroport d'Anvers</v>
      </c>
      <c r="Q1965" s="14" t="str">
        <f aca="false">"Chauffeur privé "&amp;INDEX(10_Lieux!$K:$K,U1965)&amp;" vers "&amp;INDEX(10_Lieux!$L:$L,V1965)&amp;" : env. "&amp;I1965&amp;" km, "&amp;J1965&amp;" de route. Devis personnalisé, standard 24h/24 et 7j/7."</f>
        <v>Chauffeur privé de Grenoble vers l'aéroport d'Anvers : env. 842 km, 8 h 45 de route. Devis personnalisé, standard 24h/24 et 7j/7.</v>
      </c>
      <c r="R1965" s="14" t="n">
        <f aca="false">LEN(Q1965)</f>
        <v>129</v>
      </c>
      <c r="S1965" s="14" t="str">
        <f aca="false">INDEX(10_Lieux!$C:$C,U1965)</f>
        <v>France</v>
      </c>
      <c r="T1965" s="14" t="str">
        <f aca="false">INDEX(10_Lieux!$C:$C,V1965)</f>
        <v>Belgique</v>
      </c>
      <c r="U1965" s="14" t="n">
        <f aca="false">MATCH(A1965,10_Lieux!$A:$A,0)</f>
        <v>9</v>
      </c>
      <c r="V1965" s="14" t="n">
        <f aca="false">MATCH(B1965,10_Lieux!$A:$A,0)</f>
        <v>180</v>
      </c>
      <c r="W1965" s="14" t="n">
        <f aca="false">ROUND(6371*2*ASIN(SQRT(SIN(RADIANS(INDEX(10_Lieux!$F:$F,V1965)-INDEX(10_Lieux!$F:$F,U1965))/2)^2+COS(RADIANS(INDEX(10_Lieux!$F:$F,U1965)))*COS(RADIANS(INDEX(10_Lieux!$F:$F,V1965)))*SIN(RADIANS(INDEX(10_Lieux!$G:$G,V1965)-INDEX(10_Lieux!$G:$G,U1965))/2)^2)),1)</f>
        <v>673.9</v>
      </c>
      <c r="X1965" s="14" t="n">
        <f aca="false">ROUND(I1965/IF(I1965&lt;p_seuil_vitesse,p_vit_lente,p_vit_rapide)*60/15,0)*15</f>
        <v>525</v>
      </c>
      <c r="Y1965" s="14" t="n">
        <f aca="false">MAX(IF(INDEX(10_Lieux!$B:$B,U1965)&lt;&gt;"Ville",INDEX(10_Lieux!$I:$I,U1965),0),IF(INDEX(10_Lieux!$B:$B,V1965)&lt;&gt;"Ville",INDEX(10_Lieux!$I:$I,V1965),0))</f>
        <v>250</v>
      </c>
      <c r="Z1965" s="14" t="str">
        <f aca="false">A1965&amp;"|"&amp;B1965</f>
        <v>Grenoble|Antwerp International Airport</v>
      </c>
      <c r="AA1965" s="14" t="str">
        <f aca="false">IF(I1965&lt;p_local,"Local",IF(I1965&lt;p_vv_min,"Courte distance",IF(I1965&lt;p_tres_long,"Longue distance","Très longue distance")))</f>
        <v>Très longue distance</v>
      </c>
    </row>
    <row r="1966" customFormat="false" ht="15" hidden="false" customHeight="true" outlineLevel="0" collapsed="false">
      <c r="A1966" s="1" t="s">
        <v>2117</v>
      </c>
      <c r="B1966" s="1" t="s">
        <v>148</v>
      </c>
      <c r="C1966" s="1" t="s">
        <v>34</v>
      </c>
      <c r="D1966" s="1" t="s">
        <v>653</v>
      </c>
      <c r="E1966" s="1" t="s">
        <v>2144</v>
      </c>
      <c r="F1966" s="14" t="s">
        <v>40</v>
      </c>
      <c r="G1966" s="14" t="str">
        <f aca="false">IF(I1966&lt;p_local,"Local → page infra",IF(H1966&gt;=p_ph1,"Phase 1",IF(H1966&gt;=p_ph2,"Phase 2","Phase 3")))</f>
        <v>Phase 3</v>
      </c>
      <c r="H1966" s="14" t="n">
        <f aca="false">IF(I1966&lt;p_local,0,IF(C1966="Aéroport → Aéroport",p_pts_plein,IF(Y1966&gt;0,IF(I1966&lt;=Y1966,p_pts_plein,IF(I1966&lt;=p_mult2*Y1966,p_pts_moyen,p_pts_r3)),IF(I1966&gt;=p_vv_min,p_pts_plein,IF(I1966&gt;=p_vv_moy,p_pts_moyen,p_pts_court))))+IF(INDEX(10_Lieux!$D:$D,U1966)=1,p_prio1,p_prio2)+IF(INDEX(10_Lieux!$D:$D,V1966)=1,p_prio1,p_prio2)+IF(K1966="Oui",p_tf,0)+p_hub*((INDEX(10_Lieux!$H:$H,U1966)="Hub")+(INDEX(10_Lieux!$H:$H,V1966)="Hub"))+IF(OR(INDEX(10_Lieux!$H:$H,U1966)="Premium",INDEX(10_Lieux!$H:$H,V1966)="Premium"),p_prem,0))</f>
        <v>40</v>
      </c>
      <c r="I1966" s="14" t="n">
        <f aca="false">ROUND(W1966*p_facteur,0)</f>
        <v>751</v>
      </c>
      <c r="J1966" s="14" t="str">
        <f aca="false">IF(X1966&lt;60,X1966&amp;" min",INT(X1966/60)&amp;" h"&amp;IF(MOD(X1966,60)=0,""," "&amp;TEXT(MOD(X1966,60),"00")))</f>
        <v>8 h</v>
      </c>
      <c r="K1966" s="14" t="str">
        <f aca="false">IF(S1966&lt;&gt;T1966,"Oui","Non")</f>
        <v>Oui</v>
      </c>
      <c r="L1966" s="14" t="str">
        <f aca="false">IF(AND(INDEX(10_Lieux!$B:$B,U1966)="Ville",INDEX(10_Lieux!$B:$B,V1966)="Ville"),"/chauffeur-prive/"&amp;INDEX(10_Lieux!$E:$E,U1966)&amp;"-"&amp;INDEX(10_Lieux!$E:$E,V1966)&amp;"/","/chauffeur-prive/"&amp;INDEX(10_Lieux!$E:$E,U1966)&amp;"/"&amp;INDEX(10_Lieux!$E:$E,V1966)&amp;"/")</f>
        <v>/chauffeur-prive/aeroport-anvers/annecy/</v>
      </c>
      <c r="M1966" s="14" t="str">
        <f aca="false">IFERROR(INDEX($L:$L,MATCH(B1966&amp;"|"&amp;A1966,$Z:$Z,0)),"—")</f>
        <v>/chauffeur-prive/annecy/aeroport-anvers/</v>
      </c>
      <c r="N1966" s="14" t="str">
        <f aca="false">IF(LEN("Chauffeur privé "&amp;INDEX(10_Lieux!$J:$J,U1966)&amp;" → "&amp;INDEX(10_Lieux!$J:$J,V1966)&amp;" | 24h/24")&gt;60,"Chauffeur privé "&amp;INDEX(10_Lieux!$J:$J,U1966)&amp;" → "&amp;INDEX(10_Lieux!$J:$J,V1966),"Chauffeur privé "&amp;INDEX(10_Lieux!$J:$J,U1966)&amp;" → "&amp;INDEX(10_Lieux!$J:$J,V1966)&amp;" | 24h/24")</f>
        <v>Chauffeur privé Aéroport d'Anvers → Annecy | 24h/24</v>
      </c>
      <c r="O1966" s="14" t="n">
        <f aca="false">LEN(N1966)</f>
        <v>51</v>
      </c>
      <c r="P1966" s="14" t="str">
        <f aca="false">"Chauffeur privé "&amp;INDEX(10_Lieux!$K:$K,U1966)&amp;" vers "&amp;INDEX(10_Lieux!$L:$L,V1966)</f>
        <v>Chauffeur privé de l'aéroport d'Anvers vers Annecy</v>
      </c>
      <c r="Q1966" s="14" t="str">
        <f aca="false">"Chauffeur privé "&amp;INDEX(10_Lieux!$K:$K,U1966)&amp;" vers "&amp;INDEX(10_Lieux!$L:$L,V1966)&amp;" : env. "&amp;I1966&amp;" km, "&amp;J1966&amp;" de route. Devis personnalisé, standard 24h/24 et 7j/7."</f>
        <v>Chauffeur privé de l'aéroport d'Anvers vers Annecy : env. 751 km, 8 h de route. Devis personnalisé, standard 24h/24 et 7j/7.</v>
      </c>
      <c r="R1966" s="14" t="n">
        <f aca="false">LEN(Q1966)</f>
        <v>124</v>
      </c>
      <c r="S1966" s="14" t="str">
        <f aca="false">INDEX(10_Lieux!$C:$C,U1966)</f>
        <v>Belgique</v>
      </c>
      <c r="T1966" s="14" t="str">
        <f aca="false">INDEX(10_Lieux!$C:$C,V1966)</f>
        <v>France</v>
      </c>
      <c r="U1966" s="14" t="n">
        <f aca="false">MATCH(A1966,10_Lieux!$A:$A,0)</f>
        <v>180</v>
      </c>
      <c r="V1966" s="14" t="n">
        <f aca="false">MATCH(B1966,10_Lieux!$A:$A,0)</f>
        <v>10</v>
      </c>
      <c r="W1966" s="14" t="n">
        <f aca="false">ROUND(6371*2*ASIN(SQRT(SIN(RADIANS(INDEX(10_Lieux!$F:$F,V1966)-INDEX(10_Lieux!$F:$F,U1966))/2)^2+COS(RADIANS(INDEX(10_Lieux!$F:$F,U1966)))*COS(RADIANS(INDEX(10_Lieux!$F:$F,V1966)))*SIN(RADIANS(INDEX(10_Lieux!$G:$G,V1966)-INDEX(10_Lieux!$G:$G,U1966))/2)^2)),1)</f>
        <v>601</v>
      </c>
      <c r="X1966" s="14" t="n">
        <f aca="false">ROUND(I1966/IF(I1966&lt;p_seuil_vitesse,p_vit_lente,p_vit_rapide)*60/15,0)*15</f>
        <v>480</v>
      </c>
      <c r="Y1966" s="14" t="n">
        <f aca="false">MAX(IF(INDEX(10_Lieux!$B:$B,U1966)&lt;&gt;"Ville",INDEX(10_Lieux!$I:$I,U1966),0),IF(INDEX(10_Lieux!$B:$B,V1966)&lt;&gt;"Ville",INDEX(10_Lieux!$I:$I,V1966),0))</f>
        <v>250</v>
      </c>
      <c r="Z1966" s="14" t="str">
        <f aca="false">A1966&amp;"|"&amp;B1966</f>
        <v>Antwerp International Airport|Annecy</v>
      </c>
      <c r="AA1966" s="14" t="str">
        <f aca="false">IF(I1966&lt;p_local,"Local",IF(I1966&lt;p_vv_min,"Courte distance",IF(I1966&lt;p_tres_long,"Longue distance","Très longue distance")))</f>
        <v>Très longue distance</v>
      </c>
    </row>
    <row r="1967" customFormat="false" ht="15" hidden="false" customHeight="true" outlineLevel="0" collapsed="false">
      <c r="A1967" s="1" t="s">
        <v>148</v>
      </c>
      <c r="B1967" s="1" t="s">
        <v>2117</v>
      </c>
      <c r="C1967" s="1" t="s">
        <v>35</v>
      </c>
      <c r="D1967" s="1" t="s">
        <v>653</v>
      </c>
      <c r="E1967" s="1" t="s">
        <v>2145</v>
      </c>
      <c r="F1967" s="14" t="s">
        <v>40</v>
      </c>
      <c r="G1967" s="14" t="str">
        <f aca="false">IF(I1967&lt;p_local,"Local → page infra",IF(H1967&gt;=p_ph1,"Phase 1",IF(H1967&gt;=p_ph2,"Phase 2","Phase 3")))</f>
        <v>Phase 3</v>
      </c>
      <c r="H1967" s="14" t="n">
        <f aca="false">IF(I1967&lt;p_local,0,IF(C1967="Aéroport → Aéroport",p_pts_plein,IF(Y1967&gt;0,IF(I1967&lt;=Y1967,p_pts_plein,IF(I1967&lt;=p_mult2*Y1967,p_pts_moyen,p_pts_r3)),IF(I1967&gt;=p_vv_min,p_pts_plein,IF(I1967&gt;=p_vv_moy,p_pts_moyen,p_pts_court))))+IF(INDEX(10_Lieux!$D:$D,U1967)=1,p_prio1,p_prio2)+IF(INDEX(10_Lieux!$D:$D,V1967)=1,p_prio1,p_prio2)+IF(K1967="Oui",p_tf,0)+p_hub*((INDEX(10_Lieux!$H:$H,U1967)="Hub")+(INDEX(10_Lieux!$H:$H,V1967)="Hub"))+IF(OR(INDEX(10_Lieux!$H:$H,U1967)="Premium",INDEX(10_Lieux!$H:$H,V1967)="Premium"),p_prem,0))</f>
        <v>40</v>
      </c>
      <c r="I1967" s="14" t="n">
        <f aca="false">ROUND(W1967*p_facteur,0)</f>
        <v>751</v>
      </c>
      <c r="J1967" s="14" t="str">
        <f aca="false">IF(X1967&lt;60,X1967&amp;" min",INT(X1967/60)&amp;" h"&amp;IF(MOD(X1967,60)=0,""," "&amp;TEXT(MOD(X1967,60),"00")))</f>
        <v>8 h</v>
      </c>
      <c r="K1967" s="14" t="str">
        <f aca="false">IF(S1967&lt;&gt;T1967,"Oui","Non")</f>
        <v>Oui</v>
      </c>
      <c r="L1967" s="14" t="str">
        <f aca="false">IF(AND(INDEX(10_Lieux!$B:$B,U1967)="Ville",INDEX(10_Lieux!$B:$B,V1967)="Ville"),"/chauffeur-prive/"&amp;INDEX(10_Lieux!$E:$E,U1967)&amp;"-"&amp;INDEX(10_Lieux!$E:$E,V1967)&amp;"/","/chauffeur-prive/"&amp;INDEX(10_Lieux!$E:$E,U1967)&amp;"/"&amp;INDEX(10_Lieux!$E:$E,V1967)&amp;"/")</f>
        <v>/chauffeur-prive/annecy/aeroport-anvers/</v>
      </c>
      <c r="M1967" s="14" t="str">
        <f aca="false">IFERROR(INDEX($L:$L,MATCH(B1967&amp;"|"&amp;A1967,$Z:$Z,0)),"—")</f>
        <v>/chauffeur-prive/aeroport-anvers/annecy/</v>
      </c>
      <c r="N1967" s="14" t="str">
        <f aca="false">IF(LEN("Chauffeur privé "&amp;INDEX(10_Lieux!$J:$J,U1967)&amp;" → "&amp;INDEX(10_Lieux!$J:$J,V1967)&amp;" | 24h/24")&gt;60,"Chauffeur privé "&amp;INDEX(10_Lieux!$J:$J,U1967)&amp;" → "&amp;INDEX(10_Lieux!$J:$J,V1967),"Chauffeur privé "&amp;INDEX(10_Lieux!$J:$J,U1967)&amp;" → "&amp;INDEX(10_Lieux!$J:$J,V1967)&amp;" | 24h/24")</f>
        <v>Chauffeur privé Annecy → Aéroport d'Anvers | 24h/24</v>
      </c>
      <c r="O1967" s="14" t="n">
        <f aca="false">LEN(N1967)</f>
        <v>51</v>
      </c>
      <c r="P1967" s="14" t="str">
        <f aca="false">"Chauffeur privé "&amp;INDEX(10_Lieux!$K:$K,U1967)&amp;" vers "&amp;INDEX(10_Lieux!$L:$L,V1967)</f>
        <v>Chauffeur privé d'Annecy vers l'aéroport d'Anvers</v>
      </c>
      <c r="Q1967" s="14" t="str">
        <f aca="false">"Chauffeur privé "&amp;INDEX(10_Lieux!$K:$K,U1967)&amp;" vers "&amp;INDEX(10_Lieux!$L:$L,V1967)&amp;" : env. "&amp;I1967&amp;" km, "&amp;J1967&amp;" de route. Devis personnalisé, standard 24h/24 et 7j/7."</f>
        <v>Chauffeur privé d'Annecy vers l'aéroport d'Anvers : env. 751 km, 8 h de route. Devis personnalisé, standard 24h/24 et 7j/7.</v>
      </c>
      <c r="R1967" s="14" t="n">
        <f aca="false">LEN(Q1967)</f>
        <v>123</v>
      </c>
      <c r="S1967" s="14" t="str">
        <f aca="false">INDEX(10_Lieux!$C:$C,U1967)</f>
        <v>France</v>
      </c>
      <c r="T1967" s="14" t="str">
        <f aca="false">INDEX(10_Lieux!$C:$C,V1967)</f>
        <v>Belgique</v>
      </c>
      <c r="U1967" s="14" t="n">
        <f aca="false">MATCH(A1967,10_Lieux!$A:$A,0)</f>
        <v>10</v>
      </c>
      <c r="V1967" s="14" t="n">
        <f aca="false">MATCH(B1967,10_Lieux!$A:$A,0)</f>
        <v>180</v>
      </c>
      <c r="W1967" s="14" t="n">
        <f aca="false">ROUND(6371*2*ASIN(SQRT(SIN(RADIANS(INDEX(10_Lieux!$F:$F,V1967)-INDEX(10_Lieux!$F:$F,U1967))/2)^2+COS(RADIANS(INDEX(10_Lieux!$F:$F,U1967)))*COS(RADIANS(INDEX(10_Lieux!$F:$F,V1967)))*SIN(RADIANS(INDEX(10_Lieux!$G:$G,V1967)-INDEX(10_Lieux!$G:$G,U1967))/2)^2)),1)</f>
        <v>601</v>
      </c>
      <c r="X1967" s="14" t="n">
        <f aca="false">ROUND(I1967/IF(I1967&lt;p_seuil_vitesse,p_vit_lente,p_vit_rapide)*60/15,0)*15</f>
        <v>480</v>
      </c>
      <c r="Y1967" s="14" t="n">
        <f aca="false">MAX(IF(INDEX(10_Lieux!$B:$B,U1967)&lt;&gt;"Ville",INDEX(10_Lieux!$I:$I,U1967),0),IF(INDEX(10_Lieux!$B:$B,V1967)&lt;&gt;"Ville",INDEX(10_Lieux!$I:$I,V1967),0))</f>
        <v>250</v>
      </c>
      <c r="Z1967" s="14" t="str">
        <f aca="false">A1967&amp;"|"&amp;B1967</f>
        <v>Annecy|Antwerp International Airport</v>
      </c>
      <c r="AA1967" s="14" t="str">
        <f aca="false">IF(I1967&lt;p_local,"Local",IF(I1967&lt;p_vv_min,"Courte distance",IF(I1967&lt;p_tres_long,"Longue distance","Très longue distance")))</f>
        <v>Très longue distance</v>
      </c>
    </row>
    <row r="1968" customFormat="false" ht="15" hidden="false" customHeight="true" outlineLevel="0" collapsed="false">
      <c r="A1968" s="1" t="s">
        <v>2117</v>
      </c>
      <c r="B1968" s="1" t="s">
        <v>150</v>
      </c>
      <c r="C1968" s="1" t="s">
        <v>34</v>
      </c>
      <c r="D1968" s="1" t="s">
        <v>653</v>
      </c>
      <c r="E1968" s="1" t="s">
        <v>2146</v>
      </c>
      <c r="F1968" s="14" t="s">
        <v>40</v>
      </c>
      <c r="G1968" s="14" t="str">
        <f aca="false">IF(I1968&lt;p_local,"Local → page infra",IF(H1968&gt;=p_ph1,"Phase 1",IF(H1968&gt;=p_ph2,"Phase 2","Phase 3")))</f>
        <v>Phase 3</v>
      </c>
      <c r="H1968" s="14" t="n">
        <f aca="false">IF(I1968&lt;p_local,0,IF(C1968="Aéroport → Aéroport",p_pts_plein,IF(Y1968&gt;0,IF(I1968&lt;=Y1968,p_pts_plein,IF(I1968&lt;=p_mult2*Y1968,p_pts_moyen,p_pts_r3)),IF(I1968&gt;=p_vv_min,p_pts_plein,IF(I1968&gt;=p_vv_moy,p_pts_moyen,p_pts_court))))+IF(INDEX(10_Lieux!$D:$D,U1968)=1,p_prio1,p_prio2)+IF(INDEX(10_Lieux!$D:$D,V1968)=1,p_prio1,p_prio2)+IF(K1968="Oui",p_tf,0)+p_hub*((INDEX(10_Lieux!$H:$H,U1968)="Hub")+(INDEX(10_Lieux!$H:$H,V1968)="Hub"))+IF(OR(INDEX(10_Lieux!$H:$H,U1968)="Premium",INDEX(10_Lieux!$H:$H,V1968)="Premium"),p_prem,0))</f>
        <v>35</v>
      </c>
      <c r="I1968" s="14" t="n">
        <f aca="false">ROUND(W1968*p_facteur,0)</f>
        <v>793</v>
      </c>
      <c r="J1968" s="14" t="str">
        <f aca="false">IF(X1968&lt;60,X1968&amp;" min",INT(X1968/60)&amp;" h"&amp;IF(MOD(X1968,60)=0,""," "&amp;TEXT(MOD(X1968,60),"00")))</f>
        <v>8 h 15</v>
      </c>
      <c r="K1968" s="14" t="str">
        <f aca="false">IF(S1968&lt;&gt;T1968,"Oui","Non")</f>
        <v>Oui</v>
      </c>
      <c r="L1968" s="14" t="str">
        <f aca="false">IF(AND(INDEX(10_Lieux!$B:$B,U1968)="Ville",INDEX(10_Lieux!$B:$B,V1968)="Ville"),"/chauffeur-prive/"&amp;INDEX(10_Lieux!$E:$E,U1968)&amp;"-"&amp;INDEX(10_Lieux!$E:$E,V1968)&amp;"/","/chauffeur-prive/"&amp;INDEX(10_Lieux!$E:$E,U1968)&amp;"/"&amp;INDEX(10_Lieux!$E:$E,V1968)&amp;"/")</f>
        <v>/chauffeur-prive/aeroport-anvers/chambery/</v>
      </c>
      <c r="M1968" s="14" t="str">
        <f aca="false">IFERROR(INDEX($L:$L,MATCH(B1968&amp;"|"&amp;A1968,$Z:$Z,0)),"—")</f>
        <v>/chauffeur-prive/chambery/aeroport-anvers/</v>
      </c>
      <c r="N1968" s="14" t="str">
        <f aca="false">IF(LEN("Chauffeur privé "&amp;INDEX(10_Lieux!$J:$J,U1968)&amp;" → "&amp;INDEX(10_Lieux!$J:$J,V1968)&amp;" | 24h/24")&gt;60,"Chauffeur privé "&amp;INDEX(10_Lieux!$J:$J,U1968)&amp;" → "&amp;INDEX(10_Lieux!$J:$J,V1968),"Chauffeur privé "&amp;INDEX(10_Lieux!$J:$J,U1968)&amp;" → "&amp;INDEX(10_Lieux!$J:$J,V1968)&amp;" | 24h/24")</f>
        <v>Chauffeur privé Aéroport d'Anvers → Chambéry | 24h/24</v>
      </c>
      <c r="O1968" s="14" t="n">
        <f aca="false">LEN(N1968)</f>
        <v>53</v>
      </c>
      <c r="P1968" s="14" t="str">
        <f aca="false">"Chauffeur privé "&amp;INDEX(10_Lieux!$K:$K,U1968)&amp;" vers "&amp;INDEX(10_Lieux!$L:$L,V1968)</f>
        <v>Chauffeur privé de l'aéroport d'Anvers vers Chambéry</v>
      </c>
      <c r="Q1968" s="14" t="str">
        <f aca="false">"Chauffeur privé "&amp;INDEX(10_Lieux!$K:$K,U1968)&amp;" vers "&amp;INDEX(10_Lieux!$L:$L,V1968)&amp;" : env. "&amp;I1968&amp;" km, "&amp;J1968&amp;" de route. Devis personnalisé, standard 24h/24 et 7j/7."</f>
        <v>Chauffeur privé de l'aéroport d'Anvers vers Chambéry : env. 793 km, 8 h 15 de route. Devis personnalisé, standard 24h/24 et 7j/7.</v>
      </c>
      <c r="R1968" s="14" t="n">
        <f aca="false">LEN(Q1968)</f>
        <v>129</v>
      </c>
      <c r="S1968" s="14" t="str">
        <f aca="false">INDEX(10_Lieux!$C:$C,U1968)</f>
        <v>Belgique</v>
      </c>
      <c r="T1968" s="14" t="str">
        <f aca="false">INDEX(10_Lieux!$C:$C,V1968)</f>
        <v>France</v>
      </c>
      <c r="U1968" s="14" t="n">
        <f aca="false">MATCH(A1968,10_Lieux!$A:$A,0)</f>
        <v>180</v>
      </c>
      <c r="V1968" s="14" t="n">
        <f aca="false">MATCH(B1968,10_Lieux!$A:$A,0)</f>
        <v>11</v>
      </c>
      <c r="W1968" s="14" t="n">
        <f aca="false">ROUND(6371*2*ASIN(SQRT(SIN(RADIANS(INDEX(10_Lieux!$F:$F,V1968)-INDEX(10_Lieux!$F:$F,U1968))/2)^2+COS(RADIANS(INDEX(10_Lieux!$F:$F,U1968)))*COS(RADIANS(INDEX(10_Lieux!$F:$F,V1968)))*SIN(RADIANS(INDEX(10_Lieux!$G:$G,V1968)-INDEX(10_Lieux!$G:$G,U1968))/2)^2)),1)</f>
        <v>634.7</v>
      </c>
      <c r="X1968" s="14" t="n">
        <f aca="false">ROUND(I1968/IF(I1968&lt;p_seuil_vitesse,p_vit_lente,p_vit_rapide)*60/15,0)*15</f>
        <v>495</v>
      </c>
      <c r="Y1968" s="14" t="n">
        <f aca="false">MAX(IF(INDEX(10_Lieux!$B:$B,U1968)&lt;&gt;"Ville",INDEX(10_Lieux!$I:$I,U1968),0),IF(INDEX(10_Lieux!$B:$B,V1968)&lt;&gt;"Ville",INDEX(10_Lieux!$I:$I,V1968),0))</f>
        <v>250</v>
      </c>
      <c r="Z1968" s="14" t="str">
        <f aca="false">A1968&amp;"|"&amp;B1968</f>
        <v>Antwerp International Airport|Chambéry</v>
      </c>
      <c r="AA1968" s="14" t="str">
        <f aca="false">IF(I1968&lt;p_local,"Local",IF(I1968&lt;p_vv_min,"Courte distance",IF(I1968&lt;p_tres_long,"Longue distance","Très longue distance")))</f>
        <v>Très longue distance</v>
      </c>
    </row>
    <row r="1969" customFormat="false" ht="15" hidden="false" customHeight="true" outlineLevel="0" collapsed="false">
      <c r="A1969" s="1" t="s">
        <v>150</v>
      </c>
      <c r="B1969" s="1" t="s">
        <v>2117</v>
      </c>
      <c r="C1969" s="1" t="s">
        <v>35</v>
      </c>
      <c r="D1969" s="1" t="s">
        <v>653</v>
      </c>
      <c r="E1969" s="1" t="s">
        <v>2147</v>
      </c>
      <c r="F1969" s="14" t="s">
        <v>40</v>
      </c>
      <c r="G1969" s="14" t="str">
        <f aca="false">IF(I1969&lt;p_local,"Local → page infra",IF(H1969&gt;=p_ph1,"Phase 1",IF(H1969&gt;=p_ph2,"Phase 2","Phase 3")))</f>
        <v>Phase 3</v>
      </c>
      <c r="H1969" s="14" t="n">
        <f aca="false">IF(I1969&lt;p_local,0,IF(C1969="Aéroport → Aéroport",p_pts_plein,IF(Y1969&gt;0,IF(I1969&lt;=Y1969,p_pts_plein,IF(I1969&lt;=p_mult2*Y1969,p_pts_moyen,p_pts_r3)),IF(I1969&gt;=p_vv_min,p_pts_plein,IF(I1969&gt;=p_vv_moy,p_pts_moyen,p_pts_court))))+IF(INDEX(10_Lieux!$D:$D,U1969)=1,p_prio1,p_prio2)+IF(INDEX(10_Lieux!$D:$D,V1969)=1,p_prio1,p_prio2)+IF(K1969="Oui",p_tf,0)+p_hub*((INDEX(10_Lieux!$H:$H,U1969)="Hub")+(INDEX(10_Lieux!$H:$H,V1969)="Hub"))+IF(OR(INDEX(10_Lieux!$H:$H,U1969)="Premium",INDEX(10_Lieux!$H:$H,V1969)="Premium"),p_prem,0))</f>
        <v>35</v>
      </c>
      <c r="I1969" s="14" t="n">
        <f aca="false">ROUND(W1969*p_facteur,0)</f>
        <v>793</v>
      </c>
      <c r="J1969" s="14" t="str">
        <f aca="false">IF(X1969&lt;60,X1969&amp;" min",INT(X1969/60)&amp;" h"&amp;IF(MOD(X1969,60)=0,""," "&amp;TEXT(MOD(X1969,60),"00")))</f>
        <v>8 h 15</v>
      </c>
      <c r="K1969" s="14" t="str">
        <f aca="false">IF(S1969&lt;&gt;T1969,"Oui","Non")</f>
        <v>Oui</v>
      </c>
      <c r="L1969" s="14" t="str">
        <f aca="false">IF(AND(INDEX(10_Lieux!$B:$B,U1969)="Ville",INDEX(10_Lieux!$B:$B,V1969)="Ville"),"/chauffeur-prive/"&amp;INDEX(10_Lieux!$E:$E,U1969)&amp;"-"&amp;INDEX(10_Lieux!$E:$E,V1969)&amp;"/","/chauffeur-prive/"&amp;INDEX(10_Lieux!$E:$E,U1969)&amp;"/"&amp;INDEX(10_Lieux!$E:$E,V1969)&amp;"/")</f>
        <v>/chauffeur-prive/chambery/aeroport-anvers/</v>
      </c>
      <c r="M1969" s="14" t="str">
        <f aca="false">IFERROR(INDEX($L:$L,MATCH(B1969&amp;"|"&amp;A1969,$Z:$Z,0)),"—")</f>
        <v>/chauffeur-prive/aeroport-anvers/chambery/</v>
      </c>
      <c r="N1969" s="14" t="str">
        <f aca="false">IF(LEN("Chauffeur privé "&amp;INDEX(10_Lieux!$J:$J,U1969)&amp;" → "&amp;INDEX(10_Lieux!$J:$J,V1969)&amp;" | 24h/24")&gt;60,"Chauffeur privé "&amp;INDEX(10_Lieux!$J:$J,U1969)&amp;" → "&amp;INDEX(10_Lieux!$J:$J,V1969),"Chauffeur privé "&amp;INDEX(10_Lieux!$J:$J,U1969)&amp;" → "&amp;INDEX(10_Lieux!$J:$J,V1969)&amp;" | 24h/24")</f>
        <v>Chauffeur privé Chambéry → Aéroport d'Anvers | 24h/24</v>
      </c>
      <c r="O1969" s="14" t="n">
        <f aca="false">LEN(N1969)</f>
        <v>53</v>
      </c>
      <c r="P1969" s="14" t="str">
        <f aca="false">"Chauffeur privé "&amp;INDEX(10_Lieux!$K:$K,U1969)&amp;" vers "&amp;INDEX(10_Lieux!$L:$L,V1969)</f>
        <v>Chauffeur privé de Chambéry vers l'aéroport d'Anvers</v>
      </c>
      <c r="Q1969" s="14" t="str">
        <f aca="false">"Chauffeur privé "&amp;INDEX(10_Lieux!$K:$K,U1969)&amp;" vers "&amp;INDEX(10_Lieux!$L:$L,V1969)&amp;" : env. "&amp;I1969&amp;" km, "&amp;J1969&amp;" de route. Devis personnalisé, standard 24h/24 et 7j/7."</f>
        <v>Chauffeur privé de Chambéry vers l'aéroport d'Anvers : env. 793 km, 8 h 15 de route. Devis personnalisé, standard 24h/24 et 7j/7.</v>
      </c>
      <c r="R1969" s="14" t="n">
        <f aca="false">LEN(Q1969)</f>
        <v>129</v>
      </c>
      <c r="S1969" s="14" t="str">
        <f aca="false">INDEX(10_Lieux!$C:$C,U1969)</f>
        <v>France</v>
      </c>
      <c r="T1969" s="14" t="str">
        <f aca="false">INDEX(10_Lieux!$C:$C,V1969)</f>
        <v>Belgique</v>
      </c>
      <c r="U1969" s="14" t="n">
        <f aca="false">MATCH(A1969,10_Lieux!$A:$A,0)</f>
        <v>11</v>
      </c>
      <c r="V1969" s="14" t="n">
        <f aca="false">MATCH(B1969,10_Lieux!$A:$A,0)</f>
        <v>180</v>
      </c>
      <c r="W1969" s="14" t="n">
        <f aca="false">ROUND(6371*2*ASIN(SQRT(SIN(RADIANS(INDEX(10_Lieux!$F:$F,V1969)-INDEX(10_Lieux!$F:$F,U1969))/2)^2+COS(RADIANS(INDEX(10_Lieux!$F:$F,U1969)))*COS(RADIANS(INDEX(10_Lieux!$F:$F,V1969)))*SIN(RADIANS(INDEX(10_Lieux!$G:$G,V1969)-INDEX(10_Lieux!$G:$G,U1969))/2)^2)),1)</f>
        <v>634.7</v>
      </c>
      <c r="X1969" s="14" t="n">
        <f aca="false">ROUND(I1969/IF(I1969&lt;p_seuil_vitesse,p_vit_lente,p_vit_rapide)*60/15,0)*15</f>
        <v>495</v>
      </c>
      <c r="Y1969" s="14" t="n">
        <f aca="false">MAX(IF(INDEX(10_Lieux!$B:$B,U1969)&lt;&gt;"Ville",INDEX(10_Lieux!$I:$I,U1969),0),IF(INDEX(10_Lieux!$B:$B,V1969)&lt;&gt;"Ville",INDEX(10_Lieux!$I:$I,V1969),0))</f>
        <v>250</v>
      </c>
      <c r="Z1969" s="14" t="str">
        <f aca="false">A1969&amp;"|"&amp;B1969</f>
        <v>Chambéry|Antwerp International Airport</v>
      </c>
      <c r="AA1969" s="14" t="str">
        <f aca="false">IF(I1969&lt;p_local,"Local",IF(I1969&lt;p_vv_min,"Courte distance",IF(I1969&lt;p_tres_long,"Longue distance","Très longue distance")))</f>
        <v>Très longue distance</v>
      </c>
    </row>
    <row r="1970" customFormat="false" ht="15" hidden="false" customHeight="true" outlineLevel="0" collapsed="false">
      <c r="A1970" s="1" t="s">
        <v>2117</v>
      </c>
      <c r="B1970" s="1" t="s">
        <v>152</v>
      </c>
      <c r="C1970" s="1" t="s">
        <v>34</v>
      </c>
      <c r="D1970" s="1" t="s">
        <v>653</v>
      </c>
      <c r="E1970" s="1" t="s">
        <v>2148</v>
      </c>
      <c r="F1970" s="14" t="s">
        <v>40</v>
      </c>
      <c r="G1970" s="14" t="str">
        <f aca="false">IF(I1970&lt;p_local,"Local → page infra",IF(H1970&gt;=p_ph1,"Phase 1",IF(H1970&gt;=p_ph2,"Phase 2","Phase 3")))</f>
        <v>Phase 3</v>
      </c>
      <c r="H1970" s="14" t="n">
        <f aca="false">IF(I1970&lt;p_local,0,IF(C1970="Aéroport → Aéroport",p_pts_plein,IF(Y1970&gt;0,IF(I1970&lt;=Y1970,p_pts_plein,IF(I1970&lt;=p_mult2*Y1970,p_pts_moyen,p_pts_r3)),IF(I1970&gt;=p_vv_min,p_pts_plein,IF(I1970&gt;=p_vv_moy,p_pts_moyen,p_pts_court))))+IF(INDEX(10_Lieux!$D:$D,U1970)=1,p_prio1,p_prio2)+IF(INDEX(10_Lieux!$D:$D,V1970)=1,p_prio1,p_prio2)+IF(K1970="Oui",p_tf,0)+p_hub*((INDEX(10_Lieux!$H:$H,U1970)="Hub")+(INDEX(10_Lieux!$H:$H,V1970)="Hub"))+IF(OR(INDEX(10_Lieux!$H:$H,U1970)="Premium",INDEX(10_Lieux!$H:$H,V1970)="Premium"),p_prem,0))</f>
        <v>50</v>
      </c>
      <c r="I1970" s="14" t="n">
        <f aca="false">ROUND(W1970*p_facteur,0)</f>
        <v>710</v>
      </c>
      <c r="J1970" s="14" t="str">
        <f aca="false">IF(X1970&lt;60,X1970&amp;" min",INT(X1970/60)&amp;" h"&amp;IF(MOD(X1970,60)=0,""," "&amp;TEXT(MOD(X1970,60),"00")))</f>
        <v>7 h 30</v>
      </c>
      <c r="K1970" s="14" t="str">
        <f aca="false">IF(S1970&lt;&gt;T1970,"Oui","Non")</f>
        <v>Oui</v>
      </c>
      <c r="L1970" s="14" t="str">
        <f aca="false">IF(AND(INDEX(10_Lieux!$B:$B,U1970)="Ville",INDEX(10_Lieux!$B:$B,V1970)="Ville"),"/chauffeur-prive/"&amp;INDEX(10_Lieux!$E:$E,U1970)&amp;"-"&amp;INDEX(10_Lieux!$E:$E,V1970)&amp;"/","/chauffeur-prive/"&amp;INDEX(10_Lieux!$E:$E,U1970)&amp;"/"&amp;INDEX(10_Lieux!$E:$E,V1970)&amp;"/")</f>
        <v>/chauffeur-prive/aeroport-anvers/geneve/</v>
      </c>
      <c r="M1970" s="14" t="str">
        <f aca="false">IFERROR(INDEX($L:$L,MATCH(B1970&amp;"|"&amp;A1970,$Z:$Z,0)),"—")</f>
        <v>/chauffeur-prive/geneve/aeroport-anvers/</v>
      </c>
      <c r="N1970" s="14" t="str">
        <f aca="false">IF(LEN("Chauffeur privé "&amp;INDEX(10_Lieux!$J:$J,U1970)&amp;" → "&amp;INDEX(10_Lieux!$J:$J,V1970)&amp;" | 24h/24")&gt;60,"Chauffeur privé "&amp;INDEX(10_Lieux!$J:$J,U1970)&amp;" → "&amp;INDEX(10_Lieux!$J:$J,V1970),"Chauffeur privé "&amp;INDEX(10_Lieux!$J:$J,U1970)&amp;" → "&amp;INDEX(10_Lieux!$J:$J,V1970)&amp;" | 24h/24")</f>
        <v>Chauffeur privé Aéroport d'Anvers → Genève | 24h/24</v>
      </c>
      <c r="O1970" s="14" t="n">
        <f aca="false">LEN(N1970)</f>
        <v>51</v>
      </c>
      <c r="P1970" s="14" t="str">
        <f aca="false">"Chauffeur privé "&amp;INDEX(10_Lieux!$K:$K,U1970)&amp;" vers "&amp;INDEX(10_Lieux!$L:$L,V1970)</f>
        <v>Chauffeur privé de l'aéroport d'Anvers vers Genève</v>
      </c>
      <c r="Q1970" s="14" t="str">
        <f aca="false">"Chauffeur privé "&amp;INDEX(10_Lieux!$K:$K,U1970)&amp;" vers "&amp;INDEX(10_Lieux!$L:$L,V1970)&amp;" : env. "&amp;I1970&amp;" km, "&amp;J1970&amp;" de route. Devis personnalisé, standard 24h/24 et 7j/7."</f>
        <v>Chauffeur privé de l'aéroport d'Anvers vers Genève : env. 710 km, 7 h 30 de route. Devis personnalisé, standard 24h/24 et 7j/7.</v>
      </c>
      <c r="R1970" s="14" t="n">
        <f aca="false">LEN(Q1970)</f>
        <v>127</v>
      </c>
      <c r="S1970" s="14" t="str">
        <f aca="false">INDEX(10_Lieux!$C:$C,U1970)</f>
        <v>Belgique</v>
      </c>
      <c r="T1970" s="14" t="str">
        <f aca="false">INDEX(10_Lieux!$C:$C,V1970)</f>
        <v>Suisse</v>
      </c>
      <c r="U1970" s="14" t="n">
        <f aca="false">MATCH(A1970,10_Lieux!$A:$A,0)</f>
        <v>180</v>
      </c>
      <c r="V1970" s="14" t="n">
        <f aca="false">MATCH(B1970,10_Lieux!$A:$A,0)</f>
        <v>111</v>
      </c>
      <c r="W1970" s="14" t="n">
        <f aca="false">ROUND(6371*2*ASIN(SQRT(SIN(RADIANS(INDEX(10_Lieux!$F:$F,V1970)-INDEX(10_Lieux!$F:$F,U1970))/2)^2+COS(RADIANS(INDEX(10_Lieux!$F:$F,U1970)))*COS(RADIANS(INDEX(10_Lieux!$F:$F,V1970)))*SIN(RADIANS(INDEX(10_Lieux!$G:$G,V1970)-INDEX(10_Lieux!$G:$G,U1970))/2)^2)),1)</f>
        <v>568</v>
      </c>
      <c r="X1970" s="14" t="n">
        <f aca="false">ROUND(I1970/IF(I1970&lt;p_seuil_vitesse,p_vit_lente,p_vit_rapide)*60/15,0)*15</f>
        <v>450</v>
      </c>
      <c r="Y1970" s="14" t="n">
        <f aca="false">MAX(IF(INDEX(10_Lieux!$B:$B,U1970)&lt;&gt;"Ville",INDEX(10_Lieux!$I:$I,U1970),0),IF(INDEX(10_Lieux!$B:$B,V1970)&lt;&gt;"Ville",INDEX(10_Lieux!$I:$I,V1970),0))</f>
        <v>250</v>
      </c>
      <c r="Z1970" s="14" t="str">
        <f aca="false">A1970&amp;"|"&amp;B1970</f>
        <v>Antwerp International Airport|Genève</v>
      </c>
      <c r="AA1970" s="14" t="str">
        <f aca="false">IF(I1970&lt;p_local,"Local",IF(I1970&lt;p_vv_min,"Courte distance",IF(I1970&lt;p_tres_long,"Longue distance","Très longue distance")))</f>
        <v>Très longue distance</v>
      </c>
    </row>
    <row r="1971" customFormat="false" ht="15" hidden="false" customHeight="true" outlineLevel="0" collapsed="false">
      <c r="A1971" s="1" t="s">
        <v>152</v>
      </c>
      <c r="B1971" s="1" t="s">
        <v>2117</v>
      </c>
      <c r="C1971" s="1" t="s">
        <v>35</v>
      </c>
      <c r="D1971" s="1" t="s">
        <v>653</v>
      </c>
      <c r="E1971" s="1" t="s">
        <v>2149</v>
      </c>
      <c r="F1971" s="14" t="s">
        <v>40</v>
      </c>
      <c r="G1971" s="14" t="str">
        <f aca="false">IF(I1971&lt;p_local,"Local → page infra",IF(H1971&gt;=p_ph1,"Phase 1",IF(H1971&gt;=p_ph2,"Phase 2","Phase 3")))</f>
        <v>Phase 3</v>
      </c>
      <c r="H1971" s="14" t="n">
        <f aca="false">IF(I1971&lt;p_local,0,IF(C1971="Aéroport → Aéroport",p_pts_plein,IF(Y1971&gt;0,IF(I1971&lt;=Y1971,p_pts_plein,IF(I1971&lt;=p_mult2*Y1971,p_pts_moyen,p_pts_r3)),IF(I1971&gt;=p_vv_min,p_pts_plein,IF(I1971&gt;=p_vv_moy,p_pts_moyen,p_pts_court))))+IF(INDEX(10_Lieux!$D:$D,U1971)=1,p_prio1,p_prio2)+IF(INDEX(10_Lieux!$D:$D,V1971)=1,p_prio1,p_prio2)+IF(K1971="Oui",p_tf,0)+p_hub*((INDEX(10_Lieux!$H:$H,U1971)="Hub")+(INDEX(10_Lieux!$H:$H,V1971)="Hub"))+IF(OR(INDEX(10_Lieux!$H:$H,U1971)="Premium",INDEX(10_Lieux!$H:$H,V1971)="Premium"),p_prem,0))</f>
        <v>50</v>
      </c>
      <c r="I1971" s="14" t="n">
        <f aca="false">ROUND(W1971*p_facteur,0)</f>
        <v>710</v>
      </c>
      <c r="J1971" s="14" t="str">
        <f aca="false">IF(X1971&lt;60,X1971&amp;" min",INT(X1971/60)&amp;" h"&amp;IF(MOD(X1971,60)=0,""," "&amp;TEXT(MOD(X1971,60),"00")))</f>
        <v>7 h 30</v>
      </c>
      <c r="K1971" s="14" t="str">
        <f aca="false">IF(S1971&lt;&gt;T1971,"Oui","Non")</f>
        <v>Oui</v>
      </c>
      <c r="L1971" s="14" t="str">
        <f aca="false">IF(AND(INDEX(10_Lieux!$B:$B,U1971)="Ville",INDEX(10_Lieux!$B:$B,V1971)="Ville"),"/chauffeur-prive/"&amp;INDEX(10_Lieux!$E:$E,U1971)&amp;"-"&amp;INDEX(10_Lieux!$E:$E,V1971)&amp;"/","/chauffeur-prive/"&amp;INDEX(10_Lieux!$E:$E,U1971)&amp;"/"&amp;INDEX(10_Lieux!$E:$E,V1971)&amp;"/")</f>
        <v>/chauffeur-prive/geneve/aeroport-anvers/</v>
      </c>
      <c r="M1971" s="14" t="str">
        <f aca="false">IFERROR(INDEX($L:$L,MATCH(B1971&amp;"|"&amp;A1971,$Z:$Z,0)),"—")</f>
        <v>/chauffeur-prive/aeroport-anvers/geneve/</v>
      </c>
      <c r="N1971" s="14" t="str">
        <f aca="false">IF(LEN("Chauffeur privé "&amp;INDEX(10_Lieux!$J:$J,U1971)&amp;" → "&amp;INDEX(10_Lieux!$J:$J,V1971)&amp;" | 24h/24")&gt;60,"Chauffeur privé "&amp;INDEX(10_Lieux!$J:$J,U1971)&amp;" → "&amp;INDEX(10_Lieux!$J:$J,V1971),"Chauffeur privé "&amp;INDEX(10_Lieux!$J:$J,U1971)&amp;" → "&amp;INDEX(10_Lieux!$J:$J,V1971)&amp;" | 24h/24")</f>
        <v>Chauffeur privé Genève → Aéroport d'Anvers | 24h/24</v>
      </c>
      <c r="O1971" s="14" t="n">
        <f aca="false">LEN(N1971)</f>
        <v>51</v>
      </c>
      <c r="P1971" s="14" t="str">
        <f aca="false">"Chauffeur privé "&amp;INDEX(10_Lieux!$K:$K,U1971)&amp;" vers "&amp;INDEX(10_Lieux!$L:$L,V1971)</f>
        <v>Chauffeur privé de Genève vers l'aéroport d'Anvers</v>
      </c>
      <c r="Q1971" s="14" t="str">
        <f aca="false">"Chauffeur privé "&amp;INDEX(10_Lieux!$K:$K,U1971)&amp;" vers "&amp;INDEX(10_Lieux!$L:$L,V1971)&amp;" : env. "&amp;I1971&amp;" km, "&amp;J1971&amp;" de route. Devis personnalisé, standard 24h/24 et 7j/7."</f>
        <v>Chauffeur privé de Genève vers l'aéroport d'Anvers : env. 710 km, 7 h 30 de route. Devis personnalisé, standard 24h/24 et 7j/7.</v>
      </c>
      <c r="R1971" s="14" t="n">
        <f aca="false">LEN(Q1971)</f>
        <v>127</v>
      </c>
      <c r="S1971" s="14" t="str">
        <f aca="false">INDEX(10_Lieux!$C:$C,U1971)</f>
        <v>Suisse</v>
      </c>
      <c r="T1971" s="14" t="str">
        <f aca="false">INDEX(10_Lieux!$C:$C,V1971)</f>
        <v>Belgique</v>
      </c>
      <c r="U1971" s="14" t="n">
        <f aca="false">MATCH(A1971,10_Lieux!$A:$A,0)</f>
        <v>111</v>
      </c>
      <c r="V1971" s="14" t="n">
        <f aca="false">MATCH(B1971,10_Lieux!$A:$A,0)</f>
        <v>180</v>
      </c>
      <c r="W1971" s="14" t="n">
        <f aca="false">ROUND(6371*2*ASIN(SQRT(SIN(RADIANS(INDEX(10_Lieux!$F:$F,V1971)-INDEX(10_Lieux!$F:$F,U1971))/2)^2+COS(RADIANS(INDEX(10_Lieux!$F:$F,U1971)))*COS(RADIANS(INDEX(10_Lieux!$F:$F,V1971)))*SIN(RADIANS(INDEX(10_Lieux!$G:$G,V1971)-INDEX(10_Lieux!$G:$G,U1971))/2)^2)),1)</f>
        <v>568</v>
      </c>
      <c r="X1971" s="14" t="n">
        <f aca="false">ROUND(I1971/IF(I1971&lt;p_seuil_vitesse,p_vit_lente,p_vit_rapide)*60/15,0)*15</f>
        <v>450</v>
      </c>
      <c r="Y1971" s="14" t="n">
        <f aca="false">MAX(IF(INDEX(10_Lieux!$B:$B,U1971)&lt;&gt;"Ville",INDEX(10_Lieux!$I:$I,U1971),0),IF(INDEX(10_Lieux!$B:$B,V1971)&lt;&gt;"Ville",INDEX(10_Lieux!$I:$I,V1971),0))</f>
        <v>250</v>
      </c>
      <c r="Z1971" s="14" t="str">
        <f aca="false">A1971&amp;"|"&amp;B1971</f>
        <v>Genève|Antwerp International Airport</v>
      </c>
      <c r="AA1971" s="14" t="str">
        <f aca="false">IF(I1971&lt;p_local,"Local",IF(I1971&lt;p_vv_min,"Courte distance",IF(I1971&lt;p_tres_long,"Longue distance","Très longue distance")))</f>
        <v>Très longue distance</v>
      </c>
    </row>
    <row r="1972" customFormat="false" ht="15" hidden="false" customHeight="true" outlineLevel="0" collapsed="false">
      <c r="A1972" s="1" t="s">
        <v>2117</v>
      </c>
      <c r="B1972" s="1" t="s">
        <v>154</v>
      </c>
      <c r="C1972" s="1" t="s">
        <v>34</v>
      </c>
      <c r="D1972" s="1" t="s">
        <v>653</v>
      </c>
      <c r="E1972" s="1" t="s">
        <v>2150</v>
      </c>
      <c r="F1972" s="14" t="s">
        <v>40</v>
      </c>
      <c r="G1972" s="14" t="str">
        <f aca="false">IF(I1972&lt;p_local,"Local → page infra",IF(H1972&gt;=p_ph1,"Phase 1",IF(H1972&gt;=p_ph2,"Phase 2","Phase 3")))</f>
        <v>Phase 3</v>
      </c>
      <c r="H1972" s="14" t="n">
        <f aca="false">IF(I1972&lt;p_local,0,IF(C1972="Aéroport → Aéroport",p_pts_plein,IF(Y1972&gt;0,IF(I1972&lt;=Y1972,p_pts_plein,IF(I1972&lt;=p_mult2*Y1972,p_pts_moyen,p_pts_r3)),IF(I1972&gt;=p_vv_min,p_pts_plein,IF(I1972&gt;=p_vv_moy,p_pts_moyen,p_pts_court))))+IF(INDEX(10_Lieux!$D:$D,U1972)=1,p_prio1,p_prio2)+IF(INDEX(10_Lieux!$D:$D,V1972)=1,p_prio1,p_prio2)+IF(K1972="Oui",p_tf,0)+p_hub*((INDEX(10_Lieux!$H:$H,U1972)="Hub")+(INDEX(10_Lieux!$H:$H,V1972)="Hub"))+IF(OR(INDEX(10_Lieux!$H:$H,U1972)="Premium",INDEX(10_Lieux!$H:$H,V1972)="Premium"),p_prem,0))</f>
        <v>40</v>
      </c>
      <c r="I1972" s="14" t="n">
        <f aca="false">ROUND(W1972*p_facteur,0)</f>
        <v>679</v>
      </c>
      <c r="J1972" s="14" t="str">
        <f aca="false">IF(X1972&lt;60,X1972&amp;" min",INT(X1972/60)&amp;" h"&amp;IF(MOD(X1972,60)=0,""," "&amp;TEXT(MOD(X1972,60),"00")))</f>
        <v>7 h 15</v>
      </c>
      <c r="K1972" s="14" t="str">
        <f aca="false">IF(S1972&lt;&gt;T1972,"Oui","Non")</f>
        <v>Oui</v>
      </c>
      <c r="L1972" s="14" t="str">
        <f aca="false">IF(AND(INDEX(10_Lieux!$B:$B,U1972)="Ville",INDEX(10_Lieux!$B:$B,V1972)="Ville"),"/chauffeur-prive/"&amp;INDEX(10_Lieux!$E:$E,U1972)&amp;"-"&amp;INDEX(10_Lieux!$E:$E,V1972)&amp;"/","/chauffeur-prive/"&amp;INDEX(10_Lieux!$E:$E,U1972)&amp;"/"&amp;INDEX(10_Lieux!$E:$E,V1972)&amp;"/")</f>
        <v>/chauffeur-prive/aeroport-anvers/lausanne/</v>
      </c>
      <c r="M1972" s="14" t="str">
        <f aca="false">IFERROR(INDEX($L:$L,MATCH(B1972&amp;"|"&amp;A1972,$Z:$Z,0)),"—")</f>
        <v>/chauffeur-prive/lausanne/aeroport-anvers/</v>
      </c>
      <c r="N1972" s="14" t="str">
        <f aca="false">IF(LEN("Chauffeur privé "&amp;INDEX(10_Lieux!$J:$J,U1972)&amp;" → "&amp;INDEX(10_Lieux!$J:$J,V1972)&amp;" | 24h/24")&gt;60,"Chauffeur privé "&amp;INDEX(10_Lieux!$J:$J,U1972)&amp;" → "&amp;INDEX(10_Lieux!$J:$J,V1972),"Chauffeur privé "&amp;INDEX(10_Lieux!$J:$J,U1972)&amp;" → "&amp;INDEX(10_Lieux!$J:$J,V1972)&amp;" | 24h/24")</f>
        <v>Chauffeur privé Aéroport d'Anvers → Lausanne | 24h/24</v>
      </c>
      <c r="O1972" s="14" t="n">
        <f aca="false">LEN(N1972)</f>
        <v>53</v>
      </c>
      <c r="P1972" s="14" t="str">
        <f aca="false">"Chauffeur privé "&amp;INDEX(10_Lieux!$K:$K,U1972)&amp;" vers "&amp;INDEX(10_Lieux!$L:$L,V1972)</f>
        <v>Chauffeur privé de l'aéroport d'Anvers vers Lausanne</v>
      </c>
      <c r="Q1972" s="14" t="str">
        <f aca="false">"Chauffeur privé "&amp;INDEX(10_Lieux!$K:$K,U1972)&amp;" vers "&amp;INDEX(10_Lieux!$L:$L,V1972)&amp;" : env. "&amp;I1972&amp;" km, "&amp;J1972&amp;" de route. Devis personnalisé, standard 24h/24 et 7j/7."</f>
        <v>Chauffeur privé de l'aéroport d'Anvers vers Lausanne : env. 679 km, 7 h 15 de route. Devis personnalisé, standard 24h/24 et 7j/7.</v>
      </c>
      <c r="R1972" s="14" t="n">
        <f aca="false">LEN(Q1972)</f>
        <v>129</v>
      </c>
      <c r="S1972" s="14" t="str">
        <f aca="false">INDEX(10_Lieux!$C:$C,U1972)</f>
        <v>Belgique</v>
      </c>
      <c r="T1972" s="14" t="str">
        <f aca="false">INDEX(10_Lieux!$C:$C,V1972)</f>
        <v>Suisse</v>
      </c>
      <c r="U1972" s="14" t="n">
        <f aca="false">MATCH(A1972,10_Lieux!$A:$A,0)</f>
        <v>180</v>
      </c>
      <c r="V1972" s="14" t="n">
        <f aca="false">MATCH(B1972,10_Lieux!$A:$A,0)</f>
        <v>112</v>
      </c>
      <c r="W1972" s="14" t="n">
        <f aca="false">ROUND(6371*2*ASIN(SQRT(SIN(RADIANS(INDEX(10_Lieux!$F:$F,V1972)-INDEX(10_Lieux!$F:$F,U1972))/2)^2+COS(RADIANS(INDEX(10_Lieux!$F:$F,U1972)))*COS(RADIANS(INDEX(10_Lieux!$F:$F,V1972)))*SIN(RADIANS(INDEX(10_Lieux!$G:$G,V1972)-INDEX(10_Lieux!$G:$G,U1972))/2)^2)),1)</f>
        <v>543</v>
      </c>
      <c r="X1972" s="14" t="n">
        <f aca="false">ROUND(I1972/IF(I1972&lt;p_seuil_vitesse,p_vit_lente,p_vit_rapide)*60/15,0)*15</f>
        <v>435</v>
      </c>
      <c r="Y1972" s="14" t="n">
        <f aca="false">MAX(IF(INDEX(10_Lieux!$B:$B,U1972)&lt;&gt;"Ville",INDEX(10_Lieux!$I:$I,U1972),0),IF(INDEX(10_Lieux!$B:$B,V1972)&lt;&gt;"Ville",INDEX(10_Lieux!$I:$I,V1972),0))</f>
        <v>250</v>
      </c>
      <c r="Z1972" s="14" t="str">
        <f aca="false">A1972&amp;"|"&amp;B1972</f>
        <v>Antwerp International Airport|Lausanne</v>
      </c>
      <c r="AA1972" s="14" t="str">
        <f aca="false">IF(I1972&lt;p_local,"Local",IF(I1972&lt;p_vv_min,"Courte distance",IF(I1972&lt;p_tres_long,"Longue distance","Très longue distance")))</f>
        <v>Longue distance</v>
      </c>
    </row>
    <row r="1973" customFormat="false" ht="15" hidden="false" customHeight="true" outlineLevel="0" collapsed="false">
      <c r="A1973" s="1" t="s">
        <v>154</v>
      </c>
      <c r="B1973" s="1" t="s">
        <v>2117</v>
      </c>
      <c r="C1973" s="1" t="s">
        <v>35</v>
      </c>
      <c r="D1973" s="1" t="s">
        <v>653</v>
      </c>
      <c r="E1973" s="1" t="s">
        <v>2151</v>
      </c>
      <c r="F1973" s="14" t="s">
        <v>40</v>
      </c>
      <c r="G1973" s="14" t="str">
        <f aca="false">IF(I1973&lt;p_local,"Local → page infra",IF(H1973&gt;=p_ph1,"Phase 1",IF(H1973&gt;=p_ph2,"Phase 2","Phase 3")))</f>
        <v>Phase 3</v>
      </c>
      <c r="H1973" s="14" t="n">
        <f aca="false">IF(I1973&lt;p_local,0,IF(C1973="Aéroport → Aéroport",p_pts_plein,IF(Y1973&gt;0,IF(I1973&lt;=Y1973,p_pts_plein,IF(I1973&lt;=p_mult2*Y1973,p_pts_moyen,p_pts_r3)),IF(I1973&gt;=p_vv_min,p_pts_plein,IF(I1973&gt;=p_vv_moy,p_pts_moyen,p_pts_court))))+IF(INDEX(10_Lieux!$D:$D,U1973)=1,p_prio1,p_prio2)+IF(INDEX(10_Lieux!$D:$D,V1973)=1,p_prio1,p_prio2)+IF(K1973="Oui",p_tf,0)+p_hub*((INDEX(10_Lieux!$H:$H,U1973)="Hub")+(INDEX(10_Lieux!$H:$H,V1973)="Hub"))+IF(OR(INDEX(10_Lieux!$H:$H,U1973)="Premium",INDEX(10_Lieux!$H:$H,V1973)="Premium"),p_prem,0))</f>
        <v>40</v>
      </c>
      <c r="I1973" s="14" t="n">
        <f aca="false">ROUND(W1973*p_facteur,0)</f>
        <v>679</v>
      </c>
      <c r="J1973" s="14" t="str">
        <f aca="false">IF(X1973&lt;60,X1973&amp;" min",INT(X1973/60)&amp;" h"&amp;IF(MOD(X1973,60)=0,""," "&amp;TEXT(MOD(X1973,60),"00")))</f>
        <v>7 h 15</v>
      </c>
      <c r="K1973" s="14" t="str">
        <f aca="false">IF(S1973&lt;&gt;T1973,"Oui","Non")</f>
        <v>Oui</v>
      </c>
      <c r="L1973" s="14" t="str">
        <f aca="false">IF(AND(INDEX(10_Lieux!$B:$B,U1973)="Ville",INDEX(10_Lieux!$B:$B,V1973)="Ville"),"/chauffeur-prive/"&amp;INDEX(10_Lieux!$E:$E,U1973)&amp;"-"&amp;INDEX(10_Lieux!$E:$E,V1973)&amp;"/","/chauffeur-prive/"&amp;INDEX(10_Lieux!$E:$E,U1973)&amp;"/"&amp;INDEX(10_Lieux!$E:$E,V1973)&amp;"/")</f>
        <v>/chauffeur-prive/lausanne/aeroport-anvers/</v>
      </c>
      <c r="M1973" s="14" t="str">
        <f aca="false">IFERROR(INDEX($L:$L,MATCH(B1973&amp;"|"&amp;A1973,$Z:$Z,0)),"—")</f>
        <v>/chauffeur-prive/aeroport-anvers/lausanne/</v>
      </c>
      <c r="N1973" s="14" t="str">
        <f aca="false">IF(LEN("Chauffeur privé "&amp;INDEX(10_Lieux!$J:$J,U1973)&amp;" → "&amp;INDEX(10_Lieux!$J:$J,V1973)&amp;" | 24h/24")&gt;60,"Chauffeur privé "&amp;INDEX(10_Lieux!$J:$J,U1973)&amp;" → "&amp;INDEX(10_Lieux!$J:$J,V1973),"Chauffeur privé "&amp;INDEX(10_Lieux!$J:$J,U1973)&amp;" → "&amp;INDEX(10_Lieux!$J:$J,V1973)&amp;" | 24h/24")</f>
        <v>Chauffeur privé Lausanne → Aéroport d'Anvers | 24h/24</v>
      </c>
      <c r="O1973" s="14" t="n">
        <f aca="false">LEN(N1973)</f>
        <v>53</v>
      </c>
      <c r="P1973" s="14" t="str">
        <f aca="false">"Chauffeur privé "&amp;INDEX(10_Lieux!$K:$K,U1973)&amp;" vers "&amp;INDEX(10_Lieux!$L:$L,V1973)</f>
        <v>Chauffeur privé de Lausanne vers l'aéroport d'Anvers</v>
      </c>
      <c r="Q1973" s="14" t="str">
        <f aca="false">"Chauffeur privé "&amp;INDEX(10_Lieux!$K:$K,U1973)&amp;" vers "&amp;INDEX(10_Lieux!$L:$L,V1973)&amp;" : env. "&amp;I1973&amp;" km, "&amp;J1973&amp;" de route. Devis personnalisé, standard 24h/24 et 7j/7."</f>
        <v>Chauffeur privé de Lausanne vers l'aéroport d'Anvers : env. 679 km, 7 h 15 de route. Devis personnalisé, standard 24h/24 et 7j/7.</v>
      </c>
      <c r="R1973" s="14" t="n">
        <f aca="false">LEN(Q1973)</f>
        <v>129</v>
      </c>
      <c r="S1973" s="14" t="str">
        <f aca="false">INDEX(10_Lieux!$C:$C,U1973)</f>
        <v>Suisse</v>
      </c>
      <c r="T1973" s="14" t="str">
        <f aca="false">INDEX(10_Lieux!$C:$C,V1973)</f>
        <v>Belgique</v>
      </c>
      <c r="U1973" s="14" t="n">
        <f aca="false">MATCH(A1973,10_Lieux!$A:$A,0)</f>
        <v>112</v>
      </c>
      <c r="V1973" s="14" t="n">
        <f aca="false">MATCH(B1973,10_Lieux!$A:$A,0)</f>
        <v>180</v>
      </c>
      <c r="W1973" s="14" t="n">
        <f aca="false">ROUND(6371*2*ASIN(SQRT(SIN(RADIANS(INDEX(10_Lieux!$F:$F,V1973)-INDEX(10_Lieux!$F:$F,U1973))/2)^2+COS(RADIANS(INDEX(10_Lieux!$F:$F,U1973)))*COS(RADIANS(INDEX(10_Lieux!$F:$F,V1973)))*SIN(RADIANS(INDEX(10_Lieux!$G:$G,V1973)-INDEX(10_Lieux!$G:$G,U1973))/2)^2)),1)</f>
        <v>543</v>
      </c>
      <c r="X1973" s="14" t="n">
        <f aca="false">ROUND(I1973/IF(I1973&lt;p_seuil_vitesse,p_vit_lente,p_vit_rapide)*60/15,0)*15</f>
        <v>435</v>
      </c>
      <c r="Y1973" s="14" t="n">
        <f aca="false">MAX(IF(INDEX(10_Lieux!$B:$B,U1973)&lt;&gt;"Ville",INDEX(10_Lieux!$I:$I,U1973),0),IF(INDEX(10_Lieux!$B:$B,V1973)&lt;&gt;"Ville",INDEX(10_Lieux!$I:$I,V1973),0))</f>
        <v>250</v>
      </c>
      <c r="Z1973" s="14" t="str">
        <f aca="false">A1973&amp;"|"&amp;B1973</f>
        <v>Lausanne|Antwerp International Airport</v>
      </c>
      <c r="AA1973" s="14" t="str">
        <f aca="false">IF(I1973&lt;p_local,"Local",IF(I1973&lt;p_vv_min,"Courte distance",IF(I1973&lt;p_tres_long,"Longue distance","Très longue distance")))</f>
        <v>Longue distance</v>
      </c>
    </row>
    <row r="1974" customFormat="false" ht="15" hidden="false" customHeight="true" outlineLevel="0" collapsed="false">
      <c r="A1974" s="1" t="s">
        <v>2117</v>
      </c>
      <c r="B1974" s="1" t="s">
        <v>156</v>
      </c>
      <c r="C1974" s="1" t="s">
        <v>34</v>
      </c>
      <c r="D1974" s="1" t="s">
        <v>653</v>
      </c>
      <c r="E1974" s="1" t="s">
        <v>2152</v>
      </c>
      <c r="F1974" s="14" t="s">
        <v>40</v>
      </c>
      <c r="G1974" s="14" t="str">
        <f aca="false">IF(I1974&lt;p_local,"Local → page infra",IF(H1974&gt;=p_ph1,"Phase 1",IF(H1974&gt;=p_ph2,"Phase 2","Phase 3")))</f>
        <v>Phase 2</v>
      </c>
      <c r="H1974" s="14" t="n">
        <f aca="false">IF(I1974&lt;p_local,0,IF(C1974="Aéroport → Aéroport",p_pts_plein,IF(Y1974&gt;0,IF(I1974&lt;=Y1974,p_pts_plein,IF(I1974&lt;=p_mult2*Y1974,p_pts_moyen,p_pts_r3)),IF(I1974&gt;=p_vv_min,p_pts_plein,IF(I1974&gt;=p_vv_moy,p_pts_moyen,p_pts_court))))+IF(INDEX(10_Lieux!$D:$D,U1974)=1,p_prio1,p_prio2)+IF(INDEX(10_Lieux!$D:$D,V1974)=1,p_prio1,p_prio2)+IF(K1974="Oui",p_tf,0)+p_hub*((INDEX(10_Lieux!$H:$H,U1974)="Hub")+(INDEX(10_Lieux!$H:$H,V1974)="Hub"))+IF(OR(INDEX(10_Lieux!$H:$H,U1974)="Premium",INDEX(10_Lieux!$H:$H,V1974)="Premium"),p_prem,0))</f>
        <v>70</v>
      </c>
      <c r="I1974" s="14" t="n">
        <f aca="false">ROUND(W1974*p_facteur,0)</f>
        <v>49</v>
      </c>
      <c r="J1974" s="14" t="str">
        <f aca="false">IF(X1974&lt;60,X1974&amp;" min",INT(X1974/60)&amp;" h"&amp;IF(MOD(X1974,60)=0,""," "&amp;TEXT(MOD(X1974,60),"00")))</f>
        <v>45 min</v>
      </c>
      <c r="K1974" s="14" t="str">
        <f aca="false">IF(S1974&lt;&gt;T1974,"Oui","Non")</f>
        <v>Non</v>
      </c>
      <c r="L1974" s="14" t="str">
        <f aca="false">IF(AND(INDEX(10_Lieux!$B:$B,U1974)="Ville",INDEX(10_Lieux!$B:$B,V1974)="Ville"),"/chauffeur-prive/"&amp;INDEX(10_Lieux!$E:$E,U1974)&amp;"-"&amp;INDEX(10_Lieux!$E:$E,V1974)&amp;"/","/chauffeur-prive/"&amp;INDEX(10_Lieux!$E:$E,U1974)&amp;"/"&amp;INDEX(10_Lieux!$E:$E,V1974)&amp;"/")</f>
        <v>/chauffeur-prive/aeroport-anvers/bruxelles/</v>
      </c>
      <c r="M1974" s="14" t="str">
        <f aca="false">IFERROR(INDEX($L:$L,MATCH(B1974&amp;"|"&amp;A1974,$Z:$Z,0)),"—")</f>
        <v>/chauffeur-prive/bruxelles/aeroport-anvers/</v>
      </c>
      <c r="N1974" s="14" t="str">
        <f aca="false">IF(LEN("Chauffeur privé "&amp;INDEX(10_Lieux!$J:$J,U1974)&amp;" → "&amp;INDEX(10_Lieux!$J:$J,V1974)&amp;" | 24h/24")&gt;60,"Chauffeur privé "&amp;INDEX(10_Lieux!$J:$J,U1974)&amp;" → "&amp;INDEX(10_Lieux!$J:$J,V1974),"Chauffeur privé "&amp;INDEX(10_Lieux!$J:$J,U1974)&amp;" → "&amp;INDEX(10_Lieux!$J:$J,V1974)&amp;" | 24h/24")</f>
        <v>Chauffeur privé Aéroport d'Anvers → Bruxelles | 24h/24</v>
      </c>
      <c r="O1974" s="14" t="n">
        <f aca="false">LEN(N1974)</f>
        <v>54</v>
      </c>
      <c r="P1974" s="14" t="str">
        <f aca="false">"Chauffeur privé "&amp;INDEX(10_Lieux!$K:$K,U1974)&amp;" vers "&amp;INDEX(10_Lieux!$L:$L,V1974)</f>
        <v>Chauffeur privé de l'aéroport d'Anvers vers Bruxelles</v>
      </c>
      <c r="Q1974" s="14" t="str">
        <f aca="false">"Chauffeur privé "&amp;INDEX(10_Lieux!$K:$K,U1974)&amp;" vers "&amp;INDEX(10_Lieux!$L:$L,V1974)&amp;" : env. "&amp;I1974&amp;" km, "&amp;J1974&amp;" de route. Devis personnalisé, standard 24h/24 et 7j/7."</f>
        <v>Chauffeur privé de l'aéroport d'Anvers vers Bruxelles : env. 49 km, 45 min de route. Devis personnalisé, standard 24h/24 et 7j/7.</v>
      </c>
      <c r="R1974" s="14" t="n">
        <f aca="false">LEN(Q1974)</f>
        <v>129</v>
      </c>
      <c r="S1974" s="14" t="str">
        <f aca="false">INDEX(10_Lieux!$C:$C,U1974)</f>
        <v>Belgique</v>
      </c>
      <c r="T1974" s="14" t="str">
        <f aca="false">INDEX(10_Lieux!$C:$C,V1974)</f>
        <v>Belgique</v>
      </c>
      <c r="U1974" s="14" t="n">
        <f aca="false">MATCH(A1974,10_Lieux!$A:$A,0)</f>
        <v>180</v>
      </c>
      <c r="V1974" s="14" t="n">
        <f aca="false">MATCH(B1974,10_Lieux!$A:$A,0)</f>
        <v>93</v>
      </c>
      <c r="W1974" s="14" t="n">
        <f aca="false">ROUND(6371*2*ASIN(SQRT(SIN(RADIANS(INDEX(10_Lieux!$F:$F,V1974)-INDEX(10_Lieux!$F:$F,U1974))/2)^2+COS(RADIANS(INDEX(10_Lieux!$F:$F,U1974)))*COS(RADIANS(INDEX(10_Lieux!$F:$F,V1974)))*SIN(RADIANS(INDEX(10_Lieux!$G:$G,V1974)-INDEX(10_Lieux!$G:$G,U1974))/2)^2)),1)</f>
        <v>38.8</v>
      </c>
      <c r="X1974" s="14" t="n">
        <f aca="false">ROUND(I1974/IF(I1974&lt;p_seuil_vitesse,p_vit_lente,p_vit_rapide)*60/15,0)*15</f>
        <v>45</v>
      </c>
      <c r="Y1974" s="14" t="n">
        <f aca="false">MAX(IF(INDEX(10_Lieux!$B:$B,U1974)&lt;&gt;"Ville",INDEX(10_Lieux!$I:$I,U1974),0),IF(INDEX(10_Lieux!$B:$B,V1974)&lt;&gt;"Ville",INDEX(10_Lieux!$I:$I,V1974),0))</f>
        <v>250</v>
      </c>
      <c r="Z1974" s="14" t="str">
        <f aca="false">A1974&amp;"|"&amp;B1974</f>
        <v>Antwerp International Airport|Bruxelles</v>
      </c>
      <c r="AA1974" s="14" t="str">
        <f aca="false">IF(I1974&lt;p_local,"Local",IF(I1974&lt;p_vv_min,"Courte distance",IF(I1974&lt;p_tres_long,"Longue distance","Très longue distance")))</f>
        <v>Courte distance</v>
      </c>
    </row>
    <row r="1975" customFormat="false" ht="15" hidden="false" customHeight="true" outlineLevel="0" collapsed="false">
      <c r="A1975" s="1" t="s">
        <v>156</v>
      </c>
      <c r="B1975" s="1" t="s">
        <v>2117</v>
      </c>
      <c r="C1975" s="1" t="s">
        <v>35</v>
      </c>
      <c r="D1975" s="1" t="s">
        <v>653</v>
      </c>
      <c r="E1975" s="1" t="s">
        <v>2153</v>
      </c>
      <c r="F1975" s="14" t="s">
        <v>40</v>
      </c>
      <c r="G1975" s="14" t="str">
        <f aca="false">IF(I1975&lt;p_local,"Local → page infra",IF(H1975&gt;=p_ph1,"Phase 1",IF(H1975&gt;=p_ph2,"Phase 2","Phase 3")))</f>
        <v>Phase 2</v>
      </c>
      <c r="H1975" s="14" t="n">
        <f aca="false">IF(I1975&lt;p_local,0,IF(C1975="Aéroport → Aéroport",p_pts_plein,IF(Y1975&gt;0,IF(I1975&lt;=Y1975,p_pts_plein,IF(I1975&lt;=p_mult2*Y1975,p_pts_moyen,p_pts_r3)),IF(I1975&gt;=p_vv_min,p_pts_plein,IF(I1975&gt;=p_vv_moy,p_pts_moyen,p_pts_court))))+IF(INDEX(10_Lieux!$D:$D,U1975)=1,p_prio1,p_prio2)+IF(INDEX(10_Lieux!$D:$D,V1975)=1,p_prio1,p_prio2)+IF(K1975="Oui",p_tf,0)+p_hub*((INDEX(10_Lieux!$H:$H,U1975)="Hub")+(INDEX(10_Lieux!$H:$H,V1975)="Hub"))+IF(OR(INDEX(10_Lieux!$H:$H,U1975)="Premium",INDEX(10_Lieux!$H:$H,V1975)="Premium"),p_prem,0))</f>
        <v>70</v>
      </c>
      <c r="I1975" s="14" t="n">
        <f aca="false">ROUND(W1975*p_facteur,0)</f>
        <v>49</v>
      </c>
      <c r="J1975" s="14" t="str">
        <f aca="false">IF(X1975&lt;60,X1975&amp;" min",INT(X1975/60)&amp;" h"&amp;IF(MOD(X1975,60)=0,""," "&amp;TEXT(MOD(X1975,60),"00")))</f>
        <v>45 min</v>
      </c>
      <c r="K1975" s="14" t="str">
        <f aca="false">IF(S1975&lt;&gt;T1975,"Oui","Non")</f>
        <v>Non</v>
      </c>
      <c r="L1975" s="14" t="str">
        <f aca="false">IF(AND(INDEX(10_Lieux!$B:$B,U1975)="Ville",INDEX(10_Lieux!$B:$B,V1975)="Ville"),"/chauffeur-prive/"&amp;INDEX(10_Lieux!$E:$E,U1975)&amp;"-"&amp;INDEX(10_Lieux!$E:$E,V1975)&amp;"/","/chauffeur-prive/"&amp;INDEX(10_Lieux!$E:$E,U1975)&amp;"/"&amp;INDEX(10_Lieux!$E:$E,V1975)&amp;"/")</f>
        <v>/chauffeur-prive/bruxelles/aeroport-anvers/</v>
      </c>
      <c r="M1975" s="14" t="str">
        <f aca="false">IFERROR(INDEX($L:$L,MATCH(B1975&amp;"|"&amp;A1975,$Z:$Z,0)),"—")</f>
        <v>/chauffeur-prive/aeroport-anvers/bruxelles/</v>
      </c>
      <c r="N1975" s="14" t="str">
        <f aca="false">IF(LEN("Chauffeur privé "&amp;INDEX(10_Lieux!$J:$J,U1975)&amp;" → "&amp;INDEX(10_Lieux!$J:$J,V1975)&amp;" | 24h/24")&gt;60,"Chauffeur privé "&amp;INDEX(10_Lieux!$J:$J,U1975)&amp;" → "&amp;INDEX(10_Lieux!$J:$J,V1975),"Chauffeur privé "&amp;INDEX(10_Lieux!$J:$J,U1975)&amp;" → "&amp;INDEX(10_Lieux!$J:$J,V1975)&amp;" | 24h/24")</f>
        <v>Chauffeur privé Bruxelles → Aéroport d'Anvers | 24h/24</v>
      </c>
      <c r="O1975" s="14" t="n">
        <f aca="false">LEN(N1975)</f>
        <v>54</v>
      </c>
      <c r="P1975" s="14" t="str">
        <f aca="false">"Chauffeur privé "&amp;INDEX(10_Lieux!$K:$K,U1975)&amp;" vers "&amp;INDEX(10_Lieux!$L:$L,V1975)</f>
        <v>Chauffeur privé de Bruxelles vers l'aéroport d'Anvers</v>
      </c>
      <c r="Q1975" s="14" t="str">
        <f aca="false">"Chauffeur privé "&amp;INDEX(10_Lieux!$K:$K,U1975)&amp;" vers "&amp;INDEX(10_Lieux!$L:$L,V1975)&amp;" : env. "&amp;I1975&amp;" km, "&amp;J1975&amp;" de route. Devis personnalisé, standard 24h/24 et 7j/7."</f>
        <v>Chauffeur privé de Bruxelles vers l'aéroport d'Anvers : env. 49 km, 45 min de route. Devis personnalisé, standard 24h/24 et 7j/7.</v>
      </c>
      <c r="R1975" s="14" t="n">
        <f aca="false">LEN(Q1975)</f>
        <v>129</v>
      </c>
      <c r="S1975" s="14" t="str">
        <f aca="false">INDEX(10_Lieux!$C:$C,U1975)</f>
        <v>Belgique</v>
      </c>
      <c r="T1975" s="14" t="str">
        <f aca="false">INDEX(10_Lieux!$C:$C,V1975)</f>
        <v>Belgique</v>
      </c>
      <c r="U1975" s="14" t="n">
        <f aca="false">MATCH(A1975,10_Lieux!$A:$A,0)</f>
        <v>93</v>
      </c>
      <c r="V1975" s="14" t="n">
        <f aca="false">MATCH(B1975,10_Lieux!$A:$A,0)</f>
        <v>180</v>
      </c>
      <c r="W1975" s="14" t="n">
        <f aca="false">ROUND(6371*2*ASIN(SQRT(SIN(RADIANS(INDEX(10_Lieux!$F:$F,V1975)-INDEX(10_Lieux!$F:$F,U1975))/2)^2+COS(RADIANS(INDEX(10_Lieux!$F:$F,U1975)))*COS(RADIANS(INDEX(10_Lieux!$F:$F,V1975)))*SIN(RADIANS(INDEX(10_Lieux!$G:$G,V1975)-INDEX(10_Lieux!$G:$G,U1975))/2)^2)),1)</f>
        <v>38.8</v>
      </c>
      <c r="X1975" s="14" t="n">
        <f aca="false">ROUND(I1975/IF(I1975&lt;p_seuil_vitesse,p_vit_lente,p_vit_rapide)*60/15,0)*15</f>
        <v>45</v>
      </c>
      <c r="Y1975" s="14" t="n">
        <f aca="false">MAX(IF(INDEX(10_Lieux!$B:$B,U1975)&lt;&gt;"Ville",INDEX(10_Lieux!$I:$I,U1975),0),IF(INDEX(10_Lieux!$B:$B,V1975)&lt;&gt;"Ville",INDEX(10_Lieux!$I:$I,V1975),0))</f>
        <v>250</v>
      </c>
      <c r="Z1975" s="14" t="str">
        <f aca="false">A1975&amp;"|"&amp;B1975</f>
        <v>Bruxelles|Antwerp International Airport</v>
      </c>
      <c r="AA1975" s="14" t="str">
        <f aca="false">IF(I1975&lt;p_local,"Local",IF(I1975&lt;p_vv_min,"Courte distance",IF(I1975&lt;p_tres_long,"Longue distance","Très longue distance")))</f>
        <v>Courte distance</v>
      </c>
    </row>
    <row r="1976" customFormat="false" ht="15" hidden="false" customHeight="true" outlineLevel="0" collapsed="false">
      <c r="A1976" s="1" t="s">
        <v>2117</v>
      </c>
      <c r="B1976" s="1" t="s">
        <v>158</v>
      </c>
      <c r="C1976" s="1" t="s">
        <v>34</v>
      </c>
      <c r="D1976" s="1" t="s">
        <v>653</v>
      </c>
      <c r="E1976" s="1" t="s">
        <v>2154</v>
      </c>
      <c r="F1976" s="14" t="s">
        <v>40</v>
      </c>
      <c r="G1976" s="14" t="str">
        <f aca="false">IF(I1976&lt;p_local,"Local → page infra",IF(H1976&gt;=p_ph1,"Phase 1",IF(H1976&gt;=p_ph2,"Phase 2","Phase 3")))</f>
        <v>Phase 3</v>
      </c>
      <c r="H1976" s="14" t="n">
        <f aca="false">IF(I1976&lt;p_local,0,IF(C1976="Aéroport → Aéroport",p_pts_plein,IF(Y1976&gt;0,IF(I1976&lt;=Y1976,p_pts_plein,IF(I1976&lt;=p_mult2*Y1976,p_pts_moyen,p_pts_r3)),IF(I1976&gt;=p_vv_min,p_pts_plein,IF(I1976&gt;=p_vv_moy,p_pts_moyen,p_pts_court))))+IF(INDEX(10_Lieux!$D:$D,U1976)=1,p_prio1,p_prio2)+IF(INDEX(10_Lieux!$D:$D,V1976)=1,p_prio1,p_prio2)+IF(K1976="Oui",p_tf,0)+p_hub*((INDEX(10_Lieux!$H:$H,U1976)="Hub")+(INDEX(10_Lieux!$H:$H,V1976)="Hub"))+IF(OR(INDEX(10_Lieux!$H:$H,U1976)="Premium",INDEX(10_Lieux!$H:$H,V1976)="Premium"),p_prem,0))</f>
        <v>60</v>
      </c>
      <c r="I1976" s="14" t="n">
        <f aca="false">ROUND(W1976*p_facteur,0)</f>
        <v>124</v>
      </c>
      <c r="J1976" s="14" t="str">
        <f aca="false">IF(X1976&lt;60,X1976&amp;" min",INT(X1976/60)&amp;" h"&amp;IF(MOD(X1976,60)=0,""," "&amp;TEXT(MOD(X1976,60),"00")))</f>
        <v>1 h 15</v>
      </c>
      <c r="K1976" s="14" t="str">
        <f aca="false">IF(S1976&lt;&gt;T1976,"Oui","Non")</f>
        <v>Non</v>
      </c>
      <c r="L1976" s="14" t="str">
        <f aca="false">IF(AND(INDEX(10_Lieux!$B:$B,U1976)="Ville",INDEX(10_Lieux!$B:$B,V1976)="Ville"),"/chauffeur-prive/"&amp;INDEX(10_Lieux!$E:$E,U1976)&amp;"-"&amp;INDEX(10_Lieux!$E:$E,V1976)&amp;"/","/chauffeur-prive/"&amp;INDEX(10_Lieux!$E:$E,U1976)&amp;"/"&amp;INDEX(10_Lieux!$E:$E,V1976)&amp;"/")</f>
        <v>/chauffeur-prive/aeroport-anvers/liege/</v>
      </c>
      <c r="M1976" s="14" t="str">
        <f aca="false">IFERROR(INDEX($L:$L,MATCH(B1976&amp;"|"&amp;A1976,$Z:$Z,0)),"—")</f>
        <v>/chauffeur-prive/liege/aeroport-anvers/</v>
      </c>
      <c r="N1976" s="14" t="str">
        <f aca="false">IF(LEN("Chauffeur privé "&amp;INDEX(10_Lieux!$J:$J,U1976)&amp;" → "&amp;INDEX(10_Lieux!$J:$J,V1976)&amp;" | 24h/24")&gt;60,"Chauffeur privé "&amp;INDEX(10_Lieux!$J:$J,U1976)&amp;" → "&amp;INDEX(10_Lieux!$J:$J,V1976),"Chauffeur privé "&amp;INDEX(10_Lieux!$J:$J,U1976)&amp;" → "&amp;INDEX(10_Lieux!$J:$J,V1976)&amp;" | 24h/24")</f>
        <v>Chauffeur privé Aéroport d'Anvers → Liège | 24h/24</v>
      </c>
      <c r="O1976" s="14" t="n">
        <f aca="false">LEN(N1976)</f>
        <v>50</v>
      </c>
      <c r="P1976" s="14" t="str">
        <f aca="false">"Chauffeur privé "&amp;INDEX(10_Lieux!$K:$K,U1976)&amp;" vers "&amp;INDEX(10_Lieux!$L:$L,V1976)</f>
        <v>Chauffeur privé de l'aéroport d'Anvers vers Liège</v>
      </c>
      <c r="Q1976" s="14" t="str">
        <f aca="false">"Chauffeur privé "&amp;INDEX(10_Lieux!$K:$K,U1976)&amp;" vers "&amp;INDEX(10_Lieux!$L:$L,V1976)&amp;" : env. "&amp;I1976&amp;" km, "&amp;J1976&amp;" de route. Devis personnalisé, standard 24h/24 et 7j/7."</f>
        <v>Chauffeur privé de l'aéroport d'Anvers vers Liège : env. 124 km, 1 h 15 de route. Devis personnalisé, standard 24h/24 et 7j/7.</v>
      </c>
      <c r="R1976" s="14" t="n">
        <f aca="false">LEN(Q1976)</f>
        <v>126</v>
      </c>
      <c r="S1976" s="14" t="str">
        <f aca="false">INDEX(10_Lieux!$C:$C,U1976)</f>
        <v>Belgique</v>
      </c>
      <c r="T1976" s="14" t="str">
        <f aca="false">INDEX(10_Lieux!$C:$C,V1976)</f>
        <v>Belgique</v>
      </c>
      <c r="U1976" s="14" t="n">
        <f aca="false">MATCH(A1976,10_Lieux!$A:$A,0)</f>
        <v>180</v>
      </c>
      <c r="V1976" s="14" t="n">
        <f aca="false">MATCH(B1976,10_Lieux!$A:$A,0)</f>
        <v>94</v>
      </c>
      <c r="W1976" s="14" t="n">
        <f aca="false">ROUND(6371*2*ASIN(SQRT(SIN(RADIANS(INDEX(10_Lieux!$F:$F,V1976)-INDEX(10_Lieux!$F:$F,U1976))/2)^2+COS(RADIANS(INDEX(10_Lieux!$F:$F,U1976)))*COS(RADIANS(INDEX(10_Lieux!$F:$F,V1976)))*SIN(RADIANS(INDEX(10_Lieux!$G:$G,V1976)-INDEX(10_Lieux!$G:$G,U1976))/2)^2)),1)</f>
        <v>99.3</v>
      </c>
      <c r="X1976" s="14" t="n">
        <f aca="false">ROUND(I1976/IF(I1976&lt;p_seuil_vitesse,p_vit_lente,p_vit_rapide)*60/15,0)*15</f>
        <v>75</v>
      </c>
      <c r="Y1976" s="14" t="n">
        <f aca="false">MAX(IF(INDEX(10_Lieux!$B:$B,U1976)&lt;&gt;"Ville",INDEX(10_Lieux!$I:$I,U1976),0),IF(INDEX(10_Lieux!$B:$B,V1976)&lt;&gt;"Ville",INDEX(10_Lieux!$I:$I,V1976),0))</f>
        <v>250</v>
      </c>
      <c r="Z1976" s="14" t="str">
        <f aca="false">A1976&amp;"|"&amp;B1976</f>
        <v>Antwerp International Airport|Liège</v>
      </c>
      <c r="AA1976" s="14" t="str">
        <f aca="false">IF(I1976&lt;p_local,"Local",IF(I1976&lt;p_vv_min,"Courte distance",IF(I1976&lt;p_tres_long,"Longue distance","Très longue distance")))</f>
        <v>Longue distance</v>
      </c>
    </row>
    <row r="1977" customFormat="false" ht="15" hidden="false" customHeight="true" outlineLevel="0" collapsed="false">
      <c r="A1977" s="1" t="s">
        <v>158</v>
      </c>
      <c r="B1977" s="1" t="s">
        <v>2117</v>
      </c>
      <c r="C1977" s="1" t="s">
        <v>35</v>
      </c>
      <c r="D1977" s="1" t="s">
        <v>653</v>
      </c>
      <c r="E1977" s="1" t="s">
        <v>2155</v>
      </c>
      <c r="F1977" s="14" t="s">
        <v>40</v>
      </c>
      <c r="G1977" s="14" t="str">
        <f aca="false">IF(I1977&lt;p_local,"Local → page infra",IF(H1977&gt;=p_ph1,"Phase 1",IF(H1977&gt;=p_ph2,"Phase 2","Phase 3")))</f>
        <v>Phase 3</v>
      </c>
      <c r="H1977" s="14" t="n">
        <f aca="false">IF(I1977&lt;p_local,0,IF(C1977="Aéroport → Aéroport",p_pts_plein,IF(Y1977&gt;0,IF(I1977&lt;=Y1977,p_pts_plein,IF(I1977&lt;=p_mult2*Y1977,p_pts_moyen,p_pts_r3)),IF(I1977&gt;=p_vv_min,p_pts_plein,IF(I1977&gt;=p_vv_moy,p_pts_moyen,p_pts_court))))+IF(INDEX(10_Lieux!$D:$D,U1977)=1,p_prio1,p_prio2)+IF(INDEX(10_Lieux!$D:$D,V1977)=1,p_prio1,p_prio2)+IF(K1977="Oui",p_tf,0)+p_hub*((INDEX(10_Lieux!$H:$H,U1977)="Hub")+(INDEX(10_Lieux!$H:$H,V1977)="Hub"))+IF(OR(INDEX(10_Lieux!$H:$H,U1977)="Premium",INDEX(10_Lieux!$H:$H,V1977)="Premium"),p_prem,0))</f>
        <v>60</v>
      </c>
      <c r="I1977" s="14" t="n">
        <f aca="false">ROUND(W1977*p_facteur,0)</f>
        <v>124</v>
      </c>
      <c r="J1977" s="14" t="str">
        <f aca="false">IF(X1977&lt;60,X1977&amp;" min",INT(X1977/60)&amp;" h"&amp;IF(MOD(X1977,60)=0,""," "&amp;TEXT(MOD(X1977,60),"00")))</f>
        <v>1 h 15</v>
      </c>
      <c r="K1977" s="14" t="str">
        <f aca="false">IF(S1977&lt;&gt;T1977,"Oui","Non")</f>
        <v>Non</v>
      </c>
      <c r="L1977" s="14" t="str">
        <f aca="false">IF(AND(INDEX(10_Lieux!$B:$B,U1977)="Ville",INDEX(10_Lieux!$B:$B,V1977)="Ville"),"/chauffeur-prive/"&amp;INDEX(10_Lieux!$E:$E,U1977)&amp;"-"&amp;INDEX(10_Lieux!$E:$E,V1977)&amp;"/","/chauffeur-prive/"&amp;INDEX(10_Lieux!$E:$E,U1977)&amp;"/"&amp;INDEX(10_Lieux!$E:$E,V1977)&amp;"/")</f>
        <v>/chauffeur-prive/liege/aeroport-anvers/</v>
      </c>
      <c r="M1977" s="14" t="str">
        <f aca="false">IFERROR(INDEX($L:$L,MATCH(B1977&amp;"|"&amp;A1977,$Z:$Z,0)),"—")</f>
        <v>/chauffeur-prive/aeroport-anvers/liege/</v>
      </c>
      <c r="N1977" s="14" t="str">
        <f aca="false">IF(LEN("Chauffeur privé "&amp;INDEX(10_Lieux!$J:$J,U1977)&amp;" → "&amp;INDEX(10_Lieux!$J:$J,V1977)&amp;" | 24h/24")&gt;60,"Chauffeur privé "&amp;INDEX(10_Lieux!$J:$J,U1977)&amp;" → "&amp;INDEX(10_Lieux!$J:$J,V1977),"Chauffeur privé "&amp;INDEX(10_Lieux!$J:$J,U1977)&amp;" → "&amp;INDEX(10_Lieux!$J:$J,V1977)&amp;" | 24h/24")</f>
        <v>Chauffeur privé Liège → Aéroport d'Anvers | 24h/24</v>
      </c>
      <c r="O1977" s="14" t="n">
        <f aca="false">LEN(N1977)</f>
        <v>50</v>
      </c>
      <c r="P1977" s="14" t="str">
        <f aca="false">"Chauffeur privé "&amp;INDEX(10_Lieux!$K:$K,U1977)&amp;" vers "&amp;INDEX(10_Lieux!$L:$L,V1977)</f>
        <v>Chauffeur privé de Liège vers l'aéroport d'Anvers</v>
      </c>
      <c r="Q1977" s="14" t="str">
        <f aca="false">"Chauffeur privé "&amp;INDEX(10_Lieux!$K:$K,U1977)&amp;" vers "&amp;INDEX(10_Lieux!$L:$L,V1977)&amp;" : env. "&amp;I1977&amp;" km, "&amp;J1977&amp;" de route. Devis personnalisé, standard 24h/24 et 7j/7."</f>
        <v>Chauffeur privé de Liège vers l'aéroport d'Anvers : env. 124 km, 1 h 15 de route. Devis personnalisé, standard 24h/24 et 7j/7.</v>
      </c>
      <c r="R1977" s="14" t="n">
        <f aca="false">LEN(Q1977)</f>
        <v>126</v>
      </c>
      <c r="S1977" s="14" t="str">
        <f aca="false">INDEX(10_Lieux!$C:$C,U1977)</f>
        <v>Belgique</v>
      </c>
      <c r="T1977" s="14" t="str">
        <f aca="false">INDEX(10_Lieux!$C:$C,V1977)</f>
        <v>Belgique</v>
      </c>
      <c r="U1977" s="14" t="n">
        <f aca="false">MATCH(A1977,10_Lieux!$A:$A,0)</f>
        <v>94</v>
      </c>
      <c r="V1977" s="14" t="n">
        <f aca="false">MATCH(B1977,10_Lieux!$A:$A,0)</f>
        <v>180</v>
      </c>
      <c r="W1977" s="14" t="n">
        <f aca="false">ROUND(6371*2*ASIN(SQRT(SIN(RADIANS(INDEX(10_Lieux!$F:$F,V1977)-INDEX(10_Lieux!$F:$F,U1977))/2)^2+COS(RADIANS(INDEX(10_Lieux!$F:$F,U1977)))*COS(RADIANS(INDEX(10_Lieux!$F:$F,V1977)))*SIN(RADIANS(INDEX(10_Lieux!$G:$G,V1977)-INDEX(10_Lieux!$G:$G,U1977))/2)^2)),1)</f>
        <v>99.3</v>
      </c>
      <c r="X1977" s="14" t="n">
        <f aca="false">ROUND(I1977/IF(I1977&lt;p_seuil_vitesse,p_vit_lente,p_vit_rapide)*60/15,0)*15</f>
        <v>75</v>
      </c>
      <c r="Y1977" s="14" t="n">
        <f aca="false">MAX(IF(INDEX(10_Lieux!$B:$B,U1977)&lt;&gt;"Ville",INDEX(10_Lieux!$I:$I,U1977),0),IF(INDEX(10_Lieux!$B:$B,V1977)&lt;&gt;"Ville",INDEX(10_Lieux!$I:$I,V1977),0))</f>
        <v>250</v>
      </c>
      <c r="Z1977" s="14" t="str">
        <f aca="false">A1977&amp;"|"&amp;B1977</f>
        <v>Liège|Antwerp International Airport</v>
      </c>
      <c r="AA1977" s="14" t="str">
        <f aca="false">IF(I1977&lt;p_local,"Local",IF(I1977&lt;p_vv_min,"Courte distance",IF(I1977&lt;p_tres_long,"Longue distance","Très longue distance")))</f>
        <v>Longue distance</v>
      </c>
    </row>
    <row r="1978" customFormat="false" ht="15" hidden="false" customHeight="true" outlineLevel="0" collapsed="false">
      <c r="A1978" s="1" t="s">
        <v>2117</v>
      </c>
      <c r="B1978" s="1" t="s">
        <v>160</v>
      </c>
      <c r="C1978" s="1" t="s">
        <v>34</v>
      </c>
      <c r="D1978" s="1" t="s">
        <v>653</v>
      </c>
      <c r="E1978" s="1" t="s">
        <v>2156</v>
      </c>
      <c r="F1978" s="14" t="s">
        <v>40</v>
      </c>
      <c r="G1978" s="14" t="str">
        <f aca="false">IF(I1978&lt;p_local,"Local → page infra",IF(H1978&gt;=p_ph1,"Phase 1",IF(H1978&gt;=p_ph2,"Phase 2","Phase 3")))</f>
        <v>Phase 3</v>
      </c>
      <c r="H1978" s="14" t="n">
        <f aca="false">IF(I1978&lt;p_local,0,IF(C1978="Aéroport → Aéroport",p_pts_plein,IF(Y1978&gt;0,IF(I1978&lt;=Y1978,p_pts_plein,IF(I1978&lt;=p_mult2*Y1978,p_pts_moyen,p_pts_r3)),IF(I1978&gt;=p_vv_min,p_pts_plein,IF(I1978&gt;=p_vv_moy,p_pts_moyen,p_pts_court))))+IF(INDEX(10_Lieux!$D:$D,U1978)=1,p_prio1,p_prio2)+IF(INDEX(10_Lieux!$D:$D,V1978)=1,p_prio1,p_prio2)+IF(K1978="Oui",p_tf,0)+p_hub*((INDEX(10_Lieux!$H:$H,U1978)="Hub")+(INDEX(10_Lieux!$H:$H,V1978)="Hub"))+IF(OR(INDEX(10_Lieux!$H:$H,U1978)="Premium",INDEX(10_Lieux!$H:$H,V1978)="Premium"),p_prem,0))</f>
        <v>60</v>
      </c>
      <c r="I1978" s="14" t="n">
        <f aca="false">ROUND(W1978*p_facteur,0)</f>
        <v>108</v>
      </c>
      <c r="J1978" s="14" t="str">
        <f aca="false">IF(X1978&lt;60,X1978&amp;" min",INT(X1978/60)&amp;" h"&amp;IF(MOD(X1978,60)=0,""," "&amp;TEXT(MOD(X1978,60),"00")))</f>
        <v>1 h 15</v>
      </c>
      <c r="K1978" s="14" t="str">
        <f aca="false">IF(S1978&lt;&gt;T1978,"Oui","Non")</f>
        <v>Non</v>
      </c>
      <c r="L1978" s="14" t="str">
        <f aca="false">IF(AND(INDEX(10_Lieux!$B:$B,U1978)="Ville",INDEX(10_Lieux!$B:$B,V1978)="Ville"),"/chauffeur-prive/"&amp;INDEX(10_Lieux!$E:$E,U1978)&amp;"-"&amp;INDEX(10_Lieux!$E:$E,V1978)&amp;"/","/chauffeur-prive/"&amp;INDEX(10_Lieux!$E:$E,U1978)&amp;"/"&amp;INDEX(10_Lieux!$E:$E,V1978)&amp;"/")</f>
        <v>/chauffeur-prive/aeroport-anvers/charleroi/</v>
      </c>
      <c r="M1978" s="14" t="str">
        <f aca="false">IFERROR(INDEX($L:$L,MATCH(B1978&amp;"|"&amp;A1978,$Z:$Z,0)),"—")</f>
        <v>/chauffeur-prive/charleroi/aeroport-anvers/</v>
      </c>
      <c r="N1978" s="14" t="str">
        <f aca="false">IF(LEN("Chauffeur privé "&amp;INDEX(10_Lieux!$J:$J,U1978)&amp;" → "&amp;INDEX(10_Lieux!$J:$J,V1978)&amp;" | 24h/24")&gt;60,"Chauffeur privé "&amp;INDEX(10_Lieux!$J:$J,U1978)&amp;" → "&amp;INDEX(10_Lieux!$J:$J,V1978),"Chauffeur privé "&amp;INDEX(10_Lieux!$J:$J,U1978)&amp;" → "&amp;INDEX(10_Lieux!$J:$J,V1978)&amp;" | 24h/24")</f>
        <v>Chauffeur privé Aéroport d'Anvers → Charleroi | 24h/24</v>
      </c>
      <c r="O1978" s="14" t="n">
        <f aca="false">LEN(N1978)</f>
        <v>54</v>
      </c>
      <c r="P1978" s="14" t="str">
        <f aca="false">"Chauffeur privé "&amp;INDEX(10_Lieux!$K:$K,U1978)&amp;" vers "&amp;INDEX(10_Lieux!$L:$L,V1978)</f>
        <v>Chauffeur privé de l'aéroport d'Anvers vers Charleroi</v>
      </c>
      <c r="Q1978" s="14" t="str">
        <f aca="false">"Chauffeur privé "&amp;INDEX(10_Lieux!$K:$K,U1978)&amp;" vers "&amp;INDEX(10_Lieux!$L:$L,V1978)&amp;" : env. "&amp;I1978&amp;" km, "&amp;J1978&amp;" de route. Devis personnalisé, standard 24h/24 et 7j/7."</f>
        <v>Chauffeur privé de l'aéroport d'Anvers vers Charleroi : env. 108 km, 1 h 15 de route. Devis personnalisé, standard 24h/24 et 7j/7.</v>
      </c>
      <c r="R1978" s="14" t="n">
        <f aca="false">LEN(Q1978)</f>
        <v>130</v>
      </c>
      <c r="S1978" s="14" t="str">
        <f aca="false">INDEX(10_Lieux!$C:$C,U1978)</f>
        <v>Belgique</v>
      </c>
      <c r="T1978" s="14" t="str">
        <f aca="false">INDEX(10_Lieux!$C:$C,V1978)</f>
        <v>Belgique</v>
      </c>
      <c r="U1978" s="14" t="n">
        <f aca="false">MATCH(A1978,10_Lieux!$A:$A,0)</f>
        <v>180</v>
      </c>
      <c r="V1978" s="14" t="n">
        <f aca="false">MATCH(B1978,10_Lieux!$A:$A,0)</f>
        <v>96</v>
      </c>
      <c r="W1978" s="14" t="n">
        <f aca="false">ROUND(6371*2*ASIN(SQRT(SIN(RADIANS(INDEX(10_Lieux!$F:$F,V1978)-INDEX(10_Lieux!$F:$F,U1978))/2)^2+COS(RADIANS(INDEX(10_Lieux!$F:$F,U1978)))*COS(RADIANS(INDEX(10_Lieux!$F:$F,V1978)))*SIN(RADIANS(INDEX(10_Lieux!$G:$G,V1978)-INDEX(10_Lieux!$G:$G,U1978))/2)^2)),1)</f>
        <v>86.6</v>
      </c>
      <c r="X1978" s="14" t="n">
        <f aca="false">ROUND(I1978/IF(I1978&lt;p_seuil_vitesse,p_vit_lente,p_vit_rapide)*60/15,0)*15</f>
        <v>75</v>
      </c>
      <c r="Y1978" s="14" t="n">
        <f aca="false">MAX(IF(INDEX(10_Lieux!$B:$B,U1978)&lt;&gt;"Ville",INDEX(10_Lieux!$I:$I,U1978),0),IF(INDEX(10_Lieux!$B:$B,V1978)&lt;&gt;"Ville",INDEX(10_Lieux!$I:$I,V1978),0))</f>
        <v>250</v>
      </c>
      <c r="Z1978" s="14" t="str">
        <f aca="false">A1978&amp;"|"&amp;B1978</f>
        <v>Antwerp International Airport|Charleroi</v>
      </c>
      <c r="AA1978" s="14" t="str">
        <f aca="false">IF(I1978&lt;p_local,"Local",IF(I1978&lt;p_vv_min,"Courte distance",IF(I1978&lt;p_tres_long,"Longue distance","Très longue distance")))</f>
        <v>Longue distance</v>
      </c>
    </row>
    <row r="1979" customFormat="false" ht="15" hidden="false" customHeight="true" outlineLevel="0" collapsed="false">
      <c r="A1979" s="1" t="s">
        <v>160</v>
      </c>
      <c r="B1979" s="1" t="s">
        <v>2117</v>
      </c>
      <c r="C1979" s="1" t="s">
        <v>35</v>
      </c>
      <c r="D1979" s="1" t="s">
        <v>653</v>
      </c>
      <c r="E1979" s="1" t="s">
        <v>2157</v>
      </c>
      <c r="F1979" s="14" t="s">
        <v>40</v>
      </c>
      <c r="G1979" s="14" t="str">
        <f aca="false">IF(I1979&lt;p_local,"Local → page infra",IF(H1979&gt;=p_ph1,"Phase 1",IF(H1979&gt;=p_ph2,"Phase 2","Phase 3")))</f>
        <v>Phase 3</v>
      </c>
      <c r="H1979" s="14" t="n">
        <f aca="false">IF(I1979&lt;p_local,0,IF(C1979="Aéroport → Aéroport",p_pts_plein,IF(Y1979&gt;0,IF(I1979&lt;=Y1979,p_pts_plein,IF(I1979&lt;=p_mult2*Y1979,p_pts_moyen,p_pts_r3)),IF(I1979&gt;=p_vv_min,p_pts_plein,IF(I1979&gt;=p_vv_moy,p_pts_moyen,p_pts_court))))+IF(INDEX(10_Lieux!$D:$D,U1979)=1,p_prio1,p_prio2)+IF(INDEX(10_Lieux!$D:$D,V1979)=1,p_prio1,p_prio2)+IF(K1979="Oui",p_tf,0)+p_hub*((INDEX(10_Lieux!$H:$H,U1979)="Hub")+(INDEX(10_Lieux!$H:$H,V1979)="Hub"))+IF(OR(INDEX(10_Lieux!$H:$H,U1979)="Premium",INDEX(10_Lieux!$H:$H,V1979)="Premium"),p_prem,0))</f>
        <v>60</v>
      </c>
      <c r="I1979" s="14" t="n">
        <f aca="false">ROUND(W1979*p_facteur,0)</f>
        <v>108</v>
      </c>
      <c r="J1979" s="14" t="str">
        <f aca="false">IF(X1979&lt;60,X1979&amp;" min",INT(X1979/60)&amp;" h"&amp;IF(MOD(X1979,60)=0,""," "&amp;TEXT(MOD(X1979,60),"00")))</f>
        <v>1 h 15</v>
      </c>
      <c r="K1979" s="14" t="str">
        <f aca="false">IF(S1979&lt;&gt;T1979,"Oui","Non")</f>
        <v>Non</v>
      </c>
      <c r="L1979" s="14" t="str">
        <f aca="false">IF(AND(INDEX(10_Lieux!$B:$B,U1979)="Ville",INDEX(10_Lieux!$B:$B,V1979)="Ville"),"/chauffeur-prive/"&amp;INDEX(10_Lieux!$E:$E,U1979)&amp;"-"&amp;INDEX(10_Lieux!$E:$E,V1979)&amp;"/","/chauffeur-prive/"&amp;INDEX(10_Lieux!$E:$E,U1979)&amp;"/"&amp;INDEX(10_Lieux!$E:$E,V1979)&amp;"/")</f>
        <v>/chauffeur-prive/charleroi/aeroport-anvers/</v>
      </c>
      <c r="M1979" s="14" t="str">
        <f aca="false">IFERROR(INDEX($L:$L,MATCH(B1979&amp;"|"&amp;A1979,$Z:$Z,0)),"—")</f>
        <v>/chauffeur-prive/aeroport-anvers/charleroi/</v>
      </c>
      <c r="N1979" s="14" t="str">
        <f aca="false">IF(LEN("Chauffeur privé "&amp;INDEX(10_Lieux!$J:$J,U1979)&amp;" → "&amp;INDEX(10_Lieux!$J:$J,V1979)&amp;" | 24h/24")&gt;60,"Chauffeur privé "&amp;INDEX(10_Lieux!$J:$J,U1979)&amp;" → "&amp;INDEX(10_Lieux!$J:$J,V1979),"Chauffeur privé "&amp;INDEX(10_Lieux!$J:$J,U1979)&amp;" → "&amp;INDEX(10_Lieux!$J:$J,V1979)&amp;" | 24h/24")</f>
        <v>Chauffeur privé Charleroi → Aéroport d'Anvers | 24h/24</v>
      </c>
      <c r="O1979" s="14" t="n">
        <f aca="false">LEN(N1979)</f>
        <v>54</v>
      </c>
      <c r="P1979" s="14" t="str">
        <f aca="false">"Chauffeur privé "&amp;INDEX(10_Lieux!$K:$K,U1979)&amp;" vers "&amp;INDEX(10_Lieux!$L:$L,V1979)</f>
        <v>Chauffeur privé de Charleroi vers l'aéroport d'Anvers</v>
      </c>
      <c r="Q1979" s="14" t="str">
        <f aca="false">"Chauffeur privé "&amp;INDEX(10_Lieux!$K:$K,U1979)&amp;" vers "&amp;INDEX(10_Lieux!$L:$L,V1979)&amp;" : env. "&amp;I1979&amp;" km, "&amp;J1979&amp;" de route. Devis personnalisé, standard 24h/24 et 7j/7."</f>
        <v>Chauffeur privé de Charleroi vers l'aéroport d'Anvers : env. 108 km, 1 h 15 de route. Devis personnalisé, standard 24h/24 et 7j/7.</v>
      </c>
      <c r="R1979" s="14" t="n">
        <f aca="false">LEN(Q1979)</f>
        <v>130</v>
      </c>
      <c r="S1979" s="14" t="str">
        <f aca="false">INDEX(10_Lieux!$C:$C,U1979)</f>
        <v>Belgique</v>
      </c>
      <c r="T1979" s="14" t="str">
        <f aca="false">INDEX(10_Lieux!$C:$C,V1979)</f>
        <v>Belgique</v>
      </c>
      <c r="U1979" s="14" t="n">
        <f aca="false">MATCH(A1979,10_Lieux!$A:$A,0)</f>
        <v>96</v>
      </c>
      <c r="V1979" s="14" t="n">
        <f aca="false">MATCH(B1979,10_Lieux!$A:$A,0)</f>
        <v>180</v>
      </c>
      <c r="W1979" s="14" t="n">
        <f aca="false">ROUND(6371*2*ASIN(SQRT(SIN(RADIANS(INDEX(10_Lieux!$F:$F,V1979)-INDEX(10_Lieux!$F:$F,U1979))/2)^2+COS(RADIANS(INDEX(10_Lieux!$F:$F,U1979)))*COS(RADIANS(INDEX(10_Lieux!$F:$F,V1979)))*SIN(RADIANS(INDEX(10_Lieux!$G:$G,V1979)-INDEX(10_Lieux!$G:$G,U1979))/2)^2)),1)</f>
        <v>86.6</v>
      </c>
      <c r="X1979" s="14" t="n">
        <f aca="false">ROUND(I1979/IF(I1979&lt;p_seuil_vitesse,p_vit_lente,p_vit_rapide)*60/15,0)*15</f>
        <v>75</v>
      </c>
      <c r="Y1979" s="14" t="n">
        <f aca="false">MAX(IF(INDEX(10_Lieux!$B:$B,U1979)&lt;&gt;"Ville",INDEX(10_Lieux!$I:$I,U1979),0),IF(INDEX(10_Lieux!$B:$B,V1979)&lt;&gt;"Ville",INDEX(10_Lieux!$I:$I,V1979),0))</f>
        <v>250</v>
      </c>
      <c r="Z1979" s="14" t="str">
        <f aca="false">A1979&amp;"|"&amp;B1979</f>
        <v>Charleroi|Antwerp International Airport</v>
      </c>
      <c r="AA1979" s="14" t="str">
        <f aca="false">IF(I1979&lt;p_local,"Local",IF(I1979&lt;p_vv_min,"Courte distance",IF(I1979&lt;p_tres_long,"Longue distance","Très longue distance")))</f>
        <v>Longue distance</v>
      </c>
    </row>
    <row r="1980" customFormat="false" ht="15" hidden="false" customHeight="true" outlineLevel="0" collapsed="false">
      <c r="A1980" s="1" t="s">
        <v>2117</v>
      </c>
      <c r="B1980" s="1" t="s">
        <v>162</v>
      </c>
      <c r="C1980" s="1" t="s">
        <v>34</v>
      </c>
      <c r="D1980" s="1" t="s">
        <v>653</v>
      </c>
      <c r="E1980" s="1" t="s">
        <v>2158</v>
      </c>
      <c r="F1980" s="14" t="s">
        <v>40</v>
      </c>
      <c r="G1980" s="14" t="str">
        <f aca="false">IF(I1980&lt;p_local,"Local → page infra",IF(H1980&gt;=p_ph1,"Phase 1",IF(H1980&gt;=p_ph2,"Phase 2","Phase 3")))</f>
        <v>Phase 3</v>
      </c>
      <c r="H1980" s="14" t="n">
        <f aca="false">IF(I1980&lt;p_local,0,IF(C1980="Aéroport → Aéroport",p_pts_plein,IF(Y1980&gt;0,IF(I1980&lt;=Y1980,p_pts_plein,IF(I1980&lt;=p_mult2*Y1980,p_pts_moyen,p_pts_r3)),IF(I1980&gt;=p_vv_min,p_pts_plein,IF(I1980&gt;=p_vv_moy,p_pts_moyen,p_pts_court))))+IF(INDEX(10_Lieux!$D:$D,U1980)=1,p_prio1,p_prio2)+IF(INDEX(10_Lieux!$D:$D,V1980)=1,p_prio1,p_prio2)+IF(K1980="Oui",p_tf,0)+p_hub*((INDEX(10_Lieux!$H:$H,U1980)="Hub")+(INDEX(10_Lieux!$H:$H,V1980)="Hub"))+IF(OR(INDEX(10_Lieux!$H:$H,U1980)="Premium",INDEX(10_Lieux!$H:$H,V1980)="Premium"),p_prem,0))</f>
        <v>40</v>
      </c>
      <c r="I1980" s="14" t="n">
        <f aca="false">ROUND(W1980*p_facteur,0)</f>
        <v>579</v>
      </c>
      <c r="J1980" s="14" t="str">
        <f aca="false">IF(X1980&lt;60,X1980&amp;" min",INT(X1980/60)&amp;" h"&amp;IF(MOD(X1980,60)=0,""," "&amp;TEXT(MOD(X1980,60),"00")))</f>
        <v>6 h</v>
      </c>
      <c r="K1980" s="14" t="str">
        <f aca="false">IF(S1980&lt;&gt;T1980,"Oui","Non")</f>
        <v>Oui</v>
      </c>
      <c r="L1980" s="14" t="str">
        <f aca="false">IF(AND(INDEX(10_Lieux!$B:$B,U1980)="Ville",INDEX(10_Lieux!$B:$B,V1980)="Ville"),"/chauffeur-prive/"&amp;INDEX(10_Lieux!$E:$E,U1980)&amp;"-"&amp;INDEX(10_Lieux!$E:$E,V1980)&amp;"/","/chauffeur-prive/"&amp;INDEX(10_Lieux!$E:$E,U1980)&amp;"/"&amp;INDEX(10_Lieux!$E:$E,V1980)&amp;"/")</f>
        <v>/chauffeur-prive/aeroport-anvers/bale/</v>
      </c>
      <c r="M1980" s="14" t="str">
        <f aca="false">IFERROR(INDEX($L:$L,MATCH(B1980&amp;"|"&amp;A1980,$Z:$Z,0)),"—")</f>
        <v>/chauffeur-prive/bale/aeroport-anvers/</v>
      </c>
      <c r="N1980" s="14" t="str">
        <f aca="false">IF(LEN("Chauffeur privé "&amp;INDEX(10_Lieux!$J:$J,U1980)&amp;" → "&amp;INDEX(10_Lieux!$J:$J,V1980)&amp;" | 24h/24")&gt;60,"Chauffeur privé "&amp;INDEX(10_Lieux!$J:$J,U1980)&amp;" → "&amp;INDEX(10_Lieux!$J:$J,V1980),"Chauffeur privé "&amp;INDEX(10_Lieux!$J:$J,U1980)&amp;" → "&amp;INDEX(10_Lieux!$J:$J,V1980)&amp;" | 24h/24")</f>
        <v>Chauffeur privé Aéroport d'Anvers → Bâle | 24h/24</v>
      </c>
      <c r="O1980" s="14" t="n">
        <f aca="false">LEN(N1980)</f>
        <v>49</v>
      </c>
      <c r="P1980" s="14" t="str">
        <f aca="false">"Chauffeur privé "&amp;INDEX(10_Lieux!$K:$K,U1980)&amp;" vers "&amp;INDEX(10_Lieux!$L:$L,V1980)</f>
        <v>Chauffeur privé de l'aéroport d'Anvers vers Bâle</v>
      </c>
      <c r="Q1980" s="14" t="str">
        <f aca="false">"Chauffeur privé "&amp;INDEX(10_Lieux!$K:$K,U1980)&amp;" vers "&amp;INDEX(10_Lieux!$L:$L,V1980)&amp;" : env. "&amp;I1980&amp;" km, "&amp;J1980&amp;" de route. Devis personnalisé, standard 24h/24 et 7j/7."</f>
        <v>Chauffeur privé de l'aéroport d'Anvers vers Bâle : env. 579 km, 6 h de route. Devis personnalisé, standard 24h/24 et 7j/7.</v>
      </c>
      <c r="R1980" s="14" t="n">
        <f aca="false">LEN(Q1980)</f>
        <v>122</v>
      </c>
      <c r="S1980" s="14" t="str">
        <f aca="false">INDEX(10_Lieux!$C:$C,U1980)</f>
        <v>Belgique</v>
      </c>
      <c r="T1980" s="14" t="str">
        <f aca="false">INDEX(10_Lieux!$C:$C,V1980)</f>
        <v>Suisse</v>
      </c>
      <c r="U1980" s="14" t="n">
        <f aca="false">MATCH(A1980,10_Lieux!$A:$A,0)</f>
        <v>180</v>
      </c>
      <c r="V1980" s="14" t="n">
        <f aca="false">MATCH(B1980,10_Lieux!$A:$A,0)</f>
        <v>121</v>
      </c>
      <c r="W1980" s="14" t="n">
        <f aca="false">ROUND(6371*2*ASIN(SQRT(SIN(RADIANS(INDEX(10_Lieux!$F:$F,V1980)-INDEX(10_Lieux!$F:$F,U1980))/2)^2+COS(RADIANS(INDEX(10_Lieux!$F:$F,U1980)))*COS(RADIANS(INDEX(10_Lieux!$F:$F,V1980)))*SIN(RADIANS(INDEX(10_Lieux!$G:$G,V1980)-INDEX(10_Lieux!$G:$G,U1980))/2)^2)),1)</f>
        <v>462.8</v>
      </c>
      <c r="X1980" s="14" t="n">
        <f aca="false">ROUND(I1980/IF(I1980&lt;p_seuil_vitesse,p_vit_lente,p_vit_rapide)*60/15,0)*15</f>
        <v>360</v>
      </c>
      <c r="Y1980" s="14" t="n">
        <f aca="false">MAX(IF(INDEX(10_Lieux!$B:$B,U1980)&lt;&gt;"Ville",INDEX(10_Lieux!$I:$I,U1980),0),IF(INDEX(10_Lieux!$B:$B,V1980)&lt;&gt;"Ville",INDEX(10_Lieux!$I:$I,V1980),0))</f>
        <v>250</v>
      </c>
      <c r="Z1980" s="14" t="str">
        <f aca="false">A1980&amp;"|"&amp;B1980</f>
        <v>Antwerp International Airport|Bâle</v>
      </c>
      <c r="AA1980" s="14" t="str">
        <f aca="false">IF(I1980&lt;p_local,"Local",IF(I1980&lt;p_vv_min,"Courte distance",IF(I1980&lt;p_tres_long,"Longue distance","Très longue distance")))</f>
        <v>Longue distance</v>
      </c>
    </row>
    <row r="1981" customFormat="false" ht="15" hidden="false" customHeight="true" outlineLevel="0" collapsed="false">
      <c r="A1981" s="1" t="s">
        <v>162</v>
      </c>
      <c r="B1981" s="1" t="s">
        <v>2117</v>
      </c>
      <c r="C1981" s="1" t="s">
        <v>35</v>
      </c>
      <c r="D1981" s="1" t="s">
        <v>653</v>
      </c>
      <c r="E1981" s="1" t="s">
        <v>2159</v>
      </c>
      <c r="F1981" s="14" t="s">
        <v>40</v>
      </c>
      <c r="G1981" s="14" t="str">
        <f aca="false">IF(I1981&lt;p_local,"Local → page infra",IF(H1981&gt;=p_ph1,"Phase 1",IF(H1981&gt;=p_ph2,"Phase 2","Phase 3")))</f>
        <v>Phase 3</v>
      </c>
      <c r="H1981" s="14" t="n">
        <f aca="false">IF(I1981&lt;p_local,0,IF(C1981="Aéroport → Aéroport",p_pts_plein,IF(Y1981&gt;0,IF(I1981&lt;=Y1981,p_pts_plein,IF(I1981&lt;=p_mult2*Y1981,p_pts_moyen,p_pts_r3)),IF(I1981&gt;=p_vv_min,p_pts_plein,IF(I1981&gt;=p_vv_moy,p_pts_moyen,p_pts_court))))+IF(INDEX(10_Lieux!$D:$D,U1981)=1,p_prio1,p_prio2)+IF(INDEX(10_Lieux!$D:$D,V1981)=1,p_prio1,p_prio2)+IF(K1981="Oui",p_tf,0)+p_hub*((INDEX(10_Lieux!$H:$H,U1981)="Hub")+(INDEX(10_Lieux!$H:$H,V1981)="Hub"))+IF(OR(INDEX(10_Lieux!$H:$H,U1981)="Premium",INDEX(10_Lieux!$H:$H,V1981)="Premium"),p_prem,0))</f>
        <v>40</v>
      </c>
      <c r="I1981" s="14" t="n">
        <f aca="false">ROUND(W1981*p_facteur,0)</f>
        <v>579</v>
      </c>
      <c r="J1981" s="14" t="str">
        <f aca="false">IF(X1981&lt;60,X1981&amp;" min",INT(X1981/60)&amp;" h"&amp;IF(MOD(X1981,60)=0,""," "&amp;TEXT(MOD(X1981,60),"00")))</f>
        <v>6 h</v>
      </c>
      <c r="K1981" s="14" t="str">
        <f aca="false">IF(S1981&lt;&gt;T1981,"Oui","Non")</f>
        <v>Oui</v>
      </c>
      <c r="L1981" s="14" t="str">
        <f aca="false">IF(AND(INDEX(10_Lieux!$B:$B,U1981)="Ville",INDEX(10_Lieux!$B:$B,V1981)="Ville"),"/chauffeur-prive/"&amp;INDEX(10_Lieux!$E:$E,U1981)&amp;"-"&amp;INDEX(10_Lieux!$E:$E,V1981)&amp;"/","/chauffeur-prive/"&amp;INDEX(10_Lieux!$E:$E,U1981)&amp;"/"&amp;INDEX(10_Lieux!$E:$E,V1981)&amp;"/")</f>
        <v>/chauffeur-prive/bale/aeroport-anvers/</v>
      </c>
      <c r="M1981" s="14" t="str">
        <f aca="false">IFERROR(INDEX($L:$L,MATCH(B1981&amp;"|"&amp;A1981,$Z:$Z,0)),"—")</f>
        <v>/chauffeur-prive/aeroport-anvers/bale/</v>
      </c>
      <c r="N1981" s="14" t="str">
        <f aca="false">IF(LEN("Chauffeur privé "&amp;INDEX(10_Lieux!$J:$J,U1981)&amp;" → "&amp;INDEX(10_Lieux!$J:$J,V1981)&amp;" | 24h/24")&gt;60,"Chauffeur privé "&amp;INDEX(10_Lieux!$J:$J,U1981)&amp;" → "&amp;INDEX(10_Lieux!$J:$J,V1981),"Chauffeur privé "&amp;INDEX(10_Lieux!$J:$J,U1981)&amp;" → "&amp;INDEX(10_Lieux!$J:$J,V1981)&amp;" | 24h/24")</f>
        <v>Chauffeur privé Bâle → Aéroport d'Anvers | 24h/24</v>
      </c>
      <c r="O1981" s="14" t="n">
        <f aca="false">LEN(N1981)</f>
        <v>49</v>
      </c>
      <c r="P1981" s="14" t="str">
        <f aca="false">"Chauffeur privé "&amp;INDEX(10_Lieux!$K:$K,U1981)&amp;" vers "&amp;INDEX(10_Lieux!$L:$L,V1981)</f>
        <v>Chauffeur privé de Bâle vers l'aéroport d'Anvers</v>
      </c>
      <c r="Q1981" s="14" t="str">
        <f aca="false">"Chauffeur privé "&amp;INDEX(10_Lieux!$K:$K,U1981)&amp;" vers "&amp;INDEX(10_Lieux!$L:$L,V1981)&amp;" : env. "&amp;I1981&amp;" km, "&amp;J1981&amp;" de route. Devis personnalisé, standard 24h/24 et 7j/7."</f>
        <v>Chauffeur privé de Bâle vers l'aéroport d'Anvers : env. 579 km, 6 h de route. Devis personnalisé, standard 24h/24 et 7j/7.</v>
      </c>
      <c r="R1981" s="14" t="n">
        <f aca="false">LEN(Q1981)</f>
        <v>122</v>
      </c>
      <c r="S1981" s="14" t="str">
        <f aca="false">INDEX(10_Lieux!$C:$C,U1981)</f>
        <v>Suisse</v>
      </c>
      <c r="T1981" s="14" t="str">
        <f aca="false">INDEX(10_Lieux!$C:$C,V1981)</f>
        <v>Belgique</v>
      </c>
      <c r="U1981" s="14" t="n">
        <f aca="false">MATCH(A1981,10_Lieux!$A:$A,0)</f>
        <v>121</v>
      </c>
      <c r="V1981" s="14" t="n">
        <f aca="false">MATCH(B1981,10_Lieux!$A:$A,0)</f>
        <v>180</v>
      </c>
      <c r="W1981" s="14" t="n">
        <f aca="false">ROUND(6371*2*ASIN(SQRT(SIN(RADIANS(INDEX(10_Lieux!$F:$F,V1981)-INDEX(10_Lieux!$F:$F,U1981))/2)^2+COS(RADIANS(INDEX(10_Lieux!$F:$F,U1981)))*COS(RADIANS(INDEX(10_Lieux!$F:$F,V1981)))*SIN(RADIANS(INDEX(10_Lieux!$G:$G,V1981)-INDEX(10_Lieux!$G:$G,U1981))/2)^2)),1)</f>
        <v>462.8</v>
      </c>
      <c r="X1981" s="14" t="n">
        <f aca="false">ROUND(I1981/IF(I1981&lt;p_seuil_vitesse,p_vit_lente,p_vit_rapide)*60/15,0)*15</f>
        <v>360</v>
      </c>
      <c r="Y1981" s="14" t="n">
        <f aca="false">MAX(IF(INDEX(10_Lieux!$B:$B,U1981)&lt;&gt;"Ville",INDEX(10_Lieux!$I:$I,U1981),0),IF(INDEX(10_Lieux!$B:$B,V1981)&lt;&gt;"Ville",INDEX(10_Lieux!$I:$I,V1981),0))</f>
        <v>250</v>
      </c>
      <c r="Z1981" s="14" t="str">
        <f aca="false">A1981&amp;"|"&amp;B1981</f>
        <v>Bâle|Antwerp International Airport</v>
      </c>
      <c r="AA1981" s="14" t="str">
        <f aca="false">IF(I1981&lt;p_local,"Local",IF(I1981&lt;p_vv_min,"Courte distance",IF(I1981&lt;p_tres_long,"Longue distance","Très longue distance")))</f>
        <v>Longue distance</v>
      </c>
    </row>
    <row r="1982" customFormat="false" ht="15" hidden="false" customHeight="true" outlineLevel="0" collapsed="false">
      <c r="A1982" s="1" t="s">
        <v>2117</v>
      </c>
      <c r="B1982" s="1" t="s">
        <v>164</v>
      </c>
      <c r="C1982" s="1" t="s">
        <v>34</v>
      </c>
      <c r="D1982" s="1" t="s">
        <v>653</v>
      </c>
      <c r="E1982" s="1" t="s">
        <v>2160</v>
      </c>
      <c r="F1982" s="14" t="s">
        <v>40</v>
      </c>
      <c r="G1982" s="14" t="str">
        <f aca="false">IF(I1982&lt;p_local,"Local → page infra",IF(H1982&gt;=p_ph1,"Phase 1",IF(H1982&gt;=p_ph2,"Phase 2","Phase 3")))</f>
        <v>Phase 3</v>
      </c>
      <c r="H1982" s="14" t="n">
        <f aca="false">IF(I1982&lt;p_local,0,IF(C1982="Aéroport → Aéroport",p_pts_plein,IF(Y1982&gt;0,IF(I1982&lt;=Y1982,p_pts_plein,IF(I1982&lt;=p_mult2*Y1982,p_pts_moyen,p_pts_r3)),IF(I1982&gt;=p_vv_min,p_pts_plein,IF(I1982&gt;=p_vv_moy,p_pts_moyen,p_pts_court))))+IF(INDEX(10_Lieux!$D:$D,U1982)=1,p_prio1,p_prio2)+IF(INDEX(10_Lieux!$D:$D,V1982)=1,p_prio1,p_prio2)+IF(K1982="Oui",p_tf,0)+p_hub*((INDEX(10_Lieux!$H:$H,U1982)="Hub")+(INDEX(10_Lieux!$H:$H,V1982)="Hub"))+IF(OR(INDEX(10_Lieux!$H:$H,U1982)="Premium",INDEX(10_Lieux!$H:$H,V1982)="Premium"),p_prem,0))</f>
        <v>50</v>
      </c>
      <c r="I1982" s="14" t="n">
        <f aca="false">ROUND(W1982*p_facteur,0)</f>
        <v>646</v>
      </c>
      <c r="J1982" s="14" t="str">
        <f aca="false">IF(X1982&lt;60,X1982&amp;" min",INT(X1982/60)&amp;" h"&amp;IF(MOD(X1982,60)=0,""," "&amp;TEXT(MOD(X1982,60),"00")))</f>
        <v>6 h 45</v>
      </c>
      <c r="K1982" s="14" t="str">
        <f aca="false">IF(S1982&lt;&gt;T1982,"Oui","Non")</f>
        <v>Oui</v>
      </c>
      <c r="L1982" s="14" t="str">
        <f aca="false">IF(AND(INDEX(10_Lieux!$B:$B,U1982)="Ville",INDEX(10_Lieux!$B:$B,V1982)="Ville"),"/chauffeur-prive/"&amp;INDEX(10_Lieux!$E:$E,U1982)&amp;"-"&amp;INDEX(10_Lieux!$E:$E,V1982)&amp;"/","/chauffeur-prive/"&amp;INDEX(10_Lieux!$E:$E,U1982)&amp;"/"&amp;INDEX(10_Lieux!$E:$E,V1982)&amp;"/")</f>
        <v>/chauffeur-prive/aeroport-anvers/zurich/</v>
      </c>
      <c r="M1982" s="14" t="str">
        <f aca="false">IFERROR(INDEX($L:$L,MATCH(B1982&amp;"|"&amp;A1982,$Z:$Z,0)),"—")</f>
        <v>/chauffeur-prive/zurich/aeroport-anvers/</v>
      </c>
      <c r="N1982" s="14" t="str">
        <f aca="false">IF(LEN("Chauffeur privé "&amp;INDEX(10_Lieux!$J:$J,U1982)&amp;" → "&amp;INDEX(10_Lieux!$J:$J,V1982)&amp;" | 24h/24")&gt;60,"Chauffeur privé "&amp;INDEX(10_Lieux!$J:$J,U1982)&amp;" → "&amp;INDEX(10_Lieux!$J:$J,V1982),"Chauffeur privé "&amp;INDEX(10_Lieux!$J:$J,U1982)&amp;" → "&amp;INDEX(10_Lieux!$J:$J,V1982)&amp;" | 24h/24")</f>
        <v>Chauffeur privé Aéroport d'Anvers → Zurich | 24h/24</v>
      </c>
      <c r="O1982" s="14" t="n">
        <f aca="false">LEN(N1982)</f>
        <v>51</v>
      </c>
      <c r="P1982" s="14" t="str">
        <f aca="false">"Chauffeur privé "&amp;INDEX(10_Lieux!$K:$K,U1982)&amp;" vers "&amp;INDEX(10_Lieux!$L:$L,V1982)</f>
        <v>Chauffeur privé de l'aéroport d'Anvers vers Zurich</v>
      </c>
      <c r="Q1982" s="14" t="str">
        <f aca="false">"Chauffeur privé "&amp;INDEX(10_Lieux!$K:$K,U1982)&amp;" vers "&amp;INDEX(10_Lieux!$L:$L,V1982)&amp;" : env. "&amp;I1982&amp;" km, "&amp;J1982&amp;" de route. Devis personnalisé, standard 24h/24 et 7j/7."</f>
        <v>Chauffeur privé de l'aéroport d'Anvers vers Zurich : env. 646 km, 6 h 45 de route. Devis personnalisé, standard 24h/24 et 7j/7.</v>
      </c>
      <c r="R1982" s="14" t="n">
        <f aca="false">LEN(Q1982)</f>
        <v>127</v>
      </c>
      <c r="S1982" s="14" t="str">
        <f aca="false">INDEX(10_Lieux!$C:$C,U1982)</f>
        <v>Belgique</v>
      </c>
      <c r="T1982" s="14" t="str">
        <f aca="false">INDEX(10_Lieux!$C:$C,V1982)</f>
        <v>Suisse</v>
      </c>
      <c r="U1982" s="14" t="n">
        <f aca="false">MATCH(A1982,10_Lieux!$A:$A,0)</f>
        <v>180</v>
      </c>
      <c r="V1982" s="14" t="n">
        <f aca="false">MATCH(B1982,10_Lieux!$A:$A,0)</f>
        <v>122</v>
      </c>
      <c r="W1982" s="14" t="n">
        <f aca="false">ROUND(6371*2*ASIN(SQRT(SIN(RADIANS(INDEX(10_Lieux!$F:$F,V1982)-INDEX(10_Lieux!$F:$F,U1982))/2)^2+COS(RADIANS(INDEX(10_Lieux!$F:$F,U1982)))*COS(RADIANS(INDEX(10_Lieux!$F:$F,V1982)))*SIN(RADIANS(INDEX(10_Lieux!$G:$G,V1982)-INDEX(10_Lieux!$G:$G,U1982))/2)^2)),1)</f>
        <v>516.9</v>
      </c>
      <c r="X1982" s="14" t="n">
        <f aca="false">ROUND(I1982/IF(I1982&lt;p_seuil_vitesse,p_vit_lente,p_vit_rapide)*60/15,0)*15</f>
        <v>405</v>
      </c>
      <c r="Y1982" s="14" t="n">
        <f aca="false">MAX(IF(INDEX(10_Lieux!$B:$B,U1982)&lt;&gt;"Ville",INDEX(10_Lieux!$I:$I,U1982),0),IF(INDEX(10_Lieux!$B:$B,V1982)&lt;&gt;"Ville",INDEX(10_Lieux!$I:$I,V1982),0))</f>
        <v>250</v>
      </c>
      <c r="Z1982" s="14" t="str">
        <f aca="false">A1982&amp;"|"&amp;B1982</f>
        <v>Antwerp International Airport|Zurich</v>
      </c>
      <c r="AA1982" s="14" t="str">
        <f aca="false">IF(I1982&lt;p_local,"Local",IF(I1982&lt;p_vv_min,"Courte distance",IF(I1982&lt;p_tres_long,"Longue distance","Très longue distance")))</f>
        <v>Longue distance</v>
      </c>
    </row>
    <row r="1983" customFormat="false" ht="15" hidden="false" customHeight="true" outlineLevel="0" collapsed="false">
      <c r="A1983" s="1" t="s">
        <v>164</v>
      </c>
      <c r="B1983" s="1" t="s">
        <v>2117</v>
      </c>
      <c r="C1983" s="1" t="s">
        <v>35</v>
      </c>
      <c r="D1983" s="1" t="s">
        <v>653</v>
      </c>
      <c r="E1983" s="1" t="s">
        <v>2161</v>
      </c>
      <c r="F1983" s="14" t="s">
        <v>40</v>
      </c>
      <c r="G1983" s="14" t="str">
        <f aca="false">IF(I1983&lt;p_local,"Local → page infra",IF(H1983&gt;=p_ph1,"Phase 1",IF(H1983&gt;=p_ph2,"Phase 2","Phase 3")))</f>
        <v>Phase 3</v>
      </c>
      <c r="H1983" s="14" t="n">
        <f aca="false">IF(I1983&lt;p_local,0,IF(C1983="Aéroport → Aéroport",p_pts_plein,IF(Y1983&gt;0,IF(I1983&lt;=Y1983,p_pts_plein,IF(I1983&lt;=p_mult2*Y1983,p_pts_moyen,p_pts_r3)),IF(I1983&gt;=p_vv_min,p_pts_plein,IF(I1983&gt;=p_vv_moy,p_pts_moyen,p_pts_court))))+IF(INDEX(10_Lieux!$D:$D,U1983)=1,p_prio1,p_prio2)+IF(INDEX(10_Lieux!$D:$D,V1983)=1,p_prio1,p_prio2)+IF(K1983="Oui",p_tf,0)+p_hub*((INDEX(10_Lieux!$H:$H,U1983)="Hub")+(INDEX(10_Lieux!$H:$H,V1983)="Hub"))+IF(OR(INDEX(10_Lieux!$H:$H,U1983)="Premium",INDEX(10_Lieux!$H:$H,V1983)="Premium"),p_prem,0))</f>
        <v>50</v>
      </c>
      <c r="I1983" s="14" t="n">
        <f aca="false">ROUND(W1983*p_facteur,0)</f>
        <v>646</v>
      </c>
      <c r="J1983" s="14" t="str">
        <f aca="false">IF(X1983&lt;60,X1983&amp;" min",INT(X1983/60)&amp;" h"&amp;IF(MOD(X1983,60)=0,""," "&amp;TEXT(MOD(X1983,60),"00")))</f>
        <v>6 h 45</v>
      </c>
      <c r="K1983" s="14" t="str">
        <f aca="false">IF(S1983&lt;&gt;T1983,"Oui","Non")</f>
        <v>Oui</v>
      </c>
      <c r="L1983" s="14" t="str">
        <f aca="false">IF(AND(INDEX(10_Lieux!$B:$B,U1983)="Ville",INDEX(10_Lieux!$B:$B,V1983)="Ville"),"/chauffeur-prive/"&amp;INDEX(10_Lieux!$E:$E,U1983)&amp;"-"&amp;INDEX(10_Lieux!$E:$E,V1983)&amp;"/","/chauffeur-prive/"&amp;INDEX(10_Lieux!$E:$E,U1983)&amp;"/"&amp;INDEX(10_Lieux!$E:$E,V1983)&amp;"/")</f>
        <v>/chauffeur-prive/zurich/aeroport-anvers/</v>
      </c>
      <c r="M1983" s="14" t="str">
        <f aca="false">IFERROR(INDEX($L:$L,MATCH(B1983&amp;"|"&amp;A1983,$Z:$Z,0)),"—")</f>
        <v>/chauffeur-prive/aeroport-anvers/zurich/</v>
      </c>
      <c r="N1983" s="14" t="str">
        <f aca="false">IF(LEN("Chauffeur privé "&amp;INDEX(10_Lieux!$J:$J,U1983)&amp;" → "&amp;INDEX(10_Lieux!$J:$J,V1983)&amp;" | 24h/24")&gt;60,"Chauffeur privé "&amp;INDEX(10_Lieux!$J:$J,U1983)&amp;" → "&amp;INDEX(10_Lieux!$J:$J,V1983),"Chauffeur privé "&amp;INDEX(10_Lieux!$J:$J,U1983)&amp;" → "&amp;INDEX(10_Lieux!$J:$J,V1983)&amp;" | 24h/24")</f>
        <v>Chauffeur privé Zurich → Aéroport d'Anvers | 24h/24</v>
      </c>
      <c r="O1983" s="14" t="n">
        <f aca="false">LEN(N1983)</f>
        <v>51</v>
      </c>
      <c r="P1983" s="14" t="str">
        <f aca="false">"Chauffeur privé "&amp;INDEX(10_Lieux!$K:$K,U1983)&amp;" vers "&amp;INDEX(10_Lieux!$L:$L,V1983)</f>
        <v>Chauffeur privé de Zurich vers l'aéroport d'Anvers</v>
      </c>
      <c r="Q1983" s="14" t="str">
        <f aca="false">"Chauffeur privé "&amp;INDEX(10_Lieux!$K:$K,U1983)&amp;" vers "&amp;INDEX(10_Lieux!$L:$L,V1983)&amp;" : env. "&amp;I1983&amp;" km, "&amp;J1983&amp;" de route. Devis personnalisé, standard 24h/24 et 7j/7."</f>
        <v>Chauffeur privé de Zurich vers l'aéroport d'Anvers : env. 646 km, 6 h 45 de route. Devis personnalisé, standard 24h/24 et 7j/7.</v>
      </c>
      <c r="R1983" s="14" t="n">
        <f aca="false">LEN(Q1983)</f>
        <v>127</v>
      </c>
      <c r="S1983" s="14" t="str">
        <f aca="false">INDEX(10_Lieux!$C:$C,U1983)</f>
        <v>Suisse</v>
      </c>
      <c r="T1983" s="14" t="str">
        <f aca="false">INDEX(10_Lieux!$C:$C,V1983)</f>
        <v>Belgique</v>
      </c>
      <c r="U1983" s="14" t="n">
        <f aca="false">MATCH(A1983,10_Lieux!$A:$A,0)</f>
        <v>122</v>
      </c>
      <c r="V1983" s="14" t="n">
        <f aca="false">MATCH(B1983,10_Lieux!$A:$A,0)</f>
        <v>180</v>
      </c>
      <c r="W1983" s="14" t="n">
        <f aca="false">ROUND(6371*2*ASIN(SQRT(SIN(RADIANS(INDEX(10_Lieux!$F:$F,V1983)-INDEX(10_Lieux!$F:$F,U1983))/2)^2+COS(RADIANS(INDEX(10_Lieux!$F:$F,U1983)))*COS(RADIANS(INDEX(10_Lieux!$F:$F,V1983)))*SIN(RADIANS(INDEX(10_Lieux!$G:$G,V1983)-INDEX(10_Lieux!$G:$G,U1983))/2)^2)),1)</f>
        <v>516.9</v>
      </c>
      <c r="X1983" s="14" t="n">
        <f aca="false">ROUND(I1983/IF(I1983&lt;p_seuil_vitesse,p_vit_lente,p_vit_rapide)*60/15,0)*15</f>
        <v>405</v>
      </c>
      <c r="Y1983" s="14" t="n">
        <f aca="false">MAX(IF(INDEX(10_Lieux!$B:$B,U1983)&lt;&gt;"Ville",INDEX(10_Lieux!$I:$I,U1983),0),IF(INDEX(10_Lieux!$B:$B,V1983)&lt;&gt;"Ville",INDEX(10_Lieux!$I:$I,V1983),0))</f>
        <v>250</v>
      </c>
      <c r="Z1983" s="14" t="str">
        <f aca="false">A1983&amp;"|"&amp;B1983</f>
        <v>Zurich|Antwerp International Airport</v>
      </c>
      <c r="AA1983" s="14" t="str">
        <f aca="false">IF(I1983&lt;p_local,"Local",IF(I1983&lt;p_vv_min,"Courte distance",IF(I1983&lt;p_tres_long,"Longue distance","Très longue distance")))</f>
        <v>Longue distance</v>
      </c>
    </row>
    <row r="1984" customFormat="false" ht="15" hidden="false" customHeight="true" outlineLevel="0" collapsed="false">
      <c r="A1984" s="1" t="s">
        <v>2117</v>
      </c>
      <c r="B1984" s="1" t="s">
        <v>166</v>
      </c>
      <c r="C1984" s="1" t="s">
        <v>34</v>
      </c>
      <c r="D1984" s="1" t="s">
        <v>653</v>
      </c>
      <c r="E1984" s="1" t="s">
        <v>2162</v>
      </c>
      <c r="F1984" s="14" t="s">
        <v>40</v>
      </c>
      <c r="G1984" s="14" t="str">
        <f aca="false">IF(I1984&lt;p_local,"Local → page infra",IF(H1984&gt;=p_ph1,"Phase 1",IF(H1984&gt;=p_ph2,"Phase 2","Phase 3")))</f>
        <v>Phase 3</v>
      </c>
      <c r="H1984" s="14" t="n">
        <f aca="false">IF(I1984&lt;p_local,0,IF(C1984="Aéroport → Aéroport",p_pts_plein,IF(Y1984&gt;0,IF(I1984&lt;=Y1984,p_pts_plein,IF(I1984&lt;=p_mult2*Y1984,p_pts_moyen,p_pts_r3)),IF(I1984&gt;=p_vv_min,p_pts_plein,IF(I1984&gt;=p_vv_moy,p_pts_moyen,p_pts_court))))+IF(INDEX(10_Lieux!$D:$D,U1984)=1,p_prio1,p_prio2)+IF(INDEX(10_Lieux!$D:$D,V1984)=1,p_prio1,p_prio2)+IF(K1984="Oui",p_tf,0)+p_hub*((INDEX(10_Lieux!$H:$H,U1984)="Hub")+(INDEX(10_Lieux!$H:$H,V1984)="Hub"))+IF(OR(INDEX(10_Lieux!$H:$H,U1984)="Premium",INDEX(10_Lieux!$H:$H,V1984)="Premium"),p_prem,0))</f>
        <v>40</v>
      </c>
      <c r="I1984" s="14" t="n">
        <f aca="false">ROUND(W1984*p_facteur,0)</f>
        <v>649</v>
      </c>
      <c r="J1984" s="14" t="str">
        <f aca="false">IF(X1984&lt;60,X1984&amp;" min",INT(X1984/60)&amp;" h"&amp;IF(MOD(X1984,60)=0,""," "&amp;TEXT(MOD(X1984,60),"00")))</f>
        <v>6 h 45</v>
      </c>
      <c r="K1984" s="14" t="str">
        <f aca="false">IF(S1984&lt;&gt;T1984,"Oui","Non")</f>
        <v>Oui</v>
      </c>
      <c r="L1984" s="14" t="str">
        <f aca="false">IF(AND(INDEX(10_Lieux!$B:$B,U1984)="Ville",INDEX(10_Lieux!$B:$B,V1984)="Ville"),"/chauffeur-prive/"&amp;INDEX(10_Lieux!$E:$E,U1984)&amp;"-"&amp;INDEX(10_Lieux!$E:$E,V1984)&amp;"/","/chauffeur-prive/"&amp;INDEX(10_Lieux!$E:$E,U1984)&amp;"/"&amp;INDEX(10_Lieux!$E:$E,V1984)&amp;"/")</f>
        <v>/chauffeur-prive/aeroport-anvers/berne/</v>
      </c>
      <c r="M1984" s="14" t="str">
        <f aca="false">IFERROR(INDEX($L:$L,MATCH(B1984&amp;"|"&amp;A1984,$Z:$Z,0)),"—")</f>
        <v>/chauffeur-prive/berne/aeroport-anvers/</v>
      </c>
      <c r="N1984" s="14" t="str">
        <f aca="false">IF(LEN("Chauffeur privé "&amp;INDEX(10_Lieux!$J:$J,U1984)&amp;" → "&amp;INDEX(10_Lieux!$J:$J,V1984)&amp;" | 24h/24")&gt;60,"Chauffeur privé "&amp;INDEX(10_Lieux!$J:$J,U1984)&amp;" → "&amp;INDEX(10_Lieux!$J:$J,V1984),"Chauffeur privé "&amp;INDEX(10_Lieux!$J:$J,U1984)&amp;" → "&amp;INDEX(10_Lieux!$J:$J,V1984)&amp;" | 24h/24")</f>
        <v>Chauffeur privé Aéroport d'Anvers → Berne | 24h/24</v>
      </c>
      <c r="O1984" s="14" t="n">
        <f aca="false">LEN(N1984)</f>
        <v>50</v>
      </c>
      <c r="P1984" s="14" t="str">
        <f aca="false">"Chauffeur privé "&amp;INDEX(10_Lieux!$K:$K,U1984)&amp;" vers "&amp;INDEX(10_Lieux!$L:$L,V1984)</f>
        <v>Chauffeur privé de l'aéroport d'Anvers vers Berne</v>
      </c>
      <c r="Q1984" s="14" t="str">
        <f aca="false">"Chauffeur privé "&amp;INDEX(10_Lieux!$K:$K,U1984)&amp;" vers "&amp;INDEX(10_Lieux!$L:$L,V1984)&amp;" : env. "&amp;I1984&amp;" km, "&amp;J1984&amp;" de route. Devis personnalisé, standard 24h/24 et 7j/7."</f>
        <v>Chauffeur privé de l'aéroport d'Anvers vers Berne : env. 649 km, 6 h 45 de route. Devis personnalisé, standard 24h/24 et 7j/7.</v>
      </c>
      <c r="R1984" s="14" t="n">
        <f aca="false">LEN(Q1984)</f>
        <v>126</v>
      </c>
      <c r="S1984" s="14" t="str">
        <f aca="false">INDEX(10_Lieux!$C:$C,U1984)</f>
        <v>Belgique</v>
      </c>
      <c r="T1984" s="14" t="str">
        <f aca="false">INDEX(10_Lieux!$C:$C,V1984)</f>
        <v>Suisse</v>
      </c>
      <c r="U1984" s="14" t="n">
        <f aca="false">MATCH(A1984,10_Lieux!$A:$A,0)</f>
        <v>180</v>
      </c>
      <c r="V1984" s="14" t="n">
        <f aca="false">MATCH(B1984,10_Lieux!$A:$A,0)</f>
        <v>123</v>
      </c>
      <c r="W1984" s="14" t="n">
        <f aca="false">ROUND(6371*2*ASIN(SQRT(SIN(RADIANS(INDEX(10_Lieux!$F:$F,V1984)-INDEX(10_Lieux!$F:$F,U1984))/2)^2+COS(RADIANS(INDEX(10_Lieux!$F:$F,U1984)))*COS(RADIANS(INDEX(10_Lieux!$F:$F,V1984)))*SIN(RADIANS(INDEX(10_Lieux!$G:$G,V1984)-INDEX(10_Lieux!$G:$G,U1984))/2)^2)),1)</f>
        <v>519.4</v>
      </c>
      <c r="X1984" s="14" t="n">
        <f aca="false">ROUND(I1984/IF(I1984&lt;p_seuil_vitesse,p_vit_lente,p_vit_rapide)*60/15,0)*15</f>
        <v>405</v>
      </c>
      <c r="Y1984" s="14" t="n">
        <f aca="false">MAX(IF(INDEX(10_Lieux!$B:$B,U1984)&lt;&gt;"Ville",INDEX(10_Lieux!$I:$I,U1984),0),IF(INDEX(10_Lieux!$B:$B,V1984)&lt;&gt;"Ville",INDEX(10_Lieux!$I:$I,V1984),0))</f>
        <v>250</v>
      </c>
      <c r="Z1984" s="14" t="str">
        <f aca="false">A1984&amp;"|"&amp;B1984</f>
        <v>Antwerp International Airport|Berne</v>
      </c>
      <c r="AA1984" s="14" t="str">
        <f aca="false">IF(I1984&lt;p_local,"Local",IF(I1984&lt;p_vv_min,"Courte distance",IF(I1984&lt;p_tres_long,"Longue distance","Très longue distance")))</f>
        <v>Longue distance</v>
      </c>
    </row>
    <row r="1985" customFormat="false" ht="15" hidden="false" customHeight="true" outlineLevel="0" collapsed="false">
      <c r="A1985" s="1" t="s">
        <v>166</v>
      </c>
      <c r="B1985" s="1" t="s">
        <v>2117</v>
      </c>
      <c r="C1985" s="1" t="s">
        <v>35</v>
      </c>
      <c r="D1985" s="1" t="s">
        <v>653</v>
      </c>
      <c r="E1985" s="1" t="s">
        <v>2163</v>
      </c>
      <c r="F1985" s="14" t="s">
        <v>40</v>
      </c>
      <c r="G1985" s="14" t="str">
        <f aca="false">IF(I1985&lt;p_local,"Local → page infra",IF(H1985&gt;=p_ph1,"Phase 1",IF(H1985&gt;=p_ph2,"Phase 2","Phase 3")))</f>
        <v>Phase 3</v>
      </c>
      <c r="H1985" s="14" t="n">
        <f aca="false">IF(I1985&lt;p_local,0,IF(C1985="Aéroport → Aéroport",p_pts_plein,IF(Y1985&gt;0,IF(I1985&lt;=Y1985,p_pts_plein,IF(I1985&lt;=p_mult2*Y1985,p_pts_moyen,p_pts_r3)),IF(I1985&gt;=p_vv_min,p_pts_plein,IF(I1985&gt;=p_vv_moy,p_pts_moyen,p_pts_court))))+IF(INDEX(10_Lieux!$D:$D,U1985)=1,p_prio1,p_prio2)+IF(INDEX(10_Lieux!$D:$D,V1985)=1,p_prio1,p_prio2)+IF(K1985="Oui",p_tf,0)+p_hub*((INDEX(10_Lieux!$H:$H,U1985)="Hub")+(INDEX(10_Lieux!$H:$H,V1985)="Hub"))+IF(OR(INDEX(10_Lieux!$H:$H,U1985)="Premium",INDEX(10_Lieux!$H:$H,V1985)="Premium"),p_prem,0))</f>
        <v>40</v>
      </c>
      <c r="I1985" s="14" t="n">
        <f aca="false">ROUND(W1985*p_facteur,0)</f>
        <v>649</v>
      </c>
      <c r="J1985" s="14" t="str">
        <f aca="false">IF(X1985&lt;60,X1985&amp;" min",INT(X1985/60)&amp;" h"&amp;IF(MOD(X1985,60)=0,""," "&amp;TEXT(MOD(X1985,60),"00")))</f>
        <v>6 h 45</v>
      </c>
      <c r="K1985" s="14" t="str">
        <f aca="false">IF(S1985&lt;&gt;T1985,"Oui","Non")</f>
        <v>Oui</v>
      </c>
      <c r="L1985" s="14" t="str">
        <f aca="false">IF(AND(INDEX(10_Lieux!$B:$B,U1985)="Ville",INDEX(10_Lieux!$B:$B,V1985)="Ville"),"/chauffeur-prive/"&amp;INDEX(10_Lieux!$E:$E,U1985)&amp;"-"&amp;INDEX(10_Lieux!$E:$E,V1985)&amp;"/","/chauffeur-prive/"&amp;INDEX(10_Lieux!$E:$E,U1985)&amp;"/"&amp;INDEX(10_Lieux!$E:$E,V1985)&amp;"/")</f>
        <v>/chauffeur-prive/berne/aeroport-anvers/</v>
      </c>
      <c r="M1985" s="14" t="str">
        <f aca="false">IFERROR(INDEX($L:$L,MATCH(B1985&amp;"|"&amp;A1985,$Z:$Z,0)),"—")</f>
        <v>/chauffeur-prive/aeroport-anvers/berne/</v>
      </c>
      <c r="N1985" s="14" t="str">
        <f aca="false">IF(LEN("Chauffeur privé "&amp;INDEX(10_Lieux!$J:$J,U1985)&amp;" → "&amp;INDEX(10_Lieux!$J:$J,V1985)&amp;" | 24h/24")&gt;60,"Chauffeur privé "&amp;INDEX(10_Lieux!$J:$J,U1985)&amp;" → "&amp;INDEX(10_Lieux!$J:$J,V1985),"Chauffeur privé "&amp;INDEX(10_Lieux!$J:$J,U1985)&amp;" → "&amp;INDEX(10_Lieux!$J:$J,V1985)&amp;" | 24h/24")</f>
        <v>Chauffeur privé Berne → Aéroport d'Anvers | 24h/24</v>
      </c>
      <c r="O1985" s="14" t="n">
        <f aca="false">LEN(N1985)</f>
        <v>50</v>
      </c>
      <c r="P1985" s="14" t="str">
        <f aca="false">"Chauffeur privé "&amp;INDEX(10_Lieux!$K:$K,U1985)&amp;" vers "&amp;INDEX(10_Lieux!$L:$L,V1985)</f>
        <v>Chauffeur privé de Berne vers l'aéroport d'Anvers</v>
      </c>
      <c r="Q1985" s="14" t="str">
        <f aca="false">"Chauffeur privé "&amp;INDEX(10_Lieux!$K:$K,U1985)&amp;" vers "&amp;INDEX(10_Lieux!$L:$L,V1985)&amp;" : env. "&amp;I1985&amp;" km, "&amp;J1985&amp;" de route. Devis personnalisé, standard 24h/24 et 7j/7."</f>
        <v>Chauffeur privé de Berne vers l'aéroport d'Anvers : env. 649 km, 6 h 45 de route. Devis personnalisé, standard 24h/24 et 7j/7.</v>
      </c>
      <c r="R1985" s="14" t="n">
        <f aca="false">LEN(Q1985)</f>
        <v>126</v>
      </c>
      <c r="S1985" s="14" t="str">
        <f aca="false">INDEX(10_Lieux!$C:$C,U1985)</f>
        <v>Suisse</v>
      </c>
      <c r="T1985" s="14" t="str">
        <f aca="false">INDEX(10_Lieux!$C:$C,V1985)</f>
        <v>Belgique</v>
      </c>
      <c r="U1985" s="14" t="n">
        <f aca="false">MATCH(A1985,10_Lieux!$A:$A,0)</f>
        <v>123</v>
      </c>
      <c r="V1985" s="14" t="n">
        <f aca="false">MATCH(B1985,10_Lieux!$A:$A,0)</f>
        <v>180</v>
      </c>
      <c r="W1985" s="14" t="n">
        <f aca="false">ROUND(6371*2*ASIN(SQRT(SIN(RADIANS(INDEX(10_Lieux!$F:$F,V1985)-INDEX(10_Lieux!$F:$F,U1985))/2)^2+COS(RADIANS(INDEX(10_Lieux!$F:$F,U1985)))*COS(RADIANS(INDEX(10_Lieux!$F:$F,V1985)))*SIN(RADIANS(INDEX(10_Lieux!$G:$G,V1985)-INDEX(10_Lieux!$G:$G,U1985))/2)^2)),1)</f>
        <v>519.4</v>
      </c>
      <c r="X1985" s="14" t="n">
        <f aca="false">ROUND(I1985/IF(I1985&lt;p_seuil_vitesse,p_vit_lente,p_vit_rapide)*60/15,0)*15</f>
        <v>405</v>
      </c>
      <c r="Y1985" s="14" t="n">
        <f aca="false">MAX(IF(INDEX(10_Lieux!$B:$B,U1985)&lt;&gt;"Ville",INDEX(10_Lieux!$I:$I,U1985),0),IF(INDEX(10_Lieux!$B:$B,V1985)&lt;&gt;"Ville",INDEX(10_Lieux!$I:$I,V1985),0))</f>
        <v>250</v>
      </c>
      <c r="Z1985" s="14" t="str">
        <f aca="false">A1985&amp;"|"&amp;B1985</f>
        <v>Berne|Antwerp International Airport</v>
      </c>
      <c r="AA1985" s="14" t="str">
        <f aca="false">IF(I1985&lt;p_local,"Local",IF(I1985&lt;p_vv_min,"Courte distance",IF(I1985&lt;p_tres_long,"Longue distance","Très longue distance")))</f>
        <v>Longue distance</v>
      </c>
    </row>
    <row r="1986" customFormat="false" ht="15" hidden="false" customHeight="true" outlineLevel="0" collapsed="false">
      <c r="A1986" s="1" t="s">
        <v>2164</v>
      </c>
      <c r="B1986" s="1" t="s">
        <v>122</v>
      </c>
      <c r="C1986" s="1" t="s">
        <v>34</v>
      </c>
      <c r="D1986" s="1" t="s">
        <v>653</v>
      </c>
      <c r="E1986" s="1" t="s">
        <v>2165</v>
      </c>
      <c r="F1986" s="14" t="s">
        <v>40</v>
      </c>
      <c r="G1986" s="14" t="str">
        <f aca="false">IF(I1986&lt;p_local,"Local → page infra",IF(H1986&gt;=p_ph1,"Phase 1",IF(H1986&gt;=p_ph2,"Phase 2","Phase 3")))</f>
        <v>Phase 2</v>
      </c>
      <c r="H1986" s="14" t="n">
        <f aca="false">IF(I1986&lt;p_local,0,IF(C1986="Aéroport → Aéroport",p_pts_plein,IF(Y1986&gt;0,IF(I1986&lt;=Y1986,p_pts_plein,IF(I1986&lt;=p_mult2*Y1986,p_pts_moyen,p_pts_r3)),IF(I1986&gt;=p_vv_min,p_pts_plein,IF(I1986&gt;=p_vv_moy,p_pts_moyen,p_pts_court))))+IF(INDEX(10_Lieux!$D:$D,U1986)=1,p_prio1,p_prio2)+IF(INDEX(10_Lieux!$D:$D,V1986)=1,p_prio1,p_prio2)+IF(K1986="Oui",p_tf,0)+p_hub*((INDEX(10_Lieux!$H:$H,U1986)="Hub")+(INDEX(10_Lieux!$H:$H,V1986)="Hub"))+IF(OR(INDEX(10_Lieux!$H:$H,U1986)="Premium",INDEX(10_Lieux!$H:$H,V1986)="Premium"),p_prem,0))</f>
        <v>75</v>
      </c>
      <c r="I1986" s="14" t="n">
        <f aca="false">ROUND(W1986*p_facteur,0)</f>
        <v>507</v>
      </c>
      <c r="J1986" s="14" t="str">
        <f aca="false">IF(X1986&lt;60,X1986&amp;" min",INT(X1986/60)&amp;" h"&amp;IF(MOD(X1986,60)=0,""," "&amp;TEXT(MOD(X1986,60),"00")))</f>
        <v>5 h 15</v>
      </c>
      <c r="K1986" s="14" t="str">
        <f aca="false">IF(S1986&lt;&gt;T1986,"Oui","Non")</f>
        <v>Oui</v>
      </c>
      <c r="L1986" s="14" t="str">
        <f aca="false">IF(AND(INDEX(10_Lieux!$B:$B,U1986)="Ville",INDEX(10_Lieux!$B:$B,V1986)="Ville"),"/chauffeur-prive/"&amp;INDEX(10_Lieux!$E:$E,U1986)&amp;"-"&amp;INDEX(10_Lieux!$E:$E,V1986)&amp;"/","/chauffeur-prive/"&amp;INDEX(10_Lieux!$E:$E,U1986)&amp;"/"&amp;INDEX(10_Lieux!$E:$E,V1986)&amp;"/")</f>
        <v>/chauffeur-prive/aeroport-geneve/paris/</v>
      </c>
      <c r="M1986" s="14" t="str">
        <f aca="false">IFERROR(INDEX($L:$L,MATCH(B1986&amp;"|"&amp;A1986,$Z:$Z,0)),"—")</f>
        <v>/chauffeur-prive/paris/aeroport-geneve/</v>
      </c>
      <c r="N1986" s="14" t="str">
        <f aca="false">IF(LEN("Chauffeur privé "&amp;INDEX(10_Lieux!$J:$J,U1986)&amp;" → "&amp;INDEX(10_Lieux!$J:$J,V1986)&amp;" | 24h/24")&gt;60,"Chauffeur privé "&amp;INDEX(10_Lieux!$J:$J,U1986)&amp;" → "&amp;INDEX(10_Lieux!$J:$J,V1986),"Chauffeur privé "&amp;INDEX(10_Lieux!$J:$J,U1986)&amp;" → "&amp;INDEX(10_Lieux!$J:$J,V1986)&amp;" | 24h/24")</f>
        <v>Chauffeur privé Aéroport de Genève → Paris | 24h/24</v>
      </c>
      <c r="O1986" s="14" t="n">
        <f aca="false">LEN(N1986)</f>
        <v>51</v>
      </c>
      <c r="P1986" s="14" t="str">
        <f aca="false">"Chauffeur privé "&amp;INDEX(10_Lieux!$K:$K,U1986)&amp;" vers "&amp;INDEX(10_Lieux!$L:$L,V1986)</f>
        <v>Chauffeur privé de l'aéroport de Genève vers Paris</v>
      </c>
      <c r="Q1986" s="14" t="str">
        <f aca="false">"Chauffeur privé "&amp;INDEX(10_Lieux!$K:$K,U1986)&amp;" vers "&amp;INDEX(10_Lieux!$L:$L,V1986)&amp;" : env. "&amp;I1986&amp;" km, "&amp;J1986&amp;" de route. Devis personnalisé, standard 24h/24 et 7j/7."</f>
        <v>Chauffeur privé de l'aéroport de Genève vers Paris : env. 507 km, 5 h 15 de route. Devis personnalisé, standard 24h/24 et 7j/7.</v>
      </c>
      <c r="R1986" s="14" t="n">
        <f aca="false">LEN(Q1986)</f>
        <v>127</v>
      </c>
      <c r="S1986" s="14" t="str">
        <f aca="false">INDEX(10_Lieux!$C:$C,U1986)</f>
        <v>Suisse</v>
      </c>
      <c r="T1986" s="14" t="str">
        <f aca="false">INDEX(10_Lieux!$C:$C,V1986)</f>
        <v>France</v>
      </c>
      <c r="U1986" s="14" t="n">
        <f aca="false">MATCH(A1986,10_Lieux!$A:$A,0)</f>
        <v>182</v>
      </c>
      <c r="V1986" s="14" t="n">
        <f aca="false">MATCH(B1986,10_Lieux!$A:$A,0)</f>
        <v>2</v>
      </c>
      <c r="W1986" s="14" t="n">
        <f aca="false">ROUND(6371*2*ASIN(SQRT(SIN(RADIANS(INDEX(10_Lieux!$F:$F,V1986)-INDEX(10_Lieux!$F:$F,U1986))/2)^2+COS(RADIANS(INDEX(10_Lieux!$F:$F,U1986)))*COS(RADIANS(INDEX(10_Lieux!$F:$F,V1986)))*SIN(RADIANS(INDEX(10_Lieux!$G:$G,V1986)-INDEX(10_Lieux!$G:$G,U1986))/2)^2)),1)</f>
        <v>405.3</v>
      </c>
      <c r="X1986" s="14" t="n">
        <f aca="false">ROUND(I1986/IF(I1986&lt;p_seuil_vitesse,p_vit_lente,p_vit_rapide)*60/15,0)*15</f>
        <v>315</v>
      </c>
      <c r="Y1986" s="14" t="n">
        <f aca="false">MAX(IF(INDEX(10_Lieux!$B:$B,U1986)&lt;&gt;"Ville",INDEX(10_Lieux!$I:$I,U1986),0),IF(INDEX(10_Lieux!$B:$B,V1986)&lt;&gt;"Ville",INDEX(10_Lieux!$I:$I,V1986),0))</f>
        <v>500</v>
      </c>
      <c r="Z1986" s="14" t="str">
        <f aca="false">A1986&amp;"|"&amp;B1986</f>
        <v>Genève Aéroport|Paris</v>
      </c>
      <c r="AA1986" s="14" t="str">
        <f aca="false">IF(I1986&lt;p_local,"Local",IF(I1986&lt;p_vv_min,"Courte distance",IF(I1986&lt;p_tres_long,"Longue distance","Très longue distance")))</f>
        <v>Longue distance</v>
      </c>
    </row>
    <row r="1987" customFormat="false" ht="15" hidden="false" customHeight="true" outlineLevel="0" collapsed="false">
      <c r="A1987" s="1" t="s">
        <v>122</v>
      </c>
      <c r="B1987" s="1" t="s">
        <v>2164</v>
      </c>
      <c r="C1987" s="1" t="s">
        <v>35</v>
      </c>
      <c r="D1987" s="1" t="s">
        <v>653</v>
      </c>
      <c r="E1987" s="1" t="s">
        <v>2166</v>
      </c>
      <c r="F1987" s="14" t="s">
        <v>40</v>
      </c>
      <c r="G1987" s="14" t="str">
        <f aca="false">IF(I1987&lt;p_local,"Local → page infra",IF(H1987&gt;=p_ph1,"Phase 1",IF(H1987&gt;=p_ph2,"Phase 2","Phase 3")))</f>
        <v>Phase 2</v>
      </c>
      <c r="H1987" s="14" t="n">
        <f aca="false">IF(I1987&lt;p_local,0,IF(C1987="Aéroport → Aéroport",p_pts_plein,IF(Y1987&gt;0,IF(I1987&lt;=Y1987,p_pts_plein,IF(I1987&lt;=p_mult2*Y1987,p_pts_moyen,p_pts_r3)),IF(I1987&gt;=p_vv_min,p_pts_plein,IF(I1987&gt;=p_vv_moy,p_pts_moyen,p_pts_court))))+IF(INDEX(10_Lieux!$D:$D,U1987)=1,p_prio1,p_prio2)+IF(INDEX(10_Lieux!$D:$D,V1987)=1,p_prio1,p_prio2)+IF(K1987="Oui",p_tf,0)+p_hub*((INDEX(10_Lieux!$H:$H,U1987)="Hub")+(INDEX(10_Lieux!$H:$H,V1987)="Hub"))+IF(OR(INDEX(10_Lieux!$H:$H,U1987)="Premium",INDEX(10_Lieux!$H:$H,V1987)="Premium"),p_prem,0))</f>
        <v>75</v>
      </c>
      <c r="I1987" s="14" t="n">
        <f aca="false">ROUND(W1987*p_facteur,0)</f>
        <v>507</v>
      </c>
      <c r="J1987" s="14" t="str">
        <f aca="false">IF(X1987&lt;60,X1987&amp;" min",INT(X1987/60)&amp;" h"&amp;IF(MOD(X1987,60)=0,""," "&amp;TEXT(MOD(X1987,60),"00")))</f>
        <v>5 h 15</v>
      </c>
      <c r="K1987" s="14" t="str">
        <f aca="false">IF(S1987&lt;&gt;T1987,"Oui","Non")</f>
        <v>Oui</v>
      </c>
      <c r="L1987" s="14" t="str">
        <f aca="false">IF(AND(INDEX(10_Lieux!$B:$B,U1987)="Ville",INDEX(10_Lieux!$B:$B,V1987)="Ville"),"/chauffeur-prive/"&amp;INDEX(10_Lieux!$E:$E,U1987)&amp;"-"&amp;INDEX(10_Lieux!$E:$E,V1987)&amp;"/","/chauffeur-prive/"&amp;INDEX(10_Lieux!$E:$E,U1987)&amp;"/"&amp;INDEX(10_Lieux!$E:$E,V1987)&amp;"/")</f>
        <v>/chauffeur-prive/paris/aeroport-geneve/</v>
      </c>
      <c r="M1987" s="14" t="str">
        <f aca="false">IFERROR(INDEX($L:$L,MATCH(B1987&amp;"|"&amp;A1987,$Z:$Z,0)),"—")</f>
        <v>/chauffeur-prive/aeroport-geneve/paris/</v>
      </c>
      <c r="N1987" s="14" t="str">
        <f aca="false">IF(LEN("Chauffeur privé "&amp;INDEX(10_Lieux!$J:$J,U1987)&amp;" → "&amp;INDEX(10_Lieux!$J:$J,V1987)&amp;" | 24h/24")&gt;60,"Chauffeur privé "&amp;INDEX(10_Lieux!$J:$J,U1987)&amp;" → "&amp;INDEX(10_Lieux!$J:$J,V1987),"Chauffeur privé "&amp;INDEX(10_Lieux!$J:$J,U1987)&amp;" → "&amp;INDEX(10_Lieux!$J:$J,V1987)&amp;" | 24h/24")</f>
        <v>Chauffeur privé Paris → Aéroport de Genève | 24h/24</v>
      </c>
      <c r="O1987" s="14" t="n">
        <f aca="false">LEN(N1987)</f>
        <v>51</v>
      </c>
      <c r="P1987" s="14" t="str">
        <f aca="false">"Chauffeur privé "&amp;INDEX(10_Lieux!$K:$K,U1987)&amp;" vers "&amp;INDEX(10_Lieux!$L:$L,V1987)</f>
        <v>Chauffeur privé de Paris vers l'aéroport de Genève</v>
      </c>
      <c r="Q1987" s="14" t="str">
        <f aca="false">"Chauffeur privé "&amp;INDEX(10_Lieux!$K:$K,U1987)&amp;" vers "&amp;INDEX(10_Lieux!$L:$L,V1987)&amp;" : env. "&amp;I1987&amp;" km, "&amp;J1987&amp;" de route. Devis personnalisé, standard 24h/24 et 7j/7."</f>
        <v>Chauffeur privé de Paris vers l'aéroport de Genève : env. 507 km, 5 h 15 de route. Devis personnalisé, standard 24h/24 et 7j/7.</v>
      </c>
      <c r="R1987" s="14" t="n">
        <f aca="false">LEN(Q1987)</f>
        <v>127</v>
      </c>
      <c r="S1987" s="14" t="str">
        <f aca="false">INDEX(10_Lieux!$C:$C,U1987)</f>
        <v>France</v>
      </c>
      <c r="T1987" s="14" t="str">
        <f aca="false">INDEX(10_Lieux!$C:$C,V1987)</f>
        <v>Suisse</v>
      </c>
      <c r="U1987" s="14" t="n">
        <f aca="false">MATCH(A1987,10_Lieux!$A:$A,0)</f>
        <v>2</v>
      </c>
      <c r="V1987" s="14" t="n">
        <f aca="false">MATCH(B1987,10_Lieux!$A:$A,0)</f>
        <v>182</v>
      </c>
      <c r="W1987" s="14" t="n">
        <f aca="false">ROUND(6371*2*ASIN(SQRT(SIN(RADIANS(INDEX(10_Lieux!$F:$F,V1987)-INDEX(10_Lieux!$F:$F,U1987))/2)^2+COS(RADIANS(INDEX(10_Lieux!$F:$F,U1987)))*COS(RADIANS(INDEX(10_Lieux!$F:$F,V1987)))*SIN(RADIANS(INDEX(10_Lieux!$G:$G,V1987)-INDEX(10_Lieux!$G:$G,U1987))/2)^2)),1)</f>
        <v>405.3</v>
      </c>
      <c r="X1987" s="14" t="n">
        <f aca="false">ROUND(I1987/IF(I1987&lt;p_seuil_vitesse,p_vit_lente,p_vit_rapide)*60/15,0)*15</f>
        <v>315</v>
      </c>
      <c r="Y1987" s="14" t="n">
        <f aca="false">MAX(IF(INDEX(10_Lieux!$B:$B,U1987)&lt;&gt;"Ville",INDEX(10_Lieux!$I:$I,U1987),0),IF(INDEX(10_Lieux!$B:$B,V1987)&lt;&gt;"Ville",INDEX(10_Lieux!$I:$I,V1987),0))</f>
        <v>500</v>
      </c>
      <c r="Z1987" s="14" t="str">
        <f aca="false">A1987&amp;"|"&amp;B1987</f>
        <v>Paris|Genève Aéroport</v>
      </c>
      <c r="AA1987" s="14" t="str">
        <f aca="false">IF(I1987&lt;p_local,"Local",IF(I1987&lt;p_vv_min,"Courte distance",IF(I1987&lt;p_tres_long,"Longue distance","Très longue distance")))</f>
        <v>Longue distance</v>
      </c>
    </row>
    <row r="1988" customFormat="false" ht="15" hidden="false" customHeight="true" outlineLevel="0" collapsed="false">
      <c r="A1988" s="1" t="s">
        <v>2164</v>
      </c>
      <c r="B1988" s="1" t="s">
        <v>123</v>
      </c>
      <c r="C1988" s="1" t="s">
        <v>34</v>
      </c>
      <c r="D1988" s="1" t="s">
        <v>653</v>
      </c>
      <c r="E1988" s="1" t="s">
        <v>2167</v>
      </c>
      <c r="F1988" s="14" t="s">
        <v>40</v>
      </c>
      <c r="G1988" s="14" t="str">
        <f aca="false">IF(I1988&lt;p_local,"Local → page infra",IF(H1988&gt;=p_ph1,"Phase 1",IF(H1988&gt;=p_ph2,"Phase 2","Phase 3")))</f>
        <v>Phase 1</v>
      </c>
      <c r="H1988" s="14" t="n">
        <f aca="false">IF(I1988&lt;p_local,0,IF(C1988="Aéroport → Aéroport",p_pts_plein,IF(Y1988&gt;0,IF(I1988&lt;=Y1988,p_pts_plein,IF(I1988&lt;=p_mult2*Y1988,p_pts_moyen,p_pts_r3)),IF(I1988&gt;=p_vv_min,p_pts_plein,IF(I1988&gt;=p_vv_moy,p_pts_moyen,p_pts_court))))+IF(INDEX(10_Lieux!$D:$D,U1988)=1,p_prio1,p_prio2)+IF(INDEX(10_Lieux!$D:$D,V1988)=1,p_prio1,p_prio2)+IF(K1988="Oui",p_tf,0)+p_hub*((INDEX(10_Lieux!$H:$H,U1988)="Hub")+(INDEX(10_Lieux!$H:$H,V1988)="Hub"))+IF(OR(INDEX(10_Lieux!$H:$H,U1988)="Premium",INDEX(10_Lieux!$H:$H,V1988)="Premium"),p_prem,0))</f>
        <v>90</v>
      </c>
      <c r="I1988" s="14" t="n">
        <f aca="false">ROUND(W1988*p_facteur,0)</f>
        <v>140</v>
      </c>
      <c r="J1988" s="14" t="str">
        <f aca="false">IF(X1988&lt;60,X1988&amp;" min",INT(X1988/60)&amp;" h"&amp;IF(MOD(X1988,60)=0,""," "&amp;TEXT(MOD(X1988,60),"00")))</f>
        <v>1 h 30</v>
      </c>
      <c r="K1988" s="14" t="str">
        <f aca="false">IF(S1988&lt;&gt;T1988,"Oui","Non")</f>
        <v>Oui</v>
      </c>
      <c r="L1988" s="14" t="str">
        <f aca="false">IF(AND(INDEX(10_Lieux!$B:$B,U1988)="Ville",INDEX(10_Lieux!$B:$B,V1988)="Ville"),"/chauffeur-prive/"&amp;INDEX(10_Lieux!$E:$E,U1988)&amp;"-"&amp;INDEX(10_Lieux!$E:$E,V1988)&amp;"/","/chauffeur-prive/"&amp;INDEX(10_Lieux!$E:$E,U1988)&amp;"/"&amp;INDEX(10_Lieux!$E:$E,V1988)&amp;"/")</f>
        <v>/chauffeur-prive/aeroport-geneve/lyon/</v>
      </c>
      <c r="M1988" s="14" t="str">
        <f aca="false">IFERROR(INDEX($L:$L,MATCH(B1988&amp;"|"&amp;A1988,$Z:$Z,0)),"—")</f>
        <v>/chauffeur-prive/lyon/aeroport-geneve/</v>
      </c>
      <c r="N1988" s="14" t="str">
        <f aca="false">IF(LEN("Chauffeur privé "&amp;INDEX(10_Lieux!$J:$J,U1988)&amp;" → "&amp;INDEX(10_Lieux!$J:$J,V1988)&amp;" | 24h/24")&gt;60,"Chauffeur privé "&amp;INDEX(10_Lieux!$J:$J,U1988)&amp;" → "&amp;INDEX(10_Lieux!$J:$J,V1988),"Chauffeur privé "&amp;INDEX(10_Lieux!$J:$J,U1988)&amp;" → "&amp;INDEX(10_Lieux!$J:$J,V1988)&amp;" | 24h/24")</f>
        <v>Chauffeur privé Aéroport de Genève → Lyon | 24h/24</v>
      </c>
      <c r="O1988" s="14" t="n">
        <f aca="false">LEN(N1988)</f>
        <v>50</v>
      </c>
      <c r="P1988" s="14" t="str">
        <f aca="false">"Chauffeur privé "&amp;INDEX(10_Lieux!$K:$K,U1988)&amp;" vers "&amp;INDEX(10_Lieux!$L:$L,V1988)</f>
        <v>Chauffeur privé de l'aéroport de Genève vers Lyon</v>
      </c>
      <c r="Q1988" s="14" t="str">
        <f aca="false">"Chauffeur privé "&amp;INDEX(10_Lieux!$K:$K,U1988)&amp;" vers "&amp;INDEX(10_Lieux!$L:$L,V1988)&amp;" : env. "&amp;I1988&amp;" km, "&amp;J1988&amp;" de route. Devis personnalisé, standard 24h/24 et 7j/7."</f>
        <v>Chauffeur privé de l'aéroport de Genève vers Lyon : env. 140 km, 1 h 30 de route. Devis personnalisé, standard 24h/24 et 7j/7.</v>
      </c>
      <c r="R1988" s="14" t="n">
        <f aca="false">LEN(Q1988)</f>
        <v>126</v>
      </c>
      <c r="S1988" s="14" t="str">
        <f aca="false">INDEX(10_Lieux!$C:$C,U1988)</f>
        <v>Suisse</v>
      </c>
      <c r="T1988" s="14" t="str">
        <f aca="false">INDEX(10_Lieux!$C:$C,V1988)</f>
        <v>France</v>
      </c>
      <c r="U1988" s="14" t="n">
        <f aca="false">MATCH(A1988,10_Lieux!$A:$A,0)</f>
        <v>182</v>
      </c>
      <c r="V1988" s="14" t="n">
        <f aca="false">MATCH(B1988,10_Lieux!$A:$A,0)</f>
        <v>8</v>
      </c>
      <c r="W1988" s="14" t="n">
        <f aca="false">ROUND(6371*2*ASIN(SQRT(SIN(RADIANS(INDEX(10_Lieux!$F:$F,V1988)-INDEX(10_Lieux!$F:$F,U1988))/2)^2+COS(RADIANS(INDEX(10_Lieux!$F:$F,U1988)))*COS(RADIANS(INDEX(10_Lieux!$F:$F,V1988)))*SIN(RADIANS(INDEX(10_Lieux!$G:$G,V1988)-INDEX(10_Lieux!$G:$G,U1988))/2)^2)),1)</f>
        <v>111.6</v>
      </c>
      <c r="X1988" s="14" t="n">
        <f aca="false">ROUND(I1988/IF(I1988&lt;p_seuil_vitesse,p_vit_lente,p_vit_rapide)*60/15,0)*15</f>
        <v>90</v>
      </c>
      <c r="Y1988" s="14" t="n">
        <f aca="false">MAX(IF(INDEX(10_Lieux!$B:$B,U1988)&lt;&gt;"Ville",INDEX(10_Lieux!$I:$I,U1988),0),IF(INDEX(10_Lieux!$B:$B,V1988)&lt;&gt;"Ville",INDEX(10_Lieux!$I:$I,V1988),0))</f>
        <v>500</v>
      </c>
      <c r="Z1988" s="14" t="str">
        <f aca="false">A1988&amp;"|"&amp;B1988</f>
        <v>Genève Aéroport|Lyon</v>
      </c>
      <c r="AA1988" s="14" t="str">
        <f aca="false">IF(I1988&lt;p_local,"Local",IF(I1988&lt;p_vv_min,"Courte distance",IF(I1988&lt;p_tres_long,"Longue distance","Très longue distance")))</f>
        <v>Longue distance</v>
      </c>
    </row>
    <row r="1989" customFormat="false" ht="15" hidden="false" customHeight="true" outlineLevel="0" collapsed="false">
      <c r="A1989" s="1" t="s">
        <v>123</v>
      </c>
      <c r="B1989" s="1" t="s">
        <v>2164</v>
      </c>
      <c r="C1989" s="1" t="s">
        <v>35</v>
      </c>
      <c r="D1989" s="1" t="s">
        <v>653</v>
      </c>
      <c r="E1989" s="1" t="s">
        <v>2168</v>
      </c>
      <c r="F1989" s="14" t="s">
        <v>40</v>
      </c>
      <c r="G1989" s="14" t="str">
        <f aca="false">IF(I1989&lt;p_local,"Local → page infra",IF(H1989&gt;=p_ph1,"Phase 1",IF(H1989&gt;=p_ph2,"Phase 2","Phase 3")))</f>
        <v>Phase 1</v>
      </c>
      <c r="H1989" s="14" t="n">
        <f aca="false">IF(I1989&lt;p_local,0,IF(C1989="Aéroport → Aéroport",p_pts_plein,IF(Y1989&gt;0,IF(I1989&lt;=Y1989,p_pts_plein,IF(I1989&lt;=p_mult2*Y1989,p_pts_moyen,p_pts_r3)),IF(I1989&gt;=p_vv_min,p_pts_plein,IF(I1989&gt;=p_vv_moy,p_pts_moyen,p_pts_court))))+IF(INDEX(10_Lieux!$D:$D,U1989)=1,p_prio1,p_prio2)+IF(INDEX(10_Lieux!$D:$D,V1989)=1,p_prio1,p_prio2)+IF(K1989="Oui",p_tf,0)+p_hub*((INDEX(10_Lieux!$H:$H,U1989)="Hub")+(INDEX(10_Lieux!$H:$H,V1989)="Hub"))+IF(OR(INDEX(10_Lieux!$H:$H,U1989)="Premium",INDEX(10_Lieux!$H:$H,V1989)="Premium"),p_prem,0))</f>
        <v>90</v>
      </c>
      <c r="I1989" s="14" t="n">
        <f aca="false">ROUND(W1989*p_facteur,0)</f>
        <v>140</v>
      </c>
      <c r="J1989" s="14" t="str">
        <f aca="false">IF(X1989&lt;60,X1989&amp;" min",INT(X1989/60)&amp;" h"&amp;IF(MOD(X1989,60)=0,""," "&amp;TEXT(MOD(X1989,60),"00")))</f>
        <v>1 h 30</v>
      </c>
      <c r="K1989" s="14" t="str">
        <f aca="false">IF(S1989&lt;&gt;T1989,"Oui","Non")</f>
        <v>Oui</v>
      </c>
      <c r="L1989" s="14" t="str">
        <f aca="false">IF(AND(INDEX(10_Lieux!$B:$B,U1989)="Ville",INDEX(10_Lieux!$B:$B,V1989)="Ville"),"/chauffeur-prive/"&amp;INDEX(10_Lieux!$E:$E,U1989)&amp;"-"&amp;INDEX(10_Lieux!$E:$E,V1989)&amp;"/","/chauffeur-prive/"&amp;INDEX(10_Lieux!$E:$E,U1989)&amp;"/"&amp;INDEX(10_Lieux!$E:$E,V1989)&amp;"/")</f>
        <v>/chauffeur-prive/lyon/aeroport-geneve/</v>
      </c>
      <c r="M1989" s="14" t="str">
        <f aca="false">IFERROR(INDEX($L:$L,MATCH(B1989&amp;"|"&amp;A1989,$Z:$Z,0)),"—")</f>
        <v>/chauffeur-prive/aeroport-geneve/lyon/</v>
      </c>
      <c r="N1989" s="14" t="str">
        <f aca="false">IF(LEN("Chauffeur privé "&amp;INDEX(10_Lieux!$J:$J,U1989)&amp;" → "&amp;INDEX(10_Lieux!$J:$J,V1989)&amp;" | 24h/24")&gt;60,"Chauffeur privé "&amp;INDEX(10_Lieux!$J:$J,U1989)&amp;" → "&amp;INDEX(10_Lieux!$J:$J,V1989),"Chauffeur privé "&amp;INDEX(10_Lieux!$J:$J,U1989)&amp;" → "&amp;INDEX(10_Lieux!$J:$J,V1989)&amp;" | 24h/24")</f>
        <v>Chauffeur privé Lyon → Aéroport de Genève | 24h/24</v>
      </c>
      <c r="O1989" s="14" t="n">
        <f aca="false">LEN(N1989)</f>
        <v>50</v>
      </c>
      <c r="P1989" s="14" t="str">
        <f aca="false">"Chauffeur privé "&amp;INDEX(10_Lieux!$K:$K,U1989)&amp;" vers "&amp;INDEX(10_Lieux!$L:$L,V1989)</f>
        <v>Chauffeur privé de Lyon vers l'aéroport de Genève</v>
      </c>
      <c r="Q1989" s="14" t="str">
        <f aca="false">"Chauffeur privé "&amp;INDEX(10_Lieux!$K:$K,U1989)&amp;" vers "&amp;INDEX(10_Lieux!$L:$L,V1989)&amp;" : env. "&amp;I1989&amp;" km, "&amp;J1989&amp;" de route. Devis personnalisé, standard 24h/24 et 7j/7."</f>
        <v>Chauffeur privé de Lyon vers l'aéroport de Genève : env. 140 km, 1 h 30 de route. Devis personnalisé, standard 24h/24 et 7j/7.</v>
      </c>
      <c r="R1989" s="14" t="n">
        <f aca="false">LEN(Q1989)</f>
        <v>126</v>
      </c>
      <c r="S1989" s="14" t="str">
        <f aca="false">INDEX(10_Lieux!$C:$C,U1989)</f>
        <v>France</v>
      </c>
      <c r="T1989" s="14" t="str">
        <f aca="false">INDEX(10_Lieux!$C:$C,V1989)</f>
        <v>Suisse</v>
      </c>
      <c r="U1989" s="14" t="n">
        <f aca="false">MATCH(A1989,10_Lieux!$A:$A,0)</f>
        <v>8</v>
      </c>
      <c r="V1989" s="14" t="n">
        <f aca="false">MATCH(B1989,10_Lieux!$A:$A,0)</f>
        <v>182</v>
      </c>
      <c r="W1989" s="14" t="n">
        <f aca="false">ROUND(6371*2*ASIN(SQRT(SIN(RADIANS(INDEX(10_Lieux!$F:$F,V1989)-INDEX(10_Lieux!$F:$F,U1989))/2)^2+COS(RADIANS(INDEX(10_Lieux!$F:$F,U1989)))*COS(RADIANS(INDEX(10_Lieux!$F:$F,V1989)))*SIN(RADIANS(INDEX(10_Lieux!$G:$G,V1989)-INDEX(10_Lieux!$G:$G,U1989))/2)^2)),1)</f>
        <v>111.6</v>
      </c>
      <c r="X1989" s="14" t="n">
        <f aca="false">ROUND(I1989/IF(I1989&lt;p_seuil_vitesse,p_vit_lente,p_vit_rapide)*60/15,0)*15</f>
        <v>90</v>
      </c>
      <c r="Y1989" s="14" t="n">
        <f aca="false">MAX(IF(INDEX(10_Lieux!$B:$B,U1989)&lt;&gt;"Ville",INDEX(10_Lieux!$I:$I,U1989),0),IF(INDEX(10_Lieux!$B:$B,V1989)&lt;&gt;"Ville",INDEX(10_Lieux!$I:$I,V1989),0))</f>
        <v>500</v>
      </c>
      <c r="Z1989" s="14" t="str">
        <f aca="false">A1989&amp;"|"&amp;B1989</f>
        <v>Lyon|Genève Aéroport</v>
      </c>
      <c r="AA1989" s="14" t="str">
        <f aca="false">IF(I1989&lt;p_local,"Local",IF(I1989&lt;p_vv_min,"Courte distance",IF(I1989&lt;p_tres_long,"Longue distance","Très longue distance")))</f>
        <v>Longue distance</v>
      </c>
    </row>
    <row r="1990" customFormat="false" ht="15" hidden="false" customHeight="true" outlineLevel="0" collapsed="false">
      <c r="A1990" s="1" t="s">
        <v>2164</v>
      </c>
      <c r="B1990" s="1" t="s">
        <v>126</v>
      </c>
      <c r="C1990" s="1" t="s">
        <v>34</v>
      </c>
      <c r="D1990" s="1" t="s">
        <v>653</v>
      </c>
      <c r="E1990" s="1" t="s">
        <v>2169</v>
      </c>
      <c r="F1990" s="14" t="s">
        <v>40</v>
      </c>
      <c r="G1990" s="14" t="str">
        <f aca="false">IF(I1990&lt;p_local,"Local → page infra",IF(H1990&gt;=p_ph1,"Phase 1",IF(H1990&gt;=p_ph2,"Phase 2","Phase 3")))</f>
        <v>Phase 1</v>
      </c>
      <c r="H1990" s="14" t="n">
        <f aca="false">IF(I1990&lt;p_local,0,IF(C1990="Aéroport → Aéroport",p_pts_plein,IF(Y1990&gt;0,IF(I1990&lt;=Y1990,p_pts_plein,IF(I1990&lt;=p_mult2*Y1990,p_pts_moyen,p_pts_r3)),IF(I1990&gt;=p_vv_min,p_pts_plein,IF(I1990&gt;=p_vv_moy,p_pts_moyen,p_pts_court))))+IF(INDEX(10_Lieux!$D:$D,U1990)=1,p_prio1,p_prio2)+IF(INDEX(10_Lieux!$D:$D,V1990)=1,p_prio1,p_prio2)+IF(K1990="Oui",p_tf,0)+p_hub*((INDEX(10_Lieux!$H:$H,U1990)="Hub")+(INDEX(10_Lieux!$H:$H,V1990)="Hub"))+IF(OR(INDEX(10_Lieux!$H:$H,U1990)="Premium",INDEX(10_Lieux!$H:$H,V1990)="Premium"),p_prem,0))</f>
        <v>90</v>
      </c>
      <c r="I1990" s="14" t="n">
        <f aca="false">ROUND(W1990*p_facteur,0)</f>
        <v>369</v>
      </c>
      <c r="J1990" s="14" t="str">
        <f aca="false">IF(X1990&lt;60,X1990&amp;" min",INT(X1990/60)&amp;" h"&amp;IF(MOD(X1990,60)=0,""," "&amp;TEXT(MOD(X1990,60),"00")))</f>
        <v>4 h</v>
      </c>
      <c r="K1990" s="14" t="str">
        <f aca="false">IF(S1990&lt;&gt;T1990,"Oui","Non")</f>
        <v>Oui</v>
      </c>
      <c r="L1990" s="14" t="str">
        <f aca="false">IF(AND(INDEX(10_Lieux!$B:$B,U1990)="Ville",INDEX(10_Lieux!$B:$B,V1990)="Ville"),"/chauffeur-prive/"&amp;INDEX(10_Lieux!$E:$E,U1990)&amp;"-"&amp;INDEX(10_Lieux!$E:$E,V1990)&amp;"/","/chauffeur-prive/"&amp;INDEX(10_Lieux!$E:$E,U1990)&amp;"/"&amp;INDEX(10_Lieux!$E:$E,V1990)&amp;"/")</f>
        <v>/chauffeur-prive/aeroport-geneve/nice/</v>
      </c>
      <c r="M1990" s="14" t="str">
        <f aca="false">IFERROR(INDEX($L:$L,MATCH(B1990&amp;"|"&amp;A1990,$Z:$Z,0)),"—")</f>
        <v>/chauffeur-prive/nice/aeroport-geneve/</v>
      </c>
      <c r="N1990" s="14" t="str">
        <f aca="false">IF(LEN("Chauffeur privé "&amp;INDEX(10_Lieux!$J:$J,U1990)&amp;" → "&amp;INDEX(10_Lieux!$J:$J,V1990)&amp;" | 24h/24")&gt;60,"Chauffeur privé "&amp;INDEX(10_Lieux!$J:$J,U1990)&amp;" → "&amp;INDEX(10_Lieux!$J:$J,V1990),"Chauffeur privé "&amp;INDEX(10_Lieux!$J:$J,U1990)&amp;" → "&amp;INDEX(10_Lieux!$J:$J,V1990)&amp;" | 24h/24")</f>
        <v>Chauffeur privé Aéroport de Genève → Nice | 24h/24</v>
      </c>
      <c r="O1990" s="14" t="n">
        <f aca="false">LEN(N1990)</f>
        <v>50</v>
      </c>
      <c r="P1990" s="14" t="str">
        <f aca="false">"Chauffeur privé "&amp;INDEX(10_Lieux!$K:$K,U1990)&amp;" vers "&amp;INDEX(10_Lieux!$L:$L,V1990)</f>
        <v>Chauffeur privé de l'aéroport de Genève vers Nice</v>
      </c>
      <c r="Q1990" s="14" t="str">
        <f aca="false">"Chauffeur privé "&amp;INDEX(10_Lieux!$K:$K,U1990)&amp;" vers "&amp;INDEX(10_Lieux!$L:$L,V1990)&amp;" : env. "&amp;I1990&amp;" km, "&amp;J1990&amp;" de route. Devis personnalisé, standard 24h/24 et 7j/7."</f>
        <v>Chauffeur privé de l'aéroport de Genève vers Nice : env. 369 km, 4 h de route. Devis personnalisé, standard 24h/24 et 7j/7.</v>
      </c>
      <c r="R1990" s="14" t="n">
        <f aca="false">LEN(Q1990)</f>
        <v>123</v>
      </c>
      <c r="S1990" s="14" t="str">
        <f aca="false">INDEX(10_Lieux!$C:$C,U1990)</f>
        <v>Suisse</v>
      </c>
      <c r="T1990" s="14" t="str">
        <f aca="false">INDEX(10_Lieux!$C:$C,V1990)</f>
        <v>France</v>
      </c>
      <c r="U1990" s="14" t="n">
        <f aca="false">MATCH(A1990,10_Lieux!$A:$A,0)</f>
        <v>182</v>
      </c>
      <c r="V1990" s="14" t="n">
        <f aca="false">MATCH(B1990,10_Lieux!$A:$A,0)</f>
        <v>80</v>
      </c>
      <c r="W1990" s="14" t="n">
        <f aca="false">ROUND(6371*2*ASIN(SQRT(SIN(RADIANS(INDEX(10_Lieux!$F:$F,V1990)-INDEX(10_Lieux!$F:$F,U1990))/2)^2+COS(RADIANS(INDEX(10_Lieux!$F:$F,U1990)))*COS(RADIANS(INDEX(10_Lieux!$F:$F,V1990)))*SIN(RADIANS(INDEX(10_Lieux!$G:$G,V1990)-INDEX(10_Lieux!$G:$G,U1990))/2)^2)),1)</f>
        <v>295.4</v>
      </c>
      <c r="X1990" s="14" t="n">
        <f aca="false">ROUND(I1990/IF(I1990&lt;p_seuil_vitesse,p_vit_lente,p_vit_rapide)*60/15,0)*15</f>
        <v>240</v>
      </c>
      <c r="Y1990" s="14" t="n">
        <f aca="false">MAX(IF(INDEX(10_Lieux!$B:$B,U1990)&lt;&gt;"Ville",INDEX(10_Lieux!$I:$I,U1990),0),IF(INDEX(10_Lieux!$B:$B,V1990)&lt;&gt;"Ville",INDEX(10_Lieux!$I:$I,V1990),0))</f>
        <v>500</v>
      </c>
      <c r="Z1990" s="14" t="str">
        <f aca="false">A1990&amp;"|"&amp;B1990</f>
        <v>Genève Aéroport|Nice</v>
      </c>
      <c r="AA1990" s="14" t="str">
        <f aca="false">IF(I1990&lt;p_local,"Local",IF(I1990&lt;p_vv_min,"Courte distance",IF(I1990&lt;p_tres_long,"Longue distance","Très longue distance")))</f>
        <v>Longue distance</v>
      </c>
    </row>
    <row r="1991" customFormat="false" ht="15" hidden="false" customHeight="true" outlineLevel="0" collapsed="false">
      <c r="A1991" s="1" t="s">
        <v>126</v>
      </c>
      <c r="B1991" s="1" t="s">
        <v>2164</v>
      </c>
      <c r="C1991" s="1" t="s">
        <v>35</v>
      </c>
      <c r="D1991" s="1" t="s">
        <v>653</v>
      </c>
      <c r="E1991" s="1" t="s">
        <v>2170</v>
      </c>
      <c r="F1991" s="14" t="s">
        <v>40</v>
      </c>
      <c r="G1991" s="14" t="str">
        <f aca="false">IF(I1991&lt;p_local,"Local → page infra",IF(H1991&gt;=p_ph1,"Phase 1",IF(H1991&gt;=p_ph2,"Phase 2","Phase 3")))</f>
        <v>Phase 1</v>
      </c>
      <c r="H1991" s="14" t="n">
        <f aca="false">IF(I1991&lt;p_local,0,IF(C1991="Aéroport → Aéroport",p_pts_plein,IF(Y1991&gt;0,IF(I1991&lt;=Y1991,p_pts_plein,IF(I1991&lt;=p_mult2*Y1991,p_pts_moyen,p_pts_r3)),IF(I1991&gt;=p_vv_min,p_pts_plein,IF(I1991&gt;=p_vv_moy,p_pts_moyen,p_pts_court))))+IF(INDEX(10_Lieux!$D:$D,U1991)=1,p_prio1,p_prio2)+IF(INDEX(10_Lieux!$D:$D,V1991)=1,p_prio1,p_prio2)+IF(K1991="Oui",p_tf,0)+p_hub*((INDEX(10_Lieux!$H:$H,U1991)="Hub")+(INDEX(10_Lieux!$H:$H,V1991)="Hub"))+IF(OR(INDEX(10_Lieux!$H:$H,U1991)="Premium",INDEX(10_Lieux!$H:$H,V1991)="Premium"),p_prem,0))</f>
        <v>90</v>
      </c>
      <c r="I1991" s="14" t="n">
        <f aca="false">ROUND(W1991*p_facteur,0)</f>
        <v>369</v>
      </c>
      <c r="J1991" s="14" t="str">
        <f aca="false">IF(X1991&lt;60,X1991&amp;" min",INT(X1991/60)&amp;" h"&amp;IF(MOD(X1991,60)=0,""," "&amp;TEXT(MOD(X1991,60),"00")))</f>
        <v>4 h</v>
      </c>
      <c r="K1991" s="14" t="str">
        <f aca="false">IF(S1991&lt;&gt;T1991,"Oui","Non")</f>
        <v>Oui</v>
      </c>
      <c r="L1991" s="14" t="str">
        <f aca="false">IF(AND(INDEX(10_Lieux!$B:$B,U1991)="Ville",INDEX(10_Lieux!$B:$B,V1991)="Ville"),"/chauffeur-prive/"&amp;INDEX(10_Lieux!$E:$E,U1991)&amp;"-"&amp;INDEX(10_Lieux!$E:$E,V1991)&amp;"/","/chauffeur-prive/"&amp;INDEX(10_Lieux!$E:$E,U1991)&amp;"/"&amp;INDEX(10_Lieux!$E:$E,V1991)&amp;"/")</f>
        <v>/chauffeur-prive/nice/aeroport-geneve/</v>
      </c>
      <c r="M1991" s="14" t="str">
        <f aca="false">IFERROR(INDEX($L:$L,MATCH(B1991&amp;"|"&amp;A1991,$Z:$Z,0)),"—")</f>
        <v>/chauffeur-prive/aeroport-geneve/nice/</v>
      </c>
      <c r="N1991" s="14" t="str">
        <f aca="false">IF(LEN("Chauffeur privé "&amp;INDEX(10_Lieux!$J:$J,U1991)&amp;" → "&amp;INDEX(10_Lieux!$J:$J,V1991)&amp;" | 24h/24")&gt;60,"Chauffeur privé "&amp;INDEX(10_Lieux!$J:$J,U1991)&amp;" → "&amp;INDEX(10_Lieux!$J:$J,V1991),"Chauffeur privé "&amp;INDEX(10_Lieux!$J:$J,U1991)&amp;" → "&amp;INDEX(10_Lieux!$J:$J,V1991)&amp;" | 24h/24")</f>
        <v>Chauffeur privé Nice → Aéroport de Genève | 24h/24</v>
      </c>
      <c r="O1991" s="14" t="n">
        <f aca="false">LEN(N1991)</f>
        <v>50</v>
      </c>
      <c r="P1991" s="14" t="str">
        <f aca="false">"Chauffeur privé "&amp;INDEX(10_Lieux!$K:$K,U1991)&amp;" vers "&amp;INDEX(10_Lieux!$L:$L,V1991)</f>
        <v>Chauffeur privé de Nice vers l'aéroport de Genève</v>
      </c>
      <c r="Q1991" s="14" t="str">
        <f aca="false">"Chauffeur privé "&amp;INDEX(10_Lieux!$K:$K,U1991)&amp;" vers "&amp;INDEX(10_Lieux!$L:$L,V1991)&amp;" : env. "&amp;I1991&amp;" km, "&amp;J1991&amp;" de route. Devis personnalisé, standard 24h/24 et 7j/7."</f>
        <v>Chauffeur privé de Nice vers l'aéroport de Genève : env. 369 km, 4 h de route. Devis personnalisé, standard 24h/24 et 7j/7.</v>
      </c>
      <c r="R1991" s="14" t="n">
        <f aca="false">LEN(Q1991)</f>
        <v>123</v>
      </c>
      <c r="S1991" s="14" t="str">
        <f aca="false">INDEX(10_Lieux!$C:$C,U1991)</f>
        <v>France</v>
      </c>
      <c r="T1991" s="14" t="str">
        <f aca="false">INDEX(10_Lieux!$C:$C,V1991)</f>
        <v>Suisse</v>
      </c>
      <c r="U1991" s="14" t="n">
        <f aca="false">MATCH(A1991,10_Lieux!$A:$A,0)</f>
        <v>80</v>
      </c>
      <c r="V1991" s="14" t="n">
        <f aca="false">MATCH(B1991,10_Lieux!$A:$A,0)</f>
        <v>182</v>
      </c>
      <c r="W1991" s="14" t="n">
        <f aca="false">ROUND(6371*2*ASIN(SQRT(SIN(RADIANS(INDEX(10_Lieux!$F:$F,V1991)-INDEX(10_Lieux!$F:$F,U1991))/2)^2+COS(RADIANS(INDEX(10_Lieux!$F:$F,U1991)))*COS(RADIANS(INDEX(10_Lieux!$F:$F,V1991)))*SIN(RADIANS(INDEX(10_Lieux!$G:$G,V1991)-INDEX(10_Lieux!$G:$G,U1991))/2)^2)),1)</f>
        <v>295.4</v>
      </c>
      <c r="X1991" s="14" t="n">
        <f aca="false">ROUND(I1991/IF(I1991&lt;p_seuil_vitesse,p_vit_lente,p_vit_rapide)*60/15,0)*15</f>
        <v>240</v>
      </c>
      <c r="Y1991" s="14" t="n">
        <f aca="false">MAX(IF(INDEX(10_Lieux!$B:$B,U1991)&lt;&gt;"Ville",INDEX(10_Lieux!$I:$I,U1991),0),IF(INDEX(10_Lieux!$B:$B,V1991)&lt;&gt;"Ville",INDEX(10_Lieux!$I:$I,V1991),0))</f>
        <v>500</v>
      </c>
      <c r="Z1991" s="14" t="str">
        <f aca="false">A1991&amp;"|"&amp;B1991</f>
        <v>Nice|Genève Aéroport</v>
      </c>
      <c r="AA1991" s="14" t="str">
        <f aca="false">IF(I1991&lt;p_local,"Local",IF(I1991&lt;p_vv_min,"Courte distance",IF(I1991&lt;p_tres_long,"Longue distance","Très longue distance")))</f>
        <v>Longue distance</v>
      </c>
    </row>
    <row r="1992" customFormat="false" ht="15" hidden="false" customHeight="true" outlineLevel="0" collapsed="false">
      <c r="A1992" s="1" t="s">
        <v>2164</v>
      </c>
      <c r="B1992" s="1" t="s">
        <v>128</v>
      </c>
      <c r="C1992" s="1" t="s">
        <v>34</v>
      </c>
      <c r="D1992" s="1" t="s">
        <v>653</v>
      </c>
      <c r="E1992" s="1" t="s">
        <v>2171</v>
      </c>
      <c r="F1992" s="14" t="s">
        <v>40</v>
      </c>
      <c r="G1992" s="14" t="str">
        <f aca="false">IF(I1992&lt;p_local,"Local → page infra",IF(H1992&gt;=p_ph1,"Phase 1",IF(H1992&gt;=p_ph2,"Phase 2","Phase 3")))</f>
        <v>Phase 1</v>
      </c>
      <c r="H1992" s="14" t="n">
        <f aca="false">IF(I1992&lt;p_local,0,IF(C1992="Aéroport → Aéroport",p_pts_plein,IF(Y1992&gt;0,IF(I1992&lt;=Y1992,p_pts_plein,IF(I1992&lt;=p_mult2*Y1992,p_pts_moyen,p_pts_r3)),IF(I1992&gt;=p_vv_min,p_pts_plein,IF(I1992&gt;=p_vv_moy,p_pts_moyen,p_pts_court))))+IF(INDEX(10_Lieux!$D:$D,U1992)=1,p_prio1,p_prio2)+IF(INDEX(10_Lieux!$D:$D,V1992)=1,p_prio1,p_prio2)+IF(K1992="Oui",p_tf,0)+p_hub*((INDEX(10_Lieux!$H:$H,U1992)="Hub")+(INDEX(10_Lieux!$H:$H,V1992)="Hub"))+IF(OR(INDEX(10_Lieux!$H:$H,U1992)="Premium",INDEX(10_Lieux!$H:$H,V1992)="Premium"),p_prem,0))</f>
        <v>90</v>
      </c>
      <c r="I1992" s="14" t="n">
        <f aca="false">ROUND(W1992*p_facteur,0)</f>
        <v>415</v>
      </c>
      <c r="J1992" s="14" t="str">
        <f aca="false">IF(X1992&lt;60,X1992&amp;" min",INT(X1992/60)&amp;" h"&amp;IF(MOD(X1992,60)=0,""," "&amp;TEXT(MOD(X1992,60),"00")))</f>
        <v>4 h 15</v>
      </c>
      <c r="K1992" s="14" t="str">
        <f aca="false">IF(S1992&lt;&gt;T1992,"Oui","Non")</f>
        <v>Oui</v>
      </c>
      <c r="L1992" s="14" t="str">
        <f aca="false">IF(AND(INDEX(10_Lieux!$B:$B,U1992)="Ville",INDEX(10_Lieux!$B:$B,V1992)="Ville"),"/chauffeur-prive/"&amp;INDEX(10_Lieux!$E:$E,U1992)&amp;"-"&amp;INDEX(10_Lieux!$E:$E,V1992)&amp;"/","/chauffeur-prive/"&amp;INDEX(10_Lieux!$E:$E,U1992)&amp;"/"&amp;INDEX(10_Lieux!$E:$E,V1992)&amp;"/")</f>
        <v>/chauffeur-prive/aeroport-geneve/marseille/</v>
      </c>
      <c r="M1992" s="14" t="str">
        <f aca="false">IFERROR(INDEX($L:$L,MATCH(B1992&amp;"|"&amp;A1992,$Z:$Z,0)),"—")</f>
        <v>/chauffeur-prive/marseille/aeroport-geneve/</v>
      </c>
      <c r="N1992" s="14" t="str">
        <f aca="false">IF(LEN("Chauffeur privé "&amp;INDEX(10_Lieux!$J:$J,U1992)&amp;" → "&amp;INDEX(10_Lieux!$J:$J,V1992)&amp;" | 24h/24")&gt;60,"Chauffeur privé "&amp;INDEX(10_Lieux!$J:$J,U1992)&amp;" → "&amp;INDEX(10_Lieux!$J:$J,V1992),"Chauffeur privé "&amp;INDEX(10_Lieux!$J:$J,U1992)&amp;" → "&amp;INDEX(10_Lieux!$J:$J,V1992)&amp;" | 24h/24")</f>
        <v>Chauffeur privé Aéroport de Genève → Marseille | 24h/24</v>
      </c>
      <c r="O1992" s="14" t="n">
        <f aca="false">LEN(N1992)</f>
        <v>55</v>
      </c>
      <c r="P1992" s="14" t="str">
        <f aca="false">"Chauffeur privé "&amp;INDEX(10_Lieux!$K:$K,U1992)&amp;" vers "&amp;INDEX(10_Lieux!$L:$L,V1992)</f>
        <v>Chauffeur privé de l'aéroport de Genève vers Marseille</v>
      </c>
      <c r="Q1992" s="14" t="str">
        <f aca="false">"Chauffeur privé "&amp;INDEX(10_Lieux!$K:$K,U1992)&amp;" vers "&amp;INDEX(10_Lieux!$L:$L,V1992)&amp;" : env. "&amp;I1992&amp;" km, "&amp;J1992&amp;" de route. Devis personnalisé, standard 24h/24 et 7j/7."</f>
        <v>Chauffeur privé de l'aéroport de Genève vers Marseille : env. 415 km, 4 h 15 de route. Devis personnalisé, standard 24h/24 et 7j/7.</v>
      </c>
      <c r="R1992" s="14" t="n">
        <f aca="false">LEN(Q1992)</f>
        <v>131</v>
      </c>
      <c r="S1992" s="14" t="str">
        <f aca="false">INDEX(10_Lieux!$C:$C,U1992)</f>
        <v>Suisse</v>
      </c>
      <c r="T1992" s="14" t="str">
        <f aca="false">INDEX(10_Lieux!$C:$C,V1992)</f>
        <v>France</v>
      </c>
      <c r="U1992" s="14" t="n">
        <f aca="false">MATCH(A1992,10_Lieux!$A:$A,0)</f>
        <v>182</v>
      </c>
      <c r="V1992" s="14" t="n">
        <f aca="false">MATCH(B1992,10_Lieux!$A:$A,0)</f>
        <v>79</v>
      </c>
      <c r="W1992" s="14" t="n">
        <f aca="false">ROUND(6371*2*ASIN(SQRT(SIN(RADIANS(INDEX(10_Lieux!$F:$F,V1992)-INDEX(10_Lieux!$F:$F,U1992))/2)^2+COS(RADIANS(INDEX(10_Lieux!$F:$F,U1992)))*COS(RADIANS(INDEX(10_Lieux!$F:$F,V1992)))*SIN(RADIANS(INDEX(10_Lieux!$G:$G,V1992)-INDEX(10_Lieux!$G:$G,U1992))/2)^2)),1)</f>
        <v>332.2</v>
      </c>
      <c r="X1992" s="14" t="n">
        <f aca="false">ROUND(I1992/IF(I1992&lt;p_seuil_vitesse,p_vit_lente,p_vit_rapide)*60/15,0)*15</f>
        <v>255</v>
      </c>
      <c r="Y1992" s="14" t="n">
        <f aca="false">MAX(IF(INDEX(10_Lieux!$B:$B,U1992)&lt;&gt;"Ville",INDEX(10_Lieux!$I:$I,U1992),0),IF(INDEX(10_Lieux!$B:$B,V1992)&lt;&gt;"Ville",INDEX(10_Lieux!$I:$I,V1992),0))</f>
        <v>500</v>
      </c>
      <c r="Z1992" s="14" t="str">
        <f aca="false">A1992&amp;"|"&amp;B1992</f>
        <v>Genève Aéroport|Marseille</v>
      </c>
      <c r="AA1992" s="14" t="str">
        <f aca="false">IF(I1992&lt;p_local,"Local",IF(I1992&lt;p_vv_min,"Courte distance",IF(I1992&lt;p_tres_long,"Longue distance","Très longue distance")))</f>
        <v>Longue distance</v>
      </c>
    </row>
    <row r="1993" customFormat="false" ht="15" hidden="false" customHeight="true" outlineLevel="0" collapsed="false">
      <c r="A1993" s="1" t="s">
        <v>128</v>
      </c>
      <c r="B1993" s="1" t="s">
        <v>2164</v>
      </c>
      <c r="C1993" s="1" t="s">
        <v>35</v>
      </c>
      <c r="D1993" s="1" t="s">
        <v>653</v>
      </c>
      <c r="E1993" s="1" t="s">
        <v>2172</v>
      </c>
      <c r="F1993" s="14" t="s">
        <v>40</v>
      </c>
      <c r="G1993" s="14" t="str">
        <f aca="false">IF(I1993&lt;p_local,"Local → page infra",IF(H1993&gt;=p_ph1,"Phase 1",IF(H1993&gt;=p_ph2,"Phase 2","Phase 3")))</f>
        <v>Phase 1</v>
      </c>
      <c r="H1993" s="14" t="n">
        <f aca="false">IF(I1993&lt;p_local,0,IF(C1993="Aéroport → Aéroport",p_pts_plein,IF(Y1993&gt;0,IF(I1993&lt;=Y1993,p_pts_plein,IF(I1993&lt;=p_mult2*Y1993,p_pts_moyen,p_pts_r3)),IF(I1993&gt;=p_vv_min,p_pts_plein,IF(I1993&gt;=p_vv_moy,p_pts_moyen,p_pts_court))))+IF(INDEX(10_Lieux!$D:$D,U1993)=1,p_prio1,p_prio2)+IF(INDEX(10_Lieux!$D:$D,V1993)=1,p_prio1,p_prio2)+IF(K1993="Oui",p_tf,0)+p_hub*((INDEX(10_Lieux!$H:$H,U1993)="Hub")+(INDEX(10_Lieux!$H:$H,V1993)="Hub"))+IF(OR(INDEX(10_Lieux!$H:$H,U1993)="Premium",INDEX(10_Lieux!$H:$H,V1993)="Premium"),p_prem,0))</f>
        <v>90</v>
      </c>
      <c r="I1993" s="14" t="n">
        <f aca="false">ROUND(W1993*p_facteur,0)</f>
        <v>415</v>
      </c>
      <c r="J1993" s="14" t="str">
        <f aca="false">IF(X1993&lt;60,X1993&amp;" min",INT(X1993/60)&amp;" h"&amp;IF(MOD(X1993,60)=0,""," "&amp;TEXT(MOD(X1993,60),"00")))</f>
        <v>4 h 15</v>
      </c>
      <c r="K1993" s="14" t="str">
        <f aca="false">IF(S1993&lt;&gt;T1993,"Oui","Non")</f>
        <v>Oui</v>
      </c>
      <c r="L1993" s="14" t="str">
        <f aca="false">IF(AND(INDEX(10_Lieux!$B:$B,U1993)="Ville",INDEX(10_Lieux!$B:$B,V1993)="Ville"),"/chauffeur-prive/"&amp;INDEX(10_Lieux!$E:$E,U1993)&amp;"-"&amp;INDEX(10_Lieux!$E:$E,V1993)&amp;"/","/chauffeur-prive/"&amp;INDEX(10_Lieux!$E:$E,U1993)&amp;"/"&amp;INDEX(10_Lieux!$E:$E,V1993)&amp;"/")</f>
        <v>/chauffeur-prive/marseille/aeroport-geneve/</v>
      </c>
      <c r="M1993" s="14" t="str">
        <f aca="false">IFERROR(INDEX($L:$L,MATCH(B1993&amp;"|"&amp;A1993,$Z:$Z,0)),"—")</f>
        <v>/chauffeur-prive/aeroport-geneve/marseille/</v>
      </c>
      <c r="N1993" s="14" t="str">
        <f aca="false">IF(LEN("Chauffeur privé "&amp;INDEX(10_Lieux!$J:$J,U1993)&amp;" → "&amp;INDEX(10_Lieux!$J:$J,V1993)&amp;" | 24h/24")&gt;60,"Chauffeur privé "&amp;INDEX(10_Lieux!$J:$J,U1993)&amp;" → "&amp;INDEX(10_Lieux!$J:$J,V1993),"Chauffeur privé "&amp;INDEX(10_Lieux!$J:$J,U1993)&amp;" → "&amp;INDEX(10_Lieux!$J:$J,V1993)&amp;" | 24h/24")</f>
        <v>Chauffeur privé Marseille → Aéroport de Genève | 24h/24</v>
      </c>
      <c r="O1993" s="14" t="n">
        <f aca="false">LEN(N1993)</f>
        <v>55</v>
      </c>
      <c r="P1993" s="14" t="str">
        <f aca="false">"Chauffeur privé "&amp;INDEX(10_Lieux!$K:$K,U1993)&amp;" vers "&amp;INDEX(10_Lieux!$L:$L,V1993)</f>
        <v>Chauffeur privé de Marseille vers l'aéroport de Genève</v>
      </c>
      <c r="Q1993" s="14" t="str">
        <f aca="false">"Chauffeur privé "&amp;INDEX(10_Lieux!$K:$K,U1993)&amp;" vers "&amp;INDEX(10_Lieux!$L:$L,V1993)&amp;" : env. "&amp;I1993&amp;" km, "&amp;J1993&amp;" de route. Devis personnalisé, standard 24h/24 et 7j/7."</f>
        <v>Chauffeur privé de Marseille vers l'aéroport de Genève : env. 415 km, 4 h 15 de route. Devis personnalisé, standard 24h/24 et 7j/7.</v>
      </c>
      <c r="R1993" s="14" t="n">
        <f aca="false">LEN(Q1993)</f>
        <v>131</v>
      </c>
      <c r="S1993" s="14" t="str">
        <f aca="false">INDEX(10_Lieux!$C:$C,U1993)</f>
        <v>France</v>
      </c>
      <c r="T1993" s="14" t="str">
        <f aca="false">INDEX(10_Lieux!$C:$C,V1993)</f>
        <v>Suisse</v>
      </c>
      <c r="U1993" s="14" t="n">
        <f aca="false">MATCH(A1993,10_Lieux!$A:$A,0)</f>
        <v>79</v>
      </c>
      <c r="V1993" s="14" t="n">
        <f aca="false">MATCH(B1993,10_Lieux!$A:$A,0)</f>
        <v>182</v>
      </c>
      <c r="W1993" s="14" t="n">
        <f aca="false">ROUND(6371*2*ASIN(SQRT(SIN(RADIANS(INDEX(10_Lieux!$F:$F,V1993)-INDEX(10_Lieux!$F:$F,U1993))/2)^2+COS(RADIANS(INDEX(10_Lieux!$F:$F,U1993)))*COS(RADIANS(INDEX(10_Lieux!$F:$F,V1993)))*SIN(RADIANS(INDEX(10_Lieux!$G:$G,V1993)-INDEX(10_Lieux!$G:$G,U1993))/2)^2)),1)</f>
        <v>332.2</v>
      </c>
      <c r="X1993" s="14" t="n">
        <f aca="false">ROUND(I1993/IF(I1993&lt;p_seuil_vitesse,p_vit_lente,p_vit_rapide)*60/15,0)*15</f>
        <v>255</v>
      </c>
      <c r="Y1993" s="14" t="n">
        <f aca="false">MAX(IF(INDEX(10_Lieux!$B:$B,U1993)&lt;&gt;"Ville",INDEX(10_Lieux!$I:$I,U1993),0),IF(INDEX(10_Lieux!$B:$B,V1993)&lt;&gt;"Ville",INDEX(10_Lieux!$I:$I,V1993),0))</f>
        <v>500</v>
      </c>
      <c r="Z1993" s="14" t="str">
        <f aca="false">A1993&amp;"|"&amp;B1993</f>
        <v>Marseille|Genève Aéroport</v>
      </c>
      <c r="AA1993" s="14" t="str">
        <f aca="false">IF(I1993&lt;p_local,"Local",IF(I1993&lt;p_vv_min,"Courte distance",IF(I1993&lt;p_tres_long,"Longue distance","Très longue distance")))</f>
        <v>Longue distance</v>
      </c>
    </row>
    <row r="1994" customFormat="false" ht="15" hidden="false" customHeight="true" outlineLevel="0" collapsed="false">
      <c r="A1994" s="1" t="s">
        <v>2164</v>
      </c>
      <c r="B1994" s="1" t="s">
        <v>130</v>
      </c>
      <c r="C1994" s="1" t="s">
        <v>34</v>
      </c>
      <c r="D1994" s="1" t="s">
        <v>653</v>
      </c>
      <c r="E1994" s="1" t="s">
        <v>2173</v>
      </c>
      <c r="F1994" s="14" t="s">
        <v>40</v>
      </c>
      <c r="G1994" s="14" t="str">
        <f aca="false">IF(I1994&lt;p_local,"Local → page infra",IF(H1994&gt;=p_ph1,"Phase 1",IF(H1994&gt;=p_ph2,"Phase 2","Phase 3")))</f>
        <v>Phase 2</v>
      </c>
      <c r="H1994" s="14" t="n">
        <f aca="false">IF(I1994&lt;p_local,0,IF(C1994="Aéroport → Aéroport",p_pts_plein,IF(Y1994&gt;0,IF(I1994&lt;=Y1994,p_pts_plein,IF(I1994&lt;=p_mult2*Y1994,p_pts_moyen,p_pts_r3)),IF(I1994&gt;=p_vv_min,p_pts_plein,IF(I1994&gt;=p_vv_moy,p_pts_moyen,p_pts_court))))+IF(INDEX(10_Lieux!$D:$D,U1994)=1,p_prio1,p_prio2)+IF(INDEX(10_Lieux!$D:$D,V1994)=1,p_prio1,p_prio2)+IF(K1994="Oui",p_tf,0)+p_hub*((INDEX(10_Lieux!$H:$H,U1994)="Hub")+(INDEX(10_Lieux!$H:$H,V1994)="Hub"))+IF(OR(INDEX(10_Lieux!$H:$H,U1994)="Premium",INDEX(10_Lieux!$H:$H,V1994)="Premium"),p_prem,0))</f>
        <v>65</v>
      </c>
      <c r="I1994" s="14" t="n">
        <f aca="false">ROUND(W1994*p_facteur,0)</f>
        <v>679</v>
      </c>
      <c r="J1994" s="14" t="str">
        <f aca="false">IF(X1994&lt;60,X1994&amp;" min",INT(X1994/60)&amp;" h"&amp;IF(MOD(X1994,60)=0,""," "&amp;TEXT(MOD(X1994,60),"00")))</f>
        <v>7 h 15</v>
      </c>
      <c r="K1994" s="14" t="str">
        <f aca="false">IF(S1994&lt;&gt;T1994,"Oui","Non")</f>
        <v>Oui</v>
      </c>
      <c r="L1994" s="14" t="str">
        <f aca="false">IF(AND(INDEX(10_Lieux!$B:$B,U1994)="Ville",INDEX(10_Lieux!$B:$B,V1994)="Ville"),"/chauffeur-prive/"&amp;INDEX(10_Lieux!$E:$E,U1994)&amp;"-"&amp;INDEX(10_Lieux!$E:$E,V1994)&amp;"/","/chauffeur-prive/"&amp;INDEX(10_Lieux!$E:$E,U1994)&amp;"/"&amp;INDEX(10_Lieux!$E:$E,V1994)&amp;"/")</f>
        <v>/chauffeur-prive/aeroport-geneve/bordeaux/</v>
      </c>
      <c r="M1994" s="14" t="str">
        <f aca="false">IFERROR(INDEX($L:$L,MATCH(B1994&amp;"|"&amp;A1994,$Z:$Z,0)),"—")</f>
        <v>/chauffeur-prive/bordeaux/aeroport-geneve/</v>
      </c>
      <c r="N1994" s="14" t="str">
        <f aca="false">IF(LEN("Chauffeur privé "&amp;INDEX(10_Lieux!$J:$J,U1994)&amp;" → "&amp;INDEX(10_Lieux!$J:$J,V1994)&amp;" | 24h/24")&gt;60,"Chauffeur privé "&amp;INDEX(10_Lieux!$J:$J,U1994)&amp;" → "&amp;INDEX(10_Lieux!$J:$J,V1994),"Chauffeur privé "&amp;INDEX(10_Lieux!$J:$J,U1994)&amp;" → "&amp;INDEX(10_Lieux!$J:$J,V1994)&amp;" | 24h/24")</f>
        <v>Chauffeur privé Aéroport de Genève → Bordeaux | 24h/24</v>
      </c>
      <c r="O1994" s="14" t="n">
        <f aca="false">LEN(N1994)</f>
        <v>54</v>
      </c>
      <c r="P1994" s="14" t="str">
        <f aca="false">"Chauffeur privé "&amp;INDEX(10_Lieux!$K:$K,U1994)&amp;" vers "&amp;INDEX(10_Lieux!$L:$L,V1994)</f>
        <v>Chauffeur privé de l'aéroport de Genève vers Bordeaux</v>
      </c>
      <c r="Q1994" s="14" t="str">
        <f aca="false">"Chauffeur privé "&amp;INDEX(10_Lieux!$K:$K,U1994)&amp;" vers "&amp;INDEX(10_Lieux!$L:$L,V1994)&amp;" : env. "&amp;I1994&amp;" km, "&amp;J1994&amp;" de route. Devis personnalisé, standard 24h/24 et 7j/7."</f>
        <v>Chauffeur privé de l'aéroport de Genève vers Bordeaux : env. 679 km, 7 h 15 de route. Devis personnalisé, standard 24h/24 et 7j/7.</v>
      </c>
      <c r="R1994" s="14" t="n">
        <f aca="false">LEN(Q1994)</f>
        <v>130</v>
      </c>
      <c r="S1994" s="14" t="str">
        <f aca="false">INDEX(10_Lieux!$C:$C,U1994)</f>
        <v>Suisse</v>
      </c>
      <c r="T1994" s="14" t="str">
        <f aca="false">INDEX(10_Lieux!$C:$C,V1994)</f>
        <v>France</v>
      </c>
      <c r="U1994" s="14" t="n">
        <f aca="false">MATCH(A1994,10_Lieux!$A:$A,0)</f>
        <v>182</v>
      </c>
      <c r="V1994" s="14" t="n">
        <f aca="false">MATCH(B1994,10_Lieux!$A:$A,0)</f>
        <v>61</v>
      </c>
      <c r="W1994" s="14" t="n">
        <f aca="false">ROUND(6371*2*ASIN(SQRT(SIN(RADIANS(INDEX(10_Lieux!$F:$F,V1994)-INDEX(10_Lieux!$F:$F,U1994))/2)^2+COS(RADIANS(INDEX(10_Lieux!$F:$F,U1994)))*COS(RADIANS(INDEX(10_Lieux!$F:$F,V1994)))*SIN(RADIANS(INDEX(10_Lieux!$G:$G,V1994)-INDEX(10_Lieux!$G:$G,U1994))/2)^2)),1)</f>
        <v>543.5</v>
      </c>
      <c r="X1994" s="14" t="n">
        <f aca="false">ROUND(I1994/IF(I1994&lt;p_seuil_vitesse,p_vit_lente,p_vit_rapide)*60/15,0)*15</f>
        <v>435</v>
      </c>
      <c r="Y1994" s="14" t="n">
        <f aca="false">MAX(IF(INDEX(10_Lieux!$B:$B,U1994)&lt;&gt;"Ville",INDEX(10_Lieux!$I:$I,U1994),0),IF(INDEX(10_Lieux!$B:$B,V1994)&lt;&gt;"Ville",INDEX(10_Lieux!$I:$I,V1994),0))</f>
        <v>500</v>
      </c>
      <c r="Z1994" s="14" t="str">
        <f aca="false">A1994&amp;"|"&amp;B1994</f>
        <v>Genève Aéroport|Bordeaux</v>
      </c>
      <c r="AA1994" s="14" t="str">
        <f aca="false">IF(I1994&lt;p_local,"Local",IF(I1994&lt;p_vv_min,"Courte distance",IF(I1994&lt;p_tres_long,"Longue distance","Très longue distance")))</f>
        <v>Longue distance</v>
      </c>
    </row>
    <row r="1995" customFormat="false" ht="15" hidden="false" customHeight="true" outlineLevel="0" collapsed="false">
      <c r="A1995" s="1" t="s">
        <v>130</v>
      </c>
      <c r="B1995" s="1" t="s">
        <v>2164</v>
      </c>
      <c r="C1995" s="1" t="s">
        <v>35</v>
      </c>
      <c r="D1995" s="1" t="s">
        <v>653</v>
      </c>
      <c r="E1995" s="1" t="s">
        <v>2174</v>
      </c>
      <c r="F1995" s="14" t="s">
        <v>40</v>
      </c>
      <c r="G1995" s="14" t="str">
        <f aca="false">IF(I1995&lt;p_local,"Local → page infra",IF(H1995&gt;=p_ph1,"Phase 1",IF(H1995&gt;=p_ph2,"Phase 2","Phase 3")))</f>
        <v>Phase 2</v>
      </c>
      <c r="H1995" s="14" t="n">
        <f aca="false">IF(I1995&lt;p_local,0,IF(C1995="Aéroport → Aéroport",p_pts_plein,IF(Y1995&gt;0,IF(I1995&lt;=Y1995,p_pts_plein,IF(I1995&lt;=p_mult2*Y1995,p_pts_moyen,p_pts_r3)),IF(I1995&gt;=p_vv_min,p_pts_plein,IF(I1995&gt;=p_vv_moy,p_pts_moyen,p_pts_court))))+IF(INDEX(10_Lieux!$D:$D,U1995)=1,p_prio1,p_prio2)+IF(INDEX(10_Lieux!$D:$D,V1995)=1,p_prio1,p_prio2)+IF(K1995="Oui",p_tf,0)+p_hub*((INDEX(10_Lieux!$H:$H,U1995)="Hub")+(INDEX(10_Lieux!$H:$H,V1995)="Hub"))+IF(OR(INDEX(10_Lieux!$H:$H,U1995)="Premium",INDEX(10_Lieux!$H:$H,V1995)="Premium"),p_prem,0))</f>
        <v>65</v>
      </c>
      <c r="I1995" s="14" t="n">
        <f aca="false">ROUND(W1995*p_facteur,0)</f>
        <v>679</v>
      </c>
      <c r="J1995" s="14" t="str">
        <f aca="false">IF(X1995&lt;60,X1995&amp;" min",INT(X1995/60)&amp;" h"&amp;IF(MOD(X1995,60)=0,""," "&amp;TEXT(MOD(X1995,60),"00")))</f>
        <v>7 h 15</v>
      </c>
      <c r="K1995" s="14" t="str">
        <f aca="false">IF(S1995&lt;&gt;T1995,"Oui","Non")</f>
        <v>Oui</v>
      </c>
      <c r="L1995" s="14" t="str">
        <f aca="false">IF(AND(INDEX(10_Lieux!$B:$B,U1995)="Ville",INDEX(10_Lieux!$B:$B,V1995)="Ville"),"/chauffeur-prive/"&amp;INDEX(10_Lieux!$E:$E,U1995)&amp;"-"&amp;INDEX(10_Lieux!$E:$E,V1995)&amp;"/","/chauffeur-prive/"&amp;INDEX(10_Lieux!$E:$E,U1995)&amp;"/"&amp;INDEX(10_Lieux!$E:$E,V1995)&amp;"/")</f>
        <v>/chauffeur-prive/bordeaux/aeroport-geneve/</v>
      </c>
      <c r="M1995" s="14" t="str">
        <f aca="false">IFERROR(INDEX($L:$L,MATCH(B1995&amp;"|"&amp;A1995,$Z:$Z,0)),"—")</f>
        <v>/chauffeur-prive/aeroport-geneve/bordeaux/</v>
      </c>
      <c r="N1995" s="14" t="str">
        <f aca="false">IF(LEN("Chauffeur privé "&amp;INDEX(10_Lieux!$J:$J,U1995)&amp;" → "&amp;INDEX(10_Lieux!$J:$J,V1995)&amp;" | 24h/24")&gt;60,"Chauffeur privé "&amp;INDEX(10_Lieux!$J:$J,U1995)&amp;" → "&amp;INDEX(10_Lieux!$J:$J,V1995),"Chauffeur privé "&amp;INDEX(10_Lieux!$J:$J,U1995)&amp;" → "&amp;INDEX(10_Lieux!$J:$J,V1995)&amp;" | 24h/24")</f>
        <v>Chauffeur privé Bordeaux → Aéroport de Genève | 24h/24</v>
      </c>
      <c r="O1995" s="14" t="n">
        <f aca="false">LEN(N1995)</f>
        <v>54</v>
      </c>
      <c r="P1995" s="14" t="str">
        <f aca="false">"Chauffeur privé "&amp;INDEX(10_Lieux!$K:$K,U1995)&amp;" vers "&amp;INDEX(10_Lieux!$L:$L,V1995)</f>
        <v>Chauffeur privé de Bordeaux vers l'aéroport de Genève</v>
      </c>
      <c r="Q1995" s="14" t="str">
        <f aca="false">"Chauffeur privé "&amp;INDEX(10_Lieux!$K:$K,U1995)&amp;" vers "&amp;INDEX(10_Lieux!$L:$L,V1995)&amp;" : env. "&amp;I1995&amp;" km, "&amp;J1995&amp;" de route. Devis personnalisé, standard 24h/24 et 7j/7."</f>
        <v>Chauffeur privé de Bordeaux vers l'aéroport de Genève : env. 679 km, 7 h 15 de route. Devis personnalisé, standard 24h/24 et 7j/7.</v>
      </c>
      <c r="R1995" s="14" t="n">
        <f aca="false">LEN(Q1995)</f>
        <v>130</v>
      </c>
      <c r="S1995" s="14" t="str">
        <f aca="false">INDEX(10_Lieux!$C:$C,U1995)</f>
        <v>France</v>
      </c>
      <c r="T1995" s="14" t="str">
        <f aca="false">INDEX(10_Lieux!$C:$C,V1995)</f>
        <v>Suisse</v>
      </c>
      <c r="U1995" s="14" t="n">
        <f aca="false">MATCH(A1995,10_Lieux!$A:$A,0)</f>
        <v>61</v>
      </c>
      <c r="V1995" s="14" t="n">
        <f aca="false">MATCH(B1995,10_Lieux!$A:$A,0)</f>
        <v>182</v>
      </c>
      <c r="W1995" s="14" t="n">
        <f aca="false">ROUND(6371*2*ASIN(SQRT(SIN(RADIANS(INDEX(10_Lieux!$F:$F,V1995)-INDEX(10_Lieux!$F:$F,U1995))/2)^2+COS(RADIANS(INDEX(10_Lieux!$F:$F,U1995)))*COS(RADIANS(INDEX(10_Lieux!$F:$F,V1995)))*SIN(RADIANS(INDEX(10_Lieux!$G:$G,V1995)-INDEX(10_Lieux!$G:$G,U1995))/2)^2)),1)</f>
        <v>543.5</v>
      </c>
      <c r="X1995" s="14" t="n">
        <f aca="false">ROUND(I1995/IF(I1995&lt;p_seuil_vitesse,p_vit_lente,p_vit_rapide)*60/15,0)*15</f>
        <v>435</v>
      </c>
      <c r="Y1995" s="14" t="n">
        <f aca="false">MAX(IF(INDEX(10_Lieux!$B:$B,U1995)&lt;&gt;"Ville",INDEX(10_Lieux!$I:$I,U1995),0),IF(INDEX(10_Lieux!$B:$B,V1995)&lt;&gt;"Ville",INDEX(10_Lieux!$I:$I,V1995),0))</f>
        <v>500</v>
      </c>
      <c r="Z1995" s="14" t="str">
        <f aca="false">A1995&amp;"|"&amp;B1995</f>
        <v>Bordeaux|Genève Aéroport</v>
      </c>
      <c r="AA1995" s="14" t="str">
        <f aca="false">IF(I1995&lt;p_local,"Local",IF(I1995&lt;p_vv_min,"Courte distance",IF(I1995&lt;p_tres_long,"Longue distance","Très longue distance")))</f>
        <v>Longue distance</v>
      </c>
    </row>
    <row r="1996" customFormat="false" ht="15" hidden="false" customHeight="true" outlineLevel="0" collapsed="false">
      <c r="A1996" s="1" t="s">
        <v>2164</v>
      </c>
      <c r="B1996" s="1" t="s">
        <v>132</v>
      </c>
      <c r="C1996" s="1" t="s">
        <v>34</v>
      </c>
      <c r="D1996" s="1" t="s">
        <v>653</v>
      </c>
      <c r="E1996" s="1" t="s">
        <v>2175</v>
      </c>
      <c r="F1996" s="14" t="s">
        <v>40</v>
      </c>
      <c r="G1996" s="14" t="str">
        <f aca="false">IF(I1996&lt;p_local,"Local → page infra",IF(H1996&gt;=p_ph1,"Phase 1",IF(H1996&gt;=p_ph2,"Phase 2","Phase 3")))</f>
        <v>Phase 2</v>
      </c>
      <c r="H1996" s="14" t="n">
        <f aca="false">IF(I1996&lt;p_local,0,IF(C1996="Aéroport → Aéroport",p_pts_plein,IF(Y1996&gt;0,IF(I1996&lt;=Y1996,p_pts_plein,IF(I1996&lt;=p_mult2*Y1996,p_pts_moyen,p_pts_r3)),IF(I1996&gt;=p_vv_min,p_pts_plein,IF(I1996&gt;=p_vv_moy,p_pts_moyen,p_pts_court))))+IF(INDEX(10_Lieux!$D:$D,U1996)=1,p_prio1,p_prio2)+IF(INDEX(10_Lieux!$D:$D,V1996)=1,p_prio1,p_prio2)+IF(K1996="Oui",p_tf,0)+p_hub*((INDEX(10_Lieux!$H:$H,U1996)="Hub")+(INDEX(10_Lieux!$H:$H,V1996)="Hub"))+IF(OR(INDEX(10_Lieux!$H:$H,U1996)="Premium",INDEX(10_Lieux!$H:$H,V1996)="Premium"),p_prem,0))</f>
        <v>65</v>
      </c>
      <c r="I1996" s="14" t="n">
        <f aca="false">ROUND(W1996*p_facteur,0)</f>
        <v>587</v>
      </c>
      <c r="J1996" s="14" t="str">
        <f aca="false">IF(X1996&lt;60,X1996&amp;" min",INT(X1996/60)&amp;" h"&amp;IF(MOD(X1996,60)=0,""," "&amp;TEXT(MOD(X1996,60),"00")))</f>
        <v>6 h 15</v>
      </c>
      <c r="K1996" s="14" t="str">
        <f aca="false">IF(S1996&lt;&gt;T1996,"Oui","Non")</f>
        <v>Oui</v>
      </c>
      <c r="L1996" s="14" t="str">
        <f aca="false">IF(AND(INDEX(10_Lieux!$B:$B,U1996)="Ville",INDEX(10_Lieux!$B:$B,V1996)="Ville"),"/chauffeur-prive/"&amp;INDEX(10_Lieux!$E:$E,U1996)&amp;"-"&amp;INDEX(10_Lieux!$E:$E,V1996)&amp;"/","/chauffeur-prive/"&amp;INDEX(10_Lieux!$E:$E,U1996)&amp;"/"&amp;INDEX(10_Lieux!$E:$E,V1996)&amp;"/")</f>
        <v>/chauffeur-prive/aeroport-geneve/toulouse/</v>
      </c>
      <c r="M1996" s="14" t="str">
        <f aca="false">IFERROR(INDEX($L:$L,MATCH(B1996&amp;"|"&amp;A1996,$Z:$Z,0)),"—")</f>
        <v>/chauffeur-prive/toulouse/aeroport-geneve/</v>
      </c>
      <c r="N1996" s="14" t="str">
        <f aca="false">IF(LEN("Chauffeur privé "&amp;INDEX(10_Lieux!$J:$J,U1996)&amp;" → "&amp;INDEX(10_Lieux!$J:$J,V1996)&amp;" | 24h/24")&gt;60,"Chauffeur privé "&amp;INDEX(10_Lieux!$J:$J,U1996)&amp;" → "&amp;INDEX(10_Lieux!$J:$J,V1996),"Chauffeur privé "&amp;INDEX(10_Lieux!$J:$J,U1996)&amp;" → "&amp;INDEX(10_Lieux!$J:$J,V1996)&amp;" | 24h/24")</f>
        <v>Chauffeur privé Aéroport de Genève → Toulouse | 24h/24</v>
      </c>
      <c r="O1996" s="14" t="n">
        <f aca="false">LEN(N1996)</f>
        <v>54</v>
      </c>
      <c r="P1996" s="14" t="str">
        <f aca="false">"Chauffeur privé "&amp;INDEX(10_Lieux!$K:$K,U1996)&amp;" vers "&amp;INDEX(10_Lieux!$L:$L,V1996)</f>
        <v>Chauffeur privé de l'aéroport de Genève vers Toulouse</v>
      </c>
      <c r="Q1996" s="14" t="str">
        <f aca="false">"Chauffeur privé "&amp;INDEX(10_Lieux!$K:$K,U1996)&amp;" vers "&amp;INDEX(10_Lieux!$L:$L,V1996)&amp;" : env. "&amp;I1996&amp;" km, "&amp;J1996&amp;" de route. Devis personnalisé, standard 24h/24 et 7j/7."</f>
        <v>Chauffeur privé de l'aéroport de Genève vers Toulouse : env. 587 km, 6 h 15 de route. Devis personnalisé, standard 24h/24 et 7j/7.</v>
      </c>
      <c r="R1996" s="14" t="n">
        <f aca="false">LEN(Q1996)</f>
        <v>130</v>
      </c>
      <c r="S1996" s="14" t="str">
        <f aca="false">INDEX(10_Lieux!$C:$C,U1996)</f>
        <v>Suisse</v>
      </c>
      <c r="T1996" s="14" t="str">
        <f aca="false">INDEX(10_Lieux!$C:$C,V1996)</f>
        <v>France</v>
      </c>
      <c r="U1996" s="14" t="n">
        <f aca="false">MATCH(A1996,10_Lieux!$A:$A,0)</f>
        <v>182</v>
      </c>
      <c r="V1996" s="14" t="n">
        <f aca="false">MATCH(B1996,10_Lieux!$A:$A,0)</f>
        <v>70</v>
      </c>
      <c r="W1996" s="14" t="n">
        <f aca="false">ROUND(6371*2*ASIN(SQRT(SIN(RADIANS(INDEX(10_Lieux!$F:$F,V1996)-INDEX(10_Lieux!$F:$F,U1996))/2)^2+COS(RADIANS(INDEX(10_Lieux!$F:$F,U1996)))*COS(RADIANS(INDEX(10_Lieux!$F:$F,V1996)))*SIN(RADIANS(INDEX(10_Lieux!$G:$G,V1996)-INDEX(10_Lieux!$G:$G,U1996))/2)^2)),1)</f>
        <v>469.6</v>
      </c>
      <c r="X1996" s="14" t="n">
        <f aca="false">ROUND(I1996/IF(I1996&lt;p_seuil_vitesse,p_vit_lente,p_vit_rapide)*60/15,0)*15</f>
        <v>375</v>
      </c>
      <c r="Y1996" s="14" t="n">
        <f aca="false">MAX(IF(INDEX(10_Lieux!$B:$B,U1996)&lt;&gt;"Ville",INDEX(10_Lieux!$I:$I,U1996),0),IF(INDEX(10_Lieux!$B:$B,V1996)&lt;&gt;"Ville",INDEX(10_Lieux!$I:$I,V1996),0))</f>
        <v>500</v>
      </c>
      <c r="Z1996" s="14" t="str">
        <f aca="false">A1996&amp;"|"&amp;B1996</f>
        <v>Genève Aéroport|Toulouse</v>
      </c>
      <c r="AA1996" s="14" t="str">
        <f aca="false">IF(I1996&lt;p_local,"Local",IF(I1996&lt;p_vv_min,"Courte distance",IF(I1996&lt;p_tres_long,"Longue distance","Très longue distance")))</f>
        <v>Longue distance</v>
      </c>
    </row>
    <row r="1997" customFormat="false" ht="15" hidden="false" customHeight="true" outlineLevel="0" collapsed="false">
      <c r="A1997" s="1" t="s">
        <v>132</v>
      </c>
      <c r="B1997" s="1" t="s">
        <v>2164</v>
      </c>
      <c r="C1997" s="1" t="s">
        <v>35</v>
      </c>
      <c r="D1997" s="1" t="s">
        <v>653</v>
      </c>
      <c r="E1997" s="1" t="s">
        <v>2176</v>
      </c>
      <c r="F1997" s="14" t="s">
        <v>40</v>
      </c>
      <c r="G1997" s="14" t="str">
        <f aca="false">IF(I1997&lt;p_local,"Local → page infra",IF(H1997&gt;=p_ph1,"Phase 1",IF(H1997&gt;=p_ph2,"Phase 2","Phase 3")))</f>
        <v>Phase 2</v>
      </c>
      <c r="H1997" s="14" t="n">
        <f aca="false">IF(I1997&lt;p_local,0,IF(C1997="Aéroport → Aéroport",p_pts_plein,IF(Y1997&gt;0,IF(I1997&lt;=Y1997,p_pts_plein,IF(I1997&lt;=p_mult2*Y1997,p_pts_moyen,p_pts_r3)),IF(I1997&gt;=p_vv_min,p_pts_plein,IF(I1997&gt;=p_vv_moy,p_pts_moyen,p_pts_court))))+IF(INDEX(10_Lieux!$D:$D,U1997)=1,p_prio1,p_prio2)+IF(INDEX(10_Lieux!$D:$D,V1997)=1,p_prio1,p_prio2)+IF(K1997="Oui",p_tf,0)+p_hub*((INDEX(10_Lieux!$H:$H,U1997)="Hub")+(INDEX(10_Lieux!$H:$H,V1997)="Hub"))+IF(OR(INDEX(10_Lieux!$H:$H,U1997)="Premium",INDEX(10_Lieux!$H:$H,V1997)="Premium"),p_prem,0))</f>
        <v>65</v>
      </c>
      <c r="I1997" s="14" t="n">
        <f aca="false">ROUND(W1997*p_facteur,0)</f>
        <v>587</v>
      </c>
      <c r="J1997" s="14" t="str">
        <f aca="false">IF(X1997&lt;60,X1997&amp;" min",INT(X1997/60)&amp;" h"&amp;IF(MOD(X1997,60)=0,""," "&amp;TEXT(MOD(X1997,60),"00")))</f>
        <v>6 h 15</v>
      </c>
      <c r="K1997" s="14" t="str">
        <f aca="false">IF(S1997&lt;&gt;T1997,"Oui","Non")</f>
        <v>Oui</v>
      </c>
      <c r="L1997" s="14" t="str">
        <f aca="false">IF(AND(INDEX(10_Lieux!$B:$B,U1997)="Ville",INDEX(10_Lieux!$B:$B,V1997)="Ville"),"/chauffeur-prive/"&amp;INDEX(10_Lieux!$E:$E,U1997)&amp;"-"&amp;INDEX(10_Lieux!$E:$E,V1997)&amp;"/","/chauffeur-prive/"&amp;INDEX(10_Lieux!$E:$E,U1997)&amp;"/"&amp;INDEX(10_Lieux!$E:$E,V1997)&amp;"/")</f>
        <v>/chauffeur-prive/toulouse/aeroport-geneve/</v>
      </c>
      <c r="M1997" s="14" t="str">
        <f aca="false">IFERROR(INDEX($L:$L,MATCH(B1997&amp;"|"&amp;A1997,$Z:$Z,0)),"—")</f>
        <v>/chauffeur-prive/aeroport-geneve/toulouse/</v>
      </c>
      <c r="N1997" s="14" t="str">
        <f aca="false">IF(LEN("Chauffeur privé "&amp;INDEX(10_Lieux!$J:$J,U1997)&amp;" → "&amp;INDEX(10_Lieux!$J:$J,V1997)&amp;" | 24h/24")&gt;60,"Chauffeur privé "&amp;INDEX(10_Lieux!$J:$J,U1997)&amp;" → "&amp;INDEX(10_Lieux!$J:$J,V1997),"Chauffeur privé "&amp;INDEX(10_Lieux!$J:$J,U1997)&amp;" → "&amp;INDEX(10_Lieux!$J:$J,V1997)&amp;" | 24h/24")</f>
        <v>Chauffeur privé Toulouse → Aéroport de Genève | 24h/24</v>
      </c>
      <c r="O1997" s="14" t="n">
        <f aca="false">LEN(N1997)</f>
        <v>54</v>
      </c>
      <c r="P1997" s="14" t="str">
        <f aca="false">"Chauffeur privé "&amp;INDEX(10_Lieux!$K:$K,U1997)&amp;" vers "&amp;INDEX(10_Lieux!$L:$L,V1997)</f>
        <v>Chauffeur privé de Toulouse vers l'aéroport de Genève</v>
      </c>
      <c r="Q1997" s="14" t="str">
        <f aca="false">"Chauffeur privé "&amp;INDEX(10_Lieux!$K:$K,U1997)&amp;" vers "&amp;INDEX(10_Lieux!$L:$L,V1997)&amp;" : env. "&amp;I1997&amp;" km, "&amp;J1997&amp;" de route. Devis personnalisé, standard 24h/24 et 7j/7."</f>
        <v>Chauffeur privé de Toulouse vers l'aéroport de Genève : env. 587 km, 6 h 15 de route. Devis personnalisé, standard 24h/24 et 7j/7.</v>
      </c>
      <c r="R1997" s="14" t="n">
        <f aca="false">LEN(Q1997)</f>
        <v>130</v>
      </c>
      <c r="S1997" s="14" t="str">
        <f aca="false">INDEX(10_Lieux!$C:$C,U1997)</f>
        <v>France</v>
      </c>
      <c r="T1997" s="14" t="str">
        <f aca="false">INDEX(10_Lieux!$C:$C,V1997)</f>
        <v>Suisse</v>
      </c>
      <c r="U1997" s="14" t="n">
        <f aca="false">MATCH(A1997,10_Lieux!$A:$A,0)</f>
        <v>70</v>
      </c>
      <c r="V1997" s="14" t="n">
        <f aca="false">MATCH(B1997,10_Lieux!$A:$A,0)</f>
        <v>182</v>
      </c>
      <c r="W1997" s="14" t="n">
        <f aca="false">ROUND(6371*2*ASIN(SQRT(SIN(RADIANS(INDEX(10_Lieux!$F:$F,V1997)-INDEX(10_Lieux!$F:$F,U1997))/2)^2+COS(RADIANS(INDEX(10_Lieux!$F:$F,U1997)))*COS(RADIANS(INDEX(10_Lieux!$F:$F,V1997)))*SIN(RADIANS(INDEX(10_Lieux!$G:$G,V1997)-INDEX(10_Lieux!$G:$G,U1997))/2)^2)),1)</f>
        <v>469.6</v>
      </c>
      <c r="X1997" s="14" t="n">
        <f aca="false">ROUND(I1997/IF(I1997&lt;p_seuil_vitesse,p_vit_lente,p_vit_rapide)*60/15,0)*15</f>
        <v>375</v>
      </c>
      <c r="Y1997" s="14" t="n">
        <f aca="false">MAX(IF(INDEX(10_Lieux!$B:$B,U1997)&lt;&gt;"Ville",INDEX(10_Lieux!$I:$I,U1997),0),IF(INDEX(10_Lieux!$B:$B,V1997)&lt;&gt;"Ville",INDEX(10_Lieux!$I:$I,V1997),0))</f>
        <v>500</v>
      </c>
      <c r="Z1997" s="14" t="str">
        <f aca="false">A1997&amp;"|"&amp;B1997</f>
        <v>Toulouse|Genève Aéroport</v>
      </c>
      <c r="AA1997" s="14" t="str">
        <f aca="false">IF(I1997&lt;p_local,"Local",IF(I1997&lt;p_vv_min,"Courte distance",IF(I1997&lt;p_tres_long,"Longue distance","Très longue distance")))</f>
        <v>Longue distance</v>
      </c>
    </row>
    <row r="1998" customFormat="false" ht="15" hidden="false" customHeight="true" outlineLevel="0" collapsed="false">
      <c r="A1998" s="1" t="s">
        <v>2164</v>
      </c>
      <c r="B1998" s="1" t="s">
        <v>134</v>
      </c>
      <c r="C1998" s="1" t="s">
        <v>34</v>
      </c>
      <c r="D1998" s="1" t="s">
        <v>653</v>
      </c>
      <c r="E1998" s="1" t="s">
        <v>2177</v>
      </c>
      <c r="F1998" s="14" t="s">
        <v>40</v>
      </c>
      <c r="G1998" s="14" t="str">
        <f aca="false">IF(I1998&lt;p_local,"Local → page infra",IF(H1998&gt;=p_ph1,"Phase 1",IF(H1998&gt;=p_ph2,"Phase 2","Phase 3")))</f>
        <v>Phase 2</v>
      </c>
      <c r="H1998" s="14" t="n">
        <f aca="false">IF(I1998&lt;p_local,0,IF(C1998="Aéroport → Aéroport",p_pts_plein,IF(Y1998&gt;0,IF(I1998&lt;=Y1998,p_pts_plein,IF(I1998&lt;=p_mult2*Y1998,p_pts_moyen,p_pts_r3)),IF(I1998&gt;=p_vv_min,p_pts_plein,IF(I1998&gt;=p_vv_moy,p_pts_moyen,p_pts_court))))+IF(INDEX(10_Lieux!$D:$D,U1998)=1,p_prio1,p_prio2)+IF(INDEX(10_Lieux!$D:$D,V1998)=1,p_prio1,p_prio2)+IF(K1998="Oui",p_tf,0)+p_hub*((INDEX(10_Lieux!$H:$H,U1998)="Hub")+(INDEX(10_Lieux!$H:$H,V1998)="Hub"))+IF(OR(INDEX(10_Lieux!$H:$H,U1998)="Premium",INDEX(10_Lieux!$H:$H,V1998)="Premium"),p_prem,0))</f>
        <v>65</v>
      </c>
      <c r="I1998" s="14" t="n">
        <f aca="false">ROUND(W1998*p_facteur,0)</f>
        <v>672</v>
      </c>
      <c r="J1998" s="14" t="str">
        <f aca="false">IF(X1998&lt;60,X1998&amp;" min",INT(X1998/60)&amp;" h"&amp;IF(MOD(X1998,60)=0,""," "&amp;TEXT(MOD(X1998,60),"00")))</f>
        <v>7 h</v>
      </c>
      <c r="K1998" s="14" t="str">
        <f aca="false">IF(S1998&lt;&gt;T1998,"Oui","Non")</f>
        <v>Oui</v>
      </c>
      <c r="L1998" s="14" t="str">
        <f aca="false">IF(AND(INDEX(10_Lieux!$B:$B,U1998)="Ville",INDEX(10_Lieux!$B:$B,V1998)="Ville"),"/chauffeur-prive/"&amp;INDEX(10_Lieux!$E:$E,U1998)&amp;"-"&amp;INDEX(10_Lieux!$E:$E,V1998)&amp;"/","/chauffeur-prive/"&amp;INDEX(10_Lieux!$E:$E,U1998)&amp;"/"&amp;INDEX(10_Lieux!$E:$E,V1998)&amp;"/")</f>
        <v>/chauffeur-prive/aeroport-geneve/lille/</v>
      </c>
      <c r="M1998" s="14" t="str">
        <f aca="false">IFERROR(INDEX($L:$L,MATCH(B1998&amp;"|"&amp;A1998,$Z:$Z,0)),"—")</f>
        <v>/chauffeur-prive/lille/aeroport-geneve/</v>
      </c>
      <c r="N1998" s="14" t="str">
        <f aca="false">IF(LEN("Chauffeur privé "&amp;INDEX(10_Lieux!$J:$J,U1998)&amp;" → "&amp;INDEX(10_Lieux!$J:$J,V1998)&amp;" | 24h/24")&gt;60,"Chauffeur privé "&amp;INDEX(10_Lieux!$J:$J,U1998)&amp;" → "&amp;INDEX(10_Lieux!$J:$J,V1998),"Chauffeur privé "&amp;INDEX(10_Lieux!$J:$J,U1998)&amp;" → "&amp;INDEX(10_Lieux!$J:$J,V1998)&amp;" | 24h/24")</f>
        <v>Chauffeur privé Aéroport de Genève → Lille | 24h/24</v>
      </c>
      <c r="O1998" s="14" t="n">
        <f aca="false">LEN(N1998)</f>
        <v>51</v>
      </c>
      <c r="P1998" s="14" t="str">
        <f aca="false">"Chauffeur privé "&amp;INDEX(10_Lieux!$K:$K,U1998)&amp;" vers "&amp;INDEX(10_Lieux!$L:$L,V1998)</f>
        <v>Chauffeur privé de l'aéroport de Genève vers Lille</v>
      </c>
      <c r="Q1998" s="14" t="str">
        <f aca="false">"Chauffeur privé "&amp;INDEX(10_Lieux!$K:$K,U1998)&amp;" vers "&amp;INDEX(10_Lieux!$L:$L,V1998)&amp;" : env. "&amp;I1998&amp;" km, "&amp;J1998&amp;" de route. Devis personnalisé, standard 24h/24 et 7j/7."</f>
        <v>Chauffeur privé de l'aéroport de Genève vers Lille : env. 672 km, 7 h de route. Devis personnalisé, standard 24h/24 et 7j/7.</v>
      </c>
      <c r="R1998" s="14" t="n">
        <f aca="false">LEN(Q1998)</f>
        <v>124</v>
      </c>
      <c r="S1998" s="14" t="str">
        <f aca="false">INDEX(10_Lieux!$C:$C,U1998)</f>
        <v>Suisse</v>
      </c>
      <c r="T1998" s="14" t="str">
        <f aca="false">INDEX(10_Lieux!$C:$C,V1998)</f>
        <v>France</v>
      </c>
      <c r="U1998" s="14" t="n">
        <f aca="false">MATCH(A1998,10_Lieux!$A:$A,0)</f>
        <v>182</v>
      </c>
      <c r="V1998" s="14" t="n">
        <f aca="false">MATCH(B1998,10_Lieux!$A:$A,0)</f>
        <v>37</v>
      </c>
      <c r="W1998" s="14" t="n">
        <f aca="false">ROUND(6371*2*ASIN(SQRT(SIN(RADIANS(INDEX(10_Lieux!$F:$F,V1998)-INDEX(10_Lieux!$F:$F,U1998))/2)^2+COS(RADIANS(INDEX(10_Lieux!$F:$F,U1998)))*COS(RADIANS(INDEX(10_Lieux!$F:$F,V1998)))*SIN(RADIANS(INDEX(10_Lieux!$G:$G,V1998)-INDEX(10_Lieux!$G:$G,U1998))/2)^2)),1)</f>
        <v>537.6</v>
      </c>
      <c r="X1998" s="14" t="n">
        <f aca="false">ROUND(I1998/IF(I1998&lt;p_seuil_vitesse,p_vit_lente,p_vit_rapide)*60/15,0)*15</f>
        <v>420</v>
      </c>
      <c r="Y1998" s="14" t="n">
        <f aca="false">MAX(IF(INDEX(10_Lieux!$B:$B,U1998)&lt;&gt;"Ville",INDEX(10_Lieux!$I:$I,U1998),0),IF(INDEX(10_Lieux!$B:$B,V1998)&lt;&gt;"Ville",INDEX(10_Lieux!$I:$I,V1998),0))</f>
        <v>500</v>
      </c>
      <c r="Z1998" s="14" t="str">
        <f aca="false">A1998&amp;"|"&amp;B1998</f>
        <v>Genève Aéroport|Lille</v>
      </c>
      <c r="AA1998" s="14" t="str">
        <f aca="false">IF(I1998&lt;p_local,"Local",IF(I1998&lt;p_vv_min,"Courte distance",IF(I1998&lt;p_tres_long,"Longue distance","Très longue distance")))</f>
        <v>Longue distance</v>
      </c>
    </row>
    <row r="1999" customFormat="false" ht="15" hidden="false" customHeight="true" outlineLevel="0" collapsed="false">
      <c r="A1999" s="1" t="s">
        <v>134</v>
      </c>
      <c r="B1999" s="1" t="s">
        <v>2164</v>
      </c>
      <c r="C1999" s="1" t="s">
        <v>35</v>
      </c>
      <c r="D1999" s="1" t="s">
        <v>653</v>
      </c>
      <c r="E1999" s="1" t="s">
        <v>2178</v>
      </c>
      <c r="F1999" s="14" t="s">
        <v>40</v>
      </c>
      <c r="G1999" s="14" t="str">
        <f aca="false">IF(I1999&lt;p_local,"Local → page infra",IF(H1999&gt;=p_ph1,"Phase 1",IF(H1999&gt;=p_ph2,"Phase 2","Phase 3")))</f>
        <v>Phase 2</v>
      </c>
      <c r="H1999" s="14" t="n">
        <f aca="false">IF(I1999&lt;p_local,0,IF(C1999="Aéroport → Aéroport",p_pts_plein,IF(Y1999&gt;0,IF(I1999&lt;=Y1999,p_pts_plein,IF(I1999&lt;=p_mult2*Y1999,p_pts_moyen,p_pts_r3)),IF(I1999&gt;=p_vv_min,p_pts_plein,IF(I1999&gt;=p_vv_moy,p_pts_moyen,p_pts_court))))+IF(INDEX(10_Lieux!$D:$D,U1999)=1,p_prio1,p_prio2)+IF(INDEX(10_Lieux!$D:$D,V1999)=1,p_prio1,p_prio2)+IF(K1999="Oui",p_tf,0)+p_hub*((INDEX(10_Lieux!$H:$H,U1999)="Hub")+(INDEX(10_Lieux!$H:$H,V1999)="Hub"))+IF(OR(INDEX(10_Lieux!$H:$H,U1999)="Premium",INDEX(10_Lieux!$H:$H,V1999)="Premium"),p_prem,0))</f>
        <v>65</v>
      </c>
      <c r="I1999" s="14" t="n">
        <f aca="false">ROUND(W1999*p_facteur,0)</f>
        <v>672</v>
      </c>
      <c r="J1999" s="14" t="str">
        <f aca="false">IF(X1999&lt;60,X1999&amp;" min",INT(X1999/60)&amp;" h"&amp;IF(MOD(X1999,60)=0,""," "&amp;TEXT(MOD(X1999,60),"00")))</f>
        <v>7 h</v>
      </c>
      <c r="K1999" s="14" t="str">
        <f aca="false">IF(S1999&lt;&gt;T1999,"Oui","Non")</f>
        <v>Oui</v>
      </c>
      <c r="L1999" s="14" t="str">
        <f aca="false">IF(AND(INDEX(10_Lieux!$B:$B,U1999)="Ville",INDEX(10_Lieux!$B:$B,V1999)="Ville"),"/chauffeur-prive/"&amp;INDEX(10_Lieux!$E:$E,U1999)&amp;"-"&amp;INDEX(10_Lieux!$E:$E,V1999)&amp;"/","/chauffeur-prive/"&amp;INDEX(10_Lieux!$E:$E,U1999)&amp;"/"&amp;INDEX(10_Lieux!$E:$E,V1999)&amp;"/")</f>
        <v>/chauffeur-prive/lille/aeroport-geneve/</v>
      </c>
      <c r="M1999" s="14" t="str">
        <f aca="false">IFERROR(INDEX($L:$L,MATCH(B1999&amp;"|"&amp;A1999,$Z:$Z,0)),"—")</f>
        <v>/chauffeur-prive/aeroport-geneve/lille/</v>
      </c>
      <c r="N1999" s="14" t="str">
        <f aca="false">IF(LEN("Chauffeur privé "&amp;INDEX(10_Lieux!$J:$J,U1999)&amp;" → "&amp;INDEX(10_Lieux!$J:$J,V1999)&amp;" | 24h/24")&gt;60,"Chauffeur privé "&amp;INDEX(10_Lieux!$J:$J,U1999)&amp;" → "&amp;INDEX(10_Lieux!$J:$J,V1999),"Chauffeur privé "&amp;INDEX(10_Lieux!$J:$J,U1999)&amp;" → "&amp;INDEX(10_Lieux!$J:$J,V1999)&amp;" | 24h/24")</f>
        <v>Chauffeur privé Lille → Aéroport de Genève | 24h/24</v>
      </c>
      <c r="O1999" s="14" t="n">
        <f aca="false">LEN(N1999)</f>
        <v>51</v>
      </c>
      <c r="P1999" s="14" t="str">
        <f aca="false">"Chauffeur privé "&amp;INDEX(10_Lieux!$K:$K,U1999)&amp;" vers "&amp;INDEX(10_Lieux!$L:$L,V1999)</f>
        <v>Chauffeur privé de Lille vers l'aéroport de Genève</v>
      </c>
      <c r="Q1999" s="14" t="str">
        <f aca="false">"Chauffeur privé "&amp;INDEX(10_Lieux!$K:$K,U1999)&amp;" vers "&amp;INDEX(10_Lieux!$L:$L,V1999)&amp;" : env. "&amp;I1999&amp;" km, "&amp;J1999&amp;" de route. Devis personnalisé, standard 24h/24 et 7j/7."</f>
        <v>Chauffeur privé de Lille vers l'aéroport de Genève : env. 672 km, 7 h de route. Devis personnalisé, standard 24h/24 et 7j/7.</v>
      </c>
      <c r="R1999" s="14" t="n">
        <f aca="false">LEN(Q1999)</f>
        <v>124</v>
      </c>
      <c r="S1999" s="14" t="str">
        <f aca="false">INDEX(10_Lieux!$C:$C,U1999)</f>
        <v>France</v>
      </c>
      <c r="T1999" s="14" t="str">
        <f aca="false">INDEX(10_Lieux!$C:$C,V1999)</f>
        <v>Suisse</v>
      </c>
      <c r="U1999" s="14" t="n">
        <f aca="false">MATCH(A1999,10_Lieux!$A:$A,0)</f>
        <v>37</v>
      </c>
      <c r="V1999" s="14" t="n">
        <f aca="false">MATCH(B1999,10_Lieux!$A:$A,0)</f>
        <v>182</v>
      </c>
      <c r="W1999" s="14" t="n">
        <f aca="false">ROUND(6371*2*ASIN(SQRT(SIN(RADIANS(INDEX(10_Lieux!$F:$F,V1999)-INDEX(10_Lieux!$F:$F,U1999))/2)^2+COS(RADIANS(INDEX(10_Lieux!$F:$F,U1999)))*COS(RADIANS(INDEX(10_Lieux!$F:$F,V1999)))*SIN(RADIANS(INDEX(10_Lieux!$G:$G,V1999)-INDEX(10_Lieux!$G:$G,U1999))/2)^2)),1)</f>
        <v>537.6</v>
      </c>
      <c r="X1999" s="14" t="n">
        <f aca="false">ROUND(I1999/IF(I1999&lt;p_seuil_vitesse,p_vit_lente,p_vit_rapide)*60/15,0)*15</f>
        <v>420</v>
      </c>
      <c r="Y1999" s="14" t="n">
        <f aca="false">MAX(IF(INDEX(10_Lieux!$B:$B,U1999)&lt;&gt;"Ville",INDEX(10_Lieux!$I:$I,U1999),0),IF(INDEX(10_Lieux!$B:$B,V1999)&lt;&gt;"Ville",INDEX(10_Lieux!$I:$I,V1999),0))</f>
        <v>500</v>
      </c>
      <c r="Z1999" s="14" t="str">
        <f aca="false">A1999&amp;"|"&amp;B1999</f>
        <v>Lille|Genève Aéroport</v>
      </c>
      <c r="AA1999" s="14" t="str">
        <f aca="false">IF(I1999&lt;p_local,"Local",IF(I1999&lt;p_vv_min,"Courte distance",IF(I1999&lt;p_tres_long,"Longue distance","Très longue distance")))</f>
        <v>Longue distance</v>
      </c>
    </row>
    <row r="2000" customFormat="false" ht="15" hidden="false" customHeight="true" outlineLevel="0" collapsed="false">
      <c r="A2000" s="1" t="s">
        <v>2164</v>
      </c>
      <c r="B2000" s="1" t="s">
        <v>136</v>
      </c>
      <c r="C2000" s="1" t="s">
        <v>34</v>
      </c>
      <c r="D2000" s="1" t="s">
        <v>653</v>
      </c>
      <c r="E2000" s="1" t="s">
        <v>2179</v>
      </c>
      <c r="F2000" s="14" t="s">
        <v>40</v>
      </c>
      <c r="G2000" s="14" t="str">
        <f aca="false">IF(I2000&lt;p_local,"Local → page infra",IF(H2000&gt;=p_ph1,"Phase 1",IF(H2000&gt;=p_ph2,"Phase 2","Phase 3")))</f>
        <v>Phase 1</v>
      </c>
      <c r="H2000" s="14" t="n">
        <f aca="false">IF(I2000&lt;p_local,0,IF(C2000="Aéroport → Aéroport",p_pts_plein,IF(Y2000&gt;0,IF(I2000&lt;=Y2000,p_pts_plein,IF(I2000&lt;=p_mult2*Y2000,p_pts_moyen,p_pts_r3)),IF(I2000&gt;=p_vv_min,p_pts_plein,IF(I2000&gt;=p_vv_moy,p_pts_moyen,p_pts_court))))+IF(INDEX(10_Lieux!$D:$D,U2000)=1,p_prio1,p_prio2)+IF(INDEX(10_Lieux!$D:$D,V2000)=1,p_prio1,p_prio2)+IF(K2000="Oui",p_tf,0)+p_hub*((INDEX(10_Lieux!$H:$H,U2000)="Hub")+(INDEX(10_Lieux!$H:$H,V2000)="Hub"))+IF(OR(INDEX(10_Lieux!$H:$H,U2000)="Premium",INDEX(10_Lieux!$H:$H,V2000)="Premium"),p_prem,0))</f>
        <v>80</v>
      </c>
      <c r="I2000" s="14" t="n">
        <f aca="false">ROUND(W2000*p_facteur,0)</f>
        <v>360</v>
      </c>
      <c r="J2000" s="14" t="str">
        <f aca="false">IF(X2000&lt;60,X2000&amp;" min",INT(X2000/60)&amp;" h"&amp;IF(MOD(X2000,60)=0,""," "&amp;TEXT(MOD(X2000,60),"00")))</f>
        <v>3 h 45</v>
      </c>
      <c r="K2000" s="14" t="str">
        <f aca="false">IF(S2000&lt;&gt;T2000,"Oui","Non")</f>
        <v>Oui</v>
      </c>
      <c r="L2000" s="14" t="str">
        <f aca="false">IF(AND(INDEX(10_Lieux!$B:$B,U2000)="Ville",INDEX(10_Lieux!$B:$B,V2000)="Ville"),"/chauffeur-prive/"&amp;INDEX(10_Lieux!$E:$E,U2000)&amp;"-"&amp;INDEX(10_Lieux!$E:$E,V2000)&amp;"/","/chauffeur-prive/"&amp;INDEX(10_Lieux!$E:$E,U2000)&amp;"/"&amp;INDEX(10_Lieux!$E:$E,V2000)&amp;"/")</f>
        <v>/chauffeur-prive/aeroport-geneve/strasbourg/</v>
      </c>
      <c r="M2000" s="14" t="str">
        <f aca="false">IFERROR(INDEX($L:$L,MATCH(B2000&amp;"|"&amp;A2000,$Z:$Z,0)),"—")</f>
        <v>/chauffeur-prive/strasbourg/aeroport-geneve/</v>
      </c>
      <c r="N2000" s="14" t="str">
        <f aca="false">IF(LEN("Chauffeur privé "&amp;INDEX(10_Lieux!$J:$J,U2000)&amp;" → "&amp;INDEX(10_Lieux!$J:$J,V2000)&amp;" | 24h/24")&gt;60,"Chauffeur privé "&amp;INDEX(10_Lieux!$J:$J,U2000)&amp;" → "&amp;INDEX(10_Lieux!$J:$J,V2000),"Chauffeur privé "&amp;INDEX(10_Lieux!$J:$J,U2000)&amp;" → "&amp;INDEX(10_Lieux!$J:$J,V2000)&amp;" | 24h/24")</f>
        <v>Chauffeur privé Aéroport de Genève → Strasbourg | 24h/24</v>
      </c>
      <c r="O2000" s="14" t="n">
        <f aca="false">LEN(N2000)</f>
        <v>56</v>
      </c>
      <c r="P2000" s="14" t="str">
        <f aca="false">"Chauffeur privé "&amp;INDEX(10_Lieux!$K:$K,U2000)&amp;" vers "&amp;INDEX(10_Lieux!$L:$L,V2000)</f>
        <v>Chauffeur privé de l'aéroport de Genève vers Strasbourg</v>
      </c>
      <c r="Q2000" s="14" t="str">
        <f aca="false">"Chauffeur privé "&amp;INDEX(10_Lieux!$K:$K,U2000)&amp;" vers "&amp;INDEX(10_Lieux!$L:$L,V2000)&amp;" : env. "&amp;I2000&amp;" km, "&amp;J2000&amp;" de route. Devis personnalisé, standard 24h/24 et 7j/7."</f>
        <v>Chauffeur privé de l'aéroport de Genève vers Strasbourg : env. 360 km, 3 h 45 de route. Devis personnalisé, standard 24h/24 et 7j/7.</v>
      </c>
      <c r="R2000" s="14" t="n">
        <f aca="false">LEN(Q2000)</f>
        <v>132</v>
      </c>
      <c r="S2000" s="14" t="str">
        <f aca="false">INDEX(10_Lieux!$C:$C,U2000)</f>
        <v>Suisse</v>
      </c>
      <c r="T2000" s="14" t="str">
        <f aca="false">INDEX(10_Lieux!$C:$C,V2000)</f>
        <v>France</v>
      </c>
      <c r="U2000" s="14" t="n">
        <f aca="false">MATCH(A2000,10_Lieux!$A:$A,0)</f>
        <v>182</v>
      </c>
      <c r="V2000" s="14" t="n">
        <f aca="false">MATCH(B2000,10_Lieux!$A:$A,0)</f>
        <v>29</v>
      </c>
      <c r="W2000" s="14" t="n">
        <f aca="false">ROUND(6371*2*ASIN(SQRT(SIN(RADIANS(INDEX(10_Lieux!$F:$F,V2000)-INDEX(10_Lieux!$F:$F,U2000))/2)^2+COS(RADIANS(INDEX(10_Lieux!$F:$F,U2000)))*COS(RADIANS(INDEX(10_Lieux!$F:$F,V2000)))*SIN(RADIANS(INDEX(10_Lieux!$G:$G,V2000)-INDEX(10_Lieux!$G:$G,U2000))/2)^2)),1)</f>
        <v>287.6</v>
      </c>
      <c r="X2000" s="14" t="n">
        <f aca="false">ROUND(I2000/IF(I2000&lt;p_seuil_vitesse,p_vit_lente,p_vit_rapide)*60/15,0)*15</f>
        <v>225</v>
      </c>
      <c r="Y2000" s="14" t="n">
        <f aca="false">MAX(IF(INDEX(10_Lieux!$B:$B,U2000)&lt;&gt;"Ville",INDEX(10_Lieux!$I:$I,U2000),0),IF(INDEX(10_Lieux!$B:$B,V2000)&lt;&gt;"Ville",INDEX(10_Lieux!$I:$I,V2000),0))</f>
        <v>500</v>
      </c>
      <c r="Z2000" s="14" t="str">
        <f aca="false">A2000&amp;"|"&amp;B2000</f>
        <v>Genève Aéroport|Strasbourg</v>
      </c>
      <c r="AA2000" s="14" t="str">
        <f aca="false">IF(I2000&lt;p_local,"Local",IF(I2000&lt;p_vv_min,"Courte distance",IF(I2000&lt;p_tres_long,"Longue distance","Très longue distance")))</f>
        <v>Longue distance</v>
      </c>
    </row>
    <row r="2001" customFormat="false" ht="15" hidden="false" customHeight="true" outlineLevel="0" collapsed="false">
      <c r="A2001" s="1" t="s">
        <v>136</v>
      </c>
      <c r="B2001" s="1" t="s">
        <v>2164</v>
      </c>
      <c r="C2001" s="1" t="s">
        <v>35</v>
      </c>
      <c r="D2001" s="1" t="s">
        <v>653</v>
      </c>
      <c r="E2001" s="1" t="s">
        <v>2180</v>
      </c>
      <c r="F2001" s="14" t="s">
        <v>40</v>
      </c>
      <c r="G2001" s="14" t="str">
        <f aca="false">IF(I2001&lt;p_local,"Local → page infra",IF(H2001&gt;=p_ph1,"Phase 1",IF(H2001&gt;=p_ph2,"Phase 2","Phase 3")))</f>
        <v>Phase 1</v>
      </c>
      <c r="H2001" s="14" t="n">
        <f aca="false">IF(I2001&lt;p_local,0,IF(C2001="Aéroport → Aéroport",p_pts_plein,IF(Y2001&gt;0,IF(I2001&lt;=Y2001,p_pts_plein,IF(I2001&lt;=p_mult2*Y2001,p_pts_moyen,p_pts_r3)),IF(I2001&gt;=p_vv_min,p_pts_plein,IF(I2001&gt;=p_vv_moy,p_pts_moyen,p_pts_court))))+IF(INDEX(10_Lieux!$D:$D,U2001)=1,p_prio1,p_prio2)+IF(INDEX(10_Lieux!$D:$D,V2001)=1,p_prio1,p_prio2)+IF(K2001="Oui",p_tf,0)+p_hub*((INDEX(10_Lieux!$H:$H,U2001)="Hub")+(INDEX(10_Lieux!$H:$H,V2001)="Hub"))+IF(OR(INDEX(10_Lieux!$H:$H,U2001)="Premium",INDEX(10_Lieux!$H:$H,V2001)="Premium"),p_prem,0))</f>
        <v>80</v>
      </c>
      <c r="I2001" s="14" t="n">
        <f aca="false">ROUND(W2001*p_facteur,0)</f>
        <v>360</v>
      </c>
      <c r="J2001" s="14" t="str">
        <f aca="false">IF(X2001&lt;60,X2001&amp;" min",INT(X2001/60)&amp;" h"&amp;IF(MOD(X2001,60)=0,""," "&amp;TEXT(MOD(X2001,60),"00")))</f>
        <v>3 h 45</v>
      </c>
      <c r="K2001" s="14" t="str">
        <f aca="false">IF(S2001&lt;&gt;T2001,"Oui","Non")</f>
        <v>Oui</v>
      </c>
      <c r="L2001" s="14" t="str">
        <f aca="false">IF(AND(INDEX(10_Lieux!$B:$B,U2001)="Ville",INDEX(10_Lieux!$B:$B,V2001)="Ville"),"/chauffeur-prive/"&amp;INDEX(10_Lieux!$E:$E,U2001)&amp;"-"&amp;INDEX(10_Lieux!$E:$E,V2001)&amp;"/","/chauffeur-prive/"&amp;INDEX(10_Lieux!$E:$E,U2001)&amp;"/"&amp;INDEX(10_Lieux!$E:$E,V2001)&amp;"/")</f>
        <v>/chauffeur-prive/strasbourg/aeroport-geneve/</v>
      </c>
      <c r="M2001" s="14" t="str">
        <f aca="false">IFERROR(INDEX($L:$L,MATCH(B2001&amp;"|"&amp;A2001,$Z:$Z,0)),"—")</f>
        <v>/chauffeur-prive/aeroport-geneve/strasbourg/</v>
      </c>
      <c r="N2001" s="14" t="str">
        <f aca="false">IF(LEN("Chauffeur privé "&amp;INDEX(10_Lieux!$J:$J,U2001)&amp;" → "&amp;INDEX(10_Lieux!$J:$J,V2001)&amp;" | 24h/24")&gt;60,"Chauffeur privé "&amp;INDEX(10_Lieux!$J:$J,U2001)&amp;" → "&amp;INDEX(10_Lieux!$J:$J,V2001),"Chauffeur privé "&amp;INDEX(10_Lieux!$J:$J,U2001)&amp;" → "&amp;INDEX(10_Lieux!$J:$J,V2001)&amp;" | 24h/24")</f>
        <v>Chauffeur privé Strasbourg → Aéroport de Genève | 24h/24</v>
      </c>
      <c r="O2001" s="14" t="n">
        <f aca="false">LEN(N2001)</f>
        <v>56</v>
      </c>
      <c r="P2001" s="14" t="str">
        <f aca="false">"Chauffeur privé "&amp;INDEX(10_Lieux!$K:$K,U2001)&amp;" vers "&amp;INDEX(10_Lieux!$L:$L,V2001)</f>
        <v>Chauffeur privé de Strasbourg vers l'aéroport de Genève</v>
      </c>
      <c r="Q2001" s="14" t="str">
        <f aca="false">"Chauffeur privé "&amp;INDEX(10_Lieux!$K:$K,U2001)&amp;" vers "&amp;INDEX(10_Lieux!$L:$L,V2001)&amp;" : env. "&amp;I2001&amp;" km, "&amp;J2001&amp;" de route. Devis personnalisé, standard 24h/24 et 7j/7."</f>
        <v>Chauffeur privé de Strasbourg vers l'aéroport de Genève : env. 360 km, 3 h 45 de route. Devis personnalisé, standard 24h/24 et 7j/7.</v>
      </c>
      <c r="R2001" s="14" t="n">
        <f aca="false">LEN(Q2001)</f>
        <v>132</v>
      </c>
      <c r="S2001" s="14" t="str">
        <f aca="false">INDEX(10_Lieux!$C:$C,U2001)</f>
        <v>France</v>
      </c>
      <c r="T2001" s="14" t="str">
        <f aca="false">INDEX(10_Lieux!$C:$C,V2001)</f>
        <v>Suisse</v>
      </c>
      <c r="U2001" s="14" t="n">
        <f aca="false">MATCH(A2001,10_Lieux!$A:$A,0)</f>
        <v>29</v>
      </c>
      <c r="V2001" s="14" t="n">
        <f aca="false">MATCH(B2001,10_Lieux!$A:$A,0)</f>
        <v>182</v>
      </c>
      <c r="W2001" s="14" t="n">
        <f aca="false">ROUND(6371*2*ASIN(SQRT(SIN(RADIANS(INDEX(10_Lieux!$F:$F,V2001)-INDEX(10_Lieux!$F:$F,U2001))/2)^2+COS(RADIANS(INDEX(10_Lieux!$F:$F,U2001)))*COS(RADIANS(INDEX(10_Lieux!$F:$F,V2001)))*SIN(RADIANS(INDEX(10_Lieux!$G:$G,V2001)-INDEX(10_Lieux!$G:$G,U2001))/2)^2)),1)</f>
        <v>287.6</v>
      </c>
      <c r="X2001" s="14" t="n">
        <f aca="false">ROUND(I2001/IF(I2001&lt;p_seuil_vitesse,p_vit_lente,p_vit_rapide)*60/15,0)*15</f>
        <v>225</v>
      </c>
      <c r="Y2001" s="14" t="n">
        <f aca="false">MAX(IF(INDEX(10_Lieux!$B:$B,U2001)&lt;&gt;"Ville",INDEX(10_Lieux!$I:$I,U2001),0),IF(INDEX(10_Lieux!$B:$B,V2001)&lt;&gt;"Ville",INDEX(10_Lieux!$I:$I,V2001),0))</f>
        <v>500</v>
      </c>
      <c r="Z2001" s="14" t="str">
        <f aca="false">A2001&amp;"|"&amp;B2001</f>
        <v>Strasbourg|Genève Aéroport</v>
      </c>
      <c r="AA2001" s="14" t="str">
        <f aca="false">IF(I2001&lt;p_local,"Local",IF(I2001&lt;p_vv_min,"Courte distance",IF(I2001&lt;p_tres_long,"Longue distance","Très longue distance")))</f>
        <v>Longue distance</v>
      </c>
    </row>
    <row r="2002" customFormat="false" ht="15" hidden="false" customHeight="true" outlineLevel="0" collapsed="false">
      <c r="A2002" s="1" t="s">
        <v>2164</v>
      </c>
      <c r="B2002" s="1" t="s">
        <v>138</v>
      </c>
      <c r="C2002" s="1" t="s">
        <v>34</v>
      </c>
      <c r="D2002" s="1" t="s">
        <v>653</v>
      </c>
      <c r="E2002" s="1" t="s">
        <v>2181</v>
      </c>
      <c r="F2002" s="14" t="s">
        <v>40</v>
      </c>
      <c r="G2002" s="14" t="str">
        <f aca="false">IF(I2002&lt;p_local,"Local → page infra",IF(H2002&gt;=p_ph1,"Phase 1",IF(H2002&gt;=p_ph2,"Phase 2","Phase 3")))</f>
        <v>Phase 2</v>
      </c>
      <c r="H2002" s="14" t="n">
        <f aca="false">IF(I2002&lt;p_local,0,IF(C2002="Aéroport → Aéroport",p_pts_plein,IF(Y2002&gt;0,IF(I2002&lt;=Y2002,p_pts_plein,IF(I2002&lt;=p_mult2*Y2002,p_pts_moyen,p_pts_r3)),IF(I2002&gt;=p_vv_min,p_pts_plein,IF(I2002&gt;=p_vv_moy,p_pts_moyen,p_pts_court))))+IF(INDEX(10_Lieux!$D:$D,U2002)=1,p_prio1,p_prio2)+IF(INDEX(10_Lieux!$D:$D,V2002)=1,p_prio1,p_prio2)+IF(K2002="Oui",p_tf,0)+p_hub*((INDEX(10_Lieux!$H:$H,U2002)="Hub")+(INDEX(10_Lieux!$H:$H,V2002)="Hub"))+IF(OR(INDEX(10_Lieux!$H:$H,U2002)="Premium",INDEX(10_Lieux!$H:$H,V2002)="Premium"),p_prem,0))</f>
        <v>75</v>
      </c>
      <c r="I2002" s="14" t="n">
        <f aca="false">ROUND(W2002*p_facteur,0)</f>
        <v>426</v>
      </c>
      <c r="J2002" s="14" t="str">
        <f aca="false">IF(X2002&lt;60,X2002&amp;" min",INT(X2002/60)&amp;" h"&amp;IF(MOD(X2002,60)=0,""," "&amp;TEXT(MOD(X2002,60),"00")))</f>
        <v>4 h 30</v>
      </c>
      <c r="K2002" s="14" t="str">
        <f aca="false">IF(S2002&lt;&gt;T2002,"Oui","Non")</f>
        <v>Oui</v>
      </c>
      <c r="L2002" s="14" t="str">
        <f aca="false">IF(AND(INDEX(10_Lieux!$B:$B,U2002)="Ville",INDEX(10_Lieux!$B:$B,V2002)="Ville"),"/chauffeur-prive/"&amp;INDEX(10_Lieux!$E:$E,U2002)&amp;"-"&amp;INDEX(10_Lieux!$E:$E,V2002)&amp;"/","/chauffeur-prive/"&amp;INDEX(10_Lieux!$E:$E,U2002)&amp;"/"&amp;INDEX(10_Lieux!$E:$E,V2002)&amp;"/")</f>
        <v>/chauffeur-prive/aeroport-geneve/montpellier/</v>
      </c>
      <c r="M2002" s="14" t="str">
        <f aca="false">IFERROR(INDEX($L:$L,MATCH(B2002&amp;"|"&amp;A2002,$Z:$Z,0)),"—")</f>
        <v>/chauffeur-prive/montpellier/aeroport-geneve/</v>
      </c>
      <c r="N2002" s="14" t="str">
        <f aca="false">IF(LEN("Chauffeur privé "&amp;INDEX(10_Lieux!$J:$J,U2002)&amp;" → "&amp;INDEX(10_Lieux!$J:$J,V2002)&amp;" | 24h/24")&gt;60,"Chauffeur privé "&amp;INDEX(10_Lieux!$J:$J,U2002)&amp;" → "&amp;INDEX(10_Lieux!$J:$J,V2002),"Chauffeur privé "&amp;INDEX(10_Lieux!$J:$J,U2002)&amp;" → "&amp;INDEX(10_Lieux!$J:$J,V2002)&amp;" | 24h/24")</f>
        <v>Chauffeur privé Aéroport de Genève → Montpellier | 24h/24</v>
      </c>
      <c r="O2002" s="14" t="n">
        <f aca="false">LEN(N2002)</f>
        <v>57</v>
      </c>
      <c r="P2002" s="14" t="str">
        <f aca="false">"Chauffeur privé "&amp;INDEX(10_Lieux!$K:$K,U2002)&amp;" vers "&amp;INDEX(10_Lieux!$L:$L,V2002)</f>
        <v>Chauffeur privé de l'aéroport de Genève vers Montpellier</v>
      </c>
      <c r="Q2002" s="14" t="str">
        <f aca="false">"Chauffeur privé "&amp;INDEX(10_Lieux!$K:$K,U2002)&amp;" vers "&amp;INDEX(10_Lieux!$L:$L,V2002)&amp;" : env. "&amp;I2002&amp;" km, "&amp;J2002&amp;" de route. Devis personnalisé, standard 24h/24 et 7j/7."</f>
        <v>Chauffeur privé de l'aéroport de Genève vers Montpellier : env. 426 km, 4 h 30 de route. Devis personnalisé, standard 24h/24 et 7j/7.</v>
      </c>
      <c r="R2002" s="14" t="n">
        <f aca="false">LEN(Q2002)</f>
        <v>133</v>
      </c>
      <c r="S2002" s="14" t="str">
        <f aca="false">INDEX(10_Lieux!$C:$C,U2002)</f>
        <v>Suisse</v>
      </c>
      <c r="T2002" s="14" t="str">
        <f aca="false">INDEX(10_Lieux!$C:$C,V2002)</f>
        <v>France</v>
      </c>
      <c r="U2002" s="14" t="n">
        <f aca="false">MATCH(A2002,10_Lieux!$A:$A,0)</f>
        <v>182</v>
      </c>
      <c r="V2002" s="14" t="n">
        <f aca="false">MATCH(B2002,10_Lieux!$A:$A,0)</f>
        <v>71</v>
      </c>
      <c r="W2002" s="14" t="n">
        <f aca="false">ROUND(6371*2*ASIN(SQRT(SIN(RADIANS(INDEX(10_Lieux!$F:$F,V2002)-INDEX(10_Lieux!$F:$F,U2002))/2)^2+COS(RADIANS(INDEX(10_Lieux!$F:$F,U2002)))*COS(RADIANS(INDEX(10_Lieux!$F:$F,V2002)))*SIN(RADIANS(INDEX(10_Lieux!$G:$G,V2002)-INDEX(10_Lieux!$G:$G,U2002))/2)^2)),1)</f>
        <v>340.9</v>
      </c>
      <c r="X2002" s="14" t="n">
        <f aca="false">ROUND(I2002/IF(I2002&lt;p_seuil_vitesse,p_vit_lente,p_vit_rapide)*60/15,0)*15</f>
        <v>270</v>
      </c>
      <c r="Y2002" s="14" t="n">
        <f aca="false">MAX(IF(INDEX(10_Lieux!$B:$B,U2002)&lt;&gt;"Ville",INDEX(10_Lieux!$I:$I,U2002),0),IF(INDEX(10_Lieux!$B:$B,V2002)&lt;&gt;"Ville",INDEX(10_Lieux!$I:$I,V2002),0))</f>
        <v>500</v>
      </c>
      <c r="Z2002" s="14" t="str">
        <f aca="false">A2002&amp;"|"&amp;B2002</f>
        <v>Genève Aéroport|Montpellier</v>
      </c>
      <c r="AA2002" s="14" t="str">
        <f aca="false">IF(I2002&lt;p_local,"Local",IF(I2002&lt;p_vv_min,"Courte distance",IF(I2002&lt;p_tres_long,"Longue distance","Très longue distance")))</f>
        <v>Longue distance</v>
      </c>
    </row>
    <row r="2003" customFormat="false" ht="15" hidden="false" customHeight="true" outlineLevel="0" collapsed="false">
      <c r="A2003" s="1" t="s">
        <v>138</v>
      </c>
      <c r="B2003" s="1" t="s">
        <v>2164</v>
      </c>
      <c r="C2003" s="1" t="s">
        <v>35</v>
      </c>
      <c r="D2003" s="1" t="s">
        <v>653</v>
      </c>
      <c r="E2003" s="1" t="s">
        <v>2182</v>
      </c>
      <c r="F2003" s="14" t="s">
        <v>40</v>
      </c>
      <c r="G2003" s="14" t="str">
        <f aca="false">IF(I2003&lt;p_local,"Local → page infra",IF(H2003&gt;=p_ph1,"Phase 1",IF(H2003&gt;=p_ph2,"Phase 2","Phase 3")))</f>
        <v>Phase 2</v>
      </c>
      <c r="H2003" s="14" t="n">
        <f aca="false">IF(I2003&lt;p_local,0,IF(C2003="Aéroport → Aéroport",p_pts_plein,IF(Y2003&gt;0,IF(I2003&lt;=Y2003,p_pts_plein,IF(I2003&lt;=p_mult2*Y2003,p_pts_moyen,p_pts_r3)),IF(I2003&gt;=p_vv_min,p_pts_plein,IF(I2003&gt;=p_vv_moy,p_pts_moyen,p_pts_court))))+IF(INDEX(10_Lieux!$D:$D,U2003)=1,p_prio1,p_prio2)+IF(INDEX(10_Lieux!$D:$D,V2003)=1,p_prio1,p_prio2)+IF(K2003="Oui",p_tf,0)+p_hub*((INDEX(10_Lieux!$H:$H,U2003)="Hub")+(INDEX(10_Lieux!$H:$H,V2003)="Hub"))+IF(OR(INDEX(10_Lieux!$H:$H,U2003)="Premium",INDEX(10_Lieux!$H:$H,V2003)="Premium"),p_prem,0))</f>
        <v>75</v>
      </c>
      <c r="I2003" s="14" t="n">
        <f aca="false">ROUND(W2003*p_facteur,0)</f>
        <v>426</v>
      </c>
      <c r="J2003" s="14" t="str">
        <f aca="false">IF(X2003&lt;60,X2003&amp;" min",INT(X2003/60)&amp;" h"&amp;IF(MOD(X2003,60)=0,""," "&amp;TEXT(MOD(X2003,60),"00")))</f>
        <v>4 h 30</v>
      </c>
      <c r="K2003" s="14" t="str">
        <f aca="false">IF(S2003&lt;&gt;T2003,"Oui","Non")</f>
        <v>Oui</v>
      </c>
      <c r="L2003" s="14" t="str">
        <f aca="false">IF(AND(INDEX(10_Lieux!$B:$B,U2003)="Ville",INDEX(10_Lieux!$B:$B,V2003)="Ville"),"/chauffeur-prive/"&amp;INDEX(10_Lieux!$E:$E,U2003)&amp;"-"&amp;INDEX(10_Lieux!$E:$E,V2003)&amp;"/","/chauffeur-prive/"&amp;INDEX(10_Lieux!$E:$E,U2003)&amp;"/"&amp;INDEX(10_Lieux!$E:$E,V2003)&amp;"/")</f>
        <v>/chauffeur-prive/montpellier/aeroport-geneve/</v>
      </c>
      <c r="M2003" s="14" t="str">
        <f aca="false">IFERROR(INDEX($L:$L,MATCH(B2003&amp;"|"&amp;A2003,$Z:$Z,0)),"—")</f>
        <v>/chauffeur-prive/aeroport-geneve/montpellier/</v>
      </c>
      <c r="N2003" s="14" t="str">
        <f aca="false">IF(LEN("Chauffeur privé "&amp;INDEX(10_Lieux!$J:$J,U2003)&amp;" → "&amp;INDEX(10_Lieux!$J:$J,V2003)&amp;" | 24h/24")&gt;60,"Chauffeur privé "&amp;INDEX(10_Lieux!$J:$J,U2003)&amp;" → "&amp;INDEX(10_Lieux!$J:$J,V2003),"Chauffeur privé "&amp;INDEX(10_Lieux!$J:$J,U2003)&amp;" → "&amp;INDEX(10_Lieux!$J:$J,V2003)&amp;" | 24h/24")</f>
        <v>Chauffeur privé Montpellier → Aéroport de Genève | 24h/24</v>
      </c>
      <c r="O2003" s="14" t="n">
        <f aca="false">LEN(N2003)</f>
        <v>57</v>
      </c>
      <c r="P2003" s="14" t="str">
        <f aca="false">"Chauffeur privé "&amp;INDEX(10_Lieux!$K:$K,U2003)&amp;" vers "&amp;INDEX(10_Lieux!$L:$L,V2003)</f>
        <v>Chauffeur privé de Montpellier vers l'aéroport de Genève</v>
      </c>
      <c r="Q2003" s="14" t="str">
        <f aca="false">"Chauffeur privé "&amp;INDEX(10_Lieux!$K:$K,U2003)&amp;" vers "&amp;INDEX(10_Lieux!$L:$L,V2003)&amp;" : env. "&amp;I2003&amp;" km, "&amp;J2003&amp;" de route. Devis personnalisé, standard 24h/24 et 7j/7."</f>
        <v>Chauffeur privé de Montpellier vers l'aéroport de Genève : env. 426 km, 4 h 30 de route. Devis personnalisé, standard 24h/24 et 7j/7.</v>
      </c>
      <c r="R2003" s="14" t="n">
        <f aca="false">LEN(Q2003)</f>
        <v>133</v>
      </c>
      <c r="S2003" s="14" t="str">
        <f aca="false">INDEX(10_Lieux!$C:$C,U2003)</f>
        <v>France</v>
      </c>
      <c r="T2003" s="14" t="str">
        <f aca="false">INDEX(10_Lieux!$C:$C,V2003)</f>
        <v>Suisse</v>
      </c>
      <c r="U2003" s="14" t="n">
        <f aca="false">MATCH(A2003,10_Lieux!$A:$A,0)</f>
        <v>71</v>
      </c>
      <c r="V2003" s="14" t="n">
        <f aca="false">MATCH(B2003,10_Lieux!$A:$A,0)</f>
        <v>182</v>
      </c>
      <c r="W2003" s="14" t="n">
        <f aca="false">ROUND(6371*2*ASIN(SQRT(SIN(RADIANS(INDEX(10_Lieux!$F:$F,V2003)-INDEX(10_Lieux!$F:$F,U2003))/2)^2+COS(RADIANS(INDEX(10_Lieux!$F:$F,U2003)))*COS(RADIANS(INDEX(10_Lieux!$F:$F,V2003)))*SIN(RADIANS(INDEX(10_Lieux!$G:$G,V2003)-INDEX(10_Lieux!$G:$G,U2003))/2)^2)),1)</f>
        <v>340.9</v>
      </c>
      <c r="X2003" s="14" t="n">
        <f aca="false">ROUND(I2003/IF(I2003&lt;p_seuil_vitesse,p_vit_lente,p_vit_rapide)*60/15,0)*15</f>
        <v>270</v>
      </c>
      <c r="Y2003" s="14" t="n">
        <f aca="false">MAX(IF(INDEX(10_Lieux!$B:$B,U2003)&lt;&gt;"Ville",INDEX(10_Lieux!$I:$I,U2003),0),IF(INDEX(10_Lieux!$B:$B,V2003)&lt;&gt;"Ville",INDEX(10_Lieux!$I:$I,V2003),0))</f>
        <v>500</v>
      </c>
      <c r="Z2003" s="14" t="str">
        <f aca="false">A2003&amp;"|"&amp;B2003</f>
        <v>Montpellier|Genève Aéroport</v>
      </c>
      <c r="AA2003" s="14" t="str">
        <f aca="false">IF(I2003&lt;p_local,"Local",IF(I2003&lt;p_vv_min,"Courte distance",IF(I2003&lt;p_tres_long,"Longue distance","Très longue distance")))</f>
        <v>Longue distance</v>
      </c>
    </row>
    <row r="2004" customFormat="false" ht="15" hidden="false" customHeight="true" outlineLevel="0" collapsed="false">
      <c r="A2004" s="1" t="s">
        <v>2164</v>
      </c>
      <c r="B2004" s="1" t="s">
        <v>140</v>
      </c>
      <c r="C2004" s="1" t="s">
        <v>34</v>
      </c>
      <c r="D2004" s="1" t="s">
        <v>653</v>
      </c>
      <c r="E2004" s="1" t="s">
        <v>2183</v>
      </c>
      <c r="F2004" s="14" t="s">
        <v>40</v>
      </c>
      <c r="G2004" s="14" t="str">
        <f aca="false">IF(I2004&lt;p_local,"Local → page infra",IF(H2004&gt;=p_ph1,"Phase 1",IF(H2004&gt;=p_ph2,"Phase 2","Phase 3")))</f>
        <v>Phase 3</v>
      </c>
      <c r="H2004" s="14" t="n">
        <f aca="false">IF(I2004&lt;p_local,0,IF(C2004="Aéroport → Aéroport",p_pts_plein,IF(Y2004&gt;0,IF(I2004&lt;=Y2004,p_pts_plein,IF(I2004&lt;=p_mult2*Y2004,p_pts_moyen,p_pts_r3)),IF(I2004&gt;=p_vv_min,p_pts_plein,IF(I2004&gt;=p_vv_moy,p_pts_moyen,p_pts_court))))+IF(INDEX(10_Lieux!$D:$D,U2004)=1,p_prio1,p_prio2)+IF(INDEX(10_Lieux!$D:$D,V2004)=1,p_prio1,p_prio2)+IF(K2004="Oui",p_tf,0)+p_hub*((INDEX(10_Lieux!$H:$H,U2004)="Hub")+(INDEX(10_Lieux!$H:$H,V2004)="Hub"))+IF(OR(INDEX(10_Lieux!$H:$H,U2004)="Premium",INDEX(10_Lieux!$H:$H,V2004)="Premium"),p_prem,0))</f>
        <v>60</v>
      </c>
      <c r="I2004" s="14" t="n">
        <f aca="false">ROUND(W2004*p_facteur,0)</f>
        <v>742</v>
      </c>
      <c r="J2004" s="14" t="str">
        <f aca="false">IF(X2004&lt;60,X2004&amp;" min",INT(X2004/60)&amp;" h"&amp;IF(MOD(X2004,60)=0,""," "&amp;TEXT(MOD(X2004,60),"00")))</f>
        <v>7 h 45</v>
      </c>
      <c r="K2004" s="14" t="str">
        <f aca="false">IF(S2004&lt;&gt;T2004,"Oui","Non")</f>
        <v>Oui</v>
      </c>
      <c r="L2004" s="14" t="str">
        <f aca="false">IF(AND(INDEX(10_Lieux!$B:$B,U2004)="Ville",INDEX(10_Lieux!$B:$B,V2004)="Ville"),"/chauffeur-prive/"&amp;INDEX(10_Lieux!$E:$E,U2004)&amp;"-"&amp;INDEX(10_Lieux!$E:$E,V2004)&amp;"/","/chauffeur-prive/"&amp;INDEX(10_Lieux!$E:$E,U2004)&amp;"/"&amp;INDEX(10_Lieux!$E:$E,V2004)&amp;"/")</f>
        <v>/chauffeur-prive/aeroport-geneve/nantes/</v>
      </c>
      <c r="M2004" s="14" t="str">
        <f aca="false">IFERROR(INDEX($L:$L,MATCH(B2004&amp;"|"&amp;A2004,$Z:$Z,0)),"—")</f>
        <v>/chauffeur-prive/nantes/aeroport-geneve/</v>
      </c>
      <c r="N2004" s="14" t="str">
        <f aca="false">IF(LEN("Chauffeur privé "&amp;INDEX(10_Lieux!$J:$J,U2004)&amp;" → "&amp;INDEX(10_Lieux!$J:$J,V2004)&amp;" | 24h/24")&gt;60,"Chauffeur privé "&amp;INDEX(10_Lieux!$J:$J,U2004)&amp;" → "&amp;INDEX(10_Lieux!$J:$J,V2004),"Chauffeur privé "&amp;INDEX(10_Lieux!$J:$J,U2004)&amp;" → "&amp;INDEX(10_Lieux!$J:$J,V2004)&amp;" | 24h/24")</f>
        <v>Chauffeur privé Aéroport de Genève → Nantes | 24h/24</v>
      </c>
      <c r="O2004" s="14" t="n">
        <f aca="false">LEN(N2004)</f>
        <v>52</v>
      </c>
      <c r="P2004" s="14" t="str">
        <f aca="false">"Chauffeur privé "&amp;INDEX(10_Lieux!$K:$K,U2004)&amp;" vers "&amp;INDEX(10_Lieux!$L:$L,V2004)</f>
        <v>Chauffeur privé de l'aéroport de Genève vers Nantes</v>
      </c>
      <c r="Q2004" s="14" t="str">
        <f aca="false">"Chauffeur privé "&amp;INDEX(10_Lieux!$K:$K,U2004)&amp;" vers "&amp;INDEX(10_Lieux!$L:$L,V2004)&amp;" : env. "&amp;I2004&amp;" km, "&amp;J2004&amp;" de route. Devis personnalisé, standard 24h/24 et 7j/7."</f>
        <v>Chauffeur privé de l'aéroport de Genève vers Nantes : env. 742 km, 7 h 45 de route. Devis personnalisé, standard 24h/24 et 7j/7.</v>
      </c>
      <c r="R2004" s="14" t="n">
        <f aca="false">LEN(Q2004)</f>
        <v>128</v>
      </c>
      <c r="S2004" s="14" t="str">
        <f aca="false">INDEX(10_Lieux!$C:$C,U2004)</f>
        <v>Suisse</v>
      </c>
      <c r="T2004" s="14" t="str">
        <f aca="false">INDEX(10_Lieux!$C:$C,V2004)</f>
        <v>France</v>
      </c>
      <c r="U2004" s="14" t="n">
        <f aca="false">MATCH(A2004,10_Lieux!$A:$A,0)</f>
        <v>182</v>
      </c>
      <c r="V2004" s="14" t="n">
        <f aca="false">MATCH(B2004,10_Lieux!$A:$A,0)</f>
        <v>56</v>
      </c>
      <c r="W2004" s="14" t="n">
        <f aca="false">ROUND(6371*2*ASIN(SQRT(SIN(RADIANS(INDEX(10_Lieux!$F:$F,V2004)-INDEX(10_Lieux!$F:$F,U2004))/2)^2+COS(RADIANS(INDEX(10_Lieux!$F:$F,U2004)))*COS(RADIANS(INDEX(10_Lieux!$F:$F,V2004)))*SIN(RADIANS(INDEX(10_Lieux!$G:$G,V2004)-INDEX(10_Lieux!$G:$G,U2004))/2)^2)),1)</f>
        <v>593.9</v>
      </c>
      <c r="X2004" s="14" t="n">
        <f aca="false">ROUND(I2004/IF(I2004&lt;p_seuil_vitesse,p_vit_lente,p_vit_rapide)*60/15,0)*15</f>
        <v>465</v>
      </c>
      <c r="Y2004" s="14" t="n">
        <f aca="false">MAX(IF(INDEX(10_Lieux!$B:$B,U2004)&lt;&gt;"Ville",INDEX(10_Lieux!$I:$I,U2004),0),IF(INDEX(10_Lieux!$B:$B,V2004)&lt;&gt;"Ville",INDEX(10_Lieux!$I:$I,V2004),0))</f>
        <v>500</v>
      </c>
      <c r="Z2004" s="14" t="str">
        <f aca="false">A2004&amp;"|"&amp;B2004</f>
        <v>Genève Aéroport|Nantes</v>
      </c>
      <c r="AA2004" s="14" t="str">
        <f aca="false">IF(I2004&lt;p_local,"Local",IF(I2004&lt;p_vv_min,"Courte distance",IF(I2004&lt;p_tres_long,"Longue distance","Très longue distance")))</f>
        <v>Très longue distance</v>
      </c>
    </row>
    <row r="2005" customFormat="false" ht="15" hidden="false" customHeight="true" outlineLevel="0" collapsed="false">
      <c r="A2005" s="1" t="s">
        <v>140</v>
      </c>
      <c r="B2005" s="1" t="s">
        <v>2164</v>
      </c>
      <c r="C2005" s="1" t="s">
        <v>35</v>
      </c>
      <c r="D2005" s="1" t="s">
        <v>653</v>
      </c>
      <c r="E2005" s="1" t="s">
        <v>2184</v>
      </c>
      <c r="F2005" s="14" t="s">
        <v>40</v>
      </c>
      <c r="G2005" s="14" t="str">
        <f aca="false">IF(I2005&lt;p_local,"Local → page infra",IF(H2005&gt;=p_ph1,"Phase 1",IF(H2005&gt;=p_ph2,"Phase 2","Phase 3")))</f>
        <v>Phase 3</v>
      </c>
      <c r="H2005" s="14" t="n">
        <f aca="false">IF(I2005&lt;p_local,0,IF(C2005="Aéroport → Aéroport",p_pts_plein,IF(Y2005&gt;0,IF(I2005&lt;=Y2005,p_pts_plein,IF(I2005&lt;=p_mult2*Y2005,p_pts_moyen,p_pts_r3)),IF(I2005&gt;=p_vv_min,p_pts_plein,IF(I2005&gt;=p_vv_moy,p_pts_moyen,p_pts_court))))+IF(INDEX(10_Lieux!$D:$D,U2005)=1,p_prio1,p_prio2)+IF(INDEX(10_Lieux!$D:$D,V2005)=1,p_prio1,p_prio2)+IF(K2005="Oui",p_tf,0)+p_hub*((INDEX(10_Lieux!$H:$H,U2005)="Hub")+(INDEX(10_Lieux!$H:$H,V2005)="Hub"))+IF(OR(INDEX(10_Lieux!$H:$H,U2005)="Premium",INDEX(10_Lieux!$H:$H,V2005)="Premium"),p_prem,0))</f>
        <v>60</v>
      </c>
      <c r="I2005" s="14" t="n">
        <f aca="false">ROUND(W2005*p_facteur,0)</f>
        <v>742</v>
      </c>
      <c r="J2005" s="14" t="str">
        <f aca="false">IF(X2005&lt;60,X2005&amp;" min",INT(X2005/60)&amp;" h"&amp;IF(MOD(X2005,60)=0,""," "&amp;TEXT(MOD(X2005,60),"00")))</f>
        <v>7 h 45</v>
      </c>
      <c r="K2005" s="14" t="str">
        <f aca="false">IF(S2005&lt;&gt;T2005,"Oui","Non")</f>
        <v>Oui</v>
      </c>
      <c r="L2005" s="14" t="str">
        <f aca="false">IF(AND(INDEX(10_Lieux!$B:$B,U2005)="Ville",INDEX(10_Lieux!$B:$B,V2005)="Ville"),"/chauffeur-prive/"&amp;INDEX(10_Lieux!$E:$E,U2005)&amp;"-"&amp;INDEX(10_Lieux!$E:$E,V2005)&amp;"/","/chauffeur-prive/"&amp;INDEX(10_Lieux!$E:$E,U2005)&amp;"/"&amp;INDEX(10_Lieux!$E:$E,V2005)&amp;"/")</f>
        <v>/chauffeur-prive/nantes/aeroport-geneve/</v>
      </c>
      <c r="M2005" s="14" t="str">
        <f aca="false">IFERROR(INDEX($L:$L,MATCH(B2005&amp;"|"&amp;A2005,$Z:$Z,0)),"—")</f>
        <v>/chauffeur-prive/aeroport-geneve/nantes/</v>
      </c>
      <c r="N2005" s="14" t="str">
        <f aca="false">IF(LEN("Chauffeur privé "&amp;INDEX(10_Lieux!$J:$J,U2005)&amp;" → "&amp;INDEX(10_Lieux!$J:$J,V2005)&amp;" | 24h/24")&gt;60,"Chauffeur privé "&amp;INDEX(10_Lieux!$J:$J,U2005)&amp;" → "&amp;INDEX(10_Lieux!$J:$J,V2005),"Chauffeur privé "&amp;INDEX(10_Lieux!$J:$J,U2005)&amp;" → "&amp;INDEX(10_Lieux!$J:$J,V2005)&amp;" | 24h/24")</f>
        <v>Chauffeur privé Nantes → Aéroport de Genève | 24h/24</v>
      </c>
      <c r="O2005" s="14" t="n">
        <f aca="false">LEN(N2005)</f>
        <v>52</v>
      </c>
      <c r="P2005" s="14" t="str">
        <f aca="false">"Chauffeur privé "&amp;INDEX(10_Lieux!$K:$K,U2005)&amp;" vers "&amp;INDEX(10_Lieux!$L:$L,V2005)</f>
        <v>Chauffeur privé de Nantes vers l'aéroport de Genève</v>
      </c>
      <c r="Q2005" s="14" t="str">
        <f aca="false">"Chauffeur privé "&amp;INDEX(10_Lieux!$K:$K,U2005)&amp;" vers "&amp;INDEX(10_Lieux!$L:$L,V2005)&amp;" : env. "&amp;I2005&amp;" km, "&amp;J2005&amp;" de route. Devis personnalisé, standard 24h/24 et 7j/7."</f>
        <v>Chauffeur privé de Nantes vers l'aéroport de Genève : env. 742 km, 7 h 45 de route. Devis personnalisé, standard 24h/24 et 7j/7.</v>
      </c>
      <c r="R2005" s="14" t="n">
        <f aca="false">LEN(Q2005)</f>
        <v>128</v>
      </c>
      <c r="S2005" s="14" t="str">
        <f aca="false">INDEX(10_Lieux!$C:$C,U2005)</f>
        <v>France</v>
      </c>
      <c r="T2005" s="14" t="str">
        <f aca="false">INDEX(10_Lieux!$C:$C,V2005)</f>
        <v>Suisse</v>
      </c>
      <c r="U2005" s="14" t="n">
        <f aca="false">MATCH(A2005,10_Lieux!$A:$A,0)</f>
        <v>56</v>
      </c>
      <c r="V2005" s="14" t="n">
        <f aca="false">MATCH(B2005,10_Lieux!$A:$A,0)</f>
        <v>182</v>
      </c>
      <c r="W2005" s="14" t="n">
        <f aca="false">ROUND(6371*2*ASIN(SQRT(SIN(RADIANS(INDEX(10_Lieux!$F:$F,V2005)-INDEX(10_Lieux!$F:$F,U2005))/2)^2+COS(RADIANS(INDEX(10_Lieux!$F:$F,U2005)))*COS(RADIANS(INDEX(10_Lieux!$F:$F,V2005)))*SIN(RADIANS(INDEX(10_Lieux!$G:$G,V2005)-INDEX(10_Lieux!$G:$G,U2005))/2)^2)),1)</f>
        <v>593.9</v>
      </c>
      <c r="X2005" s="14" t="n">
        <f aca="false">ROUND(I2005/IF(I2005&lt;p_seuil_vitesse,p_vit_lente,p_vit_rapide)*60/15,0)*15</f>
        <v>465</v>
      </c>
      <c r="Y2005" s="14" t="n">
        <f aca="false">MAX(IF(INDEX(10_Lieux!$B:$B,U2005)&lt;&gt;"Ville",INDEX(10_Lieux!$I:$I,U2005),0),IF(INDEX(10_Lieux!$B:$B,V2005)&lt;&gt;"Ville",INDEX(10_Lieux!$I:$I,V2005),0))</f>
        <v>500</v>
      </c>
      <c r="Z2005" s="14" t="str">
        <f aca="false">A2005&amp;"|"&amp;B2005</f>
        <v>Nantes|Genève Aéroport</v>
      </c>
      <c r="AA2005" s="14" t="str">
        <f aca="false">IF(I2005&lt;p_local,"Local",IF(I2005&lt;p_vv_min,"Courte distance",IF(I2005&lt;p_tres_long,"Longue distance","Très longue distance")))</f>
        <v>Très longue distance</v>
      </c>
    </row>
    <row r="2006" customFormat="false" ht="15" hidden="false" customHeight="true" outlineLevel="0" collapsed="false">
      <c r="A2006" s="1" t="s">
        <v>2164</v>
      </c>
      <c r="B2006" s="1" t="s">
        <v>142</v>
      </c>
      <c r="C2006" s="1" t="s">
        <v>34</v>
      </c>
      <c r="D2006" s="1" t="s">
        <v>653</v>
      </c>
      <c r="E2006" s="1" t="s">
        <v>2185</v>
      </c>
      <c r="F2006" s="14" t="s">
        <v>40</v>
      </c>
      <c r="G2006" s="14" t="str">
        <f aca="false">IF(I2006&lt;p_local,"Local → page infra",IF(H2006&gt;=p_ph1,"Phase 1",IF(H2006&gt;=p_ph2,"Phase 2","Phase 3")))</f>
        <v>Phase 3</v>
      </c>
      <c r="H2006" s="14" t="n">
        <f aca="false">IF(I2006&lt;p_local,0,IF(C2006="Aéroport → Aéroport",p_pts_plein,IF(Y2006&gt;0,IF(I2006&lt;=Y2006,p_pts_plein,IF(I2006&lt;=p_mult2*Y2006,p_pts_moyen,p_pts_r3)),IF(I2006&gt;=p_vv_min,p_pts_plein,IF(I2006&gt;=p_vv_moy,p_pts_moyen,p_pts_court))))+IF(INDEX(10_Lieux!$D:$D,U2006)=1,p_prio1,p_prio2)+IF(INDEX(10_Lieux!$D:$D,V2006)=1,p_prio1,p_prio2)+IF(K2006="Oui",p_tf,0)+p_hub*((INDEX(10_Lieux!$H:$H,U2006)="Hub")+(INDEX(10_Lieux!$H:$H,V2006)="Hub"))+IF(OR(INDEX(10_Lieux!$H:$H,U2006)="Premium",INDEX(10_Lieux!$H:$H,V2006)="Premium"),p_prem,0))</f>
        <v>60</v>
      </c>
      <c r="I2006" s="14" t="n">
        <f aca="false">ROUND(W2006*p_facteur,0)</f>
        <v>780</v>
      </c>
      <c r="J2006" s="14" t="str">
        <f aca="false">IF(X2006&lt;60,X2006&amp;" min",INT(X2006/60)&amp;" h"&amp;IF(MOD(X2006,60)=0,""," "&amp;TEXT(MOD(X2006,60),"00")))</f>
        <v>8 h 15</v>
      </c>
      <c r="K2006" s="14" t="str">
        <f aca="false">IF(S2006&lt;&gt;T2006,"Oui","Non")</f>
        <v>Oui</v>
      </c>
      <c r="L2006" s="14" t="str">
        <f aca="false">IF(AND(INDEX(10_Lieux!$B:$B,U2006)="Ville",INDEX(10_Lieux!$B:$B,V2006)="Ville"),"/chauffeur-prive/"&amp;INDEX(10_Lieux!$E:$E,U2006)&amp;"-"&amp;INDEX(10_Lieux!$E:$E,V2006)&amp;"/","/chauffeur-prive/"&amp;INDEX(10_Lieux!$E:$E,U2006)&amp;"/"&amp;INDEX(10_Lieux!$E:$E,V2006)&amp;"/")</f>
        <v>/chauffeur-prive/aeroport-geneve/rennes/</v>
      </c>
      <c r="M2006" s="14" t="str">
        <f aca="false">IFERROR(INDEX($L:$L,MATCH(B2006&amp;"|"&amp;A2006,$Z:$Z,0)),"—")</f>
        <v>/chauffeur-prive/rennes/aeroport-geneve/</v>
      </c>
      <c r="N2006" s="14" t="str">
        <f aca="false">IF(LEN("Chauffeur privé "&amp;INDEX(10_Lieux!$J:$J,U2006)&amp;" → "&amp;INDEX(10_Lieux!$J:$J,V2006)&amp;" | 24h/24")&gt;60,"Chauffeur privé "&amp;INDEX(10_Lieux!$J:$J,U2006)&amp;" → "&amp;INDEX(10_Lieux!$J:$J,V2006),"Chauffeur privé "&amp;INDEX(10_Lieux!$J:$J,U2006)&amp;" → "&amp;INDEX(10_Lieux!$J:$J,V2006)&amp;" | 24h/24")</f>
        <v>Chauffeur privé Aéroport de Genève → Rennes | 24h/24</v>
      </c>
      <c r="O2006" s="14" t="n">
        <f aca="false">LEN(N2006)</f>
        <v>52</v>
      </c>
      <c r="P2006" s="14" t="str">
        <f aca="false">"Chauffeur privé "&amp;INDEX(10_Lieux!$K:$K,U2006)&amp;" vers "&amp;INDEX(10_Lieux!$L:$L,V2006)</f>
        <v>Chauffeur privé de l'aéroport de Genève vers Rennes</v>
      </c>
      <c r="Q2006" s="14" t="str">
        <f aca="false">"Chauffeur privé "&amp;INDEX(10_Lieux!$K:$K,U2006)&amp;" vers "&amp;INDEX(10_Lieux!$L:$L,V2006)&amp;" : env. "&amp;I2006&amp;" km, "&amp;J2006&amp;" de route. Devis personnalisé, standard 24h/24 et 7j/7."</f>
        <v>Chauffeur privé de l'aéroport de Genève vers Rennes : env. 780 km, 8 h 15 de route. Devis personnalisé, standard 24h/24 et 7j/7.</v>
      </c>
      <c r="R2006" s="14" t="n">
        <f aca="false">LEN(Q2006)</f>
        <v>128</v>
      </c>
      <c r="S2006" s="14" t="str">
        <f aca="false">INDEX(10_Lieux!$C:$C,U2006)</f>
        <v>Suisse</v>
      </c>
      <c r="T2006" s="14" t="str">
        <f aca="false">INDEX(10_Lieux!$C:$C,V2006)</f>
        <v>France</v>
      </c>
      <c r="U2006" s="14" t="n">
        <f aca="false">MATCH(A2006,10_Lieux!$A:$A,0)</f>
        <v>182</v>
      </c>
      <c r="V2006" s="14" t="n">
        <f aca="false">MATCH(B2006,10_Lieux!$A:$A,0)</f>
        <v>49</v>
      </c>
      <c r="W2006" s="14" t="n">
        <f aca="false">ROUND(6371*2*ASIN(SQRT(SIN(RADIANS(INDEX(10_Lieux!$F:$F,V2006)-INDEX(10_Lieux!$F:$F,U2006))/2)^2+COS(RADIANS(INDEX(10_Lieux!$F:$F,U2006)))*COS(RADIANS(INDEX(10_Lieux!$F:$F,V2006)))*SIN(RADIANS(INDEX(10_Lieux!$G:$G,V2006)-INDEX(10_Lieux!$G:$G,U2006))/2)^2)),1)</f>
        <v>624.2</v>
      </c>
      <c r="X2006" s="14" t="n">
        <f aca="false">ROUND(I2006/IF(I2006&lt;p_seuil_vitesse,p_vit_lente,p_vit_rapide)*60/15,0)*15</f>
        <v>495</v>
      </c>
      <c r="Y2006" s="14" t="n">
        <f aca="false">MAX(IF(INDEX(10_Lieux!$B:$B,U2006)&lt;&gt;"Ville",INDEX(10_Lieux!$I:$I,U2006),0),IF(INDEX(10_Lieux!$B:$B,V2006)&lt;&gt;"Ville",INDEX(10_Lieux!$I:$I,V2006),0))</f>
        <v>500</v>
      </c>
      <c r="Z2006" s="14" t="str">
        <f aca="false">A2006&amp;"|"&amp;B2006</f>
        <v>Genève Aéroport|Rennes</v>
      </c>
      <c r="AA2006" s="14" t="str">
        <f aca="false">IF(I2006&lt;p_local,"Local",IF(I2006&lt;p_vv_min,"Courte distance",IF(I2006&lt;p_tres_long,"Longue distance","Très longue distance")))</f>
        <v>Très longue distance</v>
      </c>
    </row>
    <row r="2007" customFormat="false" ht="15" hidden="false" customHeight="true" outlineLevel="0" collapsed="false">
      <c r="A2007" s="1" t="s">
        <v>142</v>
      </c>
      <c r="B2007" s="1" t="s">
        <v>2164</v>
      </c>
      <c r="C2007" s="1" t="s">
        <v>35</v>
      </c>
      <c r="D2007" s="1" t="s">
        <v>653</v>
      </c>
      <c r="E2007" s="1" t="s">
        <v>2186</v>
      </c>
      <c r="F2007" s="14" t="s">
        <v>40</v>
      </c>
      <c r="G2007" s="14" t="str">
        <f aca="false">IF(I2007&lt;p_local,"Local → page infra",IF(H2007&gt;=p_ph1,"Phase 1",IF(H2007&gt;=p_ph2,"Phase 2","Phase 3")))</f>
        <v>Phase 3</v>
      </c>
      <c r="H2007" s="14" t="n">
        <f aca="false">IF(I2007&lt;p_local,0,IF(C2007="Aéroport → Aéroport",p_pts_plein,IF(Y2007&gt;0,IF(I2007&lt;=Y2007,p_pts_plein,IF(I2007&lt;=p_mult2*Y2007,p_pts_moyen,p_pts_r3)),IF(I2007&gt;=p_vv_min,p_pts_plein,IF(I2007&gt;=p_vv_moy,p_pts_moyen,p_pts_court))))+IF(INDEX(10_Lieux!$D:$D,U2007)=1,p_prio1,p_prio2)+IF(INDEX(10_Lieux!$D:$D,V2007)=1,p_prio1,p_prio2)+IF(K2007="Oui",p_tf,0)+p_hub*((INDEX(10_Lieux!$H:$H,U2007)="Hub")+(INDEX(10_Lieux!$H:$H,V2007)="Hub"))+IF(OR(INDEX(10_Lieux!$H:$H,U2007)="Premium",INDEX(10_Lieux!$H:$H,V2007)="Premium"),p_prem,0))</f>
        <v>60</v>
      </c>
      <c r="I2007" s="14" t="n">
        <f aca="false">ROUND(W2007*p_facteur,0)</f>
        <v>780</v>
      </c>
      <c r="J2007" s="14" t="str">
        <f aca="false">IF(X2007&lt;60,X2007&amp;" min",INT(X2007/60)&amp;" h"&amp;IF(MOD(X2007,60)=0,""," "&amp;TEXT(MOD(X2007,60),"00")))</f>
        <v>8 h 15</v>
      </c>
      <c r="K2007" s="14" t="str">
        <f aca="false">IF(S2007&lt;&gt;T2007,"Oui","Non")</f>
        <v>Oui</v>
      </c>
      <c r="L2007" s="14" t="str">
        <f aca="false">IF(AND(INDEX(10_Lieux!$B:$B,U2007)="Ville",INDEX(10_Lieux!$B:$B,V2007)="Ville"),"/chauffeur-prive/"&amp;INDEX(10_Lieux!$E:$E,U2007)&amp;"-"&amp;INDEX(10_Lieux!$E:$E,V2007)&amp;"/","/chauffeur-prive/"&amp;INDEX(10_Lieux!$E:$E,U2007)&amp;"/"&amp;INDEX(10_Lieux!$E:$E,V2007)&amp;"/")</f>
        <v>/chauffeur-prive/rennes/aeroport-geneve/</v>
      </c>
      <c r="M2007" s="14" t="str">
        <f aca="false">IFERROR(INDEX($L:$L,MATCH(B2007&amp;"|"&amp;A2007,$Z:$Z,0)),"—")</f>
        <v>/chauffeur-prive/aeroport-geneve/rennes/</v>
      </c>
      <c r="N2007" s="14" t="str">
        <f aca="false">IF(LEN("Chauffeur privé "&amp;INDEX(10_Lieux!$J:$J,U2007)&amp;" → "&amp;INDEX(10_Lieux!$J:$J,V2007)&amp;" | 24h/24")&gt;60,"Chauffeur privé "&amp;INDEX(10_Lieux!$J:$J,U2007)&amp;" → "&amp;INDEX(10_Lieux!$J:$J,V2007),"Chauffeur privé "&amp;INDEX(10_Lieux!$J:$J,U2007)&amp;" → "&amp;INDEX(10_Lieux!$J:$J,V2007)&amp;" | 24h/24")</f>
        <v>Chauffeur privé Rennes → Aéroport de Genève | 24h/24</v>
      </c>
      <c r="O2007" s="14" t="n">
        <f aca="false">LEN(N2007)</f>
        <v>52</v>
      </c>
      <c r="P2007" s="14" t="str">
        <f aca="false">"Chauffeur privé "&amp;INDEX(10_Lieux!$K:$K,U2007)&amp;" vers "&amp;INDEX(10_Lieux!$L:$L,V2007)</f>
        <v>Chauffeur privé de Rennes vers l'aéroport de Genève</v>
      </c>
      <c r="Q2007" s="14" t="str">
        <f aca="false">"Chauffeur privé "&amp;INDEX(10_Lieux!$K:$K,U2007)&amp;" vers "&amp;INDEX(10_Lieux!$L:$L,V2007)&amp;" : env. "&amp;I2007&amp;" km, "&amp;J2007&amp;" de route. Devis personnalisé, standard 24h/24 et 7j/7."</f>
        <v>Chauffeur privé de Rennes vers l'aéroport de Genève : env. 780 km, 8 h 15 de route. Devis personnalisé, standard 24h/24 et 7j/7.</v>
      </c>
      <c r="R2007" s="14" t="n">
        <f aca="false">LEN(Q2007)</f>
        <v>128</v>
      </c>
      <c r="S2007" s="14" t="str">
        <f aca="false">INDEX(10_Lieux!$C:$C,U2007)</f>
        <v>France</v>
      </c>
      <c r="T2007" s="14" t="str">
        <f aca="false">INDEX(10_Lieux!$C:$C,V2007)</f>
        <v>Suisse</v>
      </c>
      <c r="U2007" s="14" t="n">
        <f aca="false">MATCH(A2007,10_Lieux!$A:$A,0)</f>
        <v>49</v>
      </c>
      <c r="V2007" s="14" t="n">
        <f aca="false">MATCH(B2007,10_Lieux!$A:$A,0)</f>
        <v>182</v>
      </c>
      <c r="W2007" s="14" t="n">
        <f aca="false">ROUND(6371*2*ASIN(SQRT(SIN(RADIANS(INDEX(10_Lieux!$F:$F,V2007)-INDEX(10_Lieux!$F:$F,U2007))/2)^2+COS(RADIANS(INDEX(10_Lieux!$F:$F,U2007)))*COS(RADIANS(INDEX(10_Lieux!$F:$F,V2007)))*SIN(RADIANS(INDEX(10_Lieux!$G:$G,V2007)-INDEX(10_Lieux!$G:$G,U2007))/2)^2)),1)</f>
        <v>624.2</v>
      </c>
      <c r="X2007" s="14" t="n">
        <f aca="false">ROUND(I2007/IF(I2007&lt;p_seuil_vitesse,p_vit_lente,p_vit_rapide)*60/15,0)*15</f>
        <v>495</v>
      </c>
      <c r="Y2007" s="14" t="n">
        <f aca="false">MAX(IF(INDEX(10_Lieux!$B:$B,U2007)&lt;&gt;"Ville",INDEX(10_Lieux!$I:$I,U2007),0),IF(INDEX(10_Lieux!$B:$B,V2007)&lt;&gt;"Ville",INDEX(10_Lieux!$I:$I,V2007),0))</f>
        <v>500</v>
      </c>
      <c r="Z2007" s="14" t="str">
        <f aca="false">A2007&amp;"|"&amp;B2007</f>
        <v>Rennes|Genève Aéroport</v>
      </c>
      <c r="AA2007" s="14" t="str">
        <f aca="false">IF(I2007&lt;p_local,"Local",IF(I2007&lt;p_vv_min,"Courte distance",IF(I2007&lt;p_tres_long,"Longue distance","Très longue distance")))</f>
        <v>Très longue distance</v>
      </c>
    </row>
    <row r="2008" customFormat="false" ht="15" hidden="false" customHeight="true" outlineLevel="0" collapsed="false">
      <c r="A2008" s="1" t="s">
        <v>2164</v>
      </c>
      <c r="B2008" s="1" t="s">
        <v>144</v>
      </c>
      <c r="C2008" s="1" t="s">
        <v>34</v>
      </c>
      <c r="D2008" s="1" t="s">
        <v>653</v>
      </c>
      <c r="E2008" s="1" t="s">
        <v>2187</v>
      </c>
      <c r="F2008" s="14" t="s">
        <v>40</v>
      </c>
      <c r="G2008" s="14" t="str">
        <f aca="false">IF(I2008&lt;p_local,"Local → page infra",IF(H2008&gt;=p_ph1,"Phase 1",IF(H2008&gt;=p_ph2,"Phase 2","Phase 3")))</f>
        <v>Phase 1</v>
      </c>
      <c r="H2008" s="14" t="n">
        <f aca="false">IF(I2008&lt;p_local,0,IF(C2008="Aéroport → Aéroport",p_pts_plein,IF(Y2008&gt;0,IF(I2008&lt;=Y2008,p_pts_plein,IF(I2008&lt;=p_mult2*Y2008,p_pts_moyen,p_pts_r3)),IF(I2008&gt;=p_vv_min,p_pts_plein,IF(I2008&gt;=p_vv_moy,p_pts_moyen,p_pts_court))))+IF(INDEX(10_Lieux!$D:$D,U2008)=1,p_prio1,p_prio2)+IF(INDEX(10_Lieux!$D:$D,V2008)=1,p_prio1,p_prio2)+IF(K2008="Oui",p_tf,0)+p_hub*((INDEX(10_Lieux!$H:$H,U2008)="Hub")+(INDEX(10_Lieux!$H:$H,V2008)="Hub"))+IF(OR(INDEX(10_Lieux!$H:$H,U2008)="Premium",INDEX(10_Lieux!$H:$H,V2008)="Premium"),p_prem,0))</f>
        <v>80</v>
      </c>
      <c r="I2008" s="14" t="n">
        <f aca="false">ROUND(W2008*p_facteur,0)</f>
        <v>182</v>
      </c>
      <c r="J2008" s="14" t="str">
        <f aca="false">IF(X2008&lt;60,X2008&amp;" min",INT(X2008/60)&amp;" h"&amp;IF(MOD(X2008,60)=0,""," "&amp;TEXT(MOD(X2008,60),"00")))</f>
        <v>2 h</v>
      </c>
      <c r="K2008" s="14" t="str">
        <f aca="false">IF(S2008&lt;&gt;T2008,"Oui","Non")</f>
        <v>Oui</v>
      </c>
      <c r="L2008" s="14" t="str">
        <f aca="false">IF(AND(INDEX(10_Lieux!$B:$B,U2008)="Ville",INDEX(10_Lieux!$B:$B,V2008)="Ville"),"/chauffeur-prive/"&amp;INDEX(10_Lieux!$E:$E,U2008)&amp;"-"&amp;INDEX(10_Lieux!$E:$E,V2008)&amp;"/","/chauffeur-prive/"&amp;INDEX(10_Lieux!$E:$E,U2008)&amp;"/"&amp;INDEX(10_Lieux!$E:$E,V2008)&amp;"/")</f>
        <v>/chauffeur-prive/aeroport-geneve/dijon/</v>
      </c>
      <c r="M2008" s="14" t="str">
        <f aca="false">IFERROR(INDEX($L:$L,MATCH(B2008&amp;"|"&amp;A2008,$Z:$Z,0)),"—")</f>
        <v>/chauffeur-prive/dijon/aeroport-geneve/</v>
      </c>
      <c r="N2008" s="14" t="str">
        <f aca="false">IF(LEN("Chauffeur privé "&amp;INDEX(10_Lieux!$J:$J,U2008)&amp;" → "&amp;INDEX(10_Lieux!$J:$J,V2008)&amp;" | 24h/24")&gt;60,"Chauffeur privé "&amp;INDEX(10_Lieux!$J:$J,U2008)&amp;" → "&amp;INDEX(10_Lieux!$J:$J,V2008),"Chauffeur privé "&amp;INDEX(10_Lieux!$J:$J,U2008)&amp;" → "&amp;INDEX(10_Lieux!$J:$J,V2008)&amp;" | 24h/24")</f>
        <v>Chauffeur privé Aéroport de Genève → Dijon | 24h/24</v>
      </c>
      <c r="O2008" s="14" t="n">
        <f aca="false">LEN(N2008)</f>
        <v>51</v>
      </c>
      <c r="P2008" s="14" t="str">
        <f aca="false">"Chauffeur privé "&amp;INDEX(10_Lieux!$K:$K,U2008)&amp;" vers "&amp;INDEX(10_Lieux!$L:$L,V2008)</f>
        <v>Chauffeur privé de l'aéroport de Genève vers Dijon</v>
      </c>
      <c r="Q2008" s="14" t="str">
        <f aca="false">"Chauffeur privé "&amp;INDEX(10_Lieux!$K:$K,U2008)&amp;" vers "&amp;INDEX(10_Lieux!$L:$L,V2008)&amp;" : env. "&amp;I2008&amp;" km, "&amp;J2008&amp;" de route. Devis personnalisé, standard 24h/24 et 7j/7."</f>
        <v>Chauffeur privé de l'aéroport de Genève vers Dijon : env. 182 km, 2 h de route. Devis personnalisé, standard 24h/24 et 7j/7.</v>
      </c>
      <c r="R2008" s="14" t="n">
        <f aca="false">LEN(Q2008)</f>
        <v>124</v>
      </c>
      <c r="S2008" s="14" t="str">
        <f aca="false">INDEX(10_Lieux!$C:$C,U2008)</f>
        <v>Suisse</v>
      </c>
      <c r="T2008" s="14" t="str">
        <f aca="false">INDEX(10_Lieux!$C:$C,V2008)</f>
        <v>France</v>
      </c>
      <c r="U2008" s="14" t="n">
        <f aca="false">MATCH(A2008,10_Lieux!$A:$A,0)</f>
        <v>182</v>
      </c>
      <c r="V2008" s="14" t="n">
        <f aca="false">MATCH(B2008,10_Lieux!$A:$A,0)</f>
        <v>23</v>
      </c>
      <c r="W2008" s="14" t="n">
        <f aca="false">ROUND(6371*2*ASIN(SQRT(SIN(RADIANS(INDEX(10_Lieux!$F:$F,V2008)-INDEX(10_Lieux!$F:$F,U2008))/2)^2+COS(RADIANS(INDEX(10_Lieux!$F:$F,U2008)))*COS(RADIANS(INDEX(10_Lieux!$F:$F,V2008)))*SIN(RADIANS(INDEX(10_Lieux!$G:$G,V2008)-INDEX(10_Lieux!$G:$G,U2008))/2)^2)),1)</f>
        <v>145.4</v>
      </c>
      <c r="X2008" s="14" t="n">
        <f aca="false">ROUND(I2008/IF(I2008&lt;p_seuil_vitesse,p_vit_lente,p_vit_rapide)*60/15,0)*15</f>
        <v>120</v>
      </c>
      <c r="Y2008" s="14" t="n">
        <f aca="false">MAX(IF(INDEX(10_Lieux!$B:$B,U2008)&lt;&gt;"Ville",INDEX(10_Lieux!$I:$I,U2008),0),IF(INDEX(10_Lieux!$B:$B,V2008)&lt;&gt;"Ville",INDEX(10_Lieux!$I:$I,V2008),0))</f>
        <v>500</v>
      </c>
      <c r="Z2008" s="14" t="str">
        <f aca="false">A2008&amp;"|"&amp;B2008</f>
        <v>Genève Aéroport|Dijon</v>
      </c>
      <c r="AA2008" s="14" t="str">
        <f aca="false">IF(I2008&lt;p_local,"Local",IF(I2008&lt;p_vv_min,"Courte distance",IF(I2008&lt;p_tres_long,"Longue distance","Très longue distance")))</f>
        <v>Longue distance</v>
      </c>
    </row>
    <row r="2009" customFormat="false" ht="15" hidden="false" customHeight="true" outlineLevel="0" collapsed="false">
      <c r="A2009" s="1" t="s">
        <v>144</v>
      </c>
      <c r="B2009" s="1" t="s">
        <v>2164</v>
      </c>
      <c r="C2009" s="1" t="s">
        <v>35</v>
      </c>
      <c r="D2009" s="1" t="s">
        <v>653</v>
      </c>
      <c r="E2009" s="1" t="s">
        <v>2188</v>
      </c>
      <c r="F2009" s="14" t="s">
        <v>40</v>
      </c>
      <c r="G2009" s="14" t="str">
        <f aca="false">IF(I2009&lt;p_local,"Local → page infra",IF(H2009&gt;=p_ph1,"Phase 1",IF(H2009&gt;=p_ph2,"Phase 2","Phase 3")))</f>
        <v>Phase 1</v>
      </c>
      <c r="H2009" s="14" t="n">
        <f aca="false">IF(I2009&lt;p_local,0,IF(C2009="Aéroport → Aéroport",p_pts_plein,IF(Y2009&gt;0,IF(I2009&lt;=Y2009,p_pts_plein,IF(I2009&lt;=p_mult2*Y2009,p_pts_moyen,p_pts_r3)),IF(I2009&gt;=p_vv_min,p_pts_plein,IF(I2009&gt;=p_vv_moy,p_pts_moyen,p_pts_court))))+IF(INDEX(10_Lieux!$D:$D,U2009)=1,p_prio1,p_prio2)+IF(INDEX(10_Lieux!$D:$D,V2009)=1,p_prio1,p_prio2)+IF(K2009="Oui",p_tf,0)+p_hub*((INDEX(10_Lieux!$H:$H,U2009)="Hub")+(INDEX(10_Lieux!$H:$H,V2009)="Hub"))+IF(OR(INDEX(10_Lieux!$H:$H,U2009)="Premium",INDEX(10_Lieux!$H:$H,V2009)="Premium"),p_prem,0))</f>
        <v>80</v>
      </c>
      <c r="I2009" s="14" t="n">
        <f aca="false">ROUND(W2009*p_facteur,0)</f>
        <v>182</v>
      </c>
      <c r="J2009" s="14" t="str">
        <f aca="false">IF(X2009&lt;60,X2009&amp;" min",INT(X2009/60)&amp;" h"&amp;IF(MOD(X2009,60)=0,""," "&amp;TEXT(MOD(X2009,60),"00")))</f>
        <v>2 h</v>
      </c>
      <c r="K2009" s="14" t="str">
        <f aca="false">IF(S2009&lt;&gt;T2009,"Oui","Non")</f>
        <v>Oui</v>
      </c>
      <c r="L2009" s="14" t="str">
        <f aca="false">IF(AND(INDEX(10_Lieux!$B:$B,U2009)="Ville",INDEX(10_Lieux!$B:$B,V2009)="Ville"),"/chauffeur-prive/"&amp;INDEX(10_Lieux!$E:$E,U2009)&amp;"-"&amp;INDEX(10_Lieux!$E:$E,V2009)&amp;"/","/chauffeur-prive/"&amp;INDEX(10_Lieux!$E:$E,U2009)&amp;"/"&amp;INDEX(10_Lieux!$E:$E,V2009)&amp;"/")</f>
        <v>/chauffeur-prive/dijon/aeroport-geneve/</v>
      </c>
      <c r="M2009" s="14" t="str">
        <f aca="false">IFERROR(INDEX($L:$L,MATCH(B2009&amp;"|"&amp;A2009,$Z:$Z,0)),"—")</f>
        <v>/chauffeur-prive/aeroport-geneve/dijon/</v>
      </c>
      <c r="N2009" s="14" t="str">
        <f aca="false">IF(LEN("Chauffeur privé "&amp;INDEX(10_Lieux!$J:$J,U2009)&amp;" → "&amp;INDEX(10_Lieux!$J:$J,V2009)&amp;" | 24h/24")&gt;60,"Chauffeur privé "&amp;INDEX(10_Lieux!$J:$J,U2009)&amp;" → "&amp;INDEX(10_Lieux!$J:$J,V2009),"Chauffeur privé "&amp;INDEX(10_Lieux!$J:$J,U2009)&amp;" → "&amp;INDEX(10_Lieux!$J:$J,V2009)&amp;" | 24h/24")</f>
        <v>Chauffeur privé Dijon → Aéroport de Genève | 24h/24</v>
      </c>
      <c r="O2009" s="14" t="n">
        <f aca="false">LEN(N2009)</f>
        <v>51</v>
      </c>
      <c r="P2009" s="14" t="str">
        <f aca="false">"Chauffeur privé "&amp;INDEX(10_Lieux!$K:$K,U2009)&amp;" vers "&amp;INDEX(10_Lieux!$L:$L,V2009)</f>
        <v>Chauffeur privé de Dijon vers l'aéroport de Genève</v>
      </c>
      <c r="Q2009" s="14" t="str">
        <f aca="false">"Chauffeur privé "&amp;INDEX(10_Lieux!$K:$K,U2009)&amp;" vers "&amp;INDEX(10_Lieux!$L:$L,V2009)&amp;" : env. "&amp;I2009&amp;" km, "&amp;J2009&amp;" de route. Devis personnalisé, standard 24h/24 et 7j/7."</f>
        <v>Chauffeur privé de Dijon vers l'aéroport de Genève : env. 182 km, 2 h de route. Devis personnalisé, standard 24h/24 et 7j/7.</v>
      </c>
      <c r="R2009" s="14" t="n">
        <f aca="false">LEN(Q2009)</f>
        <v>124</v>
      </c>
      <c r="S2009" s="14" t="str">
        <f aca="false">INDEX(10_Lieux!$C:$C,U2009)</f>
        <v>France</v>
      </c>
      <c r="T2009" s="14" t="str">
        <f aca="false">INDEX(10_Lieux!$C:$C,V2009)</f>
        <v>Suisse</v>
      </c>
      <c r="U2009" s="14" t="n">
        <f aca="false">MATCH(A2009,10_Lieux!$A:$A,0)</f>
        <v>23</v>
      </c>
      <c r="V2009" s="14" t="n">
        <f aca="false">MATCH(B2009,10_Lieux!$A:$A,0)</f>
        <v>182</v>
      </c>
      <c r="W2009" s="14" t="n">
        <f aca="false">ROUND(6371*2*ASIN(SQRT(SIN(RADIANS(INDEX(10_Lieux!$F:$F,V2009)-INDEX(10_Lieux!$F:$F,U2009))/2)^2+COS(RADIANS(INDEX(10_Lieux!$F:$F,U2009)))*COS(RADIANS(INDEX(10_Lieux!$F:$F,V2009)))*SIN(RADIANS(INDEX(10_Lieux!$G:$G,V2009)-INDEX(10_Lieux!$G:$G,U2009))/2)^2)),1)</f>
        <v>145.4</v>
      </c>
      <c r="X2009" s="14" t="n">
        <f aca="false">ROUND(I2009/IF(I2009&lt;p_seuil_vitesse,p_vit_lente,p_vit_rapide)*60/15,0)*15</f>
        <v>120</v>
      </c>
      <c r="Y2009" s="14" t="n">
        <f aca="false">MAX(IF(INDEX(10_Lieux!$B:$B,U2009)&lt;&gt;"Ville",INDEX(10_Lieux!$I:$I,U2009),0),IF(INDEX(10_Lieux!$B:$B,V2009)&lt;&gt;"Ville",INDEX(10_Lieux!$I:$I,V2009),0))</f>
        <v>500</v>
      </c>
      <c r="Z2009" s="14" t="str">
        <f aca="false">A2009&amp;"|"&amp;B2009</f>
        <v>Dijon|Genève Aéroport</v>
      </c>
      <c r="AA2009" s="14" t="str">
        <f aca="false">IF(I2009&lt;p_local,"Local",IF(I2009&lt;p_vv_min,"Courte distance",IF(I2009&lt;p_tres_long,"Longue distance","Très longue distance")))</f>
        <v>Longue distance</v>
      </c>
    </row>
    <row r="2010" customFormat="false" ht="15" hidden="false" customHeight="true" outlineLevel="0" collapsed="false">
      <c r="A2010" s="1" t="s">
        <v>2164</v>
      </c>
      <c r="B2010" s="1" t="s">
        <v>146</v>
      </c>
      <c r="C2010" s="1" t="s">
        <v>34</v>
      </c>
      <c r="D2010" s="1" t="s">
        <v>653</v>
      </c>
      <c r="E2010" s="1" t="s">
        <v>2189</v>
      </c>
      <c r="F2010" s="14" t="s">
        <v>40</v>
      </c>
      <c r="G2010" s="14" t="str">
        <f aca="false">IF(I2010&lt;p_local,"Local → page infra",IF(H2010&gt;=p_ph1,"Phase 1",IF(H2010&gt;=p_ph2,"Phase 2","Phase 3")))</f>
        <v>Phase 1</v>
      </c>
      <c r="H2010" s="14" t="n">
        <f aca="false">IF(I2010&lt;p_local,0,IF(C2010="Aéroport → Aéroport",p_pts_plein,IF(Y2010&gt;0,IF(I2010&lt;=Y2010,p_pts_plein,IF(I2010&lt;=p_mult2*Y2010,p_pts_moyen,p_pts_r3)),IF(I2010&gt;=p_vv_min,p_pts_plein,IF(I2010&gt;=p_vv_moy,p_pts_moyen,p_pts_court))))+IF(INDEX(10_Lieux!$D:$D,U2010)=1,p_prio1,p_prio2)+IF(INDEX(10_Lieux!$D:$D,V2010)=1,p_prio1,p_prio2)+IF(K2010="Oui",p_tf,0)+p_hub*((INDEX(10_Lieux!$H:$H,U2010)="Hub")+(INDEX(10_Lieux!$H:$H,V2010)="Hub"))+IF(OR(INDEX(10_Lieux!$H:$H,U2010)="Premium",INDEX(10_Lieux!$H:$H,V2010)="Premium"),p_prem,0))</f>
        <v>80</v>
      </c>
      <c r="I2010" s="14" t="n">
        <f aca="false">ROUND(W2010*p_facteur,0)</f>
        <v>151</v>
      </c>
      <c r="J2010" s="14" t="str">
        <f aca="false">IF(X2010&lt;60,X2010&amp;" min",INT(X2010/60)&amp;" h"&amp;IF(MOD(X2010,60)=0,""," "&amp;TEXT(MOD(X2010,60),"00")))</f>
        <v>1 h 30</v>
      </c>
      <c r="K2010" s="14" t="str">
        <f aca="false">IF(S2010&lt;&gt;T2010,"Oui","Non")</f>
        <v>Oui</v>
      </c>
      <c r="L2010" s="14" t="str">
        <f aca="false">IF(AND(INDEX(10_Lieux!$B:$B,U2010)="Ville",INDEX(10_Lieux!$B:$B,V2010)="Ville"),"/chauffeur-prive/"&amp;INDEX(10_Lieux!$E:$E,U2010)&amp;"-"&amp;INDEX(10_Lieux!$E:$E,V2010)&amp;"/","/chauffeur-prive/"&amp;INDEX(10_Lieux!$E:$E,U2010)&amp;"/"&amp;INDEX(10_Lieux!$E:$E,V2010)&amp;"/")</f>
        <v>/chauffeur-prive/aeroport-geneve/grenoble/</v>
      </c>
      <c r="M2010" s="14" t="str">
        <f aca="false">IFERROR(INDEX($L:$L,MATCH(B2010&amp;"|"&amp;A2010,$Z:$Z,0)),"—")</f>
        <v>/chauffeur-prive/grenoble/aeroport-geneve/</v>
      </c>
      <c r="N2010" s="14" t="str">
        <f aca="false">IF(LEN("Chauffeur privé "&amp;INDEX(10_Lieux!$J:$J,U2010)&amp;" → "&amp;INDEX(10_Lieux!$J:$J,V2010)&amp;" | 24h/24")&gt;60,"Chauffeur privé "&amp;INDEX(10_Lieux!$J:$J,U2010)&amp;" → "&amp;INDEX(10_Lieux!$J:$J,V2010),"Chauffeur privé "&amp;INDEX(10_Lieux!$J:$J,U2010)&amp;" → "&amp;INDEX(10_Lieux!$J:$J,V2010)&amp;" | 24h/24")</f>
        <v>Chauffeur privé Aéroport de Genève → Grenoble | 24h/24</v>
      </c>
      <c r="O2010" s="14" t="n">
        <f aca="false">LEN(N2010)</f>
        <v>54</v>
      </c>
      <c r="P2010" s="14" t="str">
        <f aca="false">"Chauffeur privé "&amp;INDEX(10_Lieux!$K:$K,U2010)&amp;" vers "&amp;INDEX(10_Lieux!$L:$L,V2010)</f>
        <v>Chauffeur privé de l'aéroport de Genève vers Grenoble</v>
      </c>
      <c r="Q2010" s="14" t="str">
        <f aca="false">"Chauffeur privé "&amp;INDEX(10_Lieux!$K:$K,U2010)&amp;" vers "&amp;INDEX(10_Lieux!$L:$L,V2010)&amp;" : env. "&amp;I2010&amp;" km, "&amp;J2010&amp;" de route. Devis personnalisé, standard 24h/24 et 7j/7."</f>
        <v>Chauffeur privé de l'aéroport de Genève vers Grenoble : env. 151 km, 1 h 30 de route. Devis personnalisé, standard 24h/24 et 7j/7.</v>
      </c>
      <c r="R2010" s="14" t="n">
        <f aca="false">LEN(Q2010)</f>
        <v>130</v>
      </c>
      <c r="S2010" s="14" t="str">
        <f aca="false">INDEX(10_Lieux!$C:$C,U2010)</f>
        <v>Suisse</v>
      </c>
      <c r="T2010" s="14" t="str">
        <f aca="false">INDEX(10_Lieux!$C:$C,V2010)</f>
        <v>France</v>
      </c>
      <c r="U2010" s="14" t="n">
        <f aca="false">MATCH(A2010,10_Lieux!$A:$A,0)</f>
        <v>182</v>
      </c>
      <c r="V2010" s="14" t="n">
        <f aca="false">MATCH(B2010,10_Lieux!$A:$A,0)</f>
        <v>9</v>
      </c>
      <c r="W2010" s="14" t="n">
        <f aca="false">ROUND(6371*2*ASIN(SQRT(SIN(RADIANS(INDEX(10_Lieux!$F:$F,V2010)-INDEX(10_Lieux!$F:$F,U2010))/2)^2+COS(RADIANS(INDEX(10_Lieux!$F:$F,U2010)))*COS(RADIANS(INDEX(10_Lieux!$F:$F,V2010)))*SIN(RADIANS(INDEX(10_Lieux!$G:$G,V2010)-INDEX(10_Lieux!$G:$G,U2010))/2)^2)),1)</f>
        <v>120.5</v>
      </c>
      <c r="X2010" s="14" t="n">
        <f aca="false">ROUND(I2010/IF(I2010&lt;p_seuil_vitesse,p_vit_lente,p_vit_rapide)*60/15,0)*15</f>
        <v>90</v>
      </c>
      <c r="Y2010" s="14" t="n">
        <f aca="false">MAX(IF(INDEX(10_Lieux!$B:$B,U2010)&lt;&gt;"Ville",INDEX(10_Lieux!$I:$I,U2010),0),IF(INDEX(10_Lieux!$B:$B,V2010)&lt;&gt;"Ville",INDEX(10_Lieux!$I:$I,V2010),0))</f>
        <v>500</v>
      </c>
      <c r="Z2010" s="14" t="str">
        <f aca="false">A2010&amp;"|"&amp;B2010</f>
        <v>Genève Aéroport|Grenoble</v>
      </c>
      <c r="AA2010" s="14" t="str">
        <f aca="false">IF(I2010&lt;p_local,"Local",IF(I2010&lt;p_vv_min,"Courte distance",IF(I2010&lt;p_tres_long,"Longue distance","Très longue distance")))</f>
        <v>Longue distance</v>
      </c>
    </row>
    <row r="2011" customFormat="false" ht="15" hidden="false" customHeight="true" outlineLevel="0" collapsed="false">
      <c r="A2011" s="1" t="s">
        <v>146</v>
      </c>
      <c r="B2011" s="1" t="s">
        <v>2164</v>
      </c>
      <c r="C2011" s="1" t="s">
        <v>35</v>
      </c>
      <c r="D2011" s="1" t="s">
        <v>653</v>
      </c>
      <c r="E2011" s="1" t="s">
        <v>2190</v>
      </c>
      <c r="F2011" s="14" t="s">
        <v>40</v>
      </c>
      <c r="G2011" s="14" t="str">
        <f aca="false">IF(I2011&lt;p_local,"Local → page infra",IF(H2011&gt;=p_ph1,"Phase 1",IF(H2011&gt;=p_ph2,"Phase 2","Phase 3")))</f>
        <v>Phase 1</v>
      </c>
      <c r="H2011" s="14" t="n">
        <f aca="false">IF(I2011&lt;p_local,0,IF(C2011="Aéroport → Aéroport",p_pts_plein,IF(Y2011&gt;0,IF(I2011&lt;=Y2011,p_pts_plein,IF(I2011&lt;=p_mult2*Y2011,p_pts_moyen,p_pts_r3)),IF(I2011&gt;=p_vv_min,p_pts_plein,IF(I2011&gt;=p_vv_moy,p_pts_moyen,p_pts_court))))+IF(INDEX(10_Lieux!$D:$D,U2011)=1,p_prio1,p_prio2)+IF(INDEX(10_Lieux!$D:$D,V2011)=1,p_prio1,p_prio2)+IF(K2011="Oui",p_tf,0)+p_hub*((INDEX(10_Lieux!$H:$H,U2011)="Hub")+(INDEX(10_Lieux!$H:$H,V2011)="Hub"))+IF(OR(INDEX(10_Lieux!$H:$H,U2011)="Premium",INDEX(10_Lieux!$H:$H,V2011)="Premium"),p_prem,0))</f>
        <v>80</v>
      </c>
      <c r="I2011" s="14" t="n">
        <f aca="false">ROUND(W2011*p_facteur,0)</f>
        <v>151</v>
      </c>
      <c r="J2011" s="14" t="str">
        <f aca="false">IF(X2011&lt;60,X2011&amp;" min",INT(X2011/60)&amp;" h"&amp;IF(MOD(X2011,60)=0,""," "&amp;TEXT(MOD(X2011,60),"00")))</f>
        <v>1 h 30</v>
      </c>
      <c r="K2011" s="14" t="str">
        <f aca="false">IF(S2011&lt;&gt;T2011,"Oui","Non")</f>
        <v>Oui</v>
      </c>
      <c r="L2011" s="14" t="str">
        <f aca="false">IF(AND(INDEX(10_Lieux!$B:$B,U2011)="Ville",INDEX(10_Lieux!$B:$B,V2011)="Ville"),"/chauffeur-prive/"&amp;INDEX(10_Lieux!$E:$E,U2011)&amp;"-"&amp;INDEX(10_Lieux!$E:$E,V2011)&amp;"/","/chauffeur-prive/"&amp;INDEX(10_Lieux!$E:$E,U2011)&amp;"/"&amp;INDEX(10_Lieux!$E:$E,V2011)&amp;"/")</f>
        <v>/chauffeur-prive/grenoble/aeroport-geneve/</v>
      </c>
      <c r="M2011" s="14" t="str">
        <f aca="false">IFERROR(INDEX($L:$L,MATCH(B2011&amp;"|"&amp;A2011,$Z:$Z,0)),"—")</f>
        <v>/chauffeur-prive/aeroport-geneve/grenoble/</v>
      </c>
      <c r="N2011" s="14" t="str">
        <f aca="false">IF(LEN("Chauffeur privé "&amp;INDEX(10_Lieux!$J:$J,U2011)&amp;" → "&amp;INDEX(10_Lieux!$J:$J,V2011)&amp;" | 24h/24")&gt;60,"Chauffeur privé "&amp;INDEX(10_Lieux!$J:$J,U2011)&amp;" → "&amp;INDEX(10_Lieux!$J:$J,V2011),"Chauffeur privé "&amp;INDEX(10_Lieux!$J:$J,U2011)&amp;" → "&amp;INDEX(10_Lieux!$J:$J,V2011)&amp;" | 24h/24")</f>
        <v>Chauffeur privé Grenoble → Aéroport de Genève | 24h/24</v>
      </c>
      <c r="O2011" s="14" t="n">
        <f aca="false">LEN(N2011)</f>
        <v>54</v>
      </c>
      <c r="P2011" s="14" t="str">
        <f aca="false">"Chauffeur privé "&amp;INDEX(10_Lieux!$K:$K,U2011)&amp;" vers "&amp;INDEX(10_Lieux!$L:$L,V2011)</f>
        <v>Chauffeur privé de Grenoble vers l'aéroport de Genève</v>
      </c>
      <c r="Q2011" s="14" t="str">
        <f aca="false">"Chauffeur privé "&amp;INDEX(10_Lieux!$K:$K,U2011)&amp;" vers "&amp;INDEX(10_Lieux!$L:$L,V2011)&amp;" : env. "&amp;I2011&amp;" km, "&amp;J2011&amp;" de route. Devis personnalisé, standard 24h/24 et 7j/7."</f>
        <v>Chauffeur privé de Grenoble vers l'aéroport de Genève : env. 151 km, 1 h 30 de route. Devis personnalisé, standard 24h/24 et 7j/7.</v>
      </c>
      <c r="R2011" s="14" t="n">
        <f aca="false">LEN(Q2011)</f>
        <v>130</v>
      </c>
      <c r="S2011" s="14" t="str">
        <f aca="false">INDEX(10_Lieux!$C:$C,U2011)</f>
        <v>France</v>
      </c>
      <c r="T2011" s="14" t="str">
        <f aca="false">INDEX(10_Lieux!$C:$C,V2011)</f>
        <v>Suisse</v>
      </c>
      <c r="U2011" s="14" t="n">
        <f aca="false">MATCH(A2011,10_Lieux!$A:$A,0)</f>
        <v>9</v>
      </c>
      <c r="V2011" s="14" t="n">
        <f aca="false">MATCH(B2011,10_Lieux!$A:$A,0)</f>
        <v>182</v>
      </c>
      <c r="W2011" s="14" t="n">
        <f aca="false">ROUND(6371*2*ASIN(SQRT(SIN(RADIANS(INDEX(10_Lieux!$F:$F,V2011)-INDEX(10_Lieux!$F:$F,U2011))/2)^2+COS(RADIANS(INDEX(10_Lieux!$F:$F,U2011)))*COS(RADIANS(INDEX(10_Lieux!$F:$F,V2011)))*SIN(RADIANS(INDEX(10_Lieux!$G:$G,V2011)-INDEX(10_Lieux!$G:$G,U2011))/2)^2)),1)</f>
        <v>120.5</v>
      </c>
      <c r="X2011" s="14" t="n">
        <f aca="false">ROUND(I2011/IF(I2011&lt;p_seuil_vitesse,p_vit_lente,p_vit_rapide)*60/15,0)*15</f>
        <v>90</v>
      </c>
      <c r="Y2011" s="14" t="n">
        <f aca="false">MAX(IF(INDEX(10_Lieux!$B:$B,U2011)&lt;&gt;"Ville",INDEX(10_Lieux!$I:$I,U2011),0),IF(INDEX(10_Lieux!$B:$B,V2011)&lt;&gt;"Ville",INDEX(10_Lieux!$I:$I,V2011),0))</f>
        <v>500</v>
      </c>
      <c r="Z2011" s="14" t="str">
        <f aca="false">A2011&amp;"|"&amp;B2011</f>
        <v>Grenoble|Genève Aéroport</v>
      </c>
      <c r="AA2011" s="14" t="str">
        <f aca="false">IF(I2011&lt;p_local,"Local",IF(I2011&lt;p_vv_min,"Courte distance",IF(I2011&lt;p_tres_long,"Longue distance","Très longue distance")))</f>
        <v>Longue distance</v>
      </c>
    </row>
    <row r="2012" customFormat="false" ht="15" hidden="false" customHeight="true" outlineLevel="0" collapsed="false">
      <c r="A2012" s="1" t="s">
        <v>2164</v>
      </c>
      <c r="B2012" s="1" t="s">
        <v>148</v>
      </c>
      <c r="C2012" s="1" t="s">
        <v>34</v>
      </c>
      <c r="D2012" s="1" t="s">
        <v>653</v>
      </c>
      <c r="E2012" s="1" t="s">
        <v>2191</v>
      </c>
      <c r="F2012" s="14" t="s">
        <v>40</v>
      </c>
      <c r="G2012" s="14" t="str">
        <f aca="false">IF(I2012&lt;p_local,"Local → page infra",IF(H2012&gt;=p_ph1,"Phase 1",IF(H2012&gt;=p_ph2,"Phase 2","Phase 3")))</f>
        <v>Phase 1</v>
      </c>
      <c r="H2012" s="14" t="n">
        <f aca="false">IF(I2012&lt;p_local,0,IF(C2012="Aéroport → Aéroport",p_pts_plein,IF(Y2012&gt;0,IF(I2012&lt;=Y2012,p_pts_plein,IF(I2012&lt;=p_mult2*Y2012,p_pts_moyen,p_pts_r3)),IF(I2012&gt;=p_vv_min,p_pts_plein,IF(I2012&gt;=p_vv_moy,p_pts_moyen,p_pts_court))))+IF(INDEX(10_Lieux!$D:$D,U2012)=1,p_prio1,p_prio2)+IF(INDEX(10_Lieux!$D:$D,V2012)=1,p_prio1,p_prio2)+IF(K2012="Oui",p_tf,0)+p_hub*((INDEX(10_Lieux!$H:$H,U2012)="Hub")+(INDEX(10_Lieux!$H:$H,V2012)="Hub"))+IF(OR(INDEX(10_Lieux!$H:$H,U2012)="Premium",INDEX(10_Lieux!$H:$H,V2012)="Premium"),p_prem,0))</f>
        <v>80</v>
      </c>
      <c r="I2012" s="14" t="n">
        <f aca="false">ROUND(W2012*p_facteur,0)</f>
        <v>47</v>
      </c>
      <c r="J2012" s="14" t="str">
        <f aca="false">IF(X2012&lt;60,X2012&amp;" min",INT(X2012/60)&amp;" h"&amp;IF(MOD(X2012,60)=0,""," "&amp;TEXT(MOD(X2012,60),"00")))</f>
        <v>45 min</v>
      </c>
      <c r="K2012" s="14" t="str">
        <f aca="false">IF(S2012&lt;&gt;T2012,"Oui","Non")</f>
        <v>Oui</v>
      </c>
      <c r="L2012" s="14" t="str">
        <f aca="false">IF(AND(INDEX(10_Lieux!$B:$B,U2012)="Ville",INDEX(10_Lieux!$B:$B,V2012)="Ville"),"/chauffeur-prive/"&amp;INDEX(10_Lieux!$E:$E,U2012)&amp;"-"&amp;INDEX(10_Lieux!$E:$E,V2012)&amp;"/","/chauffeur-prive/"&amp;INDEX(10_Lieux!$E:$E,U2012)&amp;"/"&amp;INDEX(10_Lieux!$E:$E,V2012)&amp;"/")</f>
        <v>/chauffeur-prive/aeroport-geneve/annecy/</v>
      </c>
      <c r="M2012" s="14" t="str">
        <f aca="false">IFERROR(INDEX($L:$L,MATCH(B2012&amp;"|"&amp;A2012,$Z:$Z,0)),"—")</f>
        <v>/chauffeur-prive/annecy/aeroport-geneve/</v>
      </c>
      <c r="N2012" s="14" t="str">
        <f aca="false">IF(LEN("Chauffeur privé "&amp;INDEX(10_Lieux!$J:$J,U2012)&amp;" → "&amp;INDEX(10_Lieux!$J:$J,V2012)&amp;" | 24h/24")&gt;60,"Chauffeur privé "&amp;INDEX(10_Lieux!$J:$J,U2012)&amp;" → "&amp;INDEX(10_Lieux!$J:$J,V2012),"Chauffeur privé "&amp;INDEX(10_Lieux!$J:$J,U2012)&amp;" → "&amp;INDEX(10_Lieux!$J:$J,V2012)&amp;" | 24h/24")</f>
        <v>Chauffeur privé Aéroport de Genève → Annecy | 24h/24</v>
      </c>
      <c r="O2012" s="14" t="n">
        <f aca="false">LEN(N2012)</f>
        <v>52</v>
      </c>
      <c r="P2012" s="14" t="str">
        <f aca="false">"Chauffeur privé "&amp;INDEX(10_Lieux!$K:$K,U2012)&amp;" vers "&amp;INDEX(10_Lieux!$L:$L,V2012)</f>
        <v>Chauffeur privé de l'aéroport de Genève vers Annecy</v>
      </c>
      <c r="Q2012" s="14" t="str">
        <f aca="false">"Chauffeur privé "&amp;INDEX(10_Lieux!$K:$K,U2012)&amp;" vers "&amp;INDEX(10_Lieux!$L:$L,V2012)&amp;" : env. "&amp;I2012&amp;" km, "&amp;J2012&amp;" de route. Devis personnalisé, standard 24h/24 et 7j/7."</f>
        <v>Chauffeur privé de l'aéroport de Genève vers Annecy : env. 47 km, 45 min de route. Devis personnalisé, standard 24h/24 et 7j/7.</v>
      </c>
      <c r="R2012" s="14" t="n">
        <f aca="false">LEN(Q2012)</f>
        <v>127</v>
      </c>
      <c r="S2012" s="14" t="str">
        <f aca="false">INDEX(10_Lieux!$C:$C,U2012)</f>
        <v>Suisse</v>
      </c>
      <c r="T2012" s="14" t="str">
        <f aca="false">INDEX(10_Lieux!$C:$C,V2012)</f>
        <v>France</v>
      </c>
      <c r="U2012" s="14" t="n">
        <f aca="false">MATCH(A2012,10_Lieux!$A:$A,0)</f>
        <v>182</v>
      </c>
      <c r="V2012" s="14" t="n">
        <f aca="false">MATCH(B2012,10_Lieux!$A:$A,0)</f>
        <v>10</v>
      </c>
      <c r="W2012" s="14" t="n">
        <f aca="false">ROUND(6371*2*ASIN(SQRT(SIN(RADIANS(INDEX(10_Lieux!$F:$F,V2012)-INDEX(10_Lieux!$F:$F,U2012))/2)^2+COS(RADIANS(INDEX(10_Lieux!$F:$F,U2012)))*COS(RADIANS(INDEX(10_Lieux!$F:$F,V2012)))*SIN(RADIANS(INDEX(10_Lieux!$G:$G,V2012)-INDEX(10_Lieux!$G:$G,U2012))/2)^2)),1)</f>
        <v>37.7</v>
      </c>
      <c r="X2012" s="14" t="n">
        <f aca="false">ROUND(I2012/IF(I2012&lt;p_seuil_vitesse,p_vit_lente,p_vit_rapide)*60/15,0)*15</f>
        <v>45</v>
      </c>
      <c r="Y2012" s="14" t="n">
        <f aca="false">MAX(IF(INDEX(10_Lieux!$B:$B,U2012)&lt;&gt;"Ville",INDEX(10_Lieux!$I:$I,U2012),0),IF(INDEX(10_Lieux!$B:$B,V2012)&lt;&gt;"Ville",INDEX(10_Lieux!$I:$I,V2012),0))</f>
        <v>500</v>
      </c>
      <c r="Z2012" s="14" t="str">
        <f aca="false">A2012&amp;"|"&amp;B2012</f>
        <v>Genève Aéroport|Annecy</v>
      </c>
      <c r="AA2012" s="14" t="str">
        <f aca="false">IF(I2012&lt;p_local,"Local",IF(I2012&lt;p_vv_min,"Courte distance",IF(I2012&lt;p_tres_long,"Longue distance","Très longue distance")))</f>
        <v>Courte distance</v>
      </c>
    </row>
    <row r="2013" customFormat="false" ht="15" hidden="false" customHeight="true" outlineLevel="0" collapsed="false">
      <c r="A2013" s="1" t="s">
        <v>148</v>
      </c>
      <c r="B2013" s="1" t="s">
        <v>2164</v>
      </c>
      <c r="C2013" s="1" t="s">
        <v>35</v>
      </c>
      <c r="D2013" s="1" t="s">
        <v>653</v>
      </c>
      <c r="E2013" s="1" t="s">
        <v>2192</v>
      </c>
      <c r="F2013" s="14" t="s">
        <v>40</v>
      </c>
      <c r="G2013" s="14" t="str">
        <f aca="false">IF(I2013&lt;p_local,"Local → page infra",IF(H2013&gt;=p_ph1,"Phase 1",IF(H2013&gt;=p_ph2,"Phase 2","Phase 3")))</f>
        <v>Phase 1</v>
      </c>
      <c r="H2013" s="14" t="n">
        <f aca="false">IF(I2013&lt;p_local,0,IF(C2013="Aéroport → Aéroport",p_pts_plein,IF(Y2013&gt;0,IF(I2013&lt;=Y2013,p_pts_plein,IF(I2013&lt;=p_mult2*Y2013,p_pts_moyen,p_pts_r3)),IF(I2013&gt;=p_vv_min,p_pts_plein,IF(I2013&gt;=p_vv_moy,p_pts_moyen,p_pts_court))))+IF(INDEX(10_Lieux!$D:$D,U2013)=1,p_prio1,p_prio2)+IF(INDEX(10_Lieux!$D:$D,V2013)=1,p_prio1,p_prio2)+IF(K2013="Oui",p_tf,0)+p_hub*((INDEX(10_Lieux!$H:$H,U2013)="Hub")+(INDEX(10_Lieux!$H:$H,V2013)="Hub"))+IF(OR(INDEX(10_Lieux!$H:$H,U2013)="Premium",INDEX(10_Lieux!$H:$H,V2013)="Premium"),p_prem,0))</f>
        <v>80</v>
      </c>
      <c r="I2013" s="14" t="n">
        <f aca="false">ROUND(W2013*p_facteur,0)</f>
        <v>47</v>
      </c>
      <c r="J2013" s="14" t="str">
        <f aca="false">IF(X2013&lt;60,X2013&amp;" min",INT(X2013/60)&amp;" h"&amp;IF(MOD(X2013,60)=0,""," "&amp;TEXT(MOD(X2013,60),"00")))</f>
        <v>45 min</v>
      </c>
      <c r="K2013" s="14" t="str">
        <f aca="false">IF(S2013&lt;&gt;T2013,"Oui","Non")</f>
        <v>Oui</v>
      </c>
      <c r="L2013" s="14" t="str">
        <f aca="false">IF(AND(INDEX(10_Lieux!$B:$B,U2013)="Ville",INDEX(10_Lieux!$B:$B,V2013)="Ville"),"/chauffeur-prive/"&amp;INDEX(10_Lieux!$E:$E,U2013)&amp;"-"&amp;INDEX(10_Lieux!$E:$E,V2013)&amp;"/","/chauffeur-prive/"&amp;INDEX(10_Lieux!$E:$E,U2013)&amp;"/"&amp;INDEX(10_Lieux!$E:$E,V2013)&amp;"/")</f>
        <v>/chauffeur-prive/annecy/aeroport-geneve/</v>
      </c>
      <c r="M2013" s="14" t="str">
        <f aca="false">IFERROR(INDEX($L:$L,MATCH(B2013&amp;"|"&amp;A2013,$Z:$Z,0)),"—")</f>
        <v>/chauffeur-prive/aeroport-geneve/annecy/</v>
      </c>
      <c r="N2013" s="14" t="str">
        <f aca="false">IF(LEN("Chauffeur privé "&amp;INDEX(10_Lieux!$J:$J,U2013)&amp;" → "&amp;INDEX(10_Lieux!$J:$J,V2013)&amp;" | 24h/24")&gt;60,"Chauffeur privé "&amp;INDEX(10_Lieux!$J:$J,U2013)&amp;" → "&amp;INDEX(10_Lieux!$J:$J,V2013),"Chauffeur privé "&amp;INDEX(10_Lieux!$J:$J,U2013)&amp;" → "&amp;INDEX(10_Lieux!$J:$J,V2013)&amp;" | 24h/24")</f>
        <v>Chauffeur privé Annecy → Aéroport de Genève | 24h/24</v>
      </c>
      <c r="O2013" s="14" t="n">
        <f aca="false">LEN(N2013)</f>
        <v>52</v>
      </c>
      <c r="P2013" s="14" t="str">
        <f aca="false">"Chauffeur privé "&amp;INDEX(10_Lieux!$K:$K,U2013)&amp;" vers "&amp;INDEX(10_Lieux!$L:$L,V2013)</f>
        <v>Chauffeur privé d'Annecy vers l'aéroport de Genève</v>
      </c>
      <c r="Q2013" s="14" t="str">
        <f aca="false">"Chauffeur privé "&amp;INDEX(10_Lieux!$K:$K,U2013)&amp;" vers "&amp;INDEX(10_Lieux!$L:$L,V2013)&amp;" : env. "&amp;I2013&amp;" km, "&amp;J2013&amp;" de route. Devis personnalisé, standard 24h/24 et 7j/7."</f>
        <v>Chauffeur privé d'Annecy vers l'aéroport de Genève : env. 47 km, 45 min de route. Devis personnalisé, standard 24h/24 et 7j/7.</v>
      </c>
      <c r="R2013" s="14" t="n">
        <f aca="false">LEN(Q2013)</f>
        <v>126</v>
      </c>
      <c r="S2013" s="14" t="str">
        <f aca="false">INDEX(10_Lieux!$C:$C,U2013)</f>
        <v>France</v>
      </c>
      <c r="T2013" s="14" t="str">
        <f aca="false">INDEX(10_Lieux!$C:$C,V2013)</f>
        <v>Suisse</v>
      </c>
      <c r="U2013" s="14" t="n">
        <f aca="false">MATCH(A2013,10_Lieux!$A:$A,0)</f>
        <v>10</v>
      </c>
      <c r="V2013" s="14" t="n">
        <f aca="false">MATCH(B2013,10_Lieux!$A:$A,0)</f>
        <v>182</v>
      </c>
      <c r="W2013" s="14" t="n">
        <f aca="false">ROUND(6371*2*ASIN(SQRT(SIN(RADIANS(INDEX(10_Lieux!$F:$F,V2013)-INDEX(10_Lieux!$F:$F,U2013))/2)^2+COS(RADIANS(INDEX(10_Lieux!$F:$F,U2013)))*COS(RADIANS(INDEX(10_Lieux!$F:$F,V2013)))*SIN(RADIANS(INDEX(10_Lieux!$G:$G,V2013)-INDEX(10_Lieux!$G:$G,U2013))/2)^2)),1)</f>
        <v>37.7</v>
      </c>
      <c r="X2013" s="14" t="n">
        <f aca="false">ROUND(I2013/IF(I2013&lt;p_seuil_vitesse,p_vit_lente,p_vit_rapide)*60/15,0)*15</f>
        <v>45</v>
      </c>
      <c r="Y2013" s="14" t="n">
        <f aca="false">MAX(IF(INDEX(10_Lieux!$B:$B,U2013)&lt;&gt;"Ville",INDEX(10_Lieux!$I:$I,U2013),0),IF(INDEX(10_Lieux!$B:$B,V2013)&lt;&gt;"Ville",INDEX(10_Lieux!$I:$I,V2013),0))</f>
        <v>500</v>
      </c>
      <c r="Z2013" s="14" t="str">
        <f aca="false">A2013&amp;"|"&amp;B2013</f>
        <v>Annecy|Genève Aéroport</v>
      </c>
      <c r="AA2013" s="14" t="str">
        <f aca="false">IF(I2013&lt;p_local,"Local",IF(I2013&lt;p_vv_min,"Courte distance",IF(I2013&lt;p_tres_long,"Longue distance","Très longue distance")))</f>
        <v>Courte distance</v>
      </c>
    </row>
    <row r="2014" customFormat="false" ht="15" hidden="false" customHeight="true" outlineLevel="0" collapsed="false">
      <c r="A2014" s="1" t="s">
        <v>2164</v>
      </c>
      <c r="B2014" s="1" t="s">
        <v>150</v>
      </c>
      <c r="C2014" s="1" t="s">
        <v>34</v>
      </c>
      <c r="D2014" s="1" t="s">
        <v>653</v>
      </c>
      <c r="E2014" s="1" t="s">
        <v>2193</v>
      </c>
      <c r="F2014" s="14" t="s">
        <v>40</v>
      </c>
      <c r="G2014" s="14" t="str">
        <f aca="false">IF(I2014&lt;p_local,"Local → page infra",IF(H2014&gt;=p_ph1,"Phase 1",IF(H2014&gt;=p_ph2,"Phase 2","Phase 3")))</f>
        <v>Phase 2</v>
      </c>
      <c r="H2014" s="14" t="n">
        <f aca="false">IF(I2014&lt;p_local,0,IF(C2014="Aéroport → Aéroport",p_pts_plein,IF(Y2014&gt;0,IF(I2014&lt;=Y2014,p_pts_plein,IF(I2014&lt;=p_mult2*Y2014,p_pts_moyen,p_pts_r3)),IF(I2014&gt;=p_vv_min,p_pts_plein,IF(I2014&gt;=p_vv_moy,p_pts_moyen,p_pts_court))))+IF(INDEX(10_Lieux!$D:$D,U2014)=1,p_prio1,p_prio2)+IF(INDEX(10_Lieux!$D:$D,V2014)=1,p_prio1,p_prio2)+IF(K2014="Oui",p_tf,0)+p_hub*((INDEX(10_Lieux!$H:$H,U2014)="Hub")+(INDEX(10_Lieux!$H:$H,V2014)="Hub"))+IF(OR(INDEX(10_Lieux!$H:$H,U2014)="Premium",INDEX(10_Lieux!$H:$H,V2014)="Premium"),p_prem,0))</f>
        <v>75</v>
      </c>
      <c r="I2014" s="14" t="n">
        <f aca="false">ROUND(W2014*p_facteur,0)</f>
        <v>96</v>
      </c>
      <c r="J2014" s="14" t="str">
        <f aca="false">IF(X2014&lt;60,X2014&amp;" min",INT(X2014/60)&amp;" h"&amp;IF(MOD(X2014,60)=0,""," "&amp;TEXT(MOD(X2014,60),"00")))</f>
        <v>1 h 15</v>
      </c>
      <c r="K2014" s="14" t="str">
        <f aca="false">IF(S2014&lt;&gt;T2014,"Oui","Non")</f>
        <v>Oui</v>
      </c>
      <c r="L2014" s="14" t="str">
        <f aca="false">IF(AND(INDEX(10_Lieux!$B:$B,U2014)="Ville",INDEX(10_Lieux!$B:$B,V2014)="Ville"),"/chauffeur-prive/"&amp;INDEX(10_Lieux!$E:$E,U2014)&amp;"-"&amp;INDEX(10_Lieux!$E:$E,V2014)&amp;"/","/chauffeur-prive/"&amp;INDEX(10_Lieux!$E:$E,U2014)&amp;"/"&amp;INDEX(10_Lieux!$E:$E,V2014)&amp;"/")</f>
        <v>/chauffeur-prive/aeroport-geneve/chambery/</v>
      </c>
      <c r="M2014" s="14" t="str">
        <f aca="false">IFERROR(INDEX($L:$L,MATCH(B2014&amp;"|"&amp;A2014,$Z:$Z,0)),"—")</f>
        <v>/chauffeur-prive/chambery/aeroport-geneve/</v>
      </c>
      <c r="N2014" s="14" t="str">
        <f aca="false">IF(LEN("Chauffeur privé "&amp;INDEX(10_Lieux!$J:$J,U2014)&amp;" → "&amp;INDEX(10_Lieux!$J:$J,V2014)&amp;" | 24h/24")&gt;60,"Chauffeur privé "&amp;INDEX(10_Lieux!$J:$J,U2014)&amp;" → "&amp;INDEX(10_Lieux!$J:$J,V2014),"Chauffeur privé "&amp;INDEX(10_Lieux!$J:$J,U2014)&amp;" → "&amp;INDEX(10_Lieux!$J:$J,V2014)&amp;" | 24h/24")</f>
        <v>Chauffeur privé Aéroport de Genève → Chambéry | 24h/24</v>
      </c>
      <c r="O2014" s="14" t="n">
        <f aca="false">LEN(N2014)</f>
        <v>54</v>
      </c>
      <c r="P2014" s="14" t="str">
        <f aca="false">"Chauffeur privé "&amp;INDEX(10_Lieux!$K:$K,U2014)&amp;" vers "&amp;INDEX(10_Lieux!$L:$L,V2014)</f>
        <v>Chauffeur privé de l'aéroport de Genève vers Chambéry</v>
      </c>
      <c r="Q2014" s="14" t="str">
        <f aca="false">"Chauffeur privé "&amp;INDEX(10_Lieux!$K:$K,U2014)&amp;" vers "&amp;INDEX(10_Lieux!$L:$L,V2014)&amp;" : env. "&amp;I2014&amp;" km, "&amp;J2014&amp;" de route. Devis personnalisé, standard 24h/24 et 7j/7."</f>
        <v>Chauffeur privé de l'aéroport de Genève vers Chambéry : env. 96 km, 1 h 15 de route. Devis personnalisé, standard 24h/24 et 7j/7.</v>
      </c>
      <c r="R2014" s="14" t="n">
        <f aca="false">LEN(Q2014)</f>
        <v>129</v>
      </c>
      <c r="S2014" s="14" t="str">
        <f aca="false">INDEX(10_Lieux!$C:$C,U2014)</f>
        <v>Suisse</v>
      </c>
      <c r="T2014" s="14" t="str">
        <f aca="false">INDEX(10_Lieux!$C:$C,V2014)</f>
        <v>France</v>
      </c>
      <c r="U2014" s="14" t="n">
        <f aca="false">MATCH(A2014,10_Lieux!$A:$A,0)</f>
        <v>182</v>
      </c>
      <c r="V2014" s="14" t="n">
        <f aca="false">MATCH(B2014,10_Lieux!$A:$A,0)</f>
        <v>11</v>
      </c>
      <c r="W2014" s="14" t="n">
        <f aca="false">ROUND(6371*2*ASIN(SQRT(SIN(RADIANS(INDEX(10_Lieux!$F:$F,V2014)-INDEX(10_Lieux!$F:$F,U2014))/2)^2+COS(RADIANS(INDEX(10_Lieux!$F:$F,U2014)))*COS(RADIANS(INDEX(10_Lieux!$F:$F,V2014)))*SIN(RADIANS(INDEX(10_Lieux!$G:$G,V2014)-INDEX(10_Lieux!$G:$G,U2014))/2)^2)),1)</f>
        <v>76.4</v>
      </c>
      <c r="X2014" s="14" t="n">
        <f aca="false">ROUND(I2014/IF(I2014&lt;p_seuil_vitesse,p_vit_lente,p_vit_rapide)*60/15,0)*15</f>
        <v>75</v>
      </c>
      <c r="Y2014" s="14" t="n">
        <f aca="false">MAX(IF(INDEX(10_Lieux!$B:$B,U2014)&lt;&gt;"Ville",INDEX(10_Lieux!$I:$I,U2014),0),IF(INDEX(10_Lieux!$B:$B,V2014)&lt;&gt;"Ville",INDEX(10_Lieux!$I:$I,V2014),0))</f>
        <v>500</v>
      </c>
      <c r="Z2014" s="14" t="str">
        <f aca="false">A2014&amp;"|"&amp;B2014</f>
        <v>Genève Aéroport|Chambéry</v>
      </c>
      <c r="AA2014" s="14" t="str">
        <f aca="false">IF(I2014&lt;p_local,"Local",IF(I2014&lt;p_vv_min,"Courte distance",IF(I2014&lt;p_tres_long,"Longue distance","Très longue distance")))</f>
        <v>Courte distance</v>
      </c>
    </row>
    <row r="2015" customFormat="false" ht="15" hidden="false" customHeight="true" outlineLevel="0" collapsed="false">
      <c r="A2015" s="1" t="s">
        <v>150</v>
      </c>
      <c r="B2015" s="1" t="s">
        <v>2164</v>
      </c>
      <c r="C2015" s="1" t="s">
        <v>35</v>
      </c>
      <c r="D2015" s="1" t="s">
        <v>653</v>
      </c>
      <c r="E2015" s="1" t="s">
        <v>2194</v>
      </c>
      <c r="F2015" s="14" t="s">
        <v>40</v>
      </c>
      <c r="G2015" s="14" t="str">
        <f aca="false">IF(I2015&lt;p_local,"Local → page infra",IF(H2015&gt;=p_ph1,"Phase 1",IF(H2015&gt;=p_ph2,"Phase 2","Phase 3")))</f>
        <v>Phase 2</v>
      </c>
      <c r="H2015" s="14" t="n">
        <f aca="false">IF(I2015&lt;p_local,0,IF(C2015="Aéroport → Aéroport",p_pts_plein,IF(Y2015&gt;0,IF(I2015&lt;=Y2015,p_pts_plein,IF(I2015&lt;=p_mult2*Y2015,p_pts_moyen,p_pts_r3)),IF(I2015&gt;=p_vv_min,p_pts_plein,IF(I2015&gt;=p_vv_moy,p_pts_moyen,p_pts_court))))+IF(INDEX(10_Lieux!$D:$D,U2015)=1,p_prio1,p_prio2)+IF(INDEX(10_Lieux!$D:$D,V2015)=1,p_prio1,p_prio2)+IF(K2015="Oui",p_tf,0)+p_hub*((INDEX(10_Lieux!$H:$H,U2015)="Hub")+(INDEX(10_Lieux!$H:$H,V2015)="Hub"))+IF(OR(INDEX(10_Lieux!$H:$H,U2015)="Premium",INDEX(10_Lieux!$H:$H,V2015)="Premium"),p_prem,0))</f>
        <v>75</v>
      </c>
      <c r="I2015" s="14" t="n">
        <f aca="false">ROUND(W2015*p_facteur,0)</f>
        <v>96</v>
      </c>
      <c r="J2015" s="14" t="str">
        <f aca="false">IF(X2015&lt;60,X2015&amp;" min",INT(X2015/60)&amp;" h"&amp;IF(MOD(X2015,60)=0,""," "&amp;TEXT(MOD(X2015,60),"00")))</f>
        <v>1 h 15</v>
      </c>
      <c r="K2015" s="14" t="str">
        <f aca="false">IF(S2015&lt;&gt;T2015,"Oui","Non")</f>
        <v>Oui</v>
      </c>
      <c r="L2015" s="14" t="str">
        <f aca="false">IF(AND(INDEX(10_Lieux!$B:$B,U2015)="Ville",INDEX(10_Lieux!$B:$B,V2015)="Ville"),"/chauffeur-prive/"&amp;INDEX(10_Lieux!$E:$E,U2015)&amp;"-"&amp;INDEX(10_Lieux!$E:$E,V2015)&amp;"/","/chauffeur-prive/"&amp;INDEX(10_Lieux!$E:$E,U2015)&amp;"/"&amp;INDEX(10_Lieux!$E:$E,V2015)&amp;"/")</f>
        <v>/chauffeur-prive/chambery/aeroport-geneve/</v>
      </c>
      <c r="M2015" s="14" t="str">
        <f aca="false">IFERROR(INDEX($L:$L,MATCH(B2015&amp;"|"&amp;A2015,$Z:$Z,0)),"—")</f>
        <v>/chauffeur-prive/aeroport-geneve/chambery/</v>
      </c>
      <c r="N2015" s="14" t="str">
        <f aca="false">IF(LEN("Chauffeur privé "&amp;INDEX(10_Lieux!$J:$J,U2015)&amp;" → "&amp;INDEX(10_Lieux!$J:$J,V2015)&amp;" | 24h/24")&gt;60,"Chauffeur privé "&amp;INDEX(10_Lieux!$J:$J,U2015)&amp;" → "&amp;INDEX(10_Lieux!$J:$J,V2015),"Chauffeur privé "&amp;INDEX(10_Lieux!$J:$J,U2015)&amp;" → "&amp;INDEX(10_Lieux!$J:$J,V2015)&amp;" | 24h/24")</f>
        <v>Chauffeur privé Chambéry → Aéroport de Genève | 24h/24</v>
      </c>
      <c r="O2015" s="14" t="n">
        <f aca="false">LEN(N2015)</f>
        <v>54</v>
      </c>
      <c r="P2015" s="14" t="str">
        <f aca="false">"Chauffeur privé "&amp;INDEX(10_Lieux!$K:$K,U2015)&amp;" vers "&amp;INDEX(10_Lieux!$L:$L,V2015)</f>
        <v>Chauffeur privé de Chambéry vers l'aéroport de Genève</v>
      </c>
      <c r="Q2015" s="14" t="str">
        <f aca="false">"Chauffeur privé "&amp;INDEX(10_Lieux!$K:$K,U2015)&amp;" vers "&amp;INDEX(10_Lieux!$L:$L,V2015)&amp;" : env. "&amp;I2015&amp;" km, "&amp;J2015&amp;" de route. Devis personnalisé, standard 24h/24 et 7j/7."</f>
        <v>Chauffeur privé de Chambéry vers l'aéroport de Genève : env. 96 km, 1 h 15 de route. Devis personnalisé, standard 24h/24 et 7j/7.</v>
      </c>
      <c r="R2015" s="14" t="n">
        <f aca="false">LEN(Q2015)</f>
        <v>129</v>
      </c>
      <c r="S2015" s="14" t="str">
        <f aca="false">INDEX(10_Lieux!$C:$C,U2015)</f>
        <v>France</v>
      </c>
      <c r="T2015" s="14" t="str">
        <f aca="false">INDEX(10_Lieux!$C:$C,V2015)</f>
        <v>Suisse</v>
      </c>
      <c r="U2015" s="14" t="n">
        <f aca="false">MATCH(A2015,10_Lieux!$A:$A,0)</f>
        <v>11</v>
      </c>
      <c r="V2015" s="14" t="n">
        <f aca="false">MATCH(B2015,10_Lieux!$A:$A,0)</f>
        <v>182</v>
      </c>
      <c r="W2015" s="14" t="n">
        <f aca="false">ROUND(6371*2*ASIN(SQRT(SIN(RADIANS(INDEX(10_Lieux!$F:$F,V2015)-INDEX(10_Lieux!$F:$F,U2015))/2)^2+COS(RADIANS(INDEX(10_Lieux!$F:$F,U2015)))*COS(RADIANS(INDEX(10_Lieux!$F:$F,V2015)))*SIN(RADIANS(INDEX(10_Lieux!$G:$G,V2015)-INDEX(10_Lieux!$G:$G,U2015))/2)^2)),1)</f>
        <v>76.4</v>
      </c>
      <c r="X2015" s="14" t="n">
        <f aca="false">ROUND(I2015/IF(I2015&lt;p_seuil_vitesse,p_vit_lente,p_vit_rapide)*60/15,0)*15</f>
        <v>75</v>
      </c>
      <c r="Y2015" s="14" t="n">
        <f aca="false">MAX(IF(INDEX(10_Lieux!$B:$B,U2015)&lt;&gt;"Ville",INDEX(10_Lieux!$I:$I,U2015),0),IF(INDEX(10_Lieux!$B:$B,V2015)&lt;&gt;"Ville",INDEX(10_Lieux!$I:$I,V2015),0))</f>
        <v>500</v>
      </c>
      <c r="Z2015" s="14" t="str">
        <f aca="false">A2015&amp;"|"&amp;B2015</f>
        <v>Chambéry|Genève Aéroport</v>
      </c>
      <c r="AA2015" s="14" t="str">
        <f aca="false">IF(I2015&lt;p_local,"Local",IF(I2015&lt;p_vv_min,"Courte distance",IF(I2015&lt;p_tres_long,"Longue distance","Très longue distance")))</f>
        <v>Courte distance</v>
      </c>
    </row>
    <row r="2016" customFormat="false" ht="15" hidden="false" customHeight="true" outlineLevel="0" collapsed="false">
      <c r="A2016" s="1" t="s">
        <v>2164</v>
      </c>
      <c r="B2016" s="1" t="s">
        <v>154</v>
      </c>
      <c r="C2016" s="1" t="s">
        <v>34</v>
      </c>
      <c r="D2016" s="1" t="s">
        <v>653</v>
      </c>
      <c r="E2016" s="1" t="s">
        <v>2195</v>
      </c>
      <c r="F2016" s="14" t="s">
        <v>40</v>
      </c>
      <c r="G2016" s="14" t="str">
        <f aca="false">IF(I2016&lt;p_local,"Local → page infra",IF(H2016&gt;=p_ph1,"Phase 1",IF(H2016&gt;=p_ph2,"Phase 2","Phase 3")))</f>
        <v>Phase 2</v>
      </c>
      <c r="H2016" s="14" t="n">
        <f aca="false">IF(I2016&lt;p_local,0,IF(C2016="Aéroport → Aéroport",p_pts_plein,IF(Y2016&gt;0,IF(I2016&lt;=Y2016,p_pts_plein,IF(I2016&lt;=p_mult2*Y2016,p_pts_moyen,p_pts_r3)),IF(I2016&gt;=p_vv_min,p_pts_plein,IF(I2016&gt;=p_vv_moy,p_pts_moyen,p_pts_court))))+IF(INDEX(10_Lieux!$D:$D,U2016)=1,p_prio1,p_prio2)+IF(INDEX(10_Lieux!$D:$D,V2016)=1,p_prio1,p_prio2)+IF(K2016="Oui",p_tf,0)+p_hub*((INDEX(10_Lieux!$H:$H,U2016)="Hub")+(INDEX(10_Lieux!$H:$H,V2016)="Hub"))+IF(OR(INDEX(10_Lieux!$H:$H,U2016)="Premium",INDEX(10_Lieux!$H:$H,V2016)="Premium"),p_prem,0))</f>
        <v>70</v>
      </c>
      <c r="I2016" s="14" t="n">
        <f aca="false">ROUND(W2016*p_facteur,0)</f>
        <v>64</v>
      </c>
      <c r="J2016" s="14" t="str">
        <f aca="false">IF(X2016&lt;60,X2016&amp;" min",INT(X2016/60)&amp;" h"&amp;IF(MOD(X2016,60)=0,""," "&amp;TEXT(MOD(X2016,60),"00")))</f>
        <v>1 h</v>
      </c>
      <c r="K2016" s="14" t="str">
        <f aca="false">IF(S2016&lt;&gt;T2016,"Oui","Non")</f>
        <v>Non</v>
      </c>
      <c r="L2016" s="14" t="str">
        <f aca="false">IF(AND(INDEX(10_Lieux!$B:$B,U2016)="Ville",INDEX(10_Lieux!$B:$B,V2016)="Ville"),"/chauffeur-prive/"&amp;INDEX(10_Lieux!$E:$E,U2016)&amp;"-"&amp;INDEX(10_Lieux!$E:$E,V2016)&amp;"/","/chauffeur-prive/"&amp;INDEX(10_Lieux!$E:$E,U2016)&amp;"/"&amp;INDEX(10_Lieux!$E:$E,V2016)&amp;"/")</f>
        <v>/chauffeur-prive/aeroport-geneve/lausanne/</v>
      </c>
      <c r="M2016" s="14" t="str">
        <f aca="false">IFERROR(INDEX($L:$L,MATCH(B2016&amp;"|"&amp;A2016,$Z:$Z,0)),"—")</f>
        <v>/chauffeur-prive/lausanne/aeroport-geneve/</v>
      </c>
      <c r="N2016" s="14" t="str">
        <f aca="false">IF(LEN("Chauffeur privé "&amp;INDEX(10_Lieux!$J:$J,U2016)&amp;" → "&amp;INDEX(10_Lieux!$J:$J,V2016)&amp;" | 24h/24")&gt;60,"Chauffeur privé "&amp;INDEX(10_Lieux!$J:$J,U2016)&amp;" → "&amp;INDEX(10_Lieux!$J:$J,V2016),"Chauffeur privé "&amp;INDEX(10_Lieux!$J:$J,U2016)&amp;" → "&amp;INDEX(10_Lieux!$J:$J,V2016)&amp;" | 24h/24")</f>
        <v>Chauffeur privé Aéroport de Genève → Lausanne | 24h/24</v>
      </c>
      <c r="O2016" s="14" t="n">
        <f aca="false">LEN(N2016)</f>
        <v>54</v>
      </c>
      <c r="P2016" s="14" t="str">
        <f aca="false">"Chauffeur privé "&amp;INDEX(10_Lieux!$K:$K,U2016)&amp;" vers "&amp;INDEX(10_Lieux!$L:$L,V2016)</f>
        <v>Chauffeur privé de l'aéroport de Genève vers Lausanne</v>
      </c>
      <c r="Q2016" s="14" t="str">
        <f aca="false">"Chauffeur privé "&amp;INDEX(10_Lieux!$K:$K,U2016)&amp;" vers "&amp;INDEX(10_Lieux!$L:$L,V2016)&amp;" : env. "&amp;I2016&amp;" km, "&amp;J2016&amp;" de route. Devis personnalisé, standard 24h/24 et 7j/7."</f>
        <v>Chauffeur privé de l'aéroport de Genève vers Lausanne : env. 64 km, 1 h de route. Devis personnalisé, standard 24h/24 et 7j/7.</v>
      </c>
      <c r="R2016" s="14" t="n">
        <f aca="false">LEN(Q2016)</f>
        <v>126</v>
      </c>
      <c r="S2016" s="14" t="str">
        <f aca="false">INDEX(10_Lieux!$C:$C,U2016)</f>
        <v>Suisse</v>
      </c>
      <c r="T2016" s="14" t="str">
        <f aca="false">INDEX(10_Lieux!$C:$C,V2016)</f>
        <v>Suisse</v>
      </c>
      <c r="U2016" s="14" t="n">
        <f aca="false">MATCH(A2016,10_Lieux!$A:$A,0)</f>
        <v>182</v>
      </c>
      <c r="V2016" s="14" t="n">
        <f aca="false">MATCH(B2016,10_Lieux!$A:$A,0)</f>
        <v>112</v>
      </c>
      <c r="W2016" s="14" t="n">
        <f aca="false">ROUND(6371*2*ASIN(SQRT(SIN(RADIANS(INDEX(10_Lieux!$F:$F,V2016)-INDEX(10_Lieux!$F:$F,U2016))/2)^2+COS(RADIANS(INDEX(10_Lieux!$F:$F,U2016)))*COS(RADIANS(INDEX(10_Lieux!$F:$F,V2016)))*SIN(RADIANS(INDEX(10_Lieux!$G:$G,V2016)-INDEX(10_Lieux!$G:$G,U2016))/2)^2)),1)</f>
        <v>51</v>
      </c>
      <c r="X2016" s="14" t="n">
        <f aca="false">ROUND(I2016/IF(I2016&lt;p_seuil_vitesse,p_vit_lente,p_vit_rapide)*60/15,0)*15</f>
        <v>60</v>
      </c>
      <c r="Y2016" s="14" t="n">
        <f aca="false">MAX(IF(INDEX(10_Lieux!$B:$B,U2016)&lt;&gt;"Ville",INDEX(10_Lieux!$I:$I,U2016),0),IF(INDEX(10_Lieux!$B:$B,V2016)&lt;&gt;"Ville",INDEX(10_Lieux!$I:$I,V2016),0))</f>
        <v>500</v>
      </c>
      <c r="Z2016" s="14" t="str">
        <f aca="false">A2016&amp;"|"&amp;B2016</f>
        <v>Genève Aéroport|Lausanne</v>
      </c>
      <c r="AA2016" s="14" t="str">
        <f aca="false">IF(I2016&lt;p_local,"Local",IF(I2016&lt;p_vv_min,"Courte distance",IF(I2016&lt;p_tres_long,"Longue distance","Très longue distance")))</f>
        <v>Courte distance</v>
      </c>
    </row>
    <row r="2017" customFormat="false" ht="15" hidden="false" customHeight="true" outlineLevel="0" collapsed="false">
      <c r="A2017" s="1" t="s">
        <v>154</v>
      </c>
      <c r="B2017" s="1" t="s">
        <v>2164</v>
      </c>
      <c r="C2017" s="1" t="s">
        <v>35</v>
      </c>
      <c r="D2017" s="1" t="s">
        <v>653</v>
      </c>
      <c r="E2017" s="1" t="s">
        <v>2196</v>
      </c>
      <c r="F2017" s="14" t="s">
        <v>40</v>
      </c>
      <c r="G2017" s="14" t="str">
        <f aca="false">IF(I2017&lt;p_local,"Local → page infra",IF(H2017&gt;=p_ph1,"Phase 1",IF(H2017&gt;=p_ph2,"Phase 2","Phase 3")))</f>
        <v>Phase 2</v>
      </c>
      <c r="H2017" s="14" t="n">
        <f aca="false">IF(I2017&lt;p_local,0,IF(C2017="Aéroport → Aéroport",p_pts_plein,IF(Y2017&gt;0,IF(I2017&lt;=Y2017,p_pts_plein,IF(I2017&lt;=p_mult2*Y2017,p_pts_moyen,p_pts_r3)),IF(I2017&gt;=p_vv_min,p_pts_plein,IF(I2017&gt;=p_vv_moy,p_pts_moyen,p_pts_court))))+IF(INDEX(10_Lieux!$D:$D,U2017)=1,p_prio1,p_prio2)+IF(INDEX(10_Lieux!$D:$D,V2017)=1,p_prio1,p_prio2)+IF(K2017="Oui",p_tf,0)+p_hub*((INDEX(10_Lieux!$H:$H,U2017)="Hub")+(INDEX(10_Lieux!$H:$H,V2017)="Hub"))+IF(OR(INDEX(10_Lieux!$H:$H,U2017)="Premium",INDEX(10_Lieux!$H:$H,V2017)="Premium"),p_prem,0))</f>
        <v>70</v>
      </c>
      <c r="I2017" s="14" t="n">
        <f aca="false">ROUND(W2017*p_facteur,0)</f>
        <v>64</v>
      </c>
      <c r="J2017" s="14" t="str">
        <f aca="false">IF(X2017&lt;60,X2017&amp;" min",INT(X2017/60)&amp;" h"&amp;IF(MOD(X2017,60)=0,""," "&amp;TEXT(MOD(X2017,60),"00")))</f>
        <v>1 h</v>
      </c>
      <c r="K2017" s="14" t="str">
        <f aca="false">IF(S2017&lt;&gt;T2017,"Oui","Non")</f>
        <v>Non</v>
      </c>
      <c r="L2017" s="14" t="str">
        <f aca="false">IF(AND(INDEX(10_Lieux!$B:$B,U2017)="Ville",INDEX(10_Lieux!$B:$B,V2017)="Ville"),"/chauffeur-prive/"&amp;INDEX(10_Lieux!$E:$E,U2017)&amp;"-"&amp;INDEX(10_Lieux!$E:$E,V2017)&amp;"/","/chauffeur-prive/"&amp;INDEX(10_Lieux!$E:$E,U2017)&amp;"/"&amp;INDEX(10_Lieux!$E:$E,V2017)&amp;"/")</f>
        <v>/chauffeur-prive/lausanne/aeroport-geneve/</v>
      </c>
      <c r="M2017" s="14" t="str">
        <f aca="false">IFERROR(INDEX($L:$L,MATCH(B2017&amp;"|"&amp;A2017,$Z:$Z,0)),"—")</f>
        <v>/chauffeur-prive/aeroport-geneve/lausanne/</v>
      </c>
      <c r="N2017" s="14" t="str">
        <f aca="false">IF(LEN("Chauffeur privé "&amp;INDEX(10_Lieux!$J:$J,U2017)&amp;" → "&amp;INDEX(10_Lieux!$J:$J,V2017)&amp;" | 24h/24")&gt;60,"Chauffeur privé "&amp;INDEX(10_Lieux!$J:$J,U2017)&amp;" → "&amp;INDEX(10_Lieux!$J:$J,V2017),"Chauffeur privé "&amp;INDEX(10_Lieux!$J:$J,U2017)&amp;" → "&amp;INDEX(10_Lieux!$J:$J,V2017)&amp;" | 24h/24")</f>
        <v>Chauffeur privé Lausanne → Aéroport de Genève | 24h/24</v>
      </c>
      <c r="O2017" s="14" t="n">
        <f aca="false">LEN(N2017)</f>
        <v>54</v>
      </c>
      <c r="P2017" s="14" t="str">
        <f aca="false">"Chauffeur privé "&amp;INDEX(10_Lieux!$K:$K,U2017)&amp;" vers "&amp;INDEX(10_Lieux!$L:$L,V2017)</f>
        <v>Chauffeur privé de Lausanne vers l'aéroport de Genève</v>
      </c>
      <c r="Q2017" s="14" t="str">
        <f aca="false">"Chauffeur privé "&amp;INDEX(10_Lieux!$K:$K,U2017)&amp;" vers "&amp;INDEX(10_Lieux!$L:$L,V2017)&amp;" : env. "&amp;I2017&amp;" km, "&amp;J2017&amp;" de route. Devis personnalisé, standard 24h/24 et 7j/7."</f>
        <v>Chauffeur privé de Lausanne vers l'aéroport de Genève : env. 64 km, 1 h de route. Devis personnalisé, standard 24h/24 et 7j/7.</v>
      </c>
      <c r="R2017" s="14" t="n">
        <f aca="false">LEN(Q2017)</f>
        <v>126</v>
      </c>
      <c r="S2017" s="14" t="str">
        <f aca="false">INDEX(10_Lieux!$C:$C,U2017)</f>
        <v>Suisse</v>
      </c>
      <c r="T2017" s="14" t="str">
        <f aca="false">INDEX(10_Lieux!$C:$C,V2017)</f>
        <v>Suisse</v>
      </c>
      <c r="U2017" s="14" t="n">
        <f aca="false">MATCH(A2017,10_Lieux!$A:$A,0)</f>
        <v>112</v>
      </c>
      <c r="V2017" s="14" t="n">
        <f aca="false">MATCH(B2017,10_Lieux!$A:$A,0)</f>
        <v>182</v>
      </c>
      <c r="W2017" s="14" t="n">
        <f aca="false">ROUND(6371*2*ASIN(SQRT(SIN(RADIANS(INDEX(10_Lieux!$F:$F,V2017)-INDEX(10_Lieux!$F:$F,U2017))/2)^2+COS(RADIANS(INDEX(10_Lieux!$F:$F,U2017)))*COS(RADIANS(INDEX(10_Lieux!$F:$F,V2017)))*SIN(RADIANS(INDEX(10_Lieux!$G:$G,V2017)-INDEX(10_Lieux!$G:$G,U2017))/2)^2)),1)</f>
        <v>51</v>
      </c>
      <c r="X2017" s="14" t="n">
        <f aca="false">ROUND(I2017/IF(I2017&lt;p_seuil_vitesse,p_vit_lente,p_vit_rapide)*60/15,0)*15</f>
        <v>60</v>
      </c>
      <c r="Y2017" s="14" t="n">
        <f aca="false">MAX(IF(INDEX(10_Lieux!$B:$B,U2017)&lt;&gt;"Ville",INDEX(10_Lieux!$I:$I,U2017),0),IF(INDEX(10_Lieux!$B:$B,V2017)&lt;&gt;"Ville",INDEX(10_Lieux!$I:$I,V2017),0))</f>
        <v>500</v>
      </c>
      <c r="Z2017" s="14" t="str">
        <f aca="false">A2017&amp;"|"&amp;B2017</f>
        <v>Lausanne|Genève Aéroport</v>
      </c>
      <c r="AA2017" s="14" t="str">
        <f aca="false">IF(I2017&lt;p_local,"Local",IF(I2017&lt;p_vv_min,"Courte distance",IF(I2017&lt;p_tres_long,"Longue distance","Très longue distance")))</f>
        <v>Courte distance</v>
      </c>
    </row>
    <row r="2018" customFormat="false" ht="15" hidden="false" customHeight="true" outlineLevel="0" collapsed="false">
      <c r="A2018" s="1" t="s">
        <v>2164</v>
      </c>
      <c r="B2018" s="1" t="s">
        <v>156</v>
      </c>
      <c r="C2018" s="1" t="s">
        <v>34</v>
      </c>
      <c r="D2018" s="1" t="s">
        <v>653</v>
      </c>
      <c r="E2018" s="1" t="s">
        <v>2197</v>
      </c>
      <c r="F2018" s="14" t="s">
        <v>40</v>
      </c>
      <c r="G2018" s="14" t="str">
        <f aca="false">IF(I2018&lt;p_local,"Local → page infra",IF(H2018&gt;=p_ph1,"Phase 1",IF(H2018&gt;=p_ph2,"Phase 2","Phase 3")))</f>
        <v>Phase 2</v>
      </c>
      <c r="H2018" s="14" t="n">
        <f aca="false">IF(I2018&lt;p_local,0,IF(C2018="Aéroport → Aéroport",p_pts_plein,IF(Y2018&gt;0,IF(I2018&lt;=Y2018,p_pts_plein,IF(I2018&lt;=p_mult2*Y2018,p_pts_moyen,p_pts_r3)),IF(I2018&gt;=p_vv_min,p_pts_plein,IF(I2018&gt;=p_vv_moy,p_pts_moyen,p_pts_court))))+IF(INDEX(10_Lieux!$D:$D,U2018)=1,p_prio1,p_prio2)+IF(INDEX(10_Lieux!$D:$D,V2018)=1,p_prio1,p_prio2)+IF(K2018="Oui",p_tf,0)+p_hub*((INDEX(10_Lieux!$H:$H,U2018)="Hub")+(INDEX(10_Lieux!$H:$H,V2018)="Hub"))+IF(OR(INDEX(10_Lieux!$H:$H,U2018)="Premium",INDEX(10_Lieux!$H:$H,V2018)="Premium"),p_prem,0))</f>
        <v>75</v>
      </c>
      <c r="I2018" s="14" t="n">
        <f aca="false">ROUND(W2018*p_facteur,0)</f>
        <v>661</v>
      </c>
      <c r="J2018" s="14" t="str">
        <f aca="false">IF(X2018&lt;60,X2018&amp;" min",INT(X2018/60)&amp;" h"&amp;IF(MOD(X2018,60)=0,""," "&amp;TEXT(MOD(X2018,60),"00")))</f>
        <v>7 h</v>
      </c>
      <c r="K2018" s="14" t="str">
        <f aca="false">IF(S2018&lt;&gt;T2018,"Oui","Non")</f>
        <v>Oui</v>
      </c>
      <c r="L2018" s="14" t="str">
        <f aca="false">IF(AND(INDEX(10_Lieux!$B:$B,U2018)="Ville",INDEX(10_Lieux!$B:$B,V2018)="Ville"),"/chauffeur-prive/"&amp;INDEX(10_Lieux!$E:$E,U2018)&amp;"-"&amp;INDEX(10_Lieux!$E:$E,V2018)&amp;"/","/chauffeur-prive/"&amp;INDEX(10_Lieux!$E:$E,U2018)&amp;"/"&amp;INDEX(10_Lieux!$E:$E,V2018)&amp;"/")</f>
        <v>/chauffeur-prive/aeroport-geneve/bruxelles/</v>
      </c>
      <c r="M2018" s="14" t="str">
        <f aca="false">IFERROR(INDEX($L:$L,MATCH(B2018&amp;"|"&amp;A2018,$Z:$Z,0)),"—")</f>
        <v>/chauffeur-prive/bruxelles/aeroport-geneve/</v>
      </c>
      <c r="N2018" s="14" t="str">
        <f aca="false">IF(LEN("Chauffeur privé "&amp;INDEX(10_Lieux!$J:$J,U2018)&amp;" → "&amp;INDEX(10_Lieux!$J:$J,V2018)&amp;" | 24h/24")&gt;60,"Chauffeur privé "&amp;INDEX(10_Lieux!$J:$J,U2018)&amp;" → "&amp;INDEX(10_Lieux!$J:$J,V2018),"Chauffeur privé "&amp;INDEX(10_Lieux!$J:$J,U2018)&amp;" → "&amp;INDEX(10_Lieux!$J:$J,V2018)&amp;" | 24h/24")</f>
        <v>Chauffeur privé Aéroport de Genève → Bruxelles | 24h/24</v>
      </c>
      <c r="O2018" s="14" t="n">
        <f aca="false">LEN(N2018)</f>
        <v>55</v>
      </c>
      <c r="P2018" s="14" t="str">
        <f aca="false">"Chauffeur privé "&amp;INDEX(10_Lieux!$K:$K,U2018)&amp;" vers "&amp;INDEX(10_Lieux!$L:$L,V2018)</f>
        <v>Chauffeur privé de l'aéroport de Genève vers Bruxelles</v>
      </c>
      <c r="Q2018" s="14" t="str">
        <f aca="false">"Chauffeur privé "&amp;INDEX(10_Lieux!$K:$K,U2018)&amp;" vers "&amp;INDEX(10_Lieux!$L:$L,V2018)&amp;" : env. "&amp;I2018&amp;" km, "&amp;J2018&amp;" de route. Devis personnalisé, standard 24h/24 et 7j/7."</f>
        <v>Chauffeur privé de l'aéroport de Genève vers Bruxelles : env. 661 km, 7 h de route. Devis personnalisé, standard 24h/24 et 7j/7.</v>
      </c>
      <c r="R2018" s="14" t="n">
        <f aca="false">LEN(Q2018)</f>
        <v>128</v>
      </c>
      <c r="S2018" s="14" t="str">
        <f aca="false">INDEX(10_Lieux!$C:$C,U2018)</f>
        <v>Suisse</v>
      </c>
      <c r="T2018" s="14" t="str">
        <f aca="false">INDEX(10_Lieux!$C:$C,V2018)</f>
        <v>Belgique</v>
      </c>
      <c r="U2018" s="14" t="n">
        <f aca="false">MATCH(A2018,10_Lieux!$A:$A,0)</f>
        <v>182</v>
      </c>
      <c r="V2018" s="14" t="n">
        <f aca="false">MATCH(B2018,10_Lieux!$A:$A,0)</f>
        <v>93</v>
      </c>
      <c r="W2018" s="14" t="n">
        <f aca="false">ROUND(6371*2*ASIN(SQRT(SIN(RADIANS(INDEX(10_Lieux!$F:$F,V2018)-INDEX(10_Lieux!$F:$F,U2018))/2)^2+COS(RADIANS(INDEX(10_Lieux!$F:$F,U2018)))*COS(RADIANS(INDEX(10_Lieux!$F:$F,V2018)))*SIN(RADIANS(INDEX(10_Lieux!$G:$G,V2018)-INDEX(10_Lieux!$G:$G,U2018))/2)^2)),1)</f>
        <v>528.4</v>
      </c>
      <c r="X2018" s="14" t="n">
        <f aca="false">ROUND(I2018/IF(I2018&lt;p_seuil_vitesse,p_vit_lente,p_vit_rapide)*60/15,0)*15</f>
        <v>420</v>
      </c>
      <c r="Y2018" s="14" t="n">
        <f aca="false">MAX(IF(INDEX(10_Lieux!$B:$B,U2018)&lt;&gt;"Ville",INDEX(10_Lieux!$I:$I,U2018),0),IF(INDEX(10_Lieux!$B:$B,V2018)&lt;&gt;"Ville",INDEX(10_Lieux!$I:$I,V2018),0))</f>
        <v>500</v>
      </c>
      <c r="Z2018" s="14" t="str">
        <f aca="false">A2018&amp;"|"&amp;B2018</f>
        <v>Genève Aéroport|Bruxelles</v>
      </c>
      <c r="AA2018" s="14" t="str">
        <f aca="false">IF(I2018&lt;p_local,"Local",IF(I2018&lt;p_vv_min,"Courte distance",IF(I2018&lt;p_tres_long,"Longue distance","Très longue distance")))</f>
        <v>Longue distance</v>
      </c>
    </row>
    <row r="2019" customFormat="false" ht="15" hidden="false" customHeight="true" outlineLevel="0" collapsed="false">
      <c r="A2019" s="1" t="s">
        <v>156</v>
      </c>
      <c r="B2019" s="1" t="s">
        <v>2164</v>
      </c>
      <c r="C2019" s="1" t="s">
        <v>35</v>
      </c>
      <c r="D2019" s="1" t="s">
        <v>653</v>
      </c>
      <c r="E2019" s="1" t="s">
        <v>2198</v>
      </c>
      <c r="F2019" s="14" t="s">
        <v>40</v>
      </c>
      <c r="G2019" s="14" t="str">
        <f aca="false">IF(I2019&lt;p_local,"Local → page infra",IF(H2019&gt;=p_ph1,"Phase 1",IF(H2019&gt;=p_ph2,"Phase 2","Phase 3")))</f>
        <v>Phase 2</v>
      </c>
      <c r="H2019" s="14" t="n">
        <f aca="false">IF(I2019&lt;p_local,0,IF(C2019="Aéroport → Aéroport",p_pts_plein,IF(Y2019&gt;0,IF(I2019&lt;=Y2019,p_pts_plein,IF(I2019&lt;=p_mult2*Y2019,p_pts_moyen,p_pts_r3)),IF(I2019&gt;=p_vv_min,p_pts_plein,IF(I2019&gt;=p_vv_moy,p_pts_moyen,p_pts_court))))+IF(INDEX(10_Lieux!$D:$D,U2019)=1,p_prio1,p_prio2)+IF(INDEX(10_Lieux!$D:$D,V2019)=1,p_prio1,p_prio2)+IF(K2019="Oui",p_tf,0)+p_hub*((INDEX(10_Lieux!$H:$H,U2019)="Hub")+(INDEX(10_Lieux!$H:$H,V2019)="Hub"))+IF(OR(INDEX(10_Lieux!$H:$H,U2019)="Premium",INDEX(10_Lieux!$H:$H,V2019)="Premium"),p_prem,0))</f>
        <v>75</v>
      </c>
      <c r="I2019" s="14" t="n">
        <f aca="false">ROUND(W2019*p_facteur,0)</f>
        <v>661</v>
      </c>
      <c r="J2019" s="14" t="str">
        <f aca="false">IF(X2019&lt;60,X2019&amp;" min",INT(X2019/60)&amp;" h"&amp;IF(MOD(X2019,60)=0,""," "&amp;TEXT(MOD(X2019,60),"00")))</f>
        <v>7 h</v>
      </c>
      <c r="K2019" s="14" t="str">
        <f aca="false">IF(S2019&lt;&gt;T2019,"Oui","Non")</f>
        <v>Oui</v>
      </c>
      <c r="L2019" s="14" t="str">
        <f aca="false">IF(AND(INDEX(10_Lieux!$B:$B,U2019)="Ville",INDEX(10_Lieux!$B:$B,V2019)="Ville"),"/chauffeur-prive/"&amp;INDEX(10_Lieux!$E:$E,U2019)&amp;"-"&amp;INDEX(10_Lieux!$E:$E,V2019)&amp;"/","/chauffeur-prive/"&amp;INDEX(10_Lieux!$E:$E,U2019)&amp;"/"&amp;INDEX(10_Lieux!$E:$E,V2019)&amp;"/")</f>
        <v>/chauffeur-prive/bruxelles/aeroport-geneve/</v>
      </c>
      <c r="M2019" s="14" t="str">
        <f aca="false">IFERROR(INDEX($L:$L,MATCH(B2019&amp;"|"&amp;A2019,$Z:$Z,0)),"—")</f>
        <v>/chauffeur-prive/aeroport-geneve/bruxelles/</v>
      </c>
      <c r="N2019" s="14" t="str">
        <f aca="false">IF(LEN("Chauffeur privé "&amp;INDEX(10_Lieux!$J:$J,U2019)&amp;" → "&amp;INDEX(10_Lieux!$J:$J,V2019)&amp;" | 24h/24")&gt;60,"Chauffeur privé "&amp;INDEX(10_Lieux!$J:$J,U2019)&amp;" → "&amp;INDEX(10_Lieux!$J:$J,V2019),"Chauffeur privé "&amp;INDEX(10_Lieux!$J:$J,U2019)&amp;" → "&amp;INDEX(10_Lieux!$J:$J,V2019)&amp;" | 24h/24")</f>
        <v>Chauffeur privé Bruxelles → Aéroport de Genève | 24h/24</v>
      </c>
      <c r="O2019" s="14" t="n">
        <f aca="false">LEN(N2019)</f>
        <v>55</v>
      </c>
      <c r="P2019" s="14" t="str">
        <f aca="false">"Chauffeur privé "&amp;INDEX(10_Lieux!$K:$K,U2019)&amp;" vers "&amp;INDEX(10_Lieux!$L:$L,V2019)</f>
        <v>Chauffeur privé de Bruxelles vers l'aéroport de Genève</v>
      </c>
      <c r="Q2019" s="14" t="str">
        <f aca="false">"Chauffeur privé "&amp;INDEX(10_Lieux!$K:$K,U2019)&amp;" vers "&amp;INDEX(10_Lieux!$L:$L,V2019)&amp;" : env. "&amp;I2019&amp;" km, "&amp;J2019&amp;" de route. Devis personnalisé, standard 24h/24 et 7j/7."</f>
        <v>Chauffeur privé de Bruxelles vers l'aéroport de Genève : env. 661 km, 7 h de route. Devis personnalisé, standard 24h/24 et 7j/7.</v>
      </c>
      <c r="R2019" s="14" t="n">
        <f aca="false">LEN(Q2019)</f>
        <v>128</v>
      </c>
      <c r="S2019" s="14" t="str">
        <f aca="false">INDEX(10_Lieux!$C:$C,U2019)</f>
        <v>Belgique</v>
      </c>
      <c r="T2019" s="14" t="str">
        <f aca="false">INDEX(10_Lieux!$C:$C,V2019)</f>
        <v>Suisse</v>
      </c>
      <c r="U2019" s="14" t="n">
        <f aca="false">MATCH(A2019,10_Lieux!$A:$A,0)</f>
        <v>93</v>
      </c>
      <c r="V2019" s="14" t="n">
        <f aca="false">MATCH(B2019,10_Lieux!$A:$A,0)</f>
        <v>182</v>
      </c>
      <c r="W2019" s="14" t="n">
        <f aca="false">ROUND(6371*2*ASIN(SQRT(SIN(RADIANS(INDEX(10_Lieux!$F:$F,V2019)-INDEX(10_Lieux!$F:$F,U2019))/2)^2+COS(RADIANS(INDEX(10_Lieux!$F:$F,U2019)))*COS(RADIANS(INDEX(10_Lieux!$F:$F,V2019)))*SIN(RADIANS(INDEX(10_Lieux!$G:$G,V2019)-INDEX(10_Lieux!$G:$G,U2019))/2)^2)),1)</f>
        <v>528.4</v>
      </c>
      <c r="X2019" s="14" t="n">
        <f aca="false">ROUND(I2019/IF(I2019&lt;p_seuil_vitesse,p_vit_lente,p_vit_rapide)*60/15,0)*15</f>
        <v>420</v>
      </c>
      <c r="Y2019" s="14" t="n">
        <f aca="false">MAX(IF(INDEX(10_Lieux!$B:$B,U2019)&lt;&gt;"Ville",INDEX(10_Lieux!$I:$I,U2019),0),IF(INDEX(10_Lieux!$B:$B,V2019)&lt;&gt;"Ville",INDEX(10_Lieux!$I:$I,V2019),0))</f>
        <v>500</v>
      </c>
      <c r="Z2019" s="14" t="str">
        <f aca="false">A2019&amp;"|"&amp;B2019</f>
        <v>Bruxelles|Genève Aéroport</v>
      </c>
      <c r="AA2019" s="14" t="str">
        <f aca="false">IF(I2019&lt;p_local,"Local",IF(I2019&lt;p_vv_min,"Courte distance",IF(I2019&lt;p_tres_long,"Longue distance","Très longue distance")))</f>
        <v>Longue distance</v>
      </c>
    </row>
    <row r="2020" customFormat="false" ht="15" hidden="false" customHeight="true" outlineLevel="0" collapsed="false">
      <c r="A2020" s="1" t="s">
        <v>2164</v>
      </c>
      <c r="B2020" s="1" t="s">
        <v>158</v>
      </c>
      <c r="C2020" s="1" t="s">
        <v>34</v>
      </c>
      <c r="D2020" s="1" t="s">
        <v>653</v>
      </c>
      <c r="E2020" s="1" t="s">
        <v>2199</v>
      </c>
      <c r="F2020" s="14" t="s">
        <v>40</v>
      </c>
      <c r="G2020" s="14" t="str">
        <f aca="false">IF(I2020&lt;p_local,"Local → page infra",IF(H2020&gt;=p_ph1,"Phase 1",IF(H2020&gt;=p_ph2,"Phase 2","Phase 3")))</f>
        <v>Phase 2</v>
      </c>
      <c r="H2020" s="14" t="n">
        <f aca="false">IF(I2020&lt;p_local,0,IF(C2020="Aéroport → Aéroport",p_pts_plein,IF(Y2020&gt;0,IF(I2020&lt;=Y2020,p_pts_plein,IF(I2020&lt;=p_mult2*Y2020,p_pts_moyen,p_pts_r3)),IF(I2020&gt;=p_vv_min,p_pts_plein,IF(I2020&gt;=p_vv_moy,p_pts_moyen,p_pts_court))))+IF(INDEX(10_Lieux!$D:$D,U2020)=1,p_prio1,p_prio2)+IF(INDEX(10_Lieux!$D:$D,V2020)=1,p_prio1,p_prio2)+IF(K2020="Oui",p_tf,0)+p_hub*((INDEX(10_Lieux!$H:$H,U2020)="Hub")+(INDEX(10_Lieux!$H:$H,V2020)="Hub"))+IF(OR(INDEX(10_Lieux!$H:$H,U2020)="Premium",INDEX(10_Lieux!$H:$H,V2020)="Premium"),p_prem,0))</f>
        <v>65</v>
      </c>
      <c r="I2020" s="14" t="n">
        <f aca="false">ROUND(W2020*p_facteur,0)</f>
        <v>613</v>
      </c>
      <c r="J2020" s="14" t="str">
        <f aca="false">IF(X2020&lt;60,X2020&amp;" min",INT(X2020/60)&amp;" h"&amp;IF(MOD(X2020,60)=0,""," "&amp;TEXT(MOD(X2020,60),"00")))</f>
        <v>6 h 30</v>
      </c>
      <c r="K2020" s="14" t="str">
        <f aca="false">IF(S2020&lt;&gt;T2020,"Oui","Non")</f>
        <v>Oui</v>
      </c>
      <c r="L2020" s="14" t="str">
        <f aca="false">IF(AND(INDEX(10_Lieux!$B:$B,U2020)="Ville",INDEX(10_Lieux!$B:$B,V2020)="Ville"),"/chauffeur-prive/"&amp;INDEX(10_Lieux!$E:$E,U2020)&amp;"-"&amp;INDEX(10_Lieux!$E:$E,V2020)&amp;"/","/chauffeur-prive/"&amp;INDEX(10_Lieux!$E:$E,U2020)&amp;"/"&amp;INDEX(10_Lieux!$E:$E,V2020)&amp;"/")</f>
        <v>/chauffeur-prive/aeroport-geneve/liege/</v>
      </c>
      <c r="M2020" s="14" t="str">
        <f aca="false">IFERROR(INDEX($L:$L,MATCH(B2020&amp;"|"&amp;A2020,$Z:$Z,0)),"—")</f>
        <v>/chauffeur-prive/liege/aeroport-geneve/</v>
      </c>
      <c r="N2020" s="14" t="str">
        <f aca="false">IF(LEN("Chauffeur privé "&amp;INDEX(10_Lieux!$J:$J,U2020)&amp;" → "&amp;INDEX(10_Lieux!$J:$J,V2020)&amp;" | 24h/24")&gt;60,"Chauffeur privé "&amp;INDEX(10_Lieux!$J:$J,U2020)&amp;" → "&amp;INDEX(10_Lieux!$J:$J,V2020),"Chauffeur privé "&amp;INDEX(10_Lieux!$J:$J,U2020)&amp;" → "&amp;INDEX(10_Lieux!$J:$J,V2020)&amp;" | 24h/24")</f>
        <v>Chauffeur privé Aéroport de Genève → Liège | 24h/24</v>
      </c>
      <c r="O2020" s="14" t="n">
        <f aca="false">LEN(N2020)</f>
        <v>51</v>
      </c>
      <c r="P2020" s="14" t="str">
        <f aca="false">"Chauffeur privé "&amp;INDEX(10_Lieux!$K:$K,U2020)&amp;" vers "&amp;INDEX(10_Lieux!$L:$L,V2020)</f>
        <v>Chauffeur privé de l'aéroport de Genève vers Liège</v>
      </c>
      <c r="Q2020" s="14" t="str">
        <f aca="false">"Chauffeur privé "&amp;INDEX(10_Lieux!$K:$K,U2020)&amp;" vers "&amp;INDEX(10_Lieux!$L:$L,V2020)&amp;" : env. "&amp;I2020&amp;" km, "&amp;J2020&amp;" de route. Devis personnalisé, standard 24h/24 et 7j/7."</f>
        <v>Chauffeur privé de l'aéroport de Genève vers Liège : env. 613 km, 6 h 30 de route. Devis personnalisé, standard 24h/24 et 7j/7.</v>
      </c>
      <c r="R2020" s="14" t="n">
        <f aca="false">LEN(Q2020)</f>
        <v>127</v>
      </c>
      <c r="S2020" s="14" t="str">
        <f aca="false">INDEX(10_Lieux!$C:$C,U2020)</f>
        <v>Suisse</v>
      </c>
      <c r="T2020" s="14" t="str">
        <f aca="false">INDEX(10_Lieux!$C:$C,V2020)</f>
        <v>Belgique</v>
      </c>
      <c r="U2020" s="14" t="n">
        <f aca="false">MATCH(A2020,10_Lieux!$A:$A,0)</f>
        <v>182</v>
      </c>
      <c r="V2020" s="14" t="n">
        <f aca="false">MATCH(B2020,10_Lieux!$A:$A,0)</f>
        <v>94</v>
      </c>
      <c r="W2020" s="14" t="n">
        <f aca="false">ROUND(6371*2*ASIN(SQRT(SIN(RADIANS(INDEX(10_Lieux!$F:$F,V2020)-INDEX(10_Lieux!$F:$F,U2020))/2)^2+COS(RADIANS(INDEX(10_Lieux!$F:$F,U2020)))*COS(RADIANS(INDEX(10_Lieux!$F:$F,V2020)))*SIN(RADIANS(INDEX(10_Lieux!$G:$G,V2020)-INDEX(10_Lieux!$G:$G,U2020))/2)^2)),1)</f>
        <v>490.3</v>
      </c>
      <c r="X2020" s="14" t="n">
        <f aca="false">ROUND(I2020/IF(I2020&lt;p_seuil_vitesse,p_vit_lente,p_vit_rapide)*60/15,0)*15</f>
        <v>390</v>
      </c>
      <c r="Y2020" s="14" t="n">
        <f aca="false">MAX(IF(INDEX(10_Lieux!$B:$B,U2020)&lt;&gt;"Ville",INDEX(10_Lieux!$I:$I,U2020),0),IF(INDEX(10_Lieux!$B:$B,V2020)&lt;&gt;"Ville",INDEX(10_Lieux!$I:$I,V2020),0))</f>
        <v>500</v>
      </c>
      <c r="Z2020" s="14" t="str">
        <f aca="false">A2020&amp;"|"&amp;B2020</f>
        <v>Genève Aéroport|Liège</v>
      </c>
      <c r="AA2020" s="14" t="str">
        <f aca="false">IF(I2020&lt;p_local,"Local",IF(I2020&lt;p_vv_min,"Courte distance",IF(I2020&lt;p_tres_long,"Longue distance","Très longue distance")))</f>
        <v>Longue distance</v>
      </c>
    </row>
    <row r="2021" customFormat="false" ht="15" hidden="false" customHeight="true" outlineLevel="0" collapsed="false">
      <c r="A2021" s="1" t="s">
        <v>158</v>
      </c>
      <c r="B2021" s="1" t="s">
        <v>2164</v>
      </c>
      <c r="C2021" s="1" t="s">
        <v>35</v>
      </c>
      <c r="D2021" s="1" t="s">
        <v>653</v>
      </c>
      <c r="E2021" s="1" t="s">
        <v>2200</v>
      </c>
      <c r="F2021" s="14" t="s">
        <v>40</v>
      </c>
      <c r="G2021" s="14" t="str">
        <f aca="false">IF(I2021&lt;p_local,"Local → page infra",IF(H2021&gt;=p_ph1,"Phase 1",IF(H2021&gt;=p_ph2,"Phase 2","Phase 3")))</f>
        <v>Phase 2</v>
      </c>
      <c r="H2021" s="14" t="n">
        <f aca="false">IF(I2021&lt;p_local,0,IF(C2021="Aéroport → Aéroport",p_pts_plein,IF(Y2021&gt;0,IF(I2021&lt;=Y2021,p_pts_plein,IF(I2021&lt;=p_mult2*Y2021,p_pts_moyen,p_pts_r3)),IF(I2021&gt;=p_vv_min,p_pts_plein,IF(I2021&gt;=p_vv_moy,p_pts_moyen,p_pts_court))))+IF(INDEX(10_Lieux!$D:$D,U2021)=1,p_prio1,p_prio2)+IF(INDEX(10_Lieux!$D:$D,V2021)=1,p_prio1,p_prio2)+IF(K2021="Oui",p_tf,0)+p_hub*((INDEX(10_Lieux!$H:$H,U2021)="Hub")+(INDEX(10_Lieux!$H:$H,V2021)="Hub"))+IF(OR(INDEX(10_Lieux!$H:$H,U2021)="Premium",INDEX(10_Lieux!$H:$H,V2021)="Premium"),p_prem,0))</f>
        <v>65</v>
      </c>
      <c r="I2021" s="14" t="n">
        <f aca="false">ROUND(W2021*p_facteur,0)</f>
        <v>613</v>
      </c>
      <c r="J2021" s="14" t="str">
        <f aca="false">IF(X2021&lt;60,X2021&amp;" min",INT(X2021/60)&amp;" h"&amp;IF(MOD(X2021,60)=0,""," "&amp;TEXT(MOD(X2021,60),"00")))</f>
        <v>6 h 30</v>
      </c>
      <c r="K2021" s="14" t="str">
        <f aca="false">IF(S2021&lt;&gt;T2021,"Oui","Non")</f>
        <v>Oui</v>
      </c>
      <c r="L2021" s="14" t="str">
        <f aca="false">IF(AND(INDEX(10_Lieux!$B:$B,U2021)="Ville",INDEX(10_Lieux!$B:$B,V2021)="Ville"),"/chauffeur-prive/"&amp;INDEX(10_Lieux!$E:$E,U2021)&amp;"-"&amp;INDEX(10_Lieux!$E:$E,V2021)&amp;"/","/chauffeur-prive/"&amp;INDEX(10_Lieux!$E:$E,U2021)&amp;"/"&amp;INDEX(10_Lieux!$E:$E,V2021)&amp;"/")</f>
        <v>/chauffeur-prive/liege/aeroport-geneve/</v>
      </c>
      <c r="M2021" s="14" t="str">
        <f aca="false">IFERROR(INDEX($L:$L,MATCH(B2021&amp;"|"&amp;A2021,$Z:$Z,0)),"—")</f>
        <v>/chauffeur-prive/aeroport-geneve/liege/</v>
      </c>
      <c r="N2021" s="14" t="str">
        <f aca="false">IF(LEN("Chauffeur privé "&amp;INDEX(10_Lieux!$J:$J,U2021)&amp;" → "&amp;INDEX(10_Lieux!$J:$J,V2021)&amp;" | 24h/24")&gt;60,"Chauffeur privé "&amp;INDEX(10_Lieux!$J:$J,U2021)&amp;" → "&amp;INDEX(10_Lieux!$J:$J,V2021),"Chauffeur privé "&amp;INDEX(10_Lieux!$J:$J,U2021)&amp;" → "&amp;INDEX(10_Lieux!$J:$J,V2021)&amp;" | 24h/24")</f>
        <v>Chauffeur privé Liège → Aéroport de Genève | 24h/24</v>
      </c>
      <c r="O2021" s="14" t="n">
        <f aca="false">LEN(N2021)</f>
        <v>51</v>
      </c>
      <c r="P2021" s="14" t="str">
        <f aca="false">"Chauffeur privé "&amp;INDEX(10_Lieux!$K:$K,U2021)&amp;" vers "&amp;INDEX(10_Lieux!$L:$L,V2021)</f>
        <v>Chauffeur privé de Liège vers l'aéroport de Genève</v>
      </c>
      <c r="Q2021" s="14" t="str">
        <f aca="false">"Chauffeur privé "&amp;INDEX(10_Lieux!$K:$K,U2021)&amp;" vers "&amp;INDEX(10_Lieux!$L:$L,V2021)&amp;" : env. "&amp;I2021&amp;" km, "&amp;J2021&amp;" de route. Devis personnalisé, standard 24h/24 et 7j/7."</f>
        <v>Chauffeur privé de Liège vers l'aéroport de Genève : env. 613 km, 6 h 30 de route. Devis personnalisé, standard 24h/24 et 7j/7.</v>
      </c>
      <c r="R2021" s="14" t="n">
        <f aca="false">LEN(Q2021)</f>
        <v>127</v>
      </c>
      <c r="S2021" s="14" t="str">
        <f aca="false">INDEX(10_Lieux!$C:$C,U2021)</f>
        <v>Belgique</v>
      </c>
      <c r="T2021" s="14" t="str">
        <f aca="false">INDEX(10_Lieux!$C:$C,V2021)</f>
        <v>Suisse</v>
      </c>
      <c r="U2021" s="14" t="n">
        <f aca="false">MATCH(A2021,10_Lieux!$A:$A,0)</f>
        <v>94</v>
      </c>
      <c r="V2021" s="14" t="n">
        <f aca="false">MATCH(B2021,10_Lieux!$A:$A,0)</f>
        <v>182</v>
      </c>
      <c r="W2021" s="14" t="n">
        <f aca="false">ROUND(6371*2*ASIN(SQRT(SIN(RADIANS(INDEX(10_Lieux!$F:$F,V2021)-INDEX(10_Lieux!$F:$F,U2021))/2)^2+COS(RADIANS(INDEX(10_Lieux!$F:$F,U2021)))*COS(RADIANS(INDEX(10_Lieux!$F:$F,V2021)))*SIN(RADIANS(INDEX(10_Lieux!$G:$G,V2021)-INDEX(10_Lieux!$G:$G,U2021))/2)^2)),1)</f>
        <v>490.3</v>
      </c>
      <c r="X2021" s="14" t="n">
        <f aca="false">ROUND(I2021/IF(I2021&lt;p_seuil_vitesse,p_vit_lente,p_vit_rapide)*60/15,0)*15</f>
        <v>390</v>
      </c>
      <c r="Y2021" s="14" t="n">
        <f aca="false">MAX(IF(INDEX(10_Lieux!$B:$B,U2021)&lt;&gt;"Ville",INDEX(10_Lieux!$I:$I,U2021),0),IF(INDEX(10_Lieux!$B:$B,V2021)&lt;&gt;"Ville",INDEX(10_Lieux!$I:$I,V2021),0))</f>
        <v>500</v>
      </c>
      <c r="Z2021" s="14" t="str">
        <f aca="false">A2021&amp;"|"&amp;B2021</f>
        <v>Liège|Genève Aéroport</v>
      </c>
      <c r="AA2021" s="14" t="str">
        <f aca="false">IF(I2021&lt;p_local,"Local",IF(I2021&lt;p_vv_min,"Courte distance",IF(I2021&lt;p_tres_long,"Longue distance","Très longue distance")))</f>
        <v>Longue distance</v>
      </c>
    </row>
    <row r="2022" customFormat="false" ht="15" hidden="false" customHeight="true" outlineLevel="0" collapsed="false">
      <c r="A2022" s="1" t="s">
        <v>2164</v>
      </c>
      <c r="B2022" s="1" t="s">
        <v>160</v>
      </c>
      <c r="C2022" s="1" t="s">
        <v>34</v>
      </c>
      <c r="D2022" s="1" t="s">
        <v>653</v>
      </c>
      <c r="E2022" s="1" t="s">
        <v>2201</v>
      </c>
      <c r="F2022" s="14" t="s">
        <v>40</v>
      </c>
      <c r="G2022" s="14" t="str">
        <f aca="false">IF(I2022&lt;p_local,"Local → page infra",IF(H2022&gt;=p_ph1,"Phase 1",IF(H2022&gt;=p_ph2,"Phase 2","Phase 3")))</f>
        <v>Phase 2</v>
      </c>
      <c r="H2022" s="14" t="n">
        <f aca="false">IF(I2022&lt;p_local,0,IF(C2022="Aéroport → Aéroport",p_pts_plein,IF(Y2022&gt;0,IF(I2022&lt;=Y2022,p_pts_plein,IF(I2022&lt;=p_mult2*Y2022,p_pts_moyen,p_pts_r3)),IF(I2022&gt;=p_vv_min,p_pts_plein,IF(I2022&gt;=p_vv_moy,p_pts_moyen,p_pts_court))))+IF(INDEX(10_Lieux!$D:$D,U2022)=1,p_prio1,p_prio2)+IF(INDEX(10_Lieux!$D:$D,V2022)=1,p_prio1,p_prio2)+IF(K2022="Oui",p_tf,0)+p_hub*((INDEX(10_Lieux!$H:$H,U2022)="Hub")+(INDEX(10_Lieux!$H:$H,V2022)="Hub"))+IF(OR(INDEX(10_Lieux!$H:$H,U2022)="Premium",INDEX(10_Lieux!$H:$H,V2022)="Premium"),p_prem,0))</f>
        <v>65</v>
      </c>
      <c r="I2022" s="14" t="n">
        <f aca="false">ROUND(W2022*p_facteur,0)</f>
        <v>600</v>
      </c>
      <c r="J2022" s="14" t="str">
        <f aca="false">IF(X2022&lt;60,X2022&amp;" min",INT(X2022/60)&amp;" h"&amp;IF(MOD(X2022,60)=0,""," "&amp;TEXT(MOD(X2022,60),"00")))</f>
        <v>6 h 15</v>
      </c>
      <c r="K2022" s="14" t="str">
        <f aca="false">IF(S2022&lt;&gt;T2022,"Oui","Non")</f>
        <v>Oui</v>
      </c>
      <c r="L2022" s="14" t="str">
        <f aca="false">IF(AND(INDEX(10_Lieux!$B:$B,U2022)="Ville",INDEX(10_Lieux!$B:$B,V2022)="Ville"),"/chauffeur-prive/"&amp;INDEX(10_Lieux!$E:$E,U2022)&amp;"-"&amp;INDEX(10_Lieux!$E:$E,V2022)&amp;"/","/chauffeur-prive/"&amp;INDEX(10_Lieux!$E:$E,U2022)&amp;"/"&amp;INDEX(10_Lieux!$E:$E,V2022)&amp;"/")</f>
        <v>/chauffeur-prive/aeroport-geneve/charleroi/</v>
      </c>
      <c r="M2022" s="14" t="str">
        <f aca="false">IFERROR(INDEX($L:$L,MATCH(B2022&amp;"|"&amp;A2022,$Z:$Z,0)),"—")</f>
        <v>/chauffeur-prive/charleroi/aeroport-geneve/</v>
      </c>
      <c r="N2022" s="14" t="str">
        <f aca="false">IF(LEN("Chauffeur privé "&amp;INDEX(10_Lieux!$J:$J,U2022)&amp;" → "&amp;INDEX(10_Lieux!$J:$J,V2022)&amp;" | 24h/24")&gt;60,"Chauffeur privé "&amp;INDEX(10_Lieux!$J:$J,U2022)&amp;" → "&amp;INDEX(10_Lieux!$J:$J,V2022),"Chauffeur privé "&amp;INDEX(10_Lieux!$J:$J,U2022)&amp;" → "&amp;INDEX(10_Lieux!$J:$J,V2022)&amp;" | 24h/24")</f>
        <v>Chauffeur privé Aéroport de Genève → Charleroi | 24h/24</v>
      </c>
      <c r="O2022" s="14" t="n">
        <f aca="false">LEN(N2022)</f>
        <v>55</v>
      </c>
      <c r="P2022" s="14" t="str">
        <f aca="false">"Chauffeur privé "&amp;INDEX(10_Lieux!$K:$K,U2022)&amp;" vers "&amp;INDEX(10_Lieux!$L:$L,V2022)</f>
        <v>Chauffeur privé de l'aéroport de Genève vers Charleroi</v>
      </c>
      <c r="Q2022" s="14" t="str">
        <f aca="false">"Chauffeur privé "&amp;INDEX(10_Lieux!$K:$K,U2022)&amp;" vers "&amp;INDEX(10_Lieux!$L:$L,V2022)&amp;" : env. "&amp;I2022&amp;" km, "&amp;J2022&amp;" de route. Devis personnalisé, standard 24h/24 et 7j/7."</f>
        <v>Chauffeur privé de l'aéroport de Genève vers Charleroi : env. 600 km, 6 h 15 de route. Devis personnalisé, standard 24h/24 et 7j/7.</v>
      </c>
      <c r="R2022" s="14" t="n">
        <f aca="false">LEN(Q2022)</f>
        <v>131</v>
      </c>
      <c r="S2022" s="14" t="str">
        <f aca="false">INDEX(10_Lieux!$C:$C,U2022)</f>
        <v>Suisse</v>
      </c>
      <c r="T2022" s="14" t="str">
        <f aca="false">INDEX(10_Lieux!$C:$C,V2022)</f>
        <v>Belgique</v>
      </c>
      <c r="U2022" s="14" t="n">
        <f aca="false">MATCH(A2022,10_Lieux!$A:$A,0)</f>
        <v>182</v>
      </c>
      <c r="V2022" s="14" t="n">
        <f aca="false">MATCH(B2022,10_Lieux!$A:$A,0)</f>
        <v>96</v>
      </c>
      <c r="W2022" s="14" t="n">
        <f aca="false">ROUND(6371*2*ASIN(SQRT(SIN(RADIANS(INDEX(10_Lieux!$F:$F,V2022)-INDEX(10_Lieux!$F:$F,U2022))/2)^2+COS(RADIANS(INDEX(10_Lieux!$F:$F,U2022)))*COS(RADIANS(INDEX(10_Lieux!$F:$F,V2022)))*SIN(RADIANS(INDEX(10_Lieux!$G:$G,V2022)-INDEX(10_Lieux!$G:$G,U2022))/2)^2)),1)</f>
        <v>480</v>
      </c>
      <c r="X2022" s="14" t="n">
        <f aca="false">ROUND(I2022/IF(I2022&lt;p_seuil_vitesse,p_vit_lente,p_vit_rapide)*60/15,0)*15</f>
        <v>375</v>
      </c>
      <c r="Y2022" s="14" t="n">
        <f aca="false">MAX(IF(INDEX(10_Lieux!$B:$B,U2022)&lt;&gt;"Ville",INDEX(10_Lieux!$I:$I,U2022),0),IF(INDEX(10_Lieux!$B:$B,V2022)&lt;&gt;"Ville",INDEX(10_Lieux!$I:$I,V2022),0))</f>
        <v>500</v>
      </c>
      <c r="Z2022" s="14" t="str">
        <f aca="false">A2022&amp;"|"&amp;B2022</f>
        <v>Genève Aéroport|Charleroi</v>
      </c>
      <c r="AA2022" s="14" t="str">
        <f aca="false">IF(I2022&lt;p_local,"Local",IF(I2022&lt;p_vv_min,"Courte distance",IF(I2022&lt;p_tres_long,"Longue distance","Très longue distance")))</f>
        <v>Longue distance</v>
      </c>
    </row>
    <row r="2023" customFormat="false" ht="15" hidden="false" customHeight="true" outlineLevel="0" collapsed="false">
      <c r="A2023" s="1" t="s">
        <v>160</v>
      </c>
      <c r="B2023" s="1" t="s">
        <v>2164</v>
      </c>
      <c r="C2023" s="1" t="s">
        <v>35</v>
      </c>
      <c r="D2023" s="1" t="s">
        <v>653</v>
      </c>
      <c r="E2023" s="1" t="s">
        <v>2202</v>
      </c>
      <c r="F2023" s="14" t="s">
        <v>40</v>
      </c>
      <c r="G2023" s="14" t="str">
        <f aca="false">IF(I2023&lt;p_local,"Local → page infra",IF(H2023&gt;=p_ph1,"Phase 1",IF(H2023&gt;=p_ph2,"Phase 2","Phase 3")))</f>
        <v>Phase 2</v>
      </c>
      <c r="H2023" s="14" t="n">
        <f aca="false">IF(I2023&lt;p_local,0,IF(C2023="Aéroport → Aéroport",p_pts_plein,IF(Y2023&gt;0,IF(I2023&lt;=Y2023,p_pts_plein,IF(I2023&lt;=p_mult2*Y2023,p_pts_moyen,p_pts_r3)),IF(I2023&gt;=p_vv_min,p_pts_plein,IF(I2023&gt;=p_vv_moy,p_pts_moyen,p_pts_court))))+IF(INDEX(10_Lieux!$D:$D,U2023)=1,p_prio1,p_prio2)+IF(INDEX(10_Lieux!$D:$D,V2023)=1,p_prio1,p_prio2)+IF(K2023="Oui",p_tf,0)+p_hub*((INDEX(10_Lieux!$H:$H,U2023)="Hub")+(INDEX(10_Lieux!$H:$H,V2023)="Hub"))+IF(OR(INDEX(10_Lieux!$H:$H,U2023)="Premium",INDEX(10_Lieux!$H:$H,V2023)="Premium"),p_prem,0))</f>
        <v>65</v>
      </c>
      <c r="I2023" s="14" t="n">
        <f aca="false">ROUND(W2023*p_facteur,0)</f>
        <v>600</v>
      </c>
      <c r="J2023" s="14" t="str">
        <f aca="false">IF(X2023&lt;60,X2023&amp;" min",INT(X2023/60)&amp;" h"&amp;IF(MOD(X2023,60)=0,""," "&amp;TEXT(MOD(X2023,60),"00")))</f>
        <v>6 h 15</v>
      </c>
      <c r="K2023" s="14" t="str">
        <f aca="false">IF(S2023&lt;&gt;T2023,"Oui","Non")</f>
        <v>Oui</v>
      </c>
      <c r="L2023" s="14" t="str">
        <f aca="false">IF(AND(INDEX(10_Lieux!$B:$B,U2023)="Ville",INDEX(10_Lieux!$B:$B,V2023)="Ville"),"/chauffeur-prive/"&amp;INDEX(10_Lieux!$E:$E,U2023)&amp;"-"&amp;INDEX(10_Lieux!$E:$E,V2023)&amp;"/","/chauffeur-prive/"&amp;INDEX(10_Lieux!$E:$E,U2023)&amp;"/"&amp;INDEX(10_Lieux!$E:$E,V2023)&amp;"/")</f>
        <v>/chauffeur-prive/charleroi/aeroport-geneve/</v>
      </c>
      <c r="M2023" s="14" t="str">
        <f aca="false">IFERROR(INDEX($L:$L,MATCH(B2023&amp;"|"&amp;A2023,$Z:$Z,0)),"—")</f>
        <v>/chauffeur-prive/aeroport-geneve/charleroi/</v>
      </c>
      <c r="N2023" s="14" t="str">
        <f aca="false">IF(LEN("Chauffeur privé "&amp;INDEX(10_Lieux!$J:$J,U2023)&amp;" → "&amp;INDEX(10_Lieux!$J:$J,V2023)&amp;" | 24h/24")&gt;60,"Chauffeur privé "&amp;INDEX(10_Lieux!$J:$J,U2023)&amp;" → "&amp;INDEX(10_Lieux!$J:$J,V2023),"Chauffeur privé "&amp;INDEX(10_Lieux!$J:$J,U2023)&amp;" → "&amp;INDEX(10_Lieux!$J:$J,V2023)&amp;" | 24h/24")</f>
        <v>Chauffeur privé Charleroi → Aéroport de Genève | 24h/24</v>
      </c>
      <c r="O2023" s="14" t="n">
        <f aca="false">LEN(N2023)</f>
        <v>55</v>
      </c>
      <c r="P2023" s="14" t="str">
        <f aca="false">"Chauffeur privé "&amp;INDEX(10_Lieux!$K:$K,U2023)&amp;" vers "&amp;INDEX(10_Lieux!$L:$L,V2023)</f>
        <v>Chauffeur privé de Charleroi vers l'aéroport de Genève</v>
      </c>
      <c r="Q2023" s="14" t="str">
        <f aca="false">"Chauffeur privé "&amp;INDEX(10_Lieux!$K:$K,U2023)&amp;" vers "&amp;INDEX(10_Lieux!$L:$L,V2023)&amp;" : env. "&amp;I2023&amp;" km, "&amp;J2023&amp;" de route. Devis personnalisé, standard 24h/24 et 7j/7."</f>
        <v>Chauffeur privé de Charleroi vers l'aéroport de Genève : env. 600 km, 6 h 15 de route. Devis personnalisé, standard 24h/24 et 7j/7.</v>
      </c>
      <c r="R2023" s="14" t="n">
        <f aca="false">LEN(Q2023)</f>
        <v>131</v>
      </c>
      <c r="S2023" s="14" t="str">
        <f aca="false">INDEX(10_Lieux!$C:$C,U2023)</f>
        <v>Belgique</v>
      </c>
      <c r="T2023" s="14" t="str">
        <f aca="false">INDEX(10_Lieux!$C:$C,V2023)</f>
        <v>Suisse</v>
      </c>
      <c r="U2023" s="14" t="n">
        <f aca="false">MATCH(A2023,10_Lieux!$A:$A,0)</f>
        <v>96</v>
      </c>
      <c r="V2023" s="14" t="n">
        <f aca="false">MATCH(B2023,10_Lieux!$A:$A,0)</f>
        <v>182</v>
      </c>
      <c r="W2023" s="14" t="n">
        <f aca="false">ROUND(6371*2*ASIN(SQRT(SIN(RADIANS(INDEX(10_Lieux!$F:$F,V2023)-INDEX(10_Lieux!$F:$F,U2023))/2)^2+COS(RADIANS(INDEX(10_Lieux!$F:$F,U2023)))*COS(RADIANS(INDEX(10_Lieux!$F:$F,V2023)))*SIN(RADIANS(INDEX(10_Lieux!$G:$G,V2023)-INDEX(10_Lieux!$G:$G,U2023))/2)^2)),1)</f>
        <v>480</v>
      </c>
      <c r="X2023" s="14" t="n">
        <f aca="false">ROUND(I2023/IF(I2023&lt;p_seuil_vitesse,p_vit_lente,p_vit_rapide)*60/15,0)*15</f>
        <v>375</v>
      </c>
      <c r="Y2023" s="14" t="n">
        <f aca="false">MAX(IF(INDEX(10_Lieux!$B:$B,U2023)&lt;&gt;"Ville",INDEX(10_Lieux!$I:$I,U2023),0),IF(INDEX(10_Lieux!$B:$B,V2023)&lt;&gt;"Ville",INDEX(10_Lieux!$I:$I,V2023),0))</f>
        <v>500</v>
      </c>
      <c r="Z2023" s="14" t="str">
        <f aca="false">A2023&amp;"|"&amp;B2023</f>
        <v>Charleroi|Genève Aéroport</v>
      </c>
      <c r="AA2023" s="14" t="str">
        <f aca="false">IF(I2023&lt;p_local,"Local",IF(I2023&lt;p_vv_min,"Courte distance",IF(I2023&lt;p_tres_long,"Longue distance","Très longue distance")))</f>
        <v>Longue distance</v>
      </c>
    </row>
    <row r="2024" customFormat="false" ht="15" hidden="false" customHeight="true" outlineLevel="0" collapsed="false">
      <c r="A2024" s="1" t="s">
        <v>2164</v>
      </c>
      <c r="B2024" s="1" t="s">
        <v>162</v>
      </c>
      <c r="C2024" s="1" t="s">
        <v>34</v>
      </c>
      <c r="D2024" s="1" t="s">
        <v>653</v>
      </c>
      <c r="E2024" s="1" t="s">
        <v>2203</v>
      </c>
      <c r="F2024" s="14" t="s">
        <v>40</v>
      </c>
      <c r="G2024" s="14" t="str">
        <f aca="false">IF(I2024&lt;p_local,"Local → page infra",IF(H2024&gt;=p_ph1,"Phase 1",IF(H2024&gt;=p_ph2,"Phase 2","Phase 3")))</f>
        <v>Phase 2</v>
      </c>
      <c r="H2024" s="14" t="n">
        <f aca="false">IF(I2024&lt;p_local,0,IF(C2024="Aéroport → Aéroport",p_pts_plein,IF(Y2024&gt;0,IF(I2024&lt;=Y2024,p_pts_plein,IF(I2024&lt;=p_mult2*Y2024,p_pts_moyen,p_pts_r3)),IF(I2024&gt;=p_vv_min,p_pts_plein,IF(I2024&gt;=p_vv_moy,p_pts_moyen,p_pts_court))))+IF(INDEX(10_Lieux!$D:$D,U2024)=1,p_prio1,p_prio2)+IF(INDEX(10_Lieux!$D:$D,V2024)=1,p_prio1,p_prio2)+IF(K2024="Oui",p_tf,0)+p_hub*((INDEX(10_Lieux!$H:$H,U2024)="Hub")+(INDEX(10_Lieux!$H:$H,V2024)="Hub"))+IF(OR(INDEX(10_Lieux!$H:$H,U2024)="Premium",INDEX(10_Lieux!$H:$H,V2024)="Premium"),p_prem,0))</f>
        <v>70</v>
      </c>
      <c r="I2024" s="14" t="n">
        <f aca="false">ROUND(W2024*p_facteur,0)</f>
        <v>231</v>
      </c>
      <c r="J2024" s="14" t="str">
        <f aca="false">IF(X2024&lt;60,X2024&amp;" min",INT(X2024/60)&amp;" h"&amp;IF(MOD(X2024,60)=0,""," "&amp;TEXT(MOD(X2024,60),"00")))</f>
        <v>2 h 30</v>
      </c>
      <c r="K2024" s="14" t="str">
        <f aca="false">IF(S2024&lt;&gt;T2024,"Oui","Non")</f>
        <v>Non</v>
      </c>
      <c r="L2024" s="14" t="str">
        <f aca="false">IF(AND(INDEX(10_Lieux!$B:$B,U2024)="Ville",INDEX(10_Lieux!$B:$B,V2024)="Ville"),"/chauffeur-prive/"&amp;INDEX(10_Lieux!$E:$E,U2024)&amp;"-"&amp;INDEX(10_Lieux!$E:$E,V2024)&amp;"/","/chauffeur-prive/"&amp;INDEX(10_Lieux!$E:$E,U2024)&amp;"/"&amp;INDEX(10_Lieux!$E:$E,V2024)&amp;"/")</f>
        <v>/chauffeur-prive/aeroport-geneve/bale/</v>
      </c>
      <c r="M2024" s="14" t="str">
        <f aca="false">IFERROR(INDEX($L:$L,MATCH(B2024&amp;"|"&amp;A2024,$Z:$Z,0)),"—")</f>
        <v>/chauffeur-prive/bale/aeroport-geneve/</v>
      </c>
      <c r="N2024" s="14" t="str">
        <f aca="false">IF(LEN("Chauffeur privé "&amp;INDEX(10_Lieux!$J:$J,U2024)&amp;" → "&amp;INDEX(10_Lieux!$J:$J,V2024)&amp;" | 24h/24")&gt;60,"Chauffeur privé "&amp;INDEX(10_Lieux!$J:$J,U2024)&amp;" → "&amp;INDEX(10_Lieux!$J:$J,V2024),"Chauffeur privé "&amp;INDEX(10_Lieux!$J:$J,U2024)&amp;" → "&amp;INDEX(10_Lieux!$J:$J,V2024)&amp;" | 24h/24")</f>
        <v>Chauffeur privé Aéroport de Genève → Bâle | 24h/24</v>
      </c>
      <c r="O2024" s="14" t="n">
        <f aca="false">LEN(N2024)</f>
        <v>50</v>
      </c>
      <c r="P2024" s="14" t="str">
        <f aca="false">"Chauffeur privé "&amp;INDEX(10_Lieux!$K:$K,U2024)&amp;" vers "&amp;INDEX(10_Lieux!$L:$L,V2024)</f>
        <v>Chauffeur privé de l'aéroport de Genève vers Bâle</v>
      </c>
      <c r="Q2024" s="14" t="str">
        <f aca="false">"Chauffeur privé "&amp;INDEX(10_Lieux!$K:$K,U2024)&amp;" vers "&amp;INDEX(10_Lieux!$L:$L,V2024)&amp;" : env. "&amp;I2024&amp;" km, "&amp;J2024&amp;" de route. Devis personnalisé, standard 24h/24 et 7j/7."</f>
        <v>Chauffeur privé de l'aéroport de Genève vers Bâle : env. 231 km, 2 h 30 de route. Devis personnalisé, standard 24h/24 et 7j/7.</v>
      </c>
      <c r="R2024" s="14" t="n">
        <f aca="false">LEN(Q2024)</f>
        <v>126</v>
      </c>
      <c r="S2024" s="14" t="str">
        <f aca="false">INDEX(10_Lieux!$C:$C,U2024)</f>
        <v>Suisse</v>
      </c>
      <c r="T2024" s="14" t="str">
        <f aca="false">INDEX(10_Lieux!$C:$C,V2024)</f>
        <v>Suisse</v>
      </c>
      <c r="U2024" s="14" t="n">
        <f aca="false">MATCH(A2024,10_Lieux!$A:$A,0)</f>
        <v>182</v>
      </c>
      <c r="V2024" s="14" t="n">
        <f aca="false">MATCH(B2024,10_Lieux!$A:$A,0)</f>
        <v>121</v>
      </c>
      <c r="W2024" s="14" t="n">
        <f aca="false">ROUND(6371*2*ASIN(SQRT(SIN(RADIANS(INDEX(10_Lieux!$F:$F,V2024)-INDEX(10_Lieux!$F:$F,U2024))/2)^2+COS(RADIANS(INDEX(10_Lieux!$F:$F,U2024)))*COS(RADIANS(INDEX(10_Lieux!$F:$F,V2024)))*SIN(RADIANS(INDEX(10_Lieux!$G:$G,V2024)-INDEX(10_Lieux!$G:$G,U2024))/2)^2)),1)</f>
        <v>185.1</v>
      </c>
      <c r="X2024" s="14" t="n">
        <f aca="false">ROUND(I2024/IF(I2024&lt;p_seuil_vitesse,p_vit_lente,p_vit_rapide)*60/15,0)*15</f>
        <v>150</v>
      </c>
      <c r="Y2024" s="14" t="n">
        <f aca="false">MAX(IF(INDEX(10_Lieux!$B:$B,U2024)&lt;&gt;"Ville",INDEX(10_Lieux!$I:$I,U2024),0),IF(INDEX(10_Lieux!$B:$B,V2024)&lt;&gt;"Ville",INDEX(10_Lieux!$I:$I,V2024),0))</f>
        <v>500</v>
      </c>
      <c r="Z2024" s="14" t="str">
        <f aca="false">A2024&amp;"|"&amp;B2024</f>
        <v>Genève Aéroport|Bâle</v>
      </c>
      <c r="AA2024" s="14" t="str">
        <f aca="false">IF(I2024&lt;p_local,"Local",IF(I2024&lt;p_vv_min,"Courte distance",IF(I2024&lt;p_tres_long,"Longue distance","Très longue distance")))</f>
        <v>Longue distance</v>
      </c>
    </row>
    <row r="2025" customFormat="false" ht="15" hidden="false" customHeight="true" outlineLevel="0" collapsed="false">
      <c r="A2025" s="1" t="s">
        <v>162</v>
      </c>
      <c r="B2025" s="1" t="s">
        <v>2164</v>
      </c>
      <c r="C2025" s="1" t="s">
        <v>35</v>
      </c>
      <c r="D2025" s="1" t="s">
        <v>653</v>
      </c>
      <c r="E2025" s="1" t="s">
        <v>2204</v>
      </c>
      <c r="F2025" s="14" t="s">
        <v>40</v>
      </c>
      <c r="G2025" s="14" t="str">
        <f aca="false">IF(I2025&lt;p_local,"Local → page infra",IF(H2025&gt;=p_ph1,"Phase 1",IF(H2025&gt;=p_ph2,"Phase 2","Phase 3")))</f>
        <v>Phase 2</v>
      </c>
      <c r="H2025" s="14" t="n">
        <f aca="false">IF(I2025&lt;p_local,0,IF(C2025="Aéroport → Aéroport",p_pts_plein,IF(Y2025&gt;0,IF(I2025&lt;=Y2025,p_pts_plein,IF(I2025&lt;=p_mult2*Y2025,p_pts_moyen,p_pts_r3)),IF(I2025&gt;=p_vv_min,p_pts_plein,IF(I2025&gt;=p_vv_moy,p_pts_moyen,p_pts_court))))+IF(INDEX(10_Lieux!$D:$D,U2025)=1,p_prio1,p_prio2)+IF(INDEX(10_Lieux!$D:$D,V2025)=1,p_prio1,p_prio2)+IF(K2025="Oui",p_tf,0)+p_hub*((INDEX(10_Lieux!$H:$H,U2025)="Hub")+(INDEX(10_Lieux!$H:$H,V2025)="Hub"))+IF(OR(INDEX(10_Lieux!$H:$H,U2025)="Premium",INDEX(10_Lieux!$H:$H,V2025)="Premium"),p_prem,0))</f>
        <v>70</v>
      </c>
      <c r="I2025" s="14" t="n">
        <f aca="false">ROUND(W2025*p_facteur,0)</f>
        <v>231</v>
      </c>
      <c r="J2025" s="14" t="str">
        <f aca="false">IF(X2025&lt;60,X2025&amp;" min",INT(X2025/60)&amp;" h"&amp;IF(MOD(X2025,60)=0,""," "&amp;TEXT(MOD(X2025,60),"00")))</f>
        <v>2 h 30</v>
      </c>
      <c r="K2025" s="14" t="str">
        <f aca="false">IF(S2025&lt;&gt;T2025,"Oui","Non")</f>
        <v>Non</v>
      </c>
      <c r="L2025" s="14" t="str">
        <f aca="false">IF(AND(INDEX(10_Lieux!$B:$B,U2025)="Ville",INDEX(10_Lieux!$B:$B,V2025)="Ville"),"/chauffeur-prive/"&amp;INDEX(10_Lieux!$E:$E,U2025)&amp;"-"&amp;INDEX(10_Lieux!$E:$E,V2025)&amp;"/","/chauffeur-prive/"&amp;INDEX(10_Lieux!$E:$E,U2025)&amp;"/"&amp;INDEX(10_Lieux!$E:$E,V2025)&amp;"/")</f>
        <v>/chauffeur-prive/bale/aeroport-geneve/</v>
      </c>
      <c r="M2025" s="14" t="str">
        <f aca="false">IFERROR(INDEX($L:$L,MATCH(B2025&amp;"|"&amp;A2025,$Z:$Z,0)),"—")</f>
        <v>/chauffeur-prive/aeroport-geneve/bale/</v>
      </c>
      <c r="N2025" s="14" t="str">
        <f aca="false">IF(LEN("Chauffeur privé "&amp;INDEX(10_Lieux!$J:$J,U2025)&amp;" → "&amp;INDEX(10_Lieux!$J:$J,V2025)&amp;" | 24h/24")&gt;60,"Chauffeur privé "&amp;INDEX(10_Lieux!$J:$J,U2025)&amp;" → "&amp;INDEX(10_Lieux!$J:$J,V2025),"Chauffeur privé "&amp;INDEX(10_Lieux!$J:$J,U2025)&amp;" → "&amp;INDEX(10_Lieux!$J:$J,V2025)&amp;" | 24h/24")</f>
        <v>Chauffeur privé Bâle → Aéroport de Genève | 24h/24</v>
      </c>
      <c r="O2025" s="14" t="n">
        <f aca="false">LEN(N2025)</f>
        <v>50</v>
      </c>
      <c r="P2025" s="14" t="str">
        <f aca="false">"Chauffeur privé "&amp;INDEX(10_Lieux!$K:$K,U2025)&amp;" vers "&amp;INDEX(10_Lieux!$L:$L,V2025)</f>
        <v>Chauffeur privé de Bâle vers l'aéroport de Genève</v>
      </c>
      <c r="Q2025" s="14" t="str">
        <f aca="false">"Chauffeur privé "&amp;INDEX(10_Lieux!$K:$K,U2025)&amp;" vers "&amp;INDEX(10_Lieux!$L:$L,V2025)&amp;" : env. "&amp;I2025&amp;" km, "&amp;J2025&amp;" de route. Devis personnalisé, standard 24h/24 et 7j/7."</f>
        <v>Chauffeur privé de Bâle vers l'aéroport de Genève : env. 231 km, 2 h 30 de route. Devis personnalisé, standard 24h/24 et 7j/7.</v>
      </c>
      <c r="R2025" s="14" t="n">
        <f aca="false">LEN(Q2025)</f>
        <v>126</v>
      </c>
      <c r="S2025" s="14" t="str">
        <f aca="false">INDEX(10_Lieux!$C:$C,U2025)</f>
        <v>Suisse</v>
      </c>
      <c r="T2025" s="14" t="str">
        <f aca="false">INDEX(10_Lieux!$C:$C,V2025)</f>
        <v>Suisse</v>
      </c>
      <c r="U2025" s="14" t="n">
        <f aca="false">MATCH(A2025,10_Lieux!$A:$A,0)</f>
        <v>121</v>
      </c>
      <c r="V2025" s="14" t="n">
        <f aca="false">MATCH(B2025,10_Lieux!$A:$A,0)</f>
        <v>182</v>
      </c>
      <c r="W2025" s="14" t="n">
        <f aca="false">ROUND(6371*2*ASIN(SQRT(SIN(RADIANS(INDEX(10_Lieux!$F:$F,V2025)-INDEX(10_Lieux!$F:$F,U2025))/2)^2+COS(RADIANS(INDEX(10_Lieux!$F:$F,U2025)))*COS(RADIANS(INDEX(10_Lieux!$F:$F,V2025)))*SIN(RADIANS(INDEX(10_Lieux!$G:$G,V2025)-INDEX(10_Lieux!$G:$G,U2025))/2)^2)),1)</f>
        <v>185.1</v>
      </c>
      <c r="X2025" s="14" t="n">
        <f aca="false">ROUND(I2025/IF(I2025&lt;p_seuil_vitesse,p_vit_lente,p_vit_rapide)*60/15,0)*15</f>
        <v>150</v>
      </c>
      <c r="Y2025" s="14" t="n">
        <f aca="false">MAX(IF(INDEX(10_Lieux!$B:$B,U2025)&lt;&gt;"Ville",INDEX(10_Lieux!$I:$I,U2025),0),IF(INDEX(10_Lieux!$B:$B,V2025)&lt;&gt;"Ville",INDEX(10_Lieux!$I:$I,V2025),0))</f>
        <v>500</v>
      </c>
      <c r="Z2025" s="14" t="str">
        <f aca="false">A2025&amp;"|"&amp;B2025</f>
        <v>Bâle|Genève Aéroport</v>
      </c>
      <c r="AA2025" s="14" t="str">
        <f aca="false">IF(I2025&lt;p_local,"Local",IF(I2025&lt;p_vv_min,"Courte distance",IF(I2025&lt;p_tres_long,"Longue distance","Très longue distance")))</f>
        <v>Longue distance</v>
      </c>
    </row>
    <row r="2026" customFormat="false" ht="15" hidden="false" customHeight="true" outlineLevel="0" collapsed="false">
      <c r="A2026" s="1" t="s">
        <v>2164</v>
      </c>
      <c r="B2026" s="1" t="s">
        <v>164</v>
      </c>
      <c r="C2026" s="1" t="s">
        <v>34</v>
      </c>
      <c r="D2026" s="1" t="s">
        <v>653</v>
      </c>
      <c r="E2026" s="1" t="s">
        <v>2205</v>
      </c>
      <c r="F2026" s="14" t="s">
        <v>40</v>
      </c>
      <c r="G2026" s="14" t="str">
        <f aca="false">IF(I2026&lt;p_local,"Local → page infra",IF(H2026&gt;=p_ph1,"Phase 1",IF(H2026&gt;=p_ph2,"Phase 2","Phase 3")))</f>
        <v>Phase 1</v>
      </c>
      <c r="H2026" s="14" t="n">
        <f aca="false">IF(I2026&lt;p_local,0,IF(C2026="Aéroport → Aéroport",p_pts_plein,IF(Y2026&gt;0,IF(I2026&lt;=Y2026,p_pts_plein,IF(I2026&lt;=p_mult2*Y2026,p_pts_moyen,p_pts_r3)),IF(I2026&gt;=p_vv_min,p_pts_plein,IF(I2026&gt;=p_vv_moy,p_pts_moyen,p_pts_court))))+IF(INDEX(10_Lieux!$D:$D,U2026)=1,p_prio1,p_prio2)+IF(INDEX(10_Lieux!$D:$D,V2026)=1,p_prio1,p_prio2)+IF(K2026="Oui",p_tf,0)+p_hub*((INDEX(10_Lieux!$H:$H,U2026)="Hub")+(INDEX(10_Lieux!$H:$H,V2026)="Hub"))+IF(OR(INDEX(10_Lieux!$H:$H,U2026)="Premium",INDEX(10_Lieux!$H:$H,V2026)="Premium"),p_prem,0))</f>
        <v>80</v>
      </c>
      <c r="I2026" s="14" t="n">
        <f aca="false">ROUND(W2026*p_facteur,0)</f>
        <v>280</v>
      </c>
      <c r="J2026" s="14" t="str">
        <f aca="false">IF(X2026&lt;60,X2026&amp;" min",INT(X2026/60)&amp;" h"&amp;IF(MOD(X2026,60)=0,""," "&amp;TEXT(MOD(X2026,60),"00")))</f>
        <v>3 h</v>
      </c>
      <c r="K2026" s="14" t="str">
        <f aca="false">IF(S2026&lt;&gt;T2026,"Oui","Non")</f>
        <v>Non</v>
      </c>
      <c r="L2026" s="14" t="str">
        <f aca="false">IF(AND(INDEX(10_Lieux!$B:$B,U2026)="Ville",INDEX(10_Lieux!$B:$B,V2026)="Ville"),"/chauffeur-prive/"&amp;INDEX(10_Lieux!$E:$E,U2026)&amp;"-"&amp;INDEX(10_Lieux!$E:$E,V2026)&amp;"/","/chauffeur-prive/"&amp;INDEX(10_Lieux!$E:$E,U2026)&amp;"/"&amp;INDEX(10_Lieux!$E:$E,V2026)&amp;"/")</f>
        <v>/chauffeur-prive/aeroport-geneve/zurich/</v>
      </c>
      <c r="M2026" s="14" t="str">
        <f aca="false">IFERROR(INDEX($L:$L,MATCH(B2026&amp;"|"&amp;A2026,$Z:$Z,0)),"—")</f>
        <v>/chauffeur-prive/zurich/aeroport-geneve/</v>
      </c>
      <c r="N2026" s="14" t="str">
        <f aca="false">IF(LEN("Chauffeur privé "&amp;INDEX(10_Lieux!$J:$J,U2026)&amp;" → "&amp;INDEX(10_Lieux!$J:$J,V2026)&amp;" | 24h/24")&gt;60,"Chauffeur privé "&amp;INDEX(10_Lieux!$J:$J,U2026)&amp;" → "&amp;INDEX(10_Lieux!$J:$J,V2026),"Chauffeur privé "&amp;INDEX(10_Lieux!$J:$J,U2026)&amp;" → "&amp;INDEX(10_Lieux!$J:$J,V2026)&amp;" | 24h/24")</f>
        <v>Chauffeur privé Aéroport de Genève → Zurich | 24h/24</v>
      </c>
      <c r="O2026" s="14" t="n">
        <f aca="false">LEN(N2026)</f>
        <v>52</v>
      </c>
      <c r="P2026" s="14" t="str">
        <f aca="false">"Chauffeur privé "&amp;INDEX(10_Lieux!$K:$K,U2026)&amp;" vers "&amp;INDEX(10_Lieux!$L:$L,V2026)</f>
        <v>Chauffeur privé de l'aéroport de Genève vers Zurich</v>
      </c>
      <c r="Q2026" s="14" t="str">
        <f aca="false">"Chauffeur privé "&amp;INDEX(10_Lieux!$K:$K,U2026)&amp;" vers "&amp;INDEX(10_Lieux!$L:$L,V2026)&amp;" : env. "&amp;I2026&amp;" km, "&amp;J2026&amp;" de route. Devis personnalisé, standard 24h/24 et 7j/7."</f>
        <v>Chauffeur privé de l'aéroport de Genève vers Zurich : env. 280 km, 3 h de route. Devis personnalisé, standard 24h/24 et 7j/7.</v>
      </c>
      <c r="R2026" s="14" t="n">
        <f aca="false">LEN(Q2026)</f>
        <v>125</v>
      </c>
      <c r="S2026" s="14" t="str">
        <f aca="false">INDEX(10_Lieux!$C:$C,U2026)</f>
        <v>Suisse</v>
      </c>
      <c r="T2026" s="14" t="str">
        <f aca="false">INDEX(10_Lieux!$C:$C,V2026)</f>
        <v>Suisse</v>
      </c>
      <c r="U2026" s="14" t="n">
        <f aca="false">MATCH(A2026,10_Lieux!$A:$A,0)</f>
        <v>182</v>
      </c>
      <c r="V2026" s="14" t="n">
        <f aca="false">MATCH(B2026,10_Lieux!$A:$A,0)</f>
        <v>122</v>
      </c>
      <c r="W2026" s="14" t="n">
        <f aca="false">ROUND(6371*2*ASIN(SQRT(SIN(RADIANS(INDEX(10_Lieux!$F:$F,V2026)-INDEX(10_Lieux!$F:$F,U2026))/2)^2+COS(RADIANS(INDEX(10_Lieux!$F:$F,U2026)))*COS(RADIANS(INDEX(10_Lieux!$F:$F,V2026)))*SIN(RADIANS(INDEX(10_Lieux!$G:$G,V2026)-INDEX(10_Lieux!$G:$G,U2026))/2)^2)),1)</f>
        <v>224.2</v>
      </c>
      <c r="X2026" s="14" t="n">
        <f aca="false">ROUND(I2026/IF(I2026&lt;p_seuil_vitesse,p_vit_lente,p_vit_rapide)*60/15,0)*15</f>
        <v>180</v>
      </c>
      <c r="Y2026" s="14" t="n">
        <f aca="false">MAX(IF(INDEX(10_Lieux!$B:$B,U2026)&lt;&gt;"Ville",INDEX(10_Lieux!$I:$I,U2026),0),IF(INDEX(10_Lieux!$B:$B,V2026)&lt;&gt;"Ville",INDEX(10_Lieux!$I:$I,V2026),0))</f>
        <v>500</v>
      </c>
      <c r="Z2026" s="14" t="str">
        <f aca="false">A2026&amp;"|"&amp;B2026</f>
        <v>Genève Aéroport|Zurich</v>
      </c>
      <c r="AA2026" s="14" t="str">
        <f aca="false">IF(I2026&lt;p_local,"Local",IF(I2026&lt;p_vv_min,"Courte distance",IF(I2026&lt;p_tres_long,"Longue distance","Très longue distance")))</f>
        <v>Longue distance</v>
      </c>
    </row>
    <row r="2027" customFormat="false" ht="15" hidden="false" customHeight="true" outlineLevel="0" collapsed="false">
      <c r="A2027" s="1" t="s">
        <v>164</v>
      </c>
      <c r="B2027" s="1" t="s">
        <v>2164</v>
      </c>
      <c r="C2027" s="1" t="s">
        <v>35</v>
      </c>
      <c r="D2027" s="1" t="s">
        <v>653</v>
      </c>
      <c r="E2027" s="1" t="s">
        <v>2206</v>
      </c>
      <c r="F2027" s="14" t="s">
        <v>40</v>
      </c>
      <c r="G2027" s="14" t="str">
        <f aca="false">IF(I2027&lt;p_local,"Local → page infra",IF(H2027&gt;=p_ph1,"Phase 1",IF(H2027&gt;=p_ph2,"Phase 2","Phase 3")))</f>
        <v>Phase 1</v>
      </c>
      <c r="H2027" s="14" t="n">
        <f aca="false">IF(I2027&lt;p_local,0,IF(C2027="Aéroport → Aéroport",p_pts_plein,IF(Y2027&gt;0,IF(I2027&lt;=Y2027,p_pts_plein,IF(I2027&lt;=p_mult2*Y2027,p_pts_moyen,p_pts_r3)),IF(I2027&gt;=p_vv_min,p_pts_plein,IF(I2027&gt;=p_vv_moy,p_pts_moyen,p_pts_court))))+IF(INDEX(10_Lieux!$D:$D,U2027)=1,p_prio1,p_prio2)+IF(INDEX(10_Lieux!$D:$D,V2027)=1,p_prio1,p_prio2)+IF(K2027="Oui",p_tf,0)+p_hub*((INDEX(10_Lieux!$H:$H,U2027)="Hub")+(INDEX(10_Lieux!$H:$H,V2027)="Hub"))+IF(OR(INDEX(10_Lieux!$H:$H,U2027)="Premium",INDEX(10_Lieux!$H:$H,V2027)="Premium"),p_prem,0))</f>
        <v>80</v>
      </c>
      <c r="I2027" s="14" t="n">
        <f aca="false">ROUND(W2027*p_facteur,0)</f>
        <v>280</v>
      </c>
      <c r="J2027" s="14" t="str">
        <f aca="false">IF(X2027&lt;60,X2027&amp;" min",INT(X2027/60)&amp;" h"&amp;IF(MOD(X2027,60)=0,""," "&amp;TEXT(MOD(X2027,60),"00")))</f>
        <v>3 h</v>
      </c>
      <c r="K2027" s="14" t="str">
        <f aca="false">IF(S2027&lt;&gt;T2027,"Oui","Non")</f>
        <v>Non</v>
      </c>
      <c r="L2027" s="14" t="str">
        <f aca="false">IF(AND(INDEX(10_Lieux!$B:$B,U2027)="Ville",INDEX(10_Lieux!$B:$B,V2027)="Ville"),"/chauffeur-prive/"&amp;INDEX(10_Lieux!$E:$E,U2027)&amp;"-"&amp;INDEX(10_Lieux!$E:$E,V2027)&amp;"/","/chauffeur-prive/"&amp;INDEX(10_Lieux!$E:$E,U2027)&amp;"/"&amp;INDEX(10_Lieux!$E:$E,V2027)&amp;"/")</f>
        <v>/chauffeur-prive/zurich/aeroport-geneve/</v>
      </c>
      <c r="M2027" s="14" t="str">
        <f aca="false">IFERROR(INDEX($L:$L,MATCH(B2027&amp;"|"&amp;A2027,$Z:$Z,0)),"—")</f>
        <v>/chauffeur-prive/aeroport-geneve/zurich/</v>
      </c>
      <c r="N2027" s="14" t="str">
        <f aca="false">IF(LEN("Chauffeur privé "&amp;INDEX(10_Lieux!$J:$J,U2027)&amp;" → "&amp;INDEX(10_Lieux!$J:$J,V2027)&amp;" | 24h/24")&gt;60,"Chauffeur privé "&amp;INDEX(10_Lieux!$J:$J,U2027)&amp;" → "&amp;INDEX(10_Lieux!$J:$J,V2027),"Chauffeur privé "&amp;INDEX(10_Lieux!$J:$J,U2027)&amp;" → "&amp;INDEX(10_Lieux!$J:$J,V2027)&amp;" | 24h/24")</f>
        <v>Chauffeur privé Zurich → Aéroport de Genève | 24h/24</v>
      </c>
      <c r="O2027" s="14" t="n">
        <f aca="false">LEN(N2027)</f>
        <v>52</v>
      </c>
      <c r="P2027" s="14" t="str">
        <f aca="false">"Chauffeur privé "&amp;INDEX(10_Lieux!$K:$K,U2027)&amp;" vers "&amp;INDEX(10_Lieux!$L:$L,V2027)</f>
        <v>Chauffeur privé de Zurich vers l'aéroport de Genève</v>
      </c>
      <c r="Q2027" s="14" t="str">
        <f aca="false">"Chauffeur privé "&amp;INDEX(10_Lieux!$K:$K,U2027)&amp;" vers "&amp;INDEX(10_Lieux!$L:$L,V2027)&amp;" : env. "&amp;I2027&amp;" km, "&amp;J2027&amp;" de route. Devis personnalisé, standard 24h/24 et 7j/7."</f>
        <v>Chauffeur privé de Zurich vers l'aéroport de Genève : env. 280 km, 3 h de route. Devis personnalisé, standard 24h/24 et 7j/7.</v>
      </c>
      <c r="R2027" s="14" t="n">
        <f aca="false">LEN(Q2027)</f>
        <v>125</v>
      </c>
      <c r="S2027" s="14" t="str">
        <f aca="false">INDEX(10_Lieux!$C:$C,U2027)</f>
        <v>Suisse</v>
      </c>
      <c r="T2027" s="14" t="str">
        <f aca="false">INDEX(10_Lieux!$C:$C,V2027)</f>
        <v>Suisse</v>
      </c>
      <c r="U2027" s="14" t="n">
        <f aca="false">MATCH(A2027,10_Lieux!$A:$A,0)</f>
        <v>122</v>
      </c>
      <c r="V2027" s="14" t="n">
        <f aca="false">MATCH(B2027,10_Lieux!$A:$A,0)</f>
        <v>182</v>
      </c>
      <c r="W2027" s="14" t="n">
        <f aca="false">ROUND(6371*2*ASIN(SQRT(SIN(RADIANS(INDEX(10_Lieux!$F:$F,V2027)-INDEX(10_Lieux!$F:$F,U2027))/2)^2+COS(RADIANS(INDEX(10_Lieux!$F:$F,U2027)))*COS(RADIANS(INDEX(10_Lieux!$F:$F,V2027)))*SIN(RADIANS(INDEX(10_Lieux!$G:$G,V2027)-INDEX(10_Lieux!$G:$G,U2027))/2)^2)),1)</f>
        <v>224.2</v>
      </c>
      <c r="X2027" s="14" t="n">
        <f aca="false">ROUND(I2027/IF(I2027&lt;p_seuil_vitesse,p_vit_lente,p_vit_rapide)*60/15,0)*15</f>
        <v>180</v>
      </c>
      <c r="Y2027" s="14" t="n">
        <f aca="false">MAX(IF(INDEX(10_Lieux!$B:$B,U2027)&lt;&gt;"Ville",INDEX(10_Lieux!$I:$I,U2027),0),IF(INDEX(10_Lieux!$B:$B,V2027)&lt;&gt;"Ville",INDEX(10_Lieux!$I:$I,V2027),0))</f>
        <v>500</v>
      </c>
      <c r="Z2027" s="14" t="str">
        <f aca="false">A2027&amp;"|"&amp;B2027</f>
        <v>Zurich|Genève Aéroport</v>
      </c>
      <c r="AA2027" s="14" t="str">
        <f aca="false">IF(I2027&lt;p_local,"Local",IF(I2027&lt;p_vv_min,"Courte distance",IF(I2027&lt;p_tres_long,"Longue distance","Très longue distance")))</f>
        <v>Longue distance</v>
      </c>
    </row>
    <row r="2028" customFormat="false" ht="15" hidden="false" customHeight="true" outlineLevel="0" collapsed="false">
      <c r="A2028" s="1" t="s">
        <v>2164</v>
      </c>
      <c r="B2028" s="1" t="s">
        <v>166</v>
      </c>
      <c r="C2028" s="1" t="s">
        <v>34</v>
      </c>
      <c r="D2028" s="1" t="s">
        <v>653</v>
      </c>
      <c r="E2028" s="1" t="s">
        <v>2207</v>
      </c>
      <c r="F2028" s="14" t="s">
        <v>40</v>
      </c>
      <c r="G2028" s="14" t="str">
        <f aca="false">IF(I2028&lt;p_local,"Local → page infra",IF(H2028&gt;=p_ph1,"Phase 1",IF(H2028&gt;=p_ph2,"Phase 2","Phase 3")))</f>
        <v>Phase 2</v>
      </c>
      <c r="H2028" s="14" t="n">
        <f aca="false">IF(I2028&lt;p_local,0,IF(C2028="Aéroport → Aéroport",p_pts_plein,IF(Y2028&gt;0,IF(I2028&lt;=Y2028,p_pts_plein,IF(I2028&lt;=p_mult2*Y2028,p_pts_moyen,p_pts_r3)),IF(I2028&gt;=p_vv_min,p_pts_plein,IF(I2028&gt;=p_vv_moy,p_pts_moyen,p_pts_court))))+IF(INDEX(10_Lieux!$D:$D,U2028)=1,p_prio1,p_prio2)+IF(INDEX(10_Lieux!$D:$D,V2028)=1,p_prio1,p_prio2)+IF(K2028="Oui",p_tf,0)+p_hub*((INDEX(10_Lieux!$H:$H,U2028)="Hub")+(INDEX(10_Lieux!$H:$H,V2028)="Hub"))+IF(OR(INDEX(10_Lieux!$H:$H,U2028)="Premium",INDEX(10_Lieux!$H:$H,V2028)="Premium"),p_prem,0))</f>
        <v>70</v>
      </c>
      <c r="I2028" s="14" t="n">
        <f aca="false">ROUND(W2028*p_facteur,0)</f>
        <v>162</v>
      </c>
      <c r="J2028" s="14" t="str">
        <f aca="false">IF(X2028&lt;60,X2028&amp;" min",INT(X2028/60)&amp;" h"&amp;IF(MOD(X2028,60)=0,""," "&amp;TEXT(MOD(X2028,60),"00")))</f>
        <v>1 h 45</v>
      </c>
      <c r="K2028" s="14" t="str">
        <f aca="false">IF(S2028&lt;&gt;T2028,"Oui","Non")</f>
        <v>Non</v>
      </c>
      <c r="L2028" s="14" t="str">
        <f aca="false">IF(AND(INDEX(10_Lieux!$B:$B,U2028)="Ville",INDEX(10_Lieux!$B:$B,V2028)="Ville"),"/chauffeur-prive/"&amp;INDEX(10_Lieux!$E:$E,U2028)&amp;"-"&amp;INDEX(10_Lieux!$E:$E,V2028)&amp;"/","/chauffeur-prive/"&amp;INDEX(10_Lieux!$E:$E,U2028)&amp;"/"&amp;INDEX(10_Lieux!$E:$E,V2028)&amp;"/")</f>
        <v>/chauffeur-prive/aeroport-geneve/berne/</v>
      </c>
      <c r="M2028" s="14" t="str">
        <f aca="false">IFERROR(INDEX($L:$L,MATCH(B2028&amp;"|"&amp;A2028,$Z:$Z,0)),"—")</f>
        <v>/chauffeur-prive/berne/aeroport-geneve/</v>
      </c>
      <c r="N2028" s="14" t="str">
        <f aca="false">IF(LEN("Chauffeur privé "&amp;INDEX(10_Lieux!$J:$J,U2028)&amp;" → "&amp;INDEX(10_Lieux!$J:$J,V2028)&amp;" | 24h/24")&gt;60,"Chauffeur privé "&amp;INDEX(10_Lieux!$J:$J,U2028)&amp;" → "&amp;INDEX(10_Lieux!$J:$J,V2028),"Chauffeur privé "&amp;INDEX(10_Lieux!$J:$J,U2028)&amp;" → "&amp;INDEX(10_Lieux!$J:$J,V2028)&amp;" | 24h/24")</f>
        <v>Chauffeur privé Aéroport de Genève → Berne | 24h/24</v>
      </c>
      <c r="O2028" s="14" t="n">
        <f aca="false">LEN(N2028)</f>
        <v>51</v>
      </c>
      <c r="P2028" s="14" t="str">
        <f aca="false">"Chauffeur privé "&amp;INDEX(10_Lieux!$K:$K,U2028)&amp;" vers "&amp;INDEX(10_Lieux!$L:$L,V2028)</f>
        <v>Chauffeur privé de l'aéroport de Genève vers Berne</v>
      </c>
      <c r="Q2028" s="14" t="str">
        <f aca="false">"Chauffeur privé "&amp;INDEX(10_Lieux!$K:$K,U2028)&amp;" vers "&amp;INDEX(10_Lieux!$L:$L,V2028)&amp;" : env. "&amp;I2028&amp;" km, "&amp;J2028&amp;" de route. Devis personnalisé, standard 24h/24 et 7j/7."</f>
        <v>Chauffeur privé de l'aéroport de Genève vers Berne : env. 162 km, 1 h 45 de route. Devis personnalisé, standard 24h/24 et 7j/7.</v>
      </c>
      <c r="R2028" s="14" t="n">
        <f aca="false">LEN(Q2028)</f>
        <v>127</v>
      </c>
      <c r="S2028" s="14" t="str">
        <f aca="false">INDEX(10_Lieux!$C:$C,U2028)</f>
        <v>Suisse</v>
      </c>
      <c r="T2028" s="14" t="str">
        <f aca="false">INDEX(10_Lieux!$C:$C,V2028)</f>
        <v>Suisse</v>
      </c>
      <c r="U2028" s="14" t="n">
        <f aca="false">MATCH(A2028,10_Lieux!$A:$A,0)</f>
        <v>182</v>
      </c>
      <c r="V2028" s="14" t="n">
        <f aca="false">MATCH(B2028,10_Lieux!$A:$A,0)</f>
        <v>123</v>
      </c>
      <c r="W2028" s="14" t="n">
        <f aca="false">ROUND(6371*2*ASIN(SQRT(SIN(RADIANS(INDEX(10_Lieux!$F:$F,V2028)-INDEX(10_Lieux!$F:$F,U2028))/2)^2+COS(RADIANS(INDEX(10_Lieux!$F:$F,U2028)))*COS(RADIANS(INDEX(10_Lieux!$F:$F,V2028)))*SIN(RADIANS(INDEX(10_Lieux!$G:$G,V2028)-INDEX(10_Lieux!$G:$G,U2028))/2)^2)),1)</f>
        <v>129.2</v>
      </c>
      <c r="X2028" s="14" t="n">
        <f aca="false">ROUND(I2028/IF(I2028&lt;p_seuil_vitesse,p_vit_lente,p_vit_rapide)*60/15,0)*15</f>
        <v>105</v>
      </c>
      <c r="Y2028" s="14" t="n">
        <f aca="false">MAX(IF(INDEX(10_Lieux!$B:$B,U2028)&lt;&gt;"Ville",INDEX(10_Lieux!$I:$I,U2028),0),IF(INDEX(10_Lieux!$B:$B,V2028)&lt;&gt;"Ville",INDEX(10_Lieux!$I:$I,V2028),0))</f>
        <v>500</v>
      </c>
      <c r="Z2028" s="14" t="str">
        <f aca="false">A2028&amp;"|"&amp;B2028</f>
        <v>Genève Aéroport|Berne</v>
      </c>
      <c r="AA2028" s="14" t="str">
        <f aca="false">IF(I2028&lt;p_local,"Local",IF(I2028&lt;p_vv_min,"Courte distance",IF(I2028&lt;p_tres_long,"Longue distance","Très longue distance")))</f>
        <v>Longue distance</v>
      </c>
    </row>
    <row r="2029" customFormat="false" ht="15" hidden="false" customHeight="true" outlineLevel="0" collapsed="false">
      <c r="A2029" s="1" t="s">
        <v>166</v>
      </c>
      <c r="B2029" s="1" t="s">
        <v>2164</v>
      </c>
      <c r="C2029" s="1" t="s">
        <v>35</v>
      </c>
      <c r="D2029" s="1" t="s">
        <v>653</v>
      </c>
      <c r="E2029" s="1" t="s">
        <v>2208</v>
      </c>
      <c r="F2029" s="14" t="s">
        <v>40</v>
      </c>
      <c r="G2029" s="14" t="str">
        <f aca="false">IF(I2029&lt;p_local,"Local → page infra",IF(H2029&gt;=p_ph1,"Phase 1",IF(H2029&gt;=p_ph2,"Phase 2","Phase 3")))</f>
        <v>Phase 2</v>
      </c>
      <c r="H2029" s="14" t="n">
        <f aca="false">IF(I2029&lt;p_local,0,IF(C2029="Aéroport → Aéroport",p_pts_plein,IF(Y2029&gt;0,IF(I2029&lt;=Y2029,p_pts_plein,IF(I2029&lt;=p_mult2*Y2029,p_pts_moyen,p_pts_r3)),IF(I2029&gt;=p_vv_min,p_pts_plein,IF(I2029&gt;=p_vv_moy,p_pts_moyen,p_pts_court))))+IF(INDEX(10_Lieux!$D:$D,U2029)=1,p_prio1,p_prio2)+IF(INDEX(10_Lieux!$D:$D,V2029)=1,p_prio1,p_prio2)+IF(K2029="Oui",p_tf,0)+p_hub*((INDEX(10_Lieux!$H:$H,U2029)="Hub")+(INDEX(10_Lieux!$H:$H,V2029)="Hub"))+IF(OR(INDEX(10_Lieux!$H:$H,U2029)="Premium",INDEX(10_Lieux!$H:$H,V2029)="Premium"),p_prem,0))</f>
        <v>70</v>
      </c>
      <c r="I2029" s="14" t="n">
        <f aca="false">ROUND(W2029*p_facteur,0)</f>
        <v>162</v>
      </c>
      <c r="J2029" s="14" t="str">
        <f aca="false">IF(X2029&lt;60,X2029&amp;" min",INT(X2029/60)&amp;" h"&amp;IF(MOD(X2029,60)=0,""," "&amp;TEXT(MOD(X2029,60),"00")))</f>
        <v>1 h 45</v>
      </c>
      <c r="K2029" s="14" t="str">
        <f aca="false">IF(S2029&lt;&gt;T2029,"Oui","Non")</f>
        <v>Non</v>
      </c>
      <c r="L2029" s="14" t="str">
        <f aca="false">IF(AND(INDEX(10_Lieux!$B:$B,U2029)="Ville",INDEX(10_Lieux!$B:$B,V2029)="Ville"),"/chauffeur-prive/"&amp;INDEX(10_Lieux!$E:$E,U2029)&amp;"-"&amp;INDEX(10_Lieux!$E:$E,V2029)&amp;"/","/chauffeur-prive/"&amp;INDEX(10_Lieux!$E:$E,U2029)&amp;"/"&amp;INDEX(10_Lieux!$E:$E,V2029)&amp;"/")</f>
        <v>/chauffeur-prive/berne/aeroport-geneve/</v>
      </c>
      <c r="M2029" s="14" t="str">
        <f aca="false">IFERROR(INDEX($L:$L,MATCH(B2029&amp;"|"&amp;A2029,$Z:$Z,0)),"—")</f>
        <v>/chauffeur-prive/aeroport-geneve/berne/</v>
      </c>
      <c r="N2029" s="14" t="str">
        <f aca="false">IF(LEN("Chauffeur privé "&amp;INDEX(10_Lieux!$J:$J,U2029)&amp;" → "&amp;INDEX(10_Lieux!$J:$J,V2029)&amp;" | 24h/24")&gt;60,"Chauffeur privé "&amp;INDEX(10_Lieux!$J:$J,U2029)&amp;" → "&amp;INDEX(10_Lieux!$J:$J,V2029),"Chauffeur privé "&amp;INDEX(10_Lieux!$J:$J,U2029)&amp;" → "&amp;INDEX(10_Lieux!$J:$J,V2029)&amp;" | 24h/24")</f>
        <v>Chauffeur privé Berne → Aéroport de Genève | 24h/24</v>
      </c>
      <c r="O2029" s="14" t="n">
        <f aca="false">LEN(N2029)</f>
        <v>51</v>
      </c>
      <c r="P2029" s="14" t="str">
        <f aca="false">"Chauffeur privé "&amp;INDEX(10_Lieux!$K:$K,U2029)&amp;" vers "&amp;INDEX(10_Lieux!$L:$L,V2029)</f>
        <v>Chauffeur privé de Berne vers l'aéroport de Genève</v>
      </c>
      <c r="Q2029" s="14" t="str">
        <f aca="false">"Chauffeur privé "&amp;INDEX(10_Lieux!$K:$K,U2029)&amp;" vers "&amp;INDEX(10_Lieux!$L:$L,V2029)&amp;" : env. "&amp;I2029&amp;" km, "&amp;J2029&amp;" de route. Devis personnalisé, standard 24h/24 et 7j/7."</f>
        <v>Chauffeur privé de Berne vers l'aéroport de Genève : env. 162 km, 1 h 45 de route. Devis personnalisé, standard 24h/24 et 7j/7.</v>
      </c>
      <c r="R2029" s="14" t="n">
        <f aca="false">LEN(Q2029)</f>
        <v>127</v>
      </c>
      <c r="S2029" s="14" t="str">
        <f aca="false">INDEX(10_Lieux!$C:$C,U2029)</f>
        <v>Suisse</v>
      </c>
      <c r="T2029" s="14" t="str">
        <f aca="false">INDEX(10_Lieux!$C:$C,V2029)</f>
        <v>Suisse</v>
      </c>
      <c r="U2029" s="14" t="n">
        <f aca="false">MATCH(A2029,10_Lieux!$A:$A,0)</f>
        <v>123</v>
      </c>
      <c r="V2029" s="14" t="n">
        <f aca="false">MATCH(B2029,10_Lieux!$A:$A,0)</f>
        <v>182</v>
      </c>
      <c r="W2029" s="14" t="n">
        <f aca="false">ROUND(6371*2*ASIN(SQRT(SIN(RADIANS(INDEX(10_Lieux!$F:$F,V2029)-INDEX(10_Lieux!$F:$F,U2029))/2)^2+COS(RADIANS(INDEX(10_Lieux!$F:$F,U2029)))*COS(RADIANS(INDEX(10_Lieux!$F:$F,V2029)))*SIN(RADIANS(INDEX(10_Lieux!$G:$G,V2029)-INDEX(10_Lieux!$G:$G,U2029))/2)^2)),1)</f>
        <v>129.2</v>
      </c>
      <c r="X2029" s="14" t="n">
        <f aca="false">ROUND(I2029/IF(I2029&lt;p_seuil_vitesse,p_vit_lente,p_vit_rapide)*60/15,0)*15</f>
        <v>105</v>
      </c>
      <c r="Y2029" s="14" t="n">
        <f aca="false">MAX(IF(INDEX(10_Lieux!$B:$B,U2029)&lt;&gt;"Ville",INDEX(10_Lieux!$I:$I,U2029),0),IF(INDEX(10_Lieux!$B:$B,V2029)&lt;&gt;"Ville",INDEX(10_Lieux!$I:$I,V2029),0))</f>
        <v>500</v>
      </c>
      <c r="Z2029" s="14" t="str">
        <f aca="false">A2029&amp;"|"&amp;B2029</f>
        <v>Berne|Genève Aéroport</v>
      </c>
      <c r="AA2029" s="14" t="str">
        <f aca="false">IF(I2029&lt;p_local,"Local",IF(I2029&lt;p_vv_min,"Courte distance",IF(I2029&lt;p_tres_long,"Longue distance","Très longue distance")))</f>
        <v>Longue distance</v>
      </c>
    </row>
    <row r="2030" customFormat="false" ht="15" hidden="false" customHeight="true" outlineLevel="0" collapsed="false">
      <c r="A2030" s="1" t="s">
        <v>2209</v>
      </c>
      <c r="B2030" s="1" t="s">
        <v>122</v>
      </c>
      <c r="C2030" s="1" t="s">
        <v>34</v>
      </c>
      <c r="D2030" s="1" t="s">
        <v>653</v>
      </c>
      <c r="E2030" s="1" t="s">
        <v>2210</v>
      </c>
      <c r="F2030" s="14" t="s">
        <v>40</v>
      </c>
      <c r="G2030" s="14" t="str">
        <f aca="false">IF(I2030&lt;p_local,"Local → page infra",IF(H2030&gt;=p_ph1,"Phase 1",IF(H2030&gt;=p_ph2,"Phase 2","Phase 3")))</f>
        <v>Phase 3</v>
      </c>
      <c r="H2030" s="14" t="n">
        <f aca="false">IF(I2030&lt;p_local,0,IF(C2030="Aéroport → Aéroport",p_pts_plein,IF(Y2030&gt;0,IF(I2030&lt;=Y2030,p_pts_plein,IF(I2030&lt;=p_mult2*Y2030,p_pts_moyen,p_pts_r3)),IF(I2030&gt;=p_vv_min,p_pts_plein,IF(I2030&gt;=p_vv_moy,p_pts_moyen,p_pts_court))))+IF(INDEX(10_Lieux!$D:$D,U2030)=1,p_prio1,p_prio2)+IF(INDEX(10_Lieux!$D:$D,V2030)=1,p_prio1,p_prio2)+IF(K2030="Oui",p_tf,0)+p_hub*((INDEX(10_Lieux!$H:$H,U2030)="Hub")+(INDEX(10_Lieux!$H:$H,V2030)="Hub"))+IF(OR(INDEX(10_Lieux!$H:$H,U2030)="Premium",INDEX(10_Lieux!$H:$H,V2030)="Premium"),p_prem,0))</f>
        <v>50</v>
      </c>
      <c r="I2030" s="14" t="n">
        <f aca="false">ROUND(W2030*p_facteur,0)</f>
        <v>512</v>
      </c>
      <c r="J2030" s="14" t="str">
        <f aca="false">IF(X2030&lt;60,X2030&amp;" min",INT(X2030/60)&amp;" h"&amp;IF(MOD(X2030,60)=0,""," "&amp;TEXT(MOD(X2030,60),"00")))</f>
        <v>5 h 30</v>
      </c>
      <c r="K2030" s="14" t="str">
        <f aca="false">IF(S2030&lt;&gt;T2030,"Oui","Non")</f>
        <v>Oui</v>
      </c>
      <c r="L2030" s="14" t="str">
        <f aca="false">IF(AND(INDEX(10_Lieux!$B:$B,U2030)="Ville",INDEX(10_Lieux!$B:$B,V2030)="Ville"),"/chauffeur-prive/"&amp;INDEX(10_Lieux!$E:$E,U2030)&amp;"-"&amp;INDEX(10_Lieux!$E:$E,V2030)&amp;"/","/chauffeur-prive/"&amp;INDEX(10_Lieux!$E:$E,U2030)&amp;"/"&amp;INDEX(10_Lieux!$E:$E,V2030)&amp;"/")</f>
        <v>/chauffeur-prive/aeroport-lausanne-blecherette/paris/</v>
      </c>
      <c r="M2030" s="14" t="str">
        <f aca="false">IFERROR(INDEX($L:$L,MATCH(B2030&amp;"|"&amp;A2030,$Z:$Z,0)),"—")</f>
        <v>/chauffeur-prive/paris/aeroport-lausanne-blecherette/</v>
      </c>
      <c r="N2030" s="14" t="str">
        <f aca="false">IF(LEN("Chauffeur privé "&amp;INDEX(10_Lieux!$J:$J,U2030)&amp;" → "&amp;INDEX(10_Lieux!$J:$J,V2030)&amp;" | 24h/24")&gt;60,"Chauffeur privé "&amp;INDEX(10_Lieux!$J:$J,U2030)&amp;" → "&amp;INDEX(10_Lieux!$J:$J,V2030),"Chauffeur privé "&amp;INDEX(10_Lieux!$J:$J,U2030)&amp;" → "&amp;INDEX(10_Lieux!$J:$J,V2030)&amp;" | 24h/24")</f>
        <v>Chauffeur privé Aéroport Lausanne-Blécherette → Paris</v>
      </c>
      <c r="O2030" s="14" t="n">
        <f aca="false">LEN(N2030)</f>
        <v>53</v>
      </c>
      <c r="P2030" s="14" t="str">
        <f aca="false">"Chauffeur privé "&amp;INDEX(10_Lieux!$K:$K,U2030)&amp;" vers "&amp;INDEX(10_Lieux!$L:$L,V2030)</f>
        <v>Chauffeur privé de l'aéroport Lausanne-Blécherette vers Paris</v>
      </c>
      <c r="Q2030" s="14" t="str">
        <f aca="false">"Chauffeur privé "&amp;INDEX(10_Lieux!$K:$K,U2030)&amp;" vers "&amp;INDEX(10_Lieux!$L:$L,V2030)&amp;" : env. "&amp;I2030&amp;" km, "&amp;J2030&amp;" de route. Devis personnalisé, standard 24h/24 et 7j/7."</f>
        <v>Chauffeur privé de l'aéroport Lausanne-Blécherette vers Paris : env. 512 km, 5 h 30 de route. Devis personnalisé, standard 24h/24 et 7j/7.</v>
      </c>
      <c r="R2030" s="14" t="n">
        <f aca="false">LEN(Q2030)</f>
        <v>138</v>
      </c>
      <c r="S2030" s="14" t="str">
        <f aca="false">INDEX(10_Lieux!$C:$C,U2030)</f>
        <v>Suisse</v>
      </c>
      <c r="T2030" s="14" t="str">
        <f aca="false">INDEX(10_Lieux!$C:$C,V2030)</f>
        <v>France</v>
      </c>
      <c r="U2030" s="14" t="n">
        <f aca="false">MATCH(A2030,10_Lieux!$A:$A,0)</f>
        <v>183</v>
      </c>
      <c r="V2030" s="14" t="n">
        <f aca="false">MATCH(B2030,10_Lieux!$A:$A,0)</f>
        <v>2</v>
      </c>
      <c r="W2030" s="14" t="n">
        <f aca="false">ROUND(6371*2*ASIN(SQRT(SIN(RADIANS(INDEX(10_Lieux!$F:$F,V2030)-INDEX(10_Lieux!$F:$F,U2030))/2)^2+COS(RADIANS(INDEX(10_Lieux!$F:$F,U2030)))*COS(RADIANS(INDEX(10_Lieux!$F:$F,V2030)))*SIN(RADIANS(INDEX(10_Lieux!$G:$G,V2030)-INDEX(10_Lieux!$G:$G,U2030))/2)^2)),1)</f>
        <v>409.6</v>
      </c>
      <c r="X2030" s="14" t="n">
        <f aca="false">ROUND(I2030/IF(I2030&lt;p_seuil_vitesse,p_vit_lente,p_vit_rapide)*60/15,0)*15</f>
        <v>330</v>
      </c>
      <c r="Y2030" s="14" t="n">
        <f aca="false">MAX(IF(INDEX(10_Lieux!$B:$B,U2030)&lt;&gt;"Ville",INDEX(10_Lieux!$I:$I,U2030),0),IF(INDEX(10_Lieux!$B:$B,V2030)&lt;&gt;"Ville",INDEX(10_Lieux!$I:$I,V2030),0))</f>
        <v>250</v>
      </c>
      <c r="Z2030" s="14" t="str">
        <f aca="false">A2030&amp;"|"&amp;B2030</f>
        <v>Lausanne Airport|Paris</v>
      </c>
      <c r="AA2030" s="14" t="str">
        <f aca="false">IF(I2030&lt;p_local,"Local",IF(I2030&lt;p_vv_min,"Courte distance",IF(I2030&lt;p_tres_long,"Longue distance","Très longue distance")))</f>
        <v>Longue distance</v>
      </c>
    </row>
    <row r="2031" customFormat="false" ht="15" hidden="false" customHeight="true" outlineLevel="0" collapsed="false">
      <c r="A2031" s="1" t="s">
        <v>122</v>
      </c>
      <c r="B2031" s="1" t="s">
        <v>2209</v>
      </c>
      <c r="C2031" s="1" t="s">
        <v>35</v>
      </c>
      <c r="D2031" s="1" t="s">
        <v>653</v>
      </c>
      <c r="E2031" s="1" t="s">
        <v>2211</v>
      </c>
      <c r="F2031" s="14" t="s">
        <v>40</v>
      </c>
      <c r="G2031" s="14" t="str">
        <f aca="false">IF(I2031&lt;p_local,"Local → page infra",IF(H2031&gt;=p_ph1,"Phase 1",IF(H2031&gt;=p_ph2,"Phase 2","Phase 3")))</f>
        <v>Phase 3</v>
      </c>
      <c r="H2031" s="14" t="n">
        <f aca="false">IF(I2031&lt;p_local,0,IF(C2031="Aéroport → Aéroport",p_pts_plein,IF(Y2031&gt;0,IF(I2031&lt;=Y2031,p_pts_plein,IF(I2031&lt;=p_mult2*Y2031,p_pts_moyen,p_pts_r3)),IF(I2031&gt;=p_vv_min,p_pts_plein,IF(I2031&gt;=p_vv_moy,p_pts_moyen,p_pts_court))))+IF(INDEX(10_Lieux!$D:$D,U2031)=1,p_prio1,p_prio2)+IF(INDEX(10_Lieux!$D:$D,V2031)=1,p_prio1,p_prio2)+IF(K2031="Oui",p_tf,0)+p_hub*((INDEX(10_Lieux!$H:$H,U2031)="Hub")+(INDEX(10_Lieux!$H:$H,V2031)="Hub"))+IF(OR(INDEX(10_Lieux!$H:$H,U2031)="Premium",INDEX(10_Lieux!$H:$H,V2031)="Premium"),p_prem,0))</f>
        <v>50</v>
      </c>
      <c r="I2031" s="14" t="n">
        <f aca="false">ROUND(W2031*p_facteur,0)</f>
        <v>512</v>
      </c>
      <c r="J2031" s="14" t="str">
        <f aca="false">IF(X2031&lt;60,X2031&amp;" min",INT(X2031/60)&amp;" h"&amp;IF(MOD(X2031,60)=0,""," "&amp;TEXT(MOD(X2031,60),"00")))</f>
        <v>5 h 30</v>
      </c>
      <c r="K2031" s="14" t="str">
        <f aca="false">IF(S2031&lt;&gt;T2031,"Oui","Non")</f>
        <v>Oui</v>
      </c>
      <c r="L2031" s="14" t="str">
        <f aca="false">IF(AND(INDEX(10_Lieux!$B:$B,U2031)="Ville",INDEX(10_Lieux!$B:$B,V2031)="Ville"),"/chauffeur-prive/"&amp;INDEX(10_Lieux!$E:$E,U2031)&amp;"-"&amp;INDEX(10_Lieux!$E:$E,V2031)&amp;"/","/chauffeur-prive/"&amp;INDEX(10_Lieux!$E:$E,U2031)&amp;"/"&amp;INDEX(10_Lieux!$E:$E,V2031)&amp;"/")</f>
        <v>/chauffeur-prive/paris/aeroport-lausanne-blecherette/</v>
      </c>
      <c r="M2031" s="14" t="str">
        <f aca="false">IFERROR(INDEX($L:$L,MATCH(B2031&amp;"|"&amp;A2031,$Z:$Z,0)),"—")</f>
        <v>/chauffeur-prive/aeroport-lausanne-blecherette/paris/</v>
      </c>
      <c r="N2031" s="14" t="str">
        <f aca="false">IF(LEN("Chauffeur privé "&amp;INDEX(10_Lieux!$J:$J,U2031)&amp;" → "&amp;INDEX(10_Lieux!$J:$J,V2031)&amp;" | 24h/24")&gt;60,"Chauffeur privé "&amp;INDEX(10_Lieux!$J:$J,U2031)&amp;" → "&amp;INDEX(10_Lieux!$J:$J,V2031),"Chauffeur privé "&amp;INDEX(10_Lieux!$J:$J,U2031)&amp;" → "&amp;INDEX(10_Lieux!$J:$J,V2031)&amp;" | 24h/24")</f>
        <v>Chauffeur privé Paris → Aéroport Lausanne-Blécherette</v>
      </c>
      <c r="O2031" s="14" t="n">
        <f aca="false">LEN(N2031)</f>
        <v>53</v>
      </c>
      <c r="P2031" s="14" t="str">
        <f aca="false">"Chauffeur privé "&amp;INDEX(10_Lieux!$K:$K,U2031)&amp;" vers "&amp;INDEX(10_Lieux!$L:$L,V2031)</f>
        <v>Chauffeur privé de Paris vers l'aéroport Lausanne-Blécherette</v>
      </c>
      <c r="Q2031" s="14" t="str">
        <f aca="false">"Chauffeur privé "&amp;INDEX(10_Lieux!$K:$K,U2031)&amp;" vers "&amp;INDEX(10_Lieux!$L:$L,V2031)&amp;" : env. "&amp;I2031&amp;" km, "&amp;J2031&amp;" de route. Devis personnalisé, standard 24h/24 et 7j/7."</f>
        <v>Chauffeur privé de Paris vers l'aéroport Lausanne-Blécherette : env. 512 km, 5 h 30 de route. Devis personnalisé, standard 24h/24 et 7j/7.</v>
      </c>
      <c r="R2031" s="14" t="n">
        <f aca="false">LEN(Q2031)</f>
        <v>138</v>
      </c>
      <c r="S2031" s="14" t="str">
        <f aca="false">INDEX(10_Lieux!$C:$C,U2031)</f>
        <v>France</v>
      </c>
      <c r="T2031" s="14" t="str">
        <f aca="false">INDEX(10_Lieux!$C:$C,V2031)</f>
        <v>Suisse</v>
      </c>
      <c r="U2031" s="14" t="n">
        <f aca="false">MATCH(A2031,10_Lieux!$A:$A,0)</f>
        <v>2</v>
      </c>
      <c r="V2031" s="14" t="n">
        <f aca="false">MATCH(B2031,10_Lieux!$A:$A,0)</f>
        <v>183</v>
      </c>
      <c r="W2031" s="14" t="n">
        <f aca="false">ROUND(6371*2*ASIN(SQRT(SIN(RADIANS(INDEX(10_Lieux!$F:$F,V2031)-INDEX(10_Lieux!$F:$F,U2031))/2)^2+COS(RADIANS(INDEX(10_Lieux!$F:$F,U2031)))*COS(RADIANS(INDEX(10_Lieux!$F:$F,V2031)))*SIN(RADIANS(INDEX(10_Lieux!$G:$G,V2031)-INDEX(10_Lieux!$G:$G,U2031))/2)^2)),1)</f>
        <v>409.6</v>
      </c>
      <c r="X2031" s="14" t="n">
        <f aca="false">ROUND(I2031/IF(I2031&lt;p_seuil_vitesse,p_vit_lente,p_vit_rapide)*60/15,0)*15</f>
        <v>330</v>
      </c>
      <c r="Y2031" s="14" t="n">
        <f aca="false">MAX(IF(INDEX(10_Lieux!$B:$B,U2031)&lt;&gt;"Ville",INDEX(10_Lieux!$I:$I,U2031),0),IF(INDEX(10_Lieux!$B:$B,V2031)&lt;&gt;"Ville",INDEX(10_Lieux!$I:$I,V2031),0))</f>
        <v>250</v>
      </c>
      <c r="Z2031" s="14" t="str">
        <f aca="false">A2031&amp;"|"&amp;B2031</f>
        <v>Paris|Lausanne Airport</v>
      </c>
      <c r="AA2031" s="14" t="str">
        <f aca="false">IF(I2031&lt;p_local,"Local",IF(I2031&lt;p_vv_min,"Courte distance",IF(I2031&lt;p_tres_long,"Longue distance","Très longue distance")))</f>
        <v>Longue distance</v>
      </c>
    </row>
    <row r="2032" customFormat="false" ht="15" hidden="false" customHeight="true" outlineLevel="0" collapsed="false">
      <c r="A2032" s="1" t="s">
        <v>2209</v>
      </c>
      <c r="B2032" s="1" t="s">
        <v>123</v>
      </c>
      <c r="C2032" s="1" t="s">
        <v>34</v>
      </c>
      <c r="D2032" s="1" t="s">
        <v>653</v>
      </c>
      <c r="E2032" s="1" t="s">
        <v>2212</v>
      </c>
      <c r="F2032" s="14" t="s">
        <v>40</v>
      </c>
      <c r="G2032" s="14" t="str">
        <f aca="false">IF(I2032&lt;p_local,"Local → page infra",IF(H2032&gt;=p_ph1,"Phase 1",IF(H2032&gt;=p_ph2,"Phase 2","Phase 3")))</f>
        <v>Phase 1</v>
      </c>
      <c r="H2032" s="14" t="n">
        <f aca="false">IF(I2032&lt;p_local,0,IF(C2032="Aéroport → Aéroport",p_pts_plein,IF(Y2032&gt;0,IF(I2032&lt;=Y2032,p_pts_plein,IF(I2032&lt;=p_mult2*Y2032,p_pts_moyen,p_pts_r3)),IF(I2032&gt;=p_vv_min,p_pts_plein,IF(I2032&gt;=p_vv_moy,p_pts_moyen,p_pts_court))))+IF(INDEX(10_Lieux!$D:$D,U2032)=1,p_prio1,p_prio2)+IF(INDEX(10_Lieux!$D:$D,V2032)=1,p_prio1,p_prio2)+IF(K2032="Oui",p_tf,0)+p_hub*((INDEX(10_Lieux!$H:$H,U2032)="Hub")+(INDEX(10_Lieux!$H:$H,V2032)="Hub"))+IF(OR(INDEX(10_Lieux!$H:$H,U2032)="Premium",INDEX(10_Lieux!$H:$H,V2032)="Premium"),p_prem,0))</f>
        <v>80</v>
      </c>
      <c r="I2032" s="14" t="n">
        <f aca="false">ROUND(W2032*p_facteur,0)</f>
        <v>203</v>
      </c>
      <c r="J2032" s="14" t="str">
        <f aca="false">IF(X2032&lt;60,X2032&amp;" min",INT(X2032/60)&amp;" h"&amp;IF(MOD(X2032,60)=0,""," "&amp;TEXT(MOD(X2032,60),"00")))</f>
        <v>2 h 15</v>
      </c>
      <c r="K2032" s="14" t="str">
        <f aca="false">IF(S2032&lt;&gt;T2032,"Oui","Non")</f>
        <v>Oui</v>
      </c>
      <c r="L2032" s="14" t="str">
        <f aca="false">IF(AND(INDEX(10_Lieux!$B:$B,U2032)="Ville",INDEX(10_Lieux!$B:$B,V2032)="Ville"),"/chauffeur-prive/"&amp;INDEX(10_Lieux!$E:$E,U2032)&amp;"-"&amp;INDEX(10_Lieux!$E:$E,V2032)&amp;"/","/chauffeur-prive/"&amp;INDEX(10_Lieux!$E:$E,U2032)&amp;"/"&amp;INDEX(10_Lieux!$E:$E,V2032)&amp;"/")</f>
        <v>/chauffeur-prive/aeroport-lausanne-blecherette/lyon/</v>
      </c>
      <c r="M2032" s="14" t="str">
        <f aca="false">IFERROR(INDEX($L:$L,MATCH(B2032&amp;"|"&amp;A2032,$Z:$Z,0)),"—")</f>
        <v>/chauffeur-prive/lyon/aeroport-lausanne-blecherette/</v>
      </c>
      <c r="N2032" s="14" t="str">
        <f aca="false">IF(LEN("Chauffeur privé "&amp;INDEX(10_Lieux!$J:$J,U2032)&amp;" → "&amp;INDEX(10_Lieux!$J:$J,V2032)&amp;" | 24h/24")&gt;60,"Chauffeur privé "&amp;INDEX(10_Lieux!$J:$J,U2032)&amp;" → "&amp;INDEX(10_Lieux!$J:$J,V2032),"Chauffeur privé "&amp;INDEX(10_Lieux!$J:$J,U2032)&amp;" → "&amp;INDEX(10_Lieux!$J:$J,V2032)&amp;" | 24h/24")</f>
        <v>Chauffeur privé Aéroport Lausanne-Blécherette → Lyon</v>
      </c>
      <c r="O2032" s="14" t="n">
        <f aca="false">LEN(N2032)</f>
        <v>52</v>
      </c>
      <c r="P2032" s="14" t="str">
        <f aca="false">"Chauffeur privé "&amp;INDEX(10_Lieux!$K:$K,U2032)&amp;" vers "&amp;INDEX(10_Lieux!$L:$L,V2032)</f>
        <v>Chauffeur privé de l'aéroport Lausanne-Blécherette vers Lyon</v>
      </c>
      <c r="Q2032" s="14" t="str">
        <f aca="false">"Chauffeur privé "&amp;INDEX(10_Lieux!$K:$K,U2032)&amp;" vers "&amp;INDEX(10_Lieux!$L:$L,V2032)&amp;" : env. "&amp;I2032&amp;" km, "&amp;J2032&amp;" de route. Devis personnalisé, standard 24h/24 et 7j/7."</f>
        <v>Chauffeur privé de l'aéroport Lausanne-Blécherette vers Lyon : env. 203 km, 2 h 15 de route. Devis personnalisé, standard 24h/24 et 7j/7.</v>
      </c>
      <c r="R2032" s="14" t="n">
        <f aca="false">LEN(Q2032)</f>
        <v>137</v>
      </c>
      <c r="S2032" s="14" t="str">
        <f aca="false">INDEX(10_Lieux!$C:$C,U2032)</f>
        <v>Suisse</v>
      </c>
      <c r="T2032" s="14" t="str">
        <f aca="false">INDEX(10_Lieux!$C:$C,V2032)</f>
        <v>France</v>
      </c>
      <c r="U2032" s="14" t="n">
        <f aca="false">MATCH(A2032,10_Lieux!$A:$A,0)</f>
        <v>183</v>
      </c>
      <c r="V2032" s="14" t="n">
        <f aca="false">MATCH(B2032,10_Lieux!$A:$A,0)</f>
        <v>8</v>
      </c>
      <c r="W2032" s="14" t="n">
        <f aca="false">ROUND(6371*2*ASIN(SQRT(SIN(RADIANS(INDEX(10_Lieux!$F:$F,V2032)-INDEX(10_Lieux!$F:$F,U2032))/2)^2+COS(RADIANS(INDEX(10_Lieux!$F:$F,U2032)))*COS(RADIANS(INDEX(10_Lieux!$F:$F,V2032)))*SIN(RADIANS(INDEX(10_Lieux!$G:$G,V2032)-INDEX(10_Lieux!$G:$G,U2032))/2)^2)),1)</f>
        <v>162.4</v>
      </c>
      <c r="X2032" s="14" t="n">
        <f aca="false">ROUND(I2032/IF(I2032&lt;p_seuil_vitesse,p_vit_lente,p_vit_rapide)*60/15,0)*15</f>
        <v>135</v>
      </c>
      <c r="Y2032" s="14" t="n">
        <f aca="false">MAX(IF(INDEX(10_Lieux!$B:$B,U2032)&lt;&gt;"Ville",INDEX(10_Lieux!$I:$I,U2032),0),IF(INDEX(10_Lieux!$B:$B,V2032)&lt;&gt;"Ville",INDEX(10_Lieux!$I:$I,V2032),0))</f>
        <v>250</v>
      </c>
      <c r="Z2032" s="14" t="str">
        <f aca="false">A2032&amp;"|"&amp;B2032</f>
        <v>Lausanne Airport|Lyon</v>
      </c>
      <c r="AA2032" s="14" t="str">
        <f aca="false">IF(I2032&lt;p_local,"Local",IF(I2032&lt;p_vv_min,"Courte distance",IF(I2032&lt;p_tres_long,"Longue distance","Très longue distance")))</f>
        <v>Longue distance</v>
      </c>
    </row>
    <row r="2033" customFormat="false" ht="15" hidden="false" customHeight="true" outlineLevel="0" collapsed="false">
      <c r="A2033" s="1" t="s">
        <v>123</v>
      </c>
      <c r="B2033" s="1" t="s">
        <v>2209</v>
      </c>
      <c r="C2033" s="1" t="s">
        <v>35</v>
      </c>
      <c r="D2033" s="1" t="s">
        <v>653</v>
      </c>
      <c r="E2033" s="1" t="s">
        <v>2213</v>
      </c>
      <c r="F2033" s="14" t="s">
        <v>40</v>
      </c>
      <c r="G2033" s="14" t="str">
        <f aca="false">IF(I2033&lt;p_local,"Local → page infra",IF(H2033&gt;=p_ph1,"Phase 1",IF(H2033&gt;=p_ph2,"Phase 2","Phase 3")))</f>
        <v>Phase 1</v>
      </c>
      <c r="H2033" s="14" t="n">
        <f aca="false">IF(I2033&lt;p_local,0,IF(C2033="Aéroport → Aéroport",p_pts_plein,IF(Y2033&gt;0,IF(I2033&lt;=Y2033,p_pts_plein,IF(I2033&lt;=p_mult2*Y2033,p_pts_moyen,p_pts_r3)),IF(I2033&gt;=p_vv_min,p_pts_plein,IF(I2033&gt;=p_vv_moy,p_pts_moyen,p_pts_court))))+IF(INDEX(10_Lieux!$D:$D,U2033)=1,p_prio1,p_prio2)+IF(INDEX(10_Lieux!$D:$D,V2033)=1,p_prio1,p_prio2)+IF(K2033="Oui",p_tf,0)+p_hub*((INDEX(10_Lieux!$H:$H,U2033)="Hub")+(INDEX(10_Lieux!$H:$H,V2033)="Hub"))+IF(OR(INDEX(10_Lieux!$H:$H,U2033)="Premium",INDEX(10_Lieux!$H:$H,V2033)="Premium"),p_prem,0))</f>
        <v>80</v>
      </c>
      <c r="I2033" s="14" t="n">
        <f aca="false">ROUND(W2033*p_facteur,0)</f>
        <v>203</v>
      </c>
      <c r="J2033" s="14" t="str">
        <f aca="false">IF(X2033&lt;60,X2033&amp;" min",INT(X2033/60)&amp;" h"&amp;IF(MOD(X2033,60)=0,""," "&amp;TEXT(MOD(X2033,60),"00")))</f>
        <v>2 h 15</v>
      </c>
      <c r="K2033" s="14" t="str">
        <f aca="false">IF(S2033&lt;&gt;T2033,"Oui","Non")</f>
        <v>Oui</v>
      </c>
      <c r="L2033" s="14" t="str">
        <f aca="false">IF(AND(INDEX(10_Lieux!$B:$B,U2033)="Ville",INDEX(10_Lieux!$B:$B,V2033)="Ville"),"/chauffeur-prive/"&amp;INDEX(10_Lieux!$E:$E,U2033)&amp;"-"&amp;INDEX(10_Lieux!$E:$E,V2033)&amp;"/","/chauffeur-prive/"&amp;INDEX(10_Lieux!$E:$E,U2033)&amp;"/"&amp;INDEX(10_Lieux!$E:$E,V2033)&amp;"/")</f>
        <v>/chauffeur-prive/lyon/aeroport-lausanne-blecherette/</v>
      </c>
      <c r="M2033" s="14" t="str">
        <f aca="false">IFERROR(INDEX($L:$L,MATCH(B2033&amp;"|"&amp;A2033,$Z:$Z,0)),"—")</f>
        <v>/chauffeur-prive/aeroport-lausanne-blecherette/lyon/</v>
      </c>
      <c r="N2033" s="14" t="str">
        <f aca="false">IF(LEN("Chauffeur privé "&amp;INDEX(10_Lieux!$J:$J,U2033)&amp;" → "&amp;INDEX(10_Lieux!$J:$J,V2033)&amp;" | 24h/24")&gt;60,"Chauffeur privé "&amp;INDEX(10_Lieux!$J:$J,U2033)&amp;" → "&amp;INDEX(10_Lieux!$J:$J,V2033),"Chauffeur privé "&amp;INDEX(10_Lieux!$J:$J,U2033)&amp;" → "&amp;INDEX(10_Lieux!$J:$J,V2033)&amp;" | 24h/24")</f>
        <v>Chauffeur privé Lyon → Aéroport Lausanne-Blécherette</v>
      </c>
      <c r="O2033" s="14" t="n">
        <f aca="false">LEN(N2033)</f>
        <v>52</v>
      </c>
      <c r="P2033" s="14" t="str">
        <f aca="false">"Chauffeur privé "&amp;INDEX(10_Lieux!$K:$K,U2033)&amp;" vers "&amp;INDEX(10_Lieux!$L:$L,V2033)</f>
        <v>Chauffeur privé de Lyon vers l'aéroport Lausanne-Blécherette</v>
      </c>
      <c r="Q2033" s="14" t="str">
        <f aca="false">"Chauffeur privé "&amp;INDEX(10_Lieux!$K:$K,U2033)&amp;" vers "&amp;INDEX(10_Lieux!$L:$L,V2033)&amp;" : env. "&amp;I2033&amp;" km, "&amp;J2033&amp;" de route. Devis personnalisé, standard 24h/24 et 7j/7."</f>
        <v>Chauffeur privé de Lyon vers l'aéroport Lausanne-Blécherette : env. 203 km, 2 h 15 de route. Devis personnalisé, standard 24h/24 et 7j/7.</v>
      </c>
      <c r="R2033" s="14" t="n">
        <f aca="false">LEN(Q2033)</f>
        <v>137</v>
      </c>
      <c r="S2033" s="14" t="str">
        <f aca="false">INDEX(10_Lieux!$C:$C,U2033)</f>
        <v>France</v>
      </c>
      <c r="T2033" s="14" t="str">
        <f aca="false">INDEX(10_Lieux!$C:$C,V2033)</f>
        <v>Suisse</v>
      </c>
      <c r="U2033" s="14" t="n">
        <f aca="false">MATCH(A2033,10_Lieux!$A:$A,0)</f>
        <v>8</v>
      </c>
      <c r="V2033" s="14" t="n">
        <f aca="false">MATCH(B2033,10_Lieux!$A:$A,0)</f>
        <v>183</v>
      </c>
      <c r="W2033" s="14" t="n">
        <f aca="false">ROUND(6371*2*ASIN(SQRT(SIN(RADIANS(INDEX(10_Lieux!$F:$F,V2033)-INDEX(10_Lieux!$F:$F,U2033))/2)^2+COS(RADIANS(INDEX(10_Lieux!$F:$F,U2033)))*COS(RADIANS(INDEX(10_Lieux!$F:$F,V2033)))*SIN(RADIANS(INDEX(10_Lieux!$G:$G,V2033)-INDEX(10_Lieux!$G:$G,U2033))/2)^2)),1)</f>
        <v>162.4</v>
      </c>
      <c r="X2033" s="14" t="n">
        <f aca="false">ROUND(I2033/IF(I2033&lt;p_seuil_vitesse,p_vit_lente,p_vit_rapide)*60/15,0)*15</f>
        <v>135</v>
      </c>
      <c r="Y2033" s="14" t="n">
        <f aca="false">MAX(IF(INDEX(10_Lieux!$B:$B,U2033)&lt;&gt;"Ville",INDEX(10_Lieux!$I:$I,U2033),0),IF(INDEX(10_Lieux!$B:$B,V2033)&lt;&gt;"Ville",INDEX(10_Lieux!$I:$I,V2033),0))</f>
        <v>250</v>
      </c>
      <c r="Z2033" s="14" t="str">
        <f aca="false">A2033&amp;"|"&amp;B2033</f>
        <v>Lyon|Lausanne Airport</v>
      </c>
      <c r="AA2033" s="14" t="str">
        <f aca="false">IF(I2033&lt;p_local,"Local",IF(I2033&lt;p_vv_min,"Courte distance",IF(I2033&lt;p_tres_long,"Longue distance","Très longue distance")))</f>
        <v>Longue distance</v>
      </c>
    </row>
    <row r="2034" customFormat="false" ht="15" hidden="false" customHeight="true" outlineLevel="0" collapsed="false">
      <c r="A2034" s="1" t="s">
        <v>2209</v>
      </c>
      <c r="B2034" s="1" t="s">
        <v>126</v>
      </c>
      <c r="C2034" s="1" t="s">
        <v>34</v>
      </c>
      <c r="D2034" s="1" t="s">
        <v>653</v>
      </c>
      <c r="E2034" s="1" t="s">
        <v>2214</v>
      </c>
      <c r="F2034" s="14" t="s">
        <v>40</v>
      </c>
      <c r="G2034" s="14" t="str">
        <f aca="false">IF(I2034&lt;p_local,"Local → page infra",IF(H2034&gt;=p_ph1,"Phase 1",IF(H2034&gt;=p_ph2,"Phase 2","Phase 3")))</f>
        <v>Phase 2</v>
      </c>
      <c r="H2034" s="14" t="n">
        <f aca="false">IF(I2034&lt;p_local,0,IF(C2034="Aéroport → Aéroport",p_pts_plein,IF(Y2034&gt;0,IF(I2034&lt;=Y2034,p_pts_plein,IF(I2034&lt;=p_mult2*Y2034,p_pts_moyen,p_pts_r3)),IF(I2034&gt;=p_vv_min,p_pts_plein,IF(I2034&gt;=p_vv_moy,p_pts_moyen,p_pts_court))))+IF(INDEX(10_Lieux!$D:$D,U2034)=1,p_prio1,p_prio2)+IF(INDEX(10_Lieux!$D:$D,V2034)=1,p_prio1,p_prio2)+IF(K2034="Oui",p_tf,0)+p_hub*((INDEX(10_Lieux!$H:$H,U2034)="Hub")+(INDEX(10_Lieux!$H:$H,V2034)="Hub"))+IF(OR(INDEX(10_Lieux!$H:$H,U2034)="Premium",INDEX(10_Lieux!$H:$H,V2034)="Premium"),p_prem,0))</f>
        <v>65</v>
      </c>
      <c r="I2034" s="14" t="n">
        <f aca="false">ROUND(W2034*p_facteur,0)</f>
        <v>399</v>
      </c>
      <c r="J2034" s="14" t="str">
        <f aca="false">IF(X2034&lt;60,X2034&amp;" min",INT(X2034/60)&amp;" h"&amp;IF(MOD(X2034,60)=0,""," "&amp;TEXT(MOD(X2034,60),"00")))</f>
        <v>4 h 15</v>
      </c>
      <c r="K2034" s="14" t="str">
        <f aca="false">IF(S2034&lt;&gt;T2034,"Oui","Non")</f>
        <v>Oui</v>
      </c>
      <c r="L2034" s="14" t="str">
        <f aca="false">IF(AND(INDEX(10_Lieux!$B:$B,U2034)="Ville",INDEX(10_Lieux!$B:$B,V2034)="Ville"),"/chauffeur-prive/"&amp;INDEX(10_Lieux!$E:$E,U2034)&amp;"-"&amp;INDEX(10_Lieux!$E:$E,V2034)&amp;"/","/chauffeur-prive/"&amp;INDEX(10_Lieux!$E:$E,U2034)&amp;"/"&amp;INDEX(10_Lieux!$E:$E,V2034)&amp;"/")</f>
        <v>/chauffeur-prive/aeroport-lausanne-blecherette/nice/</v>
      </c>
      <c r="M2034" s="14" t="str">
        <f aca="false">IFERROR(INDEX($L:$L,MATCH(B2034&amp;"|"&amp;A2034,$Z:$Z,0)),"—")</f>
        <v>/chauffeur-prive/nice/aeroport-lausanne-blecherette/</v>
      </c>
      <c r="N2034" s="14" t="str">
        <f aca="false">IF(LEN("Chauffeur privé "&amp;INDEX(10_Lieux!$J:$J,U2034)&amp;" → "&amp;INDEX(10_Lieux!$J:$J,V2034)&amp;" | 24h/24")&gt;60,"Chauffeur privé "&amp;INDEX(10_Lieux!$J:$J,U2034)&amp;" → "&amp;INDEX(10_Lieux!$J:$J,V2034),"Chauffeur privé "&amp;INDEX(10_Lieux!$J:$J,U2034)&amp;" → "&amp;INDEX(10_Lieux!$J:$J,V2034)&amp;" | 24h/24")</f>
        <v>Chauffeur privé Aéroport Lausanne-Blécherette → Nice</v>
      </c>
      <c r="O2034" s="14" t="n">
        <f aca="false">LEN(N2034)</f>
        <v>52</v>
      </c>
      <c r="P2034" s="14" t="str">
        <f aca="false">"Chauffeur privé "&amp;INDEX(10_Lieux!$K:$K,U2034)&amp;" vers "&amp;INDEX(10_Lieux!$L:$L,V2034)</f>
        <v>Chauffeur privé de l'aéroport Lausanne-Blécherette vers Nice</v>
      </c>
      <c r="Q2034" s="14" t="str">
        <f aca="false">"Chauffeur privé "&amp;INDEX(10_Lieux!$K:$K,U2034)&amp;" vers "&amp;INDEX(10_Lieux!$L:$L,V2034)&amp;" : env. "&amp;I2034&amp;" km, "&amp;J2034&amp;" de route. Devis personnalisé, standard 24h/24 et 7j/7."</f>
        <v>Chauffeur privé de l'aéroport Lausanne-Blécherette vers Nice : env. 399 km, 4 h 15 de route. Devis personnalisé, standard 24h/24 et 7j/7.</v>
      </c>
      <c r="R2034" s="14" t="n">
        <f aca="false">LEN(Q2034)</f>
        <v>137</v>
      </c>
      <c r="S2034" s="14" t="str">
        <f aca="false">INDEX(10_Lieux!$C:$C,U2034)</f>
        <v>Suisse</v>
      </c>
      <c r="T2034" s="14" t="str">
        <f aca="false">INDEX(10_Lieux!$C:$C,V2034)</f>
        <v>France</v>
      </c>
      <c r="U2034" s="14" t="n">
        <f aca="false">MATCH(A2034,10_Lieux!$A:$A,0)</f>
        <v>183</v>
      </c>
      <c r="V2034" s="14" t="n">
        <f aca="false">MATCH(B2034,10_Lieux!$A:$A,0)</f>
        <v>80</v>
      </c>
      <c r="W2034" s="14" t="n">
        <f aca="false">ROUND(6371*2*ASIN(SQRT(SIN(RADIANS(INDEX(10_Lieux!$F:$F,V2034)-INDEX(10_Lieux!$F:$F,U2034))/2)^2+COS(RADIANS(INDEX(10_Lieux!$F:$F,U2034)))*COS(RADIANS(INDEX(10_Lieux!$F:$F,V2034)))*SIN(RADIANS(INDEX(10_Lieux!$G:$G,V2034)-INDEX(10_Lieux!$G:$G,U2034))/2)^2)),1)</f>
        <v>319.4</v>
      </c>
      <c r="X2034" s="14" t="n">
        <f aca="false">ROUND(I2034/IF(I2034&lt;p_seuil_vitesse,p_vit_lente,p_vit_rapide)*60/15,0)*15</f>
        <v>255</v>
      </c>
      <c r="Y2034" s="14" t="n">
        <f aca="false">MAX(IF(INDEX(10_Lieux!$B:$B,U2034)&lt;&gt;"Ville",INDEX(10_Lieux!$I:$I,U2034),0),IF(INDEX(10_Lieux!$B:$B,V2034)&lt;&gt;"Ville",INDEX(10_Lieux!$I:$I,V2034),0))</f>
        <v>250</v>
      </c>
      <c r="Z2034" s="14" t="str">
        <f aca="false">A2034&amp;"|"&amp;B2034</f>
        <v>Lausanne Airport|Nice</v>
      </c>
      <c r="AA2034" s="14" t="str">
        <f aca="false">IF(I2034&lt;p_local,"Local",IF(I2034&lt;p_vv_min,"Courte distance",IF(I2034&lt;p_tres_long,"Longue distance","Très longue distance")))</f>
        <v>Longue distance</v>
      </c>
    </row>
    <row r="2035" customFormat="false" ht="15" hidden="false" customHeight="true" outlineLevel="0" collapsed="false">
      <c r="A2035" s="1" t="s">
        <v>126</v>
      </c>
      <c r="B2035" s="1" t="s">
        <v>2209</v>
      </c>
      <c r="C2035" s="1" t="s">
        <v>35</v>
      </c>
      <c r="D2035" s="1" t="s">
        <v>653</v>
      </c>
      <c r="E2035" s="1" t="s">
        <v>2215</v>
      </c>
      <c r="F2035" s="14" t="s">
        <v>40</v>
      </c>
      <c r="G2035" s="14" t="str">
        <f aca="false">IF(I2035&lt;p_local,"Local → page infra",IF(H2035&gt;=p_ph1,"Phase 1",IF(H2035&gt;=p_ph2,"Phase 2","Phase 3")))</f>
        <v>Phase 2</v>
      </c>
      <c r="H2035" s="14" t="n">
        <f aca="false">IF(I2035&lt;p_local,0,IF(C2035="Aéroport → Aéroport",p_pts_plein,IF(Y2035&gt;0,IF(I2035&lt;=Y2035,p_pts_plein,IF(I2035&lt;=p_mult2*Y2035,p_pts_moyen,p_pts_r3)),IF(I2035&gt;=p_vv_min,p_pts_plein,IF(I2035&gt;=p_vv_moy,p_pts_moyen,p_pts_court))))+IF(INDEX(10_Lieux!$D:$D,U2035)=1,p_prio1,p_prio2)+IF(INDEX(10_Lieux!$D:$D,V2035)=1,p_prio1,p_prio2)+IF(K2035="Oui",p_tf,0)+p_hub*((INDEX(10_Lieux!$H:$H,U2035)="Hub")+(INDEX(10_Lieux!$H:$H,V2035)="Hub"))+IF(OR(INDEX(10_Lieux!$H:$H,U2035)="Premium",INDEX(10_Lieux!$H:$H,V2035)="Premium"),p_prem,0))</f>
        <v>65</v>
      </c>
      <c r="I2035" s="14" t="n">
        <f aca="false">ROUND(W2035*p_facteur,0)</f>
        <v>399</v>
      </c>
      <c r="J2035" s="14" t="str">
        <f aca="false">IF(X2035&lt;60,X2035&amp;" min",INT(X2035/60)&amp;" h"&amp;IF(MOD(X2035,60)=0,""," "&amp;TEXT(MOD(X2035,60),"00")))</f>
        <v>4 h 15</v>
      </c>
      <c r="K2035" s="14" t="str">
        <f aca="false">IF(S2035&lt;&gt;T2035,"Oui","Non")</f>
        <v>Oui</v>
      </c>
      <c r="L2035" s="14" t="str">
        <f aca="false">IF(AND(INDEX(10_Lieux!$B:$B,U2035)="Ville",INDEX(10_Lieux!$B:$B,V2035)="Ville"),"/chauffeur-prive/"&amp;INDEX(10_Lieux!$E:$E,U2035)&amp;"-"&amp;INDEX(10_Lieux!$E:$E,V2035)&amp;"/","/chauffeur-prive/"&amp;INDEX(10_Lieux!$E:$E,U2035)&amp;"/"&amp;INDEX(10_Lieux!$E:$E,V2035)&amp;"/")</f>
        <v>/chauffeur-prive/nice/aeroport-lausanne-blecherette/</v>
      </c>
      <c r="M2035" s="14" t="str">
        <f aca="false">IFERROR(INDEX($L:$L,MATCH(B2035&amp;"|"&amp;A2035,$Z:$Z,0)),"—")</f>
        <v>/chauffeur-prive/aeroport-lausanne-blecherette/nice/</v>
      </c>
      <c r="N2035" s="14" t="str">
        <f aca="false">IF(LEN("Chauffeur privé "&amp;INDEX(10_Lieux!$J:$J,U2035)&amp;" → "&amp;INDEX(10_Lieux!$J:$J,V2035)&amp;" | 24h/24")&gt;60,"Chauffeur privé "&amp;INDEX(10_Lieux!$J:$J,U2035)&amp;" → "&amp;INDEX(10_Lieux!$J:$J,V2035),"Chauffeur privé "&amp;INDEX(10_Lieux!$J:$J,U2035)&amp;" → "&amp;INDEX(10_Lieux!$J:$J,V2035)&amp;" | 24h/24")</f>
        <v>Chauffeur privé Nice → Aéroport Lausanne-Blécherette</v>
      </c>
      <c r="O2035" s="14" t="n">
        <f aca="false">LEN(N2035)</f>
        <v>52</v>
      </c>
      <c r="P2035" s="14" t="str">
        <f aca="false">"Chauffeur privé "&amp;INDEX(10_Lieux!$K:$K,U2035)&amp;" vers "&amp;INDEX(10_Lieux!$L:$L,V2035)</f>
        <v>Chauffeur privé de Nice vers l'aéroport Lausanne-Blécherette</v>
      </c>
      <c r="Q2035" s="14" t="str">
        <f aca="false">"Chauffeur privé "&amp;INDEX(10_Lieux!$K:$K,U2035)&amp;" vers "&amp;INDEX(10_Lieux!$L:$L,V2035)&amp;" : env. "&amp;I2035&amp;" km, "&amp;J2035&amp;" de route. Devis personnalisé, standard 24h/24 et 7j/7."</f>
        <v>Chauffeur privé de Nice vers l'aéroport Lausanne-Blécherette : env. 399 km, 4 h 15 de route. Devis personnalisé, standard 24h/24 et 7j/7.</v>
      </c>
      <c r="R2035" s="14" t="n">
        <f aca="false">LEN(Q2035)</f>
        <v>137</v>
      </c>
      <c r="S2035" s="14" t="str">
        <f aca="false">INDEX(10_Lieux!$C:$C,U2035)</f>
        <v>France</v>
      </c>
      <c r="T2035" s="14" t="str">
        <f aca="false">INDEX(10_Lieux!$C:$C,V2035)</f>
        <v>Suisse</v>
      </c>
      <c r="U2035" s="14" t="n">
        <f aca="false">MATCH(A2035,10_Lieux!$A:$A,0)</f>
        <v>80</v>
      </c>
      <c r="V2035" s="14" t="n">
        <f aca="false">MATCH(B2035,10_Lieux!$A:$A,0)</f>
        <v>183</v>
      </c>
      <c r="W2035" s="14" t="n">
        <f aca="false">ROUND(6371*2*ASIN(SQRT(SIN(RADIANS(INDEX(10_Lieux!$F:$F,V2035)-INDEX(10_Lieux!$F:$F,U2035))/2)^2+COS(RADIANS(INDEX(10_Lieux!$F:$F,U2035)))*COS(RADIANS(INDEX(10_Lieux!$F:$F,V2035)))*SIN(RADIANS(INDEX(10_Lieux!$G:$G,V2035)-INDEX(10_Lieux!$G:$G,U2035))/2)^2)),1)</f>
        <v>319.4</v>
      </c>
      <c r="X2035" s="14" t="n">
        <f aca="false">ROUND(I2035/IF(I2035&lt;p_seuil_vitesse,p_vit_lente,p_vit_rapide)*60/15,0)*15</f>
        <v>255</v>
      </c>
      <c r="Y2035" s="14" t="n">
        <f aca="false">MAX(IF(INDEX(10_Lieux!$B:$B,U2035)&lt;&gt;"Ville",INDEX(10_Lieux!$I:$I,U2035),0),IF(INDEX(10_Lieux!$B:$B,V2035)&lt;&gt;"Ville",INDEX(10_Lieux!$I:$I,V2035),0))</f>
        <v>250</v>
      </c>
      <c r="Z2035" s="14" t="str">
        <f aca="false">A2035&amp;"|"&amp;B2035</f>
        <v>Nice|Lausanne Airport</v>
      </c>
      <c r="AA2035" s="14" t="str">
        <f aca="false">IF(I2035&lt;p_local,"Local",IF(I2035&lt;p_vv_min,"Courte distance",IF(I2035&lt;p_tres_long,"Longue distance","Très longue distance")))</f>
        <v>Longue distance</v>
      </c>
    </row>
    <row r="2036" customFormat="false" ht="15" hidden="false" customHeight="true" outlineLevel="0" collapsed="false">
      <c r="A2036" s="1" t="s">
        <v>2209</v>
      </c>
      <c r="B2036" s="1" t="s">
        <v>128</v>
      </c>
      <c r="C2036" s="1" t="s">
        <v>34</v>
      </c>
      <c r="D2036" s="1" t="s">
        <v>653</v>
      </c>
      <c r="E2036" s="1" t="s">
        <v>2216</v>
      </c>
      <c r="F2036" s="14" t="s">
        <v>40</v>
      </c>
      <c r="G2036" s="14" t="str">
        <f aca="false">IF(I2036&lt;p_local,"Local → page infra",IF(H2036&gt;=p_ph1,"Phase 1",IF(H2036&gt;=p_ph2,"Phase 2","Phase 3")))</f>
        <v>Phase 3</v>
      </c>
      <c r="H2036" s="14" t="n">
        <f aca="false">IF(I2036&lt;p_local,0,IF(C2036="Aéroport → Aéroport",p_pts_plein,IF(Y2036&gt;0,IF(I2036&lt;=Y2036,p_pts_plein,IF(I2036&lt;=p_mult2*Y2036,p_pts_moyen,p_pts_r3)),IF(I2036&gt;=p_vv_min,p_pts_plein,IF(I2036&gt;=p_vv_moy,p_pts_moyen,p_pts_court))))+IF(INDEX(10_Lieux!$D:$D,U2036)=1,p_prio1,p_prio2)+IF(INDEX(10_Lieux!$D:$D,V2036)=1,p_prio1,p_prio2)+IF(K2036="Oui",p_tf,0)+p_hub*((INDEX(10_Lieux!$H:$H,U2036)="Hub")+(INDEX(10_Lieux!$H:$H,V2036)="Hub"))+IF(OR(INDEX(10_Lieux!$H:$H,U2036)="Premium",INDEX(10_Lieux!$H:$H,V2036)="Premium"),p_prem,0))</f>
        <v>50</v>
      </c>
      <c r="I2036" s="14" t="n">
        <f aca="false">ROUND(W2036*p_facteur,0)</f>
        <v>468</v>
      </c>
      <c r="J2036" s="14" t="str">
        <f aca="false">IF(X2036&lt;60,X2036&amp;" min",INT(X2036/60)&amp;" h"&amp;IF(MOD(X2036,60)=0,""," "&amp;TEXT(MOD(X2036,60),"00")))</f>
        <v>5 h</v>
      </c>
      <c r="K2036" s="14" t="str">
        <f aca="false">IF(S2036&lt;&gt;T2036,"Oui","Non")</f>
        <v>Oui</v>
      </c>
      <c r="L2036" s="14" t="str">
        <f aca="false">IF(AND(INDEX(10_Lieux!$B:$B,U2036)="Ville",INDEX(10_Lieux!$B:$B,V2036)="Ville"),"/chauffeur-prive/"&amp;INDEX(10_Lieux!$E:$E,U2036)&amp;"-"&amp;INDEX(10_Lieux!$E:$E,V2036)&amp;"/","/chauffeur-prive/"&amp;INDEX(10_Lieux!$E:$E,U2036)&amp;"/"&amp;INDEX(10_Lieux!$E:$E,V2036)&amp;"/")</f>
        <v>/chauffeur-prive/aeroport-lausanne-blecherette/marseille/</v>
      </c>
      <c r="M2036" s="14" t="str">
        <f aca="false">IFERROR(INDEX($L:$L,MATCH(B2036&amp;"|"&amp;A2036,$Z:$Z,0)),"—")</f>
        <v>/chauffeur-prive/marseille/aeroport-lausanne-blecherette/</v>
      </c>
      <c r="N2036" s="14" t="str">
        <f aca="false">IF(LEN("Chauffeur privé "&amp;INDEX(10_Lieux!$J:$J,U2036)&amp;" → "&amp;INDEX(10_Lieux!$J:$J,V2036)&amp;" | 24h/24")&gt;60,"Chauffeur privé "&amp;INDEX(10_Lieux!$J:$J,U2036)&amp;" → "&amp;INDEX(10_Lieux!$J:$J,V2036),"Chauffeur privé "&amp;INDEX(10_Lieux!$J:$J,U2036)&amp;" → "&amp;INDEX(10_Lieux!$J:$J,V2036)&amp;" | 24h/24")</f>
        <v>Chauffeur privé Aéroport Lausanne-Blécherette → Marseille</v>
      </c>
      <c r="O2036" s="14" t="n">
        <f aca="false">LEN(N2036)</f>
        <v>57</v>
      </c>
      <c r="P2036" s="14" t="str">
        <f aca="false">"Chauffeur privé "&amp;INDEX(10_Lieux!$K:$K,U2036)&amp;" vers "&amp;INDEX(10_Lieux!$L:$L,V2036)</f>
        <v>Chauffeur privé de l'aéroport Lausanne-Blécherette vers Marseille</v>
      </c>
      <c r="Q2036" s="14" t="str">
        <f aca="false">"Chauffeur privé "&amp;INDEX(10_Lieux!$K:$K,U2036)&amp;" vers "&amp;INDEX(10_Lieux!$L:$L,V2036)&amp;" : env. "&amp;I2036&amp;" km, "&amp;J2036&amp;" de route. Devis personnalisé, standard 24h/24 et 7j/7."</f>
        <v>Chauffeur privé de l'aéroport Lausanne-Blécherette vers Marseille : env. 468 km, 5 h de route. Devis personnalisé, standard 24h/24 et 7j/7.</v>
      </c>
      <c r="R2036" s="14" t="n">
        <f aca="false">LEN(Q2036)</f>
        <v>139</v>
      </c>
      <c r="S2036" s="14" t="str">
        <f aca="false">INDEX(10_Lieux!$C:$C,U2036)</f>
        <v>Suisse</v>
      </c>
      <c r="T2036" s="14" t="str">
        <f aca="false">INDEX(10_Lieux!$C:$C,V2036)</f>
        <v>France</v>
      </c>
      <c r="U2036" s="14" t="n">
        <f aca="false">MATCH(A2036,10_Lieux!$A:$A,0)</f>
        <v>183</v>
      </c>
      <c r="V2036" s="14" t="n">
        <f aca="false">MATCH(B2036,10_Lieux!$A:$A,0)</f>
        <v>79</v>
      </c>
      <c r="W2036" s="14" t="n">
        <f aca="false">ROUND(6371*2*ASIN(SQRT(SIN(RADIANS(INDEX(10_Lieux!$F:$F,V2036)-INDEX(10_Lieux!$F:$F,U2036))/2)^2+COS(RADIANS(INDEX(10_Lieux!$F:$F,U2036)))*COS(RADIANS(INDEX(10_Lieux!$F:$F,V2036)))*SIN(RADIANS(INDEX(10_Lieux!$G:$G,V2036)-INDEX(10_Lieux!$G:$G,U2036))/2)^2)),1)</f>
        <v>374.4</v>
      </c>
      <c r="X2036" s="14" t="n">
        <f aca="false">ROUND(I2036/IF(I2036&lt;p_seuil_vitesse,p_vit_lente,p_vit_rapide)*60/15,0)*15</f>
        <v>300</v>
      </c>
      <c r="Y2036" s="14" t="n">
        <f aca="false">MAX(IF(INDEX(10_Lieux!$B:$B,U2036)&lt;&gt;"Ville",INDEX(10_Lieux!$I:$I,U2036),0),IF(INDEX(10_Lieux!$B:$B,V2036)&lt;&gt;"Ville",INDEX(10_Lieux!$I:$I,V2036),0))</f>
        <v>250</v>
      </c>
      <c r="Z2036" s="14" t="str">
        <f aca="false">A2036&amp;"|"&amp;B2036</f>
        <v>Lausanne Airport|Marseille</v>
      </c>
      <c r="AA2036" s="14" t="str">
        <f aca="false">IF(I2036&lt;p_local,"Local",IF(I2036&lt;p_vv_min,"Courte distance",IF(I2036&lt;p_tres_long,"Longue distance","Très longue distance")))</f>
        <v>Longue distance</v>
      </c>
    </row>
    <row r="2037" customFormat="false" ht="15" hidden="false" customHeight="true" outlineLevel="0" collapsed="false">
      <c r="A2037" s="1" t="s">
        <v>128</v>
      </c>
      <c r="B2037" s="1" t="s">
        <v>2209</v>
      </c>
      <c r="C2037" s="1" t="s">
        <v>35</v>
      </c>
      <c r="D2037" s="1" t="s">
        <v>653</v>
      </c>
      <c r="E2037" s="1" t="s">
        <v>2217</v>
      </c>
      <c r="F2037" s="14" t="s">
        <v>40</v>
      </c>
      <c r="G2037" s="14" t="str">
        <f aca="false">IF(I2037&lt;p_local,"Local → page infra",IF(H2037&gt;=p_ph1,"Phase 1",IF(H2037&gt;=p_ph2,"Phase 2","Phase 3")))</f>
        <v>Phase 3</v>
      </c>
      <c r="H2037" s="14" t="n">
        <f aca="false">IF(I2037&lt;p_local,0,IF(C2037="Aéroport → Aéroport",p_pts_plein,IF(Y2037&gt;0,IF(I2037&lt;=Y2037,p_pts_plein,IF(I2037&lt;=p_mult2*Y2037,p_pts_moyen,p_pts_r3)),IF(I2037&gt;=p_vv_min,p_pts_plein,IF(I2037&gt;=p_vv_moy,p_pts_moyen,p_pts_court))))+IF(INDEX(10_Lieux!$D:$D,U2037)=1,p_prio1,p_prio2)+IF(INDEX(10_Lieux!$D:$D,V2037)=1,p_prio1,p_prio2)+IF(K2037="Oui",p_tf,0)+p_hub*((INDEX(10_Lieux!$H:$H,U2037)="Hub")+(INDEX(10_Lieux!$H:$H,V2037)="Hub"))+IF(OR(INDEX(10_Lieux!$H:$H,U2037)="Premium",INDEX(10_Lieux!$H:$H,V2037)="Premium"),p_prem,0))</f>
        <v>50</v>
      </c>
      <c r="I2037" s="14" t="n">
        <f aca="false">ROUND(W2037*p_facteur,0)</f>
        <v>468</v>
      </c>
      <c r="J2037" s="14" t="str">
        <f aca="false">IF(X2037&lt;60,X2037&amp;" min",INT(X2037/60)&amp;" h"&amp;IF(MOD(X2037,60)=0,""," "&amp;TEXT(MOD(X2037,60),"00")))</f>
        <v>5 h</v>
      </c>
      <c r="K2037" s="14" t="str">
        <f aca="false">IF(S2037&lt;&gt;T2037,"Oui","Non")</f>
        <v>Oui</v>
      </c>
      <c r="L2037" s="14" t="str">
        <f aca="false">IF(AND(INDEX(10_Lieux!$B:$B,U2037)="Ville",INDEX(10_Lieux!$B:$B,V2037)="Ville"),"/chauffeur-prive/"&amp;INDEX(10_Lieux!$E:$E,U2037)&amp;"-"&amp;INDEX(10_Lieux!$E:$E,V2037)&amp;"/","/chauffeur-prive/"&amp;INDEX(10_Lieux!$E:$E,U2037)&amp;"/"&amp;INDEX(10_Lieux!$E:$E,V2037)&amp;"/")</f>
        <v>/chauffeur-prive/marseille/aeroport-lausanne-blecherette/</v>
      </c>
      <c r="M2037" s="14" t="str">
        <f aca="false">IFERROR(INDEX($L:$L,MATCH(B2037&amp;"|"&amp;A2037,$Z:$Z,0)),"—")</f>
        <v>/chauffeur-prive/aeroport-lausanne-blecherette/marseille/</v>
      </c>
      <c r="N2037" s="14" t="str">
        <f aca="false">IF(LEN("Chauffeur privé "&amp;INDEX(10_Lieux!$J:$J,U2037)&amp;" → "&amp;INDEX(10_Lieux!$J:$J,V2037)&amp;" | 24h/24")&gt;60,"Chauffeur privé "&amp;INDEX(10_Lieux!$J:$J,U2037)&amp;" → "&amp;INDEX(10_Lieux!$J:$J,V2037),"Chauffeur privé "&amp;INDEX(10_Lieux!$J:$J,U2037)&amp;" → "&amp;INDEX(10_Lieux!$J:$J,V2037)&amp;" | 24h/24")</f>
        <v>Chauffeur privé Marseille → Aéroport Lausanne-Blécherette</v>
      </c>
      <c r="O2037" s="14" t="n">
        <f aca="false">LEN(N2037)</f>
        <v>57</v>
      </c>
      <c r="P2037" s="14" t="str">
        <f aca="false">"Chauffeur privé "&amp;INDEX(10_Lieux!$K:$K,U2037)&amp;" vers "&amp;INDEX(10_Lieux!$L:$L,V2037)</f>
        <v>Chauffeur privé de Marseille vers l'aéroport Lausanne-Blécherette</v>
      </c>
      <c r="Q2037" s="14" t="str">
        <f aca="false">"Chauffeur privé "&amp;INDEX(10_Lieux!$K:$K,U2037)&amp;" vers "&amp;INDEX(10_Lieux!$L:$L,V2037)&amp;" : env. "&amp;I2037&amp;" km, "&amp;J2037&amp;" de route. Devis personnalisé, standard 24h/24 et 7j/7."</f>
        <v>Chauffeur privé de Marseille vers l'aéroport Lausanne-Blécherette : env. 468 km, 5 h de route. Devis personnalisé, standard 24h/24 et 7j/7.</v>
      </c>
      <c r="R2037" s="14" t="n">
        <f aca="false">LEN(Q2037)</f>
        <v>139</v>
      </c>
      <c r="S2037" s="14" t="str">
        <f aca="false">INDEX(10_Lieux!$C:$C,U2037)</f>
        <v>France</v>
      </c>
      <c r="T2037" s="14" t="str">
        <f aca="false">INDEX(10_Lieux!$C:$C,V2037)</f>
        <v>Suisse</v>
      </c>
      <c r="U2037" s="14" t="n">
        <f aca="false">MATCH(A2037,10_Lieux!$A:$A,0)</f>
        <v>79</v>
      </c>
      <c r="V2037" s="14" t="n">
        <f aca="false">MATCH(B2037,10_Lieux!$A:$A,0)</f>
        <v>183</v>
      </c>
      <c r="W2037" s="14" t="n">
        <f aca="false">ROUND(6371*2*ASIN(SQRT(SIN(RADIANS(INDEX(10_Lieux!$F:$F,V2037)-INDEX(10_Lieux!$F:$F,U2037))/2)^2+COS(RADIANS(INDEX(10_Lieux!$F:$F,U2037)))*COS(RADIANS(INDEX(10_Lieux!$F:$F,V2037)))*SIN(RADIANS(INDEX(10_Lieux!$G:$G,V2037)-INDEX(10_Lieux!$G:$G,U2037))/2)^2)),1)</f>
        <v>374.4</v>
      </c>
      <c r="X2037" s="14" t="n">
        <f aca="false">ROUND(I2037/IF(I2037&lt;p_seuil_vitesse,p_vit_lente,p_vit_rapide)*60/15,0)*15</f>
        <v>300</v>
      </c>
      <c r="Y2037" s="14" t="n">
        <f aca="false">MAX(IF(INDEX(10_Lieux!$B:$B,U2037)&lt;&gt;"Ville",INDEX(10_Lieux!$I:$I,U2037),0),IF(INDEX(10_Lieux!$B:$B,V2037)&lt;&gt;"Ville",INDEX(10_Lieux!$I:$I,V2037),0))</f>
        <v>250</v>
      </c>
      <c r="Z2037" s="14" t="str">
        <f aca="false">A2037&amp;"|"&amp;B2037</f>
        <v>Marseille|Lausanne Airport</v>
      </c>
      <c r="AA2037" s="14" t="str">
        <f aca="false">IF(I2037&lt;p_local,"Local",IF(I2037&lt;p_vv_min,"Courte distance",IF(I2037&lt;p_tres_long,"Longue distance","Très longue distance")))</f>
        <v>Longue distance</v>
      </c>
    </row>
    <row r="2038" customFormat="false" ht="15" hidden="false" customHeight="true" outlineLevel="0" collapsed="false">
      <c r="A2038" s="1" t="s">
        <v>2209</v>
      </c>
      <c r="B2038" s="1" t="s">
        <v>130</v>
      </c>
      <c r="C2038" s="1" t="s">
        <v>34</v>
      </c>
      <c r="D2038" s="1" t="s">
        <v>653</v>
      </c>
      <c r="E2038" s="1" t="s">
        <v>2218</v>
      </c>
      <c r="F2038" s="14" t="s">
        <v>40</v>
      </c>
      <c r="G2038" s="14" t="str">
        <f aca="false">IF(I2038&lt;p_local,"Local → page infra",IF(H2038&gt;=p_ph1,"Phase 1",IF(H2038&gt;=p_ph2,"Phase 2","Phase 3")))</f>
        <v>Phase 3</v>
      </c>
      <c r="H2038" s="14" t="n">
        <f aca="false">IF(I2038&lt;p_local,0,IF(C2038="Aéroport → Aéroport",p_pts_plein,IF(Y2038&gt;0,IF(I2038&lt;=Y2038,p_pts_plein,IF(I2038&lt;=p_mult2*Y2038,p_pts_moyen,p_pts_r3)),IF(I2038&gt;=p_vv_min,p_pts_plein,IF(I2038&gt;=p_vv_moy,p_pts_moyen,p_pts_court))))+IF(INDEX(10_Lieux!$D:$D,U2038)=1,p_prio1,p_prio2)+IF(INDEX(10_Lieux!$D:$D,V2038)=1,p_prio1,p_prio2)+IF(K2038="Oui",p_tf,0)+p_hub*((INDEX(10_Lieux!$H:$H,U2038)="Hub")+(INDEX(10_Lieux!$H:$H,V2038)="Hub"))+IF(OR(INDEX(10_Lieux!$H:$H,U2038)="Premium",INDEX(10_Lieux!$H:$H,V2038)="Premium"),p_prem,0))</f>
        <v>40</v>
      </c>
      <c r="I2038" s="14" t="n">
        <f aca="false">ROUND(W2038*p_facteur,0)</f>
        <v>738</v>
      </c>
      <c r="J2038" s="14" t="str">
        <f aca="false">IF(X2038&lt;60,X2038&amp;" min",INT(X2038/60)&amp;" h"&amp;IF(MOD(X2038,60)=0,""," "&amp;TEXT(MOD(X2038,60),"00")))</f>
        <v>7 h 45</v>
      </c>
      <c r="K2038" s="14" t="str">
        <f aca="false">IF(S2038&lt;&gt;T2038,"Oui","Non")</f>
        <v>Oui</v>
      </c>
      <c r="L2038" s="14" t="str">
        <f aca="false">IF(AND(INDEX(10_Lieux!$B:$B,U2038)="Ville",INDEX(10_Lieux!$B:$B,V2038)="Ville"),"/chauffeur-prive/"&amp;INDEX(10_Lieux!$E:$E,U2038)&amp;"-"&amp;INDEX(10_Lieux!$E:$E,V2038)&amp;"/","/chauffeur-prive/"&amp;INDEX(10_Lieux!$E:$E,U2038)&amp;"/"&amp;INDEX(10_Lieux!$E:$E,V2038)&amp;"/")</f>
        <v>/chauffeur-prive/aeroport-lausanne-blecherette/bordeaux/</v>
      </c>
      <c r="M2038" s="14" t="str">
        <f aca="false">IFERROR(INDEX($L:$L,MATCH(B2038&amp;"|"&amp;A2038,$Z:$Z,0)),"—")</f>
        <v>/chauffeur-prive/bordeaux/aeroport-lausanne-blecherette/</v>
      </c>
      <c r="N2038" s="14" t="str">
        <f aca="false">IF(LEN("Chauffeur privé "&amp;INDEX(10_Lieux!$J:$J,U2038)&amp;" → "&amp;INDEX(10_Lieux!$J:$J,V2038)&amp;" | 24h/24")&gt;60,"Chauffeur privé "&amp;INDEX(10_Lieux!$J:$J,U2038)&amp;" → "&amp;INDEX(10_Lieux!$J:$J,V2038),"Chauffeur privé "&amp;INDEX(10_Lieux!$J:$J,U2038)&amp;" → "&amp;INDEX(10_Lieux!$J:$J,V2038)&amp;" | 24h/24")</f>
        <v>Chauffeur privé Aéroport Lausanne-Blécherette → Bordeaux</v>
      </c>
      <c r="O2038" s="14" t="n">
        <f aca="false">LEN(N2038)</f>
        <v>56</v>
      </c>
      <c r="P2038" s="14" t="str">
        <f aca="false">"Chauffeur privé "&amp;INDEX(10_Lieux!$K:$K,U2038)&amp;" vers "&amp;INDEX(10_Lieux!$L:$L,V2038)</f>
        <v>Chauffeur privé de l'aéroport Lausanne-Blécherette vers Bordeaux</v>
      </c>
      <c r="Q2038" s="14" t="str">
        <f aca="false">"Chauffeur privé "&amp;INDEX(10_Lieux!$K:$K,U2038)&amp;" vers "&amp;INDEX(10_Lieux!$L:$L,V2038)&amp;" : env. "&amp;I2038&amp;" km, "&amp;J2038&amp;" de route. Devis personnalisé, standard 24h/24 et 7j/7."</f>
        <v>Chauffeur privé de l'aéroport Lausanne-Blécherette vers Bordeaux : env. 738 km, 7 h 45 de route. Devis personnalisé, standard 24h/24 et 7j/7.</v>
      </c>
      <c r="R2038" s="14" t="n">
        <f aca="false">LEN(Q2038)</f>
        <v>141</v>
      </c>
      <c r="S2038" s="14" t="str">
        <f aca="false">INDEX(10_Lieux!$C:$C,U2038)</f>
        <v>Suisse</v>
      </c>
      <c r="T2038" s="14" t="str">
        <f aca="false">INDEX(10_Lieux!$C:$C,V2038)</f>
        <v>France</v>
      </c>
      <c r="U2038" s="14" t="n">
        <f aca="false">MATCH(A2038,10_Lieux!$A:$A,0)</f>
        <v>183</v>
      </c>
      <c r="V2038" s="14" t="n">
        <f aca="false">MATCH(B2038,10_Lieux!$A:$A,0)</f>
        <v>61</v>
      </c>
      <c r="W2038" s="14" t="n">
        <f aca="false">ROUND(6371*2*ASIN(SQRT(SIN(RADIANS(INDEX(10_Lieux!$F:$F,V2038)-INDEX(10_Lieux!$F:$F,U2038))/2)^2+COS(RADIANS(INDEX(10_Lieux!$F:$F,U2038)))*COS(RADIANS(INDEX(10_Lieux!$F:$F,V2038)))*SIN(RADIANS(INDEX(10_Lieux!$G:$G,V2038)-INDEX(10_Lieux!$G:$G,U2038))/2)^2)),1)</f>
        <v>590</v>
      </c>
      <c r="X2038" s="14" t="n">
        <f aca="false">ROUND(I2038/IF(I2038&lt;p_seuil_vitesse,p_vit_lente,p_vit_rapide)*60/15,0)*15</f>
        <v>465</v>
      </c>
      <c r="Y2038" s="14" t="n">
        <f aca="false">MAX(IF(INDEX(10_Lieux!$B:$B,U2038)&lt;&gt;"Ville",INDEX(10_Lieux!$I:$I,U2038),0),IF(INDEX(10_Lieux!$B:$B,V2038)&lt;&gt;"Ville",INDEX(10_Lieux!$I:$I,V2038),0))</f>
        <v>250</v>
      </c>
      <c r="Z2038" s="14" t="str">
        <f aca="false">A2038&amp;"|"&amp;B2038</f>
        <v>Lausanne Airport|Bordeaux</v>
      </c>
      <c r="AA2038" s="14" t="str">
        <f aca="false">IF(I2038&lt;p_local,"Local",IF(I2038&lt;p_vv_min,"Courte distance",IF(I2038&lt;p_tres_long,"Longue distance","Très longue distance")))</f>
        <v>Très longue distance</v>
      </c>
    </row>
    <row r="2039" customFormat="false" ht="15" hidden="false" customHeight="true" outlineLevel="0" collapsed="false">
      <c r="A2039" s="1" t="s">
        <v>130</v>
      </c>
      <c r="B2039" s="1" t="s">
        <v>2209</v>
      </c>
      <c r="C2039" s="1" t="s">
        <v>35</v>
      </c>
      <c r="D2039" s="1" t="s">
        <v>653</v>
      </c>
      <c r="E2039" s="1" t="s">
        <v>2219</v>
      </c>
      <c r="F2039" s="14" t="s">
        <v>40</v>
      </c>
      <c r="G2039" s="14" t="str">
        <f aca="false">IF(I2039&lt;p_local,"Local → page infra",IF(H2039&gt;=p_ph1,"Phase 1",IF(H2039&gt;=p_ph2,"Phase 2","Phase 3")))</f>
        <v>Phase 3</v>
      </c>
      <c r="H2039" s="14" t="n">
        <f aca="false">IF(I2039&lt;p_local,0,IF(C2039="Aéroport → Aéroport",p_pts_plein,IF(Y2039&gt;0,IF(I2039&lt;=Y2039,p_pts_plein,IF(I2039&lt;=p_mult2*Y2039,p_pts_moyen,p_pts_r3)),IF(I2039&gt;=p_vv_min,p_pts_plein,IF(I2039&gt;=p_vv_moy,p_pts_moyen,p_pts_court))))+IF(INDEX(10_Lieux!$D:$D,U2039)=1,p_prio1,p_prio2)+IF(INDEX(10_Lieux!$D:$D,V2039)=1,p_prio1,p_prio2)+IF(K2039="Oui",p_tf,0)+p_hub*((INDEX(10_Lieux!$H:$H,U2039)="Hub")+(INDEX(10_Lieux!$H:$H,V2039)="Hub"))+IF(OR(INDEX(10_Lieux!$H:$H,U2039)="Premium",INDEX(10_Lieux!$H:$H,V2039)="Premium"),p_prem,0))</f>
        <v>40</v>
      </c>
      <c r="I2039" s="14" t="n">
        <f aca="false">ROUND(W2039*p_facteur,0)</f>
        <v>738</v>
      </c>
      <c r="J2039" s="14" t="str">
        <f aca="false">IF(X2039&lt;60,X2039&amp;" min",INT(X2039/60)&amp;" h"&amp;IF(MOD(X2039,60)=0,""," "&amp;TEXT(MOD(X2039,60),"00")))</f>
        <v>7 h 45</v>
      </c>
      <c r="K2039" s="14" t="str">
        <f aca="false">IF(S2039&lt;&gt;T2039,"Oui","Non")</f>
        <v>Oui</v>
      </c>
      <c r="L2039" s="14" t="str">
        <f aca="false">IF(AND(INDEX(10_Lieux!$B:$B,U2039)="Ville",INDEX(10_Lieux!$B:$B,V2039)="Ville"),"/chauffeur-prive/"&amp;INDEX(10_Lieux!$E:$E,U2039)&amp;"-"&amp;INDEX(10_Lieux!$E:$E,V2039)&amp;"/","/chauffeur-prive/"&amp;INDEX(10_Lieux!$E:$E,U2039)&amp;"/"&amp;INDEX(10_Lieux!$E:$E,V2039)&amp;"/")</f>
        <v>/chauffeur-prive/bordeaux/aeroport-lausanne-blecherette/</v>
      </c>
      <c r="M2039" s="14" t="str">
        <f aca="false">IFERROR(INDEX($L:$L,MATCH(B2039&amp;"|"&amp;A2039,$Z:$Z,0)),"—")</f>
        <v>/chauffeur-prive/aeroport-lausanne-blecherette/bordeaux/</v>
      </c>
      <c r="N2039" s="14" t="str">
        <f aca="false">IF(LEN("Chauffeur privé "&amp;INDEX(10_Lieux!$J:$J,U2039)&amp;" → "&amp;INDEX(10_Lieux!$J:$J,V2039)&amp;" | 24h/24")&gt;60,"Chauffeur privé "&amp;INDEX(10_Lieux!$J:$J,U2039)&amp;" → "&amp;INDEX(10_Lieux!$J:$J,V2039),"Chauffeur privé "&amp;INDEX(10_Lieux!$J:$J,U2039)&amp;" → "&amp;INDEX(10_Lieux!$J:$J,V2039)&amp;" | 24h/24")</f>
        <v>Chauffeur privé Bordeaux → Aéroport Lausanne-Blécherette</v>
      </c>
      <c r="O2039" s="14" t="n">
        <f aca="false">LEN(N2039)</f>
        <v>56</v>
      </c>
      <c r="P2039" s="14" t="str">
        <f aca="false">"Chauffeur privé "&amp;INDEX(10_Lieux!$K:$K,U2039)&amp;" vers "&amp;INDEX(10_Lieux!$L:$L,V2039)</f>
        <v>Chauffeur privé de Bordeaux vers l'aéroport Lausanne-Blécherette</v>
      </c>
      <c r="Q2039" s="14" t="str">
        <f aca="false">"Chauffeur privé "&amp;INDEX(10_Lieux!$K:$K,U2039)&amp;" vers "&amp;INDEX(10_Lieux!$L:$L,V2039)&amp;" : env. "&amp;I2039&amp;" km, "&amp;J2039&amp;" de route. Devis personnalisé, standard 24h/24 et 7j/7."</f>
        <v>Chauffeur privé de Bordeaux vers l'aéroport Lausanne-Blécherette : env. 738 km, 7 h 45 de route. Devis personnalisé, standard 24h/24 et 7j/7.</v>
      </c>
      <c r="R2039" s="14" t="n">
        <f aca="false">LEN(Q2039)</f>
        <v>141</v>
      </c>
      <c r="S2039" s="14" t="str">
        <f aca="false">INDEX(10_Lieux!$C:$C,U2039)</f>
        <v>France</v>
      </c>
      <c r="T2039" s="14" t="str">
        <f aca="false">INDEX(10_Lieux!$C:$C,V2039)</f>
        <v>Suisse</v>
      </c>
      <c r="U2039" s="14" t="n">
        <f aca="false">MATCH(A2039,10_Lieux!$A:$A,0)</f>
        <v>61</v>
      </c>
      <c r="V2039" s="14" t="n">
        <f aca="false">MATCH(B2039,10_Lieux!$A:$A,0)</f>
        <v>183</v>
      </c>
      <c r="W2039" s="14" t="n">
        <f aca="false">ROUND(6371*2*ASIN(SQRT(SIN(RADIANS(INDEX(10_Lieux!$F:$F,V2039)-INDEX(10_Lieux!$F:$F,U2039))/2)^2+COS(RADIANS(INDEX(10_Lieux!$F:$F,U2039)))*COS(RADIANS(INDEX(10_Lieux!$F:$F,V2039)))*SIN(RADIANS(INDEX(10_Lieux!$G:$G,V2039)-INDEX(10_Lieux!$G:$G,U2039))/2)^2)),1)</f>
        <v>590</v>
      </c>
      <c r="X2039" s="14" t="n">
        <f aca="false">ROUND(I2039/IF(I2039&lt;p_seuil_vitesse,p_vit_lente,p_vit_rapide)*60/15,0)*15</f>
        <v>465</v>
      </c>
      <c r="Y2039" s="14" t="n">
        <f aca="false">MAX(IF(INDEX(10_Lieux!$B:$B,U2039)&lt;&gt;"Ville",INDEX(10_Lieux!$I:$I,U2039),0),IF(INDEX(10_Lieux!$B:$B,V2039)&lt;&gt;"Ville",INDEX(10_Lieux!$I:$I,V2039),0))</f>
        <v>250</v>
      </c>
      <c r="Z2039" s="14" t="str">
        <f aca="false">A2039&amp;"|"&amp;B2039</f>
        <v>Bordeaux|Lausanne Airport</v>
      </c>
      <c r="AA2039" s="14" t="str">
        <f aca="false">IF(I2039&lt;p_local,"Local",IF(I2039&lt;p_vv_min,"Courte distance",IF(I2039&lt;p_tres_long,"Longue distance","Très longue distance")))</f>
        <v>Très longue distance</v>
      </c>
    </row>
    <row r="2040" customFormat="false" ht="15" hidden="false" customHeight="true" outlineLevel="0" collapsed="false">
      <c r="A2040" s="1" t="s">
        <v>2209</v>
      </c>
      <c r="B2040" s="1" t="s">
        <v>132</v>
      </c>
      <c r="C2040" s="1" t="s">
        <v>34</v>
      </c>
      <c r="D2040" s="1" t="s">
        <v>653</v>
      </c>
      <c r="E2040" s="1" t="s">
        <v>2220</v>
      </c>
      <c r="F2040" s="14" t="s">
        <v>40</v>
      </c>
      <c r="G2040" s="14" t="str">
        <f aca="false">IF(I2040&lt;p_local,"Local → page infra",IF(H2040&gt;=p_ph1,"Phase 1",IF(H2040&gt;=p_ph2,"Phase 2","Phase 3")))</f>
        <v>Phase 3</v>
      </c>
      <c r="H2040" s="14" t="n">
        <f aca="false">IF(I2040&lt;p_local,0,IF(C2040="Aéroport → Aéroport",p_pts_plein,IF(Y2040&gt;0,IF(I2040&lt;=Y2040,p_pts_plein,IF(I2040&lt;=p_mult2*Y2040,p_pts_moyen,p_pts_r3)),IF(I2040&gt;=p_vv_min,p_pts_plein,IF(I2040&gt;=p_vv_moy,p_pts_moyen,p_pts_court))))+IF(INDEX(10_Lieux!$D:$D,U2040)=1,p_prio1,p_prio2)+IF(INDEX(10_Lieux!$D:$D,V2040)=1,p_prio1,p_prio2)+IF(K2040="Oui",p_tf,0)+p_hub*((INDEX(10_Lieux!$H:$H,U2040)="Hub")+(INDEX(10_Lieux!$H:$H,V2040)="Hub"))+IF(OR(INDEX(10_Lieux!$H:$H,U2040)="Premium",INDEX(10_Lieux!$H:$H,V2040)="Premium"),p_prem,0))</f>
        <v>40</v>
      </c>
      <c r="I2040" s="14" t="n">
        <f aca="false">ROUND(W2040*p_facteur,0)</f>
        <v>652</v>
      </c>
      <c r="J2040" s="14" t="str">
        <f aca="false">IF(X2040&lt;60,X2040&amp;" min",INT(X2040/60)&amp;" h"&amp;IF(MOD(X2040,60)=0,""," "&amp;TEXT(MOD(X2040,60),"00")))</f>
        <v>6 h 45</v>
      </c>
      <c r="K2040" s="14" t="str">
        <f aca="false">IF(S2040&lt;&gt;T2040,"Oui","Non")</f>
        <v>Oui</v>
      </c>
      <c r="L2040" s="14" t="str">
        <f aca="false">IF(AND(INDEX(10_Lieux!$B:$B,U2040)="Ville",INDEX(10_Lieux!$B:$B,V2040)="Ville"),"/chauffeur-prive/"&amp;INDEX(10_Lieux!$E:$E,U2040)&amp;"-"&amp;INDEX(10_Lieux!$E:$E,V2040)&amp;"/","/chauffeur-prive/"&amp;INDEX(10_Lieux!$E:$E,U2040)&amp;"/"&amp;INDEX(10_Lieux!$E:$E,V2040)&amp;"/")</f>
        <v>/chauffeur-prive/aeroport-lausanne-blecherette/toulouse/</v>
      </c>
      <c r="M2040" s="14" t="str">
        <f aca="false">IFERROR(INDEX($L:$L,MATCH(B2040&amp;"|"&amp;A2040,$Z:$Z,0)),"—")</f>
        <v>/chauffeur-prive/toulouse/aeroport-lausanne-blecherette/</v>
      </c>
      <c r="N2040" s="14" t="str">
        <f aca="false">IF(LEN("Chauffeur privé "&amp;INDEX(10_Lieux!$J:$J,U2040)&amp;" → "&amp;INDEX(10_Lieux!$J:$J,V2040)&amp;" | 24h/24")&gt;60,"Chauffeur privé "&amp;INDEX(10_Lieux!$J:$J,U2040)&amp;" → "&amp;INDEX(10_Lieux!$J:$J,V2040),"Chauffeur privé "&amp;INDEX(10_Lieux!$J:$J,U2040)&amp;" → "&amp;INDEX(10_Lieux!$J:$J,V2040)&amp;" | 24h/24")</f>
        <v>Chauffeur privé Aéroport Lausanne-Blécherette → Toulouse</v>
      </c>
      <c r="O2040" s="14" t="n">
        <f aca="false">LEN(N2040)</f>
        <v>56</v>
      </c>
      <c r="P2040" s="14" t="str">
        <f aca="false">"Chauffeur privé "&amp;INDEX(10_Lieux!$K:$K,U2040)&amp;" vers "&amp;INDEX(10_Lieux!$L:$L,V2040)</f>
        <v>Chauffeur privé de l'aéroport Lausanne-Blécherette vers Toulouse</v>
      </c>
      <c r="Q2040" s="14" t="str">
        <f aca="false">"Chauffeur privé "&amp;INDEX(10_Lieux!$K:$K,U2040)&amp;" vers "&amp;INDEX(10_Lieux!$L:$L,V2040)&amp;" : env. "&amp;I2040&amp;" km, "&amp;J2040&amp;" de route. Devis personnalisé, standard 24h/24 et 7j/7."</f>
        <v>Chauffeur privé de l'aéroport Lausanne-Blécherette vers Toulouse : env. 652 km, 6 h 45 de route. Devis personnalisé, standard 24h/24 et 7j/7.</v>
      </c>
      <c r="R2040" s="14" t="n">
        <f aca="false">LEN(Q2040)</f>
        <v>141</v>
      </c>
      <c r="S2040" s="14" t="str">
        <f aca="false">INDEX(10_Lieux!$C:$C,U2040)</f>
        <v>Suisse</v>
      </c>
      <c r="T2040" s="14" t="str">
        <f aca="false">INDEX(10_Lieux!$C:$C,V2040)</f>
        <v>France</v>
      </c>
      <c r="U2040" s="14" t="n">
        <f aca="false">MATCH(A2040,10_Lieux!$A:$A,0)</f>
        <v>183</v>
      </c>
      <c r="V2040" s="14" t="n">
        <f aca="false">MATCH(B2040,10_Lieux!$A:$A,0)</f>
        <v>70</v>
      </c>
      <c r="W2040" s="14" t="n">
        <f aca="false">ROUND(6371*2*ASIN(SQRT(SIN(RADIANS(INDEX(10_Lieux!$F:$F,V2040)-INDEX(10_Lieux!$F:$F,U2040))/2)^2+COS(RADIANS(INDEX(10_Lieux!$F:$F,U2040)))*COS(RADIANS(INDEX(10_Lieux!$F:$F,V2040)))*SIN(RADIANS(INDEX(10_Lieux!$G:$G,V2040)-INDEX(10_Lieux!$G:$G,U2040))/2)^2)),1)</f>
        <v>521.3</v>
      </c>
      <c r="X2040" s="14" t="n">
        <f aca="false">ROUND(I2040/IF(I2040&lt;p_seuil_vitesse,p_vit_lente,p_vit_rapide)*60/15,0)*15</f>
        <v>405</v>
      </c>
      <c r="Y2040" s="14" t="n">
        <f aca="false">MAX(IF(INDEX(10_Lieux!$B:$B,U2040)&lt;&gt;"Ville",INDEX(10_Lieux!$I:$I,U2040),0),IF(INDEX(10_Lieux!$B:$B,V2040)&lt;&gt;"Ville",INDEX(10_Lieux!$I:$I,V2040),0))</f>
        <v>250</v>
      </c>
      <c r="Z2040" s="14" t="str">
        <f aca="false">A2040&amp;"|"&amp;B2040</f>
        <v>Lausanne Airport|Toulouse</v>
      </c>
      <c r="AA2040" s="14" t="str">
        <f aca="false">IF(I2040&lt;p_local,"Local",IF(I2040&lt;p_vv_min,"Courte distance",IF(I2040&lt;p_tres_long,"Longue distance","Très longue distance")))</f>
        <v>Longue distance</v>
      </c>
    </row>
    <row r="2041" customFormat="false" ht="15" hidden="false" customHeight="true" outlineLevel="0" collapsed="false">
      <c r="A2041" s="1" t="s">
        <v>132</v>
      </c>
      <c r="B2041" s="1" t="s">
        <v>2209</v>
      </c>
      <c r="C2041" s="1" t="s">
        <v>35</v>
      </c>
      <c r="D2041" s="1" t="s">
        <v>653</v>
      </c>
      <c r="E2041" s="1" t="s">
        <v>2221</v>
      </c>
      <c r="F2041" s="14" t="s">
        <v>40</v>
      </c>
      <c r="G2041" s="14" t="str">
        <f aca="false">IF(I2041&lt;p_local,"Local → page infra",IF(H2041&gt;=p_ph1,"Phase 1",IF(H2041&gt;=p_ph2,"Phase 2","Phase 3")))</f>
        <v>Phase 3</v>
      </c>
      <c r="H2041" s="14" t="n">
        <f aca="false">IF(I2041&lt;p_local,0,IF(C2041="Aéroport → Aéroport",p_pts_plein,IF(Y2041&gt;0,IF(I2041&lt;=Y2041,p_pts_plein,IF(I2041&lt;=p_mult2*Y2041,p_pts_moyen,p_pts_r3)),IF(I2041&gt;=p_vv_min,p_pts_plein,IF(I2041&gt;=p_vv_moy,p_pts_moyen,p_pts_court))))+IF(INDEX(10_Lieux!$D:$D,U2041)=1,p_prio1,p_prio2)+IF(INDEX(10_Lieux!$D:$D,V2041)=1,p_prio1,p_prio2)+IF(K2041="Oui",p_tf,0)+p_hub*((INDEX(10_Lieux!$H:$H,U2041)="Hub")+(INDEX(10_Lieux!$H:$H,V2041)="Hub"))+IF(OR(INDEX(10_Lieux!$H:$H,U2041)="Premium",INDEX(10_Lieux!$H:$H,V2041)="Premium"),p_prem,0))</f>
        <v>40</v>
      </c>
      <c r="I2041" s="14" t="n">
        <f aca="false">ROUND(W2041*p_facteur,0)</f>
        <v>652</v>
      </c>
      <c r="J2041" s="14" t="str">
        <f aca="false">IF(X2041&lt;60,X2041&amp;" min",INT(X2041/60)&amp;" h"&amp;IF(MOD(X2041,60)=0,""," "&amp;TEXT(MOD(X2041,60),"00")))</f>
        <v>6 h 45</v>
      </c>
      <c r="K2041" s="14" t="str">
        <f aca="false">IF(S2041&lt;&gt;T2041,"Oui","Non")</f>
        <v>Oui</v>
      </c>
      <c r="L2041" s="14" t="str">
        <f aca="false">IF(AND(INDEX(10_Lieux!$B:$B,U2041)="Ville",INDEX(10_Lieux!$B:$B,V2041)="Ville"),"/chauffeur-prive/"&amp;INDEX(10_Lieux!$E:$E,U2041)&amp;"-"&amp;INDEX(10_Lieux!$E:$E,V2041)&amp;"/","/chauffeur-prive/"&amp;INDEX(10_Lieux!$E:$E,U2041)&amp;"/"&amp;INDEX(10_Lieux!$E:$E,V2041)&amp;"/")</f>
        <v>/chauffeur-prive/toulouse/aeroport-lausanne-blecherette/</v>
      </c>
      <c r="M2041" s="14" t="str">
        <f aca="false">IFERROR(INDEX($L:$L,MATCH(B2041&amp;"|"&amp;A2041,$Z:$Z,0)),"—")</f>
        <v>/chauffeur-prive/aeroport-lausanne-blecherette/toulouse/</v>
      </c>
      <c r="N2041" s="14" t="str">
        <f aca="false">IF(LEN("Chauffeur privé "&amp;INDEX(10_Lieux!$J:$J,U2041)&amp;" → "&amp;INDEX(10_Lieux!$J:$J,V2041)&amp;" | 24h/24")&gt;60,"Chauffeur privé "&amp;INDEX(10_Lieux!$J:$J,U2041)&amp;" → "&amp;INDEX(10_Lieux!$J:$J,V2041),"Chauffeur privé "&amp;INDEX(10_Lieux!$J:$J,U2041)&amp;" → "&amp;INDEX(10_Lieux!$J:$J,V2041)&amp;" | 24h/24")</f>
        <v>Chauffeur privé Toulouse → Aéroport Lausanne-Blécherette</v>
      </c>
      <c r="O2041" s="14" t="n">
        <f aca="false">LEN(N2041)</f>
        <v>56</v>
      </c>
      <c r="P2041" s="14" t="str">
        <f aca="false">"Chauffeur privé "&amp;INDEX(10_Lieux!$K:$K,U2041)&amp;" vers "&amp;INDEX(10_Lieux!$L:$L,V2041)</f>
        <v>Chauffeur privé de Toulouse vers l'aéroport Lausanne-Blécherette</v>
      </c>
      <c r="Q2041" s="14" t="str">
        <f aca="false">"Chauffeur privé "&amp;INDEX(10_Lieux!$K:$K,U2041)&amp;" vers "&amp;INDEX(10_Lieux!$L:$L,V2041)&amp;" : env. "&amp;I2041&amp;" km, "&amp;J2041&amp;" de route. Devis personnalisé, standard 24h/24 et 7j/7."</f>
        <v>Chauffeur privé de Toulouse vers l'aéroport Lausanne-Blécherette : env. 652 km, 6 h 45 de route. Devis personnalisé, standard 24h/24 et 7j/7.</v>
      </c>
      <c r="R2041" s="14" t="n">
        <f aca="false">LEN(Q2041)</f>
        <v>141</v>
      </c>
      <c r="S2041" s="14" t="str">
        <f aca="false">INDEX(10_Lieux!$C:$C,U2041)</f>
        <v>France</v>
      </c>
      <c r="T2041" s="14" t="str">
        <f aca="false">INDEX(10_Lieux!$C:$C,V2041)</f>
        <v>Suisse</v>
      </c>
      <c r="U2041" s="14" t="n">
        <f aca="false">MATCH(A2041,10_Lieux!$A:$A,0)</f>
        <v>70</v>
      </c>
      <c r="V2041" s="14" t="n">
        <f aca="false">MATCH(B2041,10_Lieux!$A:$A,0)</f>
        <v>183</v>
      </c>
      <c r="W2041" s="14" t="n">
        <f aca="false">ROUND(6371*2*ASIN(SQRT(SIN(RADIANS(INDEX(10_Lieux!$F:$F,V2041)-INDEX(10_Lieux!$F:$F,U2041))/2)^2+COS(RADIANS(INDEX(10_Lieux!$F:$F,U2041)))*COS(RADIANS(INDEX(10_Lieux!$F:$F,V2041)))*SIN(RADIANS(INDEX(10_Lieux!$G:$G,V2041)-INDEX(10_Lieux!$G:$G,U2041))/2)^2)),1)</f>
        <v>521.3</v>
      </c>
      <c r="X2041" s="14" t="n">
        <f aca="false">ROUND(I2041/IF(I2041&lt;p_seuil_vitesse,p_vit_lente,p_vit_rapide)*60/15,0)*15</f>
        <v>405</v>
      </c>
      <c r="Y2041" s="14" t="n">
        <f aca="false">MAX(IF(INDEX(10_Lieux!$B:$B,U2041)&lt;&gt;"Ville",INDEX(10_Lieux!$I:$I,U2041),0),IF(INDEX(10_Lieux!$B:$B,V2041)&lt;&gt;"Ville",INDEX(10_Lieux!$I:$I,V2041),0))</f>
        <v>250</v>
      </c>
      <c r="Z2041" s="14" t="str">
        <f aca="false">A2041&amp;"|"&amp;B2041</f>
        <v>Toulouse|Lausanne Airport</v>
      </c>
      <c r="AA2041" s="14" t="str">
        <f aca="false">IF(I2041&lt;p_local,"Local",IF(I2041&lt;p_vv_min,"Courte distance",IF(I2041&lt;p_tres_long,"Longue distance","Très longue distance")))</f>
        <v>Longue distance</v>
      </c>
    </row>
    <row r="2042" customFormat="false" ht="15" hidden="false" customHeight="true" outlineLevel="0" collapsed="false">
      <c r="A2042" s="1" t="s">
        <v>2209</v>
      </c>
      <c r="B2042" s="1" t="s">
        <v>134</v>
      </c>
      <c r="C2042" s="1" t="s">
        <v>34</v>
      </c>
      <c r="D2042" s="1" t="s">
        <v>653</v>
      </c>
      <c r="E2042" s="1" t="s">
        <v>2222</v>
      </c>
      <c r="F2042" s="14" t="s">
        <v>40</v>
      </c>
      <c r="G2042" s="14" t="str">
        <f aca="false">IF(I2042&lt;p_local,"Local → page infra",IF(H2042&gt;=p_ph1,"Phase 1",IF(H2042&gt;=p_ph2,"Phase 2","Phase 3")))</f>
        <v>Phase 3</v>
      </c>
      <c r="H2042" s="14" t="n">
        <f aca="false">IF(I2042&lt;p_local,0,IF(C2042="Aéroport → Aéroport",p_pts_plein,IF(Y2042&gt;0,IF(I2042&lt;=Y2042,p_pts_plein,IF(I2042&lt;=p_mult2*Y2042,p_pts_moyen,p_pts_r3)),IF(I2042&gt;=p_vv_min,p_pts_plein,IF(I2042&gt;=p_vv_moy,p_pts_moyen,p_pts_court))))+IF(INDEX(10_Lieux!$D:$D,U2042)=1,p_prio1,p_prio2)+IF(INDEX(10_Lieux!$D:$D,V2042)=1,p_prio1,p_prio2)+IF(K2042="Oui",p_tf,0)+p_hub*((INDEX(10_Lieux!$H:$H,U2042)="Hub")+(INDEX(10_Lieux!$H:$H,V2042)="Hub"))+IF(OR(INDEX(10_Lieux!$H:$H,U2042)="Premium",INDEX(10_Lieux!$H:$H,V2042)="Premium"),p_prem,0))</f>
        <v>40</v>
      </c>
      <c r="I2042" s="14" t="n">
        <f aca="false">ROUND(W2042*p_facteur,0)</f>
        <v>655</v>
      </c>
      <c r="J2042" s="14" t="str">
        <f aca="false">IF(X2042&lt;60,X2042&amp;" min",INT(X2042/60)&amp;" h"&amp;IF(MOD(X2042,60)=0,""," "&amp;TEXT(MOD(X2042,60),"00")))</f>
        <v>7 h</v>
      </c>
      <c r="K2042" s="14" t="str">
        <f aca="false">IF(S2042&lt;&gt;T2042,"Oui","Non")</f>
        <v>Oui</v>
      </c>
      <c r="L2042" s="14" t="str">
        <f aca="false">IF(AND(INDEX(10_Lieux!$B:$B,U2042)="Ville",INDEX(10_Lieux!$B:$B,V2042)="Ville"),"/chauffeur-prive/"&amp;INDEX(10_Lieux!$E:$E,U2042)&amp;"-"&amp;INDEX(10_Lieux!$E:$E,V2042)&amp;"/","/chauffeur-prive/"&amp;INDEX(10_Lieux!$E:$E,U2042)&amp;"/"&amp;INDEX(10_Lieux!$E:$E,V2042)&amp;"/")</f>
        <v>/chauffeur-prive/aeroport-lausanne-blecherette/lille/</v>
      </c>
      <c r="M2042" s="14" t="str">
        <f aca="false">IFERROR(INDEX($L:$L,MATCH(B2042&amp;"|"&amp;A2042,$Z:$Z,0)),"—")</f>
        <v>/chauffeur-prive/lille/aeroport-lausanne-blecherette/</v>
      </c>
      <c r="N2042" s="14" t="str">
        <f aca="false">IF(LEN("Chauffeur privé "&amp;INDEX(10_Lieux!$J:$J,U2042)&amp;" → "&amp;INDEX(10_Lieux!$J:$J,V2042)&amp;" | 24h/24")&gt;60,"Chauffeur privé "&amp;INDEX(10_Lieux!$J:$J,U2042)&amp;" → "&amp;INDEX(10_Lieux!$J:$J,V2042),"Chauffeur privé "&amp;INDEX(10_Lieux!$J:$J,U2042)&amp;" → "&amp;INDEX(10_Lieux!$J:$J,V2042)&amp;" | 24h/24")</f>
        <v>Chauffeur privé Aéroport Lausanne-Blécherette → Lille</v>
      </c>
      <c r="O2042" s="14" t="n">
        <f aca="false">LEN(N2042)</f>
        <v>53</v>
      </c>
      <c r="P2042" s="14" t="str">
        <f aca="false">"Chauffeur privé "&amp;INDEX(10_Lieux!$K:$K,U2042)&amp;" vers "&amp;INDEX(10_Lieux!$L:$L,V2042)</f>
        <v>Chauffeur privé de l'aéroport Lausanne-Blécherette vers Lille</v>
      </c>
      <c r="Q2042" s="14" t="str">
        <f aca="false">"Chauffeur privé "&amp;INDEX(10_Lieux!$K:$K,U2042)&amp;" vers "&amp;INDEX(10_Lieux!$L:$L,V2042)&amp;" : env. "&amp;I2042&amp;" km, "&amp;J2042&amp;" de route. Devis personnalisé, standard 24h/24 et 7j/7."</f>
        <v>Chauffeur privé de l'aéroport Lausanne-Blécherette vers Lille : env. 655 km, 7 h de route. Devis personnalisé, standard 24h/24 et 7j/7.</v>
      </c>
      <c r="R2042" s="14" t="n">
        <f aca="false">LEN(Q2042)</f>
        <v>135</v>
      </c>
      <c r="S2042" s="14" t="str">
        <f aca="false">INDEX(10_Lieux!$C:$C,U2042)</f>
        <v>Suisse</v>
      </c>
      <c r="T2042" s="14" t="str">
        <f aca="false">INDEX(10_Lieux!$C:$C,V2042)</f>
        <v>France</v>
      </c>
      <c r="U2042" s="14" t="n">
        <f aca="false">MATCH(A2042,10_Lieux!$A:$A,0)</f>
        <v>183</v>
      </c>
      <c r="V2042" s="14" t="n">
        <f aca="false">MATCH(B2042,10_Lieux!$A:$A,0)</f>
        <v>37</v>
      </c>
      <c r="W2042" s="14" t="n">
        <f aca="false">ROUND(6371*2*ASIN(SQRT(SIN(RADIANS(INDEX(10_Lieux!$F:$F,V2042)-INDEX(10_Lieux!$F:$F,U2042))/2)^2+COS(RADIANS(INDEX(10_Lieux!$F:$F,U2042)))*COS(RADIANS(INDEX(10_Lieux!$F:$F,V2042)))*SIN(RADIANS(INDEX(10_Lieux!$G:$G,V2042)-INDEX(10_Lieux!$G:$G,U2042))/2)^2)),1)</f>
        <v>524</v>
      </c>
      <c r="X2042" s="14" t="n">
        <f aca="false">ROUND(I2042/IF(I2042&lt;p_seuil_vitesse,p_vit_lente,p_vit_rapide)*60/15,0)*15</f>
        <v>420</v>
      </c>
      <c r="Y2042" s="14" t="n">
        <f aca="false">MAX(IF(INDEX(10_Lieux!$B:$B,U2042)&lt;&gt;"Ville",INDEX(10_Lieux!$I:$I,U2042),0),IF(INDEX(10_Lieux!$B:$B,V2042)&lt;&gt;"Ville",INDEX(10_Lieux!$I:$I,V2042),0))</f>
        <v>250</v>
      </c>
      <c r="Z2042" s="14" t="str">
        <f aca="false">A2042&amp;"|"&amp;B2042</f>
        <v>Lausanne Airport|Lille</v>
      </c>
      <c r="AA2042" s="14" t="str">
        <f aca="false">IF(I2042&lt;p_local,"Local",IF(I2042&lt;p_vv_min,"Courte distance",IF(I2042&lt;p_tres_long,"Longue distance","Très longue distance")))</f>
        <v>Longue distance</v>
      </c>
    </row>
    <row r="2043" customFormat="false" ht="15" hidden="false" customHeight="true" outlineLevel="0" collapsed="false">
      <c r="A2043" s="1" t="s">
        <v>134</v>
      </c>
      <c r="B2043" s="1" t="s">
        <v>2209</v>
      </c>
      <c r="C2043" s="1" t="s">
        <v>35</v>
      </c>
      <c r="D2043" s="1" t="s">
        <v>653</v>
      </c>
      <c r="E2043" s="1" t="s">
        <v>2223</v>
      </c>
      <c r="F2043" s="14" t="s">
        <v>40</v>
      </c>
      <c r="G2043" s="14" t="str">
        <f aca="false">IF(I2043&lt;p_local,"Local → page infra",IF(H2043&gt;=p_ph1,"Phase 1",IF(H2043&gt;=p_ph2,"Phase 2","Phase 3")))</f>
        <v>Phase 3</v>
      </c>
      <c r="H2043" s="14" t="n">
        <f aca="false">IF(I2043&lt;p_local,0,IF(C2043="Aéroport → Aéroport",p_pts_plein,IF(Y2043&gt;0,IF(I2043&lt;=Y2043,p_pts_plein,IF(I2043&lt;=p_mult2*Y2043,p_pts_moyen,p_pts_r3)),IF(I2043&gt;=p_vv_min,p_pts_plein,IF(I2043&gt;=p_vv_moy,p_pts_moyen,p_pts_court))))+IF(INDEX(10_Lieux!$D:$D,U2043)=1,p_prio1,p_prio2)+IF(INDEX(10_Lieux!$D:$D,V2043)=1,p_prio1,p_prio2)+IF(K2043="Oui",p_tf,0)+p_hub*((INDEX(10_Lieux!$H:$H,U2043)="Hub")+(INDEX(10_Lieux!$H:$H,V2043)="Hub"))+IF(OR(INDEX(10_Lieux!$H:$H,U2043)="Premium",INDEX(10_Lieux!$H:$H,V2043)="Premium"),p_prem,0))</f>
        <v>40</v>
      </c>
      <c r="I2043" s="14" t="n">
        <f aca="false">ROUND(W2043*p_facteur,0)</f>
        <v>655</v>
      </c>
      <c r="J2043" s="14" t="str">
        <f aca="false">IF(X2043&lt;60,X2043&amp;" min",INT(X2043/60)&amp;" h"&amp;IF(MOD(X2043,60)=0,""," "&amp;TEXT(MOD(X2043,60),"00")))</f>
        <v>7 h</v>
      </c>
      <c r="K2043" s="14" t="str">
        <f aca="false">IF(S2043&lt;&gt;T2043,"Oui","Non")</f>
        <v>Oui</v>
      </c>
      <c r="L2043" s="14" t="str">
        <f aca="false">IF(AND(INDEX(10_Lieux!$B:$B,U2043)="Ville",INDEX(10_Lieux!$B:$B,V2043)="Ville"),"/chauffeur-prive/"&amp;INDEX(10_Lieux!$E:$E,U2043)&amp;"-"&amp;INDEX(10_Lieux!$E:$E,V2043)&amp;"/","/chauffeur-prive/"&amp;INDEX(10_Lieux!$E:$E,U2043)&amp;"/"&amp;INDEX(10_Lieux!$E:$E,V2043)&amp;"/")</f>
        <v>/chauffeur-prive/lille/aeroport-lausanne-blecherette/</v>
      </c>
      <c r="M2043" s="14" t="str">
        <f aca="false">IFERROR(INDEX($L:$L,MATCH(B2043&amp;"|"&amp;A2043,$Z:$Z,0)),"—")</f>
        <v>/chauffeur-prive/aeroport-lausanne-blecherette/lille/</v>
      </c>
      <c r="N2043" s="14" t="str">
        <f aca="false">IF(LEN("Chauffeur privé "&amp;INDEX(10_Lieux!$J:$J,U2043)&amp;" → "&amp;INDEX(10_Lieux!$J:$J,V2043)&amp;" | 24h/24")&gt;60,"Chauffeur privé "&amp;INDEX(10_Lieux!$J:$J,U2043)&amp;" → "&amp;INDEX(10_Lieux!$J:$J,V2043),"Chauffeur privé "&amp;INDEX(10_Lieux!$J:$J,U2043)&amp;" → "&amp;INDEX(10_Lieux!$J:$J,V2043)&amp;" | 24h/24")</f>
        <v>Chauffeur privé Lille → Aéroport Lausanne-Blécherette</v>
      </c>
      <c r="O2043" s="14" t="n">
        <f aca="false">LEN(N2043)</f>
        <v>53</v>
      </c>
      <c r="P2043" s="14" t="str">
        <f aca="false">"Chauffeur privé "&amp;INDEX(10_Lieux!$K:$K,U2043)&amp;" vers "&amp;INDEX(10_Lieux!$L:$L,V2043)</f>
        <v>Chauffeur privé de Lille vers l'aéroport Lausanne-Blécherette</v>
      </c>
      <c r="Q2043" s="14" t="str">
        <f aca="false">"Chauffeur privé "&amp;INDEX(10_Lieux!$K:$K,U2043)&amp;" vers "&amp;INDEX(10_Lieux!$L:$L,V2043)&amp;" : env. "&amp;I2043&amp;" km, "&amp;J2043&amp;" de route. Devis personnalisé, standard 24h/24 et 7j/7."</f>
        <v>Chauffeur privé de Lille vers l'aéroport Lausanne-Blécherette : env. 655 km, 7 h de route. Devis personnalisé, standard 24h/24 et 7j/7.</v>
      </c>
      <c r="R2043" s="14" t="n">
        <f aca="false">LEN(Q2043)</f>
        <v>135</v>
      </c>
      <c r="S2043" s="14" t="str">
        <f aca="false">INDEX(10_Lieux!$C:$C,U2043)</f>
        <v>France</v>
      </c>
      <c r="T2043" s="14" t="str">
        <f aca="false">INDEX(10_Lieux!$C:$C,V2043)</f>
        <v>Suisse</v>
      </c>
      <c r="U2043" s="14" t="n">
        <f aca="false">MATCH(A2043,10_Lieux!$A:$A,0)</f>
        <v>37</v>
      </c>
      <c r="V2043" s="14" t="n">
        <f aca="false">MATCH(B2043,10_Lieux!$A:$A,0)</f>
        <v>183</v>
      </c>
      <c r="W2043" s="14" t="n">
        <f aca="false">ROUND(6371*2*ASIN(SQRT(SIN(RADIANS(INDEX(10_Lieux!$F:$F,V2043)-INDEX(10_Lieux!$F:$F,U2043))/2)^2+COS(RADIANS(INDEX(10_Lieux!$F:$F,U2043)))*COS(RADIANS(INDEX(10_Lieux!$F:$F,V2043)))*SIN(RADIANS(INDEX(10_Lieux!$G:$G,V2043)-INDEX(10_Lieux!$G:$G,U2043))/2)^2)),1)</f>
        <v>524</v>
      </c>
      <c r="X2043" s="14" t="n">
        <f aca="false">ROUND(I2043/IF(I2043&lt;p_seuil_vitesse,p_vit_lente,p_vit_rapide)*60/15,0)*15</f>
        <v>420</v>
      </c>
      <c r="Y2043" s="14" t="n">
        <f aca="false">MAX(IF(INDEX(10_Lieux!$B:$B,U2043)&lt;&gt;"Ville",INDEX(10_Lieux!$I:$I,U2043),0),IF(INDEX(10_Lieux!$B:$B,V2043)&lt;&gt;"Ville",INDEX(10_Lieux!$I:$I,V2043),0))</f>
        <v>250</v>
      </c>
      <c r="Z2043" s="14" t="str">
        <f aca="false">A2043&amp;"|"&amp;B2043</f>
        <v>Lille|Lausanne Airport</v>
      </c>
      <c r="AA2043" s="14" t="str">
        <f aca="false">IF(I2043&lt;p_local,"Local",IF(I2043&lt;p_vv_min,"Courte distance",IF(I2043&lt;p_tres_long,"Longue distance","Très longue distance")))</f>
        <v>Longue distance</v>
      </c>
    </row>
    <row r="2044" customFormat="false" ht="15" hidden="false" customHeight="true" outlineLevel="0" collapsed="false">
      <c r="A2044" s="1" t="s">
        <v>2209</v>
      </c>
      <c r="B2044" s="1" t="s">
        <v>136</v>
      </c>
      <c r="C2044" s="1" t="s">
        <v>34</v>
      </c>
      <c r="D2044" s="1" t="s">
        <v>653</v>
      </c>
      <c r="E2044" s="1" t="s">
        <v>2224</v>
      </c>
      <c r="F2044" s="14" t="s">
        <v>40</v>
      </c>
      <c r="G2044" s="14" t="str">
        <f aca="false">IF(I2044&lt;p_local,"Local → page infra",IF(H2044&gt;=p_ph1,"Phase 1",IF(H2044&gt;=p_ph2,"Phase 2","Phase 3")))</f>
        <v>Phase 3</v>
      </c>
      <c r="H2044" s="14" t="n">
        <f aca="false">IF(I2044&lt;p_local,0,IF(C2044="Aéroport → Aéroport",p_pts_plein,IF(Y2044&gt;0,IF(I2044&lt;=Y2044,p_pts_plein,IF(I2044&lt;=p_mult2*Y2044,p_pts_moyen,p_pts_r3)),IF(I2044&gt;=p_vv_min,p_pts_plein,IF(I2044&gt;=p_vv_moy,p_pts_moyen,p_pts_court))))+IF(INDEX(10_Lieux!$D:$D,U2044)=1,p_prio1,p_prio2)+IF(INDEX(10_Lieux!$D:$D,V2044)=1,p_prio1,p_prio2)+IF(K2044="Oui",p_tf,0)+p_hub*((INDEX(10_Lieux!$H:$H,U2044)="Hub")+(INDEX(10_Lieux!$H:$H,V2044)="Hub"))+IF(OR(INDEX(10_Lieux!$H:$H,U2044)="Premium",INDEX(10_Lieux!$H:$H,V2044)="Premium"),p_prem,0))</f>
        <v>55</v>
      </c>
      <c r="I2044" s="14" t="n">
        <f aca="false">ROUND(W2044*p_facteur,0)</f>
        <v>301</v>
      </c>
      <c r="J2044" s="14" t="str">
        <f aca="false">IF(X2044&lt;60,X2044&amp;" min",INT(X2044/60)&amp;" h"&amp;IF(MOD(X2044,60)=0,""," "&amp;TEXT(MOD(X2044,60),"00")))</f>
        <v>3 h 15</v>
      </c>
      <c r="K2044" s="14" t="str">
        <f aca="false">IF(S2044&lt;&gt;T2044,"Oui","Non")</f>
        <v>Oui</v>
      </c>
      <c r="L2044" s="14" t="str">
        <f aca="false">IF(AND(INDEX(10_Lieux!$B:$B,U2044)="Ville",INDEX(10_Lieux!$B:$B,V2044)="Ville"),"/chauffeur-prive/"&amp;INDEX(10_Lieux!$E:$E,U2044)&amp;"-"&amp;INDEX(10_Lieux!$E:$E,V2044)&amp;"/","/chauffeur-prive/"&amp;INDEX(10_Lieux!$E:$E,U2044)&amp;"/"&amp;INDEX(10_Lieux!$E:$E,V2044)&amp;"/")</f>
        <v>/chauffeur-prive/aeroport-lausanne-blecherette/strasbourg/</v>
      </c>
      <c r="M2044" s="14" t="str">
        <f aca="false">IFERROR(INDEX($L:$L,MATCH(B2044&amp;"|"&amp;A2044,$Z:$Z,0)),"—")</f>
        <v>/chauffeur-prive/strasbourg/aeroport-lausanne-blecherette/</v>
      </c>
      <c r="N2044" s="14" t="str">
        <f aca="false">IF(LEN("Chauffeur privé "&amp;INDEX(10_Lieux!$J:$J,U2044)&amp;" → "&amp;INDEX(10_Lieux!$J:$J,V2044)&amp;" | 24h/24")&gt;60,"Chauffeur privé "&amp;INDEX(10_Lieux!$J:$J,U2044)&amp;" → "&amp;INDEX(10_Lieux!$J:$J,V2044),"Chauffeur privé "&amp;INDEX(10_Lieux!$J:$J,U2044)&amp;" → "&amp;INDEX(10_Lieux!$J:$J,V2044)&amp;" | 24h/24")</f>
        <v>Chauffeur privé Aéroport Lausanne-Blécherette → Strasbourg</v>
      </c>
      <c r="O2044" s="14" t="n">
        <f aca="false">LEN(N2044)</f>
        <v>58</v>
      </c>
      <c r="P2044" s="14" t="str">
        <f aca="false">"Chauffeur privé "&amp;INDEX(10_Lieux!$K:$K,U2044)&amp;" vers "&amp;INDEX(10_Lieux!$L:$L,V2044)</f>
        <v>Chauffeur privé de l'aéroport Lausanne-Blécherette vers Strasbourg</v>
      </c>
      <c r="Q2044" s="14" t="str">
        <f aca="false">"Chauffeur privé "&amp;INDEX(10_Lieux!$K:$K,U2044)&amp;" vers "&amp;INDEX(10_Lieux!$L:$L,V2044)&amp;" : env. "&amp;I2044&amp;" km, "&amp;J2044&amp;" de route. Devis personnalisé, standard 24h/24 et 7j/7."</f>
        <v>Chauffeur privé de l'aéroport Lausanne-Blécherette vers Strasbourg : env. 301 km, 3 h 15 de route. Devis personnalisé, standard 24h/24 et 7j/7.</v>
      </c>
      <c r="R2044" s="14" t="n">
        <f aca="false">LEN(Q2044)</f>
        <v>143</v>
      </c>
      <c r="S2044" s="14" t="str">
        <f aca="false">INDEX(10_Lieux!$C:$C,U2044)</f>
        <v>Suisse</v>
      </c>
      <c r="T2044" s="14" t="str">
        <f aca="false">INDEX(10_Lieux!$C:$C,V2044)</f>
        <v>France</v>
      </c>
      <c r="U2044" s="14" t="n">
        <f aca="false">MATCH(A2044,10_Lieux!$A:$A,0)</f>
        <v>183</v>
      </c>
      <c r="V2044" s="14" t="n">
        <f aca="false">MATCH(B2044,10_Lieux!$A:$A,0)</f>
        <v>29</v>
      </c>
      <c r="W2044" s="14" t="n">
        <f aca="false">ROUND(6371*2*ASIN(SQRT(SIN(RADIANS(INDEX(10_Lieux!$F:$F,V2044)-INDEX(10_Lieux!$F:$F,U2044))/2)^2+COS(RADIANS(INDEX(10_Lieux!$F:$F,U2044)))*COS(RADIANS(INDEX(10_Lieux!$F:$F,V2044)))*SIN(RADIANS(INDEX(10_Lieux!$G:$G,V2044)-INDEX(10_Lieux!$G:$G,U2044))/2)^2)),1)</f>
        <v>240.9</v>
      </c>
      <c r="X2044" s="14" t="n">
        <f aca="false">ROUND(I2044/IF(I2044&lt;p_seuil_vitesse,p_vit_lente,p_vit_rapide)*60/15,0)*15</f>
        <v>195</v>
      </c>
      <c r="Y2044" s="14" t="n">
        <f aca="false">MAX(IF(INDEX(10_Lieux!$B:$B,U2044)&lt;&gt;"Ville",INDEX(10_Lieux!$I:$I,U2044),0),IF(INDEX(10_Lieux!$B:$B,V2044)&lt;&gt;"Ville",INDEX(10_Lieux!$I:$I,V2044),0))</f>
        <v>250</v>
      </c>
      <c r="Z2044" s="14" t="str">
        <f aca="false">A2044&amp;"|"&amp;B2044</f>
        <v>Lausanne Airport|Strasbourg</v>
      </c>
      <c r="AA2044" s="14" t="str">
        <f aca="false">IF(I2044&lt;p_local,"Local",IF(I2044&lt;p_vv_min,"Courte distance",IF(I2044&lt;p_tres_long,"Longue distance","Très longue distance")))</f>
        <v>Longue distance</v>
      </c>
    </row>
    <row r="2045" customFormat="false" ht="15" hidden="false" customHeight="true" outlineLevel="0" collapsed="false">
      <c r="A2045" s="1" t="s">
        <v>136</v>
      </c>
      <c r="B2045" s="1" t="s">
        <v>2209</v>
      </c>
      <c r="C2045" s="1" t="s">
        <v>35</v>
      </c>
      <c r="D2045" s="1" t="s">
        <v>653</v>
      </c>
      <c r="E2045" s="1" t="s">
        <v>2225</v>
      </c>
      <c r="F2045" s="14" t="s">
        <v>40</v>
      </c>
      <c r="G2045" s="14" t="str">
        <f aca="false">IF(I2045&lt;p_local,"Local → page infra",IF(H2045&gt;=p_ph1,"Phase 1",IF(H2045&gt;=p_ph2,"Phase 2","Phase 3")))</f>
        <v>Phase 3</v>
      </c>
      <c r="H2045" s="14" t="n">
        <f aca="false">IF(I2045&lt;p_local,0,IF(C2045="Aéroport → Aéroport",p_pts_plein,IF(Y2045&gt;0,IF(I2045&lt;=Y2045,p_pts_plein,IF(I2045&lt;=p_mult2*Y2045,p_pts_moyen,p_pts_r3)),IF(I2045&gt;=p_vv_min,p_pts_plein,IF(I2045&gt;=p_vv_moy,p_pts_moyen,p_pts_court))))+IF(INDEX(10_Lieux!$D:$D,U2045)=1,p_prio1,p_prio2)+IF(INDEX(10_Lieux!$D:$D,V2045)=1,p_prio1,p_prio2)+IF(K2045="Oui",p_tf,0)+p_hub*((INDEX(10_Lieux!$H:$H,U2045)="Hub")+(INDEX(10_Lieux!$H:$H,V2045)="Hub"))+IF(OR(INDEX(10_Lieux!$H:$H,U2045)="Premium",INDEX(10_Lieux!$H:$H,V2045)="Premium"),p_prem,0))</f>
        <v>55</v>
      </c>
      <c r="I2045" s="14" t="n">
        <f aca="false">ROUND(W2045*p_facteur,0)</f>
        <v>301</v>
      </c>
      <c r="J2045" s="14" t="str">
        <f aca="false">IF(X2045&lt;60,X2045&amp;" min",INT(X2045/60)&amp;" h"&amp;IF(MOD(X2045,60)=0,""," "&amp;TEXT(MOD(X2045,60),"00")))</f>
        <v>3 h 15</v>
      </c>
      <c r="K2045" s="14" t="str">
        <f aca="false">IF(S2045&lt;&gt;T2045,"Oui","Non")</f>
        <v>Oui</v>
      </c>
      <c r="L2045" s="14" t="str">
        <f aca="false">IF(AND(INDEX(10_Lieux!$B:$B,U2045)="Ville",INDEX(10_Lieux!$B:$B,V2045)="Ville"),"/chauffeur-prive/"&amp;INDEX(10_Lieux!$E:$E,U2045)&amp;"-"&amp;INDEX(10_Lieux!$E:$E,V2045)&amp;"/","/chauffeur-prive/"&amp;INDEX(10_Lieux!$E:$E,U2045)&amp;"/"&amp;INDEX(10_Lieux!$E:$E,V2045)&amp;"/")</f>
        <v>/chauffeur-prive/strasbourg/aeroport-lausanne-blecherette/</v>
      </c>
      <c r="M2045" s="14" t="str">
        <f aca="false">IFERROR(INDEX($L:$L,MATCH(B2045&amp;"|"&amp;A2045,$Z:$Z,0)),"—")</f>
        <v>/chauffeur-prive/aeroport-lausanne-blecherette/strasbourg/</v>
      </c>
      <c r="N2045" s="14" t="str">
        <f aca="false">IF(LEN("Chauffeur privé "&amp;INDEX(10_Lieux!$J:$J,U2045)&amp;" → "&amp;INDEX(10_Lieux!$J:$J,V2045)&amp;" | 24h/24")&gt;60,"Chauffeur privé "&amp;INDEX(10_Lieux!$J:$J,U2045)&amp;" → "&amp;INDEX(10_Lieux!$J:$J,V2045),"Chauffeur privé "&amp;INDEX(10_Lieux!$J:$J,U2045)&amp;" → "&amp;INDEX(10_Lieux!$J:$J,V2045)&amp;" | 24h/24")</f>
        <v>Chauffeur privé Strasbourg → Aéroport Lausanne-Blécherette</v>
      </c>
      <c r="O2045" s="14" t="n">
        <f aca="false">LEN(N2045)</f>
        <v>58</v>
      </c>
      <c r="P2045" s="14" t="str">
        <f aca="false">"Chauffeur privé "&amp;INDEX(10_Lieux!$K:$K,U2045)&amp;" vers "&amp;INDEX(10_Lieux!$L:$L,V2045)</f>
        <v>Chauffeur privé de Strasbourg vers l'aéroport Lausanne-Blécherette</v>
      </c>
      <c r="Q2045" s="14" t="str">
        <f aca="false">"Chauffeur privé "&amp;INDEX(10_Lieux!$K:$K,U2045)&amp;" vers "&amp;INDEX(10_Lieux!$L:$L,V2045)&amp;" : env. "&amp;I2045&amp;" km, "&amp;J2045&amp;" de route. Devis personnalisé, standard 24h/24 et 7j/7."</f>
        <v>Chauffeur privé de Strasbourg vers l'aéroport Lausanne-Blécherette : env. 301 km, 3 h 15 de route. Devis personnalisé, standard 24h/24 et 7j/7.</v>
      </c>
      <c r="R2045" s="14" t="n">
        <f aca="false">LEN(Q2045)</f>
        <v>143</v>
      </c>
      <c r="S2045" s="14" t="str">
        <f aca="false">INDEX(10_Lieux!$C:$C,U2045)</f>
        <v>France</v>
      </c>
      <c r="T2045" s="14" t="str">
        <f aca="false">INDEX(10_Lieux!$C:$C,V2045)</f>
        <v>Suisse</v>
      </c>
      <c r="U2045" s="14" t="n">
        <f aca="false">MATCH(A2045,10_Lieux!$A:$A,0)</f>
        <v>29</v>
      </c>
      <c r="V2045" s="14" t="n">
        <f aca="false">MATCH(B2045,10_Lieux!$A:$A,0)</f>
        <v>183</v>
      </c>
      <c r="W2045" s="14" t="n">
        <f aca="false">ROUND(6371*2*ASIN(SQRT(SIN(RADIANS(INDEX(10_Lieux!$F:$F,V2045)-INDEX(10_Lieux!$F:$F,U2045))/2)^2+COS(RADIANS(INDEX(10_Lieux!$F:$F,U2045)))*COS(RADIANS(INDEX(10_Lieux!$F:$F,V2045)))*SIN(RADIANS(INDEX(10_Lieux!$G:$G,V2045)-INDEX(10_Lieux!$G:$G,U2045))/2)^2)),1)</f>
        <v>240.9</v>
      </c>
      <c r="X2045" s="14" t="n">
        <f aca="false">ROUND(I2045/IF(I2045&lt;p_seuil_vitesse,p_vit_lente,p_vit_rapide)*60/15,0)*15</f>
        <v>195</v>
      </c>
      <c r="Y2045" s="14" t="n">
        <f aca="false">MAX(IF(INDEX(10_Lieux!$B:$B,U2045)&lt;&gt;"Ville",INDEX(10_Lieux!$I:$I,U2045),0),IF(INDEX(10_Lieux!$B:$B,V2045)&lt;&gt;"Ville",INDEX(10_Lieux!$I:$I,V2045),0))</f>
        <v>250</v>
      </c>
      <c r="Z2045" s="14" t="str">
        <f aca="false">A2045&amp;"|"&amp;B2045</f>
        <v>Strasbourg|Lausanne Airport</v>
      </c>
      <c r="AA2045" s="14" t="str">
        <f aca="false">IF(I2045&lt;p_local,"Local",IF(I2045&lt;p_vv_min,"Courte distance",IF(I2045&lt;p_tres_long,"Longue distance","Très longue distance")))</f>
        <v>Longue distance</v>
      </c>
    </row>
    <row r="2046" customFormat="false" ht="15" hidden="false" customHeight="true" outlineLevel="0" collapsed="false">
      <c r="A2046" s="1" t="s">
        <v>2209</v>
      </c>
      <c r="B2046" s="1" t="s">
        <v>138</v>
      </c>
      <c r="C2046" s="1" t="s">
        <v>34</v>
      </c>
      <c r="D2046" s="1" t="s">
        <v>653</v>
      </c>
      <c r="E2046" s="1" t="s">
        <v>2226</v>
      </c>
      <c r="F2046" s="14" t="s">
        <v>40</v>
      </c>
      <c r="G2046" s="14" t="str">
        <f aca="false">IF(I2046&lt;p_local,"Local → page infra",IF(H2046&gt;=p_ph1,"Phase 1",IF(H2046&gt;=p_ph2,"Phase 2","Phase 3")))</f>
        <v>Phase 3</v>
      </c>
      <c r="H2046" s="14" t="n">
        <f aca="false">IF(I2046&lt;p_local,0,IF(C2046="Aéroport → Aéroport",p_pts_plein,IF(Y2046&gt;0,IF(I2046&lt;=Y2046,p_pts_plein,IF(I2046&lt;=p_mult2*Y2046,p_pts_moyen,p_pts_r3)),IF(I2046&gt;=p_vv_min,p_pts_plein,IF(I2046&gt;=p_vv_moy,p_pts_moyen,p_pts_court))))+IF(INDEX(10_Lieux!$D:$D,U2046)=1,p_prio1,p_prio2)+IF(INDEX(10_Lieux!$D:$D,V2046)=1,p_prio1,p_prio2)+IF(K2046="Oui",p_tf,0)+p_hub*((INDEX(10_Lieux!$H:$H,U2046)="Hub")+(INDEX(10_Lieux!$H:$H,V2046)="Hub"))+IF(OR(INDEX(10_Lieux!$H:$H,U2046)="Premium",INDEX(10_Lieux!$H:$H,V2046)="Premium"),p_prem,0))</f>
        <v>35</v>
      </c>
      <c r="I2046" s="14" t="n">
        <f aca="false">ROUND(W2046*p_facteur,0)</f>
        <v>489</v>
      </c>
      <c r="J2046" s="14" t="str">
        <f aca="false">IF(X2046&lt;60,X2046&amp;" min",INT(X2046/60)&amp;" h"&amp;IF(MOD(X2046,60)=0,""," "&amp;TEXT(MOD(X2046,60),"00")))</f>
        <v>5 h 15</v>
      </c>
      <c r="K2046" s="14" t="str">
        <f aca="false">IF(S2046&lt;&gt;T2046,"Oui","Non")</f>
        <v>Oui</v>
      </c>
      <c r="L2046" s="14" t="str">
        <f aca="false">IF(AND(INDEX(10_Lieux!$B:$B,U2046)="Ville",INDEX(10_Lieux!$B:$B,V2046)="Ville"),"/chauffeur-prive/"&amp;INDEX(10_Lieux!$E:$E,U2046)&amp;"-"&amp;INDEX(10_Lieux!$E:$E,V2046)&amp;"/","/chauffeur-prive/"&amp;INDEX(10_Lieux!$E:$E,U2046)&amp;"/"&amp;INDEX(10_Lieux!$E:$E,V2046)&amp;"/")</f>
        <v>/chauffeur-prive/aeroport-lausanne-blecherette/montpellier/</v>
      </c>
      <c r="M2046" s="14" t="str">
        <f aca="false">IFERROR(INDEX($L:$L,MATCH(B2046&amp;"|"&amp;A2046,$Z:$Z,0)),"—")</f>
        <v>/chauffeur-prive/montpellier/aeroport-lausanne-blecherette/</v>
      </c>
      <c r="N2046" s="14" t="str">
        <f aca="false">IF(LEN("Chauffeur privé "&amp;INDEX(10_Lieux!$J:$J,U2046)&amp;" → "&amp;INDEX(10_Lieux!$J:$J,V2046)&amp;" | 24h/24")&gt;60,"Chauffeur privé "&amp;INDEX(10_Lieux!$J:$J,U2046)&amp;" → "&amp;INDEX(10_Lieux!$J:$J,V2046),"Chauffeur privé "&amp;INDEX(10_Lieux!$J:$J,U2046)&amp;" → "&amp;INDEX(10_Lieux!$J:$J,V2046)&amp;" | 24h/24")</f>
        <v>Chauffeur privé Aéroport Lausanne-Blécherette → Montpellier</v>
      </c>
      <c r="O2046" s="14" t="n">
        <f aca="false">LEN(N2046)</f>
        <v>59</v>
      </c>
      <c r="P2046" s="14" t="str">
        <f aca="false">"Chauffeur privé "&amp;INDEX(10_Lieux!$K:$K,U2046)&amp;" vers "&amp;INDEX(10_Lieux!$L:$L,V2046)</f>
        <v>Chauffeur privé de l'aéroport Lausanne-Blécherette vers Montpellier</v>
      </c>
      <c r="Q2046" s="14" t="str">
        <f aca="false">"Chauffeur privé "&amp;INDEX(10_Lieux!$K:$K,U2046)&amp;" vers "&amp;INDEX(10_Lieux!$L:$L,V2046)&amp;" : env. "&amp;I2046&amp;" km, "&amp;J2046&amp;" de route. Devis personnalisé, standard 24h/24 et 7j/7."</f>
        <v>Chauffeur privé de l'aéroport Lausanne-Blécherette vers Montpellier : env. 489 km, 5 h 15 de route. Devis personnalisé, standard 24h/24 et 7j/7.</v>
      </c>
      <c r="R2046" s="14" t="n">
        <f aca="false">LEN(Q2046)</f>
        <v>144</v>
      </c>
      <c r="S2046" s="14" t="str">
        <f aca="false">INDEX(10_Lieux!$C:$C,U2046)</f>
        <v>Suisse</v>
      </c>
      <c r="T2046" s="14" t="str">
        <f aca="false">INDEX(10_Lieux!$C:$C,V2046)</f>
        <v>France</v>
      </c>
      <c r="U2046" s="14" t="n">
        <f aca="false">MATCH(A2046,10_Lieux!$A:$A,0)</f>
        <v>183</v>
      </c>
      <c r="V2046" s="14" t="n">
        <f aca="false">MATCH(B2046,10_Lieux!$A:$A,0)</f>
        <v>71</v>
      </c>
      <c r="W2046" s="14" t="n">
        <f aca="false">ROUND(6371*2*ASIN(SQRT(SIN(RADIANS(INDEX(10_Lieux!$F:$F,V2046)-INDEX(10_Lieux!$F:$F,U2046))/2)^2+COS(RADIANS(INDEX(10_Lieux!$F:$F,U2046)))*COS(RADIANS(INDEX(10_Lieux!$F:$F,V2046)))*SIN(RADIANS(INDEX(10_Lieux!$G:$G,V2046)-INDEX(10_Lieux!$G:$G,U2046))/2)^2)),1)</f>
        <v>390.8</v>
      </c>
      <c r="X2046" s="14" t="n">
        <f aca="false">ROUND(I2046/IF(I2046&lt;p_seuil_vitesse,p_vit_lente,p_vit_rapide)*60/15,0)*15</f>
        <v>315</v>
      </c>
      <c r="Y2046" s="14" t="n">
        <f aca="false">MAX(IF(INDEX(10_Lieux!$B:$B,U2046)&lt;&gt;"Ville",INDEX(10_Lieux!$I:$I,U2046),0),IF(INDEX(10_Lieux!$B:$B,V2046)&lt;&gt;"Ville",INDEX(10_Lieux!$I:$I,V2046),0))</f>
        <v>250</v>
      </c>
      <c r="Z2046" s="14" t="str">
        <f aca="false">A2046&amp;"|"&amp;B2046</f>
        <v>Lausanne Airport|Montpellier</v>
      </c>
      <c r="AA2046" s="14" t="str">
        <f aca="false">IF(I2046&lt;p_local,"Local",IF(I2046&lt;p_vv_min,"Courte distance",IF(I2046&lt;p_tres_long,"Longue distance","Très longue distance")))</f>
        <v>Longue distance</v>
      </c>
    </row>
    <row r="2047" customFormat="false" ht="15" hidden="false" customHeight="true" outlineLevel="0" collapsed="false">
      <c r="A2047" s="1" t="s">
        <v>138</v>
      </c>
      <c r="B2047" s="1" t="s">
        <v>2209</v>
      </c>
      <c r="C2047" s="1" t="s">
        <v>35</v>
      </c>
      <c r="D2047" s="1" t="s">
        <v>653</v>
      </c>
      <c r="E2047" s="1" t="s">
        <v>2227</v>
      </c>
      <c r="F2047" s="14" t="s">
        <v>40</v>
      </c>
      <c r="G2047" s="14" t="str">
        <f aca="false">IF(I2047&lt;p_local,"Local → page infra",IF(H2047&gt;=p_ph1,"Phase 1",IF(H2047&gt;=p_ph2,"Phase 2","Phase 3")))</f>
        <v>Phase 3</v>
      </c>
      <c r="H2047" s="14" t="n">
        <f aca="false">IF(I2047&lt;p_local,0,IF(C2047="Aéroport → Aéroport",p_pts_plein,IF(Y2047&gt;0,IF(I2047&lt;=Y2047,p_pts_plein,IF(I2047&lt;=p_mult2*Y2047,p_pts_moyen,p_pts_r3)),IF(I2047&gt;=p_vv_min,p_pts_plein,IF(I2047&gt;=p_vv_moy,p_pts_moyen,p_pts_court))))+IF(INDEX(10_Lieux!$D:$D,U2047)=1,p_prio1,p_prio2)+IF(INDEX(10_Lieux!$D:$D,V2047)=1,p_prio1,p_prio2)+IF(K2047="Oui",p_tf,0)+p_hub*((INDEX(10_Lieux!$H:$H,U2047)="Hub")+(INDEX(10_Lieux!$H:$H,V2047)="Hub"))+IF(OR(INDEX(10_Lieux!$H:$H,U2047)="Premium",INDEX(10_Lieux!$H:$H,V2047)="Premium"),p_prem,0))</f>
        <v>35</v>
      </c>
      <c r="I2047" s="14" t="n">
        <f aca="false">ROUND(W2047*p_facteur,0)</f>
        <v>489</v>
      </c>
      <c r="J2047" s="14" t="str">
        <f aca="false">IF(X2047&lt;60,X2047&amp;" min",INT(X2047/60)&amp;" h"&amp;IF(MOD(X2047,60)=0,""," "&amp;TEXT(MOD(X2047,60),"00")))</f>
        <v>5 h 15</v>
      </c>
      <c r="K2047" s="14" t="str">
        <f aca="false">IF(S2047&lt;&gt;T2047,"Oui","Non")</f>
        <v>Oui</v>
      </c>
      <c r="L2047" s="14" t="str">
        <f aca="false">IF(AND(INDEX(10_Lieux!$B:$B,U2047)="Ville",INDEX(10_Lieux!$B:$B,V2047)="Ville"),"/chauffeur-prive/"&amp;INDEX(10_Lieux!$E:$E,U2047)&amp;"-"&amp;INDEX(10_Lieux!$E:$E,V2047)&amp;"/","/chauffeur-prive/"&amp;INDEX(10_Lieux!$E:$E,U2047)&amp;"/"&amp;INDEX(10_Lieux!$E:$E,V2047)&amp;"/")</f>
        <v>/chauffeur-prive/montpellier/aeroport-lausanne-blecherette/</v>
      </c>
      <c r="M2047" s="14" t="str">
        <f aca="false">IFERROR(INDEX($L:$L,MATCH(B2047&amp;"|"&amp;A2047,$Z:$Z,0)),"—")</f>
        <v>/chauffeur-prive/aeroport-lausanne-blecherette/montpellier/</v>
      </c>
      <c r="N2047" s="14" t="str">
        <f aca="false">IF(LEN("Chauffeur privé "&amp;INDEX(10_Lieux!$J:$J,U2047)&amp;" → "&amp;INDEX(10_Lieux!$J:$J,V2047)&amp;" | 24h/24")&gt;60,"Chauffeur privé "&amp;INDEX(10_Lieux!$J:$J,U2047)&amp;" → "&amp;INDEX(10_Lieux!$J:$J,V2047),"Chauffeur privé "&amp;INDEX(10_Lieux!$J:$J,U2047)&amp;" → "&amp;INDEX(10_Lieux!$J:$J,V2047)&amp;" | 24h/24")</f>
        <v>Chauffeur privé Montpellier → Aéroport Lausanne-Blécherette</v>
      </c>
      <c r="O2047" s="14" t="n">
        <f aca="false">LEN(N2047)</f>
        <v>59</v>
      </c>
      <c r="P2047" s="14" t="str">
        <f aca="false">"Chauffeur privé "&amp;INDEX(10_Lieux!$K:$K,U2047)&amp;" vers "&amp;INDEX(10_Lieux!$L:$L,V2047)</f>
        <v>Chauffeur privé de Montpellier vers l'aéroport Lausanne-Blécherette</v>
      </c>
      <c r="Q2047" s="14" t="str">
        <f aca="false">"Chauffeur privé "&amp;INDEX(10_Lieux!$K:$K,U2047)&amp;" vers "&amp;INDEX(10_Lieux!$L:$L,V2047)&amp;" : env. "&amp;I2047&amp;" km, "&amp;J2047&amp;" de route. Devis personnalisé, standard 24h/24 et 7j/7."</f>
        <v>Chauffeur privé de Montpellier vers l'aéroport Lausanne-Blécherette : env. 489 km, 5 h 15 de route. Devis personnalisé, standard 24h/24 et 7j/7.</v>
      </c>
      <c r="R2047" s="14" t="n">
        <f aca="false">LEN(Q2047)</f>
        <v>144</v>
      </c>
      <c r="S2047" s="14" t="str">
        <f aca="false">INDEX(10_Lieux!$C:$C,U2047)</f>
        <v>France</v>
      </c>
      <c r="T2047" s="14" t="str">
        <f aca="false">INDEX(10_Lieux!$C:$C,V2047)</f>
        <v>Suisse</v>
      </c>
      <c r="U2047" s="14" t="n">
        <f aca="false">MATCH(A2047,10_Lieux!$A:$A,0)</f>
        <v>71</v>
      </c>
      <c r="V2047" s="14" t="n">
        <f aca="false">MATCH(B2047,10_Lieux!$A:$A,0)</f>
        <v>183</v>
      </c>
      <c r="W2047" s="14" t="n">
        <f aca="false">ROUND(6371*2*ASIN(SQRT(SIN(RADIANS(INDEX(10_Lieux!$F:$F,V2047)-INDEX(10_Lieux!$F:$F,U2047))/2)^2+COS(RADIANS(INDEX(10_Lieux!$F:$F,U2047)))*COS(RADIANS(INDEX(10_Lieux!$F:$F,V2047)))*SIN(RADIANS(INDEX(10_Lieux!$G:$G,V2047)-INDEX(10_Lieux!$G:$G,U2047))/2)^2)),1)</f>
        <v>390.8</v>
      </c>
      <c r="X2047" s="14" t="n">
        <f aca="false">ROUND(I2047/IF(I2047&lt;p_seuil_vitesse,p_vit_lente,p_vit_rapide)*60/15,0)*15</f>
        <v>315</v>
      </c>
      <c r="Y2047" s="14" t="n">
        <f aca="false">MAX(IF(INDEX(10_Lieux!$B:$B,U2047)&lt;&gt;"Ville",INDEX(10_Lieux!$I:$I,U2047),0),IF(INDEX(10_Lieux!$B:$B,V2047)&lt;&gt;"Ville",INDEX(10_Lieux!$I:$I,V2047),0))</f>
        <v>250</v>
      </c>
      <c r="Z2047" s="14" t="str">
        <f aca="false">A2047&amp;"|"&amp;B2047</f>
        <v>Montpellier|Lausanne Airport</v>
      </c>
      <c r="AA2047" s="14" t="str">
        <f aca="false">IF(I2047&lt;p_local,"Local",IF(I2047&lt;p_vv_min,"Courte distance",IF(I2047&lt;p_tres_long,"Longue distance","Très longue distance")))</f>
        <v>Longue distance</v>
      </c>
    </row>
    <row r="2048" customFormat="false" ht="15" hidden="false" customHeight="true" outlineLevel="0" collapsed="false">
      <c r="A2048" s="1" t="s">
        <v>2209</v>
      </c>
      <c r="B2048" s="1" t="s">
        <v>140</v>
      </c>
      <c r="C2048" s="1" t="s">
        <v>34</v>
      </c>
      <c r="D2048" s="1" t="s">
        <v>653</v>
      </c>
      <c r="E2048" s="1" t="s">
        <v>2228</v>
      </c>
      <c r="F2048" s="14" t="s">
        <v>40</v>
      </c>
      <c r="G2048" s="14" t="str">
        <f aca="false">IF(I2048&lt;p_local,"Local → page infra",IF(H2048&gt;=p_ph1,"Phase 1",IF(H2048&gt;=p_ph2,"Phase 2","Phase 3")))</f>
        <v>Phase 3</v>
      </c>
      <c r="H2048" s="14" t="n">
        <f aca="false">IF(I2048&lt;p_local,0,IF(C2048="Aéroport → Aéroport",p_pts_plein,IF(Y2048&gt;0,IF(I2048&lt;=Y2048,p_pts_plein,IF(I2048&lt;=p_mult2*Y2048,p_pts_moyen,p_pts_r3)),IF(I2048&gt;=p_vv_min,p_pts_plein,IF(I2048&gt;=p_vv_moy,p_pts_moyen,p_pts_court))))+IF(INDEX(10_Lieux!$D:$D,U2048)=1,p_prio1,p_prio2)+IF(INDEX(10_Lieux!$D:$D,V2048)=1,p_prio1,p_prio2)+IF(K2048="Oui",p_tf,0)+p_hub*((INDEX(10_Lieux!$H:$H,U2048)="Hub")+(INDEX(10_Lieux!$H:$H,V2048)="Hub"))+IF(OR(INDEX(10_Lieux!$H:$H,U2048)="Premium",INDEX(10_Lieux!$H:$H,V2048)="Premium"),p_prem,0))</f>
        <v>35</v>
      </c>
      <c r="I2048" s="14" t="n">
        <f aca="false">ROUND(W2048*p_facteur,0)</f>
        <v>782</v>
      </c>
      <c r="J2048" s="14" t="str">
        <f aca="false">IF(X2048&lt;60,X2048&amp;" min",INT(X2048/60)&amp;" h"&amp;IF(MOD(X2048,60)=0,""," "&amp;TEXT(MOD(X2048,60),"00")))</f>
        <v>8 h 15</v>
      </c>
      <c r="K2048" s="14" t="str">
        <f aca="false">IF(S2048&lt;&gt;T2048,"Oui","Non")</f>
        <v>Oui</v>
      </c>
      <c r="L2048" s="14" t="str">
        <f aca="false">IF(AND(INDEX(10_Lieux!$B:$B,U2048)="Ville",INDEX(10_Lieux!$B:$B,V2048)="Ville"),"/chauffeur-prive/"&amp;INDEX(10_Lieux!$E:$E,U2048)&amp;"-"&amp;INDEX(10_Lieux!$E:$E,V2048)&amp;"/","/chauffeur-prive/"&amp;INDEX(10_Lieux!$E:$E,U2048)&amp;"/"&amp;INDEX(10_Lieux!$E:$E,V2048)&amp;"/")</f>
        <v>/chauffeur-prive/aeroport-lausanne-blecherette/nantes/</v>
      </c>
      <c r="M2048" s="14" t="str">
        <f aca="false">IFERROR(INDEX($L:$L,MATCH(B2048&amp;"|"&amp;A2048,$Z:$Z,0)),"—")</f>
        <v>/chauffeur-prive/nantes/aeroport-lausanne-blecherette/</v>
      </c>
      <c r="N2048" s="14" t="str">
        <f aca="false">IF(LEN("Chauffeur privé "&amp;INDEX(10_Lieux!$J:$J,U2048)&amp;" → "&amp;INDEX(10_Lieux!$J:$J,V2048)&amp;" | 24h/24")&gt;60,"Chauffeur privé "&amp;INDEX(10_Lieux!$J:$J,U2048)&amp;" → "&amp;INDEX(10_Lieux!$J:$J,V2048),"Chauffeur privé "&amp;INDEX(10_Lieux!$J:$J,U2048)&amp;" → "&amp;INDEX(10_Lieux!$J:$J,V2048)&amp;" | 24h/24")</f>
        <v>Chauffeur privé Aéroport Lausanne-Blécherette → Nantes</v>
      </c>
      <c r="O2048" s="14" t="n">
        <f aca="false">LEN(N2048)</f>
        <v>54</v>
      </c>
      <c r="P2048" s="14" t="str">
        <f aca="false">"Chauffeur privé "&amp;INDEX(10_Lieux!$K:$K,U2048)&amp;" vers "&amp;INDEX(10_Lieux!$L:$L,V2048)</f>
        <v>Chauffeur privé de l'aéroport Lausanne-Blécherette vers Nantes</v>
      </c>
      <c r="Q2048" s="14" t="str">
        <f aca="false">"Chauffeur privé "&amp;INDEX(10_Lieux!$K:$K,U2048)&amp;" vers "&amp;INDEX(10_Lieux!$L:$L,V2048)&amp;" : env. "&amp;I2048&amp;" km, "&amp;J2048&amp;" de route. Devis personnalisé, standard 24h/24 et 7j/7."</f>
        <v>Chauffeur privé de l'aéroport Lausanne-Blécherette vers Nantes : env. 782 km, 8 h 15 de route. Devis personnalisé, standard 24h/24 et 7j/7.</v>
      </c>
      <c r="R2048" s="14" t="n">
        <f aca="false">LEN(Q2048)</f>
        <v>139</v>
      </c>
      <c r="S2048" s="14" t="str">
        <f aca="false">INDEX(10_Lieux!$C:$C,U2048)</f>
        <v>Suisse</v>
      </c>
      <c r="T2048" s="14" t="str">
        <f aca="false">INDEX(10_Lieux!$C:$C,V2048)</f>
        <v>France</v>
      </c>
      <c r="U2048" s="14" t="n">
        <f aca="false">MATCH(A2048,10_Lieux!$A:$A,0)</f>
        <v>183</v>
      </c>
      <c r="V2048" s="14" t="n">
        <f aca="false">MATCH(B2048,10_Lieux!$A:$A,0)</f>
        <v>56</v>
      </c>
      <c r="W2048" s="14" t="n">
        <f aca="false">ROUND(6371*2*ASIN(SQRT(SIN(RADIANS(INDEX(10_Lieux!$F:$F,V2048)-INDEX(10_Lieux!$F:$F,U2048))/2)^2+COS(RADIANS(INDEX(10_Lieux!$F:$F,U2048)))*COS(RADIANS(INDEX(10_Lieux!$F:$F,V2048)))*SIN(RADIANS(INDEX(10_Lieux!$G:$G,V2048)-INDEX(10_Lieux!$G:$G,U2048))/2)^2)),1)</f>
        <v>625.2</v>
      </c>
      <c r="X2048" s="14" t="n">
        <f aca="false">ROUND(I2048/IF(I2048&lt;p_seuil_vitesse,p_vit_lente,p_vit_rapide)*60/15,0)*15</f>
        <v>495</v>
      </c>
      <c r="Y2048" s="14" t="n">
        <f aca="false">MAX(IF(INDEX(10_Lieux!$B:$B,U2048)&lt;&gt;"Ville",INDEX(10_Lieux!$I:$I,U2048),0),IF(INDEX(10_Lieux!$B:$B,V2048)&lt;&gt;"Ville",INDEX(10_Lieux!$I:$I,V2048),0))</f>
        <v>250</v>
      </c>
      <c r="Z2048" s="14" t="str">
        <f aca="false">A2048&amp;"|"&amp;B2048</f>
        <v>Lausanne Airport|Nantes</v>
      </c>
      <c r="AA2048" s="14" t="str">
        <f aca="false">IF(I2048&lt;p_local,"Local",IF(I2048&lt;p_vv_min,"Courte distance",IF(I2048&lt;p_tres_long,"Longue distance","Très longue distance")))</f>
        <v>Très longue distance</v>
      </c>
    </row>
    <row r="2049" customFormat="false" ht="15" hidden="false" customHeight="true" outlineLevel="0" collapsed="false">
      <c r="A2049" s="1" t="s">
        <v>140</v>
      </c>
      <c r="B2049" s="1" t="s">
        <v>2209</v>
      </c>
      <c r="C2049" s="1" t="s">
        <v>35</v>
      </c>
      <c r="D2049" s="1" t="s">
        <v>653</v>
      </c>
      <c r="E2049" s="1" t="s">
        <v>2229</v>
      </c>
      <c r="F2049" s="14" t="s">
        <v>40</v>
      </c>
      <c r="G2049" s="14" t="str">
        <f aca="false">IF(I2049&lt;p_local,"Local → page infra",IF(H2049&gt;=p_ph1,"Phase 1",IF(H2049&gt;=p_ph2,"Phase 2","Phase 3")))</f>
        <v>Phase 3</v>
      </c>
      <c r="H2049" s="14" t="n">
        <f aca="false">IF(I2049&lt;p_local,0,IF(C2049="Aéroport → Aéroport",p_pts_plein,IF(Y2049&gt;0,IF(I2049&lt;=Y2049,p_pts_plein,IF(I2049&lt;=p_mult2*Y2049,p_pts_moyen,p_pts_r3)),IF(I2049&gt;=p_vv_min,p_pts_plein,IF(I2049&gt;=p_vv_moy,p_pts_moyen,p_pts_court))))+IF(INDEX(10_Lieux!$D:$D,U2049)=1,p_prio1,p_prio2)+IF(INDEX(10_Lieux!$D:$D,V2049)=1,p_prio1,p_prio2)+IF(K2049="Oui",p_tf,0)+p_hub*((INDEX(10_Lieux!$H:$H,U2049)="Hub")+(INDEX(10_Lieux!$H:$H,V2049)="Hub"))+IF(OR(INDEX(10_Lieux!$H:$H,U2049)="Premium",INDEX(10_Lieux!$H:$H,V2049)="Premium"),p_prem,0))</f>
        <v>35</v>
      </c>
      <c r="I2049" s="14" t="n">
        <f aca="false">ROUND(W2049*p_facteur,0)</f>
        <v>782</v>
      </c>
      <c r="J2049" s="14" t="str">
        <f aca="false">IF(X2049&lt;60,X2049&amp;" min",INT(X2049/60)&amp;" h"&amp;IF(MOD(X2049,60)=0,""," "&amp;TEXT(MOD(X2049,60),"00")))</f>
        <v>8 h 15</v>
      </c>
      <c r="K2049" s="14" t="str">
        <f aca="false">IF(S2049&lt;&gt;T2049,"Oui","Non")</f>
        <v>Oui</v>
      </c>
      <c r="L2049" s="14" t="str">
        <f aca="false">IF(AND(INDEX(10_Lieux!$B:$B,U2049)="Ville",INDEX(10_Lieux!$B:$B,V2049)="Ville"),"/chauffeur-prive/"&amp;INDEX(10_Lieux!$E:$E,U2049)&amp;"-"&amp;INDEX(10_Lieux!$E:$E,V2049)&amp;"/","/chauffeur-prive/"&amp;INDEX(10_Lieux!$E:$E,U2049)&amp;"/"&amp;INDEX(10_Lieux!$E:$E,V2049)&amp;"/")</f>
        <v>/chauffeur-prive/nantes/aeroport-lausanne-blecherette/</v>
      </c>
      <c r="M2049" s="14" t="str">
        <f aca="false">IFERROR(INDEX($L:$L,MATCH(B2049&amp;"|"&amp;A2049,$Z:$Z,0)),"—")</f>
        <v>/chauffeur-prive/aeroport-lausanne-blecherette/nantes/</v>
      </c>
      <c r="N2049" s="14" t="str">
        <f aca="false">IF(LEN("Chauffeur privé "&amp;INDEX(10_Lieux!$J:$J,U2049)&amp;" → "&amp;INDEX(10_Lieux!$J:$J,V2049)&amp;" | 24h/24")&gt;60,"Chauffeur privé "&amp;INDEX(10_Lieux!$J:$J,U2049)&amp;" → "&amp;INDEX(10_Lieux!$J:$J,V2049),"Chauffeur privé "&amp;INDEX(10_Lieux!$J:$J,U2049)&amp;" → "&amp;INDEX(10_Lieux!$J:$J,V2049)&amp;" | 24h/24")</f>
        <v>Chauffeur privé Nantes → Aéroport Lausanne-Blécherette</v>
      </c>
      <c r="O2049" s="14" t="n">
        <f aca="false">LEN(N2049)</f>
        <v>54</v>
      </c>
      <c r="P2049" s="14" t="str">
        <f aca="false">"Chauffeur privé "&amp;INDEX(10_Lieux!$K:$K,U2049)&amp;" vers "&amp;INDEX(10_Lieux!$L:$L,V2049)</f>
        <v>Chauffeur privé de Nantes vers l'aéroport Lausanne-Blécherette</v>
      </c>
      <c r="Q2049" s="14" t="str">
        <f aca="false">"Chauffeur privé "&amp;INDEX(10_Lieux!$K:$K,U2049)&amp;" vers "&amp;INDEX(10_Lieux!$L:$L,V2049)&amp;" : env. "&amp;I2049&amp;" km, "&amp;J2049&amp;" de route. Devis personnalisé, standard 24h/24 et 7j/7."</f>
        <v>Chauffeur privé de Nantes vers l'aéroport Lausanne-Blécherette : env. 782 km, 8 h 15 de route. Devis personnalisé, standard 24h/24 et 7j/7.</v>
      </c>
      <c r="R2049" s="14" t="n">
        <f aca="false">LEN(Q2049)</f>
        <v>139</v>
      </c>
      <c r="S2049" s="14" t="str">
        <f aca="false">INDEX(10_Lieux!$C:$C,U2049)</f>
        <v>France</v>
      </c>
      <c r="T2049" s="14" t="str">
        <f aca="false">INDEX(10_Lieux!$C:$C,V2049)</f>
        <v>Suisse</v>
      </c>
      <c r="U2049" s="14" t="n">
        <f aca="false">MATCH(A2049,10_Lieux!$A:$A,0)</f>
        <v>56</v>
      </c>
      <c r="V2049" s="14" t="n">
        <f aca="false">MATCH(B2049,10_Lieux!$A:$A,0)</f>
        <v>183</v>
      </c>
      <c r="W2049" s="14" t="n">
        <f aca="false">ROUND(6371*2*ASIN(SQRT(SIN(RADIANS(INDEX(10_Lieux!$F:$F,V2049)-INDEX(10_Lieux!$F:$F,U2049))/2)^2+COS(RADIANS(INDEX(10_Lieux!$F:$F,U2049)))*COS(RADIANS(INDEX(10_Lieux!$F:$F,V2049)))*SIN(RADIANS(INDEX(10_Lieux!$G:$G,V2049)-INDEX(10_Lieux!$G:$G,U2049))/2)^2)),1)</f>
        <v>625.2</v>
      </c>
      <c r="X2049" s="14" t="n">
        <f aca="false">ROUND(I2049/IF(I2049&lt;p_seuil_vitesse,p_vit_lente,p_vit_rapide)*60/15,0)*15</f>
        <v>495</v>
      </c>
      <c r="Y2049" s="14" t="n">
        <f aca="false">MAX(IF(INDEX(10_Lieux!$B:$B,U2049)&lt;&gt;"Ville",INDEX(10_Lieux!$I:$I,U2049),0),IF(INDEX(10_Lieux!$B:$B,V2049)&lt;&gt;"Ville",INDEX(10_Lieux!$I:$I,V2049),0))</f>
        <v>250</v>
      </c>
      <c r="Z2049" s="14" t="str">
        <f aca="false">A2049&amp;"|"&amp;B2049</f>
        <v>Nantes|Lausanne Airport</v>
      </c>
      <c r="AA2049" s="14" t="str">
        <f aca="false">IF(I2049&lt;p_local,"Local",IF(I2049&lt;p_vv_min,"Courte distance",IF(I2049&lt;p_tres_long,"Longue distance","Très longue distance")))</f>
        <v>Très longue distance</v>
      </c>
    </row>
    <row r="2050" customFormat="false" ht="15" hidden="false" customHeight="true" outlineLevel="0" collapsed="false">
      <c r="A2050" s="1" t="s">
        <v>2209</v>
      </c>
      <c r="B2050" s="1" t="s">
        <v>142</v>
      </c>
      <c r="C2050" s="1" t="s">
        <v>34</v>
      </c>
      <c r="D2050" s="1" t="s">
        <v>653</v>
      </c>
      <c r="E2050" s="1" t="s">
        <v>2230</v>
      </c>
      <c r="F2050" s="14" t="s">
        <v>40</v>
      </c>
      <c r="G2050" s="14" t="str">
        <f aca="false">IF(I2050&lt;p_local,"Local → page infra",IF(H2050&gt;=p_ph1,"Phase 1",IF(H2050&gt;=p_ph2,"Phase 2","Phase 3")))</f>
        <v>Phase 3</v>
      </c>
      <c r="H2050" s="14" t="n">
        <f aca="false">IF(I2050&lt;p_local,0,IF(C2050="Aéroport → Aéroport",p_pts_plein,IF(Y2050&gt;0,IF(I2050&lt;=Y2050,p_pts_plein,IF(I2050&lt;=p_mult2*Y2050,p_pts_moyen,p_pts_r3)),IF(I2050&gt;=p_vv_min,p_pts_plein,IF(I2050&gt;=p_vv_moy,p_pts_moyen,p_pts_court))))+IF(INDEX(10_Lieux!$D:$D,U2050)=1,p_prio1,p_prio2)+IF(INDEX(10_Lieux!$D:$D,V2050)=1,p_prio1,p_prio2)+IF(K2050="Oui",p_tf,0)+p_hub*((INDEX(10_Lieux!$H:$H,U2050)="Hub")+(INDEX(10_Lieux!$H:$H,V2050)="Hub"))+IF(OR(INDEX(10_Lieux!$H:$H,U2050)="Premium",INDEX(10_Lieux!$H:$H,V2050)="Premium"),p_prem,0))</f>
        <v>35</v>
      </c>
      <c r="I2050" s="14" t="n">
        <f aca="false">ROUND(W2050*p_facteur,0)</f>
        <v>811</v>
      </c>
      <c r="J2050" s="14" t="str">
        <f aca="false">IF(X2050&lt;60,X2050&amp;" min",INT(X2050/60)&amp;" h"&amp;IF(MOD(X2050,60)=0,""," "&amp;TEXT(MOD(X2050,60),"00")))</f>
        <v>8 h 30</v>
      </c>
      <c r="K2050" s="14" t="str">
        <f aca="false">IF(S2050&lt;&gt;T2050,"Oui","Non")</f>
        <v>Oui</v>
      </c>
      <c r="L2050" s="14" t="str">
        <f aca="false">IF(AND(INDEX(10_Lieux!$B:$B,U2050)="Ville",INDEX(10_Lieux!$B:$B,V2050)="Ville"),"/chauffeur-prive/"&amp;INDEX(10_Lieux!$E:$E,U2050)&amp;"-"&amp;INDEX(10_Lieux!$E:$E,V2050)&amp;"/","/chauffeur-prive/"&amp;INDEX(10_Lieux!$E:$E,U2050)&amp;"/"&amp;INDEX(10_Lieux!$E:$E,V2050)&amp;"/")</f>
        <v>/chauffeur-prive/aeroport-lausanne-blecherette/rennes/</v>
      </c>
      <c r="M2050" s="14" t="str">
        <f aca="false">IFERROR(INDEX($L:$L,MATCH(B2050&amp;"|"&amp;A2050,$Z:$Z,0)),"—")</f>
        <v>/chauffeur-prive/rennes/aeroport-lausanne-blecherette/</v>
      </c>
      <c r="N2050" s="14" t="str">
        <f aca="false">IF(LEN("Chauffeur privé "&amp;INDEX(10_Lieux!$J:$J,U2050)&amp;" → "&amp;INDEX(10_Lieux!$J:$J,V2050)&amp;" | 24h/24")&gt;60,"Chauffeur privé "&amp;INDEX(10_Lieux!$J:$J,U2050)&amp;" → "&amp;INDEX(10_Lieux!$J:$J,V2050),"Chauffeur privé "&amp;INDEX(10_Lieux!$J:$J,U2050)&amp;" → "&amp;INDEX(10_Lieux!$J:$J,V2050)&amp;" | 24h/24")</f>
        <v>Chauffeur privé Aéroport Lausanne-Blécherette → Rennes</v>
      </c>
      <c r="O2050" s="14" t="n">
        <f aca="false">LEN(N2050)</f>
        <v>54</v>
      </c>
      <c r="P2050" s="14" t="str">
        <f aca="false">"Chauffeur privé "&amp;INDEX(10_Lieux!$K:$K,U2050)&amp;" vers "&amp;INDEX(10_Lieux!$L:$L,V2050)</f>
        <v>Chauffeur privé de l'aéroport Lausanne-Blécherette vers Rennes</v>
      </c>
      <c r="Q2050" s="14" t="str">
        <f aca="false">"Chauffeur privé "&amp;INDEX(10_Lieux!$K:$K,U2050)&amp;" vers "&amp;INDEX(10_Lieux!$L:$L,V2050)&amp;" : env. "&amp;I2050&amp;" km, "&amp;J2050&amp;" de route. Devis personnalisé, standard 24h/24 et 7j/7."</f>
        <v>Chauffeur privé de l'aéroport Lausanne-Blécherette vers Rennes : env. 811 km, 8 h 30 de route. Devis personnalisé, standard 24h/24 et 7j/7.</v>
      </c>
      <c r="R2050" s="14" t="n">
        <f aca="false">LEN(Q2050)</f>
        <v>139</v>
      </c>
      <c r="S2050" s="14" t="str">
        <f aca="false">INDEX(10_Lieux!$C:$C,U2050)</f>
        <v>Suisse</v>
      </c>
      <c r="T2050" s="14" t="str">
        <f aca="false">INDEX(10_Lieux!$C:$C,V2050)</f>
        <v>France</v>
      </c>
      <c r="U2050" s="14" t="n">
        <f aca="false">MATCH(A2050,10_Lieux!$A:$A,0)</f>
        <v>183</v>
      </c>
      <c r="V2050" s="14" t="n">
        <f aca="false">MATCH(B2050,10_Lieux!$A:$A,0)</f>
        <v>49</v>
      </c>
      <c r="W2050" s="14" t="n">
        <f aca="false">ROUND(6371*2*ASIN(SQRT(SIN(RADIANS(INDEX(10_Lieux!$F:$F,V2050)-INDEX(10_Lieux!$F:$F,U2050))/2)^2+COS(RADIANS(INDEX(10_Lieux!$F:$F,U2050)))*COS(RADIANS(INDEX(10_Lieux!$F:$F,V2050)))*SIN(RADIANS(INDEX(10_Lieux!$G:$G,V2050)-INDEX(10_Lieux!$G:$G,U2050))/2)^2)),1)</f>
        <v>648.7</v>
      </c>
      <c r="X2050" s="14" t="n">
        <f aca="false">ROUND(I2050/IF(I2050&lt;p_seuil_vitesse,p_vit_lente,p_vit_rapide)*60/15,0)*15</f>
        <v>510</v>
      </c>
      <c r="Y2050" s="14" t="n">
        <f aca="false">MAX(IF(INDEX(10_Lieux!$B:$B,U2050)&lt;&gt;"Ville",INDEX(10_Lieux!$I:$I,U2050),0),IF(INDEX(10_Lieux!$B:$B,V2050)&lt;&gt;"Ville",INDEX(10_Lieux!$I:$I,V2050),0))</f>
        <v>250</v>
      </c>
      <c r="Z2050" s="14" t="str">
        <f aca="false">A2050&amp;"|"&amp;B2050</f>
        <v>Lausanne Airport|Rennes</v>
      </c>
      <c r="AA2050" s="14" t="str">
        <f aca="false">IF(I2050&lt;p_local,"Local",IF(I2050&lt;p_vv_min,"Courte distance",IF(I2050&lt;p_tres_long,"Longue distance","Très longue distance")))</f>
        <v>Très longue distance</v>
      </c>
    </row>
    <row r="2051" customFormat="false" ht="15" hidden="false" customHeight="true" outlineLevel="0" collapsed="false">
      <c r="A2051" s="1" t="s">
        <v>142</v>
      </c>
      <c r="B2051" s="1" t="s">
        <v>2209</v>
      </c>
      <c r="C2051" s="1" t="s">
        <v>35</v>
      </c>
      <c r="D2051" s="1" t="s">
        <v>653</v>
      </c>
      <c r="E2051" s="1" t="s">
        <v>2231</v>
      </c>
      <c r="F2051" s="14" t="s">
        <v>40</v>
      </c>
      <c r="G2051" s="14" t="str">
        <f aca="false">IF(I2051&lt;p_local,"Local → page infra",IF(H2051&gt;=p_ph1,"Phase 1",IF(H2051&gt;=p_ph2,"Phase 2","Phase 3")))</f>
        <v>Phase 3</v>
      </c>
      <c r="H2051" s="14" t="n">
        <f aca="false">IF(I2051&lt;p_local,0,IF(C2051="Aéroport → Aéroport",p_pts_plein,IF(Y2051&gt;0,IF(I2051&lt;=Y2051,p_pts_plein,IF(I2051&lt;=p_mult2*Y2051,p_pts_moyen,p_pts_r3)),IF(I2051&gt;=p_vv_min,p_pts_plein,IF(I2051&gt;=p_vv_moy,p_pts_moyen,p_pts_court))))+IF(INDEX(10_Lieux!$D:$D,U2051)=1,p_prio1,p_prio2)+IF(INDEX(10_Lieux!$D:$D,V2051)=1,p_prio1,p_prio2)+IF(K2051="Oui",p_tf,0)+p_hub*((INDEX(10_Lieux!$H:$H,U2051)="Hub")+(INDEX(10_Lieux!$H:$H,V2051)="Hub"))+IF(OR(INDEX(10_Lieux!$H:$H,U2051)="Premium",INDEX(10_Lieux!$H:$H,V2051)="Premium"),p_prem,0))</f>
        <v>35</v>
      </c>
      <c r="I2051" s="14" t="n">
        <f aca="false">ROUND(W2051*p_facteur,0)</f>
        <v>811</v>
      </c>
      <c r="J2051" s="14" t="str">
        <f aca="false">IF(X2051&lt;60,X2051&amp;" min",INT(X2051/60)&amp;" h"&amp;IF(MOD(X2051,60)=0,""," "&amp;TEXT(MOD(X2051,60),"00")))</f>
        <v>8 h 30</v>
      </c>
      <c r="K2051" s="14" t="str">
        <f aca="false">IF(S2051&lt;&gt;T2051,"Oui","Non")</f>
        <v>Oui</v>
      </c>
      <c r="L2051" s="14" t="str">
        <f aca="false">IF(AND(INDEX(10_Lieux!$B:$B,U2051)="Ville",INDEX(10_Lieux!$B:$B,V2051)="Ville"),"/chauffeur-prive/"&amp;INDEX(10_Lieux!$E:$E,U2051)&amp;"-"&amp;INDEX(10_Lieux!$E:$E,V2051)&amp;"/","/chauffeur-prive/"&amp;INDEX(10_Lieux!$E:$E,U2051)&amp;"/"&amp;INDEX(10_Lieux!$E:$E,V2051)&amp;"/")</f>
        <v>/chauffeur-prive/rennes/aeroport-lausanne-blecherette/</v>
      </c>
      <c r="M2051" s="14" t="str">
        <f aca="false">IFERROR(INDEX($L:$L,MATCH(B2051&amp;"|"&amp;A2051,$Z:$Z,0)),"—")</f>
        <v>/chauffeur-prive/aeroport-lausanne-blecherette/rennes/</v>
      </c>
      <c r="N2051" s="14" t="str">
        <f aca="false">IF(LEN("Chauffeur privé "&amp;INDEX(10_Lieux!$J:$J,U2051)&amp;" → "&amp;INDEX(10_Lieux!$J:$J,V2051)&amp;" | 24h/24")&gt;60,"Chauffeur privé "&amp;INDEX(10_Lieux!$J:$J,U2051)&amp;" → "&amp;INDEX(10_Lieux!$J:$J,V2051),"Chauffeur privé "&amp;INDEX(10_Lieux!$J:$J,U2051)&amp;" → "&amp;INDEX(10_Lieux!$J:$J,V2051)&amp;" | 24h/24")</f>
        <v>Chauffeur privé Rennes → Aéroport Lausanne-Blécherette</v>
      </c>
      <c r="O2051" s="14" t="n">
        <f aca="false">LEN(N2051)</f>
        <v>54</v>
      </c>
      <c r="P2051" s="14" t="str">
        <f aca="false">"Chauffeur privé "&amp;INDEX(10_Lieux!$K:$K,U2051)&amp;" vers "&amp;INDEX(10_Lieux!$L:$L,V2051)</f>
        <v>Chauffeur privé de Rennes vers l'aéroport Lausanne-Blécherette</v>
      </c>
      <c r="Q2051" s="14" t="str">
        <f aca="false">"Chauffeur privé "&amp;INDEX(10_Lieux!$K:$K,U2051)&amp;" vers "&amp;INDEX(10_Lieux!$L:$L,V2051)&amp;" : env. "&amp;I2051&amp;" km, "&amp;J2051&amp;" de route. Devis personnalisé, standard 24h/24 et 7j/7."</f>
        <v>Chauffeur privé de Rennes vers l'aéroport Lausanne-Blécherette : env. 811 km, 8 h 30 de route. Devis personnalisé, standard 24h/24 et 7j/7.</v>
      </c>
      <c r="R2051" s="14" t="n">
        <f aca="false">LEN(Q2051)</f>
        <v>139</v>
      </c>
      <c r="S2051" s="14" t="str">
        <f aca="false">INDEX(10_Lieux!$C:$C,U2051)</f>
        <v>France</v>
      </c>
      <c r="T2051" s="14" t="str">
        <f aca="false">INDEX(10_Lieux!$C:$C,V2051)</f>
        <v>Suisse</v>
      </c>
      <c r="U2051" s="14" t="n">
        <f aca="false">MATCH(A2051,10_Lieux!$A:$A,0)</f>
        <v>49</v>
      </c>
      <c r="V2051" s="14" t="n">
        <f aca="false">MATCH(B2051,10_Lieux!$A:$A,0)</f>
        <v>183</v>
      </c>
      <c r="W2051" s="14" t="n">
        <f aca="false">ROUND(6371*2*ASIN(SQRT(SIN(RADIANS(INDEX(10_Lieux!$F:$F,V2051)-INDEX(10_Lieux!$F:$F,U2051))/2)^2+COS(RADIANS(INDEX(10_Lieux!$F:$F,U2051)))*COS(RADIANS(INDEX(10_Lieux!$F:$F,V2051)))*SIN(RADIANS(INDEX(10_Lieux!$G:$G,V2051)-INDEX(10_Lieux!$G:$G,U2051))/2)^2)),1)</f>
        <v>648.7</v>
      </c>
      <c r="X2051" s="14" t="n">
        <f aca="false">ROUND(I2051/IF(I2051&lt;p_seuil_vitesse,p_vit_lente,p_vit_rapide)*60/15,0)*15</f>
        <v>510</v>
      </c>
      <c r="Y2051" s="14" t="n">
        <f aca="false">MAX(IF(INDEX(10_Lieux!$B:$B,U2051)&lt;&gt;"Ville",INDEX(10_Lieux!$I:$I,U2051),0),IF(INDEX(10_Lieux!$B:$B,V2051)&lt;&gt;"Ville",INDEX(10_Lieux!$I:$I,V2051),0))</f>
        <v>250</v>
      </c>
      <c r="Z2051" s="14" t="str">
        <f aca="false">A2051&amp;"|"&amp;B2051</f>
        <v>Rennes|Lausanne Airport</v>
      </c>
      <c r="AA2051" s="14" t="str">
        <f aca="false">IF(I2051&lt;p_local,"Local",IF(I2051&lt;p_vv_min,"Courte distance",IF(I2051&lt;p_tres_long,"Longue distance","Très longue distance")))</f>
        <v>Très longue distance</v>
      </c>
    </row>
    <row r="2052" customFormat="false" ht="15" hidden="false" customHeight="true" outlineLevel="0" collapsed="false">
      <c r="A2052" s="1" t="s">
        <v>2209</v>
      </c>
      <c r="B2052" s="1" t="s">
        <v>144</v>
      </c>
      <c r="C2052" s="1" t="s">
        <v>34</v>
      </c>
      <c r="D2052" s="1" t="s">
        <v>653</v>
      </c>
      <c r="E2052" s="1" t="s">
        <v>2232</v>
      </c>
      <c r="F2052" s="14" t="s">
        <v>40</v>
      </c>
      <c r="G2052" s="14" t="str">
        <f aca="false">IF(I2052&lt;p_local,"Local → page infra",IF(H2052&gt;=p_ph1,"Phase 1",IF(H2052&gt;=p_ph2,"Phase 2","Phase 3")))</f>
        <v>Phase 2</v>
      </c>
      <c r="H2052" s="14" t="n">
        <f aca="false">IF(I2052&lt;p_local,0,IF(C2052="Aéroport → Aéroport",p_pts_plein,IF(Y2052&gt;0,IF(I2052&lt;=Y2052,p_pts_plein,IF(I2052&lt;=p_mult2*Y2052,p_pts_moyen,p_pts_r3)),IF(I2052&gt;=p_vv_min,p_pts_plein,IF(I2052&gt;=p_vv_moy,p_pts_moyen,p_pts_court))))+IF(INDEX(10_Lieux!$D:$D,U2052)=1,p_prio1,p_prio2)+IF(INDEX(10_Lieux!$D:$D,V2052)=1,p_prio1,p_prio2)+IF(K2052="Oui",p_tf,0)+p_hub*((INDEX(10_Lieux!$H:$H,U2052)="Hub")+(INDEX(10_Lieux!$H:$H,V2052)="Hub"))+IF(OR(INDEX(10_Lieux!$H:$H,U2052)="Premium",INDEX(10_Lieux!$H:$H,V2052)="Premium"),p_prem,0))</f>
        <v>70</v>
      </c>
      <c r="I2052" s="14" t="n">
        <f aca="false">ROUND(W2052*p_facteur,0)</f>
        <v>184</v>
      </c>
      <c r="J2052" s="14" t="str">
        <f aca="false">IF(X2052&lt;60,X2052&amp;" min",INT(X2052/60)&amp;" h"&amp;IF(MOD(X2052,60)=0,""," "&amp;TEXT(MOD(X2052,60),"00")))</f>
        <v>2 h</v>
      </c>
      <c r="K2052" s="14" t="str">
        <f aca="false">IF(S2052&lt;&gt;T2052,"Oui","Non")</f>
        <v>Oui</v>
      </c>
      <c r="L2052" s="14" t="str">
        <f aca="false">IF(AND(INDEX(10_Lieux!$B:$B,U2052)="Ville",INDEX(10_Lieux!$B:$B,V2052)="Ville"),"/chauffeur-prive/"&amp;INDEX(10_Lieux!$E:$E,U2052)&amp;"-"&amp;INDEX(10_Lieux!$E:$E,V2052)&amp;"/","/chauffeur-prive/"&amp;INDEX(10_Lieux!$E:$E,U2052)&amp;"/"&amp;INDEX(10_Lieux!$E:$E,V2052)&amp;"/")</f>
        <v>/chauffeur-prive/aeroport-lausanne-blecherette/dijon/</v>
      </c>
      <c r="M2052" s="14" t="str">
        <f aca="false">IFERROR(INDEX($L:$L,MATCH(B2052&amp;"|"&amp;A2052,$Z:$Z,0)),"—")</f>
        <v>/chauffeur-prive/dijon/aeroport-lausanne-blecherette/</v>
      </c>
      <c r="N2052" s="14" t="str">
        <f aca="false">IF(LEN("Chauffeur privé "&amp;INDEX(10_Lieux!$J:$J,U2052)&amp;" → "&amp;INDEX(10_Lieux!$J:$J,V2052)&amp;" | 24h/24")&gt;60,"Chauffeur privé "&amp;INDEX(10_Lieux!$J:$J,U2052)&amp;" → "&amp;INDEX(10_Lieux!$J:$J,V2052),"Chauffeur privé "&amp;INDEX(10_Lieux!$J:$J,U2052)&amp;" → "&amp;INDEX(10_Lieux!$J:$J,V2052)&amp;" | 24h/24")</f>
        <v>Chauffeur privé Aéroport Lausanne-Blécherette → Dijon</v>
      </c>
      <c r="O2052" s="14" t="n">
        <f aca="false">LEN(N2052)</f>
        <v>53</v>
      </c>
      <c r="P2052" s="14" t="str">
        <f aca="false">"Chauffeur privé "&amp;INDEX(10_Lieux!$K:$K,U2052)&amp;" vers "&amp;INDEX(10_Lieux!$L:$L,V2052)</f>
        <v>Chauffeur privé de l'aéroport Lausanne-Blécherette vers Dijon</v>
      </c>
      <c r="Q2052" s="14" t="str">
        <f aca="false">"Chauffeur privé "&amp;INDEX(10_Lieux!$K:$K,U2052)&amp;" vers "&amp;INDEX(10_Lieux!$L:$L,V2052)&amp;" : env. "&amp;I2052&amp;" km, "&amp;J2052&amp;" de route. Devis personnalisé, standard 24h/24 et 7j/7."</f>
        <v>Chauffeur privé de l'aéroport Lausanne-Blécherette vers Dijon : env. 184 km, 2 h de route. Devis personnalisé, standard 24h/24 et 7j/7.</v>
      </c>
      <c r="R2052" s="14" t="n">
        <f aca="false">LEN(Q2052)</f>
        <v>135</v>
      </c>
      <c r="S2052" s="14" t="str">
        <f aca="false">INDEX(10_Lieux!$C:$C,U2052)</f>
        <v>Suisse</v>
      </c>
      <c r="T2052" s="14" t="str">
        <f aca="false">INDEX(10_Lieux!$C:$C,V2052)</f>
        <v>France</v>
      </c>
      <c r="U2052" s="14" t="n">
        <f aca="false">MATCH(A2052,10_Lieux!$A:$A,0)</f>
        <v>183</v>
      </c>
      <c r="V2052" s="14" t="n">
        <f aca="false">MATCH(B2052,10_Lieux!$A:$A,0)</f>
        <v>23</v>
      </c>
      <c r="W2052" s="14" t="n">
        <f aca="false">ROUND(6371*2*ASIN(SQRT(SIN(RADIANS(INDEX(10_Lieux!$F:$F,V2052)-INDEX(10_Lieux!$F:$F,U2052))/2)^2+COS(RADIANS(INDEX(10_Lieux!$F:$F,U2052)))*COS(RADIANS(INDEX(10_Lieux!$F:$F,V2052)))*SIN(RADIANS(INDEX(10_Lieux!$G:$G,V2052)-INDEX(10_Lieux!$G:$G,U2052))/2)^2)),1)</f>
        <v>147.5</v>
      </c>
      <c r="X2052" s="14" t="n">
        <f aca="false">ROUND(I2052/IF(I2052&lt;p_seuil_vitesse,p_vit_lente,p_vit_rapide)*60/15,0)*15</f>
        <v>120</v>
      </c>
      <c r="Y2052" s="14" t="n">
        <f aca="false">MAX(IF(INDEX(10_Lieux!$B:$B,U2052)&lt;&gt;"Ville",INDEX(10_Lieux!$I:$I,U2052),0),IF(INDEX(10_Lieux!$B:$B,V2052)&lt;&gt;"Ville",INDEX(10_Lieux!$I:$I,V2052),0))</f>
        <v>250</v>
      </c>
      <c r="Z2052" s="14" t="str">
        <f aca="false">A2052&amp;"|"&amp;B2052</f>
        <v>Lausanne Airport|Dijon</v>
      </c>
      <c r="AA2052" s="14" t="str">
        <f aca="false">IF(I2052&lt;p_local,"Local",IF(I2052&lt;p_vv_min,"Courte distance",IF(I2052&lt;p_tres_long,"Longue distance","Très longue distance")))</f>
        <v>Longue distance</v>
      </c>
    </row>
    <row r="2053" customFormat="false" ht="15" hidden="false" customHeight="true" outlineLevel="0" collapsed="false">
      <c r="A2053" s="1" t="s">
        <v>144</v>
      </c>
      <c r="B2053" s="1" t="s">
        <v>2209</v>
      </c>
      <c r="C2053" s="1" t="s">
        <v>35</v>
      </c>
      <c r="D2053" s="1" t="s">
        <v>653</v>
      </c>
      <c r="E2053" s="1" t="s">
        <v>2233</v>
      </c>
      <c r="F2053" s="14" t="s">
        <v>40</v>
      </c>
      <c r="G2053" s="14" t="str">
        <f aca="false">IF(I2053&lt;p_local,"Local → page infra",IF(H2053&gt;=p_ph1,"Phase 1",IF(H2053&gt;=p_ph2,"Phase 2","Phase 3")))</f>
        <v>Phase 2</v>
      </c>
      <c r="H2053" s="14" t="n">
        <f aca="false">IF(I2053&lt;p_local,0,IF(C2053="Aéroport → Aéroport",p_pts_plein,IF(Y2053&gt;0,IF(I2053&lt;=Y2053,p_pts_plein,IF(I2053&lt;=p_mult2*Y2053,p_pts_moyen,p_pts_r3)),IF(I2053&gt;=p_vv_min,p_pts_plein,IF(I2053&gt;=p_vv_moy,p_pts_moyen,p_pts_court))))+IF(INDEX(10_Lieux!$D:$D,U2053)=1,p_prio1,p_prio2)+IF(INDEX(10_Lieux!$D:$D,V2053)=1,p_prio1,p_prio2)+IF(K2053="Oui",p_tf,0)+p_hub*((INDEX(10_Lieux!$H:$H,U2053)="Hub")+(INDEX(10_Lieux!$H:$H,V2053)="Hub"))+IF(OR(INDEX(10_Lieux!$H:$H,U2053)="Premium",INDEX(10_Lieux!$H:$H,V2053)="Premium"),p_prem,0))</f>
        <v>70</v>
      </c>
      <c r="I2053" s="14" t="n">
        <f aca="false">ROUND(W2053*p_facteur,0)</f>
        <v>184</v>
      </c>
      <c r="J2053" s="14" t="str">
        <f aca="false">IF(X2053&lt;60,X2053&amp;" min",INT(X2053/60)&amp;" h"&amp;IF(MOD(X2053,60)=0,""," "&amp;TEXT(MOD(X2053,60),"00")))</f>
        <v>2 h</v>
      </c>
      <c r="K2053" s="14" t="str">
        <f aca="false">IF(S2053&lt;&gt;T2053,"Oui","Non")</f>
        <v>Oui</v>
      </c>
      <c r="L2053" s="14" t="str">
        <f aca="false">IF(AND(INDEX(10_Lieux!$B:$B,U2053)="Ville",INDEX(10_Lieux!$B:$B,V2053)="Ville"),"/chauffeur-prive/"&amp;INDEX(10_Lieux!$E:$E,U2053)&amp;"-"&amp;INDEX(10_Lieux!$E:$E,V2053)&amp;"/","/chauffeur-prive/"&amp;INDEX(10_Lieux!$E:$E,U2053)&amp;"/"&amp;INDEX(10_Lieux!$E:$E,V2053)&amp;"/")</f>
        <v>/chauffeur-prive/dijon/aeroport-lausanne-blecherette/</v>
      </c>
      <c r="M2053" s="14" t="str">
        <f aca="false">IFERROR(INDEX($L:$L,MATCH(B2053&amp;"|"&amp;A2053,$Z:$Z,0)),"—")</f>
        <v>/chauffeur-prive/aeroport-lausanne-blecherette/dijon/</v>
      </c>
      <c r="N2053" s="14" t="str">
        <f aca="false">IF(LEN("Chauffeur privé "&amp;INDEX(10_Lieux!$J:$J,U2053)&amp;" → "&amp;INDEX(10_Lieux!$J:$J,V2053)&amp;" | 24h/24")&gt;60,"Chauffeur privé "&amp;INDEX(10_Lieux!$J:$J,U2053)&amp;" → "&amp;INDEX(10_Lieux!$J:$J,V2053),"Chauffeur privé "&amp;INDEX(10_Lieux!$J:$J,U2053)&amp;" → "&amp;INDEX(10_Lieux!$J:$J,V2053)&amp;" | 24h/24")</f>
        <v>Chauffeur privé Dijon → Aéroport Lausanne-Blécherette</v>
      </c>
      <c r="O2053" s="14" t="n">
        <f aca="false">LEN(N2053)</f>
        <v>53</v>
      </c>
      <c r="P2053" s="14" t="str">
        <f aca="false">"Chauffeur privé "&amp;INDEX(10_Lieux!$K:$K,U2053)&amp;" vers "&amp;INDEX(10_Lieux!$L:$L,V2053)</f>
        <v>Chauffeur privé de Dijon vers l'aéroport Lausanne-Blécherette</v>
      </c>
      <c r="Q2053" s="14" t="str">
        <f aca="false">"Chauffeur privé "&amp;INDEX(10_Lieux!$K:$K,U2053)&amp;" vers "&amp;INDEX(10_Lieux!$L:$L,V2053)&amp;" : env. "&amp;I2053&amp;" km, "&amp;J2053&amp;" de route. Devis personnalisé, standard 24h/24 et 7j/7."</f>
        <v>Chauffeur privé de Dijon vers l'aéroport Lausanne-Blécherette : env. 184 km, 2 h de route. Devis personnalisé, standard 24h/24 et 7j/7.</v>
      </c>
      <c r="R2053" s="14" t="n">
        <f aca="false">LEN(Q2053)</f>
        <v>135</v>
      </c>
      <c r="S2053" s="14" t="str">
        <f aca="false">INDEX(10_Lieux!$C:$C,U2053)</f>
        <v>France</v>
      </c>
      <c r="T2053" s="14" t="str">
        <f aca="false">INDEX(10_Lieux!$C:$C,V2053)</f>
        <v>Suisse</v>
      </c>
      <c r="U2053" s="14" t="n">
        <f aca="false">MATCH(A2053,10_Lieux!$A:$A,0)</f>
        <v>23</v>
      </c>
      <c r="V2053" s="14" t="n">
        <f aca="false">MATCH(B2053,10_Lieux!$A:$A,0)</f>
        <v>183</v>
      </c>
      <c r="W2053" s="14" t="n">
        <f aca="false">ROUND(6371*2*ASIN(SQRT(SIN(RADIANS(INDEX(10_Lieux!$F:$F,V2053)-INDEX(10_Lieux!$F:$F,U2053))/2)^2+COS(RADIANS(INDEX(10_Lieux!$F:$F,U2053)))*COS(RADIANS(INDEX(10_Lieux!$F:$F,V2053)))*SIN(RADIANS(INDEX(10_Lieux!$G:$G,V2053)-INDEX(10_Lieux!$G:$G,U2053))/2)^2)),1)</f>
        <v>147.5</v>
      </c>
      <c r="X2053" s="14" t="n">
        <f aca="false">ROUND(I2053/IF(I2053&lt;p_seuil_vitesse,p_vit_lente,p_vit_rapide)*60/15,0)*15</f>
        <v>120</v>
      </c>
      <c r="Y2053" s="14" t="n">
        <f aca="false">MAX(IF(INDEX(10_Lieux!$B:$B,U2053)&lt;&gt;"Ville",INDEX(10_Lieux!$I:$I,U2053),0),IF(INDEX(10_Lieux!$B:$B,V2053)&lt;&gt;"Ville",INDEX(10_Lieux!$I:$I,V2053),0))</f>
        <v>250</v>
      </c>
      <c r="Z2053" s="14" t="str">
        <f aca="false">A2053&amp;"|"&amp;B2053</f>
        <v>Dijon|Lausanne Airport</v>
      </c>
      <c r="AA2053" s="14" t="str">
        <f aca="false">IF(I2053&lt;p_local,"Local",IF(I2053&lt;p_vv_min,"Courte distance",IF(I2053&lt;p_tres_long,"Longue distance","Très longue distance")))</f>
        <v>Longue distance</v>
      </c>
    </row>
    <row r="2054" customFormat="false" ht="15" hidden="false" customHeight="true" outlineLevel="0" collapsed="false">
      <c r="A2054" s="1" t="s">
        <v>2209</v>
      </c>
      <c r="B2054" s="1" t="s">
        <v>146</v>
      </c>
      <c r="C2054" s="1" t="s">
        <v>34</v>
      </c>
      <c r="D2054" s="1" t="s">
        <v>653</v>
      </c>
      <c r="E2054" s="1" t="s">
        <v>2234</v>
      </c>
      <c r="F2054" s="14" t="s">
        <v>40</v>
      </c>
      <c r="G2054" s="14" t="str">
        <f aca="false">IF(I2054&lt;p_local,"Local → page infra",IF(H2054&gt;=p_ph1,"Phase 1",IF(H2054&gt;=p_ph2,"Phase 2","Phase 3")))</f>
        <v>Phase 2</v>
      </c>
      <c r="H2054" s="14" t="n">
        <f aca="false">IF(I2054&lt;p_local,0,IF(C2054="Aéroport → Aéroport",p_pts_plein,IF(Y2054&gt;0,IF(I2054&lt;=Y2054,p_pts_plein,IF(I2054&lt;=p_mult2*Y2054,p_pts_moyen,p_pts_r3)),IF(I2054&gt;=p_vv_min,p_pts_plein,IF(I2054&gt;=p_vv_moy,p_pts_moyen,p_pts_court))))+IF(INDEX(10_Lieux!$D:$D,U2054)=1,p_prio1,p_prio2)+IF(INDEX(10_Lieux!$D:$D,V2054)=1,p_prio1,p_prio2)+IF(K2054="Oui",p_tf,0)+p_hub*((INDEX(10_Lieux!$H:$H,U2054)="Hub")+(INDEX(10_Lieux!$H:$H,V2054)="Hub"))+IF(OR(INDEX(10_Lieux!$H:$H,U2054)="Premium",INDEX(10_Lieux!$H:$H,V2054)="Premium"),p_prem,0))</f>
        <v>70</v>
      </c>
      <c r="I2054" s="14" t="n">
        <f aca="false">ROUND(W2054*p_facteur,0)</f>
        <v>208</v>
      </c>
      <c r="J2054" s="14" t="str">
        <f aca="false">IF(X2054&lt;60,X2054&amp;" min",INT(X2054/60)&amp;" h"&amp;IF(MOD(X2054,60)=0,""," "&amp;TEXT(MOD(X2054,60),"00")))</f>
        <v>2 h 15</v>
      </c>
      <c r="K2054" s="14" t="str">
        <f aca="false">IF(S2054&lt;&gt;T2054,"Oui","Non")</f>
        <v>Oui</v>
      </c>
      <c r="L2054" s="14" t="str">
        <f aca="false">IF(AND(INDEX(10_Lieux!$B:$B,U2054)="Ville",INDEX(10_Lieux!$B:$B,V2054)="Ville"),"/chauffeur-prive/"&amp;INDEX(10_Lieux!$E:$E,U2054)&amp;"-"&amp;INDEX(10_Lieux!$E:$E,V2054)&amp;"/","/chauffeur-prive/"&amp;INDEX(10_Lieux!$E:$E,U2054)&amp;"/"&amp;INDEX(10_Lieux!$E:$E,V2054)&amp;"/")</f>
        <v>/chauffeur-prive/aeroport-lausanne-blecherette/grenoble/</v>
      </c>
      <c r="M2054" s="14" t="str">
        <f aca="false">IFERROR(INDEX($L:$L,MATCH(B2054&amp;"|"&amp;A2054,$Z:$Z,0)),"—")</f>
        <v>/chauffeur-prive/grenoble/aeroport-lausanne-blecherette/</v>
      </c>
      <c r="N2054" s="14" t="str">
        <f aca="false">IF(LEN("Chauffeur privé "&amp;INDEX(10_Lieux!$J:$J,U2054)&amp;" → "&amp;INDEX(10_Lieux!$J:$J,V2054)&amp;" | 24h/24")&gt;60,"Chauffeur privé "&amp;INDEX(10_Lieux!$J:$J,U2054)&amp;" → "&amp;INDEX(10_Lieux!$J:$J,V2054),"Chauffeur privé "&amp;INDEX(10_Lieux!$J:$J,U2054)&amp;" → "&amp;INDEX(10_Lieux!$J:$J,V2054)&amp;" | 24h/24")</f>
        <v>Chauffeur privé Aéroport Lausanne-Blécherette → Grenoble</v>
      </c>
      <c r="O2054" s="14" t="n">
        <f aca="false">LEN(N2054)</f>
        <v>56</v>
      </c>
      <c r="P2054" s="14" t="str">
        <f aca="false">"Chauffeur privé "&amp;INDEX(10_Lieux!$K:$K,U2054)&amp;" vers "&amp;INDEX(10_Lieux!$L:$L,V2054)</f>
        <v>Chauffeur privé de l'aéroport Lausanne-Blécherette vers Grenoble</v>
      </c>
      <c r="Q2054" s="14" t="str">
        <f aca="false">"Chauffeur privé "&amp;INDEX(10_Lieux!$K:$K,U2054)&amp;" vers "&amp;INDEX(10_Lieux!$L:$L,V2054)&amp;" : env. "&amp;I2054&amp;" km, "&amp;J2054&amp;" de route. Devis personnalisé, standard 24h/24 et 7j/7."</f>
        <v>Chauffeur privé de l'aéroport Lausanne-Blécherette vers Grenoble : env. 208 km, 2 h 15 de route. Devis personnalisé, standard 24h/24 et 7j/7.</v>
      </c>
      <c r="R2054" s="14" t="n">
        <f aca="false">LEN(Q2054)</f>
        <v>141</v>
      </c>
      <c r="S2054" s="14" t="str">
        <f aca="false">INDEX(10_Lieux!$C:$C,U2054)</f>
        <v>Suisse</v>
      </c>
      <c r="T2054" s="14" t="str">
        <f aca="false">INDEX(10_Lieux!$C:$C,V2054)</f>
        <v>France</v>
      </c>
      <c r="U2054" s="14" t="n">
        <f aca="false">MATCH(A2054,10_Lieux!$A:$A,0)</f>
        <v>183</v>
      </c>
      <c r="V2054" s="14" t="n">
        <f aca="false">MATCH(B2054,10_Lieux!$A:$A,0)</f>
        <v>9</v>
      </c>
      <c r="W2054" s="14" t="n">
        <f aca="false">ROUND(6371*2*ASIN(SQRT(SIN(RADIANS(INDEX(10_Lieux!$F:$F,V2054)-INDEX(10_Lieux!$F:$F,U2054))/2)^2+COS(RADIANS(INDEX(10_Lieux!$F:$F,U2054)))*COS(RADIANS(INDEX(10_Lieux!$F:$F,V2054)))*SIN(RADIANS(INDEX(10_Lieux!$G:$G,V2054)-INDEX(10_Lieux!$G:$G,U2054))/2)^2)),1)</f>
        <v>166.1</v>
      </c>
      <c r="X2054" s="14" t="n">
        <f aca="false">ROUND(I2054/IF(I2054&lt;p_seuil_vitesse,p_vit_lente,p_vit_rapide)*60/15,0)*15</f>
        <v>135</v>
      </c>
      <c r="Y2054" s="14" t="n">
        <f aca="false">MAX(IF(INDEX(10_Lieux!$B:$B,U2054)&lt;&gt;"Ville",INDEX(10_Lieux!$I:$I,U2054),0),IF(INDEX(10_Lieux!$B:$B,V2054)&lt;&gt;"Ville",INDEX(10_Lieux!$I:$I,V2054),0))</f>
        <v>250</v>
      </c>
      <c r="Z2054" s="14" t="str">
        <f aca="false">A2054&amp;"|"&amp;B2054</f>
        <v>Lausanne Airport|Grenoble</v>
      </c>
      <c r="AA2054" s="14" t="str">
        <f aca="false">IF(I2054&lt;p_local,"Local",IF(I2054&lt;p_vv_min,"Courte distance",IF(I2054&lt;p_tres_long,"Longue distance","Très longue distance")))</f>
        <v>Longue distance</v>
      </c>
    </row>
    <row r="2055" customFormat="false" ht="15" hidden="false" customHeight="true" outlineLevel="0" collapsed="false">
      <c r="A2055" s="1" t="s">
        <v>146</v>
      </c>
      <c r="B2055" s="1" t="s">
        <v>2209</v>
      </c>
      <c r="C2055" s="1" t="s">
        <v>35</v>
      </c>
      <c r="D2055" s="1" t="s">
        <v>653</v>
      </c>
      <c r="E2055" s="1" t="s">
        <v>2235</v>
      </c>
      <c r="F2055" s="14" t="s">
        <v>40</v>
      </c>
      <c r="G2055" s="14" t="str">
        <f aca="false">IF(I2055&lt;p_local,"Local → page infra",IF(H2055&gt;=p_ph1,"Phase 1",IF(H2055&gt;=p_ph2,"Phase 2","Phase 3")))</f>
        <v>Phase 2</v>
      </c>
      <c r="H2055" s="14" t="n">
        <f aca="false">IF(I2055&lt;p_local,0,IF(C2055="Aéroport → Aéroport",p_pts_plein,IF(Y2055&gt;0,IF(I2055&lt;=Y2055,p_pts_plein,IF(I2055&lt;=p_mult2*Y2055,p_pts_moyen,p_pts_r3)),IF(I2055&gt;=p_vv_min,p_pts_plein,IF(I2055&gt;=p_vv_moy,p_pts_moyen,p_pts_court))))+IF(INDEX(10_Lieux!$D:$D,U2055)=1,p_prio1,p_prio2)+IF(INDEX(10_Lieux!$D:$D,V2055)=1,p_prio1,p_prio2)+IF(K2055="Oui",p_tf,0)+p_hub*((INDEX(10_Lieux!$H:$H,U2055)="Hub")+(INDEX(10_Lieux!$H:$H,V2055)="Hub"))+IF(OR(INDEX(10_Lieux!$H:$H,U2055)="Premium",INDEX(10_Lieux!$H:$H,V2055)="Premium"),p_prem,0))</f>
        <v>70</v>
      </c>
      <c r="I2055" s="14" t="n">
        <f aca="false">ROUND(W2055*p_facteur,0)</f>
        <v>208</v>
      </c>
      <c r="J2055" s="14" t="str">
        <f aca="false">IF(X2055&lt;60,X2055&amp;" min",INT(X2055/60)&amp;" h"&amp;IF(MOD(X2055,60)=0,""," "&amp;TEXT(MOD(X2055,60),"00")))</f>
        <v>2 h 15</v>
      </c>
      <c r="K2055" s="14" t="str">
        <f aca="false">IF(S2055&lt;&gt;T2055,"Oui","Non")</f>
        <v>Oui</v>
      </c>
      <c r="L2055" s="14" t="str">
        <f aca="false">IF(AND(INDEX(10_Lieux!$B:$B,U2055)="Ville",INDEX(10_Lieux!$B:$B,V2055)="Ville"),"/chauffeur-prive/"&amp;INDEX(10_Lieux!$E:$E,U2055)&amp;"-"&amp;INDEX(10_Lieux!$E:$E,V2055)&amp;"/","/chauffeur-prive/"&amp;INDEX(10_Lieux!$E:$E,U2055)&amp;"/"&amp;INDEX(10_Lieux!$E:$E,V2055)&amp;"/")</f>
        <v>/chauffeur-prive/grenoble/aeroport-lausanne-blecherette/</v>
      </c>
      <c r="M2055" s="14" t="str">
        <f aca="false">IFERROR(INDEX($L:$L,MATCH(B2055&amp;"|"&amp;A2055,$Z:$Z,0)),"—")</f>
        <v>/chauffeur-prive/aeroport-lausanne-blecherette/grenoble/</v>
      </c>
      <c r="N2055" s="14" t="str">
        <f aca="false">IF(LEN("Chauffeur privé "&amp;INDEX(10_Lieux!$J:$J,U2055)&amp;" → "&amp;INDEX(10_Lieux!$J:$J,V2055)&amp;" | 24h/24")&gt;60,"Chauffeur privé "&amp;INDEX(10_Lieux!$J:$J,U2055)&amp;" → "&amp;INDEX(10_Lieux!$J:$J,V2055),"Chauffeur privé "&amp;INDEX(10_Lieux!$J:$J,U2055)&amp;" → "&amp;INDEX(10_Lieux!$J:$J,V2055)&amp;" | 24h/24")</f>
        <v>Chauffeur privé Grenoble → Aéroport Lausanne-Blécherette</v>
      </c>
      <c r="O2055" s="14" t="n">
        <f aca="false">LEN(N2055)</f>
        <v>56</v>
      </c>
      <c r="P2055" s="14" t="str">
        <f aca="false">"Chauffeur privé "&amp;INDEX(10_Lieux!$K:$K,U2055)&amp;" vers "&amp;INDEX(10_Lieux!$L:$L,V2055)</f>
        <v>Chauffeur privé de Grenoble vers l'aéroport Lausanne-Blécherette</v>
      </c>
      <c r="Q2055" s="14" t="str">
        <f aca="false">"Chauffeur privé "&amp;INDEX(10_Lieux!$K:$K,U2055)&amp;" vers "&amp;INDEX(10_Lieux!$L:$L,V2055)&amp;" : env. "&amp;I2055&amp;" km, "&amp;J2055&amp;" de route. Devis personnalisé, standard 24h/24 et 7j/7."</f>
        <v>Chauffeur privé de Grenoble vers l'aéroport Lausanne-Blécherette : env. 208 km, 2 h 15 de route. Devis personnalisé, standard 24h/24 et 7j/7.</v>
      </c>
      <c r="R2055" s="14" t="n">
        <f aca="false">LEN(Q2055)</f>
        <v>141</v>
      </c>
      <c r="S2055" s="14" t="str">
        <f aca="false">INDEX(10_Lieux!$C:$C,U2055)</f>
        <v>France</v>
      </c>
      <c r="T2055" s="14" t="str">
        <f aca="false">INDEX(10_Lieux!$C:$C,V2055)</f>
        <v>Suisse</v>
      </c>
      <c r="U2055" s="14" t="n">
        <f aca="false">MATCH(A2055,10_Lieux!$A:$A,0)</f>
        <v>9</v>
      </c>
      <c r="V2055" s="14" t="n">
        <f aca="false">MATCH(B2055,10_Lieux!$A:$A,0)</f>
        <v>183</v>
      </c>
      <c r="W2055" s="14" t="n">
        <f aca="false">ROUND(6371*2*ASIN(SQRT(SIN(RADIANS(INDEX(10_Lieux!$F:$F,V2055)-INDEX(10_Lieux!$F:$F,U2055))/2)^2+COS(RADIANS(INDEX(10_Lieux!$F:$F,U2055)))*COS(RADIANS(INDEX(10_Lieux!$F:$F,V2055)))*SIN(RADIANS(INDEX(10_Lieux!$G:$G,V2055)-INDEX(10_Lieux!$G:$G,U2055))/2)^2)),1)</f>
        <v>166.1</v>
      </c>
      <c r="X2055" s="14" t="n">
        <f aca="false">ROUND(I2055/IF(I2055&lt;p_seuil_vitesse,p_vit_lente,p_vit_rapide)*60/15,0)*15</f>
        <v>135</v>
      </c>
      <c r="Y2055" s="14" t="n">
        <f aca="false">MAX(IF(INDEX(10_Lieux!$B:$B,U2055)&lt;&gt;"Ville",INDEX(10_Lieux!$I:$I,U2055),0),IF(INDEX(10_Lieux!$B:$B,V2055)&lt;&gt;"Ville",INDEX(10_Lieux!$I:$I,V2055),0))</f>
        <v>250</v>
      </c>
      <c r="Z2055" s="14" t="str">
        <f aca="false">A2055&amp;"|"&amp;B2055</f>
        <v>Grenoble|Lausanne Airport</v>
      </c>
      <c r="AA2055" s="14" t="str">
        <f aca="false">IF(I2055&lt;p_local,"Local",IF(I2055&lt;p_vv_min,"Courte distance",IF(I2055&lt;p_tres_long,"Longue distance","Très longue distance")))</f>
        <v>Longue distance</v>
      </c>
    </row>
    <row r="2056" customFormat="false" ht="15" hidden="false" customHeight="true" outlineLevel="0" collapsed="false">
      <c r="A2056" s="1" t="s">
        <v>2209</v>
      </c>
      <c r="B2056" s="1" t="s">
        <v>148</v>
      </c>
      <c r="C2056" s="1" t="s">
        <v>34</v>
      </c>
      <c r="D2056" s="1" t="s">
        <v>653</v>
      </c>
      <c r="E2056" s="1" t="s">
        <v>2236</v>
      </c>
      <c r="F2056" s="14" t="s">
        <v>40</v>
      </c>
      <c r="G2056" s="14" t="str">
        <f aca="false">IF(I2056&lt;p_local,"Local → page infra",IF(H2056&gt;=p_ph1,"Phase 1",IF(H2056&gt;=p_ph2,"Phase 2","Phase 3")))</f>
        <v>Phase 2</v>
      </c>
      <c r="H2056" s="14" t="n">
        <f aca="false">IF(I2056&lt;p_local,0,IF(C2056="Aéroport → Aéroport",p_pts_plein,IF(Y2056&gt;0,IF(I2056&lt;=Y2056,p_pts_plein,IF(I2056&lt;=p_mult2*Y2056,p_pts_moyen,p_pts_r3)),IF(I2056&gt;=p_vv_min,p_pts_plein,IF(I2056&gt;=p_vv_moy,p_pts_moyen,p_pts_court))))+IF(INDEX(10_Lieux!$D:$D,U2056)=1,p_prio1,p_prio2)+IF(INDEX(10_Lieux!$D:$D,V2056)=1,p_prio1,p_prio2)+IF(K2056="Oui",p_tf,0)+p_hub*((INDEX(10_Lieux!$H:$H,U2056)="Hub")+(INDEX(10_Lieux!$H:$H,V2056)="Hub"))+IF(OR(INDEX(10_Lieux!$H:$H,U2056)="Premium",INDEX(10_Lieux!$H:$H,V2056)="Premium"),p_prem,0))</f>
        <v>70</v>
      </c>
      <c r="I2056" s="14" t="n">
        <f aca="false">ROUND(W2056*p_facteur,0)</f>
        <v>101</v>
      </c>
      <c r="J2056" s="14" t="str">
        <f aca="false">IF(X2056&lt;60,X2056&amp;" min",INT(X2056/60)&amp;" h"&amp;IF(MOD(X2056,60)=0,""," "&amp;TEXT(MOD(X2056,60),"00")))</f>
        <v>1 h</v>
      </c>
      <c r="K2056" s="14" t="str">
        <f aca="false">IF(S2056&lt;&gt;T2056,"Oui","Non")</f>
        <v>Oui</v>
      </c>
      <c r="L2056" s="14" t="str">
        <f aca="false">IF(AND(INDEX(10_Lieux!$B:$B,U2056)="Ville",INDEX(10_Lieux!$B:$B,V2056)="Ville"),"/chauffeur-prive/"&amp;INDEX(10_Lieux!$E:$E,U2056)&amp;"-"&amp;INDEX(10_Lieux!$E:$E,V2056)&amp;"/","/chauffeur-prive/"&amp;INDEX(10_Lieux!$E:$E,U2056)&amp;"/"&amp;INDEX(10_Lieux!$E:$E,V2056)&amp;"/")</f>
        <v>/chauffeur-prive/aeroport-lausanne-blecherette/annecy/</v>
      </c>
      <c r="M2056" s="14" t="str">
        <f aca="false">IFERROR(INDEX($L:$L,MATCH(B2056&amp;"|"&amp;A2056,$Z:$Z,0)),"—")</f>
        <v>/chauffeur-prive/annecy/aeroport-lausanne-blecherette/</v>
      </c>
      <c r="N2056" s="14" t="str">
        <f aca="false">IF(LEN("Chauffeur privé "&amp;INDEX(10_Lieux!$J:$J,U2056)&amp;" → "&amp;INDEX(10_Lieux!$J:$J,V2056)&amp;" | 24h/24")&gt;60,"Chauffeur privé "&amp;INDEX(10_Lieux!$J:$J,U2056)&amp;" → "&amp;INDEX(10_Lieux!$J:$J,V2056),"Chauffeur privé "&amp;INDEX(10_Lieux!$J:$J,U2056)&amp;" → "&amp;INDEX(10_Lieux!$J:$J,V2056)&amp;" | 24h/24")</f>
        <v>Chauffeur privé Aéroport Lausanne-Blécherette → Annecy</v>
      </c>
      <c r="O2056" s="14" t="n">
        <f aca="false">LEN(N2056)</f>
        <v>54</v>
      </c>
      <c r="P2056" s="14" t="str">
        <f aca="false">"Chauffeur privé "&amp;INDEX(10_Lieux!$K:$K,U2056)&amp;" vers "&amp;INDEX(10_Lieux!$L:$L,V2056)</f>
        <v>Chauffeur privé de l'aéroport Lausanne-Blécherette vers Annecy</v>
      </c>
      <c r="Q2056" s="14" t="str">
        <f aca="false">"Chauffeur privé "&amp;INDEX(10_Lieux!$K:$K,U2056)&amp;" vers "&amp;INDEX(10_Lieux!$L:$L,V2056)&amp;" : env. "&amp;I2056&amp;" km, "&amp;J2056&amp;" de route. Devis personnalisé, standard 24h/24 et 7j/7."</f>
        <v>Chauffeur privé de l'aéroport Lausanne-Blécherette vers Annecy : env. 101 km, 1 h de route. Devis personnalisé, standard 24h/24 et 7j/7.</v>
      </c>
      <c r="R2056" s="14" t="n">
        <f aca="false">LEN(Q2056)</f>
        <v>136</v>
      </c>
      <c r="S2056" s="14" t="str">
        <f aca="false">INDEX(10_Lieux!$C:$C,U2056)</f>
        <v>Suisse</v>
      </c>
      <c r="T2056" s="14" t="str">
        <f aca="false">INDEX(10_Lieux!$C:$C,V2056)</f>
        <v>France</v>
      </c>
      <c r="U2056" s="14" t="n">
        <f aca="false">MATCH(A2056,10_Lieux!$A:$A,0)</f>
        <v>183</v>
      </c>
      <c r="V2056" s="14" t="n">
        <f aca="false">MATCH(B2056,10_Lieux!$A:$A,0)</f>
        <v>10</v>
      </c>
      <c r="W2056" s="14" t="n">
        <f aca="false">ROUND(6371*2*ASIN(SQRT(SIN(RADIANS(INDEX(10_Lieux!$F:$F,V2056)-INDEX(10_Lieux!$F:$F,U2056))/2)^2+COS(RADIANS(INDEX(10_Lieux!$F:$F,U2056)))*COS(RADIANS(INDEX(10_Lieux!$F:$F,V2056)))*SIN(RADIANS(INDEX(10_Lieux!$G:$G,V2056)-INDEX(10_Lieux!$G:$G,U2056))/2)^2)),1)</f>
        <v>81.1</v>
      </c>
      <c r="X2056" s="14" t="n">
        <f aca="false">ROUND(I2056/IF(I2056&lt;p_seuil_vitesse,p_vit_lente,p_vit_rapide)*60/15,0)*15</f>
        <v>60</v>
      </c>
      <c r="Y2056" s="14" t="n">
        <f aca="false">MAX(IF(INDEX(10_Lieux!$B:$B,U2056)&lt;&gt;"Ville",INDEX(10_Lieux!$I:$I,U2056),0),IF(INDEX(10_Lieux!$B:$B,V2056)&lt;&gt;"Ville",INDEX(10_Lieux!$I:$I,V2056),0))</f>
        <v>250</v>
      </c>
      <c r="Z2056" s="14" t="str">
        <f aca="false">A2056&amp;"|"&amp;B2056</f>
        <v>Lausanne Airport|Annecy</v>
      </c>
      <c r="AA2056" s="14" t="str">
        <f aca="false">IF(I2056&lt;p_local,"Local",IF(I2056&lt;p_vv_min,"Courte distance",IF(I2056&lt;p_tres_long,"Longue distance","Très longue distance")))</f>
        <v>Longue distance</v>
      </c>
    </row>
    <row r="2057" customFormat="false" ht="15" hidden="false" customHeight="true" outlineLevel="0" collapsed="false">
      <c r="A2057" s="1" t="s">
        <v>148</v>
      </c>
      <c r="B2057" s="1" t="s">
        <v>2209</v>
      </c>
      <c r="C2057" s="1" t="s">
        <v>35</v>
      </c>
      <c r="D2057" s="1" t="s">
        <v>653</v>
      </c>
      <c r="E2057" s="1" t="s">
        <v>2237</v>
      </c>
      <c r="F2057" s="14" t="s">
        <v>40</v>
      </c>
      <c r="G2057" s="14" t="str">
        <f aca="false">IF(I2057&lt;p_local,"Local → page infra",IF(H2057&gt;=p_ph1,"Phase 1",IF(H2057&gt;=p_ph2,"Phase 2","Phase 3")))</f>
        <v>Phase 2</v>
      </c>
      <c r="H2057" s="14" t="n">
        <f aca="false">IF(I2057&lt;p_local,0,IF(C2057="Aéroport → Aéroport",p_pts_plein,IF(Y2057&gt;0,IF(I2057&lt;=Y2057,p_pts_plein,IF(I2057&lt;=p_mult2*Y2057,p_pts_moyen,p_pts_r3)),IF(I2057&gt;=p_vv_min,p_pts_plein,IF(I2057&gt;=p_vv_moy,p_pts_moyen,p_pts_court))))+IF(INDEX(10_Lieux!$D:$D,U2057)=1,p_prio1,p_prio2)+IF(INDEX(10_Lieux!$D:$D,V2057)=1,p_prio1,p_prio2)+IF(K2057="Oui",p_tf,0)+p_hub*((INDEX(10_Lieux!$H:$H,U2057)="Hub")+(INDEX(10_Lieux!$H:$H,V2057)="Hub"))+IF(OR(INDEX(10_Lieux!$H:$H,U2057)="Premium",INDEX(10_Lieux!$H:$H,V2057)="Premium"),p_prem,0))</f>
        <v>70</v>
      </c>
      <c r="I2057" s="14" t="n">
        <f aca="false">ROUND(W2057*p_facteur,0)</f>
        <v>101</v>
      </c>
      <c r="J2057" s="14" t="str">
        <f aca="false">IF(X2057&lt;60,X2057&amp;" min",INT(X2057/60)&amp;" h"&amp;IF(MOD(X2057,60)=0,""," "&amp;TEXT(MOD(X2057,60),"00")))</f>
        <v>1 h</v>
      </c>
      <c r="K2057" s="14" t="str">
        <f aca="false">IF(S2057&lt;&gt;T2057,"Oui","Non")</f>
        <v>Oui</v>
      </c>
      <c r="L2057" s="14" t="str">
        <f aca="false">IF(AND(INDEX(10_Lieux!$B:$B,U2057)="Ville",INDEX(10_Lieux!$B:$B,V2057)="Ville"),"/chauffeur-prive/"&amp;INDEX(10_Lieux!$E:$E,U2057)&amp;"-"&amp;INDEX(10_Lieux!$E:$E,V2057)&amp;"/","/chauffeur-prive/"&amp;INDEX(10_Lieux!$E:$E,U2057)&amp;"/"&amp;INDEX(10_Lieux!$E:$E,V2057)&amp;"/")</f>
        <v>/chauffeur-prive/annecy/aeroport-lausanne-blecherette/</v>
      </c>
      <c r="M2057" s="14" t="str">
        <f aca="false">IFERROR(INDEX($L:$L,MATCH(B2057&amp;"|"&amp;A2057,$Z:$Z,0)),"—")</f>
        <v>/chauffeur-prive/aeroport-lausanne-blecherette/annecy/</v>
      </c>
      <c r="N2057" s="14" t="str">
        <f aca="false">IF(LEN("Chauffeur privé "&amp;INDEX(10_Lieux!$J:$J,U2057)&amp;" → "&amp;INDEX(10_Lieux!$J:$J,V2057)&amp;" | 24h/24")&gt;60,"Chauffeur privé "&amp;INDEX(10_Lieux!$J:$J,U2057)&amp;" → "&amp;INDEX(10_Lieux!$J:$J,V2057),"Chauffeur privé "&amp;INDEX(10_Lieux!$J:$J,U2057)&amp;" → "&amp;INDEX(10_Lieux!$J:$J,V2057)&amp;" | 24h/24")</f>
        <v>Chauffeur privé Annecy → Aéroport Lausanne-Blécherette</v>
      </c>
      <c r="O2057" s="14" t="n">
        <f aca="false">LEN(N2057)</f>
        <v>54</v>
      </c>
      <c r="P2057" s="14" t="str">
        <f aca="false">"Chauffeur privé "&amp;INDEX(10_Lieux!$K:$K,U2057)&amp;" vers "&amp;INDEX(10_Lieux!$L:$L,V2057)</f>
        <v>Chauffeur privé d'Annecy vers l'aéroport Lausanne-Blécherette</v>
      </c>
      <c r="Q2057" s="14" t="str">
        <f aca="false">"Chauffeur privé "&amp;INDEX(10_Lieux!$K:$K,U2057)&amp;" vers "&amp;INDEX(10_Lieux!$L:$L,V2057)&amp;" : env. "&amp;I2057&amp;" km, "&amp;J2057&amp;" de route. Devis personnalisé, standard 24h/24 et 7j/7."</f>
        <v>Chauffeur privé d'Annecy vers l'aéroport Lausanne-Blécherette : env. 101 km, 1 h de route. Devis personnalisé, standard 24h/24 et 7j/7.</v>
      </c>
      <c r="R2057" s="14" t="n">
        <f aca="false">LEN(Q2057)</f>
        <v>135</v>
      </c>
      <c r="S2057" s="14" t="str">
        <f aca="false">INDEX(10_Lieux!$C:$C,U2057)</f>
        <v>France</v>
      </c>
      <c r="T2057" s="14" t="str">
        <f aca="false">INDEX(10_Lieux!$C:$C,V2057)</f>
        <v>Suisse</v>
      </c>
      <c r="U2057" s="14" t="n">
        <f aca="false">MATCH(A2057,10_Lieux!$A:$A,0)</f>
        <v>10</v>
      </c>
      <c r="V2057" s="14" t="n">
        <f aca="false">MATCH(B2057,10_Lieux!$A:$A,0)</f>
        <v>183</v>
      </c>
      <c r="W2057" s="14" t="n">
        <f aca="false">ROUND(6371*2*ASIN(SQRT(SIN(RADIANS(INDEX(10_Lieux!$F:$F,V2057)-INDEX(10_Lieux!$F:$F,U2057))/2)^2+COS(RADIANS(INDEX(10_Lieux!$F:$F,U2057)))*COS(RADIANS(INDEX(10_Lieux!$F:$F,V2057)))*SIN(RADIANS(INDEX(10_Lieux!$G:$G,V2057)-INDEX(10_Lieux!$G:$G,U2057))/2)^2)),1)</f>
        <v>81.1</v>
      </c>
      <c r="X2057" s="14" t="n">
        <f aca="false">ROUND(I2057/IF(I2057&lt;p_seuil_vitesse,p_vit_lente,p_vit_rapide)*60/15,0)*15</f>
        <v>60</v>
      </c>
      <c r="Y2057" s="14" t="n">
        <f aca="false">MAX(IF(INDEX(10_Lieux!$B:$B,U2057)&lt;&gt;"Ville",INDEX(10_Lieux!$I:$I,U2057),0),IF(INDEX(10_Lieux!$B:$B,V2057)&lt;&gt;"Ville",INDEX(10_Lieux!$I:$I,V2057),0))</f>
        <v>250</v>
      </c>
      <c r="Z2057" s="14" t="str">
        <f aca="false">A2057&amp;"|"&amp;B2057</f>
        <v>Annecy|Lausanne Airport</v>
      </c>
      <c r="AA2057" s="14" t="str">
        <f aca="false">IF(I2057&lt;p_local,"Local",IF(I2057&lt;p_vv_min,"Courte distance",IF(I2057&lt;p_tres_long,"Longue distance","Très longue distance")))</f>
        <v>Longue distance</v>
      </c>
    </row>
    <row r="2058" customFormat="false" ht="15" hidden="false" customHeight="true" outlineLevel="0" collapsed="false">
      <c r="A2058" s="1" t="s">
        <v>2209</v>
      </c>
      <c r="B2058" s="1" t="s">
        <v>150</v>
      </c>
      <c r="C2058" s="1" t="s">
        <v>34</v>
      </c>
      <c r="D2058" s="1" t="s">
        <v>653</v>
      </c>
      <c r="E2058" s="1" t="s">
        <v>2238</v>
      </c>
      <c r="F2058" s="14" t="s">
        <v>40</v>
      </c>
      <c r="G2058" s="14" t="str">
        <f aca="false">IF(I2058&lt;p_local,"Local → page infra",IF(H2058&gt;=p_ph1,"Phase 1",IF(H2058&gt;=p_ph2,"Phase 2","Phase 3")))</f>
        <v>Phase 2</v>
      </c>
      <c r="H2058" s="14" t="n">
        <f aca="false">IF(I2058&lt;p_local,0,IF(C2058="Aéroport → Aéroport",p_pts_plein,IF(Y2058&gt;0,IF(I2058&lt;=Y2058,p_pts_plein,IF(I2058&lt;=p_mult2*Y2058,p_pts_moyen,p_pts_r3)),IF(I2058&gt;=p_vv_min,p_pts_plein,IF(I2058&gt;=p_vv_moy,p_pts_moyen,p_pts_court))))+IF(INDEX(10_Lieux!$D:$D,U2058)=1,p_prio1,p_prio2)+IF(INDEX(10_Lieux!$D:$D,V2058)=1,p_prio1,p_prio2)+IF(K2058="Oui",p_tf,0)+p_hub*((INDEX(10_Lieux!$H:$H,U2058)="Hub")+(INDEX(10_Lieux!$H:$H,V2058)="Hub"))+IF(OR(INDEX(10_Lieux!$H:$H,U2058)="Premium",INDEX(10_Lieux!$H:$H,V2058)="Premium"),p_prem,0))</f>
        <v>65</v>
      </c>
      <c r="I2058" s="14" t="n">
        <f aca="false">ROUND(W2058*p_facteur,0)</f>
        <v>152</v>
      </c>
      <c r="J2058" s="14" t="str">
        <f aca="false">IF(X2058&lt;60,X2058&amp;" min",INT(X2058/60)&amp;" h"&amp;IF(MOD(X2058,60)=0,""," "&amp;TEXT(MOD(X2058,60),"00")))</f>
        <v>1 h 30</v>
      </c>
      <c r="K2058" s="14" t="str">
        <f aca="false">IF(S2058&lt;&gt;T2058,"Oui","Non")</f>
        <v>Oui</v>
      </c>
      <c r="L2058" s="14" t="str">
        <f aca="false">IF(AND(INDEX(10_Lieux!$B:$B,U2058)="Ville",INDEX(10_Lieux!$B:$B,V2058)="Ville"),"/chauffeur-prive/"&amp;INDEX(10_Lieux!$E:$E,U2058)&amp;"-"&amp;INDEX(10_Lieux!$E:$E,V2058)&amp;"/","/chauffeur-prive/"&amp;INDEX(10_Lieux!$E:$E,U2058)&amp;"/"&amp;INDEX(10_Lieux!$E:$E,V2058)&amp;"/")</f>
        <v>/chauffeur-prive/aeroport-lausanne-blecherette/chambery/</v>
      </c>
      <c r="M2058" s="14" t="str">
        <f aca="false">IFERROR(INDEX($L:$L,MATCH(B2058&amp;"|"&amp;A2058,$Z:$Z,0)),"—")</f>
        <v>/chauffeur-prive/chambery/aeroport-lausanne-blecherette/</v>
      </c>
      <c r="N2058" s="14" t="str">
        <f aca="false">IF(LEN("Chauffeur privé "&amp;INDEX(10_Lieux!$J:$J,U2058)&amp;" → "&amp;INDEX(10_Lieux!$J:$J,V2058)&amp;" | 24h/24")&gt;60,"Chauffeur privé "&amp;INDEX(10_Lieux!$J:$J,U2058)&amp;" → "&amp;INDEX(10_Lieux!$J:$J,V2058),"Chauffeur privé "&amp;INDEX(10_Lieux!$J:$J,U2058)&amp;" → "&amp;INDEX(10_Lieux!$J:$J,V2058)&amp;" | 24h/24")</f>
        <v>Chauffeur privé Aéroport Lausanne-Blécherette → Chambéry</v>
      </c>
      <c r="O2058" s="14" t="n">
        <f aca="false">LEN(N2058)</f>
        <v>56</v>
      </c>
      <c r="P2058" s="14" t="str">
        <f aca="false">"Chauffeur privé "&amp;INDEX(10_Lieux!$K:$K,U2058)&amp;" vers "&amp;INDEX(10_Lieux!$L:$L,V2058)</f>
        <v>Chauffeur privé de l'aéroport Lausanne-Blécherette vers Chambéry</v>
      </c>
      <c r="Q2058" s="14" t="str">
        <f aca="false">"Chauffeur privé "&amp;INDEX(10_Lieux!$K:$K,U2058)&amp;" vers "&amp;INDEX(10_Lieux!$L:$L,V2058)&amp;" : env. "&amp;I2058&amp;" km, "&amp;J2058&amp;" de route. Devis personnalisé, standard 24h/24 et 7j/7."</f>
        <v>Chauffeur privé de l'aéroport Lausanne-Blécherette vers Chambéry : env. 152 km, 1 h 30 de route. Devis personnalisé, standard 24h/24 et 7j/7.</v>
      </c>
      <c r="R2058" s="14" t="n">
        <f aca="false">LEN(Q2058)</f>
        <v>141</v>
      </c>
      <c r="S2058" s="14" t="str">
        <f aca="false">INDEX(10_Lieux!$C:$C,U2058)</f>
        <v>Suisse</v>
      </c>
      <c r="T2058" s="14" t="str">
        <f aca="false">INDEX(10_Lieux!$C:$C,V2058)</f>
        <v>France</v>
      </c>
      <c r="U2058" s="14" t="n">
        <f aca="false">MATCH(A2058,10_Lieux!$A:$A,0)</f>
        <v>183</v>
      </c>
      <c r="V2058" s="14" t="n">
        <f aca="false">MATCH(B2058,10_Lieux!$A:$A,0)</f>
        <v>11</v>
      </c>
      <c r="W2058" s="14" t="n">
        <f aca="false">ROUND(6371*2*ASIN(SQRT(SIN(RADIANS(INDEX(10_Lieux!$F:$F,V2058)-INDEX(10_Lieux!$F:$F,U2058))/2)^2+COS(RADIANS(INDEX(10_Lieux!$F:$F,U2058)))*COS(RADIANS(INDEX(10_Lieux!$F:$F,V2058)))*SIN(RADIANS(INDEX(10_Lieux!$G:$G,V2058)-INDEX(10_Lieux!$G:$G,U2058))/2)^2)),1)</f>
        <v>121.8</v>
      </c>
      <c r="X2058" s="14" t="n">
        <f aca="false">ROUND(I2058/IF(I2058&lt;p_seuil_vitesse,p_vit_lente,p_vit_rapide)*60/15,0)*15</f>
        <v>90</v>
      </c>
      <c r="Y2058" s="14" t="n">
        <f aca="false">MAX(IF(INDEX(10_Lieux!$B:$B,U2058)&lt;&gt;"Ville",INDEX(10_Lieux!$I:$I,U2058),0),IF(INDEX(10_Lieux!$B:$B,V2058)&lt;&gt;"Ville",INDEX(10_Lieux!$I:$I,V2058),0))</f>
        <v>250</v>
      </c>
      <c r="Z2058" s="14" t="str">
        <f aca="false">A2058&amp;"|"&amp;B2058</f>
        <v>Lausanne Airport|Chambéry</v>
      </c>
      <c r="AA2058" s="14" t="str">
        <f aca="false">IF(I2058&lt;p_local,"Local",IF(I2058&lt;p_vv_min,"Courte distance",IF(I2058&lt;p_tres_long,"Longue distance","Très longue distance")))</f>
        <v>Longue distance</v>
      </c>
    </row>
    <row r="2059" customFormat="false" ht="15" hidden="false" customHeight="true" outlineLevel="0" collapsed="false">
      <c r="A2059" s="1" t="s">
        <v>150</v>
      </c>
      <c r="B2059" s="1" t="s">
        <v>2209</v>
      </c>
      <c r="C2059" s="1" t="s">
        <v>35</v>
      </c>
      <c r="D2059" s="1" t="s">
        <v>653</v>
      </c>
      <c r="E2059" s="1" t="s">
        <v>2239</v>
      </c>
      <c r="F2059" s="14" t="s">
        <v>40</v>
      </c>
      <c r="G2059" s="14" t="str">
        <f aca="false">IF(I2059&lt;p_local,"Local → page infra",IF(H2059&gt;=p_ph1,"Phase 1",IF(H2059&gt;=p_ph2,"Phase 2","Phase 3")))</f>
        <v>Phase 2</v>
      </c>
      <c r="H2059" s="14" t="n">
        <f aca="false">IF(I2059&lt;p_local,0,IF(C2059="Aéroport → Aéroport",p_pts_plein,IF(Y2059&gt;0,IF(I2059&lt;=Y2059,p_pts_plein,IF(I2059&lt;=p_mult2*Y2059,p_pts_moyen,p_pts_r3)),IF(I2059&gt;=p_vv_min,p_pts_plein,IF(I2059&gt;=p_vv_moy,p_pts_moyen,p_pts_court))))+IF(INDEX(10_Lieux!$D:$D,U2059)=1,p_prio1,p_prio2)+IF(INDEX(10_Lieux!$D:$D,V2059)=1,p_prio1,p_prio2)+IF(K2059="Oui",p_tf,0)+p_hub*((INDEX(10_Lieux!$H:$H,U2059)="Hub")+(INDEX(10_Lieux!$H:$H,V2059)="Hub"))+IF(OR(INDEX(10_Lieux!$H:$H,U2059)="Premium",INDEX(10_Lieux!$H:$H,V2059)="Premium"),p_prem,0))</f>
        <v>65</v>
      </c>
      <c r="I2059" s="14" t="n">
        <f aca="false">ROUND(W2059*p_facteur,0)</f>
        <v>152</v>
      </c>
      <c r="J2059" s="14" t="str">
        <f aca="false">IF(X2059&lt;60,X2059&amp;" min",INT(X2059/60)&amp;" h"&amp;IF(MOD(X2059,60)=0,""," "&amp;TEXT(MOD(X2059,60),"00")))</f>
        <v>1 h 30</v>
      </c>
      <c r="K2059" s="14" t="str">
        <f aca="false">IF(S2059&lt;&gt;T2059,"Oui","Non")</f>
        <v>Oui</v>
      </c>
      <c r="L2059" s="14" t="str">
        <f aca="false">IF(AND(INDEX(10_Lieux!$B:$B,U2059)="Ville",INDEX(10_Lieux!$B:$B,V2059)="Ville"),"/chauffeur-prive/"&amp;INDEX(10_Lieux!$E:$E,U2059)&amp;"-"&amp;INDEX(10_Lieux!$E:$E,V2059)&amp;"/","/chauffeur-prive/"&amp;INDEX(10_Lieux!$E:$E,U2059)&amp;"/"&amp;INDEX(10_Lieux!$E:$E,V2059)&amp;"/")</f>
        <v>/chauffeur-prive/chambery/aeroport-lausanne-blecherette/</v>
      </c>
      <c r="M2059" s="14" t="str">
        <f aca="false">IFERROR(INDEX($L:$L,MATCH(B2059&amp;"|"&amp;A2059,$Z:$Z,0)),"—")</f>
        <v>/chauffeur-prive/aeroport-lausanne-blecherette/chambery/</v>
      </c>
      <c r="N2059" s="14" t="str">
        <f aca="false">IF(LEN("Chauffeur privé "&amp;INDEX(10_Lieux!$J:$J,U2059)&amp;" → "&amp;INDEX(10_Lieux!$J:$J,V2059)&amp;" | 24h/24")&gt;60,"Chauffeur privé "&amp;INDEX(10_Lieux!$J:$J,U2059)&amp;" → "&amp;INDEX(10_Lieux!$J:$J,V2059),"Chauffeur privé "&amp;INDEX(10_Lieux!$J:$J,U2059)&amp;" → "&amp;INDEX(10_Lieux!$J:$J,V2059)&amp;" | 24h/24")</f>
        <v>Chauffeur privé Chambéry → Aéroport Lausanne-Blécherette</v>
      </c>
      <c r="O2059" s="14" t="n">
        <f aca="false">LEN(N2059)</f>
        <v>56</v>
      </c>
      <c r="P2059" s="14" t="str">
        <f aca="false">"Chauffeur privé "&amp;INDEX(10_Lieux!$K:$K,U2059)&amp;" vers "&amp;INDEX(10_Lieux!$L:$L,V2059)</f>
        <v>Chauffeur privé de Chambéry vers l'aéroport Lausanne-Blécherette</v>
      </c>
      <c r="Q2059" s="14" t="str">
        <f aca="false">"Chauffeur privé "&amp;INDEX(10_Lieux!$K:$K,U2059)&amp;" vers "&amp;INDEX(10_Lieux!$L:$L,V2059)&amp;" : env. "&amp;I2059&amp;" km, "&amp;J2059&amp;" de route. Devis personnalisé, standard 24h/24 et 7j/7."</f>
        <v>Chauffeur privé de Chambéry vers l'aéroport Lausanne-Blécherette : env. 152 km, 1 h 30 de route. Devis personnalisé, standard 24h/24 et 7j/7.</v>
      </c>
      <c r="R2059" s="14" t="n">
        <f aca="false">LEN(Q2059)</f>
        <v>141</v>
      </c>
      <c r="S2059" s="14" t="str">
        <f aca="false">INDEX(10_Lieux!$C:$C,U2059)</f>
        <v>France</v>
      </c>
      <c r="T2059" s="14" t="str">
        <f aca="false">INDEX(10_Lieux!$C:$C,V2059)</f>
        <v>Suisse</v>
      </c>
      <c r="U2059" s="14" t="n">
        <f aca="false">MATCH(A2059,10_Lieux!$A:$A,0)</f>
        <v>11</v>
      </c>
      <c r="V2059" s="14" t="n">
        <f aca="false">MATCH(B2059,10_Lieux!$A:$A,0)</f>
        <v>183</v>
      </c>
      <c r="W2059" s="14" t="n">
        <f aca="false">ROUND(6371*2*ASIN(SQRT(SIN(RADIANS(INDEX(10_Lieux!$F:$F,V2059)-INDEX(10_Lieux!$F:$F,U2059))/2)^2+COS(RADIANS(INDEX(10_Lieux!$F:$F,U2059)))*COS(RADIANS(INDEX(10_Lieux!$F:$F,V2059)))*SIN(RADIANS(INDEX(10_Lieux!$G:$G,V2059)-INDEX(10_Lieux!$G:$G,U2059))/2)^2)),1)</f>
        <v>121.8</v>
      </c>
      <c r="X2059" s="14" t="n">
        <f aca="false">ROUND(I2059/IF(I2059&lt;p_seuil_vitesse,p_vit_lente,p_vit_rapide)*60/15,0)*15</f>
        <v>90</v>
      </c>
      <c r="Y2059" s="14" t="n">
        <f aca="false">MAX(IF(INDEX(10_Lieux!$B:$B,U2059)&lt;&gt;"Ville",INDEX(10_Lieux!$I:$I,U2059),0),IF(INDEX(10_Lieux!$B:$B,V2059)&lt;&gt;"Ville",INDEX(10_Lieux!$I:$I,V2059),0))</f>
        <v>250</v>
      </c>
      <c r="Z2059" s="14" t="str">
        <f aca="false">A2059&amp;"|"&amp;B2059</f>
        <v>Chambéry|Lausanne Airport</v>
      </c>
      <c r="AA2059" s="14" t="str">
        <f aca="false">IF(I2059&lt;p_local,"Local",IF(I2059&lt;p_vv_min,"Courte distance",IF(I2059&lt;p_tres_long,"Longue distance","Très longue distance")))</f>
        <v>Longue distance</v>
      </c>
    </row>
    <row r="2060" customFormat="false" ht="15" hidden="false" customHeight="true" outlineLevel="0" collapsed="false">
      <c r="A2060" s="1" t="s">
        <v>2209</v>
      </c>
      <c r="B2060" s="1" t="s">
        <v>152</v>
      </c>
      <c r="C2060" s="1" t="s">
        <v>34</v>
      </c>
      <c r="D2060" s="1" t="s">
        <v>653</v>
      </c>
      <c r="E2060" s="1" t="s">
        <v>2240</v>
      </c>
      <c r="F2060" s="14" t="s">
        <v>40</v>
      </c>
      <c r="G2060" s="14" t="str">
        <f aca="false">IF(I2060&lt;p_local,"Local → page infra",IF(H2060&gt;=p_ph1,"Phase 1",IF(H2060&gt;=p_ph2,"Phase 2","Phase 3")))</f>
        <v>Phase 2</v>
      </c>
      <c r="H2060" s="14" t="n">
        <f aca="false">IF(I2060&lt;p_local,0,IF(C2060="Aéroport → Aéroport",p_pts_plein,IF(Y2060&gt;0,IF(I2060&lt;=Y2060,p_pts_plein,IF(I2060&lt;=p_mult2*Y2060,p_pts_moyen,p_pts_r3)),IF(I2060&gt;=p_vv_min,p_pts_plein,IF(I2060&gt;=p_vv_moy,p_pts_moyen,p_pts_court))))+IF(INDEX(10_Lieux!$D:$D,U2060)=1,p_prio1,p_prio2)+IF(INDEX(10_Lieux!$D:$D,V2060)=1,p_prio1,p_prio2)+IF(K2060="Oui",p_tf,0)+p_hub*((INDEX(10_Lieux!$H:$H,U2060)="Hub")+(INDEX(10_Lieux!$H:$H,V2060)="Hub"))+IF(OR(INDEX(10_Lieux!$H:$H,U2060)="Premium",INDEX(10_Lieux!$H:$H,V2060)="Premium"),p_prem,0))</f>
        <v>70</v>
      </c>
      <c r="I2060" s="14" t="n">
        <f aca="false">ROUND(W2060*p_facteur,0)</f>
        <v>66</v>
      </c>
      <c r="J2060" s="14" t="str">
        <f aca="false">IF(X2060&lt;60,X2060&amp;" min",INT(X2060/60)&amp;" h"&amp;IF(MOD(X2060,60)=0,""," "&amp;TEXT(MOD(X2060,60),"00")))</f>
        <v>1 h</v>
      </c>
      <c r="K2060" s="14" t="str">
        <f aca="false">IF(S2060&lt;&gt;T2060,"Oui","Non")</f>
        <v>Non</v>
      </c>
      <c r="L2060" s="14" t="str">
        <f aca="false">IF(AND(INDEX(10_Lieux!$B:$B,U2060)="Ville",INDEX(10_Lieux!$B:$B,V2060)="Ville"),"/chauffeur-prive/"&amp;INDEX(10_Lieux!$E:$E,U2060)&amp;"-"&amp;INDEX(10_Lieux!$E:$E,V2060)&amp;"/","/chauffeur-prive/"&amp;INDEX(10_Lieux!$E:$E,U2060)&amp;"/"&amp;INDEX(10_Lieux!$E:$E,V2060)&amp;"/")</f>
        <v>/chauffeur-prive/aeroport-lausanne-blecherette/geneve/</v>
      </c>
      <c r="M2060" s="14" t="str">
        <f aca="false">IFERROR(INDEX($L:$L,MATCH(B2060&amp;"|"&amp;A2060,$Z:$Z,0)),"—")</f>
        <v>/chauffeur-prive/geneve/aeroport-lausanne-blecherette/</v>
      </c>
      <c r="N2060" s="14" t="str">
        <f aca="false">IF(LEN("Chauffeur privé "&amp;INDEX(10_Lieux!$J:$J,U2060)&amp;" → "&amp;INDEX(10_Lieux!$J:$J,V2060)&amp;" | 24h/24")&gt;60,"Chauffeur privé "&amp;INDEX(10_Lieux!$J:$J,U2060)&amp;" → "&amp;INDEX(10_Lieux!$J:$J,V2060),"Chauffeur privé "&amp;INDEX(10_Lieux!$J:$J,U2060)&amp;" → "&amp;INDEX(10_Lieux!$J:$J,V2060)&amp;" | 24h/24")</f>
        <v>Chauffeur privé Aéroport Lausanne-Blécherette → Genève</v>
      </c>
      <c r="O2060" s="14" t="n">
        <f aca="false">LEN(N2060)</f>
        <v>54</v>
      </c>
      <c r="P2060" s="14" t="str">
        <f aca="false">"Chauffeur privé "&amp;INDEX(10_Lieux!$K:$K,U2060)&amp;" vers "&amp;INDEX(10_Lieux!$L:$L,V2060)</f>
        <v>Chauffeur privé de l'aéroport Lausanne-Blécherette vers Genève</v>
      </c>
      <c r="Q2060" s="14" t="str">
        <f aca="false">"Chauffeur privé "&amp;INDEX(10_Lieux!$K:$K,U2060)&amp;" vers "&amp;INDEX(10_Lieux!$L:$L,V2060)&amp;" : env. "&amp;I2060&amp;" km, "&amp;J2060&amp;" de route. Devis personnalisé, standard 24h/24 et 7j/7."</f>
        <v>Chauffeur privé de l'aéroport Lausanne-Blécherette vers Genève : env. 66 km, 1 h de route. Devis personnalisé, standard 24h/24 et 7j/7.</v>
      </c>
      <c r="R2060" s="14" t="n">
        <f aca="false">LEN(Q2060)</f>
        <v>135</v>
      </c>
      <c r="S2060" s="14" t="str">
        <f aca="false">INDEX(10_Lieux!$C:$C,U2060)</f>
        <v>Suisse</v>
      </c>
      <c r="T2060" s="14" t="str">
        <f aca="false">INDEX(10_Lieux!$C:$C,V2060)</f>
        <v>Suisse</v>
      </c>
      <c r="U2060" s="14" t="n">
        <f aca="false">MATCH(A2060,10_Lieux!$A:$A,0)</f>
        <v>183</v>
      </c>
      <c r="V2060" s="14" t="n">
        <f aca="false">MATCH(B2060,10_Lieux!$A:$A,0)</f>
        <v>111</v>
      </c>
      <c r="W2060" s="14" t="n">
        <f aca="false">ROUND(6371*2*ASIN(SQRT(SIN(RADIANS(INDEX(10_Lieux!$F:$F,V2060)-INDEX(10_Lieux!$F:$F,U2060))/2)^2+COS(RADIANS(INDEX(10_Lieux!$F:$F,U2060)))*COS(RADIANS(INDEX(10_Lieux!$F:$F,V2060)))*SIN(RADIANS(INDEX(10_Lieux!$G:$G,V2060)-INDEX(10_Lieux!$G:$G,U2060))/2)^2)),1)</f>
        <v>52.6</v>
      </c>
      <c r="X2060" s="14" t="n">
        <f aca="false">ROUND(I2060/IF(I2060&lt;p_seuil_vitesse,p_vit_lente,p_vit_rapide)*60/15,0)*15</f>
        <v>60</v>
      </c>
      <c r="Y2060" s="14" t="n">
        <f aca="false">MAX(IF(INDEX(10_Lieux!$B:$B,U2060)&lt;&gt;"Ville",INDEX(10_Lieux!$I:$I,U2060),0),IF(INDEX(10_Lieux!$B:$B,V2060)&lt;&gt;"Ville",INDEX(10_Lieux!$I:$I,V2060),0))</f>
        <v>250</v>
      </c>
      <c r="Z2060" s="14" t="str">
        <f aca="false">A2060&amp;"|"&amp;B2060</f>
        <v>Lausanne Airport|Genève</v>
      </c>
      <c r="AA2060" s="14" t="str">
        <f aca="false">IF(I2060&lt;p_local,"Local",IF(I2060&lt;p_vv_min,"Courte distance",IF(I2060&lt;p_tres_long,"Longue distance","Très longue distance")))</f>
        <v>Courte distance</v>
      </c>
    </row>
    <row r="2061" customFormat="false" ht="15" hidden="false" customHeight="true" outlineLevel="0" collapsed="false">
      <c r="A2061" s="1" t="s">
        <v>152</v>
      </c>
      <c r="B2061" s="1" t="s">
        <v>2209</v>
      </c>
      <c r="C2061" s="1" t="s">
        <v>35</v>
      </c>
      <c r="D2061" s="1" t="s">
        <v>653</v>
      </c>
      <c r="E2061" s="1" t="s">
        <v>2241</v>
      </c>
      <c r="F2061" s="14" t="s">
        <v>40</v>
      </c>
      <c r="G2061" s="14" t="str">
        <f aca="false">IF(I2061&lt;p_local,"Local → page infra",IF(H2061&gt;=p_ph1,"Phase 1",IF(H2061&gt;=p_ph2,"Phase 2","Phase 3")))</f>
        <v>Phase 2</v>
      </c>
      <c r="H2061" s="14" t="n">
        <f aca="false">IF(I2061&lt;p_local,0,IF(C2061="Aéroport → Aéroport",p_pts_plein,IF(Y2061&gt;0,IF(I2061&lt;=Y2061,p_pts_plein,IF(I2061&lt;=p_mult2*Y2061,p_pts_moyen,p_pts_r3)),IF(I2061&gt;=p_vv_min,p_pts_plein,IF(I2061&gt;=p_vv_moy,p_pts_moyen,p_pts_court))))+IF(INDEX(10_Lieux!$D:$D,U2061)=1,p_prio1,p_prio2)+IF(INDEX(10_Lieux!$D:$D,V2061)=1,p_prio1,p_prio2)+IF(K2061="Oui",p_tf,0)+p_hub*((INDEX(10_Lieux!$H:$H,U2061)="Hub")+(INDEX(10_Lieux!$H:$H,V2061)="Hub"))+IF(OR(INDEX(10_Lieux!$H:$H,U2061)="Premium",INDEX(10_Lieux!$H:$H,V2061)="Premium"),p_prem,0))</f>
        <v>70</v>
      </c>
      <c r="I2061" s="14" t="n">
        <f aca="false">ROUND(W2061*p_facteur,0)</f>
        <v>66</v>
      </c>
      <c r="J2061" s="14" t="str">
        <f aca="false">IF(X2061&lt;60,X2061&amp;" min",INT(X2061/60)&amp;" h"&amp;IF(MOD(X2061,60)=0,""," "&amp;TEXT(MOD(X2061,60),"00")))</f>
        <v>1 h</v>
      </c>
      <c r="K2061" s="14" t="str">
        <f aca="false">IF(S2061&lt;&gt;T2061,"Oui","Non")</f>
        <v>Non</v>
      </c>
      <c r="L2061" s="14" t="str">
        <f aca="false">IF(AND(INDEX(10_Lieux!$B:$B,U2061)="Ville",INDEX(10_Lieux!$B:$B,V2061)="Ville"),"/chauffeur-prive/"&amp;INDEX(10_Lieux!$E:$E,U2061)&amp;"-"&amp;INDEX(10_Lieux!$E:$E,V2061)&amp;"/","/chauffeur-prive/"&amp;INDEX(10_Lieux!$E:$E,U2061)&amp;"/"&amp;INDEX(10_Lieux!$E:$E,V2061)&amp;"/")</f>
        <v>/chauffeur-prive/geneve/aeroport-lausanne-blecherette/</v>
      </c>
      <c r="M2061" s="14" t="str">
        <f aca="false">IFERROR(INDEX($L:$L,MATCH(B2061&amp;"|"&amp;A2061,$Z:$Z,0)),"—")</f>
        <v>/chauffeur-prive/aeroport-lausanne-blecherette/geneve/</v>
      </c>
      <c r="N2061" s="14" t="str">
        <f aca="false">IF(LEN("Chauffeur privé "&amp;INDEX(10_Lieux!$J:$J,U2061)&amp;" → "&amp;INDEX(10_Lieux!$J:$J,V2061)&amp;" | 24h/24")&gt;60,"Chauffeur privé "&amp;INDEX(10_Lieux!$J:$J,U2061)&amp;" → "&amp;INDEX(10_Lieux!$J:$J,V2061),"Chauffeur privé "&amp;INDEX(10_Lieux!$J:$J,U2061)&amp;" → "&amp;INDEX(10_Lieux!$J:$J,V2061)&amp;" | 24h/24")</f>
        <v>Chauffeur privé Genève → Aéroport Lausanne-Blécherette</v>
      </c>
      <c r="O2061" s="14" t="n">
        <f aca="false">LEN(N2061)</f>
        <v>54</v>
      </c>
      <c r="P2061" s="14" t="str">
        <f aca="false">"Chauffeur privé "&amp;INDEX(10_Lieux!$K:$K,U2061)&amp;" vers "&amp;INDEX(10_Lieux!$L:$L,V2061)</f>
        <v>Chauffeur privé de Genève vers l'aéroport Lausanne-Blécherette</v>
      </c>
      <c r="Q2061" s="14" t="str">
        <f aca="false">"Chauffeur privé "&amp;INDEX(10_Lieux!$K:$K,U2061)&amp;" vers "&amp;INDEX(10_Lieux!$L:$L,V2061)&amp;" : env. "&amp;I2061&amp;" km, "&amp;J2061&amp;" de route. Devis personnalisé, standard 24h/24 et 7j/7."</f>
        <v>Chauffeur privé de Genève vers l'aéroport Lausanne-Blécherette : env. 66 km, 1 h de route. Devis personnalisé, standard 24h/24 et 7j/7.</v>
      </c>
      <c r="R2061" s="14" t="n">
        <f aca="false">LEN(Q2061)</f>
        <v>135</v>
      </c>
      <c r="S2061" s="14" t="str">
        <f aca="false">INDEX(10_Lieux!$C:$C,U2061)</f>
        <v>Suisse</v>
      </c>
      <c r="T2061" s="14" t="str">
        <f aca="false">INDEX(10_Lieux!$C:$C,V2061)</f>
        <v>Suisse</v>
      </c>
      <c r="U2061" s="14" t="n">
        <f aca="false">MATCH(A2061,10_Lieux!$A:$A,0)</f>
        <v>111</v>
      </c>
      <c r="V2061" s="14" t="n">
        <f aca="false">MATCH(B2061,10_Lieux!$A:$A,0)</f>
        <v>183</v>
      </c>
      <c r="W2061" s="14" t="n">
        <f aca="false">ROUND(6371*2*ASIN(SQRT(SIN(RADIANS(INDEX(10_Lieux!$F:$F,V2061)-INDEX(10_Lieux!$F:$F,U2061))/2)^2+COS(RADIANS(INDEX(10_Lieux!$F:$F,U2061)))*COS(RADIANS(INDEX(10_Lieux!$F:$F,V2061)))*SIN(RADIANS(INDEX(10_Lieux!$G:$G,V2061)-INDEX(10_Lieux!$G:$G,U2061))/2)^2)),1)</f>
        <v>52.6</v>
      </c>
      <c r="X2061" s="14" t="n">
        <f aca="false">ROUND(I2061/IF(I2061&lt;p_seuil_vitesse,p_vit_lente,p_vit_rapide)*60/15,0)*15</f>
        <v>60</v>
      </c>
      <c r="Y2061" s="14" t="n">
        <f aca="false">MAX(IF(INDEX(10_Lieux!$B:$B,U2061)&lt;&gt;"Ville",INDEX(10_Lieux!$I:$I,U2061),0),IF(INDEX(10_Lieux!$B:$B,V2061)&lt;&gt;"Ville",INDEX(10_Lieux!$I:$I,V2061),0))</f>
        <v>250</v>
      </c>
      <c r="Z2061" s="14" t="str">
        <f aca="false">A2061&amp;"|"&amp;B2061</f>
        <v>Genève|Lausanne Airport</v>
      </c>
      <c r="AA2061" s="14" t="str">
        <f aca="false">IF(I2061&lt;p_local,"Local",IF(I2061&lt;p_vv_min,"Courte distance",IF(I2061&lt;p_tres_long,"Longue distance","Très longue distance")))</f>
        <v>Courte distance</v>
      </c>
    </row>
    <row r="2062" customFormat="false" ht="15" hidden="false" customHeight="true" outlineLevel="0" collapsed="false">
      <c r="A2062" s="1" t="s">
        <v>2209</v>
      </c>
      <c r="B2062" s="1" t="s">
        <v>156</v>
      </c>
      <c r="C2062" s="1" t="s">
        <v>34</v>
      </c>
      <c r="D2062" s="1" t="s">
        <v>653</v>
      </c>
      <c r="E2062" s="1" t="s">
        <v>2242</v>
      </c>
      <c r="F2062" s="14" t="s">
        <v>40</v>
      </c>
      <c r="G2062" s="14" t="str">
        <f aca="false">IF(I2062&lt;p_local,"Local → page infra",IF(H2062&gt;=p_ph1,"Phase 1",IF(H2062&gt;=p_ph2,"Phase 2","Phase 3")))</f>
        <v>Phase 3</v>
      </c>
      <c r="H2062" s="14" t="n">
        <f aca="false">IF(I2062&lt;p_local,0,IF(C2062="Aéroport → Aéroport",p_pts_plein,IF(Y2062&gt;0,IF(I2062&lt;=Y2062,p_pts_plein,IF(I2062&lt;=p_mult2*Y2062,p_pts_moyen,p_pts_r3)),IF(I2062&gt;=p_vv_min,p_pts_plein,IF(I2062&gt;=p_vv_moy,p_pts_moyen,p_pts_court))))+IF(INDEX(10_Lieux!$D:$D,U2062)=1,p_prio1,p_prio2)+IF(INDEX(10_Lieux!$D:$D,V2062)=1,p_prio1,p_prio2)+IF(K2062="Oui",p_tf,0)+p_hub*((INDEX(10_Lieux!$H:$H,U2062)="Hub")+(INDEX(10_Lieux!$H:$H,V2062)="Hub"))+IF(OR(INDEX(10_Lieux!$H:$H,U2062)="Premium",INDEX(10_Lieux!$H:$H,V2062)="Premium"),p_prem,0))</f>
        <v>50</v>
      </c>
      <c r="I2062" s="14" t="n">
        <f aca="false">ROUND(W2062*p_facteur,0)</f>
        <v>633</v>
      </c>
      <c r="J2062" s="14" t="str">
        <f aca="false">IF(X2062&lt;60,X2062&amp;" min",INT(X2062/60)&amp;" h"&amp;IF(MOD(X2062,60)=0,""," "&amp;TEXT(MOD(X2062,60),"00")))</f>
        <v>6 h 45</v>
      </c>
      <c r="K2062" s="14" t="str">
        <f aca="false">IF(S2062&lt;&gt;T2062,"Oui","Non")</f>
        <v>Oui</v>
      </c>
      <c r="L2062" s="14" t="str">
        <f aca="false">IF(AND(INDEX(10_Lieux!$B:$B,U2062)="Ville",INDEX(10_Lieux!$B:$B,V2062)="Ville"),"/chauffeur-prive/"&amp;INDEX(10_Lieux!$E:$E,U2062)&amp;"-"&amp;INDEX(10_Lieux!$E:$E,V2062)&amp;"/","/chauffeur-prive/"&amp;INDEX(10_Lieux!$E:$E,U2062)&amp;"/"&amp;INDEX(10_Lieux!$E:$E,V2062)&amp;"/")</f>
        <v>/chauffeur-prive/aeroport-lausanne-blecherette/bruxelles/</v>
      </c>
      <c r="M2062" s="14" t="str">
        <f aca="false">IFERROR(INDEX($L:$L,MATCH(B2062&amp;"|"&amp;A2062,$Z:$Z,0)),"—")</f>
        <v>/chauffeur-prive/bruxelles/aeroport-lausanne-blecherette/</v>
      </c>
      <c r="N2062" s="14" t="str">
        <f aca="false">IF(LEN("Chauffeur privé "&amp;INDEX(10_Lieux!$J:$J,U2062)&amp;" → "&amp;INDEX(10_Lieux!$J:$J,V2062)&amp;" | 24h/24")&gt;60,"Chauffeur privé "&amp;INDEX(10_Lieux!$J:$J,U2062)&amp;" → "&amp;INDEX(10_Lieux!$J:$J,V2062),"Chauffeur privé "&amp;INDEX(10_Lieux!$J:$J,U2062)&amp;" → "&amp;INDEX(10_Lieux!$J:$J,V2062)&amp;" | 24h/24")</f>
        <v>Chauffeur privé Aéroport Lausanne-Blécherette → Bruxelles</v>
      </c>
      <c r="O2062" s="14" t="n">
        <f aca="false">LEN(N2062)</f>
        <v>57</v>
      </c>
      <c r="P2062" s="14" t="str">
        <f aca="false">"Chauffeur privé "&amp;INDEX(10_Lieux!$K:$K,U2062)&amp;" vers "&amp;INDEX(10_Lieux!$L:$L,V2062)</f>
        <v>Chauffeur privé de l'aéroport Lausanne-Blécherette vers Bruxelles</v>
      </c>
      <c r="Q2062" s="14" t="str">
        <f aca="false">"Chauffeur privé "&amp;INDEX(10_Lieux!$K:$K,U2062)&amp;" vers "&amp;INDEX(10_Lieux!$L:$L,V2062)&amp;" : env. "&amp;I2062&amp;" km, "&amp;J2062&amp;" de route. Devis personnalisé, standard 24h/24 et 7j/7."</f>
        <v>Chauffeur privé de l'aéroport Lausanne-Blécherette vers Bruxelles : env. 633 km, 6 h 45 de route. Devis personnalisé, standard 24h/24 et 7j/7.</v>
      </c>
      <c r="R2062" s="14" t="n">
        <f aca="false">LEN(Q2062)</f>
        <v>142</v>
      </c>
      <c r="S2062" s="14" t="str">
        <f aca="false">INDEX(10_Lieux!$C:$C,U2062)</f>
        <v>Suisse</v>
      </c>
      <c r="T2062" s="14" t="str">
        <f aca="false">INDEX(10_Lieux!$C:$C,V2062)</f>
        <v>Belgique</v>
      </c>
      <c r="U2062" s="14" t="n">
        <f aca="false">MATCH(A2062,10_Lieux!$A:$A,0)</f>
        <v>183</v>
      </c>
      <c r="V2062" s="14" t="n">
        <f aca="false">MATCH(B2062,10_Lieux!$A:$A,0)</f>
        <v>93</v>
      </c>
      <c r="W2062" s="14" t="n">
        <f aca="false">ROUND(6371*2*ASIN(SQRT(SIN(RADIANS(INDEX(10_Lieux!$F:$F,V2062)-INDEX(10_Lieux!$F:$F,U2062))/2)^2+COS(RADIANS(INDEX(10_Lieux!$F:$F,U2062)))*COS(RADIANS(INDEX(10_Lieux!$F:$F,V2062)))*SIN(RADIANS(INDEX(10_Lieux!$G:$G,V2062)-INDEX(10_Lieux!$G:$G,U2062))/2)^2)),1)</f>
        <v>506.1</v>
      </c>
      <c r="X2062" s="14" t="n">
        <f aca="false">ROUND(I2062/IF(I2062&lt;p_seuil_vitesse,p_vit_lente,p_vit_rapide)*60/15,0)*15</f>
        <v>405</v>
      </c>
      <c r="Y2062" s="14" t="n">
        <f aca="false">MAX(IF(INDEX(10_Lieux!$B:$B,U2062)&lt;&gt;"Ville",INDEX(10_Lieux!$I:$I,U2062),0),IF(INDEX(10_Lieux!$B:$B,V2062)&lt;&gt;"Ville",INDEX(10_Lieux!$I:$I,V2062),0))</f>
        <v>250</v>
      </c>
      <c r="Z2062" s="14" t="str">
        <f aca="false">A2062&amp;"|"&amp;B2062</f>
        <v>Lausanne Airport|Bruxelles</v>
      </c>
      <c r="AA2062" s="14" t="str">
        <f aca="false">IF(I2062&lt;p_local,"Local",IF(I2062&lt;p_vv_min,"Courte distance",IF(I2062&lt;p_tres_long,"Longue distance","Très longue distance")))</f>
        <v>Longue distance</v>
      </c>
    </row>
    <row r="2063" customFormat="false" ht="15" hidden="false" customHeight="true" outlineLevel="0" collapsed="false">
      <c r="A2063" s="1" t="s">
        <v>156</v>
      </c>
      <c r="B2063" s="1" t="s">
        <v>2209</v>
      </c>
      <c r="C2063" s="1" t="s">
        <v>35</v>
      </c>
      <c r="D2063" s="1" t="s">
        <v>653</v>
      </c>
      <c r="E2063" s="1" t="s">
        <v>2243</v>
      </c>
      <c r="F2063" s="14" t="s">
        <v>40</v>
      </c>
      <c r="G2063" s="14" t="str">
        <f aca="false">IF(I2063&lt;p_local,"Local → page infra",IF(H2063&gt;=p_ph1,"Phase 1",IF(H2063&gt;=p_ph2,"Phase 2","Phase 3")))</f>
        <v>Phase 3</v>
      </c>
      <c r="H2063" s="14" t="n">
        <f aca="false">IF(I2063&lt;p_local,0,IF(C2063="Aéroport → Aéroport",p_pts_plein,IF(Y2063&gt;0,IF(I2063&lt;=Y2063,p_pts_plein,IF(I2063&lt;=p_mult2*Y2063,p_pts_moyen,p_pts_r3)),IF(I2063&gt;=p_vv_min,p_pts_plein,IF(I2063&gt;=p_vv_moy,p_pts_moyen,p_pts_court))))+IF(INDEX(10_Lieux!$D:$D,U2063)=1,p_prio1,p_prio2)+IF(INDEX(10_Lieux!$D:$D,V2063)=1,p_prio1,p_prio2)+IF(K2063="Oui",p_tf,0)+p_hub*((INDEX(10_Lieux!$H:$H,U2063)="Hub")+(INDEX(10_Lieux!$H:$H,V2063)="Hub"))+IF(OR(INDEX(10_Lieux!$H:$H,U2063)="Premium",INDEX(10_Lieux!$H:$H,V2063)="Premium"),p_prem,0))</f>
        <v>50</v>
      </c>
      <c r="I2063" s="14" t="n">
        <f aca="false">ROUND(W2063*p_facteur,0)</f>
        <v>633</v>
      </c>
      <c r="J2063" s="14" t="str">
        <f aca="false">IF(X2063&lt;60,X2063&amp;" min",INT(X2063/60)&amp;" h"&amp;IF(MOD(X2063,60)=0,""," "&amp;TEXT(MOD(X2063,60),"00")))</f>
        <v>6 h 45</v>
      </c>
      <c r="K2063" s="14" t="str">
        <f aca="false">IF(S2063&lt;&gt;T2063,"Oui","Non")</f>
        <v>Oui</v>
      </c>
      <c r="L2063" s="14" t="str">
        <f aca="false">IF(AND(INDEX(10_Lieux!$B:$B,U2063)="Ville",INDEX(10_Lieux!$B:$B,V2063)="Ville"),"/chauffeur-prive/"&amp;INDEX(10_Lieux!$E:$E,U2063)&amp;"-"&amp;INDEX(10_Lieux!$E:$E,V2063)&amp;"/","/chauffeur-prive/"&amp;INDEX(10_Lieux!$E:$E,U2063)&amp;"/"&amp;INDEX(10_Lieux!$E:$E,V2063)&amp;"/")</f>
        <v>/chauffeur-prive/bruxelles/aeroport-lausanne-blecherette/</v>
      </c>
      <c r="M2063" s="14" t="str">
        <f aca="false">IFERROR(INDEX($L:$L,MATCH(B2063&amp;"|"&amp;A2063,$Z:$Z,0)),"—")</f>
        <v>/chauffeur-prive/aeroport-lausanne-blecherette/bruxelles/</v>
      </c>
      <c r="N2063" s="14" t="str">
        <f aca="false">IF(LEN("Chauffeur privé "&amp;INDEX(10_Lieux!$J:$J,U2063)&amp;" → "&amp;INDEX(10_Lieux!$J:$J,V2063)&amp;" | 24h/24")&gt;60,"Chauffeur privé "&amp;INDEX(10_Lieux!$J:$J,U2063)&amp;" → "&amp;INDEX(10_Lieux!$J:$J,V2063),"Chauffeur privé "&amp;INDEX(10_Lieux!$J:$J,U2063)&amp;" → "&amp;INDEX(10_Lieux!$J:$J,V2063)&amp;" | 24h/24")</f>
        <v>Chauffeur privé Bruxelles → Aéroport Lausanne-Blécherette</v>
      </c>
      <c r="O2063" s="14" t="n">
        <f aca="false">LEN(N2063)</f>
        <v>57</v>
      </c>
      <c r="P2063" s="14" t="str">
        <f aca="false">"Chauffeur privé "&amp;INDEX(10_Lieux!$K:$K,U2063)&amp;" vers "&amp;INDEX(10_Lieux!$L:$L,V2063)</f>
        <v>Chauffeur privé de Bruxelles vers l'aéroport Lausanne-Blécherette</v>
      </c>
      <c r="Q2063" s="14" t="str">
        <f aca="false">"Chauffeur privé "&amp;INDEX(10_Lieux!$K:$K,U2063)&amp;" vers "&amp;INDEX(10_Lieux!$L:$L,V2063)&amp;" : env. "&amp;I2063&amp;" km, "&amp;J2063&amp;" de route. Devis personnalisé, standard 24h/24 et 7j/7."</f>
        <v>Chauffeur privé de Bruxelles vers l'aéroport Lausanne-Blécherette : env. 633 km, 6 h 45 de route. Devis personnalisé, standard 24h/24 et 7j/7.</v>
      </c>
      <c r="R2063" s="14" t="n">
        <f aca="false">LEN(Q2063)</f>
        <v>142</v>
      </c>
      <c r="S2063" s="14" t="str">
        <f aca="false">INDEX(10_Lieux!$C:$C,U2063)</f>
        <v>Belgique</v>
      </c>
      <c r="T2063" s="14" t="str">
        <f aca="false">INDEX(10_Lieux!$C:$C,V2063)</f>
        <v>Suisse</v>
      </c>
      <c r="U2063" s="14" t="n">
        <f aca="false">MATCH(A2063,10_Lieux!$A:$A,0)</f>
        <v>93</v>
      </c>
      <c r="V2063" s="14" t="n">
        <f aca="false">MATCH(B2063,10_Lieux!$A:$A,0)</f>
        <v>183</v>
      </c>
      <c r="W2063" s="14" t="n">
        <f aca="false">ROUND(6371*2*ASIN(SQRT(SIN(RADIANS(INDEX(10_Lieux!$F:$F,V2063)-INDEX(10_Lieux!$F:$F,U2063))/2)^2+COS(RADIANS(INDEX(10_Lieux!$F:$F,U2063)))*COS(RADIANS(INDEX(10_Lieux!$F:$F,V2063)))*SIN(RADIANS(INDEX(10_Lieux!$G:$G,V2063)-INDEX(10_Lieux!$G:$G,U2063))/2)^2)),1)</f>
        <v>506.1</v>
      </c>
      <c r="X2063" s="14" t="n">
        <f aca="false">ROUND(I2063/IF(I2063&lt;p_seuil_vitesse,p_vit_lente,p_vit_rapide)*60/15,0)*15</f>
        <v>405</v>
      </c>
      <c r="Y2063" s="14" t="n">
        <f aca="false">MAX(IF(INDEX(10_Lieux!$B:$B,U2063)&lt;&gt;"Ville",INDEX(10_Lieux!$I:$I,U2063),0),IF(INDEX(10_Lieux!$B:$B,V2063)&lt;&gt;"Ville",INDEX(10_Lieux!$I:$I,V2063),0))</f>
        <v>250</v>
      </c>
      <c r="Z2063" s="14" t="str">
        <f aca="false">A2063&amp;"|"&amp;B2063</f>
        <v>Bruxelles|Lausanne Airport</v>
      </c>
      <c r="AA2063" s="14" t="str">
        <f aca="false">IF(I2063&lt;p_local,"Local",IF(I2063&lt;p_vv_min,"Courte distance",IF(I2063&lt;p_tres_long,"Longue distance","Très longue distance")))</f>
        <v>Longue distance</v>
      </c>
    </row>
    <row r="2064" customFormat="false" ht="15" hidden="false" customHeight="true" outlineLevel="0" collapsed="false">
      <c r="A2064" s="1" t="s">
        <v>2209</v>
      </c>
      <c r="B2064" s="1" t="s">
        <v>158</v>
      </c>
      <c r="C2064" s="1" t="s">
        <v>34</v>
      </c>
      <c r="D2064" s="1" t="s">
        <v>653</v>
      </c>
      <c r="E2064" s="1" t="s">
        <v>2244</v>
      </c>
      <c r="F2064" s="14" t="s">
        <v>40</v>
      </c>
      <c r="G2064" s="14" t="str">
        <f aca="false">IF(I2064&lt;p_local,"Local → page infra",IF(H2064&gt;=p_ph1,"Phase 1",IF(H2064&gt;=p_ph2,"Phase 2","Phase 3")))</f>
        <v>Phase 3</v>
      </c>
      <c r="H2064" s="14" t="n">
        <f aca="false">IF(I2064&lt;p_local,0,IF(C2064="Aéroport → Aéroport",p_pts_plein,IF(Y2064&gt;0,IF(I2064&lt;=Y2064,p_pts_plein,IF(I2064&lt;=p_mult2*Y2064,p_pts_moyen,p_pts_r3)),IF(I2064&gt;=p_vv_min,p_pts_plein,IF(I2064&gt;=p_vv_moy,p_pts_moyen,p_pts_court))))+IF(INDEX(10_Lieux!$D:$D,U2064)=1,p_prio1,p_prio2)+IF(INDEX(10_Lieux!$D:$D,V2064)=1,p_prio1,p_prio2)+IF(K2064="Oui",p_tf,0)+p_hub*((INDEX(10_Lieux!$H:$H,U2064)="Hub")+(INDEX(10_Lieux!$H:$H,V2064)="Hub"))+IF(OR(INDEX(10_Lieux!$H:$H,U2064)="Premium",INDEX(10_Lieux!$H:$H,V2064)="Premium"),p_prem,0))</f>
        <v>40</v>
      </c>
      <c r="I2064" s="14" t="n">
        <f aca="false">ROUND(W2064*p_facteur,0)</f>
        <v>576</v>
      </c>
      <c r="J2064" s="14" t="str">
        <f aca="false">IF(X2064&lt;60,X2064&amp;" min",INT(X2064/60)&amp;" h"&amp;IF(MOD(X2064,60)=0,""," "&amp;TEXT(MOD(X2064,60),"00")))</f>
        <v>6 h</v>
      </c>
      <c r="K2064" s="14" t="str">
        <f aca="false">IF(S2064&lt;&gt;T2064,"Oui","Non")</f>
        <v>Oui</v>
      </c>
      <c r="L2064" s="14" t="str">
        <f aca="false">IF(AND(INDEX(10_Lieux!$B:$B,U2064)="Ville",INDEX(10_Lieux!$B:$B,V2064)="Ville"),"/chauffeur-prive/"&amp;INDEX(10_Lieux!$E:$E,U2064)&amp;"-"&amp;INDEX(10_Lieux!$E:$E,V2064)&amp;"/","/chauffeur-prive/"&amp;INDEX(10_Lieux!$E:$E,U2064)&amp;"/"&amp;INDEX(10_Lieux!$E:$E,V2064)&amp;"/")</f>
        <v>/chauffeur-prive/aeroport-lausanne-blecherette/liege/</v>
      </c>
      <c r="M2064" s="14" t="str">
        <f aca="false">IFERROR(INDEX($L:$L,MATCH(B2064&amp;"|"&amp;A2064,$Z:$Z,0)),"—")</f>
        <v>/chauffeur-prive/liege/aeroport-lausanne-blecherette/</v>
      </c>
      <c r="N2064" s="14" t="str">
        <f aca="false">IF(LEN("Chauffeur privé "&amp;INDEX(10_Lieux!$J:$J,U2064)&amp;" → "&amp;INDEX(10_Lieux!$J:$J,V2064)&amp;" | 24h/24")&gt;60,"Chauffeur privé "&amp;INDEX(10_Lieux!$J:$J,U2064)&amp;" → "&amp;INDEX(10_Lieux!$J:$J,V2064),"Chauffeur privé "&amp;INDEX(10_Lieux!$J:$J,U2064)&amp;" → "&amp;INDEX(10_Lieux!$J:$J,V2064)&amp;" | 24h/24")</f>
        <v>Chauffeur privé Aéroport Lausanne-Blécherette → Liège</v>
      </c>
      <c r="O2064" s="14" t="n">
        <f aca="false">LEN(N2064)</f>
        <v>53</v>
      </c>
      <c r="P2064" s="14" t="str">
        <f aca="false">"Chauffeur privé "&amp;INDEX(10_Lieux!$K:$K,U2064)&amp;" vers "&amp;INDEX(10_Lieux!$L:$L,V2064)</f>
        <v>Chauffeur privé de l'aéroport Lausanne-Blécherette vers Liège</v>
      </c>
      <c r="Q2064" s="14" t="str">
        <f aca="false">"Chauffeur privé "&amp;INDEX(10_Lieux!$K:$K,U2064)&amp;" vers "&amp;INDEX(10_Lieux!$L:$L,V2064)&amp;" : env. "&amp;I2064&amp;" km, "&amp;J2064&amp;" de route. Devis personnalisé, standard 24h/24 et 7j/7."</f>
        <v>Chauffeur privé de l'aéroport Lausanne-Blécherette vers Liège : env. 576 km, 6 h de route. Devis personnalisé, standard 24h/24 et 7j/7.</v>
      </c>
      <c r="R2064" s="14" t="n">
        <f aca="false">LEN(Q2064)</f>
        <v>135</v>
      </c>
      <c r="S2064" s="14" t="str">
        <f aca="false">INDEX(10_Lieux!$C:$C,U2064)</f>
        <v>Suisse</v>
      </c>
      <c r="T2064" s="14" t="str">
        <f aca="false">INDEX(10_Lieux!$C:$C,V2064)</f>
        <v>Belgique</v>
      </c>
      <c r="U2064" s="14" t="n">
        <f aca="false">MATCH(A2064,10_Lieux!$A:$A,0)</f>
        <v>183</v>
      </c>
      <c r="V2064" s="14" t="n">
        <f aca="false">MATCH(B2064,10_Lieux!$A:$A,0)</f>
        <v>94</v>
      </c>
      <c r="W2064" s="14" t="n">
        <f aca="false">ROUND(6371*2*ASIN(SQRT(SIN(RADIANS(INDEX(10_Lieux!$F:$F,V2064)-INDEX(10_Lieux!$F:$F,U2064))/2)^2+COS(RADIANS(INDEX(10_Lieux!$F:$F,U2064)))*COS(RADIANS(INDEX(10_Lieux!$F:$F,V2064)))*SIN(RADIANS(INDEX(10_Lieux!$G:$G,V2064)-INDEX(10_Lieux!$G:$G,U2064))/2)^2)),1)</f>
        <v>461</v>
      </c>
      <c r="X2064" s="14" t="n">
        <f aca="false">ROUND(I2064/IF(I2064&lt;p_seuil_vitesse,p_vit_lente,p_vit_rapide)*60/15,0)*15</f>
        <v>360</v>
      </c>
      <c r="Y2064" s="14" t="n">
        <f aca="false">MAX(IF(INDEX(10_Lieux!$B:$B,U2064)&lt;&gt;"Ville",INDEX(10_Lieux!$I:$I,U2064),0),IF(INDEX(10_Lieux!$B:$B,V2064)&lt;&gt;"Ville",INDEX(10_Lieux!$I:$I,V2064),0))</f>
        <v>250</v>
      </c>
      <c r="Z2064" s="14" t="str">
        <f aca="false">A2064&amp;"|"&amp;B2064</f>
        <v>Lausanne Airport|Liège</v>
      </c>
      <c r="AA2064" s="14" t="str">
        <f aca="false">IF(I2064&lt;p_local,"Local",IF(I2064&lt;p_vv_min,"Courte distance",IF(I2064&lt;p_tres_long,"Longue distance","Très longue distance")))</f>
        <v>Longue distance</v>
      </c>
    </row>
    <row r="2065" customFormat="false" ht="15" hidden="false" customHeight="true" outlineLevel="0" collapsed="false">
      <c r="A2065" s="1" t="s">
        <v>158</v>
      </c>
      <c r="B2065" s="1" t="s">
        <v>2209</v>
      </c>
      <c r="C2065" s="1" t="s">
        <v>35</v>
      </c>
      <c r="D2065" s="1" t="s">
        <v>653</v>
      </c>
      <c r="E2065" s="1" t="s">
        <v>2245</v>
      </c>
      <c r="F2065" s="14" t="s">
        <v>40</v>
      </c>
      <c r="G2065" s="14" t="str">
        <f aca="false">IF(I2065&lt;p_local,"Local → page infra",IF(H2065&gt;=p_ph1,"Phase 1",IF(H2065&gt;=p_ph2,"Phase 2","Phase 3")))</f>
        <v>Phase 3</v>
      </c>
      <c r="H2065" s="14" t="n">
        <f aca="false">IF(I2065&lt;p_local,0,IF(C2065="Aéroport → Aéroport",p_pts_plein,IF(Y2065&gt;0,IF(I2065&lt;=Y2065,p_pts_plein,IF(I2065&lt;=p_mult2*Y2065,p_pts_moyen,p_pts_r3)),IF(I2065&gt;=p_vv_min,p_pts_plein,IF(I2065&gt;=p_vv_moy,p_pts_moyen,p_pts_court))))+IF(INDEX(10_Lieux!$D:$D,U2065)=1,p_prio1,p_prio2)+IF(INDEX(10_Lieux!$D:$D,V2065)=1,p_prio1,p_prio2)+IF(K2065="Oui",p_tf,0)+p_hub*((INDEX(10_Lieux!$H:$H,U2065)="Hub")+(INDEX(10_Lieux!$H:$H,V2065)="Hub"))+IF(OR(INDEX(10_Lieux!$H:$H,U2065)="Premium",INDEX(10_Lieux!$H:$H,V2065)="Premium"),p_prem,0))</f>
        <v>40</v>
      </c>
      <c r="I2065" s="14" t="n">
        <f aca="false">ROUND(W2065*p_facteur,0)</f>
        <v>576</v>
      </c>
      <c r="J2065" s="14" t="str">
        <f aca="false">IF(X2065&lt;60,X2065&amp;" min",INT(X2065/60)&amp;" h"&amp;IF(MOD(X2065,60)=0,""," "&amp;TEXT(MOD(X2065,60),"00")))</f>
        <v>6 h</v>
      </c>
      <c r="K2065" s="14" t="str">
        <f aca="false">IF(S2065&lt;&gt;T2065,"Oui","Non")</f>
        <v>Oui</v>
      </c>
      <c r="L2065" s="14" t="str">
        <f aca="false">IF(AND(INDEX(10_Lieux!$B:$B,U2065)="Ville",INDEX(10_Lieux!$B:$B,V2065)="Ville"),"/chauffeur-prive/"&amp;INDEX(10_Lieux!$E:$E,U2065)&amp;"-"&amp;INDEX(10_Lieux!$E:$E,V2065)&amp;"/","/chauffeur-prive/"&amp;INDEX(10_Lieux!$E:$E,U2065)&amp;"/"&amp;INDEX(10_Lieux!$E:$E,V2065)&amp;"/")</f>
        <v>/chauffeur-prive/liege/aeroport-lausanne-blecherette/</v>
      </c>
      <c r="M2065" s="14" t="str">
        <f aca="false">IFERROR(INDEX($L:$L,MATCH(B2065&amp;"|"&amp;A2065,$Z:$Z,0)),"—")</f>
        <v>/chauffeur-prive/aeroport-lausanne-blecherette/liege/</v>
      </c>
      <c r="N2065" s="14" t="str">
        <f aca="false">IF(LEN("Chauffeur privé "&amp;INDEX(10_Lieux!$J:$J,U2065)&amp;" → "&amp;INDEX(10_Lieux!$J:$J,V2065)&amp;" | 24h/24")&gt;60,"Chauffeur privé "&amp;INDEX(10_Lieux!$J:$J,U2065)&amp;" → "&amp;INDEX(10_Lieux!$J:$J,V2065),"Chauffeur privé "&amp;INDEX(10_Lieux!$J:$J,U2065)&amp;" → "&amp;INDEX(10_Lieux!$J:$J,V2065)&amp;" | 24h/24")</f>
        <v>Chauffeur privé Liège → Aéroport Lausanne-Blécherette</v>
      </c>
      <c r="O2065" s="14" t="n">
        <f aca="false">LEN(N2065)</f>
        <v>53</v>
      </c>
      <c r="P2065" s="14" t="str">
        <f aca="false">"Chauffeur privé "&amp;INDEX(10_Lieux!$K:$K,U2065)&amp;" vers "&amp;INDEX(10_Lieux!$L:$L,V2065)</f>
        <v>Chauffeur privé de Liège vers l'aéroport Lausanne-Blécherette</v>
      </c>
      <c r="Q2065" s="14" t="str">
        <f aca="false">"Chauffeur privé "&amp;INDEX(10_Lieux!$K:$K,U2065)&amp;" vers "&amp;INDEX(10_Lieux!$L:$L,V2065)&amp;" : env. "&amp;I2065&amp;" km, "&amp;J2065&amp;" de route. Devis personnalisé, standard 24h/24 et 7j/7."</f>
        <v>Chauffeur privé de Liège vers l'aéroport Lausanne-Blécherette : env. 576 km, 6 h de route. Devis personnalisé, standard 24h/24 et 7j/7.</v>
      </c>
      <c r="R2065" s="14" t="n">
        <f aca="false">LEN(Q2065)</f>
        <v>135</v>
      </c>
      <c r="S2065" s="14" t="str">
        <f aca="false">INDEX(10_Lieux!$C:$C,U2065)</f>
        <v>Belgique</v>
      </c>
      <c r="T2065" s="14" t="str">
        <f aca="false">INDEX(10_Lieux!$C:$C,V2065)</f>
        <v>Suisse</v>
      </c>
      <c r="U2065" s="14" t="n">
        <f aca="false">MATCH(A2065,10_Lieux!$A:$A,0)</f>
        <v>94</v>
      </c>
      <c r="V2065" s="14" t="n">
        <f aca="false">MATCH(B2065,10_Lieux!$A:$A,0)</f>
        <v>183</v>
      </c>
      <c r="W2065" s="14" t="n">
        <f aca="false">ROUND(6371*2*ASIN(SQRT(SIN(RADIANS(INDEX(10_Lieux!$F:$F,V2065)-INDEX(10_Lieux!$F:$F,U2065))/2)^2+COS(RADIANS(INDEX(10_Lieux!$F:$F,U2065)))*COS(RADIANS(INDEX(10_Lieux!$F:$F,V2065)))*SIN(RADIANS(INDEX(10_Lieux!$G:$G,V2065)-INDEX(10_Lieux!$G:$G,U2065))/2)^2)),1)</f>
        <v>461</v>
      </c>
      <c r="X2065" s="14" t="n">
        <f aca="false">ROUND(I2065/IF(I2065&lt;p_seuil_vitesse,p_vit_lente,p_vit_rapide)*60/15,0)*15</f>
        <v>360</v>
      </c>
      <c r="Y2065" s="14" t="n">
        <f aca="false">MAX(IF(INDEX(10_Lieux!$B:$B,U2065)&lt;&gt;"Ville",INDEX(10_Lieux!$I:$I,U2065),0),IF(INDEX(10_Lieux!$B:$B,V2065)&lt;&gt;"Ville",INDEX(10_Lieux!$I:$I,V2065),0))</f>
        <v>250</v>
      </c>
      <c r="Z2065" s="14" t="str">
        <f aca="false">A2065&amp;"|"&amp;B2065</f>
        <v>Liège|Lausanne Airport</v>
      </c>
      <c r="AA2065" s="14" t="str">
        <f aca="false">IF(I2065&lt;p_local,"Local",IF(I2065&lt;p_vv_min,"Courte distance",IF(I2065&lt;p_tres_long,"Longue distance","Très longue distance")))</f>
        <v>Longue distance</v>
      </c>
    </row>
    <row r="2066" customFormat="false" ht="15" hidden="false" customHeight="true" outlineLevel="0" collapsed="false">
      <c r="A2066" s="1" t="s">
        <v>2209</v>
      </c>
      <c r="B2066" s="1" t="s">
        <v>160</v>
      </c>
      <c r="C2066" s="1" t="s">
        <v>34</v>
      </c>
      <c r="D2066" s="1" t="s">
        <v>653</v>
      </c>
      <c r="E2066" s="1" t="s">
        <v>2246</v>
      </c>
      <c r="F2066" s="14" t="s">
        <v>40</v>
      </c>
      <c r="G2066" s="14" t="str">
        <f aca="false">IF(I2066&lt;p_local,"Local → page infra",IF(H2066&gt;=p_ph1,"Phase 1",IF(H2066&gt;=p_ph2,"Phase 2","Phase 3")))</f>
        <v>Phase 3</v>
      </c>
      <c r="H2066" s="14" t="n">
        <f aca="false">IF(I2066&lt;p_local,0,IF(C2066="Aéroport → Aéroport",p_pts_plein,IF(Y2066&gt;0,IF(I2066&lt;=Y2066,p_pts_plein,IF(I2066&lt;=p_mult2*Y2066,p_pts_moyen,p_pts_r3)),IF(I2066&gt;=p_vv_min,p_pts_plein,IF(I2066&gt;=p_vv_moy,p_pts_moyen,p_pts_court))))+IF(INDEX(10_Lieux!$D:$D,U2066)=1,p_prio1,p_prio2)+IF(INDEX(10_Lieux!$D:$D,V2066)=1,p_prio1,p_prio2)+IF(K2066="Oui",p_tf,0)+p_hub*((INDEX(10_Lieux!$H:$H,U2066)="Hub")+(INDEX(10_Lieux!$H:$H,V2066)="Hub"))+IF(OR(INDEX(10_Lieux!$H:$H,U2066)="Premium",INDEX(10_Lieux!$H:$H,V2066)="Premium"),p_prem,0))</f>
        <v>40</v>
      </c>
      <c r="I2066" s="14" t="n">
        <f aca="false">ROUND(W2066*p_facteur,0)</f>
        <v>573</v>
      </c>
      <c r="J2066" s="14" t="str">
        <f aca="false">IF(X2066&lt;60,X2066&amp;" min",INT(X2066/60)&amp;" h"&amp;IF(MOD(X2066,60)=0,""," "&amp;TEXT(MOD(X2066,60),"00")))</f>
        <v>6 h</v>
      </c>
      <c r="K2066" s="14" t="str">
        <f aca="false">IF(S2066&lt;&gt;T2066,"Oui","Non")</f>
        <v>Oui</v>
      </c>
      <c r="L2066" s="14" t="str">
        <f aca="false">IF(AND(INDEX(10_Lieux!$B:$B,U2066)="Ville",INDEX(10_Lieux!$B:$B,V2066)="Ville"),"/chauffeur-prive/"&amp;INDEX(10_Lieux!$E:$E,U2066)&amp;"-"&amp;INDEX(10_Lieux!$E:$E,V2066)&amp;"/","/chauffeur-prive/"&amp;INDEX(10_Lieux!$E:$E,U2066)&amp;"/"&amp;INDEX(10_Lieux!$E:$E,V2066)&amp;"/")</f>
        <v>/chauffeur-prive/aeroport-lausanne-blecherette/charleroi/</v>
      </c>
      <c r="M2066" s="14" t="str">
        <f aca="false">IFERROR(INDEX($L:$L,MATCH(B2066&amp;"|"&amp;A2066,$Z:$Z,0)),"—")</f>
        <v>/chauffeur-prive/charleroi/aeroport-lausanne-blecherette/</v>
      </c>
      <c r="N2066" s="14" t="str">
        <f aca="false">IF(LEN("Chauffeur privé "&amp;INDEX(10_Lieux!$J:$J,U2066)&amp;" → "&amp;INDEX(10_Lieux!$J:$J,V2066)&amp;" | 24h/24")&gt;60,"Chauffeur privé "&amp;INDEX(10_Lieux!$J:$J,U2066)&amp;" → "&amp;INDEX(10_Lieux!$J:$J,V2066),"Chauffeur privé "&amp;INDEX(10_Lieux!$J:$J,U2066)&amp;" → "&amp;INDEX(10_Lieux!$J:$J,V2066)&amp;" | 24h/24")</f>
        <v>Chauffeur privé Aéroport Lausanne-Blécherette → Charleroi</v>
      </c>
      <c r="O2066" s="14" t="n">
        <f aca="false">LEN(N2066)</f>
        <v>57</v>
      </c>
      <c r="P2066" s="14" t="str">
        <f aca="false">"Chauffeur privé "&amp;INDEX(10_Lieux!$K:$K,U2066)&amp;" vers "&amp;INDEX(10_Lieux!$L:$L,V2066)</f>
        <v>Chauffeur privé de l'aéroport Lausanne-Blécherette vers Charleroi</v>
      </c>
      <c r="Q2066" s="14" t="str">
        <f aca="false">"Chauffeur privé "&amp;INDEX(10_Lieux!$K:$K,U2066)&amp;" vers "&amp;INDEX(10_Lieux!$L:$L,V2066)&amp;" : env. "&amp;I2066&amp;" km, "&amp;J2066&amp;" de route. Devis personnalisé, standard 24h/24 et 7j/7."</f>
        <v>Chauffeur privé de l'aéroport Lausanne-Blécherette vers Charleroi : env. 573 km, 6 h de route. Devis personnalisé, standard 24h/24 et 7j/7.</v>
      </c>
      <c r="R2066" s="14" t="n">
        <f aca="false">LEN(Q2066)</f>
        <v>139</v>
      </c>
      <c r="S2066" s="14" t="str">
        <f aca="false">INDEX(10_Lieux!$C:$C,U2066)</f>
        <v>Suisse</v>
      </c>
      <c r="T2066" s="14" t="str">
        <f aca="false">INDEX(10_Lieux!$C:$C,V2066)</f>
        <v>Belgique</v>
      </c>
      <c r="U2066" s="14" t="n">
        <f aca="false">MATCH(A2066,10_Lieux!$A:$A,0)</f>
        <v>183</v>
      </c>
      <c r="V2066" s="14" t="n">
        <f aca="false">MATCH(B2066,10_Lieux!$A:$A,0)</f>
        <v>96</v>
      </c>
      <c r="W2066" s="14" t="n">
        <f aca="false">ROUND(6371*2*ASIN(SQRT(SIN(RADIANS(INDEX(10_Lieux!$F:$F,V2066)-INDEX(10_Lieux!$F:$F,U2066))/2)^2+COS(RADIANS(INDEX(10_Lieux!$F:$F,U2066)))*COS(RADIANS(INDEX(10_Lieux!$F:$F,V2066)))*SIN(RADIANS(INDEX(10_Lieux!$G:$G,V2066)-INDEX(10_Lieux!$G:$G,U2066))/2)^2)),1)</f>
        <v>458.6</v>
      </c>
      <c r="X2066" s="14" t="n">
        <f aca="false">ROUND(I2066/IF(I2066&lt;p_seuil_vitesse,p_vit_lente,p_vit_rapide)*60/15,0)*15</f>
        <v>360</v>
      </c>
      <c r="Y2066" s="14" t="n">
        <f aca="false">MAX(IF(INDEX(10_Lieux!$B:$B,U2066)&lt;&gt;"Ville",INDEX(10_Lieux!$I:$I,U2066),0),IF(INDEX(10_Lieux!$B:$B,V2066)&lt;&gt;"Ville",INDEX(10_Lieux!$I:$I,V2066),0))</f>
        <v>250</v>
      </c>
      <c r="Z2066" s="14" t="str">
        <f aca="false">A2066&amp;"|"&amp;B2066</f>
        <v>Lausanne Airport|Charleroi</v>
      </c>
      <c r="AA2066" s="14" t="str">
        <f aca="false">IF(I2066&lt;p_local,"Local",IF(I2066&lt;p_vv_min,"Courte distance",IF(I2066&lt;p_tres_long,"Longue distance","Très longue distance")))</f>
        <v>Longue distance</v>
      </c>
    </row>
    <row r="2067" customFormat="false" ht="15" hidden="false" customHeight="true" outlineLevel="0" collapsed="false">
      <c r="A2067" s="1" t="s">
        <v>160</v>
      </c>
      <c r="B2067" s="1" t="s">
        <v>2209</v>
      </c>
      <c r="C2067" s="1" t="s">
        <v>35</v>
      </c>
      <c r="D2067" s="1" t="s">
        <v>653</v>
      </c>
      <c r="E2067" s="1" t="s">
        <v>2247</v>
      </c>
      <c r="F2067" s="14" t="s">
        <v>40</v>
      </c>
      <c r="G2067" s="14" t="str">
        <f aca="false">IF(I2067&lt;p_local,"Local → page infra",IF(H2067&gt;=p_ph1,"Phase 1",IF(H2067&gt;=p_ph2,"Phase 2","Phase 3")))</f>
        <v>Phase 3</v>
      </c>
      <c r="H2067" s="14" t="n">
        <f aca="false">IF(I2067&lt;p_local,0,IF(C2067="Aéroport → Aéroport",p_pts_plein,IF(Y2067&gt;0,IF(I2067&lt;=Y2067,p_pts_plein,IF(I2067&lt;=p_mult2*Y2067,p_pts_moyen,p_pts_r3)),IF(I2067&gt;=p_vv_min,p_pts_plein,IF(I2067&gt;=p_vv_moy,p_pts_moyen,p_pts_court))))+IF(INDEX(10_Lieux!$D:$D,U2067)=1,p_prio1,p_prio2)+IF(INDEX(10_Lieux!$D:$D,V2067)=1,p_prio1,p_prio2)+IF(K2067="Oui",p_tf,0)+p_hub*((INDEX(10_Lieux!$H:$H,U2067)="Hub")+(INDEX(10_Lieux!$H:$H,V2067)="Hub"))+IF(OR(INDEX(10_Lieux!$H:$H,U2067)="Premium",INDEX(10_Lieux!$H:$H,V2067)="Premium"),p_prem,0))</f>
        <v>40</v>
      </c>
      <c r="I2067" s="14" t="n">
        <f aca="false">ROUND(W2067*p_facteur,0)</f>
        <v>573</v>
      </c>
      <c r="J2067" s="14" t="str">
        <f aca="false">IF(X2067&lt;60,X2067&amp;" min",INT(X2067/60)&amp;" h"&amp;IF(MOD(X2067,60)=0,""," "&amp;TEXT(MOD(X2067,60),"00")))</f>
        <v>6 h</v>
      </c>
      <c r="K2067" s="14" t="str">
        <f aca="false">IF(S2067&lt;&gt;T2067,"Oui","Non")</f>
        <v>Oui</v>
      </c>
      <c r="L2067" s="14" t="str">
        <f aca="false">IF(AND(INDEX(10_Lieux!$B:$B,U2067)="Ville",INDEX(10_Lieux!$B:$B,V2067)="Ville"),"/chauffeur-prive/"&amp;INDEX(10_Lieux!$E:$E,U2067)&amp;"-"&amp;INDEX(10_Lieux!$E:$E,V2067)&amp;"/","/chauffeur-prive/"&amp;INDEX(10_Lieux!$E:$E,U2067)&amp;"/"&amp;INDEX(10_Lieux!$E:$E,V2067)&amp;"/")</f>
        <v>/chauffeur-prive/charleroi/aeroport-lausanne-blecherette/</v>
      </c>
      <c r="M2067" s="14" t="str">
        <f aca="false">IFERROR(INDEX($L:$L,MATCH(B2067&amp;"|"&amp;A2067,$Z:$Z,0)),"—")</f>
        <v>/chauffeur-prive/aeroport-lausanne-blecherette/charleroi/</v>
      </c>
      <c r="N2067" s="14" t="str">
        <f aca="false">IF(LEN("Chauffeur privé "&amp;INDEX(10_Lieux!$J:$J,U2067)&amp;" → "&amp;INDEX(10_Lieux!$J:$J,V2067)&amp;" | 24h/24")&gt;60,"Chauffeur privé "&amp;INDEX(10_Lieux!$J:$J,U2067)&amp;" → "&amp;INDEX(10_Lieux!$J:$J,V2067),"Chauffeur privé "&amp;INDEX(10_Lieux!$J:$J,U2067)&amp;" → "&amp;INDEX(10_Lieux!$J:$J,V2067)&amp;" | 24h/24")</f>
        <v>Chauffeur privé Charleroi → Aéroport Lausanne-Blécherette</v>
      </c>
      <c r="O2067" s="14" t="n">
        <f aca="false">LEN(N2067)</f>
        <v>57</v>
      </c>
      <c r="P2067" s="14" t="str">
        <f aca="false">"Chauffeur privé "&amp;INDEX(10_Lieux!$K:$K,U2067)&amp;" vers "&amp;INDEX(10_Lieux!$L:$L,V2067)</f>
        <v>Chauffeur privé de Charleroi vers l'aéroport Lausanne-Blécherette</v>
      </c>
      <c r="Q2067" s="14" t="str">
        <f aca="false">"Chauffeur privé "&amp;INDEX(10_Lieux!$K:$K,U2067)&amp;" vers "&amp;INDEX(10_Lieux!$L:$L,V2067)&amp;" : env. "&amp;I2067&amp;" km, "&amp;J2067&amp;" de route. Devis personnalisé, standard 24h/24 et 7j/7."</f>
        <v>Chauffeur privé de Charleroi vers l'aéroport Lausanne-Blécherette : env. 573 km, 6 h de route. Devis personnalisé, standard 24h/24 et 7j/7.</v>
      </c>
      <c r="R2067" s="14" t="n">
        <f aca="false">LEN(Q2067)</f>
        <v>139</v>
      </c>
      <c r="S2067" s="14" t="str">
        <f aca="false">INDEX(10_Lieux!$C:$C,U2067)</f>
        <v>Belgique</v>
      </c>
      <c r="T2067" s="14" t="str">
        <f aca="false">INDEX(10_Lieux!$C:$C,V2067)</f>
        <v>Suisse</v>
      </c>
      <c r="U2067" s="14" t="n">
        <f aca="false">MATCH(A2067,10_Lieux!$A:$A,0)</f>
        <v>96</v>
      </c>
      <c r="V2067" s="14" t="n">
        <f aca="false">MATCH(B2067,10_Lieux!$A:$A,0)</f>
        <v>183</v>
      </c>
      <c r="W2067" s="14" t="n">
        <f aca="false">ROUND(6371*2*ASIN(SQRT(SIN(RADIANS(INDEX(10_Lieux!$F:$F,V2067)-INDEX(10_Lieux!$F:$F,U2067))/2)^2+COS(RADIANS(INDEX(10_Lieux!$F:$F,U2067)))*COS(RADIANS(INDEX(10_Lieux!$F:$F,V2067)))*SIN(RADIANS(INDEX(10_Lieux!$G:$G,V2067)-INDEX(10_Lieux!$G:$G,U2067))/2)^2)),1)</f>
        <v>458.6</v>
      </c>
      <c r="X2067" s="14" t="n">
        <f aca="false">ROUND(I2067/IF(I2067&lt;p_seuil_vitesse,p_vit_lente,p_vit_rapide)*60/15,0)*15</f>
        <v>360</v>
      </c>
      <c r="Y2067" s="14" t="n">
        <f aca="false">MAX(IF(INDEX(10_Lieux!$B:$B,U2067)&lt;&gt;"Ville",INDEX(10_Lieux!$I:$I,U2067),0),IF(INDEX(10_Lieux!$B:$B,V2067)&lt;&gt;"Ville",INDEX(10_Lieux!$I:$I,V2067),0))</f>
        <v>250</v>
      </c>
      <c r="Z2067" s="14" t="str">
        <f aca="false">A2067&amp;"|"&amp;B2067</f>
        <v>Charleroi|Lausanne Airport</v>
      </c>
      <c r="AA2067" s="14" t="str">
        <f aca="false">IF(I2067&lt;p_local,"Local",IF(I2067&lt;p_vv_min,"Courte distance",IF(I2067&lt;p_tres_long,"Longue distance","Très longue distance")))</f>
        <v>Longue distance</v>
      </c>
    </row>
    <row r="2068" customFormat="false" ht="15" hidden="false" customHeight="true" outlineLevel="0" collapsed="false">
      <c r="A2068" s="1" t="s">
        <v>2209</v>
      </c>
      <c r="B2068" s="1" t="s">
        <v>162</v>
      </c>
      <c r="C2068" s="1" t="s">
        <v>34</v>
      </c>
      <c r="D2068" s="1" t="s">
        <v>653</v>
      </c>
      <c r="E2068" s="1" t="s">
        <v>2248</v>
      </c>
      <c r="F2068" s="14" t="s">
        <v>40</v>
      </c>
      <c r="G2068" s="14" t="str">
        <f aca="false">IF(I2068&lt;p_local,"Local → page infra",IF(H2068&gt;=p_ph1,"Phase 1",IF(H2068&gt;=p_ph2,"Phase 2","Phase 3")))</f>
        <v>Phase 3</v>
      </c>
      <c r="H2068" s="14" t="n">
        <f aca="false">IF(I2068&lt;p_local,0,IF(C2068="Aéroport → Aéroport",p_pts_plein,IF(Y2068&gt;0,IF(I2068&lt;=Y2068,p_pts_plein,IF(I2068&lt;=p_mult2*Y2068,p_pts_moyen,p_pts_r3)),IF(I2068&gt;=p_vv_min,p_pts_plein,IF(I2068&gt;=p_vv_moy,p_pts_moyen,p_pts_court))))+IF(INDEX(10_Lieux!$D:$D,U2068)=1,p_prio1,p_prio2)+IF(INDEX(10_Lieux!$D:$D,V2068)=1,p_prio1,p_prio2)+IF(K2068="Oui",p_tf,0)+p_hub*((INDEX(10_Lieux!$H:$H,U2068)="Hub")+(INDEX(10_Lieux!$H:$H,V2068)="Hub"))+IF(OR(INDEX(10_Lieux!$H:$H,U2068)="Premium",INDEX(10_Lieux!$H:$H,V2068)="Premium"),p_prem,0))</f>
        <v>60</v>
      </c>
      <c r="I2068" s="14" t="n">
        <f aca="false">ROUND(W2068*p_facteur,0)</f>
        <v>168</v>
      </c>
      <c r="J2068" s="14" t="str">
        <f aca="false">IF(X2068&lt;60,X2068&amp;" min",INT(X2068/60)&amp;" h"&amp;IF(MOD(X2068,60)=0,""," "&amp;TEXT(MOD(X2068,60),"00")))</f>
        <v>1 h 45</v>
      </c>
      <c r="K2068" s="14" t="str">
        <f aca="false">IF(S2068&lt;&gt;T2068,"Oui","Non")</f>
        <v>Non</v>
      </c>
      <c r="L2068" s="14" t="str">
        <f aca="false">IF(AND(INDEX(10_Lieux!$B:$B,U2068)="Ville",INDEX(10_Lieux!$B:$B,V2068)="Ville"),"/chauffeur-prive/"&amp;INDEX(10_Lieux!$E:$E,U2068)&amp;"-"&amp;INDEX(10_Lieux!$E:$E,V2068)&amp;"/","/chauffeur-prive/"&amp;INDEX(10_Lieux!$E:$E,U2068)&amp;"/"&amp;INDEX(10_Lieux!$E:$E,V2068)&amp;"/")</f>
        <v>/chauffeur-prive/aeroport-lausanne-blecherette/bale/</v>
      </c>
      <c r="M2068" s="14" t="str">
        <f aca="false">IFERROR(INDEX($L:$L,MATCH(B2068&amp;"|"&amp;A2068,$Z:$Z,0)),"—")</f>
        <v>/chauffeur-prive/bale/aeroport-lausanne-blecherette/</v>
      </c>
      <c r="N2068" s="14" t="str">
        <f aca="false">IF(LEN("Chauffeur privé "&amp;INDEX(10_Lieux!$J:$J,U2068)&amp;" → "&amp;INDEX(10_Lieux!$J:$J,V2068)&amp;" | 24h/24")&gt;60,"Chauffeur privé "&amp;INDEX(10_Lieux!$J:$J,U2068)&amp;" → "&amp;INDEX(10_Lieux!$J:$J,V2068),"Chauffeur privé "&amp;INDEX(10_Lieux!$J:$J,U2068)&amp;" → "&amp;INDEX(10_Lieux!$J:$J,V2068)&amp;" | 24h/24")</f>
        <v>Chauffeur privé Aéroport Lausanne-Blécherette → Bâle</v>
      </c>
      <c r="O2068" s="14" t="n">
        <f aca="false">LEN(N2068)</f>
        <v>52</v>
      </c>
      <c r="P2068" s="14" t="str">
        <f aca="false">"Chauffeur privé "&amp;INDEX(10_Lieux!$K:$K,U2068)&amp;" vers "&amp;INDEX(10_Lieux!$L:$L,V2068)</f>
        <v>Chauffeur privé de l'aéroport Lausanne-Blécherette vers Bâle</v>
      </c>
      <c r="Q2068" s="14" t="str">
        <f aca="false">"Chauffeur privé "&amp;INDEX(10_Lieux!$K:$K,U2068)&amp;" vers "&amp;INDEX(10_Lieux!$L:$L,V2068)&amp;" : env. "&amp;I2068&amp;" km, "&amp;J2068&amp;" de route. Devis personnalisé, standard 24h/24 et 7j/7."</f>
        <v>Chauffeur privé de l'aéroport Lausanne-Blécherette vers Bâle : env. 168 km, 1 h 45 de route. Devis personnalisé, standard 24h/24 et 7j/7.</v>
      </c>
      <c r="R2068" s="14" t="n">
        <f aca="false">LEN(Q2068)</f>
        <v>137</v>
      </c>
      <c r="S2068" s="14" t="str">
        <f aca="false">INDEX(10_Lieux!$C:$C,U2068)</f>
        <v>Suisse</v>
      </c>
      <c r="T2068" s="14" t="str">
        <f aca="false">INDEX(10_Lieux!$C:$C,V2068)</f>
        <v>Suisse</v>
      </c>
      <c r="U2068" s="14" t="n">
        <f aca="false">MATCH(A2068,10_Lieux!$A:$A,0)</f>
        <v>183</v>
      </c>
      <c r="V2068" s="14" t="n">
        <f aca="false">MATCH(B2068,10_Lieux!$A:$A,0)</f>
        <v>121</v>
      </c>
      <c r="W2068" s="14" t="n">
        <f aca="false">ROUND(6371*2*ASIN(SQRT(SIN(RADIANS(INDEX(10_Lieux!$F:$F,V2068)-INDEX(10_Lieux!$F:$F,U2068))/2)^2+COS(RADIANS(INDEX(10_Lieux!$F:$F,U2068)))*COS(RADIANS(INDEX(10_Lieux!$F:$F,V2068)))*SIN(RADIANS(INDEX(10_Lieux!$G:$G,V2068)-INDEX(10_Lieux!$G:$G,U2068))/2)^2)),1)</f>
        <v>134.7</v>
      </c>
      <c r="X2068" s="14" t="n">
        <f aca="false">ROUND(I2068/IF(I2068&lt;p_seuil_vitesse,p_vit_lente,p_vit_rapide)*60/15,0)*15</f>
        <v>105</v>
      </c>
      <c r="Y2068" s="14" t="n">
        <f aca="false">MAX(IF(INDEX(10_Lieux!$B:$B,U2068)&lt;&gt;"Ville",INDEX(10_Lieux!$I:$I,U2068),0),IF(INDEX(10_Lieux!$B:$B,V2068)&lt;&gt;"Ville",INDEX(10_Lieux!$I:$I,V2068),0))</f>
        <v>250</v>
      </c>
      <c r="Z2068" s="14" t="str">
        <f aca="false">A2068&amp;"|"&amp;B2068</f>
        <v>Lausanne Airport|Bâle</v>
      </c>
      <c r="AA2068" s="14" t="str">
        <f aca="false">IF(I2068&lt;p_local,"Local",IF(I2068&lt;p_vv_min,"Courte distance",IF(I2068&lt;p_tres_long,"Longue distance","Très longue distance")))</f>
        <v>Longue distance</v>
      </c>
    </row>
    <row r="2069" customFormat="false" ht="15" hidden="false" customHeight="true" outlineLevel="0" collapsed="false">
      <c r="A2069" s="1" t="s">
        <v>162</v>
      </c>
      <c r="B2069" s="1" t="s">
        <v>2209</v>
      </c>
      <c r="C2069" s="1" t="s">
        <v>35</v>
      </c>
      <c r="D2069" s="1" t="s">
        <v>653</v>
      </c>
      <c r="E2069" s="1" t="s">
        <v>2249</v>
      </c>
      <c r="F2069" s="14" t="s">
        <v>40</v>
      </c>
      <c r="G2069" s="14" t="str">
        <f aca="false">IF(I2069&lt;p_local,"Local → page infra",IF(H2069&gt;=p_ph1,"Phase 1",IF(H2069&gt;=p_ph2,"Phase 2","Phase 3")))</f>
        <v>Phase 3</v>
      </c>
      <c r="H2069" s="14" t="n">
        <f aca="false">IF(I2069&lt;p_local,0,IF(C2069="Aéroport → Aéroport",p_pts_plein,IF(Y2069&gt;0,IF(I2069&lt;=Y2069,p_pts_plein,IF(I2069&lt;=p_mult2*Y2069,p_pts_moyen,p_pts_r3)),IF(I2069&gt;=p_vv_min,p_pts_plein,IF(I2069&gt;=p_vv_moy,p_pts_moyen,p_pts_court))))+IF(INDEX(10_Lieux!$D:$D,U2069)=1,p_prio1,p_prio2)+IF(INDEX(10_Lieux!$D:$D,V2069)=1,p_prio1,p_prio2)+IF(K2069="Oui",p_tf,0)+p_hub*((INDEX(10_Lieux!$H:$H,U2069)="Hub")+(INDEX(10_Lieux!$H:$H,V2069)="Hub"))+IF(OR(INDEX(10_Lieux!$H:$H,U2069)="Premium",INDEX(10_Lieux!$H:$H,V2069)="Premium"),p_prem,0))</f>
        <v>60</v>
      </c>
      <c r="I2069" s="14" t="n">
        <f aca="false">ROUND(W2069*p_facteur,0)</f>
        <v>168</v>
      </c>
      <c r="J2069" s="14" t="str">
        <f aca="false">IF(X2069&lt;60,X2069&amp;" min",INT(X2069/60)&amp;" h"&amp;IF(MOD(X2069,60)=0,""," "&amp;TEXT(MOD(X2069,60),"00")))</f>
        <v>1 h 45</v>
      </c>
      <c r="K2069" s="14" t="str">
        <f aca="false">IF(S2069&lt;&gt;T2069,"Oui","Non")</f>
        <v>Non</v>
      </c>
      <c r="L2069" s="14" t="str">
        <f aca="false">IF(AND(INDEX(10_Lieux!$B:$B,U2069)="Ville",INDEX(10_Lieux!$B:$B,V2069)="Ville"),"/chauffeur-prive/"&amp;INDEX(10_Lieux!$E:$E,U2069)&amp;"-"&amp;INDEX(10_Lieux!$E:$E,V2069)&amp;"/","/chauffeur-prive/"&amp;INDEX(10_Lieux!$E:$E,U2069)&amp;"/"&amp;INDEX(10_Lieux!$E:$E,V2069)&amp;"/")</f>
        <v>/chauffeur-prive/bale/aeroport-lausanne-blecherette/</v>
      </c>
      <c r="M2069" s="14" t="str">
        <f aca="false">IFERROR(INDEX($L:$L,MATCH(B2069&amp;"|"&amp;A2069,$Z:$Z,0)),"—")</f>
        <v>/chauffeur-prive/aeroport-lausanne-blecherette/bale/</v>
      </c>
      <c r="N2069" s="14" t="str">
        <f aca="false">IF(LEN("Chauffeur privé "&amp;INDEX(10_Lieux!$J:$J,U2069)&amp;" → "&amp;INDEX(10_Lieux!$J:$J,V2069)&amp;" | 24h/24")&gt;60,"Chauffeur privé "&amp;INDEX(10_Lieux!$J:$J,U2069)&amp;" → "&amp;INDEX(10_Lieux!$J:$J,V2069),"Chauffeur privé "&amp;INDEX(10_Lieux!$J:$J,U2069)&amp;" → "&amp;INDEX(10_Lieux!$J:$J,V2069)&amp;" | 24h/24")</f>
        <v>Chauffeur privé Bâle → Aéroport Lausanne-Blécherette</v>
      </c>
      <c r="O2069" s="14" t="n">
        <f aca="false">LEN(N2069)</f>
        <v>52</v>
      </c>
      <c r="P2069" s="14" t="str">
        <f aca="false">"Chauffeur privé "&amp;INDEX(10_Lieux!$K:$K,U2069)&amp;" vers "&amp;INDEX(10_Lieux!$L:$L,V2069)</f>
        <v>Chauffeur privé de Bâle vers l'aéroport Lausanne-Blécherette</v>
      </c>
      <c r="Q2069" s="14" t="str">
        <f aca="false">"Chauffeur privé "&amp;INDEX(10_Lieux!$K:$K,U2069)&amp;" vers "&amp;INDEX(10_Lieux!$L:$L,V2069)&amp;" : env. "&amp;I2069&amp;" km, "&amp;J2069&amp;" de route. Devis personnalisé, standard 24h/24 et 7j/7."</f>
        <v>Chauffeur privé de Bâle vers l'aéroport Lausanne-Blécherette : env. 168 km, 1 h 45 de route. Devis personnalisé, standard 24h/24 et 7j/7.</v>
      </c>
      <c r="R2069" s="14" t="n">
        <f aca="false">LEN(Q2069)</f>
        <v>137</v>
      </c>
      <c r="S2069" s="14" t="str">
        <f aca="false">INDEX(10_Lieux!$C:$C,U2069)</f>
        <v>Suisse</v>
      </c>
      <c r="T2069" s="14" t="str">
        <f aca="false">INDEX(10_Lieux!$C:$C,V2069)</f>
        <v>Suisse</v>
      </c>
      <c r="U2069" s="14" t="n">
        <f aca="false">MATCH(A2069,10_Lieux!$A:$A,0)</f>
        <v>121</v>
      </c>
      <c r="V2069" s="14" t="n">
        <f aca="false">MATCH(B2069,10_Lieux!$A:$A,0)</f>
        <v>183</v>
      </c>
      <c r="W2069" s="14" t="n">
        <f aca="false">ROUND(6371*2*ASIN(SQRT(SIN(RADIANS(INDEX(10_Lieux!$F:$F,V2069)-INDEX(10_Lieux!$F:$F,U2069))/2)^2+COS(RADIANS(INDEX(10_Lieux!$F:$F,U2069)))*COS(RADIANS(INDEX(10_Lieux!$F:$F,V2069)))*SIN(RADIANS(INDEX(10_Lieux!$G:$G,V2069)-INDEX(10_Lieux!$G:$G,U2069))/2)^2)),1)</f>
        <v>134.7</v>
      </c>
      <c r="X2069" s="14" t="n">
        <f aca="false">ROUND(I2069/IF(I2069&lt;p_seuil_vitesse,p_vit_lente,p_vit_rapide)*60/15,0)*15</f>
        <v>105</v>
      </c>
      <c r="Y2069" s="14" t="n">
        <f aca="false">MAX(IF(INDEX(10_Lieux!$B:$B,U2069)&lt;&gt;"Ville",INDEX(10_Lieux!$I:$I,U2069),0),IF(INDEX(10_Lieux!$B:$B,V2069)&lt;&gt;"Ville",INDEX(10_Lieux!$I:$I,V2069),0))</f>
        <v>250</v>
      </c>
      <c r="Z2069" s="14" t="str">
        <f aca="false">A2069&amp;"|"&amp;B2069</f>
        <v>Bâle|Lausanne Airport</v>
      </c>
      <c r="AA2069" s="14" t="str">
        <f aca="false">IF(I2069&lt;p_local,"Local",IF(I2069&lt;p_vv_min,"Courte distance",IF(I2069&lt;p_tres_long,"Longue distance","Très longue distance")))</f>
        <v>Longue distance</v>
      </c>
    </row>
    <row r="2070" customFormat="false" ht="15" hidden="false" customHeight="true" outlineLevel="0" collapsed="false">
      <c r="A2070" s="1" t="s">
        <v>2209</v>
      </c>
      <c r="B2070" s="1" t="s">
        <v>164</v>
      </c>
      <c r="C2070" s="1" t="s">
        <v>34</v>
      </c>
      <c r="D2070" s="1" t="s">
        <v>653</v>
      </c>
      <c r="E2070" s="1" t="s">
        <v>2250</v>
      </c>
      <c r="F2070" s="14" t="s">
        <v>40</v>
      </c>
      <c r="G2070" s="14" t="str">
        <f aca="false">IF(I2070&lt;p_local,"Local → page infra",IF(H2070&gt;=p_ph1,"Phase 1",IF(H2070&gt;=p_ph2,"Phase 2","Phase 3")))</f>
        <v>Phase 2</v>
      </c>
      <c r="H2070" s="14" t="n">
        <f aca="false">IF(I2070&lt;p_local,0,IF(C2070="Aéroport → Aéroport",p_pts_plein,IF(Y2070&gt;0,IF(I2070&lt;=Y2070,p_pts_plein,IF(I2070&lt;=p_mult2*Y2070,p_pts_moyen,p_pts_r3)),IF(I2070&gt;=p_vv_min,p_pts_plein,IF(I2070&gt;=p_vv_moy,p_pts_moyen,p_pts_court))))+IF(INDEX(10_Lieux!$D:$D,U2070)=1,p_prio1,p_prio2)+IF(INDEX(10_Lieux!$D:$D,V2070)=1,p_prio1,p_prio2)+IF(K2070="Oui",p_tf,0)+p_hub*((INDEX(10_Lieux!$H:$H,U2070)="Hub")+(INDEX(10_Lieux!$H:$H,V2070)="Hub"))+IF(OR(INDEX(10_Lieux!$H:$H,U2070)="Premium",INDEX(10_Lieux!$H:$H,V2070)="Premium"),p_prem,0))</f>
        <v>70</v>
      </c>
      <c r="I2070" s="14" t="n">
        <f aca="false">ROUND(W2070*p_facteur,0)</f>
        <v>216</v>
      </c>
      <c r="J2070" s="14" t="str">
        <f aca="false">IF(X2070&lt;60,X2070&amp;" min",INT(X2070/60)&amp;" h"&amp;IF(MOD(X2070,60)=0,""," "&amp;TEXT(MOD(X2070,60),"00")))</f>
        <v>2 h 15</v>
      </c>
      <c r="K2070" s="14" t="str">
        <f aca="false">IF(S2070&lt;&gt;T2070,"Oui","Non")</f>
        <v>Non</v>
      </c>
      <c r="L2070" s="14" t="str">
        <f aca="false">IF(AND(INDEX(10_Lieux!$B:$B,U2070)="Ville",INDEX(10_Lieux!$B:$B,V2070)="Ville"),"/chauffeur-prive/"&amp;INDEX(10_Lieux!$E:$E,U2070)&amp;"-"&amp;INDEX(10_Lieux!$E:$E,V2070)&amp;"/","/chauffeur-prive/"&amp;INDEX(10_Lieux!$E:$E,U2070)&amp;"/"&amp;INDEX(10_Lieux!$E:$E,V2070)&amp;"/")</f>
        <v>/chauffeur-prive/aeroport-lausanne-blecherette/zurich/</v>
      </c>
      <c r="M2070" s="14" t="str">
        <f aca="false">IFERROR(INDEX($L:$L,MATCH(B2070&amp;"|"&amp;A2070,$Z:$Z,0)),"—")</f>
        <v>/chauffeur-prive/zurich/aeroport-lausanne-blecherette/</v>
      </c>
      <c r="N2070" s="14" t="str">
        <f aca="false">IF(LEN("Chauffeur privé "&amp;INDEX(10_Lieux!$J:$J,U2070)&amp;" → "&amp;INDEX(10_Lieux!$J:$J,V2070)&amp;" | 24h/24")&gt;60,"Chauffeur privé "&amp;INDEX(10_Lieux!$J:$J,U2070)&amp;" → "&amp;INDEX(10_Lieux!$J:$J,V2070),"Chauffeur privé "&amp;INDEX(10_Lieux!$J:$J,U2070)&amp;" → "&amp;INDEX(10_Lieux!$J:$J,V2070)&amp;" | 24h/24")</f>
        <v>Chauffeur privé Aéroport Lausanne-Blécherette → Zurich</v>
      </c>
      <c r="O2070" s="14" t="n">
        <f aca="false">LEN(N2070)</f>
        <v>54</v>
      </c>
      <c r="P2070" s="14" t="str">
        <f aca="false">"Chauffeur privé "&amp;INDEX(10_Lieux!$K:$K,U2070)&amp;" vers "&amp;INDEX(10_Lieux!$L:$L,V2070)</f>
        <v>Chauffeur privé de l'aéroport Lausanne-Blécherette vers Zurich</v>
      </c>
      <c r="Q2070" s="14" t="str">
        <f aca="false">"Chauffeur privé "&amp;INDEX(10_Lieux!$K:$K,U2070)&amp;" vers "&amp;INDEX(10_Lieux!$L:$L,V2070)&amp;" : env. "&amp;I2070&amp;" km, "&amp;J2070&amp;" de route. Devis personnalisé, standard 24h/24 et 7j/7."</f>
        <v>Chauffeur privé de l'aéroport Lausanne-Blécherette vers Zurich : env. 216 km, 2 h 15 de route. Devis personnalisé, standard 24h/24 et 7j/7.</v>
      </c>
      <c r="R2070" s="14" t="n">
        <f aca="false">LEN(Q2070)</f>
        <v>139</v>
      </c>
      <c r="S2070" s="14" t="str">
        <f aca="false">INDEX(10_Lieux!$C:$C,U2070)</f>
        <v>Suisse</v>
      </c>
      <c r="T2070" s="14" t="str">
        <f aca="false">INDEX(10_Lieux!$C:$C,V2070)</f>
        <v>Suisse</v>
      </c>
      <c r="U2070" s="14" t="n">
        <f aca="false">MATCH(A2070,10_Lieux!$A:$A,0)</f>
        <v>183</v>
      </c>
      <c r="V2070" s="14" t="n">
        <f aca="false">MATCH(B2070,10_Lieux!$A:$A,0)</f>
        <v>122</v>
      </c>
      <c r="W2070" s="14" t="n">
        <f aca="false">ROUND(6371*2*ASIN(SQRT(SIN(RADIANS(INDEX(10_Lieux!$F:$F,V2070)-INDEX(10_Lieux!$F:$F,U2070))/2)^2+COS(RADIANS(INDEX(10_Lieux!$F:$F,U2070)))*COS(RADIANS(INDEX(10_Lieux!$F:$F,V2070)))*SIN(RADIANS(INDEX(10_Lieux!$G:$G,V2070)-INDEX(10_Lieux!$G:$G,U2070))/2)^2)),1)</f>
        <v>172.7</v>
      </c>
      <c r="X2070" s="14" t="n">
        <f aca="false">ROUND(I2070/IF(I2070&lt;p_seuil_vitesse,p_vit_lente,p_vit_rapide)*60/15,0)*15</f>
        <v>135</v>
      </c>
      <c r="Y2070" s="14" t="n">
        <f aca="false">MAX(IF(INDEX(10_Lieux!$B:$B,U2070)&lt;&gt;"Ville",INDEX(10_Lieux!$I:$I,U2070),0),IF(INDEX(10_Lieux!$B:$B,V2070)&lt;&gt;"Ville",INDEX(10_Lieux!$I:$I,V2070),0))</f>
        <v>250</v>
      </c>
      <c r="Z2070" s="14" t="str">
        <f aca="false">A2070&amp;"|"&amp;B2070</f>
        <v>Lausanne Airport|Zurich</v>
      </c>
      <c r="AA2070" s="14" t="str">
        <f aca="false">IF(I2070&lt;p_local,"Local",IF(I2070&lt;p_vv_min,"Courte distance",IF(I2070&lt;p_tres_long,"Longue distance","Très longue distance")))</f>
        <v>Longue distance</v>
      </c>
    </row>
    <row r="2071" customFormat="false" ht="15" hidden="false" customHeight="true" outlineLevel="0" collapsed="false">
      <c r="A2071" s="1" t="s">
        <v>164</v>
      </c>
      <c r="B2071" s="1" t="s">
        <v>2209</v>
      </c>
      <c r="C2071" s="1" t="s">
        <v>35</v>
      </c>
      <c r="D2071" s="1" t="s">
        <v>653</v>
      </c>
      <c r="E2071" s="1" t="s">
        <v>2251</v>
      </c>
      <c r="F2071" s="14" t="s">
        <v>40</v>
      </c>
      <c r="G2071" s="14" t="str">
        <f aca="false">IF(I2071&lt;p_local,"Local → page infra",IF(H2071&gt;=p_ph1,"Phase 1",IF(H2071&gt;=p_ph2,"Phase 2","Phase 3")))</f>
        <v>Phase 2</v>
      </c>
      <c r="H2071" s="14" t="n">
        <f aca="false">IF(I2071&lt;p_local,0,IF(C2071="Aéroport → Aéroport",p_pts_plein,IF(Y2071&gt;0,IF(I2071&lt;=Y2071,p_pts_plein,IF(I2071&lt;=p_mult2*Y2071,p_pts_moyen,p_pts_r3)),IF(I2071&gt;=p_vv_min,p_pts_plein,IF(I2071&gt;=p_vv_moy,p_pts_moyen,p_pts_court))))+IF(INDEX(10_Lieux!$D:$D,U2071)=1,p_prio1,p_prio2)+IF(INDEX(10_Lieux!$D:$D,V2071)=1,p_prio1,p_prio2)+IF(K2071="Oui",p_tf,0)+p_hub*((INDEX(10_Lieux!$H:$H,U2071)="Hub")+(INDEX(10_Lieux!$H:$H,V2071)="Hub"))+IF(OR(INDEX(10_Lieux!$H:$H,U2071)="Premium",INDEX(10_Lieux!$H:$H,V2071)="Premium"),p_prem,0))</f>
        <v>70</v>
      </c>
      <c r="I2071" s="14" t="n">
        <f aca="false">ROUND(W2071*p_facteur,0)</f>
        <v>216</v>
      </c>
      <c r="J2071" s="14" t="str">
        <f aca="false">IF(X2071&lt;60,X2071&amp;" min",INT(X2071/60)&amp;" h"&amp;IF(MOD(X2071,60)=0,""," "&amp;TEXT(MOD(X2071,60),"00")))</f>
        <v>2 h 15</v>
      </c>
      <c r="K2071" s="14" t="str">
        <f aca="false">IF(S2071&lt;&gt;T2071,"Oui","Non")</f>
        <v>Non</v>
      </c>
      <c r="L2071" s="14" t="str">
        <f aca="false">IF(AND(INDEX(10_Lieux!$B:$B,U2071)="Ville",INDEX(10_Lieux!$B:$B,V2071)="Ville"),"/chauffeur-prive/"&amp;INDEX(10_Lieux!$E:$E,U2071)&amp;"-"&amp;INDEX(10_Lieux!$E:$E,V2071)&amp;"/","/chauffeur-prive/"&amp;INDEX(10_Lieux!$E:$E,U2071)&amp;"/"&amp;INDEX(10_Lieux!$E:$E,V2071)&amp;"/")</f>
        <v>/chauffeur-prive/zurich/aeroport-lausanne-blecherette/</v>
      </c>
      <c r="M2071" s="14" t="str">
        <f aca="false">IFERROR(INDEX($L:$L,MATCH(B2071&amp;"|"&amp;A2071,$Z:$Z,0)),"—")</f>
        <v>/chauffeur-prive/aeroport-lausanne-blecherette/zurich/</v>
      </c>
      <c r="N2071" s="14" t="str">
        <f aca="false">IF(LEN("Chauffeur privé "&amp;INDEX(10_Lieux!$J:$J,U2071)&amp;" → "&amp;INDEX(10_Lieux!$J:$J,V2071)&amp;" | 24h/24")&gt;60,"Chauffeur privé "&amp;INDEX(10_Lieux!$J:$J,U2071)&amp;" → "&amp;INDEX(10_Lieux!$J:$J,V2071),"Chauffeur privé "&amp;INDEX(10_Lieux!$J:$J,U2071)&amp;" → "&amp;INDEX(10_Lieux!$J:$J,V2071)&amp;" | 24h/24")</f>
        <v>Chauffeur privé Zurich → Aéroport Lausanne-Blécherette</v>
      </c>
      <c r="O2071" s="14" t="n">
        <f aca="false">LEN(N2071)</f>
        <v>54</v>
      </c>
      <c r="P2071" s="14" t="str">
        <f aca="false">"Chauffeur privé "&amp;INDEX(10_Lieux!$K:$K,U2071)&amp;" vers "&amp;INDEX(10_Lieux!$L:$L,V2071)</f>
        <v>Chauffeur privé de Zurich vers l'aéroport Lausanne-Blécherette</v>
      </c>
      <c r="Q2071" s="14" t="str">
        <f aca="false">"Chauffeur privé "&amp;INDEX(10_Lieux!$K:$K,U2071)&amp;" vers "&amp;INDEX(10_Lieux!$L:$L,V2071)&amp;" : env. "&amp;I2071&amp;" km, "&amp;J2071&amp;" de route. Devis personnalisé, standard 24h/24 et 7j/7."</f>
        <v>Chauffeur privé de Zurich vers l'aéroport Lausanne-Blécherette : env. 216 km, 2 h 15 de route. Devis personnalisé, standard 24h/24 et 7j/7.</v>
      </c>
      <c r="R2071" s="14" t="n">
        <f aca="false">LEN(Q2071)</f>
        <v>139</v>
      </c>
      <c r="S2071" s="14" t="str">
        <f aca="false">INDEX(10_Lieux!$C:$C,U2071)</f>
        <v>Suisse</v>
      </c>
      <c r="T2071" s="14" t="str">
        <f aca="false">INDEX(10_Lieux!$C:$C,V2071)</f>
        <v>Suisse</v>
      </c>
      <c r="U2071" s="14" t="n">
        <f aca="false">MATCH(A2071,10_Lieux!$A:$A,0)</f>
        <v>122</v>
      </c>
      <c r="V2071" s="14" t="n">
        <f aca="false">MATCH(B2071,10_Lieux!$A:$A,0)</f>
        <v>183</v>
      </c>
      <c r="W2071" s="14" t="n">
        <f aca="false">ROUND(6371*2*ASIN(SQRT(SIN(RADIANS(INDEX(10_Lieux!$F:$F,V2071)-INDEX(10_Lieux!$F:$F,U2071))/2)^2+COS(RADIANS(INDEX(10_Lieux!$F:$F,U2071)))*COS(RADIANS(INDEX(10_Lieux!$F:$F,V2071)))*SIN(RADIANS(INDEX(10_Lieux!$G:$G,V2071)-INDEX(10_Lieux!$G:$G,U2071))/2)^2)),1)</f>
        <v>172.7</v>
      </c>
      <c r="X2071" s="14" t="n">
        <f aca="false">ROUND(I2071/IF(I2071&lt;p_seuil_vitesse,p_vit_lente,p_vit_rapide)*60/15,0)*15</f>
        <v>135</v>
      </c>
      <c r="Y2071" s="14" t="n">
        <f aca="false">MAX(IF(INDEX(10_Lieux!$B:$B,U2071)&lt;&gt;"Ville",INDEX(10_Lieux!$I:$I,U2071),0),IF(INDEX(10_Lieux!$B:$B,V2071)&lt;&gt;"Ville",INDEX(10_Lieux!$I:$I,V2071),0))</f>
        <v>250</v>
      </c>
      <c r="Z2071" s="14" t="str">
        <f aca="false">A2071&amp;"|"&amp;B2071</f>
        <v>Zurich|Lausanne Airport</v>
      </c>
      <c r="AA2071" s="14" t="str">
        <f aca="false">IF(I2071&lt;p_local,"Local",IF(I2071&lt;p_vv_min,"Courte distance",IF(I2071&lt;p_tres_long,"Longue distance","Très longue distance")))</f>
        <v>Longue distance</v>
      </c>
    </row>
    <row r="2072" customFormat="false" ht="15" hidden="false" customHeight="true" outlineLevel="0" collapsed="false">
      <c r="A2072" s="1" t="s">
        <v>2209</v>
      </c>
      <c r="B2072" s="1" t="s">
        <v>166</v>
      </c>
      <c r="C2072" s="1" t="s">
        <v>34</v>
      </c>
      <c r="D2072" s="1" t="s">
        <v>653</v>
      </c>
      <c r="E2072" s="1" t="s">
        <v>2252</v>
      </c>
      <c r="F2072" s="14" t="s">
        <v>40</v>
      </c>
      <c r="G2072" s="14" t="str">
        <f aca="false">IF(I2072&lt;p_local,"Local → page infra",IF(H2072&gt;=p_ph1,"Phase 1",IF(H2072&gt;=p_ph2,"Phase 2","Phase 3")))</f>
        <v>Phase 3</v>
      </c>
      <c r="H2072" s="14" t="n">
        <f aca="false">IF(I2072&lt;p_local,0,IF(C2072="Aéroport → Aéroport",p_pts_plein,IF(Y2072&gt;0,IF(I2072&lt;=Y2072,p_pts_plein,IF(I2072&lt;=p_mult2*Y2072,p_pts_moyen,p_pts_r3)),IF(I2072&gt;=p_vv_min,p_pts_plein,IF(I2072&gt;=p_vv_moy,p_pts_moyen,p_pts_court))))+IF(INDEX(10_Lieux!$D:$D,U2072)=1,p_prio1,p_prio2)+IF(INDEX(10_Lieux!$D:$D,V2072)=1,p_prio1,p_prio2)+IF(K2072="Oui",p_tf,0)+p_hub*((INDEX(10_Lieux!$H:$H,U2072)="Hub")+(INDEX(10_Lieux!$H:$H,V2072)="Hub"))+IF(OR(INDEX(10_Lieux!$H:$H,U2072)="Premium",INDEX(10_Lieux!$H:$H,V2072)="Premium"),p_prem,0))</f>
        <v>60</v>
      </c>
      <c r="I2072" s="14" t="n">
        <f aca="false">ROUND(W2072*p_facteur,0)</f>
        <v>97</v>
      </c>
      <c r="J2072" s="14" t="str">
        <f aca="false">IF(X2072&lt;60,X2072&amp;" min",INT(X2072/60)&amp;" h"&amp;IF(MOD(X2072,60)=0,""," "&amp;TEXT(MOD(X2072,60),"00")))</f>
        <v>1 h 30</v>
      </c>
      <c r="K2072" s="14" t="str">
        <f aca="false">IF(S2072&lt;&gt;T2072,"Oui","Non")</f>
        <v>Non</v>
      </c>
      <c r="L2072" s="14" t="str">
        <f aca="false">IF(AND(INDEX(10_Lieux!$B:$B,U2072)="Ville",INDEX(10_Lieux!$B:$B,V2072)="Ville"),"/chauffeur-prive/"&amp;INDEX(10_Lieux!$E:$E,U2072)&amp;"-"&amp;INDEX(10_Lieux!$E:$E,V2072)&amp;"/","/chauffeur-prive/"&amp;INDEX(10_Lieux!$E:$E,U2072)&amp;"/"&amp;INDEX(10_Lieux!$E:$E,V2072)&amp;"/")</f>
        <v>/chauffeur-prive/aeroport-lausanne-blecherette/berne/</v>
      </c>
      <c r="M2072" s="14" t="str">
        <f aca="false">IFERROR(INDEX($L:$L,MATCH(B2072&amp;"|"&amp;A2072,$Z:$Z,0)),"—")</f>
        <v>/chauffeur-prive/berne/aeroport-lausanne-blecherette/</v>
      </c>
      <c r="N2072" s="14" t="str">
        <f aca="false">IF(LEN("Chauffeur privé "&amp;INDEX(10_Lieux!$J:$J,U2072)&amp;" → "&amp;INDEX(10_Lieux!$J:$J,V2072)&amp;" | 24h/24")&gt;60,"Chauffeur privé "&amp;INDEX(10_Lieux!$J:$J,U2072)&amp;" → "&amp;INDEX(10_Lieux!$J:$J,V2072),"Chauffeur privé "&amp;INDEX(10_Lieux!$J:$J,U2072)&amp;" → "&amp;INDEX(10_Lieux!$J:$J,V2072)&amp;" | 24h/24")</f>
        <v>Chauffeur privé Aéroport Lausanne-Blécherette → Berne</v>
      </c>
      <c r="O2072" s="14" t="n">
        <f aca="false">LEN(N2072)</f>
        <v>53</v>
      </c>
      <c r="P2072" s="14" t="str">
        <f aca="false">"Chauffeur privé "&amp;INDEX(10_Lieux!$K:$K,U2072)&amp;" vers "&amp;INDEX(10_Lieux!$L:$L,V2072)</f>
        <v>Chauffeur privé de l'aéroport Lausanne-Blécherette vers Berne</v>
      </c>
      <c r="Q2072" s="14" t="str">
        <f aca="false">"Chauffeur privé "&amp;INDEX(10_Lieux!$K:$K,U2072)&amp;" vers "&amp;INDEX(10_Lieux!$L:$L,V2072)&amp;" : env. "&amp;I2072&amp;" km, "&amp;J2072&amp;" de route. Devis personnalisé, standard 24h/24 et 7j/7."</f>
        <v>Chauffeur privé de l'aéroport Lausanne-Blécherette vers Berne : env. 97 km, 1 h 30 de route. Devis personnalisé, standard 24h/24 et 7j/7.</v>
      </c>
      <c r="R2072" s="14" t="n">
        <f aca="false">LEN(Q2072)</f>
        <v>137</v>
      </c>
      <c r="S2072" s="14" t="str">
        <f aca="false">INDEX(10_Lieux!$C:$C,U2072)</f>
        <v>Suisse</v>
      </c>
      <c r="T2072" s="14" t="str">
        <f aca="false">INDEX(10_Lieux!$C:$C,V2072)</f>
        <v>Suisse</v>
      </c>
      <c r="U2072" s="14" t="n">
        <f aca="false">MATCH(A2072,10_Lieux!$A:$A,0)</f>
        <v>183</v>
      </c>
      <c r="V2072" s="14" t="n">
        <f aca="false">MATCH(B2072,10_Lieux!$A:$A,0)</f>
        <v>123</v>
      </c>
      <c r="W2072" s="14" t="n">
        <f aca="false">ROUND(6371*2*ASIN(SQRT(SIN(RADIANS(INDEX(10_Lieux!$F:$F,V2072)-INDEX(10_Lieux!$F:$F,U2072))/2)^2+COS(RADIANS(INDEX(10_Lieux!$F:$F,U2072)))*COS(RADIANS(INDEX(10_Lieux!$F:$F,V2072)))*SIN(RADIANS(INDEX(10_Lieux!$G:$G,V2072)-INDEX(10_Lieux!$G:$G,U2072))/2)^2)),1)</f>
        <v>77.4</v>
      </c>
      <c r="X2072" s="14" t="n">
        <f aca="false">ROUND(I2072/IF(I2072&lt;p_seuil_vitesse,p_vit_lente,p_vit_rapide)*60/15,0)*15</f>
        <v>90</v>
      </c>
      <c r="Y2072" s="14" t="n">
        <f aca="false">MAX(IF(INDEX(10_Lieux!$B:$B,U2072)&lt;&gt;"Ville",INDEX(10_Lieux!$I:$I,U2072),0),IF(INDEX(10_Lieux!$B:$B,V2072)&lt;&gt;"Ville",INDEX(10_Lieux!$I:$I,V2072),0))</f>
        <v>250</v>
      </c>
      <c r="Z2072" s="14" t="str">
        <f aca="false">A2072&amp;"|"&amp;B2072</f>
        <v>Lausanne Airport|Berne</v>
      </c>
      <c r="AA2072" s="14" t="str">
        <f aca="false">IF(I2072&lt;p_local,"Local",IF(I2072&lt;p_vv_min,"Courte distance",IF(I2072&lt;p_tres_long,"Longue distance","Très longue distance")))</f>
        <v>Courte distance</v>
      </c>
    </row>
    <row r="2073" customFormat="false" ht="15" hidden="false" customHeight="true" outlineLevel="0" collapsed="false">
      <c r="A2073" s="1" t="s">
        <v>166</v>
      </c>
      <c r="B2073" s="1" t="s">
        <v>2209</v>
      </c>
      <c r="C2073" s="1" t="s">
        <v>35</v>
      </c>
      <c r="D2073" s="1" t="s">
        <v>653</v>
      </c>
      <c r="E2073" s="1" t="s">
        <v>2253</v>
      </c>
      <c r="F2073" s="14" t="s">
        <v>40</v>
      </c>
      <c r="G2073" s="14" t="str">
        <f aca="false">IF(I2073&lt;p_local,"Local → page infra",IF(H2073&gt;=p_ph1,"Phase 1",IF(H2073&gt;=p_ph2,"Phase 2","Phase 3")))</f>
        <v>Phase 3</v>
      </c>
      <c r="H2073" s="14" t="n">
        <f aca="false">IF(I2073&lt;p_local,0,IF(C2073="Aéroport → Aéroport",p_pts_plein,IF(Y2073&gt;0,IF(I2073&lt;=Y2073,p_pts_plein,IF(I2073&lt;=p_mult2*Y2073,p_pts_moyen,p_pts_r3)),IF(I2073&gt;=p_vv_min,p_pts_plein,IF(I2073&gt;=p_vv_moy,p_pts_moyen,p_pts_court))))+IF(INDEX(10_Lieux!$D:$D,U2073)=1,p_prio1,p_prio2)+IF(INDEX(10_Lieux!$D:$D,V2073)=1,p_prio1,p_prio2)+IF(K2073="Oui",p_tf,0)+p_hub*((INDEX(10_Lieux!$H:$H,U2073)="Hub")+(INDEX(10_Lieux!$H:$H,V2073)="Hub"))+IF(OR(INDEX(10_Lieux!$H:$H,U2073)="Premium",INDEX(10_Lieux!$H:$H,V2073)="Premium"),p_prem,0))</f>
        <v>60</v>
      </c>
      <c r="I2073" s="14" t="n">
        <f aca="false">ROUND(W2073*p_facteur,0)</f>
        <v>97</v>
      </c>
      <c r="J2073" s="14" t="str">
        <f aca="false">IF(X2073&lt;60,X2073&amp;" min",INT(X2073/60)&amp;" h"&amp;IF(MOD(X2073,60)=0,""," "&amp;TEXT(MOD(X2073,60),"00")))</f>
        <v>1 h 30</v>
      </c>
      <c r="K2073" s="14" t="str">
        <f aca="false">IF(S2073&lt;&gt;T2073,"Oui","Non")</f>
        <v>Non</v>
      </c>
      <c r="L2073" s="14" t="str">
        <f aca="false">IF(AND(INDEX(10_Lieux!$B:$B,U2073)="Ville",INDEX(10_Lieux!$B:$B,V2073)="Ville"),"/chauffeur-prive/"&amp;INDEX(10_Lieux!$E:$E,U2073)&amp;"-"&amp;INDEX(10_Lieux!$E:$E,V2073)&amp;"/","/chauffeur-prive/"&amp;INDEX(10_Lieux!$E:$E,U2073)&amp;"/"&amp;INDEX(10_Lieux!$E:$E,V2073)&amp;"/")</f>
        <v>/chauffeur-prive/berne/aeroport-lausanne-blecherette/</v>
      </c>
      <c r="M2073" s="14" t="str">
        <f aca="false">IFERROR(INDEX($L:$L,MATCH(B2073&amp;"|"&amp;A2073,$Z:$Z,0)),"—")</f>
        <v>/chauffeur-prive/aeroport-lausanne-blecherette/berne/</v>
      </c>
      <c r="N2073" s="14" t="str">
        <f aca="false">IF(LEN("Chauffeur privé "&amp;INDEX(10_Lieux!$J:$J,U2073)&amp;" → "&amp;INDEX(10_Lieux!$J:$J,V2073)&amp;" | 24h/24")&gt;60,"Chauffeur privé "&amp;INDEX(10_Lieux!$J:$J,U2073)&amp;" → "&amp;INDEX(10_Lieux!$J:$J,V2073),"Chauffeur privé "&amp;INDEX(10_Lieux!$J:$J,U2073)&amp;" → "&amp;INDEX(10_Lieux!$J:$J,V2073)&amp;" | 24h/24")</f>
        <v>Chauffeur privé Berne → Aéroport Lausanne-Blécherette</v>
      </c>
      <c r="O2073" s="14" t="n">
        <f aca="false">LEN(N2073)</f>
        <v>53</v>
      </c>
      <c r="P2073" s="14" t="str">
        <f aca="false">"Chauffeur privé "&amp;INDEX(10_Lieux!$K:$K,U2073)&amp;" vers "&amp;INDEX(10_Lieux!$L:$L,V2073)</f>
        <v>Chauffeur privé de Berne vers l'aéroport Lausanne-Blécherette</v>
      </c>
      <c r="Q2073" s="14" t="str">
        <f aca="false">"Chauffeur privé "&amp;INDEX(10_Lieux!$K:$K,U2073)&amp;" vers "&amp;INDEX(10_Lieux!$L:$L,V2073)&amp;" : env. "&amp;I2073&amp;" km, "&amp;J2073&amp;" de route. Devis personnalisé, standard 24h/24 et 7j/7."</f>
        <v>Chauffeur privé de Berne vers l'aéroport Lausanne-Blécherette : env. 97 km, 1 h 30 de route. Devis personnalisé, standard 24h/24 et 7j/7.</v>
      </c>
      <c r="R2073" s="14" t="n">
        <f aca="false">LEN(Q2073)</f>
        <v>137</v>
      </c>
      <c r="S2073" s="14" t="str">
        <f aca="false">INDEX(10_Lieux!$C:$C,U2073)</f>
        <v>Suisse</v>
      </c>
      <c r="T2073" s="14" t="str">
        <f aca="false">INDEX(10_Lieux!$C:$C,V2073)</f>
        <v>Suisse</v>
      </c>
      <c r="U2073" s="14" t="n">
        <f aca="false">MATCH(A2073,10_Lieux!$A:$A,0)</f>
        <v>123</v>
      </c>
      <c r="V2073" s="14" t="n">
        <f aca="false">MATCH(B2073,10_Lieux!$A:$A,0)</f>
        <v>183</v>
      </c>
      <c r="W2073" s="14" t="n">
        <f aca="false">ROUND(6371*2*ASIN(SQRT(SIN(RADIANS(INDEX(10_Lieux!$F:$F,V2073)-INDEX(10_Lieux!$F:$F,U2073))/2)^2+COS(RADIANS(INDEX(10_Lieux!$F:$F,U2073)))*COS(RADIANS(INDEX(10_Lieux!$F:$F,V2073)))*SIN(RADIANS(INDEX(10_Lieux!$G:$G,V2073)-INDEX(10_Lieux!$G:$G,U2073))/2)^2)),1)</f>
        <v>77.4</v>
      </c>
      <c r="X2073" s="14" t="n">
        <f aca="false">ROUND(I2073/IF(I2073&lt;p_seuil_vitesse,p_vit_lente,p_vit_rapide)*60/15,0)*15</f>
        <v>90</v>
      </c>
      <c r="Y2073" s="14" t="n">
        <f aca="false">MAX(IF(INDEX(10_Lieux!$B:$B,U2073)&lt;&gt;"Ville",INDEX(10_Lieux!$I:$I,U2073),0),IF(INDEX(10_Lieux!$B:$B,V2073)&lt;&gt;"Ville",INDEX(10_Lieux!$I:$I,V2073),0))</f>
        <v>250</v>
      </c>
      <c r="Z2073" s="14" t="str">
        <f aca="false">A2073&amp;"|"&amp;B2073</f>
        <v>Berne|Lausanne Airport</v>
      </c>
      <c r="AA2073" s="14" t="str">
        <f aca="false">IF(I2073&lt;p_local,"Local",IF(I2073&lt;p_vv_min,"Courte distance",IF(I2073&lt;p_tres_long,"Longue distance","Très longue distance")))</f>
        <v>Courte distance</v>
      </c>
    </row>
    <row r="2074" customFormat="false" ht="15" hidden="false" customHeight="true" outlineLevel="0" collapsed="false">
      <c r="A2074" s="1" t="s">
        <v>2254</v>
      </c>
      <c r="B2074" s="1" t="s">
        <v>122</v>
      </c>
      <c r="C2074" s="1" t="s">
        <v>34</v>
      </c>
      <c r="D2074" s="1" t="s">
        <v>653</v>
      </c>
      <c r="E2074" s="1" t="s">
        <v>2255</v>
      </c>
      <c r="F2074" s="14" t="s">
        <v>40</v>
      </c>
      <c r="G2074" s="14" t="str">
        <f aca="false">IF(I2074&lt;p_local,"Local → page infra",IF(H2074&gt;=p_ph1,"Phase 1",IF(H2074&gt;=p_ph2,"Phase 2","Phase 3")))</f>
        <v>Phase 3</v>
      </c>
      <c r="H2074" s="14" t="n">
        <f aca="false">IF(I2074&lt;p_local,0,IF(C2074="Aéroport → Aéroport",p_pts_plein,IF(Y2074&gt;0,IF(I2074&lt;=Y2074,p_pts_plein,IF(I2074&lt;=p_mult2*Y2074,p_pts_moyen,p_pts_r3)),IF(I2074&gt;=p_vv_min,p_pts_plein,IF(I2074&gt;=p_vv_moy,p_pts_moyen,p_pts_court))))+IF(INDEX(10_Lieux!$D:$D,U2074)=1,p_prio1,p_prio2)+IF(INDEX(10_Lieux!$D:$D,V2074)=1,p_prio1,p_prio2)+IF(K2074="Oui",p_tf,0)+p_hub*((INDEX(10_Lieux!$H:$H,U2074)="Hub")+(INDEX(10_Lieux!$H:$H,V2074)="Hub"))+IF(OR(INDEX(10_Lieux!$H:$H,U2074)="Premium",INDEX(10_Lieux!$H:$H,V2074)="Premium"),p_prem,0))</f>
        <v>60</v>
      </c>
      <c r="I2074" s="14" t="n">
        <f aca="false">ROUND(W2074*p_facteur,0)</f>
        <v>593</v>
      </c>
      <c r="J2074" s="14" t="str">
        <f aca="false">IF(X2074&lt;60,X2074&amp;" min",INT(X2074/60)&amp;" h"&amp;IF(MOD(X2074,60)=0,""," "&amp;TEXT(MOD(X2074,60),"00")))</f>
        <v>6 h 15</v>
      </c>
      <c r="K2074" s="14" t="str">
        <f aca="false">IF(S2074&lt;&gt;T2074,"Oui","Non")</f>
        <v>Oui</v>
      </c>
      <c r="L2074" s="14" t="str">
        <f aca="false">IF(AND(INDEX(10_Lieux!$B:$B,U2074)="Ville",INDEX(10_Lieux!$B:$B,V2074)="Ville"),"/chauffeur-prive/"&amp;INDEX(10_Lieux!$E:$E,U2074)&amp;"-"&amp;INDEX(10_Lieux!$E:$E,V2074)&amp;"/","/chauffeur-prive/"&amp;INDEX(10_Lieux!$E:$E,U2074)&amp;"/"&amp;INDEX(10_Lieux!$E:$E,V2074)&amp;"/")</f>
        <v>/chauffeur-prive/aeroport-sion/paris/</v>
      </c>
      <c r="M2074" s="14" t="str">
        <f aca="false">IFERROR(INDEX($L:$L,MATCH(B2074&amp;"|"&amp;A2074,$Z:$Z,0)),"—")</f>
        <v>/chauffeur-prive/paris/aeroport-sion/</v>
      </c>
      <c r="N2074" s="14" t="str">
        <f aca="false">IF(LEN("Chauffeur privé "&amp;INDEX(10_Lieux!$J:$J,U2074)&amp;" → "&amp;INDEX(10_Lieux!$J:$J,V2074)&amp;" | 24h/24")&gt;60,"Chauffeur privé "&amp;INDEX(10_Lieux!$J:$J,U2074)&amp;" → "&amp;INDEX(10_Lieux!$J:$J,V2074),"Chauffeur privé "&amp;INDEX(10_Lieux!$J:$J,U2074)&amp;" → "&amp;INDEX(10_Lieux!$J:$J,V2074)&amp;" | 24h/24")</f>
        <v>Chauffeur privé Aéroport de Sion → Paris | 24h/24</v>
      </c>
      <c r="O2074" s="14" t="n">
        <f aca="false">LEN(N2074)</f>
        <v>49</v>
      </c>
      <c r="P2074" s="14" t="str">
        <f aca="false">"Chauffeur privé "&amp;INDEX(10_Lieux!$K:$K,U2074)&amp;" vers "&amp;INDEX(10_Lieux!$L:$L,V2074)</f>
        <v>Chauffeur privé de l'aéroport de Sion vers Paris</v>
      </c>
      <c r="Q2074" s="14" t="str">
        <f aca="false">"Chauffeur privé "&amp;INDEX(10_Lieux!$K:$K,U2074)&amp;" vers "&amp;INDEX(10_Lieux!$L:$L,V2074)&amp;" : env. "&amp;I2074&amp;" km, "&amp;J2074&amp;" de route. Devis personnalisé, standard 24h/24 et 7j/7."</f>
        <v>Chauffeur privé de l'aéroport de Sion vers Paris : env. 593 km, 6 h 15 de route. Devis personnalisé, standard 24h/24 et 7j/7.</v>
      </c>
      <c r="R2074" s="14" t="n">
        <f aca="false">LEN(Q2074)</f>
        <v>125</v>
      </c>
      <c r="S2074" s="14" t="str">
        <f aca="false">INDEX(10_Lieux!$C:$C,U2074)</f>
        <v>Suisse</v>
      </c>
      <c r="T2074" s="14" t="str">
        <f aca="false">INDEX(10_Lieux!$C:$C,V2074)</f>
        <v>France</v>
      </c>
      <c r="U2074" s="14" t="n">
        <f aca="false">MATCH(A2074,10_Lieux!$A:$A,0)</f>
        <v>184</v>
      </c>
      <c r="V2074" s="14" t="n">
        <f aca="false">MATCH(B2074,10_Lieux!$A:$A,0)</f>
        <v>2</v>
      </c>
      <c r="W2074" s="14" t="n">
        <f aca="false">ROUND(6371*2*ASIN(SQRT(SIN(RADIANS(INDEX(10_Lieux!$F:$F,V2074)-INDEX(10_Lieux!$F:$F,U2074))/2)^2+COS(RADIANS(INDEX(10_Lieux!$F:$F,U2074)))*COS(RADIANS(INDEX(10_Lieux!$F:$F,V2074)))*SIN(RADIANS(INDEX(10_Lieux!$G:$G,V2074)-INDEX(10_Lieux!$G:$G,U2074))/2)^2)),1)</f>
        <v>474.7</v>
      </c>
      <c r="X2074" s="14" t="n">
        <f aca="false">ROUND(I2074/IF(I2074&lt;p_seuil_vitesse,p_vit_lente,p_vit_rapide)*60/15,0)*15</f>
        <v>375</v>
      </c>
      <c r="Y2074" s="14" t="n">
        <f aca="false">MAX(IF(INDEX(10_Lieux!$B:$B,U2074)&lt;&gt;"Ville",INDEX(10_Lieux!$I:$I,U2074),0),IF(INDEX(10_Lieux!$B:$B,V2074)&lt;&gt;"Ville",INDEX(10_Lieux!$I:$I,V2074),0))</f>
        <v>250</v>
      </c>
      <c r="Z2074" s="14" t="str">
        <f aca="false">A2074&amp;"|"&amp;B2074</f>
        <v>Sion Airport|Paris</v>
      </c>
      <c r="AA2074" s="14" t="str">
        <f aca="false">IF(I2074&lt;p_local,"Local",IF(I2074&lt;p_vv_min,"Courte distance",IF(I2074&lt;p_tres_long,"Longue distance","Très longue distance")))</f>
        <v>Longue distance</v>
      </c>
    </row>
    <row r="2075" customFormat="false" ht="15" hidden="false" customHeight="true" outlineLevel="0" collapsed="false">
      <c r="A2075" s="1" t="s">
        <v>122</v>
      </c>
      <c r="B2075" s="1" t="s">
        <v>2254</v>
      </c>
      <c r="C2075" s="1" t="s">
        <v>35</v>
      </c>
      <c r="D2075" s="1" t="s">
        <v>653</v>
      </c>
      <c r="E2075" s="1" t="s">
        <v>2256</v>
      </c>
      <c r="F2075" s="14" t="s">
        <v>40</v>
      </c>
      <c r="G2075" s="14" t="str">
        <f aca="false">IF(I2075&lt;p_local,"Local → page infra",IF(H2075&gt;=p_ph1,"Phase 1",IF(H2075&gt;=p_ph2,"Phase 2","Phase 3")))</f>
        <v>Phase 3</v>
      </c>
      <c r="H2075" s="14" t="n">
        <f aca="false">IF(I2075&lt;p_local,0,IF(C2075="Aéroport → Aéroport",p_pts_plein,IF(Y2075&gt;0,IF(I2075&lt;=Y2075,p_pts_plein,IF(I2075&lt;=p_mult2*Y2075,p_pts_moyen,p_pts_r3)),IF(I2075&gt;=p_vv_min,p_pts_plein,IF(I2075&gt;=p_vv_moy,p_pts_moyen,p_pts_court))))+IF(INDEX(10_Lieux!$D:$D,U2075)=1,p_prio1,p_prio2)+IF(INDEX(10_Lieux!$D:$D,V2075)=1,p_prio1,p_prio2)+IF(K2075="Oui",p_tf,0)+p_hub*((INDEX(10_Lieux!$H:$H,U2075)="Hub")+(INDEX(10_Lieux!$H:$H,V2075)="Hub"))+IF(OR(INDEX(10_Lieux!$H:$H,U2075)="Premium",INDEX(10_Lieux!$H:$H,V2075)="Premium"),p_prem,0))</f>
        <v>60</v>
      </c>
      <c r="I2075" s="14" t="n">
        <f aca="false">ROUND(W2075*p_facteur,0)</f>
        <v>593</v>
      </c>
      <c r="J2075" s="14" t="str">
        <f aca="false">IF(X2075&lt;60,X2075&amp;" min",INT(X2075/60)&amp;" h"&amp;IF(MOD(X2075,60)=0,""," "&amp;TEXT(MOD(X2075,60),"00")))</f>
        <v>6 h 15</v>
      </c>
      <c r="K2075" s="14" t="str">
        <f aca="false">IF(S2075&lt;&gt;T2075,"Oui","Non")</f>
        <v>Oui</v>
      </c>
      <c r="L2075" s="14" t="str">
        <f aca="false">IF(AND(INDEX(10_Lieux!$B:$B,U2075)="Ville",INDEX(10_Lieux!$B:$B,V2075)="Ville"),"/chauffeur-prive/"&amp;INDEX(10_Lieux!$E:$E,U2075)&amp;"-"&amp;INDEX(10_Lieux!$E:$E,V2075)&amp;"/","/chauffeur-prive/"&amp;INDEX(10_Lieux!$E:$E,U2075)&amp;"/"&amp;INDEX(10_Lieux!$E:$E,V2075)&amp;"/")</f>
        <v>/chauffeur-prive/paris/aeroport-sion/</v>
      </c>
      <c r="M2075" s="14" t="str">
        <f aca="false">IFERROR(INDEX($L:$L,MATCH(B2075&amp;"|"&amp;A2075,$Z:$Z,0)),"—")</f>
        <v>/chauffeur-prive/aeroport-sion/paris/</v>
      </c>
      <c r="N2075" s="14" t="str">
        <f aca="false">IF(LEN("Chauffeur privé "&amp;INDEX(10_Lieux!$J:$J,U2075)&amp;" → "&amp;INDEX(10_Lieux!$J:$J,V2075)&amp;" | 24h/24")&gt;60,"Chauffeur privé "&amp;INDEX(10_Lieux!$J:$J,U2075)&amp;" → "&amp;INDEX(10_Lieux!$J:$J,V2075),"Chauffeur privé "&amp;INDEX(10_Lieux!$J:$J,U2075)&amp;" → "&amp;INDEX(10_Lieux!$J:$J,V2075)&amp;" | 24h/24")</f>
        <v>Chauffeur privé Paris → Aéroport de Sion | 24h/24</v>
      </c>
      <c r="O2075" s="14" t="n">
        <f aca="false">LEN(N2075)</f>
        <v>49</v>
      </c>
      <c r="P2075" s="14" t="str">
        <f aca="false">"Chauffeur privé "&amp;INDEX(10_Lieux!$K:$K,U2075)&amp;" vers "&amp;INDEX(10_Lieux!$L:$L,V2075)</f>
        <v>Chauffeur privé de Paris vers l'aéroport de Sion</v>
      </c>
      <c r="Q2075" s="14" t="str">
        <f aca="false">"Chauffeur privé "&amp;INDEX(10_Lieux!$K:$K,U2075)&amp;" vers "&amp;INDEX(10_Lieux!$L:$L,V2075)&amp;" : env. "&amp;I2075&amp;" km, "&amp;J2075&amp;" de route. Devis personnalisé, standard 24h/24 et 7j/7."</f>
        <v>Chauffeur privé de Paris vers l'aéroport de Sion : env. 593 km, 6 h 15 de route. Devis personnalisé, standard 24h/24 et 7j/7.</v>
      </c>
      <c r="R2075" s="14" t="n">
        <f aca="false">LEN(Q2075)</f>
        <v>125</v>
      </c>
      <c r="S2075" s="14" t="str">
        <f aca="false">INDEX(10_Lieux!$C:$C,U2075)</f>
        <v>France</v>
      </c>
      <c r="T2075" s="14" t="str">
        <f aca="false">INDEX(10_Lieux!$C:$C,V2075)</f>
        <v>Suisse</v>
      </c>
      <c r="U2075" s="14" t="n">
        <f aca="false">MATCH(A2075,10_Lieux!$A:$A,0)</f>
        <v>2</v>
      </c>
      <c r="V2075" s="14" t="n">
        <f aca="false">MATCH(B2075,10_Lieux!$A:$A,0)</f>
        <v>184</v>
      </c>
      <c r="W2075" s="14" t="n">
        <f aca="false">ROUND(6371*2*ASIN(SQRT(SIN(RADIANS(INDEX(10_Lieux!$F:$F,V2075)-INDEX(10_Lieux!$F:$F,U2075))/2)^2+COS(RADIANS(INDEX(10_Lieux!$F:$F,U2075)))*COS(RADIANS(INDEX(10_Lieux!$F:$F,V2075)))*SIN(RADIANS(INDEX(10_Lieux!$G:$G,V2075)-INDEX(10_Lieux!$G:$G,U2075))/2)^2)),1)</f>
        <v>474.7</v>
      </c>
      <c r="X2075" s="14" t="n">
        <f aca="false">ROUND(I2075/IF(I2075&lt;p_seuil_vitesse,p_vit_lente,p_vit_rapide)*60/15,0)*15</f>
        <v>375</v>
      </c>
      <c r="Y2075" s="14" t="n">
        <f aca="false">MAX(IF(INDEX(10_Lieux!$B:$B,U2075)&lt;&gt;"Ville",INDEX(10_Lieux!$I:$I,U2075),0),IF(INDEX(10_Lieux!$B:$B,V2075)&lt;&gt;"Ville",INDEX(10_Lieux!$I:$I,V2075),0))</f>
        <v>250</v>
      </c>
      <c r="Z2075" s="14" t="str">
        <f aca="false">A2075&amp;"|"&amp;B2075</f>
        <v>Paris|Sion Airport</v>
      </c>
      <c r="AA2075" s="14" t="str">
        <f aca="false">IF(I2075&lt;p_local,"Local",IF(I2075&lt;p_vv_min,"Courte distance",IF(I2075&lt;p_tres_long,"Longue distance","Très longue distance")))</f>
        <v>Longue distance</v>
      </c>
    </row>
    <row r="2076" customFormat="false" ht="15" hidden="false" customHeight="true" outlineLevel="0" collapsed="false">
      <c r="A2076" s="1" t="s">
        <v>2254</v>
      </c>
      <c r="B2076" s="1" t="s">
        <v>123</v>
      </c>
      <c r="C2076" s="1" t="s">
        <v>34</v>
      </c>
      <c r="D2076" s="1" t="s">
        <v>653</v>
      </c>
      <c r="E2076" s="1" t="s">
        <v>2257</v>
      </c>
      <c r="F2076" s="14" t="s">
        <v>40</v>
      </c>
      <c r="G2076" s="14" t="str">
        <f aca="false">IF(I2076&lt;p_local,"Local → page infra",IF(H2076&gt;=p_ph1,"Phase 1",IF(H2076&gt;=p_ph2,"Phase 2","Phase 3")))</f>
        <v>Phase 1</v>
      </c>
      <c r="H2076" s="14" t="n">
        <f aca="false">IF(I2076&lt;p_local,0,IF(C2076="Aéroport → Aéroport",p_pts_plein,IF(Y2076&gt;0,IF(I2076&lt;=Y2076,p_pts_plein,IF(I2076&lt;=p_mult2*Y2076,p_pts_moyen,p_pts_r3)),IF(I2076&gt;=p_vv_min,p_pts_plein,IF(I2076&gt;=p_vv_moy,p_pts_moyen,p_pts_court))))+IF(INDEX(10_Lieux!$D:$D,U2076)=1,p_prio1,p_prio2)+IF(INDEX(10_Lieux!$D:$D,V2076)=1,p_prio1,p_prio2)+IF(K2076="Oui",p_tf,0)+p_hub*((INDEX(10_Lieux!$H:$H,U2076)="Hub")+(INDEX(10_Lieux!$H:$H,V2076)="Hub"))+IF(OR(INDEX(10_Lieux!$H:$H,U2076)="Premium",INDEX(10_Lieux!$H:$H,V2076)="Premium"),p_prem,0))</f>
        <v>90</v>
      </c>
      <c r="I2076" s="14" t="n">
        <f aca="false">ROUND(W2076*p_facteur,0)</f>
        <v>249</v>
      </c>
      <c r="J2076" s="14" t="str">
        <f aca="false">IF(X2076&lt;60,X2076&amp;" min",INT(X2076/60)&amp;" h"&amp;IF(MOD(X2076,60)=0,""," "&amp;TEXT(MOD(X2076,60),"00")))</f>
        <v>2 h 30</v>
      </c>
      <c r="K2076" s="14" t="str">
        <f aca="false">IF(S2076&lt;&gt;T2076,"Oui","Non")</f>
        <v>Oui</v>
      </c>
      <c r="L2076" s="14" t="str">
        <f aca="false">IF(AND(INDEX(10_Lieux!$B:$B,U2076)="Ville",INDEX(10_Lieux!$B:$B,V2076)="Ville"),"/chauffeur-prive/"&amp;INDEX(10_Lieux!$E:$E,U2076)&amp;"-"&amp;INDEX(10_Lieux!$E:$E,V2076)&amp;"/","/chauffeur-prive/"&amp;INDEX(10_Lieux!$E:$E,U2076)&amp;"/"&amp;INDEX(10_Lieux!$E:$E,V2076)&amp;"/")</f>
        <v>/chauffeur-prive/aeroport-sion/lyon/</v>
      </c>
      <c r="M2076" s="14" t="str">
        <f aca="false">IFERROR(INDEX($L:$L,MATCH(B2076&amp;"|"&amp;A2076,$Z:$Z,0)),"—")</f>
        <v>/chauffeur-prive/lyon/aeroport-sion/</v>
      </c>
      <c r="N2076" s="14" t="str">
        <f aca="false">IF(LEN("Chauffeur privé "&amp;INDEX(10_Lieux!$J:$J,U2076)&amp;" → "&amp;INDEX(10_Lieux!$J:$J,V2076)&amp;" | 24h/24")&gt;60,"Chauffeur privé "&amp;INDEX(10_Lieux!$J:$J,U2076)&amp;" → "&amp;INDEX(10_Lieux!$J:$J,V2076),"Chauffeur privé "&amp;INDEX(10_Lieux!$J:$J,U2076)&amp;" → "&amp;INDEX(10_Lieux!$J:$J,V2076)&amp;" | 24h/24")</f>
        <v>Chauffeur privé Aéroport de Sion → Lyon | 24h/24</v>
      </c>
      <c r="O2076" s="14" t="n">
        <f aca="false">LEN(N2076)</f>
        <v>48</v>
      </c>
      <c r="P2076" s="14" t="str">
        <f aca="false">"Chauffeur privé "&amp;INDEX(10_Lieux!$K:$K,U2076)&amp;" vers "&amp;INDEX(10_Lieux!$L:$L,V2076)</f>
        <v>Chauffeur privé de l'aéroport de Sion vers Lyon</v>
      </c>
      <c r="Q2076" s="14" t="str">
        <f aca="false">"Chauffeur privé "&amp;INDEX(10_Lieux!$K:$K,U2076)&amp;" vers "&amp;INDEX(10_Lieux!$L:$L,V2076)&amp;" : env. "&amp;I2076&amp;" km, "&amp;J2076&amp;" de route. Devis personnalisé, standard 24h/24 et 7j/7."</f>
        <v>Chauffeur privé de l'aéroport de Sion vers Lyon : env. 249 km, 2 h 30 de route. Devis personnalisé, standard 24h/24 et 7j/7.</v>
      </c>
      <c r="R2076" s="14" t="n">
        <f aca="false">LEN(Q2076)</f>
        <v>124</v>
      </c>
      <c r="S2076" s="14" t="str">
        <f aca="false">INDEX(10_Lieux!$C:$C,U2076)</f>
        <v>Suisse</v>
      </c>
      <c r="T2076" s="14" t="str">
        <f aca="false">INDEX(10_Lieux!$C:$C,V2076)</f>
        <v>France</v>
      </c>
      <c r="U2076" s="14" t="n">
        <f aca="false">MATCH(A2076,10_Lieux!$A:$A,0)</f>
        <v>184</v>
      </c>
      <c r="V2076" s="14" t="n">
        <f aca="false">MATCH(B2076,10_Lieux!$A:$A,0)</f>
        <v>8</v>
      </c>
      <c r="W2076" s="14" t="n">
        <f aca="false">ROUND(6371*2*ASIN(SQRT(SIN(RADIANS(INDEX(10_Lieux!$F:$F,V2076)-INDEX(10_Lieux!$F:$F,U2076))/2)^2+COS(RADIANS(INDEX(10_Lieux!$F:$F,U2076)))*COS(RADIANS(INDEX(10_Lieux!$F:$F,V2076)))*SIN(RADIANS(INDEX(10_Lieux!$G:$G,V2076)-INDEX(10_Lieux!$G:$G,U2076))/2)^2)),1)</f>
        <v>199</v>
      </c>
      <c r="X2076" s="14" t="n">
        <f aca="false">ROUND(I2076/IF(I2076&lt;p_seuil_vitesse,p_vit_lente,p_vit_rapide)*60/15,0)*15</f>
        <v>150</v>
      </c>
      <c r="Y2076" s="14" t="n">
        <f aca="false">MAX(IF(INDEX(10_Lieux!$B:$B,U2076)&lt;&gt;"Ville",INDEX(10_Lieux!$I:$I,U2076),0),IF(INDEX(10_Lieux!$B:$B,V2076)&lt;&gt;"Ville",INDEX(10_Lieux!$I:$I,V2076),0))</f>
        <v>250</v>
      </c>
      <c r="Z2076" s="14" t="str">
        <f aca="false">A2076&amp;"|"&amp;B2076</f>
        <v>Sion Airport|Lyon</v>
      </c>
      <c r="AA2076" s="14" t="str">
        <f aca="false">IF(I2076&lt;p_local,"Local",IF(I2076&lt;p_vv_min,"Courte distance",IF(I2076&lt;p_tres_long,"Longue distance","Très longue distance")))</f>
        <v>Longue distance</v>
      </c>
    </row>
    <row r="2077" customFormat="false" ht="15" hidden="false" customHeight="true" outlineLevel="0" collapsed="false">
      <c r="A2077" s="1" t="s">
        <v>123</v>
      </c>
      <c r="B2077" s="1" t="s">
        <v>2254</v>
      </c>
      <c r="C2077" s="1" t="s">
        <v>35</v>
      </c>
      <c r="D2077" s="1" t="s">
        <v>653</v>
      </c>
      <c r="E2077" s="1" t="s">
        <v>2258</v>
      </c>
      <c r="F2077" s="14" t="s">
        <v>40</v>
      </c>
      <c r="G2077" s="14" t="str">
        <f aca="false">IF(I2077&lt;p_local,"Local → page infra",IF(H2077&gt;=p_ph1,"Phase 1",IF(H2077&gt;=p_ph2,"Phase 2","Phase 3")))</f>
        <v>Phase 1</v>
      </c>
      <c r="H2077" s="14" t="n">
        <f aca="false">IF(I2077&lt;p_local,0,IF(C2077="Aéroport → Aéroport",p_pts_plein,IF(Y2077&gt;0,IF(I2077&lt;=Y2077,p_pts_plein,IF(I2077&lt;=p_mult2*Y2077,p_pts_moyen,p_pts_r3)),IF(I2077&gt;=p_vv_min,p_pts_plein,IF(I2077&gt;=p_vv_moy,p_pts_moyen,p_pts_court))))+IF(INDEX(10_Lieux!$D:$D,U2077)=1,p_prio1,p_prio2)+IF(INDEX(10_Lieux!$D:$D,V2077)=1,p_prio1,p_prio2)+IF(K2077="Oui",p_tf,0)+p_hub*((INDEX(10_Lieux!$H:$H,U2077)="Hub")+(INDEX(10_Lieux!$H:$H,V2077)="Hub"))+IF(OR(INDEX(10_Lieux!$H:$H,U2077)="Premium",INDEX(10_Lieux!$H:$H,V2077)="Premium"),p_prem,0))</f>
        <v>90</v>
      </c>
      <c r="I2077" s="14" t="n">
        <f aca="false">ROUND(W2077*p_facteur,0)</f>
        <v>249</v>
      </c>
      <c r="J2077" s="14" t="str">
        <f aca="false">IF(X2077&lt;60,X2077&amp;" min",INT(X2077/60)&amp;" h"&amp;IF(MOD(X2077,60)=0,""," "&amp;TEXT(MOD(X2077,60),"00")))</f>
        <v>2 h 30</v>
      </c>
      <c r="K2077" s="14" t="str">
        <f aca="false">IF(S2077&lt;&gt;T2077,"Oui","Non")</f>
        <v>Oui</v>
      </c>
      <c r="L2077" s="14" t="str">
        <f aca="false">IF(AND(INDEX(10_Lieux!$B:$B,U2077)="Ville",INDEX(10_Lieux!$B:$B,V2077)="Ville"),"/chauffeur-prive/"&amp;INDEX(10_Lieux!$E:$E,U2077)&amp;"-"&amp;INDEX(10_Lieux!$E:$E,V2077)&amp;"/","/chauffeur-prive/"&amp;INDEX(10_Lieux!$E:$E,U2077)&amp;"/"&amp;INDEX(10_Lieux!$E:$E,V2077)&amp;"/")</f>
        <v>/chauffeur-prive/lyon/aeroport-sion/</v>
      </c>
      <c r="M2077" s="14" t="str">
        <f aca="false">IFERROR(INDEX($L:$L,MATCH(B2077&amp;"|"&amp;A2077,$Z:$Z,0)),"—")</f>
        <v>/chauffeur-prive/aeroport-sion/lyon/</v>
      </c>
      <c r="N2077" s="14" t="str">
        <f aca="false">IF(LEN("Chauffeur privé "&amp;INDEX(10_Lieux!$J:$J,U2077)&amp;" → "&amp;INDEX(10_Lieux!$J:$J,V2077)&amp;" | 24h/24")&gt;60,"Chauffeur privé "&amp;INDEX(10_Lieux!$J:$J,U2077)&amp;" → "&amp;INDEX(10_Lieux!$J:$J,V2077),"Chauffeur privé "&amp;INDEX(10_Lieux!$J:$J,U2077)&amp;" → "&amp;INDEX(10_Lieux!$J:$J,V2077)&amp;" | 24h/24")</f>
        <v>Chauffeur privé Lyon → Aéroport de Sion | 24h/24</v>
      </c>
      <c r="O2077" s="14" t="n">
        <f aca="false">LEN(N2077)</f>
        <v>48</v>
      </c>
      <c r="P2077" s="14" t="str">
        <f aca="false">"Chauffeur privé "&amp;INDEX(10_Lieux!$K:$K,U2077)&amp;" vers "&amp;INDEX(10_Lieux!$L:$L,V2077)</f>
        <v>Chauffeur privé de Lyon vers l'aéroport de Sion</v>
      </c>
      <c r="Q2077" s="14" t="str">
        <f aca="false">"Chauffeur privé "&amp;INDEX(10_Lieux!$K:$K,U2077)&amp;" vers "&amp;INDEX(10_Lieux!$L:$L,V2077)&amp;" : env. "&amp;I2077&amp;" km, "&amp;J2077&amp;" de route. Devis personnalisé, standard 24h/24 et 7j/7."</f>
        <v>Chauffeur privé de Lyon vers l'aéroport de Sion : env. 249 km, 2 h 30 de route. Devis personnalisé, standard 24h/24 et 7j/7.</v>
      </c>
      <c r="R2077" s="14" t="n">
        <f aca="false">LEN(Q2077)</f>
        <v>124</v>
      </c>
      <c r="S2077" s="14" t="str">
        <f aca="false">INDEX(10_Lieux!$C:$C,U2077)</f>
        <v>France</v>
      </c>
      <c r="T2077" s="14" t="str">
        <f aca="false">INDEX(10_Lieux!$C:$C,V2077)</f>
        <v>Suisse</v>
      </c>
      <c r="U2077" s="14" t="n">
        <f aca="false">MATCH(A2077,10_Lieux!$A:$A,0)</f>
        <v>8</v>
      </c>
      <c r="V2077" s="14" t="n">
        <f aca="false">MATCH(B2077,10_Lieux!$A:$A,0)</f>
        <v>184</v>
      </c>
      <c r="W2077" s="14" t="n">
        <f aca="false">ROUND(6371*2*ASIN(SQRT(SIN(RADIANS(INDEX(10_Lieux!$F:$F,V2077)-INDEX(10_Lieux!$F:$F,U2077))/2)^2+COS(RADIANS(INDEX(10_Lieux!$F:$F,U2077)))*COS(RADIANS(INDEX(10_Lieux!$F:$F,V2077)))*SIN(RADIANS(INDEX(10_Lieux!$G:$G,V2077)-INDEX(10_Lieux!$G:$G,U2077))/2)^2)),1)</f>
        <v>199</v>
      </c>
      <c r="X2077" s="14" t="n">
        <f aca="false">ROUND(I2077/IF(I2077&lt;p_seuil_vitesse,p_vit_lente,p_vit_rapide)*60/15,0)*15</f>
        <v>150</v>
      </c>
      <c r="Y2077" s="14" t="n">
        <f aca="false">MAX(IF(INDEX(10_Lieux!$B:$B,U2077)&lt;&gt;"Ville",INDEX(10_Lieux!$I:$I,U2077),0),IF(INDEX(10_Lieux!$B:$B,V2077)&lt;&gt;"Ville",INDEX(10_Lieux!$I:$I,V2077),0))</f>
        <v>250</v>
      </c>
      <c r="Z2077" s="14" t="str">
        <f aca="false">A2077&amp;"|"&amp;B2077</f>
        <v>Lyon|Sion Airport</v>
      </c>
      <c r="AA2077" s="14" t="str">
        <f aca="false">IF(I2077&lt;p_local,"Local",IF(I2077&lt;p_vv_min,"Courte distance",IF(I2077&lt;p_tres_long,"Longue distance","Très longue distance")))</f>
        <v>Longue distance</v>
      </c>
    </row>
    <row r="2078" customFormat="false" ht="15" hidden="false" customHeight="true" outlineLevel="0" collapsed="false">
      <c r="A2078" s="1" t="s">
        <v>2254</v>
      </c>
      <c r="B2078" s="1" t="s">
        <v>126</v>
      </c>
      <c r="C2078" s="1" t="s">
        <v>34</v>
      </c>
      <c r="D2078" s="1" t="s">
        <v>653</v>
      </c>
      <c r="E2078" s="1" t="s">
        <v>2259</v>
      </c>
      <c r="F2078" s="14" t="s">
        <v>40</v>
      </c>
      <c r="G2078" s="14" t="str">
        <f aca="false">IF(I2078&lt;p_local,"Local → page infra",IF(H2078&gt;=p_ph1,"Phase 1",IF(H2078&gt;=p_ph2,"Phase 2","Phase 3")))</f>
        <v>Phase 2</v>
      </c>
      <c r="H2078" s="14" t="n">
        <f aca="false">IF(I2078&lt;p_local,0,IF(C2078="Aéroport → Aéroport",p_pts_plein,IF(Y2078&gt;0,IF(I2078&lt;=Y2078,p_pts_plein,IF(I2078&lt;=p_mult2*Y2078,p_pts_moyen,p_pts_r3)),IF(I2078&gt;=p_vv_min,p_pts_plein,IF(I2078&gt;=p_vv_moy,p_pts_moyen,p_pts_court))))+IF(INDEX(10_Lieux!$D:$D,U2078)=1,p_prio1,p_prio2)+IF(INDEX(10_Lieux!$D:$D,V2078)=1,p_prio1,p_prio2)+IF(K2078="Oui",p_tf,0)+p_hub*((INDEX(10_Lieux!$H:$H,U2078)="Hub")+(INDEX(10_Lieux!$H:$H,V2078)="Hub"))+IF(OR(INDEX(10_Lieux!$H:$H,U2078)="Premium",INDEX(10_Lieux!$H:$H,V2078)="Premium"),p_prem,0))</f>
        <v>75</v>
      </c>
      <c r="I2078" s="14" t="n">
        <f aca="false">ROUND(W2078*p_facteur,0)</f>
        <v>349</v>
      </c>
      <c r="J2078" s="14" t="str">
        <f aca="false">IF(X2078&lt;60,X2078&amp;" min",INT(X2078/60)&amp;" h"&amp;IF(MOD(X2078,60)=0,""," "&amp;TEXT(MOD(X2078,60),"00")))</f>
        <v>3 h 45</v>
      </c>
      <c r="K2078" s="14" t="str">
        <f aca="false">IF(S2078&lt;&gt;T2078,"Oui","Non")</f>
        <v>Oui</v>
      </c>
      <c r="L2078" s="14" t="str">
        <f aca="false">IF(AND(INDEX(10_Lieux!$B:$B,U2078)="Ville",INDEX(10_Lieux!$B:$B,V2078)="Ville"),"/chauffeur-prive/"&amp;INDEX(10_Lieux!$E:$E,U2078)&amp;"-"&amp;INDEX(10_Lieux!$E:$E,V2078)&amp;"/","/chauffeur-prive/"&amp;INDEX(10_Lieux!$E:$E,U2078)&amp;"/"&amp;INDEX(10_Lieux!$E:$E,V2078)&amp;"/")</f>
        <v>/chauffeur-prive/aeroport-sion/nice/</v>
      </c>
      <c r="M2078" s="14" t="str">
        <f aca="false">IFERROR(INDEX($L:$L,MATCH(B2078&amp;"|"&amp;A2078,$Z:$Z,0)),"—")</f>
        <v>/chauffeur-prive/nice/aeroport-sion/</v>
      </c>
      <c r="N2078" s="14" t="str">
        <f aca="false">IF(LEN("Chauffeur privé "&amp;INDEX(10_Lieux!$J:$J,U2078)&amp;" → "&amp;INDEX(10_Lieux!$J:$J,V2078)&amp;" | 24h/24")&gt;60,"Chauffeur privé "&amp;INDEX(10_Lieux!$J:$J,U2078)&amp;" → "&amp;INDEX(10_Lieux!$J:$J,V2078),"Chauffeur privé "&amp;INDEX(10_Lieux!$J:$J,U2078)&amp;" → "&amp;INDEX(10_Lieux!$J:$J,V2078)&amp;" | 24h/24")</f>
        <v>Chauffeur privé Aéroport de Sion → Nice | 24h/24</v>
      </c>
      <c r="O2078" s="14" t="n">
        <f aca="false">LEN(N2078)</f>
        <v>48</v>
      </c>
      <c r="P2078" s="14" t="str">
        <f aca="false">"Chauffeur privé "&amp;INDEX(10_Lieux!$K:$K,U2078)&amp;" vers "&amp;INDEX(10_Lieux!$L:$L,V2078)</f>
        <v>Chauffeur privé de l'aéroport de Sion vers Nice</v>
      </c>
      <c r="Q2078" s="14" t="str">
        <f aca="false">"Chauffeur privé "&amp;INDEX(10_Lieux!$K:$K,U2078)&amp;" vers "&amp;INDEX(10_Lieux!$L:$L,V2078)&amp;" : env. "&amp;I2078&amp;" km, "&amp;J2078&amp;" de route. Devis personnalisé, standard 24h/24 et 7j/7."</f>
        <v>Chauffeur privé de l'aéroport de Sion vers Nice : env. 349 km, 3 h 45 de route. Devis personnalisé, standard 24h/24 et 7j/7.</v>
      </c>
      <c r="R2078" s="14" t="n">
        <f aca="false">LEN(Q2078)</f>
        <v>124</v>
      </c>
      <c r="S2078" s="14" t="str">
        <f aca="false">INDEX(10_Lieux!$C:$C,U2078)</f>
        <v>Suisse</v>
      </c>
      <c r="T2078" s="14" t="str">
        <f aca="false">INDEX(10_Lieux!$C:$C,V2078)</f>
        <v>France</v>
      </c>
      <c r="U2078" s="14" t="n">
        <f aca="false">MATCH(A2078,10_Lieux!$A:$A,0)</f>
        <v>184</v>
      </c>
      <c r="V2078" s="14" t="n">
        <f aca="false">MATCH(B2078,10_Lieux!$A:$A,0)</f>
        <v>80</v>
      </c>
      <c r="W2078" s="14" t="n">
        <f aca="false">ROUND(6371*2*ASIN(SQRT(SIN(RADIANS(INDEX(10_Lieux!$F:$F,V2078)-INDEX(10_Lieux!$F:$F,U2078))/2)^2+COS(RADIANS(INDEX(10_Lieux!$F:$F,U2078)))*COS(RADIANS(INDEX(10_Lieux!$F:$F,V2078)))*SIN(RADIANS(INDEX(10_Lieux!$G:$G,V2078)-INDEX(10_Lieux!$G:$G,U2078))/2)^2)),1)</f>
        <v>279</v>
      </c>
      <c r="X2078" s="14" t="n">
        <f aca="false">ROUND(I2078/IF(I2078&lt;p_seuil_vitesse,p_vit_lente,p_vit_rapide)*60/15,0)*15</f>
        <v>225</v>
      </c>
      <c r="Y2078" s="14" t="n">
        <f aca="false">MAX(IF(INDEX(10_Lieux!$B:$B,U2078)&lt;&gt;"Ville",INDEX(10_Lieux!$I:$I,U2078),0),IF(INDEX(10_Lieux!$B:$B,V2078)&lt;&gt;"Ville",INDEX(10_Lieux!$I:$I,V2078),0))</f>
        <v>250</v>
      </c>
      <c r="Z2078" s="14" t="str">
        <f aca="false">A2078&amp;"|"&amp;B2078</f>
        <v>Sion Airport|Nice</v>
      </c>
      <c r="AA2078" s="14" t="str">
        <f aca="false">IF(I2078&lt;p_local,"Local",IF(I2078&lt;p_vv_min,"Courte distance",IF(I2078&lt;p_tres_long,"Longue distance","Très longue distance")))</f>
        <v>Longue distance</v>
      </c>
    </row>
    <row r="2079" customFormat="false" ht="15" hidden="false" customHeight="true" outlineLevel="0" collapsed="false">
      <c r="A2079" s="1" t="s">
        <v>126</v>
      </c>
      <c r="B2079" s="1" t="s">
        <v>2254</v>
      </c>
      <c r="C2079" s="1" t="s">
        <v>35</v>
      </c>
      <c r="D2079" s="1" t="s">
        <v>653</v>
      </c>
      <c r="E2079" s="1" t="s">
        <v>2260</v>
      </c>
      <c r="F2079" s="14" t="s">
        <v>40</v>
      </c>
      <c r="G2079" s="14" t="str">
        <f aca="false">IF(I2079&lt;p_local,"Local → page infra",IF(H2079&gt;=p_ph1,"Phase 1",IF(H2079&gt;=p_ph2,"Phase 2","Phase 3")))</f>
        <v>Phase 2</v>
      </c>
      <c r="H2079" s="14" t="n">
        <f aca="false">IF(I2079&lt;p_local,0,IF(C2079="Aéroport → Aéroport",p_pts_plein,IF(Y2079&gt;0,IF(I2079&lt;=Y2079,p_pts_plein,IF(I2079&lt;=p_mult2*Y2079,p_pts_moyen,p_pts_r3)),IF(I2079&gt;=p_vv_min,p_pts_plein,IF(I2079&gt;=p_vv_moy,p_pts_moyen,p_pts_court))))+IF(INDEX(10_Lieux!$D:$D,U2079)=1,p_prio1,p_prio2)+IF(INDEX(10_Lieux!$D:$D,V2079)=1,p_prio1,p_prio2)+IF(K2079="Oui",p_tf,0)+p_hub*((INDEX(10_Lieux!$H:$H,U2079)="Hub")+(INDEX(10_Lieux!$H:$H,V2079)="Hub"))+IF(OR(INDEX(10_Lieux!$H:$H,U2079)="Premium",INDEX(10_Lieux!$H:$H,V2079)="Premium"),p_prem,0))</f>
        <v>75</v>
      </c>
      <c r="I2079" s="14" t="n">
        <f aca="false">ROUND(W2079*p_facteur,0)</f>
        <v>349</v>
      </c>
      <c r="J2079" s="14" t="str">
        <f aca="false">IF(X2079&lt;60,X2079&amp;" min",INT(X2079/60)&amp;" h"&amp;IF(MOD(X2079,60)=0,""," "&amp;TEXT(MOD(X2079,60),"00")))</f>
        <v>3 h 45</v>
      </c>
      <c r="K2079" s="14" t="str">
        <f aca="false">IF(S2079&lt;&gt;T2079,"Oui","Non")</f>
        <v>Oui</v>
      </c>
      <c r="L2079" s="14" t="str">
        <f aca="false">IF(AND(INDEX(10_Lieux!$B:$B,U2079)="Ville",INDEX(10_Lieux!$B:$B,V2079)="Ville"),"/chauffeur-prive/"&amp;INDEX(10_Lieux!$E:$E,U2079)&amp;"-"&amp;INDEX(10_Lieux!$E:$E,V2079)&amp;"/","/chauffeur-prive/"&amp;INDEX(10_Lieux!$E:$E,U2079)&amp;"/"&amp;INDEX(10_Lieux!$E:$E,V2079)&amp;"/")</f>
        <v>/chauffeur-prive/nice/aeroport-sion/</v>
      </c>
      <c r="M2079" s="14" t="str">
        <f aca="false">IFERROR(INDEX($L:$L,MATCH(B2079&amp;"|"&amp;A2079,$Z:$Z,0)),"—")</f>
        <v>/chauffeur-prive/aeroport-sion/nice/</v>
      </c>
      <c r="N2079" s="14" t="str">
        <f aca="false">IF(LEN("Chauffeur privé "&amp;INDEX(10_Lieux!$J:$J,U2079)&amp;" → "&amp;INDEX(10_Lieux!$J:$J,V2079)&amp;" | 24h/24")&gt;60,"Chauffeur privé "&amp;INDEX(10_Lieux!$J:$J,U2079)&amp;" → "&amp;INDEX(10_Lieux!$J:$J,V2079),"Chauffeur privé "&amp;INDEX(10_Lieux!$J:$J,U2079)&amp;" → "&amp;INDEX(10_Lieux!$J:$J,V2079)&amp;" | 24h/24")</f>
        <v>Chauffeur privé Nice → Aéroport de Sion | 24h/24</v>
      </c>
      <c r="O2079" s="14" t="n">
        <f aca="false">LEN(N2079)</f>
        <v>48</v>
      </c>
      <c r="P2079" s="14" t="str">
        <f aca="false">"Chauffeur privé "&amp;INDEX(10_Lieux!$K:$K,U2079)&amp;" vers "&amp;INDEX(10_Lieux!$L:$L,V2079)</f>
        <v>Chauffeur privé de Nice vers l'aéroport de Sion</v>
      </c>
      <c r="Q2079" s="14" t="str">
        <f aca="false">"Chauffeur privé "&amp;INDEX(10_Lieux!$K:$K,U2079)&amp;" vers "&amp;INDEX(10_Lieux!$L:$L,V2079)&amp;" : env. "&amp;I2079&amp;" km, "&amp;J2079&amp;" de route. Devis personnalisé, standard 24h/24 et 7j/7."</f>
        <v>Chauffeur privé de Nice vers l'aéroport de Sion : env. 349 km, 3 h 45 de route. Devis personnalisé, standard 24h/24 et 7j/7.</v>
      </c>
      <c r="R2079" s="14" t="n">
        <f aca="false">LEN(Q2079)</f>
        <v>124</v>
      </c>
      <c r="S2079" s="14" t="str">
        <f aca="false">INDEX(10_Lieux!$C:$C,U2079)</f>
        <v>France</v>
      </c>
      <c r="T2079" s="14" t="str">
        <f aca="false">INDEX(10_Lieux!$C:$C,V2079)</f>
        <v>Suisse</v>
      </c>
      <c r="U2079" s="14" t="n">
        <f aca="false">MATCH(A2079,10_Lieux!$A:$A,0)</f>
        <v>80</v>
      </c>
      <c r="V2079" s="14" t="n">
        <f aca="false">MATCH(B2079,10_Lieux!$A:$A,0)</f>
        <v>184</v>
      </c>
      <c r="W2079" s="14" t="n">
        <f aca="false">ROUND(6371*2*ASIN(SQRT(SIN(RADIANS(INDEX(10_Lieux!$F:$F,V2079)-INDEX(10_Lieux!$F:$F,U2079))/2)^2+COS(RADIANS(INDEX(10_Lieux!$F:$F,U2079)))*COS(RADIANS(INDEX(10_Lieux!$F:$F,V2079)))*SIN(RADIANS(INDEX(10_Lieux!$G:$G,V2079)-INDEX(10_Lieux!$G:$G,U2079))/2)^2)),1)</f>
        <v>279</v>
      </c>
      <c r="X2079" s="14" t="n">
        <f aca="false">ROUND(I2079/IF(I2079&lt;p_seuil_vitesse,p_vit_lente,p_vit_rapide)*60/15,0)*15</f>
        <v>225</v>
      </c>
      <c r="Y2079" s="14" t="n">
        <f aca="false">MAX(IF(INDEX(10_Lieux!$B:$B,U2079)&lt;&gt;"Ville",INDEX(10_Lieux!$I:$I,U2079),0),IF(INDEX(10_Lieux!$B:$B,V2079)&lt;&gt;"Ville",INDEX(10_Lieux!$I:$I,V2079),0))</f>
        <v>250</v>
      </c>
      <c r="Z2079" s="14" t="str">
        <f aca="false">A2079&amp;"|"&amp;B2079</f>
        <v>Nice|Sion Airport</v>
      </c>
      <c r="AA2079" s="14" t="str">
        <f aca="false">IF(I2079&lt;p_local,"Local",IF(I2079&lt;p_vv_min,"Courte distance",IF(I2079&lt;p_tres_long,"Longue distance","Très longue distance")))</f>
        <v>Longue distance</v>
      </c>
    </row>
    <row r="2080" customFormat="false" ht="15" hidden="false" customHeight="true" outlineLevel="0" collapsed="false">
      <c r="A2080" s="1" t="s">
        <v>2254</v>
      </c>
      <c r="B2080" s="1" t="s">
        <v>128</v>
      </c>
      <c r="C2080" s="1" t="s">
        <v>34</v>
      </c>
      <c r="D2080" s="1" t="s">
        <v>653</v>
      </c>
      <c r="E2080" s="1" t="s">
        <v>2261</v>
      </c>
      <c r="F2080" s="14" t="s">
        <v>40</v>
      </c>
      <c r="G2080" s="14" t="str">
        <f aca="false">IF(I2080&lt;p_local,"Local → page infra",IF(H2080&gt;=p_ph1,"Phase 1",IF(H2080&gt;=p_ph2,"Phase 2","Phase 3")))</f>
        <v>Phase 2</v>
      </c>
      <c r="H2080" s="14" t="n">
        <f aca="false">IF(I2080&lt;p_local,0,IF(C2080="Aéroport → Aéroport",p_pts_plein,IF(Y2080&gt;0,IF(I2080&lt;=Y2080,p_pts_plein,IF(I2080&lt;=p_mult2*Y2080,p_pts_moyen,p_pts_r3)),IF(I2080&gt;=p_vv_min,p_pts_plein,IF(I2080&gt;=p_vv_moy,p_pts_moyen,p_pts_court))))+IF(INDEX(10_Lieux!$D:$D,U2080)=1,p_prio1,p_prio2)+IF(INDEX(10_Lieux!$D:$D,V2080)=1,p_prio1,p_prio2)+IF(K2080="Oui",p_tf,0)+p_hub*((INDEX(10_Lieux!$H:$H,U2080)="Hub")+(INDEX(10_Lieux!$H:$H,V2080)="Hub"))+IF(OR(INDEX(10_Lieux!$H:$H,U2080)="Premium",INDEX(10_Lieux!$H:$H,V2080)="Premium"),p_prem,0))</f>
        <v>75</v>
      </c>
      <c r="I2080" s="14" t="n">
        <f aca="false">ROUND(W2080*p_facteur,0)</f>
        <v>450</v>
      </c>
      <c r="J2080" s="14" t="str">
        <f aca="false">IF(X2080&lt;60,X2080&amp;" min",INT(X2080/60)&amp;" h"&amp;IF(MOD(X2080,60)=0,""," "&amp;TEXT(MOD(X2080,60),"00")))</f>
        <v>4 h 45</v>
      </c>
      <c r="K2080" s="14" t="str">
        <f aca="false">IF(S2080&lt;&gt;T2080,"Oui","Non")</f>
        <v>Oui</v>
      </c>
      <c r="L2080" s="14" t="str">
        <f aca="false">IF(AND(INDEX(10_Lieux!$B:$B,U2080)="Ville",INDEX(10_Lieux!$B:$B,V2080)="Ville"),"/chauffeur-prive/"&amp;INDEX(10_Lieux!$E:$E,U2080)&amp;"-"&amp;INDEX(10_Lieux!$E:$E,V2080)&amp;"/","/chauffeur-prive/"&amp;INDEX(10_Lieux!$E:$E,U2080)&amp;"/"&amp;INDEX(10_Lieux!$E:$E,V2080)&amp;"/")</f>
        <v>/chauffeur-prive/aeroport-sion/marseille/</v>
      </c>
      <c r="M2080" s="14" t="str">
        <f aca="false">IFERROR(INDEX($L:$L,MATCH(B2080&amp;"|"&amp;A2080,$Z:$Z,0)),"—")</f>
        <v>/chauffeur-prive/marseille/aeroport-sion/</v>
      </c>
      <c r="N2080" s="14" t="str">
        <f aca="false">IF(LEN("Chauffeur privé "&amp;INDEX(10_Lieux!$J:$J,U2080)&amp;" → "&amp;INDEX(10_Lieux!$J:$J,V2080)&amp;" | 24h/24")&gt;60,"Chauffeur privé "&amp;INDEX(10_Lieux!$J:$J,U2080)&amp;" → "&amp;INDEX(10_Lieux!$J:$J,V2080),"Chauffeur privé "&amp;INDEX(10_Lieux!$J:$J,U2080)&amp;" → "&amp;INDEX(10_Lieux!$J:$J,V2080)&amp;" | 24h/24")</f>
        <v>Chauffeur privé Aéroport de Sion → Marseille | 24h/24</v>
      </c>
      <c r="O2080" s="14" t="n">
        <f aca="false">LEN(N2080)</f>
        <v>53</v>
      </c>
      <c r="P2080" s="14" t="str">
        <f aca="false">"Chauffeur privé "&amp;INDEX(10_Lieux!$K:$K,U2080)&amp;" vers "&amp;INDEX(10_Lieux!$L:$L,V2080)</f>
        <v>Chauffeur privé de l'aéroport de Sion vers Marseille</v>
      </c>
      <c r="Q2080" s="14" t="str">
        <f aca="false">"Chauffeur privé "&amp;INDEX(10_Lieux!$K:$K,U2080)&amp;" vers "&amp;INDEX(10_Lieux!$L:$L,V2080)&amp;" : env. "&amp;I2080&amp;" km, "&amp;J2080&amp;" de route. Devis personnalisé, standard 24h/24 et 7j/7."</f>
        <v>Chauffeur privé de l'aéroport de Sion vers Marseille : env. 450 km, 4 h 45 de route. Devis personnalisé, standard 24h/24 et 7j/7.</v>
      </c>
      <c r="R2080" s="14" t="n">
        <f aca="false">LEN(Q2080)</f>
        <v>129</v>
      </c>
      <c r="S2080" s="14" t="str">
        <f aca="false">INDEX(10_Lieux!$C:$C,U2080)</f>
        <v>Suisse</v>
      </c>
      <c r="T2080" s="14" t="str">
        <f aca="false">INDEX(10_Lieux!$C:$C,V2080)</f>
        <v>France</v>
      </c>
      <c r="U2080" s="14" t="n">
        <f aca="false">MATCH(A2080,10_Lieux!$A:$A,0)</f>
        <v>184</v>
      </c>
      <c r="V2080" s="14" t="n">
        <f aca="false">MATCH(B2080,10_Lieux!$A:$A,0)</f>
        <v>79</v>
      </c>
      <c r="W2080" s="14" t="n">
        <f aca="false">ROUND(6371*2*ASIN(SQRT(SIN(RADIANS(INDEX(10_Lieux!$F:$F,V2080)-INDEX(10_Lieux!$F:$F,U2080))/2)^2+COS(RADIANS(INDEX(10_Lieux!$F:$F,U2080)))*COS(RADIANS(INDEX(10_Lieux!$F:$F,V2080)))*SIN(RADIANS(INDEX(10_Lieux!$G:$G,V2080)-INDEX(10_Lieux!$G:$G,U2080))/2)^2)),1)</f>
        <v>359.8</v>
      </c>
      <c r="X2080" s="14" t="n">
        <f aca="false">ROUND(I2080/IF(I2080&lt;p_seuil_vitesse,p_vit_lente,p_vit_rapide)*60/15,0)*15</f>
        <v>285</v>
      </c>
      <c r="Y2080" s="14" t="n">
        <f aca="false">MAX(IF(INDEX(10_Lieux!$B:$B,U2080)&lt;&gt;"Ville",INDEX(10_Lieux!$I:$I,U2080),0),IF(INDEX(10_Lieux!$B:$B,V2080)&lt;&gt;"Ville",INDEX(10_Lieux!$I:$I,V2080),0))</f>
        <v>250</v>
      </c>
      <c r="Z2080" s="14" t="str">
        <f aca="false">A2080&amp;"|"&amp;B2080</f>
        <v>Sion Airport|Marseille</v>
      </c>
      <c r="AA2080" s="14" t="str">
        <f aca="false">IF(I2080&lt;p_local,"Local",IF(I2080&lt;p_vv_min,"Courte distance",IF(I2080&lt;p_tres_long,"Longue distance","Très longue distance")))</f>
        <v>Longue distance</v>
      </c>
    </row>
    <row r="2081" customFormat="false" ht="15" hidden="false" customHeight="true" outlineLevel="0" collapsed="false">
      <c r="A2081" s="1" t="s">
        <v>128</v>
      </c>
      <c r="B2081" s="1" t="s">
        <v>2254</v>
      </c>
      <c r="C2081" s="1" t="s">
        <v>35</v>
      </c>
      <c r="D2081" s="1" t="s">
        <v>653</v>
      </c>
      <c r="E2081" s="1" t="s">
        <v>2262</v>
      </c>
      <c r="F2081" s="14" t="s">
        <v>40</v>
      </c>
      <c r="G2081" s="14" t="str">
        <f aca="false">IF(I2081&lt;p_local,"Local → page infra",IF(H2081&gt;=p_ph1,"Phase 1",IF(H2081&gt;=p_ph2,"Phase 2","Phase 3")))</f>
        <v>Phase 2</v>
      </c>
      <c r="H2081" s="14" t="n">
        <f aca="false">IF(I2081&lt;p_local,0,IF(C2081="Aéroport → Aéroport",p_pts_plein,IF(Y2081&gt;0,IF(I2081&lt;=Y2081,p_pts_plein,IF(I2081&lt;=p_mult2*Y2081,p_pts_moyen,p_pts_r3)),IF(I2081&gt;=p_vv_min,p_pts_plein,IF(I2081&gt;=p_vv_moy,p_pts_moyen,p_pts_court))))+IF(INDEX(10_Lieux!$D:$D,U2081)=1,p_prio1,p_prio2)+IF(INDEX(10_Lieux!$D:$D,V2081)=1,p_prio1,p_prio2)+IF(K2081="Oui",p_tf,0)+p_hub*((INDEX(10_Lieux!$H:$H,U2081)="Hub")+(INDEX(10_Lieux!$H:$H,V2081)="Hub"))+IF(OR(INDEX(10_Lieux!$H:$H,U2081)="Premium",INDEX(10_Lieux!$H:$H,V2081)="Premium"),p_prem,0))</f>
        <v>75</v>
      </c>
      <c r="I2081" s="14" t="n">
        <f aca="false">ROUND(W2081*p_facteur,0)</f>
        <v>450</v>
      </c>
      <c r="J2081" s="14" t="str">
        <f aca="false">IF(X2081&lt;60,X2081&amp;" min",INT(X2081/60)&amp;" h"&amp;IF(MOD(X2081,60)=0,""," "&amp;TEXT(MOD(X2081,60),"00")))</f>
        <v>4 h 45</v>
      </c>
      <c r="K2081" s="14" t="str">
        <f aca="false">IF(S2081&lt;&gt;T2081,"Oui","Non")</f>
        <v>Oui</v>
      </c>
      <c r="L2081" s="14" t="str">
        <f aca="false">IF(AND(INDEX(10_Lieux!$B:$B,U2081)="Ville",INDEX(10_Lieux!$B:$B,V2081)="Ville"),"/chauffeur-prive/"&amp;INDEX(10_Lieux!$E:$E,U2081)&amp;"-"&amp;INDEX(10_Lieux!$E:$E,V2081)&amp;"/","/chauffeur-prive/"&amp;INDEX(10_Lieux!$E:$E,U2081)&amp;"/"&amp;INDEX(10_Lieux!$E:$E,V2081)&amp;"/")</f>
        <v>/chauffeur-prive/marseille/aeroport-sion/</v>
      </c>
      <c r="M2081" s="14" t="str">
        <f aca="false">IFERROR(INDEX($L:$L,MATCH(B2081&amp;"|"&amp;A2081,$Z:$Z,0)),"—")</f>
        <v>/chauffeur-prive/aeroport-sion/marseille/</v>
      </c>
      <c r="N2081" s="14" t="str">
        <f aca="false">IF(LEN("Chauffeur privé "&amp;INDEX(10_Lieux!$J:$J,U2081)&amp;" → "&amp;INDEX(10_Lieux!$J:$J,V2081)&amp;" | 24h/24")&gt;60,"Chauffeur privé "&amp;INDEX(10_Lieux!$J:$J,U2081)&amp;" → "&amp;INDEX(10_Lieux!$J:$J,V2081),"Chauffeur privé "&amp;INDEX(10_Lieux!$J:$J,U2081)&amp;" → "&amp;INDEX(10_Lieux!$J:$J,V2081)&amp;" | 24h/24")</f>
        <v>Chauffeur privé Marseille → Aéroport de Sion | 24h/24</v>
      </c>
      <c r="O2081" s="14" t="n">
        <f aca="false">LEN(N2081)</f>
        <v>53</v>
      </c>
      <c r="P2081" s="14" t="str">
        <f aca="false">"Chauffeur privé "&amp;INDEX(10_Lieux!$K:$K,U2081)&amp;" vers "&amp;INDEX(10_Lieux!$L:$L,V2081)</f>
        <v>Chauffeur privé de Marseille vers l'aéroport de Sion</v>
      </c>
      <c r="Q2081" s="14" t="str">
        <f aca="false">"Chauffeur privé "&amp;INDEX(10_Lieux!$K:$K,U2081)&amp;" vers "&amp;INDEX(10_Lieux!$L:$L,V2081)&amp;" : env. "&amp;I2081&amp;" km, "&amp;J2081&amp;" de route. Devis personnalisé, standard 24h/24 et 7j/7."</f>
        <v>Chauffeur privé de Marseille vers l'aéroport de Sion : env. 450 km, 4 h 45 de route. Devis personnalisé, standard 24h/24 et 7j/7.</v>
      </c>
      <c r="R2081" s="14" t="n">
        <f aca="false">LEN(Q2081)</f>
        <v>129</v>
      </c>
      <c r="S2081" s="14" t="str">
        <f aca="false">INDEX(10_Lieux!$C:$C,U2081)</f>
        <v>France</v>
      </c>
      <c r="T2081" s="14" t="str">
        <f aca="false">INDEX(10_Lieux!$C:$C,V2081)</f>
        <v>Suisse</v>
      </c>
      <c r="U2081" s="14" t="n">
        <f aca="false">MATCH(A2081,10_Lieux!$A:$A,0)</f>
        <v>79</v>
      </c>
      <c r="V2081" s="14" t="n">
        <f aca="false">MATCH(B2081,10_Lieux!$A:$A,0)</f>
        <v>184</v>
      </c>
      <c r="W2081" s="14" t="n">
        <f aca="false">ROUND(6371*2*ASIN(SQRT(SIN(RADIANS(INDEX(10_Lieux!$F:$F,V2081)-INDEX(10_Lieux!$F:$F,U2081))/2)^2+COS(RADIANS(INDEX(10_Lieux!$F:$F,U2081)))*COS(RADIANS(INDEX(10_Lieux!$F:$F,V2081)))*SIN(RADIANS(INDEX(10_Lieux!$G:$G,V2081)-INDEX(10_Lieux!$G:$G,U2081))/2)^2)),1)</f>
        <v>359.8</v>
      </c>
      <c r="X2081" s="14" t="n">
        <f aca="false">ROUND(I2081/IF(I2081&lt;p_seuil_vitesse,p_vit_lente,p_vit_rapide)*60/15,0)*15</f>
        <v>285</v>
      </c>
      <c r="Y2081" s="14" t="n">
        <f aca="false">MAX(IF(INDEX(10_Lieux!$B:$B,U2081)&lt;&gt;"Ville",INDEX(10_Lieux!$I:$I,U2081),0),IF(INDEX(10_Lieux!$B:$B,V2081)&lt;&gt;"Ville",INDEX(10_Lieux!$I:$I,V2081),0))</f>
        <v>250</v>
      </c>
      <c r="Z2081" s="14" t="str">
        <f aca="false">A2081&amp;"|"&amp;B2081</f>
        <v>Marseille|Sion Airport</v>
      </c>
      <c r="AA2081" s="14" t="str">
        <f aca="false">IF(I2081&lt;p_local,"Local",IF(I2081&lt;p_vv_min,"Courte distance",IF(I2081&lt;p_tres_long,"Longue distance","Très longue distance")))</f>
        <v>Longue distance</v>
      </c>
    </row>
    <row r="2082" customFormat="false" ht="15" hidden="false" customHeight="true" outlineLevel="0" collapsed="false">
      <c r="A2082" s="1" t="s">
        <v>2254</v>
      </c>
      <c r="B2082" s="1" t="s">
        <v>130</v>
      </c>
      <c r="C2082" s="1" t="s">
        <v>34</v>
      </c>
      <c r="D2082" s="1" t="s">
        <v>653</v>
      </c>
      <c r="E2082" s="1" t="s">
        <v>2263</v>
      </c>
      <c r="F2082" s="14" t="s">
        <v>40</v>
      </c>
      <c r="G2082" s="14" t="str">
        <f aca="false">IF(I2082&lt;p_local,"Local → page infra",IF(H2082&gt;=p_ph1,"Phase 1",IF(H2082&gt;=p_ph2,"Phase 2","Phase 3")))</f>
        <v>Phase 3</v>
      </c>
      <c r="H2082" s="14" t="n">
        <f aca="false">IF(I2082&lt;p_local,0,IF(C2082="Aéroport → Aéroport",p_pts_plein,IF(Y2082&gt;0,IF(I2082&lt;=Y2082,p_pts_plein,IF(I2082&lt;=p_mult2*Y2082,p_pts_moyen,p_pts_r3)),IF(I2082&gt;=p_vv_min,p_pts_plein,IF(I2082&gt;=p_vv_moy,p_pts_moyen,p_pts_court))))+IF(INDEX(10_Lieux!$D:$D,U2082)=1,p_prio1,p_prio2)+IF(INDEX(10_Lieux!$D:$D,V2082)=1,p_prio1,p_prio2)+IF(K2082="Oui",p_tf,0)+p_hub*((INDEX(10_Lieux!$H:$H,U2082)="Hub")+(INDEX(10_Lieux!$H:$H,V2082)="Hub"))+IF(OR(INDEX(10_Lieux!$H:$H,U2082)="Premium",INDEX(10_Lieux!$H:$H,V2082)="Premium"),p_prem,0))</f>
        <v>50</v>
      </c>
      <c r="I2082" s="14" t="n">
        <f aca="false">ROUND(W2082*p_facteur,0)</f>
        <v>793</v>
      </c>
      <c r="J2082" s="14" t="str">
        <f aca="false">IF(X2082&lt;60,X2082&amp;" min",INT(X2082/60)&amp;" h"&amp;IF(MOD(X2082,60)=0,""," "&amp;TEXT(MOD(X2082,60),"00")))</f>
        <v>8 h 15</v>
      </c>
      <c r="K2082" s="14" t="str">
        <f aca="false">IF(S2082&lt;&gt;T2082,"Oui","Non")</f>
        <v>Oui</v>
      </c>
      <c r="L2082" s="14" t="str">
        <f aca="false">IF(AND(INDEX(10_Lieux!$B:$B,U2082)="Ville",INDEX(10_Lieux!$B:$B,V2082)="Ville"),"/chauffeur-prive/"&amp;INDEX(10_Lieux!$E:$E,U2082)&amp;"-"&amp;INDEX(10_Lieux!$E:$E,V2082)&amp;"/","/chauffeur-prive/"&amp;INDEX(10_Lieux!$E:$E,U2082)&amp;"/"&amp;INDEX(10_Lieux!$E:$E,V2082)&amp;"/")</f>
        <v>/chauffeur-prive/aeroport-sion/bordeaux/</v>
      </c>
      <c r="M2082" s="14" t="str">
        <f aca="false">IFERROR(INDEX($L:$L,MATCH(B2082&amp;"|"&amp;A2082,$Z:$Z,0)),"—")</f>
        <v>/chauffeur-prive/bordeaux/aeroport-sion/</v>
      </c>
      <c r="N2082" s="14" t="str">
        <f aca="false">IF(LEN("Chauffeur privé "&amp;INDEX(10_Lieux!$J:$J,U2082)&amp;" → "&amp;INDEX(10_Lieux!$J:$J,V2082)&amp;" | 24h/24")&gt;60,"Chauffeur privé "&amp;INDEX(10_Lieux!$J:$J,U2082)&amp;" → "&amp;INDEX(10_Lieux!$J:$J,V2082),"Chauffeur privé "&amp;INDEX(10_Lieux!$J:$J,U2082)&amp;" → "&amp;INDEX(10_Lieux!$J:$J,V2082)&amp;" | 24h/24")</f>
        <v>Chauffeur privé Aéroport de Sion → Bordeaux | 24h/24</v>
      </c>
      <c r="O2082" s="14" t="n">
        <f aca="false">LEN(N2082)</f>
        <v>52</v>
      </c>
      <c r="P2082" s="14" t="str">
        <f aca="false">"Chauffeur privé "&amp;INDEX(10_Lieux!$K:$K,U2082)&amp;" vers "&amp;INDEX(10_Lieux!$L:$L,V2082)</f>
        <v>Chauffeur privé de l'aéroport de Sion vers Bordeaux</v>
      </c>
      <c r="Q2082" s="14" t="str">
        <f aca="false">"Chauffeur privé "&amp;INDEX(10_Lieux!$K:$K,U2082)&amp;" vers "&amp;INDEX(10_Lieux!$L:$L,V2082)&amp;" : env. "&amp;I2082&amp;" km, "&amp;J2082&amp;" de route. Devis personnalisé, standard 24h/24 et 7j/7."</f>
        <v>Chauffeur privé de l'aéroport de Sion vers Bordeaux : env. 793 km, 8 h 15 de route. Devis personnalisé, standard 24h/24 et 7j/7.</v>
      </c>
      <c r="R2082" s="14" t="n">
        <f aca="false">LEN(Q2082)</f>
        <v>128</v>
      </c>
      <c r="S2082" s="14" t="str">
        <f aca="false">INDEX(10_Lieux!$C:$C,U2082)</f>
        <v>Suisse</v>
      </c>
      <c r="T2082" s="14" t="str">
        <f aca="false">INDEX(10_Lieux!$C:$C,V2082)</f>
        <v>France</v>
      </c>
      <c r="U2082" s="14" t="n">
        <f aca="false">MATCH(A2082,10_Lieux!$A:$A,0)</f>
        <v>184</v>
      </c>
      <c r="V2082" s="14" t="n">
        <f aca="false">MATCH(B2082,10_Lieux!$A:$A,0)</f>
        <v>61</v>
      </c>
      <c r="W2082" s="14" t="n">
        <f aca="false">ROUND(6371*2*ASIN(SQRT(SIN(RADIANS(INDEX(10_Lieux!$F:$F,V2082)-INDEX(10_Lieux!$F:$F,U2082))/2)^2+COS(RADIANS(INDEX(10_Lieux!$F:$F,U2082)))*COS(RADIANS(INDEX(10_Lieux!$F:$F,V2082)))*SIN(RADIANS(INDEX(10_Lieux!$G:$G,V2082)-INDEX(10_Lieux!$G:$G,U2082))/2)^2)),1)</f>
        <v>634.4</v>
      </c>
      <c r="X2082" s="14" t="n">
        <f aca="false">ROUND(I2082/IF(I2082&lt;p_seuil_vitesse,p_vit_lente,p_vit_rapide)*60/15,0)*15</f>
        <v>495</v>
      </c>
      <c r="Y2082" s="14" t="n">
        <f aca="false">MAX(IF(INDEX(10_Lieux!$B:$B,U2082)&lt;&gt;"Ville",INDEX(10_Lieux!$I:$I,U2082),0),IF(INDEX(10_Lieux!$B:$B,V2082)&lt;&gt;"Ville",INDEX(10_Lieux!$I:$I,V2082),0))</f>
        <v>250</v>
      </c>
      <c r="Z2082" s="14" t="str">
        <f aca="false">A2082&amp;"|"&amp;B2082</f>
        <v>Sion Airport|Bordeaux</v>
      </c>
      <c r="AA2082" s="14" t="str">
        <f aca="false">IF(I2082&lt;p_local,"Local",IF(I2082&lt;p_vv_min,"Courte distance",IF(I2082&lt;p_tres_long,"Longue distance","Très longue distance")))</f>
        <v>Très longue distance</v>
      </c>
    </row>
    <row r="2083" customFormat="false" ht="15" hidden="false" customHeight="true" outlineLevel="0" collapsed="false">
      <c r="A2083" s="1" t="s">
        <v>130</v>
      </c>
      <c r="B2083" s="1" t="s">
        <v>2254</v>
      </c>
      <c r="C2083" s="1" t="s">
        <v>35</v>
      </c>
      <c r="D2083" s="1" t="s">
        <v>653</v>
      </c>
      <c r="E2083" s="1" t="s">
        <v>2264</v>
      </c>
      <c r="F2083" s="14" t="s">
        <v>40</v>
      </c>
      <c r="G2083" s="14" t="str">
        <f aca="false">IF(I2083&lt;p_local,"Local → page infra",IF(H2083&gt;=p_ph1,"Phase 1",IF(H2083&gt;=p_ph2,"Phase 2","Phase 3")))</f>
        <v>Phase 3</v>
      </c>
      <c r="H2083" s="14" t="n">
        <f aca="false">IF(I2083&lt;p_local,0,IF(C2083="Aéroport → Aéroport",p_pts_plein,IF(Y2083&gt;0,IF(I2083&lt;=Y2083,p_pts_plein,IF(I2083&lt;=p_mult2*Y2083,p_pts_moyen,p_pts_r3)),IF(I2083&gt;=p_vv_min,p_pts_plein,IF(I2083&gt;=p_vv_moy,p_pts_moyen,p_pts_court))))+IF(INDEX(10_Lieux!$D:$D,U2083)=1,p_prio1,p_prio2)+IF(INDEX(10_Lieux!$D:$D,V2083)=1,p_prio1,p_prio2)+IF(K2083="Oui",p_tf,0)+p_hub*((INDEX(10_Lieux!$H:$H,U2083)="Hub")+(INDEX(10_Lieux!$H:$H,V2083)="Hub"))+IF(OR(INDEX(10_Lieux!$H:$H,U2083)="Premium",INDEX(10_Lieux!$H:$H,V2083)="Premium"),p_prem,0))</f>
        <v>50</v>
      </c>
      <c r="I2083" s="14" t="n">
        <f aca="false">ROUND(W2083*p_facteur,0)</f>
        <v>793</v>
      </c>
      <c r="J2083" s="14" t="str">
        <f aca="false">IF(X2083&lt;60,X2083&amp;" min",INT(X2083/60)&amp;" h"&amp;IF(MOD(X2083,60)=0,""," "&amp;TEXT(MOD(X2083,60),"00")))</f>
        <v>8 h 15</v>
      </c>
      <c r="K2083" s="14" t="str">
        <f aca="false">IF(S2083&lt;&gt;T2083,"Oui","Non")</f>
        <v>Oui</v>
      </c>
      <c r="L2083" s="14" t="str">
        <f aca="false">IF(AND(INDEX(10_Lieux!$B:$B,U2083)="Ville",INDEX(10_Lieux!$B:$B,V2083)="Ville"),"/chauffeur-prive/"&amp;INDEX(10_Lieux!$E:$E,U2083)&amp;"-"&amp;INDEX(10_Lieux!$E:$E,V2083)&amp;"/","/chauffeur-prive/"&amp;INDEX(10_Lieux!$E:$E,U2083)&amp;"/"&amp;INDEX(10_Lieux!$E:$E,V2083)&amp;"/")</f>
        <v>/chauffeur-prive/bordeaux/aeroport-sion/</v>
      </c>
      <c r="M2083" s="14" t="str">
        <f aca="false">IFERROR(INDEX($L:$L,MATCH(B2083&amp;"|"&amp;A2083,$Z:$Z,0)),"—")</f>
        <v>/chauffeur-prive/aeroport-sion/bordeaux/</v>
      </c>
      <c r="N2083" s="14" t="str">
        <f aca="false">IF(LEN("Chauffeur privé "&amp;INDEX(10_Lieux!$J:$J,U2083)&amp;" → "&amp;INDEX(10_Lieux!$J:$J,V2083)&amp;" | 24h/24")&gt;60,"Chauffeur privé "&amp;INDEX(10_Lieux!$J:$J,U2083)&amp;" → "&amp;INDEX(10_Lieux!$J:$J,V2083),"Chauffeur privé "&amp;INDEX(10_Lieux!$J:$J,U2083)&amp;" → "&amp;INDEX(10_Lieux!$J:$J,V2083)&amp;" | 24h/24")</f>
        <v>Chauffeur privé Bordeaux → Aéroport de Sion | 24h/24</v>
      </c>
      <c r="O2083" s="14" t="n">
        <f aca="false">LEN(N2083)</f>
        <v>52</v>
      </c>
      <c r="P2083" s="14" t="str">
        <f aca="false">"Chauffeur privé "&amp;INDEX(10_Lieux!$K:$K,U2083)&amp;" vers "&amp;INDEX(10_Lieux!$L:$L,V2083)</f>
        <v>Chauffeur privé de Bordeaux vers l'aéroport de Sion</v>
      </c>
      <c r="Q2083" s="14" t="str">
        <f aca="false">"Chauffeur privé "&amp;INDEX(10_Lieux!$K:$K,U2083)&amp;" vers "&amp;INDEX(10_Lieux!$L:$L,V2083)&amp;" : env. "&amp;I2083&amp;" km, "&amp;J2083&amp;" de route. Devis personnalisé, standard 24h/24 et 7j/7."</f>
        <v>Chauffeur privé de Bordeaux vers l'aéroport de Sion : env. 793 km, 8 h 15 de route. Devis personnalisé, standard 24h/24 et 7j/7.</v>
      </c>
      <c r="R2083" s="14" t="n">
        <f aca="false">LEN(Q2083)</f>
        <v>128</v>
      </c>
      <c r="S2083" s="14" t="str">
        <f aca="false">INDEX(10_Lieux!$C:$C,U2083)</f>
        <v>France</v>
      </c>
      <c r="T2083" s="14" t="str">
        <f aca="false">INDEX(10_Lieux!$C:$C,V2083)</f>
        <v>Suisse</v>
      </c>
      <c r="U2083" s="14" t="n">
        <f aca="false">MATCH(A2083,10_Lieux!$A:$A,0)</f>
        <v>61</v>
      </c>
      <c r="V2083" s="14" t="n">
        <f aca="false">MATCH(B2083,10_Lieux!$A:$A,0)</f>
        <v>184</v>
      </c>
      <c r="W2083" s="14" t="n">
        <f aca="false">ROUND(6371*2*ASIN(SQRT(SIN(RADIANS(INDEX(10_Lieux!$F:$F,V2083)-INDEX(10_Lieux!$F:$F,U2083))/2)^2+COS(RADIANS(INDEX(10_Lieux!$F:$F,U2083)))*COS(RADIANS(INDEX(10_Lieux!$F:$F,V2083)))*SIN(RADIANS(INDEX(10_Lieux!$G:$G,V2083)-INDEX(10_Lieux!$G:$G,U2083))/2)^2)),1)</f>
        <v>634.4</v>
      </c>
      <c r="X2083" s="14" t="n">
        <f aca="false">ROUND(I2083/IF(I2083&lt;p_seuil_vitesse,p_vit_lente,p_vit_rapide)*60/15,0)*15</f>
        <v>495</v>
      </c>
      <c r="Y2083" s="14" t="n">
        <f aca="false">MAX(IF(INDEX(10_Lieux!$B:$B,U2083)&lt;&gt;"Ville",INDEX(10_Lieux!$I:$I,U2083),0),IF(INDEX(10_Lieux!$B:$B,V2083)&lt;&gt;"Ville",INDEX(10_Lieux!$I:$I,V2083),0))</f>
        <v>250</v>
      </c>
      <c r="Z2083" s="14" t="str">
        <f aca="false">A2083&amp;"|"&amp;B2083</f>
        <v>Bordeaux|Sion Airport</v>
      </c>
      <c r="AA2083" s="14" t="str">
        <f aca="false">IF(I2083&lt;p_local,"Local",IF(I2083&lt;p_vv_min,"Courte distance",IF(I2083&lt;p_tres_long,"Longue distance","Très longue distance")))</f>
        <v>Très longue distance</v>
      </c>
    </row>
    <row r="2084" customFormat="false" ht="15" hidden="false" customHeight="true" outlineLevel="0" collapsed="false">
      <c r="A2084" s="1" t="s">
        <v>2254</v>
      </c>
      <c r="B2084" s="1" t="s">
        <v>132</v>
      </c>
      <c r="C2084" s="1" t="s">
        <v>34</v>
      </c>
      <c r="D2084" s="1" t="s">
        <v>653</v>
      </c>
      <c r="E2084" s="1" t="s">
        <v>2265</v>
      </c>
      <c r="F2084" s="14" t="s">
        <v>40</v>
      </c>
      <c r="G2084" s="14" t="str">
        <f aca="false">IF(I2084&lt;p_local,"Local → page infra",IF(H2084&gt;=p_ph1,"Phase 1",IF(H2084&gt;=p_ph2,"Phase 2","Phase 3")))</f>
        <v>Phase 3</v>
      </c>
      <c r="H2084" s="14" t="n">
        <f aca="false">IF(I2084&lt;p_local,0,IF(C2084="Aéroport → Aéroport",p_pts_plein,IF(Y2084&gt;0,IF(I2084&lt;=Y2084,p_pts_plein,IF(I2084&lt;=p_mult2*Y2084,p_pts_moyen,p_pts_r3)),IF(I2084&gt;=p_vv_min,p_pts_plein,IF(I2084&gt;=p_vv_moy,p_pts_moyen,p_pts_court))))+IF(INDEX(10_Lieux!$D:$D,U2084)=1,p_prio1,p_prio2)+IF(INDEX(10_Lieux!$D:$D,V2084)=1,p_prio1,p_prio2)+IF(K2084="Oui",p_tf,0)+p_hub*((INDEX(10_Lieux!$H:$H,U2084)="Hub")+(INDEX(10_Lieux!$H:$H,V2084)="Hub"))+IF(OR(INDEX(10_Lieux!$H:$H,U2084)="Premium",INDEX(10_Lieux!$H:$H,V2084)="Premium"),p_prem,0))</f>
        <v>50</v>
      </c>
      <c r="I2084" s="14" t="n">
        <f aca="false">ROUND(W2084*p_facteur,0)</f>
        <v>683</v>
      </c>
      <c r="J2084" s="14" t="str">
        <f aca="false">IF(X2084&lt;60,X2084&amp;" min",INT(X2084/60)&amp;" h"&amp;IF(MOD(X2084,60)=0,""," "&amp;TEXT(MOD(X2084,60),"00")))</f>
        <v>7 h 15</v>
      </c>
      <c r="K2084" s="14" t="str">
        <f aca="false">IF(S2084&lt;&gt;T2084,"Oui","Non")</f>
        <v>Oui</v>
      </c>
      <c r="L2084" s="14" t="str">
        <f aca="false">IF(AND(INDEX(10_Lieux!$B:$B,U2084)="Ville",INDEX(10_Lieux!$B:$B,V2084)="Ville"),"/chauffeur-prive/"&amp;INDEX(10_Lieux!$E:$E,U2084)&amp;"-"&amp;INDEX(10_Lieux!$E:$E,V2084)&amp;"/","/chauffeur-prive/"&amp;INDEX(10_Lieux!$E:$E,U2084)&amp;"/"&amp;INDEX(10_Lieux!$E:$E,V2084)&amp;"/")</f>
        <v>/chauffeur-prive/aeroport-sion/toulouse/</v>
      </c>
      <c r="M2084" s="14" t="str">
        <f aca="false">IFERROR(INDEX($L:$L,MATCH(B2084&amp;"|"&amp;A2084,$Z:$Z,0)),"—")</f>
        <v>/chauffeur-prive/toulouse/aeroport-sion/</v>
      </c>
      <c r="N2084" s="14" t="str">
        <f aca="false">IF(LEN("Chauffeur privé "&amp;INDEX(10_Lieux!$J:$J,U2084)&amp;" → "&amp;INDEX(10_Lieux!$J:$J,V2084)&amp;" | 24h/24")&gt;60,"Chauffeur privé "&amp;INDEX(10_Lieux!$J:$J,U2084)&amp;" → "&amp;INDEX(10_Lieux!$J:$J,V2084),"Chauffeur privé "&amp;INDEX(10_Lieux!$J:$J,U2084)&amp;" → "&amp;INDEX(10_Lieux!$J:$J,V2084)&amp;" | 24h/24")</f>
        <v>Chauffeur privé Aéroport de Sion → Toulouse | 24h/24</v>
      </c>
      <c r="O2084" s="14" t="n">
        <f aca="false">LEN(N2084)</f>
        <v>52</v>
      </c>
      <c r="P2084" s="14" t="str">
        <f aca="false">"Chauffeur privé "&amp;INDEX(10_Lieux!$K:$K,U2084)&amp;" vers "&amp;INDEX(10_Lieux!$L:$L,V2084)</f>
        <v>Chauffeur privé de l'aéroport de Sion vers Toulouse</v>
      </c>
      <c r="Q2084" s="14" t="str">
        <f aca="false">"Chauffeur privé "&amp;INDEX(10_Lieux!$K:$K,U2084)&amp;" vers "&amp;INDEX(10_Lieux!$L:$L,V2084)&amp;" : env. "&amp;I2084&amp;" km, "&amp;J2084&amp;" de route. Devis personnalisé, standard 24h/24 et 7j/7."</f>
        <v>Chauffeur privé de l'aéroport de Sion vers Toulouse : env. 683 km, 7 h 15 de route. Devis personnalisé, standard 24h/24 et 7j/7.</v>
      </c>
      <c r="R2084" s="14" t="n">
        <f aca="false">LEN(Q2084)</f>
        <v>128</v>
      </c>
      <c r="S2084" s="14" t="str">
        <f aca="false">INDEX(10_Lieux!$C:$C,U2084)</f>
        <v>Suisse</v>
      </c>
      <c r="T2084" s="14" t="str">
        <f aca="false">INDEX(10_Lieux!$C:$C,V2084)</f>
        <v>France</v>
      </c>
      <c r="U2084" s="14" t="n">
        <f aca="false">MATCH(A2084,10_Lieux!$A:$A,0)</f>
        <v>184</v>
      </c>
      <c r="V2084" s="14" t="n">
        <f aca="false">MATCH(B2084,10_Lieux!$A:$A,0)</f>
        <v>70</v>
      </c>
      <c r="W2084" s="14" t="n">
        <f aca="false">ROUND(6371*2*ASIN(SQRT(SIN(RADIANS(INDEX(10_Lieux!$F:$F,V2084)-INDEX(10_Lieux!$F:$F,U2084))/2)^2+COS(RADIANS(INDEX(10_Lieux!$F:$F,U2084)))*COS(RADIANS(INDEX(10_Lieux!$F:$F,V2084)))*SIN(RADIANS(INDEX(10_Lieux!$G:$G,V2084)-INDEX(10_Lieux!$G:$G,U2084))/2)^2)),1)</f>
        <v>546.7</v>
      </c>
      <c r="X2084" s="14" t="n">
        <f aca="false">ROUND(I2084/IF(I2084&lt;p_seuil_vitesse,p_vit_lente,p_vit_rapide)*60/15,0)*15</f>
        <v>435</v>
      </c>
      <c r="Y2084" s="14" t="n">
        <f aca="false">MAX(IF(INDEX(10_Lieux!$B:$B,U2084)&lt;&gt;"Ville",INDEX(10_Lieux!$I:$I,U2084),0),IF(INDEX(10_Lieux!$B:$B,V2084)&lt;&gt;"Ville",INDEX(10_Lieux!$I:$I,V2084),0))</f>
        <v>250</v>
      </c>
      <c r="Z2084" s="14" t="str">
        <f aca="false">A2084&amp;"|"&amp;B2084</f>
        <v>Sion Airport|Toulouse</v>
      </c>
      <c r="AA2084" s="14" t="str">
        <f aca="false">IF(I2084&lt;p_local,"Local",IF(I2084&lt;p_vv_min,"Courte distance",IF(I2084&lt;p_tres_long,"Longue distance","Très longue distance")))</f>
        <v>Longue distance</v>
      </c>
    </row>
    <row r="2085" customFormat="false" ht="15" hidden="false" customHeight="true" outlineLevel="0" collapsed="false">
      <c r="A2085" s="1" t="s">
        <v>132</v>
      </c>
      <c r="B2085" s="1" t="s">
        <v>2254</v>
      </c>
      <c r="C2085" s="1" t="s">
        <v>35</v>
      </c>
      <c r="D2085" s="1" t="s">
        <v>653</v>
      </c>
      <c r="E2085" s="1" t="s">
        <v>2266</v>
      </c>
      <c r="F2085" s="14" t="s">
        <v>40</v>
      </c>
      <c r="G2085" s="14" t="str">
        <f aca="false">IF(I2085&lt;p_local,"Local → page infra",IF(H2085&gt;=p_ph1,"Phase 1",IF(H2085&gt;=p_ph2,"Phase 2","Phase 3")))</f>
        <v>Phase 3</v>
      </c>
      <c r="H2085" s="14" t="n">
        <f aca="false">IF(I2085&lt;p_local,0,IF(C2085="Aéroport → Aéroport",p_pts_plein,IF(Y2085&gt;0,IF(I2085&lt;=Y2085,p_pts_plein,IF(I2085&lt;=p_mult2*Y2085,p_pts_moyen,p_pts_r3)),IF(I2085&gt;=p_vv_min,p_pts_plein,IF(I2085&gt;=p_vv_moy,p_pts_moyen,p_pts_court))))+IF(INDEX(10_Lieux!$D:$D,U2085)=1,p_prio1,p_prio2)+IF(INDEX(10_Lieux!$D:$D,V2085)=1,p_prio1,p_prio2)+IF(K2085="Oui",p_tf,0)+p_hub*((INDEX(10_Lieux!$H:$H,U2085)="Hub")+(INDEX(10_Lieux!$H:$H,V2085)="Hub"))+IF(OR(INDEX(10_Lieux!$H:$H,U2085)="Premium",INDEX(10_Lieux!$H:$H,V2085)="Premium"),p_prem,0))</f>
        <v>50</v>
      </c>
      <c r="I2085" s="14" t="n">
        <f aca="false">ROUND(W2085*p_facteur,0)</f>
        <v>683</v>
      </c>
      <c r="J2085" s="14" t="str">
        <f aca="false">IF(X2085&lt;60,X2085&amp;" min",INT(X2085/60)&amp;" h"&amp;IF(MOD(X2085,60)=0,""," "&amp;TEXT(MOD(X2085,60),"00")))</f>
        <v>7 h 15</v>
      </c>
      <c r="K2085" s="14" t="str">
        <f aca="false">IF(S2085&lt;&gt;T2085,"Oui","Non")</f>
        <v>Oui</v>
      </c>
      <c r="L2085" s="14" t="str">
        <f aca="false">IF(AND(INDEX(10_Lieux!$B:$B,U2085)="Ville",INDEX(10_Lieux!$B:$B,V2085)="Ville"),"/chauffeur-prive/"&amp;INDEX(10_Lieux!$E:$E,U2085)&amp;"-"&amp;INDEX(10_Lieux!$E:$E,V2085)&amp;"/","/chauffeur-prive/"&amp;INDEX(10_Lieux!$E:$E,U2085)&amp;"/"&amp;INDEX(10_Lieux!$E:$E,V2085)&amp;"/")</f>
        <v>/chauffeur-prive/toulouse/aeroport-sion/</v>
      </c>
      <c r="M2085" s="14" t="str">
        <f aca="false">IFERROR(INDEX($L:$L,MATCH(B2085&amp;"|"&amp;A2085,$Z:$Z,0)),"—")</f>
        <v>/chauffeur-prive/aeroport-sion/toulouse/</v>
      </c>
      <c r="N2085" s="14" t="str">
        <f aca="false">IF(LEN("Chauffeur privé "&amp;INDEX(10_Lieux!$J:$J,U2085)&amp;" → "&amp;INDEX(10_Lieux!$J:$J,V2085)&amp;" | 24h/24")&gt;60,"Chauffeur privé "&amp;INDEX(10_Lieux!$J:$J,U2085)&amp;" → "&amp;INDEX(10_Lieux!$J:$J,V2085),"Chauffeur privé "&amp;INDEX(10_Lieux!$J:$J,U2085)&amp;" → "&amp;INDEX(10_Lieux!$J:$J,V2085)&amp;" | 24h/24")</f>
        <v>Chauffeur privé Toulouse → Aéroport de Sion | 24h/24</v>
      </c>
      <c r="O2085" s="14" t="n">
        <f aca="false">LEN(N2085)</f>
        <v>52</v>
      </c>
      <c r="P2085" s="14" t="str">
        <f aca="false">"Chauffeur privé "&amp;INDEX(10_Lieux!$K:$K,U2085)&amp;" vers "&amp;INDEX(10_Lieux!$L:$L,V2085)</f>
        <v>Chauffeur privé de Toulouse vers l'aéroport de Sion</v>
      </c>
      <c r="Q2085" s="14" t="str">
        <f aca="false">"Chauffeur privé "&amp;INDEX(10_Lieux!$K:$K,U2085)&amp;" vers "&amp;INDEX(10_Lieux!$L:$L,V2085)&amp;" : env. "&amp;I2085&amp;" km, "&amp;J2085&amp;" de route. Devis personnalisé, standard 24h/24 et 7j/7."</f>
        <v>Chauffeur privé de Toulouse vers l'aéroport de Sion : env. 683 km, 7 h 15 de route. Devis personnalisé, standard 24h/24 et 7j/7.</v>
      </c>
      <c r="R2085" s="14" t="n">
        <f aca="false">LEN(Q2085)</f>
        <v>128</v>
      </c>
      <c r="S2085" s="14" t="str">
        <f aca="false">INDEX(10_Lieux!$C:$C,U2085)</f>
        <v>France</v>
      </c>
      <c r="T2085" s="14" t="str">
        <f aca="false">INDEX(10_Lieux!$C:$C,V2085)</f>
        <v>Suisse</v>
      </c>
      <c r="U2085" s="14" t="n">
        <f aca="false">MATCH(A2085,10_Lieux!$A:$A,0)</f>
        <v>70</v>
      </c>
      <c r="V2085" s="14" t="n">
        <f aca="false">MATCH(B2085,10_Lieux!$A:$A,0)</f>
        <v>184</v>
      </c>
      <c r="W2085" s="14" t="n">
        <f aca="false">ROUND(6371*2*ASIN(SQRT(SIN(RADIANS(INDEX(10_Lieux!$F:$F,V2085)-INDEX(10_Lieux!$F:$F,U2085))/2)^2+COS(RADIANS(INDEX(10_Lieux!$F:$F,U2085)))*COS(RADIANS(INDEX(10_Lieux!$F:$F,V2085)))*SIN(RADIANS(INDEX(10_Lieux!$G:$G,V2085)-INDEX(10_Lieux!$G:$G,U2085))/2)^2)),1)</f>
        <v>546.7</v>
      </c>
      <c r="X2085" s="14" t="n">
        <f aca="false">ROUND(I2085/IF(I2085&lt;p_seuil_vitesse,p_vit_lente,p_vit_rapide)*60/15,0)*15</f>
        <v>435</v>
      </c>
      <c r="Y2085" s="14" t="n">
        <f aca="false">MAX(IF(INDEX(10_Lieux!$B:$B,U2085)&lt;&gt;"Ville",INDEX(10_Lieux!$I:$I,U2085),0),IF(INDEX(10_Lieux!$B:$B,V2085)&lt;&gt;"Ville",INDEX(10_Lieux!$I:$I,V2085),0))</f>
        <v>250</v>
      </c>
      <c r="Z2085" s="14" t="str">
        <f aca="false">A2085&amp;"|"&amp;B2085</f>
        <v>Toulouse|Sion Airport</v>
      </c>
      <c r="AA2085" s="14" t="str">
        <f aca="false">IF(I2085&lt;p_local,"Local",IF(I2085&lt;p_vv_min,"Courte distance",IF(I2085&lt;p_tres_long,"Longue distance","Très longue distance")))</f>
        <v>Longue distance</v>
      </c>
    </row>
    <row r="2086" customFormat="false" ht="15" hidden="false" customHeight="true" outlineLevel="0" collapsed="false">
      <c r="A2086" s="1" t="s">
        <v>2254</v>
      </c>
      <c r="B2086" s="1" t="s">
        <v>134</v>
      </c>
      <c r="C2086" s="1" t="s">
        <v>34</v>
      </c>
      <c r="D2086" s="1" t="s">
        <v>653</v>
      </c>
      <c r="E2086" s="1" t="s">
        <v>2267</v>
      </c>
      <c r="F2086" s="14" t="s">
        <v>40</v>
      </c>
      <c r="G2086" s="14" t="str">
        <f aca="false">IF(I2086&lt;p_local,"Local → page infra",IF(H2086&gt;=p_ph1,"Phase 1",IF(H2086&gt;=p_ph2,"Phase 2","Phase 3")))</f>
        <v>Phase 3</v>
      </c>
      <c r="H2086" s="14" t="n">
        <f aca="false">IF(I2086&lt;p_local,0,IF(C2086="Aéroport → Aéroport",p_pts_plein,IF(Y2086&gt;0,IF(I2086&lt;=Y2086,p_pts_plein,IF(I2086&lt;=p_mult2*Y2086,p_pts_moyen,p_pts_r3)),IF(I2086&gt;=p_vv_min,p_pts_plein,IF(I2086&gt;=p_vv_moy,p_pts_moyen,p_pts_court))))+IF(INDEX(10_Lieux!$D:$D,U2086)=1,p_prio1,p_prio2)+IF(INDEX(10_Lieux!$D:$D,V2086)=1,p_prio1,p_prio2)+IF(K2086="Oui",p_tf,0)+p_hub*((INDEX(10_Lieux!$H:$H,U2086)="Hub")+(INDEX(10_Lieux!$H:$H,V2086)="Hub"))+IF(OR(INDEX(10_Lieux!$H:$H,U2086)="Premium",INDEX(10_Lieux!$H:$H,V2086)="Premium"),p_prem,0))</f>
        <v>50</v>
      </c>
      <c r="I2086" s="14" t="n">
        <f aca="false">ROUND(W2086*p_facteur,0)</f>
        <v>728</v>
      </c>
      <c r="J2086" s="14" t="str">
        <f aca="false">IF(X2086&lt;60,X2086&amp;" min",INT(X2086/60)&amp;" h"&amp;IF(MOD(X2086,60)=0,""," "&amp;TEXT(MOD(X2086,60),"00")))</f>
        <v>7 h 45</v>
      </c>
      <c r="K2086" s="14" t="str">
        <f aca="false">IF(S2086&lt;&gt;T2086,"Oui","Non")</f>
        <v>Oui</v>
      </c>
      <c r="L2086" s="14" t="str">
        <f aca="false">IF(AND(INDEX(10_Lieux!$B:$B,U2086)="Ville",INDEX(10_Lieux!$B:$B,V2086)="Ville"),"/chauffeur-prive/"&amp;INDEX(10_Lieux!$E:$E,U2086)&amp;"-"&amp;INDEX(10_Lieux!$E:$E,V2086)&amp;"/","/chauffeur-prive/"&amp;INDEX(10_Lieux!$E:$E,U2086)&amp;"/"&amp;INDEX(10_Lieux!$E:$E,V2086)&amp;"/")</f>
        <v>/chauffeur-prive/aeroport-sion/lille/</v>
      </c>
      <c r="M2086" s="14" t="str">
        <f aca="false">IFERROR(INDEX($L:$L,MATCH(B2086&amp;"|"&amp;A2086,$Z:$Z,0)),"—")</f>
        <v>/chauffeur-prive/lille/aeroport-sion/</v>
      </c>
      <c r="N2086" s="14" t="str">
        <f aca="false">IF(LEN("Chauffeur privé "&amp;INDEX(10_Lieux!$J:$J,U2086)&amp;" → "&amp;INDEX(10_Lieux!$J:$J,V2086)&amp;" | 24h/24")&gt;60,"Chauffeur privé "&amp;INDEX(10_Lieux!$J:$J,U2086)&amp;" → "&amp;INDEX(10_Lieux!$J:$J,V2086),"Chauffeur privé "&amp;INDEX(10_Lieux!$J:$J,U2086)&amp;" → "&amp;INDEX(10_Lieux!$J:$J,V2086)&amp;" | 24h/24")</f>
        <v>Chauffeur privé Aéroport de Sion → Lille | 24h/24</v>
      </c>
      <c r="O2086" s="14" t="n">
        <f aca="false">LEN(N2086)</f>
        <v>49</v>
      </c>
      <c r="P2086" s="14" t="str">
        <f aca="false">"Chauffeur privé "&amp;INDEX(10_Lieux!$K:$K,U2086)&amp;" vers "&amp;INDEX(10_Lieux!$L:$L,V2086)</f>
        <v>Chauffeur privé de l'aéroport de Sion vers Lille</v>
      </c>
      <c r="Q2086" s="14" t="str">
        <f aca="false">"Chauffeur privé "&amp;INDEX(10_Lieux!$K:$K,U2086)&amp;" vers "&amp;INDEX(10_Lieux!$L:$L,V2086)&amp;" : env. "&amp;I2086&amp;" km, "&amp;J2086&amp;" de route. Devis personnalisé, standard 24h/24 et 7j/7."</f>
        <v>Chauffeur privé de l'aéroport de Sion vers Lille : env. 728 km, 7 h 45 de route. Devis personnalisé, standard 24h/24 et 7j/7.</v>
      </c>
      <c r="R2086" s="14" t="n">
        <f aca="false">LEN(Q2086)</f>
        <v>125</v>
      </c>
      <c r="S2086" s="14" t="str">
        <f aca="false">INDEX(10_Lieux!$C:$C,U2086)</f>
        <v>Suisse</v>
      </c>
      <c r="T2086" s="14" t="str">
        <f aca="false">INDEX(10_Lieux!$C:$C,V2086)</f>
        <v>France</v>
      </c>
      <c r="U2086" s="14" t="n">
        <f aca="false">MATCH(A2086,10_Lieux!$A:$A,0)</f>
        <v>184</v>
      </c>
      <c r="V2086" s="14" t="n">
        <f aca="false">MATCH(B2086,10_Lieux!$A:$A,0)</f>
        <v>37</v>
      </c>
      <c r="W2086" s="14" t="n">
        <f aca="false">ROUND(6371*2*ASIN(SQRT(SIN(RADIANS(INDEX(10_Lieux!$F:$F,V2086)-INDEX(10_Lieux!$F:$F,U2086))/2)^2+COS(RADIANS(INDEX(10_Lieux!$F:$F,U2086)))*COS(RADIANS(INDEX(10_Lieux!$F:$F,V2086)))*SIN(RADIANS(INDEX(10_Lieux!$G:$G,V2086)-INDEX(10_Lieux!$G:$G,U2086))/2)^2)),1)</f>
        <v>582.6</v>
      </c>
      <c r="X2086" s="14" t="n">
        <f aca="false">ROUND(I2086/IF(I2086&lt;p_seuil_vitesse,p_vit_lente,p_vit_rapide)*60/15,0)*15</f>
        <v>465</v>
      </c>
      <c r="Y2086" s="14" t="n">
        <f aca="false">MAX(IF(INDEX(10_Lieux!$B:$B,U2086)&lt;&gt;"Ville",INDEX(10_Lieux!$I:$I,U2086),0),IF(INDEX(10_Lieux!$B:$B,V2086)&lt;&gt;"Ville",INDEX(10_Lieux!$I:$I,V2086),0))</f>
        <v>250</v>
      </c>
      <c r="Z2086" s="14" t="str">
        <f aca="false">A2086&amp;"|"&amp;B2086</f>
        <v>Sion Airport|Lille</v>
      </c>
      <c r="AA2086" s="14" t="str">
        <f aca="false">IF(I2086&lt;p_local,"Local",IF(I2086&lt;p_vv_min,"Courte distance",IF(I2086&lt;p_tres_long,"Longue distance","Très longue distance")))</f>
        <v>Très longue distance</v>
      </c>
    </row>
    <row r="2087" customFormat="false" ht="15" hidden="false" customHeight="true" outlineLevel="0" collapsed="false">
      <c r="A2087" s="1" t="s">
        <v>134</v>
      </c>
      <c r="B2087" s="1" t="s">
        <v>2254</v>
      </c>
      <c r="C2087" s="1" t="s">
        <v>35</v>
      </c>
      <c r="D2087" s="1" t="s">
        <v>653</v>
      </c>
      <c r="E2087" s="1" t="s">
        <v>2268</v>
      </c>
      <c r="F2087" s="14" t="s">
        <v>40</v>
      </c>
      <c r="G2087" s="14" t="str">
        <f aca="false">IF(I2087&lt;p_local,"Local → page infra",IF(H2087&gt;=p_ph1,"Phase 1",IF(H2087&gt;=p_ph2,"Phase 2","Phase 3")))</f>
        <v>Phase 3</v>
      </c>
      <c r="H2087" s="14" t="n">
        <f aca="false">IF(I2087&lt;p_local,0,IF(C2087="Aéroport → Aéroport",p_pts_plein,IF(Y2087&gt;0,IF(I2087&lt;=Y2087,p_pts_plein,IF(I2087&lt;=p_mult2*Y2087,p_pts_moyen,p_pts_r3)),IF(I2087&gt;=p_vv_min,p_pts_plein,IF(I2087&gt;=p_vv_moy,p_pts_moyen,p_pts_court))))+IF(INDEX(10_Lieux!$D:$D,U2087)=1,p_prio1,p_prio2)+IF(INDEX(10_Lieux!$D:$D,V2087)=1,p_prio1,p_prio2)+IF(K2087="Oui",p_tf,0)+p_hub*((INDEX(10_Lieux!$H:$H,U2087)="Hub")+(INDEX(10_Lieux!$H:$H,V2087)="Hub"))+IF(OR(INDEX(10_Lieux!$H:$H,U2087)="Premium",INDEX(10_Lieux!$H:$H,V2087)="Premium"),p_prem,0))</f>
        <v>50</v>
      </c>
      <c r="I2087" s="14" t="n">
        <f aca="false">ROUND(W2087*p_facteur,0)</f>
        <v>728</v>
      </c>
      <c r="J2087" s="14" t="str">
        <f aca="false">IF(X2087&lt;60,X2087&amp;" min",INT(X2087/60)&amp;" h"&amp;IF(MOD(X2087,60)=0,""," "&amp;TEXT(MOD(X2087,60),"00")))</f>
        <v>7 h 45</v>
      </c>
      <c r="K2087" s="14" t="str">
        <f aca="false">IF(S2087&lt;&gt;T2087,"Oui","Non")</f>
        <v>Oui</v>
      </c>
      <c r="L2087" s="14" t="str">
        <f aca="false">IF(AND(INDEX(10_Lieux!$B:$B,U2087)="Ville",INDEX(10_Lieux!$B:$B,V2087)="Ville"),"/chauffeur-prive/"&amp;INDEX(10_Lieux!$E:$E,U2087)&amp;"-"&amp;INDEX(10_Lieux!$E:$E,V2087)&amp;"/","/chauffeur-prive/"&amp;INDEX(10_Lieux!$E:$E,U2087)&amp;"/"&amp;INDEX(10_Lieux!$E:$E,V2087)&amp;"/")</f>
        <v>/chauffeur-prive/lille/aeroport-sion/</v>
      </c>
      <c r="M2087" s="14" t="str">
        <f aca="false">IFERROR(INDEX($L:$L,MATCH(B2087&amp;"|"&amp;A2087,$Z:$Z,0)),"—")</f>
        <v>/chauffeur-prive/aeroport-sion/lille/</v>
      </c>
      <c r="N2087" s="14" t="str">
        <f aca="false">IF(LEN("Chauffeur privé "&amp;INDEX(10_Lieux!$J:$J,U2087)&amp;" → "&amp;INDEX(10_Lieux!$J:$J,V2087)&amp;" | 24h/24")&gt;60,"Chauffeur privé "&amp;INDEX(10_Lieux!$J:$J,U2087)&amp;" → "&amp;INDEX(10_Lieux!$J:$J,V2087),"Chauffeur privé "&amp;INDEX(10_Lieux!$J:$J,U2087)&amp;" → "&amp;INDEX(10_Lieux!$J:$J,V2087)&amp;" | 24h/24")</f>
        <v>Chauffeur privé Lille → Aéroport de Sion | 24h/24</v>
      </c>
      <c r="O2087" s="14" t="n">
        <f aca="false">LEN(N2087)</f>
        <v>49</v>
      </c>
      <c r="P2087" s="14" t="str">
        <f aca="false">"Chauffeur privé "&amp;INDEX(10_Lieux!$K:$K,U2087)&amp;" vers "&amp;INDEX(10_Lieux!$L:$L,V2087)</f>
        <v>Chauffeur privé de Lille vers l'aéroport de Sion</v>
      </c>
      <c r="Q2087" s="14" t="str">
        <f aca="false">"Chauffeur privé "&amp;INDEX(10_Lieux!$K:$K,U2087)&amp;" vers "&amp;INDEX(10_Lieux!$L:$L,V2087)&amp;" : env. "&amp;I2087&amp;" km, "&amp;J2087&amp;" de route. Devis personnalisé, standard 24h/24 et 7j/7."</f>
        <v>Chauffeur privé de Lille vers l'aéroport de Sion : env. 728 km, 7 h 45 de route. Devis personnalisé, standard 24h/24 et 7j/7.</v>
      </c>
      <c r="R2087" s="14" t="n">
        <f aca="false">LEN(Q2087)</f>
        <v>125</v>
      </c>
      <c r="S2087" s="14" t="str">
        <f aca="false">INDEX(10_Lieux!$C:$C,U2087)</f>
        <v>France</v>
      </c>
      <c r="T2087" s="14" t="str">
        <f aca="false">INDEX(10_Lieux!$C:$C,V2087)</f>
        <v>Suisse</v>
      </c>
      <c r="U2087" s="14" t="n">
        <f aca="false">MATCH(A2087,10_Lieux!$A:$A,0)</f>
        <v>37</v>
      </c>
      <c r="V2087" s="14" t="n">
        <f aca="false">MATCH(B2087,10_Lieux!$A:$A,0)</f>
        <v>184</v>
      </c>
      <c r="W2087" s="14" t="n">
        <f aca="false">ROUND(6371*2*ASIN(SQRT(SIN(RADIANS(INDEX(10_Lieux!$F:$F,V2087)-INDEX(10_Lieux!$F:$F,U2087))/2)^2+COS(RADIANS(INDEX(10_Lieux!$F:$F,U2087)))*COS(RADIANS(INDEX(10_Lieux!$F:$F,V2087)))*SIN(RADIANS(INDEX(10_Lieux!$G:$G,V2087)-INDEX(10_Lieux!$G:$G,U2087))/2)^2)),1)</f>
        <v>582.6</v>
      </c>
      <c r="X2087" s="14" t="n">
        <f aca="false">ROUND(I2087/IF(I2087&lt;p_seuil_vitesse,p_vit_lente,p_vit_rapide)*60/15,0)*15</f>
        <v>465</v>
      </c>
      <c r="Y2087" s="14" t="n">
        <f aca="false">MAX(IF(INDEX(10_Lieux!$B:$B,U2087)&lt;&gt;"Ville",INDEX(10_Lieux!$I:$I,U2087),0),IF(INDEX(10_Lieux!$B:$B,V2087)&lt;&gt;"Ville",INDEX(10_Lieux!$I:$I,V2087),0))</f>
        <v>250</v>
      </c>
      <c r="Z2087" s="14" t="str">
        <f aca="false">A2087&amp;"|"&amp;B2087</f>
        <v>Lille|Sion Airport</v>
      </c>
      <c r="AA2087" s="14" t="str">
        <f aca="false">IF(I2087&lt;p_local,"Local",IF(I2087&lt;p_vv_min,"Courte distance",IF(I2087&lt;p_tres_long,"Longue distance","Très longue distance")))</f>
        <v>Très longue distance</v>
      </c>
    </row>
    <row r="2088" customFormat="false" ht="15" hidden="false" customHeight="true" outlineLevel="0" collapsed="false">
      <c r="A2088" s="1" t="s">
        <v>2254</v>
      </c>
      <c r="B2088" s="1" t="s">
        <v>136</v>
      </c>
      <c r="C2088" s="1" t="s">
        <v>34</v>
      </c>
      <c r="D2088" s="1" t="s">
        <v>653</v>
      </c>
      <c r="E2088" s="1" t="s">
        <v>2269</v>
      </c>
      <c r="F2088" s="14" t="s">
        <v>40</v>
      </c>
      <c r="G2088" s="14" t="str">
        <f aca="false">IF(I2088&lt;p_local,"Local → page infra",IF(H2088&gt;=p_ph1,"Phase 1",IF(H2088&gt;=p_ph2,"Phase 2","Phase 3")))</f>
        <v>Phase 2</v>
      </c>
      <c r="H2088" s="14" t="n">
        <f aca="false">IF(I2088&lt;p_local,0,IF(C2088="Aéroport → Aéroport",p_pts_plein,IF(Y2088&gt;0,IF(I2088&lt;=Y2088,p_pts_plein,IF(I2088&lt;=p_mult2*Y2088,p_pts_moyen,p_pts_r3)),IF(I2088&gt;=p_vv_min,p_pts_plein,IF(I2088&gt;=p_vv_moy,p_pts_moyen,p_pts_court))))+IF(INDEX(10_Lieux!$D:$D,U2088)=1,p_prio1,p_prio2)+IF(INDEX(10_Lieux!$D:$D,V2088)=1,p_prio1,p_prio2)+IF(K2088="Oui",p_tf,0)+p_hub*((INDEX(10_Lieux!$H:$H,U2088)="Hub")+(INDEX(10_Lieux!$H:$H,V2088)="Hub"))+IF(OR(INDEX(10_Lieux!$H:$H,U2088)="Premium",INDEX(10_Lieux!$H:$H,V2088)="Premium"),p_prem,0))</f>
        <v>65</v>
      </c>
      <c r="I2088" s="14" t="n">
        <f aca="false">ROUND(W2088*p_facteur,0)</f>
        <v>330</v>
      </c>
      <c r="J2088" s="14" t="str">
        <f aca="false">IF(X2088&lt;60,X2088&amp;" min",INT(X2088/60)&amp;" h"&amp;IF(MOD(X2088,60)=0,""," "&amp;TEXT(MOD(X2088,60),"00")))</f>
        <v>3 h 30</v>
      </c>
      <c r="K2088" s="14" t="str">
        <f aca="false">IF(S2088&lt;&gt;T2088,"Oui","Non")</f>
        <v>Oui</v>
      </c>
      <c r="L2088" s="14" t="str">
        <f aca="false">IF(AND(INDEX(10_Lieux!$B:$B,U2088)="Ville",INDEX(10_Lieux!$B:$B,V2088)="Ville"),"/chauffeur-prive/"&amp;INDEX(10_Lieux!$E:$E,U2088)&amp;"-"&amp;INDEX(10_Lieux!$E:$E,V2088)&amp;"/","/chauffeur-prive/"&amp;INDEX(10_Lieux!$E:$E,U2088)&amp;"/"&amp;INDEX(10_Lieux!$E:$E,V2088)&amp;"/")</f>
        <v>/chauffeur-prive/aeroport-sion/strasbourg/</v>
      </c>
      <c r="M2088" s="14" t="str">
        <f aca="false">IFERROR(INDEX($L:$L,MATCH(B2088&amp;"|"&amp;A2088,$Z:$Z,0)),"—")</f>
        <v>/chauffeur-prive/strasbourg/aeroport-sion/</v>
      </c>
      <c r="N2088" s="14" t="str">
        <f aca="false">IF(LEN("Chauffeur privé "&amp;INDEX(10_Lieux!$J:$J,U2088)&amp;" → "&amp;INDEX(10_Lieux!$J:$J,V2088)&amp;" | 24h/24")&gt;60,"Chauffeur privé "&amp;INDEX(10_Lieux!$J:$J,U2088)&amp;" → "&amp;INDEX(10_Lieux!$J:$J,V2088),"Chauffeur privé "&amp;INDEX(10_Lieux!$J:$J,U2088)&amp;" → "&amp;INDEX(10_Lieux!$J:$J,V2088)&amp;" | 24h/24")</f>
        <v>Chauffeur privé Aéroport de Sion → Strasbourg | 24h/24</v>
      </c>
      <c r="O2088" s="14" t="n">
        <f aca="false">LEN(N2088)</f>
        <v>54</v>
      </c>
      <c r="P2088" s="14" t="str">
        <f aca="false">"Chauffeur privé "&amp;INDEX(10_Lieux!$K:$K,U2088)&amp;" vers "&amp;INDEX(10_Lieux!$L:$L,V2088)</f>
        <v>Chauffeur privé de l'aéroport de Sion vers Strasbourg</v>
      </c>
      <c r="Q2088" s="14" t="str">
        <f aca="false">"Chauffeur privé "&amp;INDEX(10_Lieux!$K:$K,U2088)&amp;" vers "&amp;INDEX(10_Lieux!$L:$L,V2088)&amp;" : env. "&amp;I2088&amp;" km, "&amp;J2088&amp;" de route. Devis personnalisé, standard 24h/24 et 7j/7."</f>
        <v>Chauffeur privé de l'aéroport de Sion vers Strasbourg : env. 330 km, 3 h 30 de route. Devis personnalisé, standard 24h/24 et 7j/7.</v>
      </c>
      <c r="R2088" s="14" t="n">
        <f aca="false">LEN(Q2088)</f>
        <v>130</v>
      </c>
      <c r="S2088" s="14" t="str">
        <f aca="false">INDEX(10_Lieux!$C:$C,U2088)</f>
        <v>Suisse</v>
      </c>
      <c r="T2088" s="14" t="str">
        <f aca="false">INDEX(10_Lieux!$C:$C,V2088)</f>
        <v>France</v>
      </c>
      <c r="U2088" s="14" t="n">
        <f aca="false">MATCH(A2088,10_Lieux!$A:$A,0)</f>
        <v>184</v>
      </c>
      <c r="V2088" s="14" t="n">
        <f aca="false">MATCH(B2088,10_Lieux!$A:$A,0)</f>
        <v>29</v>
      </c>
      <c r="W2088" s="14" t="n">
        <f aca="false">ROUND(6371*2*ASIN(SQRT(SIN(RADIANS(INDEX(10_Lieux!$F:$F,V2088)-INDEX(10_Lieux!$F:$F,U2088))/2)^2+COS(RADIANS(INDEX(10_Lieux!$F:$F,U2088)))*COS(RADIANS(INDEX(10_Lieux!$F:$F,V2088)))*SIN(RADIANS(INDEX(10_Lieux!$G:$G,V2088)-INDEX(10_Lieux!$G:$G,U2088))/2)^2)),1)</f>
        <v>263.7</v>
      </c>
      <c r="X2088" s="14" t="n">
        <f aca="false">ROUND(I2088/IF(I2088&lt;p_seuil_vitesse,p_vit_lente,p_vit_rapide)*60/15,0)*15</f>
        <v>210</v>
      </c>
      <c r="Y2088" s="14" t="n">
        <f aca="false">MAX(IF(INDEX(10_Lieux!$B:$B,U2088)&lt;&gt;"Ville",INDEX(10_Lieux!$I:$I,U2088),0),IF(INDEX(10_Lieux!$B:$B,V2088)&lt;&gt;"Ville",INDEX(10_Lieux!$I:$I,V2088),0))</f>
        <v>250</v>
      </c>
      <c r="Z2088" s="14" t="str">
        <f aca="false">A2088&amp;"|"&amp;B2088</f>
        <v>Sion Airport|Strasbourg</v>
      </c>
      <c r="AA2088" s="14" t="str">
        <f aca="false">IF(I2088&lt;p_local,"Local",IF(I2088&lt;p_vv_min,"Courte distance",IF(I2088&lt;p_tres_long,"Longue distance","Très longue distance")))</f>
        <v>Longue distance</v>
      </c>
    </row>
    <row r="2089" customFormat="false" ht="15" hidden="false" customHeight="true" outlineLevel="0" collapsed="false">
      <c r="A2089" s="1" t="s">
        <v>136</v>
      </c>
      <c r="B2089" s="1" t="s">
        <v>2254</v>
      </c>
      <c r="C2089" s="1" t="s">
        <v>35</v>
      </c>
      <c r="D2089" s="1" t="s">
        <v>653</v>
      </c>
      <c r="E2089" s="1" t="s">
        <v>2270</v>
      </c>
      <c r="F2089" s="14" t="s">
        <v>40</v>
      </c>
      <c r="G2089" s="14" t="str">
        <f aca="false">IF(I2089&lt;p_local,"Local → page infra",IF(H2089&gt;=p_ph1,"Phase 1",IF(H2089&gt;=p_ph2,"Phase 2","Phase 3")))</f>
        <v>Phase 2</v>
      </c>
      <c r="H2089" s="14" t="n">
        <f aca="false">IF(I2089&lt;p_local,0,IF(C2089="Aéroport → Aéroport",p_pts_plein,IF(Y2089&gt;0,IF(I2089&lt;=Y2089,p_pts_plein,IF(I2089&lt;=p_mult2*Y2089,p_pts_moyen,p_pts_r3)),IF(I2089&gt;=p_vv_min,p_pts_plein,IF(I2089&gt;=p_vv_moy,p_pts_moyen,p_pts_court))))+IF(INDEX(10_Lieux!$D:$D,U2089)=1,p_prio1,p_prio2)+IF(INDEX(10_Lieux!$D:$D,V2089)=1,p_prio1,p_prio2)+IF(K2089="Oui",p_tf,0)+p_hub*((INDEX(10_Lieux!$H:$H,U2089)="Hub")+(INDEX(10_Lieux!$H:$H,V2089)="Hub"))+IF(OR(INDEX(10_Lieux!$H:$H,U2089)="Premium",INDEX(10_Lieux!$H:$H,V2089)="Premium"),p_prem,0))</f>
        <v>65</v>
      </c>
      <c r="I2089" s="14" t="n">
        <f aca="false">ROUND(W2089*p_facteur,0)</f>
        <v>330</v>
      </c>
      <c r="J2089" s="14" t="str">
        <f aca="false">IF(X2089&lt;60,X2089&amp;" min",INT(X2089/60)&amp;" h"&amp;IF(MOD(X2089,60)=0,""," "&amp;TEXT(MOD(X2089,60),"00")))</f>
        <v>3 h 30</v>
      </c>
      <c r="K2089" s="14" t="str">
        <f aca="false">IF(S2089&lt;&gt;T2089,"Oui","Non")</f>
        <v>Oui</v>
      </c>
      <c r="L2089" s="14" t="str">
        <f aca="false">IF(AND(INDEX(10_Lieux!$B:$B,U2089)="Ville",INDEX(10_Lieux!$B:$B,V2089)="Ville"),"/chauffeur-prive/"&amp;INDEX(10_Lieux!$E:$E,U2089)&amp;"-"&amp;INDEX(10_Lieux!$E:$E,V2089)&amp;"/","/chauffeur-prive/"&amp;INDEX(10_Lieux!$E:$E,U2089)&amp;"/"&amp;INDEX(10_Lieux!$E:$E,V2089)&amp;"/")</f>
        <v>/chauffeur-prive/strasbourg/aeroport-sion/</v>
      </c>
      <c r="M2089" s="14" t="str">
        <f aca="false">IFERROR(INDEX($L:$L,MATCH(B2089&amp;"|"&amp;A2089,$Z:$Z,0)),"—")</f>
        <v>/chauffeur-prive/aeroport-sion/strasbourg/</v>
      </c>
      <c r="N2089" s="14" t="str">
        <f aca="false">IF(LEN("Chauffeur privé "&amp;INDEX(10_Lieux!$J:$J,U2089)&amp;" → "&amp;INDEX(10_Lieux!$J:$J,V2089)&amp;" | 24h/24")&gt;60,"Chauffeur privé "&amp;INDEX(10_Lieux!$J:$J,U2089)&amp;" → "&amp;INDEX(10_Lieux!$J:$J,V2089),"Chauffeur privé "&amp;INDEX(10_Lieux!$J:$J,U2089)&amp;" → "&amp;INDEX(10_Lieux!$J:$J,V2089)&amp;" | 24h/24")</f>
        <v>Chauffeur privé Strasbourg → Aéroport de Sion | 24h/24</v>
      </c>
      <c r="O2089" s="14" t="n">
        <f aca="false">LEN(N2089)</f>
        <v>54</v>
      </c>
      <c r="P2089" s="14" t="str">
        <f aca="false">"Chauffeur privé "&amp;INDEX(10_Lieux!$K:$K,U2089)&amp;" vers "&amp;INDEX(10_Lieux!$L:$L,V2089)</f>
        <v>Chauffeur privé de Strasbourg vers l'aéroport de Sion</v>
      </c>
      <c r="Q2089" s="14" t="str">
        <f aca="false">"Chauffeur privé "&amp;INDEX(10_Lieux!$K:$K,U2089)&amp;" vers "&amp;INDEX(10_Lieux!$L:$L,V2089)&amp;" : env. "&amp;I2089&amp;" km, "&amp;J2089&amp;" de route. Devis personnalisé, standard 24h/24 et 7j/7."</f>
        <v>Chauffeur privé de Strasbourg vers l'aéroport de Sion : env. 330 km, 3 h 30 de route. Devis personnalisé, standard 24h/24 et 7j/7.</v>
      </c>
      <c r="R2089" s="14" t="n">
        <f aca="false">LEN(Q2089)</f>
        <v>130</v>
      </c>
      <c r="S2089" s="14" t="str">
        <f aca="false">INDEX(10_Lieux!$C:$C,U2089)</f>
        <v>France</v>
      </c>
      <c r="T2089" s="14" t="str">
        <f aca="false">INDEX(10_Lieux!$C:$C,V2089)</f>
        <v>Suisse</v>
      </c>
      <c r="U2089" s="14" t="n">
        <f aca="false">MATCH(A2089,10_Lieux!$A:$A,0)</f>
        <v>29</v>
      </c>
      <c r="V2089" s="14" t="n">
        <f aca="false">MATCH(B2089,10_Lieux!$A:$A,0)</f>
        <v>184</v>
      </c>
      <c r="W2089" s="14" t="n">
        <f aca="false">ROUND(6371*2*ASIN(SQRT(SIN(RADIANS(INDEX(10_Lieux!$F:$F,V2089)-INDEX(10_Lieux!$F:$F,U2089))/2)^2+COS(RADIANS(INDEX(10_Lieux!$F:$F,U2089)))*COS(RADIANS(INDEX(10_Lieux!$F:$F,V2089)))*SIN(RADIANS(INDEX(10_Lieux!$G:$G,V2089)-INDEX(10_Lieux!$G:$G,U2089))/2)^2)),1)</f>
        <v>263.7</v>
      </c>
      <c r="X2089" s="14" t="n">
        <f aca="false">ROUND(I2089/IF(I2089&lt;p_seuil_vitesse,p_vit_lente,p_vit_rapide)*60/15,0)*15</f>
        <v>210</v>
      </c>
      <c r="Y2089" s="14" t="n">
        <f aca="false">MAX(IF(INDEX(10_Lieux!$B:$B,U2089)&lt;&gt;"Ville",INDEX(10_Lieux!$I:$I,U2089),0),IF(INDEX(10_Lieux!$B:$B,V2089)&lt;&gt;"Ville",INDEX(10_Lieux!$I:$I,V2089),0))</f>
        <v>250</v>
      </c>
      <c r="Z2089" s="14" t="str">
        <f aca="false">A2089&amp;"|"&amp;B2089</f>
        <v>Strasbourg|Sion Airport</v>
      </c>
      <c r="AA2089" s="14" t="str">
        <f aca="false">IF(I2089&lt;p_local,"Local",IF(I2089&lt;p_vv_min,"Courte distance",IF(I2089&lt;p_tres_long,"Longue distance","Très longue distance")))</f>
        <v>Longue distance</v>
      </c>
    </row>
    <row r="2090" customFormat="false" ht="15" hidden="false" customHeight="true" outlineLevel="0" collapsed="false">
      <c r="A2090" s="1" t="s">
        <v>2254</v>
      </c>
      <c r="B2090" s="1" t="s">
        <v>138</v>
      </c>
      <c r="C2090" s="1" t="s">
        <v>34</v>
      </c>
      <c r="D2090" s="1" t="s">
        <v>653</v>
      </c>
      <c r="E2090" s="1" t="s">
        <v>2271</v>
      </c>
      <c r="F2090" s="14" t="s">
        <v>40</v>
      </c>
      <c r="G2090" s="14" t="str">
        <f aca="false">IF(I2090&lt;p_local,"Local → page infra",IF(H2090&gt;=p_ph1,"Phase 1",IF(H2090&gt;=p_ph2,"Phase 2","Phase 3")))</f>
        <v>Phase 3</v>
      </c>
      <c r="H2090" s="14" t="n">
        <f aca="false">IF(I2090&lt;p_local,0,IF(C2090="Aéroport → Aéroport",p_pts_plein,IF(Y2090&gt;0,IF(I2090&lt;=Y2090,p_pts_plein,IF(I2090&lt;=p_mult2*Y2090,p_pts_moyen,p_pts_r3)),IF(I2090&gt;=p_vv_min,p_pts_plein,IF(I2090&gt;=p_vv_moy,p_pts_moyen,p_pts_court))))+IF(INDEX(10_Lieux!$D:$D,U2090)=1,p_prio1,p_prio2)+IF(INDEX(10_Lieux!$D:$D,V2090)=1,p_prio1,p_prio2)+IF(K2090="Oui",p_tf,0)+p_hub*((INDEX(10_Lieux!$H:$H,U2090)="Hub")+(INDEX(10_Lieux!$H:$H,V2090)="Hub"))+IF(OR(INDEX(10_Lieux!$H:$H,U2090)="Premium",INDEX(10_Lieux!$H:$H,V2090)="Premium"),p_prem,0))</f>
        <v>45</v>
      </c>
      <c r="I2090" s="14" t="n">
        <f aca="false">ROUND(W2090*p_facteur,0)</f>
        <v>497</v>
      </c>
      <c r="J2090" s="14" t="str">
        <f aca="false">IF(X2090&lt;60,X2090&amp;" min",INT(X2090/60)&amp;" h"&amp;IF(MOD(X2090,60)=0,""," "&amp;TEXT(MOD(X2090,60),"00")))</f>
        <v>5 h 15</v>
      </c>
      <c r="K2090" s="14" t="str">
        <f aca="false">IF(S2090&lt;&gt;T2090,"Oui","Non")</f>
        <v>Oui</v>
      </c>
      <c r="L2090" s="14" t="str">
        <f aca="false">IF(AND(INDEX(10_Lieux!$B:$B,U2090)="Ville",INDEX(10_Lieux!$B:$B,V2090)="Ville"),"/chauffeur-prive/"&amp;INDEX(10_Lieux!$E:$E,U2090)&amp;"-"&amp;INDEX(10_Lieux!$E:$E,V2090)&amp;"/","/chauffeur-prive/"&amp;INDEX(10_Lieux!$E:$E,U2090)&amp;"/"&amp;INDEX(10_Lieux!$E:$E,V2090)&amp;"/")</f>
        <v>/chauffeur-prive/aeroport-sion/montpellier/</v>
      </c>
      <c r="M2090" s="14" t="str">
        <f aca="false">IFERROR(INDEX($L:$L,MATCH(B2090&amp;"|"&amp;A2090,$Z:$Z,0)),"—")</f>
        <v>/chauffeur-prive/montpellier/aeroport-sion/</v>
      </c>
      <c r="N2090" s="14" t="str">
        <f aca="false">IF(LEN("Chauffeur privé "&amp;INDEX(10_Lieux!$J:$J,U2090)&amp;" → "&amp;INDEX(10_Lieux!$J:$J,V2090)&amp;" | 24h/24")&gt;60,"Chauffeur privé "&amp;INDEX(10_Lieux!$J:$J,U2090)&amp;" → "&amp;INDEX(10_Lieux!$J:$J,V2090),"Chauffeur privé "&amp;INDEX(10_Lieux!$J:$J,U2090)&amp;" → "&amp;INDEX(10_Lieux!$J:$J,V2090)&amp;" | 24h/24")</f>
        <v>Chauffeur privé Aéroport de Sion → Montpellier | 24h/24</v>
      </c>
      <c r="O2090" s="14" t="n">
        <f aca="false">LEN(N2090)</f>
        <v>55</v>
      </c>
      <c r="P2090" s="14" t="str">
        <f aca="false">"Chauffeur privé "&amp;INDEX(10_Lieux!$K:$K,U2090)&amp;" vers "&amp;INDEX(10_Lieux!$L:$L,V2090)</f>
        <v>Chauffeur privé de l'aéroport de Sion vers Montpellier</v>
      </c>
      <c r="Q2090" s="14" t="str">
        <f aca="false">"Chauffeur privé "&amp;INDEX(10_Lieux!$K:$K,U2090)&amp;" vers "&amp;INDEX(10_Lieux!$L:$L,V2090)&amp;" : env. "&amp;I2090&amp;" km, "&amp;J2090&amp;" de route. Devis personnalisé, standard 24h/24 et 7j/7."</f>
        <v>Chauffeur privé de l'aéroport de Sion vers Montpellier : env. 497 km, 5 h 15 de route. Devis personnalisé, standard 24h/24 et 7j/7.</v>
      </c>
      <c r="R2090" s="14" t="n">
        <f aca="false">LEN(Q2090)</f>
        <v>131</v>
      </c>
      <c r="S2090" s="14" t="str">
        <f aca="false">INDEX(10_Lieux!$C:$C,U2090)</f>
        <v>Suisse</v>
      </c>
      <c r="T2090" s="14" t="str">
        <f aca="false">INDEX(10_Lieux!$C:$C,V2090)</f>
        <v>France</v>
      </c>
      <c r="U2090" s="14" t="n">
        <f aca="false">MATCH(A2090,10_Lieux!$A:$A,0)</f>
        <v>184</v>
      </c>
      <c r="V2090" s="14" t="n">
        <f aca="false">MATCH(B2090,10_Lieux!$A:$A,0)</f>
        <v>71</v>
      </c>
      <c r="W2090" s="14" t="n">
        <f aca="false">ROUND(6371*2*ASIN(SQRT(SIN(RADIANS(INDEX(10_Lieux!$F:$F,V2090)-INDEX(10_Lieux!$F:$F,U2090))/2)^2+COS(RADIANS(INDEX(10_Lieux!$F:$F,U2090)))*COS(RADIANS(INDEX(10_Lieux!$F:$F,V2090)))*SIN(RADIANS(INDEX(10_Lieux!$G:$G,V2090)-INDEX(10_Lieux!$G:$G,U2090))/2)^2)),1)</f>
        <v>397.3</v>
      </c>
      <c r="X2090" s="14" t="n">
        <f aca="false">ROUND(I2090/IF(I2090&lt;p_seuil_vitesse,p_vit_lente,p_vit_rapide)*60/15,0)*15</f>
        <v>315</v>
      </c>
      <c r="Y2090" s="14" t="n">
        <f aca="false">MAX(IF(INDEX(10_Lieux!$B:$B,U2090)&lt;&gt;"Ville",INDEX(10_Lieux!$I:$I,U2090),0),IF(INDEX(10_Lieux!$B:$B,V2090)&lt;&gt;"Ville",INDEX(10_Lieux!$I:$I,V2090),0))</f>
        <v>250</v>
      </c>
      <c r="Z2090" s="14" t="str">
        <f aca="false">A2090&amp;"|"&amp;B2090</f>
        <v>Sion Airport|Montpellier</v>
      </c>
      <c r="AA2090" s="14" t="str">
        <f aca="false">IF(I2090&lt;p_local,"Local",IF(I2090&lt;p_vv_min,"Courte distance",IF(I2090&lt;p_tres_long,"Longue distance","Très longue distance")))</f>
        <v>Longue distance</v>
      </c>
    </row>
    <row r="2091" customFormat="false" ht="15" hidden="false" customHeight="true" outlineLevel="0" collapsed="false">
      <c r="A2091" s="1" t="s">
        <v>138</v>
      </c>
      <c r="B2091" s="1" t="s">
        <v>2254</v>
      </c>
      <c r="C2091" s="1" t="s">
        <v>35</v>
      </c>
      <c r="D2091" s="1" t="s">
        <v>653</v>
      </c>
      <c r="E2091" s="1" t="s">
        <v>2272</v>
      </c>
      <c r="F2091" s="14" t="s">
        <v>40</v>
      </c>
      <c r="G2091" s="14" t="str">
        <f aca="false">IF(I2091&lt;p_local,"Local → page infra",IF(H2091&gt;=p_ph1,"Phase 1",IF(H2091&gt;=p_ph2,"Phase 2","Phase 3")))</f>
        <v>Phase 3</v>
      </c>
      <c r="H2091" s="14" t="n">
        <f aca="false">IF(I2091&lt;p_local,0,IF(C2091="Aéroport → Aéroport",p_pts_plein,IF(Y2091&gt;0,IF(I2091&lt;=Y2091,p_pts_plein,IF(I2091&lt;=p_mult2*Y2091,p_pts_moyen,p_pts_r3)),IF(I2091&gt;=p_vv_min,p_pts_plein,IF(I2091&gt;=p_vv_moy,p_pts_moyen,p_pts_court))))+IF(INDEX(10_Lieux!$D:$D,U2091)=1,p_prio1,p_prio2)+IF(INDEX(10_Lieux!$D:$D,V2091)=1,p_prio1,p_prio2)+IF(K2091="Oui",p_tf,0)+p_hub*((INDEX(10_Lieux!$H:$H,U2091)="Hub")+(INDEX(10_Lieux!$H:$H,V2091)="Hub"))+IF(OR(INDEX(10_Lieux!$H:$H,U2091)="Premium",INDEX(10_Lieux!$H:$H,V2091)="Premium"),p_prem,0))</f>
        <v>45</v>
      </c>
      <c r="I2091" s="14" t="n">
        <f aca="false">ROUND(W2091*p_facteur,0)</f>
        <v>497</v>
      </c>
      <c r="J2091" s="14" t="str">
        <f aca="false">IF(X2091&lt;60,X2091&amp;" min",INT(X2091/60)&amp;" h"&amp;IF(MOD(X2091,60)=0,""," "&amp;TEXT(MOD(X2091,60),"00")))</f>
        <v>5 h 15</v>
      </c>
      <c r="K2091" s="14" t="str">
        <f aca="false">IF(S2091&lt;&gt;T2091,"Oui","Non")</f>
        <v>Oui</v>
      </c>
      <c r="L2091" s="14" t="str">
        <f aca="false">IF(AND(INDEX(10_Lieux!$B:$B,U2091)="Ville",INDEX(10_Lieux!$B:$B,V2091)="Ville"),"/chauffeur-prive/"&amp;INDEX(10_Lieux!$E:$E,U2091)&amp;"-"&amp;INDEX(10_Lieux!$E:$E,V2091)&amp;"/","/chauffeur-prive/"&amp;INDEX(10_Lieux!$E:$E,U2091)&amp;"/"&amp;INDEX(10_Lieux!$E:$E,V2091)&amp;"/")</f>
        <v>/chauffeur-prive/montpellier/aeroport-sion/</v>
      </c>
      <c r="M2091" s="14" t="str">
        <f aca="false">IFERROR(INDEX($L:$L,MATCH(B2091&amp;"|"&amp;A2091,$Z:$Z,0)),"—")</f>
        <v>/chauffeur-prive/aeroport-sion/montpellier/</v>
      </c>
      <c r="N2091" s="14" t="str">
        <f aca="false">IF(LEN("Chauffeur privé "&amp;INDEX(10_Lieux!$J:$J,U2091)&amp;" → "&amp;INDEX(10_Lieux!$J:$J,V2091)&amp;" | 24h/24")&gt;60,"Chauffeur privé "&amp;INDEX(10_Lieux!$J:$J,U2091)&amp;" → "&amp;INDEX(10_Lieux!$J:$J,V2091),"Chauffeur privé "&amp;INDEX(10_Lieux!$J:$J,U2091)&amp;" → "&amp;INDEX(10_Lieux!$J:$J,V2091)&amp;" | 24h/24")</f>
        <v>Chauffeur privé Montpellier → Aéroport de Sion | 24h/24</v>
      </c>
      <c r="O2091" s="14" t="n">
        <f aca="false">LEN(N2091)</f>
        <v>55</v>
      </c>
      <c r="P2091" s="14" t="str">
        <f aca="false">"Chauffeur privé "&amp;INDEX(10_Lieux!$K:$K,U2091)&amp;" vers "&amp;INDEX(10_Lieux!$L:$L,V2091)</f>
        <v>Chauffeur privé de Montpellier vers l'aéroport de Sion</v>
      </c>
      <c r="Q2091" s="14" t="str">
        <f aca="false">"Chauffeur privé "&amp;INDEX(10_Lieux!$K:$K,U2091)&amp;" vers "&amp;INDEX(10_Lieux!$L:$L,V2091)&amp;" : env. "&amp;I2091&amp;" km, "&amp;J2091&amp;" de route. Devis personnalisé, standard 24h/24 et 7j/7."</f>
        <v>Chauffeur privé de Montpellier vers l'aéroport de Sion : env. 497 km, 5 h 15 de route. Devis personnalisé, standard 24h/24 et 7j/7.</v>
      </c>
      <c r="R2091" s="14" t="n">
        <f aca="false">LEN(Q2091)</f>
        <v>131</v>
      </c>
      <c r="S2091" s="14" t="str">
        <f aca="false">INDEX(10_Lieux!$C:$C,U2091)</f>
        <v>France</v>
      </c>
      <c r="T2091" s="14" t="str">
        <f aca="false">INDEX(10_Lieux!$C:$C,V2091)</f>
        <v>Suisse</v>
      </c>
      <c r="U2091" s="14" t="n">
        <f aca="false">MATCH(A2091,10_Lieux!$A:$A,0)</f>
        <v>71</v>
      </c>
      <c r="V2091" s="14" t="n">
        <f aca="false">MATCH(B2091,10_Lieux!$A:$A,0)</f>
        <v>184</v>
      </c>
      <c r="W2091" s="14" t="n">
        <f aca="false">ROUND(6371*2*ASIN(SQRT(SIN(RADIANS(INDEX(10_Lieux!$F:$F,V2091)-INDEX(10_Lieux!$F:$F,U2091))/2)^2+COS(RADIANS(INDEX(10_Lieux!$F:$F,U2091)))*COS(RADIANS(INDEX(10_Lieux!$F:$F,V2091)))*SIN(RADIANS(INDEX(10_Lieux!$G:$G,V2091)-INDEX(10_Lieux!$G:$G,U2091))/2)^2)),1)</f>
        <v>397.3</v>
      </c>
      <c r="X2091" s="14" t="n">
        <f aca="false">ROUND(I2091/IF(I2091&lt;p_seuil_vitesse,p_vit_lente,p_vit_rapide)*60/15,0)*15</f>
        <v>315</v>
      </c>
      <c r="Y2091" s="14" t="n">
        <f aca="false">MAX(IF(INDEX(10_Lieux!$B:$B,U2091)&lt;&gt;"Ville",INDEX(10_Lieux!$I:$I,U2091),0),IF(INDEX(10_Lieux!$B:$B,V2091)&lt;&gt;"Ville",INDEX(10_Lieux!$I:$I,V2091),0))</f>
        <v>250</v>
      </c>
      <c r="Z2091" s="14" t="str">
        <f aca="false">A2091&amp;"|"&amp;B2091</f>
        <v>Montpellier|Sion Airport</v>
      </c>
      <c r="AA2091" s="14" t="str">
        <f aca="false">IF(I2091&lt;p_local,"Local",IF(I2091&lt;p_vv_min,"Courte distance",IF(I2091&lt;p_tres_long,"Longue distance","Très longue distance")))</f>
        <v>Longue distance</v>
      </c>
    </row>
    <row r="2092" customFormat="false" ht="15" hidden="false" customHeight="true" outlineLevel="0" collapsed="false">
      <c r="A2092" s="1" t="s">
        <v>2254</v>
      </c>
      <c r="B2092" s="1" t="s">
        <v>140</v>
      </c>
      <c r="C2092" s="1" t="s">
        <v>34</v>
      </c>
      <c r="D2092" s="1" t="s">
        <v>653</v>
      </c>
      <c r="E2092" s="1" t="s">
        <v>2273</v>
      </c>
      <c r="F2092" s="14" t="s">
        <v>40</v>
      </c>
      <c r="G2092" s="14" t="str">
        <f aca="false">IF(I2092&lt;p_local,"Local → page infra",IF(H2092&gt;=p_ph1,"Phase 1",IF(H2092&gt;=p_ph2,"Phase 2","Phase 3")))</f>
        <v>Phase 3</v>
      </c>
      <c r="H2092" s="14" t="n">
        <f aca="false">IF(I2092&lt;p_local,0,IF(C2092="Aéroport → Aéroport",p_pts_plein,IF(Y2092&gt;0,IF(I2092&lt;=Y2092,p_pts_plein,IF(I2092&lt;=p_mult2*Y2092,p_pts_moyen,p_pts_r3)),IF(I2092&gt;=p_vv_min,p_pts_plein,IF(I2092&gt;=p_vv_moy,p_pts_moyen,p_pts_court))))+IF(INDEX(10_Lieux!$D:$D,U2092)=1,p_prio1,p_prio2)+IF(INDEX(10_Lieux!$D:$D,V2092)=1,p_prio1,p_prio2)+IF(K2092="Oui",p_tf,0)+p_hub*((INDEX(10_Lieux!$H:$H,U2092)="Hub")+(INDEX(10_Lieux!$H:$H,V2092)="Hub"))+IF(OR(INDEX(10_Lieux!$H:$H,U2092)="Premium",INDEX(10_Lieux!$H:$H,V2092)="Premium"),p_prem,0))</f>
        <v>45</v>
      </c>
      <c r="I2092" s="14" t="n">
        <f aca="false">ROUND(W2092*p_facteur,0)</f>
        <v>857</v>
      </c>
      <c r="J2092" s="14" t="str">
        <f aca="false">IF(X2092&lt;60,X2092&amp;" min",INT(X2092/60)&amp;" h"&amp;IF(MOD(X2092,60)=0,""," "&amp;TEXT(MOD(X2092,60),"00")))</f>
        <v>9 h</v>
      </c>
      <c r="K2092" s="14" t="str">
        <f aca="false">IF(S2092&lt;&gt;T2092,"Oui","Non")</f>
        <v>Oui</v>
      </c>
      <c r="L2092" s="14" t="str">
        <f aca="false">IF(AND(INDEX(10_Lieux!$B:$B,U2092)="Ville",INDEX(10_Lieux!$B:$B,V2092)="Ville"),"/chauffeur-prive/"&amp;INDEX(10_Lieux!$E:$E,U2092)&amp;"-"&amp;INDEX(10_Lieux!$E:$E,V2092)&amp;"/","/chauffeur-prive/"&amp;INDEX(10_Lieux!$E:$E,U2092)&amp;"/"&amp;INDEX(10_Lieux!$E:$E,V2092)&amp;"/")</f>
        <v>/chauffeur-prive/aeroport-sion/nantes/</v>
      </c>
      <c r="M2092" s="14" t="str">
        <f aca="false">IFERROR(INDEX($L:$L,MATCH(B2092&amp;"|"&amp;A2092,$Z:$Z,0)),"—")</f>
        <v>/chauffeur-prive/nantes/aeroport-sion/</v>
      </c>
      <c r="N2092" s="14" t="str">
        <f aca="false">IF(LEN("Chauffeur privé "&amp;INDEX(10_Lieux!$J:$J,U2092)&amp;" → "&amp;INDEX(10_Lieux!$J:$J,V2092)&amp;" | 24h/24")&gt;60,"Chauffeur privé "&amp;INDEX(10_Lieux!$J:$J,U2092)&amp;" → "&amp;INDEX(10_Lieux!$J:$J,V2092),"Chauffeur privé "&amp;INDEX(10_Lieux!$J:$J,U2092)&amp;" → "&amp;INDEX(10_Lieux!$J:$J,V2092)&amp;" | 24h/24")</f>
        <v>Chauffeur privé Aéroport de Sion → Nantes | 24h/24</v>
      </c>
      <c r="O2092" s="14" t="n">
        <f aca="false">LEN(N2092)</f>
        <v>50</v>
      </c>
      <c r="P2092" s="14" t="str">
        <f aca="false">"Chauffeur privé "&amp;INDEX(10_Lieux!$K:$K,U2092)&amp;" vers "&amp;INDEX(10_Lieux!$L:$L,V2092)</f>
        <v>Chauffeur privé de l'aéroport de Sion vers Nantes</v>
      </c>
      <c r="Q2092" s="14" t="str">
        <f aca="false">"Chauffeur privé "&amp;INDEX(10_Lieux!$K:$K,U2092)&amp;" vers "&amp;INDEX(10_Lieux!$L:$L,V2092)&amp;" : env. "&amp;I2092&amp;" km, "&amp;J2092&amp;" de route. Devis personnalisé, standard 24h/24 et 7j/7."</f>
        <v>Chauffeur privé de l'aéroport de Sion vers Nantes : env. 857 km, 9 h de route. Devis personnalisé, standard 24h/24 et 7j/7.</v>
      </c>
      <c r="R2092" s="14" t="n">
        <f aca="false">LEN(Q2092)</f>
        <v>123</v>
      </c>
      <c r="S2092" s="14" t="str">
        <f aca="false">INDEX(10_Lieux!$C:$C,U2092)</f>
        <v>Suisse</v>
      </c>
      <c r="T2092" s="14" t="str">
        <f aca="false">INDEX(10_Lieux!$C:$C,V2092)</f>
        <v>France</v>
      </c>
      <c r="U2092" s="14" t="n">
        <f aca="false">MATCH(A2092,10_Lieux!$A:$A,0)</f>
        <v>184</v>
      </c>
      <c r="V2092" s="14" t="n">
        <f aca="false">MATCH(B2092,10_Lieux!$A:$A,0)</f>
        <v>56</v>
      </c>
      <c r="W2092" s="14" t="n">
        <f aca="false">ROUND(6371*2*ASIN(SQRT(SIN(RADIANS(INDEX(10_Lieux!$F:$F,V2092)-INDEX(10_Lieux!$F:$F,U2092))/2)^2+COS(RADIANS(INDEX(10_Lieux!$F:$F,U2092)))*COS(RADIANS(INDEX(10_Lieux!$F:$F,V2092)))*SIN(RADIANS(INDEX(10_Lieux!$G:$G,V2092)-INDEX(10_Lieux!$G:$G,U2092))/2)^2)),1)</f>
        <v>685.7</v>
      </c>
      <c r="X2092" s="14" t="n">
        <f aca="false">ROUND(I2092/IF(I2092&lt;p_seuil_vitesse,p_vit_lente,p_vit_rapide)*60/15,0)*15</f>
        <v>540</v>
      </c>
      <c r="Y2092" s="14" t="n">
        <f aca="false">MAX(IF(INDEX(10_Lieux!$B:$B,U2092)&lt;&gt;"Ville",INDEX(10_Lieux!$I:$I,U2092),0),IF(INDEX(10_Lieux!$B:$B,V2092)&lt;&gt;"Ville",INDEX(10_Lieux!$I:$I,V2092),0))</f>
        <v>250</v>
      </c>
      <c r="Z2092" s="14" t="str">
        <f aca="false">A2092&amp;"|"&amp;B2092</f>
        <v>Sion Airport|Nantes</v>
      </c>
      <c r="AA2092" s="14" t="str">
        <f aca="false">IF(I2092&lt;p_local,"Local",IF(I2092&lt;p_vv_min,"Courte distance",IF(I2092&lt;p_tres_long,"Longue distance","Très longue distance")))</f>
        <v>Très longue distance</v>
      </c>
    </row>
    <row r="2093" customFormat="false" ht="15" hidden="false" customHeight="true" outlineLevel="0" collapsed="false">
      <c r="A2093" s="1" t="s">
        <v>140</v>
      </c>
      <c r="B2093" s="1" t="s">
        <v>2254</v>
      </c>
      <c r="C2093" s="1" t="s">
        <v>35</v>
      </c>
      <c r="D2093" s="1" t="s">
        <v>653</v>
      </c>
      <c r="E2093" s="1" t="s">
        <v>2274</v>
      </c>
      <c r="F2093" s="14" t="s">
        <v>40</v>
      </c>
      <c r="G2093" s="14" t="str">
        <f aca="false">IF(I2093&lt;p_local,"Local → page infra",IF(H2093&gt;=p_ph1,"Phase 1",IF(H2093&gt;=p_ph2,"Phase 2","Phase 3")))</f>
        <v>Phase 3</v>
      </c>
      <c r="H2093" s="14" t="n">
        <f aca="false">IF(I2093&lt;p_local,0,IF(C2093="Aéroport → Aéroport",p_pts_plein,IF(Y2093&gt;0,IF(I2093&lt;=Y2093,p_pts_plein,IF(I2093&lt;=p_mult2*Y2093,p_pts_moyen,p_pts_r3)),IF(I2093&gt;=p_vv_min,p_pts_plein,IF(I2093&gt;=p_vv_moy,p_pts_moyen,p_pts_court))))+IF(INDEX(10_Lieux!$D:$D,U2093)=1,p_prio1,p_prio2)+IF(INDEX(10_Lieux!$D:$D,V2093)=1,p_prio1,p_prio2)+IF(K2093="Oui",p_tf,0)+p_hub*((INDEX(10_Lieux!$H:$H,U2093)="Hub")+(INDEX(10_Lieux!$H:$H,V2093)="Hub"))+IF(OR(INDEX(10_Lieux!$H:$H,U2093)="Premium",INDEX(10_Lieux!$H:$H,V2093)="Premium"),p_prem,0))</f>
        <v>45</v>
      </c>
      <c r="I2093" s="14" t="n">
        <f aca="false">ROUND(W2093*p_facteur,0)</f>
        <v>857</v>
      </c>
      <c r="J2093" s="14" t="str">
        <f aca="false">IF(X2093&lt;60,X2093&amp;" min",INT(X2093/60)&amp;" h"&amp;IF(MOD(X2093,60)=0,""," "&amp;TEXT(MOD(X2093,60),"00")))</f>
        <v>9 h</v>
      </c>
      <c r="K2093" s="14" t="str">
        <f aca="false">IF(S2093&lt;&gt;T2093,"Oui","Non")</f>
        <v>Oui</v>
      </c>
      <c r="L2093" s="14" t="str">
        <f aca="false">IF(AND(INDEX(10_Lieux!$B:$B,U2093)="Ville",INDEX(10_Lieux!$B:$B,V2093)="Ville"),"/chauffeur-prive/"&amp;INDEX(10_Lieux!$E:$E,U2093)&amp;"-"&amp;INDEX(10_Lieux!$E:$E,V2093)&amp;"/","/chauffeur-prive/"&amp;INDEX(10_Lieux!$E:$E,U2093)&amp;"/"&amp;INDEX(10_Lieux!$E:$E,V2093)&amp;"/")</f>
        <v>/chauffeur-prive/nantes/aeroport-sion/</v>
      </c>
      <c r="M2093" s="14" t="str">
        <f aca="false">IFERROR(INDEX($L:$L,MATCH(B2093&amp;"|"&amp;A2093,$Z:$Z,0)),"—")</f>
        <v>/chauffeur-prive/aeroport-sion/nantes/</v>
      </c>
      <c r="N2093" s="14" t="str">
        <f aca="false">IF(LEN("Chauffeur privé "&amp;INDEX(10_Lieux!$J:$J,U2093)&amp;" → "&amp;INDEX(10_Lieux!$J:$J,V2093)&amp;" | 24h/24")&gt;60,"Chauffeur privé "&amp;INDEX(10_Lieux!$J:$J,U2093)&amp;" → "&amp;INDEX(10_Lieux!$J:$J,V2093),"Chauffeur privé "&amp;INDEX(10_Lieux!$J:$J,U2093)&amp;" → "&amp;INDEX(10_Lieux!$J:$J,V2093)&amp;" | 24h/24")</f>
        <v>Chauffeur privé Nantes → Aéroport de Sion | 24h/24</v>
      </c>
      <c r="O2093" s="14" t="n">
        <f aca="false">LEN(N2093)</f>
        <v>50</v>
      </c>
      <c r="P2093" s="14" t="str">
        <f aca="false">"Chauffeur privé "&amp;INDEX(10_Lieux!$K:$K,U2093)&amp;" vers "&amp;INDEX(10_Lieux!$L:$L,V2093)</f>
        <v>Chauffeur privé de Nantes vers l'aéroport de Sion</v>
      </c>
      <c r="Q2093" s="14" t="str">
        <f aca="false">"Chauffeur privé "&amp;INDEX(10_Lieux!$K:$K,U2093)&amp;" vers "&amp;INDEX(10_Lieux!$L:$L,V2093)&amp;" : env. "&amp;I2093&amp;" km, "&amp;J2093&amp;" de route. Devis personnalisé, standard 24h/24 et 7j/7."</f>
        <v>Chauffeur privé de Nantes vers l'aéroport de Sion : env. 857 km, 9 h de route. Devis personnalisé, standard 24h/24 et 7j/7.</v>
      </c>
      <c r="R2093" s="14" t="n">
        <f aca="false">LEN(Q2093)</f>
        <v>123</v>
      </c>
      <c r="S2093" s="14" t="str">
        <f aca="false">INDEX(10_Lieux!$C:$C,U2093)</f>
        <v>France</v>
      </c>
      <c r="T2093" s="14" t="str">
        <f aca="false">INDEX(10_Lieux!$C:$C,V2093)</f>
        <v>Suisse</v>
      </c>
      <c r="U2093" s="14" t="n">
        <f aca="false">MATCH(A2093,10_Lieux!$A:$A,0)</f>
        <v>56</v>
      </c>
      <c r="V2093" s="14" t="n">
        <f aca="false">MATCH(B2093,10_Lieux!$A:$A,0)</f>
        <v>184</v>
      </c>
      <c r="W2093" s="14" t="n">
        <f aca="false">ROUND(6371*2*ASIN(SQRT(SIN(RADIANS(INDEX(10_Lieux!$F:$F,V2093)-INDEX(10_Lieux!$F:$F,U2093))/2)^2+COS(RADIANS(INDEX(10_Lieux!$F:$F,U2093)))*COS(RADIANS(INDEX(10_Lieux!$F:$F,V2093)))*SIN(RADIANS(INDEX(10_Lieux!$G:$G,V2093)-INDEX(10_Lieux!$G:$G,U2093))/2)^2)),1)</f>
        <v>685.7</v>
      </c>
      <c r="X2093" s="14" t="n">
        <f aca="false">ROUND(I2093/IF(I2093&lt;p_seuil_vitesse,p_vit_lente,p_vit_rapide)*60/15,0)*15</f>
        <v>540</v>
      </c>
      <c r="Y2093" s="14" t="n">
        <f aca="false">MAX(IF(INDEX(10_Lieux!$B:$B,U2093)&lt;&gt;"Ville",INDEX(10_Lieux!$I:$I,U2093),0),IF(INDEX(10_Lieux!$B:$B,V2093)&lt;&gt;"Ville",INDEX(10_Lieux!$I:$I,V2093),0))</f>
        <v>250</v>
      </c>
      <c r="Z2093" s="14" t="str">
        <f aca="false">A2093&amp;"|"&amp;B2093</f>
        <v>Nantes|Sion Airport</v>
      </c>
      <c r="AA2093" s="14" t="str">
        <f aca="false">IF(I2093&lt;p_local,"Local",IF(I2093&lt;p_vv_min,"Courte distance",IF(I2093&lt;p_tres_long,"Longue distance","Très longue distance")))</f>
        <v>Très longue distance</v>
      </c>
    </row>
    <row r="2094" customFormat="false" ht="15" hidden="false" customHeight="true" outlineLevel="0" collapsed="false">
      <c r="A2094" s="1" t="s">
        <v>2254</v>
      </c>
      <c r="B2094" s="1" t="s">
        <v>142</v>
      </c>
      <c r="C2094" s="1" t="s">
        <v>34</v>
      </c>
      <c r="D2094" s="1" t="s">
        <v>653</v>
      </c>
      <c r="E2094" s="1" t="s">
        <v>2275</v>
      </c>
      <c r="F2094" s="14" t="s">
        <v>40</v>
      </c>
      <c r="G2094" s="14" t="str">
        <f aca="false">IF(I2094&lt;p_local,"Local → page infra",IF(H2094&gt;=p_ph1,"Phase 1",IF(H2094&gt;=p_ph2,"Phase 2","Phase 3")))</f>
        <v>Phase 3</v>
      </c>
      <c r="H2094" s="14" t="n">
        <f aca="false">IF(I2094&lt;p_local,0,IF(C2094="Aéroport → Aéroport",p_pts_plein,IF(Y2094&gt;0,IF(I2094&lt;=Y2094,p_pts_plein,IF(I2094&lt;=p_mult2*Y2094,p_pts_moyen,p_pts_r3)),IF(I2094&gt;=p_vv_min,p_pts_plein,IF(I2094&gt;=p_vv_moy,p_pts_moyen,p_pts_court))))+IF(INDEX(10_Lieux!$D:$D,U2094)=1,p_prio1,p_prio2)+IF(INDEX(10_Lieux!$D:$D,V2094)=1,p_prio1,p_prio2)+IF(K2094="Oui",p_tf,0)+p_hub*((INDEX(10_Lieux!$H:$H,U2094)="Hub")+(INDEX(10_Lieux!$H:$H,V2094)="Hub"))+IF(OR(INDEX(10_Lieux!$H:$H,U2094)="Premium",INDEX(10_Lieux!$H:$H,V2094)="Premium"),p_prem,0))</f>
        <v>45</v>
      </c>
      <c r="I2094" s="14" t="n">
        <f aca="false">ROUND(W2094*p_facteur,0)</f>
        <v>890</v>
      </c>
      <c r="J2094" s="14" t="str">
        <f aca="false">IF(X2094&lt;60,X2094&amp;" min",INT(X2094/60)&amp;" h"&amp;IF(MOD(X2094,60)=0,""," "&amp;TEXT(MOD(X2094,60),"00")))</f>
        <v>9 h 15</v>
      </c>
      <c r="K2094" s="14" t="str">
        <f aca="false">IF(S2094&lt;&gt;T2094,"Oui","Non")</f>
        <v>Oui</v>
      </c>
      <c r="L2094" s="14" t="str">
        <f aca="false">IF(AND(INDEX(10_Lieux!$B:$B,U2094)="Ville",INDEX(10_Lieux!$B:$B,V2094)="Ville"),"/chauffeur-prive/"&amp;INDEX(10_Lieux!$E:$E,U2094)&amp;"-"&amp;INDEX(10_Lieux!$E:$E,V2094)&amp;"/","/chauffeur-prive/"&amp;INDEX(10_Lieux!$E:$E,U2094)&amp;"/"&amp;INDEX(10_Lieux!$E:$E,V2094)&amp;"/")</f>
        <v>/chauffeur-prive/aeroport-sion/rennes/</v>
      </c>
      <c r="M2094" s="14" t="str">
        <f aca="false">IFERROR(INDEX($L:$L,MATCH(B2094&amp;"|"&amp;A2094,$Z:$Z,0)),"—")</f>
        <v>/chauffeur-prive/rennes/aeroport-sion/</v>
      </c>
      <c r="N2094" s="14" t="str">
        <f aca="false">IF(LEN("Chauffeur privé "&amp;INDEX(10_Lieux!$J:$J,U2094)&amp;" → "&amp;INDEX(10_Lieux!$J:$J,V2094)&amp;" | 24h/24")&gt;60,"Chauffeur privé "&amp;INDEX(10_Lieux!$J:$J,U2094)&amp;" → "&amp;INDEX(10_Lieux!$J:$J,V2094),"Chauffeur privé "&amp;INDEX(10_Lieux!$J:$J,U2094)&amp;" → "&amp;INDEX(10_Lieux!$J:$J,V2094)&amp;" | 24h/24")</f>
        <v>Chauffeur privé Aéroport de Sion → Rennes | 24h/24</v>
      </c>
      <c r="O2094" s="14" t="n">
        <f aca="false">LEN(N2094)</f>
        <v>50</v>
      </c>
      <c r="P2094" s="14" t="str">
        <f aca="false">"Chauffeur privé "&amp;INDEX(10_Lieux!$K:$K,U2094)&amp;" vers "&amp;INDEX(10_Lieux!$L:$L,V2094)</f>
        <v>Chauffeur privé de l'aéroport de Sion vers Rennes</v>
      </c>
      <c r="Q2094" s="14" t="str">
        <f aca="false">"Chauffeur privé "&amp;INDEX(10_Lieux!$K:$K,U2094)&amp;" vers "&amp;INDEX(10_Lieux!$L:$L,V2094)&amp;" : env. "&amp;I2094&amp;" km, "&amp;J2094&amp;" de route. Devis personnalisé, standard 24h/24 et 7j/7."</f>
        <v>Chauffeur privé de l'aéroport de Sion vers Rennes : env. 890 km, 9 h 15 de route. Devis personnalisé, standard 24h/24 et 7j/7.</v>
      </c>
      <c r="R2094" s="14" t="n">
        <f aca="false">LEN(Q2094)</f>
        <v>126</v>
      </c>
      <c r="S2094" s="14" t="str">
        <f aca="false">INDEX(10_Lieux!$C:$C,U2094)</f>
        <v>Suisse</v>
      </c>
      <c r="T2094" s="14" t="str">
        <f aca="false">INDEX(10_Lieux!$C:$C,V2094)</f>
        <v>France</v>
      </c>
      <c r="U2094" s="14" t="n">
        <f aca="false">MATCH(A2094,10_Lieux!$A:$A,0)</f>
        <v>184</v>
      </c>
      <c r="V2094" s="14" t="n">
        <f aca="false">MATCH(B2094,10_Lieux!$A:$A,0)</f>
        <v>49</v>
      </c>
      <c r="W2094" s="14" t="n">
        <f aca="false">ROUND(6371*2*ASIN(SQRT(SIN(RADIANS(INDEX(10_Lieux!$F:$F,V2094)-INDEX(10_Lieux!$F:$F,U2094))/2)^2+COS(RADIANS(INDEX(10_Lieux!$F:$F,U2094)))*COS(RADIANS(INDEX(10_Lieux!$F:$F,V2094)))*SIN(RADIANS(INDEX(10_Lieux!$G:$G,V2094)-INDEX(10_Lieux!$G:$G,U2094))/2)^2)),1)</f>
        <v>712.2</v>
      </c>
      <c r="X2094" s="14" t="n">
        <f aca="false">ROUND(I2094/IF(I2094&lt;p_seuil_vitesse,p_vit_lente,p_vit_rapide)*60/15,0)*15</f>
        <v>555</v>
      </c>
      <c r="Y2094" s="14" t="n">
        <f aca="false">MAX(IF(INDEX(10_Lieux!$B:$B,U2094)&lt;&gt;"Ville",INDEX(10_Lieux!$I:$I,U2094),0),IF(INDEX(10_Lieux!$B:$B,V2094)&lt;&gt;"Ville",INDEX(10_Lieux!$I:$I,V2094),0))</f>
        <v>250</v>
      </c>
      <c r="Z2094" s="14" t="str">
        <f aca="false">A2094&amp;"|"&amp;B2094</f>
        <v>Sion Airport|Rennes</v>
      </c>
      <c r="AA2094" s="14" t="str">
        <f aca="false">IF(I2094&lt;p_local,"Local",IF(I2094&lt;p_vv_min,"Courte distance",IF(I2094&lt;p_tres_long,"Longue distance","Très longue distance")))</f>
        <v>Très longue distance</v>
      </c>
    </row>
    <row r="2095" customFormat="false" ht="15" hidden="false" customHeight="true" outlineLevel="0" collapsed="false">
      <c r="A2095" s="1" t="s">
        <v>142</v>
      </c>
      <c r="B2095" s="1" t="s">
        <v>2254</v>
      </c>
      <c r="C2095" s="1" t="s">
        <v>35</v>
      </c>
      <c r="D2095" s="1" t="s">
        <v>653</v>
      </c>
      <c r="E2095" s="1" t="s">
        <v>2276</v>
      </c>
      <c r="F2095" s="14" t="s">
        <v>40</v>
      </c>
      <c r="G2095" s="14" t="str">
        <f aca="false">IF(I2095&lt;p_local,"Local → page infra",IF(H2095&gt;=p_ph1,"Phase 1",IF(H2095&gt;=p_ph2,"Phase 2","Phase 3")))</f>
        <v>Phase 3</v>
      </c>
      <c r="H2095" s="14" t="n">
        <f aca="false">IF(I2095&lt;p_local,0,IF(C2095="Aéroport → Aéroport",p_pts_plein,IF(Y2095&gt;0,IF(I2095&lt;=Y2095,p_pts_plein,IF(I2095&lt;=p_mult2*Y2095,p_pts_moyen,p_pts_r3)),IF(I2095&gt;=p_vv_min,p_pts_plein,IF(I2095&gt;=p_vv_moy,p_pts_moyen,p_pts_court))))+IF(INDEX(10_Lieux!$D:$D,U2095)=1,p_prio1,p_prio2)+IF(INDEX(10_Lieux!$D:$D,V2095)=1,p_prio1,p_prio2)+IF(K2095="Oui",p_tf,0)+p_hub*((INDEX(10_Lieux!$H:$H,U2095)="Hub")+(INDEX(10_Lieux!$H:$H,V2095)="Hub"))+IF(OR(INDEX(10_Lieux!$H:$H,U2095)="Premium",INDEX(10_Lieux!$H:$H,V2095)="Premium"),p_prem,0))</f>
        <v>45</v>
      </c>
      <c r="I2095" s="14" t="n">
        <f aca="false">ROUND(W2095*p_facteur,0)</f>
        <v>890</v>
      </c>
      <c r="J2095" s="14" t="str">
        <f aca="false">IF(X2095&lt;60,X2095&amp;" min",INT(X2095/60)&amp;" h"&amp;IF(MOD(X2095,60)=0,""," "&amp;TEXT(MOD(X2095,60),"00")))</f>
        <v>9 h 15</v>
      </c>
      <c r="K2095" s="14" t="str">
        <f aca="false">IF(S2095&lt;&gt;T2095,"Oui","Non")</f>
        <v>Oui</v>
      </c>
      <c r="L2095" s="14" t="str">
        <f aca="false">IF(AND(INDEX(10_Lieux!$B:$B,U2095)="Ville",INDEX(10_Lieux!$B:$B,V2095)="Ville"),"/chauffeur-prive/"&amp;INDEX(10_Lieux!$E:$E,U2095)&amp;"-"&amp;INDEX(10_Lieux!$E:$E,V2095)&amp;"/","/chauffeur-prive/"&amp;INDEX(10_Lieux!$E:$E,U2095)&amp;"/"&amp;INDEX(10_Lieux!$E:$E,V2095)&amp;"/")</f>
        <v>/chauffeur-prive/rennes/aeroport-sion/</v>
      </c>
      <c r="M2095" s="14" t="str">
        <f aca="false">IFERROR(INDEX($L:$L,MATCH(B2095&amp;"|"&amp;A2095,$Z:$Z,0)),"—")</f>
        <v>/chauffeur-prive/aeroport-sion/rennes/</v>
      </c>
      <c r="N2095" s="14" t="str">
        <f aca="false">IF(LEN("Chauffeur privé "&amp;INDEX(10_Lieux!$J:$J,U2095)&amp;" → "&amp;INDEX(10_Lieux!$J:$J,V2095)&amp;" | 24h/24")&gt;60,"Chauffeur privé "&amp;INDEX(10_Lieux!$J:$J,U2095)&amp;" → "&amp;INDEX(10_Lieux!$J:$J,V2095),"Chauffeur privé "&amp;INDEX(10_Lieux!$J:$J,U2095)&amp;" → "&amp;INDEX(10_Lieux!$J:$J,V2095)&amp;" | 24h/24")</f>
        <v>Chauffeur privé Rennes → Aéroport de Sion | 24h/24</v>
      </c>
      <c r="O2095" s="14" t="n">
        <f aca="false">LEN(N2095)</f>
        <v>50</v>
      </c>
      <c r="P2095" s="14" t="str">
        <f aca="false">"Chauffeur privé "&amp;INDEX(10_Lieux!$K:$K,U2095)&amp;" vers "&amp;INDEX(10_Lieux!$L:$L,V2095)</f>
        <v>Chauffeur privé de Rennes vers l'aéroport de Sion</v>
      </c>
      <c r="Q2095" s="14" t="str">
        <f aca="false">"Chauffeur privé "&amp;INDEX(10_Lieux!$K:$K,U2095)&amp;" vers "&amp;INDEX(10_Lieux!$L:$L,V2095)&amp;" : env. "&amp;I2095&amp;" km, "&amp;J2095&amp;" de route. Devis personnalisé, standard 24h/24 et 7j/7."</f>
        <v>Chauffeur privé de Rennes vers l'aéroport de Sion : env. 890 km, 9 h 15 de route. Devis personnalisé, standard 24h/24 et 7j/7.</v>
      </c>
      <c r="R2095" s="14" t="n">
        <f aca="false">LEN(Q2095)</f>
        <v>126</v>
      </c>
      <c r="S2095" s="14" t="str">
        <f aca="false">INDEX(10_Lieux!$C:$C,U2095)</f>
        <v>France</v>
      </c>
      <c r="T2095" s="14" t="str">
        <f aca="false">INDEX(10_Lieux!$C:$C,V2095)</f>
        <v>Suisse</v>
      </c>
      <c r="U2095" s="14" t="n">
        <f aca="false">MATCH(A2095,10_Lieux!$A:$A,0)</f>
        <v>49</v>
      </c>
      <c r="V2095" s="14" t="n">
        <f aca="false">MATCH(B2095,10_Lieux!$A:$A,0)</f>
        <v>184</v>
      </c>
      <c r="W2095" s="14" t="n">
        <f aca="false">ROUND(6371*2*ASIN(SQRT(SIN(RADIANS(INDEX(10_Lieux!$F:$F,V2095)-INDEX(10_Lieux!$F:$F,U2095))/2)^2+COS(RADIANS(INDEX(10_Lieux!$F:$F,U2095)))*COS(RADIANS(INDEX(10_Lieux!$F:$F,V2095)))*SIN(RADIANS(INDEX(10_Lieux!$G:$G,V2095)-INDEX(10_Lieux!$G:$G,U2095))/2)^2)),1)</f>
        <v>712.2</v>
      </c>
      <c r="X2095" s="14" t="n">
        <f aca="false">ROUND(I2095/IF(I2095&lt;p_seuil_vitesse,p_vit_lente,p_vit_rapide)*60/15,0)*15</f>
        <v>555</v>
      </c>
      <c r="Y2095" s="14" t="n">
        <f aca="false">MAX(IF(INDEX(10_Lieux!$B:$B,U2095)&lt;&gt;"Ville",INDEX(10_Lieux!$I:$I,U2095),0),IF(INDEX(10_Lieux!$B:$B,V2095)&lt;&gt;"Ville",INDEX(10_Lieux!$I:$I,V2095),0))</f>
        <v>250</v>
      </c>
      <c r="Z2095" s="14" t="str">
        <f aca="false">A2095&amp;"|"&amp;B2095</f>
        <v>Rennes|Sion Airport</v>
      </c>
      <c r="AA2095" s="14" t="str">
        <f aca="false">IF(I2095&lt;p_local,"Local",IF(I2095&lt;p_vv_min,"Courte distance",IF(I2095&lt;p_tres_long,"Longue distance","Très longue distance")))</f>
        <v>Très longue distance</v>
      </c>
    </row>
    <row r="2096" customFormat="false" ht="15" hidden="false" customHeight="true" outlineLevel="0" collapsed="false">
      <c r="A2096" s="1" t="s">
        <v>2254</v>
      </c>
      <c r="B2096" s="1" t="s">
        <v>144</v>
      </c>
      <c r="C2096" s="1" t="s">
        <v>34</v>
      </c>
      <c r="D2096" s="1" t="s">
        <v>653</v>
      </c>
      <c r="E2096" s="1" t="s">
        <v>2277</v>
      </c>
      <c r="F2096" s="14" t="s">
        <v>40</v>
      </c>
      <c r="G2096" s="14" t="str">
        <f aca="false">IF(I2096&lt;p_local,"Local → page infra",IF(H2096&gt;=p_ph1,"Phase 1",IF(H2096&gt;=p_ph2,"Phase 2","Phase 3")))</f>
        <v>Phase 2</v>
      </c>
      <c r="H2096" s="14" t="n">
        <f aca="false">IF(I2096&lt;p_local,0,IF(C2096="Aéroport → Aéroport",p_pts_plein,IF(Y2096&gt;0,IF(I2096&lt;=Y2096,p_pts_plein,IF(I2096&lt;=p_mult2*Y2096,p_pts_moyen,p_pts_r3)),IF(I2096&gt;=p_vv_min,p_pts_plein,IF(I2096&gt;=p_vv_moy,p_pts_moyen,p_pts_court))))+IF(INDEX(10_Lieux!$D:$D,U2096)=1,p_prio1,p_prio2)+IF(INDEX(10_Lieux!$D:$D,V2096)=1,p_prio1,p_prio2)+IF(K2096="Oui",p_tf,0)+p_hub*((INDEX(10_Lieux!$H:$H,U2096)="Hub")+(INDEX(10_Lieux!$H:$H,V2096)="Hub"))+IF(OR(INDEX(10_Lieux!$H:$H,U2096)="Premium",INDEX(10_Lieux!$H:$H,V2096)="Premium"),p_prem,0))</f>
        <v>65</v>
      </c>
      <c r="I2096" s="14" t="n">
        <f aca="false">ROUND(W2096*p_facteur,0)</f>
        <v>266</v>
      </c>
      <c r="J2096" s="14" t="str">
        <f aca="false">IF(X2096&lt;60,X2096&amp;" min",INT(X2096/60)&amp;" h"&amp;IF(MOD(X2096,60)=0,""," "&amp;TEXT(MOD(X2096,60),"00")))</f>
        <v>2 h 45</v>
      </c>
      <c r="K2096" s="14" t="str">
        <f aca="false">IF(S2096&lt;&gt;T2096,"Oui","Non")</f>
        <v>Oui</v>
      </c>
      <c r="L2096" s="14" t="str">
        <f aca="false">IF(AND(INDEX(10_Lieux!$B:$B,U2096)="Ville",INDEX(10_Lieux!$B:$B,V2096)="Ville"),"/chauffeur-prive/"&amp;INDEX(10_Lieux!$E:$E,U2096)&amp;"-"&amp;INDEX(10_Lieux!$E:$E,V2096)&amp;"/","/chauffeur-prive/"&amp;INDEX(10_Lieux!$E:$E,U2096)&amp;"/"&amp;INDEX(10_Lieux!$E:$E,V2096)&amp;"/")</f>
        <v>/chauffeur-prive/aeroport-sion/dijon/</v>
      </c>
      <c r="M2096" s="14" t="str">
        <f aca="false">IFERROR(INDEX($L:$L,MATCH(B2096&amp;"|"&amp;A2096,$Z:$Z,0)),"—")</f>
        <v>/chauffeur-prive/dijon/aeroport-sion/</v>
      </c>
      <c r="N2096" s="14" t="str">
        <f aca="false">IF(LEN("Chauffeur privé "&amp;INDEX(10_Lieux!$J:$J,U2096)&amp;" → "&amp;INDEX(10_Lieux!$J:$J,V2096)&amp;" | 24h/24")&gt;60,"Chauffeur privé "&amp;INDEX(10_Lieux!$J:$J,U2096)&amp;" → "&amp;INDEX(10_Lieux!$J:$J,V2096),"Chauffeur privé "&amp;INDEX(10_Lieux!$J:$J,U2096)&amp;" → "&amp;INDEX(10_Lieux!$J:$J,V2096)&amp;" | 24h/24")</f>
        <v>Chauffeur privé Aéroport de Sion → Dijon | 24h/24</v>
      </c>
      <c r="O2096" s="14" t="n">
        <f aca="false">LEN(N2096)</f>
        <v>49</v>
      </c>
      <c r="P2096" s="14" t="str">
        <f aca="false">"Chauffeur privé "&amp;INDEX(10_Lieux!$K:$K,U2096)&amp;" vers "&amp;INDEX(10_Lieux!$L:$L,V2096)</f>
        <v>Chauffeur privé de l'aéroport de Sion vers Dijon</v>
      </c>
      <c r="Q2096" s="14" t="str">
        <f aca="false">"Chauffeur privé "&amp;INDEX(10_Lieux!$K:$K,U2096)&amp;" vers "&amp;INDEX(10_Lieux!$L:$L,V2096)&amp;" : env. "&amp;I2096&amp;" km, "&amp;J2096&amp;" de route. Devis personnalisé, standard 24h/24 et 7j/7."</f>
        <v>Chauffeur privé de l'aéroport de Sion vers Dijon : env. 266 km, 2 h 45 de route. Devis personnalisé, standard 24h/24 et 7j/7.</v>
      </c>
      <c r="R2096" s="14" t="n">
        <f aca="false">LEN(Q2096)</f>
        <v>125</v>
      </c>
      <c r="S2096" s="14" t="str">
        <f aca="false">INDEX(10_Lieux!$C:$C,U2096)</f>
        <v>Suisse</v>
      </c>
      <c r="T2096" s="14" t="str">
        <f aca="false">INDEX(10_Lieux!$C:$C,V2096)</f>
        <v>France</v>
      </c>
      <c r="U2096" s="14" t="n">
        <f aca="false">MATCH(A2096,10_Lieux!$A:$A,0)</f>
        <v>184</v>
      </c>
      <c r="V2096" s="14" t="n">
        <f aca="false">MATCH(B2096,10_Lieux!$A:$A,0)</f>
        <v>23</v>
      </c>
      <c r="W2096" s="14" t="n">
        <f aca="false">ROUND(6371*2*ASIN(SQRT(SIN(RADIANS(INDEX(10_Lieux!$F:$F,V2096)-INDEX(10_Lieux!$F:$F,U2096))/2)^2+COS(RADIANS(INDEX(10_Lieux!$F:$F,U2096)))*COS(RADIANS(INDEX(10_Lieux!$F:$F,V2096)))*SIN(RADIANS(INDEX(10_Lieux!$G:$G,V2096)-INDEX(10_Lieux!$G:$G,U2096))/2)^2)),1)</f>
        <v>212.9</v>
      </c>
      <c r="X2096" s="14" t="n">
        <f aca="false">ROUND(I2096/IF(I2096&lt;p_seuil_vitesse,p_vit_lente,p_vit_rapide)*60/15,0)*15</f>
        <v>165</v>
      </c>
      <c r="Y2096" s="14" t="n">
        <f aca="false">MAX(IF(INDEX(10_Lieux!$B:$B,U2096)&lt;&gt;"Ville",INDEX(10_Lieux!$I:$I,U2096),0),IF(INDEX(10_Lieux!$B:$B,V2096)&lt;&gt;"Ville",INDEX(10_Lieux!$I:$I,V2096),0))</f>
        <v>250</v>
      </c>
      <c r="Z2096" s="14" t="str">
        <f aca="false">A2096&amp;"|"&amp;B2096</f>
        <v>Sion Airport|Dijon</v>
      </c>
      <c r="AA2096" s="14" t="str">
        <f aca="false">IF(I2096&lt;p_local,"Local",IF(I2096&lt;p_vv_min,"Courte distance",IF(I2096&lt;p_tres_long,"Longue distance","Très longue distance")))</f>
        <v>Longue distance</v>
      </c>
    </row>
    <row r="2097" customFormat="false" ht="15" hidden="false" customHeight="true" outlineLevel="0" collapsed="false">
      <c r="A2097" s="1" t="s">
        <v>144</v>
      </c>
      <c r="B2097" s="1" t="s">
        <v>2254</v>
      </c>
      <c r="C2097" s="1" t="s">
        <v>35</v>
      </c>
      <c r="D2097" s="1" t="s">
        <v>653</v>
      </c>
      <c r="E2097" s="1" t="s">
        <v>2278</v>
      </c>
      <c r="F2097" s="14" t="s">
        <v>40</v>
      </c>
      <c r="G2097" s="14" t="str">
        <f aca="false">IF(I2097&lt;p_local,"Local → page infra",IF(H2097&gt;=p_ph1,"Phase 1",IF(H2097&gt;=p_ph2,"Phase 2","Phase 3")))</f>
        <v>Phase 2</v>
      </c>
      <c r="H2097" s="14" t="n">
        <f aca="false">IF(I2097&lt;p_local,0,IF(C2097="Aéroport → Aéroport",p_pts_plein,IF(Y2097&gt;0,IF(I2097&lt;=Y2097,p_pts_plein,IF(I2097&lt;=p_mult2*Y2097,p_pts_moyen,p_pts_r3)),IF(I2097&gt;=p_vv_min,p_pts_plein,IF(I2097&gt;=p_vv_moy,p_pts_moyen,p_pts_court))))+IF(INDEX(10_Lieux!$D:$D,U2097)=1,p_prio1,p_prio2)+IF(INDEX(10_Lieux!$D:$D,V2097)=1,p_prio1,p_prio2)+IF(K2097="Oui",p_tf,0)+p_hub*((INDEX(10_Lieux!$H:$H,U2097)="Hub")+(INDEX(10_Lieux!$H:$H,V2097)="Hub"))+IF(OR(INDEX(10_Lieux!$H:$H,U2097)="Premium",INDEX(10_Lieux!$H:$H,V2097)="Premium"),p_prem,0))</f>
        <v>65</v>
      </c>
      <c r="I2097" s="14" t="n">
        <f aca="false">ROUND(W2097*p_facteur,0)</f>
        <v>266</v>
      </c>
      <c r="J2097" s="14" t="str">
        <f aca="false">IF(X2097&lt;60,X2097&amp;" min",INT(X2097/60)&amp;" h"&amp;IF(MOD(X2097,60)=0,""," "&amp;TEXT(MOD(X2097,60),"00")))</f>
        <v>2 h 45</v>
      </c>
      <c r="K2097" s="14" t="str">
        <f aca="false">IF(S2097&lt;&gt;T2097,"Oui","Non")</f>
        <v>Oui</v>
      </c>
      <c r="L2097" s="14" t="str">
        <f aca="false">IF(AND(INDEX(10_Lieux!$B:$B,U2097)="Ville",INDEX(10_Lieux!$B:$B,V2097)="Ville"),"/chauffeur-prive/"&amp;INDEX(10_Lieux!$E:$E,U2097)&amp;"-"&amp;INDEX(10_Lieux!$E:$E,V2097)&amp;"/","/chauffeur-prive/"&amp;INDEX(10_Lieux!$E:$E,U2097)&amp;"/"&amp;INDEX(10_Lieux!$E:$E,V2097)&amp;"/")</f>
        <v>/chauffeur-prive/dijon/aeroport-sion/</v>
      </c>
      <c r="M2097" s="14" t="str">
        <f aca="false">IFERROR(INDEX($L:$L,MATCH(B2097&amp;"|"&amp;A2097,$Z:$Z,0)),"—")</f>
        <v>/chauffeur-prive/aeroport-sion/dijon/</v>
      </c>
      <c r="N2097" s="14" t="str">
        <f aca="false">IF(LEN("Chauffeur privé "&amp;INDEX(10_Lieux!$J:$J,U2097)&amp;" → "&amp;INDEX(10_Lieux!$J:$J,V2097)&amp;" | 24h/24")&gt;60,"Chauffeur privé "&amp;INDEX(10_Lieux!$J:$J,U2097)&amp;" → "&amp;INDEX(10_Lieux!$J:$J,V2097),"Chauffeur privé "&amp;INDEX(10_Lieux!$J:$J,U2097)&amp;" → "&amp;INDEX(10_Lieux!$J:$J,V2097)&amp;" | 24h/24")</f>
        <v>Chauffeur privé Dijon → Aéroport de Sion | 24h/24</v>
      </c>
      <c r="O2097" s="14" t="n">
        <f aca="false">LEN(N2097)</f>
        <v>49</v>
      </c>
      <c r="P2097" s="14" t="str">
        <f aca="false">"Chauffeur privé "&amp;INDEX(10_Lieux!$K:$K,U2097)&amp;" vers "&amp;INDEX(10_Lieux!$L:$L,V2097)</f>
        <v>Chauffeur privé de Dijon vers l'aéroport de Sion</v>
      </c>
      <c r="Q2097" s="14" t="str">
        <f aca="false">"Chauffeur privé "&amp;INDEX(10_Lieux!$K:$K,U2097)&amp;" vers "&amp;INDEX(10_Lieux!$L:$L,V2097)&amp;" : env. "&amp;I2097&amp;" km, "&amp;J2097&amp;" de route. Devis personnalisé, standard 24h/24 et 7j/7."</f>
        <v>Chauffeur privé de Dijon vers l'aéroport de Sion : env. 266 km, 2 h 45 de route. Devis personnalisé, standard 24h/24 et 7j/7.</v>
      </c>
      <c r="R2097" s="14" t="n">
        <f aca="false">LEN(Q2097)</f>
        <v>125</v>
      </c>
      <c r="S2097" s="14" t="str">
        <f aca="false">INDEX(10_Lieux!$C:$C,U2097)</f>
        <v>France</v>
      </c>
      <c r="T2097" s="14" t="str">
        <f aca="false">INDEX(10_Lieux!$C:$C,V2097)</f>
        <v>Suisse</v>
      </c>
      <c r="U2097" s="14" t="n">
        <f aca="false">MATCH(A2097,10_Lieux!$A:$A,0)</f>
        <v>23</v>
      </c>
      <c r="V2097" s="14" t="n">
        <f aca="false">MATCH(B2097,10_Lieux!$A:$A,0)</f>
        <v>184</v>
      </c>
      <c r="W2097" s="14" t="n">
        <f aca="false">ROUND(6371*2*ASIN(SQRT(SIN(RADIANS(INDEX(10_Lieux!$F:$F,V2097)-INDEX(10_Lieux!$F:$F,U2097))/2)^2+COS(RADIANS(INDEX(10_Lieux!$F:$F,U2097)))*COS(RADIANS(INDEX(10_Lieux!$F:$F,V2097)))*SIN(RADIANS(INDEX(10_Lieux!$G:$G,V2097)-INDEX(10_Lieux!$G:$G,U2097))/2)^2)),1)</f>
        <v>212.9</v>
      </c>
      <c r="X2097" s="14" t="n">
        <f aca="false">ROUND(I2097/IF(I2097&lt;p_seuil_vitesse,p_vit_lente,p_vit_rapide)*60/15,0)*15</f>
        <v>165</v>
      </c>
      <c r="Y2097" s="14" t="n">
        <f aca="false">MAX(IF(INDEX(10_Lieux!$B:$B,U2097)&lt;&gt;"Ville",INDEX(10_Lieux!$I:$I,U2097),0),IF(INDEX(10_Lieux!$B:$B,V2097)&lt;&gt;"Ville",INDEX(10_Lieux!$I:$I,V2097),0))</f>
        <v>250</v>
      </c>
      <c r="Z2097" s="14" t="str">
        <f aca="false">A2097&amp;"|"&amp;B2097</f>
        <v>Dijon|Sion Airport</v>
      </c>
      <c r="AA2097" s="14" t="str">
        <f aca="false">IF(I2097&lt;p_local,"Local",IF(I2097&lt;p_vv_min,"Courte distance",IF(I2097&lt;p_tres_long,"Longue distance","Très longue distance")))</f>
        <v>Longue distance</v>
      </c>
    </row>
    <row r="2098" customFormat="false" ht="15" hidden="false" customHeight="true" outlineLevel="0" collapsed="false">
      <c r="A2098" s="1" t="s">
        <v>2254</v>
      </c>
      <c r="B2098" s="1" t="s">
        <v>146</v>
      </c>
      <c r="C2098" s="1" t="s">
        <v>34</v>
      </c>
      <c r="D2098" s="1" t="s">
        <v>653</v>
      </c>
      <c r="E2098" s="1" t="s">
        <v>2279</v>
      </c>
      <c r="F2098" s="14" t="s">
        <v>40</v>
      </c>
      <c r="G2098" s="14" t="str">
        <f aca="false">IF(I2098&lt;p_local,"Local → page infra",IF(H2098&gt;=p_ph1,"Phase 1",IF(H2098&gt;=p_ph2,"Phase 2","Phase 3")))</f>
        <v>Phase 1</v>
      </c>
      <c r="H2098" s="14" t="n">
        <f aca="false">IF(I2098&lt;p_local,0,IF(C2098="Aéroport → Aéroport",p_pts_plein,IF(Y2098&gt;0,IF(I2098&lt;=Y2098,p_pts_plein,IF(I2098&lt;=p_mult2*Y2098,p_pts_moyen,p_pts_r3)),IF(I2098&gt;=p_vv_min,p_pts_plein,IF(I2098&gt;=p_vv_moy,p_pts_moyen,p_pts_court))))+IF(INDEX(10_Lieux!$D:$D,U2098)=1,p_prio1,p_prio2)+IF(INDEX(10_Lieux!$D:$D,V2098)=1,p_prio1,p_prio2)+IF(K2098="Oui",p_tf,0)+p_hub*((INDEX(10_Lieux!$H:$H,U2098)="Hub")+(INDEX(10_Lieux!$H:$H,V2098)="Hub"))+IF(OR(INDEX(10_Lieux!$H:$H,U2098)="Premium",INDEX(10_Lieux!$H:$H,V2098)="Premium"),p_prem,0))</f>
        <v>80</v>
      </c>
      <c r="I2098" s="14" t="n">
        <f aca="false">ROUND(W2098*p_facteur,0)</f>
        <v>212</v>
      </c>
      <c r="J2098" s="14" t="str">
        <f aca="false">IF(X2098&lt;60,X2098&amp;" min",INT(X2098/60)&amp;" h"&amp;IF(MOD(X2098,60)=0,""," "&amp;TEXT(MOD(X2098,60),"00")))</f>
        <v>2 h 15</v>
      </c>
      <c r="K2098" s="14" t="str">
        <f aca="false">IF(S2098&lt;&gt;T2098,"Oui","Non")</f>
        <v>Oui</v>
      </c>
      <c r="L2098" s="14" t="str">
        <f aca="false">IF(AND(INDEX(10_Lieux!$B:$B,U2098)="Ville",INDEX(10_Lieux!$B:$B,V2098)="Ville"),"/chauffeur-prive/"&amp;INDEX(10_Lieux!$E:$E,U2098)&amp;"-"&amp;INDEX(10_Lieux!$E:$E,V2098)&amp;"/","/chauffeur-prive/"&amp;INDEX(10_Lieux!$E:$E,U2098)&amp;"/"&amp;INDEX(10_Lieux!$E:$E,V2098)&amp;"/")</f>
        <v>/chauffeur-prive/aeroport-sion/grenoble/</v>
      </c>
      <c r="M2098" s="14" t="str">
        <f aca="false">IFERROR(INDEX($L:$L,MATCH(B2098&amp;"|"&amp;A2098,$Z:$Z,0)),"—")</f>
        <v>/chauffeur-prive/grenoble/aeroport-sion/</v>
      </c>
      <c r="N2098" s="14" t="str">
        <f aca="false">IF(LEN("Chauffeur privé "&amp;INDEX(10_Lieux!$J:$J,U2098)&amp;" → "&amp;INDEX(10_Lieux!$J:$J,V2098)&amp;" | 24h/24")&gt;60,"Chauffeur privé "&amp;INDEX(10_Lieux!$J:$J,U2098)&amp;" → "&amp;INDEX(10_Lieux!$J:$J,V2098),"Chauffeur privé "&amp;INDEX(10_Lieux!$J:$J,U2098)&amp;" → "&amp;INDEX(10_Lieux!$J:$J,V2098)&amp;" | 24h/24")</f>
        <v>Chauffeur privé Aéroport de Sion → Grenoble | 24h/24</v>
      </c>
      <c r="O2098" s="14" t="n">
        <f aca="false">LEN(N2098)</f>
        <v>52</v>
      </c>
      <c r="P2098" s="14" t="str">
        <f aca="false">"Chauffeur privé "&amp;INDEX(10_Lieux!$K:$K,U2098)&amp;" vers "&amp;INDEX(10_Lieux!$L:$L,V2098)</f>
        <v>Chauffeur privé de l'aéroport de Sion vers Grenoble</v>
      </c>
      <c r="Q2098" s="14" t="str">
        <f aca="false">"Chauffeur privé "&amp;INDEX(10_Lieux!$K:$K,U2098)&amp;" vers "&amp;INDEX(10_Lieux!$L:$L,V2098)&amp;" : env. "&amp;I2098&amp;" km, "&amp;J2098&amp;" de route. Devis personnalisé, standard 24h/24 et 7j/7."</f>
        <v>Chauffeur privé de l'aéroport de Sion vers Grenoble : env. 212 km, 2 h 15 de route. Devis personnalisé, standard 24h/24 et 7j/7.</v>
      </c>
      <c r="R2098" s="14" t="n">
        <f aca="false">LEN(Q2098)</f>
        <v>128</v>
      </c>
      <c r="S2098" s="14" t="str">
        <f aca="false">INDEX(10_Lieux!$C:$C,U2098)</f>
        <v>Suisse</v>
      </c>
      <c r="T2098" s="14" t="str">
        <f aca="false">INDEX(10_Lieux!$C:$C,V2098)</f>
        <v>France</v>
      </c>
      <c r="U2098" s="14" t="n">
        <f aca="false">MATCH(A2098,10_Lieux!$A:$A,0)</f>
        <v>184</v>
      </c>
      <c r="V2098" s="14" t="n">
        <f aca="false">MATCH(B2098,10_Lieux!$A:$A,0)</f>
        <v>9</v>
      </c>
      <c r="W2098" s="14" t="n">
        <f aca="false">ROUND(6371*2*ASIN(SQRT(SIN(RADIANS(INDEX(10_Lieux!$F:$F,V2098)-INDEX(10_Lieux!$F:$F,U2098))/2)^2+COS(RADIANS(INDEX(10_Lieux!$F:$F,U2098)))*COS(RADIANS(INDEX(10_Lieux!$F:$F,V2098)))*SIN(RADIANS(INDEX(10_Lieux!$G:$G,V2098)-INDEX(10_Lieux!$G:$G,U2098))/2)^2)),1)</f>
        <v>169.2</v>
      </c>
      <c r="X2098" s="14" t="n">
        <f aca="false">ROUND(I2098/IF(I2098&lt;p_seuil_vitesse,p_vit_lente,p_vit_rapide)*60/15,0)*15</f>
        <v>135</v>
      </c>
      <c r="Y2098" s="14" t="n">
        <f aca="false">MAX(IF(INDEX(10_Lieux!$B:$B,U2098)&lt;&gt;"Ville",INDEX(10_Lieux!$I:$I,U2098),0),IF(INDEX(10_Lieux!$B:$B,V2098)&lt;&gt;"Ville",INDEX(10_Lieux!$I:$I,V2098),0))</f>
        <v>250</v>
      </c>
      <c r="Z2098" s="14" t="str">
        <f aca="false">A2098&amp;"|"&amp;B2098</f>
        <v>Sion Airport|Grenoble</v>
      </c>
      <c r="AA2098" s="14" t="str">
        <f aca="false">IF(I2098&lt;p_local,"Local",IF(I2098&lt;p_vv_min,"Courte distance",IF(I2098&lt;p_tres_long,"Longue distance","Très longue distance")))</f>
        <v>Longue distance</v>
      </c>
    </row>
    <row r="2099" customFormat="false" ht="15" hidden="false" customHeight="true" outlineLevel="0" collapsed="false">
      <c r="A2099" s="1" t="s">
        <v>146</v>
      </c>
      <c r="B2099" s="1" t="s">
        <v>2254</v>
      </c>
      <c r="C2099" s="1" t="s">
        <v>35</v>
      </c>
      <c r="D2099" s="1" t="s">
        <v>653</v>
      </c>
      <c r="E2099" s="1" t="s">
        <v>2280</v>
      </c>
      <c r="F2099" s="14" t="s">
        <v>40</v>
      </c>
      <c r="G2099" s="14" t="str">
        <f aca="false">IF(I2099&lt;p_local,"Local → page infra",IF(H2099&gt;=p_ph1,"Phase 1",IF(H2099&gt;=p_ph2,"Phase 2","Phase 3")))</f>
        <v>Phase 1</v>
      </c>
      <c r="H2099" s="14" t="n">
        <f aca="false">IF(I2099&lt;p_local,0,IF(C2099="Aéroport → Aéroport",p_pts_plein,IF(Y2099&gt;0,IF(I2099&lt;=Y2099,p_pts_plein,IF(I2099&lt;=p_mult2*Y2099,p_pts_moyen,p_pts_r3)),IF(I2099&gt;=p_vv_min,p_pts_plein,IF(I2099&gt;=p_vv_moy,p_pts_moyen,p_pts_court))))+IF(INDEX(10_Lieux!$D:$D,U2099)=1,p_prio1,p_prio2)+IF(INDEX(10_Lieux!$D:$D,V2099)=1,p_prio1,p_prio2)+IF(K2099="Oui",p_tf,0)+p_hub*((INDEX(10_Lieux!$H:$H,U2099)="Hub")+(INDEX(10_Lieux!$H:$H,V2099)="Hub"))+IF(OR(INDEX(10_Lieux!$H:$H,U2099)="Premium",INDEX(10_Lieux!$H:$H,V2099)="Premium"),p_prem,0))</f>
        <v>80</v>
      </c>
      <c r="I2099" s="14" t="n">
        <f aca="false">ROUND(W2099*p_facteur,0)</f>
        <v>212</v>
      </c>
      <c r="J2099" s="14" t="str">
        <f aca="false">IF(X2099&lt;60,X2099&amp;" min",INT(X2099/60)&amp;" h"&amp;IF(MOD(X2099,60)=0,""," "&amp;TEXT(MOD(X2099,60),"00")))</f>
        <v>2 h 15</v>
      </c>
      <c r="K2099" s="14" t="str">
        <f aca="false">IF(S2099&lt;&gt;T2099,"Oui","Non")</f>
        <v>Oui</v>
      </c>
      <c r="L2099" s="14" t="str">
        <f aca="false">IF(AND(INDEX(10_Lieux!$B:$B,U2099)="Ville",INDEX(10_Lieux!$B:$B,V2099)="Ville"),"/chauffeur-prive/"&amp;INDEX(10_Lieux!$E:$E,U2099)&amp;"-"&amp;INDEX(10_Lieux!$E:$E,V2099)&amp;"/","/chauffeur-prive/"&amp;INDEX(10_Lieux!$E:$E,U2099)&amp;"/"&amp;INDEX(10_Lieux!$E:$E,V2099)&amp;"/")</f>
        <v>/chauffeur-prive/grenoble/aeroport-sion/</v>
      </c>
      <c r="M2099" s="14" t="str">
        <f aca="false">IFERROR(INDEX($L:$L,MATCH(B2099&amp;"|"&amp;A2099,$Z:$Z,0)),"—")</f>
        <v>/chauffeur-prive/aeroport-sion/grenoble/</v>
      </c>
      <c r="N2099" s="14" t="str">
        <f aca="false">IF(LEN("Chauffeur privé "&amp;INDEX(10_Lieux!$J:$J,U2099)&amp;" → "&amp;INDEX(10_Lieux!$J:$J,V2099)&amp;" | 24h/24")&gt;60,"Chauffeur privé "&amp;INDEX(10_Lieux!$J:$J,U2099)&amp;" → "&amp;INDEX(10_Lieux!$J:$J,V2099),"Chauffeur privé "&amp;INDEX(10_Lieux!$J:$J,U2099)&amp;" → "&amp;INDEX(10_Lieux!$J:$J,V2099)&amp;" | 24h/24")</f>
        <v>Chauffeur privé Grenoble → Aéroport de Sion | 24h/24</v>
      </c>
      <c r="O2099" s="14" t="n">
        <f aca="false">LEN(N2099)</f>
        <v>52</v>
      </c>
      <c r="P2099" s="14" t="str">
        <f aca="false">"Chauffeur privé "&amp;INDEX(10_Lieux!$K:$K,U2099)&amp;" vers "&amp;INDEX(10_Lieux!$L:$L,V2099)</f>
        <v>Chauffeur privé de Grenoble vers l'aéroport de Sion</v>
      </c>
      <c r="Q2099" s="14" t="str">
        <f aca="false">"Chauffeur privé "&amp;INDEX(10_Lieux!$K:$K,U2099)&amp;" vers "&amp;INDEX(10_Lieux!$L:$L,V2099)&amp;" : env. "&amp;I2099&amp;" km, "&amp;J2099&amp;" de route. Devis personnalisé, standard 24h/24 et 7j/7."</f>
        <v>Chauffeur privé de Grenoble vers l'aéroport de Sion : env. 212 km, 2 h 15 de route. Devis personnalisé, standard 24h/24 et 7j/7.</v>
      </c>
      <c r="R2099" s="14" t="n">
        <f aca="false">LEN(Q2099)</f>
        <v>128</v>
      </c>
      <c r="S2099" s="14" t="str">
        <f aca="false">INDEX(10_Lieux!$C:$C,U2099)</f>
        <v>France</v>
      </c>
      <c r="T2099" s="14" t="str">
        <f aca="false">INDEX(10_Lieux!$C:$C,V2099)</f>
        <v>Suisse</v>
      </c>
      <c r="U2099" s="14" t="n">
        <f aca="false">MATCH(A2099,10_Lieux!$A:$A,0)</f>
        <v>9</v>
      </c>
      <c r="V2099" s="14" t="n">
        <f aca="false">MATCH(B2099,10_Lieux!$A:$A,0)</f>
        <v>184</v>
      </c>
      <c r="W2099" s="14" t="n">
        <f aca="false">ROUND(6371*2*ASIN(SQRT(SIN(RADIANS(INDEX(10_Lieux!$F:$F,V2099)-INDEX(10_Lieux!$F:$F,U2099))/2)^2+COS(RADIANS(INDEX(10_Lieux!$F:$F,U2099)))*COS(RADIANS(INDEX(10_Lieux!$F:$F,V2099)))*SIN(RADIANS(INDEX(10_Lieux!$G:$G,V2099)-INDEX(10_Lieux!$G:$G,U2099))/2)^2)),1)</f>
        <v>169.2</v>
      </c>
      <c r="X2099" s="14" t="n">
        <f aca="false">ROUND(I2099/IF(I2099&lt;p_seuil_vitesse,p_vit_lente,p_vit_rapide)*60/15,0)*15</f>
        <v>135</v>
      </c>
      <c r="Y2099" s="14" t="n">
        <f aca="false">MAX(IF(INDEX(10_Lieux!$B:$B,U2099)&lt;&gt;"Ville",INDEX(10_Lieux!$I:$I,U2099),0),IF(INDEX(10_Lieux!$B:$B,V2099)&lt;&gt;"Ville",INDEX(10_Lieux!$I:$I,V2099),0))</f>
        <v>250</v>
      </c>
      <c r="Z2099" s="14" t="str">
        <f aca="false">A2099&amp;"|"&amp;B2099</f>
        <v>Grenoble|Sion Airport</v>
      </c>
      <c r="AA2099" s="14" t="str">
        <f aca="false">IF(I2099&lt;p_local,"Local",IF(I2099&lt;p_vv_min,"Courte distance",IF(I2099&lt;p_tres_long,"Longue distance","Très longue distance")))</f>
        <v>Longue distance</v>
      </c>
    </row>
    <row r="2100" customFormat="false" ht="15" hidden="false" customHeight="true" outlineLevel="0" collapsed="false">
      <c r="A2100" s="1" t="s">
        <v>2254</v>
      </c>
      <c r="B2100" s="1" t="s">
        <v>148</v>
      </c>
      <c r="C2100" s="1" t="s">
        <v>34</v>
      </c>
      <c r="D2100" s="1" t="s">
        <v>653</v>
      </c>
      <c r="E2100" s="1" t="s">
        <v>2281</v>
      </c>
      <c r="F2100" s="14" t="s">
        <v>40</v>
      </c>
      <c r="G2100" s="14" t="str">
        <f aca="false">IF(I2100&lt;p_local,"Local → page infra",IF(H2100&gt;=p_ph1,"Phase 1",IF(H2100&gt;=p_ph2,"Phase 2","Phase 3")))</f>
        <v>Phase 1</v>
      </c>
      <c r="H2100" s="14" t="n">
        <f aca="false">IF(I2100&lt;p_local,0,IF(C2100="Aéroport → Aéroport",p_pts_plein,IF(Y2100&gt;0,IF(I2100&lt;=Y2100,p_pts_plein,IF(I2100&lt;=p_mult2*Y2100,p_pts_moyen,p_pts_r3)),IF(I2100&gt;=p_vv_min,p_pts_plein,IF(I2100&gt;=p_vv_moy,p_pts_moyen,p_pts_court))))+IF(INDEX(10_Lieux!$D:$D,U2100)=1,p_prio1,p_prio2)+IF(INDEX(10_Lieux!$D:$D,V2100)=1,p_prio1,p_prio2)+IF(K2100="Oui",p_tf,0)+p_hub*((INDEX(10_Lieux!$H:$H,U2100)="Hub")+(INDEX(10_Lieux!$H:$H,V2100)="Hub"))+IF(OR(INDEX(10_Lieux!$H:$H,U2100)="Premium",INDEX(10_Lieux!$H:$H,V2100)="Premium"),p_prem,0))</f>
        <v>80</v>
      </c>
      <c r="I2100" s="14" t="n">
        <f aca="false">ROUND(W2100*p_facteur,0)</f>
        <v>124</v>
      </c>
      <c r="J2100" s="14" t="str">
        <f aca="false">IF(X2100&lt;60,X2100&amp;" min",INT(X2100/60)&amp;" h"&amp;IF(MOD(X2100,60)=0,""," "&amp;TEXT(MOD(X2100,60),"00")))</f>
        <v>1 h 15</v>
      </c>
      <c r="K2100" s="14" t="str">
        <f aca="false">IF(S2100&lt;&gt;T2100,"Oui","Non")</f>
        <v>Oui</v>
      </c>
      <c r="L2100" s="14" t="str">
        <f aca="false">IF(AND(INDEX(10_Lieux!$B:$B,U2100)="Ville",INDEX(10_Lieux!$B:$B,V2100)="Ville"),"/chauffeur-prive/"&amp;INDEX(10_Lieux!$E:$E,U2100)&amp;"-"&amp;INDEX(10_Lieux!$E:$E,V2100)&amp;"/","/chauffeur-prive/"&amp;INDEX(10_Lieux!$E:$E,U2100)&amp;"/"&amp;INDEX(10_Lieux!$E:$E,V2100)&amp;"/")</f>
        <v>/chauffeur-prive/aeroport-sion/annecy/</v>
      </c>
      <c r="M2100" s="14" t="str">
        <f aca="false">IFERROR(INDEX($L:$L,MATCH(B2100&amp;"|"&amp;A2100,$Z:$Z,0)),"—")</f>
        <v>/chauffeur-prive/annecy/aeroport-sion/</v>
      </c>
      <c r="N2100" s="14" t="str">
        <f aca="false">IF(LEN("Chauffeur privé "&amp;INDEX(10_Lieux!$J:$J,U2100)&amp;" → "&amp;INDEX(10_Lieux!$J:$J,V2100)&amp;" | 24h/24")&gt;60,"Chauffeur privé "&amp;INDEX(10_Lieux!$J:$J,U2100)&amp;" → "&amp;INDEX(10_Lieux!$J:$J,V2100),"Chauffeur privé "&amp;INDEX(10_Lieux!$J:$J,U2100)&amp;" → "&amp;INDEX(10_Lieux!$J:$J,V2100)&amp;" | 24h/24")</f>
        <v>Chauffeur privé Aéroport de Sion → Annecy | 24h/24</v>
      </c>
      <c r="O2100" s="14" t="n">
        <f aca="false">LEN(N2100)</f>
        <v>50</v>
      </c>
      <c r="P2100" s="14" t="str">
        <f aca="false">"Chauffeur privé "&amp;INDEX(10_Lieux!$K:$K,U2100)&amp;" vers "&amp;INDEX(10_Lieux!$L:$L,V2100)</f>
        <v>Chauffeur privé de l'aéroport de Sion vers Annecy</v>
      </c>
      <c r="Q2100" s="14" t="str">
        <f aca="false">"Chauffeur privé "&amp;INDEX(10_Lieux!$K:$K,U2100)&amp;" vers "&amp;INDEX(10_Lieux!$L:$L,V2100)&amp;" : env. "&amp;I2100&amp;" km, "&amp;J2100&amp;" de route. Devis personnalisé, standard 24h/24 et 7j/7."</f>
        <v>Chauffeur privé de l'aéroport de Sion vers Annecy : env. 124 km, 1 h 15 de route. Devis personnalisé, standard 24h/24 et 7j/7.</v>
      </c>
      <c r="R2100" s="14" t="n">
        <f aca="false">LEN(Q2100)</f>
        <v>126</v>
      </c>
      <c r="S2100" s="14" t="str">
        <f aca="false">INDEX(10_Lieux!$C:$C,U2100)</f>
        <v>Suisse</v>
      </c>
      <c r="T2100" s="14" t="str">
        <f aca="false">INDEX(10_Lieux!$C:$C,V2100)</f>
        <v>France</v>
      </c>
      <c r="U2100" s="14" t="n">
        <f aca="false">MATCH(A2100,10_Lieux!$A:$A,0)</f>
        <v>184</v>
      </c>
      <c r="V2100" s="14" t="n">
        <f aca="false">MATCH(B2100,10_Lieux!$A:$A,0)</f>
        <v>10</v>
      </c>
      <c r="W2100" s="14" t="n">
        <f aca="false">ROUND(6371*2*ASIN(SQRT(SIN(RADIANS(INDEX(10_Lieux!$F:$F,V2100)-INDEX(10_Lieux!$F:$F,U2100))/2)^2+COS(RADIANS(INDEX(10_Lieux!$F:$F,U2100)))*COS(RADIANS(INDEX(10_Lieux!$F:$F,V2100)))*SIN(RADIANS(INDEX(10_Lieux!$G:$G,V2100)-INDEX(10_Lieux!$G:$G,U2100))/2)^2)),1)</f>
        <v>99</v>
      </c>
      <c r="X2100" s="14" t="n">
        <f aca="false">ROUND(I2100/IF(I2100&lt;p_seuil_vitesse,p_vit_lente,p_vit_rapide)*60/15,0)*15</f>
        <v>75</v>
      </c>
      <c r="Y2100" s="14" t="n">
        <f aca="false">MAX(IF(INDEX(10_Lieux!$B:$B,U2100)&lt;&gt;"Ville",INDEX(10_Lieux!$I:$I,U2100),0),IF(INDEX(10_Lieux!$B:$B,V2100)&lt;&gt;"Ville",INDEX(10_Lieux!$I:$I,V2100),0))</f>
        <v>250</v>
      </c>
      <c r="Z2100" s="14" t="str">
        <f aca="false">A2100&amp;"|"&amp;B2100</f>
        <v>Sion Airport|Annecy</v>
      </c>
      <c r="AA2100" s="14" t="str">
        <f aca="false">IF(I2100&lt;p_local,"Local",IF(I2100&lt;p_vv_min,"Courte distance",IF(I2100&lt;p_tres_long,"Longue distance","Très longue distance")))</f>
        <v>Longue distance</v>
      </c>
    </row>
    <row r="2101" customFormat="false" ht="15" hidden="false" customHeight="true" outlineLevel="0" collapsed="false">
      <c r="A2101" s="1" t="s">
        <v>148</v>
      </c>
      <c r="B2101" s="1" t="s">
        <v>2254</v>
      </c>
      <c r="C2101" s="1" t="s">
        <v>35</v>
      </c>
      <c r="D2101" s="1" t="s">
        <v>653</v>
      </c>
      <c r="E2101" s="1" t="s">
        <v>2282</v>
      </c>
      <c r="F2101" s="14" t="s">
        <v>40</v>
      </c>
      <c r="G2101" s="14" t="str">
        <f aca="false">IF(I2101&lt;p_local,"Local → page infra",IF(H2101&gt;=p_ph1,"Phase 1",IF(H2101&gt;=p_ph2,"Phase 2","Phase 3")))</f>
        <v>Phase 1</v>
      </c>
      <c r="H2101" s="14" t="n">
        <f aca="false">IF(I2101&lt;p_local,0,IF(C2101="Aéroport → Aéroport",p_pts_plein,IF(Y2101&gt;0,IF(I2101&lt;=Y2101,p_pts_plein,IF(I2101&lt;=p_mult2*Y2101,p_pts_moyen,p_pts_r3)),IF(I2101&gt;=p_vv_min,p_pts_plein,IF(I2101&gt;=p_vv_moy,p_pts_moyen,p_pts_court))))+IF(INDEX(10_Lieux!$D:$D,U2101)=1,p_prio1,p_prio2)+IF(INDEX(10_Lieux!$D:$D,V2101)=1,p_prio1,p_prio2)+IF(K2101="Oui",p_tf,0)+p_hub*((INDEX(10_Lieux!$H:$H,U2101)="Hub")+(INDEX(10_Lieux!$H:$H,V2101)="Hub"))+IF(OR(INDEX(10_Lieux!$H:$H,U2101)="Premium",INDEX(10_Lieux!$H:$H,V2101)="Premium"),p_prem,0))</f>
        <v>80</v>
      </c>
      <c r="I2101" s="14" t="n">
        <f aca="false">ROUND(W2101*p_facteur,0)</f>
        <v>124</v>
      </c>
      <c r="J2101" s="14" t="str">
        <f aca="false">IF(X2101&lt;60,X2101&amp;" min",INT(X2101/60)&amp;" h"&amp;IF(MOD(X2101,60)=0,""," "&amp;TEXT(MOD(X2101,60),"00")))</f>
        <v>1 h 15</v>
      </c>
      <c r="K2101" s="14" t="str">
        <f aca="false">IF(S2101&lt;&gt;T2101,"Oui","Non")</f>
        <v>Oui</v>
      </c>
      <c r="L2101" s="14" t="str">
        <f aca="false">IF(AND(INDEX(10_Lieux!$B:$B,U2101)="Ville",INDEX(10_Lieux!$B:$B,V2101)="Ville"),"/chauffeur-prive/"&amp;INDEX(10_Lieux!$E:$E,U2101)&amp;"-"&amp;INDEX(10_Lieux!$E:$E,V2101)&amp;"/","/chauffeur-prive/"&amp;INDEX(10_Lieux!$E:$E,U2101)&amp;"/"&amp;INDEX(10_Lieux!$E:$E,V2101)&amp;"/")</f>
        <v>/chauffeur-prive/annecy/aeroport-sion/</v>
      </c>
      <c r="M2101" s="14" t="str">
        <f aca="false">IFERROR(INDEX($L:$L,MATCH(B2101&amp;"|"&amp;A2101,$Z:$Z,0)),"—")</f>
        <v>/chauffeur-prive/aeroport-sion/annecy/</v>
      </c>
      <c r="N2101" s="14" t="str">
        <f aca="false">IF(LEN("Chauffeur privé "&amp;INDEX(10_Lieux!$J:$J,U2101)&amp;" → "&amp;INDEX(10_Lieux!$J:$J,V2101)&amp;" | 24h/24")&gt;60,"Chauffeur privé "&amp;INDEX(10_Lieux!$J:$J,U2101)&amp;" → "&amp;INDEX(10_Lieux!$J:$J,V2101),"Chauffeur privé "&amp;INDEX(10_Lieux!$J:$J,U2101)&amp;" → "&amp;INDEX(10_Lieux!$J:$J,V2101)&amp;" | 24h/24")</f>
        <v>Chauffeur privé Annecy → Aéroport de Sion | 24h/24</v>
      </c>
      <c r="O2101" s="14" t="n">
        <f aca="false">LEN(N2101)</f>
        <v>50</v>
      </c>
      <c r="P2101" s="14" t="str">
        <f aca="false">"Chauffeur privé "&amp;INDEX(10_Lieux!$K:$K,U2101)&amp;" vers "&amp;INDEX(10_Lieux!$L:$L,V2101)</f>
        <v>Chauffeur privé d'Annecy vers l'aéroport de Sion</v>
      </c>
      <c r="Q2101" s="14" t="str">
        <f aca="false">"Chauffeur privé "&amp;INDEX(10_Lieux!$K:$K,U2101)&amp;" vers "&amp;INDEX(10_Lieux!$L:$L,V2101)&amp;" : env. "&amp;I2101&amp;" km, "&amp;J2101&amp;" de route. Devis personnalisé, standard 24h/24 et 7j/7."</f>
        <v>Chauffeur privé d'Annecy vers l'aéroport de Sion : env. 124 km, 1 h 15 de route. Devis personnalisé, standard 24h/24 et 7j/7.</v>
      </c>
      <c r="R2101" s="14" t="n">
        <f aca="false">LEN(Q2101)</f>
        <v>125</v>
      </c>
      <c r="S2101" s="14" t="str">
        <f aca="false">INDEX(10_Lieux!$C:$C,U2101)</f>
        <v>France</v>
      </c>
      <c r="T2101" s="14" t="str">
        <f aca="false">INDEX(10_Lieux!$C:$C,V2101)</f>
        <v>Suisse</v>
      </c>
      <c r="U2101" s="14" t="n">
        <f aca="false">MATCH(A2101,10_Lieux!$A:$A,0)</f>
        <v>10</v>
      </c>
      <c r="V2101" s="14" t="n">
        <f aca="false">MATCH(B2101,10_Lieux!$A:$A,0)</f>
        <v>184</v>
      </c>
      <c r="W2101" s="14" t="n">
        <f aca="false">ROUND(6371*2*ASIN(SQRT(SIN(RADIANS(INDEX(10_Lieux!$F:$F,V2101)-INDEX(10_Lieux!$F:$F,U2101))/2)^2+COS(RADIANS(INDEX(10_Lieux!$F:$F,U2101)))*COS(RADIANS(INDEX(10_Lieux!$F:$F,V2101)))*SIN(RADIANS(INDEX(10_Lieux!$G:$G,V2101)-INDEX(10_Lieux!$G:$G,U2101))/2)^2)),1)</f>
        <v>99</v>
      </c>
      <c r="X2101" s="14" t="n">
        <f aca="false">ROUND(I2101/IF(I2101&lt;p_seuil_vitesse,p_vit_lente,p_vit_rapide)*60/15,0)*15</f>
        <v>75</v>
      </c>
      <c r="Y2101" s="14" t="n">
        <f aca="false">MAX(IF(INDEX(10_Lieux!$B:$B,U2101)&lt;&gt;"Ville",INDEX(10_Lieux!$I:$I,U2101),0),IF(INDEX(10_Lieux!$B:$B,V2101)&lt;&gt;"Ville",INDEX(10_Lieux!$I:$I,V2101),0))</f>
        <v>250</v>
      </c>
      <c r="Z2101" s="14" t="str">
        <f aca="false">A2101&amp;"|"&amp;B2101</f>
        <v>Annecy|Sion Airport</v>
      </c>
      <c r="AA2101" s="14" t="str">
        <f aca="false">IF(I2101&lt;p_local,"Local",IF(I2101&lt;p_vv_min,"Courte distance",IF(I2101&lt;p_tres_long,"Longue distance","Très longue distance")))</f>
        <v>Longue distance</v>
      </c>
    </row>
    <row r="2102" customFormat="false" ht="15" hidden="false" customHeight="true" outlineLevel="0" collapsed="false">
      <c r="A2102" s="1" t="s">
        <v>2254</v>
      </c>
      <c r="B2102" s="1" t="s">
        <v>150</v>
      </c>
      <c r="C2102" s="1" t="s">
        <v>34</v>
      </c>
      <c r="D2102" s="1" t="s">
        <v>653</v>
      </c>
      <c r="E2102" s="1" t="s">
        <v>2283</v>
      </c>
      <c r="F2102" s="14" t="s">
        <v>40</v>
      </c>
      <c r="G2102" s="14" t="str">
        <f aca="false">IF(I2102&lt;p_local,"Local → page infra",IF(H2102&gt;=p_ph1,"Phase 1",IF(H2102&gt;=p_ph2,"Phase 2","Phase 3")))</f>
        <v>Phase 2</v>
      </c>
      <c r="H2102" s="14" t="n">
        <f aca="false">IF(I2102&lt;p_local,0,IF(C2102="Aéroport → Aéroport",p_pts_plein,IF(Y2102&gt;0,IF(I2102&lt;=Y2102,p_pts_plein,IF(I2102&lt;=p_mult2*Y2102,p_pts_moyen,p_pts_r3)),IF(I2102&gt;=p_vv_min,p_pts_plein,IF(I2102&gt;=p_vv_moy,p_pts_moyen,p_pts_court))))+IF(INDEX(10_Lieux!$D:$D,U2102)=1,p_prio1,p_prio2)+IF(INDEX(10_Lieux!$D:$D,V2102)=1,p_prio1,p_prio2)+IF(K2102="Oui",p_tf,0)+p_hub*((INDEX(10_Lieux!$H:$H,U2102)="Hub")+(INDEX(10_Lieux!$H:$H,V2102)="Hub"))+IF(OR(INDEX(10_Lieux!$H:$H,U2102)="Premium",INDEX(10_Lieux!$H:$H,V2102)="Premium"),p_prem,0))</f>
        <v>75</v>
      </c>
      <c r="I2102" s="14" t="n">
        <f aca="false">ROUND(W2102*p_facteur,0)</f>
        <v>164</v>
      </c>
      <c r="J2102" s="14" t="str">
        <f aca="false">IF(X2102&lt;60,X2102&amp;" min",INT(X2102/60)&amp;" h"&amp;IF(MOD(X2102,60)=0,""," "&amp;TEXT(MOD(X2102,60),"00")))</f>
        <v>1 h 45</v>
      </c>
      <c r="K2102" s="14" t="str">
        <f aca="false">IF(S2102&lt;&gt;T2102,"Oui","Non")</f>
        <v>Oui</v>
      </c>
      <c r="L2102" s="14" t="str">
        <f aca="false">IF(AND(INDEX(10_Lieux!$B:$B,U2102)="Ville",INDEX(10_Lieux!$B:$B,V2102)="Ville"),"/chauffeur-prive/"&amp;INDEX(10_Lieux!$E:$E,U2102)&amp;"-"&amp;INDEX(10_Lieux!$E:$E,V2102)&amp;"/","/chauffeur-prive/"&amp;INDEX(10_Lieux!$E:$E,U2102)&amp;"/"&amp;INDEX(10_Lieux!$E:$E,V2102)&amp;"/")</f>
        <v>/chauffeur-prive/aeroport-sion/chambery/</v>
      </c>
      <c r="M2102" s="14" t="str">
        <f aca="false">IFERROR(INDEX($L:$L,MATCH(B2102&amp;"|"&amp;A2102,$Z:$Z,0)),"—")</f>
        <v>/chauffeur-prive/chambery/aeroport-sion/</v>
      </c>
      <c r="N2102" s="14" t="str">
        <f aca="false">IF(LEN("Chauffeur privé "&amp;INDEX(10_Lieux!$J:$J,U2102)&amp;" → "&amp;INDEX(10_Lieux!$J:$J,V2102)&amp;" | 24h/24")&gt;60,"Chauffeur privé "&amp;INDEX(10_Lieux!$J:$J,U2102)&amp;" → "&amp;INDEX(10_Lieux!$J:$J,V2102),"Chauffeur privé "&amp;INDEX(10_Lieux!$J:$J,U2102)&amp;" → "&amp;INDEX(10_Lieux!$J:$J,V2102)&amp;" | 24h/24")</f>
        <v>Chauffeur privé Aéroport de Sion → Chambéry | 24h/24</v>
      </c>
      <c r="O2102" s="14" t="n">
        <f aca="false">LEN(N2102)</f>
        <v>52</v>
      </c>
      <c r="P2102" s="14" t="str">
        <f aca="false">"Chauffeur privé "&amp;INDEX(10_Lieux!$K:$K,U2102)&amp;" vers "&amp;INDEX(10_Lieux!$L:$L,V2102)</f>
        <v>Chauffeur privé de l'aéroport de Sion vers Chambéry</v>
      </c>
      <c r="Q2102" s="14" t="str">
        <f aca="false">"Chauffeur privé "&amp;INDEX(10_Lieux!$K:$K,U2102)&amp;" vers "&amp;INDEX(10_Lieux!$L:$L,V2102)&amp;" : env. "&amp;I2102&amp;" km, "&amp;J2102&amp;" de route. Devis personnalisé, standard 24h/24 et 7j/7."</f>
        <v>Chauffeur privé de l'aéroport de Sion vers Chambéry : env. 164 km, 1 h 45 de route. Devis personnalisé, standard 24h/24 et 7j/7.</v>
      </c>
      <c r="R2102" s="14" t="n">
        <f aca="false">LEN(Q2102)</f>
        <v>128</v>
      </c>
      <c r="S2102" s="14" t="str">
        <f aca="false">INDEX(10_Lieux!$C:$C,U2102)</f>
        <v>Suisse</v>
      </c>
      <c r="T2102" s="14" t="str">
        <f aca="false">INDEX(10_Lieux!$C:$C,V2102)</f>
        <v>France</v>
      </c>
      <c r="U2102" s="14" t="n">
        <f aca="false">MATCH(A2102,10_Lieux!$A:$A,0)</f>
        <v>184</v>
      </c>
      <c r="V2102" s="14" t="n">
        <f aca="false">MATCH(B2102,10_Lieux!$A:$A,0)</f>
        <v>11</v>
      </c>
      <c r="W2102" s="14" t="n">
        <f aca="false">ROUND(6371*2*ASIN(SQRT(SIN(RADIANS(INDEX(10_Lieux!$F:$F,V2102)-INDEX(10_Lieux!$F:$F,U2102))/2)^2+COS(RADIANS(INDEX(10_Lieux!$F:$F,U2102)))*COS(RADIANS(INDEX(10_Lieux!$F:$F,V2102)))*SIN(RADIANS(INDEX(10_Lieux!$G:$G,V2102)-INDEX(10_Lieux!$G:$G,U2102))/2)^2)),1)</f>
        <v>131.1</v>
      </c>
      <c r="X2102" s="14" t="n">
        <f aca="false">ROUND(I2102/IF(I2102&lt;p_seuil_vitesse,p_vit_lente,p_vit_rapide)*60/15,0)*15</f>
        <v>105</v>
      </c>
      <c r="Y2102" s="14" t="n">
        <f aca="false">MAX(IF(INDEX(10_Lieux!$B:$B,U2102)&lt;&gt;"Ville",INDEX(10_Lieux!$I:$I,U2102),0),IF(INDEX(10_Lieux!$B:$B,V2102)&lt;&gt;"Ville",INDEX(10_Lieux!$I:$I,V2102),0))</f>
        <v>250</v>
      </c>
      <c r="Z2102" s="14" t="str">
        <f aca="false">A2102&amp;"|"&amp;B2102</f>
        <v>Sion Airport|Chambéry</v>
      </c>
      <c r="AA2102" s="14" t="str">
        <f aca="false">IF(I2102&lt;p_local,"Local",IF(I2102&lt;p_vv_min,"Courte distance",IF(I2102&lt;p_tres_long,"Longue distance","Très longue distance")))</f>
        <v>Longue distance</v>
      </c>
    </row>
    <row r="2103" customFormat="false" ht="15" hidden="false" customHeight="true" outlineLevel="0" collapsed="false">
      <c r="A2103" s="1" t="s">
        <v>150</v>
      </c>
      <c r="B2103" s="1" t="s">
        <v>2254</v>
      </c>
      <c r="C2103" s="1" t="s">
        <v>35</v>
      </c>
      <c r="D2103" s="1" t="s">
        <v>653</v>
      </c>
      <c r="E2103" s="1" t="s">
        <v>2284</v>
      </c>
      <c r="F2103" s="14" t="s">
        <v>40</v>
      </c>
      <c r="G2103" s="14" t="str">
        <f aca="false">IF(I2103&lt;p_local,"Local → page infra",IF(H2103&gt;=p_ph1,"Phase 1",IF(H2103&gt;=p_ph2,"Phase 2","Phase 3")))</f>
        <v>Phase 2</v>
      </c>
      <c r="H2103" s="14" t="n">
        <f aca="false">IF(I2103&lt;p_local,0,IF(C2103="Aéroport → Aéroport",p_pts_plein,IF(Y2103&gt;0,IF(I2103&lt;=Y2103,p_pts_plein,IF(I2103&lt;=p_mult2*Y2103,p_pts_moyen,p_pts_r3)),IF(I2103&gt;=p_vv_min,p_pts_plein,IF(I2103&gt;=p_vv_moy,p_pts_moyen,p_pts_court))))+IF(INDEX(10_Lieux!$D:$D,U2103)=1,p_prio1,p_prio2)+IF(INDEX(10_Lieux!$D:$D,V2103)=1,p_prio1,p_prio2)+IF(K2103="Oui",p_tf,0)+p_hub*((INDEX(10_Lieux!$H:$H,U2103)="Hub")+(INDEX(10_Lieux!$H:$H,V2103)="Hub"))+IF(OR(INDEX(10_Lieux!$H:$H,U2103)="Premium",INDEX(10_Lieux!$H:$H,V2103)="Premium"),p_prem,0))</f>
        <v>75</v>
      </c>
      <c r="I2103" s="14" t="n">
        <f aca="false">ROUND(W2103*p_facteur,0)</f>
        <v>164</v>
      </c>
      <c r="J2103" s="14" t="str">
        <f aca="false">IF(X2103&lt;60,X2103&amp;" min",INT(X2103/60)&amp;" h"&amp;IF(MOD(X2103,60)=0,""," "&amp;TEXT(MOD(X2103,60),"00")))</f>
        <v>1 h 45</v>
      </c>
      <c r="K2103" s="14" t="str">
        <f aca="false">IF(S2103&lt;&gt;T2103,"Oui","Non")</f>
        <v>Oui</v>
      </c>
      <c r="L2103" s="14" t="str">
        <f aca="false">IF(AND(INDEX(10_Lieux!$B:$B,U2103)="Ville",INDEX(10_Lieux!$B:$B,V2103)="Ville"),"/chauffeur-prive/"&amp;INDEX(10_Lieux!$E:$E,U2103)&amp;"-"&amp;INDEX(10_Lieux!$E:$E,V2103)&amp;"/","/chauffeur-prive/"&amp;INDEX(10_Lieux!$E:$E,U2103)&amp;"/"&amp;INDEX(10_Lieux!$E:$E,V2103)&amp;"/")</f>
        <v>/chauffeur-prive/chambery/aeroport-sion/</v>
      </c>
      <c r="M2103" s="14" t="str">
        <f aca="false">IFERROR(INDEX($L:$L,MATCH(B2103&amp;"|"&amp;A2103,$Z:$Z,0)),"—")</f>
        <v>/chauffeur-prive/aeroport-sion/chambery/</v>
      </c>
      <c r="N2103" s="14" t="str">
        <f aca="false">IF(LEN("Chauffeur privé "&amp;INDEX(10_Lieux!$J:$J,U2103)&amp;" → "&amp;INDEX(10_Lieux!$J:$J,V2103)&amp;" | 24h/24")&gt;60,"Chauffeur privé "&amp;INDEX(10_Lieux!$J:$J,U2103)&amp;" → "&amp;INDEX(10_Lieux!$J:$J,V2103),"Chauffeur privé "&amp;INDEX(10_Lieux!$J:$J,U2103)&amp;" → "&amp;INDEX(10_Lieux!$J:$J,V2103)&amp;" | 24h/24")</f>
        <v>Chauffeur privé Chambéry → Aéroport de Sion | 24h/24</v>
      </c>
      <c r="O2103" s="14" t="n">
        <f aca="false">LEN(N2103)</f>
        <v>52</v>
      </c>
      <c r="P2103" s="14" t="str">
        <f aca="false">"Chauffeur privé "&amp;INDEX(10_Lieux!$K:$K,U2103)&amp;" vers "&amp;INDEX(10_Lieux!$L:$L,V2103)</f>
        <v>Chauffeur privé de Chambéry vers l'aéroport de Sion</v>
      </c>
      <c r="Q2103" s="14" t="str">
        <f aca="false">"Chauffeur privé "&amp;INDEX(10_Lieux!$K:$K,U2103)&amp;" vers "&amp;INDEX(10_Lieux!$L:$L,V2103)&amp;" : env. "&amp;I2103&amp;" km, "&amp;J2103&amp;" de route. Devis personnalisé, standard 24h/24 et 7j/7."</f>
        <v>Chauffeur privé de Chambéry vers l'aéroport de Sion : env. 164 km, 1 h 45 de route. Devis personnalisé, standard 24h/24 et 7j/7.</v>
      </c>
      <c r="R2103" s="14" t="n">
        <f aca="false">LEN(Q2103)</f>
        <v>128</v>
      </c>
      <c r="S2103" s="14" t="str">
        <f aca="false">INDEX(10_Lieux!$C:$C,U2103)</f>
        <v>France</v>
      </c>
      <c r="T2103" s="14" t="str">
        <f aca="false">INDEX(10_Lieux!$C:$C,V2103)</f>
        <v>Suisse</v>
      </c>
      <c r="U2103" s="14" t="n">
        <f aca="false">MATCH(A2103,10_Lieux!$A:$A,0)</f>
        <v>11</v>
      </c>
      <c r="V2103" s="14" t="n">
        <f aca="false">MATCH(B2103,10_Lieux!$A:$A,0)</f>
        <v>184</v>
      </c>
      <c r="W2103" s="14" t="n">
        <f aca="false">ROUND(6371*2*ASIN(SQRT(SIN(RADIANS(INDEX(10_Lieux!$F:$F,V2103)-INDEX(10_Lieux!$F:$F,U2103))/2)^2+COS(RADIANS(INDEX(10_Lieux!$F:$F,U2103)))*COS(RADIANS(INDEX(10_Lieux!$F:$F,V2103)))*SIN(RADIANS(INDEX(10_Lieux!$G:$G,V2103)-INDEX(10_Lieux!$G:$G,U2103))/2)^2)),1)</f>
        <v>131.1</v>
      </c>
      <c r="X2103" s="14" t="n">
        <f aca="false">ROUND(I2103/IF(I2103&lt;p_seuil_vitesse,p_vit_lente,p_vit_rapide)*60/15,0)*15</f>
        <v>105</v>
      </c>
      <c r="Y2103" s="14" t="n">
        <f aca="false">MAX(IF(INDEX(10_Lieux!$B:$B,U2103)&lt;&gt;"Ville",INDEX(10_Lieux!$I:$I,U2103),0),IF(INDEX(10_Lieux!$B:$B,V2103)&lt;&gt;"Ville",INDEX(10_Lieux!$I:$I,V2103),0))</f>
        <v>250</v>
      </c>
      <c r="Z2103" s="14" t="str">
        <f aca="false">A2103&amp;"|"&amp;B2103</f>
        <v>Chambéry|Sion Airport</v>
      </c>
      <c r="AA2103" s="14" t="str">
        <f aca="false">IF(I2103&lt;p_local,"Local",IF(I2103&lt;p_vv_min,"Courte distance",IF(I2103&lt;p_tres_long,"Longue distance","Très longue distance")))</f>
        <v>Longue distance</v>
      </c>
    </row>
    <row r="2104" customFormat="false" ht="15" hidden="false" customHeight="true" outlineLevel="0" collapsed="false">
      <c r="A2104" s="1" t="s">
        <v>2254</v>
      </c>
      <c r="B2104" s="1" t="s">
        <v>152</v>
      </c>
      <c r="C2104" s="1" t="s">
        <v>34</v>
      </c>
      <c r="D2104" s="1" t="s">
        <v>653</v>
      </c>
      <c r="E2104" s="1" t="s">
        <v>2285</v>
      </c>
      <c r="F2104" s="14" t="s">
        <v>40</v>
      </c>
      <c r="G2104" s="14" t="str">
        <f aca="false">IF(I2104&lt;p_local,"Local → page infra",IF(H2104&gt;=p_ph1,"Phase 1",IF(H2104&gt;=p_ph2,"Phase 2","Phase 3")))</f>
        <v>Phase 1</v>
      </c>
      <c r="H2104" s="14" t="n">
        <f aca="false">IF(I2104&lt;p_local,0,IF(C2104="Aéroport → Aéroport",p_pts_plein,IF(Y2104&gt;0,IF(I2104&lt;=Y2104,p_pts_plein,IF(I2104&lt;=p_mult2*Y2104,p_pts_moyen,p_pts_r3)),IF(I2104&gt;=p_vv_min,p_pts_plein,IF(I2104&gt;=p_vv_moy,p_pts_moyen,p_pts_court))))+IF(INDEX(10_Lieux!$D:$D,U2104)=1,p_prio1,p_prio2)+IF(INDEX(10_Lieux!$D:$D,V2104)=1,p_prio1,p_prio2)+IF(K2104="Oui",p_tf,0)+p_hub*((INDEX(10_Lieux!$H:$H,U2104)="Hub")+(INDEX(10_Lieux!$H:$H,V2104)="Hub"))+IF(OR(INDEX(10_Lieux!$H:$H,U2104)="Premium",INDEX(10_Lieux!$H:$H,V2104)="Premium"),p_prem,0))</f>
        <v>80</v>
      </c>
      <c r="I2104" s="14" t="n">
        <f aca="false">ROUND(W2104*p_facteur,0)</f>
        <v>114</v>
      </c>
      <c r="J2104" s="14" t="str">
        <f aca="false">IF(X2104&lt;60,X2104&amp;" min",INT(X2104/60)&amp;" h"&amp;IF(MOD(X2104,60)=0,""," "&amp;TEXT(MOD(X2104,60),"00")))</f>
        <v>1 h 15</v>
      </c>
      <c r="K2104" s="14" t="str">
        <f aca="false">IF(S2104&lt;&gt;T2104,"Oui","Non")</f>
        <v>Non</v>
      </c>
      <c r="L2104" s="14" t="str">
        <f aca="false">IF(AND(INDEX(10_Lieux!$B:$B,U2104)="Ville",INDEX(10_Lieux!$B:$B,V2104)="Ville"),"/chauffeur-prive/"&amp;INDEX(10_Lieux!$E:$E,U2104)&amp;"-"&amp;INDEX(10_Lieux!$E:$E,V2104)&amp;"/","/chauffeur-prive/"&amp;INDEX(10_Lieux!$E:$E,U2104)&amp;"/"&amp;INDEX(10_Lieux!$E:$E,V2104)&amp;"/")</f>
        <v>/chauffeur-prive/aeroport-sion/geneve/</v>
      </c>
      <c r="M2104" s="14" t="str">
        <f aca="false">IFERROR(INDEX($L:$L,MATCH(B2104&amp;"|"&amp;A2104,$Z:$Z,0)),"—")</f>
        <v>/chauffeur-prive/geneve/aeroport-sion/</v>
      </c>
      <c r="N2104" s="14" t="str">
        <f aca="false">IF(LEN("Chauffeur privé "&amp;INDEX(10_Lieux!$J:$J,U2104)&amp;" → "&amp;INDEX(10_Lieux!$J:$J,V2104)&amp;" | 24h/24")&gt;60,"Chauffeur privé "&amp;INDEX(10_Lieux!$J:$J,U2104)&amp;" → "&amp;INDEX(10_Lieux!$J:$J,V2104),"Chauffeur privé "&amp;INDEX(10_Lieux!$J:$J,U2104)&amp;" → "&amp;INDEX(10_Lieux!$J:$J,V2104)&amp;" | 24h/24")</f>
        <v>Chauffeur privé Aéroport de Sion → Genève | 24h/24</v>
      </c>
      <c r="O2104" s="14" t="n">
        <f aca="false">LEN(N2104)</f>
        <v>50</v>
      </c>
      <c r="P2104" s="14" t="str">
        <f aca="false">"Chauffeur privé "&amp;INDEX(10_Lieux!$K:$K,U2104)&amp;" vers "&amp;INDEX(10_Lieux!$L:$L,V2104)</f>
        <v>Chauffeur privé de l'aéroport de Sion vers Genève</v>
      </c>
      <c r="Q2104" s="14" t="str">
        <f aca="false">"Chauffeur privé "&amp;INDEX(10_Lieux!$K:$K,U2104)&amp;" vers "&amp;INDEX(10_Lieux!$L:$L,V2104)&amp;" : env. "&amp;I2104&amp;" km, "&amp;J2104&amp;" de route. Devis personnalisé, standard 24h/24 et 7j/7."</f>
        <v>Chauffeur privé de l'aéroport de Sion vers Genève : env. 114 km, 1 h 15 de route. Devis personnalisé, standard 24h/24 et 7j/7.</v>
      </c>
      <c r="R2104" s="14" t="n">
        <f aca="false">LEN(Q2104)</f>
        <v>126</v>
      </c>
      <c r="S2104" s="14" t="str">
        <f aca="false">INDEX(10_Lieux!$C:$C,U2104)</f>
        <v>Suisse</v>
      </c>
      <c r="T2104" s="14" t="str">
        <f aca="false">INDEX(10_Lieux!$C:$C,V2104)</f>
        <v>Suisse</v>
      </c>
      <c r="U2104" s="14" t="n">
        <f aca="false">MATCH(A2104,10_Lieux!$A:$A,0)</f>
        <v>184</v>
      </c>
      <c r="V2104" s="14" t="n">
        <f aca="false">MATCH(B2104,10_Lieux!$A:$A,0)</f>
        <v>111</v>
      </c>
      <c r="W2104" s="14" t="n">
        <f aca="false">ROUND(6371*2*ASIN(SQRT(SIN(RADIANS(INDEX(10_Lieux!$F:$F,V2104)-INDEX(10_Lieux!$F:$F,U2104))/2)^2+COS(RADIANS(INDEX(10_Lieux!$F:$F,U2104)))*COS(RADIANS(INDEX(10_Lieux!$F:$F,V2104)))*SIN(RADIANS(INDEX(10_Lieux!$G:$G,V2104)-INDEX(10_Lieux!$G:$G,U2104))/2)^2)),1)</f>
        <v>91.1</v>
      </c>
      <c r="X2104" s="14" t="n">
        <f aca="false">ROUND(I2104/IF(I2104&lt;p_seuil_vitesse,p_vit_lente,p_vit_rapide)*60/15,0)*15</f>
        <v>75</v>
      </c>
      <c r="Y2104" s="14" t="n">
        <f aca="false">MAX(IF(INDEX(10_Lieux!$B:$B,U2104)&lt;&gt;"Ville",INDEX(10_Lieux!$I:$I,U2104),0),IF(INDEX(10_Lieux!$B:$B,V2104)&lt;&gt;"Ville",INDEX(10_Lieux!$I:$I,V2104),0))</f>
        <v>250</v>
      </c>
      <c r="Z2104" s="14" t="str">
        <f aca="false">A2104&amp;"|"&amp;B2104</f>
        <v>Sion Airport|Genève</v>
      </c>
      <c r="AA2104" s="14" t="str">
        <f aca="false">IF(I2104&lt;p_local,"Local",IF(I2104&lt;p_vv_min,"Courte distance",IF(I2104&lt;p_tres_long,"Longue distance","Très longue distance")))</f>
        <v>Longue distance</v>
      </c>
    </row>
    <row r="2105" customFormat="false" ht="15" hidden="false" customHeight="true" outlineLevel="0" collapsed="false">
      <c r="A2105" s="1" t="s">
        <v>152</v>
      </c>
      <c r="B2105" s="1" t="s">
        <v>2254</v>
      </c>
      <c r="C2105" s="1" t="s">
        <v>35</v>
      </c>
      <c r="D2105" s="1" t="s">
        <v>653</v>
      </c>
      <c r="E2105" s="1" t="s">
        <v>2286</v>
      </c>
      <c r="F2105" s="14" t="s">
        <v>40</v>
      </c>
      <c r="G2105" s="14" t="str">
        <f aca="false">IF(I2105&lt;p_local,"Local → page infra",IF(H2105&gt;=p_ph1,"Phase 1",IF(H2105&gt;=p_ph2,"Phase 2","Phase 3")))</f>
        <v>Phase 1</v>
      </c>
      <c r="H2105" s="14" t="n">
        <f aca="false">IF(I2105&lt;p_local,0,IF(C2105="Aéroport → Aéroport",p_pts_plein,IF(Y2105&gt;0,IF(I2105&lt;=Y2105,p_pts_plein,IF(I2105&lt;=p_mult2*Y2105,p_pts_moyen,p_pts_r3)),IF(I2105&gt;=p_vv_min,p_pts_plein,IF(I2105&gt;=p_vv_moy,p_pts_moyen,p_pts_court))))+IF(INDEX(10_Lieux!$D:$D,U2105)=1,p_prio1,p_prio2)+IF(INDEX(10_Lieux!$D:$D,V2105)=1,p_prio1,p_prio2)+IF(K2105="Oui",p_tf,0)+p_hub*((INDEX(10_Lieux!$H:$H,U2105)="Hub")+(INDEX(10_Lieux!$H:$H,V2105)="Hub"))+IF(OR(INDEX(10_Lieux!$H:$H,U2105)="Premium",INDEX(10_Lieux!$H:$H,V2105)="Premium"),p_prem,0))</f>
        <v>80</v>
      </c>
      <c r="I2105" s="14" t="n">
        <f aca="false">ROUND(W2105*p_facteur,0)</f>
        <v>114</v>
      </c>
      <c r="J2105" s="14" t="str">
        <f aca="false">IF(X2105&lt;60,X2105&amp;" min",INT(X2105/60)&amp;" h"&amp;IF(MOD(X2105,60)=0,""," "&amp;TEXT(MOD(X2105,60),"00")))</f>
        <v>1 h 15</v>
      </c>
      <c r="K2105" s="14" t="str">
        <f aca="false">IF(S2105&lt;&gt;T2105,"Oui","Non")</f>
        <v>Non</v>
      </c>
      <c r="L2105" s="14" t="str">
        <f aca="false">IF(AND(INDEX(10_Lieux!$B:$B,U2105)="Ville",INDEX(10_Lieux!$B:$B,V2105)="Ville"),"/chauffeur-prive/"&amp;INDEX(10_Lieux!$E:$E,U2105)&amp;"-"&amp;INDEX(10_Lieux!$E:$E,V2105)&amp;"/","/chauffeur-prive/"&amp;INDEX(10_Lieux!$E:$E,U2105)&amp;"/"&amp;INDEX(10_Lieux!$E:$E,V2105)&amp;"/")</f>
        <v>/chauffeur-prive/geneve/aeroport-sion/</v>
      </c>
      <c r="M2105" s="14" t="str">
        <f aca="false">IFERROR(INDEX($L:$L,MATCH(B2105&amp;"|"&amp;A2105,$Z:$Z,0)),"—")</f>
        <v>/chauffeur-prive/aeroport-sion/geneve/</v>
      </c>
      <c r="N2105" s="14" t="str">
        <f aca="false">IF(LEN("Chauffeur privé "&amp;INDEX(10_Lieux!$J:$J,U2105)&amp;" → "&amp;INDEX(10_Lieux!$J:$J,V2105)&amp;" | 24h/24")&gt;60,"Chauffeur privé "&amp;INDEX(10_Lieux!$J:$J,U2105)&amp;" → "&amp;INDEX(10_Lieux!$J:$J,V2105),"Chauffeur privé "&amp;INDEX(10_Lieux!$J:$J,U2105)&amp;" → "&amp;INDEX(10_Lieux!$J:$J,V2105)&amp;" | 24h/24")</f>
        <v>Chauffeur privé Genève → Aéroport de Sion | 24h/24</v>
      </c>
      <c r="O2105" s="14" t="n">
        <f aca="false">LEN(N2105)</f>
        <v>50</v>
      </c>
      <c r="P2105" s="14" t="str">
        <f aca="false">"Chauffeur privé "&amp;INDEX(10_Lieux!$K:$K,U2105)&amp;" vers "&amp;INDEX(10_Lieux!$L:$L,V2105)</f>
        <v>Chauffeur privé de Genève vers l'aéroport de Sion</v>
      </c>
      <c r="Q2105" s="14" t="str">
        <f aca="false">"Chauffeur privé "&amp;INDEX(10_Lieux!$K:$K,U2105)&amp;" vers "&amp;INDEX(10_Lieux!$L:$L,V2105)&amp;" : env. "&amp;I2105&amp;" km, "&amp;J2105&amp;" de route. Devis personnalisé, standard 24h/24 et 7j/7."</f>
        <v>Chauffeur privé de Genève vers l'aéroport de Sion : env. 114 km, 1 h 15 de route. Devis personnalisé, standard 24h/24 et 7j/7.</v>
      </c>
      <c r="R2105" s="14" t="n">
        <f aca="false">LEN(Q2105)</f>
        <v>126</v>
      </c>
      <c r="S2105" s="14" t="str">
        <f aca="false">INDEX(10_Lieux!$C:$C,U2105)</f>
        <v>Suisse</v>
      </c>
      <c r="T2105" s="14" t="str">
        <f aca="false">INDEX(10_Lieux!$C:$C,V2105)</f>
        <v>Suisse</v>
      </c>
      <c r="U2105" s="14" t="n">
        <f aca="false">MATCH(A2105,10_Lieux!$A:$A,0)</f>
        <v>111</v>
      </c>
      <c r="V2105" s="14" t="n">
        <f aca="false">MATCH(B2105,10_Lieux!$A:$A,0)</f>
        <v>184</v>
      </c>
      <c r="W2105" s="14" t="n">
        <f aca="false">ROUND(6371*2*ASIN(SQRT(SIN(RADIANS(INDEX(10_Lieux!$F:$F,V2105)-INDEX(10_Lieux!$F:$F,U2105))/2)^2+COS(RADIANS(INDEX(10_Lieux!$F:$F,U2105)))*COS(RADIANS(INDEX(10_Lieux!$F:$F,V2105)))*SIN(RADIANS(INDEX(10_Lieux!$G:$G,V2105)-INDEX(10_Lieux!$G:$G,U2105))/2)^2)),1)</f>
        <v>91.1</v>
      </c>
      <c r="X2105" s="14" t="n">
        <f aca="false">ROUND(I2105/IF(I2105&lt;p_seuil_vitesse,p_vit_lente,p_vit_rapide)*60/15,0)*15</f>
        <v>75</v>
      </c>
      <c r="Y2105" s="14" t="n">
        <f aca="false">MAX(IF(INDEX(10_Lieux!$B:$B,U2105)&lt;&gt;"Ville",INDEX(10_Lieux!$I:$I,U2105),0),IF(INDEX(10_Lieux!$B:$B,V2105)&lt;&gt;"Ville",INDEX(10_Lieux!$I:$I,V2105),0))</f>
        <v>250</v>
      </c>
      <c r="Z2105" s="14" t="str">
        <f aca="false">A2105&amp;"|"&amp;B2105</f>
        <v>Genève|Sion Airport</v>
      </c>
      <c r="AA2105" s="14" t="str">
        <f aca="false">IF(I2105&lt;p_local,"Local",IF(I2105&lt;p_vv_min,"Courte distance",IF(I2105&lt;p_tres_long,"Longue distance","Très longue distance")))</f>
        <v>Longue distance</v>
      </c>
    </row>
    <row r="2106" customFormat="false" ht="15" hidden="false" customHeight="true" outlineLevel="0" collapsed="false">
      <c r="A2106" s="1" t="s">
        <v>2254</v>
      </c>
      <c r="B2106" s="1" t="s">
        <v>154</v>
      </c>
      <c r="C2106" s="1" t="s">
        <v>34</v>
      </c>
      <c r="D2106" s="1" t="s">
        <v>653</v>
      </c>
      <c r="E2106" s="1" t="s">
        <v>2287</v>
      </c>
      <c r="F2106" s="14" t="s">
        <v>40</v>
      </c>
      <c r="G2106" s="14" t="str">
        <f aca="false">IF(I2106&lt;p_local,"Local → page infra",IF(H2106&gt;=p_ph1,"Phase 1",IF(H2106&gt;=p_ph2,"Phase 2","Phase 3")))</f>
        <v>Phase 2</v>
      </c>
      <c r="H2106" s="14" t="n">
        <f aca="false">IF(I2106&lt;p_local,0,IF(C2106="Aéroport → Aéroport",p_pts_plein,IF(Y2106&gt;0,IF(I2106&lt;=Y2106,p_pts_plein,IF(I2106&lt;=p_mult2*Y2106,p_pts_moyen,p_pts_r3)),IF(I2106&gt;=p_vv_min,p_pts_plein,IF(I2106&gt;=p_vv_moy,p_pts_moyen,p_pts_court))))+IF(INDEX(10_Lieux!$D:$D,U2106)=1,p_prio1,p_prio2)+IF(INDEX(10_Lieux!$D:$D,V2106)=1,p_prio1,p_prio2)+IF(K2106="Oui",p_tf,0)+p_hub*((INDEX(10_Lieux!$H:$H,U2106)="Hub")+(INDEX(10_Lieux!$H:$H,V2106)="Hub"))+IF(OR(INDEX(10_Lieux!$H:$H,U2106)="Premium",INDEX(10_Lieux!$H:$H,V2106)="Premium"),p_prem,0))</f>
        <v>70</v>
      </c>
      <c r="I2106" s="14" t="n">
        <f aca="false">ROUND(W2106*p_facteur,0)</f>
        <v>79</v>
      </c>
      <c r="J2106" s="14" t="str">
        <f aca="false">IF(X2106&lt;60,X2106&amp;" min",INT(X2106/60)&amp;" h"&amp;IF(MOD(X2106,60)=0,""," "&amp;TEXT(MOD(X2106,60),"00")))</f>
        <v>1 h 15</v>
      </c>
      <c r="K2106" s="14" t="str">
        <f aca="false">IF(S2106&lt;&gt;T2106,"Oui","Non")</f>
        <v>Non</v>
      </c>
      <c r="L2106" s="14" t="str">
        <f aca="false">IF(AND(INDEX(10_Lieux!$B:$B,U2106)="Ville",INDEX(10_Lieux!$B:$B,V2106)="Ville"),"/chauffeur-prive/"&amp;INDEX(10_Lieux!$E:$E,U2106)&amp;"-"&amp;INDEX(10_Lieux!$E:$E,V2106)&amp;"/","/chauffeur-prive/"&amp;INDEX(10_Lieux!$E:$E,U2106)&amp;"/"&amp;INDEX(10_Lieux!$E:$E,V2106)&amp;"/")</f>
        <v>/chauffeur-prive/aeroport-sion/lausanne/</v>
      </c>
      <c r="M2106" s="14" t="str">
        <f aca="false">IFERROR(INDEX($L:$L,MATCH(B2106&amp;"|"&amp;A2106,$Z:$Z,0)),"—")</f>
        <v>/chauffeur-prive/lausanne/aeroport-sion/</v>
      </c>
      <c r="N2106" s="14" t="str">
        <f aca="false">IF(LEN("Chauffeur privé "&amp;INDEX(10_Lieux!$J:$J,U2106)&amp;" → "&amp;INDEX(10_Lieux!$J:$J,V2106)&amp;" | 24h/24")&gt;60,"Chauffeur privé "&amp;INDEX(10_Lieux!$J:$J,U2106)&amp;" → "&amp;INDEX(10_Lieux!$J:$J,V2106),"Chauffeur privé "&amp;INDEX(10_Lieux!$J:$J,U2106)&amp;" → "&amp;INDEX(10_Lieux!$J:$J,V2106)&amp;" | 24h/24")</f>
        <v>Chauffeur privé Aéroport de Sion → Lausanne | 24h/24</v>
      </c>
      <c r="O2106" s="14" t="n">
        <f aca="false">LEN(N2106)</f>
        <v>52</v>
      </c>
      <c r="P2106" s="14" t="str">
        <f aca="false">"Chauffeur privé "&amp;INDEX(10_Lieux!$K:$K,U2106)&amp;" vers "&amp;INDEX(10_Lieux!$L:$L,V2106)</f>
        <v>Chauffeur privé de l'aéroport de Sion vers Lausanne</v>
      </c>
      <c r="Q2106" s="14" t="str">
        <f aca="false">"Chauffeur privé "&amp;INDEX(10_Lieux!$K:$K,U2106)&amp;" vers "&amp;INDEX(10_Lieux!$L:$L,V2106)&amp;" : env. "&amp;I2106&amp;" km, "&amp;J2106&amp;" de route. Devis personnalisé, standard 24h/24 et 7j/7."</f>
        <v>Chauffeur privé de l'aéroport de Sion vers Lausanne : env. 79 km, 1 h 15 de route. Devis personnalisé, standard 24h/24 et 7j/7.</v>
      </c>
      <c r="R2106" s="14" t="n">
        <f aca="false">LEN(Q2106)</f>
        <v>127</v>
      </c>
      <c r="S2106" s="14" t="str">
        <f aca="false">INDEX(10_Lieux!$C:$C,U2106)</f>
        <v>Suisse</v>
      </c>
      <c r="T2106" s="14" t="str">
        <f aca="false">INDEX(10_Lieux!$C:$C,V2106)</f>
        <v>Suisse</v>
      </c>
      <c r="U2106" s="14" t="n">
        <f aca="false">MATCH(A2106,10_Lieux!$A:$A,0)</f>
        <v>184</v>
      </c>
      <c r="V2106" s="14" t="n">
        <f aca="false">MATCH(B2106,10_Lieux!$A:$A,0)</f>
        <v>112</v>
      </c>
      <c r="W2106" s="14" t="n">
        <f aca="false">ROUND(6371*2*ASIN(SQRT(SIN(RADIANS(INDEX(10_Lieux!$F:$F,V2106)-INDEX(10_Lieux!$F:$F,U2106))/2)^2+COS(RADIANS(INDEX(10_Lieux!$F:$F,U2106)))*COS(RADIANS(INDEX(10_Lieux!$F:$F,V2106)))*SIN(RADIANS(INDEX(10_Lieux!$G:$G,V2106)-INDEX(10_Lieux!$G:$G,U2106))/2)^2)),1)</f>
        <v>62.9</v>
      </c>
      <c r="X2106" s="14" t="n">
        <f aca="false">ROUND(I2106/IF(I2106&lt;p_seuil_vitesse,p_vit_lente,p_vit_rapide)*60/15,0)*15</f>
        <v>75</v>
      </c>
      <c r="Y2106" s="14" t="n">
        <f aca="false">MAX(IF(INDEX(10_Lieux!$B:$B,U2106)&lt;&gt;"Ville",INDEX(10_Lieux!$I:$I,U2106),0),IF(INDEX(10_Lieux!$B:$B,V2106)&lt;&gt;"Ville",INDEX(10_Lieux!$I:$I,V2106),0))</f>
        <v>250</v>
      </c>
      <c r="Z2106" s="14" t="str">
        <f aca="false">A2106&amp;"|"&amp;B2106</f>
        <v>Sion Airport|Lausanne</v>
      </c>
      <c r="AA2106" s="14" t="str">
        <f aca="false">IF(I2106&lt;p_local,"Local",IF(I2106&lt;p_vv_min,"Courte distance",IF(I2106&lt;p_tres_long,"Longue distance","Très longue distance")))</f>
        <v>Courte distance</v>
      </c>
    </row>
    <row r="2107" customFormat="false" ht="15" hidden="false" customHeight="true" outlineLevel="0" collapsed="false">
      <c r="A2107" s="1" t="s">
        <v>154</v>
      </c>
      <c r="B2107" s="1" t="s">
        <v>2254</v>
      </c>
      <c r="C2107" s="1" t="s">
        <v>35</v>
      </c>
      <c r="D2107" s="1" t="s">
        <v>653</v>
      </c>
      <c r="E2107" s="1" t="s">
        <v>2288</v>
      </c>
      <c r="F2107" s="14" t="s">
        <v>40</v>
      </c>
      <c r="G2107" s="14" t="str">
        <f aca="false">IF(I2107&lt;p_local,"Local → page infra",IF(H2107&gt;=p_ph1,"Phase 1",IF(H2107&gt;=p_ph2,"Phase 2","Phase 3")))</f>
        <v>Phase 2</v>
      </c>
      <c r="H2107" s="14" t="n">
        <f aca="false">IF(I2107&lt;p_local,0,IF(C2107="Aéroport → Aéroport",p_pts_plein,IF(Y2107&gt;0,IF(I2107&lt;=Y2107,p_pts_plein,IF(I2107&lt;=p_mult2*Y2107,p_pts_moyen,p_pts_r3)),IF(I2107&gt;=p_vv_min,p_pts_plein,IF(I2107&gt;=p_vv_moy,p_pts_moyen,p_pts_court))))+IF(INDEX(10_Lieux!$D:$D,U2107)=1,p_prio1,p_prio2)+IF(INDEX(10_Lieux!$D:$D,V2107)=1,p_prio1,p_prio2)+IF(K2107="Oui",p_tf,0)+p_hub*((INDEX(10_Lieux!$H:$H,U2107)="Hub")+(INDEX(10_Lieux!$H:$H,V2107)="Hub"))+IF(OR(INDEX(10_Lieux!$H:$H,U2107)="Premium",INDEX(10_Lieux!$H:$H,V2107)="Premium"),p_prem,0))</f>
        <v>70</v>
      </c>
      <c r="I2107" s="14" t="n">
        <f aca="false">ROUND(W2107*p_facteur,0)</f>
        <v>79</v>
      </c>
      <c r="J2107" s="14" t="str">
        <f aca="false">IF(X2107&lt;60,X2107&amp;" min",INT(X2107/60)&amp;" h"&amp;IF(MOD(X2107,60)=0,""," "&amp;TEXT(MOD(X2107,60),"00")))</f>
        <v>1 h 15</v>
      </c>
      <c r="K2107" s="14" t="str">
        <f aca="false">IF(S2107&lt;&gt;T2107,"Oui","Non")</f>
        <v>Non</v>
      </c>
      <c r="L2107" s="14" t="str">
        <f aca="false">IF(AND(INDEX(10_Lieux!$B:$B,U2107)="Ville",INDEX(10_Lieux!$B:$B,V2107)="Ville"),"/chauffeur-prive/"&amp;INDEX(10_Lieux!$E:$E,U2107)&amp;"-"&amp;INDEX(10_Lieux!$E:$E,V2107)&amp;"/","/chauffeur-prive/"&amp;INDEX(10_Lieux!$E:$E,U2107)&amp;"/"&amp;INDEX(10_Lieux!$E:$E,V2107)&amp;"/")</f>
        <v>/chauffeur-prive/lausanne/aeroport-sion/</v>
      </c>
      <c r="M2107" s="14" t="str">
        <f aca="false">IFERROR(INDEX($L:$L,MATCH(B2107&amp;"|"&amp;A2107,$Z:$Z,0)),"—")</f>
        <v>/chauffeur-prive/aeroport-sion/lausanne/</v>
      </c>
      <c r="N2107" s="14" t="str">
        <f aca="false">IF(LEN("Chauffeur privé "&amp;INDEX(10_Lieux!$J:$J,U2107)&amp;" → "&amp;INDEX(10_Lieux!$J:$J,V2107)&amp;" | 24h/24")&gt;60,"Chauffeur privé "&amp;INDEX(10_Lieux!$J:$J,U2107)&amp;" → "&amp;INDEX(10_Lieux!$J:$J,V2107),"Chauffeur privé "&amp;INDEX(10_Lieux!$J:$J,U2107)&amp;" → "&amp;INDEX(10_Lieux!$J:$J,V2107)&amp;" | 24h/24")</f>
        <v>Chauffeur privé Lausanne → Aéroport de Sion | 24h/24</v>
      </c>
      <c r="O2107" s="14" t="n">
        <f aca="false">LEN(N2107)</f>
        <v>52</v>
      </c>
      <c r="P2107" s="14" t="str">
        <f aca="false">"Chauffeur privé "&amp;INDEX(10_Lieux!$K:$K,U2107)&amp;" vers "&amp;INDEX(10_Lieux!$L:$L,V2107)</f>
        <v>Chauffeur privé de Lausanne vers l'aéroport de Sion</v>
      </c>
      <c r="Q2107" s="14" t="str">
        <f aca="false">"Chauffeur privé "&amp;INDEX(10_Lieux!$K:$K,U2107)&amp;" vers "&amp;INDEX(10_Lieux!$L:$L,V2107)&amp;" : env. "&amp;I2107&amp;" km, "&amp;J2107&amp;" de route. Devis personnalisé, standard 24h/24 et 7j/7."</f>
        <v>Chauffeur privé de Lausanne vers l'aéroport de Sion : env. 79 km, 1 h 15 de route. Devis personnalisé, standard 24h/24 et 7j/7.</v>
      </c>
      <c r="R2107" s="14" t="n">
        <f aca="false">LEN(Q2107)</f>
        <v>127</v>
      </c>
      <c r="S2107" s="14" t="str">
        <f aca="false">INDEX(10_Lieux!$C:$C,U2107)</f>
        <v>Suisse</v>
      </c>
      <c r="T2107" s="14" t="str">
        <f aca="false">INDEX(10_Lieux!$C:$C,V2107)</f>
        <v>Suisse</v>
      </c>
      <c r="U2107" s="14" t="n">
        <f aca="false">MATCH(A2107,10_Lieux!$A:$A,0)</f>
        <v>112</v>
      </c>
      <c r="V2107" s="14" t="n">
        <f aca="false">MATCH(B2107,10_Lieux!$A:$A,0)</f>
        <v>184</v>
      </c>
      <c r="W2107" s="14" t="n">
        <f aca="false">ROUND(6371*2*ASIN(SQRT(SIN(RADIANS(INDEX(10_Lieux!$F:$F,V2107)-INDEX(10_Lieux!$F:$F,U2107))/2)^2+COS(RADIANS(INDEX(10_Lieux!$F:$F,U2107)))*COS(RADIANS(INDEX(10_Lieux!$F:$F,V2107)))*SIN(RADIANS(INDEX(10_Lieux!$G:$G,V2107)-INDEX(10_Lieux!$G:$G,U2107))/2)^2)),1)</f>
        <v>62.9</v>
      </c>
      <c r="X2107" s="14" t="n">
        <f aca="false">ROUND(I2107/IF(I2107&lt;p_seuil_vitesse,p_vit_lente,p_vit_rapide)*60/15,0)*15</f>
        <v>75</v>
      </c>
      <c r="Y2107" s="14" t="n">
        <f aca="false">MAX(IF(INDEX(10_Lieux!$B:$B,U2107)&lt;&gt;"Ville",INDEX(10_Lieux!$I:$I,U2107),0),IF(INDEX(10_Lieux!$B:$B,V2107)&lt;&gt;"Ville",INDEX(10_Lieux!$I:$I,V2107),0))</f>
        <v>250</v>
      </c>
      <c r="Z2107" s="14" t="str">
        <f aca="false">A2107&amp;"|"&amp;B2107</f>
        <v>Lausanne|Sion Airport</v>
      </c>
      <c r="AA2107" s="14" t="str">
        <f aca="false">IF(I2107&lt;p_local,"Local",IF(I2107&lt;p_vv_min,"Courte distance",IF(I2107&lt;p_tres_long,"Longue distance","Très longue distance")))</f>
        <v>Courte distance</v>
      </c>
    </row>
    <row r="2108" customFormat="false" ht="15" hidden="false" customHeight="true" outlineLevel="0" collapsed="false">
      <c r="A2108" s="1" t="s">
        <v>2254</v>
      </c>
      <c r="B2108" s="1" t="s">
        <v>156</v>
      </c>
      <c r="C2108" s="1" t="s">
        <v>34</v>
      </c>
      <c r="D2108" s="1" t="s">
        <v>653</v>
      </c>
      <c r="E2108" s="1" t="s">
        <v>2289</v>
      </c>
      <c r="F2108" s="14" t="s">
        <v>40</v>
      </c>
      <c r="G2108" s="14" t="str">
        <f aca="false">IF(I2108&lt;p_local,"Local → page infra",IF(H2108&gt;=p_ph1,"Phase 1",IF(H2108&gt;=p_ph2,"Phase 2","Phase 3")))</f>
        <v>Phase 3</v>
      </c>
      <c r="H2108" s="14" t="n">
        <f aca="false">IF(I2108&lt;p_local,0,IF(C2108="Aéroport → Aéroport",p_pts_plein,IF(Y2108&gt;0,IF(I2108&lt;=Y2108,p_pts_plein,IF(I2108&lt;=p_mult2*Y2108,p_pts_moyen,p_pts_r3)),IF(I2108&gt;=p_vv_min,p_pts_plein,IF(I2108&gt;=p_vv_moy,p_pts_moyen,p_pts_court))))+IF(INDEX(10_Lieux!$D:$D,U2108)=1,p_prio1,p_prio2)+IF(INDEX(10_Lieux!$D:$D,V2108)=1,p_prio1,p_prio2)+IF(K2108="Oui",p_tf,0)+p_hub*((INDEX(10_Lieux!$H:$H,U2108)="Hub")+(INDEX(10_Lieux!$H:$H,V2108)="Hub"))+IF(OR(INDEX(10_Lieux!$H:$H,U2108)="Premium",INDEX(10_Lieux!$H:$H,V2108)="Premium"),p_prem,0))</f>
        <v>60</v>
      </c>
      <c r="I2108" s="14" t="n">
        <f aca="false">ROUND(W2108*p_facteur,0)</f>
        <v>699</v>
      </c>
      <c r="J2108" s="14" t="str">
        <f aca="false">IF(X2108&lt;60,X2108&amp;" min",INT(X2108/60)&amp;" h"&amp;IF(MOD(X2108,60)=0,""," "&amp;TEXT(MOD(X2108,60),"00")))</f>
        <v>7 h 15</v>
      </c>
      <c r="K2108" s="14" t="str">
        <f aca="false">IF(S2108&lt;&gt;T2108,"Oui","Non")</f>
        <v>Oui</v>
      </c>
      <c r="L2108" s="14" t="str">
        <f aca="false">IF(AND(INDEX(10_Lieux!$B:$B,U2108)="Ville",INDEX(10_Lieux!$B:$B,V2108)="Ville"),"/chauffeur-prive/"&amp;INDEX(10_Lieux!$E:$E,U2108)&amp;"-"&amp;INDEX(10_Lieux!$E:$E,V2108)&amp;"/","/chauffeur-prive/"&amp;INDEX(10_Lieux!$E:$E,U2108)&amp;"/"&amp;INDEX(10_Lieux!$E:$E,V2108)&amp;"/")</f>
        <v>/chauffeur-prive/aeroport-sion/bruxelles/</v>
      </c>
      <c r="M2108" s="14" t="str">
        <f aca="false">IFERROR(INDEX($L:$L,MATCH(B2108&amp;"|"&amp;A2108,$Z:$Z,0)),"—")</f>
        <v>/chauffeur-prive/bruxelles/aeroport-sion/</v>
      </c>
      <c r="N2108" s="14" t="str">
        <f aca="false">IF(LEN("Chauffeur privé "&amp;INDEX(10_Lieux!$J:$J,U2108)&amp;" → "&amp;INDEX(10_Lieux!$J:$J,V2108)&amp;" | 24h/24")&gt;60,"Chauffeur privé "&amp;INDEX(10_Lieux!$J:$J,U2108)&amp;" → "&amp;INDEX(10_Lieux!$J:$J,V2108),"Chauffeur privé "&amp;INDEX(10_Lieux!$J:$J,U2108)&amp;" → "&amp;INDEX(10_Lieux!$J:$J,V2108)&amp;" | 24h/24")</f>
        <v>Chauffeur privé Aéroport de Sion → Bruxelles | 24h/24</v>
      </c>
      <c r="O2108" s="14" t="n">
        <f aca="false">LEN(N2108)</f>
        <v>53</v>
      </c>
      <c r="P2108" s="14" t="str">
        <f aca="false">"Chauffeur privé "&amp;INDEX(10_Lieux!$K:$K,U2108)&amp;" vers "&amp;INDEX(10_Lieux!$L:$L,V2108)</f>
        <v>Chauffeur privé de l'aéroport de Sion vers Bruxelles</v>
      </c>
      <c r="Q2108" s="14" t="str">
        <f aca="false">"Chauffeur privé "&amp;INDEX(10_Lieux!$K:$K,U2108)&amp;" vers "&amp;INDEX(10_Lieux!$L:$L,V2108)&amp;" : env. "&amp;I2108&amp;" km, "&amp;J2108&amp;" de route. Devis personnalisé, standard 24h/24 et 7j/7."</f>
        <v>Chauffeur privé de l'aéroport de Sion vers Bruxelles : env. 699 km, 7 h 15 de route. Devis personnalisé, standard 24h/24 et 7j/7.</v>
      </c>
      <c r="R2108" s="14" t="n">
        <f aca="false">LEN(Q2108)</f>
        <v>129</v>
      </c>
      <c r="S2108" s="14" t="str">
        <f aca="false">INDEX(10_Lieux!$C:$C,U2108)</f>
        <v>Suisse</v>
      </c>
      <c r="T2108" s="14" t="str">
        <f aca="false">INDEX(10_Lieux!$C:$C,V2108)</f>
        <v>Belgique</v>
      </c>
      <c r="U2108" s="14" t="n">
        <f aca="false">MATCH(A2108,10_Lieux!$A:$A,0)</f>
        <v>184</v>
      </c>
      <c r="V2108" s="14" t="n">
        <f aca="false">MATCH(B2108,10_Lieux!$A:$A,0)</f>
        <v>93</v>
      </c>
      <c r="W2108" s="14" t="n">
        <f aca="false">ROUND(6371*2*ASIN(SQRT(SIN(RADIANS(INDEX(10_Lieux!$F:$F,V2108)-INDEX(10_Lieux!$F:$F,U2108))/2)^2+COS(RADIANS(INDEX(10_Lieux!$F:$F,U2108)))*COS(RADIANS(INDEX(10_Lieux!$F:$F,V2108)))*SIN(RADIANS(INDEX(10_Lieux!$G:$G,V2108)-INDEX(10_Lieux!$G:$G,U2108))/2)^2)),1)</f>
        <v>559</v>
      </c>
      <c r="X2108" s="14" t="n">
        <f aca="false">ROUND(I2108/IF(I2108&lt;p_seuil_vitesse,p_vit_lente,p_vit_rapide)*60/15,0)*15</f>
        <v>435</v>
      </c>
      <c r="Y2108" s="14" t="n">
        <f aca="false">MAX(IF(INDEX(10_Lieux!$B:$B,U2108)&lt;&gt;"Ville",INDEX(10_Lieux!$I:$I,U2108),0),IF(INDEX(10_Lieux!$B:$B,V2108)&lt;&gt;"Ville",INDEX(10_Lieux!$I:$I,V2108),0))</f>
        <v>250</v>
      </c>
      <c r="Z2108" s="14" t="str">
        <f aca="false">A2108&amp;"|"&amp;B2108</f>
        <v>Sion Airport|Bruxelles</v>
      </c>
      <c r="AA2108" s="14" t="str">
        <f aca="false">IF(I2108&lt;p_local,"Local",IF(I2108&lt;p_vv_min,"Courte distance",IF(I2108&lt;p_tres_long,"Longue distance","Très longue distance")))</f>
        <v>Longue distance</v>
      </c>
    </row>
    <row r="2109" customFormat="false" ht="15" hidden="false" customHeight="true" outlineLevel="0" collapsed="false">
      <c r="A2109" s="1" t="s">
        <v>156</v>
      </c>
      <c r="B2109" s="1" t="s">
        <v>2254</v>
      </c>
      <c r="C2109" s="1" t="s">
        <v>35</v>
      </c>
      <c r="D2109" s="1" t="s">
        <v>653</v>
      </c>
      <c r="E2109" s="1" t="s">
        <v>2290</v>
      </c>
      <c r="F2109" s="14" t="s">
        <v>40</v>
      </c>
      <c r="G2109" s="14" t="str">
        <f aca="false">IF(I2109&lt;p_local,"Local → page infra",IF(H2109&gt;=p_ph1,"Phase 1",IF(H2109&gt;=p_ph2,"Phase 2","Phase 3")))</f>
        <v>Phase 3</v>
      </c>
      <c r="H2109" s="14" t="n">
        <f aca="false">IF(I2109&lt;p_local,0,IF(C2109="Aéroport → Aéroport",p_pts_plein,IF(Y2109&gt;0,IF(I2109&lt;=Y2109,p_pts_plein,IF(I2109&lt;=p_mult2*Y2109,p_pts_moyen,p_pts_r3)),IF(I2109&gt;=p_vv_min,p_pts_plein,IF(I2109&gt;=p_vv_moy,p_pts_moyen,p_pts_court))))+IF(INDEX(10_Lieux!$D:$D,U2109)=1,p_prio1,p_prio2)+IF(INDEX(10_Lieux!$D:$D,V2109)=1,p_prio1,p_prio2)+IF(K2109="Oui",p_tf,0)+p_hub*((INDEX(10_Lieux!$H:$H,U2109)="Hub")+(INDEX(10_Lieux!$H:$H,V2109)="Hub"))+IF(OR(INDEX(10_Lieux!$H:$H,U2109)="Premium",INDEX(10_Lieux!$H:$H,V2109)="Premium"),p_prem,0))</f>
        <v>60</v>
      </c>
      <c r="I2109" s="14" t="n">
        <f aca="false">ROUND(W2109*p_facteur,0)</f>
        <v>699</v>
      </c>
      <c r="J2109" s="14" t="str">
        <f aca="false">IF(X2109&lt;60,X2109&amp;" min",INT(X2109/60)&amp;" h"&amp;IF(MOD(X2109,60)=0,""," "&amp;TEXT(MOD(X2109,60),"00")))</f>
        <v>7 h 15</v>
      </c>
      <c r="K2109" s="14" t="str">
        <f aca="false">IF(S2109&lt;&gt;T2109,"Oui","Non")</f>
        <v>Oui</v>
      </c>
      <c r="L2109" s="14" t="str">
        <f aca="false">IF(AND(INDEX(10_Lieux!$B:$B,U2109)="Ville",INDEX(10_Lieux!$B:$B,V2109)="Ville"),"/chauffeur-prive/"&amp;INDEX(10_Lieux!$E:$E,U2109)&amp;"-"&amp;INDEX(10_Lieux!$E:$E,V2109)&amp;"/","/chauffeur-prive/"&amp;INDEX(10_Lieux!$E:$E,U2109)&amp;"/"&amp;INDEX(10_Lieux!$E:$E,V2109)&amp;"/")</f>
        <v>/chauffeur-prive/bruxelles/aeroport-sion/</v>
      </c>
      <c r="M2109" s="14" t="str">
        <f aca="false">IFERROR(INDEX($L:$L,MATCH(B2109&amp;"|"&amp;A2109,$Z:$Z,0)),"—")</f>
        <v>/chauffeur-prive/aeroport-sion/bruxelles/</v>
      </c>
      <c r="N2109" s="14" t="str">
        <f aca="false">IF(LEN("Chauffeur privé "&amp;INDEX(10_Lieux!$J:$J,U2109)&amp;" → "&amp;INDEX(10_Lieux!$J:$J,V2109)&amp;" | 24h/24")&gt;60,"Chauffeur privé "&amp;INDEX(10_Lieux!$J:$J,U2109)&amp;" → "&amp;INDEX(10_Lieux!$J:$J,V2109),"Chauffeur privé "&amp;INDEX(10_Lieux!$J:$J,U2109)&amp;" → "&amp;INDEX(10_Lieux!$J:$J,V2109)&amp;" | 24h/24")</f>
        <v>Chauffeur privé Bruxelles → Aéroport de Sion | 24h/24</v>
      </c>
      <c r="O2109" s="14" t="n">
        <f aca="false">LEN(N2109)</f>
        <v>53</v>
      </c>
      <c r="P2109" s="14" t="str">
        <f aca="false">"Chauffeur privé "&amp;INDEX(10_Lieux!$K:$K,U2109)&amp;" vers "&amp;INDEX(10_Lieux!$L:$L,V2109)</f>
        <v>Chauffeur privé de Bruxelles vers l'aéroport de Sion</v>
      </c>
      <c r="Q2109" s="14" t="str">
        <f aca="false">"Chauffeur privé "&amp;INDEX(10_Lieux!$K:$K,U2109)&amp;" vers "&amp;INDEX(10_Lieux!$L:$L,V2109)&amp;" : env. "&amp;I2109&amp;" km, "&amp;J2109&amp;" de route. Devis personnalisé, standard 24h/24 et 7j/7."</f>
        <v>Chauffeur privé de Bruxelles vers l'aéroport de Sion : env. 699 km, 7 h 15 de route. Devis personnalisé, standard 24h/24 et 7j/7.</v>
      </c>
      <c r="R2109" s="14" t="n">
        <f aca="false">LEN(Q2109)</f>
        <v>129</v>
      </c>
      <c r="S2109" s="14" t="str">
        <f aca="false">INDEX(10_Lieux!$C:$C,U2109)</f>
        <v>Belgique</v>
      </c>
      <c r="T2109" s="14" t="str">
        <f aca="false">INDEX(10_Lieux!$C:$C,V2109)</f>
        <v>Suisse</v>
      </c>
      <c r="U2109" s="14" t="n">
        <f aca="false">MATCH(A2109,10_Lieux!$A:$A,0)</f>
        <v>93</v>
      </c>
      <c r="V2109" s="14" t="n">
        <f aca="false">MATCH(B2109,10_Lieux!$A:$A,0)</f>
        <v>184</v>
      </c>
      <c r="W2109" s="14" t="n">
        <f aca="false">ROUND(6371*2*ASIN(SQRT(SIN(RADIANS(INDEX(10_Lieux!$F:$F,V2109)-INDEX(10_Lieux!$F:$F,U2109))/2)^2+COS(RADIANS(INDEX(10_Lieux!$F:$F,U2109)))*COS(RADIANS(INDEX(10_Lieux!$F:$F,V2109)))*SIN(RADIANS(INDEX(10_Lieux!$G:$G,V2109)-INDEX(10_Lieux!$G:$G,U2109))/2)^2)),1)</f>
        <v>559</v>
      </c>
      <c r="X2109" s="14" t="n">
        <f aca="false">ROUND(I2109/IF(I2109&lt;p_seuil_vitesse,p_vit_lente,p_vit_rapide)*60/15,0)*15</f>
        <v>435</v>
      </c>
      <c r="Y2109" s="14" t="n">
        <f aca="false">MAX(IF(INDEX(10_Lieux!$B:$B,U2109)&lt;&gt;"Ville",INDEX(10_Lieux!$I:$I,U2109),0),IF(INDEX(10_Lieux!$B:$B,V2109)&lt;&gt;"Ville",INDEX(10_Lieux!$I:$I,V2109),0))</f>
        <v>250</v>
      </c>
      <c r="Z2109" s="14" t="str">
        <f aca="false">A2109&amp;"|"&amp;B2109</f>
        <v>Bruxelles|Sion Airport</v>
      </c>
      <c r="AA2109" s="14" t="str">
        <f aca="false">IF(I2109&lt;p_local,"Local",IF(I2109&lt;p_vv_min,"Courte distance",IF(I2109&lt;p_tres_long,"Longue distance","Très longue distance")))</f>
        <v>Longue distance</v>
      </c>
    </row>
    <row r="2110" customFormat="false" ht="15" hidden="false" customHeight="true" outlineLevel="0" collapsed="false">
      <c r="A2110" s="1" t="s">
        <v>2254</v>
      </c>
      <c r="B2110" s="1" t="s">
        <v>158</v>
      </c>
      <c r="C2110" s="1" t="s">
        <v>34</v>
      </c>
      <c r="D2110" s="1" t="s">
        <v>653</v>
      </c>
      <c r="E2110" s="1" t="s">
        <v>2291</v>
      </c>
      <c r="F2110" s="14" t="s">
        <v>40</v>
      </c>
      <c r="G2110" s="14" t="str">
        <f aca="false">IF(I2110&lt;p_local,"Local → page infra",IF(H2110&gt;=p_ph1,"Phase 1",IF(H2110&gt;=p_ph2,"Phase 2","Phase 3")))</f>
        <v>Phase 3</v>
      </c>
      <c r="H2110" s="14" t="n">
        <f aca="false">IF(I2110&lt;p_local,0,IF(C2110="Aéroport → Aéroport",p_pts_plein,IF(Y2110&gt;0,IF(I2110&lt;=Y2110,p_pts_plein,IF(I2110&lt;=p_mult2*Y2110,p_pts_moyen,p_pts_r3)),IF(I2110&gt;=p_vv_min,p_pts_plein,IF(I2110&gt;=p_vv_moy,p_pts_moyen,p_pts_court))))+IF(INDEX(10_Lieux!$D:$D,U2110)=1,p_prio1,p_prio2)+IF(INDEX(10_Lieux!$D:$D,V2110)=1,p_prio1,p_prio2)+IF(K2110="Oui",p_tf,0)+p_hub*((INDEX(10_Lieux!$H:$H,U2110)="Hub")+(INDEX(10_Lieux!$H:$H,V2110)="Hub"))+IF(OR(INDEX(10_Lieux!$H:$H,U2110)="Premium",INDEX(10_Lieux!$H:$H,V2110)="Premium"),p_prem,0))</f>
        <v>50</v>
      </c>
      <c r="I2110" s="14" t="n">
        <f aca="false">ROUND(W2110*p_facteur,0)</f>
        <v>635</v>
      </c>
      <c r="J2110" s="14" t="str">
        <f aca="false">IF(X2110&lt;60,X2110&amp;" min",INT(X2110/60)&amp;" h"&amp;IF(MOD(X2110,60)=0,""," "&amp;TEXT(MOD(X2110,60),"00")))</f>
        <v>6 h 45</v>
      </c>
      <c r="K2110" s="14" t="str">
        <f aca="false">IF(S2110&lt;&gt;T2110,"Oui","Non")</f>
        <v>Oui</v>
      </c>
      <c r="L2110" s="14" t="str">
        <f aca="false">IF(AND(INDEX(10_Lieux!$B:$B,U2110)="Ville",INDEX(10_Lieux!$B:$B,V2110)="Ville"),"/chauffeur-prive/"&amp;INDEX(10_Lieux!$E:$E,U2110)&amp;"-"&amp;INDEX(10_Lieux!$E:$E,V2110)&amp;"/","/chauffeur-prive/"&amp;INDEX(10_Lieux!$E:$E,U2110)&amp;"/"&amp;INDEX(10_Lieux!$E:$E,V2110)&amp;"/")</f>
        <v>/chauffeur-prive/aeroport-sion/liege/</v>
      </c>
      <c r="M2110" s="14" t="str">
        <f aca="false">IFERROR(INDEX($L:$L,MATCH(B2110&amp;"|"&amp;A2110,$Z:$Z,0)),"—")</f>
        <v>/chauffeur-prive/liege/aeroport-sion/</v>
      </c>
      <c r="N2110" s="14" t="str">
        <f aca="false">IF(LEN("Chauffeur privé "&amp;INDEX(10_Lieux!$J:$J,U2110)&amp;" → "&amp;INDEX(10_Lieux!$J:$J,V2110)&amp;" | 24h/24")&gt;60,"Chauffeur privé "&amp;INDEX(10_Lieux!$J:$J,U2110)&amp;" → "&amp;INDEX(10_Lieux!$J:$J,V2110),"Chauffeur privé "&amp;INDEX(10_Lieux!$J:$J,U2110)&amp;" → "&amp;INDEX(10_Lieux!$J:$J,V2110)&amp;" | 24h/24")</f>
        <v>Chauffeur privé Aéroport de Sion → Liège | 24h/24</v>
      </c>
      <c r="O2110" s="14" t="n">
        <f aca="false">LEN(N2110)</f>
        <v>49</v>
      </c>
      <c r="P2110" s="14" t="str">
        <f aca="false">"Chauffeur privé "&amp;INDEX(10_Lieux!$K:$K,U2110)&amp;" vers "&amp;INDEX(10_Lieux!$L:$L,V2110)</f>
        <v>Chauffeur privé de l'aéroport de Sion vers Liège</v>
      </c>
      <c r="Q2110" s="14" t="str">
        <f aca="false">"Chauffeur privé "&amp;INDEX(10_Lieux!$K:$K,U2110)&amp;" vers "&amp;INDEX(10_Lieux!$L:$L,V2110)&amp;" : env. "&amp;I2110&amp;" km, "&amp;J2110&amp;" de route. Devis personnalisé, standard 24h/24 et 7j/7."</f>
        <v>Chauffeur privé de l'aéroport de Sion vers Liège : env. 635 km, 6 h 45 de route. Devis personnalisé, standard 24h/24 et 7j/7.</v>
      </c>
      <c r="R2110" s="14" t="n">
        <f aca="false">LEN(Q2110)</f>
        <v>125</v>
      </c>
      <c r="S2110" s="14" t="str">
        <f aca="false">INDEX(10_Lieux!$C:$C,U2110)</f>
        <v>Suisse</v>
      </c>
      <c r="T2110" s="14" t="str">
        <f aca="false">INDEX(10_Lieux!$C:$C,V2110)</f>
        <v>Belgique</v>
      </c>
      <c r="U2110" s="14" t="n">
        <f aca="false">MATCH(A2110,10_Lieux!$A:$A,0)</f>
        <v>184</v>
      </c>
      <c r="V2110" s="14" t="n">
        <f aca="false">MATCH(B2110,10_Lieux!$A:$A,0)</f>
        <v>94</v>
      </c>
      <c r="W2110" s="14" t="n">
        <f aca="false">ROUND(6371*2*ASIN(SQRT(SIN(RADIANS(INDEX(10_Lieux!$F:$F,V2110)-INDEX(10_Lieux!$F:$F,U2110))/2)^2+COS(RADIANS(INDEX(10_Lieux!$F:$F,U2110)))*COS(RADIANS(INDEX(10_Lieux!$F:$F,V2110)))*SIN(RADIANS(INDEX(10_Lieux!$G:$G,V2110)-INDEX(10_Lieux!$G:$G,U2110))/2)^2)),1)</f>
        <v>507.7</v>
      </c>
      <c r="X2110" s="14" t="n">
        <f aca="false">ROUND(I2110/IF(I2110&lt;p_seuil_vitesse,p_vit_lente,p_vit_rapide)*60/15,0)*15</f>
        <v>405</v>
      </c>
      <c r="Y2110" s="14" t="n">
        <f aca="false">MAX(IF(INDEX(10_Lieux!$B:$B,U2110)&lt;&gt;"Ville",INDEX(10_Lieux!$I:$I,U2110),0),IF(INDEX(10_Lieux!$B:$B,V2110)&lt;&gt;"Ville",INDEX(10_Lieux!$I:$I,V2110),0))</f>
        <v>250</v>
      </c>
      <c r="Z2110" s="14" t="str">
        <f aca="false">A2110&amp;"|"&amp;B2110</f>
        <v>Sion Airport|Liège</v>
      </c>
      <c r="AA2110" s="14" t="str">
        <f aca="false">IF(I2110&lt;p_local,"Local",IF(I2110&lt;p_vv_min,"Courte distance",IF(I2110&lt;p_tres_long,"Longue distance","Très longue distance")))</f>
        <v>Longue distance</v>
      </c>
    </row>
    <row r="2111" customFormat="false" ht="15" hidden="false" customHeight="true" outlineLevel="0" collapsed="false">
      <c r="A2111" s="1" t="s">
        <v>158</v>
      </c>
      <c r="B2111" s="1" t="s">
        <v>2254</v>
      </c>
      <c r="C2111" s="1" t="s">
        <v>35</v>
      </c>
      <c r="D2111" s="1" t="s">
        <v>653</v>
      </c>
      <c r="E2111" s="1" t="s">
        <v>2292</v>
      </c>
      <c r="F2111" s="14" t="s">
        <v>40</v>
      </c>
      <c r="G2111" s="14" t="str">
        <f aca="false">IF(I2111&lt;p_local,"Local → page infra",IF(H2111&gt;=p_ph1,"Phase 1",IF(H2111&gt;=p_ph2,"Phase 2","Phase 3")))</f>
        <v>Phase 3</v>
      </c>
      <c r="H2111" s="14" t="n">
        <f aca="false">IF(I2111&lt;p_local,0,IF(C2111="Aéroport → Aéroport",p_pts_plein,IF(Y2111&gt;0,IF(I2111&lt;=Y2111,p_pts_plein,IF(I2111&lt;=p_mult2*Y2111,p_pts_moyen,p_pts_r3)),IF(I2111&gt;=p_vv_min,p_pts_plein,IF(I2111&gt;=p_vv_moy,p_pts_moyen,p_pts_court))))+IF(INDEX(10_Lieux!$D:$D,U2111)=1,p_prio1,p_prio2)+IF(INDEX(10_Lieux!$D:$D,V2111)=1,p_prio1,p_prio2)+IF(K2111="Oui",p_tf,0)+p_hub*((INDEX(10_Lieux!$H:$H,U2111)="Hub")+(INDEX(10_Lieux!$H:$H,V2111)="Hub"))+IF(OR(INDEX(10_Lieux!$H:$H,U2111)="Premium",INDEX(10_Lieux!$H:$H,V2111)="Premium"),p_prem,0))</f>
        <v>50</v>
      </c>
      <c r="I2111" s="14" t="n">
        <f aca="false">ROUND(W2111*p_facteur,0)</f>
        <v>635</v>
      </c>
      <c r="J2111" s="14" t="str">
        <f aca="false">IF(X2111&lt;60,X2111&amp;" min",INT(X2111/60)&amp;" h"&amp;IF(MOD(X2111,60)=0,""," "&amp;TEXT(MOD(X2111,60),"00")))</f>
        <v>6 h 45</v>
      </c>
      <c r="K2111" s="14" t="str">
        <f aca="false">IF(S2111&lt;&gt;T2111,"Oui","Non")</f>
        <v>Oui</v>
      </c>
      <c r="L2111" s="14" t="str">
        <f aca="false">IF(AND(INDEX(10_Lieux!$B:$B,U2111)="Ville",INDEX(10_Lieux!$B:$B,V2111)="Ville"),"/chauffeur-prive/"&amp;INDEX(10_Lieux!$E:$E,U2111)&amp;"-"&amp;INDEX(10_Lieux!$E:$E,V2111)&amp;"/","/chauffeur-prive/"&amp;INDEX(10_Lieux!$E:$E,U2111)&amp;"/"&amp;INDEX(10_Lieux!$E:$E,V2111)&amp;"/")</f>
        <v>/chauffeur-prive/liege/aeroport-sion/</v>
      </c>
      <c r="M2111" s="14" t="str">
        <f aca="false">IFERROR(INDEX($L:$L,MATCH(B2111&amp;"|"&amp;A2111,$Z:$Z,0)),"—")</f>
        <v>/chauffeur-prive/aeroport-sion/liege/</v>
      </c>
      <c r="N2111" s="14" t="str">
        <f aca="false">IF(LEN("Chauffeur privé "&amp;INDEX(10_Lieux!$J:$J,U2111)&amp;" → "&amp;INDEX(10_Lieux!$J:$J,V2111)&amp;" | 24h/24")&gt;60,"Chauffeur privé "&amp;INDEX(10_Lieux!$J:$J,U2111)&amp;" → "&amp;INDEX(10_Lieux!$J:$J,V2111),"Chauffeur privé "&amp;INDEX(10_Lieux!$J:$J,U2111)&amp;" → "&amp;INDEX(10_Lieux!$J:$J,V2111)&amp;" | 24h/24")</f>
        <v>Chauffeur privé Liège → Aéroport de Sion | 24h/24</v>
      </c>
      <c r="O2111" s="14" t="n">
        <f aca="false">LEN(N2111)</f>
        <v>49</v>
      </c>
      <c r="P2111" s="14" t="str">
        <f aca="false">"Chauffeur privé "&amp;INDEX(10_Lieux!$K:$K,U2111)&amp;" vers "&amp;INDEX(10_Lieux!$L:$L,V2111)</f>
        <v>Chauffeur privé de Liège vers l'aéroport de Sion</v>
      </c>
      <c r="Q2111" s="14" t="str">
        <f aca="false">"Chauffeur privé "&amp;INDEX(10_Lieux!$K:$K,U2111)&amp;" vers "&amp;INDEX(10_Lieux!$L:$L,V2111)&amp;" : env. "&amp;I2111&amp;" km, "&amp;J2111&amp;" de route. Devis personnalisé, standard 24h/24 et 7j/7."</f>
        <v>Chauffeur privé de Liège vers l'aéroport de Sion : env. 635 km, 6 h 45 de route. Devis personnalisé, standard 24h/24 et 7j/7.</v>
      </c>
      <c r="R2111" s="14" t="n">
        <f aca="false">LEN(Q2111)</f>
        <v>125</v>
      </c>
      <c r="S2111" s="14" t="str">
        <f aca="false">INDEX(10_Lieux!$C:$C,U2111)</f>
        <v>Belgique</v>
      </c>
      <c r="T2111" s="14" t="str">
        <f aca="false">INDEX(10_Lieux!$C:$C,V2111)</f>
        <v>Suisse</v>
      </c>
      <c r="U2111" s="14" t="n">
        <f aca="false">MATCH(A2111,10_Lieux!$A:$A,0)</f>
        <v>94</v>
      </c>
      <c r="V2111" s="14" t="n">
        <f aca="false">MATCH(B2111,10_Lieux!$A:$A,0)</f>
        <v>184</v>
      </c>
      <c r="W2111" s="14" t="n">
        <f aca="false">ROUND(6371*2*ASIN(SQRT(SIN(RADIANS(INDEX(10_Lieux!$F:$F,V2111)-INDEX(10_Lieux!$F:$F,U2111))/2)^2+COS(RADIANS(INDEX(10_Lieux!$F:$F,U2111)))*COS(RADIANS(INDEX(10_Lieux!$F:$F,V2111)))*SIN(RADIANS(INDEX(10_Lieux!$G:$G,V2111)-INDEX(10_Lieux!$G:$G,U2111))/2)^2)),1)</f>
        <v>507.7</v>
      </c>
      <c r="X2111" s="14" t="n">
        <f aca="false">ROUND(I2111/IF(I2111&lt;p_seuil_vitesse,p_vit_lente,p_vit_rapide)*60/15,0)*15</f>
        <v>405</v>
      </c>
      <c r="Y2111" s="14" t="n">
        <f aca="false">MAX(IF(INDEX(10_Lieux!$B:$B,U2111)&lt;&gt;"Ville",INDEX(10_Lieux!$I:$I,U2111),0),IF(INDEX(10_Lieux!$B:$B,V2111)&lt;&gt;"Ville",INDEX(10_Lieux!$I:$I,V2111),0))</f>
        <v>250</v>
      </c>
      <c r="Z2111" s="14" t="str">
        <f aca="false">A2111&amp;"|"&amp;B2111</f>
        <v>Liège|Sion Airport</v>
      </c>
      <c r="AA2111" s="14" t="str">
        <f aca="false">IF(I2111&lt;p_local,"Local",IF(I2111&lt;p_vv_min,"Courte distance",IF(I2111&lt;p_tres_long,"Longue distance","Très longue distance")))</f>
        <v>Longue distance</v>
      </c>
    </row>
    <row r="2112" customFormat="false" ht="15" hidden="false" customHeight="true" outlineLevel="0" collapsed="false">
      <c r="A2112" s="1" t="s">
        <v>2254</v>
      </c>
      <c r="B2112" s="1" t="s">
        <v>160</v>
      </c>
      <c r="C2112" s="1" t="s">
        <v>34</v>
      </c>
      <c r="D2112" s="1" t="s">
        <v>653</v>
      </c>
      <c r="E2112" s="1" t="s">
        <v>2293</v>
      </c>
      <c r="F2112" s="14" t="s">
        <v>40</v>
      </c>
      <c r="G2112" s="14" t="str">
        <f aca="false">IF(I2112&lt;p_local,"Local → page infra",IF(H2112&gt;=p_ph1,"Phase 1",IF(H2112&gt;=p_ph2,"Phase 2","Phase 3")))</f>
        <v>Phase 3</v>
      </c>
      <c r="H2112" s="14" t="n">
        <f aca="false">IF(I2112&lt;p_local,0,IF(C2112="Aéroport → Aéroport",p_pts_plein,IF(Y2112&gt;0,IF(I2112&lt;=Y2112,p_pts_plein,IF(I2112&lt;=p_mult2*Y2112,p_pts_moyen,p_pts_r3)),IF(I2112&gt;=p_vv_min,p_pts_plein,IF(I2112&gt;=p_vv_moy,p_pts_moyen,p_pts_court))))+IF(INDEX(10_Lieux!$D:$D,U2112)=1,p_prio1,p_prio2)+IF(INDEX(10_Lieux!$D:$D,V2112)=1,p_prio1,p_prio2)+IF(K2112="Oui",p_tf,0)+p_hub*((INDEX(10_Lieux!$H:$H,U2112)="Hub")+(INDEX(10_Lieux!$H:$H,V2112)="Hub"))+IF(OR(INDEX(10_Lieux!$H:$H,U2112)="Premium",INDEX(10_Lieux!$H:$H,V2112)="Premium"),p_prem,0))</f>
        <v>50</v>
      </c>
      <c r="I2112" s="14" t="n">
        <f aca="false">ROUND(W2112*p_facteur,0)</f>
        <v>641</v>
      </c>
      <c r="J2112" s="14" t="str">
        <f aca="false">IF(X2112&lt;60,X2112&amp;" min",INT(X2112/60)&amp;" h"&amp;IF(MOD(X2112,60)=0,""," "&amp;TEXT(MOD(X2112,60),"00")))</f>
        <v>6 h 45</v>
      </c>
      <c r="K2112" s="14" t="str">
        <f aca="false">IF(S2112&lt;&gt;T2112,"Oui","Non")</f>
        <v>Oui</v>
      </c>
      <c r="L2112" s="14" t="str">
        <f aca="false">IF(AND(INDEX(10_Lieux!$B:$B,U2112)="Ville",INDEX(10_Lieux!$B:$B,V2112)="Ville"),"/chauffeur-prive/"&amp;INDEX(10_Lieux!$E:$E,U2112)&amp;"-"&amp;INDEX(10_Lieux!$E:$E,V2112)&amp;"/","/chauffeur-prive/"&amp;INDEX(10_Lieux!$E:$E,U2112)&amp;"/"&amp;INDEX(10_Lieux!$E:$E,V2112)&amp;"/")</f>
        <v>/chauffeur-prive/aeroport-sion/charleroi/</v>
      </c>
      <c r="M2112" s="14" t="str">
        <f aca="false">IFERROR(INDEX($L:$L,MATCH(B2112&amp;"|"&amp;A2112,$Z:$Z,0)),"—")</f>
        <v>/chauffeur-prive/charleroi/aeroport-sion/</v>
      </c>
      <c r="N2112" s="14" t="str">
        <f aca="false">IF(LEN("Chauffeur privé "&amp;INDEX(10_Lieux!$J:$J,U2112)&amp;" → "&amp;INDEX(10_Lieux!$J:$J,V2112)&amp;" | 24h/24")&gt;60,"Chauffeur privé "&amp;INDEX(10_Lieux!$J:$J,U2112)&amp;" → "&amp;INDEX(10_Lieux!$J:$J,V2112),"Chauffeur privé "&amp;INDEX(10_Lieux!$J:$J,U2112)&amp;" → "&amp;INDEX(10_Lieux!$J:$J,V2112)&amp;" | 24h/24")</f>
        <v>Chauffeur privé Aéroport de Sion → Charleroi | 24h/24</v>
      </c>
      <c r="O2112" s="14" t="n">
        <f aca="false">LEN(N2112)</f>
        <v>53</v>
      </c>
      <c r="P2112" s="14" t="str">
        <f aca="false">"Chauffeur privé "&amp;INDEX(10_Lieux!$K:$K,U2112)&amp;" vers "&amp;INDEX(10_Lieux!$L:$L,V2112)</f>
        <v>Chauffeur privé de l'aéroport de Sion vers Charleroi</v>
      </c>
      <c r="Q2112" s="14" t="str">
        <f aca="false">"Chauffeur privé "&amp;INDEX(10_Lieux!$K:$K,U2112)&amp;" vers "&amp;INDEX(10_Lieux!$L:$L,V2112)&amp;" : env. "&amp;I2112&amp;" km, "&amp;J2112&amp;" de route. Devis personnalisé, standard 24h/24 et 7j/7."</f>
        <v>Chauffeur privé de l'aéroport de Sion vers Charleroi : env. 641 km, 6 h 45 de route. Devis personnalisé, standard 24h/24 et 7j/7.</v>
      </c>
      <c r="R2112" s="14" t="n">
        <f aca="false">LEN(Q2112)</f>
        <v>129</v>
      </c>
      <c r="S2112" s="14" t="str">
        <f aca="false">INDEX(10_Lieux!$C:$C,U2112)</f>
        <v>Suisse</v>
      </c>
      <c r="T2112" s="14" t="str">
        <f aca="false">INDEX(10_Lieux!$C:$C,V2112)</f>
        <v>Belgique</v>
      </c>
      <c r="U2112" s="14" t="n">
        <f aca="false">MATCH(A2112,10_Lieux!$A:$A,0)</f>
        <v>184</v>
      </c>
      <c r="V2112" s="14" t="n">
        <f aca="false">MATCH(B2112,10_Lieux!$A:$A,0)</f>
        <v>96</v>
      </c>
      <c r="W2112" s="14" t="n">
        <f aca="false">ROUND(6371*2*ASIN(SQRT(SIN(RADIANS(INDEX(10_Lieux!$F:$F,V2112)-INDEX(10_Lieux!$F:$F,U2112))/2)^2+COS(RADIANS(INDEX(10_Lieux!$F:$F,U2112)))*COS(RADIANS(INDEX(10_Lieux!$F:$F,V2112)))*SIN(RADIANS(INDEX(10_Lieux!$G:$G,V2112)-INDEX(10_Lieux!$G:$G,U2112))/2)^2)),1)</f>
        <v>512.5</v>
      </c>
      <c r="X2112" s="14" t="n">
        <f aca="false">ROUND(I2112/IF(I2112&lt;p_seuil_vitesse,p_vit_lente,p_vit_rapide)*60/15,0)*15</f>
        <v>405</v>
      </c>
      <c r="Y2112" s="14" t="n">
        <f aca="false">MAX(IF(INDEX(10_Lieux!$B:$B,U2112)&lt;&gt;"Ville",INDEX(10_Lieux!$I:$I,U2112),0),IF(INDEX(10_Lieux!$B:$B,V2112)&lt;&gt;"Ville",INDEX(10_Lieux!$I:$I,V2112),0))</f>
        <v>250</v>
      </c>
      <c r="Z2112" s="14" t="str">
        <f aca="false">A2112&amp;"|"&amp;B2112</f>
        <v>Sion Airport|Charleroi</v>
      </c>
      <c r="AA2112" s="14" t="str">
        <f aca="false">IF(I2112&lt;p_local,"Local",IF(I2112&lt;p_vv_min,"Courte distance",IF(I2112&lt;p_tres_long,"Longue distance","Très longue distance")))</f>
        <v>Longue distance</v>
      </c>
    </row>
    <row r="2113" customFormat="false" ht="15" hidden="false" customHeight="true" outlineLevel="0" collapsed="false">
      <c r="A2113" s="1" t="s">
        <v>160</v>
      </c>
      <c r="B2113" s="1" t="s">
        <v>2254</v>
      </c>
      <c r="C2113" s="1" t="s">
        <v>35</v>
      </c>
      <c r="D2113" s="1" t="s">
        <v>653</v>
      </c>
      <c r="E2113" s="1" t="s">
        <v>2294</v>
      </c>
      <c r="F2113" s="14" t="s">
        <v>40</v>
      </c>
      <c r="G2113" s="14" t="str">
        <f aca="false">IF(I2113&lt;p_local,"Local → page infra",IF(H2113&gt;=p_ph1,"Phase 1",IF(H2113&gt;=p_ph2,"Phase 2","Phase 3")))</f>
        <v>Phase 3</v>
      </c>
      <c r="H2113" s="14" t="n">
        <f aca="false">IF(I2113&lt;p_local,0,IF(C2113="Aéroport → Aéroport",p_pts_plein,IF(Y2113&gt;0,IF(I2113&lt;=Y2113,p_pts_plein,IF(I2113&lt;=p_mult2*Y2113,p_pts_moyen,p_pts_r3)),IF(I2113&gt;=p_vv_min,p_pts_plein,IF(I2113&gt;=p_vv_moy,p_pts_moyen,p_pts_court))))+IF(INDEX(10_Lieux!$D:$D,U2113)=1,p_prio1,p_prio2)+IF(INDEX(10_Lieux!$D:$D,V2113)=1,p_prio1,p_prio2)+IF(K2113="Oui",p_tf,0)+p_hub*((INDEX(10_Lieux!$H:$H,U2113)="Hub")+(INDEX(10_Lieux!$H:$H,V2113)="Hub"))+IF(OR(INDEX(10_Lieux!$H:$H,U2113)="Premium",INDEX(10_Lieux!$H:$H,V2113)="Premium"),p_prem,0))</f>
        <v>50</v>
      </c>
      <c r="I2113" s="14" t="n">
        <f aca="false">ROUND(W2113*p_facteur,0)</f>
        <v>641</v>
      </c>
      <c r="J2113" s="14" t="str">
        <f aca="false">IF(X2113&lt;60,X2113&amp;" min",INT(X2113/60)&amp;" h"&amp;IF(MOD(X2113,60)=0,""," "&amp;TEXT(MOD(X2113,60),"00")))</f>
        <v>6 h 45</v>
      </c>
      <c r="K2113" s="14" t="str">
        <f aca="false">IF(S2113&lt;&gt;T2113,"Oui","Non")</f>
        <v>Oui</v>
      </c>
      <c r="L2113" s="14" t="str">
        <f aca="false">IF(AND(INDEX(10_Lieux!$B:$B,U2113)="Ville",INDEX(10_Lieux!$B:$B,V2113)="Ville"),"/chauffeur-prive/"&amp;INDEX(10_Lieux!$E:$E,U2113)&amp;"-"&amp;INDEX(10_Lieux!$E:$E,V2113)&amp;"/","/chauffeur-prive/"&amp;INDEX(10_Lieux!$E:$E,U2113)&amp;"/"&amp;INDEX(10_Lieux!$E:$E,V2113)&amp;"/")</f>
        <v>/chauffeur-prive/charleroi/aeroport-sion/</v>
      </c>
      <c r="M2113" s="14" t="str">
        <f aca="false">IFERROR(INDEX($L:$L,MATCH(B2113&amp;"|"&amp;A2113,$Z:$Z,0)),"—")</f>
        <v>/chauffeur-prive/aeroport-sion/charleroi/</v>
      </c>
      <c r="N2113" s="14" t="str">
        <f aca="false">IF(LEN("Chauffeur privé "&amp;INDEX(10_Lieux!$J:$J,U2113)&amp;" → "&amp;INDEX(10_Lieux!$J:$J,V2113)&amp;" | 24h/24")&gt;60,"Chauffeur privé "&amp;INDEX(10_Lieux!$J:$J,U2113)&amp;" → "&amp;INDEX(10_Lieux!$J:$J,V2113),"Chauffeur privé "&amp;INDEX(10_Lieux!$J:$J,U2113)&amp;" → "&amp;INDEX(10_Lieux!$J:$J,V2113)&amp;" | 24h/24")</f>
        <v>Chauffeur privé Charleroi → Aéroport de Sion | 24h/24</v>
      </c>
      <c r="O2113" s="14" t="n">
        <f aca="false">LEN(N2113)</f>
        <v>53</v>
      </c>
      <c r="P2113" s="14" t="str">
        <f aca="false">"Chauffeur privé "&amp;INDEX(10_Lieux!$K:$K,U2113)&amp;" vers "&amp;INDEX(10_Lieux!$L:$L,V2113)</f>
        <v>Chauffeur privé de Charleroi vers l'aéroport de Sion</v>
      </c>
      <c r="Q2113" s="14" t="str">
        <f aca="false">"Chauffeur privé "&amp;INDEX(10_Lieux!$K:$K,U2113)&amp;" vers "&amp;INDEX(10_Lieux!$L:$L,V2113)&amp;" : env. "&amp;I2113&amp;" km, "&amp;J2113&amp;" de route. Devis personnalisé, standard 24h/24 et 7j/7."</f>
        <v>Chauffeur privé de Charleroi vers l'aéroport de Sion : env. 641 km, 6 h 45 de route. Devis personnalisé, standard 24h/24 et 7j/7.</v>
      </c>
      <c r="R2113" s="14" t="n">
        <f aca="false">LEN(Q2113)</f>
        <v>129</v>
      </c>
      <c r="S2113" s="14" t="str">
        <f aca="false">INDEX(10_Lieux!$C:$C,U2113)</f>
        <v>Belgique</v>
      </c>
      <c r="T2113" s="14" t="str">
        <f aca="false">INDEX(10_Lieux!$C:$C,V2113)</f>
        <v>Suisse</v>
      </c>
      <c r="U2113" s="14" t="n">
        <f aca="false">MATCH(A2113,10_Lieux!$A:$A,0)</f>
        <v>96</v>
      </c>
      <c r="V2113" s="14" t="n">
        <f aca="false">MATCH(B2113,10_Lieux!$A:$A,0)</f>
        <v>184</v>
      </c>
      <c r="W2113" s="14" t="n">
        <f aca="false">ROUND(6371*2*ASIN(SQRT(SIN(RADIANS(INDEX(10_Lieux!$F:$F,V2113)-INDEX(10_Lieux!$F:$F,U2113))/2)^2+COS(RADIANS(INDEX(10_Lieux!$F:$F,U2113)))*COS(RADIANS(INDEX(10_Lieux!$F:$F,V2113)))*SIN(RADIANS(INDEX(10_Lieux!$G:$G,V2113)-INDEX(10_Lieux!$G:$G,U2113))/2)^2)),1)</f>
        <v>512.5</v>
      </c>
      <c r="X2113" s="14" t="n">
        <f aca="false">ROUND(I2113/IF(I2113&lt;p_seuil_vitesse,p_vit_lente,p_vit_rapide)*60/15,0)*15</f>
        <v>405</v>
      </c>
      <c r="Y2113" s="14" t="n">
        <f aca="false">MAX(IF(INDEX(10_Lieux!$B:$B,U2113)&lt;&gt;"Ville",INDEX(10_Lieux!$I:$I,U2113),0),IF(INDEX(10_Lieux!$B:$B,V2113)&lt;&gt;"Ville",INDEX(10_Lieux!$I:$I,V2113),0))</f>
        <v>250</v>
      </c>
      <c r="Z2113" s="14" t="str">
        <f aca="false">A2113&amp;"|"&amp;B2113</f>
        <v>Charleroi|Sion Airport</v>
      </c>
      <c r="AA2113" s="14" t="str">
        <f aca="false">IF(I2113&lt;p_local,"Local",IF(I2113&lt;p_vv_min,"Courte distance",IF(I2113&lt;p_tres_long,"Longue distance","Très longue distance")))</f>
        <v>Longue distance</v>
      </c>
    </row>
    <row r="2114" customFormat="false" ht="15" hidden="false" customHeight="true" outlineLevel="0" collapsed="false">
      <c r="A2114" s="1" t="s">
        <v>2254</v>
      </c>
      <c r="B2114" s="1" t="s">
        <v>162</v>
      </c>
      <c r="C2114" s="1" t="s">
        <v>34</v>
      </c>
      <c r="D2114" s="1" t="s">
        <v>653</v>
      </c>
      <c r="E2114" s="1" t="s">
        <v>2295</v>
      </c>
      <c r="F2114" s="14" t="s">
        <v>40</v>
      </c>
      <c r="G2114" s="14" t="str">
        <f aca="false">IF(I2114&lt;p_local,"Local → page infra",IF(H2114&gt;=p_ph1,"Phase 1",IF(H2114&gt;=p_ph2,"Phase 2","Phase 3")))</f>
        <v>Phase 2</v>
      </c>
      <c r="H2114" s="14" t="n">
        <f aca="false">IF(I2114&lt;p_local,0,IF(C2114="Aéroport → Aéroport",p_pts_plein,IF(Y2114&gt;0,IF(I2114&lt;=Y2114,p_pts_plein,IF(I2114&lt;=p_mult2*Y2114,p_pts_moyen,p_pts_r3)),IF(I2114&gt;=p_vv_min,p_pts_plein,IF(I2114&gt;=p_vv_moy,p_pts_moyen,p_pts_court))))+IF(INDEX(10_Lieux!$D:$D,U2114)=1,p_prio1,p_prio2)+IF(INDEX(10_Lieux!$D:$D,V2114)=1,p_prio1,p_prio2)+IF(K2114="Oui",p_tf,0)+p_hub*((INDEX(10_Lieux!$H:$H,U2114)="Hub")+(INDEX(10_Lieux!$H:$H,V2114)="Hub"))+IF(OR(INDEX(10_Lieux!$H:$H,U2114)="Premium",INDEX(10_Lieux!$H:$H,V2114)="Premium"),p_prem,0))</f>
        <v>70</v>
      </c>
      <c r="I2114" s="14" t="n">
        <f aca="false">ROUND(W2114*p_facteur,0)</f>
        <v>188</v>
      </c>
      <c r="J2114" s="14" t="str">
        <f aca="false">IF(X2114&lt;60,X2114&amp;" min",INT(X2114/60)&amp;" h"&amp;IF(MOD(X2114,60)=0,""," "&amp;TEXT(MOD(X2114,60),"00")))</f>
        <v>2 h</v>
      </c>
      <c r="K2114" s="14" t="str">
        <f aca="false">IF(S2114&lt;&gt;T2114,"Oui","Non")</f>
        <v>Non</v>
      </c>
      <c r="L2114" s="14" t="str">
        <f aca="false">IF(AND(INDEX(10_Lieux!$B:$B,U2114)="Ville",INDEX(10_Lieux!$B:$B,V2114)="Ville"),"/chauffeur-prive/"&amp;INDEX(10_Lieux!$E:$E,U2114)&amp;"-"&amp;INDEX(10_Lieux!$E:$E,V2114)&amp;"/","/chauffeur-prive/"&amp;INDEX(10_Lieux!$E:$E,U2114)&amp;"/"&amp;INDEX(10_Lieux!$E:$E,V2114)&amp;"/")</f>
        <v>/chauffeur-prive/aeroport-sion/bale/</v>
      </c>
      <c r="M2114" s="14" t="str">
        <f aca="false">IFERROR(INDEX($L:$L,MATCH(B2114&amp;"|"&amp;A2114,$Z:$Z,0)),"—")</f>
        <v>/chauffeur-prive/bale/aeroport-sion/</v>
      </c>
      <c r="N2114" s="14" t="str">
        <f aca="false">IF(LEN("Chauffeur privé "&amp;INDEX(10_Lieux!$J:$J,U2114)&amp;" → "&amp;INDEX(10_Lieux!$J:$J,V2114)&amp;" | 24h/24")&gt;60,"Chauffeur privé "&amp;INDEX(10_Lieux!$J:$J,U2114)&amp;" → "&amp;INDEX(10_Lieux!$J:$J,V2114),"Chauffeur privé "&amp;INDEX(10_Lieux!$J:$J,U2114)&amp;" → "&amp;INDEX(10_Lieux!$J:$J,V2114)&amp;" | 24h/24")</f>
        <v>Chauffeur privé Aéroport de Sion → Bâle | 24h/24</v>
      </c>
      <c r="O2114" s="14" t="n">
        <f aca="false">LEN(N2114)</f>
        <v>48</v>
      </c>
      <c r="P2114" s="14" t="str">
        <f aca="false">"Chauffeur privé "&amp;INDEX(10_Lieux!$K:$K,U2114)&amp;" vers "&amp;INDEX(10_Lieux!$L:$L,V2114)</f>
        <v>Chauffeur privé de l'aéroport de Sion vers Bâle</v>
      </c>
      <c r="Q2114" s="14" t="str">
        <f aca="false">"Chauffeur privé "&amp;INDEX(10_Lieux!$K:$K,U2114)&amp;" vers "&amp;INDEX(10_Lieux!$L:$L,V2114)&amp;" : env. "&amp;I2114&amp;" km, "&amp;J2114&amp;" de route. Devis personnalisé, standard 24h/24 et 7j/7."</f>
        <v>Chauffeur privé de l'aéroport de Sion vers Bâle : env. 188 km, 2 h de route. Devis personnalisé, standard 24h/24 et 7j/7.</v>
      </c>
      <c r="R2114" s="14" t="n">
        <f aca="false">LEN(Q2114)</f>
        <v>121</v>
      </c>
      <c r="S2114" s="14" t="str">
        <f aca="false">INDEX(10_Lieux!$C:$C,U2114)</f>
        <v>Suisse</v>
      </c>
      <c r="T2114" s="14" t="str">
        <f aca="false">INDEX(10_Lieux!$C:$C,V2114)</f>
        <v>Suisse</v>
      </c>
      <c r="U2114" s="14" t="n">
        <f aca="false">MATCH(A2114,10_Lieux!$A:$A,0)</f>
        <v>184</v>
      </c>
      <c r="V2114" s="14" t="n">
        <f aca="false">MATCH(B2114,10_Lieux!$A:$A,0)</f>
        <v>121</v>
      </c>
      <c r="W2114" s="14" t="n">
        <f aca="false">ROUND(6371*2*ASIN(SQRT(SIN(RADIANS(INDEX(10_Lieux!$F:$F,V2114)-INDEX(10_Lieux!$F:$F,U2114))/2)^2+COS(RADIANS(INDEX(10_Lieux!$F:$F,U2114)))*COS(RADIANS(INDEX(10_Lieux!$F:$F,V2114)))*SIN(RADIANS(INDEX(10_Lieux!$G:$G,V2114)-INDEX(10_Lieux!$G:$G,U2114))/2)^2)),1)</f>
        <v>150.4</v>
      </c>
      <c r="X2114" s="14" t="n">
        <f aca="false">ROUND(I2114/IF(I2114&lt;p_seuil_vitesse,p_vit_lente,p_vit_rapide)*60/15,0)*15</f>
        <v>120</v>
      </c>
      <c r="Y2114" s="14" t="n">
        <f aca="false">MAX(IF(INDEX(10_Lieux!$B:$B,U2114)&lt;&gt;"Ville",INDEX(10_Lieux!$I:$I,U2114),0),IF(INDEX(10_Lieux!$B:$B,V2114)&lt;&gt;"Ville",INDEX(10_Lieux!$I:$I,V2114),0))</f>
        <v>250</v>
      </c>
      <c r="Z2114" s="14" t="str">
        <f aca="false">A2114&amp;"|"&amp;B2114</f>
        <v>Sion Airport|Bâle</v>
      </c>
      <c r="AA2114" s="14" t="str">
        <f aca="false">IF(I2114&lt;p_local,"Local",IF(I2114&lt;p_vv_min,"Courte distance",IF(I2114&lt;p_tres_long,"Longue distance","Très longue distance")))</f>
        <v>Longue distance</v>
      </c>
    </row>
    <row r="2115" customFormat="false" ht="15" hidden="false" customHeight="true" outlineLevel="0" collapsed="false">
      <c r="A2115" s="1" t="s">
        <v>162</v>
      </c>
      <c r="B2115" s="1" t="s">
        <v>2254</v>
      </c>
      <c r="C2115" s="1" t="s">
        <v>35</v>
      </c>
      <c r="D2115" s="1" t="s">
        <v>653</v>
      </c>
      <c r="E2115" s="1" t="s">
        <v>2296</v>
      </c>
      <c r="F2115" s="14" t="s">
        <v>40</v>
      </c>
      <c r="G2115" s="14" t="str">
        <f aca="false">IF(I2115&lt;p_local,"Local → page infra",IF(H2115&gt;=p_ph1,"Phase 1",IF(H2115&gt;=p_ph2,"Phase 2","Phase 3")))</f>
        <v>Phase 2</v>
      </c>
      <c r="H2115" s="14" t="n">
        <f aca="false">IF(I2115&lt;p_local,0,IF(C2115="Aéroport → Aéroport",p_pts_plein,IF(Y2115&gt;0,IF(I2115&lt;=Y2115,p_pts_plein,IF(I2115&lt;=p_mult2*Y2115,p_pts_moyen,p_pts_r3)),IF(I2115&gt;=p_vv_min,p_pts_plein,IF(I2115&gt;=p_vv_moy,p_pts_moyen,p_pts_court))))+IF(INDEX(10_Lieux!$D:$D,U2115)=1,p_prio1,p_prio2)+IF(INDEX(10_Lieux!$D:$D,V2115)=1,p_prio1,p_prio2)+IF(K2115="Oui",p_tf,0)+p_hub*((INDEX(10_Lieux!$H:$H,U2115)="Hub")+(INDEX(10_Lieux!$H:$H,V2115)="Hub"))+IF(OR(INDEX(10_Lieux!$H:$H,U2115)="Premium",INDEX(10_Lieux!$H:$H,V2115)="Premium"),p_prem,0))</f>
        <v>70</v>
      </c>
      <c r="I2115" s="14" t="n">
        <f aca="false">ROUND(W2115*p_facteur,0)</f>
        <v>188</v>
      </c>
      <c r="J2115" s="14" t="str">
        <f aca="false">IF(X2115&lt;60,X2115&amp;" min",INT(X2115/60)&amp;" h"&amp;IF(MOD(X2115,60)=0,""," "&amp;TEXT(MOD(X2115,60),"00")))</f>
        <v>2 h</v>
      </c>
      <c r="K2115" s="14" t="str">
        <f aca="false">IF(S2115&lt;&gt;T2115,"Oui","Non")</f>
        <v>Non</v>
      </c>
      <c r="L2115" s="14" t="str">
        <f aca="false">IF(AND(INDEX(10_Lieux!$B:$B,U2115)="Ville",INDEX(10_Lieux!$B:$B,V2115)="Ville"),"/chauffeur-prive/"&amp;INDEX(10_Lieux!$E:$E,U2115)&amp;"-"&amp;INDEX(10_Lieux!$E:$E,V2115)&amp;"/","/chauffeur-prive/"&amp;INDEX(10_Lieux!$E:$E,U2115)&amp;"/"&amp;INDEX(10_Lieux!$E:$E,V2115)&amp;"/")</f>
        <v>/chauffeur-prive/bale/aeroport-sion/</v>
      </c>
      <c r="M2115" s="14" t="str">
        <f aca="false">IFERROR(INDEX($L:$L,MATCH(B2115&amp;"|"&amp;A2115,$Z:$Z,0)),"—")</f>
        <v>/chauffeur-prive/aeroport-sion/bale/</v>
      </c>
      <c r="N2115" s="14" t="str">
        <f aca="false">IF(LEN("Chauffeur privé "&amp;INDEX(10_Lieux!$J:$J,U2115)&amp;" → "&amp;INDEX(10_Lieux!$J:$J,V2115)&amp;" | 24h/24")&gt;60,"Chauffeur privé "&amp;INDEX(10_Lieux!$J:$J,U2115)&amp;" → "&amp;INDEX(10_Lieux!$J:$J,V2115),"Chauffeur privé "&amp;INDEX(10_Lieux!$J:$J,U2115)&amp;" → "&amp;INDEX(10_Lieux!$J:$J,V2115)&amp;" | 24h/24")</f>
        <v>Chauffeur privé Bâle → Aéroport de Sion | 24h/24</v>
      </c>
      <c r="O2115" s="14" t="n">
        <f aca="false">LEN(N2115)</f>
        <v>48</v>
      </c>
      <c r="P2115" s="14" t="str">
        <f aca="false">"Chauffeur privé "&amp;INDEX(10_Lieux!$K:$K,U2115)&amp;" vers "&amp;INDEX(10_Lieux!$L:$L,V2115)</f>
        <v>Chauffeur privé de Bâle vers l'aéroport de Sion</v>
      </c>
      <c r="Q2115" s="14" t="str">
        <f aca="false">"Chauffeur privé "&amp;INDEX(10_Lieux!$K:$K,U2115)&amp;" vers "&amp;INDEX(10_Lieux!$L:$L,V2115)&amp;" : env. "&amp;I2115&amp;" km, "&amp;J2115&amp;" de route. Devis personnalisé, standard 24h/24 et 7j/7."</f>
        <v>Chauffeur privé de Bâle vers l'aéroport de Sion : env. 188 km, 2 h de route. Devis personnalisé, standard 24h/24 et 7j/7.</v>
      </c>
      <c r="R2115" s="14" t="n">
        <f aca="false">LEN(Q2115)</f>
        <v>121</v>
      </c>
      <c r="S2115" s="14" t="str">
        <f aca="false">INDEX(10_Lieux!$C:$C,U2115)</f>
        <v>Suisse</v>
      </c>
      <c r="T2115" s="14" t="str">
        <f aca="false">INDEX(10_Lieux!$C:$C,V2115)</f>
        <v>Suisse</v>
      </c>
      <c r="U2115" s="14" t="n">
        <f aca="false">MATCH(A2115,10_Lieux!$A:$A,0)</f>
        <v>121</v>
      </c>
      <c r="V2115" s="14" t="n">
        <f aca="false">MATCH(B2115,10_Lieux!$A:$A,0)</f>
        <v>184</v>
      </c>
      <c r="W2115" s="14" t="n">
        <f aca="false">ROUND(6371*2*ASIN(SQRT(SIN(RADIANS(INDEX(10_Lieux!$F:$F,V2115)-INDEX(10_Lieux!$F:$F,U2115))/2)^2+COS(RADIANS(INDEX(10_Lieux!$F:$F,U2115)))*COS(RADIANS(INDEX(10_Lieux!$F:$F,V2115)))*SIN(RADIANS(INDEX(10_Lieux!$G:$G,V2115)-INDEX(10_Lieux!$G:$G,U2115))/2)^2)),1)</f>
        <v>150.4</v>
      </c>
      <c r="X2115" s="14" t="n">
        <f aca="false">ROUND(I2115/IF(I2115&lt;p_seuil_vitesse,p_vit_lente,p_vit_rapide)*60/15,0)*15</f>
        <v>120</v>
      </c>
      <c r="Y2115" s="14" t="n">
        <f aca="false">MAX(IF(INDEX(10_Lieux!$B:$B,U2115)&lt;&gt;"Ville",INDEX(10_Lieux!$I:$I,U2115),0),IF(INDEX(10_Lieux!$B:$B,V2115)&lt;&gt;"Ville",INDEX(10_Lieux!$I:$I,V2115),0))</f>
        <v>250</v>
      </c>
      <c r="Z2115" s="14" t="str">
        <f aca="false">A2115&amp;"|"&amp;B2115</f>
        <v>Bâle|Sion Airport</v>
      </c>
      <c r="AA2115" s="14" t="str">
        <f aca="false">IF(I2115&lt;p_local,"Local",IF(I2115&lt;p_vv_min,"Courte distance",IF(I2115&lt;p_tres_long,"Longue distance","Très longue distance")))</f>
        <v>Longue distance</v>
      </c>
    </row>
    <row r="2116" customFormat="false" ht="15" hidden="false" customHeight="true" outlineLevel="0" collapsed="false">
      <c r="A2116" s="1" t="s">
        <v>2254</v>
      </c>
      <c r="B2116" s="1" t="s">
        <v>164</v>
      </c>
      <c r="C2116" s="1" t="s">
        <v>34</v>
      </c>
      <c r="D2116" s="1" t="s">
        <v>653</v>
      </c>
      <c r="E2116" s="1" t="s">
        <v>2297</v>
      </c>
      <c r="F2116" s="14" t="s">
        <v>40</v>
      </c>
      <c r="G2116" s="14" t="str">
        <f aca="false">IF(I2116&lt;p_local,"Local → page infra",IF(H2116&gt;=p_ph1,"Phase 1",IF(H2116&gt;=p_ph2,"Phase 2","Phase 3")))</f>
        <v>Phase 1</v>
      </c>
      <c r="H2116" s="14" t="n">
        <f aca="false">IF(I2116&lt;p_local,0,IF(C2116="Aéroport → Aéroport",p_pts_plein,IF(Y2116&gt;0,IF(I2116&lt;=Y2116,p_pts_plein,IF(I2116&lt;=p_mult2*Y2116,p_pts_moyen,p_pts_r3)),IF(I2116&gt;=p_vv_min,p_pts_plein,IF(I2116&gt;=p_vv_moy,p_pts_moyen,p_pts_court))))+IF(INDEX(10_Lieux!$D:$D,U2116)=1,p_prio1,p_prio2)+IF(INDEX(10_Lieux!$D:$D,V2116)=1,p_prio1,p_prio2)+IF(K2116="Oui",p_tf,0)+p_hub*((INDEX(10_Lieux!$H:$H,U2116)="Hub")+(INDEX(10_Lieux!$H:$H,V2116)="Hub"))+IF(OR(INDEX(10_Lieux!$H:$H,U2116)="Premium",INDEX(10_Lieux!$H:$H,V2116)="Premium"),p_prem,0))</f>
        <v>80</v>
      </c>
      <c r="I2116" s="14" t="n">
        <f aca="false">ROUND(W2116*p_facteur,0)</f>
        <v>198</v>
      </c>
      <c r="J2116" s="14" t="str">
        <f aca="false">IF(X2116&lt;60,X2116&amp;" min",INT(X2116/60)&amp;" h"&amp;IF(MOD(X2116,60)=0,""," "&amp;TEXT(MOD(X2116,60),"00")))</f>
        <v>2 h</v>
      </c>
      <c r="K2116" s="14" t="str">
        <f aca="false">IF(S2116&lt;&gt;T2116,"Oui","Non")</f>
        <v>Non</v>
      </c>
      <c r="L2116" s="14" t="str">
        <f aca="false">IF(AND(INDEX(10_Lieux!$B:$B,U2116)="Ville",INDEX(10_Lieux!$B:$B,V2116)="Ville"),"/chauffeur-prive/"&amp;INDEX(10_Lieux!$E:$E,U2116)&amp;"-"&amp;INDEX(10_Lieux!$E:$E,V2116)&amp;"/","/chauffeur-prive/"&amp;INDEX(10_Lieux!$E:$E,U2116)&amp;"/"&amp;INDEX(10_Lieux!$E:$E,V2116)&amp;"/")</f>
        <v>/chauffeur-prive/aeroport-sion/zurich/</v>
      </c>
      <c r="M2116" s="14" t="str">
        <f aca="false">IFERROR(INDEX($L:$L,MATCH(B2116&amp;"|"&amp;A2116,$Z:$Z,0)),"—")</f>
        <v>/chauffeur-prive/zurich/aeroport-sion/</v>
      </c>
      <c r="N2116" s="14" t="str">
        <f aca="false">IF(LEN("Chauffeur privé "&amp;INDEX(10_Lieux!$J:$J,U2116)&amp;" → "&amp;INDEX(10_Lieux!$J:$J,V2116)&amp;" | 24h/24")&gt;60,"Chauffeur privé "&amp;INDEX(10_Lieux!$J:$J,U2116)&amp;" → "&amp;INDEX(10_Lieux!$J:$J,V2116),"Chauffeur privé "&amp;INDEX(10_Lieux!$J:$J,U2116)&amp;" → "&amp;INDEX(10_Lieux!$J:$J,V2116)&amp;" | 24h/24")</f>
        <v>Chauffeur privé Aéroport de Sion → Zurich | 24h/24</v>
      </c>
      <c r="O2116" s="14" t="n">
        <f aca="false">LEN(N2116)</f>
        <v>50</v>
      </c>
      <c r="P2116" s="14" t="str">
        <f aca="false">"Chauffeur privé "&amp;INDEX(10_Lieux!$K:$K,U2116)&amp;" vers "&amp;INDEX(10_Lieux!$L:$L,V2116)</f>
        <v>Chauffeur privé de l'aéroport de Sion vers Zurich</v>
      </c>
      <c r="Q2116" s="14" t="str">
        <f aca="false">"Chauffeur privé "&amp;INDEX(10_Lieux!$K:$K,U2116)&amp;" vers "&amp;INDEX(10_Lieux!$L:$L,V2116)&amp;" : env. "&amp;I2116&amp;" km, "&amp;J2116&amp;" de route. Devis personnalisé, standard 24h/24 et 7j/7."</f>
        <v>Chauffeur privé de l'aéroport de Sion vers Zurich : env. 198 km, 2 h de route. Devis personnalisé, standard 24h/24 et 7j/7.</v>
      </c>
      <c r="R2116" s="14" t="n">
        <f aca="false">LEN(Q2116)</f>
        <v>123</v>
      </c>
      <c r="S2116" s="14" t="str">
        <f aca="false">INDEX(10_Lieux!$C:$C,U2116)</f>
        <v>Suisse</v>
      </c>
      <c r="T2116" s="14" t="str">
        <f aca="false">INDEX(10_Lieux!$C:$C,V2116)</f>
        <v>Suisse</v>
      </c>
      <c r="U2116" s="14" t="n">
        <f aca="false">MATCH(A2116,10_Lieux!$A:$A,0)</f>
        <v>184</v>
      </c>
      <c r="V2116" s="14" t="n">
        <f aca="false">MATCH(B2116,10_Lieux!$A:$A,0)</f>
        <v>122</v>
      </c>
      <c r="W2116" s="14" t="n">
        <f aca="false">ROUND(6371*2*ASIN(SQRT(SIN(RADIANS(INDEX(10_Lieux!$F:$F,V2116)-INDEX(10_Lieux!$F:$F,U2116))/2)^2+COS(RADIANS(INDEX(10_Lieux!$F:$F,U2116)))*COS(RADIANS(INDEX(10_Lieux!$F:$F,V2116)))*SIN(RADIANS(INDEX(10_Lieux!$G:$G,V2116)-INDEX(10_Lieux!$G:$G,U2116))/2)^2)),1)</f>
        <v>158.4</v>
      </c>
      <c r="X2116" s="14" t="n">
        <f aca="false">ROUND(I2116/IF(I2116&lt;p_seuil_vitesse,p_vit_lente,p_vit_rapide)*60/15,0)*15</f>
        <v>120</v>
      </c>
      <c r="Y2116" s="14" t="n">
        <f aca="false">MAX(IF(INDEX(10_Lieux!$B:$B,U2116)&lt;&gt;"Ville",INDEX(10_Lieux!$I:$I,U2116),0),IF(INDEX(10_Lieux!$B:$B,V2116)&lt;&gt;"Ville",INDEX(10_Lieux!$I:$I,V2116),0))</f>
        <v>250</v>
      </c>
      <c r="Z2116" s="14" t="str">
        <f aca="false">A2116&amp;"|"&amp;B2116</f>
        <v>Sion Airport|Zurich</v>
      </c>
      <c r="AA2116" s="14" t="str">
        <f aca="false">IF(I2116&lt;p_local,"Local",IF(I2116&lt;p_vv_min,"Courte distance",IF(I2116&lt;p_tres_long,"Longue distance","Très longue distance")))</f>
        <v>Longue distance</v>
      </c>
    </row>
    <row r="2117" customFormat="false" ht="15" hidden="false" customHeight="true" outlineLevel="0" collapsed="false">
      <c r="A2117" s="1" t="s">
        <v>164</v>
      </c>
      <c r="B2117" s="1" t="s">
        <v>2254</v>
      </c>
      <c r="C2117" s="1" t="s">
        <v>35</v>
      </c>
      <c r="D2117" s="1" t="s">
        <v>653</v>
      </c>
      <c r="E2117" s="1" t="s">
        <v>2298</v>
      </c>
      <c r="F2117" s="14" t="s">
        <v>40</v>
      </c>
      <c r="G2117" s="14" t="str">
        <f aca="false">IF(I2117&lt;p_local,"Local → page infra",IF(H2117&gt;=p_ph1,"Phase 1",IF(H2117&gt;=p_ph2,"Phase 2","Phase 3")))</f>
        <v>Phase 1</v>
      </c>
      <c r="H2117" s="14" t="n">
        <f aca="false">IF(I2117&lt;p_local,0,IF(C2117="Aéroport → Aéroport",p_pts_plein,IF(Y2117&gt;0,IF(I2117&lt;=Y2117,p_pts_plein,IF(I2117&lt;=p_mult2*Y2117,p_pts_moyen,p_pts_r3)),IF(I2117&gt;=p_vv_min,p_pts_plein,IF(I2117&gt;=p_vv_moy,p_pts_moyen,p_pts_court))))+IF(INDEX(10_Lieux!$D:$D,U2117)=1,p_prio1,p_prio2)+IF(INDEX(10_Lieux!$D:$D,V2117)=1,p_prio1,p_prio2)+IF(K2117="Oui",p_tf,0)+p_hub*((INDEX(10_Lieux!$H:$H,U2117)="Hub")+(INDEX(10_Lieux!$H:$H,V2117)="Hub"))+IF(OR(INDEX(10_Lieux!$H:$H,U2117)="Premium",INDEX(10_Lieux!$H:$H,V2117)="Premium"),p_prem,0))</f>
        <v>80</v>
      </c>
      <c r="I2117" s="14" t="n">
        <f aca="false">ROUND(W2117*p_facteur,0)</f>
        <v>198</v>
      </c>
      <c r="J2117" s="14" t="str">
        <f aca="false">IF(X2117&lt;60,X2117&amp;" min",INT(X2117/60)&amp;" h"&amp;IF(MOD(X2117,60)=0,""," "&amp;TEXT(MOD(X2117,60),"00")))</f>
        <v>2 h</v>
      </c>
      <c r="K2117" s="14" t="str">
        <f aca="false">IF(S2117&lt;&gt;T2117,"Oui","Non")</f>
        <v>Non</v>
      </c>
      <c r="L2117" s="14" t="str">
        <f aca="false">IF(AND(INDEX(10_Lieux!$B:$B,U2117)="Ville",INDEX(10_Lieux!$B:$B,V2117)="Ville"),"/chauffeur-prive/"&amp;INDEX(10_Lieux!$E:$E,U2117)&amp;"-"&amp;INDEX(10_Lieux!$E:$E,V2117)&amp;"/","/chauffeur-prive/"&amp;INDEX(10_Lieux!$E:$E,U2117)&amp;"/"&amp;INDEX(10_Lieux!$E:$E,V2117)&amp;"/")</f>
        <v>/chauffeur-prive/zurich/aeroport-sion/</v>
      </c>
      <c r="M2117" s="14" t="str">
        <f aca="false">IFERROR(INDEX($L:$L,MATCH(B2117&amp;"|"&amp;A2117,$Z:$Z,0)),"—")</f>
        <v>/chauffeur-prive/aeroport-sion/zurich/</v>
      </c>
      <c r="N2117" s="14" t="str">
        <f aca="false">IF(LEN("Chauffeur privé "&amp;INDEX(10_Lieux!$J:$J,U2117)&amp;" → "&amp;INDEX(10_Lieux!$J:$J,V2117)&amp;" | 24h/24")&gt;60,"Chauffeur privé "&amp;INDEX(10_Lieux!$J:$J,U2117)&amp;" → "&amp;INDEX(10_Lieux!$J:$J,V2117),"Chauffeur privé "&amp;INDEX(10_Lieux!$J:$J,U2117)&amp;" → "&amp;INDEX(10_Lieux!$J:$J,V2117)&amp;" | 24h/24")</f>
        <v>Chauffeur privé Zurich → Aéroport de Sion | 24h/24</v>
      </c>
      <c r="O2117" s="14" t="n">
        <f aca="false">LEN(N2117)</f>
        <v>50</v>
      </c>
      <c r="P2117" s="14" t="str">
        <f aca="false">"Chauffeur privé "&amp;INDEX(10_Lieux!$K:$K,U2117)&amp;" vers "&amp;INDEX(10_Lieux!$L:$L,V2117)</f>
        <v>Chauffeur privé de Zurich vers l'aéroport de Sion</v>
      </c>
      <c r="Q2117" s="14" t="str">
        <f aca="false">"Chauffeur privé "&amp;INDEX(10_Lieux!$K:$K,U2117)&amp;" vers "&amp;INDEX(10_Lieux!$L:$L,V2117)&amp;" : env. "&amp;I2117&amp;" km, "&amp;J2117&amp;" de route. Devis personnalisé, standard 24h/24 et 7j/7."</f>
        <v>Chauffeur privé de Zurich vers l'aéroport de Sion : env. 198 km, 2 h de route. Devis personnalisé, standard 24h/24 et 7j/7.</v>
      </c>
      <c r="R2117" s="14" t="n">
        <f aca="false">LEN(Q2117)</f>
        <v>123</v>
      </c>
      <c r="S2117" s="14" t="str">
        <f aca="false">INDEX(10_Lieux!$C:$C,U2117)</f>
        <v>Suisse</v>
      </c>
      <c r="T2117" s="14" t="str">
        <f aca="false">INDEX(10_Lieux!$C:$C,V2117)</f>
        <v>Suisse</v>
      </c>
      <c r="U2117" s="14" t="n">
        <f aca="false">MATCH(A2117,10_Lieux!$A:$A,0)</f>
        <v>122</v>
      </c>
      <c r="V2117" s="14" t="n">
        <f aca="false">MATCH(B2117,10_Lieux!$A:$A,0)</f>
        <v>184</v>
      </c>
      <c r="W2117" s="14" t="n">
        <f aca="false">ROUND(6371*2*ASIN(SQRT(SIN(RADIANS(INDEX(10_Lieux!$F:$F,V2117)-INDEX(10_Lieux!$F:$F,U2117))/2)^2+COS(RADIANS(INDEX(10_Lieux!$F:$F,U2117)))*COS(RADIANS(INDEX(10_Lieux!$F:$F,V2117)))*SIN(RADIANS(INDEX(10_Lieux!$G:$G,V2117)-INDEX(10_Lieux!$G:$G,U2117))/2)^2)),1)</f>
        <v>158.4</v>
      </c>
      <c r="X2117" s="14" t="n">
        <f aca="false">ROUND(I2117/IF(I2117&lt;p_seuil_vitesse,p_vit_lente,p_vit_rapide)*60/15,0)*15</f>
        <v>120</v>
      </c>
      <c r="Y2117" s="14" t="n">
        <f aca="false">MAX(IF(INDEX(10_Lieux!$B:$B,U2117)&lt;&gt;"Ville",INDEX(10_Lieux!$I:$I,U2117),0),IF(INDEX(10_Lieux!$B:$B,V2117)&lt;&gt;"Ville",INDEX(10_Lieux!$I:$I,V2117),0))</f>
        <v>250</v>
      </c>
      <c r="Z2117" s="14" t="str">
        <f aca="false">A2117&amp;"|"&amp;B2117</f>
        <v>Zurich|Sion Airport</v>
      </c>
      <c r="AA2117" s="14" t="str">
        <f aca="false">IF(I2117&lt;p_local,"Local",IF(I2117&lt;p_vv_min,"Courte distance",IF(I2117&lt;p_tres_long,"Longue distance","Très longue distance")))</f>
        <v>Longue distance</v>
      </c>
    </row>
    <row r="2118" customFormat="false" ht="15" hidden="false" customHeight="true" outlineLevel="0" collapsed="false">
      <c r="A2118" s="1" t="s">
        <v>2254</v>
      </c>
      <c r="B2118" s="1" t="s">
        <v>166</v>
      </c>
      <c r="C2118" s="1" t="s">
        <v>34</v>
      </c>
      <c r="D2118" s="1" t="s">
        <v>653</v>
      </c>
      <c r="E2118" s="1" t="s">
        <v>2299</v>
      </c>
      <c r="F2118" s="14" t="s">
        <v>40</v>
      </c>
      <c r="G2118" s="14" t="str">
        <f aca="false">IF(I2118&lt;p_local,"Local → page infra",IF(H2118&gt;=p_ph1,"Phase 1",IF(H2118&gt;=p_ph2,"Phase 2","Phase 3")))</f>
        <v>Phase 2</v>
      </c>
      <c r="H2118" s="14" t="n">
        <f aca="false">IF(I2118&lt;p_local,0,IF(C2118="Aéroport → Aéroport",p_pts_plein,IF(Y2118&gt;0,IF(I2118&lt;=Y2118,p_pts_plein,IF(I2118&lt;=p_mult2*Y2118,p_pts_moyen,p_pts_r3)),IF(I2118&gt;=p_vv_min,p_pts_plein,IF(I2118&gt;=p_vv_moy,p_pts_moyen,p_pts_court))))+IF(INDEX(10_Lieux!$D:$D,U2118)=1,p_prio1,p_prio2)+IF(INDEX(10_Lieux!$D:$D,V2118)=1,p_prio1,p_prio2)+IF(K2118="Oui",p_tf,0)+p_hub*((INDEX(10_Lieux!$H:$H,U2118)="Hub")+(INDEX(10_Lieux!$H:$H,V2118)="Hub"))+IF(OR(INDEX(10_Lieux!$H:$H,U2118)="Premium",INDEX(10_Lieux!$H:$H,V2118)="Premium"),p_prem,0))</f>
        <v>70</v>
      </c>
      <c r="I2118" s="14" t="n">
        <f aca="false">ROUND(W2118*p_facteur,0)</f>
        <v>102</v>
      </c>
      <c r="J2118" s="14" t="str">
        <f aca="false">IF(X2118&lt;60,X2118&amp;" min",INT(X2118/60)&amp;" h"&amp;IF(MOD(X2118,60)=0,""," "&amp;TEXT(MOD(X2118,60),"00")))</f>
        <v>1 h</v>
      </c>
      <c r="K2118" s="14" t="str">
        <f aca="false">IF(S2118&lt;&gt;T2118,"Oui","Non")</f>
        <v>Non</v>
      </c>
      <c r="L2118" s="14" t="str">
        <f aca="false">IF(AND(INDEX(10_Lieux!$B:$B,U2118)="Ville",INDEX(10_Lieux!$B:$B,V2118)="Ville"),"/chauffeur-prive/"&amp;INDEX(10_Lieux!$E:$E,U2118)&amp;"-"&amp;INDEX(10_Lieux!$E:$E,V2118)&amp;"/","/chauffeur-prive/"&amp;INDEX(10_Lieux!$E:$E,U2118)&amp;"/"&amp;INDEX(10_Lieux!$E:$E,V2118)&amp;"/")</f>
        <v>/chauffeur-prive/aeroport-sion/berne/</v>
      </c>
      <c r="M2118" s="14" t="str">
        <f aca="false">IFERROR(INDEX($L:$L,MATCH(B2118&amp;"|"&amp;A2118,$Z:$Z,0)),"—")</f>
        <v>/chauffeur-prive/berne/aeroport-sion/</v>
      </c>
      <c r="N2118" s="14" t="str">
        <f aca="false">IF(LEN("Chauffeur privé "&amp;INDEX(10_Lieux!$J:$J,U2118)&amp;" → "&amp;INDEX(10_Lieux!$J:$J,V2118)&amp;" | 24h/24")&gt;60,"Chauffeur privé "&amp;INDEX(10_Lieux!$J:$J,U2118)&amp;" → "&amp;INDEX(10_Lieux!$J:$J,V2118),"Chauffeur privé "&amp;INDEX(10_Lieux!$J:$J,U2118)&amp;" → "&amp;INDEX(10_Lieux!$J:$J,V2118)&amp;" | 24h/24")</f>
        <v>Chauffeur privé Aéroport de Sion → Berne | 24h/24</v>
      </c>
      <c r="O2118" s="14" t="n">
        <f aca="false">LEN(N2118)</f>
        <v>49</v>
      </c>
      <c r="P2118" s="14" t="str">
        <f aca="false">"Chauffeur privé "&amp;INDEX(10_Lieux!$K:$K,U2118)&amp;" vers "&amp;INDEX(10_Lieux!$L:$L,V2118)</f>
        <v>Chauffeur privé de l'aéroport de Sion vers Berne</v>
      </c>
      <c r="Q2118" s="14" t="str">
        <f aca="false">"Chauffeur privé "&amp;INDEX(10_Lieux!$K:$K,U2118)&amp;" vers "&amp;INDEX(10_Lieux!$L:$L,V2118)&amp;" : env. "&amp;I2118&amp;" km, "&amp;J2118&amp;" de route. Devis personnalisé, standard 24h/24 et 7j/7."</f>
        <v>Chauffeur privé de l'aéroport de Sion vers Berne : env. 102 km, 1 h de route. Devis personnalisé, standard 24h/24 et 7j/7.</v>
      </c>
      <c r="R2118" s="14" t="n">
        <f aca="false">LEN(Q2118)</f>
        <v>122</v>
      </c>
      <c r="S2118" s="14" t="str">
        <f aca="false">INDEX(10_Lieux!$C:$C,U2118)</f>
        <v>Suisse</v>
      </c>
      <c r="T2118" s="14" t="str">
        <f aca="false">INDEX(10_Lieux!$C:$C,V2118)</f>
        <v>Suisse</v>
      </c>
      <c r="U2118" s="14" t="n">
        <f aca="false">MATCH(A2118,10_Lieux!$A:$A,0)</f>
        <v>184</v>
      </c>
      <c r="V2118" s="14" t="n">
        <f aca="false">MATCH(B2118,10_Lieux!$A:$A,0)</f>
        <v>123</v>
      </c>
      <c r="W2118" s="14" t="n">
        <f aca="false">ROUND(6371*2*ASIN(SQRT(SIN(RADIANS(INDEX(10_Lieux!$F:$F,V2118)-INDEX(10_Lieux!$F:$F,U2118))/2)^2+COS(RADIANS(INDEX(10_Lieux!$F:$F,U2118)))*COS(RADIANS(INDEX(10_Lieux!$F:$F,V2118)))*SIN(RADIANS(INDEX(10_Lieux!$G:$G,V2118)-INDEX(10_Lieux!$G:$G,U2118))/2)^2)),1)</f>
        <v>81.6</v>
      </c>
      <c r="X2118" s="14" t="n">
        <f aca="false">ROUND(I2118/IF(I2118&lt;p_seuil_vitesse,p_vit_lente,p_vit_rapide)*60/15,0)*15</f>
        <v>60</v>
      </c>
      <c r="Y2118" s="14" t="n">
        <f aca="false">MAX(IF(INDEX(10_Lieux!$B:$B,U2118)&lt;&gt;"Ville",INDEX(10_Lieux!$I:$I,U2118),0),IF(INDEX(10_Lieux!$B:$B,V2118)&lt;&gt;"Ville",INDEX(10_Lieux!$I:$I,V2118),0))</f>
        <v>250</v>
      </c>
      <c r="Z2118" s="14" t="str">
        <f aca="false">A2118&amp;"|"&amp;B2118</f>
        <v>Sion Airport|Berne</v>
      </c>
      <c r="AA2118" s="14" t="str">
        <f aca="false">IF(I2118&lt;p_local,"Local",IF(I2118&lt;p_vv_min,"Courte distance",IF(I2118&lt;p_tres_long,"Longue distance","Très longue distance")))</f>
        <v>Longue distance</v>
      </c>
    </row>
    <row r="2119" customFormat="false" ht="15" hidden="false" customHeight="true" outlineLevel="0" collapsed="false">
      <c r="A2119" s="1" t="s">
        <v>166</v>
      </c>
      <c r="B2119" s="1" t="s">
        <v>2254</v>
      </c>
      <c r="C2119" s="1" t="s">
        <v>35</v>
      </c>
      <c r="D2119" s="1" t="s">
        <v>653</v>
      </c>
      <c r="E2119" s="1" t="s">
        <v>2300</v>
      </c>
      <c r="F2119" s="14" t="s">
        <v>40</v>
      </c>
      <c r="G2119" s="14" t="str">
        <f aca="false">IF(I2119&lt;p_local,"Local → page infra",IF(H2119&gt;=p_ph1,"Phase 1",IF(H2119&gt;=p_ph2,"Phase 2","Phase 3")))</f>
        <v>Phase 2</v>
      </c>
      <c r="H2119" s="14" t="n">
        <f aca="false">IF(I2119&lt;p_local,0,IF(C2119="Aéroport → Aéroport",p_pts_plein,IF(Y2119&gt;0,IF(I2119&lt;=Y2119,p_pts_plein,IF(I2119&lt;=p_mult2*Y2119,p_pts_moyen,p_pts_r3)),IF(I2119&gt;=p_vv_min,p_pts_plein,IF(I2119&gt;=p_vv_moy,p_pts_moyen,p_pts_court))))+IF(INDEX(10_Lieux!$D:$D,U2119)=1,p_prio1,p_prio2)+IF(INDEX(10_Lieux!$D:$D,V2119)=1,p_prio1,p_prio2)+IF(K2119="Oui",p_tf,0)+p_hub*((INDEX(10_Lieux!$H:$H,U2119)="Hub")+(INDEX(10_Lieux!$H:$H,V2119)="Hub"))+IF(OR(INDEX(10_Lieux!$H:$H,U2119)="Premium",INDEX(10_Lieux!$H:$H,V2119)="Premium"),p_prem,0))</f>
        <v>70</v>
      </c>
      <c r="I2119" s="14" t="n">
        <f aca="false">ROUND(W2119*p_facteur,0)</f>
        <v>102</v>
      </c>
      <c r="J2119" s="14" t="str">
        <f aca="false">IF(X2119&lt;60,X2119&amp;" min",INT(X2119/60)&amp;" h"&amp;IF(MOD(X2119,60)=0,""," "&amp;TEXT(MOD(X2119,60),"00")))</f>
        <v>1 h</v>
      </c>
      <c r="K2119" s="14" t="str">
        <f aca="false">IF(S2119&lt;&gt;T2119,"Oui","Non")</f>
        <v>Non</v>
      </c>
      <c r="L2119" s="14" t="str">
        <f aca="false">IF(AND(INDEX(10_Lieux!$B:$B,U2119)="Ville",INDEX(10_Lieux!$B:$B,V2119)="Ville"),"/chauffeur-prive/"&amp;INDEX(10_Lieux!$E:$E,U2119)&amp;"-"&amp;INDEX(10_Lieux!$E:$E,V2119)&amp;"/","/chauffeur-prive/"&amp;INDEX(10_Lieux!$E:$E,U2119)&amp;"/"&amp;INDEX(10_Lieux!$E:$E,V2119)&amp;"/")</f>
        <v>/chauffeur-prive/berne/aeroport-sion/</v>
      </c>
      <c r="M2119" s="14" t="str">
        <f aca="false">IFERROR(INDEX($L:$L,MATCH(B2119&amp;"|"&amp;A2119,$Z:$Z,0)),"—")</f>
        <v>/chauffeur-prive/aeroport-sion/berne/</v>
      </c>
      <c r="N2119" s="14" t="str">
        <f aca="false">IF(LEN("Chauffeur privé "&amp;INDEX(10_Lieux!$J:$J,U2119)&amp;" → "&amp;INDEX(10_Lieux!$J:$J,V2119)&amp;" | 24h/24")&gt;60,"Chauffeur privé "&amp;INDEX(10_Lieux!$J:$J,U2119)&amp;" → "&amp;INDEX(10_Lieux!$J:$J,V2119),"Chauffeur privé "&amp;INDEX(10_Lieux!$J:$J,U2119)&amp;" → "&amp;INDEX(10_Lieux!$J:$J,V2119)&amp;" | 24h/24")</f>
        <v>Chauffeur privé Berne → Aéroport de Sion | 24h/24</v>
      </c>
      <c r="O2119" s="14" t="n">
        <f aca="false">LEN(N2119)</f>
        <v>49</v>
      </c>
      <c r="P2119" s="14" t="str">
        <f aca="false">"Chauffeur privé "&amp;INDEX(10_Lieux!$K:$K,U2119)&amp;" vers "&amp;INDEX(10_Lieux!$L:$L,V2119)</f>
        <v>Chauffeur privé de Berne vers l'aéroport de Sion</v>
      </c>
      <c r="Q2119" s="14" t="str">
        <f aca="false">"Chauffeur privé "&amp;INDEX(10_Lieux!$K:$K,U2119)&amp;" vers "&amp;INDEX(10_Lieux!$L:$L,V2119)&amp;" : env. "&amp;I2119&amp;" km, "&amp;J2119&amp;" de route. Devis personnalisé, standard 24h/24 et 7j/7."</f>
        <v>Chauffeur privé de Berne vers l'aéroport de Sion : env. 102 km, 1 h de route. Devis personnalisé, standard 24h/24 et 7j/7.</v>
      </c>
      <c r="R2119" s="14" t="n">
        <f aca="false">LEN(Q2119)</f>
        <v>122</v>
      </c>
      <c r="S2119" s="14" t="str">
        <f aca="false">INDEX(10_Lieux!$C:$C,U2119)</f>
        <v>Suisse</v>
      </c>
      <c r="T2119" s="14" t="str">
        <f aca="false">INDEX(10_Lieux!$C:$C,V2119)</f>
        <v>Suisse</v>
      </c>
      <c r="U2119" s="14" t="n">
        <f aca="false">MATCH(A2119,10_Lieux!$A:$A,0)</f>
        <v>123</v>
      </c>
      <c r="V2119" s="14" t="n">
        <f aca="false">MATCH(B2119,10_Lieux!$A:$A,0)</f>
        <v>184</v>
      </c>
      <c r="W2119" s="14" t="n">
        <f aca="false">ROUND(6371*2*ASIN(SQRT(SIN(RADIANS(INDEX(10_Lieux!$F:$F,V2119)-INDEX(10_Lieux!$F:$F,U2119))/2)^2+COS(RADIANS(INDEX(10_Lieux!$F:$F,U2119)))*COS(RADIANS(INDEX(10_Lieux!$F:$F,V2119)))*SIN(RADIANS(INDEX(10_Lieux!$G:$G,V2119)-INDEX(10_Lieux!$G:$G,U2119))/2)^2)),1)</f>
        <v>81.6</v>
      </c>
      <c r="X2119" s="14" t="n">
        <f aca="false">ROUND(I2119/IF(I2119&lt;p_seuil_vitesse,p_vit_lente,p_vit_rapide)*60/15,0)*15</f>
        <v>60</v>
      </c>
      <c r="Y2119" s="14" t="n">
        <f aca="false">MAX(IF(INDEX(10_Lieux!$B:$B,U2119)&lt;&gt;"Ville",INDEX(10_Lieux!$I:$I,U2119),0),IF(INDEX(10_Lieux!$B:$B,V2119)&lt;&gt;"Ville",INDEX(10_Lieux!$I:$I,V2119),0))</f>
        <v>250</v>
      </c>
      <c r="Z2119" s="14" t="str">
        <f aca="false">A2119&amp;"|"&amp;B2119</f>
        <v>Berne|Sion Airport</v>
      </c>
      <c r="AA2119" s="14" t="str">
        <f aca="false">IF(I2119&lt;p_local,"Local",IF(I2119&lt;p_vv_min,"Courte distance",IF(I2119&lt;p_tres_long,"Longue distance","Très longue distance")))</f>
        <v>Longue distance</v>
      </c>
    </row>
    <row r="2120" customFormat="false" ht="15" hidden="false" customHeight="true" outlineLevel="0" collapsed="false">
      <c r="A2120" s="1" t="s">
        <v>2301</v>
      </c>
      <c r="B2120" s="1" t="s">
        <v>122</v>
      </c>
      <c r="C2120" s="1" t="s">
        <v>34</v>
      </c>
      <c r="D2120" s="1" t="s">
        <v>653</v>
      </c>
      <c r="E2120" s="1" t="s">
        <v>2302</v>
      </c>
      <c r="F2120" s="14" t="s">
        <v>40</v>
      </c>
      <c r="G2120" s="14" t="str">
        <f aca="false">IF(I2120&lt;p_local,"Local → page infra",IF(H2120&gt;=p_ph1,"Phase 1",IF(H2120&gt;=p_ph2,"Phase 2","Phase 3")))</f>
        <v>Phase 2</v>
      </c>
      <c r="H2120" s="14" t="n">
        <f aca="false">IF(I2120&lt;p_local,0,IF(C2120="Aéroport → Aéroport",p_pts_plein,IF(Y2120&gt;0,IF(I2120&lt;=Y2120,p_pts_plein,IF(I2120&lt;=p_mult2*Y2120,p_pts_moyen,p_pts_r3)),IF(I2120&gt;=p_vv_min,p_pts_plein,IF(I2120&gt;=p_vv_moy,p_pts_moyen,p_pts_court))))+IF(INDEX(10_Lieux!$D:$D,U2120)=1,p_prio1,p_prio2)+IF(INDEX(10_Lieux!$D:$D,V2120)=1,p_prio1,p_prio2)+IF(K2120="Oui",p_tf,0)+p_hub*((INDEX(10_Lieux!$H:$H,U2120)="Hub")+(INDEX(10_Lieux!$H:$H,V2120)="Hub"))+IF(OR(INDEX(10_Lieux!$H:$H,U2120)="Premium",INDEX(10_Lieux!$H:$H,V2120)="Premium"),p_prem,0))</f>
        <v>75</v>
      </c>
      <c r="I2120" s="14" t="n">
        <f aca="false">ROUND(W2120*p_facteur,0)</f>
        <v>606</v>
      </c>
      <c r="J2120" s="14" t="str">
        <f aca="false">IF(X2120&lt;60,X2120&amp;" min",INT(X2120/60)&amp;" h"&amp;IF(MOD(X2120,60)=0,""," "&amp;TEXT(MOD(X2120,60),"00")))</f>
        <v>6 h 30</v>
      </c>
      <c r="K2120" s="14" t="str">
        <f aca="false">IF(S2120&lt;&gt;T2120,"Oui","Non")</f>
        <v>Oui</v>
      </c>
      <c r="L2120" s="14" t="str">
        <f aca="false">IF(AND(INDEX(10_Lieux!$B:$B,U2120)="Ville",INDEX(10_Lieux!$B:$B,V2120)="Ville"),"/chauffeur-prive/"&amp;INDEX(10_Lieux!$E:$E,U2120)&amp;"-"&amp;INDEX(10_Lieux!$E:$E,V2120)&amp;"/","/chauffeur-prive/"&amp;INDEX(10_Lieux!$E:$E,U2120)&amp;"/"&amp;INDEX(10_Lieux!$E:$E,V2120)&amp;"/")</f>
        <v>/chauffeur-prive/aeroport-zurich/paris/</v>
      </c>
      <c r="M2120" s="14" t="str">
        <f aca="false">IFERROR(INDEX($L:$L,MATCH(B2120&amp;"|"&amp;A2120,$Z:$Z,0)),"—")</f>
        <v>/chauffeur-prive/paris/aeroport-zurich/</v>
      </c>
      <c r="N2120" s="14" t="str">
        <f aca="false">IF(LEN("Chauffeur privé "&amp;INDEX(10_Lieux!$J:$J,U2120)&amp;" → "&amp;INDEX(10_Lieux!$J:$J,V2120)&amp;" | 24h/24")&gt;60,"Chauffeur privé "&amp;INDEX(10_Lieux!$J:$J,U2120)&amp;" → "&amp;INDEX(10_Lieux!$J:$J,V2120),"Chauffeur privé "&amp;INDEX(10_Lieux!$J:$J,U2120)&amp;" → "&amp;INDEX(10_Lieux!$J:$J,V2120)&amp;" | 24h/24")</f>
        <v>Chauffeur privé Aéroport de Zurich → Paris | 24h/24</v>
      </c>
      <c r="O2120" s="14" t="n">
        <f aca="false">LEN(N2120)</f>
        <v>51</v>
      </c>
      <c r="P2120" s="14" t="str">
        <f aca="false">"Chauffeur privé "&amp;INDEX(10_Lieux!$K:$K,U2120)&amp;" vers "&amp;INDEX(10_Lieux!$L:$L,V2120)</f>
        <v>Chauffeur privé de l'aéroport de Zurich vers Paris</v>
      </c>
      <c r="Q2120" s="14" t="str">
        <f aca="false">"Chauffeur privé "&amp;INDEX(10_Lieux!$K:$K,U2120)&amp;" vers "&amp;INDEX(10_Lieux!$L:$L,V2120)&amp;" : env. "&amp;I2120&amp;" km, "&amp;J2120&amp;" de route. Devis personnalisé, standard 24h/24 et 7j/7."</f>
        <v>Chauffeur privé de l'aéroport de Zurich vers Paris : env. 606 km, 6 h 30 de route. Devis personnalisé, standard 24h/24 et 7j/7.</v>
      </c>
      <c r="R2120" s="14" t="n">
        <f aca="false">LEN(Q2120)</f>
        <v>127</v>
      </c>
      <c r="S2120" s="14" t="str">
        <f aca="false">INDEX(10_Lieux!$C:$C,U2120)</f>
        <v>Suisse</v>
      </c>
      <c r="T2120" s="14" t="str">
        <f aca="false">INDEX(10_Lieux!$C:$C,V2120)</f>
        <v>France</v>
      </c>
      <c r="U2120" s="14" t="n">
        <f aca="false">MATCH(A2120,10_Lieux!$A:$A,0)</f>
        <v>185</v>
      </c>
      <c r="V2120" s="14" t="n">
        <f aca="false">MATCH(B2120,10_Lieux!$A:$A,0)</f>
        <v>2</v>
      </c>
      <c r="W2120" s="14" t="n">
        <f aca="false">ROUND(6371*2*ASIN(SQRT(SIN(RADIANS(INDEX(10_Lieux!$F:$F,V2120)-INDEX(10_Lieux!$F:$F,U2120))/2)^2+COS(RADIANS(INDEX(10_Lieux!$F:$F,U2120)))*COS(RADIANS(INDEX(10_Lieux!$F:$F,V2120)))*SIN(RADIANS(INDEX(10_Lieux!$G:$G,V2120)-INDEX(10_Lieux!$G:$G,U2120))/2)^2)),1)</f>
        <v>485</v>
      </c>
      <c r="X2120" s="14" t="n">
        <f aca="false">ROUND(I2120/IF(I2120&lt;p_seuil_vitesse,p_vit_lente,p_vit_rapide)*60/15,0)*15</f>
        <v>390</v>
      </c>
      <c r="Y2120" s="14" t="n">
        <f aca="false">MAX(IF(INDEX(10_Lieux!$B:$B,U2120)&lt;&gt;"Ville",INDEX(10_Lieux!$I:$I,U2120),0),IF(INDEX(10_Lieux!$B:$B,V2120)&lt;&gt;"Ville",INDEX(10_Lieux!$I:$I,V2120),0))</f>
        <v>500</v>
      </c>
      <c r="Z2120" s="14" t="str">
        <f aca="false">A2120&amp;"|"&amp;B2120</f>
        <v>Zurich Airport|Paris</v>
      </c>
      <c r="AA2120" s="14" t="str">
        <f aca="false">IF(I2120&lt;p_local,"Local",IF(I2120&lt;p_vv_min,"Courte distance",IF(I2120&lt;p_tres_long,"Longue distance","Très longue distance")))</f>
        <v>Longue distance</v>
      </c>
    </row>
    <row r="2121" customFormat="false" ht="15" hidden="false" customHeight="true" outlineLevel="0" collapsed="false">
      <c r="A2121" s="1" t="s">
        <v>122</v>
      </c>
      <c r="B2121" s="1" t="s">
        <v>2301</v>
      </c>
      <c r="C2121" s="1" t="s">
        <v>35</v>
      </c>
      <c r="D2121" s="1" t="s">
        <v>653</v>
      </c>
      <c r="E2121" s="1" t="s">
        <v>2303</v>
      </c>
      <c r="F2121" s="14" t="s">
        <v>40</v>
      </c>
      <c r="G2121" s="14" t="str">
        <f aca="false">IF(I2121&lt;p_local,"Local → page infra",IF(H2121&gt;=p_ph1,"Phase 1",IF(H2121&gt;=p_ph2,"Phase 2","Phase 3")))</f>
        <v>Phase 2</v>
      </c>
      <c r="H2121" s="14" t="n">
        <f aca="false">IF(I2121&lt;p_local,0,IF(C2121="Aéroport → Aéroport",p_pts_plein,IF(Y2121&gt;0,IF(I2121&lt;=Y2121,p_pts_plein,IF(I2121&lt;=p_mult2*Y2121,p_pts_moyen,p_pts_r3)),IF(I2121&gt;=p_vv_min,p_pts_plein,IF(I2121&gt;=p_vv_moy,p_pts_moyen,p_pts_court))))+IF(INDEX(10_Lieux!$D:$D,U2121)=1,p_prio1,p_prio2)+IF(INDEX(10_Lieux!$D:$D,V2121)=1,p_prio1,p_prio2)+IF(K2121="Oui",p_tf,0)+p_hub*((INDEX(10_Lieux!$H:$H,U2121)="Hub")+(INDEX(10_Lieux!$H:$H,V2121)="Hub"))+IF(OR(INDEX(10_Lieux!$H:$H,U2121)="Premium",INDEX(10_Lieux!$H:$H,V2121)="Premium"),p_prem,0))</f>
        <v>75</v>
      </c>
      <c r="I2121" s="14" t="n">
        <f aca="false">ROUND(W2121*p_facteur,0)</f>
        <v>606</v>
      </c>
      <c r="J2121" s="14" t="str">
        <f aca="false">IF(X2121&lt;60,X2121&amp;" min",INT(X2121/60)&amp;" h"&amp;IF(MOD(X2121,60)=0,""," "&amp;TEXT(MOD(X2121,60),"00")))</f>
        <v>6 h 30</v>
      </c>
      <c r="K2121" s="14" t="str">
        <f aca="false">IF(S2121&lt;&gt;T2121,"Oui","Non")</f>
        <v>Oui</v>
      </c>
      <c r="L2121" s="14" t="str">
        <f aca="false">IF(AND(INDEX(10_Lieux!$B:$B,U2121)="Ville",INDEX(10_Lieux!$B:$B,V2121)="Ville"),"/chauffeur-prive/"&amp;INDEX(10_Lieux!$E:$E,U2121)&amp;"-"&amp;INDEX(10_Lieux!$E:$E,V2121)&amp;"/","/chauffeur-prive/"&amp;INDEX(10_Lieux!$E:$E,U2121)&amp;"/"&amp;INDEX(10_Lieux!$E:$E,V2121)&amp;"/")</f>
        <v>/chauffeur-prive/paris/aeroport-zurich/</v>
      </c>
      <c r="M2121" s="14" t="str">
        <f aca="false">IFERROR(INDEX($L:$L,MATCH(B2121&amp;"|"&amp;A2121,$Z:$Z,0)),"—")</f>
        <v>/chauffeur-prive/aeroport-zurich/paris/</v>
      </c>
      <c r="N2121" s="14" t="str">
        <f aca="false">IF(LEN("Chauffeur privé "&amp;INDEX(10_Lieux!$J:$J,U2121)&amp;" → "&amp;INDEX(10_Lieux!$J:$J,V2121)&amp;" | 24h/24")&gt;60,"Chauffeur privé "&amp;INDEX(10_Lieux!$J:$J,U2121)&amp;" → "&amp;INDEX(10_Lieux!$J:$J,V2121),"Chauffeur privé "&amp;INDEX(10_Lieux!$J:$J,U2121)&amp;" → "&amp;INDEX(10_Lieux!$J:$J,V2121)&amp;" | 24h/24")</f>
        <v>Chauffeur privé Paris → Aéroport de Zurich | 24h/24</v>
      </c>
      <c r="O2121" s="14" t="n">
        <f aca="false">LEN(N2121)</f>
        <v>51</v>
      </c>
      <c r="P2121" s="14" t="str">
        <f aca="false">"Chauffeur privé "&amp;INDEX(10_Lieux!$K:$K,U2121)&amp;" vers "&amp;INDEX(10_Lieux!$L:$L,V2121)</f>
        <v>Chauffeur privé de Paris vers l'aéroport de Zurich</v>
      </c>
      <c r="Q2121" s="14" t="str">
        <f aca="false">"Chauffeur privé "&amp;INDEX(10_Lieux!$K:$K,U2121)&amp;" vers "&amp;INDEX(10_Lieux!$L:$L,V2121)&amp;" : env. "&amp;I2121&amp;" km, "&amp;J2121&amp;" de route. Devis personnalisé, standard 24h/24 et 7j/7."</f>
        <v>Chauffeur privé de Paris vers l'aéroport de Zurich : env. 606 km, 6 h 30 de route. Devis personnalisé, standard 24h/24 et 7j/7.</v>
      </c>
      <c r="R2121" s="14" t="n">
        <f aca="false">LEN(Q2121)</f>
        <v>127</v>
      </c>
      <c r="S2121" s="14" t="str">
        <f aca="false">INDEX(10_Lieux!$C:$C,U2121)</f>
        <v>France</v>
      </c>
      <c r="T2121" s="14" t="str">
        <f aca="false">INDEX(10_Lieux!$C:$C,V2121)</f>
        <v>Suisse</v>
      </c>
      <c r="U2121" s="14" t="n">
        <f aca="false">MATCH(A2121,10_Lieux!$A:$A,0)</f>
        <v>2</v>
      </c>
      <c r="V2121" s="14" t="n">
        <f aca="false">MATCH(B2121,10_Lieux!$A:$A,0)</f>
        <v>185</v>
      </c>
      <c r="W2121" s="14" t="n">
        <f aca="false">ROUND(6371*2*ASIN(SQRT(SIN(RADIANS(INDEX(10_Lieux!$F:$F,V2121)-INDEX(10_Lieux!$F:$F,U2121))/2)^2+COS(RADIANS(INDEX(10_Lieux!$F:$F,U2121)))*COS(RADIANS(INDEX(10_Lieux!$F:$F,V2121)))*SIN(RADIANS(INDEX(10_Lieux!$G:$G,V2121)-INDEX(10_Lieux!$G:$G,U2121))/2)^2)),1)</f>
        <v>485</v>
      </c>
      <c r="X2121" s="14" t="n">
        <f aca="false">ROUND(I2121/IF(I2121&lt;p_seuil_vitesse,p_vit_lente,p_vit_rapide)*60/15,0)*15</f>
        <v>390</v>
      </c>
      <c r="Y2121" s="14" t="n">
        <f aca="false">MAX(IF(INDEX(10_Lieux!$B:$B,U2121)&lt;&gt;"Ville",INDEX(10_Lieux!$I:$I,U2121),0),IF(INDEX(10_Lieux!$B:$B,V2121)&lt;&gt;"Ville",INDEX(10_Lieux!$I:$I,V2121),0))</f>
        <v>500</v>
      </c>
      <c r="Z2121" s="14" t="str">
        <f aca="false">A2121&amp;"|"&amp;B2121</f>
        <v>Paris|Zurich Airport</v>
      </c>
      <c r="AA2121" s="14" t="str">
        <f aca="false">IF(I2121&lt;p_local,"Local",IF(I2121&lt;p_vv_min,"Courte distance",IF(I2121&lt;p_tres_long,"Longue distance","Très longue distance")))</f>
        <v>Longue distance</v>
      </c>
    </row>
    <row r="2122" customFormat="false" ht="15" hidden="false" customHeight="true" outlineLevel="0" collapsed="false">
      <c r="A2122" s="1" t="s">
        <v>2301</v>
      </c>
      <c r="B2122" s="1" t="s">
        <v>123</v>
      </c>
      <c r="C2122" s="1" t="s">
        <v>34</v>
      </c>
      <c r="D2122" s="1" t="s">
        <v>653</v>
      </c>
      <c r="E2122" s="1" t="s">
        <v>2304</v>
      </c>
      <c r="F2122" s="14" t="s">
        <v>40</v>
      </c>
      <c r="G2122" s="14" t="str">
        <f aca="false">IF(I2122&lt;p_local,"Local → page infra",IF(H2122&gt;=p_ph1,"Phase 1",IF(H2122&gt;=p_ph2,"Phase 2","Phase 3")))</f>
        <v>Phase 1</v>
      </c>
      <c r="H2122" s="14" t="n">
        <f aca="false">IF(I2122&lt;p_local,0,IF(C2122="Aéroport → Aéroport",p_pts_plein,IF(Y2122&gt;0,IF(I2122&lt;=Y2122,p_pts_plein,IF(I2122&lt;=p_mult2*Y2122,p_pts_moyen,p_pts_r3)),IF(I2122&gt;=p_vv_min,p_pts_plein,IF(I2122&gt;=p_vv_moy,p_pts_moyen,p_pts_court))))+IF(INDEX(10_Lieux!$D:$D,U2122)=1,p_prio1,p_prio2)+IF(INDEX(10_Lieux!$D:$D,V2122)=1,p_prio1,p_prio2)+IF(K2122="Oui",p_tf,0)+p_hub*((INDEX(10_Lieux!$H:$H,U2122)="Hub")+(INDEX(10_Lieux!$H:$H,V2122)="Hub"))+IF(OR(INDEX(10_Lieux!$H:$H,U2122)="Premium",INDEX(10_Lieux!$H:$H,V2122)="Premium"),p_prem,0))</f>
        <v>90</v>
      </c>
      <c r="I2122" s="14" t="n">
        <f aca="false">ROUND(W2122*p_facteur,0)</f>
        <v>425</v>
      </c>
      <c r="J2122" s="14" t="str">
        <f aca="false">IF(X2122&lt;60,X2122&amp;" min",INT(X2122/60)&amp;" h"&amp;IF(MOD(X2122,60)=0,""," "&amp;TEXT(MOD(X2122,60),"00")))</f>
        <v>4 h 30</v>
      </c>
      <c r="K2122" s="14" t="str">
        <f aca="false">IF(S2122&lt;&gt;T2122,"Oui","Non")</f>
        <v>Oui</v>
      </c>
      <c r="L2122" s="14" t="str">
        <f aca="false">IF(AND(INDEX(10_Lieux!$B:$B,U2122)="Ville",INDEX(10_Lieux!$B:$B,V2122)="Ville"),"/chauffeur-prive/"&amp;INDEX(10_Lieux!$E:$E,U2122)&amp;"-"&amp;INDEX(10_Lieux!$E:$E,V2122)&amp;"/","/chauffeur-prive/"&amp;INDEX(10_Lieux!$E:$E,U2122)&amp;"/"&amp;INDEX(10_Lieux!$E:$E,V2122)&amp;"/")</f>
        <v>/chauffeur-prive/aeroport-zurich/lyon/</v>
      </c>
      <c r="M2122" s="14" t="str">
        <f aca="false">IFERROR(INDEX($L:$L,MATCH(B2122&amp;"|"&amp;A2122,$Z:$Z,0)),"—")</f>
        <v>/chauffeur-prive/lyon/aeroport-zurich/</v>
      </c>
      <c r="N2122" s="14" t="str">
        <f aca="false">IF(LEN("Chauffeur privé "&amp;INDEX(10_Lieux!$J:$J,U2122)&amp;" → "&amp;INDEX(10_Lieux!$J:$J,V2122)&amp;" | 24h/24")&gt;60,"Chauffeur privé "&amp;INDEX(10_Lieux!$J:$J,U2122)&amp;" → "&amp;INDEX(10_Lieux!$J:$J,V2122),"Chauffeur privé "&amp;INDEX(10_Lieux!$J:$J,U2122)&amp;" → "&amp;INDEX(10_Lieux!$J:$J,V2122)&amp;" | 24h/24")</f>
        <v>Chauffeur privé Aéroport de Zurich → Lyon | 24h/24</v>
      </c>
      <c r="O2122" s="14" t="n">
        <f aca="false">LEN(N2122)</f>
        <v>50</v>
      </c>
      <c r="P2122" s="14" t="str">
        <f aca="false">"Chauffeur privé "&amp;INDEX(10_Lieux!$K:$K,U2122)&amp;" vers "&amp;INDEX(10_Lieux!$L:$L,V2122)</f>
        <v>Chauffeur privé de l'aéroport de Zurich vers Lyon</v>
      </c>
      <c r="Q2122" s="14" t="str">
        <f aca="false">"Chauffeur privé "&amp;INDEX(10_Lieux!$K:$K,U2122)&amp;" vers "&amp;INDEX(10_Lieux!$L:$L,V2122)&amp;" : env. "&amp;I2122&amp;" km, "&amp;J2122&amp;" de route. Devis personnalisé, standard 24h/24 et 7j/7."</f>
        <v>Chauffeur privé de l'aéroport de Zurich vers Lyon : env. 425 km, 4 h 30 de route. Devis personnalisé, standard 24h/24 et 7j/7.</v>
      </c>
      <c r="R2122" s="14" t="n">
        <f aca="false">LEN(Q2122)</f>
        <v>126</v>
      </c>
      <c r="S2122" s="14" t="str">
        <f aca="false">INDEX(10_Lieux!$C:$C,U2122)</f>
        <v>Suisse</v>
      </c>
      <c r="T2122" s="14" t="str">
        <f aca="false">INDEX(10_Lieux!$C:$C,V2122)</f>
        <v>France</v>
      </c>
      <c r="U2122" s="14" t="n">
        <f aca="false">MATCH(A2122,10_Lieux!$A:$A,0)</f>
        <v>185</v>
      </c>
      <c r="V2122" s="14" t="n">
        <f aca="false">MATCH(B2122,10_Lieux!$A:$A,0)</f>
        <v>8</v>
      </c>
      <c r="W2122" s="14" t="n">
        <f aca="false">ROUND(6371*2*ASIN(SQRT(SIN(RADIANS(INDEX(10_Lieux!$F:$F,V2122)-INDEX(10_Lieux!$F:$F,U2122))/2)^2+COS(RADIANS(INDEX(10_Lieux!$F:$F,U2122)))*COS(RADIANS(INDEX(10_Lieux!$F:$F,V2122)))*SIN(RADIANS(INDEX(10_Lieux!$G:$G,V2122)-INDEX(10_Lieux!$G:$G,U2122))/2)^2)),1)</f>
        <v>340.3</v>
      </c>
      <c r="X2122" s="14" t="n">
        <f aca="false">ROUND(I2122/IF(I2122&lt;p_seuil_vitesse,p_vit_lente,p_vit_rapide)*60/15,0)*15</f>
        <v>270</v>
      </c>
      <c r="Y2122" s="14" t="n">
        <f aca="false">MAX(IF(INDEX(10_Lieux!$B:$B,U2122)&lt;&gt;"Ville",INDEX(10_Lieux!$I:$I,U2122),0),IF(INDEX(10_Lieux!$B:$B,V2122)&lt;&gt;"Ville",INDEX(10_Lieux!$I:$I,V2122),0))</f>
        <v>500</v>
      </c>
      <c r="Z2122" s="14" t="str">
        <f aca="false">A2122&amp;"|"&amp;B2122</f>
        <v>Zurich Airport|Lyon</v>
      </c>
      <c r="AA2122" s="14" t="str">
        <f aca="false">IF(I2122&lt;p_local,"Local",IF(I2122&lt;p_vv_min,"Courte distance",IF(I2122&lt;p_tres_long,"Longue distance","Très longue distance")))</f>
        <v>Longue distance</v>
      </c>
    </row>
    <row r="2123" customFormat="false" ht="15" hidden="false" customHeight="true" outlineLevel="0" collapsed="false">
      <c r="A2123" s="1" t="s">
        <v>123</v>
      </c>
      <c r="B2123" s="1" t="s">
        <v>2301</v>
      </c>
      <c r="C2123" s="1" t="s">
        <v>35</v>
      </c>
      <c r="D2123" s="1" t="s">
        <v>653</v>
      </c>
      <c r="E2123" s="1" t="s">
        <v>2305</v>
      </c>
      <c r="F2123" s="14" t="s">
        <v>40</v>
      </c>
      <c r="G2123" s="14" t="str">
        <f aca="false">IF(I2123&lt;p_local,"Local → page infra",IF(H2123&gt;=p_ph1,"Phase 1",IF(H2123&gt;=p_ph2,"Phase 2","Phase 3")))</f>
        <v>Phase 1</v>
      </c>
      <c r="H2123" s="14" t="n">
        <f aca="false">IF(I2123&lt;p_local,0,IF(C2123="Aéroport → Aéroport",p_pts_plein,IF(Y2123&gt;0,IF(I2123&lt;=Y2123,p_pts_plein,IF(I2123&lt;=p_mult2*Y2123,p_pts_moyen,p_pts_r3)),IF(I2123&gt;=p_vv_min,p_pts_plein,IF(I2123&gt;=p_vv_moy,p_pts_moyen,p_pts_court))))+IF(INDEX(10_Lieux!$D:$D,U2123)=1,p_prio1,p_prio2)+IF(INDEX(10_Lieux!$D:$D,V2123)=1,p_prio1,p_prio2)+IF(K2123="Oui",p_tf,0)+p_hub*((INDEX(10_Lieux!$H:$H,U2123)="Hub")+(INDEX(10_Lieux!$H:$H,V2123)="Hub"))+IF(OR(INDEX(10_Lieux!$H:$H,U2123)="Premium",INDEX(10_Lieux!$H:$H,V2123)="Premium"),p_prem,0))</f>
        <v>90</v>
      </c>
      <c r="I2123" s="14" t="n">
        <f aca="false">ROUND(W2123*p_facteur,0)</f>
        <v>425</v>
      </c>
      <c r="J2123" s="14" t="str">
        <f aca="false">IF(X2123&lt;60,X2123&amp;" min",INT(X2123/60)&amp;" h"&amp;IF(MOD(X2123,60)=0,""," "&amp;TEXT(MOD(X2123,60),"00")))</f>
        <v>4 h 30</v>
      </c>
      <c r="K2123" s="14" t="str">
        <f aca="false">IF(S2123&lt;&gt;T2123,"Oui","Non")</f>
        <v>Oui</v>
      </c>
      <c r="L2123" s="14" t="str">
        <f aca="false">IF(AND(INDEX(10_Lieux!$B:$B,U2123)="Ville",INDEX(10_Lieux!$B:$B,V2123)="Ville"),"/chauffeur-prive/"&amp;INDEX(10_Lieux!$E:$E,U2123)&amp;"-"&amp;INDEX(10_Lieux!$E:$E,V2123)&amp;"/","/chauffeur-prive/"&amp;INDEX(10_Lieux!$E:$E,U2123)&amp;"/"&amp;INDEX(10_Lieux!$E:$E,V2123)&amp;"/")</f>
        <v>/chauffeur-prive/lyon/aeroport-zurich/</v>
      </c>
      <c r="M2123" s="14" t="str">
        <f aca="false">IFERROR(INDEX($L:$L,MATCH(B2123&amp;"|"&amp;A2123,$Z:$Z,0)),"—")</f>
        <v>/chauffeur-prive/aeroport-zurich/lyon/</v>
      </c>
      <c r="N2123" s="14" t="str">
        <f aca="false">IF(LEN("Chauffeur privé "&amp;INDEX(10_Lieux!$J:$J,U2123)&amp;" → "&amp;INDEX(10_Lieux!$J:$J,V2123)&amp;" | 24h/24")&gt;60,"Chauffeur privé "&amp;INDEX(10_Lieux!$J:$J,U2123)&amp;" → "&amp;INDEX(10_Lieux!$J:$J,V2123),"Chauffeur privé "&amp;INDEX(10_Lieux!$J:$J,U2123)&amp;" → "&amp;INDEX(10_Lieux!$J:$J,V2123)&amp;" | 24h/24")</f>
        <v>Chauffeur privé Lyon → Aéroport de Zurich | 24h/24</v>
      </c>
      <c r="O2123" s="14" t="n">
        <f aca="false">LEN(N2123)</f>
        <v>50</v>
      </c>
      <c r="P2123" s="14" t="str">
        <f aca="false">"Chauffeur privé "&amp;INDEX(10_Lieux!$K:$K,U2123)&amp;" vers "&amp;INDEX(10_Lieux!$L:$L,V2123)</f>
        <v>Chauffeur privé de Lyon vers l'aéroport de Zurich</v>
      </c>
      <c r="Q2123" s="14" t="str">
        <f aca="false">"Chauffeur privé "&amp;INDEX(10_Lieux!$K:$K,U2123)&amp;" vers "&amp;INDEX(10_Lieux!$L:$L,V2123)&amp;" : env. "&amp;I2123&amp;" km, "&amp;J2123&amp;" de route. Devis personnalisé, standard 24h/24 et 7j/7."</f>
        <v>Chauffeur privé de Lyon vers l'aéroport de Zurich : env. 425 km, 4 h 30 de route. Devis personnalisé, standard 24h/24 et 7j/7.</v>
      </c>
      <c r="R2123" s="14" t="n">
        <f aca="false">LEN(Q2123)</f>
        <v>126</v>
      </c>
      <c r="S2123" s="14" t="str">
        <f aca="false">INDEX(10_Lieux!$C:$C,U2123)</f>
        <v>France</v>
      </c>
      <c r="T2123" s="14" t="str">
        <f aca="false">INDEX(10_Lieux!$C:$C,V2123)</f>
        <v>Suisse</v>
      </c>
      <c r="U2123" s="14" t="n">
        <f aca="false">MATCH(A2123,10_Lieux!$A:$A,0)</f>
        <v>8</v>
      </c>
      <c r="V2123" s="14" t="n">
        <f aca="false">MATCH(B2123,10_Lieux!$A:$A,0)</f>
        <v>185</v>
      </c>
      <c r="W2123" s="14" t="n">
        <f aca="false">ROUND(6371*2*ASIN(SQRT(SIN(RADIANS(INDEX(10_Lieux!$F:$F,V2123)-INDEX(10_Lieux!$F:$F,U2123))/2)^2+COS(RADIANS(INDEX(10_Lieux!$F:$F,U2123)))*COS(RADIANS(INDEX(10_Lieux!$F:$F,V2123)))*SIN(RADIANS(INDEX(10_Lieux!$G:$G,V2123)-INDEX(10_Lieux!$G:$G,U2123))/2)^2)),1)</f>
        <v>340.3</v>
      </c>
      <c r="X2123" s="14" t="n">
        <f aca="false">ROUND(I2123/IF(I2123&lt;p_seuil_vitesse,p_vit_lente,p_vit_rapide)*60/15,0)*15</f>
        <v>270</v>
      </c>
      <c r="Y2123" s="14" t="n">
        <f aca="false">MAX(IF(INDEX(10_Lieux!$B:$B,U2123)&lt;&gt;"Ville",INDEX(10_Lieux!$I:$I,U2123),0),IF(INDEX(10_Lieux!$B:$B,V2123)&lt;&gt;"Ville",INDEX(10_Lieux!$I:$I,V2123),0))</f>
        <v>500</v>
      </c>
      <c r="Z2123" s="14" t="str">
        <f aca="false">A2123&amp;"|"&amp;B2123</f>
        <v>Lyon|Zurich Airport</v>
      </c>
      <c r="AA2123" s="14" t="str">
        <f aca="false">IF(I2123&lt;p_local,"Local",IF(I2123&lt;p_vv_min,"Courte distance",IF(I2123&lt;p_tres_long,"Longue distance","Très longue distance")))</f>
        <v>Longue distance</v>
      </c>
    </row>
    <row r="2124" customFormat="false" ht="15" hidden="false" customHeight="true" outlineLevel="0" collapsed="false">
      <c r="A2124" s="1" t="s">
        <v>2301</v>
      </c>
      <c r="B2124" s="1" t="s">
        <v>126</v>
      </c>
      <c r="C2124" s="1" t="s">
        <v>34</v>
      </c>
      <c r="D2124" s="1" t="s">
        <v>653</v>
      </c>
      <c r="E2124" s="1" t="s">
        <v>2306</v>
      </c>
      <c r="F2124" s="14" t="s">
        <v>40</v>
      </c>
      <c r="G2124" s="14" t="str">
        <f aca="false">IF(I2124&lt;p_local,"Local → page infra",IF(H2124&gt;=p_ph1,"Phase 1",IF(H2124&gt;=p_ph2,"Phase 2","Phase 3")))</f>
        <v>Phase 2</v>
      </c>
      <c r="H2124" s="14" t="n">
        <f aca="false">IF(I2124&lt;p_local,0,IF(C2124="Aéroport → Aéroport",p_pts_plein,IF(Y2124&gt;0,IF(I2124&lt;=Y2124,p_pts_plein,IF(I2124&lt;=p_mult2*Y2124,p_pts_moyen,p_pts_r3)),IF(I2124&gt;=p_vv_min,p_pts_plein,IF(I2124&gt;=p_vv_moy,p_pts_moyen,p_pts_court))))+IF(INDEX(10_Lieux!$D:$D,U2124)=1,p_prio1,p_prio2)+IF(INDEX(10_Lieux!$D:$D,V2124)=1,p_prio1,p_prio2)+IF(K2124="Oui",p_tf,0)+p_hub*((INDEX(10_Lieux!$H:$H,U2124)="Hub")+(INDEX(10_Lieux!$H:$H,V2124)="Hub"))+IF(OR(INDEX(10_Lieux!$H:$H,U2124)="Premium",INDEX(10_Lieux!$H:$H,V2124)="Premium"),p_prem,0))</f>
        <v>75</v>
      </c>
      <c r="I2124" s="14" t="n">
        <f aca="false">ROUND(W2124*p_facteur,0)</f>
        <v>536</v>
      </c>
      <c r="J2124" s="14" t="str">
        <f aca="false">IF(X2124&lt;60,X2124&amp;" min",INT(X2124/60)&amp;" h"&amp;IF(MOD(X2124,60)=0,""," "&amp;TEXT(MOD(X2124,60),"00")))</f>
        <v>5 h 45</v>
      </c>
      <c r="K2124" s="14" t="str">
        <f aca="false">IF(S2124&lt;&gt;T2124,"Oui","Non")</f>
        <v>Oui</v>
      </c>
      <c r="L2124" s="14" t="str">
        <f aca="false">IF(AND(INDEX(10_Lieux!$B:$B,U2124)="Ville",INDEX(10_Lieux!$B:$B,V2124)="Ville"),"/chauffeur-prive/"&amp;INDEX(10_Lieux!$E:$E,U2124)&amp;"-"&amp;INDEX(10_Lieux!$E:$E,V2124)&amp;"/","/chauffeur-prive/"&amp;INDEX(10_Lieux!$E:$E,U2124)&amp;"/"&amp;INDEX(10_Lieux!$E:$E,V2124)&amp;"/")</f>
        <v>/chauffeur-prive/aeroport-zurich/nice/</v>
      </c>
      <c r="M2124" s="14" t="str">
        <f aca="false">IFERROR(INDEX($L:$L,MATCH(B2124&amp;"|"&amp;A2124,$Z:$Z,0)),"—")</f>
        <v>/chauffeur-prive/nice/aeroport-zurich/</v>
      </c>
      <c r="N2124" s="14" t="str">
        <f aca="false">IF(LEN("Chauffeur privé "&amp;INDEX(10_Lieux!$J:$J,U2124)&amp;" → "&amp;INDEX(10_Lieux!$J:$J,V2124)&amp;" | 24h/24")&gt;60,"Chauffeur privé "&amp;INDEX(10_Lieux!$J:$J,U2124)&amp;" → "&amp;INDEX(10_Lieux!$J:$J,V2124),"Chauffeur privé "&amp;INDEX(10_Lieux!$J:$J,U2124)&amp;" → "&amp;INDEX(10_Lieux!$J:$J,V2124)&amp;" | 24h/24")</f>
        <v>Chauffeur privé Aéroport de Zurich → Nice | 24h/24</v>
      </c>
      <c r="O2124" s="14" t="n">
        <f aca="false">LEN(N2124)</f>
        <v>50</v>
      </c>
      <c r="P2124" s="14" t="str">
        <f aca="false">"Chauffeur privé "&amp;INDEX(10_Lieux!$K:$K,U2124)&amp;" vers "&amp;INDEX(10_Lieux!$L:$L,V2124)</f>
        <v>Chauffeur privé de l'aéroport de Zurich vers Nice</v>
      </c>
      <c r="Q2124" s="14" t="str">
        <f aca="false">"Chauffeur privé "&amp;INDEX(10_Lieux!$K:$K,U2124)&amp;" vers "&amp;INDEX(10_Lieux!$L:$L,V2124)&amp;" : env. "&amp;I2124&amp;" km, "&amp;J2124&amp;" de route. Devis personnalisé, standard 24h/24 et 7j/7."</f>
        <v>Chauffeur privé de l'aéroport de Zurich vers Nice : env. 536 km, 5 h 45 de route. Devis personnalisé, standard 24h/24 et 7j/7.</v>
      </c>
      <c r="R2124" s="14" t="n">
        <f aca="false">LEN(Q2124)</f>
        <v>126</v>
      </c>
      <c r="S2124" s="14" t="str">
        <f aca="false">INDEX(10_Lieux!$C:$C,U2124)</f>
        <v>Suisse</v>
      </c>
      <c r="T2124" s="14" t="str">
        <f aca="false">INDEX(10_Lieux!$C:$C,V2124)</f>
        <v>France</v>
      </c>
      <c r="U2124" s="14" t="n">
        <f aca="false">MATCH(A2124,10_Lieux!$A:$A,0)</f>
        <v>185</v>
      </c>
      <c r="V2124" s="14" t="n">
        <f aca="false">MATCH(B2124,10_Lieux!$A:$A,0)</f>
        <v>80</v>
      </c>
      <c r="W2124" s="14" t="n">
        <f aca="false">ROUND(6371*2*ASIN(SQRT(SIN(RADIANS(INDEX(10_Lieux!$F:$F,V2124)-INDEX(10_Lieux!$F:$F,U2124))/2)^2+COS(RADIANS(INDEX(10_Lieux!$F:$F,U2124)))*COS(RADIANS(INDEX(10_Lieux!$F:$F,V2124)))*SIN(RADIANS(INDEX(10_Lieux!$G:$G,V2124)-INDEX(10_Lieux!$G:$G,U2124))/2)^2)),1)</f>
        <v>428.6</v>
      </c>
      <c r="X2124" s="14" t="n">
        <f aca="false">ROUND(I2124/IF(I2124&lt;p_seuil_vitesse,p_vit_lente,p_vit_rapide)*60/15,0)*15</f>
        <v>345</v>
      </c>
      <c r="Y2124" s="14" t="n">
        <f aca="false">MAX(IF(INDEX(10_Lieux!$B:$B,U2124)&lt;&gt;"Ville",INDEX(10_Lieux!$I:$I,U2124),0),IF(INDEX(10_Lieux!$B:$B,V2124)&lt;&gt;"Ville",INDEX(10_Lieux!$I:$I,V2124),0))</f>
        <v>500</v>
      </c>
      <c r="Z2124" s="14" t="str">
        <f aca="false">A2124&amp;"|"&amp;B2124</f>
        <v>Zurich Airport|Nice</v>
      </c>
      <c r="AA2124" s="14" t="str">
        <f aca="false">IF(I2124&lt;p_local,"Local",IF(I2124&lt;p_vv_min,"Courte distance",IF(I2124&lt;p_tres_long,"Longue distance","Très longue distance")))</f>
        <v>Longue distance</v>
      </c>
    </row>
    <row r="2125" customFormat="false" ht="15" hidden="false" customHeight="true" outlineLevel="0" collapsed="false">
      <c r="A2125" s="1" t="s">
        <v>126</v>
      </c>
      <c r="B2125" s="1" t="s">
        <v>2301</v>
      </c>
      <c r="C2125" s="1" t="s">
        <v>35</v>
      </c>
      <c r="D2125" s="1" t="s">
        <v>653</v>
      </c>
      <c r="E2125" s="1" t="s">
        <v>2307</v>
      </c>
      <c r="F2125" s="14" t="s">
        <v>40</v>
      </c>
      <c r="G2125" s="14" t="str">
        <f aca="false">IF(I2125&lt;p_local,"Local → page infra",IF(H2125&gt;=p_ph1,"Phase 1",IF(H2125&gt;=p_ph2,"Phase 2","Phase 3")))</f>
        <v>Phase 2</v>
      </c>
      <c r="H2125" s="14" t="n">
        <f aca="false">IF(I2125&lt;p_local,0,IF(C2125="Aéroport → Aéroport",p_pts_plein,IF(Y2125&gt;0,IF(I2125&lt;=Y2125,p_pts_plein,IF(I2125&lt;=p_mult2*Y2125,p_pts_moyen,p_pts_r3)),IF(I2125&gt;=p_vv_min,p_pts_plein,IF(I2125&gt;=p_vv_moy,p_pts_moyen,p_pts_court))))+IF(INDEX(10_Lieux!$D:$D,U2125)=1,p_prio1,p_prio2)+IF(INDEX(10_Lieux!$D:$D,V2125)=1,p_prio1,p_prio2)+IF(K2125="Oui",p_tf,0)+p_hub*((INDEX(10_Lieux!$H:$H,U2125)="Hub")+(INDEX(10_Lieux!$H:$H,V2125)="Hub"))+IF(OR(INDEX(10_Lieux!$H:$H,U2125)="Premium",INDEX(10_Lieux!$H:$H,V2125)="Premium"),p_prem,0))</f>
        <v>75</v>
      </c>
      <c r="I2125" s="14" t="n">
        <f aca="false">ROUND(W2125*p_facteur,0)</f>
        <v>536</v>
      </c>
      <c r="J2125" s="14" t="str">
        <f aca="false">IF(X2125&lt;60,X2125&amp;" min",INT(X2125/60)&amp;" h"&amp;IF(MOD(X2125,60)=0,""," "&amp;TEXT(MOD(X2125,60),"00")))</f>
        <v>5 h 45</v>
      </c>
      <c r="K2125" s="14" t="str">
        <f aca="false">IF(S2125&lt;&gt;T2125,"Oui","Non")</f>
        <v>Oui</v>
      </c>
      <c r="L2125" s="14" t="str">
        <f aca="false">IF(AND(INDEX(10_Lieux!$B:$B,U2125)="Ville",INDEX(10_Lieux!$B:$B,V2125)="Ville"),"/chauffeur-prive/"&amp;INDEX(10_Lieux!$E:$E,U2125)&amp;"-"&amp;INDEX(10_Lieux!$E:$E,V2125)&amp;"/","/chauffeur-prive/"&amp;INDEX(10_Lieux!$E:$E,U2125)&amp;"/"&amp;INDEX(10_Lieux!$E:$E,V2125)&amp;"/")</f>
        <v>/chauffeur-prive/nice/aeroport-zurich/</v>
      </c>
      <c r="M2125" s="14" t="str">
        <f aca="false">IFERROR(INDEX($L:$L,MATCH(B2125&amp;"|"&amp;A2125,$Z:$Z,0)),"—")</f>
        <v>/chauffeur-prive/aeroport-zurich/nice/</v>
      </c>
      <c r="N2125" s="14" t="str">
        <f aca="false">IF(LEN("Chauffeur privé "&amp;INDEX(10_Lieux!$J:$J,U2125)&amp;" → "&amp;INDEX(10_Lieux!$J:$J,V2125)&amp;" | 24h/24")&gt;60,"Chauffeur privé "&amp;INDEX(10_Lieux!$J:$J,U2125)&amp;" → "&amp;INDEX(10_Lieux!$J:$J,V2125),"Chauffeur privé "&amp;INDEX(10_Lieux!$J:$J,U2125)&amp;" → "&amp;INDEX(10_Lieux!$J:$J,V2125)&amp;" | 24h/24")</f>
        <v>Chauffeur privé Nice → Aéroport de Zurich | 24h/24</v>
      </c>
      <c r="O2125" s="14" t="n">
        <f aca="false">LEN(N2125)</f>
        <v>50</v>
      </c>
      <c r="P2125" s="14" t="str">
        <f aca="false">"Chauffeur privé "&amp;INDEX(10_Lieux!$K:$K,U2125)&amp;" vers "&amp;INDEX(10_Lieux!$L:$L,V2125)</f>
        <v>Chauffeur privé de Nice vers l'aéroport de Zurich</v>
      </c>
      <c r="Q2125" s="14" t="str">
        <f aca="false">"Chauffeur privé "&amp;INDEX(10_Lieux!$K:$K,U2125)&amp;" vers "&amp;INDEX(10_Lieux!$L:$L,V2125)&amp;" : env. "&amp;I2125&amp;" km, "&amp;J2125&amp;" de route. Devis personnalisé, standard 24h/24 et 7j/7."</f>
        <v>Chauffeur privé de Nice vers l'aéroport de Zurich : env. 536 km, 5 h 45 de route. Devis personnalisé, standard 24h/24 et 7j/7.</v>
      </c>
      <c r="R2125" s="14" t="n">
        <f aca="false">LEN(Q2125)</f>
        <v>126</v>
      </c>
      <c r="S2125" s="14" t="str">
        <f aca="false">INDEX(10_Lieux!$C:$C,U2125)</f>
        <v>France</v>
      </c>
      <c r="T2125" s="14" t="str">
        <f aca="false">INDEX(10_Lieux!$C:$C,V2125)</f>
        <v>Suisse</v>
      </c>
      <c r="U2125" s="14" t="n">
        <f aca="false">MATCH(A2125,10_Lieux!$A:$A,0)</f>
        <v>80</v>
      </c>
      <c r="V2125" s="14" t="n">
        <f aca="false">MATCH(B2125,10_Lieux!$A:$A,0)</f>
        <v>185</v>
      </c>
      <c r="W2125" s="14" t="n">
        <f aca="false">ROUND(6371*2*ASIN(SQRT(SIN(RADIANS(INDEX(10_Lieux!$F:$F,V2125)-INDEX(10_Lieux!$F:$F,U2125))/2)^2+COS(RADIANS(INDEX(10_Lieux!$F:$F,U2125)))*COS(RADIANS(INDEX(10_Lieux!$F:$F,V2125)))*SIN(RADIANS(INDEX(10_Lieux!$G:$G,V2125)-INDEX(10_Lieux!$G:$G,U2125))/2)^2)),1)</f>
        <v>428.6</v>
      </c>
      <c r="X2125" s="14" t="n">
        <f aca="false">ROUND(I2125/IF(I2125&lt;p_seuil_vitesse,p_vit_lente,p_vit_rapide)*60/15,0)*15</f>
        <v>345</v>
      </c>
      <c r="Y2125" s="14" t="n">
        <f aca="false">MAX(IF(INDEX(10_Lieux!$B:$B,U2125)&lt;&gt;"Ville",INDEX(10_Lieux!$I:$I,U2125),0),IF(INDEX(10_Lieux!$B:$B,V2125)&lt;&gt;"Ville",INDEX(10_Lieux!$I:$I,V2125),0))</f>
        <v>500</v>
      </c>
      <c r="Z2125" s="14" t="str">
        <f aca="false">A2125&amp;"|"&amp;B2125</f>
        <v>Nice|Zurich Airport</v>
      </c>
      <c r="AA2125" s="14" t="str">
        <f aca="false">IF(I2125&lt;p_local,"Local",IF(I2125&lt;p_vv_min,"Courte distance",IF(I2125&lt;p_tres_long,"Longue distance","Très longue distance")))</f>
        <v>Longue distance</v>
      </c>
    </row>
    <row r="2126" customFormat="false" ht="15" hidden="false" customHeight="true" outlineLevel="0" collapsed="false">
      <c r="A2126" s="1" t="s">
        <v>2301</v>
      </c>
      <c r="B2126" s="1" t="s">
        <v>128</v>
      </c>
      <c r="C2126" s="1" t="s">
        <v>34</v>
      </c>
      <c r="D2126" s="1" t="s">
        <v>653</v>
      </c>
      <c r="E2126" s="1" t="s">
        <v>2308</v>
      </c>
      <c r="F2126" s="14" t="s">
        <v>40</v>
      </c>
      <c r="G2126" s="14" t="str">
        <f aca="false">IF(I2126&lt;p_local,"Local → page infra",IF(H2126&gt;=p_ph1,"Phase 1",IF(H2126&gt;=p_ph2,"Phase 2","Phase 3")))</f>
        <v>Phase 2</v>
      </c>
      <c r="H2126" s="14" t="n">
        <f aca="false">IF(I2126&lt;p_local,0,IF(C2126="Aéroport → Aéroport",p_pts_plein,IF(Y2126&gt;0,IF(I2126&lt;=Y2126,p_pts_plein,IF(I2126&lt;=p_mult2*Y2126,p_pts_moyen,p_pts_r3)),IF(I2126&gt;=p_vv_min,p_pts_plein,IF(I2126&gt;=p_vv_moy,p_pts_moyen,p_pts_court))))+IF(INDEX(10_Lieux!$D:$D,U2126)=1,p_prio1,p_prio2)+IF(INDEX(10_Lieux!$D:$D,V2126)=1,p_prio1,p_prio2)+IF(K2126="Oui",p_tf,0)+p_hub*((INDEX(10_Lieux!$H:$H,U2126)="Hub")+(INDEX(10_Lieux!$H:$H,V2126)="Hub"))+IF(OR(INDEX(10_Lieux!$H:$H,U2126)="Premium",INDEX(10_Lieux!$H:$H,V2126)="Premium"),p_prem,0))</f>
        <v>75</v>
      </c>
      <c r="I2126" s="14" t="n">
        <f aca="false">ROUND(W2126*p_facteur,0)</f>
        <v>656</v>
      </c>
      <c r="J2126" s="14" t="str">
        <f aca="false">IF(X2126&lt;60,X2126&amp;" min",INT(X2126/60)&amp;" h"&amp;IF(MOD(X2126,60)=0,""," "&amp;TEXT(MOD(X2126,60),"00")))</f>
        <v>7 h</v>
      </c>
      <c r="K2126" s="14" t="str">
        <f aca="false">IF(S2126&lt;&gt;T2126,"Oui","Non")</f>
        <v>Oui</v>
      </c>
      <c r="L2126" s="14" t="str">
        <f aca="false">IF(AND(INDEX(10_Lieux!$B:$B,U2126)="Ville",INDEX(10_Lieux!$B:$B,V2126)="Ville"),"/chauffeur-prive/"&amp;INDEX(10_Lieux!$E:$E,U2126)&amp;"-"&amp;INDEX(10_Lieux!$E:$E,V2126)&amp;"/","/chauffeur-prive/"&amp;INDEX(10_Lieux!$E:$E,U2126)&amp;"/"&amp;INDEX(10_Lieux!$E:$E,V2126)&amp;"/")</f>
        <v>/chauffeur-prive/aeroport-zurich/marseille/</v>
      </c>
      <c r="M2126" s="14" t="str">
        <f aca="false">IFERROR(INDEX($L:$L,MATCH(B2126&amp;"|"&amp;A2126,$Z:$Z,0)),"—")</f>
        <v>/chauffeur-prive/marseille/aeroport-zurich/</v>
      </c>
      <c r="N2126" s="14" t="str">
        <f aca="false">IF(LEN("Chauffeur privé "&amp;INDEX(10_Lieux!$J:$J,U2126)&amp;" → "&amp;INDEX(10_Lieux!$J:$J,V2126)&amp;" | 24h/24")&gt;60,"Chauffeur privé "&amp;INDEX(10_Lieux!$J:$J,U2126)&amp;" → "&amp;INDEX(10_Lieux!$J:$J,V2126),"Chauffeur privé "&amp;INDEX(10_Lieux!$J:$J,U2126)&amp;" → "&amp;INDEX(10_Lieux!$J:$J,V2126)&amp;" | 24h/24")</f>
        <v>Chauffeur privé Aéroport de Zurich → Marseille | 24h/24</v>
      </c>
      <c r="O2126" s="14" t="n">
        <f aca="false">LEN(N2126)</f>
        <v>55</v>
      </c>
      <c r="P2126" s="14" t="str">
        <f aca="false">"Chauffeur privé "&amp;INDEX(10_Lieux!$K:$K,U2126)&amp;" vers "&amp;INDEX(10_Lieux!$L:$L,V2126)</f>
        <v>Chauffeur privé de l'aéroport de Zurich vers Marseille</v>
      </c>
      <c r="Q2126" s="14" t="str">
        <f aca="false">"Chauffeur privé "&amp;INDEX(10_Lieux!$K:$K,U2126)&amp;" vers "&amp;INDEX(10_Lieux!$L:$L,V2126)&amp;" : env. "&amp;I2126&amp;" km, "&amp;J2126&amp;" de route. Devis personnalisé, standard 24h/24 et 7j/7."</f>
        <v>Chauffeur privé de l'aéroport de Zurich vers Marseille : env. 656 km, 7 h de route. Devis personnalisé, standard 24h/24 et 7j/7.</v>
      </c>
      <c r="R2126" s="14" t="n">
        <f aca="false">LEN(Q2126)</f>
        <v>128</v>
      </c>
      <c r="S2126" s="14" t="str">
        <f aca="false">INDEX(10_Lieux!$C:$C,U2126)</f>
        <v>Suisse</v>
      </c>
      <c r="T2126" s="14" t="str">
        <f aca="false">INDEX(10_Lieux!$C:$C,V2126)</f>
        <v>France</v>
      </c>
      <c r="U2126" s="14" t="n">
        <f aca="false">MATCH(A2126,10_Lieux!$A:$A,0)</f>
        <v>185</v>
      </c>
      <c r="V2126" s="14" t="n">
        <f aca="false">MATCH(B2126,10_Lieux!$A:$A,0)</f>
        <v>79</v>
      </c>
      <c r="W2126" s="14" t="n">
        <f aca="false">ROUND(6371*2*ASIN(SQRT(SIN(RADIANS(INDEX(10_Lieux!$F:$F,V2126)-INDEX(10_Lieux!$F:$F,U2126))/2)^2+COS(RADIANS(INDEX(10_Lieux!$F:$F,U2126)))*COS(RADIANS(INDEX(10_Lieux!$F:$F,V2126)))*SIN(RADIANS(INDEX(10_Lieux!$G:$G,V2126)-INDEX(10_Lieux!$G:$G,U2126))/2)^2)),1)</f>
        <v>524.9</v>
      </c>
      <c r="X2126" s="14" t="n">
        <f aca="false">ROUND(I2126/IF(I2126&lt;p_seuil_vitesse,p_vit_lente,p_vit_rapide)*60/15,0)*15</f>
        <v>420</v>
      </c>
      <c r="Y2126" s="14" t="n">
        <f aca="false">MAX(IF(INDEX(10_Lieux!$B:$B,U2126)&lt;&gt;"Ville",INDEX(10_Lieux!$I:$I,U2126),0),IF(INDEX(10_Lieux!$B:$B,V2126)&lt;&gt;"Ville",INDEX(10_Lieux!$I:$I,V2126),0))</f>
        <v>500</v>
      </c>
      <c r="Z2126" s="14" t="str">
        <f aca="false">A2126&amp;"|"&amp;B2126</f>
        <v>Zurich Airport|Marseille</v>
      </c>
      <c r="AA2126" s="14" t="str">
        <f aca="false">IF(I2126&lt;p_local,"Local",IF(I2126&lt;p_vv_min,"Courte distance",IF(I2126&lt;p_tres_long,"Longue distance","Très longue distance")))</f>
        <v>Longue distance</v>
      </c>
    </row>
    <row r="2127" customFormat="false" ht="15" hidden="false" customHeight="true" outlineLevel="0" collapsed="false">
      <c r="A2127" s="1" t="s">
        <v>128</v>
      </c>
      <c r="B2127" s="1" t="s">
        <v>2301</v>
      </c>
      <c r="C2127" s="1" t="s">
        <v>35</v>
      </c>
      <c r="D2127" s="1" t="s">
        <v>653</v>
      </c>
      <c r="E2127" s="1" t="s">
        <v>2309</v>
      </c>
      <c r="F2127" s="14" t="s">
        <v>40</v>
      </c>
      <c r="G2127" s="14" t="str">
        <f aca="false">IF(I2127&lt;p_local,"Local → page infra",IF(H2127&gt;=p_ph1,"Phase 1",IF(H2127&gt;=p_ph2,"Phase 2","Phase 3")))</f>
        <v>Phase 2</v>
      </c>
      <c r="H2127" s="14" t="n">
        <f aca="false">IF(I2127&lt;p_local,0,IF(C2127="Aéroport → Aéroport",p_pts_plein,IF(Y2127&gt;0,IF(I2127&lt;=Y2127,p_pts_plein,IF(I2127&lt;=p_mult2*Y2127,p_pts_moyen,p_pts_r3)),IF(I2127&gt;=p_vv_min,p_pts_plein,IF(I2127&gt;=p_vv_moy,p_pts_moyen,p_pts_court))))+IF(INDEX(10_Lieux!$D:$D,U2127)=1,p_prio1,p_prio2)+IF(INDEX(10_Lieux!$D:$D,V2127)=1,p_prio1,p_prio2)+IF(K2127="Oui",p_tf,0)+p_hub*((INDEX(10_Lieux!$H:$H,U2127)="Hub")+(INDEX(10_Lieux!$H:$H,V2127)="Hub"))+IF(OR(INDEX(10_Lieux!$H:$H,U2127)="Premium",INDEX(10_Lieux!$H:$H,V2127)="Premium"),p_prem,0))</f>
        <v>75</v>
      </c>
      <c r="I2127" s="14" t="n">
        <f aca="false">ROUND(W2127*p_facteur,0)</f>
        <v>656</v>
      </c>
      <c r="J2127" s="14" t="str">
        <f aca="false">IF(X2127&lt;60,X2127&amp;" min",INT(X2127/60)&amp;" h"&amp;IF(MOD(X2127,60)=0,""," "&amp;TEXT(MOD(X2127,60),"00")))</f>
        <v>7 h</v>
      </c>
      <c r="K2127" s="14" t="str">
        <f aca="false">IF(S2127&lt;&gt;T2127,"Oui","Non")</f>
        <v>Oui</v>
      </c>
      <c r="L2127" s="14" t="str">
        <f aca="false">IF(AND(INDEX(10_Lieux!$B:$B,U2127)="Ville",INDEX(10_Lieux!$B:$B,V2127)="Ville"),"/chauffeur-prive/"&amp;INDEX(10_Lieux!$E:$E,U2127)&amp;"-"&amp;INDEX(10_Lieux!$E:$E,V2127)&amp;"/","/chauffeur-prive/"&amp;INDEX(10_Lieux!$E:$E,U2127)&amp;"/"&amp;INDEX(10_Lieux!$E:$E,V2127)&amp;"/")</f>
        <v>/chauffeur-prive/marseille/aeroport-zurich/</v>
      </c>
      <c r="M2127" s="14" t="str">
        <f aca="false">IFERROR(INDEX($L:$L,MATCH(B2127&amp;"|"&amp;A2127,$Z:$Z,0)),"—")</f>
        <v>/chauffeur-prive/aeroport-zurich/marseille/</v>
      </c>
      <c r="N2127" s="14" t="str">
        <f aca="false">IF(LEN("Chauffeur privé "&amp;INDEX(10_Lieux!$J:$J,U2127)&amp;" → "&amp;INDEX(10_Lieux!$J:$J,V2127)&amp;" | 24h/24")&gt;60,"Chauffeur privé "&amp;INDEX(10_Lieux!$J:$J,U2127)&amp;" → "&amp;INDEX(10_Lieux!$J:$J,V2127),"Chauffeur privé "&amp;INDEX(10_Lieux!$J:$J,U2127)&amp;" → "&amp;INDEX(10_Lieux!$J:$J,V2127)&amp;" | 24h/24")</f>
        <v>Chauffeur privé Marseille → Aéroport de Zurich | 24h/24</v>
      </c>
      <c r="O2127" s="14" t="n">
        <f aca="false">LEN(N2127)</f>
        <v>55</v>
      </c>
      <c r="P2127" s="14" t="str">
        <f aca="false">"Chauffeur privé "&amp;INDEX(10_Lieux!$K:$K,U2127)&amp;" vers "&amp;INDEX(10_Lieux!$L:$L,V2127)</f>
        <v>Chauffeur privé de Marseille vers l'aéroport de Zurich</v>
      </c>
      <c r="Q2127" s="14" t="str">
        <f aca="false">"Chauffeur privé "&amp;INDEX(10_Lieux!$K:$K,U2127)&amp;" vers "&amp;INDEX(10_Lieux!$L:$L,V2127)&amp;" : env. "&amp;I2127&amp;" km, "&amp;J2127&amp;" de route. Devis personnalisé, standard 24h/24 et 7j/7."</f>
        <v>Chauffeur privé de Marseille vers l'aéroport de Zurich : env. 656 km, 7 h de route. Devis personnalisé, standard 24h/24 et 7j/7.</v>
      </c>
      <c r="R2127" s="14" t="n">
        <f aca="false">LEN(Q2127)</f>
        <v>128</v>
      </c>
      <c r="S2127" s="14" t="str">
        <f aca="false">INDEX(10_Lieux!$C:$C,U2127)</f>
        <v>France</v>
      </c>
      <c r="T2127" s="14" t="str">
        <f aca="false">INDEX(10_Lieux!$C:$C,V2127)</f>
        <v>Suisse</v>
      </c>
      <c r="U2127" s="14" t="n">
        <f aca="false">MATCH(A2127,10_Lieux!$A:$A,0)</f>
        <v>79</v>
      </c>
      <c r="V2127" s="14" t="n">
        <f aca="false">MATCH(B2127,10_Lieux!$A:$A,0)</f>
        <v>185</v>
      </c>
      <c r="W2127" s="14" t="n">
        <f aca="false">ROUND(6371*2*ASIN(SQRT(SIN(RADIANS(INDEX(10_Lieux!$F:$F,V2127)-INDEX(10_Lieux!$F:$F,U2127))/2)^2+COS(RADIANS(INDEX(10_Lieux!$F:$F,U2127)))*COS(RADIANS(INDEX(10_Lieux!$F:$F,V2127)))*SIN(RADIANS(INDEX(10_Lieux!$G:$G,V2127)-INDEX(10_Lieux!$G:$G,U2127))/2)^2)),1)</f>
        <v>524.9</v>
      </c>
      <c r="X2127" s="14" t="n">
        <f aca="false">ROUND(I2127/IF(I2127&lt;p_seuil_vitesse,p_vit_lente,p_vit_rapide)*60/15,0)*15</f>
        <v>420</v>
      </c>
      <c r="Y2127" s="14" t="n">
        <f aca="false">MAX(IF(INDEX(10_Lieux!$B:$B,U2127)&lt;&gt;"Ville",INDEX(10_Lieux!$I:$I,U2127),0),IF(INDEX(10_Lieux!$B:$B,V2127)&lt;&gt;"Ville",INDEX(10_Lieux!$I:$I,V2127),0))</f>
        <v>500</v>
      </c>
      <c r="Z2127" s="14" t="str">
        <f aca="false">A2127&amp;"|"&amp;B2127</f>
        <v>Marseille|Zurich Airport</v>
      </c>
      <c r="AA2127" s="14" t="str">
        <f aca="false">IF(I2127&lt;p_local,"Local",IF(I2127&lt;p_vv_min,"Courte distance",IF(I2127&lt;p_tres_long,"Longue distance","Très longue distance")))</f>
        <v>Longue distance</v>
      </c>
    </row>
    <row r="2128" customFormat="false" ht="15" hidden="false" customHeight="true" outlineLevel="0" collapsed="false">
      <c r="A2128" s="1" t="s">
        <v>2301</v>
      </c>
      <c r="B2128" s="1" t="s">
        <v>130</v>
      </c>
      <c r="C2128" s="1" t="s">
        <v>34</v>
      </c>
      <c r="D2128" s="1" t="s">
        <v>653</v>
      </c>
      <c r="E2128" s="1" t="s">
        <v>2310</v>
      </c>
      <c r="F2128" s="14" t="s">
        <v>40</v>
      </c>
      <c r="G2128" s="14" t="str">
        <f aca="false">IF(I2128&lt;p_local,"Local → page infra",IF(H2128&gt;=p_ph1,"Phase 1",IF(H2128&gt;=p_ph2,"Phase 2","Phase 3")))</f>
        <v>Phase 3</v>
      </c>
      <c r="H2128" s="14" t="n">
        <f aca="false">IF(I2128&lt;p_local,0,IF(C2128="Aéroport → Aéroport",p_pts_plein,IF(Y2128&gt;0,IF(I2128&lt;=Y2128,p_pts_plein,IF(I2128&lt;=p_mult2*Y2128,p_pts_moyen,p_pts_r3)),IF(I2128&gt;=p_vv_min,p_pts_plein,IF(I2128&gt;=p_vv_moy,p_pts_moyen,p_pts_court))))+IF(INDEX(10_Lieux!$D:$D,U2128)=1,p_prio1,p_prio2)+IF(INDEX(10_Lieux!$D:$D,V2128)=1,p_prio1,p_prio2)+IF(K2128="Oui",p_tf,0)+p_hub*((INDEX(10_Lieux!$H:$H,U2128)="Hub")+(INDEX(10_Lieux!$H:$H,V2128)="Hub"))+IF(OR(INDEX(10_Lieux!$H:$H,U2128)="Premium",INDEX(10_Lieux!$H:$H,V2128)="Premium"),p_prem,0))</f>
        <v>50</v>
      </c>
      <c r="I2128" s="14" t="n">
        <f aca="false">ROUND(W2128*p_facteur,0)</f>
        <v>951</v>
      </c>
      <c r="J2128" s="14" t="str">
        <f aca="false">IF(X2128&lt;60,X2128&amp;" min",INT(X2128/60)&amp;" h"&amp;IF(MOD(X2128,60)=0,""," "&amp;TEXT(MOD(X2128,60),"00")))</f>
        <v>10 h</v>
      </c>
      <c r="K2128" s="14" t="str">
        <f aca="false">IF(S2128&lt;&gt;T2128,"Oui","Non")</f>
        <v>Oui</v>
      </c>
      <c r="L2128" s="14" t="str">
        <f aca="false">IF(AND(INDEX(10_Lieux!$B:$B,U2128)="Ville",INDEX(10_Lieux!$B:$B,V2128)="Ville"),"/chauffeur-prive/"&amp;INDEX(10_Lieux!$E:$E,U2128)&amp;"-"&amp;INDEX(10_Lieux!$E:$E,V2128)&amp;"/","/chauffeur-prive/"&amp;INDEX(10_Lieux!$E:$E,U2128)&amp;"/"&amp;INDEX(10_Lieux!$E:$E,V2128)&amp;"/")</f>
        <v>/chauffeur-prive/aeroport-zurich/bordeaux/</v>
      </c>
      <c r="M2128" s="14" t="str">
        <f aca="false">IFERROR(INDEX($L:$L,MATCH(B2128&amp;"|"&amp;A2128,$Z:$Z,0)),"—")</f>
        <v>/chauffeur-prive/bordeaux/aeroport-zurich/</v>
      </c>
      <c r="N2128" s="14" t="str">
        <f aca="false">IF(LEN("Chauffeur privé "&amp;INDEX(10_Lieux!$J:$J,U2128)&amp;" → "&amp;INDEX(10_Lieux!$J:$J,V2128)&amp;" | 24h/24")&gt;60,"Chauffeur privé "&amp;INDEX(10_Lieux!$J:$J,U2128)&amp;" → "&amp;INDEX(10_Lieux!$J:$J,V2128),"Chauffeur privé "&amp;INDEX(10_Lieux!$J:$J,U2128)&amp;" → "&amp;INDEX(10_Lieux!$J:$J,V2128)&amp;" | 24h/24")</f>
        <v>Chauffeur privé Aéroport de Zurich → Bordeaux | 24h/24</v>
      </c>
      <c r="O2128" s="14" t="n">
        <f aca="false">LEN(N2128)</f>
        <v>54</v>
      </c>
      <c r="P2128" s="14" t="str">
        <f aca="false">"Chauffeur privé "&amp;INDEX(10_Lieux!$K:$K,U2128)&amp;" vers "&amp;INDEX(10_Lieux!$L:$L,V2128)</f>
        <v>Chauffeur privé de l'aéroport de Zurich vers Bordeaux</v>
      </c>
      <c r="Q2128" s="14" t="str">
        <f aca="false">"Chauffeur privé "&amp;INDEX(10_Lieux!$K:$K,U2128)&amp;" vers "&amp;INDEX(10_Lieux!$L:$L,V2128)&amp;" : env. "&amp;I2128&amp;" km, "&amp;J2128&amp;" de route. Devis personnalisé, standard 24h/24 et 7j/7."</f>
        <v>Chauffeur privé de l'aéroport de Zurich vers Bordeaux : env. 951 km, 10 h de route. Devis personnalisé, standard 24h/24 et 7j/7.</v>
      </c>
      <c r="R2128" s="14" t="n">
        <f aca="false">LEN(Q2128)</f>
        <v>128</v>
      </c>
      <c r="S2128" s="14" t="str">
        <f aca="false">INDEX(10_Lieux!$C:$C,U2128)</f>
        <v>Suisse</v>
      </c>
      <c r="T2128" s="14" t="str">
        <f aca="false">INDEX(10_Lieux!$C:$C,V2128)</f>
        <v>France</v>
      </c>
      <c r="U2128" s="14" t="n">
        <f aca="false">MATCH(A2128,10_Lieux!$A:$A,0)</f>
        <v>185</v>
      </c>
      <c r="V2128" s="14" t="n">
        <f aca="false">MATCH(B2128,10_Lieux!$A:$A,0)</f>
        <v>61</v>
      </c>
      <c r="W2128" s="14" t="n">
        <f aca="false">ROUND(6371*2*ASIN(SQRT(SIN(RADIANS(INDEX(10_Lieux!$F:$F,V2128)-INDEX(10_Lieux!$F:$F,U2128))/2)^2+COS(RADIANS(INDEX(10_Lieux!$F:$F,U2128)))*COS(RADIANS(INDEX(10_Lieux!$F:$F,V2128)))*SIN(RADIANS(INDEX(10_Lieux!$G:$G,V2128)-INDEX(10_Lieux!$G:$G,U2128))/2)^2)),1)</f>
        <v>760.5</v>
      </c>
      <c r="X2128" s="14" t="n">
        <f aca="false">ROUND(I2128/IF(I2128&lt;p_seuil_vitesse,p_vit_lente,p_vit_rapide)*60/15,0)*15</f>
        <v>600</v>
      </c>
      <c r="Y2128" s="14" t="n">
        <f aca="false">MAX(IF(INDEX(10_Lieux!$B:$B,U2128)&lt;&gt;"Ville",INDEX(10_Lieux!$I:$I,U2128),0),IF(INDEX(10_Lieux!$B:$B,V2128)&lt;&gt;"Ville",INDEX(10_Lieux!$I:$I,V2128),0))</f>
        <v>500</v>
      </c>
      <c r="Z2128" s="14" t="str">
        <f aca="false">A2128&amp;"|"&amp;B2128</f>
        <v>Zurich Airport|Bordeaux</v>
      </c>
      <c r="AA2128" s="14" t="str">
        <f aca="false">IF(I2128&lt;p_local,"Local",IF(I2128&lt;p_vv_min,"Courte distance",IF(I2128&lt;p_tres_long,"Longue distance","Très longue distance")))</f>
        <v>Très longue distance</v>
      </c>
    </row>
    <row r="2129" customFormat="false" ht="15" hidden="false" customHeight="true" outlineLevel="0" collapsed="false">
      <c r="A2129" s="1" t="s">
        <v>130</v>
      </c>
      <c r="B2129" s="1" t="s">
        <v>2301</v>
      </c>
      <c r="C2129" s="1" t="s">
        <v>35</v>
      </c>
      <c r="D2129" s="1" t="s">
        <v>653</v>
      </c>
      <c r="E2129" s="1" t="s">
        <v>2311</v>
      </c>
      <c r="F2129" s="14" t="s">
        <v>40</v>
      </c>
      <c r="G2129" s="14" t="str">
        <f aca="false">IF(I2129&lt;p_local,"Local → page infra",IF(H2129&gt;=p_ph1,"Phase 1",IF(H2129&gt;=p_ph2,"Phase 2","Phase 3")))</f>
        <v>Phase 3</v>
      </c>
      <c r="H2129" s="14" t="n">
        <f aca="false">IF(I2129&lt;p_local,0,IF(C2129="Aéroport → Aéroport",p_pts_plein,IF(Y2129&gt;0,IF(I2129&lt;=Y2129,p_pts_plein,IF(I2129&lt;=p_mult2*Y2129,p_pts_moyen,p_pts_r3)),IF(I2129&gt;=p_vv_min,p_pts_plein,IF(I2129&gt;=p_vv_moy,p_pts_moyen,p_pts_court))))+IF(INDEX(10_Lieux!$D:$D,U2129)=1,p_prio1,p_prio2)+IF(INDEX(10_Lieux!$D:$D,V2129)=1,p_prio1,p_prio2)+IF(K2129="Oui",p_tf,0)+p_hub*((INDEX(10_Lieux!$H:$H,U2129)="Hub")+(INDEX(10_Lieux!$H:$H,V2129)="Hub"))+IF(OR(INDEX(10_Lieux!$H:$H,U2129)="Premium",INDEX(10_Lieux!$H:$H,V2129)="Premium"),p_prem,0))</f>
        <v>50</v>
      </c>
      <c r="I2129" s="14" t="n">
        <f aca="false">ROUND(W2129*p_facteur,0)</f>
        <v>951</v>
      </c>
      <c r="J2129" s="14" t="str">
        <f aca="false">IF(X2129&lt;60,X2129&amp;" min",INT(X2129/60)&amp;" h"&amp;IF(MOD(X2129,60)=0,""," "&amp;TEXT(MOD(X2129,60),"00")))</f>
        <v>10 h</v>
      </c>
      <c r="K2129" s="14" t="str">
        <f aca="false">IF(S2129&lt;&gt;T2129,"Oui","Non")</f>
        <v>Oui</v>
      </c>
      <c r="L2129" s="14" t="str">
        <f aca="false">IF(AND(INDEX(10_Lieux!$B:$B,U2129)="Ville",INDEX(10_Lieux!$B:$B,V2129)="Ville"),"/chauffeur-prive/"&amp;INDEX(10_Lieux!$E:$E,U2129)&amp;"-"&amp;INDEX(10_Lieux!$E:$E,V2129)&amp;"/","/chauffeur-prive/"&amp;INDEX(10_Lieux!$E:$E,U2129)&amp;"/"&amp;INDEX(10_Lieux!$E:$E,V2129)&amp;"/")</f>
        <v>/chauffeur-prive/bordeaux/aeroport-zurich/</v>
      </c>
      <c r="M2129" s="14" t="str">
        <f aca="false">IFERROR(INDEX($L:$L,MATCH(B2129&amp;"|"&amp;A2129,$Z:$Z,0)),"—")</f>
        <v>/chauffeur-prive/aeroport-zurich/bordeaux/</v>
      </c>
      <c r="N2129" s="14" t="str">
        <f aca="false">IF(LEN("Chauffeur privé "&amp;INDEX(10_Lieux!$J:$J,U2129)&amp;" → "&amp;INDEX(10_Lieux!$J:$J,V2129)&amp;" | 24h/24")&gt;60,"Chauffeur privé "&amp;INDEX(10_Lieux!$J:$J,U2129)&amp;" → "&amp;INDEX(10_Lieux!$J:$J,V2129),"Chauffeur privé "&amp;INDEX(10_Lieux!$J:$J,U2129)&amp;" → "&amp;INDEX(10_Lieux!$J:$J,V2129)&amp;" | 24h/24")</f>
        <v>Chauffeur privé Bordeaux → Aéroport de Zurich | 24h/24</v>
      </c>
      <c r="O2129" s="14" t="n">
        <f aca="false">LEN(N2129)</f>
        <v>54</v>
      </c>
      <c r="P2129" s="14" t="str">
        <f aca="false">"Chauffeur privé "&amp;INDEX(10_Lieux!$K:$K,U2129)&amp;" vers "&amp;INDEX(10_Lieux!$L:$L,V2129)</f>
        <v>Chauffeur privé de Bordeaux vers l'aéroport de Zurich</v>
      </c>
      <c r="Q2129" s="14" t="str">
        <f aca="false">"Chauffeur privé "&amp;INDEX(10_Lieux!$K:$K,U2129)&amp;" vers "&amp;INDEX(10_Lieux!$L:$L,V2129)&amp;" : env. "&amp;I2129&amp;" km, "&amp;J2129&amp;" de route. Devis personnalisé, standard 24h/24 et 7j/7."</f>
        <v>Chauffeur privé de Bordeaux vers l'aéroport de Zurich : env. 951 km, 10 h de route. Devis personnalisé, standard 24h/24 et 7j/7.</v>
      </c>
      <c r="R2129" s="14" t="n">
        <f aca="false">LEN(Q2129)</f>
        <v>128</v>
      </c>
      <c r="S2129" s="14" t="str">
        <f aca="false">INDEX(10_Lieux!$C:$C,U2129)</f>
        <v>France</v>
      </c>
      <c r="T2129" s="14" t="str">
        <f aca="false">INDEX(10_Lieux!$C:$C,V2129)</f>
        <v>Suisse</v>
      </c>
      <c r="U2129" s="14" t="n">
        <f aca="false">MATCH(A2129,10_Lieux!$A:$A,0)</f>
        <v>61</v>
      </c>
      <c r="V2129" s="14" t="n">
        <f aca="false">MATCH(B2129,10_Lieux!$A:$A,0)</f>
        <v>185</v>
      </c>
      <c r="W2129" s="14" t="n">
        <f aca="false">ROUND(6371*2*ASIN(SQRT(SIN(RADIANS(INDEX(10_Lieux!$F:$F,V2129)-INDEX(10_Lieux!$F:$F,U2129))/2)^2+COS(RADIANS(INDEX(10_Lieux!$F:$F,U2129)))*COS(RADIANS(INDEX(10_Lieux!$F:$F,V2129)))*SIN(RADIANS(INDEX(10_Lieux!$G:$G,V2129)-INDEX(10_Lieux!$G:$G,U2129))/2)^2)),1)</f>
        <v>760.5</v>
      </c>
      <c r="X2129" s="14" t="n">
        <f aca="false">ROUND(I2129/IF(I2129&lt;p_seuil_vitesse,p_vit_lente,p_vit_rapide)*60/15,0)*15</f>
        <v>600</v>
      </c>
      <c r="Y2129" s="14" t="n">
        <f aca="false">MAX(IF(INDEX(10_Lieux!$B:$B,U2129)&lt;&gt;"Ville",INDEX(10_Lieux!$I:$I,U2129),0),IF(INDEX(10_Lieux!$B:$B,V2129)&lt;&gt;"Ville",INDEX(10_Lieux!$I:$I,V2129),0))</f>
        <v>500</v>
      </c>
      <c r="Z2129" s="14" t="str">
        <f aca="false">A2129&amp;"|"&amp;B2129</f>
        <v>Bordeaux|Zurich Airport</v>
      </c>
      <c r="AA2129" s="14" t="str">
        <f aca="false">IF(I2129&lt;p_local,"Local",IF(I2129&lt;p_vv_min,"Courte distance",IF(I2129&lt;p_tres_long,"Longue distance","Très longue distance")))</f>
        <v>Très longue distance</v>
      </c>
    </row>
    <row r="2130" customFormat="false" ht="15" hidden="false" customHeight="true" outlineLevel="0" collapsed="false">
      <c r="A2130" s="1" t="s">
        <v>2301</v>
      </c>
      <c r="B2130" s="1" t="s">
        <v>132</v>
      </c>
      <c r="C2130" s="1" t="s">
        <v>34</v>
      </c>
      <c r="D2130" s="1" t="s">
        <v>653</v>
      </c>
      <c r="E2130" s="1" t="s">
        <v>2312</v>
      </c>
      <c r="F2130" s="14" t="s">
        <v>40</v>
      </c>
      <c r="G2130" s="14" t="str">
        <f aca="false">IF(I2130&lt;p_local,"Local → page infra",IF(H2130&gt;=p_ph1,"Phase 1",IF(H2130&gt;=p_ph2,"Phase 2","Phase 3")))</f>
        <v>Phase 2</v>
      </c>
      <c r="H2130" s="14" t="n">
        <f aca="false">IF(I2130&lt;p_local,0,IF(C2130="Aéroport → Aéroport",p_pts_plein,IF(Y2130&gt;0,IF(I2130&lt;=Y2130,p_pts_plein,IF(I2130&lt;=p_mult2*Y2130,p_pts_moyen,p_pts_r3)),IF(I2130&gt;=p_vv_min,p_pts_plein,IF(I2130&gt;=p_vv_moy,p_pts_moyen,p_pts_court))))+IF(INDEX(10_Lieux!$D:$D,U2130)=1,p_prio1,p_prio2)+IF(INDEX(10_Lieux!$D:$D,V2130)=1,p_prio1,p_prio2)+IF(K2130="Oui",p_tf,0)+p_hub*((INDEX(10_Lieux!$H:$H,U2130)="Hub")+(INDEX(10_Lieux!$H:$H,V2130)="Hub"))+IF(OR(INDEX(10_Lieux!$H:$H,U2130)="Premium",INDEX(10_Lieux!$H:$H,V2130)="Premium"),p_prem,0))</f>
        <v>65</v>
      </c>
      <c r="I2130" s="14" t="n">
        <f aca="false">ROUND(W2130*p_facteur,0)</f>
        <v>874</v>
      </c>
      <c r="J2130" s="14" t="str">
        <f aca="false">IF(X2130&lt;60,X2130&amp;" min",INT(X2130/60)&amp;" h"&amp;IF(MOD(X2130,60)=0,""," "&amp;TEXT(MOD(X2130,60),"00")))</f>
        <v>9 h 15</v>
      </c>
      <c r="K2130" s="14" t="str">
        <f aca="false">IF(S2130&lt;&gt;T2130,"Oui","Non")</f>
        <v>Oui</v>
      </c>
      <c r="L2130" s="14" t="str">
        <f aca="false">IF(AND(INDEX(10_Lieux!$B:$B,U2130)="Ville",INDEX(10_Lieux!$B:$B,V2130)="Ville"),"/chauffeur-prive/"&amp;INDEX(10_Lieux!$E:$E,U2130)&amp;"-"&amp;INDEX(10_Lieux!$E:$E,V2130)&amp;"/","/chauffeur-prive/"&amp;INDEX(10_Lieux!$E:$E,U2130)&amp;"/"&amp;INDEX(10_Lieux!$E:$E,V2130)&amp;"/")</f>
        <v>/chauffeur-prive/aeroport-zurich/toulouse/</v>
      </c>
      <c r="M2130" s="14" t="str">
        <f aca="false">IFERROR(INDEX($L:$L,MATCH(B2130&amp;"|"&amp;A2130,$Z:$Z,0)),"—")</f>
        <v>/chauffeur-prive/toulouse/aeroport-zurich/</v>
      </c>
      <c r="N2130" s="14" t="str">
        <f aca="false">IF(LEN("Chauffeur privé "&amp;INDEX(10_Lieux!$J:$J,U2130)&amp;" → "&amp;INDEX(10_Lieux!$J:$J,V2130)&amp;" | 24h/24")&gt;60,"Chauffeur privé "&amp;INDEX(10_Lieux!$J:$J,U2130)&amp;" → "&amp;INDEX(10_Lieux!$J:$J,V2130),"Chauffeur privé "&amp;INDEX(10_Lieux!$J:$J,U2130)&amp;" → "&amp;INDEX(10_Lieux!$J:$J,V2130)&amp;" | 24h/24")</f>
        <v>Chauffeur privé Aéroport de Zurich → Toulouse | 24h/24</v>
      </c>
      <c r="O2130" s="14" t="n">
        <f aca="false">LEN(N2130)</f>
        <v>54</v>
      </c>
      <c r="P2130" s="14" t="str">
        <f aca="false">"Chauffeur privé "&amp;INDEX(10_Lieux!$K:$K,U2130)&amp;" vers "&amp;INDEX(10_Lieux!$L:$L,V2130)</f>
        <v>Chauffeur privé de l'aéroport de Zurich vers Toulouse</v>
      </c>
      <c r="Q2130" s="14" t="str">
        <f aca="false">"Chauffeur privé "&amp;INDEX(10_Lieux!$K:$K,U2130)&amp;" vers "&amp;INDEX(10_Lieux!$L:$L,V2130)&amp;" : env. "&amp;I2130&amp;" km, "&amp;J2130&amp;" de route. Devis personnalisé, standard 24h/24 et 7j/7."</f>
        <v>Chauffeur privé de l'aéroport de Zurich vers Toulouse : env. 874 km, 9 h 15 de route. Devis personnalisé, standard 24h/24 et 7j/7.</v>
      </c>
      <c r="R2130" s="14" t="n">
        <f aca="false">LEN(Q2130)</f>
        <v>130</v>
      </c>
      <c r="S2130" s="14" t="str">
        <f aca="false">INDEX(10_Lieux!$C:$C,U2130)</f>
        <v>Suisse</v>
      </c>
      <c r="T2130" s="14" t="str">
        <f aca="false">INDEX(10_Lieux!$C:$C,V2130)</f>
        <v>France</v>
      </c>
      <c r="U2130" s="14" t="n">
        <f aca="false">MATCH(A2130,10_Lieux!$A:$A,0)</f>
        <v>185</v>
      </c>
      <c r="V2130" s="14" t="n">
        <f aca="false">MATCH(B2130,10_Lieux!$A:$A,0)</f>
        <v>70</v>
      </c>
      <c r="W2130" s="14" t="n">
        <f aca="false">ROUND(6371*2*ASIN(SQRT(SIN(RADIANS(INDEX(10_Lieux!$F:$F,V2130)-INDEX(10_Lieux!$F:$F,U2130))/2)^2+COS(RADIANS(INDEX(10_Lieux!$F:$F,U2130)))*COS(RADIANS(INDEX(10_Lieux!$F:$F,V2130)))*SIN(RADIANS(INDEX(10_Lieux!$G:$G,V2130)-INDEX(10_Lieux!$G:$G,U2130))/2)^2)),1)</f>
        <v>699.3</v>
      </c>
      <c r="X2130" s="14" t="n">
        <f aca="false">ROUND(I2130/IF(I2130&lt;p_seuil_vitesse,p_vit_lente,p_vit_rapide)*60/15,0)*15</f>
        <v>555</v>
      </c>
      <c r="Y2130" s="14" t="n">
        <f aca="false">MAX(IF(INDEX(10_Lieux!$B:$B,U2130)&lt;&gt;"Ville",INDEX(10_Lieux!$I:$I,U2130),0),IF(INDEX(10_Lieux!$B:$B,V2130)&lt;&gt;"Ville",INDEX(10_Lieux!$I:$I,V2130),0))</f>
        <v>500</v>
      </c>
      <c r="Z2130" s="14" t="str">
        <f aca="false">A2130&amp;"|"&amp;B2130</f>
        <v>Zurich Airport|Toulouse</v>
      </c>
      <c r="AA2130" s="14" t="str">
        <f aca="false">IF(I2130&lt;p_local,"Local",IF(I2130&lt;p_vv_min,"Courte distance",IF(I2130&lt;p_tres_long,"Longue distance","Très longue distance")))</f>
        <v>Très longue distance</v>
      </c>
    </row>
    <row r="2131" customFormat="false" ht="15" hidden="false" customHeight="true" outlineLevel="0" collapsed="false">
      <c r="A2131" s="1" t="s">
        <v>132</v>
      </c>
      <c r="B2131" s="1" t="s">
        <v>2301</v>
      </c>
      <c r="C2131" s="1" t="s">
        <v>35</v>
      </c>
      <c r="D2131" s="1" t="s">
        <v>653</v>
      </c>
      <c r="E2131" s="1" t="s">
        <v>2313</v>
      </c>
      <c r="F2131" s="14" t="s">
        <v>40</v>
      </c>
      <c r="G2131" s="14" t="str">
        <f aca="false">IF(I2131&lt;p_local,"Local → page infra",IF(H2131&gt;=p_ph1,"Phase 1",IF(H2131&gt;=p_ph2,"Phase 2","Phase 3")))</f>
        <v>Phase 2</v>
      </c>
      <c r="H2131" s="14" t="n">
        <f aca="false">IF(I2131&lt;p_local,0,IF(C2131="Aéroport → Aéroport",p_pts_plein,IF(Y2131&gt;0,IF(I2131&lt;=Y2131,p_pts_plein,IF(I2131&lt;=p_mult2*Y2131,p_pts_moyen,p_pts_r3)),IF(I2131&gt;=p_vv_min,p_pts_plein,IF(I2131&gt;=p_vv_moy,p_pts_moyen,p_pts_court))))+IF(INDEX(10_Lieux!$D:$D,U2131)=1,p_prio1,p_prio2)+IF(INDEX(10_Lieux!$D:$D,V2131)=1,p_prio1,p_prio2)+IF(K2131="Oui",p_tf,0)+p_hub*((INDEX(10_Lieux!$H:$H,U2131)="Hub")+(INDEX(10_Lieux!$H:$H,V2131)="Hub"))+IF(OR(INDEX(10_Lieux!$H:$H,U2131)="Premium",INDEX(10_Lieux!$H:$H,V2131)="Premium"),p_prem,0))</f>
        <v>65</v>
      </c>
      <c r="I2131" s="14" t="n">
        <f aca="false">ROUND(W2131*p_facteur,0)</f>
        <v>874</v>
      </c>
      <c r="J2131" s="14" t="str">
        <f aca="false">IF(X2131&lt;60,X2131&amp;" min",INT(X2131/60)&amp;" h"&amp;IF(MOD(X2131,60)=0,""," "&amp;TEXT(MOD(X2131,60),"00")))</f>
        <v>9 h 15</v>
      </c>
      <c r="K2131" s="14" t="str">
        <f aca="false">IF(S2131&lt;&gt;T2131,"Oui","Non")</f>
        <v>Oui</v>
      </c>
      <c r="L2131" s="14" t="str">
        <f aca="false">IF(AND(INDEX(10_Lieux!$B:$B,U2131)="Ville",INDEX(10_Lieux!$B:$B,V2131)="Ville"),"/chauffeur-prive/"&amp;INDEX(10_Lieux!$E:$E,U2131)&amp;"-"&amp;INDEX(10_Lieux!$E:$E,V2131)&amp;"/","/chauffeur-prive/"&amp;INDEX(10_Lieux!$E:$E,U2131)&amp;"/"&amp;INDEX(10_Lieux!$E:$E,V2131)&amp;"/")</f>
        <v>/chauffeur-prive/toulouse/aeroport-zurich/</v>
      </c>
      <c r="M2131" s="14" t="str">
        <f aca="false">IFERROR(INDEX($L:$L,MATCH(B2131&amp;"|"&amp;A2131,$Z:$Z,0)),"—")</f>
        <v>/chauffeur-prive/aeroport-zurich/toulouse/</v>
      </c>
      <c r="N2131" s="14" t="str">
        <f aca="false">IF(LEN("Chauffeur privé "&amp;INDEX(10_Lieux!$J:$J,U2131)&amp;" → "&amp;INDEX(10_Lieux!$J:$J,V2131)&amp;" | 24h/24")&gt;60,"Chauffeur privé "&amp;INDEX(10_Lieux!$J:$J,U2131)&amp;" → "&amp;INDEX(10_Lieux!$J:$J,V2131),"Chauffeur privé "&amp;INDEX(10_Lieux!$J:$J,U2131)&amp;" → "&amp;INDEX(10_Lieux!$J:$J,V2131)&amp;" | 24h/24")</f>
        <v>Chauffeur privé Toulouse → Aéroport de Zurich | 24h/24</v>
      </c>
      <c r="O2131" s="14" t="n">
        <f aca="false">LEN(N2131)</f>
        <v>54</v>
      </c>
      <c r="P2131" s="14" t="str">
        <f aca="false">"Chauffeur privé "&amp;INDEX(10_Lieux!$K:$K,U2131)&amp;" vers "&amp;INDEX(10_Lieux!$L:$L,V2131)</f>
        <v>Chauffeur privé de Toulouse vers l'aéroport de Zurich</v>
      </c>
      <c r="Q2131" s="14" t="str">
        <f aca="false">"Chauffeur privé "&amp;INDEX(10_Lieux!$K:$K,U2131)&amp;" vers "&amp;INDEX(10_Lieux!$L:$L,V2131)&amp;" : env. "&amp;I2131&amp;" km, "&amp;J2131&amp;" de route. Devis personnalisé, standard 24h/24 et 7j/7."</f>
        <v>Chauffeur privé de Toulouse vers l'aéroport de Zurich : env. 874 km, 9 h 15 de route. Devis personnalisé, standard 24h/24 et 7j/7.</v>
      </c>
      <c r="R2131" s="14" t="n">
        <f aca="false">LEN(Q2131)</f>
        <v>130</v>
      </c>
      <c r="S2131" s="14" t="str">
        <f aca="false">INDEX(10_Lieux!$C:$C,U2131)</f>
        <v>France</v>
      </c>
      <c r="T2131" s="14" t="str">
        <f aca="false">INDEX(10_Lieux!$C:$C,V2131)</f>
        <v>Suisse</v>
      </c>
      <c r="U2131" s="14" t="n">
        <f aca="false">MATCH(A2131,10_Lieux!$A:$A,0)</f>
        <v>70</v>
      </c>
      <c r="V2131" s="14" t="n">
        <f aca="false">MATCH(B2131,10_Lieux!$A:$A,0)</f>
        <v>185</v>
      </c>
      <c r="W2131" s="14" t="n">
        <f aca="false">ROUND(6371*2*ASIN(SQRT(SIN(RADIANS(INDEX(10_Lieux!$F:$F,V2131)-INDEX(10_Lieux!$F:$F,U2131))/2)^2+COS(RADIANS(INDEX(10_Lieux!$F:$F,U2131)))*COS(RADIANS(INDEX(10_Lieux!$F:$F,V2131)))*SIN(RADIANS(INDEX(10_Lieux!$G:$G,V2131)-INDEX(10_Lieux!$G:$G,U2131))/2)^2)),1)</f>
        <v>699.3</v>
      </c>
      <c r="X2131" s="14" t="n">
        <f aca="false">ROUND(I2131/IF(I2131&lt;p_seuil_vitesse,p_vit_lente,p_vit_rapide)*60/15,0)*15</f>
        <v>555</v>
      </c>
      <c r="Y2131" s="14" t="n">
        <f aca="false">MAX(IF(INDEX(10_Lieux!$B:$B,U2131)&lt;&gt;"Ville",INDEX(10_Lieux!$I:$I,U2131),0),IF(INDEX(10_Lieux!$B:$B,V2131)&lt;&gt;"Ville",INDEX(10_Lieux!$I:$I,V2131),0))</f>
        <v>500</v>
      </c>
      <c r="Z2131" s="14" t="str">
        <f aca="false">A2131&amp;"|"&amp;B2131</f>
        <v>Toulouse|Zurich Airport</v>
      </c>
      <c r="AA2131" s="14" t="str">
        <f aca="false">IF(I2131&lt;p_local,"Local",IF(I2131&lt;p_vv_min,"Courte distance",IF(I2131&lt;p_tres_long,"Longue distance","Très longue distance")))</f>
        <v>Très longue distance</v>
      </c>
    </row>
    <row r="2132" customFormat="false" ht="15" hidden="false" customHeight="true" outlineLevel="0" collapsed="false">
      <c r="A2132" s="1" t="s">
        <v>2301</v>
      </c>
      <c r="B2132" s="1" t="s">
        <v>134</v>
      </c>
      <c r="C2132" s="1" t="s">
        <v>34</v>
      </c>
      <c r="D2132" s="1" t="s">
        <v>653</v>
      </c>
      <c r="E2132" s="1" t="s">
        <v>2314</v>
      </c>
      <c r="F2132" s="14" t="s">
        <v>40</v>
      </c>
      <c r="G2132" s="14" t="str">
        <f aca="false">IF(I2132&lt;p_local,"Local → page infra",IF(H2132&gt;=p_ph1,"Phase 1",IF(H2132&gt;=p_ph2,"Phase 2","Phase 3")))</f>
        <v>Phase 2</v>
      </c>
      <c r="H2132" s="14" t="n">
        <f aca="false">IF(I2132&lt;p_local,0,IF(C2132="Aéroport → Aéroport",p_pts_plein,IF(Y2132&gt;0,IF(I2132&lt;=Y2132,p_pts_plein,IF(I2132&lt;=p_mult2*Y2132,p_pts_moyen,p_pts_r3)),IF(I2132&gt;=p_vv_min,p_pts_plein,IF(I2132&gt;=p_vv_moy,p_pts_moyen,p_pts_court))))+IF(INDEX(10_Lieux!$D:$D,U2132)=1,p_prio1,p_prio2)+IF(INDEX(10_Lieux!$D:$D,V2132)=1,p_prio1,p_prio2)+IF(K2132="Oui",p_tf,0)+p_hub*((INDEX(10_Lieux!$H:$H,U2132)="Hub")+(INDEX(10_Lieux!$H:$H,V2132)="Hub"))+IF(OR(INDEX(10_Lieux!$H:$H,U2132)="Premium",INDEX(10_Lieux!$H:$H,V2132)="Premium"),p_prem,0))</f>
        <v>65</v>
      </c>
      <c r="I2132" s="14" t="n">
        <f aca="false">ROUND(W2132*p_facteur,0)</f>
        <v>666</v>
      </c>
      <c r="J2132" s="14" t="str">
        <f aca="false">IF(X2132&lt;60,X2132&amp;" min",INT(X2132/60)&amp;" h"&amp;IF(MOD(X2132,60)=0,""," "&amp;TEXT(MOD(X2132,60),"00")))</f>
        <v>7 h</v>
      </c>
      <c r="K2132" s="14" t="str">
        <f aca="false">IF(S2132&lt;&gt;T2132,"Oui","Non")</f>
        <v>Oui</v>
      </c>
      <c r="L2132" s="14" t="str">
        <f aca="false">IF(AND(INDEX(10_Lieux!$B:$B,U2132)="Ville",INDEX(10_Lieux!$B:$B,V2132)="Ville"),"/chauffeur-prive/"&amp;INDEX(10_Lieux!$E:$E,U2132)&amp;"-"&amp;INDEX(10_Lieux!$E:$E,V2132)&amp;"/","/chauffeur-prive/"&amp;INDEX(10_Lieux!$E:$E,U2132)&amp;"/"&amp;INDEX(10_Lieux!$E:$E,V2132)&amp;"/")</f>
        <v>/chauffeur-prive/aeroport-zurich/lille/</v>
      </c>
      <c r="M2132" s="14" t="str">
        <f aca="false">IFERROR(INDEX($L:$L,MATCH(B2132&amp;"|"&amp;A2132,$Z:$Z,0)),"—")</f>
        <v>/chauffeur-prive/lille/aeroport-zurich/</v>
      </c>
      <c r="N2132" s="14" t="str">
        <f aca="false">IF(LEN("Chauffeur privé "&amp;INDEX(10_Lieux!$J:$J,U2132)&amp;" → "&amp;INDEX(10_Lieux!$J:$J,V2132)&amp;" | 24h/24")&gt;60,"Chauffeur privé "&amp;INDEX(10_Lieux!$J:$J,U2132)&amp;" → "&amp;INDEX(10_Lieux!$J:$J,V2132),"Chauffeur privé "&amp;INDEX(10_Lieux!$J:$J,U2132)&amp;" → "&amp;INDEX(10_Lieux!$J:$J,V2132)&amp;" | 24h/24")</f>
        <v>Chauffeur privé Aéroport de Zurich → Lille | 24h/24</v>
      </c>
      <c r="O2132" s="14" t="n">
        <f aca="false">LEN(N2132)</f>
        <v>51</v>
      </c>
      <c r="P2132" s="14" t="str">
        <f aca="false">"Chauffeur privé "&amp;INDEX(10_Lieux!$K:$K,U2132)&amp;" vers "&amp;INDEX(10_Lieux!$L:$L,V2132)</f>
        <v>Chauffeur privé de l'aéroport de Zurich vers Lille</v>
      </c>
      <c r="Q2132" s="14" t="str">
        <f aca="false">"Chauffeur privé "&amp;INDEX(10_Lieux!$K:$K,U2132)&amp;" vers "&amp;INDEX(10_Lieux!$L:$L,V2132)&amp;" : env. "&amp;I2132&amp;" km, "&amp;J2132&amp;" de route. Devis personnalisé, standard 24h/24 et 7j/7."</f>
        <v>Chauffeur privé de l'aéroport de Zurich vers Lille : env. 666 km, 7 h de route. Devis personnalisé, standard 24h/24 et 7j/7.</v>
      </c>
      <c r="R2132" s="14" t="n">
        <f aca="false">LEN(Q2132)</f>
        <v>124</v>
      </c>
      <c r="S2132" s="14" t="str">
        <f aca="false">INDEX(10_Lieux!$C:$C,U2132)</f>
        <v>Suisse</v>
      </c>
      <c r="T2132" s="14" t="str">
        <f aca="false">INDEX(10_Lieux!$C:$C,V2132)</f>
        <v>France</v>
      </c>
      <c r="U2132" s="14" t="n">
        <f aca="false">MATCH(A2132,10_Lieux!$A:$A,0)</f>
        <v>185</v>
      </c>
      <c r="V2132" s="14" t="n">
        <f aca="false">MATCH(B2132,10_Lieux!$A:$A,0)</f>
        <v>37</v>
      </c>
      <c r="W2132" s="14" t="n">
        <f aca="false">ROUND(6371*2*ASIN(SQRT(SIN(RADIANS(INDEX(10_Lieux!$F:$F,V2132)-INDEX(10_Lieux!$F:$F,U2132))/2)^2+COS(RADIANS(INDEX(10_Lieux!$F:$F,U2132)))*COS(RADIANS(INDEX(10_Lieux!$F:$F,V2132)))*SIN(RADIANS(INDEX(10_Lieux!$G:$G,V2132)-INDEX(10_Lieux!$G:$G,U2132))/2)^2)),1)</f>
        <v>533.1</v>
      </c>
      <c r="X2132" s="14" t="n">
        <f aca="false">ROUND(I2132/IF(I2132&lt;p_seuil_vitesse,p_vit_lente,p_vit_rapide)*60/15,0)*15</f>
        <v>420</v>
      </c>
      <c r="Y2132" s="14" t="n">
        <f aca="false">MAX(IF(INDEX(10_Lieux!$B:$B,U2132)&lt;&gt;"Ville",INDEX(10_Lieux!$I:$I,U2132),0),IF(INDEX(10_Lieux!$B:$B,V2132)&lt;&gt;"Ville",INDEX(10_Lieux!$I:$I,V2132),0))</f>
        <v>500</v>
      </c>
      <c r="Z2132" s="14" t="str">
        <f aca="false">A2132&amp;"|"&amp;B2132</f>
        <v>Zurich Airport|Lille</v>
      </c>
      <c r="AA2132" s="14" t="str">
        <f aca="false">IF(I2132&lt;p_local,"Local",IF(I2132&lt;p_vv_min,"Courte distance",IF(I2132&lt;p_tres_long,"Longue distance","Très longue distance")))</f>
        <v>Longue distance</v>
      </c>
    </row>
    <row r="2133" customFormat="false" ht="15" hidden="false" customHeight="true" outlineLevel="0" collapsed="false">
      <c r="A2133" s="1" t="s">
        <v>134</v>
      </c>
      <c r="B2133" s="1" t="s">
        <v>2301</v>
      </c>
      <c r="C2133" s="1" t="s">
        <v>35</v>
      </c>
      <c r="D2133" s="1" t="s">
        <v>653</v>
      </c>
      <c r="E2133" s="1" t="s">
        <v>2315</v>
      </c>
      <c r="F2133" s="14" t="s">
        <v>40</v>
      </c>
      <c r="G2133" s="14" t="str">
        <f aca="false">IF(I2133&lt;p_local,"Local → page infra",IF(H2133&gt;=p_ph1,"Phase 1",IF(H2133&gt;=p_ph2,"Phase 2","Phase 3")))</f>
        <v>Phase 2</v>
      </c>
      <c r="H2133" s="14" t="n">
        <f aca="false">IF(I2133&lt;p_local,0,IF(C2133="Aéroport → Aéroport",p_pts_plein,IF(Y2133&gt;0,IF(I2133&lt;=Y2133,p_pts_plein,IF(I2133&lt;=p_mult2*Y2133,p_pts_moyen,p_pts_r3)),IF(I2133&gt;=p_vv_min,p_pts_plein,IF(I2133&gt;=p_vv_moy,p_pts_moyen,p_pts_court))))+IF(INDEX(10_Lieux!$D:$D,U2133)=1,p_prio1,p_prio2)+IF(INDEX(10_Lieux!$D:$D,V2133)=1,p_prio1,p_prio2)+IF(K2133="Oui",p_tf,0)+p_hub*((INDEX(10_Lieux!$H:$H,U2133)="Hub")+(INDEX(10_Lieux!$H:$H,V2133)="Hub"))+IF(OR(INDEX(10_Lieux!$H:$H,U2133)="Premium",INDEX(10_Lieux!$H:$H,V2133)="Premium"),p_prem,0))</f>
        <v>65</v>
      </c>
      <c r="I2133" s="14" t="n">
        <f aca="false">ROUND(W2133*p_facteur,0)</f>
        <v>666</v>
      </c>
      <c r="J2133" s="14" t="str">
        <f aca="false">IF(X2133&lt;60,X2133&amp;" min",INT(X2133/60)&amp;" h"&amp;IF(MOD(X2133,60)=0,""," "&amp;TEXT(MOD(X2133,60),"00")))</f>
        <v>7 h</v>
      </c>
      <c r="K2133" s="14" t="str">
        <f aca="false">IF(S2133&lt;&gt;T2133,"Oui","Non")</f>
        <v>Oui</v>
      </c>
      <c r="L2133" s="14" t="str">
        <f aca="false">IF(AND(INDEX(10_Lieux!$B:$B,U2133)="Ville",INDEX(10_Lieux!$B:$B,V2133)="Ville"),"/chauffeur-prive/"&amp;INDEX(10_Lieux!$E:$E,U2133)&amp;"-"&amp;INDEX(10_Lieux!$E:$E,V2133)&amp;"/","/chauffeur-prive/"&amp;INDEX(10_Lieux!$E:$E,U2133)&amp;"/"&amp;INDEX(10_Lieux!$E:$E,V2133)&amp;"/")</f>
        <v>/chauffeur-prive/lille/aeroport-zurich/</v>
      </c>
      <c r="M2133" s="14" t="str">
        <f aca="false">IFERROR(INDEX($L:$L,MATCH(B2133&amp;"|"&amp;A2133,$Z:$Z,0)),"—")</f>
        <v>/chauffeur-prive/aeroport-zurich/lille/</v>
      </c>
      <c r="N2133" s="14" t="str">
        <f aca="false">IF(LEN("Chauffeur privé "&amp;INDEX(10_Lieux!$J:$J,U2133)&amp;" → "&amp;INDEX(10_Lieux!$J:$J,V2133)&amp;" | 24h/24")&gt;60,"Chauffeur privé "&amp;INDEX(10_Lieux!$J:$J,U2133)&amp;" → "&amp;INDEX(10_Lieux!$J:$J,V2133),"Chauffeur privé "&amp;INDEX(10_Lieux!$J:$J,U2133)&amp;" → "&amp;INDEX(10_Lieux!$J:$J,V2133)&amp;" | 24h/24")</f>
        <v>Chauffeur privé Lille → Aéroport de Zurich | 24h/24</v>
      </c>
      <c r="O2133" s="14" t="n">
        <f aca="false">LEN(N2133)</f>
        <v>51</v>
      </c>
      <c r="P2133" s="14" t="str">
        <f aca="false">"Chauffeur privé "&amp;INDEX(10_Lieux!$K:$K,U2133)&amp;" vers "&amp;INDEX(10_Lieux!$L:$L,V2133)</f>
        <v>Chauffeur privé de Lille vers l'aéroport de Zurich</v>
      </c>
      <c r="Q2133" s="14" t="str">
        <f aca="false">"Chauffeur privé "&amp;INDEX(10_Lieux!$K:$K,U2133)&amp;" vers "&amp;INDEX(10_Lieux!$L:$L,V2133)&amp;" : env. "&amp;I2133&amp;" km, "&amp;J2133&amp;" de route. Devis personnalisé, standard 24h/24 et 7j/7."</f>
        <v>Chauffeur privé de Lille vers l'aéroport de Zurich : env. 666 km, 7 h de route. Devis personnalisé, standard 24h/24 et 7j/7.</v>
      </c>
      <c r="R2133" s="14" t="n">
        <f aca="false">LEN(Q2133)</f>
        <v>124</v>
      </c>
      <c r="S2133" s="14" t="str">
        <f aca="false">INDEX(10_Lieux!$C:$C,U2133)</f>
        <v>France</v>
      </c>
      <c r="T2133" s="14" t="str">
        <f aca="false">INDEX(10_Lieux!$C:$C,V2133)</f>
        <v>Suisse</v>
      </c>
      <c r="U2133" s="14" t="n">
        <f aca="false">MATCH(A2133,10_Lieux!$A:$A,0)</f>
        <v>37</v>
      </c>
      <c r="V2133" s="14" t="n">
        <f aca="false">MATCH(B2133,10_Lieux!$A:$A,0)</f>
        <v>185</v>
      </c>
      <c r="W2133" s="14" t="n">
        <f aca="false">ROUND(6371*2*ASIN(SQRT(SIN(RADIANS(INDEX(10_Lieux!$F:$F,V2133)-INDEX(10_Lieux!$F:$F,U2133))/2)^2+COS(RADIANS(INDEX(10_Lieux!$F:$F,U2133)))*COS(RADIANS(INDEX(10_Lieux!$F:$F,V2133)))*SIN(RADIANS(INDEX(10_Lieux!$G:$G,V2133)-INDEX(10_Lieux!$G:$G,U2133))/2)^2)),1)</f>
        <v>533.1</v>
      </c>
      <c r="X2133" s="14" t="n">
        <f aca="false">ROUND(I2133/IF(I2133&lt;p_seuil_vitesse,p_vit_lente,p_vit_rapide)*60/15,0)*15</f>
        <v>420</v>
      </c>
      <c r="Y2133" s="14" t="n">
        <f aca="false">MAX(IF(INDEX(10_Lieux!$B:$B,U2133)&lt;&gt;"Ville",INDEX(10_Lieux!$I:$I,U2133),0),IF(INDEX(10_Lieux!$B:$B,V2133)&lt;&gt;"Ville",INDEX(10_Lieux!$I:$I,V2133),0))</f>
        <v>500</v>
      </c>
      <c r="Z2133" s="14" t="str">
        <f aca="false">A2133&amp;"|"&amp;B2133</f>
        <v>Lille|Zurich Airport</v>
      </c>
      <c r="AA2133" s="14" t="str">
        <f aca="false">IF(I2133&lt;p_local,"Local",IF(I2133&lt;p_vv_min,"Courte distance",IF(I2133&lt;p_tres_long,"Longue distance","Très longue distance")))</f>
        <v>Longue distance</v>
      </c>
    </row>
    <row r="2134" customFormat="false" ht="15" hidden="false" customHeight="true" outlineLevel="0" collapsed="false">
      <c r="A2134" s="1" t="s">
        <v>2301</v>
      </c>
      <c r="B2134" s="1" t="s">
        <v>136</v>
      </c>
      <c r="C2134" s="1" t="s">
        <v>34</v>
      </c>
      <c r="D2134" s="1" t="s">
        <v>653</v>
      </c>
      <c r="E2134" s="1" t="s">
        <v>2316</v>
      </c>
      <c r="F2134" s="14" t="s">
        <v>40</v>
      </c>
      <c r="G2134" s="14" t="str">
        <f aca="false">IF(I2134&lt;p_local,"Local → page infra",IF(H2134&gt;=p_ph1,"Phase 1",IF(H2134&gt;=p_ph2,"Phase 2","Phase 3")))</f>
        <v>Phase 1</v>
      </c>
      <c r="H2134" s="14" t="n">
        <f aca="false">IF(I2134&lt;p_local,0,IF(C2134="Aéroport → Aéroport",p_pts_plein,IF(Y2134&gt;0,IF(I2134&lt;=Y2134,p_pts_plein,IF(I2134&lt;=p_mult2*Y2134,p_pts_moyen,p_pts_r3)),IF(I2134&gt;=p_vv_min,p_pts_plein,IF(I2134&gt;=p_vv_moy,p_pts_moyen,p_pts_court))))+IF(INDEX(10_Lieux!$D:$D,U2134)=1,p_prio1,p_prio2)+IF(INDEX(10_Lieux!$D:$D,V2134)=1,p_prio1,p_prio2)+IF(K2134="Oui",p_tf,0)+p_hub*((INDEX(10_Lieux!$H:$H,U2134)="Hub")+(INDEX(10_Lieux!$H:$H,V2134)="Hub"))+IF(OR(INDEX(10_Lieux!$H:$H,U2134)="Premium",INDEX(10_Lieux!$H:$H,V2134)="Premium"),p_prem,0))</f>
        <v>80</v>
      </c>
      <c r="I2134" s="14" t="n">
        <f aca="false">ROUND(W2134*p_facteur,0)</f>
        <v>172</v>
      </c>
      <c r="J2134" s="14" t="str">
        <f aca="false">IF(X2134&lt;60,X2134&amp;" min",INT(X2134/60)&amp;" h"&amp;IF(MOD(X2134,60)=0,""," "&amp;TEXT(MOD(X2134,60),"00")))</f>
        <v>1 h 45</v>
      </c>
      <c r="K2134" s="14" t="str">
        <f aca="false">IF(S2134&lt;&gt;T2134,"Oui","Non")</f>
        <v>Oui</v>
      </c>
      <c r="L2134" s="14" t="str">
        <f aca="false">IF(AND(INDEX(10_Lieux!$B:$B,U2134)="Ville",INDEX(10_Lieux!$B:$B,V2134)="Ville"),"/chauffeur-prive/"&amp;INDEX(10_Lieux!$E:$E,U2134)&amp;"-"&amp;INDEX(10_Lieux!$E:$E,V2134)&amp;"/","/chauffeur-prive/"&amp;INDEX(10_Lieux!$E:$E,U2134)&amp;"/"&amp;INDEX(10_Lieux!$E:$E,V2134)&amp;"/")</f>
        <v>/chauffeur-prive/aeroport-zurich/strasbourg/</v>
      </c>
      <c r="M2134" s="14" t="str">
        <f aca="false">IFERROR(INDEX($L:$L,MATCH(B2134&amp;"|"&amp;A2134,$Z:$Z,0)),"—")</f>
        <v>/chauffeur-prive/strasbourg/aeroport-zurich/</v>
      </c>
      <c r="N2134" s="14" t="str">
        <f aca="false">IF(LEN("Chauffeur privé "&amp;INDEX(10_Lieux!$J:$J,U2134)&amp;" → "&amp;INDEX(10_Lieux!$J:$J,V2134)&amp;" | 24h/24")&gt;60,"Chauffeur privé "&amp;INDEX(10_Lieux!$J:$J,U2134)&amp;" → "&amp;INDEX(10_Lieux!$J:$J,V2134),"Chauffeur privé "&amp;INDEX(10_Lieux!$J:$J,U2134)&amp;" → "&amp;INDEX(10_Lieux!$J:$J,V2134)&amp;" | 24h/24")</f>
        <v>Chauffeur privé Aéroport de Zurich → Strasbourg | 24h/24</v>
      </c>
      <c r="O2134" s="14" t="n">
        <f aca="false">LEN(N2134)</f>
        <v>56</v>
      </c>
      <c r="P2134" s="14" t="str">
        <f aca="false">"Chauffeur privé "&amp;INDEX(10_Lieux!$K:$K,U2134)&amp;" vers "&amp;INDEX(10_Lieux!$L:$L,V2134)</f>
        <v>Chauffeur privé de l'aéroport de Zurich vers Strasbourg</v>
      </c>
      <c r="Q2134" s="14" t="str">
        <f aca="false">"Chauffeur privé "&amp;INDEX(10_Lieux!$K:$K,U2134)&amp;" vers "&amp;INDEX(10_Lieux!$L:$L,V2134)&amp;" : env. "&amp;I2134&amp;" km, "&amp;J2134&amp;" de route. Devis personnalisé, standard 24h/24 et 7j/7."</f>
        <v>Chauffeur privé de l'aéroport de Zurich vers Strasbourg : env. 172 km, 1 h 45 de route. Devis personnalisé, standard 24h/24 et 7j/7.</v>
      </c>
      <c r="R2134" s="14" t="n">
        <f aca="false">LEN(Q2134)</f>
        <v>132</v>
      </c>
      <c r="S2134" s="14" t="str">
        <f aca="false">INDEX(10_Lieux!$C:$C,U2134)</f>
        <v>Suisse</v>
      </c>
      <c r="T2134" s="14" t="str">
        <f aca="false">INDEX(10_Lieux!$C:$C,V2134)</f>
        <v>France</v>
      </c>
      <c r="U2134" s="14" t="n">
        <f aca="false">MATCH(A2134,10_Lieux!$A:$A,0)</f>
        <v>185</v>
      </c>
      <c r="V2134" s="14" t="n">
        <f aca="false">MATCH(B2134,10_Lieux!$A:$A,0)</f>
        <v>29</v>
      </c>
      <c r="W2134" s="14" t="n">
        <f aca="false">ROUND(6371*2*ASIN(SQRT(SIN(RADIANS(INDEX(10_Lieux!$F:$F,V2134)-INDEX(10_Lieux!$F:$F,U2134))/2)^2+COS(RADIANS(INDEX(10_Lieux!$F:$F,U2134)))*COS(RADIANS(INDEX(10_Lieux!$F:$F,V2134)))*SIN(RADIANS(INDEX(10_Lieux!$G:$G,V2134)-INDEX(10_Lieux!$G:$G,U2134))/2)^2)),1)</f>
        <v>137.4</v>
      </c>
      <c r="X2134" s="14" t="n">
        <f aca="false">ROUND(I2134/IF(I2134&lt;p_seuil_vitesse,p_vit_lente,p_vit_rapide)*60/15,0)*15</f>
        <v>105</v>
      </c>
      <c r="Y2134" s="14" t="n">
        <f aca="false">MAX(IF(INDEX(10_Lieux!$B:$B,U2134)&lt;&gt;"Ville",INDEX(10_Lieux!$I:$I,U2134),0),IF(INDEX(10_Lieux!$B:$B,V2134)&lt;&gt;"Ville",INDEX(10_Lieux!$I:$I,V2134),0))</f>
        <v>500</v>
      </c>
      <c r="Z2134" s="14" t="str">
        <f aca="false">A2134&amp;"|"&amp;B2134</f>
        <v>Zurich Airport|Strasbourg</v>
      </c>
      <c r="AA2134" s="14" t="str">
        <f aca="false">IF(I2134&lt;p_local,"Local",IF(I2134&lt;p_vv_min,"Courte distance",IF(I2134&lt;p_tres_long,"Longue distance","Très longue distance")))</f>
        <v>Longue distance</v>
      </c>
    </row>
    <row r="2135" customFormat="false" ht="15" hidden="false" customHeight="true" outlineLevel="0" collapsed="false">
      <c r="A2135" s="1" t="s">
        <v>136</v>
      </c>
      <c r="B2135" s="1" t="s">
        <v>2301</v>
      </c>
      <c r="C2135" s="1" t="s">
        <v>35</v>
      </c>
      <c r="D2135" s="1" t="s">
        <v>653</v>
      </c>
      <c r="E2135" s="1" t="s">
        <v>2317</v>
      </c>
      <c r="F2135" s="14" t="s">
        <v>40</v>
      </c>
      <c r="G2135" s="14" t="str">
        <f aca="false">IF(I2135&lt;p_local,"Local → page infra",IF(H2135&gt;=p_ph1,"Phase 1",IF(H2135&gt;=p_ph2,"Phase 2","Phase 3")))</f>
        <v>Phase 1</v>
      </c>
      <c r="H2135" s="14" t="n">
        <f aca="false">IF(I2135&lt;p_local,0,IF(C2135="Aéroport → Aéroport",p_pts_plein,IF(Y2135&gt;0,IF(I2135&lt;=Y2135,p_pts_plein,IF(I2135&lt;=p_mult2*Y2135,p_pts_moyen,p_pts_r3)),IF(I2135&gt;=p_vv_min,p_pts_plein,IF(I2135&gt;=p_vv_moy,p_pts_moyen,p_pts_court))))+IF(INDEX(10_Lieux!$D:$D,U2135)=1,p_prio1,p_prio2)+IF(INDEX(10_Lieux!$D:$D,V2135)=1,p_prio1,p_prio2)+IF(K2135="Oui",p_tf,0)+p_hub*((INDEX(10_Lieux!$H:$H,U2135)="Hub")+(INDEX(10_Lieux!$H:$H,V2135)="Hub"))+IF(OR(INDEX(10_Lieux!$H:$H,U2135)="Premium",INDEX(10_Lieux!$H:$H,V2135)="Premium"),p_prem,0))</f>
        <v>80</v>
      </c>
      <c r="I2135" s="14" t="n">
        <f aca="false">ROUND(W2135*p_facteur,0)</f>
        <v>172</v>
      </c>
      <c r="J2135" s="14" t="str">
        <f aca="false">IF(X2135&lt;60,X2135&amp;" min",INT(X2135/60)&amp;" h"&amp;IF(MOD(X2135,60)=0,""," "&amp;TEXT(MOD(X2135,60),"00")))</f>
        <v>1 h 45</v>
      </c>
      <c r="K2135" s="14" t="str">
        <f aca="false">IF(S2135&lt;&gt;T2135,"Oui","Non")</f>
        <v>Oui</v>
      </c>
      <c r="L2135" s="14" t="str">
        <f aca="false">IF(AND(INDEX(10_Lieux!$B:$B,U2135)="Ville",INDEX(10_Lieux!$B:$B,V2135)="Ville"),"/chauffeur-prive/"&amp;INDEX(10_Lieux!$E:$E,U2135)&amp;"-"&amp;INDEX(10_Lieux!$E:$E,V2135)&amp;"/","/chauffeur-prive/"&amp;INDEX(10_Lieux!$E:$E,U2135)&amp;"/"&amp;INDEX(10_Lieux!$E:$E,V2135)&amp;"/")</f>
        <v>/chauffeur-prive/strasbourg/aeroport-zurich/</v>
      </c>
      <c r="M2135" s="14" t="str">
        <f aca="false">IFERROR(INDEX($L:$L,MATCH(B2135&amp;"|"&amp;A2135,$Z:$Z,0)),"—")</f>
        <v>/chauffeur-prive/aeroport-zurich/strasbourg/</v>
      </c>
      <c r="N2135" s="14" t="str">
        <f aca="false">IF(LEN("Chauffeur privé "&amp;INDEX(10_Lieux!$J:$J,U2135)&amp;" → "&amp;INDEX(10_Lieux!$J:$J,V2135)&amp;" | 24h/24")&gt;60,"Chauffeur privé "&amp;INDEX(10_Lieux!$J:$J,U2135)&amp;" → "&amp;INDEX(10_Lieux!$J:$J,V2135),"Chauffeur privé "&amp;INDEX(10_Lieux!$J:$J,U2135)&amp;" → "&amp;INDEX(10_Lieux!$J:$J,V2135)&amp;" | 24h/24")</f>
        <v>Chauffeur privé Strasbourg → Aéroport de Zurich | 24h/24</v>
      </c>
      <c r="O2135" s="14" t="n">
        <f aca="false">LEN(N2135)</f>
        <v>56</v>
      </c>
      <c r="P2135" s="14" t="str">
        <f aca="false">"Chauffeur privé "&amp;INDEX(10_Lieux!$K:$K,U2135)&amp;" vers "&amp;INDEX(10_Lieux!$L:$L,V2135)</f>
        <v>Chauffeur privé de Strasbourg vers l'aéroport de Zurich</v>
      </c>
      <c r="Q2135" s="14" t="str">
        <f aca="false">"Chauffeur privé "&amp;INDEX(10_Lieux!$K:$K,U2135)&amp;" vers "&amp;INDEX(10_Lieux!$L:$L,V2135)&amp;" : env. "&amp;I2135&amp;" km, "&amp;J2135&amp;" de route. Devis personnalisé, standard 24h/24 et 7j/7."</f>
        <v>Chauffeur privé de Strasbourg vers l'aéroport de Zurich : env. 172 km, 1 h 45 de route. Devis personnalisé, standard 24h/24 et 7j/7.</v>
      </c>
      <c r="R2135" s="14" t="n">
        <f aca="false">LEN(Q2135)</f>
        <v>132</v>
      </c>
      <c r="S2135" s="14" t="str">
        <f aca="false">INDEX(10_Lieux!$C:$C,U2135)</f>
        <v>France</v>
      </c>
      <c r="T2135" s="14" t="str">
        <f aca="false">INDEX(10_Lieux!$C:$C,V2135)</f>
        <v>Suisse</v>
      </c>
      <c r="U2135" s="14" t="n">
        <f aca="false">MATCH(A2135,10_Lieux!$A:$A,0)</f>
        <v>29</v>
      </c>
      <c r="V2135" s="14" t="n">
        <f aca="false">MATCH(B2135,10_Lieux!$A:$A,0)</f>
        <v>185</v>
      </c>
      <c r="W2135" s="14" t="n">
        <f aca="false">ROUND(6371*2*ASIN(SQRT(SIN(RADIANS(INDEX(10_Lieux!$F:$F,V2135)-INDEX(10_Lieux!$F:$F,U2135))/2)^2+COS(RADIANS(INDEX(10_Lieux!$F:$F,U2135)))*COS(RADIANS(INDEX(10_Lieux!$F:$F,V2135)))*SIN(RADIANS(INDEX(10_Lieux!$G:$G,V2135)-INDEX(10_Lieux!$G:$G,U2135))/2)^2)),1)</f>
        <v>137.4</v>
      </c>
      <c r="X2135" s="14" t="n">
        <f aca="false">ROUND(I2135/IF(I2135&lt;p_seuil_vitesse,p_vit_lente,p_vit_rapide)*60/15,0)*15</f>
        <v>105</v>
      </c>
      <c r="Y2135" s="14" t="n">
        <f aca="false">MAX(IF(INDEX(10_Lieux!$B:$B,U2135)&lt;&gt;"Ville",INDEX(10_Lieux!$I:$I,U2135),0),IF(INDEX(10_Lieux!$B:$B,V2135)&lt;&gt;"Ville",INDEX(10_Lieux!$I:$I,V2135),0))</f>
        <v>500</v>
      </c>
      <c r="Z2135" s="14" t="str">
        <f aca="false">A2135&amp;"|"&amp;B2135</f>
        <v>Strasbourg|Zurich Airport</v>
      </c>
      <c r="AA2135" s="14" t="str">
        <f aca="false">IF(I2135&lt;p_local,"Local",IF(I2135&lt;p_vv_min,"Courte distance",IF(I2135&lt;p_tres_long,"Longue distance","Très longue distance")))</f>
        <v>Longue distance</v>
      </c>
    </row>
    <row r="2136" customFormat="false" ht="15" hidden="false" customHeight="true" outlineLevel="0" collapsed="false">
      <c r="A2136" s="1" t="s">
        <v>2301</v>
      </c>
      <c r="B2136" s="1" t="s">
        <v>138</v>
      </c>
      <c r="C2136" s="1" t="s">
        <v>34</v>
      </c>
      <c r="D2136" s="1" t="s">
        <v>653</v>
      </c>
      <c r="E2136" s="1" t="s">
        <v>2318</v>
      </c>
      <c r="F2136" s="14" t="s">
        <v>40</v>
      </c>
      <c r="G2136" s="14" t="str">
        <f aca="false">IF(I2136&lt;p_local,"Local → page infra",IF(H2136&gt;=p_ph1,"Phase 1",IF(H2136&gt;=p_ph2,"Phase 2","Phase 3")))</f>
        <v>Phase 3</v>
      </c>
      <c r="H2136" s="14" t="n">
        <f aca="false">IF(I2136&lt;p_local,0,IF(C2136="Aéroport → Aéroport",p_pts_plein,IF(Y2136&gt;0,IF(I2136&lt;=Y2136,p_pts_plein,IF(I2136&lt;=p_mult2*Y2136,p_pts_moyen,p_pts_r3)),IF(I2136&gt;=p_vv_min,p_pts_plein,IF(I2136&gt;=p_vv_moy,p_pts_moyen,p_pts_court))))+IF(INDEX(10_Lieux!$D:$D,U2136)=1,p_prio1,p_prio2)+IF(INDEX(10_Lieux!$D:$D,V2136)=1,p_prio1,p_prio2)+IF(K2136="Oui",p_tf,0)+p_hub*((INDEX(10_Lieux!$H:$H,U2136)="Hub")+(INDEX(10_Lieux!$H:$H,V2136)="Hub"))+IF(OR(INDEX(10_Lieux!$H:$H,U2136)="Premium",INDEX(10_Lieux!$H:$H,V2136)="Premium"),p_prem,0))</f>
        <v>60</v>
      </c>
      <c r="I2136" s="14" t="n">
        <f aca="false">ROUND(W2136*p_facteur,0)</f>
        <v>702</v>
      </c>
      <c r="J2136" s="14" t="str">
        <f aca="false">IF(X2136&lt;60,X2136&amp;" min",INT(X2136/60)&amp;" h"&amp;IF(MOD(X2136,60)=0,""," "&amp;TEXT(MOD(X2136,60),"00")))</f>
        <v>7 h 30</v>
      </c>
      <c r="K2136" s="14" t="str">
        <f aca="false">IF(S2136&lt;&gt;T2136,"Oui","Non")</f>
        <v>Oui</v>
      </c>
      <c r="L2136" s="14" t="str">
        <f aca="false">IF(AND(INDEX(10_Lieux!$B:$B,U2136)="Ville",INDEX(10_Lieux!$B:$B,V2136)="Ville"),"/chauffeur-prive/"&amp;INDEX(10_Lieux!$E:$E,U2136)&amp;"-"&amp;INDEX(10_Lieux!$E:$E,V2136)&amp;"/","/chauffeur-prive/"&amp;INDEX(10_Lieux!$E:$E,U2136)&amp;"/"&amp;INDEX(10_Lieux!$E:$E,V2136)&amp;"/")</f>
        <v>/chauffeur-prive/aeroport-zurich/montpellier/</v>
      </c>
      <c r="M2136" s="14" t="str">
        <f aca="false">IFERROR(INDEX($L:$L,MATCH(B2136&amp;"|"&amp;A2136,$Z:$Z,0)),"—")</f>
        <v>/chauffeur-prive/montpellier/aeroport-zurich/</v>
      </c>
      <c r="N2136" s="14" t="str">
        <f aca="false">IF(LEN("Chauffeur privé "&amp;INDEX(10_Lieux!$J:$J,U2136)&amp;" → "&amp;INDEX(10_Lieux!$J:$J,V2136)&amp;" | 24h/24")&gt;60,"Chauffeur privé "&amp;INDEX(10_Lieux!$J:$J,U2136)&amp;" → "&amp;INDEX(10_Lieux!$J:$J,V2136),"Chauffeur privé "&amp;INDEX(10_Lieux!$J:$J,U2136)&amp;" → "&amp;INDEX(10_Lieux!$J:$J,V2136)&amp;" | 24h/24")</f>
        <v>Chauffeur privé Aéroport de Zurich → Montpellier | 24h/24</v>
      </c>
      <c r="O2136" s="14" t="n">
        <f aca="false">LEN(N2136)</f>
        <v>57</v>
      </c>
      <c r="P2136" s="14" t="str">
        <f aca="false">"Chauffeur privé "&amp;INDEX(10_Lieux!$K:$K,U2136)&amp;" vers "&amp;INDEX(10_Lieux!$L:$L,V2136)</f>
        <v>Chauffeur privé de l'aéroport de Zurich vers Montpellier</v>
      </c>
      <c r="Q2136" s="14" t="str">
        <f aca="false">"Chauffeur privé "&amp;INDEX(10_Lieux!$K:$K,U2136)&amp;" vers "&amp;INDEX(10_Lieux!$L:$L,V2136)&amp;" : env. "&amp;I2136&amp;" km, "&amp;J2136&amp;" de route. Devis personnalisé, standard 24h/24 et 7j/7."</f>
        <v>Chauffeur privé de l'aéroport de Zurich vers Montpellier : env. 702 km, 7 h 30 de route. Devis personnalisé, standard 24h/24 et 7j/7.</v>
      </c>
      <c r="R2136" s="14" t="n">
        <f aca="false">LEN(Q2136)</f>
        <v>133</v>
      </c>
      <c r="S2136" s="14" t="str">
        <f aca="false">INDEX(10_Lieux!$C:$C,U2136)</f>
        <v>Suisse</v>
      </c>
      <c r="T2136" s="14" t="str">
        <f aca="false">INDEX(10_Lieux!$C:$C,V2136)</f>
        <v>France</v>
      </c>
      <c r="U2136" s="14" t="n">
        <f aca="false">MATCH(A2136,10_Lieux!$A:$A,0)</f>
        <v>185</v>
      </c>
      <c r="V2136" s="14" t="n">
        <f aca="false">MATCH(B2136,10_Lieux!$A:$A,0)</f>
        <v>71</v>
      </c>
      <c r="W2136" s="14" t="n">
        <f aca="false">ROUND(6371*2*ASIN(SQRT(SIN(RADIANS(INDEX(10_Lieux!$F:$F,V2136)-INDEX(10_Lieux!$F:$F,U2136))/2)^2+COS(RADIANS(INDEX(10_Lieux!$F:$F,U2136)))*COS(RADIANS(INDEX(10_Lieux!$F:$F,V2136)))*SIN(RADIANS(INDEX(10_Lieux!$G:$G,V2136)-INDEX(10_Lieux!$G:$G,U2136))/2)^2)),1)</f>
        <v>561.3</v>
      </c>
      <c r="X2136" s="14" t="n">
        <f aca="false">ROUND(I2136/IF(I2136&lt;p_seuil_vitesse,p_vit_lente,p_vit_rapide)*60/15,0)*15</f>
        <v>450</v>
      </c>
      <c r="Y2136" s="14" t="n">
        <f aca="false">MAX(IF(INDEX(10_Lieux!$B:$B,U2136)&lt;&gt;"Ville",INDEX(10_Lieux!$I:$I,U2136),0),IF(INDEX(10_Lieux!$B:$B,V2136)&lt;&gt;"Ville",INDEX(10_Lieux!$I:$I,V2136),0))</f>
        <v>500</v>
      </c>
      <c r="Z2136" s="14" t="str">
        <f aca="false">A2136&amp;"|"&amp;B2136</f>
        <v>Zurich Airport|Montpellier</v>
      </c>
      <c r="AA2136" s="14" t="str">
        <f aca="false">IF(I2136&lt;p_local,"Local",IF(I2136&lt;p_vv_min,"Courte distance",IF(I2136&lt;p_tres_long,"Longue distance","Très longue distance")))</f>
        <v>Très longue distance</v>
      </c>
    </row>
    <row r="2137" customFormat="false" ht="15" hidden="false" customHeight="true" outlineLevel="0" collapsed="false">
      <c r="A2137" s="1" t="s">
        <v>138</v>
      </c>
      <c r="B2137" s="1" t="s">
        <v>2301</v>
      </c>
      <c r="C2137" s="1" t="s">
        <v>35</v>
      </c>
      <c r="D2137" s="1" t="s">
        <v>653</v>
      </c>
      <c r="E2137" s="1" t="s">
        <v>2319</v>
      </c>
      <c r="F2137" s="14" t="s">
        <v>40</v>
      </c>
      <c r="G2137" s="14" t="str">
        <f aca="false">IF(I2137&lt;p_local,"Local → page infra",IF(H2137&gt;=p_ph1,"Phase 1",IF(H2137&gt;=p_ph2,"Phase 2","Phase 3")))</f>
        <v>Phase 3</v>
      </c>
      <c r="H2137" s="14" t="n">
        <f aca="false">IF(I2137&lt;p_local,0,IF(C2137="Aéroport → Aéroport",p_pts_plein,IF(Y2137&gt;0,IF(I2137&lt;=Y2137,p_pts_plein,IF(I2137&lt;=p_mult2*Y2137,p_pts_moyen,p_pts_r3)),IF(I2137&gt;=p_vv_min,p_pts_plein,IF(I2137&gt;=p_vv_moy,p_pts_moyen,p_pts_court))))+IF(INDEX(10_Lieux!$D:$D,U2137)=1,p_prio1,p_prio2)+IF(INDEX(10_Lieux!$D:$D,V2137)=1,p_prio1,p_prio2)+IF(K2137="Oui",p_tf,0)+p_hub*((INDEX(10_Lieux!$H:$H,U2137)="Hub")+(INDEX(10_Lieux!$H:$H,V2137)="Hub"))+IF(OR(INDEX(10_Lieux!$H:$H,U2137)="Premium",INDEX(10_Lieux!$H:$H,V2137)="Premium"),p_prem,0))</f>
        <v>60</v>
      </c>
      <c r="I2137" s="14" t="n">
        <f aca="false">ROUND(W2137*p_facteur,0)</f>
        <v>702</v>
      </c>
      <c r="J2137" s="14" t="str">
        <f aca="false">IF(X2137&lt;60,X2137&amp;" min",INT(X2137/60)&amp;" h"&amp;IF(MOD(X2137,60)=0,""," "&amp;TEXT(MOD(X2137,60),"00")))</f>
        <v>7 h 30</v>
      </c>
      <c r="K2137" s="14" t="str">
        <f aca="false">IF(S2137&lt;&gt;T2137,"Oui","Non")</f>
        <v>Oui</v>
      </c>
      <c r="L2137" s="14" t="str">
        <f aca="false">IF(AND(INDEX(10_Lieux!$B:$B,U2137)="Ville",INDEX(10_Lieux!$B:$B,V2137)="Ville"),"/chauffeur-prive/"&amp;INDEX(10_Lieux!$E:$E,U2137)&amp;"-"&amp;INDEX(10_Lieux!$E:$E,V2137)&amp;"/","/chauffeur-prive/"&amp;INDEX(10_Lieux!$E:$E,U2137)&amp;"/"&amp;INDEX(10_Lieux!$E:$E,V2137)&amp;"/")</f>
        <v>/chauffeur-prive/montpellier/aeroport-zurich/</v>
      </c>
      <c r="M2137" s="14" t="str">
        <f aca="false">IFERROR(INDEX($L:$L,MATCH(B2137&amp;"|"&amp;A2137,$Z:$Z,0)),"—")</f>
        <v>/chauffeur-prive/aeroport-zurich/montpellier/</v>
      </c>
      <c r="N2137" s="14" t="str">
        <f aca="false">IF(LEN("Chauffeur privé "&amp;INDEX(10_Lieux!$J:$J,U2137)&amp;" → "&amp;INDEX(10_Lieux!$J:$J,V2137)&amp;" | 24h/24")&gt;60,"Chauffeur privé "&amp;INDEX(10_Lieux!$J:$J,U2137)&amp;" → "&amp;INDEX(10_Lieux!$J:$J,V2137),"Chauffeur privé "&amp;INDEX(10_Lieux!$J:$J,U2137)&amp;" → "&amp;INDEX(10_Lieux!$J:$J,V2137)&amp;" | 24h/24")</f>
        <v>Chauffeur privé Montpellier → Aéroport de Zurich | 24h/24</v>
      </c>
      <c r="O2137" s="14" t="n">
        <f aca="false">LEN(N2137)</f>
        <v>57</v>
      </c>
      <c r="P2137" s="14" t="str">
        <f aca="false">"Chauffeur privé "&amp;INDEX(10_Lieux!$K:$K,U2137)&amp;" vers "&amp;INDEX(10_Lieux!$L:$L,V2137)</f>
        <v>Chauffeur privé de Montpellier vers l'aéroport de Zurich</v>
      </c>
      <c r="Q2137" s="14" t="str">
        <f aca="false">"Chauffeur privé "&amp;INDEX(10_Lieux!$K:$K,U2137)&amp;" vers "&amp;INDEX(10_Lieux!$L:$L,V2137)&amp;" : env. "&amp;I2137&amp;" km, "&amp;J2137&amp;" de route. Devis personnalisé, standard 24h/24 et 7j/7."</f>
        <v>Chauffeur privé de Montpellier vers l'aéroport de Zurich : env. 702 km, 7 h 30 de route. Devis personnalisé, standard 24h/24 et 7j/7.</v>
      </c>
      <c r="R2137" s="14" t="n">
        <f aca="false">LEN(Q2137)</f>
        <v>133</v>
      </c>
      <c r="S2137" s="14" t="str">
        <f aca="false">INDEX(10_Lieux!$C:$C,U2137)</f>
        <v>France</v>
      </c>
      <c r="T2137" s="14" t="str">
        <f aca="false">INDEX(10_Lieux!$C:$C,V2137)</f>
        <v>Suisse</v>
      </c>
      <c r="U2137" s="14" t="n">
        <f aca="false">MATCH(A2137,10_Lieux!$A:$A,0)</f>
        <v>71</v>
      </c>
      <c r="V2137" s="14" t="n">
        <f aca="false">MATCH(B2137,10_Lieux!$A:$A,0)</f>
        <v>185</v>
      </c>
      <c r="W2137" s="14" t="n">
        <f aca="false">ROUND(6371*2*ASIN(SQRT(SIN(RADIANS(INDEX(10_Lieux!$F:$F,V2137)-INDEX(10_Lieux!$F:$F,U2137))/2)^2+COS(RADIANS(INDEX(10_Lieux!$F:$F,U2137)))*COS(RADIANS(INDEX(10_Lieux!$F:$F,V2137)))*SIN(RADIANS(INDEX(10_Lieux!$G:$G,V2137)-INDEX(10_Lieux!$G:$G,U2137))/2)^2)),1)</f>
        <v>561.3</v>
      </c>
      <c r="X2137" s="14" t="n">
        <f aca="false">ROUND(I2137/IF(I2137&lt;p_seuil_vitesse,p_vit_lente,p_vit_rapide)*60/15,0)*15</f>
        <v>450</v>
      </c>
      <c r="Y2137" s="14" t="n">
        <f aca="false">MAX(IF(INDEX(10_Lieux!$B:$B,U2137)&lt;&gt;"Ville",INDEX(10_Lieux!$I:$I,U2137),0),IF(INDEX(10_Lieux!$B:$B,V2137)&lt;&gt;"Ville",INDEX(10_Lieux!$I:$I,V2137),0))</f>
        <v>500</v>
      </c>
      <c r="Z2137" s="14" t="str">
        <f aca="false">A2137&amp;"|"&amp;B2137</f>
        <v>Montpellier|Zurich Airport</v>
      </c>
      <c r="AA2137" s="14" t="str">
        <f aca="false">IF(I2137&lt;p_local,"Local",IF(I2137&lt;p_vv_min,"Courte distance",IF(I2137&lt;p_tres_long,"Longue distance","Très longue distance")))</f>
        <v>Très longue distance</v>
      </c>
    </row>
    <row r="2138" customFormat="false" ht="15" hidden="false" customHeight="true" outlineLevel="0" collapsed="false">
      <c r="A2138" s="1" t="s">
        <v>2301</v>
      </c>
      <c r="B2138" s="1" t="s">
        <v>140</v>
      </c>
      <c r="C2138" s="1" t="s">
        <v>34</v>
      </c>
      <c r="D2138" s="1" t="s">
        <v>653</v>
      </c>
      <c r="E2138" s="1" t="s">
        <v>2320</v>
      </c>
      <c r="F2138" s="14" t="s">
        <v>40</v>
      </c>
      <c r="G2138" s="14" t="str">
        <f aca="false">IF(I2138&lt;p_local,"Local → page infra",IF(H2138&gt;=p_ph1,"Phase 1",IF(H2138&gt;=p_ph2,"Phase 2","Phase 3")))</f>
        <v>Phase 3</v>
      </c>
      <c r="H2138" s="14" t="n">
        <f aca="false">IF(I2138&lt;p_local,0,IF(C2138="Aéroport → Aéroport",p_pts_plein,IF(Y2138&gt;0,IF(I2138&lt;=Y2138,p_pts_plein,IF(I2138&lt;=p_mult2*Y2138,p_pts_moyen,p_pts_r3)),IF(I2138&gt;=p_vv_min,p_pts_plein,IF(I2138&gt;=p_vv_moy,p_pts_moyen,p_pts_court))))+IF(INDEX(10_Lieux!$D:$D,U2138)=1,p_prio1,p_prio2)+IF(INDEX(10_Lieux!$D:$D,V2138)=1,p_prio1,p_prio2)+IF(K2138="Oui",p_tf,0)+p_hub*((INDEX(10_Lieux!$H:$H,U2138)="Hub")+(INDEX(10_Lieux!$H:$H,V2138)="Hub"))+IF(OR(INDEX(10_Lieux!$H:$H,U2138)="Premium",INDEX(10_Lieux!$H:$H,V2138)="Premium"),p_prem,0))</f>
        <v>45</v>
      </c>
      <c r="I2138" s="14" t="n">
        <f aca="false">ROUND(W2138*p_facteur,0)</f>
        <v>952</v>
      </c>
      <c r="J2138" s="14" t="str">
        <f aca="false">IF(X2138&lt;60,X2138&amp;" min",INT(X2138/60)&amp;" h"&amp;IF(MOD(X2138,60)=0,""," "&amp;TEXT(MOD(X2138,60),"00")))</f>
        <v>10 h</v>
      </c>
      <c r="K2138" s="14" t="str">
        <f aca="false">IF(S2138&lt;&gt;T2138,"Oui","Non")</f>
        <v>Oui</v>
      </c>
      <c r="L2138" s="14" t="str">
        <f aca="false">IF(AND(INDEX(10_Lieux!$B:$B,U2138)="Ville",INDEX(10_Lieux!$B:$B,V2138)="Ville"),"/chauffeur-prive/"&amp;INDEX(10_Lieux!$E:$E,U2138)&amp;"-"&amp;INDEX(10_Lieux!$E:$E,V2138)&amp;"/","/chauffeur-prive/"&amp;INDEX(10_Lieux!$E:$E,U2138)&amp;"/"&amp;INDEX(10_Lieux!$E:$E,V2138)&amp;"/")</f>
        <v>/chauffeur-prive/aeroport-zurich/nantes/</v>
      </c>
      <c r="M2138" s="14" t="str">
        <f aca="false">IFERROR(INDEX($L:$L,MATCH(B2138&amp;"|"&amp;A2138,$Z:$Z,0)),"—")</f>
        <v>/chauffeur-prive/nantes/aeroport-zurich/</v>
      </c>
      <c r="N2138" s="14" t="str">
        <f aca="false">IF(LEN("Chauffeur privé "&amp;INDEX(10_Lieux!$J:$J,U2138)&amp;" → "&amp;INDEX(10_Lieux!$J:$J,V2138)&amp;" | 24h/24")&gt;60,"Chauffeur privé "&amp;INDEX(10_Lieux!$J:$J,U2138)&amp;" → "&amp;INDEX(10_Lieux!$J:$J,V2138),"Chauffeur privé "&amp;INDEX(10_Lieux!$J:$J,U2138)&amp;" → "&amp;INDEX(10_Lieux!$J:$J,V2138)&amp;" | 24h/24")</f>
        <v>Chauffeur privé Aéroport de Zurich → Nantes | 24h/24</v>
      </c>
      <c r="O2138" s="14" t="n">
        <f aca="false">LEN(N2138)</f>
        <v>52</v>
      </c>
      <c r="P2138" s="14" t="str">
        <f aca="false">"Chauffeur privé "&amp;INDEX(10_Lieux!$K:$K,U2138)&amp;" vers "&amp;INDEX(10_Lieux!$L:$L,V2138)</f>
        <v>Chauffeur privé de l'aéroport de Zurich vers Nantes</v>
      </c>
      <c r="Q2138" s="14" t="str">
        <f aca="false">"Chauffeur privé "&amp;INDEX(10_Lieux!$K:$K,U2138)&amp;" vers "&amp;INDEX(10_Lieux!$L:$L,V2138)&amp;" : env. "&amp;I2138&amp;" km, "&amp;J2138&amp;" de route. Devis personnalisé, standard 24h/24 et 7j/7."</f>
        <v>Chauffeur privé de l'aéroport de Zurich vers Nantes : env. 952 km, 10 h de route. Devis personnalisé, standard 24h/24 et 7j/7.</v>
      </c>
      <c r="R2138" s="14" t="n">
        <f aca="false">LEN(Q2138)</f>
        <v>126</v>
      </c>
      <c r="S2138" s="14" t="str">
        <f aca="false">INDEX(10_Lieux!$C:$C,U2138)</f>
        <v>Suisse</v>
      </c>
      <c r="T2138" s="14" t="str">
        <f aca="false">INDEX(10_Lieux!$C:$C,V2138)</f>
        <v>France</v>
      </c>
      <c r="U2138" s="14" t="n">
        <f aca="false">MATCH(A2138,10_Lieux!$A:$A,0)</f>
        <v>185</v>
      </c>
      <c r="V2138" s="14" t="n">
        <f aca="false">MATCH(B2138,10_Lieux!$A:$A,0)</f>
        <v>56</v>
      </c>
      <c r="W2138" s="14" t="n">
        <f aca="false">ROUND(6371*2*ASIN(SQRT(SIN(RADIANS(INDEX(10_Lieux!$F:$F,V2138)-INDEX(10_Lieux!$F:$F,U2138))/2)^2+COS(RADIANS(INDEX(10_Lieux!$F:$F,U2138)))*COS(RADIANS(INDEX(10_Lieux!$F:$F,V2138)))*SIN(RADIANS(INDEX(10_Lieux!$G:$G,V2138)-INDEX(10_Lieux!$G:$G,U2138))/2)^2)),1)</f>
        <v>761.2</v>
      </c>
      <c r="X2138" s="14" t="n">
        <f aca="false">ROUND(I2138/IF(I2138&lt;p_seuil_vitesse,p_vit_lente,p_vit_rapide)*60/15,0)*15</f>
        <v>600</v>
      </c>
      <c r="Y2138" s="14" t="n">
        <f aca="false">MAX(IF(INDEX(10_Lieux!$B:$B,U2138)&lt;&gt;"Ville",INDEX(10_Lieux!$I:$I,U2138),0),IF(INDEX(10_Lieux!$B:$B,V2138)&lt;&gt;"Ville",INDEX(10_Lieux!$I:$I,V2138),0))</f>
        <v>500</v>
      </c>
      <c r="Z2138" s="14" t="str">
        <f aca="false">A2138&amp;"|"&amp;B2138</f>
        <v>Zurich Airport|Nantes</v>
      </c>
      <c r="AA2138" s="14" t="str">
        <f aca="false">IF(I2138&lt;p_local,"Local",IF(I2138&lt;p_vv_min,"Courte distance",IF(I2138&lt;p_tres_long,"Longue distance","Très longue distance")))</f>
        <v>Très longue distance</v>
      </c>
    </row>
    <row r="2139" customFormat="false" ht="15" hidden="false" customHeight="true" outlineLevel="0" collapsed="false">
      <c r="A2139" s="1" t="s">
        <v>140</v>
      </c>
      <c r="B2139" s="1" t="s">
        <v>2301</v>
      </c>
      <c r="C2139" s="1" t="s">
        <v>35</v>
      </c>
      <c r="D2139" s="1" t="s">
        <v>653</v>
      </c>
      <c r="E2139" s="1" t="s">
        <v>2321</v>
      </c>
      <c r="F2139" s="14" t="s">
        <v>40</v>
      </c>
      <c r="G2139" s="14" t="str">
        <f aca="false">IF(I2139&lt;p_local,"Local → page infra",IF(H2139&gt;=p_ph1,"Phase 1",IF(H2139&gt;=p_ph2,"Phase 2","Phase 3")))</f>
        <v>Phase 3</v>
      </c>
      <c r="H2139" s="14" t="n">
        <f aca="false">IF(I2139&lt;p_local,0,IF(C2139="Aéroport → Aéroport",p_pts_plein,IF(Y2139&gt;0,IF(I2139&lt;=Y2139,p_pts_plein,IF(I2139&lt;=p_mult2*Y2139,p_pts_moyen,p_pts_r3)),IF(I2139&gt;=p_vv_min,p_pts_plein,IF(I2139&gt;=p_vv_moy,p_pts_moyen,p_pts_court))))+IF(INDEX(10_Lieux!$D:$D,U2139)=1,p_prio1,p_prio2)+IF(INDEX(10_Lieux!$D:$D,V2139)=1,p_prio1,p_prio2)+IF(K2139="Oui",p_tf,0)+p_hub*((INDEX(10_Lieux!$H:$H,U2139)="Hub")+(INDEX(10_Lieux!$H:$H,V2139)="Hub"))+IF(OR(INDEX(10_Lieux!$H:$H,U2139)="Premium",INDEX(10_Lieux!$H:$H,V2139)="Premium"),p_prem,0))</f>
        <v>45</v>
      </c>
      <c r="I2139" s="14" t="n">
        <f aca="false">ROUND(W2139*p_facteur,0)</f>
        <v>952</v>
      </c>
      <c r="J2139" s="14" t="str">
        <f aca="false">IF(X2139&lt;60,X2139&amp;" min",INT(X2139/60)&amp;" h"&amp;IF(MOD(X2139,60)=0,""," "&amp;TEXT(MOD(X2139,60),"00")))</f>
        <v>10 h</v>
      </c>
      <c r="K2139" s="14" t="str">
        <f aca="false">IF(S2139&lt;&gt;T2139,"Oui","Non")</f>
        <v>Oui</v>
      </c>
      <c r="L2139" s="14" t="str">
        <f aca="false">IF(AND(INDEX(10_Lieux!$B:$B,U2139)="Ville",INDEX(10_Lieux!$B:$B,V2139)="Ville"),"/chauffeur-prive/"&amp;INDEX(10_Lieux!$E:$E,U2139)&amp;"-"&amp;INDEX(10_Lieux!$E:$E,V2139)&amp;"/","/chauffeur-prive/"&amp;INDEX(10_Lieux!$E:$E,U2139)&amp;"/"&amp;INDEX(10_Lieux!$E:$E,V2139)&amp;"/")</f>
        <v>/chauffeur-prive/nantes/aeroport-zurich/</v>
      </c>
      <c r="M2139" s="14" t="str">
        <f aca="false">IFERROR(INDEX($L:$L,MATCH(B2139&amp;"|"&amp;A2139,$Z:$Z,0)),"—")</f>
        <v>/chauffeur-prive/aeroport-zurich/nantes/</v>
      </c>
      <c r="N2139" s="14" t="str">
        <f aca="false">IF(LEN("Chauffeur privé "&amp;INDEX(10_Lieux!$J:$J,U2139)&amp;" → "&amp;INDEX(10_Lieux!$J:$J,V2139)&amp;" | 24h/24")&gt;60,"Chauffeur privé "&amp;INDEX(10_Lieux!$J:$J,U2139)&amp;" → "&amp;INDEX(10_Lieux!$J:$J,V2139),"Chauffeur privé "&amp;INDEX(10_Lieux!$J:$J,U2139)&amp;" → "&amp;INDEX(10_Lieux!$J:$J,V2139)&amp;" | 24h/24")</f>
        <v>Chauffeur privé Nantes → Aéroport de Zurich | 24h/24</v>
      </c>
      <c r="O2139" s="14" t="n">
        <f aca="false">LEN(N2139)</f>
        <v>52</v>
      </c>
      <c r="P2139" s="14" t="str">
        <f aca="false">"Chauffeur privé "&amp;INDEX(10_Lieux!$K:$K,U2139)&amp;" vers "&amp;INDEX(10_Lieux!$L:$L,V2139)</f>
        <v>Chauffeur privé de Nantes vers l'aéroport de Zurich</v>
      </c>
      <c r="Q2139" s="14" t="str">
        <f aca="false">"Chauffeur privé "&amp;INDEX(10_Lieux!$K:$K,U2139)&amp;" vers "&amp;INDEX(10_Lieux!$L:$L,V2139)&amp;" : env. "&amp;I2139&amp;" km, "&amp;J2139&amp;" de route. Devis personnalisé, standard 24h/24 et 7j/7."</f>
        <v>Chauffeur privé de Nantes vers l'aéroport de Zurich : env. 952 km, 10 h de route. Devis personnalisé, standard 24h/24 et 7j/7.</v>
      </c>
      <c r="R2139" s="14" t="n">
        <f aca="false">LEN(Q2139)</f>
        <v>126</v>
      </c>
      <c r="S2139" s="14" t="str">
        <f aca="false">INDEX(10_Lieux!$C:$C,U2139)</f>
        <v>France</v>
      </c>
      <c r="T2139" s="14" t="str">
        <f aca="false">INDEX(10_Lieux!$C:$C,V2139)</f>
        <v>Suisse</v>
      </c>
      <c r="U2139" s="14" t="n">
        <f aca="false">MATCH(A2139,10_Lieux!$A:$A,0)</f>
        <v>56</v>
      </c>
      <c r="V2139" s="14" t="n">
        <f aca="false">MATCH(B2139,10_Lieux!$A:$A,0)</f>
        <v>185</v>
      </c>
      <c r="W2139" s="14" t="n">
        <f aca="false">ROUND(6371*2*ASIN(SQRT(SIN(RADIANS(INDEX(10_Lieux!$F:$F,V2139)-INDEX(10_Lieux!$F:$F,U2139))/2)^2+COS(RADIANS(INDEX(10_Lieux!$F:$F,U2139)))*COS(RADIANS(INDEX(10_Lieux!$F:$F,V2139)))*SIN(RADIANS(INDEX(10_Lieux!$G:$G,V2139)-INDEX(10_Lieux!$G:$G,U2139))/2)^2)),1)</f>
        <v>761.2</v>
      </c>
      <c r="X2139" s="14" t="n">
        <f aca="false">ROUND(I2139/IF(I2139&lt;p_seuil_vitesse,p_vit_lente,p_vit_rapide)*60/15,0)*15</f>
        <v>600</v>
      </c>
      <c r="Y2139" s="14" t="n">
        <f aca="false">MAX(IF(INDEX(10_Lieux!$B:$B,U2139)&lt;&gt;"Ville",INDEX(10_Lieux!$I:$I,U2139),0),IF(INDEX(10_Lieux!$B:$B,V2139)&lt;&gt;"Ville",INDEX(10_Lieux!$I:$I,V2139),0))</f>
        <v>500</v>
      </c>
      <c r="Z2139" s="14" t="str">
        <f aca="false">A2139&amp;"|"&amp;B2139</f>
        <v>Nantes|Zurich Airport</v>
      </c>
      <c r="AA2139" s="14" t="str">
        <f aca="false">IF(I2139&lt;p_local,"Local",IF(I2139&lt;p_vv_min,"Courte distance",IF(I2139&lt;p_tres_long,"Longue distance","Très longue distance")))</f>
        <v>Très longue distance</v>
      </c>
    </row>
    <row r="2140" customFormat="false" ht="15" hidden="false" customHeight="true" outlineLevel="0" collapsed="false">
      <c r="A2140" s="1" t="s">
        <v>2301</v>
      </c>
      <c r="B2140" s="1" t="s">
        <v>142</v>
      </c>
      <c r="C2140" s="1" t="s">
        <v>34</v>
      </c>
      <c r="D2140" s="1" t="s">
        <v>653</v>
      </c>
      <c r="E2140" s="1" t="s">
        <v>2322</v>
      </c>
      <c r="F2140" s="14" t="s">
        <v>40</v>
      </c>
      <c r="G2140" s="14" t="str">
        <f aca="false">IF(I2140&lt;p_local,"Local → page infra",IF(H2140&gt;=p_ph1,"Phase 1",IF(H2140&gt;=p_ph2,"Phase 2","Phase 3")))</f>
        <v>Phase 3</v>
      </c>
      <c r="H2140" s="14" t="n">
        <f aca="false">IF(I2140&lt;p_local,0,IF(C2140="Aéroport → Aéroport",p_pts_plein,IF(Y2140&gt;0,IF(I2140&lt;=Y2140,p_pts_plein,IF(I2140&lt;=p_mult2*Y2140,p_pts_moyen,p_pts_r3)),IF(I2140&gt;=p_vv_min,p_pts_plein,IF(I2140&gt;=p_vv_moy,p_pts_moyen,p_pts_court))))+IF(INDEX(10_Lieux!$D:$D,U2140)=1,p_prio1,p_prio2)+IF(INDEX(10_Lieux!$D:$D,V2140)=1,p_prio1,p_prio2)+IF(K2140="Oui",p_tf,0)+p_hub*((INDEX(10_Lieux!$H:$H,U2140)="Hub")+(INDEX(10_Lieux!$H:$H,V2140)="Hub"))+IF(OR(INDEX(10_Lieux!$H:$H,U2140)="Premium",INDEX(10_Lieux!$H:$H,V2140)="Premium"),p_prem,0))</f>
        <v>45</v>
      </c>
      <c r="I2140" s="14" t="n">
        <f aca="false">ROUND(W2140*p_facteur,0)</f>
        <v>959</v>
      </c>
      <c r="J2140" s="14" t="str">
        <f aca="false">IF(X2140&lt;60,X2140&amp;" min",INT(X2140/60)&amp;" h"&amp;IF(MOD(X2140,60)=0,""," "&amp;TEXT(MOD(X2140,60),"00")))</f>
        <v>10 h</v>
      </c>
      <c r="K2140" s="14" t="str">
        <f aca="false">IF(S2140&lt;&gt;T2140,"Oui","Non")</f>
        <v>Oui</v>
      </c>
      <c r="L2140" s="14" t="str">
        <f aca="false">IF(AND(INDEX(10_Lieux!$B:$B,U2140)="Ville",INDEX(10_Lieux!$B:$B,V2140)="Ville"),"/chauffeur-prive/"&amp;INDEX(10_Lieux!$E:$E,U2140)&amp;"-"&amp;INDEX(10_Lieux!$E:$E,V2140)&amp;"/","/chauffeur-prive/"&amp;INDEX(10_Lieux!$E:$E,U2140)&amp;"/"&amp;INDEX(10_Lieux!$E:$E,V2140)&amp;"/")</f>
        <v>/chauffeur-prive/aeroport-zurich/rennes/</v>
      </c>
      <c r="M2140" s="14" t="str">
        <f aca="false">IFERROR(INDEX($L:$L,MATCH(B2140&amp;"|"&amp;A2140,$Z:$Z,0)),"—")</f>
        <v>/chauffeur-prive/rennes/aeroport-zurich/</v>
      </c>
      <c r="N2140" s="14" t="str">
        <f aca="false">IF(LEN("Chauffeur privé "&amp;INDEX(10_Lieux!$J:$J,U2140)&amp;" → "&amp;INDEX(10_Lieux!$J:$J,V2140)&amp;" | 24h/24")&gt;60,"Chauffeur privé "&amp;INDEX(10_Lieux!$J:$J,U2140)&amp;" → "&amp;INDEX(10_Lieux!$J:$J,V2140),"Chauffeur privé "&amp;INDEX(10_Lieux!$J:$J,U2140)&amp;" → "&amp;INDEX(10_Lieux!$J:$J,V2140)&amp;" | 24h/24")</f>
        <v>Chauffeur privé Aéroport de Zurich → Rennes | 24h/24</v>
      </c>
      <c r="O2140" s="14" t="n">
        <f aca="false">LEN(N2140)</f>
        <v>52</v>
      </c>
      <c r="P2140" s="14" t="str">
        <f aca="false">"Chauffeur privé "&amp;INDEX(10_Lieux!$K:$K,U2140)&amp;" vers "&amp;INDEX(10_Lieux!$L:$L,V2140)</f>
        <v>Chauffeur privé de l'aéroport de Zurich vers Rennes</v>
      </c>
      <c r="Q2140" s="14" t="str">
        <f aca="false">"Chauffeur privé "&amp;INDEX(10_Lieux!$K:$K,U2140)&amp;" vers "&amp;INDEX(10_Lieux!$L:$L,V2140)&amp;" : env. "&amp;I2140&amp;" km, "&amp;J2140&amp;" de route. Devis personnalisé, standard 24h/24 et 7j/7."</f>
        <v>Chauffeur privé de l'aéroport de Zurich vers Rennes : env. 959 km, 10 h de route. Devis personnalisé, standard 24h/24 et 7j/7.</v>
      </c>
      <c r="R2140" s="14" t="n">
        <f aca="false">LEN(Q2140)</f>
        <v>126</v>
      </c>
      <c r="S2140" s="14" t="str">
        <f aca="false">INDEX(10_Lieux!$C:$C,U2140)</f>
        <v>Suisse</v>
      </c>
      <c r="T2140" s="14" t="str">
        <f aca="false">INDEX(10_Lieux!$C:$C,V2140)</f>
        <v>France</v>
      </c>
      <c r="U2140" s="14" t="n">
        <f aca="false">MATCH(A2140,10_Lieux!$A:$A,0)</f>
        <v>185</v>
      </c>
      <c r="V2140" s="14" t="n">
        <f aca="false">MATCH(B2140,10_Lieux!$A:$A,0)</f>
        <v>49</v>
      </c>
      <c r="W2140" s="14" t="n">
        <f aca="false">ROUND(6371*2*ASIN(SQRT(SIN(RADIANS(INDEX(10_Lieux!$F:$F,V2140)-INDEX(10_Lieux!$F:$F,U2140))/2)^2+COS(RADIANS(INDEX(10_Lieux!$F:$F,U2140)))*COS(RADIANS(INDEX(10_Lieux!$F:$F,V2140)))*SIN(RADIANS(INDEX(10_Lieux!$G:$G,V2140)-INDEX(10_Lieux!$G:$G,U2140))/2)^2)),1)</f>
        <v>766.9</v>
      </c>
      <c r="X2140" s="14" t="n">
        <f aca="false">ROUND(I2140/IF(I2140&lt;p_seuil_vitesse,p_vit_lente,p_vit_rapide)*60/15,0)*15</f>
        <v>600</v>
      </c>
      <c r="Y2140" s="14" t="n">
        <f aca="false">MAX(IF(INDEX(10_Lieux!$B:$B,U2140)&lt;&gt;"Ville",INDEX(10_Lieux!$I:$I,U2140),0),IF(INDEX(10_Lieux!$B:$B,V2140)&lt;&gt;"Ville",INDEX(10_Lieux!$I:$I,V2140),0))</f>
        <v>500</v>
      </c>
      <c r="Z2140" s="14" t="str">
        <f aca="false">A2140&amp;"|"&amp;B2140</f>
        <v>Zurich Airport|Rennes</v>
      </c>
      <c r="AA2140" s="14" t="str">
        <f aca="false">IF(I2140&lt;p_local,"Local",IF(I2140&lt;p_vv_min,"Courte distance",IF(I2140&lt;p_tres_long,"Longue distance","Très longue distance")))</f>
        <v>Très longue distance</v>
      </c>
    </row>
    <row r="2141" customFormat="false" ht="15" hidden="false" customHeight="true" outlineLevel="0" collapsed="false">
      <c r="A2141" s="1" t="s">
        <v>142</v>
      </c>
      <c r="B2141" s="1" t="s">
        <v>2301</v>
      </c>
      <c r="C2141" s="1" t="s">
        <v>35</v>
      </c>
      <c r="D2141" s="1" t="s">
        <v>653</v>
      </c>
      <c r="E2141" s="1" t="s">
        <v>2323</v>
      </c>
      <c r="F2141" s="14" t="s">
        <v>40</v>
      </c>
      <c r="G2141" s="14" t="str">
        <f aca="false">IF(I2141&lt;p_local,"Local → page infra",IF(H2141&gt;=p_ph1,"Phase 1",IF(H2141&gt;=p_ph2,"Phase 2","Phase 3")))</f>
        <v>Phase 3</v>
      </c>
      <c r="H2141" s="14" t="n">
        <f aca="false">IF(I2141&lt;p_local,0,IF(C2141="Aéroport → Aéroport",p_pts_plein,IF(Y2141&gt;0,IF(I2141&lt;=Y2141,p_pts_plein,IF(I2141&lt;=p_mult2*Y2141,p_pts_moyen,p_pts_r3)),IF(I2141&gt;=p_vv_min,p_pts_plein,IF(I2141&gt;=p_vv_moy,p_pts_moyen,p_pts_court))))+IF(INDEX(10_Lieux!$D:$D,U2141)=1,p_prio1,p_prio2)+IF(INDEX(10_Lieux!$D:$D,V2141)=1,p_prio1,p_prio2)+IF(K2141="Oui",p_tf,0)+p_hub*((INDEX(10_Lieux!$H:$H,U2141)="Hub")+(INDEX(10_Lieux!$H:$H,V2141)="Hub"))+IF(OR(INDEX(10_Lieux!$H:$H,U2141)="Premium",INDEX(10_Lieux!$H:$H,V2141)="Premium"),p_prem,0))</f>
        <v>45</v>
      </c>
      <c r="I2141" s="14" t="n">
        <f aca="false">ROUND(W2141*p_facteur,0)</f>
        <v>959</v>
      </c>
      <c r="J2141" s="14" t="str">
        <f aca="false">IF(X2141&lt;60,X2141&amp;" min",INT(X2141/60)&amp;" h"&amp;IF(MOD(X2141,60)=0,""," "&amp;TEXT(MOD(X2141,60),"00")))</f>
        <v>10 h</v>
      </c>
      <c r="K2141" s="14" t="str">
        <f aca="false">IF(S2141&lt;&gt;T2141,"Oui","Non")</f>
        <v>Oui</v>
      </c>
      <c r="L2141" s="14" t="str">
        <f aca="false">IF(AND(INDEX(10_Lieux!$B:$B,U2141)="Ville",INDEX(10_Lieux!$B:$B,V2141)="Ville"),"/chauffeur-prive/"&amp;INDEX(10_Lieux!$E:$E,U2141)&amp;"-"&amp;INDEX(10_Lieux!$E:$E,V2141)&amp;"/","/chauffeur-prive/"&amp;INDEX(10_Lieux!$E:$E,U2141)&amp;"/"&amp;INDEX(10_Lieux!$E:$E,V2141)&amp;"/")</f>
        <v>/chauffeur-prive/rennes/aeroport-zurich/</v>
      </c>
      <c r="M2141" s="14" t="str">
        <f aca="false">IFERROR(INDEX($L:$L,MATCH(B2141&amp;"|"&amp;A2141,$Z:$Z,0)),"—")</f>
        <v>/chauffeur-prive/aeroport-zurich/rennes/</v>
      </c>
      <c r="N2141" s="14" t="str">
        <f aca="false">IF(LEN("Chauffeur privé "&amp;INDEX(10_Lieux!$J:$J,U2141)&amp;" → "&amp;INDEX(10_Lieux!$J:$J,V2141)&amp;" | 24h/24")&gt;60,"Chauffeur privé "&amp;INDEX(10_Lieux!$J:$J,U2141)&amp;" → "&amp;INDEX(10_Lieux!$J:$J,V2141),"Chauffeur privé "&amp;INDEX(10_Lieux!$J:$J,U2141)&amp;" → "&amp;INDEX(10_Lieux!$J:$J,V2141)&amp;" | 24h/24")</f>
        <v>Chauffeur privé Rennes → Aéroport de Zurich | 24h/24</v>
      </c>
      <c r="O2141" s="14" t="n">
        <f aca="false">LEN(N2141)</f>
        <v>52</v>
      </c>
      <c r="P2141" s="14" t="str">
        <f aca="false">"Chauffeur privé "&amp;INDEX(10_Lieux!$K:$K,U2141)&amp;" vers "&amp;INDEX(10_Lieux!$L:$L,V2141)</f>
        <v>Chauffeur privé de Rennes vers l'aéroport de Zurich</v>
      </c>
      <c r="Q2141" s="14" t="str">
        <f aca="false">"Chauffeur privé "&amp;INDEX(10_Lieux!$K:$K,U2141)&amp;" vers "&amp;INDEX(10_Lieux!$L:$L,V2141)&amp;" : env. "&amp;I2141&amp;" km, "&amp;J2141&amp;" de route. Devis personnalisé, standard 24h/24 et 7j/7."</f>
        <v>Chauffeur privé de Rennes vers l'aéroport de Zurich : env. 959 km, 10 h de route. Devis personnalisé, standard 24h/24 et 7j/7.</v>
      </c>
      <c r="R2141" s="14" t="n">
        <f aca="false">LEN(Q2141)</f>
        <v>126</v>
      </c>
      <c r="S2141" s="14" t="str">
        <f aca="false">INDEX(10_Lieux!$C:$C,U2141)</f>
        <v>France</v>
      </c>
      <c r="T2141" s="14" t="str">
        <f aca="false">INDEX(10_Lieux!$C:$C,V2141)</f>
        <v>Suisse</v>
      </c>
      <c r="U2141" s="14" t="n">
        <f aca="false">MATCH(A2141,10_Lieux!$A:$A,0)</f>
        <v>49</v>
      </c>
      <c r="V2141" s="14" t="n">
        <f aca="false">MATCH(B2141,10_Lieux!$A:$A,0)</f>
        <v>185</v>
      </c>
      <c r="W2141" s="14" t="n">
        <f aca="false">ROUND(6371*2*ASIN(SQRT(SIN(RADIANS(INDEX(10_Lieux!$F:$F,V2141)-INDEX(10_Lieux!$F:$F,U2141))/2)^2+COS(RADIANS(INDEX(10_Lieux!$F:$F,U2141)))*COS(RADIANS(INDEX(10_Lieux!$F:$F,V2141)))*SIN(RADIANS(INDEX(10_Lieux!$G:$G,V2141)-INDEX(10_Lieux!$G:$G,U2141))/2)^2)),1)</f>
        <v>766.9</v>
      </c>
      <c r="X2141" s="14" t="n">
        <f aca="false">ROUND(I2141/IF(I2141&lt;p_seuil_vitesse,p_vit_lente,p_vit_rapide)*60/15,0)*15</f>
        <v>600</v>
      </c>
      <c r="Y2141" s="14" t="n">
        <f aca="false">MAX(IF(INDEX(10_Lieux!$B:$B,U2141)&lt;&gt;"Ville",INDEX(10_Lieux!$I:$I,U2141),0),IF(INDEX(10_Lieux!$B:$B,V2141)&lt;&gt;"Ville",INDEX(10_Lieux!$I:$I,V2141),0))</f>
        <v>500</v>
      </c>
      <c r="Z2141" s="14" t="str">
        <f aca="false">A2141&amp;"|"&amp;B2141</f>
        <v>Rennes|Zurich Airport</v>
      </c>
      <c r="AA2141" s="14" t="str">
        <f aca="false">IF(I2141&lt;p_local,"Local",IF(I2141&lt;p_vv_min,"Courte distance",IF(I2141&lt;p_tres_long,"Longue distance","Très longue distance")))</f>
        <v>Très longue distance</v>
      </c>
    </row>
    <row r="2142" customFormat="false" ht="15" hidden="false" customHeight="true" outlineLevel="0" collapsed="false">
      <c r="A2142" s="1" t="s">
        <v>2301</v>
      </c>
      <c r="B2142" s="1" t="s">
        <v>144</v>
      </c>
      <c r="C2142" s="1" t="s">
        <v>34</v>
      </c>
      <c r="D2142" s="1" t="s">
        <v>653</v>
      </c>
      <c r="E2142" s="1" t="s">
        <v>2324</v>
      </c>
      <c r="F2142" s="14" t="s">
        <v>40</v>
      </c>
      <c r="G2142" s="14" t="str">
        <f aca="false">IF(I2142&lt;p_local,"Local → page infra",IF(H2142&gt;=p_ph1,"Phase 1",IF(H2142&gt;=p_ph2,"Phase 2","Phase 3")))</f>
        <v>Phase 1</v>
      </c>
      <c r="H2142" s="14" t="n">
        <f aca="false">IF(I2142&lt;p_local,0,IF(C2142="Aéroport → Aéroport",p_pts_plein,IF(Y2142&gt;0,IF(I2142&lt;=Y2142,p_pts_plein,IF(I2142&lt;=p_mult2*Y2142,p_pts_moyen,p_pts_r3)),IF(I2142&gt;=p_vv_min,p_pts_plein,IF(I2142&gt;=p_vv_moy,p_pts_moyen,p_pts_court))))+IF(INDEX(10_Lieux!$D:$D,U2142)=1,p_prio1,p_prio2)+IF(INDEX(10_Lieux!$D:$D,V2142)=1,p_prio1,p_prio2)+IF(K2142="Oui",p_tf,0)+p_hub*((INDEX(10_Lieux!$H:$H,U2142)="Hub")+(INDEX(10_Lieux!$H:$H,V2142)="Hub"))+IF(OR(INDEX(10_Lieux!$H:$H,U2142)="Premium",INDEX(10_Lieux!$H:$H,V2142)="Premium"),p_prem,0))</f>
        <v>80</v>
      </c>
      <c r="I2142" s="14" t="n">
        <f aca="false">ROUND(W2142*p_facteur,0)</f>
        <v>331</v>
      </c>
      <c r="J2142" s="14" t="str">
        <f aca="false">IF(X2142&lt;60,X2142&amp;" min",INT(X2142/60)&amp;" h"&amp;IF(MOD(X2142,60)=0,""," "&amp;TEXT(MOD(X2142,60),"00")))</f>
        <v>3 h 30</v>
      </c>
      <c r="K2142" s="14" t="str">
        <f aca="false">IF(S2142&lt;&gt;T2142,"Oui","Non")</f>
        <v>Oui</v>
      </c>
      <c r="L2142" s="14" t="str">
        <f aca="false">IF(AND(INDEX(10_Lieux!$B:$B,U2142)="Ville",INDEX(10_Lieux!$B:$B,V2142)="Ville"),"/chauffeur-prive/"&amp;INDEX(10_Lieux!$E:$E,U2142)&amp;"-"&amp;INDEX(10_Lieux!$E:$E,V2142)&amp;"/","/chauffeur-prive/"&amp;INDEX(10_Lieux!$E:$E,U2142)&amp;"/"&amp;INDEX(10_Lieux!$E:$E,V2142)&amp;"/")</f>
        <v>/chauffeur-prive/aeroport-zurich/dijon/</v>
      </c>
      <c r="M2142" s="14" t="str">
        <f aca="false">IFERROR(INDEX($L:$L,MATCH(B2142&amp;"|"&amp;A2142,$Z:$Z,0)),"—")</f>
        <v>/chauffeur-prive/dijon/aeroport-zurich/</v>
      </c>
      <c r="N2142" s="14" t="str">
        <f aca="false">IF(LEN("Chauffeur privé "&amp;INDEX(10_Lieux!$J:$J,U2142)&amp;" → "&amp;INDEX(10_Lieux!$J:$J,V2142)&amp;" | 24h/24")&gt;60,"Chauffeur privé "&amp;INDEX(10_Lieux!$J:$J,U2142)&amp;" → "&amp;INDEX(10_Lieux!$J:$J,V2142),"Chauffeur privé "&amp;INDEX(10_Lieux!$J:$J,U2142)&amp;" → "&amp;INDEX(10_Lieux!$J:$J,V2142)&amp;" | 24h/24")</f>
        <v>Chauffeur privé Aéroport de Zurich → Dijon | 24h/24</v>
      </c>
      <c r="O2142" s="14" t="n">
        <f aca="false">LEN(N2142)</f>
        <v>51</v>
      </c>
      <c r="P2142" s="14" t="str">
        <f aca="false">"Chauffeur privé "&amp;INDEX(10_Lieux!$K:$K,U2142)&amp;" vers "&amp;INDEX(10_Lieux!$L:$L,V2142)</f>
        <v>Chauffeur privé de l'aéroport de Zurich vers Dijon</v>
      </c>
      <c r="Q2142" s="14" t="str">
        <f aca="false">"Chauffeur privé "&amp;INDEX(10_Lieux!$K:$K,U2142)&amp;" vers "&amp;INDEX(10_Lieux!$L:$L,V2142)&amp;" : env. "&amp;I2142&amp;" km, "&amp;J2142&amp;" de route. Devis personnalisé, standard 24h/24 et 7j/7."</f>
        <v>Chauffeur privé de l'aéroport de Zurich vers Dijon : env. 331 km, 3 h 30 de route. Devis personnalisé, standard 24h/24 et 7j/7.</v>
      </c>
      <c r="R2142" s="14" t="n">
        <f aca="false">LEN(Q2142)</f>
        <v>127</v>
      </c>
      <c r="S2142" s="14" t="str">
        <f aca="false">INDEX(10_Lieux!$C:$C,U2142)</f>
        <v>Suisse</v>
      </c>
      <c r="T2142" s="14" t="str">
        <f aca="false">INDEX(10_Lieux!$C:$C,V2142)</f>
        <v>France</v>
      </c>
      <c r="U2142" s="14" t="n">
        <f aca="false">MATCH(A2142,10_Lieux!$A:$A,0)</f>
        <v>185</v>
      </c>
      <c r="V2142" s="14" t="n">
        <f aca="false">MATCH(B2142,10_Lieux!$A:$A,0)</f>
        <v>23</v>
      </c>
      <c r="W2142" s="14" t="n">
        <f aca="false">ROUND(6371*2*ASIN(SQRT(SIN(RADIANS(INDEX(10_Lieux!$F:$F,V2142)-INDEX(10_Lieux!$F:$F,U2142))/2)^2+COS(RADIANS(INDEX(10_Lieux!$F:$F,U2142)))*COS(RADIANS(INDEX(10_Lieux!$F:$F,V2142)))*SIN(RADIANS(INDEX(10_Lieux!$G:$G,V2142)-INDEX(10_Lieux!$G:$G,U2142))/2)^2)),1)</f>
        <v>264.4</v>
      </c>
      <c r="X2142" s="14" t="n">
        <f aca="false">ROUND(I2142/IF(I2142&lt;p_seuil_vitesse,p_vit_lente,p_vit_rapide)*60/15,0)*15</f>
        <v>210</v>
      </c>
      <c r="Y2142" s="14" t="n">
        <f aca="false">MAX(IF(INDEX(10_Lieux!$B:$B,U2142)&lt;&gt;"Ville",INDEX(10_Lieux!$I:$I,U2142),0),IF(INDEX(10_Lieux!$B:$B,V2142)&lt;&gt;"Ville",INDEX(10_Lieux!$I:$I,V2142),0))</f>
        <v>500</v>
      </c>
      <c r="Z2142" s="14" t="str">
        <f aca="false">A2142&amp;"|"&amp;B2142</f>
        <v>Zurich Airport|Dijon</v>
      </c>
      <c r="AA2142" s="14" t="str">
        <f aca="false">IF(I2142&lt;p_local,"Local",IF(I2142&lt;p_vv_min,"Courte distance",IF(I2142&lt;p_tres_long,"Longue distance","Très longue distance")))</f>
        <v>Longue distance</v>
      </c>
    </row>
    <row r="2143" customFormat="false" ht="15" hidden="false" customHeight="true" outlineLevel="0" collapsed="false">
      <c r="A2143" s="1" t="s">
        <v>144</v>
      </c>
      <c r="B2143" s="1" t="s">
        <v>2301</v>
      </c>
      <c r="C2143" s="1" t="s">
        <v>35</v>
      </c>
      <c r="D2143" s="1" t="s">
        <v>653</v>
      </c>
      <c r="E2143" s="1" t="s">
        <v>2325</v>
      </c>
      <c r="F2143" s="14" t="s">
        <v>40</v>
      </c>
      <c r="G2143" s="14" t="str">
        <f aca="false">IF(I2143&lt;p_local,"Local → page infra",IF(H2143&gt;=p_ph1,"Phase 1",IF(H2143&gt;=p_ph2,"Phase 2","Phase 3")))</f>
        <v>Phase 1</v>
      </c>
      <c r="H2143" s="14" t="n">
        <f aca="false">IF(I2143&lt;p_local,0,IF(C2143="Aéroport → Aéroport",p_pts_plein,IF(Y2143&gt;0,IF(I2143&lt;=Y2143,p_pts_plein,IF(I2143&lt;=p_mult2*Y2143,p_pts_moyen,p_pts_r3)),IF(I2143&gt;=p_vv_min,p_pts_plein,IF(I2143&gt;=p_vv_moy,p_pts_moyen,p_pts_court))))+IF(INDEX(10_Lieux!$D:$D,U2143)=1,p_prio1,p_prio2)+IF(INDEX(10_Lieux!$D:$D,V2143)=1,p_prio1,p_prio2)+IF(K2143="Oui",p_tf,0)+p_hub*((INDEX(10_Lieux!$H:$H,U2143)="Hub")+(INDEX(10_Lieux!$H:$H,V2143)="Hub"))+IF(OR(INDEX(10_Lieux!$H:$H,U2143)="Premium",INDEX(10_Lieux!$H:$H,V2143)="Premium"),p_prem,0))</f>
        <v>80</v>
      </c>
      <c r="I2143" s="14" t="n">
        <f aca="false">ROUND(W2143*p_facteur,0)</f>
        <v>331</v>
      </c>
      <c r="J2143" s="14" t="str">
        <f aca="false">IF(X2143&lt;60,X2143&amp;" min",INT(X2143/60)&amp;" h"&amp;IF(MOD(X2143,60)=0,""," "&amp;TEXT(MOD(X2143,60),"00")))</f>
        <v>3 h 30</v>
      </c>
      <c r="K2143" s="14" t="str">
        <f aca="false">IF(S2143&lt;&gt;T2143,"Oui","Non")</f>
        <v>Oui</v>
      </c>
      <c r="L2143" s="14" t="str">
        <f aca="false">IF(AND(INDEX(10_Lieux!$B:$B,U2143)="Ville",INDEX(10_Lieux!$B:$B,V2143)="Ville"),"/chauffeur-prive/"&amp;INDEX(10_Lieux!$E:$E,U2143)&amp;"-"&amp;INDEX(10_Lieux!$E:$E,V2143)&amp;"/","/chauffeur-prive/"&amp;INDEX(10_Lieux!$E:$E,U2143)&amp;"/"&amp;INDEX(10_Lieux!$E:$E,V2143)&amp;"/")</f>
        <v>/chauffeur-prive/dijon/aeroport-zurich/</v>
      </c>
      <c r="M2143" s="14" t="str">
        <f aca="false">IFERROR(INDEX($L:$L,MATCH(B2143&amp;"|"&amp;A2143,$Z:$Z,0)),"—")</f>
        <v>/chauffeur-prive/aeroport-zurich/dijon/</v>
      </c>
      <c r="N2143" s="14" t="str">
        <f aca="false">IF(LEN("Chauffeur privé "&amp;INDEX(10_Lieux!$J:$J,U2143)&amp;" → "&amp;INDEX(10_Lieux!$J:$J,V2143)&amp;" | 24h/24")&gt;60,"Chauffeur privé "&amp;INDEX(10_Lieux!$J:$J,U2143)&amp;" → "&amp;INDEX(10_Lieux!$J:$J,V2143),"Chauffeur privé "&amp;INDEX(10_Lieux!$J:$J,U2143)&amp;" → "&amp;INDEX(10_Lieux!$J:$J,V2143)&amp;" | 24h/24")</f>
        <v>Chauffeur privé Dijon → Aéroport de Zurich | 24h/24</v>
      </c>
      <c r="O2143" s="14" t="n">
        <f aca="false">LEN(N2143)</f>
        <v>51</v>
      </c>
      <c r="P2143" s="14" t="str">
        <f aca="false">"Chauffeur privé "&amp;INDEX(10_Lieux!$K:$K,U2143)&amp;" vers "&amp;INDEX(10_Lieux!$L:$L,V2143)</f>
        <v>Chauffeur privé de Dijon vers l'aéroport de Zurich</v>
      </c>
      <c r="Q2143" s="14" t="str">
        <f aca="false">"Chauffeur privé "&amp;INDEX(10_Lieux!$K:$K,U2143)&amp;" vers "&amp;INDEX(10_Lieux!$L:$L,V2143)&amp;" : env. "&amp;I2143&amp;" km, "&amp;J2143&amp;" de route. Devis personnalisé, standard 24h/24 et 7j/7."</f>
        <v>Chauffeur privé de Dijon vers l'aéroport de Zurich : env. 331 km, 3 h 30 de route. Devis personnalisé, standard 24h/24 et 7j/7.</v>
      </c>
      <c r="R2143" s="14" t="n">
        <f aca="false">LEN(Q2143)</f>
        <v>127</v>
      </c>
      <c r="S2143" s="14" t="str">
        <f aca="false">INDEX(10_Lieux!$C:$C,U2143)</f>
        <v>France</v>
      </c>
      <c r="T2143" s="14" t="str">
        <f aca="false">INDEX(10_Lieux!$C:$C,V2143)</f>
        <v>Suisse</v>
      </c>
      <c r="U2143" s="14" t="n">
        <f aca="false">MATCH(A2143,10_Lieux!$A:$A,0)</f>
        <v>23</v>
      </c>
      <c r="V2143" s="14" t="n">
        <f aca="false">MATCH(B2143,10_Lieux!$A:$A,0)</f>
        <v>185</v>
      </c>
      <c r="W2143" s="14" t="n">
        <f aca="false">ROUND(6371*2*ASIN(SQRT(SIN(RADIANS(INDEX(10_Lieux!$F:$F,V2143)-INDEX(10_Lieux!$F:$F,U2143))/2)^2+COS(RADIANS(INDEX(10_Lieux!$F:$F,U2143)))*COS(RADIANS(INDEX(10_Lieux!$F:$F,V2143)))*SIN(RADIANS(INDEX(10_Lieux!$G:$G,V2143)-INDEX(10_Lieux!$G:$G,U2143))/2)^2)),1)</f>
        <v>264.4</v>
      </c>
      <c r="X2143" s="14" t="n">
        <f aca="false">ROUND(I2143/IF(I2143&lt;p_seuil_vitesse,p_vit_lente,p_vit_rapide)*60/15,0)*15</f>
        <v>210</v>
      </c>
      <c r="Y2143" s="14" t="n">
        <f aca="false">MAX(IF(INDEX(10_Lieux!$B:$B,U2143)&lt;&gt;"Ville",INDEX(10_Lieux!$I:$I,U2143),0),IF(INDEX(10_Lieux!$B:$B,V2143)&lt;&gt;"Ville",INDEX(10_Lieux!$I:$I,V2143),0))</f>
        <v>500</v>
      </c>
      <c r="Z2143" s="14" t="str">
        <f aca="false">A2143&amp;"|"&amp;B2143</f>
        <v>Dijon|Zurich Airport</v>
      </c>
      <c r="AA2143" s="14" t="str">
        <f aca="false">IF(I2143&lt;p_local,"Local",IF(I2143&lt;p_vv_min,"Courte distance",IF(I2143&lt;p_tres_long,"Longue distance","Très longue distance")))</f>
        <v>Longue distance</v>
      </c>
    </row>
    <row r="2144" customFormat="false" ht="15" hidden="false" customHeight="true" outlineLevel="0" collapsed="false">
      <c r="A2144" s="1" t="s">
        <v>2301</v>
      </c>
      <c r="B2144" s="1" t="s">
        <v>146</v>
      </c>
      <c r="C2144" s="1" t="s">
        <v>34</v>
      </c>
      <c r="D2144" s="1" t="s">
        <v>653</v>
      </c>
      <c r="E2144" s="1" t="s">
        <v>2326</v>
      </c>
      <c r="F2144" s="14" t="s">
        <v>40</v>
      </c>
      <c r="G2144" s="14" t="str">
        <f aca="false">IF(I2144&lt;p_local,"Local → page infra",IF(H2144&gt;=p_ph1,"Phase 1",IF(H2144&gt;=p_ph2,"Phase 2","Phase 3")))</f>
        <v>Phase 1</v>
      </c>
      <c r="H2144" s="14" t="n">
        <f aca="false">IF(I2144&lt;p_local,0,IF(C2144="Aéroport → Aéroport",p_pts_plein,IF(Y2144&gt;0,IF(I2144&lt;=Y2144,p_pts_plein,IF(I2144&lt;=p_mult2*Y2144,p_pts_moyen,p_pts_r3)),IF(I2144&gt;=p_vv_min,p_pts_plein,IF(I2144&gt;=p_vv_moy,p_pts_moyen,p_pts_court))))+IF(INDEX(10_Lieux!$D:$D,U2144)=1,p_prio1,p_prio2)+IF(INDEX(10_Lieux!$D:$D,V2144)=1,p_prio1,p_prio2)+IF(K2144="Oui",p_tf,0)+p_hub*((INDEX(10_Lieux!$H:$H,U2144)="Hub")+(INDEX(10_Lieux!$H:$H,V2144)="Hub"))+IF(OR(INDEX(10_Lieux!$H:$H,U2144)="Premium",INDEX(10_Lieux!$H:$H,V2144)="Premium"),p_prem,0))</f>
        <v>80</v>
      </c>
      <c r="I2144" s="14" t="n">
        <f aca="false">ROUND(W2144*p_facteur,0)</f>
        <v>416</v>
      </c>
      <c r="J2144" s="14" t="str">
        <f aca="false">IF(X2144&lt;60,X2144&amp;" min",INT(X2144/60)&amp;" h"&amp;IF(MOD(X2144,60)=0,""," "&amp;TEXT(MOD(X2144,60),"00")))</f>
        <v>4 h 30</v>
      </c>
      <c r="K2144" s="14" t="str">
        <f aca="false">IF(S2144&lt;&gt;T2144,"Oui","Non")</f>
        <v>Oui</v>
      </c>
      <c r="L2144" s="14" t="str">
        <f aca="false">IF(AND(INDEX(10_Lieux!$B:$B,U2144)="Ville",INDEX(10_Lieux!$B:$B,V2144)="Ville"),"/chauffeur-prive/"&amp;INDEX(10_Lieux!$E:$E,U2144)&amp;"-"&amp;INDEX(10_Lieux!$E:$E,V2144)&amp;"/","/chauffeur-prive/"&amp;INDEX(10_Lieux!$E:$E,U2144)&amp;"/"&amp;INDEX(10_Lieux!$E:$E,V2144)&amp;"/")</f>
        <v>/chauffeur-prive/aeroport-zurich/grenoble/</v>
      </c>
      <c r="M2144" s="14" t="str">
        <f aca="false">IFERROR(INDEX($L:$L,MATCH(B2144&amp;"|"&amp;A2144,$Z:$Z,0)),"—")</f>
        <v>/chauffeur-prive/grenoble/aeroport-zurich/</v>
      </c>
      <c r="N2144" s="14" t="str">
        <f aca="false">IF(LEN("Chauffeur privé "&amp;INDEX(10_Lieux!$J:$J,U2144)&amp;" → "&amp;INDEX(10_Lieux!$J:$J,V2144)&amp;" | 24h/24")&gt;60,"Chauffeur privé "&amp;INDEX(10_Lieux!$J:$J,U2144)&amp;" → "&amp;INDEX(10_Lieux!$J:$J,V2144),"Chauffeur privé "&amp;INDEX(10_Lieux!$J:$J,U2144)&amp;" → "&amp;INDEX(10_Lieux!$J:$J,V2144)&amp;" | 24h/24")</f>
        <v>Chauffeur privé Aéroport de Zurich → Grenoble | 24h/24</v>
      </c>
      <c r="O2144" s="14" t="n">
        <f aca="false">LEN(N2144)</f>
        <v>54</v>
      </c>
      <c r="P2144" s="14" t="str">
        <f aca="false">"Chauffeur privé "&amp;INDEX(10_Lieux!$K:$K,U2144)&amp;" vers "&amp;INDEX(10_Lieux!$L:$L,V2144)</f>
        <v>Chauffeur privé de l'aéroport de Zurich vers Grenoble</v>
      </c>
      <c r="Q2144" s="14" t="str">
        <f aca="false">"Chauffeur privé "&amp;INDEX(10_Lieux!$K:$K,U2144)&amp;" vers "&amp;INDEX(10_Lieux!$L:$L,V2144)&amp;" : env. "&amp;I2144&amp;" km, "&amp;J2144&amp;" de route. Devis personnalisé, standard 24h/24 et 7j/7."</f>
        <v>Chauffeur privé de l'aéroport de Zurich vers Grenoble : env. 416 km, 4 h 30 de route. Devis personnalisé, standard 24h/24 et 7j/7.</v>
      </c>
      <c r="R2144" s="14" t="n">
        <f aca="false">LEN(Q2144)</f>
        <v>130</v>
      </c>
      <c r="S2144" s="14" t="str">
        <f aca="false">INDEX(10_Lieux!$C:$C,U2144)</f>
        <v>Suisse</v>
      </c>
      <c r="T2144" s="14" t="str">
        <f aca="false">INDEX(10_Lieux!$C:$C,V2144)</f>
        <v>France</v>
      </c>
      <c r="U2144" s="14" t="n">
        <f aca="false">MATCH(A2144,10_Lieux!$A:$A,0)</f>
        <v>185</v>
      </c>
      <c r="V2144" s="14" t="n">
        <f aca="false">MATCH(B2144,10_Lieux!$A:$A,0)</f>
        <v>9</v>
      </c>
      <c r="W2144" s="14" t="n">
        <f aca="false">ROUND(6371*2*ASIN(SQRT(SIN(RADIANS(INDEX(10_Lieux!$F:$F,V2144)-INDEX(10_Lieux!$F:$F,U2144))/2)^2+COS(RADIANS(INDEX(10_Lieux!$F:$F,U2144)))*COS(RADIANS(INDEX(10_Lieux!$F:$F,V2144)))*SIN(RADIANS(INDEX(10_Lieux!$G:$G,V2144)-INDEX(10_Lieux!$G:$G,U2144))/2)^2)),1)</f>
        <v>332.7</v>
      </c>
      <c r="X2144" s="14" t="n">
        <f aca="false">ROUND(I2144/IF(I2144&lt;p_seuil_vitesse,p_vit_lente,p_vit_rapide)*60/15,0)*15</f>
        <v>270</v>
      </c>
      <c r="Y2144" s="14" t="n">
        <f aca="false">MAX(IF(INDEX(10_Lieux!$B:$B,U2144)&lt;&gt;"Ville",INDEX(10_Lieux!$I:$I,U2144),0),IF(INDEX(10_Lieux!$B:$B,V2144)&lt;&gt;"Ville",INDEX(10_Lieux!$I:$I,V2144),0))</f>
        <v>500</v>
      </c>
      <c r="Z2144" s="14" t="str">
        <f aca="false">A2144&amp;"|"&amp;B2144</f>
        <v>Zurich Airport|Grenoble</v>
      </c>
      <c r="AA2144" s="14" t="str">
        <f aca="false">IF(I2144&lt;p_local,"Local",IF(I2144&lt;p_vv_min,"Courte distance",IF(I2144&lt;p_tres_long,"Longue distance","Très longue distance")))</f>
        <v>Longue distance</v>
      </c>
    </row>
    <row r="2145" customFormat="false" ht="15" hidden="false" customHeight="true" outlineLevel="0" collapsed="false">
      <c r="A2145" s="1" t="s">
        <v>146</v>
      </c>
      <c r="B2145" s="1" t="s">
        <v>2301</v>
      </c>
      <c r="C2145" s="1" t="s">
        <v>35</v>
      </c>
      <c r="D2145" s="1" t="s">
        <v>653</v>
      </c>
      <c r="E2145" s="1" t="s">
        <v>2327</v>
      </c>
      <c r="F2145" s="14" t="s">
        <v>40</v>
      </c>
      <c r="G2145" s="14" t="str">
        <f aca="false">IF(I2145&lt;p_local,"Local → page infra",IF(H2145&gt;=p_ph1,"Phase 1",IF(H2145&gt;=p_ph2,"Phase 2","Phase 3")))</f>
        <v>Phase 1</v>
      </c>
      <c r="H2145" s="14" t="n">
        <f aca="false">IF(I2145&lt;p_local,0,IF(C2145="Aéroport → Aéroport",p_pts_plein,IF(Y2145&gt;0,IF(I2145&lt;=Y2145,p_pts_plein,IF(I2145&lt;=p_mult2*Y2145,p_pts_moyen,p_pts_r3)),IF(I2145&gt;=p_vv_min,p_pts_plein,IF(I2145&gt;=p_vv_moy,p_pts_moyen,p_pts_court))))+IF(INDEX(10_Lieux!$D:$D,U2145)=1,p_prio1,p_prio2)+IF(INDEX(10_Lieux!$D:$D,V2145)=1,p_prio1,p_prio2)+IF(K2145="Oui",p_tf,0)+p_hub*((INDEX(10_Lieux!$H:$H,U2145)="Hub")+(INDEX(10_Lieux!$H:$H,V2145)="Hub"))+IF(OR(INDEX(10_Lieux!$H:$H,U2145)="Premium",INDEX(10_Lieux!$H:$H,V2145)="Premium"),p_prem,0))</f>
        <v>80</v>
      </c>
      <c r="I2145" s="14" t="n">
        <f aca="false">ROUND(W2145*p_facteur,0)</f>
        <v>416</v>
      </c>
      <c r="J2145" s="14" t="str">
        <f aca="false">IF(X2145&lt;60,X2145&amp;" min",INT(X2145/60)&amp;" h"&amp;IF(MOD(X2145,60)=0,""," "&amp;TEXT(MOD(X2145,60),"00")))</f>
        <v>4 h 30</v>
      </c>
      <c r="K2145" s="14" t="str">
        <f aca="false">IF(S2145&lt;&gt;T2145,"Oui","Non")</f>
        <v>Oui</v>
      </c>
      <c r="L2145" s="14" t="str">
        <f aca="false">IF(AND(INDEX(10_Lieux!$B:$B,U2145)="Ville",INDEX(10_Lieux!$B:$B,V2145)="Ville"),"/chauffeur-prive/"&amp;INDEX(10_Lieux!$E:$E,U2145)&amp;"-"&amp;INDEX(10_Lieux!$E:$E,V2145)&amp;"/","/chauffeur-prive/"&amp;INDEX(10_Lieux!$E:$E,U2145)&amp;"/"&amp;INDEX(10_Lieux!$E:$E,V2145)&amp;"/")</f>
        <v>/chauffeur-prive/grenoble/aeroport-zurich/</v>
      </c>
      <c r="M2145" s="14" t="str">
        <f aca="false">IFERROR(INDEX($L:$L,MATCH(B2145&amp;"|"&amp;A2145,$Z:$Z,0)),"—")</f>
        <v>/chauffeur-prive/aeroport-zurich/grenoble/</v>
      </c>
      <c r="N2145" s="14" t="str">
        <f aca="false">IF(LEN("Chauffeur privé "&amp;INDEX(10_Lieux!$J:$J,U2145)&amp;" → "&amp;INDEX(10_Lieux!$J:$J,V2145)&amp;" | 24h/24")&gt;60,"Chauffeur privé "&amp;INDEX(10_Lieux!$J:$J,U2145)&amp;" → "&amp;INDEX(10_Lieux!$J:$J,V2145),"Chauffeur privé "&amp;INDEX(10_Lieux!$J:$J,U2145)&amp;" → "&amp;INDEX(10_Lieux!$J:$J,V2145)&amp;" | 24h/24")</f>
        <v>Chauffeur privé Grenoble → Aéroport de Zurich | 24h/24</v>
      </c>
      <c r="O2145" s="14" t="n">
        <f aca="false">LEN(N2145)</f>
        <v>54</v>
      </c>
      <c r="P2145" s="14" t="str">
        <f aca="false">"Chauffeur privé "&amp;INDEX(10_Lieux!$K:$K,U2145)&amp;" vers "&amp;INDEX(10_Lieux!$L:$L,V2145)</f>
        <v>Chauffeur privé de Grenoble vers l'aéroport de Zurich</v>
      </c>
      <c r="Q2145" s="14" t="str">
        <f aca="false">"Chauffeur privé "&amp;INDEX(10_Lieux!$K:$K,U2145)&amp;" vers "&amp;INDEX(10_Lieux!$L:$L,V2145)&amp;" : env. "&amp;I2145&amp;" km, "&amp;J2145&amp;" de route. Devis personnalisé, standard 24h/24 et 7j/7."</f>
        <v>Chauffeur privé de Grenoble vers l'aéroport de Zurich : env. 416 km, 4 h 30 de route. Devis personnalisé, standard 24h/24 et 7j/7.</v>
      </c>
      <c r="R2145" s="14" t="n">
        <f aca="false">LEN(Q2145)</f>
        <v>130</v>
      </c>
      <c r="S2145" s="14" t="str">
        <f aca="false">INDEX(10_Lieux!$C:$C,U2145)</f>
        <v>France</v>
      </c>
      <c r="T2145" s="14" t="str">
        <f aca="false">INDEX(10_Lieux!$C:$C,V2145)</f>
        <v>Suisse</v>
      </c>
      <c r="U2145" s="14" t="n">
        <f aca="false">MATCH(A2145,10_Lieux!$A:$A,0)</f>
        <v>9</v>
      </c>
      <c r="V2145" s="14" t="n">
        <f aca="false">MATCH(B2145,10_Lieux!$A:$A,0)</f>
        <v>185</v>
      </c>
      <c r="W2145" s="14" t="n">
        <f aca="false">ROUND(6371*2*ASIN(SQRT(SIN(RADIANS(INDEX(10_Lieux!$F:$F,V2145)-INDEX(10_Lieux!$F:$F,U2145))/2)^2+COS(RADIANS(INDEX(10_Lieux!$F:$F,U2145)))*COS(RADIANS(INDEX(10_Lieux!$F:$F,V2145)))*SIN(RADIANS(INDEX(10_Lieux!$G:$G,V2145)-INDEX(10_Lieux!$G:$G,U2145))/2)^2)),1)</f>
        <v>332.7</v>
      </c>
      <c r="X2145" s="14" t="n">
        <f aca="false">ROUND(I2145/IF(I2145&lt;p_seuil_vitesse,p_vit_lente,p_vit_rapide)*60/15,0)*15</f>
        <v>270</v>
      </c>
      <c r="Y2145" s="14" t="n">
        <f aca="false">MAX(IF(INDEX(10_Lieux!$B:$B,U2145)&lt;&gt;"Ville",INDEX(10_Lieux!$I:$I,U2145),0),IF(INDEX(10_Lieux!$B:$B,V2145)&lt;&gt;"Ville",INDEX(10_Lieux!$I:$I,V2145),0))</f>
        <v>500</v>
      </c>
      <c r="Z2145" s="14" t="str">
        <f aca="false">A2145&amp;"|"&amp;B2145</f>
        <v>Grenoble|Zurich Airport</v>
      </c>
      <c r="AA2145" s="14" t="str">
        <f aca="false">IF(I2145&lt;p_local,"Local",IF(I2145&lt;p_vv_min,"Courte distance",IF(I2145&lt;p_tres_long,"Longue distance","Très longue distance")))</f>
        <v>Longue distance</v>
      </c>
    </row>
    <row r="2146" customFormat="false" ht="15" hidden="false" customHeight="true" outlineLevel="0" collapsed="false">
      <c r="A2146" s="1" t="s">
        <v>2301</v>
      </c>
      <c r="B2146" s="1" t="s">
        <v>148</v>
      </c>
      <c r="C2146" s="1" t="s">
        <v>34</v>
      </c>
      <c r="D2146" s="1" t="s">
        <v>653</v>
      </c>
      <c r="E2146" s="1" t="s">
        <v>2328</v>
      </c>
      <c r="F2146" s="14" t="s">
        <v>40</v>
      </c>
      <c r="G2146" s="14" t="str">
        <f aca="false">IF(I2146&lt;p_local,"Local → page infra",IF(H2146&gt;=p_ph1,"Phase 1",IF(H2146&gt;=p_ph2,"Phase 2","Phase 3")))</f>
        <v>Phase 1</v>
      </c>
      <c r="H2146" s="14" t="n">
        <f aca="false">IF(I2146&lt;p_local,0,IF(C2146="Aéroport → Aéroport",p_pts_plein,IF(Y2146&gt;0,IF(I2146&lt;=Y2146,p_pts_plein,IF(I2146&lt;=p_mult2*Y2146,p_pts_moyen,p_pts_r3)),IF(I2146&gt;=p_vv_min,p_pts_plein,IF(I2146&gt;=p_vv_moy,p_pts_moyen,p_pts_court))))+IF(INDEX(10_Lieux!$D:$D,U2146)=1,p_prio1,p_prio2)+IF(INDEX(10_Lieux!$D:$D,V2146)=1,p_prio1,p_prio2)+IF(K2146="Oui",p_tf,0)+p_hub*((INDEX(10_Lieux!$H:$H,U2146)="Hub")+(INDEX(10_Lieux!$H:$H,V2146)="Hub"))+IF(OR(INDEX(10_Lieux!$H:$H,U2146)="Premium",INDEX(10_Lieux!$H:$H,V2146)="Premium"),p_prem,0))</f>
        <v>80</v>
      </c>
      <c r="I2146" s="14" t="n">
        <f aca="false">ROUND(W2146*p_facteur,0)</f>
        <v>317</v>
      </c>
      <c r="J2146" s="14" t="str">
        <f aca="false">IF(X2146&lt;60,X2146&amp;" min",INT(X2146/60)&amp;" h"&amp;IF(MOD(X2146,60)=0,""," "&amp;TEXT(MOD(X2146,60),"00")))</f>
        <v>3 h 15</v>
      </c>
      <c r="K2146" s="14" t="str">
        <f aca="false">IF(S2146&lt;&gt;T2146,"Oui","Non")</f>
        <v>Oui</v>
      </c>
      <c r="L2146" s="14" t="str">
        <f aca="false">IF(AND(INDEX(10_Lieux!$B:$B,U2146)="Ville",INDEX(10_Lieux!$B:$B,V2146)="Ville"),"/chauffeur-prive/"&amp;INDEX(10_Lieux!$E:$E,U2146)&amp;"-"&amp;INDEX(10_Lieux!$E:$E,V2146)&amp;"/","/chauffeur-prive/"&amp;INDEX(10_Lieux!$E:$E,U2146)&amp;"/"&amp;INDEX(10_Lieux!$E:$E,V2146)&amp;"/")</f>
        <v>/chauffeur-prive/aeroport-zurich/annecy/</v>
      </c>
      <c r="M2146" s="14" t="str">
        <f aca="false">IFERROR(INDEX($L:$L,MATCH(B2146&amp;"|"&amp;A2146,$Z:$Z,0)),"—")</f>
        <v>/chauffeur-prive/annecy/aeroport-zurich/</v>
      </c>
      <c r="N2146" s="14" t="str">
        <f aca="false">IF(LEN("Chauffeur privé "&amp;INDEX(10_Lieux!$J:$J,U2146)&amp;" → "&amp;INDEX(10_Lieux!$J:$J,V2146)&amp;" | 24h/24")&gt;60,"Chauffeur privé "&amp;INDEX(10_Lieux!$J:$J,U2146)&amp;" → "&amp;INDEX(10_Lieux!$J:$J,V2146),"Chauffeur privé "&amp;INDEX(10_Lieux!$J:$J,U2146)&amp;" → "&amp;INDEX(10_Lieux!$J:$J,V2146)&amp;" | 24h/24")</f>
        <v>Chauffeur privé Aéroport de Zurich → Annecy | 24h/24</v>
      </c>
      <c r="O2146" s="14" t="n">
        <f aca="false">LEN(N2146)</f>
        <v>52</v>
      </c>
      <c r="P2146" s="14" t="str">
        <f aca="false">"Chauffeur privé "&amp;INDEX(10_Lieux!$K:$K,U2146)&amp;" vers "&amp;INDEX(10_Lieux!$L:$L,V2146)</f>
        <v>Chauffeur privé de l'aéroport de Zurich vers Annecy</v>
      </c>
      <c r="Q2146" s="14" t="str">
        <f aca="false">"Chauffeur privé "&amp;INDEX(10_Lieux!$K:$K,U2146)&amp;" vers "&amp;INDEX(10_Lieux!$L:$L,V2146)&amp;" : env. "&amp;I2146&amp;" km, "&amp;J2146&amp;" de route. Devis personnalisé, standard 24h/24 et 7j/7."</f>
        <v>Chauffeur privé de l'aéroport de Zurich vers Annecy : env. 317 km, 3 h 15 de route. Devis personnalisé, standard 24h/24 et 7j/7.</v>
      </c>
      <c r="R2146" s="14" t="n">
        <f aca="false">LEN(Q2146)</f>
        <v>128</v>
      </c>
      <c r="S2146" s="14" t="str">
        <f aca="false">INDEX(10_Lieux!$C:$C,U2146)</f>
        <v>Suisse</v>
      </c>
      <c r="T2146" s="14" t="str">
        <f aca="false">INDEX(10_Lieux!$C:$C,V2146)</f>
        <v>France</v>
      </c>
      <c r="U2146" s="14" t="n">
        <f aca="false">MATCH(A2146,10_Lieux!$A:$A,0)</f>
        <v>185</v>
      </c>
      <c r="V2146" s="14" t="n">
        <f aca="false">MATCH(B2146,10_Lieux!$A:$A,0)</f>
        <v>10</v>
      </c>
      <c r="W2146" s="14" t="n">
        <f aca="false">ROUND(6371*2*ASIN(SQRT(SIN(RADIANS(INDEX(10_Lieux!$F:$F,V2146)-INDEX(10_Lieux!$F:$F,U2146))/2)^2+COS(RADIANS(INDEX(10_Lieux!$F:$F,U2146)))*COS(RADIANS(INDEX(10_Lieux!$F:$F,V2146)))*SIN(RADIANS(INDEX(10_Lieux!$G:$G,V2146)-INDEX(10_Lieux!$G:$G,U2146))/2)^2)),1)</f>
        <v>253.2</v>
      </c>
      <c r="X2146" s="14" t="n">
        <f aca="false">ROUND(I2146/IF(I2146&lt;p_seuil_vitesse,p_vit_lente,p_vit_rapide)*60/15,0)*15</f>
        <v>195</v>
      </c>
      <c r="Y2146" s="14" t="n">
        <f aca="false">MAX(IF(INDEX(10_Lieux!$B:$B,U2146)&lt;&gt;"Ville",INDEX(10_Lieux!$I:$I,U2146),0),IF(INDEX(10_Lieux!$B:$B,V2146)&lt;&gt;"Ville",INDEX(10_Lieux!$I:$I,V2146),0))</f>
        <v>500</v>
      </c>
      <c r="Z2146" s="14" t="str">
        <f aca="false">A2146&amp;"|"&amp;B2146</f>
        <v>Zurich Airport|Annecy</v>
      </c>
      <c r="AA2146" s="14" t="str">
        <f aca="false">IF(I2146&lt;p_local,"Local",IF(I2146&lt;p_vv_min,"Courte distance",IF(I2146&lt;p_tres_long,"Longue distance","Très longue distance")))</f>
        <v>Longue distance</v>
      </c>
    </row>
    <row r="2147" customFormat="false" ht="15" hidden="false" customHeight="true" outlineLevel="0" collapsed="false">
      <c r="A2147" s="1" t="s">
        <v>148</v>
      </c>
      <c r="B2147" s="1" t="s">
        <v>2301</v>
      </c>
      <c r="C2147" s="1" t="s">
        <v>35</v>
      </c>
      <c r="D2147" s="1" t="s">
        <v>653</v>
      </c>
      <c r="E2147" s="1" t="s">
        <v>2329</v>
      </c>
      <c r="F2147" s="14" t="s">
        <v>40</v>
      </c>
      <c r="G2147" s="14" t="str">
        <f aca="false">IF(I2147&lt;p_local,"Local → page infra",IF(H2147&gt;=p_ph1,"Phase 1",IF(H2147&gt;=p_ph2,"Phase 2","Phase 3")))</f>
        <v>Phase 1</v>
      </c>
      <c r="H2147" s="14" t="n">
        <f aca="false">IF(I2147&lt;p_local,0,IF(C2147="Aéroport → Aéroport",p_pts_plein,IF(Y2147&gt;0,IF(I2147&lt;=Y2147,p_pts_plein,IF(I2147&lt;=p_mult2*Y2147,p_pts_moyen,p_pts_r3)),IF(I2147&gt;=p_vv_min,p_pts_plein,IF(I2147&gt;=p_vv_moy,p_pts_moyen,p_pts_court))))+IF(INDEX(10_Lieux!$D:$D,U2147)=1,p_prio1,p_prio2)+IF(INDEX(10_Lieux!$D:$D,V2147)=1,p_prio1,p_prio2)+IF(K2147="Oui",p_tf,0)+p_hub*((INDEX(10_Lieux!$H:$H,U2147)="Hub")+(INDEX(10_Lieux!$H:$H,V2147)="Hub"))+IF(OR(INDEX(10_Lieux!$H:$H,U2147)="Premium",INDEX(10_Lieux!$H:$H,V2147)="Premium"),p_prem,0))</f>
        <v>80</v>
      </c>
      <c r="I2147" s="14" t="n">
        <f aca="false">ROUND(W2147*p_facteur,0)</f>
        <v>317</v>
      </c>
      <c r="J2147" s="14" t="str">
        <f aca="false">IF(X2147&lt;60,X2147&amp;" min",INT(X2147/60)&amp;" h"&amp;IF(MOD(X2147,60)=0,""," "&amp;TEXT(MOD(X2147,60),"00")))</f>
        <v>3 h 15</v>
      </c>
      <c r="K2147" s="14" t="str">
        <f aca="false">IF(S2147&lt;&gt;T2147,"Oui","Non")</f>
        <v>Oui</v>
      </c>
      <c r="L2147" s="14" t="str">
        <f aca="false">IF(AND(INDEX(10_Lieux!$B:$B,U2147)="Ville",INDEX(10_Lieux!$B:$B,V2147)="Ville"),"/chauffeur-prive/"&amp;INDEX(10_Lieux!$E:$E,U2147)&amp;"-"&amp;INDEX(10_Lieux!$E:$E,V2147)&amp;"/","/chauffeur-prive/"&amp;INDEX(10_Lieux!$E:$E,U2147)&amp;"/"&amp;INDEX(10_Lieux!$E:$E,V2147)&amp;"/")</f>
        <v>/chauffeur-prive/annecy/aeroport-zurich/</v>
      </c>
      <c r="M2147" s="14" t="str">
        <f aca="false">IFERROR(INDEX($L:$L,MATCH(B2147&amp;"|"&amp;A2147,$Z:$Z,0)),"—")</f>
        <v>/chauffeur-prive/aeroport-zurich/annecy/</v>
      </c>
      <c r="N2147" s="14" t="str">
        <f aca="false">IF(LEN("Chauffeur privé "&amp;INDEX(10_Lieux!$J:$J,U2147)&amp;" → "&amp;INDEX(10_Lieux!$J:$J,V2147)&amp;" | 24h/24")&gt;60,"Chauffeur privé "&amp;INDEX(10_Lieux!$J:$J,U2147)&amp;" → "&amp;INDEX(10_Lieux!$J:$J,V2147),"Chauffeur privé "&amp;INDEX(10_Lieux!$J:$J,U2147)&amp;" → "&amp;INDEX(10_Lieux!$J:$J,V2147)&amp;" | 24h/24")</f>
        <v>Chauffeur privé Annecy → Aéroport de Zurich | 24h/24</v>
      </c>
      <c r="O2147" s="14" t="n">
        <f aca="false">LEN(N2147)</f>
        <v>52</v>
      </c>
      <c r="P2147" s="14" t="str">
        <f aca="false">"Chauffeur privé "&amp;INDEX(10_Lieux!$K:$K,U2147)&amp;" vers "&amp;INDEX(10_Lieux!$L:$L,V2147)</f>
        <v>Chauffeur privé d'Annecy vers l'aéroport de Zurich</v>
      </c>
      <c r="Q2147" s="14" t="str">
        <f aca="false">"Chauffeur privé "&amp;INDEX(10_Lieux!$K:$K,U2147)&amp;" vers "&amp;INDEX(10_Lieux!$L:$L,V2147)&amp;" : env. "&amp;I2147&amp;" km, "&amp;J2147&amp;" de route. Devis personnalisé, standard 24h/24 et 7j/7."</f>
        <v>Chauffeur privé d'Annecy vers l'aéroport de Zurich : env. 317 km, 3 h 15 de route. Devis personnalisé, standard 24h/24 et 7j/7.</v>
      </c>
      <c r="R2147" s="14" t="n">
        <f aca="false">LEN(Q2147)</f>
        <v>127</v>
      </c>
      <c r="S2147" s="14" t="str">
        <f aca="false">INDEX(10_Lieux!$C:$C,U2147)</f>
        <v>France</v>
      </c>
      <c r="T2147" s="14" t="str">
        <f aca="false">INDEX(10_Lieux!$C:$C,V2147)</f>
        <v>Suisse</v>
      </c>
      <c r="U2147" s="14" t="n">
        <f aca="false">MATCH(A2147,10_Lieux!$A:$A,0)</f>
        <v>10</v>
      </c>
      <c r="V2147" s="14" t="n">
        <f aca="false">MATCH(B2147,10_Lieux!$A:$A,0)</f>
        <v>185</v>
      </c>
      <c r="W2147" s="14" t="n">
        <f aca="false">ROUND(6371*2*ASIN(SQRT(SIN(RADIANS(INDEX(10_Lieux!$F:$F,V2147)-INDEX(10_Lieux!$F:$F,U2147))/2)^2+COS(RADIANS(INDEX(10_Lieux!$F:$F,U2147)))*COS(RADIANS(INDEX(10_Lieux!$F:$F,V2147)))*SIN(RADIANS(INDEX(10_Lieux!$G:$G,V2147)-INDEX(10_Lieux!$G:$G,U2147))/2)^2)),1)</f>
        <v>253.2</v>
      </c>
      <c r="X2147" s="14" t="n">
        <f aca="false">ROUND(I2147/IF(I2147&lt;p_seuil_vitesse,p_vit_lente,p_vit_rapide)*60/15,0)*15</f>
        <v>195</v>
      </c>
      <c r="Y2147" s="14" t="n">
        <f aca="false">MAX(IF(INDEX(10_Lieux!$B:$B,U2147)&lt;&gt;"Ville",INDEX(10_Lieux!$I:$I,U2147),0),IF(INDEX(10_Lieux!$B:$B,V2147)&lt;&gt;"Ville",INDEX(10_Lieux!$I:$I,V2147),0))</f>
        <v>500</v>
      </c>
      <c r="Z2147" s="14" t="str">
        <f aca="false">A2147&amp;"|"&amp;B2147</f>
        <v>Annecy|Zurich Airport</v>
      </c>
      <c r="AA2147" s="14" t="str">
        <f aca="false">IF(I2147&lt;p_local,"Local",IF(I2147&lt;p_vv_min,"Courte distance",IF(I2147&lt;p_tres_long,"Longue distance","Très longue distance")))</f>
        <v>Longue distance</v>
      </c>
    </row>
    <row r="2148" customFormat="false" ht="15" hidden="false" customHeight="true" outlineLevel="0" collapsed="false">
      <c r="A2148" s="1" t="s">
        <v>2301</v>
      </c>
      <c r="B2148" s="1" t="s">
        <v>150</v>
      </c>
      <c r="C2148" s="1" t="s">
        <v>34</v>
      </c>
      <c r="D2148" s="1" t="s">
        <v>653</v>
      </c>
      <c r="E2148" s="1" t="s">
        <v>2330</v>
      </c>
      <c r="F2148" s="14" t="s">
        <v>40</v>
      </c>
      <c r="G2148" s="14" t="str">
        <f aca="false">IF(I2148&lt;p_local,"Local → page infra",IF(H2148&gt;=p_ph1,"Phase 1",IF(H2148&gt;=p_ph2,"Phase 2","Phase 3")))</f>
        <v>Phase 2</v>
      </c>
      <c r="H2148" s="14" t="n">
        <f aca="false">IF(I2148&lt;p_local,0,IF(C2148="Aéroport → Aéroport",p_pts_plein,IF(Y2148&gt;0,IF(I2148&lt;=Y2148,p_pts_plein,IF(I2148&lt;=p_mult2*Y2148,p_pts_moyen,p_pts_r3)),IF(I2148&gt;=p_vv_min,p_pts_plein,IF(I2148&gt;=p_vv_moy,p_pts_moyen,p_pts_court))))+IF(INDEX(10_Lieux!$D:$D,U2148)=1,p_prio1,p_prio2)+IF(INDEX(10_Lieux!$D:$D,V2148)=1,p_prio1,p_prio2)+IF(K2148="Oui",p_tf,0)+p_hub*((INDEX(10_Lieux!$H:$H,U2148)="Hub")+(INDEX(10_Lieux!$H:$H,V2148)="Hub"))+IF(OR(INDEX(10_Lieux!$H:$H,U2148)="Premium",INDEX(10_Lieux!$H:$H,V2148)="Premium"),p_prem,0))</f>
        <v>75</v>
      </c>
      <c r="I2148" s="14" t="n">
        <f aca="false">ROUND(W2148*p_facteur,0)</f>
        <v>364</v>
      </c>
      <c r="J2148" s="14" t="str">
        <f aca="false">IF(X2148&lt;60,X2148&amp;" min",INT(X2148/60)&amp;" h"&amp;IF(MOD(X2148,60)=0,""," "&amp;TEXT(MOD(X2148,60),"00")))</f>
        <v>3 h 45</v>
      </c>
      <c r="K2148" s="14" t="str">
        <f aca="false">IF(S2148&lt;&gt;T2148,"Oui","Non")</f>
        <v>Oui</v>
      </c>
      <c r="L2148" s="14" t="str">
        <f aca="false">IF(AND(INDEX(10_Lieux!$B:$B,U2148)="Ville",INDEX(10_Lieux!$B:$B,V2148)="Ville"),"/chauffeur-prive/"&amp;INDEX(10_Lieux!$E:$E,U2148)&amp;"-"&amp;INDEX(10_Lieux!$E:$E,V2148)&amp;"/","/chauffeur-prive/"&amp;INDEX(10_Lieux!$E:$E,U2148)&amp;"/"&amp;INDEX(10_Lieux!$E:$E,V2148)&amp;"/")</f>
        <v>/chauffeur-prive/aeroport-zurich/chambery/</v>
      </c>
      <c r="M2148" s="14" t="str">
        <f aca="false">IFERROR(INDEX($L:$L,MATCH(B2148&amp;"|"&amp;A2148,$Z:$Z,0)),"—")</f>
        <v>/chauffeur-prive/chambery/aeroport-zurich/</v>
      </c>
      <c r="N2148" s="14" t="str">
        <f aca="false">IF(LEN("Chauffeur privé "&amp;INDEX(10_Lieux!$J:$J,U2148)&amp;" → "&amp;INDEX(10_Lieux!$J:$J,V2148)&amp;" | 24h/24")&gt;60,"Chauffeur privé "&amp;INDEX(10_Lieux!$J:$J,U2148)&amp;" → "&amp;INDEX(10_Lieux!$J:$J,V2148),"Chauffeur privé "&amp;INDEX(10_Lieux!$J:$J,U2148)&amp;" → "&amp;INDEX(10_Lieux!$J:$J,V2148)&amp;" | 24h/24")</f>
        <v>Chauffeur privé Aéroport de Zurich → Chambéry | 24h/24</v>
      </c>
      <c r="O2148" s="14" t="n">
        <f aca="false">LEN(N2148)</f>
        <v>54</v>
      </c>
      <c r="P2148" s="14" t="str">
        <f aca="false">"Chauffeur privé "&amp;INDEX(10_Lieux!$K:$K,U2148)&amp;" vers "&amp;INDEX(10_Lieux!$L:$L,V2148)</f>
        <v>Chauffeur privé de l'aéroport de Zurich vers Chambéry</v>
      </c>
      <c r="Q2148" s="14" t="str">
        <f aca="false">"Chauffeur privé "&amp;INDEX(10_Lieux!$K:$K,U2148)&amp;" vers "&amp;INDEX(10_Lieux!$L:$L,V2148)&amp;" : env. "&amp;I2148&amp;" km, "&amp;J2148&amp;" de route. Devis personnalisé, standard 24h/24 et 7j/7."</f>
        <v>Chauffeur privé de l'aéroport de Zurich vers Chambéry : env. 364 km, 3 h 45 de route. Devis personnalisé, standard 24h/24 et 7j/7.</v>
      </c>
      <c r="R2148" s="14" t="n">
        <f aca="false">LEN(Q2148)</f>
        <v>130</v>
      </c>
      <c r="S2148" s="14" t="str">
        <f aca="false">INDEX(10_Lieux!$C:$C,U2148)</f>
        <v>Suisse</v>
      </c>
      <c r="T2148" s="14" t="str">
        <f aca="false">INDEX(10_Lieux!$C:$C,V2148)</f>
        <v>France</v>
      </c>
      <c r="U2148" s="14" t="n">
        <f aca="false">MATCH(A2148,10_Lieux!$A:$A,0)</f>
        <v>185</v>
      </c>
      <c r="V2148" s="14" t="n">
        <f aca="false">MATCH(B2148,10_Lieux!$A:$A,0)</f>
        <v>11</v>
      </c>
      <c r="W2148" s="14" t="n">
        <f aca="false">ROUND(6371*2*ASIN(SQRT(SIN(RADIANS(INDEX(10_Lieux!$F:$F,V2148)-INDEX(10_Lieux!$F:$F,U2148))/2)^2+COS(RADIANS(INDEX(10_Lieux!$F:$F,U2148)))*COS(RADIANS(INDEX(10_Lieux!$F:$F,V2148)))*SIN(RADIANS(INDEX(10_Lieux!$G:$G,V2148)-INDEX(10_Lieux!$G:$G,U2148))/2)^2)),1)</f>
        <v>291.3</v>
      </c>
      <c r="X2148" s="14" t="n">
        <f aca="false">ROUND(I2148/IF(I2148&lt;p_seuil_vitesse,p_vit_lente,p_vit_rapide)*60/15,0)*15</f>
        <v>225</v>
      </c>
      <c r="Y2148" s="14" t="n">
        <f aca="false">MAX(IF(INDEX(10_Lieux!$B:$B,U2148)&lt;&gt;"Ville",INDEX(10_Lieux!$I:$I,U2148),0),IF(INDEX(10_Lieux!$B:$B,V2148)&lt;&gt;"Ville",INDEX(10_Lieux!$I:$I,V2148),0))</f>
        <v>500</v>
      </c>
      <c r="Z2148" s="14" t="str">
        <f aca="false">A2148&amp;"|"&amp;B2148</f>
        <v>Zurich Airport|Chambéry</v>
      </c>
      <c r="AA2148" s="14" t="str">
        <f aca="false">IF(I2148&lt;p_local,"Local",IF(I2148&lt;p_vv_min,"Courte distance",IF(I2148&lt;p_tres_long,"Longue distance","Très longue distance")))</f>
        <v>Longue distance</v>
      </c>
    </row>
    <row r="2149" customFormat="false" ht="15" hidden="false" customHeight="true" outlineLevel="0" collapsed="false">
      <c r="A2149" s="1" t="s">
        <v>150</v>
      </c>
      <c r="B2149" s="1" t="s">
        <v>2301</v>
      </c>
      <c r="C2149" s="1" t="s">
        <v>35</v>
      </c>
      <c r="D2149" s="1" t="s">
        <v>653</v>
      </c>
      <c r="E2149" s="1" t="s">
        <v>2331</v>
      </c>
      <c r="F2149" s="14" t="s">
        <v>40</v>
      </c>
      <c r="G2149" s="14" t="str">
        <f aca="false">IF(I2149&lt;p_local,"Local → page infra",IF(H2149&gt;=p_ph1,"Phase 1",IF(H2149&gt;=p_ph2,"Phase 2","Phase 3")))</f>
        <v>Phase 2</v>
      </c>
      <c r="H2149" s="14" t="n">
        <f aca="false">IF(I2149&lt;p_local,0,IF(C2149="Aéroport → Aéroport",p_pts_plein,IF(Y2149&gt;0,IF(I2149&lt;=Y2149,p_pts_plein,IF(I2149&lt;=p_mult2*Y2149,p_pts_moyen,p_pts_r3)),IF(I2149&gt;=p_vv_min,p_pts_plein,IF(I2149&gt;=p_vv_moy,p_pts_moyen,p_pts_court))))+IF(INDEX(10_Lieux!$D:$D,U2149)=1,p_prio1,p_prio2)+IF(INDEX(10_Lieux!$D:$D,V2149)=1,p_prio1,p_prio2)+IF(K2149="Oui",p_tf,0)+p_hub*((INDEX(10_Lieux!$H:$H,U2149)="Hub")+(INDEX(10_Lieux!$H:$H,V2149)="Hub"))+IF(OR(INDEX(10_Lieux!$H:$H,U2149)="Premium",INDEX(10_Lieux!$H:$H,V2149)="Premium"),p_prem,0))</f>
        <v>75</v>
      </c>
      <c r="I2149" s="14" t="n">
        <f aca="false">ROUND(W2149*p_facteur,0)</f>
        <v>364</v>
      </c>
      <c r="J2149" s="14" t="str">
        <f aca="false">IF(X2149&lt;60,X2149&amp;" min",INT(X2149/60)&amp;" h"&amp;IF(MOD(X2149,60)=0,""," "&amp;TEXT(MOD(X2149,60),"00")))</f>
        <v>3 h 45</v>
      </c>
      <c r="K2149" s="14" t="str">
        <f aca="false">IF(S2149&lt;&gt;T2149,"Oui","Non")</f>
        <v>Oui</v>
      </c>
      <c r="L2149" s="14" t="str">
        <f aca="false">IF(AND(INDEX(10_Lieux!$B:$B,U2149)="Ville",INDEX(10_Lieux!$B:$B,V2149)="Ville"),"/chauffeur-prive/"&amp;INDEX(10_Lieux!$E:$E,U2149)&amp;"-"&amp;INDEX(10_Lieux!$E:$E,V2149)&amp;"/","/chauffeur-prive/"&amp;INDEX(10_Lieux!$E:$E,U2149)&amp;"/"&amp;INDEX(10_Lieux!$E:$E,V2149)&amp;"/")</f>
        <v>/chauffeur-prive/chambery/aeroport-zurich/</v>
      </c>
      <c r="M2149" s="14" t="str">
        <f aca="false">IFERROR(INDEX($L:$L,MATCH(B2149&amp;"|"&amp;A2149,$Z:$Z,0)),"—")</f>
        <v>/chauffeur-prive/aeroport-zurich/chambery/</v>
      </c>
      <c r="N2149" s="14" t="str">
        <f aca="false">IF(LEN("Chauffeur privé "&amp;INDEX(10_Lieux!$J:$J,U2149)&amp;" → "&amp;INDEX(10_Lieux!$J:$J,V2149)&amp;" | 24h/24")&gt;60,"Chauffeur privé "&amp;INDEX(10_Lieux!$J:$J,U2149)&amp;" → "&amp;INDEX(10_Lieux!$J:$J,V2149),"Chauffeur privé "&amp;INDEX(10_Lieux!$J:$J,U2149)&amp;" → "&amp;INDEX(10_Lieux!$J:$J,V2149)&amp;" | 24h/24")</f>
        <v>Chauffeur privé Chambéry → Aéroport de Zurich | 24h/24</v>
      </c>
      <c r="O2149" s="14" t="n">
        <f aca="false">LEN(N2149)</f>
        <v>54</v>
      </c>
      <c r="P2149" s="14" t="str">
        <f aca="false">"Chauffeur privé "&amp;INDEX(10_Lieux!$K:$K,U2149)&amp;" vers "&amp;INDEX(10_Lieux!$L:$L,V2149)</f>
        <v>Chauffeur privé de Chambéry vers l'aéroport de Zurich</v>
      </c>
      <c r="Q2149" s="14" t="str">
        <f aca="false">"Chauffeur privé "&amp;INDEX(10_Lieux!$K:$K,U2149)&amp;" vers "&amp;INDEX(10_Lieux!$L:$L,V2149)&amp;" : env. "&amp;I2149&amp;" km, "&amp;J2149&amp;" de route. Devis personnalisé, standard 24h/24 et 7j/7."</f>
        <v>Chauffeur privé de Chambéry vers l'aéroport de Zurich : env. 364 km, 3 h 45 de route. Devis personnalisé, standard 24h/24 et 7j/7.</v>
      </c>
      <c r="R2149" s="14" t="n">
        <f aca="false">LEN(Q2149)</f>
        <v>130</v>
      </c>
      <c r="S2149" s="14" t="str">
        <f aca="false">INDEX(10_Lieux!$C:$C,U2149)</f>
        <v>France</v>
      </c>
      <c r="T2149" s="14" t="str">
        <f aca="false">INDEX(10_Lieux!$C:$C,V2149)</f>
        <v>Suisse</v>
      </c>
      <c r="U2149" s="14" t="n">
        <f aca="false">MATCH(A2149,10_Lieux!$A:$A,0)</f>
        <v>11</v>
      </c>
      <c r="V2149" s="14" t="n">
        <f aca="false">MATCH(B2149,10_Lieux!$A:$A,0)</f>
        <v>185</v>
      </c>
      <c r="W2149" s="14" t="n">
        <f aca="false">ROUND(6371*2*ASIN(SQRT(SIN(RADIANS(INDEX(10_Lieux!$F:$F,V2149)-INDEX(10_Lieux!$F:$F,U2149))/2)^2+COS(RADIANS(INDEX(10_Lieux!$F:$F,U2149)))*COS(RADIANS(INDEX(10_Lieux!$F:$F,V2149)))*SIN(RADIANS(INDEX(10_Lieux!$G:$G,V2149)-INDEX(10_Lieux!$G:$G,U2149))/2)^2)),1)</f>
        <v>291.3</v>
      </c>
      <c r="X2149" s="14" t="n">
        <f aca="false">ROUND(I2149/IF(I2149&lt;p_seuil_vitesse,p_vit_lente,p_vit_rapide)*60/15,0)*15</f>
        <v>225</v>
      </c>
      <c r="Y2149" s="14" t="n">
        <f aca="false">MAX(IF(INDEX(10_Lieux!$B:$B,U2149)&lt;&gt;"Ville",INDEX(10_Lieux!$I:$I,U2149),0),IF(INDEX(10_Lieux!$B:$B,V2149)&lt;&gt;"Ville",INDEX(10_Lieux!$I:$I,V2149),0))</f>
        <v>500</v>
      </c>
      <c r="Z2149" s="14" t="str">
        <f aca="false">A2149&amp;"|"&amp;B2149</f>
        <v>Chambéry|Zurich Airport</v>
      </c>
      <c r="AA2149" s="14" t="str">
        <f aca="false">IF(I2149&lt;p_local,"Local",IF(I2149&lt;p_vv_min,"Courte distance",IF(I2149&lt;p_tres_long,"Longue distance","Très longue distance")))</f>
        <v>Longue distance</v>
      </c>
    </row>
    <row r="2150" customFormat="false" ht="15" hidden="false" customHeight="true" outlineLevel="0" collapsed="false">
      <c r="A2150" s="1" t="s">
        <v>2301</v>
      </c>
      <c r="B2150" s="1" t="s">
        <v>152</v>
      </c>
      <c r="C2150" s="1" t="s">
        <v>34</v>
      </c>
      <c r="D2150" s="1" t="s">
        <v>653</v>
      </c>
      <c r="E2150" s="1" t="s">
        <v>2332</v>
      </c>
      <c r="F2150" s="14" t="s">
        <v>40</v>
      </c>
      <c r="G2150" s="14" t="str">
        <f aca="false">IF(I2150&lt;p_local,"Local → page infra",IF(H2150&gt;=p_ph1,"Phase 1",IF(H2150&gt;=p_ph2,"Phase 2","Phase 3")))</f>
        <v>Phase 1</v>
      </c>
      <c r="H2150" s="14" t="n">
        <f aca="false">IF(I2150&lt;p_local,0,IF(C2150="Aéroport → Aéroport",p_pts_plein,IF(Y2150&gt;0,IF(I2150&lt;=Y2150,p_pts_plein,IF(I2150&lt;=p_mult2*Y2150,p_pts_moyen,p_pts_r3)),IF(I2150&gt;=p_vv_min,p_pts_plein,IF(I2150&gt;=p_vv_moy,p_pts_moyen,p_pts_court))))+IF(INDEX(10_Lieux!$D:$D,U2150)=1,p_prio1,p_prio2)+IF(INDEX(10_Lieux!$D:$D,V2150)=1,p_prio1,p_prio2)+IF(K2150="Oui",p_tf,0)+p_hub*((INDEX(10_Lieux!$H:$H,U2150)="Hub")+(INDEX(10_Lieux!$H:$H,V2150)="Hub"))+IF(OR(INDEX(10_Lieux!$H:$H,U2150)="Premium",INDEX(10_Lieux!$H:$H,V2150)="Premium"),p_prem,0))</f>
        <v>80</v>
      </c>
      <c r="I2150" s="14" t="n">
        <f aca="false">ROUND(W2150*p_facteur,0)</f>
        <v>288</v>
      </c>
      <c r="J2150" s="14" t="str">
        <f aca="false">IF(X2150&lt;60,X2150&amp;" min",INT(X2150/60)&amp;" h"&amp;IF(MOD(X2150,60)=0,""," "&amp;TEXT(MOD(X2150,60),"00")))</f>
        <v>3 h</v>
      </c>
      <c r="K2150" s="14" t="str">
        <f aca="false">IF(S2150&lt;&gt;T2150,"Oui","Non")</f>
        <v>Non</v>
      </c>
      <c r="L2150" s="14" t="str">
        <f aca="false">IF(AND(INDEX(10_Lieux!$B:$B,U2150)="Ville",INDEX(10_Lieux!$B:$B,V2150)="Ville"),"/chauffeur-prive/"&amp;INDEX(10_Lieux!$E:$E,U2150)&amp;"-"&amp;INDEX(10_Lieux!$E:$E,V2150)&amp;"/","/chauffeur-prive/"&amp;INDEX(10_Lieux!$E:$E,U2150)&amp;"/"&amp;INDEX(10_Lieux!$E:$E,V2150)&amp;"/")</f>
        <v>/chauffeur-prive/aeroport-zurich/geneve/</v>
      </c>
      <c r="M2150" s="14" t="str">
        <f aca="false">IFERROR(INDEX($L:$L,MATCH(B2150&amp;"|"&amp;A2150,$Z:$Z,0)),"—")</f>
        <v>/chauffeur-prive/geneve/aeroport-zurich/</v>
      </c>
      <c r="N2150" s="14" t="str">
        <f aca="false">IF(LEN("Chauffeur privé "&amp;INDEX(10_Lieux!$J:$J,U2150)&amp;" → "&amp;INDEX(10_Lieux!$J:$J,V2150)&amp;" | 24h/24")&gt;60,"Chauffeur privé "&amp;INDEX(10_Lieux!$J:$J,U2150)&amp;" → "&amp;INDEX(10_Lieux!$J:$J,V2150),"Chauffeur privé "&amp;INDEX(10_Lieux!$J:$J,U2150)&amp;" → "&amp;INDEX(10_Lieux!$J:$J,V2150)&amp;" | 24h/24")</f>
        <v>Chauffeur privé Aéroport de Zurich → Genève | 24h/24</v>
      </c>
      <c r="O2150" s="14" t="n">
        <f aca="false">LEN(N2150)</f>
        <v>52</v>
      </c>
      <c r="P2150" s="14" t="str">
        <f aca="false">"Chauffeur privé "&amp;INDEX(10_Lieux!$K:$K,U2150)&amp;" vers "&amp;INDEX(10_Lieux!$L:$L,V2150)</f>
        <v>Chauffeur privé de l'aéroport de Zurich vers Genève</v>
      </c>
      <c r="Q2150" s="14" t="str">
        <f aca="false">"Chauffeur privé "&amp;INDEX(10_Lieux!$K:$K,U2150)&amp;" vers "&amp;INDEX(10_Lieux!$L:$L,V2150)&amp;" : env. "&amp;I2150&amp;" km, "&amp;J2150&amp;" de route. Devis personnalisé, standard 24h/24 et 7j/7."</f>
        <v>Chauffeur privé de l'aéroport de Zurich vers Genève : env. 288 km, 3 h de route. Devis personnalisé, standard 24h/24 et 7j/7.</v>
      </c>
      <c r="R2150" s="14" t="n">
        <f aca="false">LEN(Q2150)</f>
        <v>125</v>
      </c>
      <c r="S2150" s="14" t="str">
        <f aca="false">INDEX(10_Lieux!$C:$C,U2150)</f>
        <v>Suisse</v>
      </c>
      <c r="T2150" s="14" t="str">
        <f aca="false">INDEX(10_Lieux!$C:$C,V2150)</f>
        <v>Suisse</v>
      </c>
      <c r="U2150" s="14" t="n">
        <f aca="false">MATCH(A2150,10_Lieux!$A:$A,0)</f>
        <v>185</v>
      </c>
      <c r="V2150" s="14" t="n">
        <f aca="false">MATCH(B2150,10_Lieux!$A:$A,0)</f>
        <v>111</v>
      </c>
      <c r="W2150" s="14" t="n">
        <f aca="false">ROUND(6371*2*ASIN(SQRT(SIN(RADIANS(INDEX(10_Lieux!$F:$F,V2150)-INDEX(10_Lieux!$F:$F,U2150))/2)^2+COS(RADIANS(INDEX(10_Lieux!$F:$F,U2150)))*COS(RADIANS(INDEX(10_Lieux!$F:$F,V2150)))*SIN(RADIANS(INDEX(10_Lieux!$G:$G,V2150)-INDEX(10_Lieux!$G:$G,U2150))/2)^2)),1)</f>
        <v>230</v>
      </c>
      <c r="X2150" s="14" t="n">
        <f aca="false">ROUND(I2150/IF(I2150&lt;p_seuil_vitesse,p_vit_lente,p_vit_rapide)*60/15,0)*15</f>
        <v>180</v>
      </c>
      <c r="Y2150" s="14" t="n">
        <f aca="false">MAX(IF(INDEX(10_Lieux!$B:$B,U2150)&lt;&gt;"Ville",INDEX(10_Lieux!$I:$I,U2150),0),IF(INDEX(10_Lieux!$B:$B,V2150)&lt;&gt;"Ville",INDEX(10_Lieux!$I:$I,V2150),0))</f>
        <v>500</v>
      </c>
      <c r="Z2150" s="14" t="str">
        <f aca="false">A2150&amp;"|"&amp;B2150</f>
        <v>Zurich Airport|Genève</v>
      </c>
      <c r="AA2150" s="14" t="str">
        <f aca="false">IF(I2150&lt;p_local,"Local",IF(I2150&lt;p_vv_min,"Courte distance",IF(I2150&lt;p_tres_long,"Longue distance","Très longue distance")))</f>
        <v>Longue distance</v>
      </c>
    </row>
    <row r="2151" customFormat="false" ht="15" hidden="false" customHeight="true" outlineLevel="0" collapsed="false">
      <c r="A2151" s="1" t="s">
        <v>152</v>
      </c>
      <c r="B2151" s="1" t="s">
        <v>2301</v>
      </c>
      <c r="C2151" s="1" t="s">
        <v>35</v>
      </c>
      <c r="D2151" s="1" t="s">
        <v>653</v>
      </c>
      <c r="E2151" s="1" t="s">
        <v>2333</v>
      </c>
      <c r="F2151" s="14" t="s">
        <v>40</v>
      </c>
      <c r="G2151" s="14" t="str">
        <f aca="false">IF(I2151&lt;p_local,"Local → page infra",IF(H2151&gt;=p_ph1,"Phase 1",IF(H2151&gt;=p_ph2,"Phase 2","Phase 3")))</f>
        <v>Phase 1</v>
      </c>
      <c r="H2151" s="14" t="n">
        <f aca="false">IF(I2151&lt;p_local,0,IF(C2151="Aéroport → Aéroport",p_pts_plein,IF(Y2151&gt;0,IF(I2151&lt;=Y2151,p_pts_plein,IF(I2151&lt;=p_mult2*Y2151,p_pts_moyen,p_pts_r3)),IF(I2151&gt;=p_vv_min,p_pts_plein,IF(I2151&gt;=p_vv_moy,p_pts_moyen,p_pts_court))))+IF(INDEX(10_Lieux!$D:$D,U2151)=1,p_prio1,p_prio2)+IF(INDEX(10_Lieux!$D:$D,V2151)=1,p_prio1,p_prio2)+IF(K2151="Oui",p_tf,0)+p_hub*((INDEX(10_Lieux!$H:$H,U2151)="Hub")+(INDEX(10_Lieux!$H:$H,V2151)="Hub"))+IF(OR(INDEX(10_Lieux!$H:$H,U2151)="Premium",INDEX(10_Lieux!$H:$H,V2151)="Premium"),p_prem,0))</f>
        <v>80</v>
      </c>
      <c r="I2151" s="14" t="n">
        <f aca="false">ROUND(W2151*p_facteur,0)</f>
        <v>288</v>
      </c>
      <c r="J2151" s="14" t="str">
        <f aca="false">IF(X2151&lt;60,X2151&amp;" min",INT(X2151/60)&amp;" h"&amp;IF(MOD(X2151,60)=0,""," "&amp;TEXT(MOD(X2151,60),"00")))</f>
        <v>3 h</v>
      </c>
      <c r="K2151" s="14" t="str">
        <f aca="false">IF(S2151&lt;&gt;T2151,"Oui","Non")</f>
        <v>Non</v>
      </c>
      <c r="L2151" s="14" t="str">
        <f aca="false">IF(AND(INDEX(10_Lieux!$B:$B,U2151)="Ville",INDEX(10_Lieux!$B:$B,V2151)="Ville"),"/chauffeur-prive/"&amp;INDEX(10_Lieux!$E:$E,U2151)&amp;"-"&amp;INDEX(10_Lieux!$E:$E,V2151)&amp;"/","/chauffeur-prive/"&amp;INDEX(10_Lieux!$E:$E,U2151)&amp;"/"&amp;INDEX(10_Lieux!$E:$E,V2151)&amp;"/")</f>
        <v>/chauffeur-prive/geneve/aeroport-zurich/</v>
      </c>
      <c r="M2151" s="14" t="str">
        <f aca="false">IFERROR(INDEX($L:$L,MATCH(B2151&amp;"|"&amp;A2151,$Z:$Z,0)),"—")</f>
        <v>/chauffeur-prive/aeroport-zurich/geneve/</v>
      </c>
      <c r="N2151" s="14" t="str">
        <f aca="false">IF(LEN("Chauffeur privé "&amp;INDEX(10_Lieux!$J:$J,U2151)&amp;" → "&amp;INDEX(10_Lieux!$J:$J,V2151)&amp;" | 24h/24")&gt;60,"Chauffeur privé "&amp;INDEX(10_Lieux!$J:$J,U2151)&amp;" → "&amp;INDEX(10_Lieux!$J:$J,V2151),"Chauffeur privé "&amp;INDEX(10_Lieux!$J:$J,U2151)&amp;" → "&amp;INDEX(10_Lieux!$J:$J,V2151)&amp;" | 24h/24")</f>
        <v>Chauffeur privé Genève → Aéroport de Zurich | 24h/24</v>
      </c>
      <c r="O2151" s="14" t="n">
        <f aca="false">LEN(N2151)</f>
        <v>52</v>
      </c>
      <c r="P2151" s="14" t="str">
        <f aca="false">"Chauffeur privé "&amp;INDEX(10_Lieux!$K:$K,U2151)&amp;" vers "&amp;INDEX(10_Lieux!$L:$L,V2151)</f>
        <v>Chauffeur privé de Genève vers l'aéroport de Zurich</v>
      </c>
      <c r="Q2151" s="14" t="str">
        <f aca="false">"Chauffeur privé "&amp;INDEX(10_Lieux!$K:$K,U2151)&amp;" vers "&amp;INDEX(10_Lieux!$L:$L,V2151)&amp;" : env. "&amp;I2151&amp;" km, "&amp;J2151&amp;" de route. Devis personnalisé, standard 24h/24 et 7j/7."</f>
        <v>Chauffeur privé de Genève vers l'aéroport de Zurich : env. 288 km, 3 h de route. Devis personnalisé, standard 24h/24 et 7j/7.</v>
      </c>
      <c r="R2151" s="14" t="n">
        <f aca="false">LEN(Q2151)</f>
        <v>125</v>
      </c>
      <c r="S2151" s="14" t="str">
        <f aca="false">INDEX(10_Lieux!$C:$C,U2151)</f>
        <v>Suisse</v>
      </c>
      <c r="T2151" s="14" t="str">
        <f aca="false">INDEX(10_Lieux!$C:$C,V2151)</f>
        <v>Suisse</v>
      </c>
      <c r="U2151" s="14" t="n">
        <f aca="false">MATCH(A2151,10_Lieux!$A:$A,0)</f>
        <v>111</v>
      </c>
      <c r="V2151" s="14" t="n">
        <f aca="false">MATCH(B2151,10_Lieux!$A:$A,0)</f>
        <v>185</v>
      </c>
      <c r="W2151" s="14" t="n">
        <f aca="false">ROUND(6371*2*ASIN(SQRT(SIN(RADIANS(INDEX(10_Lieux!$F:$F,V2151)-INDEX(10_Lieux!$F:$F,U2151))/2)^2+COS(RADIANS(INDEX(10_Lieux!$F:$F,U2151)))*COS(RADIANS(INDEX(10_Lieux!$F:$F,V2151)))*SIN(RADIANS(INDEX(10_Lieux!$G:$G,V2151)-INDEX(10_Lieux!$G:$G,U2151))/2)^2)),1)</f>
        <v>230</v>
      </c>
      <c r="X2151" s="14" t="n">
        <f aca="false">ROUND(I2151/IF(I2151&lt;p_seuil_vitesse,p_vit_lente,p_vit_rapide)*60/15,0)*15</f>
        <v>180</v>
      </c>
      <c r="Y2151" s="14" t="n">
        <f aca="false">MAX(IF(INDEX(10_Lieux!$B:$B,U2151)&lt;&gt;"Ville",INDEX(10_Lieux!$I:$I,U2151),0),IF(INDEX(10_Lieux!$B:$B,V2151)&lt;&gt;"Ville",INDEX(10_Lieux!$I:$I,V2151),0))</f>
        <v>500</v>
      </c>
      <c r="Z2151" s="14" t="str">
        <f aca="false">A2151&amp;"|"&amp;B2151</f>
        <v>Genève|Zurich Airport</v>
      </c>
      <c r="AA2151" s="14" t="str">
        <f aca="false">IF(I2151&lt;p_local,"Local",IF(I2151&lt;p_vv_min,"Courte distance",IF(I2151&lt;p_tres_long,"Longue distance","Très longue distance")))</f>
        <v>Longue distance</v>
      </c>
    </row>
    <row r="2152" customFormat="false" ht="15" hidden="false" customHeight="true" outlineLevel="0" collapsed="false">
      <c r="A2152" s="1" t="s">
        <v>2301</v>
      </c>
      <c r="B2152" s="1" t="s">
        <v>154</v>
      </c>
      <c r="C2152" s="1" t="s">
        <v>34</v>
      </c>
      <c r="D2152" s="1" t="s">
        <v>653</v>
      </c>
      <c r="E2152" s="1" t="s">
        <v>2334</v>
      </c>
      <c r="F2152" s="14" t="s">
        <v>40</v>
      </c>
      <c r="G2152" s="14" t="str">
        <f aca="false">IF(I2152&lt;p_local,"Local → page infra",IF(H2152&gt;=p_ph1,"Phase 1",IF(H2152&gt;=p_ph2,"Phase 2","Phase 3")))</f>
        <v>Phase 2</v>
      </c>
      <c r="H2152" s="14" t="n">
        <f aca="false">IF(I2152&lt;p_local,0,IF(C2152="Aéroport → Aéroport",p_pts_plein,IF(Y2152&gt;0,IF(I2152&lt;=Y2152,p_pts_plein,IF(I2152&lt;=p_mult2*Y2152,p_pts_moyen,p_pts_r3)),IF(I2152&gt;=p_vv_min,p_pts_plein,IF(I2152&gt;=p_vv_moy,p_pts_moyen,p_pts_court))))+IF(INDEX(10_Lieux!$D:$D,U2152)=1,p_prio1,p_prio2)+IF(INDEX(10_Lieux!$D:$D,V2152)=1,p_prio1,p_prio2)+IF(K2152="Oui",p_tf,0)+p_hub*((INDEX(10_Lieux!$H:$H,U2152)="Hub")+(INDEX(10_Lieux!$H:$H,V2152)="Hub"))+IF(OR(INDEX(10_Lieux!$H:$H,U2152)="Premium",INDEX(10_Lieux!$H:$H,V2152)="Premium"),p_prem,0))</f>
        <v>70</v>
      </c>
      <c r="I2152" s="14" t="n">
        <f aca="false">ROUND(W2152*p_facteur,0)</f>
        <v>224</v>
      </c>
      <c r="J2152" s="14" t="str">
        <f aca="false">IF(X2152&lt;60,X2152&amp;" min",INT(X2152/60)&amp;" h"&amp;IF(MOD(X2152,60)=0,""," "&amp;TEXT(MOD(X2152,60),"00")))</f>
        <v>2 h 15</v>
      </c>
      <c r="K2152" s="14" t="str">
        <f aca="false">IF(S2152&lt;&gt;T2152,"Oui","Non")</f>
        <v>Non</v>
      </c>
      <c r="L2152" s="14" t="str">
        <f aca="false">IF(AND(INDEX(10_Lieux!$B:$B,U2152)="Ville",INDEX(10_Lieux!$B:$B,V2152)="Ville"),"/chauffeur-prive/"&amp;INDEX(10_Lieux!$E:$E,U2152)&amp;"-"&amp;INDEX(10_Lieux!$E:$E,V2152)&amp;"/","/chauffeur-prive/"&amp;INDEX(10_Lieux!$E:$E,U2152)&amp;"/"&amp;INDEX(10_Lieux!$E:$E,V2152)&amp;"/")</f>
        <v>/chauffeur-prive/aeroport-zurich/lausanne/</v>
      </c>
      <c r="M2152" s="14" t="str">
        <f aca="false">IFERROR(INDEX($L:$L,MATCH(B2152&amp;"|"&amp;A2152,$Z:$Z,0)),"—")</f>
        <v>/chauffeur-prive/lausanne/aeroport-zurich/</v>
      </c>
      <c r="N2152" s="14" t="str">
        <f aca="false">IF(LEN("Chauffeur privé "&amp;INDEX(10_Lieux!$J:$J,U2152)&amp;" → "&amp;INDEX(10_Lieux!$J:$J,V2152)&amp;" | 24h/24")&gt;60,"Chauffeur privé "&amp;INDEX(10_Lieux!$J:$J,U2152)&amp;" → "&amp;INDEX(10_Lieux!$J:$J,V2152),"Chauffeur privé "&amp;INDEX(10_Lieux!$J:$J,U2152)&amp;" → "&amp;INDEX(10_Lieux!$J:$J,V2152)&amp;" | 24h/24")</f>
        <v>Chauffeur privé Aéroport de Zurich → Lausanne | 24h/24</v>
      </c>
      <c r="O2152" s="14" t="n">
        <f aca="false">LEN(N2152)</f>
        <v>54</v>
      </c>
      <c r="P2152" s="14" t="str">
        <f aca="false">"Chauffeur privé "&amp;INDEX(10_Lieux!$K:$K,U2152)&amp;" vers "&amp;INDEX(10_Lieux!$L:$L,V2152)</f>
        <v>Chauffeur privé de l'aéroport de Zurich vers Lausanne</v>
      </c>
      <c r="Q2152" s="14" t="str">
        <f aca="false">"Chauffeur privé "&amp;INDEX(10_Lieux!$K:$K,U2152)&amp;" vers "&amp;INDEX(10_Lieux!$L:$L,V2152)&amp;" : env. "&amp;I2152&amp;" km, "&amp;J2152&amp;" de route. Devis personnalisé, standard 24h/24 et 7j/7."</f>
        <v>Chauffeur privé de l'aéroport de Zurich vers Lausanne : env. 224 km, 2 h 15 de route. Devis personnalisé, standard 24h/24 et 7j/7.</v>
      </c>
      <c r="R2152" s="14" t="n">
        <f aca="false">LEN(Q2152)</f>
        <v>130</v>
      </c>
      <c r="S2152" s="14" t="str">
        <f aca="false">INDEX(10_Lieux!$C:$C,U2152)</f>
        <v>Suisse</v>
      </c>
      <c r="T2152" s="14" t="str">
        <f aca="false">INDEX(10_Lieux!$C:$C,V2152)</f>
        <v>Suisse</v>
      </c>
      <c r="U2152" s="14" t="n">
        <f aca="false">MATCH(A2152,10_Lieux!$A:$A,0)</f>
        <v>185</v>
      </c>
      <c r="V2152" s="14" t="n">
        <f aca="false">MATCH(B2152,10_Lieux!$A:$A,0)</f>
        <v>112</v>
      </c>
      <c r="W2152" s="14" t="n">
        <f aca="false">ROUND(6371*2*ASIN(SQRT(SIN(RADIANS(INDEX(10_Lieux!$F:$F,V2152)-INDEX(10_Lieux!$F:$F,U2152))/2)^2+COS(RADIANS(INDEX(10_Lieux!$F:$F,U2152)))*COS(RADIANS(INDEX(10_Lieux!$F:$F,V2152)))*SIN(RADIANS(INDEX(10_Lieux!$G:$G,V2152)-INDEX(10_Lieux!$G:$G,U2152))/2)^2)),1)</f>
        <v>178.8</v>
      </c>
      <c r="X2152" s="14" t="n">
        <f aca="false">ROUND(I2152/IF(I2152&lt;p_seuil_vitesse,p_vit_lente,p_vit_rapide)*60/15,0)*15</f>
        <v>135</v>
      </c>
      <c r="Y2152" s="14" t="n">
        <f aca="false">MAX(IF(INDEX(10_Lieux!$B:$B,U2152)&lt;&gt;"Ville",INDEX(10_Lieux!$I:$I,U2152),0),IF(INDEX(10_Lieux!$B:$B,V2152)&lt;&gt;"Ville",INDEX(10_Lieux!$I:$I,V2152),0))</f>
        <v>500</v>
      </c>
      <c r="Z2152" s="14" t="str">
        <f aca="false">A2152&amp;"|"&amp;B2152</f>
        <v>Zurich Airport|Lausanne</v>
      </c>
      <c r="AA2152" s="14" t="str">
        <f aca="false">IF(I2152&lt;p_local,"Local",IF(I2152&lt;p_vv_min,"Courte distance",IF(I2152&lt;p_tres_long,"Longue distance","Très longue distance")))</f>
        <v>Longue distance</v>
      </c>
    </row>
    <row r="2153" customFormat="false" ht="15" hidden="false" customHeight="true" outlineLevel="0" collapsed="false">
      <c r="A2153" s="1" t="s">
        <v>154</v>
      </c>
      <c r="B2153" s="1" t="s">
        <v>2301</v>
      </c>
      <c r="C2153" s="1" t="s">
        <v>35</v>
      </c>
      <c r="D2153" s="1" t="s">
        <v>653</v>
      </c>
      <c r="E2153" s="1" t="s">
        <v>2335</v>
      </c>
      <c r="F2153" s="14" t="s">
        <v>40</v>
      </c>
      <c r="G2153" s="14" t="str">
        <f aca="false">IF(I2153&lt;p_local,"Local → page infra",IF(H2153&gt;=p_ph1,"Phase 1",IF(H2153&gt;=p_ph2,"Phase 2","Phase 3")))</f>
        <v>Phase 2</v>
      </c>
      <c r="H2153" s="14" t="n">
        <f aca="false">IF(I2153&lt;p_local,0,IF(C2153="Aéroport → Aéroport",p_pts_plein,IF(Y2153&gt;0,IF(I2153&lt;=Y2153,p_pts_plein,IF(I2153&lt;=p_mult2*Y2153,p_pts_moyen,p_pts_r3)),IF(I2153&gt;=p_vv_min,p_pts_plein,IF(I2153&gt;=p_vv_moy,p_pts_moyen,p_pts_court))))+IF(INDEX(10_Lieux!$D:$D,U2153)=1,p_prio1,p_prio2)+IF(INDEX(10_Lieux!$D:$D,V2153)=1,p_prio1,p_prio2)+IF(K2153="Oui",p_tf,0)+p_hub*((INDEX(10_Lieux!$H:$H,U2153)="Hub")+(INDEX(10_Lieux!$H:$H,V2153)="Hub"))+IF(OR(INDEX(10_Lieux!$H:$H,U2153)="Premium",INDEX(10_Lieux!$H:$H,V2153)="Premium"),p_prem,0))</f>
        <v>70</v>
      </c>
      <c r="I2153" s="14" t="n">
        <f aca="false">ROUND(W2153*p_facteur,0)</f>
        <v>224</v>
      </c>
      <c r="J2153" s="14" t="str">
        <f aca="false">IF(X2153&lt;60,X2153&amp;" min",INT(X2153/60)&amp;" h"&amp;IF(MOD(X2153,60)=0,""," "&amp;TEXT(MOD(X2153,60),"00")))</f>
        <v>2 h 15</v>
      </c>
      <c r="K2153" s="14" t="str">
        <f aca="false">IF(S2153&lt;&gt;T2153,"Oui","Non")</f>
        <v>Non</v>
      </c>
      <c r="L2153" s="14" t="str">
        <f aca="false">IF(AND(INDEX(10_Lieux!$B:$B,U2153)="Ville",INDEX(10_Lieux!$B:$B,V2153)="Ville"),"/chauffeur-prive/"&amp;INDEX(10_Lieux!$E:$E,U2153)&amp;"-"&amp;INDEX(10_Lieux!$E:$E,V2153)&amp;"/","/chauffeur-prive/"&amp;INDEX(10_Lieux!$E:$E,U2153)&amp;"/"&amp;INDEX(10_Lieux!$E:$E,V2153)&amp;"/")</f>
        <v>/chauffeur-prive/lausanne/aeroport-zurich/</v>
      </c>
      <c r="M2153" s="14" t="str">
        <f aca="false">IFERROR(INDEX($L:$L,MATCH(B2153&amp;"|"&amp;A2153,$Z:$Z,0)),"—")</f>
        <v>/chauffeur-prive/aeroport-zurich/lausanne/</v>
      </c>
      <c r="N2153" s="14" t="str">
        <f aca="false">IF(LEN("Chauffeur privé "&amp;INDEX(10_Lieux!$J:$J,U2153)&amp;" → "&amp;INDEX(10_Lieux!$J:$J,V2153)&amp;" | 24h/24")&gt;60,"Chauffeur privé "&amp;INDEX(10_Lieux!$J:$J,U2153)&amp;" → "&amp;INDEX(10_Lieux!$J:$J,V2153),"Chauffeur privé "&amp;INDEX(10_Lieux!$J:$J,U2153)&amp;" → "&amp;INDEX(10_Lieux!$J:$J,V2153)&amp;" | 24h/24")</f>
        <v>Chauffeur privé Lausanne → Aéroport de Zurich | 24h/24</v>
      </c>
      <c r="O2153" s="14" t="n">
        <f aca="false">LEN(N2153)</f>
        <v>54</v>
      </c>
      <c r="P2153" s="14" t="str">
        <f aca="false">"Chauffeur privé "&amp;INDEX(10_Lieux!$K:$K,U2153)&amp;" vers "&amp;INDEX(10_Lieux!$L:$L,V2153)</f>
        <v>Chauffeur privé de Lausanne vers l'aéroport de Zurich</v>
      </c>
      <c r="Q2153" s="14" t="str">
        <f aca="false">"Chauffeur privé "&amp;INDEX(10_Lieux!$K:$K,U2153)&amp;" vers "&amp;INDEX(10_Lieux!$L:$L,V2153)&amp;" : env. "&amp;I2153&amp;" km, "&amp;J2153&amp;" de route. Devis personnalisé, standard 24h/24 et 7j/7."</f>
        <v>Chauffeur privé de Lausanne vers l'aéroport de Zurich : env. 224 km, 2 h 15 de route. Devis personnalisé, standard 24h/24 et 7j/7.</v>
      </c>
      <c r="R2153" s="14" t="n">
        <f aca="false">LEN(Q2153)</f>
        <v>130</v>
      </c>
      <c r="S2153" s="14" t="str">
        <f aca="false">INDEX(10_Lieux!$C:$C,U2153)</f>
        <v>Suisse</v>
      </c>
      <c r="T2153" s="14" t="str">
        <f aca="false">INDEX(10_Lieux!$C:$C,V2153)</f>
        <v>Suisse</v>
      </c>
      <c r="U2153" s="14" t="n">
        <f aca="false">MATCH(A2153,10_Lieux!$A:$A,0)</f>
        <v>112</v>
      </c>
      <c r="V2153" s="14" t="n">
        <f aca="false">MATCH(B2153,10_Lieux!$A:$A,0)</f>
        <v>185</v>
      </c>
      <c r="W2153" s="14" t="n">
        <f aca="false">ROUND(6371*2*ASIN(SQRT(SIN(RADIANS(INDEX(10_Lieux!$F:$F,V2153)-INDEX(10_Lieux!$F:$F,U2153))/2)^2+COS(RADIANS(INDEX(10_Lieux!$F:$F,U2153)))*COS(RADIANS(INDEX(10_Lieux!$F:$F,V2153)))*SIN(RADIANS(INDEX(10_Lieux!$G:$G,V2153)-INDEX(10_Lieux!$G:$G,U2153))/2)^2)),1)</f>
        <v>178.8</v>
      </c>
      <c r="X2153" s="14" t="n">
        <f aca="false">ROUND(I2153/IF(I2153&lt;p_seuil_vitesse,p_vit_lente,p_vit_rapide)*60/15,0)*15</f>
        <v>135</v>
      </c>
      <c r="Y2153" s="14" t="n">
        <f aca="false">MAX(IF(INDEX(10_Lieux!$B:$B,U2153)&lt;&gt;"Ville",INDEX(10_Lieux!$I:$I,U2153),0),IF(INDEX(10_Lieux!$B:$B,V2153)&lt;&gt;"Ville",INDEX(10_Lieux!$I:$I,V2153),0))</f>
        <v>500</v>
      </c>
      <c r="Z2153" s="14" t="str">
        <f aca="false">A2153&amp;"|"&amp;B2153</f>
        <v>Lausanne|Zurich Airport</v>
      </c>
      <c r="AA2153" s="14" t="str">
        <f aca="false">IF(I2153&lt;p_local,"Local",IF(I2153&lt;p_vv_min,"Courte distance",IF(I2153&lt;p_tres_long,"Longue distance","Très longue distance")))</f>
        <v>Longue distance</v>
      </c>
    </row>
    <row r="2154" customFormat="false" ht="15" hidden="false" customHeight="true" outlineLevel="0" collapsed="false">
      <c r="A2154" s="1" t="s">
        <v>2301</v>
      </c>
      <c r="B2154" s="1" t="s">
        <v>156</v>
      </c>
      <c r="C2154" s="1" t="s">
        <v>34</v>
      </c>
      <c r="D2154" s="1" t="s">
        <v>653</v>
      </c>
      <c r="E2154" s="1" t="s">
        <v>2336</v>
      </c>
      <c r="F2154" s="14" t="s">
        <v>40</v>
      </c>
      <c r="G2154" s="14" t="str">
        <f aca="false">IF(I2154&lt;p_local,"Local → page infra",IF(H2154&gt;=p_ph1,"Phase 1",IF(H2154&gt;=p_ph2,"Phase 2","Phase 3")))</f>
        <v>Phase 2</v>
      </c>
      <c r="H2154" s="14" t="n">
        <f aca="false">IF(I2154&lt;p_local,0,IF(C2154="Aéroport → Aéroport",p_pts_plein,IF(Y2154&gt;0,IF(I2154&lt;=Y2154,p_pts_plein,IF(I2154&lt;=p_mult2*Y2154,p_pts_moyen,p_pts_r3)),IF(I2154&gt;=p_vv_min,p_pts_plein,IF(I2154&gt;=p_vv_moy,p_pts_moyen,p_pts_court))))+IF(INDEX(10_Lieux!$D:$D,U2154)=1,p_prio1,p_prio2)+IF(INDEX(10_Lieux!$D:$D,V2154)=1,p_prio1,p_prio2)+IF(K2154="Oui",p_tf,0)+p_hub*((INDEX(10_Lieux!$H:$H,U2154)="Hub")+(INDEX(10_Lieux!$H:$H,V2154)="Hub"))+IF(OR(INDEX(10_Lieux!$H:$H,U2154)="Premium",INDEX(10_Lieux!$H:$H,V2154)="Premium"),p_prem,0))</f>
        <v>75</v>
      </c>
      <c r="I2154" s="14" t="n">
        <f aca="false">ROUND(W2154*p_facteur,0)</f>
        <v>606</v>
      </c>
      <c r="J2154" s="14" t="str">
        <f aca="false">IF(X2154&lt;60,X2154&amp;" min",INT(X2154/60)&amp;" h"&amp;IF(MOD(X2154,60)=0,""," "&amp;TEXT(MOD(X2154,60),"00")))</f>
        <v>6 h 30</v>
      </c>
      <c r="K2154" s="14" t="str">
        <f aca="false">IF(S2154&lt;&gt;T2154,"Oui","Non")</f>
        <v>Oui</v>
      </c>
      <c r="L2154" s="14" t="str">
        <f aca="false">IF(AND(INDEX(10_Lieux!$B:$B,U2154)="Ville",INDEX(10_Lieux!$B:$B,V2154)="Ville"),"/chauffeur-prive/"&amp;INDEX(10_Lieux!$E:$E,U2154)&amp;"-"&amp;INDEX(10_Lieux!$E:$E,V2154)&amp;"/","/chauffeur-prive/"&amp;INDEX(10_Lieux!$E:$E,U2154)&amp;"/"&amp;INDEX(10_Lieux!$E:$E,V2154)&amp;"/")</f>
        <v>/chauffeur-prive/aeroport-zurich/bruxelles/</v>
      </c>
      <c r="M2154" s="14" t="str">
        <f aca="false">IFERROR(INDEX($L:$L,MATCH(B2154&amp;"|"&amp;A2154,$Z:$Z,0)),"—")</f>
        <v>/chauffeur-prive/bruxelles/aeroport-zurich/</v>
      </c>
      <c r="N2154" s="14" t="str">
        <f aca="false">IF(LEN("Chauffeur privé "&amp;INDEX(10_Lieux!$J:$J,U2154)&amp;" → "&amp;INDEX(10_Lieux!$J:$J,V2154)&amp;" | 24h/24")&gt;60,"Chauffeur privé "&amp;INDEX(10_Lieux!$J:$J,U2154)&amp;" → "&amp;INDEX(10_Lieux!$J:$J,V2154),"Chauffeur privé "&amp;INDEX(10_Lieux!$J:$J,U2154)&amp;" → "&amp;INDEX(10_Lieux!$J:$J,V2154)&amp;" | 24h/24")</f>
        <v>Chauffeur privé Aéroport de Zurich → Bruxelles | 24h/24</v>
      </c>
      <c r="O2154" s="14" t="n">
        <f aca="false">LEN(N2154)</f>
        <v>55</v>
      </c>
      <c r="P2154" s="14" t="str">
        <f aca="false">"Chauffeur privé "&amp;INDEX(10_Lieux!$K:$K,U2154)&amp;" vers "&amp;INDEX(10_Lieux!$L:$L,V2154)</f>
        <v>Chauffeur privé de l'aéroport de Zurich vers Bruxelles</v>
      </c>
      <c r="Q2154" s="14" t="str">
        <f aca="false">"Chauffeur privé "&amp;INDEX(10_Lieux!$K:$K,U2154)&amp;" vers "&amp;INDEX(10_Lieux!$L:$L,V2154)&amp;" : env. "&amp;I2154&amp;" km, "&amp;J2154&amp;" de route. Devis personnalisé, standard 24h/24 et 7j/7."</f>
        <v>Chauffeur privé de l'aéroport de Zurich vers Bruxelles : env. 606 km, 6 h 30 de route. Devis personnalisé, standard 24h/24 et 7j/7.</v>
      </c>
      <c r="R2154" s="14" t="n">
        <f aca="false">LEN(Q2154)</f>
        <v>131</v>
      </c>
      <c r="S2154" s="14" t="str">
        <f aca="false">INDEX(10_Lieux!$C:$C,U2154)</f>
        <v>Suisse</v>
      </c>
      <c r="T2154" s="14" t="str">
        <f aca="false">INDEX(10_Lieux!$C:$C,V2154)</f>
        <v>Belgique</v>
      </c>
      <c r="U2154" s="14" t="n">
        <f aca="false">MATCH(A2154,10_Lieux!$A:$A,0)</f>
        <v>185</v>
      </c>
      <c r="V2154" s="14" t="n">
        <f aca="false">MATCH(B2154,10_Lieux!$A:$A,0)</f>
        <v>93</v>
      </c>
      <c r="W2154" s="14" t="n">
        <f aca="false">ROUND(6371*2*ASIN(SQRT(SIN(RADIANS(INDEX(10_Lieux!$F:$F,V2154)-INDEX(10_Lieux!$F:$F,U2154))/2)^2+COS(RADIANS(INDEX(10_Lieux!$F:$F,U2154)))*COS(RADIANS(INDEX(10_Lieux!$F:$F,V2154)))*SIN(RADIANS(INDEX(10_Lieux!$G:$G,V2154)-INDEX(10_Lieux!$G:$G,U2154))/2)^2)),1)</f>
        <v>484.5</v>
      </c>
      <c r="X2154" s="14" t="n">
        <f aca="false">ROUND(I2154/IF(I2154&lt;p_seuil_vitesse,p_vit_lente,p_vit_rapide)*60/15,0)*15</f>
        <v>390</v>
      </c>
      <c r="Y2154" s="14" t="n">
        <f aca="false">MAX(IF(INDEX(10_Lieux!$B:$B,U2154)&lt;&gt;"Ville",INDEX(10_Lieux!$I:$I,U2154),0),IF(INDEX(10_Lieux!$B:$B,V2154)&lt;&gt;"Ville",INDEX(10_Lieux!$I:$I,V2154),0))</f>
        <v>500</v>
      </c>
      <c r="Z2154" s="14" t="str">
        <f aca="false">A2154&amp;"|"&amp;B2154</f>
        <v>Zurich Airport|Bruxelles</v>
      </c>
      <c r="AA2154" s="14" t="str">
        <f aca="false">IF(I2154&lt;p_local,"Local",IF(I2154&lt;p_vv_min,"Courte distance",IF(I2154&lt;p_tres_long,"Longue distance","Très longue distance")))</f>
        <v>Longue distance</v>
      </c>
    </row>
    <row r="2155" customFormat="false" ht="15" hidden="false" customHeight="true" outlineLevel="0" collapsed="false">
      <c r="A2155" s="1" t="s">
        <v>156</v>
      </c>
      <c r="B2155" s="1" t="s">
        <v>2301</v>
      </c>
      <c r="C2155" s="1" t="s">
        <v>35</v>
      </c>
      <c r="D2155" s="1" t="s">
        <v>653</v>
      </c>
      <c r="E2155" s="1" t="s">
        <v>2337</v>
      </c>
      <c r="F2155" s="14" t="s">
        <v>40</v>
      </c>
      <c r="G2155" s="14" t="str">
        <f aca="false">IF(I2155&lt;p_local,"Local → page infra",IF(H2155&gt;=p_ph1,"Phase 1",IF(H2155&gt;=p_ph2,"Phase 2","Phase 3")))</f>
        <v>Phase 2</v>
      </c>
      <c r="H2155" s="14" t="n">
        <f aca="false">IF(I2155&lt;p_local,0,IF(C2155="Aéroport → Aéroport",p_pts_plein,IF(Y2155&gt;0,IF(I2155&lt;=Y2155,p_pts_plein,IF(I2155&lt;=p_mult2*Y2155,p_pts_moyen,p_pts_r3)),IF(I2155&gt;=p_vv_min,p_pts_plein,IF(I2155&gt;=p_vv_moy,p_pts_moyen,p_pts_court))))+IF(INDEX(10_Lieux!$D:$D,U2155)=1,p_prio1,p_prio2)+IF(INDEX(10_Lieux!$D:$D,V2155)=1,p_prio1,p_prio2)+IF(K2155="Oui",p_tf,0)+p_hub*((INDEX(10_Lieux!$H:$H,U2155)="Hub")+(INDEX(10_Lieux!$H:$H,V2155)="Hub"))+IF(OR(INDEX(10_Lieux!$H:$H,U2155)="Premium",INDEX(10_Lieux!$H:$H,V2155)="Premium"),p_prem,0))</f>
        <v>75</v>
      </c>
      <c r="I2155" s="14" t="n">
        <f aca="false">ROUND(W2155*p_facteur,0)</f>
        <v>606</v>
      </c>
      <c r="J2155" s="14" t="str">
        <f aca="false">IF(X2155&lt;60,X2155&amp;" min",INT(X2155/60)&amp;" h"&amp;IF(MOD(X2155,60)=0,""," "&amp;TEXT(MOD(X2155,60),"00")))</f>
        <v>6 h 30</v>
      </c>
      <c r="K2155" s="14" t="str">
        <f aca="false">IF(S2155&lt;&gt;T2155,"Oui","Non")</f>
        <v>Oui</v>
      </c>
      <c r="L2155" s="14" t="str">
        <f aca="false">IF(AND(INDEX(10_Lieux!$B:$B,U2155)="Ville",INDEX(10_Lieux!$B:$B,V2155)="Ville"),"/chauffeur-prive/"&amp;INDEX(10_Lieux!$E:$E,U2155)&amp;"-"&amp;INDEX(10_Lieux!$E:$E,V2155)&amp;"/","/chauffeur-prive/"&amp;INDEX(10_Lieux!$E:$E,U2155)&amp;"/"&amp;INDEX(10_Lieux!$E:$E,V2155)&amp;"/")</f>
        <v>/chauffeur-prive/bruxelles/aeroport-zurich/</v>
      </c>
      <c r="M2155" s="14" t="str">
        <f aca="false">IFERROR(INDEX($L:$L,MATCH(B2155&amp;"|"&amp;A2155,$Z:$Z,0)),"—")</f>
        <v>/chauffeur-prive/aeroport-zurich/bruxelles/</v>
      </c>
      <c r="N2155" s="14" t="str">
        <f aca="false">IF(LEN("Chauffeur privé "&amp;INDEX(10_Lieux!$J:$J,U2155)&amp;" → "&amp;INDEX(10_Lieux!$J:$J,V2155)&amp;" | 24h/24")&gt;60,"Chauffeur privé "&amp;INDEX(10_Lieux!$J:$J,U2155)&amp;" → "&amp;INDEX(10_Lieux!$J:$J,V2155),"Chauffeur privé "&amp;INDEX(10_Lieux!$J:$J,U2155)&amp;" → "&amp;INDEX(10_Lieux!$J:$J,V2155)&amp;" | 24h/24")</f>
        <v>Chauffeur privé Bruxelles → Aéroport de Zurich | 24h/24</v>
      </c>
      <c r="O2155" s="14" t="n">
        <f aca="false">LEN(N2155)</f>
        <v>55</v>
      </c>
      <c r="P2155" s="14" t="str">
        <f aca="false">"Chauffeur privé "&amp;INDEX(10_Lieux!$K:$K,U2155)&amp;" vers "&amp;INDEX(10_Lieux!$L:$L,V2155)</f>
        <v>Chauffeur privé de Bruxelles vers l'aéroport de Zurich</v>
      </c>
      <c r="Q2155" s="14" t="str">
        <f aca="false">"Chauffeur privé "&amp;INDEX(10_Lieux!$K:$K,U2155)&amp;" vers "&amp;INDEX(10_Lieux!$L:$L,V2155)&amp;" : env. "&amp;I2155&amp;" km, "&amp;J2155&amp;" de route. Devis personnalisé, standard 24h/24 et 7j/7."</f>
        <v>Chauffeur privé de Bruxelles vers l'aéroport de Zurich : env. 606 km, 6 h 30 de route. Devis personnalisé, standard 24h/24 et 7j/7.</v>
      </c>
      <c r="R2155" s="14" t="n">
        <f aca="false">LEN(Q2155)</f>
        <v>131</v>
      </c>
      <c r="S2155" s="14" t="str">
        <f aca="false">INDEX(10_Lieux!$C:$C,U2155)</f>
        <v>Belgique</v>
      </c>
      <c r="T2155" s="14" t="str">
        <f aca="false">INDEX(10_Lieux!$C:$C,V2155)</f>
        <v>Suisse</v>
      </c>
      <c r="U2155" s="14" t="n">
        <f aca="false">MATCH(A2155,10_Lieux!$A:$A,0)</f>
        <v>93</v>
      </c>
      <c r="V2155" s="14" t="n">
        <f aca="false">MATCH(B2155,10_Lieux!$A:$A,0)</f>
        <v>185</v>
      </c>
      <c r="W2155" s="14" t="n">
        <f aca="false">ROUND(6371*2*ASIN(SQRT(SIN(RADIANS(INDEX(10_Lieux!$F:$F,V2155)-INDEX(10_Lieux!$F:$F,U2155))/2)^2+COS(RADIANS(INDEX(10_Lieux!$F:$F,U2155)))*COS(RADIANS(INDEX(10_Lieux!$F:$F,V2155)))*SIN(RADIANS(INDEX(10_Lieux!$G:$G,V2155)-INDEX(10_Lieux!$G:$G,U2155))/2)^2)),1)</f>
        <v>484.5</v>
      </c>
      <c r="X2155" s="14" t="n">
        <f aca="false">ROUND(I2155/IF(I2155&lt;p_seuil_vitesse,p_vit_lente,p_vit_rapide)*60/15,0)*15</f>
        <v>390</v>
      </c>
      <c r="Y2155" s="14" t="n">
        <f aca="false">MAX(IF(INDEX(10_Lieux!$B:$B,U2155)&lt;&gt;"Ville",INDEX(10_Lieux!$I:$I,U2155),0),IF(INDEX(10_Lieux!$B:$B,V2155)&lt;&gt;"Ville",INDEX(10_Lieux!$I:$I,V2155),0))</f>
        <v>500</v>
      </c>
      <c r="Z2155" s="14" t="str">
        <f aca="false">A2155&amp;"|"&amp;B2155</f>
        <v>Bruxelles|Zurich Airport</v>
      </c>
      <c r="AA2155" s="14" t="str">
        <f aca="false">IF(I2155&lt;p_local,"Local",IF(I2155&lt;p_vv_min,"Courte distance",IF(I2155&lt;p_tres_long,"Longue distance","Très longue distance")))</f>
        <v>Longue distance</v>
      </c>
    </row>
    <row r="2156" customFormat="false" ht="15" hidden="false" customHeight="true" outlineLevel="0" collapsed="false">
      <c r="A2156" s="1" t="s">
        <v>2301</v>
      </c>
      <c r="B2156" s="1" t="s">
        <v>158</v>
      </c>
      <c r="C2156" s="1" t="s">
        <v>34</v>
      </c>
      <c r="D2156" s="1" t="s">
        <v>653</v>
      </c>
      <c r="E2156" s="1" t="s">
        <v>2338</v>
      </c>
      <c r="F2156" s="14" t="s">
        <v>40</v>
      </c>
      <c r="G2156" s="14" t="str">
        <f aca="false">IF(I2156&lt;p_local,"Local → page infra",IF(H2156&gt;=p_ph1,"Phase 1",IF(H2156&gt;=p_ph2,"Phase 2","Phase 3")))</f>
        <v>Phase 2</v>
      </c>
      <c r="H2156" s="14" t="n">
        <f aca="false">IF(I2156&lt;p_local,0,IF(C2156="Aéroport → Aéroport",p_pts_plein,IF(Y2156&gt;0,IF(I2156&lt;=Y2156,p_pts_plein,IF(I2156&lt;=p_mult2*Y2156,p_pts_moyen,p_pts_r3)),IF(I2156&gt;=p_vv_min,p_pts_plein,IF(I2156&gt;=p_vv_moy,p_pts_moyen,p_pts_court))))+IF(INDEX(10_Lieux!$D:$D,U2156)=1,p_prio1,p_prio2)+IF(INDEX(10_Lieux!$D:$D,V2156)=1,p_prio1,p_prio2)+IF(K2156="Oui",p_tf,0)+p_hub*((INDEX(10_Lieux!$H:$H,U2156)="Hub")+(INDEX(10_Lieux!$H:$H,V2156)="Hub"))+IF(OR(INDEX(10_Lieux!$H:$H,U2156)="Premium",INDEX(10_Lieux!$H:$H,V2156)="Premium"),p_prem,0))</f>
        <v>65</v>
      </c>
      <c r="I2156" s="14" t="n">
        <f aca="false">ROUND(W2156*p_facteur,0)</f>
        <v>518</v>
      </c>
      <c r="J2156" s="14" t="str">
        <f aca="false">IF(X2156&lt;60,X2156&amp;" min",INT(X2156/60)&amp;" h"&amp;IF(MOD(X2156,60)=0,""," "&amp;TEXT(MOD(X2156,60),"00")))</f>
        <v>5 h 30</v>
      </c>
      <c r="K2156" s="14" t="str">
        <f aca="false">IF(S2156&lt;&gt;T2156,"Oui","Non")</f>
        <v>Oui</v>
      </c>
      <c r="L2156" s="14" t="str">
        <f aca="false">IF(AND(INDEX(10_Lieux!$B:$B,U2156)="Ville",INDEX(10_Lieux!$B:$B,V2156)="Ville"),"/chauffeur-prive/"&amp;INDEX(10_Lieux!$E:$E,U2156)&amp;"-"&amp;INDEX(10_Lieux!$E:$E,V2156)&amp;"/","/chauffeur-prive/"&amp;INDEX(10_Lieux!$E:$E,U2156)&amp;"/"&amp;INDEX(10_Lieux!$E:$E,V2156)&amp;"/")</f>
        <v>/chauffeur-prive/aeroport-zurich/liege/</v>
      </c>
      <c r="M2156" s="14" t="str">
        <f aca="false">IFERROR(INDEX($L:$L,MATCH(B2156&amp;"|"&amp;A2156,$Z:$Z,0)),"—")</f>
        <v>/chauffeur-prive/liege/aeroport-zurich/</v>
      </c>
      <c r="N2156" s="14" t="str">
        <f aca="false">IF(LEN("Chauffeur privé "&amp;INDEX(10_Lieux!$J:$J,U2156)&amp;" → "&amp;INDEX(10_Lieux!$J:$J,V2156)&amp;" | 24h/24")&gt;60,"Chauffeur privé "&amp;INDEX(10_Lieux!$J:$J,U2156)&amp;" → "&amp;INDEX(10_Lieux!$J:$J,V2156),"Chauffeur privé "&amp;INDEX(10_Lieux!$J:$J,U2156)&amp;" → "&amp;INDEX(10_Lieux!$J:$J,V2156)&amp;" | 24h/24")</f>
        <v>Chauffeur privé Aéroport de Zurich → Liège | 24h/24</v>
      </c>
      <c r="O2156" s="14" t="n">
        <f aca="false">LEN(N2156)</f>
        <v>51</v>
      </c>
      <c r="P2156" s="14" t="str">
        <f aca="false">"Chauffeur privé "&amp;INDEX(10_Lieux!$K:$K,U2156)&amp;" vers "&amp;INDEX(10_Lieux!$L:$L,V2156)</f>
        <v>Chauffeur privé de l'aéroport de Zurich vers Liège</v>
      </c>
      <c r="Q2156" s="14" t="str">
        <f aca="false">"Chauffeur privé "&amp;INDEX(10_Lieux!$K:$K,U2156)&amp;" vers "&amp;INDEX(10_Lieux!$L:$L,V2156)&amp;" : env. "&amp;I2156&amp;" km, "&amp;J2156&amp;" de route. Devis personnalisé, standard 24h/24 et 7j/7."</f>
        <v>Chauffeur privé de l'aéroport de Zurich vers Liège : env. 518 km, 5 h 30 de route. Devis personnalisé, standard 24h/24 et 7j/7.</v>
      </c>
      <c r="R2156" s="14" t="n">
        <f aca="false">LEN(Q2156)</f>
        <v>127</v>
      </c>
      <c r="S2156" s="14" t="str">
        <f aca="false">INDEX(10_Lieux!$C:$C,U2156)</f>
        <v>Suisse</v>
      </c>
      <c r="T2156" s="14" t="str">
        <f aca="false">INDEX(10_Lieux!$C:$C,V2156)</f>
        <v>Belgique</v>
      </c>
      <c r="U2156" s="14" t="n">
        <f aca="false">MATCH(A2156,10_Lieux!$A:$A,0)</f>
        <v>185</v>
      </c>
      <c r="V2156" s="14" t="n">
        <f aca="false">MATCH(B2156,10_Lieux!$A:$A,0)</f>
        <v>94</v>
      </c>
      <c r="W2156" s="14" t="n">
        <f aca="false">ROUND(6371*2*ASIN(SQRT(SIN(RADIANS(INDEX(10_Lieux!$F:$F,V2156)-INDEX(10_Lieux!$F:$F,U2156))/2)^2+COS(RADIANS(INDEX(10_Lieux!$F:$F,U2156)))*COS(RADIANS(INDEX(10_Lieux!$F:$F,V2156)))*SIN(RADIANS(INDEX(10_Lieux!$G:$G,V2156)-INDEX(10_Lieux!$G:$G,U2156))/2)^2)),1)</f>
        <v>414.5</v>
      </c>
      <c r="X2156" s="14" t="n">
        <f aca="false">ROUND(I2156/IF(I2156&lt;p_seuil_vitesse,p_vit_lente,p_vit_rapide)*60/15,0)*15</f>
        <v>330</v>
      </c>
      <c r="Y2156" s="14" t="n">
        <f aca="false">MAX(IF(INDEX(10_Lieux!$B:$B,U2156)&lt;&gt;"Ville",INDEX(10_Lieux!$I:$I,U2156),0),IF(INDEX(10_Lieux!$B:$B,V2156)&lt;&gt;"Ville",INDEX(10_Lieux!$I:$I,V2156),0))</f>
        <v>500</v>
      </c>
      <c r="Z2156" s="14" t="str">
        <f aca="false">A2156&amp;"|"&amp;B2156</f>
        <v>Zurich Airport|Liège</v>
      </c>
      <c r="AA2156" s="14" t="str">
        <f aca="false">IF(I2156&lt;p_local,"Local",IF(I2156&lt;p_vv_min,"Courte distance",IF(I2156&lt;p_tres_long,"Longue distance","Très longue distance")))</f>
        <v>Longue distance</v>
      </c>
    </row>
    <row r="2157" customFormat="false" ht="15" hidden="false" customHeight="true" outlineLevel="0" collapsed="false">
      <c r="A2157" s="1" t="s">
        <v>158</v>
      </c>
      <c r="B2157" s="1" t="s">
        <v>2301</v>
      </c>
      <c r="C2157" s="1" t="s">
        <v>35</v>
      </c>
      <c r="D2157" s="1" t="s">
        <v>653</v>
      </c>
      <c r="E2157" s="1" t="s">
        <v>2339</v>
      </c>
      <c r="F2157" s="14" t="s">
        <v>40</v>
      </c>
      <c r="G2157" s="14" t="str">
        <f aca="false">IF(I2157&lt;p_local,"Local → page infra",IF(H2157&gt;=p_ph1,"Phase 1",IF(H2157&gt;=p_ph2,"Phase 2","Phase 3")))</f>
        <v>Phase 2</v>
      </c>
      <c r="H2157" s="14" t="n">
        <f aca="false">IF(I2157&lt;p_local,0,IF(C2157="Aéroport → Aéroport",p_pts_plein,IF(Y2157&gt;0,IF(I2157&lt;=Y2157,p_pts_plein,IF(I2157&lt;=p_mult2*Y2157,p_pts_moyen,p_pts_r3)),IF(I2157&gt;=p_vv_min,p_pts_plein,IF(I2157&gt;=p_vv_moy,p_pts_moyen,p_pts_court))))+IF(INDEX(10_Lieux!$D:$D,U2157)=1,p_prio1,p_prio2)+IF(INDEX(10_Lieux!$D:$D,V2157)=1,p_prio1,p_prio2)+IF(K2157="Oui",p_tf,0)+p_hub*((INDEX(10_Lieux!$H:$H,U2157)="Hub")+(INDEX(10_Lieux!$H:$H,V2157)="Hub"))+IF(OR(INDEX(10_Lieux!$H:$H,U2157)="Premium",INDEX(10_Lieux!$H:$H,V2157)="Premium"),p_prem,0))</f>
        <v>65</v>
      </c>
      <c r="I2157" s="14" t="n">
        <f aca="false">ROUND(W2157*p_facteur,0)</f>
        <v>518</v>
      </c>
      <c r="J2157" s="14" t="str">
        <f aca="false">IF(X2157&lt;60,X2157&amp;" min",INT(X2157/60)&amp;" h"&amp;IF(MOD(X2157,60)=0,""," "&amp;TEXT(MOD(X2157,60),"00")))</f>
        <v>5 h 30</v>
      </c>
      <c r="K2157" s="14" t="str">
        <f aca="false">IF(S2157&lt;&gt;T2157,"Oui","Non")</f>
        <v>Oui</v>
      </c>
      <c r="L2157" s="14" t="str">
        <f aca="false">IF(AND(INDEX(10_Lieux!$B:$B,U2157)="Ville",INDEX(10_Lieux!$B:$B,V2157)="Ville"),"/chauffeur-prive/"&amp;INDEX(10_Lieux!$E:$E,U2157)&amp;"-"&amp;INDEX(10_Lieux!$E:$E,V2157)&amp;"/","/chauffeur-prive/"&amp;INDEX(10_Lieux!$E:$E,U2157)&amp;"/"&amp;INDEX(10_Lieux!$E:$E,V2157)&amp;"/")</f>
        <v>/chauffeur-prive/liege/aeroport-zurich/</v>
      </c>
      <c r="M2157" s="14" t="str">
        <f aca="false">IFERROR(INDEX($L:$L,MATCH(B2157&amp;"|"&amp;A2157,$Z:$Z,0)),"—")</f>
        <v>/chauffeur-prive/aeroport-zurich/liege/</v>
      </c>
      <c r="N2157" s="14" t="str">
        <f aca="false">IF(LEN("Chauffeur privé "&amp;INDEX(10_Lieux!$J:$J,U2157)&amp;" → "&amp;INDEX(10_Lieux!$J:$J,V2157)&amp;" | 24h/24")&gt;60,"Chauffeur privé "&amp;INDEX(10_Lieux!$J:$J,U2157)&amp;" → "&amp;INDEX(10_Lieux!$J:$J,V2157),"Chauffeur privé "&amp;INDEX(10_Lieux!$J:$J,U2157)&amp;" → "&amp;INDEX(10_Lieux!$J:$J,V2157)&amp;" | 24h/24")</f>
        <v>Chauffeur privé Liège → Aéroport de Zurich | 24h/24</v>
      </c>
      <c r="O2157" s="14" t="n">
        <f aca="false">LEN(N2157)</f>
        <v>51</v>
      </c>
      <c r="P2157" s="14" t="str">
        <f aca="false">"Chauffeur privé "&amp;INDEX(10_Lieux!$K:$K,U2157)&amp;" vers "&amp;INDEX(10_Lieux!$L:$L,V2157)</f>
        <v>Chauffeur privé de Liège vers l'aéroport de Zurich</v>
      </c>
      <c r="Q2157" s="14" t="str">
        <f aca="false">"Chauffeur privé "&amp;INDEX(10_Lieux!$K:$K,U2157)&amp;" vers "&amp;INDEX(10_Lieux!$L:$L,V2157)&amp;" : env. "&amp;I2157&amp;" km, "&amp;J2157&amp;" de route. Devis personnalisé, standard 24h/24 et 7j/7."</f>
        <v>Chauffeur privé de Liège vers l'aéroport de Zurich : env. 518 km, 5 h 30 de route. Devis personnalisé, standard 24h/24 et 7j/7.</v>
      </c>
      <c r="R2157" s="14" t="n">
        <f aca="false">LEN(Q2157)</f>
        <v>127</v>
      </c>
      <c r="S2157" s="14" t="str">
        <f aca="false">INDEX(10_Lieux!$C:$C,U2157)</f>
        <v>Belgique</v>
      </c>
      <c r="T2157" s="14" t="str">
        <f aca="false">INDEX(10_Lieux!$C:$C,V2157)</f>
        <v>Suisse</v>
      </c>
      <c r="U2157" s="14" t="n">
        <f aca="false">MATCH(A2157,10_Lieux!$A:$A,0)</f>
        <v>94</v>
      </c>
      <c r="V2157" s="14" t="n">
        <f aca="false">MATCH(B2157,10_Lieux!$A:$A,0)</f>
        <v>185</v>
      </c>
      <c r="W2157" s="14" t="n">
        <f aca="false">ROUND(6371*2*ASIN(SQRT(SIN(RADIANS(INDEX(10_Lieux!$F:$F,V2157)-INDEX(10_Lieux!$F:$F,U2157))/2)^2+COS(RADIANS(INDEX(10_Lieux!$F:$F,U2157)))*COS(RADIANS(INDEX(10_Lieux!$F:$F,V2157)))*SIN(RADIANS(INDEX(10_Lieux!$G:$G,V2157)-INDEX(10_Lieux!$G:$G,U2157))/2)^2)),1)</f>
        <v>414.5</v>
      </c>
      <c r="X2157" s="14" t="n">
        <f aca="false">ROUND(I2157/IF(I2157&lt;p_seuil_vitesse,p_vit_lente,p_vit_rapide)*60/15,0)*15</f>
        <v>330</v>
      </c>
      <c r="Y2157" s="14" t="n">
        <f aca="false">MAX(IF(INDEX(10_Lieux!$B:$B,U2157)&lt;&gt;"Ville",INDEX(10_Lieux!$I:$I,U2157),0),IF(INDEX(10_Lieux!$B:$B,V2157)&lt;&gt;"Ville",INDEX(10_Lieux!$I:$I,V2157),0))</f>
        <v>500</v>
      </c>
      <c r="Z2157" s="14" t="str">
        <f aca="false">A2157&amp;"|"&amp;B2157</f>
        <v>Liège|Zurich Airport</v>
      </c>
      <c r="AA2157" s="14" t="str">
        <f aca="false">IF(I2157&lt;p_local,"Local",IF(I2157&lt;p_vv_min,"Courte distance",IF(I2157&lt;p_tres_long,"Longue distance","Très longue distance")))</f>
        <v>Longue distance</v>
      </c>
    </row>
    <row r="2158" customFormat="false" ht="15" hidden="false" customHeight="true" outlineLevel="0" collapsed="false">
      <c r="A2158" s="1" t="s">
        <v>2301</v>
      </c>
      <c r="B2158" s="1" t="s">
        <v>160</v>
      </c>
      <c r="C2158" s="1" t="s">
        <v>34</v>
      </c>
      <c r="D2158" s="1" t="s">
        <v>653</v>
      </c>
      <c r="E2158" s="1" t="s">
        <v>2340</v>
      </c>
      <c r="F2158" s="14" t="s">
        <v>40</v>
      </c>
      <c r="G2158" s="14" t="str">
        <f aca="false">IF(I2158&lt;p_local,"Local → page infra",IF(H2158&gt;=p_ph1,"Phase 1",IF(H2158&gt;=p_ph2,"Phase 2","Phase 3")))</f>
        <v>Phase 2</v>
      </c>
      <c r="H2158" s="14" t="n">
        <f aca="false">IF(I2158&lt;p_local,0,IF(C2158="Aéroport → Aéroport",p_pts_plein,IF(Y2158&gt;0,IF(I2158&lt;=Y2158,p_pts_plein,IF(I2158&lt;=p_mult2*Y2158,p_pts_moyen,p_pts_r3)),IF(I2158&gt;=p_vv_min,p_pts_plein,IF(I2158&gt;=p_vv_moy,p_pts_moyen,p_pts_court))))+IF(INDEX(10_Lieux!$D:$D,U2158)=1,p_prio1,p_prio2)+IF(INDEX(10_Lieux!$D:$D,V2158)=1,p_prio1,p_prio2)+IF(K2158="Oui",p_tf,0)+p_hub*((INDEX(10_Lieux!$H:$H,U2158)="Hub")+(INDEX(10_Lieux!$H:$H,V2158)="Hub"))+IF(OR(INDEX(10_Lieux!$H:$H,U2158)="Premium",INDEX(10_Lieux!$H:$H,V2158)="Premium"),p_prem,0))</f>
        <v>65</v>
      </c>
      <c r="I2158" s="14" t="n">
        <f aca="false">ROUND(W2158*p_facteur,0)</f>
        <v>556</v>
      </c>
      <c r="J2158" s="14" t="str">
        <f aca="false">IF(X2158&lt;60,X2158&amp;" min",INT(X2158/60)&amp;" h"&amp;IF(MOD(X2158,60)=0,""," "&amp;TEXT(MOD(X2158,60),"00")))</f>
        <v>5 h 45</v>
      </c>
      <c r="K2158" s="14" t="str">
        <f aca="false">IF(S2158&lt;&gt;T2158,"Oui","Non")</f>
        <v>Oui</v>
      </c>
      <c r="L2158" s="14" t="str">
        <f aca="false">IF(AND(INDEX(10_Lieux!$B:$B,U2158)="Ville",INDEX(10_Lieux!$B:$B,V2158)="Ville"),"/chauffeur-prive/"&amp;INDEX(10_Lieux!$E:$E,U2158)&amp;"-"&amp;INDEX(10_Lieux!$E:$E,V2158)&amp;"/","/chauffeur-prive/"&amp;INDEX(10_Lieux!$E:$E,U2158)&amp;"/"&amp;INDEX(10_Lieux!$E:$E,V2158)&amp;"/")</f>
        <v>/chauffeur-prive/aeroport-zurich/charleroi/</v>
      </c>
      <c r="M2158" s="14" t="str">
        <f aca="false">IFERROR(INDEX($L:$L,MATCH(B2158&amp;"|"&amp;A2158,$Z:$Z,0)),"—")</f>
        <v>/chauffeur-prive/charleroi/aeroport-zurich/</v>
      </c>
      <c r="N2158" s="14" t="str">
        <f aca="false">IF(LEN("Chauffeur privé "&amp;INDEX(10_Lieux!$J:$J,U2158)&amp;" → "&amp;INDEX(10_Lieux!$J:$J,V2158)&amp;" | 24h/24")&gt;60,"Chauffeur privé "&amp;INDEX(10_Lieux!$J:$J,U2158)&amp;" → "&amp;INDEX(10_Lieux!$J:$J,V2158),"Chauffeur privé "&amp;INDEX(10_Lieux!$J:$J,U2158)&amp;" → "&amp;INDEX(10_Lieux!$J:$J,V2158)&amp;" | 24h/24")</f>
        <v>Chauffeur privé Aéroport de Zurich → Charleroi | 24h/24</v>
      </c>
      <c r="O2158" s="14" t="n">
        <f aca="false">LEN(N2158)</f>
        <v>55</v>
      </c>
      <c r="P2158" s="14" t="str">
        <f aca="false">"Chauffeur privé "&amp;INDEX(10_Lieux!$K:$K,U2158)&amp;" vers "&amp;INDEX(10_Lieux!$L:$L,V2158)</f>
        <v>Chauffeur privé de l'aéroport de Zurich vers Charleroi</v>
      </c>
      <c r="Q2158" s="14" t="str">
        <f aca="false">"Chauffeur privé "&amp;INDEX(10_Lieux!$K:$K,U2158)&amp;" vers "&amp;INDEX(10_Lieux!$L:$L,V2158)&amp;" : env. "&amp;I2158&amp;" km, "&amp;J2158&amp;" de route. Devis personnalisé, standard 24h/24 et 7j/7."</f>
        <v>Chauffeur privé de l'aéroport de Zurich vers Charleroi : env. 556 km, 5 h 45 de route. Devis personnalisé, standard 24h/24 et 7j/7.</v>
      </c>
      <c r="R2158" s="14" t="n">
        <f aca="false">LEN(Q2158)</f>
        <v>131</v>
      </c>
      <c r="S2158" s="14" t="str">
        <f aca="false">INDEX(10_Lieux!$C:$C,U2158)</f>
        <v>Suisse</v>
      </c>
      <c r="T2158" s="14" t="str">
        <f aca="false">INDEX(10_Lieux!$C:$C,V2158)</f>
        <v>Belgique</v>
      </c>
      <c r="U2158" s="14" t="n">
        <f aca="false">MATCH(A2158,10_Lieux!$A:$A,0)</f>
        <v>185</v>
      </c>
      <c r="V2158" s="14" t="n">
        <f aca="false">MATCH(B2158,10_Lieux!$A:$A,0)</f>
        <v>96</v>
      </c>
      <c r="W2158" s="14" t="n">
        <f aca="false">ROUND(6371*2*ASIN(SQRT(SIN(RADIANS(INDEX(10_Lieux!$F:$F,V2158)-INDEX(10_Lieux!$F:$F,U2158))/2)^2+COS(RADIANS(INDEX(10_Lieux!$F:$F,U2158)))*COS(RADIANS(INDEX(10_Lieux!$F:$F,V2158)))*SIN(RADIANS(INDEX(10_Lieux!$G:$G,V2158)-INDEX(10_Lieux!$G:$G,U2158))/2)^2)),1)</f>
        <v>444.5</v>
      </c>
      <c r="X2158" s="14" t="n">
        <f aca="false">ROUND(I2158/IF(I2158&lt;p_seuil_vitesse,p_vit_lente,p_vit_rapide)*60/15,0)*15</f>
        <v>345</v>
      </c>
      <c r="Y2158" s="14" t="n">
        <f aca="false">MAX(IF(INDEX(10_Lieux!$B:$B,U2158)&lt;&gt;"Ville",INDEX(10_Lieux!$I:$I,U2158),0),IF(INDEX(10_Lieux!$B:$B,V2158)&lt;&gt;"Ville",INDEX(10_Lieux!$I:$I,V2158),0))</f>
        <v>500</v>
      </c>
      <c r="Z2158" s="14" t="str">
        <f aca="false">A2158&amp;"|"&amp;B2158</f>
        <v>Zurich Airport|Charleroi</v>
      </c>
      <c r="AA2158" s="14" t="str">
        <f aca="false">IF(I2158&lt;p_local,"Local",IF(I2158&lt;p_vv_min,"Courte distance",IF(I2158&lt;p_tres_long,"Longue distance","Très longue distance")))</f>
        <v>Longue distance</v>
      </c>
    </row>
    <row r="2159" customFormat="false" ht="15" hidden="false" customHeight="true" outlineLevel="0" collapsed="false">
      <c r="A2159" s="1" t="s">
        <v>160</v>
      </c>
      <c r="B2159" s="1" t="s">
        <v>2301</v>
      </c>
      <c r="C2159" s="1" t="s">
        <v>35</v>
      </c>
      <c r="D2159" s="1" t="s">
        <v>653</v>
      </c>
      <c r="E2159" s="1" t="s">
        <v>2341</v>
      </c>
      <c r="F2159" s="14" t="s">
        <v>40</v>
      </c>
      <c r="G2159" s="14" t="str">
        <f aca="false">IF(I2159&lt;p_local,"Local → page infra",IF(H2159&gt;=p_ph1,"Phase 1",IF(H2159&gt;=p_ph2,"Phase 2","Phase 3")))</f>
        <v>Phase 2</v>
      </c>
      <c r="H2159" s="14" t="n">
        <f aca="false">IF(I2159&lt;p_local,0,IF(C2159="Aéroport → Aéroport",p_pts_plein,IF(Y2159&gt;0,IF(I2159&lt;=Y2159,p_pts_plein,IF(I2159&lt;=p_mult2*Y2159,p_pts_moyen,p_pts_r3)),IF(I2159&gt;=p_vv_min,p_pts_plein,IF(I2159&gt;=p_vv_moy,p_pts_moyen,p_pts_court))))+IF(INDEX(10_Lieux!$D:$D,U2159)=1,p_prio1,p_prio2)+IF(INDEX(10_Lieux!$D:$D,V2159)=1,p_prio1,p_prio2)+IF(K2159="Oui",p_tf,0)+p_hub*((INDEX(10_Lieux!$H:$H,U2159)="Hub")+(INDEX(10_Lieux!$H:$H,V2159)="Hub"))+IF(OR(INDEX(10_Lieux!$H:$H,U2159)="Premium",INDEX(10_Lieux!$H:$H,V2159)="Premium"),p_prem,0))</f>
        <v>65</v>
      </c>
      <c r="I2159" s="14" t="n">
        <f aca="false">ROUND(W2159*p_facteur,0)</f>
        <v>556</v>
      </c>
      <c r="J2159" s="14" t="str">
        <f aca="false">IF(X2159&lt;60,X2159&amp;" min",INT(X2159/60)&amp;" h"&amp;IF(MOD(X2159,60)=0,""," "&amp;TEXT(MOD(X2159,60),"00")))</f>
        <v>5 h 45</v>
      </c>
      <c r="K2159" s="14" t="str">
        <f aca="false">IF(S2159&lt;&gt;T2159,"Oui","Non")</f>
        <v>Oui</v>
      </c>
      <c r="L2159" s="14" t="str">
        <f aca="false">IF(AND(INDEX(10_Lieux!$B:$B,U2159)="Ville",INDEX(10_Lieux!$B:$B,V2159)="Ville"),"/chauffeur-prive/"&amp;INDEX(10_Lieux!$E:$E,U2159)&amp;"-"&amp;INDEX(10_Lieux!$E:$E,V2159)&amp;"/","/chauffeur-prive/"&amp;INDEX(10_Lieux!$E:$E,U2159)&amp;"/"&amp;INDEX(10_Lieux!$E:$E,V2159)&amp;"/")</f>
        <v>/chauffeur-prive/charleroi/aeroport-zurich/</v>
      </c>
      <c r="M2159" s="14" t="str">
        <f aca="false">IFERROR(INDEX($L:$L,MATCH(B2159&amp;"|"&amp;A2159,$Z:$Z,0)),"—")</f>
        <v>/chauffeur-prive/aeroport-zurich/charleroi/</v>
      </c>
      <c r="N2159" s="14" t="str">
        <f aca="false">IF(LEN("Chauffeur privé "&amp;INDEX(10_Lieux!$J:$J,U2159)&amp;" → "&amp;INDEX(10_Lieux!$J:$J,V2159)&amp;" | 24h/24")&gt;60,"Chauffeur privé "&amp;INDEX(10_Lieux!$J:$J,U2159)&amp;" → "&amp;INDEX(10_Lieux!$J:$J,V2159),"Chauffeur privé "&amp;INDEX(10_Lieux!$J:$J,U2159)&amp;" → "&amp;INDEX(10_Lieux!$J:$J,V2159)&amp;" | 24h/24")</f>
        <v>Chauffeur privé Charleroi → Aéroport de Zurich | 24h/24</v>
      </c>
      <c r="O2159" s="14" t="n">
        <f aca="false">LEN(N2159)</f>
        <v>55</v>
      </c>
      <c r="P2159" s="14" t="str">
        <f aca="false">"Chauffeur privé "&amp;INDEX(10_Lieux!$K:$K,U2159)&amp;" vers "&amp;INDEX(10_Lieux!$L:$L,V2159)</f>
        <v>Chauffeur privé de Charleroi vers l'aéroport de Zurich</v>
      </c>
      <c r="Q2159" s="14" t="str">
        <f aca="false">"Chauffeur privé "&amp;INDEX(10_Lieux!$K:$K,U2159)&amp;" vers "&amp;INDEX(10_Lieux!$L:$L,V2159)&amp;" : env. "&amp;I2159&amp;" km, "&amp;J2159&amp;" de route. Devis personnalisé, standard 24h/24 et 7j/7."</f>
        <v>Chauffeur privé de Charleroi vers l'aéroport de Zurich : env. 556 km, 5 h 45 de route. Devis personnalisé, standard 24h/24 et 7j/7.</v>
      </c>
      <c r="R2159" s="14" t="n">
        <f aca="false">LEN(Q2159)</f>
        <v>131</v>
      </c>
      <c r="S2159" s="14" t="str">
        <f aca="false">INDEX(10_Lieux!$C:$C,U2159)</f>
        <v>Belgique</v>
      </c>
      <c r="T2159" s="14" t="str">
        <f aca="false">INDEX(10_Lieux!$C:$C,V2159)</f>
        <v>Suisse</v>
      </c>
      <c r="U2159" s="14" t="n">
        <f aca="false">MATCH(A2159,10_Lieux!$A:$A,0)</f>
        <v>96</v>
      </c>
      <c r="V2159" s="14" t="n">
        <f aca="false">MATCH(B2159,10_Lieux!$A:$A,0)</f>
        <v>185</v>
      </c>
      <c r="W2159" s="14" t="n">
        <f aca="false">ROUND(6371*2*ASIN(SQRT(SIN(RADIANS(INDEX(10_Lieux!$F:$F,V2159)-INDEX(10_Lieux!$F:$F,U2159))/2)^2+COS(RADIANS(INDEX(10_Lieux!$F:$F,U2159)))*COS(RADIANS(INDEX(10_Lieux!$F:$F,V2159)))*SIN(RADIANS(INDEX(10_Lieux!$G:$G,V2159)-INDEX(10_Lieux!$G:$G,U2159))/2)^2)),1)</f>
        <v>444.5</v>
      </c>
      <c r="X2159" s="14" t="n">
        <f aca="false">ROUND(I2159/IF(I2159&lt;p_seuil_vitesse,p_vit_lente,p_vit_rapide)*60/15,0)*15</f>
        <v>345</v>
      </c>
      <c r="Y2159" s="14" t="n">
        <f aca="false">MAX(IF(INDEX(10_Lieux!$B:$B,U2159)&lt;&gt;"Ville",INDEX(10_Lieux!$I:$I,U2159),0),IF(INDEX(10_Lieux!$B:$B,V2159)&lt;&gt;"Ville",INDEX(10_Lieux!$I:$I,V2159),0))</f>
        <v>500</v>
      </c>
      <c r="Z2159" s="14" t="str">
        <f aca="false">A2159&amp;"|"&amp;B2159</f>
        <v>Charleroi|Zurich Airport</v>
      </c>
      <c r="AA2159" s="14" t="str">
        <f aca="false">IF(I2159&lt;p_local,"Local",IF(I2159&lt;p_vv_min,"Courte distance",IF(I2159&lt;p_tres_long,"Longue distance","Très longue distance")))</f>
        <v>Longue distance</v>
      </c>
    </row>
    <row r="2160" customFormat="false" ht="15" hidden="false" customHeight="true" outlineLevel="0" collapsed="false">
      <c r="A2160" s="1" t="s">
        <v>2301</v>
      </c>
      <c r="B2160" s="1" t="s">
        <v>162</v>
      </c>
      <c r="C2160" s="1" t="s">
        <v>34</v>
      </c>
      <c r="D2160" s="1" t="s">
        <v>653</v>
      </c>
      <c r="E2160" s="1" t="s">
        <v>2342</v>
      </c>
      <c r="F2160" s="14" t="s">
        <v>40</v>
      </c>
      <c r="G2160" s="14" t="str">
        <f aca="false">IF(I2160&lt;p_local,"Local → page infra",IF(H2160&gt;=p_ph1,"Phase 1",IF(H2160&gt;=p_ph2,"Phase 2","Phase 3")))</f>
        <v>Phase 2</v>
      </c>
      <c r="H2160" s="14" t="n">
        <f aca="false">IF(I2160&lt;p_local,0,IF(C2160="Aéroport → Aéroport",p_pts_plein,IF(Y2160&gt;0,IF(I2160&lt;=Y2160,p_pts_plein,IF(I2160&lt;=p_mult2*Y2160,p_pts_moyen,p_pts_r3)),IF(I2160&gt;=p_vv_min,p_pts_plein,IF(I2160&gt;=p_vv_moy,p_pts_moyen,p_pts_court))))+IF(INDEX(10_Lieux!$D:$D,U2160)=1,p_prio1,p_prio2)+IF(INDEX(10_Lieux!$D:$D,V2160)=1,p_prio1,p_prio2)+IF(K2160="Oui",p_tf,0)+p_hub*((INDEX(10_Lieux!$H:$H,U2160)="Hub")+(INDEX(10_Lieux!$H:$H,V2160)="Hub"))+IF(OR(INDEX(10_Lieux!$H:$H,U2160)="Premium",INDEX(10_Lieux!$H:$H,V2160)="Premium"),p_prem,0))</f>
        <v>70</v>
      </c>
      <c r="I2160" s="14" t="n">
        <f aca="false">ROUND(W2160*p_facteur,0)</f>
        <v>91</v>
      </c>
      <c r="J2160" s="14" t="str">
        <f aca="false">IF(X2160&lt;60,X2160&amp;" min",INT(X2160/60)&amp;" h"&amp;IF(MOD(X2160,60)=0,""," "&amp;TEXT(MOD(X2160,60),"00")))</f>
        <v>1 h 15</v>
      </c>
      <c r="K2160" s="14" t="str">
        <f aca="false">IF(S2160&lt;&gt;T2160,"Oui","Non")</f>
        <v>Non</v>
      </c>
      <c r="L2160" s="14" t="str">
        <f aca="false">IF(AND(INDEX(10_Lieux!$B:$B,U2160)="Ville",INDEX(10_Lieux!$B:$B,V2160)="Ville"),"/chauffeur-prive/"&amp;INDEX(10_Lieux!$E:$E,U2160)&amp;"-"&amp;INDEX(10_Lieux!$E:$E,V2160)&amp;"/","/chauffeur-prive/"&amp;INDEX(10_Lieux!$E:$E,U2160)&amp;"/"&amp;INDEX(10_Lieux!$E:$E,V2160)&amp;"/")</f>
        <v>/chauffeur-prive/aeroport-zurich/bale/</v>
      </c>
      <c r="M2160" s="14" t="str">
        <f aca="false">IFERROR(INDEX($L:$L,MATCH(B2160&amp;"|"&amp;A2160,$Z:$Z,0)),"—")</f>
        <v>/chauffeur-prive/bale/aeroport-zurich/</v>
      </c>
      <c r="N2160" s="14" t="str">
        <f aca="false">IF(LEN("Chauffeur privé "&amp;INDEX(10_Lieux!$J:$J,U2160)&amp;" → "&amp;INDEX(10_Lieux!$J:$J,V2160)&amp;" | 24h/24")&gt;60,"Chauffeur privé "&amp;INDEX(10_Lieux!$J:$J,U2160)&amp;" → "&amp;INDEX(10_Lieux!$J:$J,V2160),"Chauffeur privé "&amp;INDEX(10_Lieux!$J:$J,U2160)&amp;" → "&amp;INDEX(10_Lieux!$J:$J,V2160)&amp;" | 24h/24")</f>
        <v>Chauffeur privé Aéroport de Zurich → Bâle | 24h/24</v>
      </c>
      <c r="O2160" s="14" t="n">
        <f aca="false">LEN(N2160)</f>
        <v>50</v>
      </c>
      <c r="P2160" s="14" t="str">
        <f aca="false">"Chauffeur privé "&amp;INDEX(10_Lieux!$K:$K,U2160)&amp;" vers "&amp;INDEX(10_Lieux!$L:$L,V2160)</f>
        <v>Chauffeur privé de l'aéroport de Zurich vers Bâle</v>
      </c>
      <c r="Q2160" s="14" t="str">
        <f aca="false">"Chauffeur privé "&amp;INDEX(10_Lieux!$K:$K,U2160)&amp;" vers "&amp;INDEX(10_Lieux!$L:$L,V2160)&amp;" : env. "&amp;I2160&amp;" km, "&amp;J2160&amp;" de route. Devis personnalisé, standard 24h/24 et 7j/7."</f>
        <v>Chauffeur privé de l'aéroport de Zurich vers Bâle : env. 91 km, 1 h 15 de route. Devis personnalisé, standard 24h/24 et 7j/7.</v>
      </c>
      <c r="R2160" s="14" t="n">
        <f aca="false">LEN(Q2160)</f>
        <v>125</v>
      </c>
      <c r="S2160" s="14" t="str">
        <f aca="false">INDEX(10_Lieux!$C:$C,U2160)</f>
        <v>Suisse</v>
      </c>
      <c r="T2160" s="14" t="str">
        <f aca="false">INDEX(10_Lieux!$C:$C,V2160)</f>
        <v>Suisse</v>
      </c>
      <c r="U2160" s="14" t="n">
        <f aca="false">MATCH(A2160,10_Lieux!$A:$A,0)</f>
        <v>185</v>
      </c>
      <c r="V2160" s="14" t="n">
        <f aca="false">MATCH(B2160,10_Lieux!$A:$A,0)</f>
        <v>121</v>
      </c>
      <c r="W2160" s="14" t="n">
        <f aca="false">ROUND(6371*2*ASIN(SQRT(SIN(RADIANS(INDEX(10_Lieux!$F:$F,V2160)-INDEX(10_Lieux!$F:$F,U2160))/2)^2+COS(RADIANS(INDEX(10_Lieux!$F:$F,U2160)))*COS(RADIANS(INDEX(10_Lieux!$F:$F,V2160)))*SIN(RADIANS(INDEX(10_Lieux!$G:$G,V2160)-INDEX(10_Lieux!$G:$G,U2160))/2)^2)),1)</f>
        <v>72.9</v>
      </c>
      <c r="X2160" s="14" t="n">
        <f aca="false">ROUND(I2160/IF(I2160&lt;p_seuil_vitesse,p_vit_lente,p_vit_rapide)*60/15,0)*15</f>
        <v>75</v>
      </c>
      <c r="Y2160" s="14" t="n">
        <f aca="false">MAX(IF(INDEX(10_Lieux!$B:$B,U2160)&lt;&gt;"Ville",INDEX(10_Lieux!$I:$I,U2160),0),IF(INDEX(10_Lieux!$B:$B,V2160)&lt;&gt;"Ville",INDEX(10_Lieux!$I:$I,V2160),0))</f>
        <v>500</v>
      </c>
      <c r="Z2160" s="14" t="str">
        <f aca="false">A2160&amp;"|"&amp;B2160</f>
        <v>Zurich Airport|Bâle</v>
      </c>
      <c r="AA2160" s="14" t="str">
        <f aca="false">IF(I2160&lt;p_local,"Local",IF(I2160&lt;p_vv_min,"Courte distance",IF(I2160&lt;p_tres_long,"Longue distance","Très longue distance")))</f>
        <v>Courte distance</v>
      </c>
    </row>
    <row r="2161" customFormat="false" ht="15" hidden="false" customHeight="true" outlineLevel="0" collapsed="false">
      <c r="A2161" s="1" t="s">
        <v>162</v>
      </c>
      <c r="B2161" s="1" t="s">
        <v>2301</v>
      </c>
      <c r="C2161" s="1" t="s">
        <v>35</v>
      </c>
      <c r="D2161" s="1" t="s">
        <v>653</v>
      </c>
      <c r="E2161" s="1" t="s">
        <v>2343</v>
      </c>
      <c r="F2161" s="14" t="s">
        <v>40</v>
      </c>
      <c r="G2161" s="14" t="str">
        <f aca="false">IF(I2161&lt;p_local,"Local → page infra",IF(H2161&gt;=p_ph1,"Phase 1",IF(H2161&gt;=p_ph2,"Phase 2","Phase 3")))</f>
        <v>Phase 2</v>
      </c>
      <c r="H2161" s="14" t="n">
        <f aca="false">IF(I2161&lt;p_local,0,IF(C2161="Aéroport → Aéroport",p_pts_plein,IF(Y2161&gt;0,IF(I2161&lt;=Y2161,p_pts_plein,IF(I2161&lt;=p_mult2*Y2161,p_pts_moyen,p_pts_r3)),IF(I2161&gt;=p_vv_min,p_pts_plein,IF(I2161&gt;=p_vv_moy,p_pts_moyen,p_pts_court))))+IF(INDEX(10_Lieux!$D:$D,U2161)=1,p_prio1,p_prio2)+IF(INDEX(10_Lieux!$D:$D,V2161)=1,p_prio1,p_prio2)+IF(K2161="Oui",p_tf,0)+p_hub*((INDEX(10_Lieux!$H:$H,U2161)="Hub")+(INDEX(10_Lieux!$H:$H,V2161)="Hub"))+IF(OR(INDEX(10_Lieux!$H:$H,U2161)="Premium",INDEX(10_Lieux!$H:$H,V2161)="Premium"),p_prem,0))</f>
        <v>70</v>
      </c>
      <c r="I2161" s="14" t="n">
        <f aca="false">ROUND(W2161*p_facteur,0)</f>
        <v>91</v>
      </c>
      <c r="J2161" s="14" t="str">
        <f aca="false">IF(X2161&lt;60,X2161&amp;" min",INT(X2161/60)&amp;" h"&amp;IF(MOD(X2161,60)=0,""," "&amp;TEXT(MOD(X2161,60),"00")))</f>
        <v>1 h 15</v>
      </c>
      <c r="K2161" s="14" t="str">
        <f aca="false">IF(S2161&lt;&gt;T2161,"Oui","Non")</f>
        <v>Non</v>
      </c>
      <c r="L2161" s="14" t="str">
        <f aca="false">IF(AND(INDEX(10_Lieux!$B:$B,U2161)="Ville",INDEX(10_Lieux!$B:$B,V2161)="Ville"),"/chauffeur-prive/"&amp;INDEX(10_Lieux!$E:$E,U2161)&amp;"-"&amp;INDEX(10_Lieux!$E:$E,V2161)&amp;"/","/chauffeur-prive/"&amp;INDEX(10_Lieux!$E:$E,U2161)&amp;"/"&amp;INDEX(10_Lieux!$E:$E,V2161)&amp;"/")</f>
        <v>/chauffeur-prive/bale/aeroport-zurich/</v>
      </c>
      <c r="M2161" s="14" t="str">
        <f aca="false">IFERROR(INDEX($L:$L,MATCH(B2161&amp;"|"&amp;A2161,$Z:$Z,0)),"—")</f>
        <v>/chauffeur-prive/aeroport-zurich/bale/</v>
      </c>
      <c r="N2161" s="14" t="str">
        <f aca="false">IF(LEN("Chauffeur privé "&amp;INDEX(10_Lieux!$J:$J,U2161)&amp;" → "&amp;INDEX(10_Lieux!$J:$J,V2161)&amp;" | 24h/24")&gt;60,"Chauffeur privé "&amp;INDEX(10_Lieux!$J:$J,U2161)&amp;" → "&amp;INDEX(10_Lieux!$J:$J,V2161),"Chauffeur privé "&amp;INDEX(10_Lieux!$J:$J,U2161)&amp;" → "&amp;INDEX(10_Lieux!$J:$J,V2161)&amp;" | 24h/24")</f>
        <v>Chauffeur privé Bâle → Aéroport de Zurich | 24h/24</v>
      </c>
      <c r="O2161" s="14" t="n">
        <f aca="false">LEN(N2161)</f>
        <v>50</v>
      </c>
      <c r="P2161" s="14" t="str">
        <f aca="false">"Chauffeur privé "&amp;INDEX(10_Lieux!$K:$K,U2161)&amp;" vers "&amp;INDEX(10_Lieux!$L:$L,V2161)</f>
        <v>Chauffeur privé de Bâle vers l'aéroport de Zurich</v>
      </c>
      <c r="Q2161" s="14" t="str">
        <f aca="false">"Chauffeur privé "&amp;INDEX(10_Lieux!$K:$K,U2161)&amp;" vers "&amp;INDEX(10_Lieux!$L:$L,V2161)&amp;" : env. "&amp;I2161&amp;" km, "&amp;J2161&amp;" de route. Devis personnalisé, standard 24h/24 et 7j/7."</f>
        <v>Chauffeur privé de Bâle vers l'aéroport de Zurich : env. 91 km, 1 h 15 de route. Devis personnalisé, standard 24h/24 et 7j/7.</v>
      </c>
      <c r="R2161" s="14" t="n">
        <f aca="false">LEN(Q2161)</f>
        <v>125</v>
      </c>
      <c r="S2161" s="14" t="str">
        <f aca="false">INDEX(10_Lieux!$C:$C,U2161)</f>
        <v>Suisse</v>
      </c>
      <c r="T2161" s="14" t="str">
        <f aca="false">INDEX(10_Lieux!$C:$C,V2161)</f>
        <v>Suisse</v>
      </c>
      <c r="U2161" s="14" t="n">
        <f aca="false">MATCH(A2161,10_Lieux!$A:$A,0)</f>
        <v>121</v>
      </c>
      <c r="V2161" s="14" t="n">
        <f aca="false">MATCH(B2161,10_Lieux!$A:$A,0)</f>
        <v>185</v>
      </c>
      <c r="W2161" s="14" t="n">
        <f aca="false">ROUND(6371*2*ASIN(SQRT(SIN(RADIANS(INDEX(10_Lieux!$F:$F,V2161)-INDEX(10_Lieux!$F:$F,U2161))/2)^2+COS(RADIANS(INDEX(10_Lieux!$F:$F,U2161)))*COS(RADIANS(INDEX(10_Lieux!$F:$F,V2161)))*SIN(RADIANS(INDEX(10_Lieux!$G:$G,V2161)-INDEX(10_Lieux!$G:$G,U2161))/2)^2)),1)</f>
        <v>72.9</v>
      </c>
      <c r="X2161" s="14" t="n">
        <f aca="false">ROUND(I2161/IF(I2161&lt;p_seuil_vitesse,p_vit_lente,p_vit_rapide)*60/15,0)*15</f>
        <v>75</v>
      </c>
      <c r="Y2161" s="14" t="n">
        <f aca="false">MAX(IF(INDEX(10_Lieux!$B:$B,U2161)&lt;&gt;"Ville",INDEX(10_Lieux!$I:$I,U2161),0),IF(INDEX(10_Lieux!$B:$B,V2161)&lt;&gt;"Ville",INDEX(10_Lieux!$I:$I,V2161),0))</f>
        <v>500</v>
      </c>
      <c r="Z2161" s="14" t="str">
        <f aca="false">A2161&amp;"|"&amp;B2161</f>
        <v>Bâle|Zurich Airport</v>
      </c>
      <c r="AA2161" s="14" t="str">
        <f aca="false">IF(I2161&lt;p_local,"Local",IF(I2161&lt;p_vv_min,"Courte distance",IF(I2161&lt;p_tres_long,"Longue distance","Très longue distance")))</f>
        <v>Courte distance</v>
      </c>
    </row>
    <row r="2162" customFormat="false" ht="15" hidden="false" customHeight="true" outlineLevel="0" collapsed="false">
      <c r="A2162" s="1" t="s">
        <v>2301</v>
      </c>
      <c r="B2162" s="1" t="s">
        <v>166</v>
      </c>
      <c r="C2162" s="1" t="s">
        <v>34</v>
      </c>
      <c r="D2162" s="1" t="s">
        <v>653</v>
      </c>
      <c r="E2162" s="1" t="s">
        <v>2344</v>
      </c>
      <c r="F2162" s="14" t="s">
        <v>40</v>
      </c>
      <c r="G2162" s="14" t="str">
        <f aca="false">IF(I2162&lt;p_local,"Local → page infra",IF(H2162&gt;=p_ph1,"Phase 1",IF(H2162&gt;=p_ph2,"Phase 2","Phase 3")))</f>
        <v>Phase 2</v>
      </c>
      <c r="H2162" s="14" t="n">
        <f aca="false">IF(I2162&lt;p_local,0,IF(C2162="Aéroport → Aéroport",p_pts_plein,IF(Y2162&gt;0,IF(I2162&lt;=Y2162,p_pts_plein,IF(I2162&lt;=p_mult2*Y2162,p_pts_moyen,p_pts_r3)),IF(I2162&gt;=p_vv_min,p_pts_plein,IF(I2162&gt;=p_vv_moy,p_pts_moyen,p_pts_court))))+IF(INDEX(10_Lieux!$D:$D,U2162)=1,p_prio1,p_prio2)+IF(INDEX(10_Lieux!$D:$D,V2162)=1,p_prio1,p_prio2)+IF(K2162="Oui",p_tf,0)+p_hub*((INDEX(10_Lieux!$H:$H,U2162)="Hub")+(INDEX(10_Lieux!$H:$H,V2162)="Hub"))+IF(OR(INDEX(10_Lieux!$H:$H,U2162)="Premium",INDEX(10_Lieux!$H:$H,V2162)="Premium"),p_prem,0))</f>
        <v>70</v>
      </c>
      <c r="I2162" s="14" t="n">
        <f aca="false">ROUND(W2162*p_facteur,0)</f>
        <v>126</v>
      </c>
      <c r="J2162" s="14" t="str">
        <f aca="false">IF(X2162&lt;60,X2162&amp;" min",INT(X2162/60)&amp;" h"&amp;IF(MOD(X2162,60)=0,""," "&amp;TEXT(MOD(X2162,60),"00")))</f>
        <v>1 h 15</v>
      </c>
      <c r="K2162" s="14" t="str">
        <f aca="false">IF(S2162&lt;&gt;T2162,"Oui","Non")</f>
        <v>Non</v>
      </c>
      <c r="L2162" s="14" t="str">
        <f aca="false">IF(AND(INDEX(10_Lieux!$B:$B,U2162)="Ville",INDEX(10_Lieux!$B:$B,V2162)="Ville"),"/chauffeur-prive/"&amp;INDEX(10_Lieux!$E:$E,U2162)&amp;"-"&amp;INDEX(10_Lieux!$E:$E,V2162)&amp;"/","/chauffeur-prive/"&amp;INDEX(10_Lieux!$E:$E,U2162)&amp;"/"&amp;INDEX(10_Lieux!$E:$E,V2162)&amp;"/")</f>
        <v>/chauffeur-prive/aeroport-zurich/berne/</v>
      </c>
      <c r="M2162" s="14" t="str">
        <f aca="false">IFERROR(INDEX($L:$L,MATCH(B2162&amp;"|"&amp;A2162,$Z:$Z,0)),"—")</f>
        <v>/chauffeur-prive/berne/aeroport-zurich/</v>
      </c>
      <c r="N2162" s="14" t="str">
        <f aca="false">IF(LEN("Chauffeur privé "&amp;INDEX(10_Lieux!$J:$J,U2162)&amp;" → "&amp;INDEX(10_Lieux!$J:$J,V2162)&amp;" | 24h/24")&gt;60,"Chauffeur privé "&amp;INDEX(10_Lieux!$J:$J,U2162)&amp;" → "&amp;INDEX(10_Lieux!$J:$J,V2162),"Chauffeur privé "&amp;INDEX(10_Lieux!$J:$J,U2162)&amp;" → "&amp;INDEX(10_Lieux!$J:$J,V2162)&amp;" | 24h/24")</f>
        <v>Chauffeur privé Aéroport de Zurich → Berne | 24h/24</v>
      </c>
      <c r="O2162" s="14" t="n">
        <f aca="false">LEN(N2162)</f>
        <v>51</v>
      </c>
      <c r="P2162" s="14" t="str">
        <f aca="false">"Chauffeur privé "&amp;INDEX(10_Lieux!$K:$K,U2162)&amp;" vers "&amp;INDEX(10_Lieux!$L:$L,V2162)</f>
        <v>Chauffeur privé de l'aéroport de Zurich vers Berne</v>
      </c>
      <c r="Q2162" s="14" t="str">
        <f aca="false">"Chauffeur privé "&amp;INDEX(10_Lieux!$K:$K,U2162)&amp;" vers "&amp;INDEX(10_Lieux!$L:$L,V2162)&amp;" : env. "&amp;I2162&amp;" km, "&amp;J2162&amp;" de route. Devis personnalisé, standard 24h/24 et 7j/7."</f>
        <v>Chauffeur privé de l'aéroport de Zurich vers Berne : env. 126 km, 1 h 15 de route. Devis personnalisé, standard 24h/24 et 7j/7.</v>
      </c>
      <c r="R2162" s="14" t="n">
        <f aca="false">LEN(Q2162)</f>
        <v>127</v>
      </c>
      <c r="S2162" s="14" t="str">
        <f aca="false">INDEX(10_Lieux!$C:$C,U2162)</f>
        <v>Suisse</v>
      </c>
      <c r="T2162" s="14" t="str">
        <f aca="false">INDEX(10_Lieux!$C:$C,V2162)</f>
        <v>Suisse</v>
      </c>
      <c r="U2162" s="14" t="n">
        <f aca="false">MATCH(A2162,10_Lieux!$A:$A,0)</f>
        <v>185</v>
      </c>
      <c r="V2162" s="14" t="n">
        <f aca="false">MATCH(B2162,10_Lieux!$A:$A,0)</f>
        <v>123</v>
      </c>
      <c r="W2162" s="14" t="n">
        <f aca="false">ROUND(6371*2*ASIN(SQRT(SIN(RADIANS(INDEX(10_Lieux!$F:$F,V2162)-INDEX(10_Lieux!$F:$F,U2162))/2)^2+COS(RADIANS(INDEX(10_Lieux!$F:$F,U2162)))*COS(RADIANS(INDEX(10_Lieux!$F:$F,V2162)))*SIN(RADIANS(INDEX(10_Lieux!$G:$G,V2162)-INDEX(10_Lieux!$G:$G,U2162))/2)^2)),1)</f>
        <v>100.7</v>
      </c>
      <c r="X2162" s="14" t="n">
        <f aca="false">ROUND(I2162/IF(I2162&lt;p_seuil_vitesse,p_vit_lente,p_vit_rapide)*60/15,0)*15</f>
        <v>75</v>
      </c>
      <c r="Y2162" s="14" t="n">
        <f aca="false">MAX(IF(INDEX(10_Lieux!$B:$B,U2162)&lt;&gt;"Ville",INDEX(10_Lieux!$I:$I,U2162),0),IF(INDEX(10_Lieux!$B:$B,V2162)&lt;&gt;"Ville",INDEX(10_Lieux!$I:$I,V2162),0))</f>
        <v>500</v>
      </c>
      <c r="Z2162" s="14" t="str">
        <f aca="false">A2162&amp;"|"&amp;B2162</f>
        <v>Zurich Airport|Berne</v>
      </c>
      <c r="AA2162" s="14" t="str">
        <f aca="false">IF(I2162&lt;p_local,"Local",IF(I2162&lt;p_vv_min,"Courte distance",IF(I2162&lt;p_tres_long,"Longue distance","Très longue distance")))</f>
        <v>Longue distance</v>
      </c>
    </row>
    <row r="2163" customFormat="false" ht="15" hidden="false" customHeight="true" outlineLevel="0" collapsed="false">
      <c r="A2163" s="1" t="s">
        <v>166</v>
      </c>
      <c r="B2163" s="1" t="s">
        <v>2301</v>
      </c>
      <c r="C2163" s="1" t="s">
        <v>35</v>
      </c>
      <c r="D2163" s="1" t="s">
        <v>653</v>
      </c>
      <c r="E2163" s="1" t="s">
        <v>2345</v>
      </c>
      <c r="F2163" s="14" t="s">
        <v>40</v>
      </c>
      <c r="G2163" s="14" t="str">
        <f aca="false">IF(I2163&lt;p_local,"Local → page infra",IF(H2163&gt;=p_ph1,"Phase 1",IF(H2163&gt;=p_ph2,"Phase 2","Phase 3")))</f>
        <v>Phase 2</v>
      </c>
      <c r="H2163" s="14" t="n">
        <f aca="false">IF(I2163&lt;p_local,0,IF(C2163="Aéroport → Aéroport",p_pts_plein,IF(Y2163&gt;0,IF(I2163&lt;=Y2163,p_pts_plein,IF(I2163&lt;=p_mult2*Y2163,p_pts_moyen,p_pts_r3)),IF(I2163&gt;=p_vv_min,p_pts_plein,IF(I2163&gt;=p_vv_moy,p_pts_moyen,p_pts_court))))+IF(INDEX(10_Lieux!$D:$D,U2163)=1,p_prio1,p_prio2)+IF(INDEX(10_Lieux!$D:$D,V2163)=1,p_prio1,p_prio2)+IF(K2163="Oui",p_tf,0)+p_hub*((INDEX(10_Lieux!$H:$H,U2163)="Hub")+(INDEX(10_Lieux!$H:$H,V2163)="Hub"))+IF(OR(INDEX(10_Lieux!$H:$H,U2163)="Premium",INDEX(10_Lieux!$H:$H,V2163)="Premium"),p_prem,0))</f>
        <v>70</v>
      </c>
      <c r="I2163" s="14" t="n">
        <f aca="false">ROUND(W2163*p_facteur,0)</f>
        <v>126</v>
      </c>
      <c r="J2163" s="14" t="str">
        <f aca="false">IF(X2163&lt;60,X2163&amp;" min",INT(X2163/60)&amp;" h"&amp;IF(MOD(X2163,60)=0,""," "&amp;TEXT(MOD(X2163,60),"00")))</f>
        <v>1 h 15</v>
      </c>
      <c r="K2163" s="14" t="str">
        <f aca="false">IF(S2163&lt;&gt;T2163,"Oui","Non")</f>
        <v>Non</v>
      </c>
      <c r="L2163" s="14" t="str">
        <f aca="false">IF(AND(INDEX(10_Lieux!$B:$B,U2163)="Ville",INDEX(10_Lieux!$B:$B,V2163)="Ville"),"/chauffeur-prive/"&amp;INDEX(10_Lieux!$E:$E,U2163)&amp;"-"&amp;INDEX(10_Lieux!$E:$E,V2163)&amp;"/","/chauffeur-prive/"&amp;INDEX(10_Lieux!$E:$E,U2163)&amp;"/"&amp;INDEX(10_Lieux!$E:$E,V2163)&amp;"/")</f>
        <v>/chauffeur-prive/berne/aeroport-zurich/</v>
      </c>
      <c r="M2163" s="14" t="str">
        <f aca="false">IFERROR(INDEX($L:$L,MATCH(B2163&amp;"|"&amp;A2163,$Z:$Z,0)),"—")</f>
        <v>/chauffeur-prive/aeroport-zurich/berne/</v>
      </c>
      <c r="N2163" s="14" t="str">
        <f aca="false">IF(LEN("Chauffeur privé "&amp;INDEX(10_Lieux!$J:$J,U2163)&amp;" → "&amp;INDEX(10_Lieux!$J:$J,V2163)&amp;" | 24h/24")&gt;60,"Chauffeur privé "&amp;INDEX(10_Lieux!$J:$J,U2163)&amp;" → "&amp;INDEX(10_Lieux!$J:$J,V2163),"Chauffeur privé "&amp;INDEX(10_Lieux!$J:$J,U2163)&amp;" → "&amp;INDEX(10_Lieux!$J:$J,V2163)&amp;" | 24h/24")</f>
        <v>Chauffeur privé Berne → Aéroport de Zurich | 24h/24</v>
      </c>
      <c r="O2163" s="14" t="n">
        <f aca="false">LEN(N2163)</f>
        <v>51</v>
      </c>
      <c r="P2163" s="14" t="str">
        <f aca="false">"Chauffeur privé "&amp;INDEX(10_Lieux!$K:$K,U2163)&amp;" vers "&amp;INDEX(10_Lieux!$L:$L,V2163)</f>
        <v>Chauffeur privé de Berne vers l'aéroport de Zurich</v>
      </c>
      <c r="Q2163" s="14" t="str">
        <f aca="false">"Chauffeur privé "&amp;INDEX(10_Lieux!$K:$K,U2163)&amp;" vers "&amp;INDEX(10_Lieux!$L:$L,V2163)&amp;" : env. "&amp;I2163&amp;" km, "&amp;J2163&amp;" de route. Devis personnalisé, standard 24h/24 et 7j/7."</f>
        <v>Chauffeur privé de Berne vers l'aéroport de Zurich : env. 126 km, 1 h 15 de route. Devis personnalisé, standard 24h/24 et 7j/7.</v>
      </c>
      <c r="R2163" s="14" t="n">
        <f aca="false">LEN(Q2163)</f>
        <v>127</v>
      </c>
      <c r="S2163" s="14" t="str">
        <f aca="false">INDEX(10_Lieux!$C:$C,U2163)</f>
        <v>Suisse</v>
      </c>
      <c r="T2163" s="14" t="str">
        <f aca="false">INDEX(10_Lieux!$C:$C,V2163)</f>
        <v>Suisse</v>
      </c>
      <c r="U2163" s="14" t="n">
        <f aca="false">MATCH(A2163,10_Lieux!$A:$A,0)</f>
        <v>123</v>
      </c>
      <c r="V2163" s="14" t="n">
        <f aca="false">MATCH(B2163,10_Lieux!$A:$A,0)</f>
        <v>185</v>
      </c>
      <c r="W2163" s="14" t="n">
        <f aca="false">ROUND(6371*2*ASIN(SQRT(SIN(RADIANS(INDEX(10_Lieux!$F:$F,V2163)-INDEX(10_Lieux!$F:$F,U2163))/2)^2+COS(RADIANS(INDEX(10_Lieux!$F:$F,U2163)))*COS(RADIANS(INDEX(10_Lieux!$F:$F,V2163)))*SIN(RADIANS(INDEX(10_Lieux!$G:$G,V2163)-INDEX(10_Lieux!$G:$G,U2163))/2)^2)),1)</f>
        <v>100.7</v>
      </c>
      <c r="X2163" s="14" t="n">
        <f aca="false">ROUND(I2163/IF(I2163&lt;p_seuil_vitesse,p_vit_lente,p_vit_rapide)*60/15,0)*15</f>
        <v>75</v>
      </c>
      <c r="Y2163" s="14" t="n">
        <f aca="false">MAX(IF(INDEX(10_Lieux!$B:$B,U2163)&lt;&gt;"Ville",INDEX(10_Lieux!$I:$I,U2163),0),IF(INDEX(10_Lieux!$B:$B,V2163)&lt;&gt;"Ville",INDEX(10_Lieux!$I:$I,V2163),0))</f>
        <v>500</v>
      </c>
      <c r="Z2163" s="14" t="str">
        <f aca="false">A2163&amp;"|"&amp;B2163</f>
        <v>Berne|Zurich Airport</v>
      </c>
      <c r="AA2163" s="14" t="str">
        <f aca="false">IF(I2163&lt;p_local,"Local",IF(I2163&lt;p_vv_min,"Courte distance",IF(I2163&lt;p_tres_long,"Longue distance","Très longue distance")))</f>
        <v>Longue distance</v>
      </c>
    </row>
    <row r="2164" customFormat="false" ht="15" hidden="false" customHeight="true" outlineLevel="0" collapsed="false">
      <c r="A2164" s="1" t="s">
        <v>2346</v>
      </c>
      <c r="B2164" s="1" t="s">
        <v>122</v>
      </c>
      <c r="C2164" s="1" t="s">
        <v>34</v>
      </c>
      <c r="D2164" s="1" t="s">
        <v>653</v>
      </c>
      <c r="E2164" s="1" t="s">
        <v>2347</v>
      </c>
      <c r="F2164" s="14" t="s">
        <v>40</v>
      </c>
      <c r="G2164" s="14" t="str">
        <f aca="false">IF(I2164&lt;p_local,"Local → page infra",IF(H2164&gt;=p_ph1,"Phase 1",IF(H2164&gt;=p_ph2,"Phase 2","Phase 3")))</f>
        <v>Phase 3</v>
      </c>
      <c r="H2164" s="14" t="n">
        <f aca="false">IF(I2164&lt;p_local,0,IF(C2164="Aéroport → Aéroport",p_pts_plein,IF(Y2164&gt;0,IF(I2164&lt;=Y2164,p_pts_plein,IF(I2164&lt;=p_mult2*Y2164,p_pts_moyen,p_pts_r3)),IF(I2164&gt;=p_vv_min,p_pts_plein,IF(I2164&gt;=p_vv_moy,p_pts_moyen,p_pts_court))))+IF(INDEX(10_Lieux!$D:$D,U2164)=1,p_prio1,p_prio2)+IF(INDEX(10_Lieux!$D:$D,V2164)=1,p_prio1,p_prio2)+IF(K2164="Oui",p_tf,0)+p_hub*((INDEX(10_Lieux!$H:$H,U2164)="Hub")+(INDEX(10_Lieux!$H:$H,V2164)="Hub"))+IF(OR(INDEX(10_Lieux!$H:$H,U2164)="Premium",INDEX(10_Lieux!$H:$H,V2164)="Premium"),p_prem,0))</f>
        <v>60</v>
      </c>
      <c r="I2164" s="14" t="n">
        <f aca="false">ROUND(W2164*p_facteur,0)</f>
        <v>775</v>
      </c>
      <c r="J2164" s="14" t="str">
        <f aca="false">IF(X2164&lt;60,X2164&amp;" min",INT(X2164/60)&amp;" h"&amp;IF(MOD(X2164,60)=0,""," "&amp;TEXT(MOD(X2164,60),"00")))</f>
        <v>8 h 15</v>
      </c>
      <c r="K2164" s="14" t="str">
        <f aca="false">IF(S2164&lt;&gt;T2164,"Oui","Non")</f>
        <v>Oui</v>
      </c>
      <c r="L2164" s="14" t="str">
        <f aca="false">IF(AND(INDEX(10_Lieux!$B:$B,U2164)="Ville",INDEX(10_Lieux!$B:$B,V2164)="Ville"),"/chauffeur-prive/"&amp;INDEX(10_Lieux!$E:$E,U2164)&amp;"-"&amp;INDEX(10_Lieux!$E:$E,V2164)&amp;"/","/chauffeur-prive/"&amp;INDEX(10_Lieux!$E:$E,U2164)&amp;"/"&amp;INDEX(10_Lieux!$E:$E,V2164)&amp;"/")</f>
        <v>/chauffeur-prive/aeroport-samedan-engadine/paris/</v>
      </c>
      <c r="M2164" s="14" t="str">
        <f aca="false">IFERROR(INDEX($L:$L,MATCH(B2164&amp;"|"&amp;A2164,$Z:$Z,0)),"—")</f>
        <v>/chauffeur-prive/paris/aeroport-samedan-engadine/</v>
      </c>
      <c r="N2164" s="14" t="str">
        <f aca="false">IF(LEN("Chauffeur privé "&amp;INDEX(10_Lieux!$J:$J,U2164)&amp;" → "&amp;INDEX(10_Lieux!$J:$J,V2164)&amp;" | 24h/24")&gt;60,"Chauffeur privé "&amp;INDEX(10_Lieux!$J:$J,U2164)&amp;" → "&amp;INDEX(10_Lieux!$J:$J,V2164),"Chauffeur privé "&amp;INDEX(10_Lieux!$J:$J,U2164)&amp;" → "&amp;INDEX(10_Lieux!$J:$J,V2164)&amp;" | 24h/24")</f>
        <v>Chauffeur privé Aéroport de Samedan → Paris | 24h/24</v>
      </c>
      <c r="O2164" s="14" t="n">
        <f aca="false">LEN(N2164)</f>
        <v>52</v>
      </c>
      <c r="P2164" s="14" t="str">
        <f aca="false">"Chauffeur privé "&amp;INDEX(10_Lieux!$K:$K,U2164)&amp;" vers "&amp;INDEX(10_Lieux!$L:$L,V2164)</f>
        <v>Chauffeur privé de l'aéroport de Samedan vers Paris</v>
      </c>
      <c r="Q2164" s="14" t="str">
        <f aca="false">"Chauffeur privé "&amp;INDEX(10_Lieux!$K:$K,U2164)&amp;" vers "&amp;INDEX(10_Lieux!$L:$L,V2164)&amp;" : env. "&amp;I2164&amp;" km, "&amp;J2164&amp;" de route. Devis personnalisé, standard 24h/24 et 7j/7."</f>
        <v>Chauffeur privé de l'aéroport de Samedan vers Paris : env. 775 km, 8 h 15 de route. Devis personnalisé, standard 24h/24 et 7j/7.</v>
      </c>
      <c r="R2164" s="14" t="n">
        <f aca="false">LEN(Q2164)</f>
        <v>128</v>
      </c>
      <c r="S2164" s="14" t="str">
        <f aca="false">INDEX(10_Lieux!$C:$C,U2164)</f>
        <v>Suisse</v>
      </c>
      <c r="T2164" s="14" t="str">
        <f aca="false">INDEX(10_Lieux!$C:$C,V2164)</f>
        <v>France</v>
      </c>
      <c r="U2164" s="14" t="n">
        <f aca="false">MATCH(A2164,10_Lieux!$A:$A,0)</f>
        <v>188</v>
      </c>
      <c r="V2164" s="14" t="n">
        <f aca="false">MATCH(B2164,10_Lieux!$A:$A,0)</f>
        <v>2</v>
      </c>
      <c r="W2164" s="14" t="n">
        <f aca="false">ROUND(6371*2*ASIN(SQRT(SIN(RADIANS(INDEX(10_Lieux!$F:$F,V2164)-INDEX(10_Lieux!$F:$F,U2164))/2)^2+COS(RADIANS(INDEX(10_Lieux!$F:$F,U2164)))*COS(RADIANS(INDEX(10_Lieux!$F:$F,V2164)))*SIN(RADIANS(INDEX(10_Lieux!$G:$G,V2164)-INDEX(10_Lieux!$G:$G,U2164))/2)^2)),1)</f>
        <v>619.7</v>
      </c>
      <c r="X2164" s="14" t="n">
        <f aca="false">ROUND(I2164/IF(I2164&lt;p_seuil_vitesse,p_vit_lente,p_vit_rapide)*60/15,0)*15</f>
        <v>495</v>
      </c>
      <c r="Y2164" s="14" t="n">
        <f aca="false">MAX(IF(INDEX(10_Lieux!$B:$B,U2164)&lt;&gt;"Ville",INDEX(10_Lieux!$I:$I,U2164),0),IF(INDEX(10_Lieux!$B:$B,V2164)&lt;&gt;"Ville",INDEX(10_Lieux!$I:$I,V2164),0))</f>
        <v>250</v>
      </c>
      <c r="Z2164" s="14" t="str">
        <f aca="false">A2164&amp;"|"&amp;B2164</f>
        <v>Engadin Airport|Paris</v>
      </c>
      <c r="AA2164" s="14" t="str">
        <f aca="false">IF(I2164&lt;p_local,"Local",IF(I2164&lt;p_vv_min,"Courte distance",IF(I2164&lt;p_tres_long,"Longue distance","Très longue distance")))</f>
        <v>Très longue distance</v>
      </c>
    </row>
    <row r="2165" customFormat="false" ht="15" hidden="false" customHeight="true" outlineLevel="0" collapsed="false">
      <c r="A2165" s="1" t="s">
        <v>122</v>
      </c>
      <c r="B2165" s="1" t="s">
        <v>2346</v>
      </c>
      <c r="C2165" s="1" t="s">
        <v>35</v>
      </c>
      <c r="D2165" s="1" t="s">
        <v>653</v>
      </c>
      <c r="E2165" s="1" t="s">
        <v>2348</v>
      </c>
      <c r="F2165" s="14" t="s">
        <v>40</v>
      </c>
      <c r="G2165" s="14" t="str">
        <f aca="false">IF(I2165&lt;p_local,"Local → page infra",IF(H2165&gt;=p_ph1,"Phase 1",IF(H2165&gt;=p_ph2,"Phase 2","Phase 3")))</f>
        <v>Phase 3</v>
      </c>
      <c r="H2165" s="14" t="n">
        <f aca="false">IF(I2165&lt;p_local,0,IF(C2165="Aéroport → Aéroport",p_pts_plein,IF(Y2165&gt;0,IF(I2165&lt;=Y2165,p_pts_plein,IF(I2165&lt;=p_mult2*Y2165,p_pts_moyen,p_pts_r3)),IF(I2165&gt;=p_vv_min,p_pts_plein,IF(I2165&gt;=p_vv_moy,p_pts_moyen,p_pts_court))))+IF(INDEX(10_Lieux!$D:$D,U2165)=1,p_prio1,p_prio2)+IF(INDEX(10_Lieux!$D:$D,V2165)=1,p_prio1,p_prio2)+IF(K2165="Oui",p_tf,0)+p_hub*((INDEX(10_Lieux!$H:$H,U2165)="Hub")+(INDEX(10_Lieux!$H:$H,V2165)="Hub"))+IF(OR(INDEX(10_Lieux!$H:$H,U2165)="Premium",INDEX(10_Lieux!$H:$H,V2165)="Premium"),p_prem,0))</f>
        <v>60</v>
      </c>
      <c r="I2165" s="14" t="n">
        <f aca="false">ROUND(W2165*p_facteur,0)</f>
        <v>775</v>
      </c>
      <c r="J2165" s="14" t="str">
        <f aca="false">IF(X2165&lt;60,X2165&amp;" min",INT(X2165/60)&amp;" h"&amp;IF(MOD(X2165,60)=0,""," "&amp;TEXT(MOD(X2165,60),"00")))</f>
        <v>8 h 15</v>
      </c>
      <c r="K2165" s="14" t="str">
        <f aca="false">IF(S2165&lt;&gt;T2165,"Oui","Non")</f>
        <v>Oui</v>
      </c>
      <c r="L2165" s="14" t="str">
        <f aca="false">IF(AND(INDEX(10_Lieux!$B:$B,U2165)="Ville",INDEX(10_Lieux!$B:$B,V2165)="Ville"),"/chauffeur-prive/"&amp;INDEX(10_Lieux!$E:$E,U2165)&amp;"-"&amp;INDEX(10_Lieux!$E:$E,V2165)&amp;"/","/chauffeur-prive/"&amp;INDEX(10_Lieux!$E:$E,U2165)&amp;"/"&amp;INDEX(10_Lieux!$E:$E,V2165)&amp;"/")</f>
        <v>/chauffeur-prive/paris/aeroport-samedan-engadine/</v>
      </c>
      <c r="M2165" s="14" t="str">
        <f aca="false">IFERROR(INDEX($L:$L,MATCH(B2165&amp;"|"&amp;A2165,$Z:$Z,0)),"—")</f>
        <v>/chauffeur-prive/aeroport-samedan-engadine/paris/</v>
      </c>
      <c r="N2165" s="14" t="str">
        <f aca="false">IF(LEN("Chauffeur privé "&amp;INDEX(10_Lieux!$J:$J,U2165)&amp;" → "&amp;INDEX(10_Lieux!$J:$J,V2165)&amp;" | 24h/24")&gt;60,"Chauffeur privé "&amp;INDEX(10_Lieux!$J:$J,U2165)&amp;" → "&amp;INDEX(10_Lieux!$J:$J,V2165),"Chauffeur privé "&amp;INDEX(10_Lieux!$J:$J,U2165)&amp;" → "&amp;INDEX(10_Lieux!$J:$J,V2165)&amp;" | 24h/24")</f>
        <v>Chauffeur privé Paris → Aéroport de Samedan | 24h/24</v>
      </c>
      <c r="O2165" s="14" t="n">
        <f aca="false">LEN(N2165)</f>
        <v>52</v>
      </c>
      <c r="P2165" s="14" t="str">
        <f aca="false">"Chauffeur privé "&amp;INDEX(10_Lieux!$K:$K,U2165)&amp;" vers "&amp;INDEX(10_Lieux!$L:$L,V2165)</f>
        <v>Chauffeur privé de Paris vers l'aéroport de Samedan</v>
      </c>
      <c r="Q2165" s="14" t="str">
        <f aca="false">"Chauffeur privé "&amp;INDEX(10_Lieux!$K:$K,U2165)&amp;" vers "&amp;INDEX(10_Lieux!$L:$L,V2165)&amp;" : env. "&amp;I2165&amp;" km, "&amp;J2165&amp;" de route. Devis personnalisé, standard 24h/24 et 7j/7."</f>
        <v>Chauffeur privé de Paris vers l'aéroport de Samedan : env. 775 km, 8 h 15 de route. Devis personnalisé, standard 24h/24 et 7j/7.</v>
      </c>
      <c r="R2165" s="14" t="n">
        <f aca="false">LEN(Q2165)</f>
        <v>128</v>
      </c>
      <c r="S2165" s="14" t="str">
        <f aca="false">INDEX(10_Lieux!$C:$C,U2165)</f>
        <v>France</v>
      </c>
      <c r="T2165" s="14" t="str">
        <f aca="false">INDEX(10_Lieux!$C:$C,V2165)</f>
        <v>Suisse</v>
      </c>
      <c r="U2165" s="14" t="n">
        <f aca="false">MATCH(A2165,10_Lieux!$A:$A,0)</f>
        <v>2</v>
      </c>
      <c r="V2165" s="14" t="n">
        <f aca="false">MATCH(B2165,10_Lieux!$A:$A,0)</f>
        <v>188</v>
      </c>
      <c r="W2165" s="14" t="n">
        <f aca="false">ROUND(6371*2*ASIN(SQRT(SIN(RADIANS(INDEX(10_Lieux!$F:$F,V2165)-INDEX(10_Lieux!$F:$F,U2165))/2)^2+COS(RADIANS(INDEX(10_Lieux!$F:$F,U2165)))*COS(RADIANS(INDEX(10_Lieux!$F:$F,V2165)))*SIN(RADIANS(INDEX(10_Lieux!$G:$G,V2165)-INDEX(10_Lieux!$G:$G,U2165))/2)^2)),1)</f>
        <v>619.7</v>
      </c>
      <c r="X2165" s="14" t="n">
        <f aca="false">ROUND(I2165/IF(I2165&lt;p_seuil_vitesse,p_vit_lente,p_vit_rapide)*60/15,0)*15</f>
        <v>495</v>
      </c>
      <c r="Y2165" s="14" t="n">
        <f aca="false">MAX(IF(INDEX(10_Lieux!$B:$B,U2165)&lt;&gt;"Ville",INDEX(10_Lieux!$I:$I,U2165),0),IF(INDEX(10_Lieux!$B:$B,V2165)&lt;&gt;"Ville",INDEX(10_Lieux!$I:$I,V2165),0))</f>
        <v>250</v>
      </c>
      <c r="Z2165" s="14" t="str">
        <f aca="false">A2165&amp;"|"&amp;B2165</f>
        <v>Paris|Engadin Airport</v>
      </c>
      <c r="AA2165" s="14" t="str">
        <f aca="false">IF(I2165&lt;p_local,"Local",IF(I2165&lt;p_vv_min,"Courte distance",IF(I2165&lt;p_tres_long,"Longue distance","Très longue distance")))</f>
        <v>Très longue distance</v>
      </c>
    </row>
    <row r="2166" customFormat="false" ht="15" hidden="false" customHeight="true" outlineLevel="0" collapsed="false">
      <c r="A2166" s="1" t="s">
        <v>2346</v>
      </c>
      <c r="B2166" s="1" t="s">
        <v>123</v>
      </c>
      <c r="C2166" s="1" t="s">
        <v>34</v>
      </c>
      <c r="D2166" s="1" t="s">
        <v>653</v>
      </c>
      <c r="E2166" s="1" t="s">
        <v>2349</v>
      </c>
      <c r="F2166" s="14" t="s">
        <v>40</v>
      </c>
      <c r="G2166" s="14" t="str">
        <f aca="false">IF(I2166&lt;p_local,"Local → page infra",IF(H2166&gt;=p_ph1,"Phase 1",IF(H2166&gt;=p_ph2,"Phase 2","Phase 3")))</f>
        <v>Phase 3</v>
      </c>
      <c r="H2166" s="14" t="n">
        <f aca="false">IF(I2166&lt;p_local,0,IF(C2166="Aéroport → Aéroport",p_pts_plein,IF(Y2166&gt;0,IF(I2166&lt;=Y2166,p_pts_plein,IF(I2166&lt;=p_mult2*Y2166,p_pts_moyen,p_pts_r3)),IF(I2166&gt;=p_vv_min,p_pts_plein,IF(I2166&gt;=p_vv_moy,p_pts_moyen,p_pts_court))))+IF(INDEX(10_Lieux!$D:$D,U2166)=1,p_prio1,p_prio2)+IF(INDEX(10_Lieux!$D:$D,V2166)=1,p_prio1,p_prio2)+IF(K2166="Oui",p_tf,0)+p_hub*((INDEX(10_Lieux!$H:$H,U2166)="Hub")+(INDEX(10_Lieux!$H:$H,V2166)="Hub"))+IF(OR(INDEX(10_Lieux!$H:$H,U2166)="Premium",INDEX(10_Lieux!$H:$H,V2166)="Premium"),p_prem,0))</f>
        <v>60</v>
      </c>
      <c r="I2166" s="14" t="n">
        <f aca="false">ROUND(W2166*p_facteur,0)</f>
        <v>498</v>
      </c>
      <c r="J2166" s="14" t="str">
        <f aca="false">IF(X2166&lt;60,X2166&amp;" min",INT(X2166/60)&amp;" h"&amp;IF(MOD(X2166,60)=0,""," "&amp;TEXT(MOD(X2166,60),"00")))</f>
        <v>5 h 15</v>
      </c>
      <c r="K2166" s="14" t="str">
        <f aca="false">IF(S2166&lt;&gt;T2166,"Oui","Non")</f>
        <v>Oui</v>
      </c>
      <c r="L2166" s="14" t="str">
        <f aca="false">IF(AND(INDEX(10_Lieux!$B:$B,U2166)="Ville",INDEX(10_Lieux!$B:$B,V2166)="Ville"),"/chauffeur-prive/"&amp;INDEX(10_Lieux!$E:$E,U2166)&amp;"-"&amp;INDEX(10_Lieux!$E:$E,V2166)&amp;"/","/chauffeur-prive/"&amp;INDEX(10_Lieux!$E:$E,U2166)&amp;"/"&amp;INDEX(10_Lieux!$E:$E,V2166)&amp;"/")</f>
        <v>/chauffeur-prive/aeroport-samedan-engadine/lyon/</v>
      </c>
      <c r="M2166" s="14" t="str">
        <f aca="false">IFERROR(INDEX($L:$L,MATCH(B2166&amp;"|"&amp;A2166,$Z:$Z,0)),"—")</f>
        <v>/chauffeur-prive/lyon/aeroport-samedan-engadine/</v>
      </c>
      <c r="N2166" s="14" t="str">
        <f aca="false">IF(LEN("Chauffeur privé "&amp;INDEX(10_Lieux!$J:$J,U2166)&amp;" → "&amp;INDEX(10_Lieux!$J:$J,V2166)&amp;" | 24h/24")&gt;60,"Chauffeur privé "&amp;INDEX(10_Lieux!$J:$J,U2166)&amp;" → "&amp;INDEX(10_Lieux!$J:$J,V2166),"Chauffeur privé "&amp;INDEX(10_Lieux!$J:$J,U2166)&amp;" → "&amp;INDEX(10_Lieux!$J:$J,V2166)&amp;" | 24h/24")</f>
        <v>Chauffeur privé Aéroport de Samedan → Lyon | 24h/24</v>
      </c>
      <c r="O2166" s="14" t="n">
        <f aca="false">LEN(N2166)</f>
        <v>51</v>
      </c>
      <c r="P2166" s="14" t="str">
        <f aca="false">"Chauffeur privé "&amp;INDEX(10_Lieux!$K:$K,U2166)&amp;" vers "&amp;INDEX(10_Lieux!$L:$L,V2166)</f>
        <v>Chauffeur privé de l'aéroport de Samedan vers Lyon</v>
      </c>
      <c r="Q2166" s="14" t="str">
        <f aca="false">"Chauffeur privé "&amp;INDEX(10_Lieux!$K:$K,U2166)&amp;" vers "&amp;INDEX(10_Lieux!$L:$L,V2166)&amp;" : env. "&amp;I2166&amp;" km, "&amp;J2166&amp;" de route. Devis personnalisé, standard 24h/24 et 7j/7."</f>
        <v>Chauffeur privé de l'aéroport de Samedan vers Lyon : env. 498 km, 5 h 15 de route. Devis personnalisé, standard 24h/24 et 7j/7.</v>
      </c>
      <c r="R2166" s="14" t="n">
        <f aca="false">LEN(Q2166)</f>
        <v>127</v>
      </c>
      <c r="S2166" s="14" t="str">
        <f aca="false">INDEX(10_Lieux!$C:$C,U2166)</f>
        <v>Suisse</v>
      </c>
      <c r="T2166" s="14" t="str">
        <f aca="false">INDEX(10_Lieux!$C:$C,V2166)</f>
        <v>France</v>
      </c>
      <c r="U2166" s="14" t="n">
        <f aca="false">MATCH(A2166,10_Lieux!$A:$A,0)</f>
        <v>188</v>
      </c>
      <c r="V2166" s="14" t="n">
        <f aca="false">MATCH(B2166,10_Lieux!$A:$A,0)</f>
        <v>8</v>
      </c>
      <c r="W2166" s="14" t="n">
        <f aca="false">ROUND(6371*2*ASIN(SQRT(SIN(RADIANS(INDEX(10_Lieux!$F:$F,V2166)-INDEX(10_Lieux!$F:$F,U2166))/2)^2+COS(RADIANS(INDEX(10_Lieux!$F:$F,U2166)))*COS(RADIANS(INDEX(10_Lieux!$F:$F,V2166)))*SIN(RADIANS(INDEX(10_Lieux!$G:$G,V2166)-INDEX(10_Lieux!$G:$G,U2166))/2)^2)),1)</f>
        <v>398.1</v>
      </c>
      <c r="X2166" s="14" t="n">
        <f aca="false">ROUND(I2166/IF(I2166&lt;p_seuil_vitesse,p_vit_lente,p_vit_rapide)*60/15,0)*15</f>
        <v>315</v>
      </c>
      <c r="Y2166" s="14" t="n">
        <f aca="false">MAX(IF(INDEX(10_Lieux!$B:$B,U2166)&lt;&gt;"Ville",INDEX(10_Lieux!$I:$I,U2166),0),IF(INDEX(10_Lieux!$B:$B,V2166)&lt;&gt;"Ville",INDEX(10_Lieux!$I:$I,V2166),0))</f>
        <v>250</v>
      </c>
      <c r="Z2166" s="14" t="str">
        <f aca="false">A2166&amp;"|"&amp;B2166</f>
        <v>Engadin Airport|Lyon</v>
      </c>
      <c r="AA2166" s="14" t="str">
        <f aca="false">IF(I2166&lt;p_local,"Local",IF(I2166&lt;p_vv_min,"Courte distance",IF(I2166&lt;p_tres_long,"Longue distance","Très longue distance")))</f>
        <v>Longue distance</v>
      </c>
    </row>
    <row r="2167" customFormat="false" ht="15" hidden="false" customHeight="true" outlineLevel="0" collapsed="false">
      <c r="A2167" s="1" t="s">
        <v>123</v>
      </c>
      <c r="B2167" s="1" t="s">
        <v>2346</v>
      </c>
      <c r="C2167" s="1" t="s">
        <v>35</v>
      </c>
      <c r="D2167" s="1" t="s">
        <v>653</v>
      </c>
      <c r="E2167" s="1" t="s">
        <v>2350</v>
      </c>
      <c r="F2167" s="14" t="s">
        <v>40</v>
      </c>
      <c r="G2167" s="14" t="str">
        <f aca="false">IF(I2167&lt;p_local,"Local → page infra",IF(H2167&gt;=p_ph1,"Phase 1",IF(H2167&gt;=p_ph2,"Phase 2","Phase 3")))</f>
        <v>Phase 3</v>
      </c>
      <c r="H2167" s="14" t="n">
        <f aca="false">IF(I2167&lt;p_local,0,IF(C2167="Aéroport → Aéroport",p_pts_plein,IF(Y2167&gt;0,IF(I2167&lt;=Y2167,p_pts_plein,IF(I2167&lt;=p_mult2*Y2167,p_pts_moyen,p_pts_r3)),IF(I2167&gt;=p_vv_min,p_pts_plein,IF(I2167&gt;=p_vv_moy,p_pts_moyen,p_pts_court))))+IF(INDEX(10_Lieux!$D:$D,U2167)=1,p_prio1,p_prio2)+IF(INDEX(10_Lieux!$D:$D,V2167)=1,p_prio1,p_prio2)+IF(K2167="Oui",p_tf,0)+p_hub*((INDEX(10_Lieux!$H:$H,U2167)="Hub")+(INDEX(10_Lieux!$H:$H,V2167)="Hub"))+IF(OR(INDEX(10_Lieux!$H:$H,U2167)="Premium",INDEX(10_Lieux!$H:$H,V2167)="Premium"),p_prem,0))</f>
        <v>60</v>
      </c>
      <c r="I2167" s="14" t="n">
        <f aca="false">ROUND(W2167*p_facteur,0)</f>
        <v>498</v>
      </c>
      <c r="J2167" s="14" t="str">
        <f aca="false">IF(X2167&lt;60,X2167&amp;" min",INT(X2167/60)&amp;" h"&amp;IF(MOD(X2167,60)=0,""," "&amp;TEXT(MOD(X2167,60),"00")))</f>
        <v>5 h 15</v>
      </c>
      <c r="K2167" s="14" t="str">
        <f aca="false">IF(S2167&lt;&gt;T2167,"Oui","Non")</f>
        <v>Oui</v>
      </c>
      <c r="L2167" s="14" t="str">
        <f aca="false">IF(AND(INDEX(10_Lieux!$B:$B,U2167)="Ville",INDEX(10_Lieux!$B:$B,V2167)="Ville"),"/chauffeur-prive/"&amp;INDEX(10_Lieux!$E:$E,U2167)&amp;"-"&amp;INDEX(10_Lieux!$E:$E,V2167)&amp;"/","/chauffeur-prive/"&amp;INDEX(10_Lieux!$E:$E,U2167)&amp;"/"&amp;INDEX(10_Lieux!$E:$E,V2167)&amp;"/")</f>
        <v>/chauffeur-prive/lyon/aeroport-samedan-engadine/</v>
      </c>
      <c r="M2167" s="14" t="str">
        <f aca="false">IFERROR(INDEX($L:$L,MATCH(B2167&amp;"|"&amp;A2167,$Z:$Z,0)),"—")</f>
        <v>/chauffeur-prive/aeroport-samedan-engadine/lyon/</v>
      </c>
      <c r="N2167" s="14" t="str">
        <f aca="false">IF(LEN("Chauffeur privé "&amp;INDEX(10_Lieux!$J:$J,U2167)&amp;" → "&amp;INDEX(10_Lieux!$J:$J,V2167)&amp;" | 24h/24")&gt;60,"Chauffeur privé "&amp;INDEX(10_Lieux!$J:$J,U2167)&amp;" → "&amp;INDEX(10_Lieux!$J:$J,V2167),"Chauffeur privé "&amp;INDEX(10_Lieux!$J:$J,U2167)&amp;" → "&amp;INDEX(10_Lieux!$J:$J,V2167)&amp;" | 24h/24")</f>
        <v>Chauffeur privé Lyon → Aéroport de Samedan | 24h/24</v>
      </c>
      <c r="O2167" s="14" t="n">
        <f aca="false">LEN(N2167)</f>
        <v>51</v>
      </c>
      <c r="P2167" s="14" t="str">
        <f aca="false">"Chauffeur privé "&amp;INDEX(10_Lieux!$K:$K,U2167)&amp;" vers "&amp;INDEX(10_Lieux!$L:$L,V2167)</f>
        <v>Chauffeur privé de Lyon vers l'aéroport de Samedan</v>
      </c>
      <c r="Q2167" s="14" t="str">
        <f aca="false">"Chauffeur privé "&amp;INDEX(10_Lieux!$K:$K,U2167)&amp;" vers "&amp;INDEX(10_Lieux!$L:$L,V2167)&amp;" : env. "&amp;I2167&amp;" km, "&amp;J2167&amp;" de route. Devis personnalisé, standard 24h/24 et 7j/7."</f>
        <v>Chauffeur privé de Lyon vers l'aéroport de Samedan : env. 498 km, 5 h 15 de route. Devis personnalisé, standard 24h/24 et 7j/7.</v>
      </c>
      <c r="R2167" s="14" t="n">
        <f aca="false">LEN(Q2167)</f>
        <v>127</v>
      </c>
      <c r="S2167" s="14" t="str">
        <f aca="false">INDEX(10_Lieux!$C:$C,U2167)</f>
        <v>France</v>
      </c>
      <c r="T2167" s="14" t="str">
        <f aca="false">INDEX(10_Lieux!$C:$C,V2167)</f>
        <v>Suisse</v>
      </c>
      <c r="U2167" s="14" t="n">
        <f aca="false">MATCH(A2167,10_Lieux!$A:$A,0)</f>
        <v>8</v>
      </c>
      <c r="V2167" s="14" t="n">
        <f aca="false">MATCH(B2167,10_Lieux!$A:$A,0)</f>
        <v>188</v>
      </c>
      <c r="W2167" s="14" t="n">
        <f aca="false">ROUND(6371*2*ASIN(SQRT(SIN(RADIANS(INDEX(10_Lieux!$F:$F,V2167)-INDEX(10_Lieux!$F:$F,U2167))/2)^2+COS(RADIANS(INDEX(10_Lieux!$F:$F,U2167)))*COS(RADIANS(INDEX(10_Lieux!$F:$F,V2167)))*SIN(RADIANS(INDEX(10_Lieux!$G:$G,V2167)-INDEX(10_Lieux!$G:$G,U2167))/2)^2)),1)</f>
        <v>398.1</v>
      </c>
      <c r="X2167" s="14" t="n">
        <f aca="false">ROUND(I2167/IF(I2167&lt;p_seuil_vitesse,p_vit_lente,p_vit_rapide)*60/15,0)*15</f>
        <v>315</v>
      </c>
      <c r="Y2167" s="14" t="n">
        <f aca="false">MAX(IF(INDEX(10_Lieux!$B:$B,U2167)&lt;&gt;"Ville",INDEX(10_Lieux!$I:$I,U2167),0),IF(INDEX(10_Lieux!$B:$B,V2167)&lt;&gt;"Ville",INDEX(10_Lieux!$I:$I,V2167),0))</f>
        <v>250</v>
      </c>
      <c r="Z2167" s="14" t="str">
        <f aca="false">A2167&amp;"|"&amp;B2167</f>
        <v>Lyon|Engadin Airport</v>
      </c>
      <c r="AA2167" s="14" t="str">
        <f aca="false">IF(I2167&lt;p_local,"Local",IF(I2167&lt;p_vv_min,"Courte distance",IF(I2167&lt;p_tres_long,"Longue distance","Très longue distance")))</f>
        <v>Longue distance</v>
      </c>
    </row>
    <row r="2168" customFormat="false" ht="15" hidden="false" customHeight="true" outlineLevel="0" collapsed="false">
      <c r="A2168" s="1" t="s">
        <v>2346</v>
      </c>
      <c r="B2168" s="1" t="s">
        <v>126</v>
      </c>
      <c r="C2168" s="1" t="s">
        <v>34</v>
      </c>
      <c r="D2168" s="1" t="s">
        <v>653</v>
      </c>
      <c r="E2168" s="1" t="s">
        <v>2351</v>
      </c>
      <c r="F2168" s="14" t="s">
        <v>40</v>
      </c>
      <c r="G2168" s="14" t="str">
        <f aca="false">IF(I2168&lt;p_local,"Local → page infra",IF(H2168&gt;=p_ph1,"Phase 1",IF(H2168&gt;=p_ph2,"Phase 2","Phase 3")))</f>
        <v>Phase 3</v>
      </c>
      <c r="H2168" s="14" t="n">
        <f aca="false">IF(I2168&lt;p_local,0,IF(C2168="Aéroport → Aéroport",p_pts_plein,IF(Y2168&gt;0,IF(I2168&lt;=Y2168,p_pts_plein,IF(I2168&lt;=p_mult2*Y2168,p_pts_moyen,p_pts_r3)),IF(I2168&gt;=p_vv_min,p_pts_plein,IF(I2168&gt;=p_vv_moy,p_pts_moyen,p_pts_court))))+IF(INDEX(10_Lieux!$D:$D,U2168)=1,p_prio1,p_prio2)+IF(INDEX(10_Lieux!$D:$D,V2168)=1,p_prio1,p_prio2)+IF(K2168="Oui",p_tf,0)+p_hub*((INDEX(10_Lieux!$H:$H,U2168)="Hub")+(INDEX(10_Lieux!$H:$H,V2168)="Hub"))+IF(OR(INDEX(10_Lieux!$H:$H,U2168)="Premium",INDEX(10_Lieux!$H:$H,V2168)="Premium"),p_prem,0))</f>
        <v>60</v>
      </c>
      <c r="I2168" s="14" t="n">
        <f aca="false">ROUND(W2168*p_facteur,0)</f>
        <v>469</v>
      </c>
      <c r="J2168" s="14" t="str">
        <f aca="false">IF(X2168&lt;60,X2168&amp;" min",INT(X2168/60)&amp;" h"&amp;IF(MOD(X2168,60)=0,""," "&amp;TEXT(MOD(X2168,60),"00")))</f>
        <v>5 h</v>
      </c>
      <c r="K2168" s="14" t="str">
        <f aca="false">IF(S2168&lt;&gt;T2168,"Oui","Non")</f>
        <v>Oui</v>
      </c>
      <c r="L2168" s="14" t="str">
        <f aca="false">IF(AND(INDEX(10_Lieux!$B:$B,U2168)="Ville",INDEX(10_Lieux!$B:$B,V2168)="Ville"),"/chauffeur-prive/"&amp;INDEX(10_Lieux!$E:$E,U2168)&amp;"-"&amp;INDEX(10_Lieux!$E:$E,V2168)&amp;"/","/chauffeur-prive/"&amp;INDEX(10_Lieux!$E:$E,U2168)&amp;"/"&amp;INDEX(10_Lieux!$E:$E,V2168)&amp;"/")</f>
        <v>/chauffeur-prive/aeroport-samedan-engadine/nice/</v>
      </c>
      <c r="M2168" s="14" t="str">
        <f aca="false">IFERROR(INDEX($L:$L,MATCH(B2168&amp;"|"&amp;A2168,$Z:$Z,0)),"—")</f>
        <v>/chauffeur-prive/nice/aeroport-samedan-engadine/</v>
      </c>
      <c r="N2168" s="14" t="str">
        <f aca="false">IF(LEN("Chauffeur privé "&amp;INDEX(10_Lieux!$J:$J,U2168)&amp;" → "&amp;INDEX(10_Lieux!$J:$J,V2168)&amp;" | 24h/24")&gt;60,"Chauffeur privé "&amp;INDEX(10_Lieux!$J:$J,U2168)&amp;" → "&amp;INDEX(10_Lieux!$J:$J,V2168),"Chauffeur privé "&amp;INDEX(10_Lieux!$J:$J,U2168)&amp;" → "&amp;INDEX(10_Lieux!$J:$J,V2168)&amp;" | 24h/24")</f>
        <v>Chauffeur privé Aéroport de Samedan → Nice | 24h/24</v>
      </c>
      <c r="O2168" s="14" t="n">
        <f aca="false">LEN(N2168)</f>
        <v>51</v>
      </c>
      <c r="P2168" s="14" t="str">
        <f aca="false">"Chauffeur privé "&amp;INDEX(10_Lieux!$K:$K,U2168)&amp;" vers "&amp;INDEX(10_Lieux!$L:$L,V2168)</f>
        <v>Chauffeur privé de l'aéroport de Samedan vers Nice</v>
      </c>
      <c r="Q2168" s="14" t="str">
        <f aca="false">"Chauffeur privé "&amp;INDEX(10_Lieux!$K:$K,U2168)&amp;" vers "&amp;INDEX(10_Lieux!$L:$L,V2168)&amp;" : env. "&amp;I2168&amp;" km, "&amp;J2168&amp;" de route. Devis personnalisé, standard 24h/24 et 7j/7."</f>
        <v>Chauffeur privé de l'aéroport de Samedan vers Nice : env. 469 km, 5 h de route. Devis personnalisé, standard 24h/24 et 7j/7.</v>
      </c>
      <c r="R2168" s="14" t="n">
        <f aca="false">LEN(Q2168)</f>
        <v>124</v>
      </c>
      <c r="S2168" s="14" t="str">
        <f aca="false">INDEX(10_Lieux!$C:$C,U2168)</f>
        <v>Suisse</v>
      </c>
      <c r="T2168" s="14" t="str">
        <f aca="false">INDEX(10_Lieux!$C:$C,V2168)</f>
        <v>France</v>
      </c>
      <c r="U2168" s="14" t="n">
        <f aca="false">MATCH(A2168,10_Lieux!$A:$A,0)</f>
        <v>188</v>
      </c>
      <c r="V2168" s="14" t="n">
        <f aca="false">MATCH(B2168,10_Lieux!$A:$A,0)</f>
        <v>80</v>
      </c>
      <c r="W2168" s="14" t="n">
        <f aca="false">ROUND(6371*2*ASIN(SQRT(SIN(RADIANS(INDEX(10_Lieux!$F:$F,V2168)-INDEX(10_Lieux!$F:$F,U2168))/2)^2+COS(RADIANS(INDEX(10_Lieux!$F:$F,U2168)))*COS(RADIANS(INDEX(10_Lieux!$F:$F,V2168)))*SIN(RADIANS(INDEX(10_Lieux!$G:$G,V2168)-INDEX(10_Lieux!$G:$G,U2168))/2)^2)),1)</f>
        <v>375.3</v>
      </c>
      <c r="X2168" s="14" t="n">
        <f aca="false">ROUND(I2168/IF(I2168&lt;p_seuil_vitesse,p_vit_lente,p_vit_rapide)*60/15,0)*15</f>
        <v>300</v>
      </c>
      <c r="Y2168" s="14" t="n">
        <f aca="false">MAX(IF(INDEX(10_Lieux!$B:$B,U2168)&lt;&gt;"Ville",INDEX(10_Lieux!$I:$I,U2168),0),IF(INDEX(10_Lieux!$B:$B,V2168)&lt;&gt;"Ville",INDEX(10_Lieux!$I:$I,V2168),0))</f>
        <v>250</v>
      </c>
      <c r="Z2168" s="14" t="str">
        <f aca="false">A2168&amp;"|"&amp;B2168</f>
        <v>Engadin Airport|Nice</v>
      </c>
      <c r="AA2168" s="14" t="str">
        <f aca="false">IF(I2168&lt;p_local,"Local",IF(I2168&lt;p_vv_min,"Courte distance",IF(I2168&lt;p_tres_long,"Longue distance","Très longue distance")))</f>
        <v>Longue distance</v>
      </c>
    </row>
    <row r="2169" customFormat="false" ht="15" hidden="false" customHeight="true" outlineLevel="0" collapsed="false">
      <c r="A2169" s="1" t="s">
        <v>126</v>
      </c>
      <c r="B2169" s="1" t="s">
        <v>2346</v>
      </c>
      <c r="C2169" s="1" t="s">
        <v>35</v>
      </c>
      <c r="D2169" s="1" t="s">
        <v>653</v>
      </c>
      <c r="E2169" s="1" t="s">
        <v>2352</v>
      </c>
      <c r="F2169" s="14" t="s">
        <v>40</v>
      </c>
      <c r="G2169" s="14" t="str">
        <f aca="false">IF(I2169&lt;p_local,"Local → page infra",IF(H2169&gt;=p_ph1,"Phase 1",IF(H2169&gt;=p_ph2,"Phase 2","Phase 3")))</f>
        <v>Phase 3</v>
      </c>
      <c r="H2169" s="14" t="n">
        <f aca="false">IF(I2169&lt;p_local,0,IF(C2169="Aéroport → Aéroport",p_pts_plein,IF(Y2169&gt;0,IF(I2169&lt;=Y2169,p_pts_plein,IF(I2169&lt;=p_mult2*Y2169,p_pts_moyen,p_pts_r3)),IF(I2169&gt;=p_vv_min,p_pts_plein,IF(I2169&gt;=p_vv_moy,p_pts_moyen,p_pts_court))))+IF(INDEX(10_Lieux!$D:$D,U2169)=1,p_prio1,p_prio2)+IF(INDEX(10_Lieux!$D:$D,V2169)=1,p_prio1,p_prio2)+IF(K2169="Oui",p_tf,0)+p_hub*((INDEX(10_Lieux!$H:$H,U2169)="Hub")+(INDEX(10_Lieux!$H:$H,V2169)="Hub"))+IF(OR(INDEX(10_Lieux!$H:$H,U2169)="Premium",INDEX(10_Lieux!$H:$H,V2169)="Premium"),p_prem,0))</f>
        <v>60</v>
      </c>
      <c r="I2169" s="14" t="n">
        <f aca="false">ROUND(W2169*p_facteur,0)</f>
        <v>469</v>
      </c>
      <c r="J2169" s="14" t="str">
        <f aca="false">IF(X2169&lt;60,X2169&amp;" min",INT(X2169/60)&amp;" h"&amp;IF(MOD(X2169,60)=0,""," "&amp;TEXT(MOD(X2169,60),"00")))</f>
        <v>5 h</v>
      </c>
      <c r="K2169" s="14" t="str">
        <f aca="false">IF(S2169&lt;&gt;T2169,"Oui","Non")</f>
        <v>Oui</v>
      </c>
      <c r="L2169" s="14" t="str">
        <f aca="false">IF(AND(INDEX(10_Lieux!$B:$B,U2169)="Ville",INDEX(10_Lieux!$B:$B,V2169)="Ville"),"/chauffeur-prive/"&amp;INDEX(10_Lieux!$E:$E,U2169)&amp;"-"&amp;INDEX(10_Lieux!$E:$E,V2169)&amp;"/","/chauffeur-prive/"&amp;INDEX(10_Lieux!$E:$E,U2169)&amp;"/"&amp;INDEX(10_Lieux!$E:$E,V2169)&amp;"/")</f>
        <v>/chauffeur-prive/nice/aeroport-samedan-engadine/</v>
      </c>
      <c r="M2169" s="14" t="str">
        <f aca="false">IFERROR(INDEX($L:$L,MATCH(B2169&amp;"|"&amp;A2169,$Z:$Z,0)),"—")</f>
        <v>/chauffeur-prive/aeroport-samedan-engadine/nice/</v>
      </c>
      <c r="N2169" s="14" t="str">
        <f aca="false">IF(LEN("Chauffeur privé "&amp;INDEX(10_Lieux!$J:$J,U2169)&amp;" → "&amp;INDEX(10_Lieux!$J:$J,V2169)&amp;" | 24h/24")&gt;60,"Chauffeur privé "&amp;INDEX(10_Lieux!$J:$J,U2169)&amp;" → "&amp;INDEX(10_Lieux!$J:$J,V2169),"Chauffeur privé "&amp;INDEX(10_Lieux!$J:$J,U2169)&amp;" → "&amp;INDEX(10_Lieux!$J:$J,V2169)&amp;" | 24h/24")</f>
        <v>Chauffeur privé Nice → Aéroport de Samedan | 24h/24</v>
      </c>
      <c r="O2169" s="14" t="n">
        <f aca="false">LEN(N2169)</f>
        <v>51</v>
      </c>
      <c r="P2169" s="14" t="str">
        <f aca="false">"Chauffeur privé "&amp;INDEX(10_Lieux!$K:$K,U2169)&amp;" vers "&amp;INDEX(10_Lieux!$L:$L,V2169)</f>
        <v>Chauffeur privé de Nice vers l'aéroport de Samedan</v>
      </c>
      <c r="Q2169" s="14" t="str">
        <f aca="false">"Chauffeur privé "&amp;INDEX(10_Lieux!$K:$K,U2169)&amp;" vers "&amp;INDEX(10_Lieux!$L:$L,V2169)&amp;" : env. "&amp;I2169&amp;" km, "&amp;J2169&amp;" de route. Devis personnalisé, standard 24h/24 et 7j/7."</f>
        <v>Chauffeur privé de Nice vers l'aéroport de Samedan : env. 469 km, 5 h de route. Devis personnalisé, standard 24h/24 et 7j/7.</v>
      </c>
      <c r="R2169" s="14" t="n">
        <f aca="false">LEN(Q2169)</f>
        <v>124</v>
      </c>
      <c r="S2169" s="14" t="str">
        <f aca="false">INDEX(10_Lieux!$C:$C,U2169)</f>
        <v>France</v>
      </c>
      <c r="T2169" s="14" t="str">
        <f aca="false">INDEX(10_Lieux!$C:$C,V2169)</f>
        <v>Suisse</v>
      </c>
      <c r="U2169" s="14" t="n">
        <f aca="false">MATCH(A2169,10_Lieux!$A:$A,0)</f>
        <v>80</v>
      </c>
      <c r="V2169" s="14" t="n">
        <f aca="false">MATCH(B2169,10_Lieux!$A:$A,0)</f>
        <v>188</v>
      </c>
      <c r="W2169" s="14" t="n">
        <f aca="false">ROUND(6371*2*ASIN(SQRT(SIN(RADIANS(INDEX(10_Lieux!$F:$F,V2169)-INDEX(10_Lieux!$F:$F,U2169))/2)^2+COS(RADIANS(INDEX(10_Lieux!$F:$F,U2169)))*COS(RADIANS(INDEX(10_Lieux!$F:$F,V2169)))*SIN(RADIANS(INDEX(10_Lieux!$G:$G,V2169)-INDEX(10_Lieux!$G:$G,U2169))/2)^2)),1)</f>
        <v>375.3</v>
      </c>
      <c r="X2169" s="14" t="n">
        <f aca="false">ROUND(I2169/IF(I2169&lt;p_seuil_vitesse,p_vit_lente,p_vit_rapide)*60/15,0)*15</f>
        <v>300</v>
      </c>
      <c r="Y2169" s="14" t="n">
        <f aca="false">MAX(IF(INDEX(10_Lieux!$B:$B,U2169)&lt;&gt;"Ville",INDEX(10_Lieux!$I:$I,U2169),0),IF(INDEX(10_Lieux!$B:$B,V2169)&lt;&gt;"Ville",INDEX(10_Lieux!$I:$I,V2169),0))</f>
        <v>250</v>
      </c>
      <c r="Z2169" s="14" t="str">
        <f aca="false">A2169&amp;"|"&amp;B2169</f>
        <v>Nice|Engadin Airport</v>
      </c>
      <c r="AA2169" s="14" t="str">
        <f aca="false">IF(I2169&lt;p_local,"Local",IF(I2169&lt;p_vv_min,"Courte distance",IF(I2169&lt;p_tres_long,"Longue distance","Très longue distance")))</f>
        <v>Longue distance</v>
      </c>
    </row>
    <row r="2170" customFormat="false" ht="15" hidden="false" customHeight="true" outlineLevel="0" collapsed="false">
      <c r="A2170" s="1" t="s">
        <v>2346</v>
      </c>
      <c r="B2170" s="1" t="s">
        <v>128</v>
      </c>
      <c r="C2170" s="1" t="s">
        <v>34</v>
      </c>
      <c r="D2170" s="1" t="s">
        <v>653</v>
      </c>
      <c r="E2170" s="1" t="s">
        <v>2353</v>
      </c>
      <c r="F2170" s="14" t="s">
        <v>40</v>
      </c>
      <c r="G2170" s="14" t="str">
        <f aca="false">IF(I2170&lt;p_local,"Local → page infra",IF(H2170&gt;=p_ph1,"Phase 1",IF(H2170&gt;=p_ph2,"Phase 2","Phase 3")))</f>
        <v>Phase 3</v>
      </c>
      <c r="H2170" s="14" t="n">
        <f aca="false">IF(I2170&lt;p_local,0,IF(C2170="Aéroport → Aéroport",p_pts_plein,IF(Y2170&gt;0,IF(I2170&lt;=Y2170,p_pts_plein,IF(I2170&lt;=p_mult2*Y2170,p_pts_moyen,p_pts_r3)),IF(I2170&gt;=p_vv_min,p_pts_plein,IF(I2170&gt;=p_vv_moy,p_pts_moyen,p_pts_court))))+IF(INDEX(10_Lieux!$D:$D,U2170)=1,p_prio1,p_prio2)+IF(INDEX(10_Lieux!$D:$D,V2170)=1,p_prio1,p_prio2)+IF(K2170="Oui",p_tf,0)+p_hub*((INDEX(10_Lieux!$H:$H,U2170)="Hub")+(INDEX(10_Lieux!$H:$H,V2170)="Hub"))+IF(OR(INDEX(10_Lieux!$H:$H,U2170)="Premium",INDEX(10_Lieux!$H:$H,V2170)="Premium"),p_prem,0))</f>
        <v>60</v>
      </c>
      <c r="I2170" s="14" t="n">
        <f aca="false">ROUND(W2170*p_facteur,0)</f>
        <v>632</v>
      </c>
      <c r="J2170" s="14" t="str">
        <f aca="false">IF(X2170&lt;60,X2170&amp;" min",INT(X2170/60)&amp;" h"&amp;IF(MOD(X2170,60)=0,""," "&amp;TEXT(MOD(X2170,60),"00")))</f>
        <v>6 h 45</v>
      </c>
      <c r="K2170" s="14" t="str">
        <f aca="false">IF(S2170&lt;&gt;T2170,"Oui","Non")</f>
        <v>Oui</v>
      </c>
      <c r="L2170" s="14" t="str">
        <f aca="false">IF(AND(INDEX(10_Lieux!$B:$B,U2170)="Ville",INDEX(10_Lieux!$B:$B,V2170)="Ville"),"/chauffeur-prive/"&amp;INDEX(10_Lieux!$E:$E,U2170)&amp;"-"&amp;INDEX(10_Lieux!$E:$E,V2170)&amp;"/","/chauffeur-prive/"&amp;INDEX(10_Lieux!$E:$E,U2170)&amp;"/"&amp;INDEX(10_Lieux!$E:$E,V2170)&amp;"/")</f>
        <v>/chauffeur-prive/aeroport-samedan-engadine/marseille/</v>
      </c>
      <c r="M2170" s="14" t="str">
        <f aca="false">IFERROR(INDEX($L:$L,MATCH(B2170&amp;"|"&amp;A2170,$Z:$Z,0)),"—")</f>
        <v>/chauffeur-prive/marseille/aeroport-samedan-engadine/</v>
      </c>
      <c r="N2170" s="14" t="str">
        <f aca="false">IF(LEN("Chauffeur privé "&amp;INDEX(10_Lieux!$J:$J,U2170)&amp;" → "&amp;INDEX(10_Lieux!$J:$J,V2170)&amp;" | 24h/24")&gt;60,"Chauffeur privé "&amp;INDEX(10_Lieux!$J:$J,U2170)&amp;" → "&amp;INDEX(10_Lieux!$J:$J,V2170),"Chauffeur privé "&amp;INDEX(10_Lieux!$J:$J,U2170)&amp;" → "&amp;INDEX(10_Lieux!$J:$J,V2170)&amp;" | 24h/24")</f>
        <v>Chauffeur privé Aéroport de Samedan → Marseille | 24h/24</v>
      </c>
      <c r="O2170" s="14" t="n">
        <f aca="false">LEN(N2170)</f>
        <v>56</v>
      </c>
      <c r="P2170" s="14" t="str">
        <f aca="false">"Chauffeur privé "&amp;INDEX(10_Lieux!$K:$K,U2170)&amp;" vers "&amp;INDEX(10_Lieux!$L:$L,V2170)</f>
        <v>Chauffeur privé de l'aéroport de Samedan vers Marseille</v>
      </c>
      <c r="Q2170" s="14" t="str">
        <f aca="false">"Chauffeur privé "&amp;INDEX(10_Lieux!$K:$K,U2170)&amp;" vers "&amp;INDEX(10_Lieux!$L:$L,V2170)&amp;" : env. "&amp;I2170&amp;" km, "&amp;J2170&amp;" de route. Devis personnalisé, standard 24h/24 et 7j/7."</f>
        <v>Chauffeur privé de l'aéroport de Samedan vers Marseille : env. 632 km, 6 h 45 de route. Devis personnalisé, standard 24h/24 et 7j/7.</v>
      </c>
      <c r="R2170" s="14" t="n">
        <f aca="false">LEN(Q2170)</f>
        <v>132</v>
      </c>
      <c r="S2170" s="14" t="str">
        <f aca="false">INDEX(10_Lieux!$C:$C,U2170)</f>
        <v>Suisse</v>
      </c>
      <c r="T2170" s="14" t="str">
        <f aca="false">INDEX(10_Lieux!$C:$C,V2170)</f>
        <v>France</v>
      </c>
      <c r="U2170" s="14" t="n">
        <f aca="false">MATCH(A2170,10_Lieux!$A:$A,0)</f>
        <v>188</v>
      </c>
      <c r="V2170" s="14" t="n">
        <f aca="false">MATCH(B2170,10_Lieux!$A:$A,0)</f>
        <v>79</v>
      </c>
      <c r="W2170" s="14" t="n">
        <f aca="false">ROUND(6371*2*ASIN(SQRT(SIN(RADIANS(INDEX(10_Lieux!$F:$F,V2170)-INDEX(10_Lieux!$F:$F,U2170))/2)^2+COS(RADIANS(INDEX(10_Lieux!$F:$F,U2170)))*COS(RADIANS(INDEX(10_Lieux!$F:$F,V2170)))*SIN(RADIANS(INDEX(10_Lieux!$G:$G,V2170)-INDEX(10_Lieux!$G:$G,U2170))/2)^2)),1)</f>
        <v>505.7</v>
      </c>
      <c r="X2170" s="14" t="n">
        <f aca="false">ROUND(I2170/IF(I2170&lt;p_seuil_vitesse,p_vit_lente,p_vit_rapide)*60/15,0)*15</f>
        <v>405</v>
      </c>
      <c r="Y2170" s="14" t="n">
        <f aca="false">MAX(IF(INDEX(10_Lieux!$B:$B,U2170)&lt;&gt;"Ville",INDEX(10_Lieux!$I:$I,U2170),0),IF(INDEX(10_Lieux!$B:$B,V2170)&lt;&gt;"Ville",INDEX(10_Lieux!$I:$I,V2170),0))</f>
        <v>250</v>
      </c>
      <c r="Z2170" s="14" t="str">
        <f aca="false">A2170&amp;"|"&amp;B2170</f>
        <v>Engadin Airport|Marseille</v>
      </c>
      <c r="AA2170" s="14" t="str">
        <f aca="false">IF(I2170&lt;p_local,"Local",IF(I2170&lt;p_vv_min,"Courte distance",IF(I2170&lt;p_tres_long,"Longue distance","Très longue distance")))</f>
        <v>Longue distance</v>
      </c>
    </row>
    <row r="2171" customFormat="false" ht="15" hidden="false" customHeight="true" outlineLevel="0" collapsed="false">
      <c r="A2171" s="1" t="s">
        <v>128</v>
      </c>
      <c r="B2171" s="1" t="s">
        <v>2346</v>
      </c>
      <c r="C2171" s="1" t="s">
        <v>35</v>
      </c>
      <c r="D2171" s="1" t="s">
        <v>653</v>
      </c>
      <c r="E2171" s="1" t="s">
        <v>2354</v>
      </c>
      <c r="F2171" s="14" t="s">
        <v>40</v>
      </c>
      <c r="G2171" s="14" t="str">
        <f aca="false">IF(I2171&lt;p_local,"Local → page infra",IF(H2171&gt;=p_ph1,"Phase 1",IF(H2171&gt;=p_ph2,"Phase 2","Phase 3")))</f>
        <v>Phase 3</v>
      </c>
      <c r="H2171" s="14" t="n">
        <f aca="false">IF(I2171&lt;p_local,0,IF(C2171="Aéroport → Aéroport",p_pts_plein,IF(Y2171&gt;0,IF(I2171&lt;=Y2171,p_pts_plein,IF(I2171&lt;=p_mult2*Y2171,p_pts_moyen,p_pts_r3)),IF(I2171&gt;=p_vv_min,p_pts_plein,IF(I2171&gt;=p_vv_moy,p_pts_moyen,p_pts_court))))+IF(INDEX(10_Lieux!$D:$D,U2171)=1,p_prio1,p_prio2)+IF(INDEX(10_Lieux!$D:$D,V2171)=1,p_prio1,p_prio2)+IF(K2171="Oui",p_tf,0)+p_hub*((INDEX(10_Lieux!$H:$H,U2171)="Hub")+(INDEX(10_Lieux!$H:$H,V2171)="Hub"))+IF(OR(INDEX(10_Lieux!$H:$H,U2171)="Premium",INDEX(10_Lieux!$H:$H,V2171)="Premium"),p_prem,0))</f>
        <v>60</v>
      </c>
      <c r="I2171" s="14" t="n">
        <f aca="false">ROUND(W2171*p_facteur,0)</f>
        <v>632</v>
      </c>
      <c r="J2171" s="14" t="str">
        <f aca="false">IF(X2171&lt;60,X2171&amp;" min",INT(X2171/60)&amp;" h"&amp;IF(MOD(X2171,60)=0,""," "&amp;TEXT(MOD(X2171,60),"00")))</f>
        <v>6 h 45</v>
      </c>
      <c r="K2171" s="14" t="str">
        <f aca="false">IF(S2171&lt;&gt;T2171,"Oui","Non")</f>
        <v>Oui</v>
      </c>
      <c r="L2171" s="14" t="str">
        <f aca="false">IF(AND(INDEX(10_Lieux!$B:$B,U2171)="Ville",INDEX(10_Lieux!$B:$B,V2171)="Ville"),"/chauffeur-prive/"&amp;INDEX(10_Lieux!$E:$E,U2171)&amp;"-"&amp;INDEX(10_Lieux!$E:$E,V2171)&amp;"/","/chauffeur-prive/"&amp;INDEX(10_Lieux!$E:$E,U2171)&amp;"/"&amp;INDEX(10_Lieux!$E:$E,V2171)&amp;"/")</f>
        <v>/chauffeur-prive/marseille/aeroport-samedan-engadine/</v>
      </c>
      <c r="M2171" s="14" t="str">
        <f aca="false">IFERROR(INDEX($L:$L,MATCH(B2171&amp;"|"&amp;A2171,$Z:$Z,0)),"—")</f>
        <v>/chauffeur-prive/aeroport-samedan-engadine/marseille/</v>
      </c>
      <c r="N2171" s="14" t="str">
        <f aca="false">IF(LEN("Chauffeur privé "&amp;INDEX(10_Lieux!$J:$J,U2171)&amp;" → "&amp;INDEX(10_Lieux!$J:$J,V2171)&amp;" | 24h/24")&gt;60,"Chauffeur privé "&amp;INDEX(10_Lieux!$J:$J,U2171)&amp;" → "&amp;INDEX(10_Lieux!$J:$J,V2171),"Chauffeur privé "&amp;INDEX(10_Lieux!$J:$J,U2171)&amp;" → "&amp;INDEX(10_Lieux!$J:$J,V2171)&amp;" | 24h/24")</f>
        <v>Chauffeur privé Marseille → Aéroport de Samedan | 24h/24</v>
      </c>
      <c r="O2171" s="14" t="n">
        <f aca="false">LEN(N2171)</f>
        <v>56</v>
      </c>
      <c r="P2171" s="14" t="str">
        <f aca="false">"Chauffeur privé "&amp;INDEX(10_Lieux!$K:$K,U2171)&amp;" vers "&amp;INDEX(10_Lieux!$L:$L,V2171)</f>
        <v>Chauffeur privé de Marseille vers l'aéroport de Samedan</v>
      </c>
      <c r="Q2171" s="14" t="str">
        <f aca="false">"Chauffeur privé "&amp;INDEX(10_Lieux!$K:$K,U2171)&amp;" vers "&amp;INDEX(10_Lieux!$L:$L,V2171)&amp;" : env. "&amp;I2171&amp;" km, "&amp;J2171&amp;" de route. Devis personnalisé, standard 24h/24 et 7j/7."</f>
        <v>Chauffeur privé de Marseille vers l'aéroport de Samedan : env. 632 km, 6 h 45 de route. Devis personnalisé, standard 24h/24 et 7j/7.</v>
      </c>
      <c r="R2171" s="14" t="n">
        <f aca="false">LEN(Q2171)</f>
        <v>132</v>
      </c>
      <c r="S2171" s="14" t="str">
        <f aca="false">INDEX(10_Lieux!$C:$C,U2171)</f>
        <v>France</v>
      </c>
      <c r="T2171" s="14" t="str">
        <f aca="false">INDEX(10_Lieux!$C:$C,V2171)</f>
        <v>Suisse</v>
      </c>
      <c r="U2171" s="14" t="n">
        <f aca="false">MATCH(A2171,10_Lieux!$A:$A,0)</f>
        <v>79</v>
      </c>
      <c r="V2171" s="14" t="n">
        <f aca="false">MATCH(B2171,10_Lieux!$A:$A,0)</f>
        <v>188</v>
      </c>
      <c r="W2171" s="14" t="n">
        <f aca="false">ROUND(6371*2*ASIN(SQRT(SIN(RADIANS(INDEX(10_Lieux!$F:$F,V2171)-INDEX(10_Lieux!$F:$F,U2171))/2)^2+COS(RADIANS(INDEX(10_Lieux!$F:$F,U2171)))*COS(RADIANS(INDEX(10_Lieux!$F:$F,V2171)))*SIN(RADIANS(INDEX(10_Lieux!$G:$G,V2171)-INDEX(10_Lieux!$G:$G,U2171))/2)^2)),1)</f>
        <v>505.7</v>
      </c>
      <c r="X2171" s="14" t="n">
        <f aca="false">ROUND(I2171/IF(I2171&lt;p_seuil_vitesse,p_vit_lente,p_vit_rapide)*60/15,0)*15</f>
        <v>405</v>
      </c>
      <c r="Y2171" s="14" t="n">
        <f aca="false">MAX(IF(INDEX(10_Lieux!$B:$B,U2171)&lt;&gt;"Ville",INDEX(10_Lieux!$I:$I,U2171),0),IF(INDEX(10_Lieux!$B:$B,V2171)&lt;&gt;"Ville",INDEX(10_Lieux!$I:$I,V2171),0))</f>
        <v>250</v>
      </c>
      <c r="Z2171" s="14" t="str">
        <f aca="false">A2171&amp;"|"&amp;B2171</f>
        <v>Marseille|Engadin Airport</v>
      </c>
      <c r="AA2171" s="14" t="str">
        <f aca="false">IF(I2171&lt;p_local,"Local",IF(I2171&lt;p_vv_min,"Courte distance",IF(I2171&lt;p_tres_long,"Longue distance","Très longue distance")))</f>
        <v>Longue distance</v>
      </c>
    </row>
    <row r="2172" customFormat="false" ht="15" hidden="false" customHeight="true" outlineLevel="0" collapsed="false">
      <c r="A2172" s="1" t="s">
        <v>2346</v>
      </c>
      <c r="B2172" s="1" t="s">
        <v>130</v>
      </c>
      <c r="C2172" s="1" t="s">
        <v>34</v>
      </c>
      <c r="D2172" s="1" t="s">
        <v>653</v>
      </c>
      <c r="E2172" s="1" t="s">
        <v>2355</v>
      </c>
      <c r="F2172" s="14" t="s">
        <v>40</v>
      </c>
      <c r="G2172" s="14" t="str">
        <f aca="false">IF(I2172&lt;p_local,"Local → page infra",IF(H2172&gt;=p_ph1,"Phase 1",IF(H2172&gt;=p_ph2,"Phase 2","Phase 3")))</f>
        <v>Phase 3</v>
      </c>
      <c r="H2172" s="14" t="n">
        <f aca="false">IF(I2172&lt;p_local,0,IF(C2172="Aéroport → Aéroport",p_pts_plein,IF(Y2172&gt;0,IF(I2172&lt;=Y2172,p_pts_plein,IF(I2172&lt;=p_mult2*Y2172,p_pts_moyen,p_pts_r3)),IF(I2172&gt;=p_vv_min,p_pts_plein,IF(I2172&gt;=p_vv_moy,p_pts_moyen,p_pts_court))))+IF(INDEX(10_Lieux!$D:$D,U2172)=1,p_prio1,p_prio2)+IF(INDEX(10_Lieux!$D:$D,V2172)=1,p_prio1,p_prio2)+IF(K2172="Oui",p_tf,0)+p_hub*((INDEX(10_Lieux!$H:$H,U2172)="Hub")+(INDEX(10_Lieux!$H:$H,V2172)="Hub"))+IF(OR(INDEX(10_Lieux!$H:$H,U2172)="Premium",INDEX(10_Lieux!$H:$H,V2172)="Premium"),p_prem,0))</f>
        <v>50</v>
      </c>
      <c r="I2172" s="14" t="n">
        <f aca="false">ROUND(W2172*p_facteur,0)</f>
        <v>1042</v>
      </c>
      <c r="J2172" s="14" t="str">
        <f aca="false">IF(X2172&lt;60,X2172&amp;" min",INT(X2172/60)&amp;" h"&amp;IF(MOD(X2172,60)=0,""," "&amp;TEXT(MOD(X2172,60),"00")))</f>
        <v>11 h</v>
      </c>
      <c r="K2172" s="14" t="str">
        <f aca="false">IF(S2172&lt;&gt;T2172,"Oui","Non")</f>
        <v>Oui</v>
      </c>
      <c r="L2172" s="14" t="str">
        <f aca="false">IF(AND(INDEX(10_Lieux!$B:$B,U2172)="Ville",INDEX(10_Lieux!$B:$B,V2172)="Ville"),"/chauffeur-prive/"&amp;INDEX(10_Lieux!$E:$E,U2172)&amp;"-"&amp;INDEX(10_Lieux!$E:$E,V2172)&amp;"/","/chauffeur-prive/"&amp;INDEX(10_Lieux!$E:$E,U2172)&amp;"/"&amp;INDEX(10_Lieux!$E:$E,V2172)&amp;"/")</f>
        <v>/chauffeur-prive/aeroport-samedan-engadine/bordeaux/</v>
      </c>
      <c r="M2172" s="14" t="str">
        <f aca="false">IFERROR(INDEX($L:$L,MATCH(B2172&amp;"|"&amp;A2172,$Z:$Z,0)),"—")</f>
        <v>/chauffeur-prive/bordeaux/aeroport-samedan-engadine/</v>
      </c>
      <c r="N2172" s="14" t="str">
        <f aca="false">IF(LEN("Chauffeur privé "&amp;INDEX(10_Lieux!$J:$J,U2172)&amp;" → "&amp;INDEX(10_Lieux!$J:$J,V2172)&amp;" | 24h/24")&gt;60,"Chauffeur privé "&amp;INDEX(10_Lieux!$J:$J,U2172)&amp;" → "&amp;INDEX(10_Lieux!$J:$J,V2172),"Chauffeur privé "&amp;INDEX(10_Lieux!$J:$J,U2172)&amp;" → "&amp;INDEX(10_Lieux!$J:$J,V2172)&amp;" | 24h/24")</f>
        <v>Chauffeur privé Aéroport de Samedan → Bordeaux | 24h/24</v>
      </c>
      <c r="O2172" s="14" t="n">
        <f aca="false">LEN(N2172)</f>
        <v>55</v>
      </c>
      <c r="P2172" s="14" t="str">
        <f aca="false">"Chauffeur privé "&amp;INDEX(10_Lieux!$K:$K,U2172)&amp;" vers "&amp;INDEX(10_Lieux!$L:$L,V2172)</f>
        <v>Chauffeur privé de l'aéroport de Samedan vers Bordeaux</v>
      </c>
      <c r="Q2172" s="14" t="str">
        <f aca="false">"Chauffeur privé "&amp;INDEX(10_Lieux!$K:$K,U2172)&amp;" vers "&amp;INDEX(10_Lieux!$L:$L,V2172)&amp;" : env. "&amp;I2172&amp;" km, "&amp;J2172&amp;" de route. Devis personnalisé, standard 24h/24 et 7j/7."</f>
        <v>Chauffeur privé de l'aéroport de Samedan vers Bordeaux : env. 1042 km, 11 h de route. Devis personnalisé, standard 24h/24 et 7j/7.</v>
      </c>
      <c r="R2172" s="14" t="n">
        <f aca="false">LEN(Q2172)</f>
        <v>130</v>
      </c>
      <c r="S2172" s="14" t="str">
        <f aca="false">INDEX(10_Lieux!$C:$C,U2172)</f>
        <v>Suisse</v>
      </c>
      <c r="T2172" s="14" t="str">
        <f aca="false">INDEX(10_Lieux!$C:$C,V2172)</f>
        <v>France</v>
      </c>
      <c r="U2172" s="14" t="n">
        <f aca="false">MATCH(A2172,10_Lieux!$A:$A,0)</f>
        <v>188</v>
      </c>
      <c r="V2172" s="14" t="n">
        <f aca="false">MATCH(B2172,10_Lieux!$A:$A,0)</f>
        <v>61</v>
      </c>
      <c r="W2172" s="14" t="n">
        <f aca="false">ROUND(6371*2*ASIN(SQRT(SIN(RADIANS(INDEX(10_Lieux!$F:$F,V2172)-INDEX(10_Lieux!$F:$F,U2172))/2)^2+COS(RADIANS(INDEX(10_Lieux!$F:$F,U2172)))*COS(RADIANS(INDEX(10_Lieux!$F:$F,V2172)))*SIN(RADIANS(INDEX(10_Lieux!$G:$G,V2172)-INDEX(10_Lieux!$G:$G,U2172))/2)^2)),1)</f>
        <v>833.7</v>
      </c>
      <c r="X2172" s="14" t="n">
        <f aca="false">ROUND(I2172/IF(I2172&lt;p_seuil_vitesse,p_vit_lente,p_vit_rapide)*60/15,0)*15</f>
        <v>660</v>
      </c>
      <c r="Y2172" s="14" t="n">
        <f aca="false">MAX(IF(INDEX(10_Lieux!$B:$B,U2172)&lt;&gt;"Ville",INDEX(10_Lieux!$I:$I,U2172),0),IF(INDEX(10_Lieux!$B:$B,V2172)&lt;&gt;"Ville",INDEX(10_Lieux!$I:$I,V2172),0))</f>
        <v>250</v>
      </c>
      <c r="Z2172" s="14" t="str">
        <f aca="false">A2172&amp;"|"&amp;B2172</f>
        <v>Engadin Airport|Bordeaux</v>
      </c>
      <c r="AA2172" s="14" t="str">
        <f aca="false">IF(I2172&lt;p_local,"Local",IF(I2172&lt;p_vv_min,"Courte distance",IF(I2172&lt;p_tres_long,"Longue distance","Très longue distance")))</f>
        <v>Très longue distance</v>
      </c>
    </row>
    <row r="2173" customFormat="false" ht="15" hidden="false" customHeight="true" outlineLevel="0" collapsed="false">
      <c r="A2173" s="1" t="s">
        <v>130</v>
      </c>
      <c r="B2173" s="1" t="s">
        <v>2346</v>
      </c>
      <c r="C2173" s="1" t="s">
        <v>35</v>
      </c>
      <c r="D2173" s="1" t="s">
        <v>653</v>
      </c>
      <c r="E2173" s="1" t="s">
        <v>2356</v>
      </c>
      <c r="F2173" s="14" t="s">
        <v>40</v>
      </c>
      <c r="G2173" s="14" t="str">
        <f aca="false">IF(I2173&lt;p_local,"Local → page infra",IF(H2173&gt;=p_ph1,"Phase 1",IF(H2173&gt;=p_ph2,"Phase 2","Phase 3")))</f>
        <v>Phase 3</v>
      </c>
      <c r="H2173" s="14" t="n">
        <f aca="false">IF(I2173&lt;p_local,0,IF(C2173="Aéroport → Aéroport",p_pts_plein,IF(Y2173&gt;0,IF(I2173&lt;=Y2173,p_pts_plein,IF(I2173&lt;=p_mult2*Y2173,p_pts_moyen,p_pts_r3)),IF(I2173&gt;=p_vv_min,p_pts_plein,IF(I2173&gt;=p_vv_moy,p_pts_moyen,p_pts_court))))+IF(INDEX(10_Lieux!$D:$D,U2173)=1,p_prio1,p_prio2)+IF(INDEX(10_Lieux!$D:$D,V2173)=1,p_prio1,p_prio2)+IF(K2173="Oui",p_tf,0)+p_hub*((INDEX(10_Lieux!$H:$H,U2173)="Hub")+(INDEX(10_Lieux!$H:$H,V2173)="Hub"))+IF(OR(INDEX(10_Lieux!$H:$H,U2173)="Premium",INDEX(10_Lieux!$H:$H,V2173)="Premium"),p_prem,0))</f>
        <v>50</v>
      </c>
      <c r="I2173" s="14" t="n">
        <f aca="false">ROUND(W2173*p_facteur,0)</f>
        <v>1042</v>
      </c>
      <c r="J2173" s="14" t="str">
        <f aca="false">IF(X2173&lt;60,X2173&amp;" min",INT(X2173/60)&amp;" h"&amp;IF(MOD(X2173,60)=0,""," "&amp;TEXT(MOD(X2173,60),"00")))</f>
        <v>11 h</v>
      </c>
      <c r="K2173" s="14" t="str">
        <f aca="false">IF(S2173&lt;&gt;T2173,"Oui","Non")</f>
        <v>Oui</v>
      </c>
      <c r="L2173" s="14" t="str">
        <f aca="false">IF(AND(INDEX(10_Lieux!$B:$B,U2173)="Ville",INDEX(10_Lieux!$B:$B,V2173)="Ville"),"/chauffeur-prive/"&amp;INDEX(10_Lieux!$E:$E,U2173)&amp;"-"&amp;INDEX(10_Lieux!$E:$E,V2173)&amp;"/","/chauffeur-prive/"&amp;INDEX(10_Lieux!$E:$E,U2173)&amp;"/"&amp;INDEX(10_Lieux!$E:$E,V2173)&amp;"/")</f>
        <v>/chauffeur-prive/bordeaux/aeroport-samedan-engadine/</v>
      </c>
      <c r="M2173" s="14" t="str">
        <f aca="false">IFERROR(INDEX($L:$L,MATCH(B2173&amp;"|"&amp;A2173,$Z:$Z,0)),"—")</f>
        <v>/chauffeur-prive/aeroport-samedan-engadine/bordeaux/</v>
      </c>
      <c r="N2173" s="14" t="str">
        <f aca="false">IF(LEN("Chauffeur privé "&amp;INDEX(10_Lieux!$J:$J,U2173)&amp;" → "&amp;INDEX(10_Lieux!$J:$J,V2173)&amp;" | 24h/24")&gt;60,"Chauffeur privé "&amp;INDEX(10_Lieux!$J:$J,U2173)&amp;" → "&amp;INDEX(10_Lieux!$J:$J,V2173),"Chauffeur privé "&amp;INDEX(10_Lieux!$J:$J,U2173)&amp;" → "&amp;INDEX(10_Lieux!$J:$J,V2173)&amp;" | 24h/24")</f>
        <v>Chauffeur privé Bordeaux → Aéroport de Samedan | 24h/24</v>
      </c>
      <c r="O2173" s="14" t="n">
        <f aca="false">LEN(N2173)</f>
        <v>55</v>
      </c>
      <c r="P2173" s="14" t="str">
        <f aca="false">"Chauffeur privé "&amp;INDEX(10_Lieux!$K:$K,U2173)&amp;" vers "&amp;INDEX(10_Lieux!$L:$L,V2173)</f>
        <v>Chauffeur privé de Bordeaux vers l'aéroport de Samedan</v>
      </c>
      <c r="Q2173" s="14" t="str">
        <f aca="false">"Chauffeur privé "&amp;INDEX(10_Lieux!$K:$K,U2173)&amp;" vers "&amp;INDEX(10_Lieux!$L:$L,V2173)&amp;" : env. "&amp;I2173&amp;" km, "&amp;J2173&amp;" de route. Devis personnalisé, standard 24h/24 et 7j/7."</f>
        <v>Chauffeur privé de Bordeaux vers l'aéroport de Samedan : env. 1042 km, 11 h de route. Devis personnalisé, standard 24h/24 et 7j/7.</v>
      </c>
      <c r="R2173" s="14" t="n">
        <f aca="false">LEN(Q2173)</f>
        <v>130</v>
      </c>
      <c r="S2173" s="14" t="str">
        <f aca="false">INDEX(10_Lieux!$C:$C,U2173)</f>
        <v>France</v>
      </c>
      <c r="T2173" s="14" t="str">
        <f aca="false">INDEX(10_Lieux!$C:$C,V2173)</f>
        <v>Suisse</v>
      </c>
      <c r="U2173" s="14" t="n">
        <f aca="false">MATCH(A2173,10_Lieux!$A:$A,0)</f>
        <v>61</v>
      </c>
      <c r="V2173" s="14" t="n">
        <f aca="false">MATCH(B2173,10_Lieux!$A:$A,0)</f>
        <v>188</v>
      </c>
      <c r="W2173" s="14" t="n">
        <f aca="false">ROUND(6371*2*ASIN(SQRT(SIN(RADIANS(INDEX(10_Lieux!$F:$F,V2173)-INDEX(10_Lieux!$F:$F,U2173))/2)^2+COS(RADIANS(INDEX(10_Lieux!$F:$F,U2173)))*COS(RADIANS(INDEX(10_Lieux!$F:$F,V2173)))*SIN(RADIANS(INDEX(10_Lieux!$G:$G,V2173)-INDEX(10_Lieux!$G:$G,U2173))/2)^2)),1)</f>
        <v>833.7</v>
      </c>
      <c r="X2173" s="14" t="n">
        <f aca="false">ROUND(I2173/IF(I2173&lt;p_seuil_vitesse,p_vit_lente,p_vit_rapide)*60/15,0)*15</f>
        <v>660</v>
      </c>
      <c r="Y2173" s="14" t="n">
        <f aca="false">MAX(IF(INDEX(10_Lieux!$B:$B,U2173)&lt;&gt;"Ville",INDEX(10_Lieux!$I:$I,U2173),0),IF(INDEX(10_Lieux!$B:$B,V2173)&lt;&gt;"Ville",INDEX(10_Lieux!$I:$I,V2173),0))</f>
        <v>250</v>
      </c>
      <c r="Z2173" s="14" t="str">
        <f aca="false">A2173&amp;"|"&amp;B2173</f>
        <v>Bordeaux|Engadin Airport</v>
      </c>
      <c r="AA2173" s="14" t="str">
        <f aca="false">IF(I2173&lt;p_local,"Local",IF(I2173&lt;p_vv_min,"Courte distance",IF(I2173&lt;p_tres_long,"Longue distance","Très longue distance")))</f>
        <v>Très longue distance</v>
      </c>
    </row>
    <row r="2174" customFormat="false" ht="15" hidden="false" customHeight="true" outlineLevel="0" collapsed="false">
      <c r="A2174" s="1" t="s">
        <v>2346</v>
      </c>
      <c r="B2174" s="1" t="s">
        <v>132</v>
      </c>
      <c r="C2174" s="1" t="s">
        <v>34</v>
      </c>
      <c r="D2174" s="1" t="s">
        <v>653</v>
      </c>
      <c r="E2174" s="1" t="s">
        <v>2357</v>
      </c>
      <c r="F2174" s="14" t="s">
        <v>40</v>
      </c>
      <c r="G2174" s="14" t="str">
        <f aca="false">IF(I2174&lt;p_local,"Local → page infra",IF(H2174&gt;=p_ph1,"Phase 1",IF(H2174&gt;=p_ph2,"Phase 2","Phase 3")))</f>
        <v>Phase 3</v>
      </c>
      <c r="H2174" s="14" t="n">
        <f aca="false">IF(I2174&lt;p_local,0,IF(C2174="Aéroport → Aéroport",p_pts_plein,IF(Y2174&gt;0,IF(I2174&lt;=Y2174,p_pts_plein,IF(I2174&lt;=p_mult2*Y2174,p_pts_moyen,p_pts_r3)),IF(I2174&gt;=p_vv_min,p_pts_plein,IF(I2174&gt;=p_vv_moy,p_pts_moyen,p_pts_court))))+IF(INDEX(10_Lieux!$D:$D,U2174)=1,p_prio1,p_prio2)+IF(INDEX(10_Lieux!$D:$D,V2174)=1,p_prio1,p_prio2)+IF(K2174="Oui",p_tf,0)+p_hub*((INDEX(10_Lieux!$H:$H,U2174)="Hub")+(INDEX(10_Lieux!$H:$H,V2174)="Hub"))+IF(OR(INDEX(10_Lieux!$H:$H,U2174)="Premium",INDEX(10_Lieux!$H:$H,V2174)="Premium"),p_prem,0))</f>
        <v>50</v>
      </c>
      <c r="I2174" s="14" t="n">
        <f aca="false">ROUND(W2174*p_facteur,0)</f>
        <v>923</v>
      </c>
      <c r="J2174" s="14" t="str">
        <f aca="false">IF(X2174&lt;60,X2174&amp;" min",INT(X2174/60)&amp;" h"&amp;IF(MOD(X2174,60)=0,""," "&amp;TEXT(MOD(X2174,60),"00")))</f>
        <v>9 h 45</v>
      </c>
      <c r="K2174" s="14" t="str">
        <f aca="false">IF(S2174&lt;&gt;T2174,"Oui","Non")</f>
        <v>Oui</v>
      </c>
      <c r="L2174" s="14" t="str">
        <f aca="false">IF(AND(INDEX(10_Lieux!$B:$B,U2174)="Ville",INDEX(10_Lieux!$B:$B,V2174)="Ville"),"/chauffeur-prive/"&amp;INDEX(10_Lieux!$E:$E,U2174)&amp;"-"&amp;INDEX(10_Lieux!$E:$E,V2174)&amp;"/","/chauffeur-prive/"&amp;INDEX(10_Lieux!$E:$E,U2174)&amp;"/"&amp;INDEX(10_Lieux!$E:$E,V2174)&amp;"/")</f>
        <v>/chauffeur-prive/aeroport-samedan-engadine/toulouse/</v>
      </c>
      <c r="M2174" s="14" t="str">
        <f aca="false">IFERROR(INDEX($L:$L,MATCH(B2174&amp;"|"&amp;A2174,$Z:$Z,0)),"—")</f>
        <v>/chauffeur-prive/toulouse/aeroport-samedan-engadine/</v>
      </c>
      <c r="N2174" s="14" t="str">
        <f aca="false">IF(LEN("Chauffeur privé "&amp;INDEX(10_Lieux!$J:$J,U2174)&amp;" → "&amp;INDEX(10_Lieux!$J:$J,V2174)&amp;" | 24h/24")&gt;60,"Chauffeur privé "&amp;INDEX(10_Lieux!$J:$J,U2174)&amp;" → "&amp;INDEX(10_Lieux!$J:$J,V2174),"Chauffeur privé "&amp;INDEX(10_Lieux!$J:$J,U2174)&amp;" → "&amp;INDEX(10_Lieux!$J:$J,V2174)&amp;" | 24h/24")</f>
        <v>Chauffeur privé Aéroport de Samedan → Toulouse | 24h/24</v>
      </c>
      <c r="O2174" s="14" t="n">
        <f aca="false">LEN(N2174)</f>
        <v>55</v>
      </c>
      <c r="P2174" s="14" t="str">
        <f aca="false">"Chauffeur privé "&amp;INDEX(10_Lieux!$K:$K,U2174)&amp;" vers "&amp;INDEX(10_Lieux!$L:$L,V2174)</f>
        <v>Chauffeur privé de l'aéroport de Samedan vers Toulouse</v>
      </c>
      <c r="Q2174" s="14" t="str">
        <f aca="false">"Chauffeur privé "&amp;INDEX(10_Lieux!$K:$K,U2174)&amp;" vers "&amp;INDEX(10_Lieux!$L:$L,V2174)&amp;" : env. "&amp;I2174&amp;" km, "&amp;J2174&amp;" de route. Devis personnalisé, standard 24h/24 et 7j/7."</f>
        <v>Chauffeur privé de l'aéroport de Samedan vers Toulouse : env. 923 km, 9 h 45 de route. Devis personnalisé, standard 24h/24 et 7j/7.</v>
      </c>
      <c r="R2174" s="14" t="n">
        <f aca="false">LEN(Q2174)</f>
        <v>131</v>
      </c>
      <c r="S2174" s="14" t="str">
        <f aca="false">INDEX(10_Lieux!$C:$C,U2174)</f>
        <v>Suisse</v>
      </c>
      <c r="T2174" s="14" t="str">
        <f aca="false">INDEX(10_Lieux!$C:$C,V2174)</f>
        <v>France</v>
      </c>
      <c r="U2174" s="14" t="n">
        <f aca="false">MATCH(A2174,10_Lieux!$A:$A,0)</f>
        <v>188</v>
      </c>
      <c r="V2174" s="14" t="n">
        <f aca="false">MATCH(B2174,10_Lieux!$A:$A,0)</f>
        <v>70</v>
      </c>
      <c r="W2174" s="14" t="n">
        <f aca="false">ROUND(6371*2*ASIN(SQRT(SIN(RADIANS(INDEX(10_Lieux!$F:$F,V2174)-INDEX(10_Lieux!$F:$F,U2174))/2)^2+COS(RADIANS(INDEX(10_Lieux!$F:$F,U2174)))*COS(RADIANS(INDEX(10_Lieux!$F:$F,V2174)))*SIN(RADIANS(INDEX(10_Lieux!$G:$G,V2174)-INDEX(10_Lieux!$G:$G,U2174))/2)^2)),1)</f>
        <v>738</v>
      </c>
      <c r="X2174" s="14" t="n">
        <f aca="false">ROUND(I2174/IF(I2174&lt;p_seuil_vitesse,p_vit_lente,p_vit_rapide)*60/15,0)*15</f>
        <v>585</v>
      </c>
      <c r="Y2174" s="14" t="n">
        <f aca="false">MAX(IF(INDEX(10_Lieux!$B:$B,U2174)&lt;&gt;"Ville",INDEX(10_Lieux!$I:$I,U2174),0),IF(INDEX(10_Lieux!$B:$B,V2174)&lt;&gt;"Ville",INDEX(10_Lieux!$I:$I,V2174),0))</f>
        <v>250</v>
      </c>
      <c r="Z2174" s="14" t="str">
        <f aca="false">A2174&amp;"|"&amp;B2174</f>
        <v>Engadin Airport|Toulouse</v>
      </c>
      <c r="AA2174" s="14" t="str">
        <f aca="false">IF(I2174&lt;p_local,"Local",IF(I2174&lt;p_vv_min,"Courte distance",IF(I2174&lt;p_tres_long,"Longue distance","Très longue distance")))</f>
        <v>Très longue distance</v>
      </c>
    </row>
    <row r="2175" customFormat="false" ht="15" hidden="false" customHeight="true" outlineLevel="0" collapsed="false">
      <c r="A2175" s="1" t="s">
        <v>132</v>
      </c>
      <c r="B2175" s="1" t="s">
        <v>2346</v>
      </c>
      <c r="C2175" s="1" t="s">
        <v>35</v>
      </c>
      <c r="D2175" s="1" t="s">
        <v>653</v>
      </c>
      <c r="E2175" s="1" t="s">
        <v>2358</v>
      </c>
      <c r="F2175" s="14" t="s">
        <v>40</v>
      </c>
      <c r="G2175" s="14" t="str">
        <f aca="false">IF(I2175&lt;p_local,"Local → page infra",IF(H2175&gt;=p_ph1,"Phase 1",IF(H2175&gt;=p_ph2,"Phase 2","Phase 3")))</f>
        <v>Phase 3</v>
      </c>
      <c r="H2175" s="14" t="n">
        <f aca="false">IF(I2175&lt;p_local,0,IF(C2175="Aéroport → Aéroport",p_pts_plein,IF(Y2175&gt;0,IF(I2175&lt;=Y2175,p_pts_plein,IF(I2175&lt;=p_mult2*Y2175,p_pts_moyen,p_pts_r3)),IF(I2175&gt;=p_vv_min,p_pts_plein,IF(I2175&gt;=p_vv_moy,p_pts_moyen,p_pts_court))))+IF(INDEX(10_Lieux!$D:$D,U2175)=1,p_prio1,p_prio2)+IF(INDEX(10_Lieux!$D:$D,V2175)=1,p_prio1,p_prio2)+IF(K2175="Oui",p_tf,0)+p_hub*((INDEX(10_Lieux!$H:$H,U2175)="Hub")+(INDEX(10_Lieux!$H:$H,V2175)="Hub"))+IF(OR(INDEX(10_Lieux!$H:$H,U2175)="Premium",INDEX(10_Lieux!$H:$H,V2175)="Premium"),p_prem,0))</f>
        <v>50</v>
      </c>
      <c r="I2175" s="14" t="n">
        <f aca="false">ROUND(W2175*p_facteur,0)</f>
        <v>923</v>
      </c>
      <c r="J2175" s="14" t="str">
        <f aca="false">IF(X2175&lt;60,X2175&amp;" min",INT(X2175/60)&amp;" h"&amp;IF(MOD(X2175,60)=0,""," "&amp;TEXT(MOD(X2175,60),"00")))</f>
        <v>9 h 45</v>
      </c>
      <c r="K2175" s="14" t="str">
        <f aca="false">IF(S2175&lt;&gt;T2175,"Oui","Non")</f>
        <v>Oui</v>
      </c>
      <c r="L2175" s="14" t="str">
        <f aca="false">IF(AND(INDEX(10_Lieux!$B:$B,U2175)="Ville",INDEX(10_Lieux!$B:$B,V2175)="Ville"),"/chauffeur-prive/"&amp;INDEX(10_Lieux!$E:$E,U2175)&amp;"-"&amp;INDEX(10_Lieux!$E:$E,V2175)&amp;"/","/chauffeur-prive/"&amp;INDEX(10_Lieux!$E:$E,U2175)&amp;"/"&amp;INDEX(10_Lieux!$E:$E,V2175)&amp;"/")</f>
        <v>/chauffeur-prive/toulouse/aeroport-samedan-engadine/</v>
      </c>
      <c r="M2175" s="14" t="str">
        <f aca="false">IFERROR(INDEX($L:$L,MATCH(B2175&amp;"|"&amp;A2175,$Z:$Z,0)),"—")</f>
        <v>/chauffeur-prive/aeroport-samedan-engadine/toulouse/</v>
      </c>
      <c r="N2175" s="14" t="str">
        <f aca="false">IF(LEN("Chauffeur privé "&amp;INDEX(10_Lieux!$J:$J,U2175)&amp;" → "&amp;INDEX(10_Lieux!$J:$J,V2175)&amp;" | 24h/24")&gt;60,"Chauffeur privé "&amp;INDEX(10_Lieux!$J:$J,U2175)&amp;" → "&amp;INDEX(10_Lieux!$J:$J,V2175),"Chauffeur privé "&amp;INDEX(10_Lieux!$J:$J,U2175)&amp;" → "&amp;INDEX(10_Lieux!$J:$J,V2175)&amp;" | 24h/24")</f>
        <v>Chauffeur privé Toulouse → Aéroport de Samedan | 24h/24</v>
      </c>
      <c r="O2175" s="14" t="n">
        <f aca="false">LEN(N2175)</f>
        <v>55</v>
      </c>
      <c r="P2175" s="14" t="str">
        <f aca="false">"Chauffeur privé "&amp;INDEX(10_Lieux!$K:$K,U2175)&amp;" vers "&amp;INDEX(10_Lieux!$L:$L,V2175)</f>
        <v>Chauffeur privé de Toulouse vers l'aéroport de Samedan</v>
      </c>
      <c r="Q2175" s="14" t="str">
        <f aca="false">"Chauffeur privé "&amp;INDEX(10_Lieux!$K:$K,U2175)&amp;" vers "&amp;INDEX(10_Lieux!$L:$L,V2175)&amp;" : env. "&amp;I2175&amp;" km, "&amp;J2175&amp;" de route. Devis personnalisé, standard 24h/24 et 7j/7."</f>
        <v>Chauffeur privé de Toulouse vers l'aéroport de Samedan : env. 923 km, 9 h 45 de route. Devis personnalisé, standard 24h/24 et 7j/7.</v>
      </c>
      <c r="R2175" s="14" t="n">
        <f aca="false">LEN(Q2175)</f>
        <v>131</v>
      </c>
      <c r="S2175" s="14" t="str">
        <f aca="false">INDEX(10_Lieux!$C:$C,U2175)</f>
        <v>France</v>
      </c>
      <c r="T2175" s="14" t="str">
        <f aca="false">INDEX(10_Lieux!$C:$C,V2175)</f>
        <v>Suisse</v>
      </c>
      <c r="U2175" s="14" t="n">
        <f aca="false">MATCH(A2175,10_Lieux!$A:$A,0)</f>
        <v>70</v>
      </c>
      <c r="V2175" s="14" t="n">
        <f aca="false">MATCH(B2175,10_Lieux!$A:$A,0)</f>
        <v>188</v>
      </c>
      <c r="W2175" s="14" t="n">
        <f aca="false">ROUND(6371*2*ASIN(SQRT(SIN(RADIANS(INDEX(10_Lieux!$F:$F,V2175)-INDEX(10_Lieux!$F:$F,U2175))/2)^2+COS(RADIANS(INDEX(10_Lieux!$F:$F,U2175)))*COS(RADIANS(INDEX(10_Lieux!$F:$F,V2175)))*SIN(RADIANS(INDEX(10_Lieux!$G:$G,V2175)-INDEX(10_Lieux!$G:$G,U2175))/2)^2)),1)</f>
        <v>738</v>
      </c>
      <c r="X2175" s="14" t="n">
        <f aca="false">ROUND(I2175/IF(I2175&lt;p_seuil_vitesse,p_vit_lente,p_vit_rapide)*60/15,0)*15</f>
        <v>585</v>
      </c>
      <c r="Y2175" s="14" t="n">
        <f aca="false">MAX(IF(INDEX(10_Lieux!$B:$B,U2175)&lt;&gt;"Ville",INDEX(10_Lieux!$I:$I,U2175),0),IF(INDEX(10_Lieux!$B:$B,V2175)&lt;&gt;"Ville",INDEX(10_Lieux!$I:$I,V2175),0))</f>
        <v>250</v>
      </c>
      <c r="Z2175" s="14" t="str">
        <f aca="false">A2175&amp;"|"&amp;B2175</f>
        <v>Toulouse|Engadin Airport</v>
      </c>
      <c r="AA2175" s="14" t="str">
        <f aca="false">IF(I2175&lt;p_local,"Local",IF(I2175&lt;p_vv_min,"Courte distance",IF(I2175&lt;p_tres_long,"Longue distance","Très longue distance")))</f>
        <v>Très longue distance</v>
      </c>
    </row>
    <row r="2176" customFormat="false" ht="15" hidden="false" customHeight="true" outlineLevel="0" collapsed="false">
      <c r="A2176" s="1" t="s">
        <v>2346</v>
      </c>
      <c r="B2176" s="1" t="s">
        <v>134</v>
      </c>
      <c r="C2176" s="1" t="s">
        <v>34</v>
      </c>
      <c r="D2176" s="1" t="s">
        <v>653</v>
      </c>
      <c r="E2176" s="1" t="s">
        <v>2359</v>
      </c>
      <c r="F2176" s="14" t="s">
        <v>40</v>
      </c>
      <c r="G2176" s="14" t="str">
        <f aca="false">IF(I2176&lt;p_local,"Local → page infra",IF(H2176&gt;=p_ph1,"Phase 1",IF(H2176&gt;=p_ph2,"Phase 2","Phase 3")))</f>
        <v>Phase 3</v>
      </c>
      <c r="H2176" s="14" t="n">
        <f aca="false">IF(I2176&lt;p_local,0,IF(C2176="Aéroport → Aéroport",p_pts_plein,IF(Y2176&gt;0,IF(I2176&lt;=Y2176,p_pts_plein,IF(I2176&lt;=p_mult2*Y2176,p_pts_moyen,p_pts_r3)),IF(I2176&gt;=p_vv_min,p_pts_plein,IF(I2176&gt;=p_vv_moy,p_pts_moyen,p_pts_court))))+IF(INDEX(10_Lieux!$D:$D,U2176)=1,p_prio1,p_prio2)+IF(INDEX(10_Lieux!$D:$D,V2176)=1,p_prio1,p_prio2)+IF(K2176="Oui",p_tf,0)+p_hub*((INDEX(10_Lieux!$H:$H,U2176)="Hub")+(INDEX(10_Lieux!$H:$H,V2176)="Hub"))+IF(OR(INDEX(10_Lieux!$H:$H,U2176)="Premium",INDEX(10_Lieux!$H:$H,V2176)="Premium"),p_prem,0))</f>
        <v>50</v>
      </c>
      <c r="I2176" s="14" t="n">
        <f aca="false">ROUND(W2176*p_facteur,0)</f>
        <v>847</v>
      </c>
      <c r="J2176" s="14" t="str">
        <f aca="false">IF(X2176&lt;60,X2176&amp;" min",INT(X2176/60)&amp;" h"&amp;IF(MOD(X2176,60)=0,""," "&amp;TEXT(MOD(X2176,60),"00")))</f>
        <v>9 h</v>
      </c>
      <c r="K2176" s="14" t="str">
        <f aca="false">IF(S2176&lt;&gt;T2176,"Oui","Non")</f>
        <v>Oui</v>
      </c>
      <c r="L2176" s="14" t="str">
        <f aca="false">IF(AND(INDEX(10_Lieux!$B:$B,U2176)="Ville",INDEX(10_Lieux!$B:$B,V2176)="Ville"),"/chauffeur-prive/"&amp;INDEX(10_Lieux!$E:$E,U2176)&amp;"-"&amp;INDEX(10_Lieux!$E:$E,V2176)&amp;"/","/chauffeur-prive/"&amp;INDEX(10_Lieux!$E:$E,U2176)&amp;"/"&amp;INDEX(10_Lieux!$E:$E,V2176)&amp;"/")</f>
        <v>/chauffeur-prive/aeroport-samedan-engadine/lille/</v>
      </c>
      <c r="M2176" s="14" t="str">
        <f aca="false">IFERROR(INDEX($L:$L,MATCH(B2176&amp;"|"&amp;A2176,$Z:$Z,0)),"—")</f>
        <v>/chauffeur-prive/lille/aeroport-samedan-engadine/</v>
      </c>
      <c r="N2176" s="14" t="str">
        <f aca="false">IF(LEN("Chauffeur privé "&amp;INDEX(10_Lieux!$J:$J,U2176)&amp;" → "&amp;INDEX(10_Lieux!$J:$J,V2176)&amp;" | 24h/24")&gt;60,"Chauffeur privé "&amp;INDEX(10_Lieux!$J:$J,U2176)&amp;" → "&amp;INDEX(10_Lieux!$J:$J,V2176),"Chauffeur privé "&amp;INDEX(10_Lieux!$J:$J,U2176)&amp;" → "&amp;INDEX(10_Lieux!$J:$J,V2176)&amp;" | 24h/24")</f>
        <v>Chauffeur privé Aéroport de Samedan → Lille | 24h/24</v>
      </c>
      <c r="O2176" s="14" t="n">
        <f aca="false">LEN(N2176)</f>
        <v>52</v>
      </c>
      <c r="P2176" s="14" t="str">
        <f aca="false">"Chauffeur privé "&amp;INDEX(10_Lieux!$K:$K,U2176)&amp;" vers "&amp;INDEX(10_Lieux!$L:$L,V2176)</f>
        <v>Chauffeur privé de l'aéroport de Samedan vers Lille</v>
      </c>
      <c r="Q2176" s="14" t="str">
        <f aca="false">"Chauffeur privé "&amp;INDEX(10_Lieux!$K:$K,U2176)&amp;" vers "&amp;INDEX(10_Lieux!$L:$L,V2176)&amp;" : env. "&amp;I2176&amp;" km, "&amp;J2176&amp;" de route. Devis personnalisé, standard 24h/24 et 7j/7."</f>
        <v>Chauffeur privé de l'aéroport de Samedan vers Lille : env. 847 km, 9 h de route. Devis personnalisé, standard 24h/24 et 7j/7.</v>
      </c>
      <c r="R2176" s="14" t="n">
        <f aca="false">LEN(Q2176)</f>
        <v>125</v>
      </c>
      <c r="S2176" s="14" t="str">
        <f aca="false">INDEX(10_Lieux!$C:$C,U2176)</f>
        <v>Suisse</v>
      </c>
      <c r="T2176" s="14" t="str">
        <f aca="false">INDEX(10_Lieux!$C:$C,V2176)</f>
        <v>France</v>
      </c>
      <c r="U2176" s="14" t="n">
        <f aca="false">MATCH(A2176,10_Lieux!$A:$A,0)</f>
        <v>188</v>
      </c>
      <c r="V2176" s="14" t="n">
        <f aca="false">MATCH(B2176,10_Lieux!$A:$A,0)</f>
        <v>37</v>
      </c>
      <c r="W2176" s="14" t="n">
        <f aca="false">ROUND(6371*2*ASIN(SQRT(SIN(RADIANS(INDEX(10_Lieux!$F:$F,V2176)-INDEX(10_Lieux!$F:$F,U2176))/2)^2+COS(RADIANS(INDEX(10_Lieux!$F:$F,U2176)))*COS(RADIANS(INDEX(10_Lieux!$F:$F,V2176)))*SIN(RADIANS(INDEX(10_Lieux!$G:$G,V2176)-INDEX(10_Lieux!$G:$G,U2176))/2)^2)),1)</f>
        <v>677.4</v>
      </c>
      <c r="X2176" s="14" t="n">
        <f aca="false">ROUND(I2176/IF(I2176&lt;p_seuil_vitesse,p_vit_lente,p_vit_rapide)*60/15,0)*15</f>
        <v>540</v>
      </c>
      <c r="Y2176" s="14" t="n">
        <f aca="false">MAX(IF(INDEX(10_Lieux!$B:$B,U2176)&lt;&gt;"Ville",INDEX(10_Lieux!$I:$I,U2176),0),IF(INDEX(10_Lieux!$B:$B,V2176)&lt;&gt;"Ville",INDEX(10_Lieux!$I:$I,V2176),0))</f>
        <v>250</v>
      </c>
      <c r="Z2176" s="14" t="str">
        <f aca="false">A2176&amp;"|"&amp;B2176</f>
        <v>Engadin Airport|Lille</v>
      </c>
      <c r="AA2176" s="14" t="str">
        <f aca="false">IF(I2176&lt;p_local,"Local",IF(I2176&lt;p_vv_min,"Courte distance",IF(I2176&lt;p_tres_long,"Longue distance","Très longue distance")))</f>
        <v>Très longue distance</v>
      </c>
    </row>
    <row r="2177" customFormat="false" ht="15" hidden="false" customHeight="true" outlineLevel="0" collapsed="false">
      <c r="A2177" s="1" t="s">
        <v>134</v>
      </c>
      <c r="B2177" s="1" t="s">
        <v>2346</v>
      </c>
      <c r="C2177" s="1" t="s">
        <v>35</v>
      </c>
      <c r="D2177" s="1" t="s">
        <v>653</v>
      </c>
      <c r="E2177" s="1" t="s">
        <v>2360</v>
      </c>
      <c r="F2177" s="14" t="s">
        <v>40</v>
      </c>
      <c r="G2177" s="14" t="str">
        <f aca="false">IF(I2177&lt;p_local,"Local → page infra",IF(H2177&gt;=p_ph1,"Phase 1",IF(H2177&gt;=p_ph2,"Phase 2","Phase 3")))</f>
        <v>Phase 3</v>
      </c>
      <c r="H2177" s="14" t="n">
        <f aca="false">IF(I2177&lt;p_local,0,IF(C2177="Aéroport → Aéroport",p_pts_plein,IF(Y2177&gt;0,IF(I2177&lt;=Y2177,p_pts_plein,IF(I2177&lt;=p_mult2*Y2177,p_pts_moyen,p_pts_r3)),IF(I2177&gt;=p_vv_min,p_pts_plein,IF(I2177&gt;=p_vv_moy,p_pts_moyen,p_pts_court))))+IF(INDEX(10_Lieux!$D:$D,U2177)=1,p_prio1,p_prio2)+IF(INDEX(10_Lieux!$D:$D,V2177)=1,p_prio1,p_prio2)+IF(K2177="Oui",p_tf,0)+p_hub*((INDEX(10_Lieux!$H:$H,U2177)="Hub")+(INDEX(10_Lieux!$H:$H,V2177)="Hub"))+IF(OR(INDEX(10_Lieux!$H:$H,U2177)="Premium",INDEX(10_Lieux!$H:$H,V2177)="Premium"),p_prem,0))</f>
        <v>50</v>
      </c>
      <c r="I2177" s="14" t="n">
        <f aca="false">ROUND(W2177*p_facteur,0)</f>
        <v>847</v>
      </c>
      <c r="J2177" s="14" t="str">
        <f aca="false">IF(X2177&lt;60,X2177&amp;" min",INT(X2177/60)&amp;" h"&amp;IF(MOD(X2177,60)=0,""," "&amp;TEXT(MOD(X2177,60),"00")))</f>
        <v>9 h</v>
      </c>
      <c r="K2177" s="14" t="str">
        <f aca="false">IF(S2177&lt;&gt;T2177,"Oui","Non")</f>
        <v>Oui</v>
      </c>
      <c r="L2177" s="14" t="str">
        <f aca="false">IF(AND(INDEX(10_Lieux!$B:$B,U2177)="Ville",INDEX(10_Lieux!$B:$B,V2177)="Ville"),"/chauffeur-prive/"&amp;INDEX(10_Lieux!$E:$E,U2177)&amp;"-"&amp;INDEX(10_Lieux!$E:$E,V2177)&amp;"/","/chauffeur-prive/"&amp;INDEX(10_Lieux!$E:$E,U2177)&amp;"/"&amp;INDEX(10_Lieux!$E:$E,V2177)&amp;"/")</f>
        <v>/chauffeur-prive/lille/aeroport-samedan-engadine/</v>
      </c>
      <c r="M2177" s="14" t="str">
        <f aca="false">IFERROR(INDEX($L:$L,MATCH(B2177&amp;"|"&amp;A2177,$Z:$Z,0)),"—")</f>
        <v>/chauffeur-prive/aeroport-samedan-engadine/lille/</v>
      </c>
      <c r="N2177" s="14" t="str">
        <f aca="false">IF(LEN("Chauffeur privé "&amp;INDEX(10_Lieux!$J:$J,U2177)&amp;" → "&amp;INDEX(10_Lieux!$J:$J,V2177)&amp;" | 24h/24")&gt;60,"Chauffeur privé "&amp;INDEX(10_Lieux!$J:$J,U2177)&amp;" → "&amp;INDEX(10_Lieux!$J:$J,V2177),"Chauffeur privé "&amp;INDEX(10_Lieux!$J:$J,U2177)&amp;" → "&amp;INDEX(10_Lieux!$J:$J,V2177)&amp;" | 24h/24")</f>
        <v>Chauffeur privé Lille → Aéroport de Samedan | 24h/24</v>
      </c>
      <c r="O2177" s="14" t="n">
        <f aca="false">LEN(N2177)</f>
        <v>52</v>
      </c>
      <c r="P2177" s="14" t="str">
        <f aca="false">"Chauffeur privé "&amp;INDEX(10_Lieux!$K:$K,U2177)&amp;" vers "&amp;INDEX(10_Lieux!$L:$L,V2177)</f>
        <v>Chauffeur privé de Lille vers l'aéroport de Samedan</v>
      </c>
      <c r="Q2177" s="14" t="str">
        <f aca="false">"Chauffeur privé "&amp;INDEX(10_Lieux!$K:$K,U2177)&amp;" vers "&amp;INDEX(10_Lieux!$L:$L,V2177)&amp;" : env. "&amp;I2177&amp;" km, "&amp;J2177&amp;" de route. Devis personnalisé, standard 24h/24 et 7j/7."</f>
        <v>Chauffeur privé de Lille vers l'aéroport de Samedan : env. 847 km, 9 h de route. Devis personnalisé, standard 24h/24 et 7j/7.</v>
      </c>
      <c r="R2177" s="14" t="n">
        <f aca="false">LEN(Q2177)</f>
        <v>125</v>
      </c>
      <c r="S2177" s="14" t="str">
        <f aca="false">INDEX(10_Lieux!$C:$C,U2177)</f>
        <v>France</v>
      </c>
      <c r="T2177" s="14" t="str">
        <f aca="false">INDEX(10_Lieux!$C:$C,V2177)</f>
        <v>Suisse</v>
      </c>
      <c r="U2177" s="14" t="n">
        <f aca="false">MATCH(A2177,10_Lieux!$A:$A,0)</f>
        <v>37</v>
      </c>
      <c r="V2177" s="14" t="n">
        <f aca="false">MATCH(B2177,10_Lieux!$A:$A,0)</f>
        <v>188</v>
      </c>
      <c r="W2177" s="14" t="n">
        <f aca="false">ROUND(6371*2*ASIN(SQRT(SIN(RADIANS(INDEX(10_Lieux!$F:$F,V2177)-INDEX(10_Lieux!$F:$F,U2177))/2)^2+COS(RADIANS(INDEX(10_Lieux!$F:$F,U2177)))*COS(RADIANS(INDEX(10_Lieux!$F:$F,V2177)))*SIN(RADIANS(INDEX(10_Lieux!$G:$G,V2177)-INDEX(10_Lieux!$G:$G,U2177))/2)^2)),1)</f>
        <v>677.4</v>
      </c>
      <c r="X2177" s="14" t="n">
        <f aca="false">ROUND(I2177/IF(I2177&lt;p_seuil_vitesse,p_vit_lente,p_vit_rapide)*60/15,0)*15</f>
        <v>540</v>
      </c>
      <c r="Y2177" s="14" t="n">
        <f aca="false">MAX(IF(INDEX(10_Lieux!$B:$B,U2177)&lt;&gt;"Ville",INDEX(10_Lieux!$I:$I,U2177),0),IF(INDEX(10_Lieux!$B:$B,V2177)&lt;&gt;"Ville",INDEX(10_Lieux!$I:$I,V2177),0))</f>
        <v>250</v>
      </c>
      <c r="Z2177" s="14" t="str">
        <f aca="false">A2177&amp;"|"&amp;B2177</f>
        <v>Lille|Engadin Airport</v>
      </c>
      <c r="AA2177" s="14" t="str">
        <f aca="false">IF(I2177&lt;p_local,"Local",IF(I2177&lt;p_vv_min,"Courte distance",IF(I2177&lt;p_tres_long,"Longue distance","Très longue distance")))</f>
        <v>Très longue distance</v>
      </c>
    </row>
    <row r="2178" customFormat="false" ht="15" hidden="false" customHeight="true" outlineLevel="0" collapsed="false">
      <c r="A2178" s="1" t="s">
        <v>2346</v>
      </c>
      <c r="B2178" s="1" t="s">
        <v>136</v>
      </c>
      <c r="C2178" s="1" t="s">
        <v>34</v>
      </c>
      <c r="D2178" s="1" t="s">
        <v>653</v>
      </c>
      <c r="E2178" s="1" t="s">
        <v>2361</v>
      </c>
      <c r="F2178" s="14" t="s">
        <v>40</v>
      </c>
      <c r="G2178" s="14" t="str">
        <f aca="false">IF(I2178&lt;p_local,"Local → page infra",IF(H2178&gt;=p_ph1,"Phase 1",IF(H2178&gt;=p_ph2,"Phase 2","Phase 3")))</f>
        <v>Phase 2</v>
      </c>
      <c r="H2178" s="14" t="n">
        <f aca="false">IF(I2178&lt;p_local,0,IF(C2178="Aéroport → Aéroport",p_pts_plein,IF(Y2178&gt;0,IF(I2178&lt;=Y2178,p_pts_plein,IF(I2178&lt;=p_mult2*Y2178,p_pts_moyen,p_pts_r3)),IF(I2178&gt;=p_vv_min,p_pts_plein,IF(I2178&gt;=p_vv_moy,p_pts_moyen,p_pts_court))))+IF(INDEX(10_Lieux!$D:$D,U2178)=1,p_prio1,p_prio2)+IF(INDEX(10_Lieux!$D:$D,V2178)=1,p_prio1,p_prio2)+IF(K2178="Oui",p_tf,0)+p_hub*((INDEX(10_Lieux!$H:$H,U2178)="Hub")+(INDEX(10_Lieux!$H:$H,V2178)="Hub"))+IF(OR(INDEX(10_Lieux!$H:$H,U2178)="Premium",INDEX(10_Lieux!$H:$H,V2178)="Premium"),p_prem,0))</f>
        <v>65</v>
      </c>
      <c r="I2178" s="14" t="n">
        <f aca="false">ROUND(W2178*p_facteur,0)</f>
        <v>347</v>
      </c>
      <c r="J2178" s="14" t="str">
        <f aca="false">IF(X2178&lt;60,X2178&amp;" min",INT(X2178/60)&amp;" h"&amp;IF(MOD(X2178,60)=0,""," "&amp;TEXT(MOD(X2178,60),"00")))</f>
        <v>3 h 45</v>
      </c>
      <c r="K2178" s="14" t="str">
        <f aca="false">IF(S2178&lt;&gt;T2178,"Oui","Non")</f>
        <v>Oui</v>
      </c>
      <c r="L2178" s="14" t="str">
        <f aca="false">IF(AND(INDEX(10_Lieux!$B:$B,U2178)="Ville",INDEX(10_Lieux!$B:$B,V2178)="Ville"),"/chauffeur-prive/"&amp;INDEX(10_Lieux!$E:$E,U2178)&amp;"-"&amp;INDEX(10_Lieux!$E:$E,V2178)&amp;"/","/chauffeur-prive/"&amp;INDEX(10_Lieux!$E:$E,U2178)&amp;"/"&amp;INDEX(10_Lieux!$E:$E,V2178)&amp;"/")</f>
        <v>/chauffeur-prive/aeroport-samedan-engadine/strasbourg/</v>
      </c>
      <c r="M2178" s="14" t="str">
        <f aca="false">IFERROR(INDEX($L:$L,MATCH(B2178&amp;"|"&amp;A2178,$Z:$Z,0)),"—")</f>
        <v>/chauffeur-prive/strasbourg/aeroport-samedan-engadine/</v>
      </c>
      <c r="N2178" s="14" t="str">
        <f aca="false">IF(LEN("Chauffeur privé "&amp;INDEX(10_Lieux!$J:$J,U2178)&amp;" → "&amp;INDEX(10_Lieux!$J:$J,V2178)&amp;" | 24h/24")&gt;60,"Chauffeur privé "&amp;INDEX(10_Lieux!$J:$J,U2178)&amp;" → "&amp;INDEX(10_Lieux!$J:$J,V2178),"Chauffeur privé "&amp;INDEX(10_Lieux!$J:$J,U2178)&amp;" → "&amp;INDEX(10_Lieux!$J:$J,V2178)&amp;" | 24h/24")</f>
        <v>Chauffeur privé Aéroport de Samedan → Strasbourg | 24h/24</v>
      </c>
      <c r="O2178" s="14" t="n">
        <f aca="false">LEN(N2178)</f>
        <v>57</v>
      </c>
      <c r="P2178" s="14" t="str">
        <f aca="false">"Chauffeur privé "&amp;INDEX(10_Lieux!$K:$K,U2178)&amp;" vers "&amp;INDEX(10_Lieux!$L:$L,V2178)</f>
        <v>Chauffeur privé de l'aéroport de Samedan vers Strasbourg</v>
      </c>
      <c r="Q2178" s="14" t="str">
        <f aca="false">"Chauffeur privé "&amp;INDEX(10_Lieux!$K:$K,U2178)&amp;" vers "&amp;INDEX(10_Lieux!$L:$L,V2178)&amp;" : env. "&amp;I2178&amp;" km, "&amp;J2178&amp;" de route. Devis personnalisé, standard 24h/24 et 7j/7."</f>
        <v>Chauffeur privé de l'aéroport de Samedan vers Strasbourg : env. 347 km, 3 h 45 de route. Devis personnalisé, standard 24h/24 et 7j/7.</v>
      </c>
      <c r="R2178" s="14" t="n">
        <f aca="false">LEN(Q2178)</f>
        <v>133</v>
      </c>
      <c r="S2178" s="14" t="str">
        <f aca="false">INDEX(10_Lieux!$C:$C,U2178)</f>
        <v>Suisse</v>
      </c>
      <c r="T2178" s="14" t="str">
        <f aca="false">INDEX(10_Lieux!$C:$C,V2178)</f>
        <v>France</v>
      </c>
      <c r="U2178" s="14" t="n">
        <f aca="false">MATCH(A2178,10_Lieux!$A:$A,0)</f>
        <v>188</v>
      </c>
      <c r="V2178" s="14" t="n">
        <f aca="false">MATCH(B2178,10_Lieux!$A:$A,0)</f>
        <v>29</v>
      </c>
      <c r="W2178" s="14" t="n">
        <f aca="false">ROUND(6371*2*ASIN(SQRT(SIN(RADIANS(INDEX(10_Lieux!$F:$F,V2178)-INDEX(10_Lieux!$F:$F,U2178))/2)^2+COS(RADIANS(INDEX(10_Lieux!$F:$F,U2178)))*COS(RADIANS(INDEX(10_Lieux!$F:$F,V2178)))*SIN(RADIANS(INDEX(10_Lieux!$G:$G,V2178)-INDEX(10_Lieux!$G:$G,U2178))/2)^2)),1)</f>
        <v>277.5</v>
      </c>
      <c r="X2178" s="14" t="n">
        <f aca="false">ROUND(I2178/IF(I2178&lt;p_seuil_vitesse,p_vit_lente,p_vit_rapide)*60/15,0)*15</f>
        <v>225</v>
      </c>
      <c r="Y2178" s="14" t="n">
        <f aca="false">MAX(IF(INDEX(10_Lieux!$B:$B,U2178)&lt;&gt;"Ville",INDEX(10_Lieux!$I:$I,U2178),0),IF(INDEX(10_Lieux!$B:$B,V2178)&lt;&gt;"Ville",INDEX(10_Lieux!$I:$I,V2178),0))</f>
        <v>250</v>
      </c>
      <c r="Z2178" s="14" t="str">
        <f aca="false">A2178&amp;"|"&amp;B2178</f>
        <v>Engadin Airport|Strasbourg</v>
      </c>
      <c r="AA2178" s="14" t="str">
        <f aca="false">IF(I2178&lt;p_local,"Local",IF(I2178&lt;p_vv_min,"Courte distance",IF(I2178&lt;p_tres_long,"Longue distance","Très longue distance")))</f>
        <v>Longue distance</v>
      </c>
    </row>
    <row r="2179" customFormat="false" ht="15" hidden="false" customHeight="true" outlineLevel="0" collapsed="false">
      <c r="A2179" s="1" t="s">
        <v>136</v>
      </c>
      <c r="B2179" s="1" t="s">
        <v>2346</v>
      </c>
      <c r="C2179" s="1" t="s">
        <v>35</v>
      </c>
      <c r="D2179" s="1" t="s">
        <v>653</v>
      </c>
      <c r="E2179" s="1" t="s">
        <v>2362</v>
      </c>
      <c r="F2179" s="14" t="s">
        <v>40</v>
      </c>
      <c r="G2179" s="14" t="str">
        <f aca="false">IF(I2179&lt;p_local,"Local → page infra",IF(H2179&gt;=p_ph1,"Phase 1",IF(H2179&gt;=p_ph2,"Phase 2","Phase 3")))</f>
        <v>Phase 2</v>
      </c>
      <c r="H2179" s="14" t="n">
        <f aca="false">IF(I2179&lt;p_local,0,IF(C2179="Aéroport → Aéroport",p_pts_plein,IF(Y2179&gt;0,IF(I2179&lt;=Y2179,p_pts_plein,IF(I2179&lt;=p_mult2*Y2179,p_pts_moyen,p_pts_r3)),IF(I2179&gt;=p_vv_min,p_pts_plein,IF(I2179&gt;=p_vv_moy,p_pts_moyen,p_pts_court))))+IF(INDEX(10_Lieux!$D:$D,U2179)=1,p_prio1,p_prio2)+IF(INDEX(10_Lieux!$D:$D,V2179)=1,p_prio1,p_prio2)+IF(K2179="Oui",p_tf,0)+p_hub*((INDEX(10_Lieux!$H:$H,U2179)="Hub")+(INDEX(10_Lieux!$H:$H,V2179)="Hub"))+IF(OR(INDEX(10_Lieux!$H:$H,U2179)="Premium",INDEX(10_Lieux!$H:$H,V2179)="Premium"),p_prem,0))</f>
        <v>65</v>
      </c>
      <c r="I2179" s="14" t="n">
        <f aca="false">ROUND(W2179*p_facteur,0)</f>
        <v>347</v>
      </c>
      <c r="J2179" s="14" t="str">
        <f aca="false">IF(X2179&lt;60,X2179&amp;" min",INT(X2179/60)&amp;" h"&amp;IF(MOD(X2179,60)=0,""," "&amp;TEXT(MOD(X2179,60),"00")))</f>
        <v>3 h 45</v>
      </c>
      <c r="K2179" s="14" t="str">
        <f aca="false">IF(S2179&lt;&gt;T2179,"Oui","Non")</f>
        <v>Oui</v>
      </c>
      <c r="L2179" s="14" t="str">
        <f aca="false">IF(AND(INDEX(10_Lieux!$B:$B,U2179)="Ville",INDEX(10_Lieux!$B:$B,V2179)="Ville"),"/chauffeur-prive/"&amp;INDEX(10_Lieux!$E:$E,U2179)&amp;"-"&amp;INDEX(10_Lieux!$E:$E,V2179)&amp;"/","/chauffeur-prive/"&amp;INDEX(10_Lieux!$E:$E,U2179)&amp;"/"&amp;INDEX(10_Lieux!$E:$E,V2179)&amp;"/")</f>
        <v>/chauffeur-prive/strasbourg/aeroport-samedan-engadine/</v>
      </c>
      <c r="M2179" s="14" t="str">
        <f aca="false">IFERROR(INDEX($L:$L,MATCH(B2179&amp;"|"&amp;A2179,$Z:$Z,0)),"—")</f>
        <v>/chauffeur-prive/aeroport-samedan-engadine/strasbourg/</v>
      </c>
      <c r="N2179" s="14" t="str">
        <f aca="false">IF(LEN("Chauffeur privé "&amp;INDEX(10_Lieux!$J:$J,U2179)&amp;" → "&amp;INDEX(10_Lieux!$J:$J,V2179)&amp;" | 24h/24")&gt;60,"Chauffeur privé "&amp;INDEX(10_Lieux!$J:$J,U2179)&amp;" → "&amp;INDEX(10_Lieux!$J:$J,V2179),"Chauffeur privé "&amp;INDEX(10_Lieux!$J:$J,U2179)&amp;" → "&amp;INDEX(10_Lieux!$J:$J,V2179)&amp;" | 24h/24")</f>
        <v>Chauffeur privé Strasbourg → Aéroport de Samedan | 24h/24</v>
      </c>
      <c r="O2179" s="14" t="n">
        <f aca="false">LEN(N2179)</f>
        <v>57</v>
      </c>
      <c r="P2179" s="14" t="str">
        <f aca="false">"Chauffeur privé "&amp;INDEX(10_Lieux!$K:$K,U2179)&amp;" vers "&amp;INDEX(10_Lieux!$L:$L,V2179)</f>
        <v>Chauffeur privé de Strasbourg vers l'aéroport de Samedan</v>
      </c>
      <c r="Q2179" s="14" t="str">
        <f aca="false">"Chauffeur privé "&amp;INDEX(10_Lieux!$K:$K,U2179)&amp;" vers "&amp;INDEX(10_Lieux!$L:$L,V2179)&amp;" : env. "&amp;I2179&amp;" km, "&amp;J2179&amp;" de route. Devis personnalisé, standard 24h/24 et 7j/7."</f>
        <v>Chauffeur privé de Strasbourg vers l'aéroport de Samedan : env. 347 km, 3 h 45 de route. Devis personnalisé, standard 24h/24 et 7j/7.</v>
      </c>
      <c r="R2179" s="14" t="n">
        <f aca="false">LEN(Q2179)</f>
        <v>133</v>
      </c>
      <c r="S2179" s="14" t="str">
        <f aca="false">INDEX(10_Lieux!$C:$C,U2179)</f>
        <v>France</v>
      </c>
      <c r="T2179" s="14" t="str">
        <f aca="false">INDEX(10_Lieux!$C:$C,V2179)</f>
        <v>Suisse</v>
      </c>
      <c r="U2179" s="14" t="n">
        <f aca="false">MATCH(A2179,10_Lieux!$A:$A,0)</f>
        <v>29</v>
      </c>
      <c r="V2179" s="14" t="n">
        <f aca="false">MATCH(B2179,10_Lieux!$A:$A,0)</f>
        <v>188</v>
      </c>
      <c r="W2179" s="14" t="n">
        <f aca="false">ROUND(6371*2*ASIN(SQRT(SIN(RADIANS(INDEX(10_Lieux!$F:$F,V2179)-INDEX(10_Lieux!$F:$F,U2179))/2)^2+COS(RADIANS(INDEX(10_Lieux!$F:$F,U2179)))*COS(RADIANS(INDEX(10_Lieux!$F:$F,V2179)))*SIN(RADIANS(INDEX(10_Lieux!$G:$G,V2179)-INDEX(10_Lieux!$G:$G,U2179))/2)^2)),1)</f>
        <v>277.5</v>
      </c>
      <c r="X2179" s="14" t="n">
        <f aca="false">ROUND(I2179/IF(I2179&lt;p_seuil_vitesse,p_vit_lente,p_vit_rapide)*60/15,0)*15</f>
        <v>225</v>
      </c>
      <c r="Y2179" s="14" t="n">
        <f aca="false">MAX(IF(INDEX(10_Lieux!$B:$B,U2179)&lt;&gt;"Ville",INDEX(10_Lieux!$I:$I,U2179),0),IF(INDEX(10_Lieux!$B:$B,V2179)&lt;&gt;"Ville",INDEX(10_Lieux!$I:$I,V2179),0))</f>
        <v>250</v>
      </c>
      <c r="Z2179" s="14" t="str">
        <f aca="false">A2179&amp;"|"&amp;B2179</f>
        <v>Strasbourg|Engadin Airport</v>
      </c>
      <c r="AA2179" s="14" t="str">
        <f aca="false">IF(I2179&lt;p_local,"Local",IF(I2179&lt;p_vv_min,"Courte distance",IF(I2179&lt;p_tres_long,"Longue distance","Très longue distance")))</f>
        <v>Longue distance</v>
      </c>
    </row>
    <row r="2180" customFormat="false" ht="15" hidden="false" customHeight="true" outlineLevel="0" collapsed="false">
      <c r="A2180" s="1" t="s">
        <v>2346</v>
      </c>
      <c r="B2180" s="1" t="s">
        <v>138</v>
      </c>
      <c r="C2180" s="1" t="s">
        <v>34</v>
      </c>
      <c r="D2180" s="1" t="s">
        <v>653</v>
      </c>
      <c r="E2180" s="1" t="s">
        <v>2363</v>
      </c>
      <c r="F2180" s="14" t="s">
        <v>40</v>
      </c>
      <c r="G2180" s="14" t="str">
        <f aca="false">IF(I2180&lt;p_local,"Local → page infra",IF(H2180&gt;=p_ph1,"Phase 1",IF(H2180&gt;=p_ph2,"Phase 2","Phase 3")))</f>
        <v>Phase 3</v>
      </c>
      <c r="H2180" s="14" t="n">
        <f aca="false">IF(I2180&lt;p_local,0,IF(C2180="Aéroport → Aéroport",p_pts_plein,IF(Y2180&gt;0,IF(I2180&lt;=Y2180,p_pts_plein,IF(I2180&lt;=p_mult2*Y2180,p_pts_moyen,p_pts_r3)),IF(I2180&gt;=p_vv_min,p_pts_plein,IF(I2180&gt;=p_vv_moy,p_pts_moyen,p_pts_court))))+IF(INDEX(10_Lieux!$D:$D,U2180)=1,p_prio1,p_prio2)+IF(INDEX(10_Lieux!$D:$D,V2180)=1,p_prio1,p_prio2)+IF(K2180="Oui",p_tf,0)+p_hub*((INDEX(10_Lieux!$H:$H,U2180)="Hub")+(INDEX(10_Lieux!$H:$H,V2180)="Hub"))+IF(OR(INDEX(10_Lieux!$H:$H,U2180)="Premium",INDEX(10_Lieux!$H:$H,V2180)="Premium"),p_prem,0))</f>
        <v>45</v>
      </c>
      <c r="I2180" s="14" t="n">
        <f aca="false">ROUND(W2180*p_facteur,0)</f>
        <v>716</v>
      </c>
      <c r="J2180" s="14" t="str">
        <f aca="false">IF(X2180&lt;60,X2180&amp;" min",INT(X2180/60)&amp;" h"&amp;IF(MOD(X2180,60)=0,""," "&amp;TEXT(MOD(X2180,60),"00")))</f>
        <v>7 h 30</v>
      </c>
      <c r="K2180" s="14" t="str">
        <f aca="false">IF(S2180&lt;&gt;T2180,"Oui","Non")</f>
        <v>Oui</v>
      </c>
      <c r="L2180" s="14" t="str">
        <f aca="false">IF(AND(INDEX(10_Lieux!$B:$B,U2180)="Ville",INDEX(10_Lieux!$B:$B,V2180)="Ville"),"/chauffeur-prive/"&amp;INDEX(10_Lieux!$E:$E,U2180)&amp;"-"&amp;INDEX(10_Lieux!$E:$E,V2180)&amp;"/","/chauffeur-prive/"&amp;INDEX(10_Lieux!$E:$E,U2180)&amp;"/"&amp;INDEX(10_Lieux!$E:$E,V2180)&amp;"/")</f>
        <v>/chauffeur-prive/aeroport-samedan-engadine/montpellier/</v>
      </c>
      <c r="M2180" s="14" t="str">
        <f aca="false">IFERROR(INDEX($L:$L,MATCH(B2180&amp;"|"&amp;A2180,$Z:$Z,0)),"—")</f>
        <v>/chauffeur-prive/montpellier/aeroport-samedan-engadine/</v>
      </c>
      <c r="N2180" s="14" t="str">
        <f aca="false">IF(LEN("Chauffeur privé "&amp;INDEX(10_Lieux!$J:$J,U2180)&amp;" → "&amp;INDEX(10_Lieux!$J:$J,V2180)&amp;" | 24h/24")&gt;60,"Chauffeur privé "&amp;INDEX(10_Lieux!$J:$J,U2180)&amp;" → "&amp;INDEX(10_Lieux!$J:$J,V2180),"Chauffeur privé "&amp;INDEX(10_Lieux!$J:$J,U2180)&amp;" → "&amp;INDEX(10_Lieux!$J:$J,V2180)&amp;" | 24h/24")</f>
        <v>Chauffeur privé Aéroport de Samedan → Montpellier | 24h/24</v>
      </c>
      <c r="O2180" s="14" t="n">
        <f aca="false">LEN(N2180)</f>
        <v>58</v>
      </c>
      <c r="P2180" s="14" t="str">
        <f aca="false">"Chauffeur privé "&amp;INDEX(10_Lieux!$K:$K,U2180)&amp;" vers "&amp;INDEX(10_Lieux!$L:$L,V2180)</f>
        <v>Chauffeur privé de l'aéroport de Samedan vers Montpellier</v>
      </c>
      <c r="Q2180" s="14" t="str">
        <f aca="false">"Chauffeur privé "&amp;INDEX(10_Lieux!$K:$K,U2180)&amp;" vers "&amp;INDEX(10_Lieux!$L:$L,V2180)&amp;" : env. "&amp;I2180&amp;" km, "&amp;J2180&amp;" de route. Devis personnalisé, standard 24h/24 et 7j/7."</f>
        <v>Chauffeur privé de l'aéroport de Samedan vers Montpellier : env. 716 km, 7 h 30 de route. Devis personnalisé, standard 24h/24 et 7j/7.</v>
      </c>
      <c r="R2180" s="14" t="n">
        <f aca="false">LEN(Q2180)</f>
        <v>134</v>
      </c>
      <c r="S2180" s="14" t="str">
        <f aca="false">INDEX(10_Lieux!$C:$C,U2180)</f>
        <v>Suisse</v>
      </c>
      <c r="T2180" s="14" t="str">
        <f aca="false">INDEX(10_Lieux!$C:$C,V2180)</f>
        <v>France</v>
      </c>
      <c r="U2180" s="14" t="n">
        <f aca="false">MATCH(A2180,10_Lieux!$A:$A,0)</f>
        <v>188</v>
      </c>
      <c r="V2180" s="14" t="n">
        <f aca="false">MATCH(B2180,10_Lieux!$A:$A,0)</f>
        <v>71</v>
      </c>
      <c r="W2180" s="14" t="n">
        <f aca="false">ROUND(6371*2*ASIN(SQRT(SIN(RADIANS(INDEX(10_Lieux!$F:$F,V2180)-INDEX(10_Lieux!$F:$F,U2180))/2)^2+COS(RADIANS(INDEX(10_Lieux!$F:$F,U2180)))*COS(RADIANS(INDEX(10_Lieux!$F:$F,V2180)))*SIN(RADIANS(INDEX(10_Lieux!$G:$G,V2180)-INDEX(10_Lieux!$G:$G,U2180))/2)^2)),1)</f>
        <v>572.6</v>
      </c>
      <c r="X2180" s="14" t="n">
        <f aca="false">ROUND(I2180/IF(I2180&lt;p_seuil_vitesse,p_vit_lente,p_vit_rapide)*60/15,0)*15</f>
        <v>450</v>
      </c>
      <c r="Y2180" s="14" t="n">
        <f aca="false">MAX(IF(INDEX(10_Lieux!$B:$B,U2180)&lt;&gt;"Ville",INDEX(10_Lieux!$I:$I,U2180),0),IF(INDEX(10_Lieux!$B:$B,V2180)&lt;&gt;"Ville",INDEX(10_Lieux!$I:$I,V2180),0))</f>
        <v>250</v>
      </c>
      <c r="Z2180" s="14" t="str">
        <f aca="false">A2180&amp;"|"&amp;B2180</f>
        <v>Engadin Airport|Montpellier</v>
      </c>
      <c r="AA2180" s="14" t="str">
        <f aca="false">IF(I2180&lt;p_local,"Local",IF(I2180&lt;p_vv_min,"Courte distance",IF(I2180&lt;p_tres_long,"Longue distance","Très longue distance")))</f>
        <v>Très longue distance</v>
      </c>
    </row>
    <row r="2181" customFormat="false" ht="15" hidden="false" customHeight="true" outlineLevel="0" collapsed="false">
      <c r="A2181" s="1" t="s">
        <v>138</v>
      </c>
      <c r="B2181" s="1" t="s">
        <v>2346</v>
      </c>
      <c r="C2181" s="1" t="s">
        <v>35</v>
      </c>
      <c r="D2181" s="1" t="s">
        <v>653</v>
      </c>
      <c r="E2181" s="1" t="s">
        <v>2364</v>
      </c>
      <c r="F2181" s="14" t="s">
        <v>40</v>
      </c>
      <c r="G2181" s="14" t="str">
        <f aca="false">IF(I2181&lt;p_local,"Local → page infra",IF(H2181&gt;=p_ph1,"Phase 1",IF(H2181&gt;=p_ph2,"Phase 2","Phase 3")))</f>
        <v>Phase 3</v>
      </c>
      <c r="H2181" s="14" t="n">
        <f aca="false">IF(I2181&lt;p_local,0,IF(C2181="Aéroport → Aéroport",p_pts_plein,IF(Y2181&gt;0,IF(I2181&lt;=Y2181,p_pts_plein,IF(I2181&lt;=p_mult2*Y2181,p_pts_moyen,p_pts_r3)),IF(I2181&gt;=p_vv_min,p_pts_plein,IF(I2181&gt;=p_vv_moy,p_pts_moyen,p_pts_court))))+IF(INDEX(10_Lieux!$D:$D,U2181)=1,p_prio1,p_prio2)+IF(INDEX(10_Lieux!$D:$D,V2181)=1,p_prio1,p_prio2)+IF(K2181="Oui",p_tf,0)+p_hub*((INDEX(10_Lieux!$H:$H,U2181)="Hub")+(INDEX(10_Lieux!$H:$H,V2181)="Hub"))+IF(OR(INDEX(10_Lieux!$H:$H,U2181)="Premium",INDEX(10_Lieux!$H:$H,V2181)="Premium"),p_prem,0))</f>
        <v>45</v>
      </c>
      <c r="I2181" s="14" t="n">
        <f aca="false">ROUND(W2181*p_facteur,0)</f>
        <v>716</v>
      </c>
      <c r="J2181" s="14" t="str">
        <f aca="false">IF(X2181&lt;60,X2181&amp;" min",INT(X2181/60)&amp;" h"&amp;IF(MOD(X2181,60)=0,""," "&amp;TEXT(MOD(X2181,60),"00")))</f>
        <v>7 h 30</v>
      </c>
      <c r="K2181" s="14" t="str">
        <f aca="false">IF(S2181&lt;&gt;T2181,"Oui","Non")</f>
        <v>Oui</v>
      </c>
      <c r="L2181" s="14" t="str">
        <f aca="false">IF(AND(INDEX(10_Lieux!$B:$B,U2181)="Ville",INDEX(10_Lieux!$B:$B,V2181)="Ville"),"/chauffeur-prive/"&amp;INDEX(10_Lieux!$E:$E,U2181)&amp;"-"&amp;INDEX(10_Lieux!$E:$E,V2181)&amp;"/","/chauffeur-prive/"&amp;INDEX(10_Lieux!$E:$E,U2181)&amp;"/"&amp;INDEX(10_Lieux!$E:$E,V2181)&amp;"/")</f>
        <v>/chauffeur-prive/montpellier/aeroport-samedan-engadine/</v>
      </c>
      <c r="M2181" s="14" t="str">
        <f aca="false">IFERROR(INDEX($L:$L,MATCH(B2181&amp;"|"&amp;A2181,$Z:$Z,0)),"—")</f>
        <v>/chauffeur-prive/aeroport-samedan-engadine/montpellier/</v>
      </c>
      <c r="N2181" s="14" t="str">
        <f aca="false">IF(LEN("Chauffeur privé "&amp;INDEX(10_Lieux!$J:$J,U2181)&amp;" → "&amp;INDEX(10_Lieux!$J:$J,V2181)&amp;" | 24h/24")&gt;60,"Chauffeur privé "&amp;INDEX(10_Lieux!$J:$J,U2181)&amp;" → "&amp;INDEX(10_Lieux!$J:$J,V2181),"Chauffeur privé "&amp;INDEX(10_Lieux!$J:$J,U2181)&amp;" → "&amp;INDEX(10_Lieux!$J:$J,V2181)&amp;" | 24h/24")</f>
        <v>Chauffeur privé Montpellier → Aéroport de Samedan | 24h/24</v>
      </c>
      <c r="O2181" s="14" t="n">
        <f aca="false">LEN(N2181)</f>
        <v>58</v>
      </c>
      <c r="P2181" s="14" t="str">
        <f aca="false">"Chauffeur privé "&amp;INDEX(10_Lieux!$K:$K,U2181)&amp;" vers "&amp;INDEX(10_Lieux!$L:$L,V2181)</f>
        <v>Chauffeur privé de Montpellier vers l'aéroport de Samedan</v>
      </c>
      <c r="Q2181" s="14" t="str">
        <f aca="false">"Chauffeur privé "&amp;INDEX(10_Lieux!$K:$K,U2181)&amp;" vers "&amp;INDEX(10_Lieux!$L:$L,V2181)&amp;" : env. "&amp;I2181&amp;" km, "&amp;J2181&amp;" de route. Devis personnalisé, standard 24h/24 et 7j/7."</f>
        <v>Chauffeur privé de Montpellier vers l'aéroport de Samedan : env. 716 km, 7 h 30 de route. Devis personnalisé, standard 24h/24 et 7j/7.</v>
      </c>
      <c r="R2181" s="14" t="n">
        <f aca="false">LEN(Q2181)</f>
        <v>134</v>
      </c>
      <c r="S2181" s="14" t="str">
        <f aca="false">INDEX(10_Lieux!$C:$C,U2181)</f>
        <v>France</v>
      </c>
      <c r="T2181" s="14" t="str">
        <f aca="false">INDEX(10_Lieux!$C:$C,V2181)</f>
        <v>Suisse</v>
      </c>
      <c r="U2181" s="14" t="n">
        <f aca="false">MATCH(A2181,10_Lieux!$A:$A,0)</f>
        <v>71</v>
      </c>
      <c r="V2181" s="14" t="n">
        <f aca="false">MATCH(B2181,10_Lieux!$A:$A,0)</f>
        <v>188</v>
      </c>
      <c r="W2181" s="14" t="n">
        <f aca="false">ROUND(6371*2*ASIN(SQRT(SIN(RADIANS(INDEX(10_Lieux!$F:$F,V2181)-INDEX(10_Lieux!$F:$F,U2181))/2)^2+COS(RADIANS(INDEX(10_Lieux!$F:$F,U2181)))*COS(RADIANS(INDEX(10_Lieux!$F:$F,V2181)))*SIN(RADIANS(INDEX(10_Lieux!$G:$G,V2181)-INDEX(10_Lieux!$G:$G,U2181))/2)^2)),1)</f>
        <v>572.6</v>
      </c>
      <c r="X2181" s="14" t="n">
        <f aca="false">ROUND(I2181/IF(I2181&lt;p_seuil_vitesse,p_vit_lente,p_vit_rapide)*60/15,0)*15</f>
        <v>450</v>
      </c>
      <c r="Y2181" s="14" t="n">
        <f aca="false">MAX(IF(INDEX(10_Lieux!$B:$B,U2181)&lt;&gt;"Ville",INDEX(10_Lieux!$I:$I,U2181),0),IF(INDEX(10_Lieux!$B:$B,V2181)&lt;&gt;"Ville",INDEX(10_Lieux!$I:$I,V2181),0))</f>
        <v>250</v>
      </c>
      <c r="Z2181" s="14" t="str">
        <f aca="false">A2181&amp;"|"&amp;B2181</f>
        <v>Montpellier|Engadin Airport</v>
      </c>
      <c r="AA2181" s="14" t="str">
        <f aca="false">IF(I2181&lt;p_local,"Local",IF(I2181&lt;p_vv_min,"Courte distance",IF(I2181&lt;p_tres_long,"Longue distance","Très longue distance")))</f>
        <v>Très longue distance</v>
      </c>
    </row>
    <row r="2182" customFormat="false" ht="15" hidden="false" customHeight="true" outlineLevel="0" collapsed="false">
      <c r="A2182" s="1" t="s">
        <v>2346</v>
      </c>
      <c r="B2182" s="1" t="s">
        <v>140</v>
      </c>
      <c r="C2182" s="1" t="s">
        <v>34</v>
      </c>
      <c r="D2182" s="1" t="s">
        <v>653</v>
      </c>
      <c r="E2182" s="1" t="s">
        <v>2365</v>
      </c>
      <c r="F2182" s="14" t="s">
        <v>40</v>
      </c>
      <c r="G2182" s="14" t="str">
        <f aca="false">IF(I2182&lt;p_local,"Local → page infra",IF(H2182&gt;=p_ph1,"Phase 1",IF(H2182&gt;=p_ph2,"Phase 2","Phase 3")))</f>
        <v>Phase 3</v>
      </c>
      <c r="H2182" s="14" t="n">
        <f aca="false">IF(I2182&lt;p_local,0,IF(C2182="Aéroport → Aéroport",p_pts_plein,IF(Y2182&gt;0,IF(I2182&lt;=Y2182,p_pts_plein,IF(I2182&lt;=p_mult2*Y2182,p_pts_moyen,p_pts_r3)),IF(I2182&gt;=p_vv_min,p_pts_plein,IF(I2182&gt;=p_vv_moy,p_pts_moyen,p_pts_court))))+IF(INDEX(10_Lieux!$D:$D,U2182)=1,p_prio1,p_prio2)+IF(INDEX(10_Lieux!$D:$D,V2182)=1,p_prio1,p_prio2)+IF(K2182="Oui",p_tf,0)+p_hub*((INDEX(10_Lieux!$H:$H,U2182)="Hub")+(INDEX(10_Lieux!$H:$H,V2182)="Hub"))+IF(OR(INDEX(10_Lieux!$H:$H,U2182)="Premium",INDEX(10_Lieux!$H:$H,V2182)="Premium"),p_prem,0))</f>
        <v>45</v>
      </c>
      <c r="I2182" s="14" t="n">
        <f aca="false">ROUND(W2182*p_facteur,0)</f>
        <v>1090</v>
      </c>
      <c r="J2182" s="14" t="str">
        <f aca="false">IF(X2182&lt;60,X2182&amp;" min",INT(X2182/60)&amp;" h"&amp;IF(MOD(X2182,60)=0,""," "&amp;TEXT(MOD(X2182,60),"00")))</f>
        <v>11 h 30</v>
      </c>
      <c r="K2182" s="14" t="str">
        <f aca="false">IF(S2182&lt;&gt;T2182,"Oui","Non")</f>
        <v>Oui</v>
      </c>
      <c r="L2182" s="14" t="str">
        <f aca="false">IF(AND(INDEX(10_Lieux!$B:$B,U2182)="Ville",INDEX(10_Lieux!$B:$B,V2182)="Ville"),"/chauffeur-prive/"&amp;INDEX(10_Lieux!$E:$E,U2182)&amp;"-"&amp;INDEX(10_Lieux!$E:$E,V2182)&amp;"/","/chauffeur-prive/"&amp;INDEX(10_Lieux!$E:$E,U2182)&amp;"/"&amp;INDEX(10_Lieux!$E:$E,V2182)&amp;"/")</f>
        <v>/chauffeur-prive/aeroport-samedan-engadine/nantes/</v>
      </c>
      <c r="M2182" s="14" t="str">
        <f aca="false">IFERROR(INDEX($L:$L,MATCH(B2182&amp;"|"&amp;A2182,$Z:$Z,0)),"—")</f>
        <v>/chauffeur-prive/nantes/aeroport-samedan-engadine/</v>
      </c>
      <c r="N2182" s="14" t="str">
        <f aca="false">IF(LEN("Chauffeur privé "&amp;INDEX(10_Lieux!$J:$J,U2182)&amp;" → "&amp;INDEX(10_Lieux!$J:$J,V2182)&amp;" | 24h/24")&gt;60,"Chauffeur privé "&amp;INDEX(10_Lieux!$J:$J,U2182)&amp;" → "&amp;INDEX(10_Lieux!$J:$J,V2182),"Chauffeur privé "&amp;INDEX(10_Lieux!$J:$J,U2182)&amp;" → "&amp;INDEX(10_Lieux!$J:$J,V2182)&amp;" | 24h/24")</f>
        <v>Chauffeur privé Aéroport de Samedan → Nantes | 24h/24</v>
      </c>
      <c r="O2182" s="14" t="n">
        <f aca="false">LEN(N2182)</f>
        <v>53</v>
      </c>
      <c r="P2182" s="14" t="str">
        <f aca="false">"Chauffeur privé "&amp;INDEX(10_Lieux!$K:$K,U2182)&amp;" vers "&amp;INDEX(10_Lieux!$L:$L,V2182)</f>
        <v>Chauffeur privé de l'aéroport de Samedan vers Nantes</v>
      </c>
      <c r="Q2182" s="14" t="str">
        <f aca="false">"Chauffeur privé "&amp;INDEX(10_Lieux!$K:$K,U2182)&amp;" vers "&amp;INDEX(10_Lieux!$L:$L,V2182)&amp;" : env. "&amp;I2182&amp;" km, "&amp;J2182&amp;" de route. Devis personnalisé, standard 24h/24 et 7j/7."</f>
        <v>Chauffeur privé de l'aéroport de Samedan vers Nantes : env. 1090 km, 11 h 30 de route. Devis personnalisé, standard 24h/24 et 7j/7.</v>
      </c>
      <c r="R2182" s="14" t="n">
        <f aca="false">LEN(Q2182)</f>
        <v>131</v>
      </c>
      <c r="S2182" s="14" t="str">
        <f aca="false">INDEX(10_Lieux!$C:$C,U2182)</f>
        <v>Suisse</v>
      </c>
      <c r="T2182" s="14" t="str">
        <f aca="false">INDEX(10_Lieux!$C:$C,V2182)</f>
        <v>France</v>
      </c>
      <c r="U2182" s="14" t="n">
        <f aca="false">MATCH(A2182,10_Lieux!$A:$A,0)</f>
        <v>188</v>
      </c>
      <c r="V2182" s="14" t="n">
        <f aca="false">MATCH(B2182,10_Lieux!$A:$A,0)</f>
        <v>56</v>
      </c>
      <c r="W2182" s="14" t="n">
        <f aca="false">ROUND(6371*2*ASIN(SQRT(SIN(RADIANS(INDEX(10_Lieux!$F:$F,V2182)-INDEX(10_Lieux!$F:$F,U2182))/2)^2+COS(RADIANS(INDEX(10_Lieux!$F:$F,U2182)))*COS(RADIANS(INDEX(10_Lieux!$F:$F,V2182)))*SIN(RADIANS(INDEX(10_Lieux!$G:$G,V2182)-INDEX(10_Lieux!$G:$G,U2182))/2)^2)),1)</f>
        <v>871.9</v>
      </c>
      <c r="X2182" s="14" t="n">
        <f aca="false">ROUND(I2182/IF(I2182&lt;p_seuil_vitesse,p_vit_lente,p_vit_rapide)*60/15,0)*15</f>
        <v>690</v>
      </c>
      <c r="Y2182" s="14" t="n">
        <f aca="false">MAX(IF(INDEX(10_Lieux!$B:$B,U2182)&lt;&gt;"Ville",INDEX(10_Lieux!$I:$I,U2182),0),IF(INDEX(10_Lieux!$B:$B,V2182)&lt;&gt;"Ville",INDEX(10_Lieux!$I:$I,V2182),0))</f>
        <v>250</v>
      </c>
      <c r="Z2182" s="14" t="str">
        <f aca="false">A2182&amp;"|"&amp;B2182</f>
        <v>Engadin Airport|Nantes</v>
      </c>
      <c r="AA2182" s="14" t="str">
        <f aca="false">IF(I2182&lt;p_local,"Local",IF(I2182&lt;p_vv_min,"Courte distance",IF(I2182&lt;p_tres_long,"Longue distance","Très longue distance")))</f>
        <v>Très longue distance</v>
      </c>
    </row>
    <row r="2183" customFormat="false" ht="15" hidden="false" customHeight="true" outlineLevel="0" collapsed="false">
      <c r="A2183" s="1" t="s">
        <v>140</v>
      </c>
      <c r="B2183" s="1" t="s">
        <v>2346</v>
      </c>
      <c r="C2183" s="1" t="s">
        <v>35</v>
      </c>
      <c r="D2183" s="1" t="s">
        <v>653</v>
      </c>
      <c r="E2183" s="1" t="s">
        <v>2366</v>
      </c>
      <c r="F2183" s="14" t="s">
        <v>40</v>
      </c>
      <c r="G2183" s="14" t="str">
        <f aca="false">IF(I2183&lt;p_local,"Local → page infra",IF(H2183&gt;=p_ph1,"Phase 1",IF(H2183&gt;=p_ph2,"Phase 2","Phase 3")))</f>
        <v>Phase 3</v>
      </c>
      <c r="H2183" s="14" t="n">
        <f aca="false">IF(I2183&lt;p_local,0,IF(C2183="Aéroport → Aéroport",p_pts_plein,IF(Y2183&gt;0,IF(I2183&lt;=Y2183,p_pts_plein,IF(I2183&lt;=p_mult2*Y2183,p_pts_moyen,p_pts_r3)),IF(I2183&gt;=p_vv_min,p_pts_plein,IF(I2183&gt;=p_vv_moy,p_pts_moyen,p_pts_court))))+IF(INDEX(10_Lieux!$D:$D,U2183)=1,p_prio1,p_prio2)+IF(INDEX(10_Lieux!$D:$D,V2183)=1,p_prio1,p_prio2)+IF(K2183="Oui",p_tf,0)+p_hub*((INDEX(10_Lieux!$H:$H,U2183)="Hub")+(INDEX(10_Lieux!$H:$H,V2183)="Hub"))+IF(OR(INDEX(10_Lieux!$H:$H,U2183)="Premium",INDEX(10_Lieux!$H:$H,V2183)="Premium"),p_prem,0))</f>
        <v>45</v>
      </c>
      <c r="I2183" s="14" t="n">
        <f aca="false">ROUND(W2183*p_facteur,0)</f>
        <v>1090</v>
      </c>
      <c r="J2183" s="14" t="str">
        <f aca="false">IF(X2183&lt;60,X2183&amp;" min",INT(X2183/60)&amp;" h"&amp;IF(MOD(X2183,60)=0,""," "&amp;TEXT(MOD(X2183,60),"00")))</f>
        <v>11 h 30</v>
      </c>
      <c r="K2183" s="14" t="str">
        <f aca="false">IF(S2183&lt;&gt;T2183,"Oui","Non")</f>
        <v>Oui</v>
      </c>
      <c r="L2183" s="14" t="str">
        <f aca="false">IF(AND(INDEX(10_Lieux!$B:$B,U2183)="Ville",INDEX(10_Lieux!$B:$B,V2183)="Ville"),"/chauffeur-prive/"&amp;INDEX(10_Lieux!$E:$E,U2183)&amp;"-"&amp;INDEX(10_Lieux!$E:$E,V2183)&amp;"/","/chauffeur-prive/"&amp;INDEX(10_Lieux!$E:$E,U2183)&amp;"/"&amp;INDEX(10_Lieux!$E:$E,V2183)&amp;"/")</f>
        <v>/chauffeur-prive/nantes/aeroport-samedan-engadine/</v>
      </c>
      <c r="M2183" s="14" t="str">
        <f aca="false">IFERROR(INDEX($L:$L,MATCH(B2183&amp;"|"&amp;A2183,$Z:$Z,0)),"—")</f>
        <v>/chauffeur-prive/aeroport-samedan-engadine/nantes/</v>
      </c>
      <c r="N2183" s="14" t="str">
        <f aca="false">IF(LEN("Chauffeur privé "&amp;INDEX(10_Lieux!$J:$J,U2183)&amp;" → "&amp;INDEX(10_Lieux!$J:$J,V2183)&amp;" | 24h/24")&gt;60,"Chauffeur privé "&amp;INDEX(10_Lieux!$J:$J,U2183)&amp;" → "&amp;INDEX(10_Lieux!$J:$J,V2183),"Chauffeur privé "&amp;INDEX(10_Lieux!$J:$J,U2183)&amp;" → "&amp;INDEX(10_Lieux!$J:$J,V2183)&amp;" | 24h/24")</f>
        <v>Chauffeur privé Nantes → Aéroport de Samedan | 24h/24</v>
      </c>
      <c r="O2183" s="14" t="n">
        <f aca="false">LEN(N2183)</f>
        <v>53</v>
      </c>
      <c r="P2183" s="14" t="str">
        <f aca="false">"Chauffeur privé "&amp;INDEX(10_Lieux!$K:$K,U2183)&amp;" vers "&amp;INDEX(10_Lieux!$L:$L,V2183)</f>
        <v>Chauffeur privé de Nantes vers l'aéroport de Samedan</v>
      </c>
      <c r="Q2183" s="14" t="str">
        <f aca="false">"Chauffeur privé "&amp;INDEX(10_Lieux!$K:$K,U2183)&amp;" vers "&amp;INDEX(10_Lieux!$L:$L,V2183)&amp;" : env. "&amp;I2183&amp;" km, "&amp;J2183&amp;" de route. Devis personnalisé, standard 24h/24 et 7j/7."</f>
        <v>Chauffeur privé de Nantes vers l'aéroport de Samedan : env. 1090 km, 11 h 30 de route. Devis personnalisé, standard 24h/24 et 7j/7.</v>
      </c>
      <c r="R2183" s="14" t="n">
        <f aca="false">LEN(Q2183)</f>
        <v>131</v>
      </c>
      <c r="S2183" s="14" t="str">
        <f aca="false">INDEX(10_Lieux!$C:$C,U2183)</f>
        <v>France</v>
      </c>
      <c r="T2183" s="14" t="str">
        <f aca="false">INDEX(10_Lieux!$C:$C,V2183)</f>
        <v>Suisse</v>
      </c>
      <c r="U2183" s="14" t="n">
        <f aca="false">MATCH(A2183,10_Lieux!$A:$A,0)</f>
        <v>56</v>
      </c>
      <c r="V2183" s="14" t="n">
        <f aca="false">MATCH(B2183,10_Lieux!$A:$A,0)</f>
        <v>188</v>
      </c>
      <c r="W2183" s="14" t="n">
        <f aca="false">ROUND(6371*2*ASIN(SQRT(SIN(RADIANS(INDEX(10_Lieux!$F:$F,V2183)-INDEX(10_Lieux!$F:$F,U2183))/2)^2+COS(RADIANS(INDEX(10_Lieux!$F:$F,U2183)))*COS(RADIANS(INDEX(10_Lieux!$F:$F,V2183)))*SIN(RADIANS(INDEX(10_Lieux!$G:$G,V2183)-INDEX(10_Lieux!$G:$G,U2183))/2)^2)),1)</f>
        <v>871.9</v>
      </c>
      <c r="X2183" s="14" t="n">
        <f aca="false">ROUND(I2183/IF(I2183&lt;p_seuil_vitesse,p_vit_lente,p_vit_rapide)*60/15,0)*15</f>
        <v>690</v>
      </c>
      <c r="Y2183" s="14" t="n">
        <f aca="false">MAX(IF(INDEX(10_Lieux!$B:$B,U2183)&lt;&gt;"Ville",INDEX(10_Lieux!$I:$I,U2183),0),IF(INDEX(10_Lieux!$B:$B,V2183)&lt;&gt;"Ville",INDEX(10_Lieux!$I:$I,V2183),0))</f>
        <v>250</v>
      </c>
      <c r="Z2183" s="14" t="str">
        <f aca="false">A2183&amp;"|"&amp;B2183</f>
        <v>Nantes|Engadin Airport</v>
      </c>
      <c r="AA2183" s="14" t="str">
        <f aca="false">IF(I2183&lt;p_local,"Local",IF(I2183&lt;p_vv_min,"Courte distance",IF(I2183&lt;p_tres_long,"Longue distance","Très longue distance")))</f>
        <v>Très longue distance</v>
      </c>
    </row>
    <row r="2184" customFormat="false" ht="15" hidden="false" customHeight="true" outlineLevel="0" collapsed="false">
      <c r="A2184" s="1" t="s">
        <v>2346</v>
      </c>
      <c r="B2184" s="1" t="s">
        <v>142</v>
      </c>
      <c r="C2184" s="1" t="s">
        <v>34</v>
      </c>
      <c r="D2184" s="1" t="s">
        <v>653</v>
      </c>
      <c r="E2184" s="1" t="s">
        <v>2367</v>
      </c>
      <c r="F2184" s="14" t="s">
        <v>40</v>
      </c>
      <c r="G2184" s="14" t="str">
        <f aca="false">IF(I2184&lt;p_local,"Local → page infra",IF(H2184&gt;=p_ph1,"Phase 1",IF(H2184&gt;=p_ph2,"Phase 2","Phase 3")))</f>
        <v>Phase 3</v>
      </c>
      <c r="H2184" s="14" t="n">
        <f aca="false">IF(I2184&lt;p_local,0,IF(C2184="Aéroport → Aéroport",p_pts_plein,IF(Y2184&gt;0,IF(I2184&lt;=Y2184,p_pts_plein,IF(I2184&lt;=p_mult2*Y2184,p_pts_moyen,p_pts_r3)),IF(I2184&gt;=p_vv_min,p_pts_plein,IF(I2184&gt;=p_vv_moy,p_pts_moyen,p_pts_court))))+IF(INDEX(10_Lieux!$D:$D,U2184)=1,p_prio1,p_prio2)+IF(INDEX(10_Lieux!$D:$D,V2184)=1,p_prio1,p_prio2)+IF(K2184="Oui",p_tf,0)+p_hub*((INDEX(10_Lieux!$H:$H,U2184)="Hub")+(INDEX(10_Lieux!$H:$H,V2184)="Hub"))+IF(OR(INDEX(10_Lieux!$H:$H,U2184)="Premium",INDEX(10_Lieux!$H:$H,V2184)="Premium"),p_prem,0))</f>
        <v>45</v>
      </c>
      <c r="I2184" s="14" t="n">
        <f aca="false">ROUND(W2184*p_facteur,0)</f>
        <v>1110</v>
      </c>
      <c r="J2184" s="14" t="str">
        <f aca="false">IF(X2184&lt;60,X2184&amp;" min",INT(X2184/60)&amp;" h"&amp;IF(MOD(X2184,60)=0,""," "&amp;TEXT(MOD(X2184,60),"00")))</f>
        <v>11 h 45</v>
      </c>
      <c r="K2184" s="14" t="str">
        <f aca="false">IF(S2184&lt;&gt;T2184,"Oui","Non")</f>
        <v>Oui</v>
      </c>
      <c r="L2184" s="14" t="str">
        <f aca="false">IF(AND(INDEX(10_Lieux!$B:$B,U2184)="Ville",INDEX(10_Lieux!$B:$B,V2184)="Ville"),"/chauffeur-prive/"&amp;INDEX(10_Lieux!$E:$E,U2184)&amp;"-"&amp;INDEX(10_Lieux!$E:$E,V2184)&amp;"/","/chauffeur-prive/"&amp;INDEX(10_Lieux!$E:$E,U2184)&amp;"/"&amp;INDEX(10_Lieux!$E:$E,V2184)&amp;"/")</f>
        <v>/chauffeur-prive/aeroport-samedan-engadine/rennes/</v>
      </c>
      <c r="M2184" s="14" t="str">
        <f aca="false">IFERROR(INDEX($L:$L,MATCH(B2184&amp;"|"&amp;A2184,$Z:$Z,0)),"—")</f>
        <v>/chauffeur-prive/rennes/aeroport-samedan-engadine/</v>
      </c>
      <c r="N2184" s="14" t="str">
        <f aca="false">IF(LEN("Chauffeur privé "&amp;INDEX(10_Lieux!$J:$J,U2184)&amp;" → "&amp;INDEX(10_Lieux!$J:$J,V2184)&amp;" | 24h/24")&gt;60,"Chauffeur privé "&amp;INDEX(10_Lieux!$J:$J,U2184)&amp;" → "&amp;INDEX(10_Lieux!$J:$J,V2184),"Chauffeur privé "&amp;INDEX(10_Lieux!$J:$J,U2184)&amp;" → "&amp;INDEX(10_Lieux!$J:$J,V2184)&amp;" | 24h/24")</f>
        <v>Chauffeur privé Aéroport de Samedan → Rennes | 24h/24</v>
      </c>
      <c r="O2184" s="14" t="n">
        <f aca="false">LEN(N2184)</f>
        <v>53</v>
      </c>
      <c r="P2184" s="14" t="str">
        <f aca="false">"Chauffeur privé "&amp;INDEX(10_Lieux!$K:$K,U2184)&amp;" vers "&amp;INDEX(10_Lieux!$L:$L,V2184)</f>
        <v>Chauffeur privé de l'aéroport de Samedan vers Rennes</v>
      </c>
      <c r="Q2184" s="14" t="str">
        <f aca="false">"Chauffeur privé "&amp;INDEX(10_Lieux!$K:$K,U2184)&amp;" vers "&amp;INDEX(10_Lieux!$L:$L,V2184)&amp;" : env. "&amp;I2184&amp;" km, "&amp;J2184&amp;" de route. Devis personnalisé, standard 24h/24 et 7j/7."</f>
        <v>Chauffeur privé de l'aéroport de Samedan vers Rennes : env. 1110 km, 11 h 45 de route. Devis personnalisé, standard 24h/24 et 7j/7.</v>
      </c>
      <c r="R2184" s="14" t="n">
        <f aca="false">LEN(Q2184)</f>
        <v>131</v>
      </c>
      <c r="S2184" s="14" t="str">
        <f aca="false">INDEX(10_Lieux!$C:$C,U2184)</f>
        <v>Suisse</v>
      </c>
      <c r="T2184" s="14" t="str">
        <f aca="false">INDEX(10_Lieux!$C:$C,V2184)</f>
        <v>France</v>
      </c>
      <c r="U2184" s="14" t="n">
        <f aca="false">MATCH(A2184,10_Lieux!$A:$A,0)</f>
        <v>188</v>
      </c>
      <c r="V2184" s="14" t="n">
        <f aca="false">MATCH(B2184,10_Lieux!$A:$A,0)</f>
        <v>49</v>
      </c>
      <c r="W2184" s="14" t="n">
        <f aca="false">ROUND(6371*2*ASIN(SQRT(SIN(RADIANS(INDEX(10_Lieux!$F:$F,V2184)-INDEX(10_Lieux!$F:$F,U2184))/2)^2+COS(RADIANS(INDEX(10_Lieux!$F:$F,U2184)))*COS(RADIANS(INDEX(10_Lieux!$F:$F,V2184)))*SIN(RADIANS(INDEX(10_Lieux!$G:$G,V2184)-INDEX(10_Lieux!$G:$G,U2184))/2)^2)),1)</f>
        <v>888.1</v>
      </c>
      <c r="X2184" s="14" t="n">
        <f aca="false">ROUND(I2184/IF(I2184&lt;p_seuil_vitesse,p_vit_lente,p_vit_rapide)*60/15,0)*15</f>
        <v>705</v>
      </c>
      <c r="Y2184" s="14" t="n">
        <f aca="false">MAX(IF(INDEX(10_Lieux!$B:$B,U2184)&lt;&gt;"Ville",INDEX(10_Lieux!$I:$I,U2184),0),IF(INDEX(10_Lieux!$B:$B,V2184)&lt;&gt;"Ville",INDEX(10_Lieux!$I:$I,V2184),0))</f>
        <v>250</v>
      </c>
      <c r="Z2184" s="14" t="str">
        <f aca="false">A2184&amp;"|"&amp;B2184</f>
        <v>Engadin Airport|Rennes</v>
      </c>
      <c r="AA2184" s="14" t="str">
        <f aca="false">IF(I2184&lt;p_local,"Local",IF(I2184&lt;p_vv_min,"Courte distance",IF(I2184&lt;p_tres_long,"Longue distance","Très longue distance")))</f>
        <v>Très longue distance</v>
      </c>
    </row>
    <row r="2185" customFormat="false" ht="15" hidden="false" customHeight="true" outlineLevel="0" collapsed="false">
      <c r="A2185" s="1" t="s">
        <v>142</v>
      </c>
      <c r="B2185" s="1" t="s">
        <v>2346</v>
      </c>
      <c r="C2185" s="1" t="s">
        <v>35</v>
      </c>
      <c r="D2185" s="1" t="s">
        <v>653</v>
      </c>
      <c r="E2185" s="1" t="s">
        <v>2368</v>
      </c>
      <c r="F2185" s="14" t="s">
        <v>40</v>
      </c>
      <c r="G2185" s="14" t="str">
        <f aca="false">IF(I2185&lt;p_local,"Local → page infra",IF(H2185&gt;=p_ph1,"Phase 1",IF(H2185&gt;=p_ph2,"Phase 2","Phase 3")))</f>
        <v>Phase 3</v>
      </c>
      <c r="H2185" s="14" t="n">
        <f aca="false">IF(I2185&lt;p_local,0,IF(C2185="Aéroport → Aéroport",p_pts_plein,IF(Y2185&gt;0,IF(I2185&lt;=Y2185,p_pts_plein,IF(I2185&lt;=p_mult2*Y2185,p_pts_moyen,p_pts_r3)),IF(I2185&gt;=p_vv_min,p_pts_plein,IF(I2185&gt;=p_vv_moy,p_pts_moyen,p_pts_court))))+IF(INDEX(10_Lieux!$D:$D,U2185)=1,p_prio1,p_prio2)+IF(INDEX(10_Lieux!$D:$D,V2185)=1,p_prio1,p_prio2)+IF(K2185="Oui",p_tf,0)+p_hub*((INDEX(10_Lieux!$H:$H,U2185)="Hub")+(INDEX(10_Lieux!$H:$H,V2185)="Hub"))+IF(OR(INDEX(10_Lieux!$H:$H,U2185)="Premium",INDEX(10_Lieux!$H:$H,V2185)="Premium"),p_prem,0))</f>
        <v>45</v>
      </c>
      <c r="I2185" s="14" t="n">
        <f aca="false">ROUND(W2185*p_facteur,0)</f>
        <v>1110</v>
      </c>
      <c r="J2185" s="14" t="str">
        <f aca="false">IF(X2185&lt;60,X2185&amp;" min",INT(X2185/60)&amp;" h"&amp;IF(MOD(X2185,60)=0,""," "&amp;TEXT(MOD(X2185,60),"00")))</f>
        <v>11 h 45</v>
      </c>
      <c r="K2185" s="14" t="str">
        <f aca="false">IF(S2185&lt;&gt;T2185,"Oui","Non")</f>
        <v>Oui</v>
      </c>
      <c r="L2185" s="14" t="str">
        <f aca="false">IF(AND(INDEX(10_Lieux!$B:$B,U2185)="Ville",INDEX(10_Lieux!$B:$B,V2185)="Ville"),"/chauffeur-prive/"&amp;INDEX(10_Lieux!$E:$E,U2185)&amp;"-"&amp;INDEX(10_Lieux!$E:$E,V2185)&amp;"/","/chauffeur-prive/"&amp;INDEX(10_Lieux!$E:$E,U2185)&amp;"/"&amp;INDEX(10_Lieux!$E:$E,V2185)&amp;"/")</f>
        <v>/chauffeur-prive/rennes/aeroport-samedan-engadine/</v>
      </c>
      <c r="M2185" s="14" t="str">
        <f aca="false">IFERROR(INDEX($L:$L,MATCH(B2185&amp;"|"&amp;A2185,$Z:$Z,0)),"—")</f>
        <v>/chauffeur-prive/aeroport-samedan-engadine/rennes/</v>
      </c>
      <c r="N2185" s="14" t="str">
        <f aca="false">IF(LEN("Chauffeur privé "&amp;INDEX(10_Lieux!$J:$J,U2185)&amp;" → "&amp;INDEX(10_Lieux!$J:$J,V2185)&amp;" | 24h/24")&gt;60,"Chauffeur privé "&amp;INDEX(10_Lieux!$J:$J,U2185)&amp;" → "&amp;INDEX(10_Lieux!$J:$J,V2185),"Chauffeur privé "&amp;INDEX(10_Lieux!$J:$J,U2185)&amp;" → "&amp;INDEX(10_Lieux!$J:$J,V2185)&amp;" | 24h/24")</f>
        <v>Chauffeur privé Rennes → Aéroport de Samedan | 24h/24</v>
      </c>
      <c r="O2185" s="14" t="n">
        <f aca="false">LEN(N2185)</f>
        <v>53</v>
      </c>
      <c r="P2185" s="14" t="str">
        <f aca="false">"Chauffeur privé "&amp;INDEX(10_Lieux!$K:$K,U2185)&amp;" vers "&amp;INDEX(10_Lieux!$L:$L,V2185)</f>
        <v>Chauffeur privé de Rennes vers l'aéroport de Samedan</v>
      </c>
      <c r="Q2185" s="14" t="str">
        <f aca="false">"Chauffeur privé "&amp;INDEX(10_Lieux!$K:$K,U2185)&amp;" vers "&amp;INDEX(10_Lieux!$L:$L,V2185)&amp;" : env. "&amp;I2185&amp;" km, "&amp;J2185&amp;" de route. Devis personnalisé, standard 24h/24 et 7j/7."</f>
        <v>Chauffeur privé de Rennes vers l'aéroport de Samedan : env. 1110 km, 11 h 45 de route. Devis personnalisé, standard 24h/24 et 7j/7.</v>
      </c>
      <c r="R2185" s="14" t="n">
        <f aca="false">LEN(Q2185)</f>
        <v>131</v>
      </c>
      <c r="S2185" s="14" t="str">
        <f aca="false">INDEX(10_Lieux!$C:$C,U2185)</f>
        <v>France</v>
      </c>
      <c r="T2185" s="14" t="str">
        <f aca="false">INDEX(10_Lieux!$C:$C,V2185)</f>
        <v>Suisse</v>
      </c>
      <c r="U2185" s="14" t="n">
        <f aca="false">MATCH(A2185,10_Lieux!$A:$A,0)</f>
        <v>49</v>
      </c>
      <c r="V2185" s="14" t="n">
        <f aca="false">MATCH(B2185,10_Lieux!$A:$A,0)</f>
        <v>188</v>
      </c>
      <c r="W2185" s="14" t="n">
        <f aca="false">ROUND(6371*2*ASIN(SQRT(SIN(RADIANS(INDEX(10_Lieux!$F:$F,V2185)-INDEX(10_Lieux!$F:$F,U2185))/2)^2+COS(RADIANS(INDEX(10_Lieux!$F:$F,U2185)))*COS(RADIANS(INDEX(10_Lieux!$F:$F,V2185)))*SIN(RADIANS(INDEX(10_Lieux!$G:$G,V2185)-INDEX(10_Lieux!$G:$G,U2185))/2)^2)),1)</f>
        <v>888.1</v>
      </c>
      <c r="X2185" s="14" t="n">
        <f aca="false">ROUND(I2185/IF(I2185&lt;p_seuil_vitesse,p_vit_lente,p_vit_rapide)*60/15,0)*15</f>
        <v>705</v>
      </c>
      <c r="Y2185" s="14" t="n">
        <f aca="false">MAX(IF(INDEX(10_Lieux!$B:$B,U2185)&lt;&gt;"Ville",INDEX(10_Lieux!$I:$I,U2185),0),IF(INDEX(10_Lieux!$B:$B,V2185)&lt;&gt;"Ville",INDEX(10_Lieux!$I:$I,V2185),0))</f>
        <v>250</v>
      </c>
      <c r="Z2185" s="14" t="str">
        <f aca="false">A2185&amp;"|"&amp;B2185</f>
        <v>Rennes|Engadin Airport</v>
      </c>
      <c r="AA2185" s="14" t="str">
        <f aca="false">IF(I2185&lt;p_local,"Local",IF(I2185&lt;p_vv_min,"Courte distance",IF(I2185&lt;p_tres_long,"Longue distance","Très longue distance")))</f>
        <v>Très longue distance</v>
      </c>
    </row>
    <row r="2186" customFormat="false" ht="15" hidden="false" customHeight="true" outlineLevel="0" collapsed="false">
      <c r="A2186" s="1" t="s">
        <v>2346</v>
      </c>
      <c r="B2186" s="1" t="s">
        <v>144</v>
      </c>
      <c r="C2186" s="1" t="s">
        <v>34</v>
      </c>
      <c r="D2186" s="1" t="s">
        <v>653</v>
      </c>
      <c r="E2186" s="1" t="s">
        <v>2369</v>
      </c>
      <c r="F2186" s="14" t="s">
        <v>40</v>
      </c>
      <c r="G2186" s="14" t="str">
        <f aca="false">IF(I2186&lt;p_local,"Local → page infra",IF(H2186&gt;=p_ph1,"Phase 1",IF(H2186&gt;=p_ph2,"Phase 2","Phase 3")))</f>
        <v>Phase 3</v>
      </c>
      <c r="H2186" s="14" t="n">
        <f aca="false">IF(I2186&lt;p_local,0,IF(C2186="Aéroport → Aéroport",p_pts_plein,IF(Y2186&gt;0,IF(I2186&lt;=Y2186,p_pts_plein,IF(I2186&lt;=p_mult2*Y2186,p_pts_moyen,p_pts_r3)),IF(I2186&gt;=p_vv_min,p_pts_plein,IF(I2186&gt;=p_vv_moy,p_pts_moyen,p_pts_court))))+IF(INDEX(10_Lieux!$D:$D,U2186)=1,p_prio1,p_prio2)+IF(INDEX(10_Lieux!$D:$D,V2186)=1,p_prio1,p_prio2)+IF(K2186="Oui",p_tf,0)+p_hub*((INDEX(10_Lieux!$H:$H,U2186)="Hub")+(INDEX(10_Lieux!$H:$H,V2186)="Hub"))+IF(OR(INDEX(10_Lieux!$H:$H,U2186)="Premium",INDEX(10_Lieux!$H:$H,V2186)="Premium"),p_prem,0))</f>
        <v>50</v>
      </c>
      <c r="I2186" s="14" t="n">
        <f aca="false">ROUND(W2186*p_facteur,0)</f>
        <v>473</v>
      </c>
      <c r="J2186" s="14" t="str">
        <f aca="false">IF(X2186&lt;60,X2186&amp;" min",INT(X2186/60)&amp;" h"&amp;IF(MOD(X2186,60)=0,""," "&amp;TEXT(MOD(X2186,60),"00")))</f>
        <v>5 h</v>
      </c>
      <c r="K2186" s="14" t="str">
        <f aca="false">IF(S2186&lt;&gt;T2186,"Oui","Non")</f>
        <v>Oui</v>
      </c>
      <c r="L2186" s="14" t="str">
        <f aca="false">IF(AND(INDEX(10_Lieux!$B:$B,U2186)="Ville",INDEX(10_Lieux!$B:$B,V2186)="Ville"),"/chauffeur-prive/"&amp;INDEX(10_Lieux!$E:$E,U2186)&amp;"-"&amp;INDEX(10_Lieux!$E:$E,V2186)&amp;"/","/chauffeur-prive/"&amp;INDEX(10_Lieux!$E:$E,U2186)&amp;"/"&amp;INDEX(10_Lieux!$E:$E,V2186)&amp;"/")</f>
        <v>/chauffeur-prive/aeroport-samedan-engadine/dijon/</v>
      </c>
      <c r="M2186" s="14" t="str">
        <f aca="false">IFERROR(INDEX($L:$L,MATCH(B2186&amp;"|"&amp;A2186,$Z:$Z,0)),"—")</f>
        <v>/chauffeur-prive/dijon/aeroport-samedan-engadine/</v>
      </c>
      <c r="N2186" s="14" t="str">
        <f aca="false">IF(LEN("Chauffeur privé "&amp;INDEX(10_Lieux!$J:$J,U2186)&amp;" → "&amp;INDEX(10_Lieux!$J:$J,V2186)&amp;" | 24h/24")&gt;60,"Chauffeur privé "&amp;INDEX(10_Lieux!$J:$J,U2186)&amp;" → "&amp;INDEX(10_Lieux!$J:$J,V2186),"Chauffeur privé "&amp;INDEX(10_Lieux!$J:$J,U2186)&amp;" → "&amp;INDEX(10_Lieux!$J:$J,V2186)&amp;" | 24h/24")</f>
        <v>Chauffeur privé Aéroport de Samedan → Dijon | 24h/24</v>
      </c>
      <c r="O2186" s="14" t="n">
        <f aca="false">LEN(N2186)</f>
        <v>52</v>
      </c>
      <c r="P2186" s="14" t="str">
        <f aca="false">"Chauffeur privé "&amp;INDEX(10_Lieux!$K:$K,U2186)&amp;" vers "&amp;INDEX(10_Lieux!$L:$L,V2186)</f>
        <v>Chauffeur privé de l'aéroport de Samedan vers Dijon</v>
      </c>
      <c r="Q2186" s="14" t="str">
        <f aca="false">"Chauffeur privé "&amp;INDEX(10_Lieux!$K:$K,U2186)&amp;" vers "&amp;INDEX(10_Lieux!$L:$L,V2186)&amp;" : env. "&amp;I2186&amp;" km, "&amp;J2186&amp;" de route. Devis personnalisé, standard 24h/24 et 7j/7."</f>
        <v>Chauffeur privé de l'aéroport de Samedan vers Dijon : env. 473 km, 5 h de route. Devis personnalisé, standard 24h/24 et 7j/7.</v>
      </c>
      <c r="R2186" s="14" t="n">
        <f aca="false">LEN(Q2186)</f>
        <v>125</v>
      </c>
      <c r="S2186" s="14" t="str">
        <f aca="false">INDEX(10_Lieux!$C:$C,U2186)</f>
        <v>Suisse</v>
      </c>
      <c r="T2186" s="14" t="str">
        <f aca="false">INDEX(10_Lieux!$C:$C,V2186)</f>
        <v>France</v>
      </c>
      <c r="U2186" s="14" t="n">
        <f aca="false">MATCH(A2186,10_Lieux!$A:$A,0)</f>
        <v>188</v>
      </c>
      <c r="V2186" s="14" t="n">
        <f aca="false">MATCH(B2186,10_Lieux!$A:$A,0)</f>
        <v>23</v>
      </c>
      <c r="W2186" s="14" t="n">
        <f aca="false">ROUND(6371*2*ASIN(SQRT(SIN(RADIANS(INDEX(10_Lieux!$F:$F,V2186)-INDEX(10_Lieux!$F:$F,U2186))/2)^2+COS(RADIANS(INDEX(10_Lieux!$F:$F,U2186)))*COS(RADIANS(INDEX(10_Lieux!$F:$F,V2186)))*SIN(RADIANS(INDEX(10_Lieux!$G:$G,V2186)-INDEX(10_Lieux!$G:$G,U2186))/2)^2)),1)</f>
        <v>378</v>
      </c>
      <c r="X2186" s="14" t="n">
        <f aca="false">ROUND(I2186/IF(I2186&lt;p_seuil_vitesse,p_vit_lente,p_vit_rapide)*60/15,0)*15</f>
        <v>300</v>
      </c>
      <c r="Y2186" s="14" t="n">
        <f aca="false">MAX(IF(INDEX(10_Lieux!$B:$B,U2186)&lt;&gt;"Ville",INDEX(10_Lieux!$I:$I,U2186),0),IF(INDEX(10_Lieux!$B:$B,V2186)&lt;&gt;"Ville",INDEX(10_Lieux!$I:$I,V2186),0))</f>
        <v>250</v>
      </c>
      <c r="Z2186" s="14" t="str">
        <f aca="false">A2186&amp;"|"&amp;B2186</f>
        <v>Engadin Airport|Dijon</v>
      </c>
      <c r="AA2186" s="14" t="str">
        <f aca="false">IF(I2186&lt;p_local,"Local",IF(I2186&lt;p_vv_min,"Courte distance",IF(I2186&lt;p_tres_long,"Longue distance","Très longue distance")))</f>
        <v>Longue distance</v>
      </c>
    </row>
    <row r="2187" customFormat="false" ht="15" hidden="false" customHeight="true" outlineLevel="0" collapsed="false">
      <c r="A2187" s="1" t="s">
        <v>144</v>
      </c>
      <c r="B2187" s="1" t="s">
        <v>2346</v>
      </c>
      <c r="C2187" s="1" t="s">
        <v>35</v>
      </c>
      <c r="D2187" s="1" t="s">
        <v>653</v>
      </c>
      <c r="E2187" s="1" t="s">
        <v>2370</v>
      </c>
      <c r="F2187" s="14" t="s">
        <v>40</v>
      </c>
      <c r="G2187" s="14" t="str">
        <f aca="false">IF(I2187&lt;p_local,"Local → page infra",IF(H2187&gt;=p_ph1,"Phase 1",IF(H2187&gt;=p_ph2,"Phase 2","Phase 3")))</f>
        <v>Phase 3</v>
      </c>
      <c r="H2187" s="14" t="n">
        <f aca="false">IF(I2187&lt;p_local,0,IF(C2187="Aéroport → Aéroport",p_pts_plein,IF(Y2187&gt;0,IF(I2187&lt;=Y2187,p_pts_plein,IF(I2187&lt;=p_mult2*Y2187,p_pts_moyen,p_pts_r3)),IF(I2187&gt;=p_vv_min,p_pts_plein,IF(I2187&gt;=p_vv_moy,p_pts_moyen,p_pts_court))))+IF(INDEX(10_Lieux!$D:$D,U2187)=1,p_prio1,p_prio2)+IF(INDEX(10_Lieux!$D:$D,V2187)=1,p_prio1,p_prio2)+IF(K2187="Oui",p_tf,0)+p_hub*((INDEX(10_Lieux!$H:$H,U2187)="Hub")+(INDEX(10_Lieux!$H:$H,V2187)="Hub"))+IF(OR(INDEX(10_Lieux!$H:$H,U2187)="Premium",INDEX(10_Lieux!$H:$H,V2187)="Premium"),p_prem,0))</f>
        <v>50</v>
      </c>
      <c r="I2187" s="14" t="n">
        <f aca="false">ROUND(W2187*p_facteur,0)</f>
        <v>473</v>
      </c>
      <c r="J2187" s="14" t="str">
        <f aca="false">IF(X2187&lt;60,X2187&amp;" min",INT(X2187/60)&amp;" h"&amp;IF(MOD(X2187,60)=0,""," "&amp;TEXT(MOD(X2187,60),"00")))</f>
        <v>5 h</v>
      </c>
      <c r="K2187" s="14" t="str">
        <f aca="false">IF(S2187&lt;&gt;T2187,"Oui","Non")</f>
        <v>Oui</v>
      </c>
      <c r="L2187" s="14" t="str">
        <f aca="false">IF(AND(INDEX(10_Lieux!$B:$B,U2187)="Ville",INDEX(10_Lieux!$B:$B,V2187)="Ville"),"/chauffeur-prive/"&amp;INDEX(10_Lieux!$E:$E,U2187)&amp;"-"&amp;INDEX(10_Lieux!$E:$E,V2187)&amp;"/","/chauffeur-prive/"&amp;INDEX(10_Lieux!$E:$E,U2187)&amp;"/"&amp;INDEX(10_Lieux!$E:$E,V2187)&amp;"/")</f>
        <v>/chauffeur-prive/dijon/aeroport-samedan-engadine/</v>
      </c>
      <c r="M2187" s="14" t="str">
        <f aca="false">IFERROR(INDEX($L:$L,MATCH(B2187&amp;"|"&amp;A2187,$Z:$Z,0)),"—")</f>
        <v>/chauffeur-prive/aeroport-samedan-engadine/dijon/</v>
      </c>
      <c r="N2187" s="14" t="str">
        <f aca="false">IF(LEN("Chauffeur privé "&amp;INDEX(10_Lieux!$J:$J,U2187)&amp;" → "&amp;INDEX(10_Lieux!$J:$J,V2187)&amp;" | 24h/24")&gt;60,"Chauffeur privé "&amp;INDEX(10_Lieux!$J:$J,U2187)&amp;" → "&amp;INDEX(10_Lieux!$J:$J,V2187),"Chauffeur privé "&amp;INDEX(10_Lieux!$J:$J,U2187)&amp;" → "&amp;INDEX(10_Lieux!$J:$J,V2187)&amp;" | 24h/24")</f>
        <v>Chauffeur privé Dijon → Aéroport de Samedan | 24h/24</v>
      </c>
      <c r="O2187" s="14" t="n">
        <f aca="false">LEN(N2187)</f>
        <v>52</v>
      </c>
      <c r="P2187" s="14" t="str">
        <f aca="false">"Chauffeur privé "&amp;INDEX(10_Lieux!$K:$K,U2187)&amp;" vers "&amp;INDEX(10_Lieux!$L:$L,V2187)</f>
        <v>Chauffeur privé de Dijon vers l'aéroport de Samedan</v>
      </c>
      <c r="Q2187" s="14" t="str">
        <f aca="false">"Chauffeur privé "&amp;INDEX(10_Lieux!$K:$K,U2187)&amp;" vers "&amp;INDEX(10_Lieux!$L:$L,V2187)&amp;" : env. "&amp;I2187&amp;" km, "&amp;J2187&amp;" de route. Devis personnalisé, standard 24h/24 et 7j/7."</f>
        <v>Chauffeur privé de Dijon vers l'aéroport de Samedan : env. 473 km, 5 h de route. Devis personnalisé, standard 24h/24 et 7j/7.</v>
      </c>
      <c r="R2187" s="14" t="n">
        <f aca="false">LEN(Q2187)</f>
        <v>125</v>
      </c>
      <c r="S2187" s="14" t="str">
        <f aca="false">INDEX(10_Lieux!$C:$C,U2187)</f>
        <v>France</v>
      </c>
      <c r="T2187" s="14" t="str">
        <f aca="false">INDEX(10_Lieux!$C:$C,V2187)</f>
        <v>Suisse</v>
      </c>
      <c r="U2187" s="14" t="n">
        <f aca="false">MATCH(A2187,10_Lieux!$A:$A,0)</f>
        <v>23</v>
      </c>
      <c r="V2187" s="14" t="n">
        <f aca="false">MATCH(B2187,10_Lieux!$A:$A,0)</f>
        <v>188</v>
      </c>
      <c r="W2187" s="14" t="n">
        <f aca="false">ROUND(6371*2*ASIN(SQRT(SIN(RADIANS(INDEX(10_Lieux!$F:$F,V2187)-INDEX(10_Lieux!$F:$F,U2187))/2)^2+COS(RADIANS(INDEX(10_Lieux!$F:$F,U2187)))*COS(RADIANS(INDEX(10_Lieux!$F:$F,V2187)))*SIN(RADIANS(INDEX(10_Lieux!$G:$G,V2187)-INDEX(10_Lieux!$G:$G,U2187))/2)^2)),1)</f>
        <v>378</v>
      </c>
      <c r="X2187" s="14" t="n">
        <f aca="false">ROUND(I2187/IF(I2187&lt;p_seuil_vitesse,p_vit_lente,p_vit_rapide)*60/15,0)*15</f>
        <v>300</v>
      </c>
      <c r="Y2187" s="14" t="n">
        <f aca="false">MAX(IF(INDEX(10_Lieux!$B:$B,U2187)&lt;&gt;"Ville",INDEX(10_Lieux!$I:$I,U2187),0),IF(INDEX(10_Lieux!$B:$B,V2187)&lt;&gt;"Ville",INDEX(10_Lieux!$I:$I,V2187),0))</f>
        <v>250</v>
      </c>
      <c r="Z2187" s="14" t="str">
        <f aca="false">A2187&amp;"|"&amp;B2187</f>
        <v>Dijon|Engadin Airport</v>
      </c>
      <c r="AA2187" s="14" t="str">
        <f aca="false">IF(I2187&lt;p_local,"Local",IF(I2187&lt;p_vv_min,"Courte distance",IF(I2187&lt;p_tres_long,"Longue distance","Très longue distance")))</f>
        <v>Longue distance</v>
      </c>
    </row>
    <row r="2188" customFormat="false" ht="15" hidden="false" customHeight="true" outlineLevel="0" collapsed="false">
      <c r="A2188" s="1" t="s">
        <v>2346</v>
      </c>
      <c r="B2188" s="1" t="s">
        <v>146</v>
      </c>
      <c r="C2188" s="1" t="s">
        <v>34</v>
      </c>
      <c r="D2188" s="1" t="s">
        <v>653</v>
      </c>
      <c r="E2188" s="1" t="s">
        <v>2371</v>
      </c>
      <c r="F2188" s="14" t="s">
        <v>40</v>
      </c>
      <c r="G2188" s="14" t="str">
        <f aca="false">IF(I2188&lt;p_local,"Local → page infra",IF(H2188&gt;=p_ph1,"Phase 1",IF(H2188&gt;=p_ph2,"Phase 2","Phase 3")))</f>
        <v>Phase 2</v>
      </c>
      <c r="H2188" s="14" t="n">
        <f aca="false">IF(I2188&lt;p_local,0,IF(C2188="Aéroport → Aéroport",p_pts_plein,IF(Y2188&gt;0,IF(I2188&lt;=Y2188,p_pts_plein,IF(I2188&lt;=p_mult2*Y2188,p_pts_moyen,p_pts_r3)),IF(I2188&gt;=p_vv_min,p_pts_plein,IF(I2188&gt;=p_vv_moy,p_pts_moyen,p_pts_court))))+IF(INDEX(10_Lieux!$D:$D,U2188)=1,p_prio1,p_prio2)+IF(INDEX(10_Lieux!$D:$D,V2188)=1,p_prio1,p_prio2)+IF(K2188="Oui",p_tf,0)+p_hub*((INDEX(10_Lieux!$H:$H,U2188)="Hub")+(INDEX(10_Lieux!$H:$H,V2188)="Hub"))+IF(OR(INDEX(10_Lieux!$H:$H,U2188)="Premium",INDEX(10_Lieux!$H:$H,V2188)="Premium"),p_prem,0))</f>
        <v>65</v>
      </c>
      <c r="I2188" s="14" t="n">
        <f aca="false">ROUND(W2188*p_facteur,0)</f>
        <v>444</v>
      </c>
      <c r="J2188" s="14" t="str">
        <f aca="false">IF(X2188&lt;60,X2188&amp;" min",INT(X2188/60)&amp;" h"&amp;IF(MOD(X2188,60)=0,""," "&amp;TEXT(MOD(X2188,60),"00")))</f>
        <v>4 h 45</v>
      </c>
      <c r="K2188" s="14" t="str">
        <f aca="false">IF(S2188&lt;&gt;T2188,"Oui","Non")</f>
        <v>Oui</v>
      </c>
      <c r="L2188" s="14" t="str">
        <f aca="false">IF(AND(INDEX(10_Lieux!$B:$B,U2188)="Ville",INDEX(10_Lieux!$B:$B,V2188)="Ville"),"/chauffeur-prive/"&amp;INDEX(10_Lieux!$E:$E,U2188)&amp;"-"&amp;INDEX(10_Lieux!$E:$E,V2188)&amp;"/","/chauffeur-prive/"&amp;INDEX(10_Lieux!$E:$E,U2188)&amp;"/"&amp;INDEX(10_Lieux!$E:$E,V2188)&amp;"/")</f>
        <v>/chauffeur-prive/aeroport-samedan-engadine/grenoble/</v>
      </c>
      <c r="M2188" s="14" t="str">
        <f aca="false">IFERROR(INDEX($L:$L,MATCH(B2188&amp;"|"&amp;A2188,$Z:$Z,0)),"—")</f>
        <v>/chauffeur-prive/grenoble/aeroport-samedan-engadine/</v>
      </c>
      <c r="N2188" s="14" t="str">
        <f aca="false">IF(LEN("Chauffeur privé "&amp;INDEX(10_Lieux!$J:$J,U2188)&amp;" → "&amp;INDEX(10_Lieux!$J:$J,V2188)&amp;" | 24h/24")&gt;60,"Chauffeur privé "&amp;INDEX(10_Lieux!$J:$J,U2188)&amp;" → "&amp;INDEX(10_Lieux!$J:$J,V2188),"Chauffeur privé "&amp;INDEX(10_Lieux!$J:$J,U2188)&amp;" → "&amp;INDEX(10_Lieux!$J:$J,V2188)&amp;" | 24h/24")</f>
        <v>Chauffeur privé Aéroport de Samedan → Grenoble | 24h/24</v>
      </c>
      <c r="O2188" s="14" t="n">
        <f aca="false">LEN(N2188)</f>
        <v>55</v>
      </c>
      <c r="P2188" s="14" t="str">
        <f aca="false">"Chauffeur privé "&amp;INDEX(10_Lieux!$K:$K,U2188)&amp;" vers "&amp;INDEX(10_Lieux!$L:$L,V2188)</f>
        <v>Chauffeur privé de l'aéroport de Samedan vers Grenoble</v>
      </c>
      <c r="Q2188" s="14" t="str">
        <f aca="false">"Chauffeur privé "&amp;INDEX(10_Lieux!$K:$K,U2188)&amp;" vers "&amp;INDEX(10_Lieux!$L:$L,V2188)&amp;" : env. "&amp;I2188&amp;" km, "&amp;J2188&amp;" de route. Devis personnalisé, standard 24h/24 et 7j/7."</f>
        <v>Chauffeur privé de l'aéroport de Samedan vers Grenoble : env. 444 km, 4 h 45 de route. Devis personnalisé, standard 24h/24 et 7j/7.</v>
      </c>
      <c r="R2188" s="14" t="n">
        <f aca="false">LEN(Q2188)</f>
        <v>131</v>
      </c>
      <c r="S2188" s="14" t="str">
        <f aca="false">INDEX(10_Lieux!$C:$C,U2188)</f>
        <v>Suisse</v>
      </c>
      <c r="T2188" s="14" t="str">
        <f aca="false">INDEX(10_Lieux!$C:$C,V2188)</f>
        <v>France</v>
      </c>
      <c r="U2188" s="14" t="n">
        <f aca="false">MATCH(A2188,10_Lieux!$A:$A,0)</f>
        <v>188</v>
      </c>
      <c r="V2188" s="14" t="n">
        <f aca="false">MATCH(B2188,10_Lieux!$A:$A,0)</f>
        <v>9</v>
      </c>
      <c r="W2188" s="14" t="n">
        <f aca="false">ROUND(6371*2*ASIN(SQRT(SIN(RADIANS(INDEX(10_Lieux!$F:$F,V2188)-INDEX(10_Lieux!$F:$F,U2188))/2)^2+COS(RADIANS(INDEX(10_Lieux!$F:$F,U2188)))*COS(RADIANS(INDEX(10_Lieux!$F:$F,V2188)))*SIN(RADIANS(INDEX(10_Lieux!$G:$G,V2188)-INDEX(10_Lieux!$G:$G,U2188))/2)^2)),1)</f>
        <v>355.1</v>
      </c>
      <c r="X2188" s="14" t="n">
        <f aca="false">ROUND(I2188/IF(I2188&lt;p_seuil_vitesse,p_vit_lente,p_vit_rapide)*60/15,0)*15</f>
        <v>285</v>
      </c>
      <c r="Y2188" s="14" t="n">
        <f aca="false">MAX(IF(INDEX(10_Lieux!$B:$B,U2188)&lt;&gt;"Ville",INDEX(10_Lieux!$I:$I,U2188),0),IF(INDEX(10_Lieux!$B:$B,V2188)&lt;&gt;"Ville",INDEX(10_Lieux!$I:$I,V2188),0))</f>
        <v>250</v>
      </c>
      <c r="Z2188" s="14" t="str">
        <f aca="false">A2188&amp;"|"&amp;B2188</f>
        <v>Engadin Airport|Grenoble</v>
      </c>
      <c r="AA2188" s="14" t="str">
        <f aca="false">IF(I2188&lt;p_local,"Local",IF(I2188&lt;p_vv_min,"Courte distance",IF(I2188&lt;p_tres_long,"Longue distance","Très longue distance")))</f>
        <v>Longue distance</v>
      </c>
    </row>
    <row r="2189" customFormat="false" ht="15" hidden="false" customHeight="true" outlineLevel="0" collapsed="false">
      <c r="A2189" s="1" t="s">
        <v>146</v>
      </c>
      <c r="B2189" s="1" t="s">
        <v>2346</v>
      </c>
      <c r="C2189" s="1" t="s">
        <v>35</v>
      </c>
      <c r="D2189" s="1" t="s">
        <v>653</v>
      </c>
      <c r="E2189" s="1" t="s">
        <v>2372</v>
      </c>
      <c r="F2189" s="14" t="s">
        <v>40</v>
      </c>
      <c r="G2189" s="14" t="str">
        <f aca="false">IF(I2189&lt;p_local,"Local → page infra",IF(H2189&gt;=p_ph1,"Phase 1",IF(H2189&gt;=p_ph2,"Phase 2","Phase 3")))</f>
        <v>Phase 2</v>
      </c>
      <c r="H2189" s="14" t="n">
        <f aca="false">IF(I2189&lt;p_local,0,IF(C2189="Aéroport → Aéroport",p_pts_plein,IF(Y2189&gt;0,IF(I2189&lt;=Y2189,p_pts_plein,IF(I2189&lt;=p_mult2*Y2189,p_pts_moyen,p_pts_r3)),IF(I2189&gt;=p_vv_min,p_pts_plein,IF(I2189&gt;=p_vv_moy,p_pts_moyen,p_pts_court))))+IF(INDEX(10_Lieux!$D:$D,U2189)=1,p_prio1,p_prio2)+IF(INDEX(10_Lieux!$D:$D,V2189)=1,p_prio1,p_prio2)+IF(K2189="Oui",p_tf,0)+p_hub*((INDEX(10_Lieux!$H:$H,U2189)="Hub")+(INDEX(10_Lieux!$H:$H,V2189)="Hub"))+IF(OR(INDEX(10_Lieux!$H:$H,U2189)="Premium",INDEX(10_Lieux!$H:$H,V2189)="Premium"),p_prem,0))</f>
        <v>65</v>
      </c>
      <c r="I2189" s="14" t="n">
        <f aca="false">ROUND(W2189*p_facteur,0)</f>
        <v>444</v>
      </c>
      <c r="J2189" s="14" t="str">
        <f aca="false">IF(X2189&lt;60,X2189&amp;" min",INT(X2189/60)&amp;" h"&amp;IF(MOD(X2189,60)=0,""," "&amp;TEXT(MOD(X2189,60),"00")))</f>
        <v>4 h 45</v>
      </c>
      <c r="K2189" s="14" t="str">
        <f aca="false">IF(S2189&lt;&gt;T2189,"Oui","Non")</f>
        <v>Oui</v>
      </c>
      <c r="L2189" s="14" t="str">
        <f aca="false">IF(AND(INDEX(10_Lieux!$B:$B,U2189)="Ville",INDEX(10_Lieux!$B:$B,V2189)="Ville"),"/chauffeur-prive/"&amp;INDEX(10_Lieux!$E:$E,U2189)&amp;"-"&amp;INDEX(10_Lieux!$E:$E,V2189)&amp;"/","/chauffeur-prive/"&amp;INDEX(10_Lieux!$E:$E,U2189)&amp;"/"&amp;INDEX(10_Lieux!$E:$E,V2189)&amp;"/")</f>
        <v>/chauffeur-prive/grenoble/aeroport-samedan-engadine/</v>
      </c>
      <c r="M2189" s="14" t="str">
        <f aca="false">IFERROR(INDEX($L:$L,MATCH(B2189&amp;"|"&amp;A2189,$Z:$Z,0)),"—")</f>
        <v>/chauffeur-prive/aeroport-samedan-engadine/grenoble/</v>
      </c>
      <c r="N2189" s="14" t="str">
        <f aca="false">IF(LEN("Chauffeur privé "&amp;INDEX(10_Lieux!$J:$J,U2189)&amp;" → "&amp;INDEX(10_Lieux!$J:$J,V2189)&amp;" | 24h/24")&gt;60,"Chauffeur privé "&amp;INDEX(10_Lieux!$J:$J,U2189)&amp;" → "&amp;INDEX(10_Lieux!$J:$J,V2189),"Chauffeur privé "&amp;INDEX(10_Lieux!$J:$J,U2189)&amp;" → "&amp;INDEX(10_Lieux!$J:$J,V2189)&amp;" | 24h/24")</f>
        <v>Chauffeur privé Grenoble → Aéroport de Samedan | 24h/24</v>
      </c>
      <c r="O2189" s="14" t="n">
        <f aca="false">LEN(N2189)</f>
        <v>55</v>
      </c>
      <c r="P2189" s="14" t="str">
        <f aca="false">"Chauffeur privé "&amp;INDEX(10_Lieux!$K:$K,U2189)&amp;" vers "&amp;INDEX(10_Lieux!$L:$L,V2189)</f>
        <v>Chauffeur privé de Grenoble vers l'aéroport de Samedan</v>
      </c>
      <c r="Q2189" s="14" t="str">
        <f aca="false">"Chauffeur privé "&amp;INDEX(10_Lieux!$K:$K,U2189)&amp;" vers "&amp;INDEX(10_Lieux!$L:$L,V2189)&amp;" : env. "&amp;I2189&amp;" km, "&amp;J2189&amp;" de route. Devis personnalisé, standard 24h/24 et 7j/7."</f>
        <v>Chauffeur privé de Grenoble vers l'aéroport de Samedan : env. 444 km, 4 h 45 de route. Devis personnalisé, standard 24h/24 et 7j/7.</v>
      </c>
      <c r="R2189" s="14" t="n">
        <f aca="false">LEN(Q2189)</f>
        <v>131</v>
      </c>
      <c r="S2189" s="14" t="str">
        <f aca="false">INDEX(10_Lieux!$C:$C,U2189)</f>
        <v>France</v>
      </c>
      <c r="T2189" s="14" t="str">
        <f aca="false">INDEX(10_Lieux!$C:$C,V2189)</f>
        <v>Suisse</v>
      </c>
      <c r="U2189" s="14" t="n">
        <f aca="false">MATCH(A2189,10_Lieux!$A:$A,0)</f>
        <v>9</v>
      </c>
      <c r="V2189" s="14" t="n">
        <f aca="false">MATCH(B2189,10_Lieux!$A:$A,0)</f>
        <v>188</v>
      </c>
      <c r="W2189" s="14" t="n">
        <f aca="false">ROUND(6371*2*ASIN(SQRT(SIN(RADIANS(INDEX(10_Lieux!$F:$F,V2189)-INDEX(10_Lieux!$F:$F,U2189))/2)^2+COS(RADIANS(INDEX(10_Lieux!$F:$F,U2189)))*COS(RADIANS(INDEX(10_Lieux!$F:$F,V2189)))*SIN(RADIANS(INDEX(10_Lieux!$G:$G,V2189)-INDEX(10_Lieux!$G:$G,U2189))/2)^2)),1)</f>
        <v>355.1</v>
      </c>
      <c r="X2189" s="14" t="n">
        <f aca="false">ROUND(I2189/IF(I2189&lt;p_seuil_vitesse,p_vit_lente,p_vit_rapide)*60/15,0)*15</f>
        <v>285</v>
      </c>
      <c r="Y2189" s="14" t="n">
        <f aca="false">MAX(IF(INDEX(10_Lieux!$B:$B,U2189)&lt;&gt;"Ville",INDEX(10_Lieux!$I:$I,U2189),0),IF(INDEX(10_Lieux!$B:$B,V2189)&lt;&gt;"Ville",INDEX(10_Lieux!$I:$I,V2189),0))</f>
        <v>250</v>
      </c>
      <c r="Z2189" s="14" t="str">
        <f aca="false">A2189&amp;"|"&amp;B2189</f>
        <v>Grenoble|Engadin Airport</v>
      </c>
      <c r="AA2189" s="14" t="str">
        <f aca="false">IF(I2189&lt;p_local,"Local",IF(I2189&lt;p_vv_min,"Courte distance",IF(I2189&lt;p_tres_long,"Longue distance","Très longue distance")))</f>
        <v>Longue distance</v>
      </c>
    </row>
    <row r="2190" customFormat="false" ht="15" hidden="false" customHeight="true" outlineLevel="0" collapsed="false">
      <c r="A2190" s="1" t="s">
        <v>2346</v>
      </c>
      <c r="B2190" s="1" t="s">
        <v>148</v>
      </c>
      <c r="C2190" s="1" t="s">
        <v>34</v>
      </c>
      <c r="D2190" s="1" t="s">
        <v>653</v>
      </c>
      <c r="E2190" s="1" t="s">
        <v>2373</v>
      </c>
      <c r="F2190" s="14" t="s">
        <v>40</v>
      </c>
      <c r="G2190" s="14" t="str">
        <f aca="false">IF(I2190&lt;p_local,"Local → page infra",IF(H2190&gt;=p_ph1,"Phase 1",IF(H2190&gt;=p_ph2,"Phase 2","Phase 3")))</f>
        <v>Phase 2</v>
      </c>
      <c r="H2190" s="14" t="n">
        <f aca="false">IF(I2190&lt;p_local,0,IF(C2190="Aéroport → Aéroport",p_pts_plein,IF(Y2190&gt;0,IF(I2190&lt;=Y2190,p_pts_plein,IF(I2190&lt;=p_mult2*Y2190,p_pts_moyen,p_pts_r3)),IF(I2190&gt;=p_vv_min,p_pts_plein,IF(I2190&gt;=p_vv_moy,p_pts_moyen,p_pts_court))))+IF(INDEX(10_Lieux!$D:$D,U2190)=1,p_prio1,p_prio2)+IF(INDEX(10_Lieux!$D:$D,V2190)=1,p_prio1,p_prio2)+IF(K2190="Oui",p_tf,0)+p_hub*((INDEX(10_Lieux!$H:$H,U2190)="Hub")+(INDEX(10_Lieux!$H:$H,V2190)="Hub"))+IF(OR(INDEX(10_Lieux!$H:$H,U2190)="Premium",INDEX(10_Lieux!$H:$H,V2190)="Premium"),p_prem,0))</f>
        <v>65</v>
      </c>
      <c r="I2190" s="14" t="n">
        <f aca="false">ROUND(W2190*p_facteur,0)</f>
        <v>372</v>
      </c>
      <c r="J2190" s="14" t="str">
        <f aca="false">IF(X2190&lt;60,X2190&amp;" min",INT(X2190/60)&amp;" h"&amp;IF(MOD(X2190,60)=0,""," "&amp;TEXT(MOD(X2190,60),"00")))</f>
        <v>4 h</v>
      </c>
      <c r="K2190" s="14" t="str">
        <f aca="false">IF(S2190&lt;&gt;T2190,"Oui","Non")</f>
        <v>Oui</v>
      </c>
      <c r="L2190" s="14" t="str">
        <f aca="false">IF(AND(INDEX(10_Lieux!$B:$B,U2190)="Ville",INDEX(10_Lieux!$B:$B,V2190)="Ville"),"/chauffeur-prive/"&amp;INDEX(10_Lieux!$E:$E,U2190)&amp;"-"&amp;INDEX(10_Lieux!$E:$E,V2190)&amp;"/","/chauffeur-prive/"&amp;INDEX(10_Lieux!$E:$E,U2190)&amp;"/"&amp;INDEX(10_Lieux!$E:$E,V2190)&amp;"/")</f>
        <v>/chauffeur-prive/aeroport-samedan-engadine/annecy/</v>
      </c>
      <c r="M2190" s="14" t="str">
        <f aca="false">IFERROR(INDEX($L:$L,MATCH(B2190&amp;"|"&amp;A2190,$Z:$Z,0)),"—")</f>
        <v>/chauffeur-prive/annecy/aeroport-samedan-engadine/</v>
      </c>
      <c r="N2190" s="14" t="str">
        <f aca="false">IF(LEN("Chauffeur privé "&amp;INDEX(10_Lieux!$J:$J,U2190)&amp;" → "&amp;INDEX(10_Lieux!$J:$J,V2190)&amp;" | 24h/24")&gt;60,"Chauffeur privé "&amp;INDEX(10_Lieux!$J:$J,U2190)&amp;" → "&amp;INDEX(10_Lieux!$J:$J,V2190),"Chauffeur privé "&amp;INDEX(10_Lieux!$J:$J,U2190)&amp;" → "&amp;INDEX(10_Lieux!$J:$J,V2190)&amp;" | 24h/24")</f>
        <v>Chauffeur privé Aéroport de Samedan → Annecy | 24h/24</v>
      </c>
      <c r="O2190" s="14" t="n">
        <f aca="false">LEN(N2190)</f>
        <v>53</v>
      </c>
      <c r="P2190" s="14" t="str">
        <f aca="false">"Chauffeur privé "&amp;INDEX(10_Lieux!$K:$K,U2190)&amp;" vers "&amp;INDEX(10_Lieux!$L:$L,V2190)</f>
        <v>Chauffeur privé de l'aéroport de Samedan vers Annecy</v>
      </c>
      <c r="Q2190" s="14" t="str">
        <f aca="false">"Chauffeur privé "&amp;INDEX(10_Lieux!$K:$K,U2190)&amp;" vers "&amp;INDEX(10_Lieux!$L:$L,V2190)&amp;" : env. "&amp;I2190&amp;" km, "&amp;J2190&amp;" de route. Devis personnalisé, standard 24h/24 et 7j/7."</f>
        <v>Chauffeur privé de l'aéroport de Samedan vers Annecy : env. 372 km, 4 h de route. Devis personnalisé, standard 24h/24 et 7j/7.</v>
      </c>
      <c r="R2190" s="14" t="n">
        <f aca="false">LEN(Q2190)</f>
        <v>126</v>
      </c>
      <c r="S2190" s="14" t="str">
        <f aca="false">INDEX(10_Lieux!$C:$C,U2190)</f>
        <v>Suisse</v>
      </c>
      <c r="T2190" s="14" t="str">
        <f aca="false">INDEX(10_Lieux!$C:$C,V2190)</f>
        <v>France</v>
      </c>
      <c r="U2190" s="14" t="n">
        <f aca="false">MATCH(A2190,10_Lieux!$A:$A,0)</f>
        <v>188</v>
      </c>
      <c r="V2190" s="14" t="n">
        <f aca="false">MATCH(B2190,10_Lieux!$A:$A,0)</f>
        <v>10</v>
      </c>
      <c r="W2190" s="14" t="n">
        <f aca="false">ROUND(6371*2*ASIN(SQRT(SIN(RADIANS(INDEX(10_Lieux!$F:$F,V2190)-INDEX(10_Lieux!$F:$F,U2190))/2)^2+COS(RADIANS(INDEX(10_Lieux!$F:$F,U2190)))*COS(RADIANS(INDEX(10_Lieux!$F:$F,V2190)))*SIN(RADIANS(INDEX(10_Lieux!$G:$G,V2190)-INDEX(10_Lieux!$G:$G,U2190))/2)^2)),1)</f>
        <v>297.4</v>
      </c>
      <c r="X2190" s="14" t="n">
        <f aca="false">ROUND(I2190/IF(I2190&lt;p_seuil_vitesse,p_vit_lente,p_vit_rapide)*60/15,0)*15</f>
        <v>240</v>
      </c>
      <c r="Y2190" s="14" t="n">
        <f aca="false">MAX(IF(INDEX(10_Lieux!$B:$B,U2190)&lt;&gt;"Ville",INDEX(10_Lieux!$I:$I,U2190),0),IF(INDEX(10_Lieux!$B:$B,V2190)&lt;&gt;"Ville",INDEX(10_Lieux!$I:$I,V2190),0))</f>
        <v>250</v>
      </c>
      <c r="Z2190" s="14" t="str">
        <f aca="false">A2190&amp;"|"&amp;B2190</f>
        <v>Engadin Airport|Annecy</v>
      </c>
      <c r="AA2190" s="14" t="str">
        <f aca="false">IF(I2190&lt;p_local,"Local",IF(I2190&lt;p_vv_min,"Courte distance",IF(I2190&lt;p_tres_long,"Longue distance","Très longue distance")))</f>
        <v>Longue distance</v>
      </c>
    </row>
    <row r="2191" customFormat="false" ht="15" hidden="false" customHeight="true" outlineLevel="0" collapsed="false">
      <c r="A2191" s="1" t="s">
        <v>148</v>
      </c>
      <c r="B2191" s="1" t="s">
        <v>2346</v>
      </c>
      <c r="C2191" s="1" t="s">
        <v>35</v>
      </c>
      <c r="D2191" s="1" t="s">
        <v>653</v>
      </c>
      <c r="E2191" s="1" t="s">
        <v>2374</v>
      </c>
      <c r="F2191" s="14" t="s">
        <v>40</v>
      </c>
      <c r="G2191" s="14" t="str">
        <f aca="false">IF(I2191&lt;p_local,"Local → page infra",IF(H2191&gt;=p_ph1,"Phase 1",IF(H2191&gt;=p_ph2,"Phase 2","Phase 3")))</f>
        <v>Phase 2</v>
      </c>
      <c r="H2191" s="14" t="n">
        <f aca="false">IF(I2191&lt;p_local,0,IF(C2191="Aéroport → Aéroport",p_pts_plein,IF(Y2191&gt;0,IF(I2191&lt;=Y2191,p_pts_plein,IF(I2191&lt;=p_mult2*Y2191,p_pts_moyen,p_pts_r3)),IF(I2191&gt;=p_vv_min,p_pts_plein,IF(I2191&gt;=p_vv_moy,p_pts_moyen,p_pts_court))))+IF(INDEX(10_Lieux!$D:$D,U2191)=1,p_prio1,p_prio2)+IF(INDEX(10_Lieux!$D:$D,V2191)=1,p_prio1,p_prio2)+IF(K2191="Oui",p_tf,0)+p_hub*((INDEX(10_Lieux!$H:$H,U2191)="Hub")+(INDEX(10_Lieux!$H:$H,V2191)="Hub"))+IF(OR(INDEX(10_Lieux!$H:$H,U2191)="Premium",INDEX(10_Lieux!$H:$H,V2191)="Premium"),p_prem,0))</f>
        <v>65</v>
      </c>
      <c r="I2191" s="14" t="n">
        <f aca="false">ROUND(W2191*p_facteur,0)</f>
        <v>372</v>
      </c>
      <c r="J2191" s="14" t="str">
        <f aca="false">IF(X2191&lt;60,X2191&amp;" min",INT(X2191/60)&amp;" h"&amp;IF(MOD(X2191,60)=0,""," "&amp;TEXT(MOD(X2191,60),"00")))</f>
        <v>4 h</v>
      </c>
      <c r="K2191" s="14" t="str">
        <f aca="false">IF(S2191&lt;&gt;T2191,"Oui","Non")</f>
        <v>Oui</v>
      </c>
      <c r="L2191" s="14" t="str">
        <f aca="false">IF(AND(INDEX(10_Lieux!$B:$B,U2191)="Ville",INDEX(10_Lieux!$B:$B,V2191)="Ville"),"/chauffeur-prive/"&amp;INDEX(10_Lieux!$E:$E,U2191)&amp;"-"&amp;INDEX(10_Lieux!$E:$E,V2191)&amp;"/","/chauffeur-prive/"&amp;INDEX(10_Lieux!$E:$E,U2191)&amp;"/"&amp;INDEX(10_Lieux!$E:$E,V2191)&amp;"/")</f>
        <v>/chauffeur-prive/annecy/aeroport-samedan-engadine/</v>
      </c>
      <c r="M2191" s="14" t="str">
        <f aca="false">IFERROR(INDEX($L:$L,MATCH(B2191&amp;"|"&amp;A2191,$Z:$Z,0)),"—")</f>
        <v>/chauffeur-prive/aeroport-samedan-engadine/annecy/</v>
      </c>
      <c r="N2191" s="14" t="str">
        <f aca="false">IF(LEN("Chauffeur privé "&amp;INDEX(10_Lieux!$J:$J,U2191)&amp;" → "&amp;INDEX(10_Lieux!$J:$J,V2191)&amp;" | 24h/24")&gt;60,"Chauffeur privé "&amp;INDEX(10_Lieux!$J:$J,U2191)&amp;" → "&amp;INDEX(10_Lieux!$J:$J,V2191),"Chauffeur privé "&amp;INDEX(10_Lieux!$J:$J,U2191)&amp;" → "&amp;INDEX(10_Lieux!$J:$J,V2191)&amp;" | 24h/24")</f>
        <v>Chauffeur privé Annecy → Aéroport de Samedan | 24h/24</v>
      </c>
      <c r="O2191" s="14" t="n">
        <f aca="false">LEN(N2191)</f>
        <v>53</v>
      </c>
      <c r="P2191" s="14" t="str">
        <f aca="false">"Chauffeur privé "&amp;INDEX(10_Lieux!$K:$K,U2191)&amp;" vers "&amp;INDEX(10_Lieux!$L:$L,V2191)</f>
        <v>Chauffeur privé d'Annecy vers l'aéroport de Samedan</v>
      </c>
      <c r="Q2191" s="14" t="str">
        <f aca="false">"Chauffeur privé "&amp;INDEX(10_Lieux!$K:$K,U2191)&amp;" vers "&amp;INDEX(10_Lieux!$L:$L,V2191)&amp;" : env. "&amp;I2191&amp;" km, "&amp;J2191&amp;" de route. Devis personnalisé, standard 24h/24 et 7j/7."</f>
        <v>Chauffeur privé d'Annecy vers l'aéroport de Samedan : env. 372 km, 4 h de route. Devis personnalisé, standard 24h/24 et 7j/7.</v>
      </c>
      <c r="R2191" s="14" t="n">
        <f aca="false">LEN(Q2191)</f>
        <v>125</v>
      </c>
      <c r="S2191" s="14" t="str">
        <f aca="false">INDEX(10_Lieux!$C:$C,U2191)</f>
        <v>France</v>
      </c>
      <c r="T2191" s="14" t="str">
        <f aca="false">INDEX(10_Lieux!$C:$C,V2191)</f>
        <v>Suisse</v>
      </c>
      <c r="U2191" s="14" t="n">
        <f aca="false">MATCH(A2191,10_Lieux!$A:$A,0)</f>
        <v>10</v>
      </c>
      <c r="V2191" s="14" t="n">
        <f aca="false">MATCH(B2191,10_Lieux!$A:$A,0)</f>
        <v>188</v>
      </c>
      <c r="W2191" s="14" t="n">
        <f aca="false">ROUND(6371*2*ASIN(SQRT(SIN(RADIANS(INDEX(10_Lieux!$F:$F,V2191)-INDEX(10_Lieux!$F:$F,U2191))/2)^2+COS(RADIANS(INDEX(10_Lieux!$F:$F,U2191)))*COS(RADIANS(INDEX(10_Lieux!$F:$F,V2191)))*SIN(RADIANS(INDEX(10_Lieux!$G:$G,V2191)-INDEX(10_Lieux!$G:$G,U2191))/2)^2)),1)</f>
        <v>297.4</v>
      </c>
      <c r="X2191" s="14" t="n">
        <f aca="false">ROUND(I2191/IF(I2191&lt;p_seuil_vitesse,p_vit_lente,p_vit_rapide)*60/15,0)*15</f>
        <v>240</v>
      </c>
      <c r="Y2191" s="14" t="n">
        <f aca="false">MAX(IF(INDEX(10_Lieux!$B:$B,U2191)&lt;&gt;"Ville",INDEX(10_Lieux!$I:$I,U2191),0),IF(INDEX(10_Lieux!$B:$B,V2191)&lt;&gt;"Ville",INDEX(10_Lieux!$I:$I,V2191),0))</f>
        <v>250</v>
      </c>
      <c r="Z2191" s="14" t="str">
        <f aca="false">A2191&amp;"|"&amp;B2191</f>
        <v>Annecy|Engadin Airport</v>
      </c>
      <c r="AA2191" s="14" t="str">
        <f aca="false">IF(I2191&lt;p_local,"Local",IF(I2191&lt;p_vv_min,"Courte distance",IF(I2191&lt;p_tres_long,"Longue distance","Très longue distance")))</f>
        <v>Longue distance</v>
      </c>
    </row>
    <row r="2192" customFormat="false" ht="15" hidden="false" customHeight="true" outlineLevel="0" collapsed="false">
      <c r="A2192" s="1" t="s">
        <v>2346</v>
      </c>
      <c r="B2192" s="1" t="s">
        <v>150</v>
      </c>
      <c r="C2192" s="1" t="s">
        <v>34</v>
      </c>
      <c r="D2192" s="1" t="s">
        <v>653</v>
      </c>
      <c r="E2192" s="1" t="s">
        <v>2375</v>
      </c>
      <c r="F2192" s="14" t="s">
        <v>40</v>
      </c>
      <c r="G2192" s="14" t="str">
        <f aca="false">IF(I2192&lt;p_local,"Local → page infra",IF(H2192&gt;=p_ph1,"Phase 1",IF(H2192&gt;=p_ph2,"Phase 2","Phase 3")))</f>
        <v>Phase 3</v>
      </c>
      <c r="H2192" s="14" t="n">
        <f aca="false">IF(I2192&lt;p_local,0,IF(C2192="Aéroport → Aéroport",p_pts_plein,IF(Y2192&gt;0,IF(I2192&lt;=Y2192,p_pts_plein,IF(I2192&lt;=p_mult2*Y2192,p_pts_moyen,p_pts_r3)),IF(I2192&gt;=p_vv_min,p_pts_plein,IF(I2192&gt;=p_vv_moy,p_pts_moyen,p_pts_court))))+IF(INDEX(10_Lieux!$D:$D,U2192)=1,p_prio1,p_prio2)+IF(INDEX(10_Lieux!$D:$D,V2192)=1,p_prio1,p_prio2)+IF(K2192="Oui",p_tf,0)+p_hub*((INDEX(10_Lieux!$H:$H,U2192)="Hub")+(INDEX(10_Lieux!$H:$H,V2192)="Hub"))+IF(OR(INDEX(10_Lieux!$H:$H,U2192)="Premium",INDEX(10_Lieux!$H:$H,V2192)="Premium"),p_prem,0))</f>
        <v>60</v>
      </c>
      <c r="I2192" s="14" t="n">
        <f aca="false">ROUND(W2192*p_facteur,0)</f>
        <v>406</v>
      </c>
      <c r="J2192" s="14" t="str">
        <f aca="false">IF(X2192&lt;60,X2192&amp;" min",INT(X2192/60)&amp;" h"&amp;IF(MOD(X2192,60)=0,""," "&amp;TEXT(MOD(X2192,60),"00")))</f>
        <v>4 h 15</v>
      </c>
      <c r="K2192" s="14" t="str">
        <f aca="false">IF(S2192&lt;&gt;T2192,"Oui","Non")</f>
        <v>Oui</v>
      </c>
      <c r="L2192" s="14" t="str">
        <f aca="false">IF(AND(INDEX(10_Lieux!$B:$B,U2192)="Ville",INDEX(10_Lieux!$B:$B,V2192)="Ville"),"/chauffeur-prive/"&amp;INDEX(10_Lieux!$E:$E,U2192)&amp;"-"&amp;INDEX(10_Lieux!$E:$E,V2192)&amp;"/","/chauffeur-prive/"&amp;INDEX(10_Lieux!$E:$E,U2192)&amp;"/"&amp;INDEX(10_Lieux!$E:$E,V2192)&amp;"/")</f>
        <v>/chauffeur-prive/aeroport-samedan-engadine/chambery/</v>
      </c>
      <c r="M2192" s="14" t="str">
        <f aca="false">IFERROR(INDEX($L:$L,MATCH(B2192&amp;"|"&amp;A2192,$Z:$Z,0)),"—")</f>
        <v>/chauffeur-prive/chambery/aeroport-samedan-engadine/</v>
      </c>
      <c r="N2192" s="14" t="str">
        <f aca="false">IF(LEN("Chauffeur privé "&amp;INDEX(10_Lieux!$J:$J,U2192)&amp;" → "&amp;INDEX(10_Lieux!$J:$J,V2192)&amp;" | 24h/24")&gt;60,"Chauffeur privé "&amp;INDEX(10_Lieux!$J:$J,U2192)&amp;" → "&amp;INDEX(10_Lieux!$J:$J,V2192),"Chauffeur privé "&amp;INDEX(10_Lieux!$J:$J,U2192)&amp;" → "&amp;INDEX(10_Lieux!$J:$J,V2192)&amp;" | 24h/24")</f>
        <v>Chauffeur privé Aéroport de Samedan → Chambéry | 24h/24</v>
      </c>
      <c r="O2192" s="14" t="n">
        <f aca="false">LEN(N2192)</f>
        <v>55</v>
      </c>
      <c r="P2192" s="14" t="str">
        <f aca="false">"Chauffeur privé "&amp;INDEX(10_Lieux!$K:$K,U2192)&amp;" vers "&amp;INDEX(10_Lieux!$L:$L,V2192)</f>
        <v>Chauffeur privé de l'aéroport de Samedan vers Chambéry</v>
      </c>
      <c r="Q2192" s="14" t="str">
        <f aca="false">"Chauffeur privé "&amp;INDEX(10_Lieux!$K:$K,U2192)&amp;" vers "&amp;INDEX(10_Lieux!$L:$L,V2192)&amp;" : env. "&amp;I2192&amp;" km, "&amp;J2192&amp;" de route. Devis personnalisé, standard 24h/24 et 7j/7."</f>
        <v>Chauffeur privé de l'aéroport de Samedan vers Chambéry : env. 406 km, 4 h 15 de route. Devis personnalisé, standard 24h/24 et 7j/7.</v>
      </c>
      <c r="R2192" s="14" t="n">
        <f aca="false">LEN(Q2192)</f>
        <v>131</v>
      </c>
      <c r="S2192" s="14" t="str">
        <f aca="false">INDEX(10_Lieux!$C:$C,U2192)</f>
        <v>Suisse</v>
      </c>
      <c r="T2192" s="14" t="str">
        <f aca="false">INDEX(10_Lieux!$C:$C,V2192)</f>
        <v>France</v>
      </c>
      <c r="U2192" s="14" t="n">
        <f aca="false">MATCH(A2192,10_Lieux!$A:$A,0)</f>
        <v>188</v>
      </c>
      <c r="V2192" s="14" t="n">
        <f aca="false">MATCH(B2192,10_Lieux!$A:$A,0)</f>
        <v>11</v>
      </c>
      <c r="W2192" s="14" t="n">
        <f aca="false">ROUND(6371*2*ASIN(SQRT(SIN(RADIANS(INDEX(10_Lieux!$F:$F,V2192)-INDEX(10_Lieux!$F:$F,U2192))/2)^2+COS(RADIANS(INDEX(10_Lieux!$F:$F,U2192)))*COS(RADIANS(INDEX(10_Lieux!$F:$F,V2192)))*SIN(RADIANS(INDEX(10_Lieux!$G:$G,V2192)-INDEX(10_Lieux!$G:$G,U2192))/2)^2)),1)</f>
        <v>324.5</v>
      </c>
      <c r="X2192" s="14" t="n">
        <f aca="false">ROUND(I2192/IF(I2192&lt;p_seuil_vitesse,p_vit_lente,p_vit_rapide)*60/15,0)*15</f>
        <v>255</v>
      </c>
      <c r="Y2192" s="14" t="n">
        <f aca="false">MAX(IF(INDEX(10_Lieux!$B:$B,U2192)&lt;&gt;"Ville",INDEX(10_Lieux!$I:$I,U2192),0),IF(INDEX(10_Lieux!$B:$B,V2192)&lt;&gt;"Ville",INDEX(10_Lieux!$I:$I,V2192),0))</f>
        <v>250</v>
      </c>
      <c r="Z2192" s="14" t="str">
        <f aca="false">A2192&amp;"|"&amp;B2192</f>
        <v>Engadin Airport|Chambéry</v>
      </c>
      <c r="AA2192" s="14" t="str">
        <f aca="false">IF(I2192&lt;p_local,"Local",IF(I2192&lt;p_vv_min,"Courte distance",IF(I2192&lt;p_tres_long,"Longue distance","Très longue distance")))</f>
        <v>Longue distance</v>
      </c>
    </row>
    <row r="2193" customFormat="false" ht="15" hidden="false" customHeight="true" outlineLevel="0" collapsed="false">
      <c r="A2193" s="1" t="s">
        <v>150</v>
      </c>
      <c r="B2193" s="1" t="s">
        <v>2346</v>
      </c>
      <c r="C2193" s="1" t="s">
        <v>35</v>
      </c>
      <c r="D2193" s="1" t="s">
        <v>653</v>
      </c>
      <c r="E2193" s="1" t="s">
        <v>2376</v>
      </c>
      <c r="F2193" s="14" t="s">
        <v>40</v>
      </c>
      <c r="G2193" s="14" t="str">
        <f aca="false">IF(I2193&lt;p_local,"Local → page infra",IF(H2193&gt;=p_ph1,"Phase 1",IF(H2193&gt;=p_ph2,"Phase 2","Phase 3")))</f>
        <v>Phase 3</v>
      </c>
      <c r="H2193" s="14" t="n">
        <f aca="false">IF(I2193&lt;p_local,0,IF(C2193="Aéroport → Aéroport",p_pts_plein,IF(Y2193&gt;0,IF(I2193&lt;=Y2193,p_pts_plein,IF(I2193&lt;=p_mult2*Y2193,p_pts_moyen,p_pts_r3)),IF(I2193&gt;=p_vv_min,p_pts_plein,IF(I2193&gt;=p_vv_moy,p_pts_moyen,p_pts_court))))+IF(INDEX(10_Lieux!$D:$D,U2193)=1,p_prio1,p_prio2)+IF(INDEX(10_Lieux!$D:$D,V2193)=1,p_prio1,p_prio2)+IF(K2193="Oui",p_tf,0)+p_hub*((INDEX(10_Lieux!$H:$H,U2193)="Hub")+(INDEX(10_Lieux!$H:$H,V2193)="Hub"))+IF(OR(INDEX(10_Lieux!$H:$H,U2193)="Premium",INDEX(10_Lieux!$H:$H,V2193)="Premium"),p_prem,0))</f>
        <v>60</v>
      </c>
      <c r="I2193" s="14" t="n">
        <f aca="false">ROUND(W2193*p_facteur,0)</f>
        <v>406</v>
      </c>
      <c r="J2193" s="14" t="str">
        <f aca="false">IF(X2193&lt;60,X2193&amp;" min",INT(X2193/60)&amp;" h"&amp;IF(MOD(X2193,60)=0,""," "&amp;TEXT(MOD(X2193,60),"00")))</f>
        <v>4 h 15</v>
      </c>
      <c r="K2193" s="14" t="str">
        <f aca="false">IF(S2193&lt;&gt;T2193,"Oui","Non")</f>
        <v>Oui</v>
      </c>
      <c r="L2193" s="14" t="str">
        <f aca="false">IF(AND(INDEX(10_Lieux!$B:$B,U2193)="Ville",INDEX(10_Lieux!$B:$B,V2193)="Ville"),"/chauffeur-prive/"&amp;INDEX(10_Lieux!$E:$E,U2193)&amp;"-"&amp;INDEX(10_Lieux!$E:$E,V2193)&amp;"/","/chauffeur-prive/"&amp;INDEX(10_Lieux!$E:$E,U2193)&amp;"/"&amp;INDEX(10_Lieux!$E:$E,V2193)&amp;"/")</f>
        <v>/chauffeur-prive/chambery/aeroport-samedan-engadine/</v>
      </c>
      <c r="M2193" s="14" t="str">
        <f aca="false">IFERROR(INDEX($L:$L,MATCH(B2193&amp;"|"&amp;A2193,$Z:$Z,0)),"—")</f>
        <v>/chauffeur-prive/aeroport-samedan-engadine/chambery/</v>
      </c>
      <c r="N2193" s="14" t="str">
        <f aca="false">IF(LEN("Chauffeur privé "&amp;INDEX(10_Lieux!$J:$J,U2193)&amp;" → "&amp;INDEX(10_Lieux!$J:$J,V2193)&amp;" | 24h/24")&gt;60,"Chauffeur privé "&amp;INDEX(10_Lieux!$J:$J,U2193)&amp;" → "&amp;INDEX(10_Lieux!$J:$J,V2193),"Chauffeur privé "&amp;INDEX(10_Lieux!$J:$J,U2193)&amp;" → "&amp;INDEX(10_Lieux!$J:$J,V2193)&amp;" | 24h/24")</f>
        <v>Chauffeur privé Chambéry → Aéroport de Samedan | 24h/24</v>
      </c>
      <c r="O2193" s="14" t="n">
        <f aca="false">LEN(N2193)</f>
        <v>55</v>
      </c>
      <c r="P2193" s="14" t="str">
        <f aca="false">"Chauffeur privé "&amp;INDEX(10_Lieux!$K:$K,U2193)&amp;" vers "&amp;INDEX(10_Lieux!$L:$L,V2193)</f>
        <v>Chauffeur privé de Chambéry vers l'aéroport de Samedan</v>
      </c>
      <c r="Q2193" s="14" t="str">
        <f aca="false">"Chauffeur privé "&amp;INDEX(10_Lieux!$K:$K,U2193)&amp;" vers "&amp;INDEX(10_Lieux!$L:$L,V2193)&amp;" : env. "&amp;I2193&amp;" km, "&amp;J2193&amp;" de route. Devis personnalisé, standard 24h/24 et 7j/7."</f>
        <v>Chauffeur privé de Chambéry vers l'aéroport de Samedan : env. 406 km, 4 h 15 de route. Devis personnalisé, standard 24h/24 et 7j/7.</v>
      </c>
      <c r="R2193" s="14" t="n">
        <f aca="false">LEN(Q2193)</f>
        <v>131</v>
      </c>
      <c r="S2193" s="14" t="str">
        <f aca="false">INDEX(10_Lieux!$C:$C,U2193)</f>
        <v>France</v>
      </c>
      <c r="T2193" s="14" t="str">
        <f aca="false">INDEX(10_Lieux!$C:$C,V2193)</f>
        <v>Suisse</v>
      </c>
      <c r="U2193" s="14" t="n">
        <f aca="false">MATCH(A2193,10_Lieux!$A:$A,0)</f>
        <v>11</v>
      </c>
      <c r="V2193" s="14" t="n">
        <f aca="false">MATCH(B2193,10_Lieux!$A:$A,0)</f>
        <v>188</v>
      </c>
      <c r="W2193" s="14" t="n">
        <f aca="false">ROUND(6371*2*ASIN(SQRT(SIN(RADIANS(INDEX(10_Lieux!$F:$F,V2193)-INDEX(10_Lieux!$F:$F,U2193))/2)^2+COS(RADIANS(INDEX(10_Lieux!$F:$F,U2193)))*COS(RADIANS(INDEX(10_Lieux!$F:$F,V2193)))*SIN(RADIANS(INDEX(10_Lieux!$G:$G,V2193)-INDEX(10_Lieux!$G:$G,U2193))/2)^2)),1)</f>
        <v>324.5</v>
      </c>
      <c r="X2193" s="14" t="n">
        <f aca="false">ROUND(I2193/IF(I2193&lt;p_seuil_vitesse,p_vit_lente,p_vit_rapide)*60/15,0)*15</f>
        <v>255</v>
      </c>
      <c r="Y2193" s="14" t="n">
        <f aca="false">MAX(IF(INDEX(10_Lieux!$B:$B,U2193)&lt;&gt;"Ville",INDEX(10_Lieux!$I:$I,U2193),0),IF(INDEX(10_Lieux!$B:$B,V2193)&lt;&gt;"Ville",INDEX(10_Lieux!$I:$I,V2193),0))</f>
        <v>250</v>
      </c>
      <c r="Z2193" s="14" t="str">
        <f aca="false">A2193&amp;"|"&amp;B2193</f>
        <v>Chambéry|Engadin Airport</v>
      </c>
      <c r="AA2193" s="14" t="str">
        <f aca="false">IF(I2193&lt;p_local,"Local",IF(I2193&lt;p_vv_min,"Courte distance",IF(I2193&lt;p_tres_long,"Longue distance","Très longue distance")))</f>
        <v>Longue distance</v>
      </c>
    </row>
    <row r="2194" customFormat="false" ht="15" hidden="false" customHeight="true" outlineLevel="0" collapsed="false">
      <c r="A2194" s="1" t="s">
        <v>2346</v>
      </c>
      <c r="B2194" s="1" t="s">
        <v>152</v>
      </c>
      <c r="C2194" s="1" t="s">
        <v>34</v>
      </c>
      <c r="D2194" s="1" t="s">
        <v>653</v>
      </c>
      <c r="E2194" s="1" t="s">
        <v>2377</v>
      </c>
      <c r="F2194" s="14" t="s">
        <v>40</v>
      </c>
      <c r="G2194" s="14" t="str">
        <f aca="false">IF(I2194&lt;p_local,"Local → page infra",IF(H2194&gt;=p_ph1,"Phase 1",IF(H2194&gt;=p_ph2,"Phase 2","Phase 3")))</f>
        <v>Phase 2</v>
      </c>
      <c r="H2194" s="14" t="n">
        <f aca="false">IF(I2194&lt;p_local,0,IF(C2194="Aéroport → Aéroport",p_pts_plein,IF(Y2194&gt;0,IF(I2194&lt;=Y2194,p_pts_plein,IF(I2194&lt;=p_mult2*Y2194,p_pts_moyen,p_pts_r3)),IF(I2194&gt;=p_vv_min,p_pts_plein,IF(I2194&gt;=p_vv_moy,p_pts_moyen,p_pts_court))))+IF(INDEX(10_Lieux!$D:$D,U2194)=1,p_prio1,p_prio2)+IF(INDEX(10_Lieux!$D:$D,V2194)=1,p_prio1,p_prio2)+IF(K2194="Oui",p_tf,0)+p_hub*((INDEX(10_Lieux!$H:$H,U2194)="Hub")+(INDEX(10_Lieux!$H:$H,V2194)="Hub"))+IF(OR(INDEX(10_Lieux!$H:$H,U2194)="Premium",INDEX(10_Lieux!$H:$H,V2194)="Premium"),p_prem,0))</f>
        <v>65</v>
      </c>
      <c r="I2194" s="14" t="n">
        <f aca="false">ROUND(W2194*p_facteur,0)</f>
        <v>362</v>
      </c>
      <c r="J2194" s="14" t="str">
        <f aca="false">IF(X2194&lt;60,X2194&amp;" min",INT(X2194/60)&amp;" h"&amp;IF(MOD(X2194,60)=0,""," "&amp;TEXT(MOD(X2194,60),"00")))</f>
        <v>3 h 45</v>
      </c>
      <c r="K2194" s="14" t="str">
        <f aca="false">IF(S2194&lt;&gt;T2194,"Oui","Non")</f>
        <v>Non</v>
      </c>
      <c r="L2194" s="14" t="str">
        <f aca="false">IF(AND(INDEX(10_Lieux!$B:$B,U2194)="Ville",INDEX(10_Lieux!$B:$B,V2194)="Ville"),"/chauffeur-prive/"&amp;INDEX(10_Lieux!$E:$E,U2194)&amp;"-"&amp;INDEX(10_Lieux!$E:$E,V2194)&amp;"/","/chauffeur-prive/"&amp;INDEX(10_Lieux!$E:$E,U2194)&amp;"/"&amp;INDEX(10_Lieux!$E:$E,V2194)&amp;"/")</f>
        <v>/chauffeur-prive/aeroport-samedan-engadine/geneve/</v>
      </c>
      <c r="M2194" s="14" t="str">
        <f aca="false">IFERROR(INDEX($L:$L,MATCH(B2194&amp;"|"&amp;A2194,$Z:$Z,0)),"—")</f>
        <v>/chauffeur-prive/geneve/aeroport-samedan-engadine/</v>
      </c>
      <c r="N2194" s="14" t="str">
        <f aca="false">IF(LEN("Chauffeur privé "&amp;INDEX(10_Lieux!$J:$J,U2194)&amp;" → "&amp;INDEX(10_Lieux!$J:$J,V2194)&amp;" | 24h/24")&gt;60,"Chauffeur privé "&amp;INDEX(10_Lieux!$J:$J,U2194)&amp;" → "&amp;INDEX(10_Lieux!$J:$J,V2194),"Chauffeur privé "&amp;INDEX(10_Lieux!$J:$J,U2194)&amp;" → "&amp;INDEX(10_Lieux!$J:$J,V2194)&amp;" | 24h/24")</f>
        <v>Chauffeur privé Aéroport de Samedan → Genève | 24h/24</v>
      </c>
      <c r="O2194" s="14" t="n">
        <f aca="false">LEN(N2194)</f>
        <v>53</v>
      </c>
      <c r="P2194" s="14" t="str">
        <f aca="false">"Chauffeur privé "&amp;INDEX(10_Lieux!$K:$K,U2194)&amp;" vers "&amp;INDEX(10_Lieux!$L:$L,V2194)</f>
        <v>Chauffeur privé de l'aéroport de Samedan vers Genève</v>
      </c>
      <c r="Q2194" s="14" t="str">
        <f aca="false">"Chauffeur privé "&amp;INDEX(10_Lieux!$K:$K,U2194)&amp;" vers "&amp;INDEX(10_Lieux!$L:$L,V2194)&amp;" : env. "&amp;I2194&amp;" km, "&amp;J2194&amp;" de route. Devis personnalisé, standard 24h/24 et 7j/7."</f>
        <v>Chauffeur privé de l'aéroport de Samedan vers Genève : env. 362 km, 3 h 45 de route. Devis personnalisé, standard 24h/24 et 7j/7.</v>
      </c>
      <c r="R2194" s="14" t="n">
        <f aca="false">LEN(Q2194)</f>
        <v>129</v>
      </c>
      <c r="S2194" s="14" t="str">
        <f aca="false">INDEX(10_Lieux!$C:$C,U2194)</f>
        <v>Suisse</v>
      </c>
      <c r="T2194" s="14" t="str">
        <f aca="false">INDEX(10_Lieux!$C:$C,V2194)</f>
        <v>Suisse</v>
      </c>
      <c r="U2194" s="14" t="n">
        <f aca="false">MATCH(A2194,10_Lieux!$A:$A,0)</f>
        <v>188</v>
      </c>
      <c r="V2194" s="14" t="n">
        <f aca="false">MATCH(B2194,10_Lieux!$A:$A,0)</f>
        <v>111</v>
      </c>
      <c r="W2194" s="14" t="n">
        <f aca="false">ROUND(6371*2*ASIN(SQRT(SIN(RADIANS(INDEX(10_Lieux!$F:$F,V2194)-INDEX(10_Lieux!$F:$F,U2194))/2)^2+COS(RADIANS(INDEX(10_Lieux!$F:$F,U2194)))*COS(RADIANS(INDEX(10_Lieux!$F:$F,V2194)))*SIN(RADIANS(INDEX(10_Lieux!$G:$G,V2194)-INDEX(10_Lieux!$G:$G,U2194))/2)^2)),1)</f>
        <v>289.3</v>
      </c>
      <c r="X2194" s="14" t="n">
        <f aca="false">ROUND(I2194/IF(I2194&lt;p_seuil_vitesse,p_vit_lente,p_vit_rapide)*60/15,0)*15</f>
        <v>225</v>
      </c>
      <c r="Y2194" s="14" t="n">
        <f aca="false">MAX(IF(INDEX(10_Lieux!$B:$B,U2194)&lt;&gt;"Ville",INDEX(10_Lieux!$I:$I,U2194),0),IF(INDEX(10_Lieux!$B:$B,V2194)&lt;&gt;"Ville",INDEX(10_Lieux!$I:$I,V2194),0))</f>
        <v>250</v>
      </c>
      <c r="Z2194" s="14" t="str">
        <f aca="false">A2194&amp;"|"&amp;B2194</f>
        <v>Engadin Airport|Genève</v>
      </c>
      <c r="AA2194" s="14" t="str">
        <f aca="false">IF(I2194&lt;p_local,"Local",IF(I2194&lt;p_vv_min,"Courte distance",IF(I2194&lt;p_tres_long,"Longue distance","Très longue distance")))</f>
        <v>Longue distance</v>
      </c>
    </row>
    <row r="2195" customFormat="false" ht="15" hidden="false" customHeight="true" outlineLevel="0" collapsed="false">
      <c r="A2195" s="1" t="s">
        <v>152</v>
      </c>
      <c r="B2195" s="1" t="s">
        <v>2346</v>
      </c>
      <c r="C2195" s="1" t="s">
        <v>35</v>
      </c>
      <c r="D2195" s="1" t="s">
        <v>653</v>
      </c>
      <c r="E2195" s="1" t="s">
        <v>2378</v>
      </c>
      <c r="F2195" s="14" t="s">
        <v>40</v>
      </c>
      <c r="G2195" s="14" t="str">
        <f aca="false">IF(I2195&lt;p_local,"Local → page infra",IF(H2195&gt;=p_ph1,"Phase 1",IF(H2195&gt;=p_ph2,"Phase 2","Phase 3")))</f>
        <v>Phase 2</v>
      </c>
      <c r="H2195" s="14" t="n">
        <f aca="false">IF(I2195&lt;p_local,0,IF(C2195="Aéroport → Aéroport",p_pts_plein,IF(Y2195&gt;0,IF(I2195&lt;=Y2195,p_pts_plein,IF(I2195&lt;=p_mult2*Y2195,p_pts_moyen,p_pts_r3)),IF(I2195&gt;=p_vv_min,p_pts_plein,IF(I2195&gt;=p_vv_moy,p_pts_moyen,p_pts_court))))+IF(INDEX(10_Lieux!$D:$D,U2195)=1,p_prio1,p_prio2)+IF(INDEX(10_Lieux!$D:$D,V2195)=1,p_prio1,p_prio2)+IF(K2195="Oui",p_tf,0)+p_hub*((INDEX(10_Lieux!$H:$H,U2195)="Hub")+(INDEX(10_Lieux!$H:$H,V2195)="Hub"))+IF(OR(INDEX(10_Lieux!$H:$H,U2195)="Premium",INDEX(10_Lieux!$H:$H,V2195)="Premium"),p_prem,0))</f>
        <v>65</v>
      </c>
      <c r="I2195" s="14" t="n">
        <f aca="false">ROUND(W2195*p_facteur,0)</f>
        <v>362</v>
      </c>
      <c r="J2195" s="14" t="str">
        <f aca="false">IF(X2195&lt;60,X2195&amp;" min",INT(X2195/60)&amp;" h"&amp;IF(MOD(X2195,60)=0,""," "&amp;TEXT(MOD(X2195,60),"00")))</f>
        <v>3 h 45</v>
      </c>
      <c r="K2195" s="14" t="str">
        <f aca="false">IF(S2195&lt;&gt;T2195,"Oui","Non")</f>
        <v>Non</v>
      </c>
      <c r="L2195" s="14" t="str">
        <f aca="false">IF(AND(INDEX(10_Lieux!$B:$B,U2195)="Ville",INDEX(10_Lieux!$B:$B,V2195)="Ville"),"/chauffeur-prive/"&amp;INDEX(10_Lieux!$E:$E,U2195)&amp;"-"&amp;INDEX(10_Lieux!$E:$E,V2195)&amp;"/","/chauffeur-prive/"&amp;INDEX(10_Lieux!$E:$E,U2195)&amp;"/"&amp;INDEX(10_Lieux!$E:$E,V2195)&amp;"/")</f>
        <v>/chauffeur-prive/geneve/aeroport-samedan-engadine/</v>
      </c>
      <c r="M2195" s="14" t="str">
        <f aca="false">IFERROR(INDEX($L:$L,MATCH(B2195&amp;"|"&amp;A2195,$Z:$Z,0)),"—")</f>
        <v>/chauffeur-prive/aeroport-samedan-engadine/geneve/</v>
      </c>
      <c r="N2195" s="14" t="str">
        <f aca="false">IF(LEN("Chauffeur privé "&amp;INDEX(10_Lieux!$J:$J,U2195)&amp;" → "&amp;INDEX(10_Lieux!$J:$J,V2195)&amp;" | 24h/24")&gt;60,"Chauffeur privé "&amp;INDEX(10_Lieux!$J:$J,U2195)&amp;" → "&amp;INDEX(10_Lieux!$J:$J,V2195),"Chauffeur privé "&amp;INDEX(10_Lieux!$J:$J,U2195)&amp;" → "&amp;INDEX(10_Lieux!$J:$J,V2195)&amp;" | 24h/24")</f>
        <v>Chauffeur privé Genève → Aéroport de Samedan | 24h/24</v>
      </c>
      <c r="O2195" s="14" t="n">
        <f aca="false">LEN(N2195)</f>
        <v>53</v>
      </c>
      <c r="P2195" s="14" t="str">
        <f aca="false">"Chauffeur privé "&amp;INDEX(10_Lieux!$K:$K,U2195)&amp;" vers "&amp;INDEX(10_Lieux!$L:$L,V2195)</f>
        <v>Chauffeur privé de Genève vers l'aéroport de Samedan</v>
      </c>
      <c r="Q2195" s="14" t="str">
        <f aca="false">"Chauffeur privé "&amp;INDEX(10_Lieux!$K:$K,U2195)&amp;" vers "&amp;INDEX(10_Lieux!$L:$L,V2195)&amp;" : env. "&amp;I2195&amp;" km, "&amp;J2195&amp;" de route. Devis personnalisé, standard 24h/24 et 7j/7."</f>
        <v>Chauffeur privé de Genève vers l'aéroport de Samedan : env. 362 km, 3 h 45 de route. Devis personnalisé, standard 24h/24 et 7j/7.</v>
      </c>
      <c r="R2195" s="14" t="n">
        <f aca="false">LEN(Q2195)</f>
        <v>129</v>
      </c>
      <c r="S2195" s="14" t="str">
        <f aca="false">INDEX(10_Lieux!$C:$C,U2195)</f>
        <v>Suisse</v>
      </c>
      <c r="T2195" s="14" t="str">
        <f aca="false">INDEX(10_Lieux!$C:$C,V2195)</f>
        <v>Suisse</v>
      </c>
      <c r="U2195" s="14" t="n">
        <f aca="false">MATCH(A2195,10_Lieux!$A:$A,0)</f>
        <v>111</v>
      </c>
      <c r="V2195" s="14" t="n">
        <f aca="false">MATCH(B2195,10_Lieux!$A:$A,0)</f>
        <v>188</v>
      </c>
      <c r="W2195" s="14" t="n">
        <f aca="false">ROUND(6371*2*ASIN(SQRT(SIN(RADIANS(INDEX(10_Lieux!$F:$F,V2195)-INDEX(10_Lieux!$F:$F,U2195))/2)^2+COS(RADIANS(INDEX(10_Lieux!$F:$F,U2195)))*COS(RADIANS(INDEX(10_Lieux!$F:$F,V2195)))*SIN(RADIANS(INDEX(10_Lieux!$G:$G,V2195)-INDEX(10_Lieux!$G:$G,U2195))/2)^2)),1)</f>
        <v>289.3</v>
      </c>
      <c r="X2195" s="14" t="n">
        <f aca="false">ROUND(I2195/IF(I2195&lt;p_seuil_vitesse,p_vit_lente,p_vit_rapide)*60/15,0)*15</f>
        <v>225</v>
      </c>
      <c r="Y2195" s="14" t="n">
        <f aca="false">MAX(IF(INDEX(10_Lieux!$B:$B,U2195)&lt;&gt;"Ville",INDEX(10_Lieux!$I:$I,U2195),0),IF(INDEX(10_Lieux!$B:$B,V2195)&lt;&gt;"Ville",INDEX(10_Lieux!$I:$I,V2195),0))</f>
        <v>250</v>
      </c>
      <c r="Z2195" s="14" t="str">
        <f aca="false">A2195&amp;"|"&amp;B2195</f>
        <v>Genève|Engadin Airport</v>
      </c>
      <c r="AA2195" s="14" t="str">
        <f aca="false">IF(I2195&lt;p_local,"Local",IF(I2195&lt;p_vv_min,"Courte distance",IF(I2195&lt;p_tres_long,"Longue distance","Très longue distance")))</f>
        <v>Longue distance</v>
      </c>
    </row>
    <row r="2196" customFormat="false" ht="15" hidden="false" customHeight="true" outlineLevel="0" collapsed="false">
      <c r="A2196" s="1" t="s">
        <v>2346</v>
      </c>
      <c r="B2196" s="1" t="s">
        <v>154</v>
      </c>
      <c r="C2196" s="1" t="s">
        <v>34</v>
      </c>
      <c r="D2196" s="1" t="s">
        <v>653</v>
      </c>
      <c r="E2196" s="1" t="s">
        <v>2379</v>
      </c>
      <c r="F2196" s="14" t="s">
        <v>40</v>
      </c>
      <c r="G2196" s="14" t="str">
        <f aca="false">IF(I2196&lt;p_local,"Local → page infra",IF(H2196&gt;=p_ph1,"Phase 1",IF(H2196&gt;=p_ph2,"Phase 2","Phase 3")))</f>
        <v>Phase 3</v>
      </c>
      <c r="H2196" s="14" t="n">
        <f aca="false">IF(I2196&lt;p_local,0,IF(C2196="Aéroport → Aéroport",p_pts_plein,IF(Y2196&gt;0,IF(I2196&lt;=Y2196,p_pts_plein,IF(I2196&lt;=p_mult2*Y2196,p_pts_moyen,p_pts_r3)),IF(I2196&gt;=p_vv_min,p_pts_plein,IF(I2196&gt;=p_vv_moy,p_pts_moyen,p_pts_court))))+IF(INDEX(10_Lieux!$D:$D,U2196)=1,p_prio1,p_prio2)+IF(INDEX(10_Lieux!$D:$D,V2196)=1,p_prio1,p_prio2)+IF(K2196="Oui",p_tf,0)+p_hub*((INDEX(10_Lieux!$H:$H,U2196)="Hub")+(INDEX(10_Lieux!$H:$H,V2196)="Hub"))+IF(OR(INDEX(10_Lieux!$H:$H,U2196)="Premium",INDEX(10_Lieux!$H:$H,V2196)="Premium"),p_prem,0))</f>
        <v>55</v>
      </c>
      <c r="I2196" s="14" t="n">
        <f aca="false">ROUND(W2196*p_facteur,0)</f>
        <v>311</v>
      </c>
      <c r="J2196" s="14" t="str">
        <f aca="false">IF(X2196&lt;60,X2196&amp;" min",INT(X2196/60)&amp;" h"&amp;IF(MOD(X2196,60)=0,""," "&amp;TEXT(MOD(X2196,60),"00")))</f>
        <v>3 h 15</v>
      </c>
      <c r="K2196" s="14" t="str">
        <f aca="false">IF(S2196&lt;&gt;T2196,"Oui","Non")</f>
        <v>Non</v>
      </c>
      <c r="L2196" s="14" t="str">
        <f aca="false">IF(AND(INDEX(10_Lieux!$B:$B,U2196)="Ville",INDEX(10_Lieux!$B:$B,V2196)="Ville"),"/chauffeur-prive/"&amp;INDEX(10_Lieux!$E:$E,U2196)&amp;"-"&amp;INDEX(10_Lieux!$E:$E,V2196)&amp;"/","/chauffeur-prive/"&amp;INDEX(10_Lieux!$E:$E,U2196)&amp;"/"&amp;INDEX(10_Lieux!$E:$E,V2196)&amp;"/")</f>
        <v>/chauffeur-prive/aeroport-samedan-engadine/lausanne/</v>
      </c>
      <c r="M2196" s="14" t="str">
        <f aca="false">IFERROR(INDEX($L:$L,MATCH(B2196&amp;"|"&amp;A2196,$Z:$Z,0)),"—")</f>
        <v>/chauffeur-prive/lausanne/aeroport-samedan-engadine/</v>
      </c>
      <c r="N2196" s="14" t="str">
        <f aca="false">IF(LEN("Chauffeur privé "&amp;INDEX(10_Lieux!$J:$J,U2196)&amp;" → "&amp;INDEX(10_Lieux!$J:$J,V2196)&amp;" | 24h/24")&gt;60,"Chauffeur privé "&amp;INDEX(10_Lieux!$J:$J,U2196)&amp;" → "&amp;INDEX(10_Lieux!$J:$J,V2196),"Chauffeur privé "&amp;INDEX(10_Lieux!$J:$J,U2196)&amp;" → "&amp;INDEX(10_Lieux!$J:$J,V2196)&amp;" | 24h/24")</f>
        <v>Chauffeur privé Aéroport de Samedan → Lausanne | 24h/24</v>
      </c>
      <c r="O2196" s="14" t="n">
        <f aca="false">LEN(N2196)</f>
        <v>55</v>
      </c>
      <c r="P2196" s="14" t="str">
        <f aca="false">"Chauffeur privé "&amp;INDEX(10_Lieux!$K:$K,U2196)&amp;" vers "&amp;INDEX(10_Lieux!$L:$L,V2196)</f>
        <v>Chauffeur privé de l'aéroport de Samedan vers Lausanne</v>
      </c>
      <c r="Q2196" s="14" t="str">
        <f aca="false">"Chauffeur privé "&amp;INDEX(10_Lieux!$K:$K,U2196)&amp;" vers "&amp;INDEX(10_Lieux!$L:$L,V2196)&amp;" : env. "&amp;I2196&amp;" km, "&amp;J2196&amp;" de route. Devis personnalisé, standard 24h/24 et 7j/7."</f>
        <v>Chauffeur privé de l'aéroport de Samedan vers Lausanne : env. 311 km, 3 h 15 de route. Devis personnalisé, standard 24h/24 et 7j/7.</v>
      </c>
      <c r="R2196" s="14" t="n">
        <f aca="false">LEN(Q2196)</f>
        <v>131</v>
      </c>
      <c r="S2196" s="14" t="str">
        <f aca="false">INDEX(10_Lieux!$C:$C,U2196)</f>
        <v>Suisse</v>
      </c>
      <c r="T2196" s="14" t="str">
        <f aca="false">INDEX(10_Lieux!$C:$C,V2196)</f>
        <v>Suisse</v>
      </c>
      <c r="U2196" s="14" t="n">
        <f aca="false">MATCH(A2196,10_Lieux!$A:$A,0)</f>
        <v>188</v>
      </c>
      <c r="V2196" s="14" t="n">
        <f aca="false">MATCH(B2196,10_Lieux!$A:$A,0)</f>
        <v>112</v>
      </c>
      <c r="W2196" s="14" t="n">
        <f aca="false">ROUND(6371*2*ASIN(SQRT(SIN(RADIANS(INDEX(10_Lieux!$F:$F,V2196)-INDEX(10_Lieux!$F:$F,U2196))/2)^2+COS(RADIANS(INDEX(10_Lieux!$F:$F,U2196)))*COS(RADIANS(INDEX(10_Lieux!$F:$F,V2196)))*SIN(RADIANS(INDEX(10_Lieux!$G:$G,V2196)-INDEX(10_Lieux!$G:$G,U2196))/2)^2)),1)</f>
        <v>248.7</v>
      </c>
      <c r="X2196" s="14" t="n">
        <f aca="false">ROUND(I2196/IF(I2196&lt;p_seuil_vitesse,p_vit_lente,p_vit_rapide)*60/15,0)*15</f>
        <v>195</v>
      </c>
      <c r="Y2196" s="14" t="n">
        <f aca="false">MAX(IF(INDEX(10_Lieux!$B:$B,U2196)&lt;&gt;"Ville",INDEX(10_Lieux!$I:$I,U2196),0),IF(INDEX(10_Lieux!$B:$B,V2196)&lt;&gt;"Ville",INDEX(10_Lieux!$I:$I,V2196),0))</f>
        <v>250</v>
      </c>
      <c r="Z2196" s="14" t="str">
        <f aca="false">A2196&amp;"|"&amp;B2196</f>
        <v>Engadin Airport|Lausanne</v>
      </c>
      <c r="AA2196" s="14" t="str">
        <f aca="false">IF(I2196&lt;p_local,"Local",IF(I2196&lt;p_vv_min,"Courte distance",IF(I2196&lt;p_tres_long,"Longue distance","Très longue distance")))</f>
        <v>Longue distance</v>
      </c>
    </row>
    <row r="2197" customFormat="false" ht="15" hidden="false" customHeight="true" outlineLevel="0" collapsed="false">
      <c r="A2197" s="1" t="s">
        <v>154</v>
      </c>
      <c r="B2197" s="1" t="s">
        <v>2346</v>
      </c>
      <c r="C2197" s="1" t="s">
        <v>35</v>
      </c>
      <c r="D2197" s="1" t="s">
        <v>653</v>
      </c>
      <c r="E2197" s="1" t="s">
        <v>2380</v>
      </c>
      <c r="F2197" s="14" t="s">
        <v>40</v>
      </c>
      <c r="G2197" s="14" t="str">
        <f aca="false">IF(I2197&lt;p_local,"Local → page infra",IF(H2197&gt;=p_ph1,"Phase 1",IF(H2197&gt;=p_ph2,"Phase 2","Phase 3")))</f>
        <v>Phase 3</v>
      </c>
      <c r="H2197" s="14" t="n">
        <f aca="false">IF(I2197&lt;p_local,0,IF(C2197="Aéroport → Aéroport",p_pts_plein,IF(Y2197&gt;0,IF(I2197&lt;=Y2197,p_pts_plein,IF(I2197&lt;=p_mult2*Y2197,p_pts_moyen,p_pts_r3)),IF(I2197&gt;=p_vv_min,p_pts_plein,IF(I2197&gt;=p_vv_moy,p_pts_moyen,p_pts_court))))+IF(INDEX(10_Lieux!$D:$D,U2197)=1,p_prio1,p_prio2)+IF(INDEX(10_Lieux!$D:$D,V2197)=1,p_prio1,p_prio2)+IF(K2197="Oui",p_tf,0)+p_hub*((INDEX(10_Lieux!$H:$H,U2197)="Hub")+(INDEX(10_Lieux!$H:$H,V2197)="Hub"))+IF(OR(INDEX(10_Lieux!$H:$H,U2197)="Premium",INDEX(10_Lieux!$H:$H,V2197)="Premium"),p_prem,0))</f>
        <v>55</v>
      </c>
      <c r="I2197" s="14" t="n">
        <f aca="false">ROUND(W2197*p_facteur,0)</f>
        <v>311</v>
      </c>
      <c r="J2197" s="14" t="str">
        <f aca="false">IF(X2197&lt;60,X2197&amp;" min",INT(X2197/60)&amp;" h"&amp;IF(MOD(X2197,60)=0,""," "&amp;TEXT(MOD(X2197,60),"00")))</f>
        <v>3 h 15</v>
      </c>
      <c r="K2197" s="14" t="str">
        <f aca="false">IF(S2197&lt;&gt;T2197,"Oui","Non")</f>
        <v>Non</v>
      </c>
      <c r="L2197" s="14" t="str">
        <f aca="false">IF(AND(INDEX(10_Lieux!$B:$B,U2197)="Ville",INDEX(10_Lieux!$B:$B,V2197)="Ville"),"/chauffeur-prive/"&amp;INDEX(10_Lieux!$E:$E,U2197)&amp;"-"&amp;INDEX(10_Lieux!$E:$E,V2197)&amp;"/","/chauffeur-prive/"&amp;INDEX(10_Lieux!$E:$E,U2197)&amp;"/"&amp;INDEX(10_Lieux!$E:$E,V2197)&amp;"/")</f>
        <v>/chauffeur-prive/lausanne/aeroport-samedan-engadine/</v>
      </c>
      <c r="M2197" s="14" t="str">
        <f aca="false">IFERROR(INDEX($L:$L,MATCH(B2197&amp;"|"&amp;A2197,$Z:$Z,0)),"—")</f>
        <v>/chauffeur-prive/aeroport-samedan-engadine/lausanne/</v>
      </c>
      <c r="N2197" s="14" t="str">
        <f aca="false">IF(LEN("Chauffeur privé "&amp;INDEX(10_Lieux!$J:$J,U2197)&amp;" → "&amp;INDEX(10_Lieux!$J:$J,V2197)&amp;" | 24h/24")&gt;60,"Chauffeur privé "&amp;INDEX(10_Lieux!$J:$J,U2197)&amp;" → "&amp;INDEX(10_Lieux!$J:$J,V2197),"Chauffeur privé "&amp;INDEX(10_Lieux!$J:$J,U2197)&amp;" → "&amp;INDEX(10_Lieux!$J:$J,V2197)&amp;" | 24h/24")</f>
        <v>Chauffeur privé Lausanne → Aéroport de Samedan | 24h/24</v>
      </c>
      <c r="O2197" s="14" t="n">
        <f aca="false">LEN(N2197)</f>
        <v>55</v>
      </c>
      <c r="P2197" s="14" t="str">
        <f aca="false">"Chauffeur privé "&amp;INDEX(10_Lieux!$K:$K,U2197)&amp;" vers "&amp;INDEX(10_Lieux!$L:$L,V2197)</f>
        <v>Chauffeur privé de Lausanne vers l'aéroport de Samedan</v>
      </c>
      <c r="Q2197" s="14" t="str">
        <f aca="false">"Chauffeur privé "&amp;INDEX(10_Lieux!$K:$K,U2197)&amp;" vers "&amp;INDEX(10_Lieux!$L:$L,V2197)&amp;" : env. "&amp;I2197&amp;" km, "&amp;J2197&amp;" de route. Devis personnalisé, standard 24h/24 et 7j/7."</f>
        <v>Chauffeur privé de Lausanne vers l'aéroport de Samedan : env. 311 km, 3 h 15 de route. Devis personnalisé, standard 24h/24 et 7j/7.</v>
      </c>
      <c r="R2197" s="14" t="n">
        <f aca="false">LEN(Q2197)</f>
        <v>131</v>
      </c>
      <c r="S2197" s="14" t="str">
        <f aca="false">INDEX(10_Lieux!$C:$C,U2197)</f>
        <v>Suisse</v>
      </c>
      <c r="T2197" s="14" t="str">
        <f aca="false">INDEX(10_Lieux!$C:$C,V2197)</f>
        <v>Suisse</v>
      </c>
      <c r="U2197" s="14" t="n">
        <f aca="false">MATCH(A2197,10_Lieux!$A:$A,0)</f>
        <v>112</v>
      </c>
      <c r="V2197" s="14" t="n">
        <f aca="false">MATCH(B2197,10_Lieux!$A:$A,0)</f>
        <v>188</v>
      </c>
      <c r="W2197" s="14" t="n">
        <f aca="false">ROUND(6371*2*ASIN(SQRT(SIN(RADIANS(INDEX(10_Lieux!$F:$F,V2197)-INDEX(10_Lieux!$F:$F,U2197))/2)^2+COS(RADIANS(INDEX(10_Lieux!$F:$F,U2197)))*COS(RADIANS(INDEX(10_Lieux!$F:$F,V2197)))*SIN(RADIANS(INDEX(10_Lieux!$G:$G,V2197)-INDEX(10_Lieux!$G:$G,U2197))/2)^2)),1)</f>
        <v>248.7</v>
      </c>
      <c r="X2197" s="14" t="n">
        <f aca="false">ROUND(I2197/IF(I2197&lt;p_seuil_vitesse,p_vit_lente,p_vit_rapide)*60/15,0)*15</f>
        <v>195</v>
      </c>
      <c r="Y2197" s="14" t="n">
        <f aca="false">MAX(IF(INDEX(10_Lieux!$B:$B,U2197)&lt;&gt;"Ville",INDEX(10_Lieux!$I:$I,U2197),0),IF(INDEX(10_Lieux!$B:$B,V2197)&lt;&gt;"Ville",INDEX(10_Lieux!$I:$I,V2197),0))</f>
        <v>250</v>
      </c>
      <c r="Z2197" s="14" t="str">
        <f aca="false">A2197&amp;"|"&amp;B2197</f>
        <v>Lausanne|Engadin Airport</v>
      </c>
      <c r="AA2197" s="14" t="str">
        <f aca="false">IF(I2197&lt;p_local,"Local",IF(I2197&lt;p_vv_min,"Courte distance",IF(I2197&lt;p_tres_long,"Longue distance","Très longue distance")))</f>
        <v>Longue distance</v>
      </c>
    </row>
    <row r="2198" customFormat="false" ht="15" hidden="false" customHeight="true" outlineLevel="0" collapsed="false">
      <c r="A2198" s="1" t="s">
        <v>2346</v>
      </c>
      <c r="B2198" s="1" t="s">
        <v>156</v>
      </c>
      <c r="C2198" s="1" t="s">
        <v>34</v>
      </c>
      <c r="D2198" s="1" t="s">
        <v>653</v>
      </c>
      <c r="E2198" s="1" t="s">
        <v>2381</v>
      </c>
      <c r="F2198" s="14" t="s">
        <v>40</v>
      </c>
      <c r="G2198" s="14" t="str">
        <f aca="false">IF(I2198&lt;p_local,"Local → page infra",IF(H2198&gt;=p_ph1,"Phase 1",IF(H2198&gt;=p_ph2,"Phase 2","Phase 3")))</f>
        <v>Phase 3</v>
      </c>
      <c r="H2198" s="14" t="n">
        <f aca="false">IF(I2198&lt;p_local,0,IF(C2198="Aéroport → Aéroport",p_pts_plein,IF(Y2198&gt;0,IF(I2198&lt;=Y2198,p_pts_plein,IF(I2198&lt;=p_mult2*Y2198,p_pts_moyen,p_pts_r3)),IF(I2198&gt;=p_vv_min,p_pts_plein,IF(I2198&gt;=p_vv_moy,p_pts_moyen,p_pts_court))))+IF(INDEX(10_Lieux!$D:$D,U2198)=1,p_prio1,p_prio2)+IF(INDEX(10_Lieux!$D:$D,V2198)=1,p_prio1,p_prio2)+IF(K2198="Oui",p_tf,0)+p_hub*((INDEX(10_Lieux!$H:$H,U2198)="Hub")+(INDEX(10_Lieux!$H:$H,V2198)="Hub"))+IF(OR(INDEX(10_Lieux!$H:$H,U2198)="Premium",INDEX(10_Lieux!$H:$H,V2198)="Premium"),p_prem,0))</f>
        <v>60</v>
      </c>
      <c r="I2198" s="14" t="n">
        <f aca="false">ROUND(W2198*p_facteur,0)</f>
        <v>785</v>
      </c>
      <c r="J2198" s="14" t="str">
        <f aca="false">IF(X2198&lt;60,X2198&amp;" min",INT(X2198/60)&amp;" h"&amp;IF(MOD(X2198,60)=0,""," "&amp;TEXT(MOD(X2198,60),"00")))</f>
        <v>8 h 15</v>
      </c>
      <c r="K2198" s="14" t="str">
        <f aca="false">IF(S2198&lt;&gt;T2198,"Oui","Non")</f>
        <v>Oui</v>
      </c>
      <c r="L2198" s="14" t="str">
        <f aca="false">IF(AND(INDEX(10_Lieux!$B:$B,U2198)="Ville",INDEX(10_Lieux!$B:$B,V2198)="Ville"),"/chauffeur-prive/"&amp;INDEX(10_Lieux!$E:$E,U2198)&amp;"-"&amp;INDEX(10_Lieux!$E:$E,V2198)&amp;"/","/chauffeur-prive/"&amp;INDEX(10_Lieux!$E:$E,U2198)&amp;"/"&amp;INDEX(10_Lieux!$E:$E,V2198)&amp;"/")</f>
        <v>/chauffeur-prive/aeroport-samedan-engadine/bruxelles/</v>
      </c>
      <c r="M2198" s="14" t="str">
        <f aca="false">IFERROR(INDEX($L:$L,MATCH(B2198&amp;"|"&amp;A2198,$Z:$Z,0)),"—")</f>
        <v>/chauffeur-prive/bruxelles/aeroport-samedan-engadine/</v>
      </c>
      <c r="N2198" s="14" t="str">
        <f aca="false">IF(LEN("Chauffeur privé "&amp;INDEX(10_Lieux!$J:$J,U2198)&amp;" → "&amp;INDEX(10_Lieux!$J:$J,V2198)&amp;" | 24h/24")&gt;60,"Chauffeur privé "&amp;INDEX(10_Lieux!$J:$J,U2198)&amp;" → "&amp;INDEX(10_Lieux!$J:$J,V2198),"Chauffeur privé "&amp;INDEX(10_Lieux!$J:$J,U2198)&amp;" → "&amp;INDEX(10_Lieux!$J:$J,V2198)&amp;" | 24h/24")</f>
        <v>Chauffeur privé Aéroport de Samedan → Bruxelles | 24h/24</v>
      </c>
      <c r="O2198" s="14" t="n">
        <f aca="false">LEN(N2198)</f>
        <v>56</v>
      </c>
      <c r="P2198" s="14" t="str">
        <f aca="false">"Chauffeur privé "&amp;INDEX(10_Lieux!$K:$K,U2198)&amp;" vers "&amp;INDEX(10_Lieux!$L:$L,V2198)</f>
        <v>Chauffeur privé de l'aéroport de Samedan vers Bruxelles</v>
      </c>
      <c r="Q2198" s="14" t="str">
        <f aca="false">"Chauffeur privé "&amp;INDEX(10_Lieux!$K:$K,U2198)&amp;" vers "&amp;INDEX(10_Lieux!$L:$L,V2198)&amp;" : env. "&amp;I2198&amp;" km, "&amp;J2198&amp;" de route. Devis personnalisé, standard 24h/24 et 7j/7."</f>
        <v>Chauffeur privé de l'aéroport de Samedan vers Bruxelles : env. 785 km, 8 h 15 de route. Devis personnalisé, standard 24h/24 et 7j/7.</v>
      </c>
      <c r="R2198" s="14" t="n">
        <f aca="false">LEN(Q2198)</f>
        <v>132</v>
      </c>
      <c r="S2198" s="14" t="str">
        <f aca="false">INDEX(10_Lieux!$C:$C,U2198)</f>
        <v>Suisse</v>
      </c>
      <c r="T2198" s="14" t="str">
        <f aca="false">INDEX(10_Lieux!$C:$C,V2198)</f>
        <v>Belgique</v>
      </c>
      <c r="U2198" s="14" t="n">
        <f aca="false">MATCH(A2198,10_Lieux!$A:$A,0)</f>
        <v>188</v>
      </c>
      <c r="V2198" s="14" t="n">
        <f aca="false">MATCH(B2198,10_Lieux!$A:$A,0)</f>
        <v>93</v>
      </c>
      <c r="W2198" s="14" t="n">
        <f aca="false">ROUND(6371*2*ASIN(SQRT(SIN(RADIANS(INDEX(10_Lieux!$F:$F,V2198)-INDEX(10_Lieux!$F:$F,U2198))/2)^2+COS(RADIANS(INDEX(10_Lieux!$F:$F,U2198)))*COS(RADIANS(INDEX(10_Lieux!$F:$F,V2198)))*SIN(RADIANS(INDEX(10_Lieux!$G:$G,V2198)-INDEX(10_Lieux!$G:$G,U2198))/2)^2)),1)</f>
        <v>627.8</v>
      </c>
      <c r="X2198" s="14" t="n">
        <f aca="false">ROUND(I2198/IF(I2198&lt;p_seuil_vitesse,p_vit_lente,p_vit_rapide)*60/15,0)*15</f>
        <v>495</v>
      </c>
      <c r="Y2198" s="14" t="n">
        <f aca="false">MAX(IF(INDEX(10_Lieux!$B:$B,U2198)&lt;&gt;"Ville",INDEX(10_Lieux!$I:$I,U2198),0),IF(INDEX(10_Lieux!$B:$B,V2198)&lt;&gt;"Ville",INDEX(10_Lieux!$I:$I,V2198),0))</f>
        <v>250</v>
      </c>
      <c r="Z2198" s="14" t="str">
        <f aca="false">A2198&amp;"|"&amp;B2198</f>
        <v>Engadin Airport|Bruxelles</v>
      </c>
      <c r="AA2198" s="14" t="str">
        <f aca="false">IF(I2198&lt;p_local,"Local",IF(I2198&lt;p_vv_min,"Courte distance",IF(I2198&lt;p_tres_long,"Longue distance","Très longue distance")))</f>
        <v>Très longue distance</v>
      </c>
    </row>
    <row r="2199" customFormat="false" ht="15" hidden="false" customHeight="true" outlineLevel="0" collapsed="false">
      <c r="A2199" s="1" t="s">
        <v>156</v>
      </c>
      <c r="B2199" s="1" t="s">
        <v>2346</v>
      </c>
      <c r="C2199" s="1" t="s">
        <v>35</v>
      </c>
      <c r="D2199" s="1" t="s">
        <v>653</v>
      </c>
      <c r="E2199" s="1" t="s">
        <v>2382</v>
      </c>
      <c r="F2199" s="14" t="s">
        <v>40</v>
      </c>
      <c r="G2199" s="14" t="str">
        <f aca="false">IF(I2199&lt;p_local,"Local → page infra",IF(H2199&gt;=p_ph1,"Phase 1",IF(H2199&gt;=p_ph2,"Phase 2","Phase 3")))</f>
        <v>Phase 3</v>
      </c>
      <c r="H2199" s="14" t="n">
        <f aca="false">IF(I2199&lt;p_local,0,IF(C2199="Aéroport → Aéroport",p_pts_plein,IF(Y2199&gt;0,IF(I2199&lt;=Y2199,p_pts_plein,IF(I2199&lt;=p_mult2*Y2199,p_pts_moyen,p_pts_r3)),IF(I2199&gt;=p_vv_min,p_pts_plein,IF(I2199&gt;=p_vv_moy,p_pts_moyen,p_pts_court))))+IF(INDEX(10_Lieux!$D:$D,U2199)=1,p_prio1,p_prio2)+IF(INDEX(10_Lieux!$D:$D,V2199)=1,p_prio1,p_prio2)+IF(K2199="Oui",p_tf,0)+p_hub*((INDEX(10_Lieux!$H:$H,U2199)="Hub")+(INDEX(10_Lieux!$H:$H,V2199)="Hub"))+IF(OR(INDEX(10_Lieux!$H:$H,U2199)="Premium",INDEX(10_Lieux!$H:$H,V2199)="Premium"),p_prem,0))</f>
        <v>60</v>
      </c>
      <c r="I2199" s="14" t="n">
        <f aca="false">ROUND(W2199*p_facteur,0)</f>
        <v>785</v>
      </c>
      <c r="J2199" s="14" t="str">
        <f aca="false">IF(X2199&lt;60,X2199&amp;" min",INT(X2199/60)&amp;" h"&amp;IF(MOD(X2199,60)=0,""," "&amp;TEXT(MOD(X2199,60),"00")))</f>
        <v>8 h 15</v>
      </c>
      <c r="K2199" s="14" t="str">
        <f aca="false">IF(S2199&lt;&gt;T2199,"Oui","Non")</f>
        <v>Oui</v>
      </c>
      <c r="L2199" s="14" t="str">
        <f aca="false">IF(AND(INDEX(10_Lieux!$B:$B,U2199)="Ville",INDEX(10_Lieux!$B:$B,V2199)="Ville"),"/chauffeur-prive/"&amp;INDEX(10_Lieux!$E:$E,U2199)&amp;"-"&amp;INDEX(10_Lieux!$E:$E,V2199)&amp;"/","/chauffeur-prive/"&amp;INDEX(10_Lieux!$E:$E,U2199)&amp;"/"&amp;INDEX(10_Lieux!$E:$E,V2199)&amp;"/")</f>
        <v>/chauffeur-prive/bruxelles/aeroport-samedan-engadine/</v>
      </c>
      <c r="M2199" s="14" t="str">
        <f aca="false">IFERROR(INDEX($L:$L,MATCH(B2199&amp;"|"&amp;A2199,$Z:$Z,0)),"—")</f>
        <v>/chauffeur-prive/aeroport-samedan-engadine/bruxelles/</v>
      </c>
      <c r="N2199" s="14" t="str">
        <f aca="false">IF(LEN("Chauffeur privé "&amp;INDEX(10_Lieux!$J:$J,U2199)&amp;" → "&amp;INDEX(10_Lieux!$J:$J,V2199)&amp;" | 24h/24")&gt;60,"Chauffeur privé "&amp;INDEX(10_Lieux!$J:$J,U2199)&amp;" → "&amp;INDEX(10_Lieux!$J:$J,V2199),"Chauffeur privé "&amp;INDEX(10_Lieux!$J:$J,U2199)&amp;" → "&amp;INDEX(10_Lieux!$J:$J,V2199)&amp;" | 24h/24")</f>
        <v>Chauffeur privé Bruxelles → Aéroport de Samedan | 24h/24</v>
      </c>
      <c r="O2199" s="14" t="n">
        <f aca="false">LEN(N2199)</f>
        <v>56</v>
      </c>
      <c r="P2199" s="14" t="str">
        <f aca="false">"Chauffeur privé "&amp;INDEX(10_Lieux!$K:$K,U2199)&amp;" vers "&amp;INDEX(10_Lieux!$L:$L,V2199)</f>
        <v>Chauffeur privé de Bruxelles vers l'aéroport de Samedan</v>
      </c>
      <c r="Q2199" s="14" t="str">
        <f aca="false">"Chauffeur privé "&amp;INDEX(10_Lieux!$K:$K,U2199)&amp;" vers "&amp;INDEX(10_Lieux!$L:$L,V2199)&amp;" : env. "&amp;I2199&amp;" km, "&amp;J2199&amp;" de route. Devis personnalisé, standard 24h/24 et 7j/7."</f>
        <v>Chauffeur privé de Bruxelles vers l'aéroport de Samedan : env. 785 km, 8 h 15 de route. Devis personnalisé, standard 24h/24 et 7j/7.</v>
      </c>
      <c r="R2199" s="14" t="n">
        <f aca="false">LEN(Q2199)</f>
        <v>132</v>
      </c>
      <c r="S2199" s="14" t="str">
        <f aca="false">INDEX(10_Lieux!$C:$C,U2199)</f>
        <v>Belgique</v>
      </c>
      <c r="T2199" s="14" t="str">
        <f aca="false">INDEX(10_Lieux!$C:$C,V2199)</f>
        <v>Suisse</v>
      </c>
      <c r="U2199" s="14" t="n">
        <f aca="false">MATCH(A2199,10_Lieux!$A:$A,0)</f>
        <v>93</v>
      </c>
      <c r="V2199" s="14" t="n">
        <f aca="false">MATCH(B2199,10_Lieux!$A:$A,0)</f>
        <v>188</v>
      </c>
      <c r="W2199" s="14" t="n">
        <f aca="false">ROUND(6371*2*ASIN(SQRT(SIN(RADIANS(INDEX(10_Lieux!$F:$F,V2199)-INDEX(10_Lieux!$F:$F,U2199))/2)^2+COS(RADIANS(INDEX(10_Lieux!$F:$F,U2199)))*COS(RADIANS(INDEX(10_Lieux!$F:$F,V2199)))*SIN(RADIANS(INDEX(10_Lieux!$G:$G,V2199)-INDEX(10_Lieux!$G:$G,U2199))/2)^2)),1)</f>
        <v>627.8</v>
      </c>
      <c r="X2199" s="14" t="n">
        <f aca="false">ROUND(I2199/IF(I2199&lt;p_seuil_vitesse,p_vit_lente,p_vit_rapide)*60/15,0)*15</f>
        <v>495</v>
      </c>
      <c r="Y2199" s="14" t="n">
        <f aca="false">MAX(IF(INDEX(10_Lieux!$B:$B,U2199)&lt;&gt;"Ville",INDEX(10_Lieux!$I:$I,U2199),0),IF(INDEX(10_Lieux!$B:$B,V2199)&lt;&gt;"Ville",INDEX(10_Lieux!$I:$I,V2199),0))</f>
        <v>250</v>
      </c>
      <c r="Z2199" s="14" t="str">
        <f aca="false">A2199&amp;"|"&amp;B2199</f>
        <v>Bruxelles|Engadin Airport</v>
      </c>
      <c r="AA2199" s="14" t="str">
        <f aca="false">IF(I2199&lt;p_local,"Local",IF(I2199&lt;p_vv_min,"Courte distance",IF(I2199&lt;p_tres_long,"Longue distance","Très longue distance")))</f>
        <v>Très longue distance</v>
      </c>
    </row>
    <row r="2200" customFormat="false" ht="15" hidden="false" customHeight="true" outlineLevel="0" collapsed="false">
      <c r="A2200" s="1" t="s">
        <v>2346</v>
      </c>
      <c r="B2200" s="1" t="s">
        <v>158</v>
      </c>
      <c r="C2200" s="1" t="s">
        <v>34</v>
      </c>
      <c r="D2200" s="1" t="s">
        <v>653</v>
      </c>
      <c r="E2200" s="1" t="s">
        <v>2383</v>
      </c>
      <c r="F2200" s="14" t="s">
        <v>40</v>
      </c>
      <c r="G2200" s="14" t="str">
        <f aca="false">IF(I2200&lt;p_local,"Local → page infra",IF(H2200&gt;=p_ph1,"Phase 1",IF(H2200&gt;=p_ph2,"Phase 2","Phase 3")))</f>
        <v>Phase 3</v>
      </c>
      <c r="H2200" s="14" t="n">
        <f aca="false">IF(I2200&lt;p_local,0,IF(C2200="Aéroport → Aéroport",p_pts_plein,IF(Y2200&gt;0,IF(I2200&lt;=Y2200,p_pts_plein,IF(I2200&lt;=p_mult2*Y2200,p_pts_moyen,p_pts_r3)),IF(I2200&gt;=p_vv_min,p_pts_plein,IF(I2200&gt;=p_vv_moy,p_pts_moyen,p_pts_court))))+IF(INDEX(10_Lieux!$D:$D,U2200)=1,p_prio1,p_prio2)+IF(INDEX(10_Lieux!$D:$D,V2200)=1,p_prio1,p_prio2)+IF(K2200="Oui",p_tf,0)+p_hub*((INDEX(10_Lieux!$H:$H,U2200)="Hub")+(INDEX(10_Lieux!$H:$H,V2200)="Hub"))+IF(OR(INDEX(10_Lieux!$H:$H,U2200)="Premium",INDEX(10_Lieux!$H:$H,V2200)="Premium"),p_prem,0))</f>
        <v>50</v>
      </c>
      <c r="I2200" s="14" t="n">
        <f aca="false">ROUND(W2200*p_facteur,0)</f>
        <v>694</v>
      </c>
      <c r="J2200" s="14" t="str">
        <f aca="false">IF(X2200&lt;60,X2200&amp;" min",INT(X2200/60)&amp;" h"&amp;IF(MOD(X2200,60)=0,""," "&amp;TEXT(MOD(X2200,60),"00")))</f>
        <v>7 h 15</v>
      </c>
      <c r="K2200" s="14" t="str">
        <f aca="false">IF(S2200&lt;&gt;T2200,"Oui","Non")</f>
        <v>Oui</v>
      </c>
      <c r="L2200" s="14" t="str">
        <f aca="false">IF(AND(INDEX(10_Lieux!$B:$B,U2200)="Ville",INDEX(10_Lieux!$B:$B,V2200)="Ville"),"/chauffeur-prive/"&amp;INDEX(10_Lieux!$E:$E,U2200)&amp;"-"&amp;INDEX(10_Lieux!$E:$E,V2200)&amp;"/","/chauffeur-prive/"&amp;INDEX(10_Lieux!$E:$E,U2200)&amp;"/"&amp;INDEX(10_Lieux!$E:$E,V2200)&amp;"/")</f>
        <v>/chauffeur-prive/aeroport-samedan-engadine/liege/</v>
      </c>
      <c r="M2200" s="14" t="str">
        <f aca="false">IFERROR(INDEX($L:$L,MATCH(B2200&amp;"|"&amp;A2200,$Z:$Z,0)),"—")</f>
        <v>/chauffeur-prive/liege/aeroport-samedan-engadine/</v>
      </c>
      <c r="N2200" s="14" t="str">
        <f aca="false">IF(LEN("Chauffeur privé "&amp;INDEX(10_Lieux!$J:$J,U2200)&amp;" → "&amp;INDEX(10_Lieux!$J:$J,V2200)&amp;" | 24h/24")&gt;60,"Chauffeur privé "&amp;INDEX(10_Lieux!$J:$J,U2200)&amp;" → "&amp;INDEX(10_Lieux!$J:$J,V2200),"Chauffeur privé "&amp;INDEX(10_Lieux!$J:$J,U2200)&amp;" → "&amp;INDEX(10_Lieux!$J:$J,V2200)&amp;" | 24h/24")</f>
        <v>Chauffeur privé Aéroport de Samedan → Liège | 24h/24</v>
      </c>
      <c r="O2200" s="14" t="n">
        <f aca="false">LEN(N2200)</f>
        <v>52</v>
      </c>
      <c r="P2200" s="14" t="str">
        <f aca="false">"Chauffeur privé "&amp;INDEX(10_Lieux!$K:$K,U2200)&amp;" vers "&amp;INDEX(10_Lieux!$L:$L,V2200)</f>
        <v>Chauffeur privé de l'aéroport de Samedan vers Liège</v>
      </c>
      <c r="Q2200" s="14" t="str">
        <f aca="false">"Chauffeur privé "&amp;INDEX(10_Lieux!$K:$K,U2200)&amp;" vers "&amp;INDEX(10_Lieux!$L:$L,V2200)&amp;" : env. "&amp;I2200&amp;" km, "&amp;J2200&amp;" de route. Devis personnalisé, standard 24h/24 et 7j/7."</f>
        <v>Chauffeur privé de l'aéroport de Samedan vers Liège : env. 694 km, 7 h 15 de route. Devis personnalisé, standard 24h/24 et 7j/7.</v>
      </c>
      <c r="R2200" s="14" t="n">
        <f aca="false">LEN(Q2200)</f>
        <v>128</v>
      </c>
      <c r="S2200" s="14" t="str">
        <f aca="false">INDEX(10_Lieux!$C:$C,U2200)</f>
        <v>Suisse</v>
      </c>
      <c r="T2200" s="14" t="str">
        <f aca="false">INDEX(10_Lieux!$C:$C,V2200)</f>
        <v>Belgique</v>
      </c>
      <c r="U2200" s="14" t="n">
        <f aca="false">MATCH(A2200,10_Lieux!$A:$A,0)</f>
        <v>188</v>
      </c>
      <c r="V2200" s="14" t="n">
        <f aca="false">MATCH(B2200,10_Lieux!$A:$A,0)</f>
        <v>94</v>
      </c>
      <c r="W2200" s="14" t="n">
        <f aca="false">ROUND(6371*2*ASIN(SQRT(SIN(RADIANS(INDEX(10_Lieux!$F:$F,V2200)-INDEX(10_Lieux!$F:$F,U2200))/2)^2+COS(RADIANS(INDEX(10_Lieux!$F:$F,U2200)))*COS(RADIANS(INDEX(10_Lieux!$F:$F,V2200)))*SIN(RADIANS(INDEX(10_Lieux!$G:$G,V2200)-INDEX(10_Lieux!$G:$G,U2200))/2)^2)),1)</f>
        <v>555.3</v>
      </c>
      <c r="X2200" s="14" t="n">
        <f aca="false">ROUND(I2200/IF(I2200&lt;p_seuil_vitesse,p_vit_lente,p_vit_rapide)*60/15,0)*15</f>
        <v>435</v>
      </c>
      <c r="Y2200" s="14" t="n">
        <f aca="false">MAX(IF(INDEX(10_Lieux!$B:$B,U2200)&lt;&gt;"Ville",INDEX(10_Lieux!$I:$I,U2200),0),IF(INDEX(10_Lieux!$B:$B,V2200)&lt;&gt;"Ville",INDEX(10_Lieux!$I:$I,V2200),0))</f>
        <v>250</v>
      </c>
      <c r="Z2200" s="14" t="str">
        <f aca="false">A2200&amp;"|"&amp;B2200</f>
        <v>Engadin Airport|Liège</v>
      </c>
      <c r="AA2200" s="14" t="str">
        <f aca="false">IF(I2200&lt;p_local,"Local",IF(I2200&lt;p_vv_min,"Courte distance",IF(I2200&lt;p_tres_long,"Longue distance","Très longue distance")))</f>
        <v>Longue distance</v>
      </c>
    </row>
    <row r="2201" customFormat="false" ht="15" hidden="false" customHeight="true" outlineLevel="0" collapsed="false">
      <c r="A2201" s="1" t="s">
        <v>158</v>
      </c>
      <c r="B2201" s="1" t="s">
        <v>2346</v>
      </c>
      <c r="C2201" s="1" t="s">
        <v>35</v>
      </c>
      <c r="D2201" s="1" t="s">
        <v>653</v>
      </c>
      <c r="E2201" s="1" t="s">
        <v>2384</v>
      </c>
      <c r="F2201" s="14" t="s">
        <v>40</v>
      </c>
      <c r="G2201" s="14" t="str">
        <f aca="false">IF(I2201&lt;p_local,"Local → page infra",IF(H2201&gt;=p_ph1,"Phase 1",IF(H2201&gt;=p_ph2,"Phase 2","Phase 3")))</f>
        <v>Phase 3</v>
      </c>
      <c r="H2201" s="14" t="n">
        <f aca="false">IF(I2201&lt;p_local,0,IF(C2201="Aéroport → Aéroport",p_pts_plein,IF(Y2201&gt;0,IF(I2201&lt;=Y2201,p_pts_plein,IF(I2201&lt;=p_mult2*Y2201,p_pts_moyen,p_pts_r3)),IF(I2201&gt;=p_vv_min,p_pts_plein,IF(I2201&gt;=p_vv_moy,p_pts_moyen,p_pts_court))))+IF(INDEX(10_Lieux!$D:$D,U2201)=1,p_prio1,p_prio2)+IF(INDEX(10_Lieux!$D:$D,V2201)=1,p_prio1,p_prio2)+IF(K2201="Oui",p_tf,0)+p_hub*((INDEX(10_Lieux!$H:$H,U2201)="Hub")+(INDEX(10_Lieux!$H:$H,V2201)="Hub"))+IF(OR(INDEX(10_Lieux!$H:$H,U2201)="Premium",INDEX(10_Lieux!$H:$H,V2201)="Premium"),p_prem,0))</f>
        <v>50</v>
      </c>
      <c r="I2201" s="14" t="n">
        <f aca="false">ROUND(W2201*p_facteur,0)</f>
        <v>694</v>
      </c>
      <c r="J2201" s="14" t="str">
        <f aca="false">IF(X2201&lt;60,X2201&amp;" min",INT(X2201/60)&amp;" h"&amp;IF(MOD(X2201,60)=0,""," "&amp;TEXT(MOD(X2201,60),"00")))</f>
        <v>7 h 15</v>
      </c>
      <c r="K2201" s="14" t="str">
        <f aca="false">IF(S2201&lt;&gt;T2201,"Oui","Non")</f>
        <v>Oui</v>
      </c>
      <c r="L2201" s="14" t="str">
        <f aca="false">IF(AND(INDEX(10_Lieux!$B:$B,U2201)="Ville",INDEX(10_Lieux!$B:$B,V2201)="Ville"),"/chauffeur-prive/"&amp;INDEX(10_Lieux!$E:$E,U2201)&amp;"-"&amp;INDEX(10_Lieux!$E:$E,V2201)&amp;"/","/chauffeur-prive/"&amp;INDEX(10_Lieux!$E:$E,U2201)&amp;"/"&amp;INDEX(10_Lieux!$E:$E,V2201)&amp;"/")</f>
        <v>/chauffeur-prive/liege/aeroport-samedan-engadine/</v>
      </c>
      <c r="M2201" s="14" t="str">
        <f aca="false">IFERROR(INDEX($L:$L,MATCH(B2201&amp;"|"&amp;A2201,$Z:$Z,0)),"—")</f>
        <v>/chauffeur-prive/aeroport-samedan-engadine/liege/</v>
      </c>
      <c r="N2201" s="14" t="str">
        <f aca="false">IF(LEN("Chauffeur privé "&amp;INDEX(10_Lieux!$J:$J,U2201)&amp;" → "&amp;INDEX(10_Lieux!$J:$J,V2201)&amp;" | 24h/24")&gt;60,"Chauffeur privé "&amp;INDEX(10_Lieux!$J:$J,U2201)&amp;" → "&amp;INDEX(10_Lieux!$J:$J,V2201),"Chauffeur privé "&amp;INDEX(10_Lieux!$J:$J,U2201)&amp;" → "&amp;INDEX(10_Lieux!$J:$J,V2201)&amp;" | 24h/24")</f>
        <v>Chauffeur privé Liège → Aéroport de Samedan | 24h/24</v>
      </c>
      <c r="O2201" s="14" t="n">
        <f aca="false">LEN(N2201)</f>
        <v>52</v>
      </c>
      <c r="P2201" s="14" t="str">
        <f aca="false">"Chauffeur privé "&amp;INDEX(10_Lieux!$K:$K,U2201)&amp;" vers "&amp;INDEX(10_Lieux!$L:$L,V2201)</f>
        <v>Chauffeur privé de Liège vers l'aéroport de Samedan</v>
      </c>
      <c r="Q2201" s="14" t="str">
        <f aca="false">"Chauffeur privé "&amp;INDEX(10_Lieux!$K:$K,U2201)&amp;" vers "&amp;INDEX(10_Lieux!$L:$L,V2201)&amp;" : env. "&amp;I2201&amp;" km, "&amp;J2201&amp;" de route. Devis personnalisé, standard 24h/24 et 7j/7."</f>
        <v>Chauffeur privé de Liège vers l'aéroport de Samedan : env. 694 km, 7 h 15 de route. Devis personnalisé, standard 24h/24 et 7j/7.</v>
      </c>
      <c r="R2201" s="14" t="n">
        <f aca="false">LEN(Q2201)</f>
        <v>128</v>
      </c>
      <c r="S2201" s="14" t="str">
        <f aca="false">INDEX(10_Lieux!$C:$C,U2201)</f>
        <v>Belgique</v>
      </c>
      <c r="T2201" s="14" t="str">
        <f aca="false">INDEX(10_Lieux!$C:$C,V2201)</f>
        <v>Suisse</v>
      </c>
      <c r="U2201" s="14" t="n">
        <f aca="false">MATCH(A2201,10_Lieux!$A:$A,0)</f>
        <v>94</v>
      </c>
      <c r="V2201" s="14" t="n">
        <f aca="false">MATCH(B2201,10_Lieux!$A:$A,0)</f>
        <v>188</v>
      </c>
      <c r="W2201" s="14" t="n">
        <f aca="false">ROUND(6371*2*ASIN(SQRT(SIN(RADIANS(INDEX(10_Lieux!$F:$F,V2201)-INDEX(10_Lieux!$F:$F,U2201))/2)^2+COS(RADIANS(INDEX(10_Lieux!$F:$F,U2201)))*COS(RADIANS(INDEX(10_Lieux!$F:$F,V2201)))*SIN(RADIANS(INDEX(10_Lieux!$G:$G,V2201)-INDEX(10_Lieux!$G:$G,U2201))/2)^2)),1)</f>
        <v>555.3</v>
      </c>
      <c r="X2201" s="14" t="n">
        <f aca="false">ROUND(I2201/IF(I2201&lt;p_seuil_vitesse,p_vit_lente,p_vit_rapide)*60/15,0)*15</f>
        <v>435</v>
      </c>
      <c r="Y2201" s="14" t="n">
        <f aca="false">MAX(IF(INDEX(10_Lieux!$B:$B,U2201)&lt;&gt;"Ville",INDEX(10_Lieux!$I:$I,U2201),0),IF(INDEX(10_Lieux!$B:$B,V2201)&lt;&gt;"Ville",INDEX(10_Lieux!$I:$I,V2201),0))</f>
        <v>250</v>
      </c>
      <c r="Z2201" s="14" t="str">
        <f aca="false">A2201&amp;"|"&amp;B2201</f>
        <v>Liège|Engadin Airport</v>
      </c>
      <c r="AA2201" s="14" t="str">
        <f aca="false">IF(I2201&lt;p_local,"Local",IF(I2201&lt;p_vv_min,"Courte distance",IF(I2201&lt;p_tres_long,"Longue distance","Très longue distance")))</f>
        <v>Longue distance</v>
      </c>
    </row>
    <row r="2202" customFormat="false" ht="15" hidden="false" customHeight="true" outlineLevel="0" collapsed="false">
      <c r="A2202" s="1" t="s">
        <v>2346</v>
      </c>
      <c r="B2202" s="1" t="s">
        <v>160</v>
      </c>
      <c r="C2202" s="1" t="s">
        <v>34</v>
      </c>
      <c r="D2202" s="1" t="s">
        <v>653</v>
      </c>
      <c r="E2202" s="1" t="s">
        <v>2385</v>
      </c>
      <c r="F2202" s="14" t="s">
        <v>40</v>
      </c>
      <c r="G2202" s="14" t="str">
        <f aca="false">IF(I2202&lt;p_local,"Local → page infra",IF(H2202&gt;=p_ph1,"Phase 1",IF(H2202&gt;=p_ph2,"Phase 2","Phase 3")))</f>
        <v>Phase 3</v>
      </c>
      <c r="H2202" s="14" t="n">
        <f aca="false">IF(I2202&lt;p_local,0,IF(C2202="Aéroport → Aéroport",p_pts_plein,IF(Y2202&gt;0,IF(I2202&lt;=Y2202,p_pts_plein,IF(I2202&lt;=p_mult2*Y2202,p_pts_moyen,p_pts_r3)),IF(I2202&gt;=p_vv_min,p_pts_plein,IF(I2202&gt;=p_vv_moy,p_pts_moyen,p_pts_court))))+IF(INDEX(10_Lieux!$D:$D,U2202)=1,p_prio1,p_prio2)+IF(INDEX(10_Lieux!$D:$D,V2202)=1,p_prio1,p_prio2)+IF(K2202="Oui",p_tf,0)+p_hub*((INDEX(10_Lieux!$H:$H,U2202)="Hub")+(INDEX(10_Lieux!$H:$H,V2202)="Hub"))+IF(OR(INDEX(10_Lieux!$H:$H,U2202)="Premium",INDEX(10_Lieux!$H:$H,V2202)="Premium"),p_prem,0))</f>
        <v>50</v>
      </c>
      <c r="I2202" s="14" t="n">
        <f aca="false">ROUND(W2202*p_facteur,0)</f>
        <v>736</v>
      </c>
      <c r="J2202" s="14" t="str">
        <f aca="false">IF(X2202&lt;60,X2202&amp;" min",INT(X2202/60)&amp;" h"&amp;IF(MOD(X2202,60)=0,""," "&amp;TEXT(MOD(X2202,60),"00")))</f>
        <v>7 h 45</v>
      </c>
      <c r="K2202" s="14" t="str">
        <f aca="false">IF(S2202&lt;&gt;T2202,"Oui","Non")</f>
        <v>Oui</v>
      </c>
      <c r="L2202" s="14" t="str">
        <f aca="false">IF(AND(INDEX(10_Lieux!$B:$B,U2202)="Ville",INDEX(10_Lieux!$B:$B,V2202)="Ville"),"/chauffeur-prive/"&amp;INDEX(10_Lieux!$E:$E,U2202)&amp;"-"&amp;INDEX(10_Lieux!$E:$E,V2202)&amp;"/","/chauffeur-prive/"&amp;INDEX(10_Lieux!$E:$E,U2202)&amp;"/"&amp;INDEX(10_Lieux!$E:$E,V2202)&amp;"/")</f>
        <v>/chauffeur-prive/aeroport-samedan-engadine/charleroi/</v>
      </c>
      <c r="M2202" s="14" t="str">
        <f aca="false">IFERROR(INDEX($L:$L,MATCH(B2202&amp;"|"&amp;A2202,$Z:$Z,0)),"—")</f>
        <v>/chauffeur-prive/charleroi/aeroport-samedan-engadine/</v>
      </c>
      <c r="N2202" s="14" t="str">
        <f aca="false">IF(LEN("Chauffeur privé "&amp;INDEX(10_Lieux!$J:$J,U2202)&amp;" → "&amp;INDEX(10_Lieux!$J:$J,V2202)&amp;" | 24h/24")&gt;60,"Chauffeur privé "&amp;INDEX(10_Lieux!$J:$J,U2202)&amp;" → "&amp;INDEX(10_Lieux!$J:$J,V2202),"Chauffeur privé "&amp;INDEX(10_Lieux!$J:$J,U2202)&amp;" → "&amp;INDEX(10_Lieux!$J:$J,V2202)&amp;" | 24h/24")</f>
        <v>Chauffeur privé Aéroport de Samedan → Charleroi | 24h/24</v>
      </c>
      <c r="O2202" s="14" t="n">
        <f aca="false">LEN(N2202)</f>
        <v>56</v>
      </c>
      <c r="P2202" s="14" t="str">
        <f aca="false">"Chauffeur privé "&amp;INDEX(10_Lieux!$K:$K,U2202)&amp;" vers "&amp;INDEX(10_Lieux!$L:$L,V2202)</f>
        <v>Chauffeur privé de l'aéroport de Samedan vers Charleroi</v>
      </c>
      <c r="Q2202" s="14" t="str">
        <f aca="false">"Chauffeur privé "&amp;INDEX(10_Lieux!$K:$K,U2202)&amp;" vers "&amp;INDEX(10_Lieux!$L:$L,V2202)&amp;" : env. "&amp;I2202&amp;" km, "&amp;J2202&amp;" de route. Devis personnalisé, standard 24h/24 et 7j/7."</f>
        <v>Chauffeur privé de l'aéroport de Samedan vers Charleroi : env. 736 km, 7 h 45 de route. Devis personnalisé, standard 24h/24 et 7j/7.</v>
      </c>
      <c r="R2202" s="14" t="n">
        <f aca="false">LEN(Q2202)</f>
        <v>132</v>
      </c>
      <c r="S2202" s="14" t="str">
        <f aca="false">INDEX(10_Lieux!$C:$C,U2202)</f>
        <v>Suisse</v>
      </c>
      <c r="T2202" s="14" t="str">
        <f aca="false">INDEX(10_Lieux!$C:$C,V2202)</f>
        <v>Belgique</v>
      </c>
      <c r="U2202" s="14" t="n">
        <f aca="false">MATCH(A2202,10_Lieux!$A:$A,0)</f>
        <v>188</v>
      </c>
      <c r="V2202" s="14" t="n">
        <f aca="false">MATCH(B2202,10_Lieux!$A:$A,0)</f>
        <v>96</v>
      </c>
      <c r="W2202" s="14" t="n">
        <f aca="false">ROUND(6371*2*ASIN(SQRT(SIN(RADIANS(INDEX(10_Lieux!$F:$F,V2202)-INDEX(10_Lieux!$F:$F,U2202))/2)^2+COS(RADIANS(INDEX(10_Lieux!$F:$F,U2202)))*COS(RADIANS(INDEX(10_Lieux!$F:$F,V2202)))*SIN(RADIANS(INDEX(10_Lieux!$G:$G,V2202)-INDEX(10_Lieux!$G:$G,U2202))/2)^2)),1)</f>
        <v>588.5</v>
      </c>
      <c r="X2202" s="14" t="n">
        <f aca="false">ROUND(I2202/IF(I2202&lt;p_seuil_vitesse,p_vit_lente,p_vit_rapide)*60/15,0)*15</f>
        <v>465</v>
      </c>
      <c r="Y2202" s="14" t="n">
        <f aca="false">MAX(IF(INDEX(10_Lieux!$B:$B,U2202)&lt;&gt;"Ville",INDEX(10_Lieux!$I:$I,U2202),0),IF(INDEX(10_Lieux!$B:$B,V2202)&lt;&gt;"Ville",INDEX(10_Lieux!$I:$I,V2202),0))</f>
        <v>250</v>
      </c>
      <c r="Z2202" s="14" t="str">
        <f aca="false">A2202&amp;"|"&amp;B2202</f>
        <v>Engadin Airport|Charleroi</v>
      </c>
      <c r="AA2202" s="14" t="str">
        <f aca="false">IF(I2202&lt;p_local,"Local",IF(I2202&lt;p_vv_min,"Courte distance",IF(I2202&lt;p_tres_long,"Longue distance","Très longue distance")))</f>
        <v>Très longue distance</v>
      </c>
    </row>
    <row r="2203" customFormat="false" ht="15" hidden="false" customHeight="true" outlineLevel="0" collapsed="false">
      <c r="A2203" s="1" t="s">
        <v>160</v>
      </c>
      <c r="B2203" s="1" t="s">
        <v>2346</v>
      </c>
      <c r="C2203" s="1" t="s">
        <v>35</v>
      </c>
      <c r="D2203" s="1" t="s">
        <v>653</v>
      </c>
      <c r="E2203" s="1" t="s">
        <v>2386</v>
      </c>
      <c r="F2203" s="14" t="s">
        <v>40</v>
      </c>
      <c r="G2203" s="14" t="str">
        <f aca="false">IF(I2203&lt;p_local,"Local → page infra",IF(H2203&gt;=p_ph1,"Phase 1",IF(H2203&gt;=p_ph2,"Phase 2","Phase 3")))</f>
        <v>Phase 3</v>
      </c>
      <c r="H2203" s="14" t="n">
        <f aca="false">IF(I2203&lt;p_local,0,IF(C2203="Aéroport → Aéroport",p_pts_plein,IF(Y2203&gt;0,IF(I2203&lt;=Y2203,p_pts_plein,IF(I2203&lt;=p_mult2*Y2203,p_pts_moyen,p_pts_r3)),IF(I2203&gt;=p_vv_min,p_pts_plein,IF(I2203&gt;=p_vv_moy,p_pts_moyen,p_pts_court))))+IF(INDEX(10_Lieux!$D:$D,U2203)=1,p_prio1,p_prio2)+IF(INDEX(10_Lieux!$D:$D,V2203)=1,p_prio1,p_prio2)+IF(K2203="Oui",p_tf,0)+p_hub*((INDEX(10_Lieux!$H:$H,U2203)="Hub")+(INDEX(10_Lieux!$H:$H,V2203)="Hub"))+IF(OR(INDEX(10_Lieux!$H:$H,U2203)="Premium",INDEX(10_Lieux!$H:$H,V2203)="Premium"),p_prem,0))</f>
        <v>50</v>
      </c>
      <c r="I2203" s="14" t="n">
        <f aca="false">ROUND(W2203*p_facteur,0)</f>
        <v>736</v>
      </c>
      <c r="J2203" s="14" t="str">
        <f aca="false">IF(X2203&lt;60,X2203&amp;" min",INT(X2203/60)&amp;" h"&amp;IF(MOD(X2203,60)=0,""," "&amp;TEXT(MOD(X2203,60),"00")))</f>
        <v>7 h 45</v>
      </c>
      <c r="K2203" s="14" t="str">
        <f aca="false">IF(S2203&lt;&gt;T2203,"Oui","Non")</f>
        <v>Oui</v>
      </c>
      <c r="L2203" s="14" t="str">
        <f aca="false">IF(AND(INDEX(10_Lieux!$B:$B,U2203)="Ville",INDEX(10_Lieux!$B:$B,V2203)="Ville"),"/chauffeur-prive/"&amp;INDEX(10_Lieux!$E:$E,U2203)&amp;"-"&amp;INDEX(10_Lieux!$E:$E,V2203)&amp;"/","/chauffeur-prive/"&amp;INDEX(10_Lieux!$E:$E,U2203)&amp;"/"&amp;INDEX(10_Lieux!$E:$E,V2203)&amp;"/")</f>
        <v>/chauffeur-prive/charleroi/aeroport-samedan-engadine/</v>
      </c>
      <c r="M2203" s="14" t="str">
        <f aca="false">IFERROR(INDEX($L:$L,MATCH(B2203&amp;"|"&amp;A2203,$Z:$Z,0)),"—")</f>
        <v>/chauffeur-prive/aeroport-samedan-engadine/charleroi/</v>
      </c>
      <c r="N2203" s="14" t="str">
        <f aca="false">IF(LEN("Chauffeur privé "&amp;INDEX(10_Lieux!$J:$J,U2203)&amp;" → "&amp;INDEX(10_Lieux!$J:$J,V2203)&amp;" | 24h/24")&gt;60,"Chauffeur privé "&amp;INDEX(10_Lieux!$J:$J,U2203)&amp;" → "&amp;INDEX(10_Lieux!$J:$J,V2203),"Chauffeur privé "&amp;INDEX(10_Lieux!$J:$J,U2203)&amp;" → "&amp;INDEX(10_Lieux!$J:$J,V2203)&amp;" | 24h/24")</f>
        <v>Chauffeur privé Charleroi → Aéroport de Samedan | 24h/24</v>
      </c>
      <c r="O2203" s="14" t="n">
        <f aca="false">LEN(N2203)</f>
        <v>56</v>
      </c>
      <c r="P2203" s="14" t="str">
        <f aca="false">"Chauffeur privé "&amp;INDEX(10_Lieux!$K:$K,U2203)&amp;" vers "&amp;INDEX(10_Lieux!$L:$L,V2203)</f>
        <v>Chauffeur privé de Charleroi vers l'aéroport de Samedan</v>
      </c>
      <c r="Q2203" s="14" t="str">
        <f aca="false">"Chauffeur privé "&amp;INDEX(10_Lieux!$K:$K,U2203)&amp;" vers "&amp;INDEX(10_Lieux!$L:$L,V2203)&amp;" : env. "&amp;I2203&amp;" km, "&amp;J2203&amp;" de route. Devis personnalisé, standard 24h/24 et 7j/7."</f>
        <v>Chauffeur privé de Charleroi vers l'aéroport de Samedan : env. 736 km, 7 h 45 de route. Devis personnalisé, standard 24h/24 et 7j/7.</v>
      </c>
      <c r="R2203" s="14" t="n">
        <f aca="false">LEN(Q2203)</f>
        <v>132</v>
      </c>
      <c r="S2203" s="14" t="str">
        <f aca="false">INDEX(10_Lieux!$C:$C,U2203)</f>
        <v>Belgique</v>
      </c>
      <c r="T2203" s="14" t="str">
        <f aca="false">INDEX(10_Lieux!$C:$C,V2203)</f>
        <v>Suisse</v>
      </c>
      <c r="U2203" s="14" t="n">
        <f aca="false">MATCH(A2203,10_Lieux!$A:$A,0)</f>
        <v>96</v>
      </c>
      <c r="V2203" s="14" t="n">
        <f aca="false">MATCH(B2203,10_Lieux!$A:$A,0)</f>
        <v>188</v>
      </c>
      <c r="W2203" s="14" t="n">
        <f aca="false">ROUND(6371*2*ASIN(SQRT(SIN(RADIANS(INDEX(10_Lieux!$F:$F,V2203)-INDEX(10_Lieux!$F:$F,U2203))/2)^2+COS(RADIANS(INDEX(10_Lieux!$F:$F,U2203)))*COS(RADIANS(INDEX(10_Lieux!$F:$F,V2203)))*SIN(RADIANS(INDEX(10_Lieux!$G:$G,V2203)-INDEX(10_Lieux!$G:$G,U2203))/2)^2)),1)</f>
        <v>588.5</v>
      </c>
      <c r="X2203" s="14" t="n">
        <f aca="false">ROUND(I2203/IF(I2203&lt;p_seuil_vitesse,p_vit_lente,p_vit_rapide)*60/15,0)*15</f>
        <v>465</v>
      </c>
      <c r="Y2203" s="14" t="n">
        <f aca="false">MAX(IF(INDEX(10_Lieux!$B:$B,U2203)&lt;&gt;"Ville",INDEX(10_Lieux!$I:$I,U2203),0),IF(INDEX(10_Lieux!$B:$B,V2203)&lt;&gt;"Ville",INDEX(10_Lieux!$I:$I,V2203),0))</f>
        <v>250</v>
      </c>
      <c r="Z2203" s="14" t="str">
        <f aca="false">A2203&amp;"|"&amp;B2203</f>
        <v>Charleroi|Engadin Airport</v>
      </c>
      <c r="AA2203" s="14" t="str">
        <f aca="false">IF(I2203&lt;p_local,"Local",IF(I2203&lt;p_vv_min,"Courte distance",IF(I2203&lt;p_tres_long,"Longue distance","Très longue distance")))</f>
        <v>Très longue distance</v>
      </c>
    </row>
    <row r="2204" customFormat="false" ht="15" hidden="false" customHeight="true" outlineLevel="0" collapsed="false">
      <c r="A2204" s="1" t="s">
        <v>2346</v>
      </c>
      <c r="B2204" s="1" t="s">
        <v>162</v>
      </c>
      <c r="C2204" s="1" t="s">
        <v>34</v>
      </c>
      <c r="D2204" s="1" t="s">
        <v>653</v>
      </c>
      <c r="E2204" s="1" t="s">
        <v>2387</v>
      </c>
      <c r="F2204" s="14" t="s">
        <v>40</v>
      </c>
      <c r="G2204" s="14" t="str">
        <f aca="false">IF(I2204&lt;p_local,"Local → page infra",IF(H2204&gt;=p_ph1,"Phase 1",IF(H2204&gt;=p_ph2,"Phase 2","Phase 3")))</f>
        <v>Phase 3</v>
      </c>
      <c r="H2204" s="14" t="n">
        <f aca="false">IF(I2204&lt;p_local,0,IF(C2204="Aéroport → Aéroport",p_pts_plein,IF(Y2204&gt;0,IF(I2204&lt;=Y2204,p_pts_plein,IF(I2204&lt;=p_mult2*Y2204,p_pts_moyen,p_pts_r3)),IF(I2204&gt;=p_vv_min,p_pts_plein,IF(I2204&gt;=p_vv_moy,p_pts_moyen,p_pts_court))))+IF(INDEX(10_Lieux!$D:$D,U2204)=1,p_prio1,p_prio2)+IF(INDEX(10_Lieux!$D:$D,V2204)=1,p_prio1,p_prio2)+IF(K2204="Oui",p_tf,0)+p_hub*((INDEX(10_Lieux!$H:$H,U2204)="Hub")+(INDEX(10_Lieux!$H:$H,V2204)="Hub"))+IF(OR(INDEX(10_Lieux!$H:$H,U2204)="Premium",INDEX(10_Lieux!$H:$H,V2204)="Premium"),p_prem,0))</f>
        <v>55</v>
      </c>
      <c r="I2204" s="14" t="n">
        <f aca="false">ROUND(W2204*p_facteur,0)</f>
        <v>260</v>
      </c>
      <c r="J2204" s="14" t="str">
        <f aca="false">IF(X2204&lt;60,X2204&amp;" min",INT(X2204/60)&amp;" h"&amp;IF(MOD(X2204,60)=0,""," "&amp;TEXT(MOD(X2204,60),"00")))</f>
        <v>2 h 45</v>
      </c>
      <c r="K2204" s="14" t="str">
        <f aca="false">IF(S2204&lt;&gt;T2204,"Oui","Non")</f>
        <v>Non</v>
      </c>
      <c r="L2204" s="14" t="str">
        <f aca="false">IF(AND(INDEX(10_Lieux!$B:$B,U2204)="Ville",INDEX(10_Lieux!$B:$B,V2204)="Ville"),"/chauffeur-prive/"&amp;INDEX(10_Lieux!$E:$E,U2204)&amp;"-"&amp;INDEX(10_Lieux!$E:$E,V2204)&amp;"/","/chauffeur-prive/"&amp;INDEX(10_Lieux!$E:$E,U2204)&amp;"/"&amp;INDEX(10_Lieux!$E:$E,V2204)&amp;"/")</f>
        <v>/chauffeur-prive/aeroport-samedan-engadine/bale/</v>
      </c>
      <c r="M2204" s="14" t="str">
        <f aca="false">IFERROR(INDEX($L:$L,MATCH(B2204&amp;"|"&amp;A2204,$Z:$Z,0)),"—")</f>
        <v>/chauffeur-prive/bale/aeroport-samedan-engadine/</v>
      </c>
      <c r="N2204" s="14" t="str">
        <f aca="false">IF(LEN("Chauffeur privé "&amp;INDEX(10_Lieux!$J:$J,U2204)&amp;" → "&amp;INDEX(10_Lieux!$J:$J,V2204)&amp;" | 24h/24")&gt;60,"Chauffeur privé "&amp;INDEX(10_Lieux!$J:$J,U2204)&amp;" → "&amp;INDEX(10_Lieux!$J:$J,V2204),"Chauffeur privé "&amp;INDEX(10_Lieux!$J:$J,U2204)&amp;" → "&amp;INDEX(10_Lieux!$J:$J,V2204)&amp;" | 24h/24")</f>
        <v>Chauffeur privé Aéroport de Samedan → Bâle | 24h/24</v>
      </c>
      <c r="O2204" s="14" t="n">
        <f aca="false">LEN(N2204)</f>
        <v>51</v>
      </c>
      <c r="P2204" s="14" t="str">
        <f aca="false">"Chauffeur privé "&amp;INDEX(10_Lieux!$K:$K,U2204)&amp;" vers "&amp;INDEX(10_Lieux!$L:$L,V2204)</f>
        <v>Chauffeur privé de l'aéroport de Samedan vers Bâle</v>
      </c>
      <c r="Q2204" s="14" t="str">
        <f aca="false">"Chauffeur privé "&amp;INDEX(10_Lieux!$K:$K,U2204)&amp;" vers "&amp;INDEX(10_Lieux!$L:$L,V2204)&amp;" : env. "&amp;I2204&amp;" km, "&amp;J2204&amp;" de route. Devis personnalisé, standard 24h/24 et 7j/7."</f>
        <v>Chauffeur privé de l'aéroport de Samedan vers Bâle : env. 260 km, 2 h 45 de route. Devis personnalisé, standard 24h/24 et 7j/7.</v>
      </c>
      <c r="R2204" s="14" t="n">
        <f aca="false">LEN(Q2204)</f>
        <v>127</v>
      </c>
      <c r="S2204" s="14" t="str">
        <f aca="false">INDEX(10_Lieux!$C:$C,U2204)</f>
        <v>Suisse</v>
      </c>
      <c r="T2204" s="14" t="str">
        <f aca="false">INDEX(10_Lieux!$C:$C,V2204)</f>
        <v>Suisse</v>
      </c>
      <c r="U2204" s="14" t="n">
        <f aca="false">MATCH(A2204,10_Lieux!$A:$A,0)</f>
        <v>188</v>
      </c>
      <c r="V2204" s="14" t="n">
        <f aca="false">MATCH(B2204,10_Lieux!$A:$A,0)</f>
        <v>121</v>
      </c>
      <c r="W2204" s="14" t="n">
        <f aca="false">ROUND(6371*2*ASIN(SQRT(SIN(RADIANS(INDEX(10_Lieux!$F:$F,V2204)-INDEX(10_Lieux!$F:$F,U2204))/2)^2+COS(RADIANS(INDEX(10_Lieux!$F:$F,U2204)))*COS(RADIANS(INDEX(10_Lieux!$F:$F,V2204)))*SIN(RADIANS(INDEX(10_Lieux!$G:$G,V2204)-INDEX(10_Lieux!$G:$G,U2204))/2)^2)),1)</f>
        <v>208</v>
      </c>
      <c r="X2204" s="14" t="n">
        <f aca="false">ROUND(I2204/IF(I2204&lt;p_seuil_vitesse,p_vit_lente,p_vit_rapide)*60/15,0)*15</f>
        <v>165</v>
      </c>
      <c r="Y2204" s="14" t="n">
        <f aca="false">MAX(IF(INDEX(10_Lieux!$B:$B,U2204)&lt;&gt;"Ville",INDEX(10_Lieux!$I:$I,U2204),0),IF(INDEX(10_Lieux!$B:$B,V2204)&lt;&gt;"Ville",INDEX(10_Lieux!$I:$I,V2204),0))</f>
        <v>250</v>
      </c>
      <c r="Z2204" s="14" t="str">
        <f aca="false">A2204&amp;"|"&amp;B2204</f>
        <v>Engadin Airport|Bâle</v>
      </c>
      <c r="AA2204" s="14" t="str">
        <f aca="false">IF(I2204&lt;p_local,"Local",IF(I2204&lt;p_vv_min,"Courte distance",IF(I2204&lt;p_tres_long,"Longue distance","Très longue distance")))</f>
        <v>Longue distance</v>
      </c>
    </row>
    <row r="2205" customFormat="false" ht="15" hidden="false" customHeight="true" outlineLevel="0" collapsed="false">
      <c r="A2205" s="1" t="s">
        <v>162</v>
      </c>
      <c r="B2205" s="1" t="s">
        <v>2346</v>
      </c>
      <c r="C2205" s="1" t="s">
        <v>35</v>
      </c>
      <c r="D2205" s="1" t="s">
        <v>653</v>
      </c>
      <c r="E2205" s="1" t="s">
        <v>2388</v>
      </c>
      <c r="F2205" s="14" t="s">
        <v>40</v>
      </c>
      <c r="G2205" s="14" t="str">
        <f aca="false">IF(I2205&lt;p_local,"Local → page infra",IF(H2205&gt;=p_ph1,"Phase 1",IF(H2205&gt;=p_ph2,"Phase 2","Phase 3")))</f>
        <v>Phase 3</v>
      </c>
      <c r="H2205" s="14" t="n">
        <f aca="false">IF(I2205&lt;p_local,0,IF(C2205="Aéroport → Aéroport",p_pts_plein,IF(Y2205&gt;0,IF(I2205&lt;=Y2205,p_pts_plein,IF(I2205&lt;=p_mult2*Y2205,p_pts_moyen,p_pts_r3)),IF(I2205&gt;=p_vv_min,p_pts_plein,IF(I2205&gt;=p_vv_moy,p_pts_moyen,p_pts_court))))+IF(INDEX(10_Lieux!$D:$D,U2205)=1,p_prio1,p_prio2)+IF(INDEX(10_Lieux!$D:$D,V2205)=1,p_prio1,p_prio2)+IF(K2205="Oui",p_tf,0)+p_hub*((INDEX(10_Lieux!$H:$H,U2205)="Hub")+(INDEX(10_Lieux!$H:$H,V2205)="Hub"))+IF(OR(INDEX(10_Lieux!$H:$H,U2205)="Premium",INDEX(10_Lieux!$H:$H,V2205)="Premium"),p_prem,0))</f>
        <v>55</v>
      </c>
      <c r="I2205" s="14" t="n">
        <f aca="false">ROUND(W2205*p_facteur,0)</f>
        <v>260</v>
      </c>
      <c r="J2205" s="14" t="str">
        <f aca="false">IF(X2205&lt;60,X2205&amp;" min",INT(X2205/60)&amp;" h"&amp;IF(MOD(X2205,60)=0,""," "&amp;TEXT(MOD(X2205,60),"00")))</f>
        <v>2 h 45</v>
      </c>
      <c r="K2205" s="14" t="str">
        <f aca="false">IF(S2205&lt;&gt;T2205,"Oui","Non")</f>
        <v>Non</v>
      </c>
      <c r="L2205" s="14" t="str">
        <f aca="false">IF(AND(INDEX(10_Lieux!$B:$B,U2205)="Ville",INDEX(10_Lieux!$B:$B,V2205)="Ville"),"/chauffeur-prive/"&amp;INDEX(10_Lieux!$E:$E,U2205)&amp;"-"&amp;INDEX(10_Lieux!$E:$E,V2205)&amp;"/","/chauffeur-prive/"&amp;INDEX(10_Lieux!$E:$E,U2205)&amp;"/"&amp;INDEX(10_Lieux!$E:$E,V2205)&amp;"/")</f>
        <v>/chauffeur-prive/bale/aeroport-samedan-engadine/</v>
      </c>
      <c r="M2205" s="14" t="str">
        <f aca="false">IFERROR(INDEX($L:$L,MATCH(B2205&amp;"|"&amp;A2205,$Z:$Z,0)),"—")</f>
        <v>/chauffeur-prive/aeroport-samedan-engadine/bale/</v>
      </c>
      <c r="N2205" s="14" t="str">
        <f aca="false">IF(LEN("Chauffeur privé "&amp;INDEX(10_Lieux!$J:$J,U2205)&amp;" → "&amp;INDEX(10_Lieux!$J:$J,V2205)&amp;" | 24h/24")&gt;60,"Chauffeur privé "&amp;INDEX(10_Lieux!$J:$J,U2205)&amp;" → "&amp;INDEX(10_Lieux!$J:$J,V2205),"Chauffeur privé "&amp;INDEX(10_Lieux!$J:$J,U2205)&amp;" → "&amp;INDEX(10_Lieux!$J:$J,V2205)&amp;" | 24h/24")</f>
        <v>Chauffeur privé Bâle → Aéroport de Samedan | 24h/24</v>
      </c>
      <c r="O2205" s="14" t="n">
        <f aca="false">LEN(N2205)</f>
        <v>51</v>
      </c>
      <c r="P2205" s="14" t="str">
        <f aca="false">"Chauffeur privé "&amp;INDEX(10_Lieux!$K:$K,U2205)&amp;" vers "&amp;INDEX(10_Lieux!$L:$L,V2205)</f>
        <v>Chauffeur privé de Bâle vers l'aéroport de Samedan</v>
      </c>
      <c r="Q2205" s="14" t="str">
        <f aca="false">"Chauffeur privé "&amp;INDEX(10_Lieux!$K:$K,U2205)&amp;" vers "&amp;INDEX(10_Lieux!$L:$L,V2205)&amp;" : env. "&amp;I2205&amp;" km, "&amp;J2205&amp;" de route. Devis personnalisé, standard 24h/24 et 7j/7."</f>
        <v>Chauffeur privé de Bâle vers l'aéroport de Samedan : env. 260 km, 2 h 45 de route. Devis personnalisé, standard 24h/24 et 7j/7.</v>
      </c>
      <c r="R2205" s="14" t="n">
        <f aca="false">LEN(Q2205)</f>
        <v>127</v>
      </c>
      <c r="S2205" s="14" t="str">
        <f aca="false">INDEX(10_Lieux!$C:$C,U2205)</f>
        <v>Suisse</v>
      </c>
      <c r="T2205" s="14" t="str">
        <f aca="false">INDEX(10_Lieux!$C:$C,V2205)</f>
        <v>Suisse</v>
      </c>
      <c r="U2205" s="14" t="n">
        <f aca="false">MATCH(A2205,10_Lieux!$A:$A,0)</f>
        <v>121</v>
      </c>
      <c r="V2205" s="14" t="n">
        <f aca="false">MATCH(B2205,10_Lieux!$A:$A,0)</f>
        <v>188</v>
      </c>
      <c r="W2205" s="14" t="n">
        <f aca="false">ROUND(6371*2*ASIN(SQRT(SIN(RADIANS(INDEX(10_Lieux!$F:$F,V2205)-INDEX(10_Lieux!$F:$F,U2205))/2)^2+COS(RADIANS(INDEX(10_Lieux!$F:$F,U2205)))*COS(RADIANS(INDEX(10_Lieux!$F:$F,V2205)))*SIN(RADIANS(INDEX(10_Lieux!$G:$G,V2205)-INDEX(10_Lieux!$G:$G,U2205))/2)^2)),1)</f>
        <v>208</v>
      </c>
      <c r="X2205" s="14" t="n">
        <f aca="false">ROUND(I2205/IF(I2205&lt;p_seuil_vitesse,p_vit_lente,p_vit_rapide)*60/15,0)*15</f>
        <v>165</v>
      </c>
      <c r="Y2205" s="14" t="n">
        <f aca="false">MAX(IF(INDEX(10_Lieux!$B:$B,U2205)&lt;&gt;"Ville",INDEX(10_Lieux!$I:$I,U2205),0),IF(INDEX(10_Lieux!$B:$B,V2205)&lt;&gt;"Ville",INDEX(10_Lieux!$I:$I,V2205),0))</f>
        <v>250</v>
      </c>
      <c r="Z2205" s="14" t="str">
        <f aca="false">A2205&amp;"|"&amp;B2205</f>
        <v>Bâle|Engadin Airport</v>
      </c>
      <c r="AA2205" s="14" t="str">
        <f aca="false">IF(I2205&lt;p_local,"Local",IF(I2205&lt;p_vv_min,"Courte distance",IF(I2205&lt;p_tres_long,"Longue distance","Très longue distance")))</f>
        <v>Longue distance</v>
      </c>
    </row>
    <row r="2206" customFormat="false" ht="15" hidden="false" customHeight="true" outlineLevel="0" collapsed="false">
      <c r="A2206" s="1" t="s">
        <v>2346</v>
      </c>
      <c r="B2206" s="1" t="s">
        <v>164</v>
      </c>
      <c r="C2206" s="1" t="s">
        <v>34</v>
      </c>
      <c r="D2206" s="1" t="s">
        <v>653</v>
      </c>
      <c r="E2206" s="1" t="s">
        <v>2389</v>
      </c>
      <c r="F2206" s="14" t="s">
        <v>40</v>
      </c>
      <c r="G2206" s="14" t="str">
        <f aca="false">IF(I2206&lt;p_local,"Local → page infra",IF(H2206&gt;=p_ph1,"Phase 1",IF(H2206&gt;=p_ph2,"Phase 2","Phase 3")))</f>
        <v>Phase 1</v>
      </c>
      <c r="H2206" s="14" t="n">
        <f aca="false">IF(I2206&lt;p_local,0,IF(C2206="Aéroport → Aéroport",p_pts_plein,IF(Y2206&gt;0,IF(I2206&lt;=Y2206,p_pts_plein,IF(I2206&lt;=p_mult2*Y2206,p_pts_moyen,p_pts_r3)),IF(I2206&gt;=p_vv_min,p_pts_plein,IF(I2206&gt;=p_vv_moy,p_pts_moyen,p_pts_court))))+IF(INDEX(10_Lieux!$D:$D,U2206)=1,p_prio1,p_prio2)+IF(INDEX(10_Lieux!$D:$D,V2206)=1,p_prio1,p_prio2)+IF(K2206="Oui",p_tf,0)+p_hub*((INDEX(10_Lieux!$H:$H,U2206)="Hub")+(INDEX(10_Lieux!$H:$H,V2206)="Hub"))+IF(OR(INDEX(10_Lieux!$H:$H,U2206)="Premium",INDEX(10_Lieux!$H:$H,V2206)="Premium"),p_prem,0))</f>
        <v>80</v>
      </c>
      <c r="I2206" s="14" t="n">
        <f aca="false">ROUND(W2206*p_facteur,0)</f>
        <v>173</v>
      </c>
      <c r="J2206" s="14" t="str">
        <f aca="false">IF(X2206&lt;60,X2206&amp;" min",INT(X2206/60)&amp;" h"&amp;IF(MOD(X2206,60)=0,""," "&amp;TEXT(MOD(X2206,60),"00")))</f>
        <v>1 h 45</v>
      </c>
      <c r="K2206" s="14" t="str">
        <f aca="false">IF(S2206&lt;&gt;T2206,"Oui","Non")</f>
        <v>Non</v>
      </c>
      <c r="L2206" s="14" t="str">
        <f aca="false">IF(AND(INDEX(10_Lieux!$B:$B,U2206)="Ville",INDEX(10_Lieux!$B:$B,V2206)="Ville"),"/chauffeur-prive/"&amp;INDEX(10_Lieux!$E:$E,U2206)&amp;"-"&amp;INDEX(10_Lieux!$E:$E,V2206)&amp;"/","/chauffeur-prive/"&amp;INDEX(10_Lieux!$E:$E,U2206)&amp;"/"&amp;INDEX(10_Lieux!$E:$E,V2206)&amp;"/")</f>
        <v>/chauffeur-prive/aeroport-samedan-engadine/zurich/</v>
      </c>
      <c r="M2206" s="14" t="str">
        <f aca="false">IFERROR(INDEX($L:$L,MATCH(B2206&amp;"|"&amp;A2206,$Z:$Z,0)),"—")</f>
        <v>/chauffeur-prive/zurich/aeroport-samedan-engadine/</v>
      </c>
      <c r="N2206" s="14" t="str">
        <f aca="false">IF(LEN("Chauffeur privé "&amp;INDEX(10_Lieux!$J:$J,U2206)&amp;" → "&amp;INDEX(10_Lieux!$J:$J,V2206)&amp;" | 24h/24")&gt;60,"Chauffeur privé "&amp;INDEX(10_Lieux!$J:$J,U2206)&amp;" → "&amp;INDEX(10_Lieux!$J:$J,V2206),"Chauffeur privé "&amp;INDEX(10_Lieux!$J:$J,U2206)&amp;" → "&amp;INDEX(10_Lieux!$J:$J,V2206)&amp;" | 24h/24")</f>
        <v>Chauffeur privé Aéroport de Samedan → Zurich | 24h/24</v>
      </c>
      <c r="O2206" s="14" t="n">
        <f aca="false">LEN(N2206)</f>
        <v>53</v>
      </c>
      <c r="P2206" s="14" t="str">
        <f aca="false">"Chauffeur privé "&amp;INDEX(10_Lieux!$K:$K,U2206)&amp;" vers "&amp;INDEX(10_Lieux!$L:$L,V2206)</f>
        <v>Chauffeur privé de l'aéroport de Samedan vers Zurich</v>
      </c>
      <c r="Q2206" s="14" t="str">
        <f aca="false">"Chauffeur privé "&amp;INDEX(10_Lieux!$K:$K,U2206)&amp;" vers "&amp;INDEX(10_Lieux!$L:$L,V2206)&amp;" : env. "&amp;I2206&amp;" km, "&amp;J2206&amp;" de route. Devis personnalisé, standard 24h/24 et 7j/7."</f>
        <v>Chauffeur privé de l'aéroport de Samedan vers Zurich : env. 173 km, 1 h 45 de route. Devis personnalisé, standard 24h/24 et 7j/7.</v>
      </c>
      <c r="R2206" s="14" t="n">
        <f aca="false">LEN(Q2206)</f>
        <v>129</v>
      </c>
      <c r="S2206" s="14" t="str">
        <f aca="false">INDEX(10_Lieux!$C:$C,U2206)</f>
        <v>Suisse</v>
      </c>
      <c r="T2206" s="14" t="str">
        <f aca="false">INDEX(10_Lieux!$C:$C,V2206)</f>
        <v>Suisse</v>
      </c>
      <c r="U2206" s="14" t="n">
        <f aca="false">MATCH(A2206,10_Lieux!$A:$A,0)</f>
        <v>188</v>
      </c>
      <c r="V2206" s="14" t="n">
        <f aca="false">MATCH(B2206,10_Lieux!$A:$A,0)</f>
        <v>122</v>
      </c>
      <c r="W2206" s="14" t="n">
        <f aca="false">ROUND(6371*2*ASIN(SQRT(SIN(RADIANS(INDEX(10_Lieux!$F:$F,V2206)-INDEX(10_Lieux!$F:$F,U2206))/2)^2+COS(RADIANS(INDEX(10_Lieux!$F:$F,U2206)))*COS(RADIANS(INDEX(10_Lieux!$F:$F,V2206)))*SIN(RADIANS(INDEX(10_Lieux!$G:$G,V2206)-INDEX(10_Lieux!$G:$G,U2206))/2)^2)),1)</f>
        <v>138.5</v>
      </c>
      <c r="X2206" s="14" t="n">
        <f aca="false">ROUND(I2206/IF(I2206&lt;p_seuil_vitesse,p_vit_lente,p_vit_rapide)*60/15,0)*15</f>
        <v>105</v>
      </c>
      <c r="Y2206" s="14" t="n">
        <f aca="false">MAX(IF(INDEX(10_Lieux!$B:$B,U2206)&lt;&gt;"Ville",INDEX(10_Lieux!$I:$I,U2206),0),IF(INDEX(10_Lieux!$B:$B,V2206)&lt;&gt;"Ville",INDEX(10_Lieux!$I:$I,V2206),0))</f>
        <v>250</v>
      </c>
      <c r="Z2206" s="14" t="str">
        <f aca="false">A2206&amp;"|"&amp;B2206</f>
        <v>Engadin Airport|Zurich</v>
      </c>
      <c r="AA2206" s="14" t="str">
        <f aca="false">IF(I2206&lt;p_local,"Local",IF(I2206&lt;p_vv_min,"Courte distance",IF(I2206&lt;p_tres_long,"Longue distance","Très longue distance")))</f>
        <v>Longue distance</v>
      </c>
    </row>
    <row r="2207" customFormat="false" ht="15" hidden="false" customHeight="true" outlineLevel="0" collapsed="false">
      <c r="A2207" s="1" t="s">
        <v>164</v>
      </c>
      <c r="B2207" s="1" t="s">
        <v>2346</v>
      </c>
      <c r="C2207" s="1" t="s">
        <v>35</v>
      </c>
      <c r="D2207" s="1" t="s">
        <v>653</v>
      </c>
      <c r="E2207" s="1" t="s">
        <v>2390</v>
      </c>
      <c r="F2207" s="14" t="s">
        <v>40</v>
      </c>
      <c r="G2207" s="14" t="str">
        <f aca="false">IF(I2207&lt;p_local,"Local → page infra",IF(H2207&gt;=p_ph1,"Phase 1",IF(H2207&gt;=p_ph2,"Phase 2","Phase 3")))</f>
        <v>Phase 1</v>
      </c>
      <c r="H2207" s="14" t="n">
        <f aca="false">IF(I2207&lt;p_local,0,IF(C2207="Aéroport → Aéroport",p_pts_plein,IF(Y2207&gt;0,IF(I2207&lt;=Y2207,p_pts_plein,IF(I2207&lt;=p_mult2*Y2207,p_pts_moyen,p_pts_r3)),IF(I2207&gt;=p_vv_min,p_pts_plein,IF(I2207&gt;=p_vv_moy,p_pts_moyen,p_pts_court))))+IF(INDEX(10_Lieux!$D:$D,U2207)=1,p_prio1,p_prio2)+IF(INDEX(10_Lieux!$D:$D,V2207)=1,p_prio1,p_prio2)+IF(K2207="Oui",p_tf,0)+p_hub*((INDEX(10_Lieux!$H:$H,U2207)="Hub")+(INDEX(10_Lieux!$H:$H,V2207)="Hub"))+IF(OR(INDEX(10_Lieux!$H:$H,U2207)="Premium",INDEX(10_Lieux!$H:$H,V2207)="Premium"),p_prem,0))</f>
        <v>80</v>
      </c>
      <c r="I2207" s="14" t="n">
        <f aca="false">ROUND(W2207*p_facteur,0)</f>
        <v>173</v>
      </c>
      <c r="J2207" s="14" t="str">
        <f aca="false">IF(X2207&lt;60,X2207&amp;" min",INT(X2207/60)&amp;" h"&amp;IF(MOD(X2207,60)=0,""," "&amp;TEXT(MOD(X2207,60),"00")))</f>
        <v>1 h 45</v>
      </c>
      <c r="K2207" s="14" t="str">
        <f aca="false">IF(S2207&lt;&gt;T2207,"Oui","Non")</f>
        <v>Non</v>
      </c>
      <c r="L2207" s="14" t="str">
        <f aca="false">IF(AND(INDEX(10_Lieux!$B:$B,U2207)="Ville",INDEX(10_Lieux!$B:$B,V2207)="Ville"),"/chauffeur-prive/"&amp;INDEX(10_Lieux!$E:$E,U2207)&amp;"-"&amp;INDEX(10_Lieux!$E:$E,V2207)&amp;"/","/chauffeur-prive/"&amp;INDEX(10_Lieux!$E:$E,U2207)&amp;"/"&amp;INDEX(10_Lieux!$E:$E,V2207)&amp;"/")</f>
        <v>/chauffeur-prive/zurich/aeroport-samedan-engadine/</v>
      </c>
      <c r="M2207" s="14" t="str">
        <f aca="false">IFERROR(INDEX($L:$L,MATCH(B2207&amp;"|"&amp;A2207,$Z:$Z,0)),"—")</f>
        <v>/chauffeur-prive/aeroport-samedan-engadine/zurich/</v>
      </c>
      <c r="N2207" s="14" t="str">
        <f aca="false">IF(LEN("Chauffeur privé "&amp;INDEX(10_Lieux!$J:$J,U2207)&amp;" → "&amp;INDEX(10_Lieux!$J:$J,V2207)&amp;" | 24h/24")&gt;60,"Chauffeur privé "&amp;INDEX(10_Lieux!$J:$J,U2207)&amp;" → "&amp;INDEX(10_Lieux!$J:$J,V2207),"Chauffeur privé "&amp;INDEX(10_Lieux!$J:$J,U2207)&amp;" → "&amp;INDEX(10_Lieux!$J:$J,V2207)&amp;" | 24h/24")</f>
        <v>Chauffeur privé Zurich → Aéroport de Samedan | 24h/24</v>
      </c>
      <c r="O2207" s="14" t="n">
        <f aca="false">LEN(N2207)</f>
        <v>53</v>
      </c>
      <c r="P2207" s="14" t="str">
        <f aca="false">"Chauffeur privé "&amp;INDEX(10_Lieux!$K:$K,U2207)&amp;" vers "&amp;INDEX(10_Lieux!$L:$L,V2207)</f>
        <v>Chauffeur privé de Zurich vers l'aéroport de Samedan</v>
      </c>
      <c r="Q2207" s="14" t="str">
        <f aca="false">"Chauffeur privé "&amp;INDEX(10_Lieux!$K:$K,U2207)&amp;" vers "&amp;INDEX(10_Lieux!$L:$L,V2207)&amp;" : env. "&amp;I2207&amp;" km, "&amp;J2207&amp;" de route. Devis personnalisé, standard 24h/24 et 7j/7."</f>
        <v>Chauffeur privé de Zurich vers l'aéroport de Samedan : env. 173 km, 1 h 45 de route. Devis personnalisé, standard 24h/24 et 7j/7.</v>
      </c>
      <c r="R2207" s="14" t="n">
        <f aca="false">LEN(Q2207)</f>
        <v>129</v>
      </c>
      <c r="S2207" s="14" t="str">
        <f aca="false">INDEX(10_Lieux!$C:$C,U2207)</f>
        <v>Suisse</v>
      </c>
      <c r="T2207" s="14" t="str">
        <f aca="false">INDEX(10_Lieux!$C:$C,V2207)</f>
        <v>Suisse</v>
      </c>
      <c r="U2207" s="14" t="n">
        <f aca="false">MATCH(A2207,10_Lieux!$A:$A,0)</f>
        <v>122</v>
      </c>
      <c r="V2207" s="14" t="n">
        <f aca="false">MATCH(B2207,10_Lieux!$A:$A,0)</f>
        <v>188</v>
      </c>
      <c r="W2207" s="14" t="n">
        <f aca="false">ROUND(6371*2*ASIN(SQRT(SIN(RADIANS(INDEX(10_Lieux!$F:$F,V2207)-INDEX(10_Lieux!$F:$F,U2207))/2)^2+COS(RADIANS(INDEX(10_Lieux!$F:$F,U2207)))*COS(RADIANS(INDEX(10_Lieux!$F:$F,V2207)))*SIN(RADIANS(INDEX(10_Lieux!$G:$G,V2207)-INDEX(10_Lieux!$G:$G,U2207))/2)^2)),1)</f>
        <v>138.5</v>
      </c>
      <c r="X2207" s="14" t="n">
        <f aca="false">ROUND(I2207/IF(I2207&lt;p_seuil_vitesse,p_vit_lente,p_vit_rapide)*60/15,0)*15</f>
        <v>105</v>
      </c>
      <c r="Y2207" s="14" t="n">
        <f aca="false">MAX(IF(INDEX(10_Lieux!$B:$B,U2207)&lt;&gt;"Ville",INDEX(10_Lieux!$I:$I,U2207),0),IF(INDEX(10_Lieux!$B:$B,V2207)&lt;&gt;"Ville",INDEX(10_Lieux!$I:$I,V2207),0))</f>
        <v>250</v>
      </c>
      <c r="Z2207" s="14" t="str">
        <f aca="false">A2207&amp;"|"&amp;B2207</f>
        <v>Zurich|Engadin Airport</v>
      </c>
      <c r="AA2207" s="14" t="str">
        <f aca="false">IF(I2207&lt;p_local,"Local",IF(I2207&lt;p_vv_min,"Courte distance",IF(I2207&lt;p_tres_long,"Longue distance","Très longue distance")))</f>
        <v>Longue distance</v>
      </c>
    </row>
    <row r="2208" customFormat="false" ht="15" hidden="false" customHeight="true" outlineLevel="0" collapsed="false">
      <c r="A2208" s="1" t="s">
        <v>2346</v>
      </c>
      <c r="B2208" s="1" t="s">
        <v>166</v>
      </c>
      <c r="C2208" s="1" t="s">
        <v>34</v>
      </c>
      <c r="D2208" s="1" t="s">
        <v>653</v>
      </c>
      <c r="E2208" s="1" t="s">
        <v>2391</v>
      </c>
      <c r="F2208" s="14" t="s">
        <v>40</v>
      </c>
      <c r="G2208" s="14" t="str">
        <f aca="false">IF(I2208&lt;p_local,"Local → page infra",IF(H2208&gt;=p_ph1,"Phase 1",IF(H2208&gt;=p_ph2,"Phase 2","Phase 3")))</f>
        <v>Phase 2</v>
      </c>
      <c r="H2208" s="14" t="n">
        <f aca="false">IF(I2208&lt;p_local,0,IF(C2208="Aéroport → Aéroport",p_pts_plein,IF(Y2208&gt;0,IF(I2208&lt;=Y2208,p_pts_plein,IF(I2208&lt;=p_mult2*Y2208,p_pts_moyen,p_pts_r3)),IF(I2208&gt;=p_vv_min,p_pts_plein,IF(I2208&gt;=p_vv_moy,p_pts_moyen,p_pts_court))))+IF(INDEX(10_Lieux!$D:$D,U2208)=1,p_prio1,p_prio2)+IF(INDEX(10_Lieux!$D:$D,V2208)=1,p_prio1,p_prio2)+IF(K2208="Oui",p_tf,0)+p_hub*((INDEX(10_Lieux!$H:$H,U2208)="Hub")+(INDEX(10_Lieux!$H:$H,V2208)="Hub"))+IF(OR(INDEX(10_Lieux!$H:$H,U2208)="Premium",INDEX(10_Lieux!$H:$H,V2208)="Premium"),p_prem,0))</f>
        <v>70</v>
      </c>
      <c r="I2208" s="14" t="n">
        <f aca="false">ROUND(W2208*p_facteur,0)</f>
        <v>239</v>
      </c>
      <c r="J2208" s="14" t="str">
        <f aca="false">IF(X2208&lt;60,X2208&amp;" min",INT(X2208/60)&amp;" h"&amp;IF(MOD(X2208,60)=0,""," "&amp;TEXT(MOD(X2208,60),"00")))</f>
        <v>2 h 30</v>
      </c>
      <c r="K2208" s="14" t="str">
        <f aca="false">IF(S2208&lt;&gt;T2208,"Oui","Non")</f>
        <v>Non</v>
      </c>
      <c r="L2208" s="14" t="str">
        <f aca="false">IF(AND(INDEX(10_Lieux!$B:$B,U2208)="Ville",INDEX(10_Lieux!$B:$B,V2208)="Ville"),"/chauffeur-prive/"&amp;INDEX(10_Lieux!$E:$E,U2208)&amp;"-"&amp;INDEX(10_Lieux!$E:$E,V2208)&amp;"/","/chauffeur-prive/"&amp;INDEX(10_Lieux!$E:$E,U2208)&amp;"/"&amp;INDEX(10_Lieux!$E:$E,V2208)&amp;"/")</f>
        <v>/chauffeur-prive/aeroport-samedan-engadine/berne/</v>
      </c>
      <c r="M2208" s="14" t="str">
        <f aca="false">IFERROR(INDEX($L:$L,MATCH(B2208&amp;"|"&amp;A2208,$Z:$Z,0)),"—")</f>
        <v>/chauffeur-prive/berne/aeroport-samedan-engadine/</v>
      </c>
      <c r="N2208" s="14" t="str">
        <f aca="false">IF(LEN("Chauffeur privé "&amp;INDEX(10_Lieux!$J:$J,U2208)&amp;" → "&amp;INDEX(10_Lieux!$J:$J,V2208)&amp;" | 24h/24")&gt;60,"Chauffeur privé "&amp;INDEX(10_Lieux!$J:$J,U2208)&amp;" → "&amp;INDEX(10_Lieux!$J:$J,V2208),"Chauffeur privé "&amp;INDEX(10_Lieux!$J:$J,U2208)&amp;" → "&amp;INDEX(10_Lieux!$J:$J,V2208)&amp;" | 24h/24")</f>
        <v>Chauffeur privé Aéroport de Samedan → Berne | 24h/24</v>
      </c>
      <c r="O2208" s="14" t="n">
        <f aca="false">LEN(N2208)</f>
        <v>52</v>
      </c>
      <c r="P2208" s="14" t="str">
        <f aca="false">"Chauffeur privé "&amp;INDEX(10_Lieux!$K:$K,U2208)&amp;" vers "&amp;INDEX(10_Lieux!$L:$L,V2208)</f>
        <v>Chauffeur privé de l'aéroport de Samedan vers Berne</v>
      </c>
      <c r="Q2208" s="14" t="str">
        <f aca="false">"Chauffeur privé "&amp;INDEX(10_Lieux!$K:$K,U2208)&amp;" vers "&amp;INDEX(10_Lieux!$L:$L,V2208)&amp;" : env. "&amp;I2208&amp;" km, "&amp;J2208&amp;" de route. Devis personnalisé, standard 24h/24 et 7j/7."</f>
        <v>Chauffeur privé de l'aéroport de Samedan vers Berne : env. 239 km, 2 h 30 de route. Devis personnalisé, standard 24h/24 et 7j/7.</v>
      </c>
      <c r="R2208" s="14" t="n">
        <f aca="false">LEN(Q2208)</f>
        <v>128</v>
      </c>
      <c r="S2208" s="14" t="str">
        <f aca="false">INDEX(10_Lieux!$C:$C,U2208)</f>
        <v>Suisse</v>
      </c>
      <c r="T2208" s="14" t="str">
        <f aca="false">INDEX(10_Lieux!$C:$C,V2208)</f>
        <v>Suisse</v>
      </c>
      <c r="U2208" s="14" t="n">
        <f aca="false">MATCH(A2208,10_Lieux!$A:$A,0)</f>
        <v>188</v>
      </c>
      <c r="V2208" s="14" t="n">
        <f aca="false">MATCH(B2208,10_Lieux!$A:$A,0)</f>
        <v>123</v>
      </c>
      <c r="W2208" s="14" t="n">
        <f aca="false">ROUND(6371*2*ASIN(SQRT(SIN(RADIANS(INDEX(10_Lieux!$F:$F,V2208)-INDEX(10_Lieux!$F:$F,U2208))/2)^2+COS(RADIANS(INDEX(10_Lieux!$F:$F,U2208)))*COS(RADIANS(INDEX(10_Lieux!$F:$F,V2208)))*SIN(RADIANS(INDEX(10_Lieux!$G:$G,V2208)-INDEX(10_Lieux!$G:$G,U2208))/2)^2)),1)</f>
        <v>191.3</v>
      </c>
      <c r="X2208" s="14" t="n">
        <f aca="false">ROUND(I2208/IF(I2208&lt;p_seuil_vitesse,p_vit_lente,p_vit_rapide)*60/15,0)*15</f>
        <v>150</v>
      </c>
      <c r="Y2208" s="14" t="n">
        <f aca="false">MAX(IF(INDEX(10_Lieux!$B:$B,U2208)&lt;&gt;"Ville",INDEX(10_Lieux!$I:$I,U2208),0),IF(INDEX(10_Lieux!$B:$B,V2208)&lt;&gt;"Ville",INDEX(10_Lieux!$I:$I,V2208),0))</f>
        <v>250</v>
      </c>
      <c r="Z2208" s="14" t="str">
        <f aca="false">A2208&amp;"|"&amp;B2208</f>
        <v>Engadin Airport|Berne</v>
      </c>
      <c r="AA2208" s="14" t="str">
        <f aca="false">IF(I2208&lt;p_local,"Local",IF(I2208&lt;p_vv_min,"Courte distance",IF(I2208&lt;p_tres_long,"Longue distance","Très longue distance")))</f>
        <v>Longue distance</v>
      </c>
    </row>
    <row r="2209" customFormat="false" ht="15" hidden="false" customHeight="true" outlineLevel="0" collapsed="false">
      <c r="A2209" s="1" t="s">
        <v>166</v>
      </c>
      <c r="B2209" s="1" t="s">
        <v>2346</v>
      </c>
      <c r="C2209" s="1" t="s">
        <v>35</v>
      </c>
      <c r="D2209" s="1" t="s">
        <v>653</v>
      </c>
      <c r="E2209" s="1" t="s">
        <v>2392</v>
      </c>
      <c r="F2209" s="14" t="s">
        <v>40</v>
      </c>
      <c r="G2209" s="14" t="str">
        <f aca="false">IF(I2209&lt;p_local,"Local → page infra",IF(H2209&gt;=p_ph1,"Phase 1",IF(H2209&gt;=p_ph2,"Phase 2","Phase 3")))</f>
        <v>Phase 2</v>
      </c>
      <c r="H2209" s="14" t="n">
        <f aca="false">IF(I2209&lt;p_local,0,IF(C2209="Aéroport → Aéroport",p_pts_plein,IF(Y2209&gt;0,IF(I2209&lt;=Y2209,p_pts_plein,IF(I2209&lt;=p_mult2*Y2209,p_pts_moyen,p_pts_r3)),IF(I2209&gt;=p_vv_min,p_pts_plein,IF(I2209&gt;=p_vv_moy,p_pts_moyen,p_pts_court))))+IF(INDEX(10_Lieux!$D:$D,U2209)=1,p_prio1,p_prio2)+IF(INDEX(10_Lieux!$D:$D,V2209)=1,p_prio1,p_prio2)+IF(K2209="Oui",p_tf,0)+p_hub*((INDEX(10_Lieux!$H:$H,U2209)="Hub")+(INDEX(10_Lieux!$H:$H,V2209)="Hub"))+IF(OR(INDEX(10_Lieux!$H:$H,U2209)="Premium",INDEX(10_Lieux!$H:$H,V2209)="Premium"),p_prem,0))</f>
        <v>70</v>
      </c>
      <c r="I2209" s="14" t="n">
        <f aca="false">ROUND(W2209*p_facteur,0)</f>
        <v>239</v>
      </c>
      <c r="J2209" s="14" t="str">
        <f aca="false">IF(X2209&lt;60,X2209&amp;" min",INT(X2209/60)&amp;" h"&amp;IF(MOD(X2209,60)=0,""," "&amp;TEXT(MOD(X2209,60),"00")))</f>
        <v>2 h 30</v>
      </c>
      <c r="K2209" s="14" t="str">
        <f aca="false">IF(S2209&lt;&gt;T2209,"Oui","Non")</f>
        <v>Non</v>
      </c>
      <c r="L2209" s="14" t="str">
        <f aca="false">IF(AND(INDEX(10_Lieux!$B:$B,U2209)="Ville",INDEX(10_Lieux!$B:$B,V2209)="Ville"),"/chauffeur-prive/"&amp;INDEX(10_Lieux!$E:$E,U2209)&amp;"-"&amp;INDEX(10_Lieux!$E:$E,V2209)&amp;"/","/chauffeur-prive/"&amp;INDEX(10_Lieux!$E:$E,U2209)&amp;"/"&amp;INDEX(10_Lieux!$E:$E,V2209)&amp;"/")</f>
        <v>/chauffeur-prive/berne/aeroport-samedan-engadine/</v>
      </c>
      <c r="M2209" s="14" t="str">
        <f aca="false">IFERROR(INDEX($L:$L,MATCH(B2209&amp;"|"&amp;A2209,$Z:$Z,0)),"—")</f>
        <v>/chauffeur-prive/aeroport-samedan-engadine/berne/</v>
      </c>
      <c r="N2209" s="14" t="str">
        <f aca="false">IF(LEN("Chauffeur privé "&amp;INDEX(10_Lieux!$J:$J,U2209)&amp;" → "&amp;INDEX(10_Lieux!$J:$J,V2209)&amp;" | 24h/24")&gt;60,"Chauffeur privé "&amp;INDEX(10_Lieux!$J:$J,U2209)&amp;" → "&amp;INDEX(10_Lieux!$J:$J,V2209),"Chauffeur privé "&amp;INDEX(10_Lieux!$J:$J,U2209)&amp;" → "&amp;INDEX(10_Lieux!$J:$J,V2209)&amp;" | 24h/24")</f>
        <v>Chauffeur privé Berne → Aéroport de Samedan | 24h/24</v>
      </c>
      <c r="O2209" s="14" t="n">
        <f aca="false">LEN(N2209)</f>
        <v>52</v>
      </c>
      <c r="P2209" s="14" t="str">
        <f aca="false">"Chauffeur privé "&amp;INDEX(10_Lieux!$K:$K,U2209)&amp;" vers "&amp;INDEX(10_Lieux!$L:$L,V2209)</f>
        <v>Chauffeur privé de Berne vers l'aéroport de Samedan</v>
      </c>
      <c r="Q2209" s="14" t="str">
        <f aca="false">"Chauffeur privé "&amp;INDEX(10_Lieux!$K:$K,U2209)&amp;" vers "&amp;INDEX(10_Lieux!$L:$L,V2209)&amp;" : env. "&amp;I2209&amp;" km, "&amp;J2209&amp;" de route. Devis personnalisé, standard 24h/24 et 7j/7."</f>
        <v>Chauffeur privé de Berne vers l'aéroport de Samedan : env. 239 km, 2 h 30 de route. Devis personnalisé, standard 24h/24 et 7j/7.</v>
      </c>
      <c r="R2209" s="14" t="n">
        <f aca="false">LEN(Q2209)</f>
        <v>128</v>
      </c>
      <c r="S2209" s="14" t="str">
        <f aca="false">INDEX(10_Lieux!$C:$C,U2209)</f>
        <v>Suisse</v>
      </c>
      <c r="T2209" s="14" t="str">
        <f aca="false">INDEX(10_Lieux!$C:$C,V2209)</f>
        <v>Suisse</v>
      </c>
      <c r="U2209" s="14" t="n">
        <f aca="false">MATCH(A2209,10_Lieux!$A:$A,0)</f>
        <v>123</v>
      </c>
      <c r="V2209" s="14" t="n">
        <f aca="false">MATCH(B2209,10_Lieux!$A:$A,0)</f>
        <v>188</v>
      </c>
      <c r="W2209" s="14" t="n">
        <f aca="false">ROUND(6371*2*ASIN(SQRT(SIN(RADIANS(INDEX(10_Lieux!$F:$F,V2209)-INDEX(10_Lieux!$F:$F,U2209))/2)^2+COS(RADIANS(INDEX(10_Lieux!$F:$F,U2209)))*COS(RADIANS(INDEX(10_Lieux!$F:$F,V2209)))*SIN(RADIANS(INDEX(10_Lieux!$G:$G,V2209)-INDEX(10_Lieux!$G:$G,U2209))/2)^2)),1)</f>
        <v>191.3</v>
      </c>
      <c r="X2209" s="14" t="n">
        <f aca="false">ROUND(I2209/IF(I2209&lt;p_seuil_vitesse,p_vit_lente,p_vit_rapide)*60/15,0)*15</f>
        <v>150</v>
      </c>
      <c r="Y2209" s="14" t="n">
        <f aca="false">MAX(IF(INDEX(10_Lieux!$B:$B,U2209)&lt;&gt;"Ville",INDEX(10_Lieux!$I:$I,U2209),0),IF(INDEX(10_Lieux!$B:$B,V2209)&lt;&gt;"Ville",INDEX(10_Lieux!$I:$I,V2209),0))</f>
        <v>250</v>
      </c>
      <c r="Z2209" s="14" t="str">
        <f aca="false">A2209&amp;"|"&amp;B2209</f>
        <v>Berne|Engadin Airport</v>
      </c>
      <c r="AA2209" s="14" t="str">
        <f aca="false">IF(I2209&lt;p_local,"Local",IF(I2209&lt;p_vv_min,"Courte distance",IF(I2209&lt;p_tres_long,"Longue distance","Très longue distance")))</f>
        <v>Longue distance</v>
      </c>
    </row>
    <row r="2210" customFormat="false" ht="15" hidden="false" customHeight="true" outlineLevel="0" collapsed="false">
      <c r="A2210" s="14" t="s">
        <v>2164</v>
      </c>
      <c r="B2210" s="14" t="s">
        <v>2393</v>
      </c>
      <c r="C2210" s="14" t="s">
        <v>34</v>
      </c>
      <c r="D2210" s="14" t="s">
        <v>2394</v>
      </c>
      <c r="E2210" s="14" t="s">
        <v>2395</v>
      </c>
      <c r="F2210" s="15" t="s">
        <v>41</v>
      </c>
      <c r="G2210" s="14" t="str">
        <f aca="false">IF(I2210&lt;p_local,"Local → page infra",IF(H2210&gt;=p_ph1,"Phase 1",IF(H2210&gt;=p_ph2,"Phase 2","Phase 3")))</f>
        <v>Phase 1</v>
      </c>
      <c r="H2210" s="14" t="n">
        <f aca="false">IF(I2210&lt;p_local,0,IF(C2210="Aéroport → Aéroport",p_pts_plein,IF(Y2210&gt;0,IF(I2210&lt;=Y2210,p_pts_plein,IF(I2210&lt;=p_mult2*Y2210,p_pts_moyen,p_pts_r3)),IF(I2210&gt;=p_vv_min,p_pts_plein,IF(I2210&gt;=p_vv_moy,p_pts_moyen,p_pts_court))))+IF(INDEX(10_Lieux!$D:$D,U2210)=1,p_prio1,p_prio2)+IF(INDEX(10_Lieux!$D:$D,V2210)=1,p_prio1,p_prio2)+IF(K2210="Oui",p_tf,0)+p_hub*((INDEX(10_Lieux!$H:$H,U2210)="Hub")+(INDEX(10_Lieux!$H:$H,V2210)="Hub"))+IF(OR(INDEX(10_Lieux!$H:$H,U2210)="Premium",INDEX(10_Lieux!$H:$H,V2210)="Premium"),p_prem,0))</f>
        <v>85</v>
      </c>
      <c r="I2210" s="14" t="n">
        <f aca="false">ROUND(W2210*p_facteur,0)</f>
        <v>125</v>
      </c>
      <c r="J2210" s="14" t="str">
        <f aca="false">IF(X2210&lt;60,X2210&amp;" min",INT(X2210/60)&amp;" h"&amp;IF(MOD(X2210,60)=0,""," "&amp;TEXT(MOD(X2210,60),"00")))</f>
        <v>1 h 15</v>
      </c>
      <c r="K2210" s="14" t="str">
        <f aca="false">IF(S2210&lt;&gt;T2210,"Oui","Non")</f>
        <v>Oui</v>
      </c>
      <c r="L2210" s="14" t="str">
        <f aca="false">IF(AND(INDEX(10_Lieux!$B:$B,U2210)="Ville",INDEX(10_Lieux!$B:$B,V2210)="Ville"),"/chauffeur-prive/"&amp;INDEX(10_Lieux!$E:$E,U2210)&amp;"-"&amp;INDEX(10_Lieux!$E:$E,V2210)&amp;"/","/chauffeur-prive/"&amp;INDEX(10_Lieux!$E:$E,U2210)&amp;"/"&amp;INDEX(10_Lieux!$E:$E,V2210)&amp;"/")</f>
        <v>/chauffeur-prive/aeroport-geneve/courchevel/</v>
      </c>
      <c r="M2210" s="14" t="str">
        <f aca="false">IFERROR(INDEX($L:$L,MATCH(B2210&amp;"|"&amp;A2210,$Z:$Z,0)),"—")</f>
        <v>/chauffeur-prive/courchevel/aeroport-geneve/</v>
      </c>
      <c r="N2210" s="14" t="str">
        <f aca="false">IF(LEN("Chauffeur privé "&amp;INDEX(10_Lieux!$J:$J,U2210)&amp;" → "&amp;INDEX(10_Lieux!$J:$J,V2210)&amp;" | 24h/24")&gt;60,"Chauffeur privé "&amp;INDEX(10_Lieux!$J:$J,U2210)&amp;" → "&amp;INDEX(10_Lieux!$J:$J,V2210),"Chauffeur privé "&amp;INDEX(10_Lieux!$J:$J,U2210)&amp;" → "&amp;INDEX(10_Lieux!$J:$J,V2210)&amp;" | 24h/24")</f>
        <v>Chauffeur privé Aéroport de Genève → Courchevel | 24h/24</v>
      </c>
      <c r="O2210" s="14" t="n">
        <f aca="false">LEN(N2210)</f>
        <v>56</v>
      </c>
      <c r="P2210" s="14" t="str">
        <f aca="false">"Chauffeur privé "&amp;INDEX(10_Lieux!$K:$K,U2210)&amp;" vers "&amp;INDEX(10_Lieux!$L:$L,V2210)</f>
        <v>Chauffeur privé de l'aéroport de Genève vers Courchevel</v>
      </c>
      <c r="Q2210" s="14" t="str">
        <f aca="false">"Chauffeur privé "&amp;INDEX(10_Lieux!$K:$K,U2210)&amp;" vers "&amp;INDEX(10_Lieux!$L:$L,V2210)&amp;" : env. "&amp;I2210&amp;" km, "&amp;J2210&amp;" de route. Devis personnalisé, standard 24h/24 et 7j/7."</f>
        <v>Chauffeur privé de l'aéroport de Genève vers Courchevel : env. 125 km, 1 h 15 de route. Devis personnalisé, standard 24h/24 et 7j/7.</v>
      </c>
      <c r="R2210" s="14" t="n">
        <f aca="false">LEN(Q2210)</f>
        <v>132</v>
      </c>
      <c r="S2210" s="14" t="str">
        <f aca="false">INDEX(10_Lieux!$C:$C,U2210)</f>
        <v>Suisse</v>
      </c>
      <c r="T2210" s="14" t="str">
        <f aca="false">INDEX(10_Lieux!$C:$C,V2210)</f>
        <v>France</v>
      </c>
      <c r="U2210" s="14" t="n">
        <f aca="false">MATCH(A2210,10_Lieux!$A:$A,0)</f>
        <v>182</v>
      </c>
      <c r="V2210" s="14" t="n">
        <f aca="false">MATCH(B2210,10_Lieux!$A:$A,0)</f>
        <v>21</v>
      </c>
      <c r="W2210" s="14" t="n">
        <f aca="false">ROUND(6371*2*ASIN(SQRT(SIN(RADIANS(INDEX(10_Lieux!$F:$F,V2210)-INDEX(10_Lieux!$F:$F,U2210))/2)^2+COS(RADIANS(INDEX(10_Lieux!$F:$F,U2210)))*COS(RADIANS(INDEX(10_Lieux!$F:$F,V2210)))*SIN(RADIANS(INDEX(10_Lieux!$G:$G,V2210)-INDEX(10_Lieux!$G:$G,U2210))/2)^2)),1)</f>
        <v>100.1</v>
      </c>
      <c r="X2210" s="14" t="n">
        <f aca="false">ROUND(I2210/IF(I2210&lt;p_seuil_vitesse,p_vit_lente,p_vit_rapide)*60/15,0)*15</f>
        <v>75</v>
      </c>
      <c r="Y2210" s="14" t="n">
        <f aca="false">MAX(IF(INDEX(10_Lieux!$B:$B,U2210)&lt;&gt;"Ville",INDEX(10_Lieux!$I:$I,U2210),0),IF(INDEX(10_Lieux!$B:$B,V2210)&lt;&gt;"Ville",INDEX(10_Lieux!$I:$I,V2210),0))</f>
        <v>500</v>
      </c>
      <c r="Z2210" s="14" t="str">
        <f aca="false">A2210&amp;"|"&amp;B2210</f>
        <v>Genève Aéroport|Courchevel</v>
      </c>
      <c r="AA2210" s="14" t="str">
        <f aca="false">IF(I2210&lt;p_local,"Local",IF(I2210&lt;p_vv_min,"Courte distance",IF(I2210&lt;p_tres_long,"Longue distance","Très longue distance")))</f>
        <v>Longue distance</v>
      </c>
    </row>
    <row r="2211" customFormat="false" ht="15" hidden="false" customHeight="true" outlineLevel="0" collapsed="false">
      <c r="A2211" s="14" t="s">
        <v>2393</v>
      </c>
      <c r="B2211" s="14" t="s">
        <v>2164</v>
      </c>
      <c r="C2211" s="14" t="s">
        <v>35</v>
      </c>
      <c r="D2211" s="14" t="s">
        <v>2394</v>
      </c>
      <c r="E2211" s="14" t="s">
        <v>2396</v>
      </c>
      <c r="F2211" s="15" t="s">
        <v>41</v>
      </c>
      <c r="G2211" s="14" t="str">
        <f aca="false">IF(I2211&lt;p_local,"Local → page infra",IF(H2211&gt;=p_ph1,"Phase 1",IF(H2211&gt;=p_ph2,"Phase 2","Phase 3")))</f>
        <v>Phase 1</v>
      </c>
      <c r="H2211" s="14" t="n">
        <f aca="false">IF(I2211&lt;p_local,0,IF(C2211="Aéroport → Aéroport",p_pts_plein,IF(Y2211&gt;0,IF(I2211&lt;=Y2211,p_pts_plein,IF(I2211&lt;=p_mult2*Y2211,p_pts_moyen,p_pts_r3)),IF(I2211&gt;=p_vv_min,p_pts_plein,IF(I2211&gt;=p_vv_moy,p_pts_moyen,p_pts_court))))+IF(INDEX(10_Lieux!$D:$D,U2211)=1,p_prio1,p_prio2)+IF(INDEX(10_Lieux!$D:$D,V2211)=1,p_prio1,p_prio2)+IF(K2211="Oui",p_tf,0)+p_hub*((INDEX(10_Lieux!$H:$H,U2211)="Hub")+(INDEX(10_Lieux!$H:$H,V2211)="Hub"))+IF(OR(INDEX(10_Lieux!$H:$H,U2211)="Premium",INDEX(10_Lieux!$H:$H,V2211)="Premium"),p_prem,0))</f>
        <v>85</v>
      </c>
      <c r="I2211" s="14" t="n">
        <f aca="false">ROUND(W2211*p_facteur,0)</f>
        <v>125</v>
      </c>
      <c r="J2211" s="14" t="str">
        <f aca="false">IF(X2211&lt;60,X2211&amp;" min",INT(X2211/60)&amp;" h"&amp;IF(MOD(X2211,60)=0,""," "&amp;TEXT(MOD(X2211,60),"00")))</f>
        <v>1 h 15</v>
      </c>
      <c r="K2211" s="14" t="str">
        <f aca="false">IF(S2211&lt;&gt;T2211,"Oui","Non")</f>
        <v>Oui</v>
      </c>
      <c r="L2211" s="14" t="str">
        <f aca="false">IF(AND(INDEX(10_Lieux!$B:$B,U2211)="Ville",INDEX(10_Lieux!$B:$B,V2211)="Ville"),"/chauffeur-prive/"&amp;INDEX(10_Lieux!$E:$E,U2211)&amp;"-"&amp;INDEX(10_Lieux!$E:$E,V2211)&amp;"/","/chauffeur-prive/"&amp;INDEX(10_Lieux!$E:$E,U2211)&amp;"/"&amp;INDEX(10_Lieux!$E:$E,V2211)&amp;"/")</f>
        <v>/chauffeur-prive/courchevel/aeroport-geneve/</v>
      </c>
      <c r="M2211" s="14" t="str">
        <f aca="false">IFERROR(INDEX($L:$L,MATCH(B2211&amp;"|"&amp;A2211,$Z:$Z,0)),"—")</f>
        <v>/chauffeur-prive/aeroport-geneve/courchevel/</v>
      </c>
      <c r="N2211" s="14" t="str">
        <f aca="false">IF(LEN("Chauffeur privé "&amp;INDEX(10_Lieux!$J:$J,U2211)&amp;" → "&amp;INDEX(10_Lieux!$J:$J,V2211)&amp;" | 24h/24")&gt;60,"Chauffeur privé "&amp;INDEX(10_Lieux!$J:$J,U2211)&amp;" → "&amp;INDEX(10_Lieux!$J:$J,V2211),"Chauffeur privé "&amp;INDEX(10_Lieux!$J:$J,U2211)&amp;" → "&amp;INDEX(10_Lieux!$J:$J,V2211)&amp;" | 24h/24")</f>
        <v>Chauffeur privé Courchevel → Aéroport de Genève | 24h/24</v>
      </c>
      <c r="O2211" s="14" t="n">
        <f aca="false">LEN(N2211)</f>
        <v>56</v>
      </c>
      <c r="P2211" s="14" t="str">
        <f aca="false">"Chauffeur privé "&amp;INDEX(10_Lieux!$K:$K,U2211)&amp;" vers "&amp;INDEX(10_Lieux!$L:$L,V2211)</f>
        <v>Chauffeur privé de Courchevel vers l'aéroport de Genève</v>
      </c>
      <c r="Q2211" s="14" t="str">
        <f aca="false">"Chauffeur privé "&amp;INDEX(10_Lieux!$K:$K,U2211)&amp;" vers "&amp;INDEX(10_Lieux!$L:$L,V2211)&amp;" : env. "&amp;I2211&amp;" km, "&amp;J2211&amp;" de route. Devis personnalisé, standard 24h/24 et 7j/7."</f>
        <v>Chauffeur privé de Courchevel vers l'aéroport de Genève : env. 125 km, 1 h 15 de route. Devis personnalisé, standard 24h/24 et 7j/7.</v>
      </c>
      <c r="R2211" s="14" t="n">
        <f aca="false">LEN(Q2211)</f>
        <v>132</v>
      </c>
      <c r="S2211" s="14" t="str">
        <f aca="false">INDEX(10_Lieux!$C:$C,U2211)</f>
        <v>France</v>
      </c>
      <c r="T2211" s="14" t="str">
        <f aca="false">INDEX(10_Lieux!$C:$C,V2211)</f>
        <v>Suisse</v>
      </c>
      <c r="U2211" s="14" t="n">
        <f aca="false">MATCH(A2211,10_Lieux!$A:$A,0)</f>
        <v>21</v>
      </c>
      <c r="V2211" s="14" t="n">
        <f aca="false">MATCH(B2211,10_Lieux!$A:$A,0)</f>
        <v>182</v>
      </c>
      <c r="W2211" s="14" t="n">
        <f aca="false">ROUND(6371*2*ASIN(SQRT(SIN(RADIANS(INDEX(10_Lieux!$F:$F,V2211)-INDEX(10_Lieux!$F:$F,U2211))/2)^2+COS(RADIANS(INDEX(10_Lieux!$F:$F,U2211)))*COS(RADIANS(INDEX(10_Lieux!$F:$F,V2211)))*SIN(RADIANS(INDEX(10_Lieux!$G:$G,V2211)-INDEX(10_Lieux!$G:$G,U2211))/2)^2)),1)</f>
        <v>100.1</v>
      </c>
      <c r="X2211" s="14" t="n">
        <f aca="false">ROUND(I2211/IF(I2211&lt;p_seuil_vitesse,p_vit_lente,p_vit_rapide)*60/15,0)*15</f>
        <v>75</v>
      </c>
      <c r="Y2211" s="14" t="n">
        <f aca="false">MAX(IF(INDEX(10_Lieux!$B:$B,U2211)&lt;&gt;"Ville",INDEX(10_Lieux!$I:$I,U2211),0),IF(INDEX(10_Lieux!$B:$B,V2211)&lt;&gt;"Ville",INDEX(10_Lieux!$I:$I,V2211),0))</f>
        <v>500</v>
      </c>
      <c r="Z2211" s="14" t="str">
        <f aca="false">A2211&amp;"|"&amp;B2211</f>
        <v>Courchevel|Genève Aéroport</v>
      </c>
      <c r="AA2211" s="14" t="str">
        <f aca="false">IF(I2211&lt;p_local,"Local",IF(I2211&lt;p_vv_min,"Courte distance",IF(I2211&lt;p_tres_long,"Longue distance","Très longue distance")))</f>
        <v>Longue distance</v>
      </c>
    </row>
    <row r="2212" customFormat="false" ht="15" hidden="false" customHeight="true" outlineLevel="0" collapsed="false">
      <c r="A2212" s="14" t="s">
        <v>788</v>
      </c>
      <c r="B2212" s="14" t="s">
        <v>2393</v>
      </c>
      <c r="C2212" s="14" t="s">
        <v>34</v>
      </c>
      <c r="D2212" s="14" t="s">
        <v>2394</v>
      </c>
      <c r="E2212" s="14" t="s">
        <v>2397</v>
      </c>
      <c r="F2212" s="15" t="s">
        <v>41</v>
      </c>
      <c r="G2212" s="14" t="str">
        <f aca="false">IF(I2212&lt;p_local,"Local → page infra",IF(H2212&gt;=p_ph1,"Phase 1",IF(H2212&gt;=p_ph2,"Phase 2","Phase 3")))</f>
        <v>Phase 2</v>
      </c>
      <c r="H2212" s="14" t="n">
        <f aca="false">IF(I2212&lt;p_local,0,IF(C2212="Aéroport → Aéroport",p_pts_plein,IF(Y2212&gt;0,IF(I2212&lt;=Y2212,p_pts_plein,IF(I2212&lt;=p_mult2*Y2212,p_pts_moyen,p_pts_r3)),IF(I2212&gt;=p_vv_min,p_pts_plein,IF(I2212&gt;=p_vv_moy,p_pts_moyen,p_pts_court))))+IF(INDEX(10_Lieux!$D:$D,U2212)=1,p_prio1,p_prio2)+IF(INDEX(10_Lieux!$D:$D,V2212)=1,p_prio1,p_prio2)+IF(K2212="Oui",p_tf,0)+p_hub*((INDEX(10_Lieux!$H:$H,U2212)="Hub")+(INDEX(10_Lieux!$H:$H,V2212)="Hub"))+IF(OR(INDEX(10_Lieux!$H:$H,U2212)="Premium",INDEX(10_Lieux!$H:$H,V2212)="Premium"),p_prem,0))</f>
        <v>75</v>
      </c>
      <c r="I2212" s="14" t="n">
        <f aca="false">ROUND(W2212*p_facteur,0)</f>
        <v>157</v>
      </c>
      <c r="J2212" s="14" t="str">
        <f aca="false">IF(X2212&lt;60,X2212&amp;" min",INT(X2212/60)&amp;" h"&amp;IF(MOD(X2212,60)=0,""," "&amp;TEXT(MOD(X2212,60),"00")))</f>
        <v>1 h 45</v>
      </c>
      <c r="K2212" s="14" t="str">
        <f aca="false">IF(S2212&lt;&gt;T2212,"Oui","Non")</f>
        <v>Non</v>
      </c>
      <c r="L2212" s="14" t="str">
        <f aca="false">IF(AND(INDEX(10_Lieux!$B:$B,U2212)="Ville",INDEX(10_Lieux!$B:$B,V2212)="Ville"),"/chauffeur-prive/"&amp;INDEX(10_Lieux!$E:$E,U2212)&amp;"-"&amp;INDEX(10_Lieux!$E:$E,V2212)&amp;"/","/chauffeur-prive/"&amp;INDEX(10_Lieux!$E:$E,U2212)&amp;"/"&amp;INDEX(10_Lieux!$E:$E,V2212)&amp;"/")</f>
        <v>/chauffeur-prive/aeroport-lyon-saint-exupery/courchevel/</v>
      </c>
      <c r="M2212" s="14" t="str">
        <f aca="false">IFERROR(INDEX($L:$L,MATCH(B2212&amp;"|"&amp;A2212,$Z:$Z,0)),"—")</f>
        <v>/chauffeur-prive/courchevel/aeroport-lyon-saint-exupery/</v>
      </c>
      <c r="N2212" s="14" t="str">
        <f aca="false">IF(LEN("Chauffeur privé "&amp;INDEX(10_Lieux!$J:$J,U2212)&amp;" → "&amp;INDEX(10_Lieux!$J:$J,V2212)&amp;" | 24h/24")&gt;60,"Chauffeur privé "&amp;INDEX(10_Lieux!$J:$J,U2212)&amp;" → "&amp;INDEX(10_Lieux!$J:$J,V2212),"Chauffeur privé "&amp;INDEX(10_Lieux!$J:$J,U2212)&amp;" → "&amp;INDEX(10_Lieux!$J:$J,V2212)&amp;" | 24h/24")</f>
        <v>Chauffeur privé Aéroport Lyon-Saint-Exupéry → Courchevel</v>
      </c>
      <c r="O2212" s="14" t="n">
        <f aca="false">LEN(N2212)</f>
        <v>56</v>
      </c>
      <c r="P2212" s="14" t="str">
        <f aca="false">"Chauffeur privé "&amp;INDEX(10_Lieux!$K:$K,U2212)&amp;" vers "&amp;INDEX(10_Lieux!$L:$L,V2212)</f>
        <v>Chauffeur privé de l'aéroport Lyon-Saint-Exupéry vers Courchevel</v>
      </c>
      <c r="Q2212" s="14" t="str">
        <f aca="false">"Chauffeur privé "&amp;INDEX(10_Lieux!$K:$K,U2212)&amp;" vers "&amp;INDEX(10_Lieux!$L:$L,V2212)&amp;" : env. "&amp;I2212&amp;" km, "&amp;J2212&amp;" de route. Devis personnalisé, standard 24h/24 et 7j/7."</f>
        <v>Chauffeur privé de l'aéroport Lyon-Saint-Exupéry vers Courchevel : env. 157 km, 1 h 45 de route. Devis personnalisé, standard 24h/24 et 7j/7.</v>
      </c>
      <c r="R2212" s="14" t="n">
        <f aca="false">LEN(Q2212)</f>
        <v>141</v>
      </c>
      <c r="S2212" s="14" t="str">
        <f aca="false">INDEX(10_Lieux!$C:$C,U2212)</f>
        <v>France</v>
      </c>
      <c r="T2212" s="14" t="str">
        <f aca="false">INDEX(10_Lieux!$C:$C,V2212)</f>
        <v>France</v>
      </c>
      <c r="U2212" s="14" t="n">
        <f aca="false">MATCH(A2212,10_Lieux!$A:$A,0)</f>
        <v>136</v>
      </c>
      <c r="V2212" s="14" t="n">
        <f aca="false">MATCH(B2212,10_Lieux!$A:$A,0)</f>
        <v>21</v>
      </c>
      <c r="W2212" s="14" t="n">
        <f aca="false">ROUND(6371*2*ASIN(SQRT(SIN(RADIANS(INDEX(10_Lieux!$F:$F,V2212)-INDEX(10_Lieux!$F:$F,U2212))/2)^2+COS(RADIANS(INDEX(10_Lieux!$F:$F,U2212)))*COS(RADIANS(INDEX(10_Lieux!$F:$F,V2212)))*SIN(RADIANS(INDEX(10_Lieux!$G:$G,V2212)-INDEX(10_Lieux!$G:$G,U2212))/2)^2)),1)</f>
        <v>125.7</v>
      </c>
      <c r="X2212" s="14" t="n">
        <f aca="false">ROUND(I2212/IF(I2212&lt;p_seuil_vitesse,p_vit_lente,p_vit_rapide)*60/15,0)*15</f>
        <v>105</v>
      </c>
      <c r="Y2212" s="14" t="n">
        <f aca="false">MAX(IF(INDEX(10_Lieux!$B:$B,U2212)&lt;&gt;"Ville",INDEX(10_Lieux!$I:$I,U2212),0),IF(INDEX(10_Lieux!$B:$B,V2212)&lt;&gt;"Ville",INDEX(10_Lieux!$I:$I,V2212),0))</f>
        <v>500</v>
      </c>
      <c r="Z2212" s="14" t="str">
        <f aca="false">A2212&amp;"|"&amp;B2212</f>
        <v>Lyon-Saint-Exupéry|Courchevel</v>
      </c>
      <c r="AA2212" s="14" t="str">
        <f aca="false">IF(I2212&lt;p_local,"Local",IF(I2212&lt;p_vv_min,"Courte distance",IF(I2212&lt;p_tres_long,"Longue distance","Très longue distance")))</f>
        <v>Longue distance</v>
      </c>
    </row>
    <row r="2213" customFormat="false" ht="15" hidden="false" customHeight="true" outlineLevel="0" collapsed="false">
      <c r="A2213" s="14" t="s">
        <v>2393</v>
      </c>
      <c r="B2213" s="14" t="s">
        <v>788</v>
      </c>
      <c r="C2213" s="14" t="s">
        <v>35</v>
      </c>
      <c r="D2213" s="14" t="s">
        <v>2394</v>
      </c>
      <c r="E2213" s="14" t="s">
        <v>2398</v>
      </c>
      <c r="F2213" s="15" t="s">
        <v>41</v>
      </c>
      <c r="G2213" s="14" t="str">
        <f aca="false">IF(I2213&lt;p_local,"Local → page infra",IF(H2213&gt;=p_ph1,"Phase 1",IF(H2213&gt;=p_ph2,"Phase 2","Phase 3")))</f>
        <v>Phase 2</v>
      </c>
      <c r="H2213" s="14" t="n">
        <f aca="false">IF(I2213&lt;p_local,0,IF(C2213="Aéroport → Aéroport",p_pts_plein,IF(Y2213&gt;0,IF(I2213&lt;=Y2213,p_pts_plein,IF(I2213&lt;=p_mult2*Y2213,p_pts_moyen,p_pts_r3)),IF(I2213&gt;=p_vv_min,p_pts_plein,IF(I2213&gt;=p_vv_moy,p_pts_moyen,p_pts_court))))+IF(INDEX(10_Lieux!$D:$D,U2213)=1,p_prio1,p_prio2)+IF(INDEX(10_Lieux!$D:$D,V2213)=1,p_prio1,p_prio2)+IF(K2213="Oui",p_tf,0)+p_hub*((INDEX(10_Lieux!$H:$H,U2213)="Hub")+(INDEX(10_Lieux!$H:$H,V2213)="Hub"))+IF(OR(INDEX(10_Lieux!$H:$H,U2213)="Premium",INDEX(10_Lieux!$H:$H,V2213)="Premium"),p_prem,0))</f>
        <v>75</v>
      </c>
      <c r="I2213" s="14" t="n">
        <f aca="false">ROUND(W2213*p_facteur,0)</f>
        <v>157</v>
      </c>
      <c r="J2213" s="14" t="str">
        <f aca="false">IF(X2213&lt;60,X2213&amp;" min",INT(X2213/60)&amp;" h"&amp;IF(MOD(X2213,60)=0,""," "&amp;TEXT(MOD(X2213,60),"00")))</f>
        <v>1 h 45</v>
      </c>
      <c r="K2213" s="14" t="str">
        <f aca="false">IF(S2213&lt;&gt;T2213,"Oui","Non")</f>
        <v>Non</v>
      </c>
      <c r="L2213" s="14" t="str">
        <f aca="false">IF(AND(INDEX(10_Lieux!$B:$B,U2213)="Ville",INDEX(10_Lieux!$B:$B,V2213)="Ville"),"/chauffeur-prive/"&amp;INDEX(10_Lieux!$E:$E,U2213)&amp;"-"&amp;INDEX(10_Lieux!$E:$E,V2213)&amp;"/","/chauffeur-prive/"&amp;INDEX(10_Lieux!$E:$E,U2213)&amp;"/"&amp;INDEX(10_Lieux!$E:$E,V2213)&amp;"/")</f>
        <v>/chauffeur-prive/courchevel/aeroport-lyon-saint-exupery/</v>
      </c>
      <c r="M2213" s="14" t="str">
        <f aca="false">IFERROR(INDEX($L:$L,MATCH(B2213&amp;"|"&amp;A2213,$Z:$Z,0)),"—")</f>
        <v>/chauffeur-prive/aeroport-lyon-saint-exupery/courchevel/</v>
      </c>
      <c r="N2213" s="14" t="str">
        <f aca="false">IF(LEN("Chauffeur privé "&amp;INDEX(10_Lieux!$J:$J,U2213)&amp;" → "&amp;INDEX(10_Lieux!$J:$J,V2213)&amp;" | 24h/24")&gt;60,"Chauffeur privé "&amp;INDEX(10_Lieux!$J:$J,U2213)&amp;" → "&amp;INDEX(10_Lieux!$J:$J,V2213),"Chauffeur privé "&amp;INDEX(10_Lieux!$J:$J,U2213)&amp;" → "&amp;INDEX(10_Lieux!$J:$J,V2213)&amp;" | 24h/24")</f>
        <v>Chauffeur privé Courchevel → Aéroport Lyon-Saint-Exupéry</v>
      </c>
      <c r="O2213" s="14" t="n">
        <f aca="false">LEN(N2213)</f>
        <v>56</v>
      </c>
      <c r="P2213" s="14" t="str">
        <f aca="false">"Chauffeur privé "&amp;INDEX(10_Lieux!$K:$K,U2213)&amp;" vers "&amp;INDEX(10_Lieux!$L:$L,V2213)</f>
        <v>Chauffeur privé de Courchevel vers l'aéroport Lyon-Saint-Exupéry</v>
      </c>
      <c r="Q2213" s="14" t="str">
        <f aca="false">"Chauffeur privé "&amp;INDEX(10_Lieux!$K:$K,U2213)&amp;" vers "&amp;INDEX(10_Lieux!$L:$L,V2213)&amp;" : env. "&amp;I2213&amp;" km, "&amp;J2213&amp;" de route. Devis personnalisé, standard 24h/24 et 7j/7."</f>
        <v>Chauffeur privé de Courchevel vers l'aéroport Lyon-Saint-Exupéry : env. 157 km, 1 h 45 de route. Devis personnalisé, standard 24h/24 et 7j/7.</v>
      </c>
      <c r="R2213" s="14" t="n">
        <f aca="false">LEN(Q2213)</f>
        <v>141</v>
      </c>
      <c r="S2213" s="14" t="str">
        <f aca="false">INDEX(10_Lieux!$C:$C,U2213)</f>
        <v>France</v>
      </c>
      <c r="T2213" s="14" t="str">
        <f aca="false">INDEX(10_Lieux!$C:$C,V2213)</f>
        <v>France</v>
      </c>
      <c r="U2213" s="14" t="n">
        <f aca="false">MATCH(A2213,10_Lieux!$A:$A,0)</f>
        <v>21</v>
      </c>
      <c r="V2213" s="14" t="n">
        <f aca="false">MATCH(B2213,10_Lieux!$A:$A,0)</f>
        <v>136</v>
      </c>
      <c r="W2213" s="14" t="n">
        <f aca="false">ROUND(6371*2*ASIN(SQRT(SIN(RADIANS(INDEX(10_Lieux!$F:$F,V2213)-INDEX(10_Lieux!$F:$F,U2213))/2)^2+COS(RADIANS(INDEX(10_Lieux!$F:$F,U2213)))*COS(RADIANS(INDEX(10_Lieux!$F:$F,V2213)))*SIN(RADIANS(INDEX(10_Lieux!$G:$G,V2213)-INDEX(10_Lieux!$G:$G,U2213))/2)^2)),1)</f>
        <v>125.7</v>
      </c>
      <c r="X2213" s="14" t="n">
        <f aca="false">ROUND(I2213/IF(I2213&lt;p_seuil_vitesse,p_vit_lente,p_vit_rapide)*60/15,0)*15</f>
        <v>105</v>
      </c>
      <c r="Y2213" s="14" t="n">
        <f aca="false">MAX(IF(INDEX(10_Lieux!$B:$B,U2213)&lt;&gt;"Ville",INDEX(10_Lieux!$I:$I,U2213),0),IF(INDEX(10_Lieux!$B:$B,V2213)&lt;&gt;"Ville",INDEX(10_Lieux!$I:$I,V2213),0))</f>
        <v>500</v>
      </c>
      <c r="Z2213" s="14" t="str">
        <f aca="false">A2213&amp;"|"&amp;B2213</f>
        <v>Courchevel|Lyon-Saint-Exupéry</v>
      </c>
      <c r="AA2213" s="14" t="str">
        <f aca="false">IF(I2213&lt;p_local,"Local",IF(I2213&lt;p_vv_min,"Courte distance",IF(I2213&lt;p_tres_long,"Longue distance","Très longue distance")))</f>
        <v>Longue distance</v>
      </c>
    </row>
    <row r="2214" customFormat="false" ht="15" hidden="false" customHeight="true" outlineLevel="0" collapsed="false">
      <c r="A2214" s="14" t="s">
        <v>878</v>
      </c>
      <c r="B2214" s="14" t="s">
        <v>2393</v>
      </c>
      <c r="C2214" s="14" t="s">
        <v>34</v>
      </c>
      <c r="D2214" s="14" t="s">
        <v>2394</v>
      </c>
      <c r="E2214" s="14" t="s">
        <v>2399</v>
      </c>
      <c r="F2214" s="15" t="s">
        <v>41</v>
      </c>
      <c r="G2214" s="14" t="str">
        <f aca="false">IF(I2214&lt;p_local,"Local → page infra",IF(H2214&gt;=p_ph1,"Phase 1",IF(H2214&gt;=p_ph2,"Phase 2","Phase 3")))</f>
        <v>Phase 2</v>
      </c>
      <c r="H2214" s="14" t="n">
        <f aca="false">IF(I2214&lt;p_local,0,IF(C2214="Aéroport → Aéroport",p_pts_plein,IF(Y2214&gt;0,IF(I2214&lt;=Y2214,p_pts_plein,IF(I2214&lt;=p_mult2*Y2214,p_pts_moyen,p_pts_r3)),IF(I2214&gt;=p_vv_min,p_pts_plein,IF(I2214&gt;=p_vv_moy,p_pts_moyen,p_pts_court))))+IF(INDEX(10_Lieux!$D:$D,U2214)=1,p_prio1,p_prio2)+IF(INDEX(10_Lieux!$D:$D,V2214)=1,p_prio1,p_prio2)+IF(K2214="Oui",p_tf,0)+p_hub*((INDEX(10_Lieux!$H:$H,U2214)="Hub")+(INDEX(10_Lieux!$H:$H,V2214)="Hub"))+IF(OR(INDEX(10_Lieux!$H:$H,U2214)="Premium",INDEX(10_Lieux!$H:$H,V2214)="Premium"),p_prem,0))</f>
        <v>65</v>
      </c>
      <c r="I2214" s="14" t="n">
        <f aca="false">ROUND(W2214*p_facteur,0)</f>
        <v>80</v>
      </c>
      <c r="J2214" s="14" t="str">
        <f aca="false">IF(X2214&lt;60,X2214&amp;" min",INT(X2214/60)&amp;" h"&amp;IF(MOD(X2214,60)=0,""," "&amp;TEXT(MOD(X2214,60),"00")))</f>
        <v>1 h 15</v>
      </c>
      <c r="K2214" s="14" t="str">
        <f aca="false">IF(S2214&lt;&gt;T2214,"Oui","Non")</f>
        <v>Non</v>
      </c>
      <c r="L2214" s="14" t="str">
        <f aca="false">IF(AND(INDEX(10_Lieux!$B:$B,U2214)="Ville",INDEX(10_Lieux!$B:$B,V2214)="Ville"),"/chauffeur-prive/"&amp;INDEX(10_Lieux!$E:$E,U2214)&amp;"-"&amp;INDEX(10_Lieux!$E:$E,V2214)&amp;"/","/chauffeur-prive/"&amp;INDEX(10_Lieux!$E:$E,U2214)&amp;"/"&amp;INDEX(10_Lieux!$E:$E,V2214)&amp;"/")</f>
        <v>/chauffeur-prive/aeroport-chambery-savoie-mont-blanc/courchevel/</v>
      </c>
      <c r="M2214" s="14" t="str">
        <f aca="false">IFERROR(INDEX($L:$L,MATCH(B2214&amp;"|"&amp;A2214,$Z:$Z,0)),"—")</f>
        <v>/chauffeur-prive/courchevel/aeroport-chambery-savoie-mont-blanc/</v>
      </c>
      <c r="N2214" s="14" t="str">
        <f aca="false">IF(LEN("Chauffeur privé "&amp;INDEX(10_Lieux!$J:$J,U2214)&amp;" → "&amp;INDEX(10_Lieux!$J:$J,V2214)&amp;" | 24h/24")&gt;60,"Chauffeur privé "&amp;INDEX(10_Lieux!$J:$J,U2214)&amp;" → "&amp;INDEX(10_Lieux!$J:$J,V2214),"Chauffeur privé "&amp;INDEX(10_Lieux!$J:$J,U2214)&amp;" → "&amp;INDEX(10_Lieux!$J:$J,V2214)&amp;" | 24h/24")</f>
        <v>Chauffeur privé Aéroport de Chambéry → Courchevel | 24h/24</v>
      </c>
      <c r="O2214" s="14" t="n">
        <f aca="false">LEN(N2214)</f>
        <v>58</v>
      </c>
      <c r="P2214" s="14" t="str">
        <f aca="false">"Chauffeur privé "&amp;INDEX(10_Lieux!$K:$K,U2214)&amp;" vers "&amp;INDEX(10_Lieux!$L:$L,V2214)</f>
        <v>Chauffeur privé de l'aéroport de Chambéry vers Courchevel</v>
      </c>
      <c r="Q2214" s="14" t="str">
        <f aca="false">"Chauffeur privé "&amp;INDEX(10_Lieux!$K:$K,U2214)&amp;" vers "&amp;INDEX(10_Lieux!$L:$L,V2214)&amp;" : env. "&amp;I2214&amp;" km, "&amp;J2214&amp;" de route. Devis personnalisé, standard 24h/24 et 7j/7."</f>
        <v>Chauffeur privé de l'aéroport de Chambéry vers Courchevel : env. 80 km, 1 h 15 de route. Devis personnalisé, standard 24h/24 et 7j/7.</v>
      </c>
      <c r="R2214" s="14" t="n">
        <f aca="false">LEN(Q2214)</f>
        <v>133</v>
      </c>
      <c r="S2214" s="14" t="str">
        <f aca="false">INDEX(10_Lieux!$C:$C,U2214)</f>
        <v>France</v>
      </c>
      <c r="T2214" s="14" t="str">
        <f aca="false">INDEX(10_Lieux!$C:$C,V2214)</f>
        <v>France</v>
      </c>
      <c r="U2214" s="14" t="n">
        <f aca="false">MATCH(A2214,10_Lieux!$A:$A,0)</f>
        <v>138</v>
      </c>
      <c r="V2214" s="14" t="n">
        <f aca="false">MATCH(B2214,10_Lieux!$A:$A,0)</f>
        <v>21</v>
      </c>
      <c r="W2214" s="14" t="n">
        <f aca="false">ROUND(6371*2*ASIN(SQRT(SIN(RADIANS(INDEX(10_Lieux!$F:$F,V2214)-INDEX(10_Lieux!$F:$F,U2214))/2)^2+COS(RADIANS(INDEX(10_Lieux!$F:$F,U2214)))*COS(RADIANS(INDEX(10_Lieux!$F:$F,V2214)))*SIN(RADIANS(INDEX(10_Lieux!$G:$G,V2214)-INDEX(10_Lieux!$G:$G,U2214))/2)^2)),1)</f>
        <v>63.8</v>
      </c>
      <c r="X2214" s="14" t="n">
        <f aca="false">ROUND(I2214/IF(I2214&lt;p_seuil_vitesse,p_vit_lente,p_vit_rapide)*60/15,0)*15</f>
        <v>75</v>
      </c>
      <c r="Y2214" s="14" t="n">
        <f aca="false">MAX(IF(INDEX(10_Lieux!$B:$B,U2214)&lt;&gt;"Ville",INDEX(10_Lieux!$I:$I,U2214),0),IF(INDEX(10_Lieux!$B:$B,V2214)&lt;&gt;"Ville",INDEX(10_Lieux!$I:$I,V2214),0))</f>
        <v>250</v>
      </c>
      <c r="Z2214" s="14" t="str">
        <f aca="false">A2214&amp;"|"&amp;B2214</f>
        <v>Chambéry Savoie Mont Blanc|Courchevel</v>
      </c>
      <c r="AA2214" s="14" t="str">
        <f aca="false">IF(I2214&lt;p_local,"Local",IF(I2214&lt;p_vv_min,"Courte distance",IF(I2214&lt;p_tres_long,"Longue distance","Très longue distance")))</f>
        <v>Courte distance</v>
      </c>
    </row>
    <row r="2215" customFormat="false" ht="15" hidden="false" customHeight="true" outlineLevel="0" collapsed="false">
      <c r="A2215" s="14" t="s">
        <v>2393</v>
      </c>
      <c r="B2215" s="14" t="s">
        <v>878</v>
      </c>
      <c r="C2215" s="14" t="s">
        <v>35</v>
      </c>
      <c r="D2215" s="14" t="s">
        <v>2394</v>
      </c>
      <c r="E2215" s="14" t="s">
        <v>2400</v>
      </c>
      <c r="F2215" s="15" t="s">
        <v>41</v>
      </c>
      <c r="G2215" s="14" t="str">
        <f aca="false">IF(I2215&lt;p_local,"Local → page infra",IF(H2215&gt;=p_ph1,"Phase 1",IF(H2215&gt;=p_ph2,"Phase 2","Phase 3")))</f>
        <v>Phase 2</v>
      </c>
      <c r="H2215" s="14" t="n">
        <f aca="false">IF(I2215&lt;p_local,0,IF(C2215="Aéroport → Aéroport",p_pts_plein,IF(Y2215&gt;0,IF(I2215&lt;=Y2215,p_pts_plein,IF(I2215&lt;=p_mult2*Y2215,p_pts_moyen,p_pts_r3)),IF(I2215&gt;=p_vv_min,p_pts_plein,IF(I2215&gt;=p_vv_moy,p_pts_moyen,p_pts_court))))+IF(INDEX(10_Lieux!$D:$D,U2215)=1,p_prio1,p_prio2)+IF(INDEX(10_Lieux!$D:$D,V2215)=1,p_prio1,p_prio2)+IF(K2215="Oui",p_tf,0)+p_hub*((INDEX(10_Lieux!$H:$H,U2215)="Hub")+(INDEX(10_Lieux!$H:$H,V2215)="Hub"))+IF(OR(INDEX(10_Lieux!$H:$H,U2215)="Premium",INDEX(10_Lieux!$H:$H,V2215)="Premium"),p_prem,0))</f>
        <v>65</v>
      </c>
      <c r="I2215" s="14" t="n">
        <f aca="false">ROUND(W2215*p_facteur,0)</f>
        <v>80</v>
      </c>
      <c r="J2215" s="14" t="str">
        <f aca="false">IF(X2215&lt;60,X2215&amp;" min",INT(X2215/60)&amp;" h"&amp;IF(MOD(X2215,60)=0,""," "&amp;TEXT(MOD(X2215,60),"00")))</f>
        <v>1 h 15</v>
      </c>
      <c r="K2215" s="14" t="str">
        <f aca="false">IF(S2215&lt;&gt;T2215,"Oui","Non")</f>
        <v>Non</v>
      </c>
      <c r="L2215" s="14" t="str">
        <f aca="false">IF(AND(INDEX(10_Lieux!$B:$B,U2215)="Ville",INDEX(10_Lieux!$B:$B,V2215)="Ville"),"/chauffeur-prive/"&amp;INDEX(10_Lieux!$E:$E,U2215)&amp;"-"&amp;INDEX(10_Lieux!$E:$E,V2215)&amp;"/","/chauffeur-prive/"&amp;INDEX(10_Lieux!$E:$E,U2215)&amp;"/"&amp;INDEX(10_Lieux!$E:$E,V2215)&amp;"/")</f>
        <v>/chauffeur-prive/courchevel/aeroport-chambery-savoie-mont-blanc/</v>
      </c>
      <c r="M2215" s="14" t="str">
        <f aca="false">IFERROR(INDEX($L:$L,MATCH(B2215&amp;"|"&amp;A2215,$Z:$Z,0)),"—")</f>
        <v>/chauffeur-prive/aeroport-chambery-savoie-mont-blanc/courchevel/</v>
      </c>
      <c r="N2215" s="14" t="str">
        <f aca="false">IF(LEN("Chauffeur privé "&amp;INDEX(10_Lieux!$J:$J,U2215)&amp;" → "&amp;INDEX(10_Lieux!$J:$J,V2215)&amp;" | 24h/24")&gt;60,"Chauffeur privé "&amp;INDEX(10_Lieux!$J:$J,U2215)&amp;" → "&amp;INDEX(10_Lieux!$J:$J,V2215),"Chauffeur privé "&amp;INDEX(10_Lieux!$J:$J,U2215)&amp;" → "&amp;INDEX(10_Lieux!$J:$J,V2215)&amp;" | 24h/24")</f>
        <v>Chauffeur privé Courchevel → Aéroport de Chambéry | 24h/24</v>
      </c>
      <c r="O2215" s="14" t="n">
        <f aca="false">LEN(N2215)</f>
        <v>58</v>
      </c>
      <c r="P2215" s="14" t="str">
        <f aca="false">"Chauffeur privé "&amp;INDEX(10_Lieux!$K:$K,U2215)&amp;" vers "&amp;INDEX(10_Lieux!$L:$L,V2215)</f>
        <v>Chauffeur privé de Courchevel vers l'aéroport de Chambéry</v>
      </c>
      <c r="Q2215" s="14" t="str">
        <f aca="false">"Chauffeur privé "&amp;INDEX(10_Lieux!$K:$K,U2215)&amp;" vers "&amp;INDEX(10_Lieux!$L:$L,V2215)&amp;" : env. "&amp;I2215&amp;" km, "&amp;J2215&amp;" de route. Devis personnalisé, standard 24h/24 et 7j/7."</f>
        <v>Chauffeur privé de Courchevel vers l'aéroport de Chambéry : env. 80 km, 1 h 15 de route. Devis personnalisé, standard 24h/24 et 7j/7.</v>
      </c>
      <c r="R2215" s="14" t="n">
        <f aca="false">LEN(Q2215)</f>
        <v>133</v>
      </c>
      <c r="S2215" s="14" t="str">
        <f aca="false">INDEX(10_Lieux!$C:$C,U2215)</f>
        <v>France</v>
      </c>
      <c r="T2215" s="14" t="str">
        <f aca="false">INDEX(10_Lieux!$C:$C,V2215)</f>
        <v>France</v>
      </c>
      <c r="U2215" s="14" t="n">
        <f aca="false">MATCH(A2215,10_Lieux!$A:$A,0)</f>
        <v>21</v>
      </c>
      <c r="V2215" s="14" t="n">
        <f aca="false">MATCH(B2215,10_Lieux!$A:$A,0)</f>
        <v>138</v>
      </c>
      <c r="W2215" s="14" t="n">
        <f aca="false">ROUND(6371*2*ASIN(SQRT(SIN(RADIANS(INDEX(10_Lieux!$F:$F,V2215)-INDEX(10_Lieux!$F:$F,U2215))/2)^2+COS(RADIANS(INDEX(10_Lieux!$F:$F,U2215)))*COS(RADIANS(INDEX(10_Lieux!$F:$F,V2215)))*SIN(RADIANS(INDEX(10_Lieux!$G:$G,V2215)-INDEX(10_Lieux!$G:$G,U2215))/2)^2)),1)</f>
        <v>63.8</v>
      </c>
      <c r="X2215" s="14" t="n">
        <f aca="false">ROUND(I2215/IF(I2215&lt;p_seuil_vitesse,p_vit_lente,p_vit_rapide)*60/15,0)*15</f>
        <v>75</v>
      </c>
      <c r="Y2215" s="14" t="n">
        <f aca="false">MAX(IF(INDEX(10_Lieux!$B:$B,U2215)&lt;&gt;"Ville",INDEX(10_Lieux!$I:$I,U2215),0),IF(INDEX(10_Lieux!$B:$B,V2215)&lt;&gt;"Ville",INDEX(10_Lieux!$I:$I,V2215),0))</f>
        <v>250</v>
      </c>
      <c r="Z2215" s="14" t="str">
        <f aca="false">A2215&amp;"|"&amp;B2215</f>
        <v>Courchevel|Chambéry Savoie Mont Blanc</v>
      </c>
      <c r="AA2215" s="14" t="str">
        <f aca="false">IF(I2215&lt;p_local,"Local",IF(I2215&lt;p_vv_min,"Courte distance",IF(I2215&lt;p_tres_long,"Longue distance","Très longue distance")))</f>
        <v>Courte distance</v>
      </c>
    </row>
    <row r="2216" customFormat="false" ht="15" hidden="false" customHeight="true" outlineLevel="0" collapsed="false">
      <c r="A2216" s="14" t="s">
        <v>2254</v>
      </c>
      <c r="B2216" s="14" t="s">
        <v>2393</v>
      </c>
      <c r="C2216" s="14" t="s">
        <v>34</v>
      </c>
      <c r="D2216" s="14" t="s">
        <v>2394</v>
      </c>
      <c r="E2216" s="14" t="s">
        <v>2401</v>
      </c>
      <c r="F2216" s="15" t="s">
        <v>41</v>
      </c>
      <c r="G2216" s="14" t="str">
        <f aca="false">IF(I2216&lt;p_local,"Local → page infra",IF(H2216&gt;=p_ph1,"Phase 1",IF(H2216&gt;=p_ph2,"Phase 2","Phase 3")))</f>
        <v>Phase 2</v>
      </c>
      <c r="H2216" s="14" t="n">
        <f aca="false">IF(I2216&lt;p_local,0,IF(C2216="Aéroport → Aéroport",p_pts_plein,IF(Y2216&gt;0,IF(I2216&lt;=Y2216,p_pts_plein,IF(I2216&lt;=p_mult2*Y2216,p_pts_moyen,p_pts_r3)),IF(I2216&gt;=p_vv_min,p_pts_plein,IF(I2216&gt;=p_vv_moy,p_pts_moyen,p_pts_court))))+IF(INDEX(10_Lieux!$D:$D,U2216)=1,p_prio1,p_prio2)+IF(INDEX(10_Lieux!$D:$D,V2216)=1,p_prio1,p_prio2)+IF(K2216="Oui",p_tf,0)+p_hub*((INDEX(10_Lieux!$H:$H,U2216)="Hub")+(INDEX(10_Lieux!$H:$H,V2216)="Hub"))+IF(OR(INDEX(10_Lieux!$H:$H,U2216)="Premium",INDEX(10_Lieux!$H:$H,V2216)="Premium"),p_prem,0))</f>
        <v>75</v>
      </c>
      <c r="I2216" s="14" t="n">
        <f aca="false">ROUND(W2216*p_facteur,0)</f>
        <v>130</v>
      </c>
      <c r="J2216" s="14" t="str">
        <f aca="false">IF(X2216&lt;60,X2216&amp;" min",INT(X2216/60)&amp;" h"&amp;IF(MOD(X2216,60)=0,""," "&amp;TEXT(MOD(X2216,60),"00")))</f>
        <v>1 h 15</v>
      </c>
      <c r="K2216" s="14" t="str">
        <f aca="false">IF(S2216&lt;&gt;T2216,"Oui","Non")</f>
        <v>Oui</v>
      </c>
      <c r="L2216" s="14" t="str">
        <f aca="false">IF(AND(INDEX(10_Lieux!$B:$B,U2216)="Ville",INDEX(10_Lieux!$B:$B,V2216)="Ville"),"/chauffeur-prive/"&amp;INDEX(10_Lieux!$E:$E,U2216)&amp;"-"&amp;INDEX(10_Lieux!$E:$E,V2216)&amp;"/","/chauffeur-prive/"&amp;INDEX(10_Lieux!$E:$E,U2216)&amp;"/"&amp;INDEX(10_Lieux!$E:$E,V2216)&amp;"/")</f>
        <v>/chauffeur-prive/aeroport-sion/courchevel/</v>
      </c>
      <c r="M2216" s="14" t="str">
        <f aca="false">IFERROR(INDEX($L:$L,MATCH(B2216&amp;"|"&amp;A2216,$Z:$Z,0)),"—")</f>
        <v>/chauffeur-prive/courchevel/aeroport-sion/</v>
      </c>
      <c r="N2216" s="14" t="str">
        <f aca="false">IF(LEN("Chauffeur privé "&amp;INDEX(10_Lieux!$J:$J,U2216)&amp;" → "&amp;INDEX(10_Lieux!$J:$J,V2216)&amp;" | 24h/24")&gt;60,"Chauffeur privé "&amp;INDEX(10_Lieux!$J:$J,U2216)&amp;" → "&amp;INDEX(10_Lieux!$J:$J,V2216),"Chauffeur privé "&amp;INDEX(10_Lieux!$J:$J,U2216)&amp;" → "&amp;INDEX(10_Lieux!$J:$J,V2216)&amp;" | 24h/24")</f>
        <v>Chauffeur privé Aéroport de Sion → Courchevel | 24h/24</v>
      </c>
      <c r="O2216" s="14" t="n">
        <f aca="false">LEN(N2216)</f>
        <v>54</v>
      </c>
      <c r="P2216" s="14" t="str">
        <f aca="false">"Chauffeur privé "&amp;INDEX(10_Lieux!$K:$K,U2216)&amp;" vers "&amp;INDEX(10_Lieux!$L:$L,V2216)</f>
        <v>Chauffeur privé de l'aéroport de Sion vers Courchevel</v>
      </c>
      <c r="Q2216" s="14" t="str">
        <f aca="false">"Chauffeur privé "&amp;INDEX(10_Lieux!$K:$K,U2216)&amp;" vers "&amp;INDEX(10_Lieux!$L:$L,V2216)&amp;" : env. "&amp;I2216&amp;" km, "&amp;J2216&amp;" de route. Devis personnalisé, standard 24h/24 et 7j/7."</f>
        <v>Chauffeur privé de l'aéroport de Sion vers Courchevel : env. 130 km, 1 h 15 de route. Devis personnalisé, standard 24h/24 et 7j/7.</v>
      </c>
      <c r="R2216" s="14" t="n">
        <f aca="false">LEN(Q2216)</f>
        <v>130</v>
      </c>
      <c r="S2216" s="14" t="str">
        <f aca="false">INDEX(10_Lieux!$C:$C,U2216)</f>
        <v>Suisse</v>
      </c>
      <c r="T2216" s="14" t="str">
        <f aca="false">INDEX(10_Lieux!$C:$C,V2216)</f>
        <v>France</v>
      </c>
      <c r="U2216" s="14" t="n">
        <f aca="false">MATCH(A2216,10_Lieux!$A:$A,0)</f>
        <v>184</v>
      </c>
      <c r="V2216" s="14" t="n">
        <f aca="false">MATCH(B2216,10_Lieux!$A:$A,0)</f>
        <v>21</v>
      </c>
      <c r="W2216" s="14" t="n">
        <f aca="false">ROUND(6371*2*ASIN(SQRT(SIN(RADIANS(INDEX(10_Lieux!$F:$F,V2216)-INDEX(10_Lieux!$F:$F,U2216))/2)^2+COS(RADIANS(INDEX(10_Lieux!$F:$F,U2216)))*COS(RADIANS(INDEX(10_Lieux!$F:$F,V2216)))*SIN(RADIANS(INDEX(10_Lieux!$G:$G,V2216)-INDEX(10_Lieux!$G:$G,U2216))/2)^2)),1)</f>
        <v>104.3</v>
      </c>
      <c r="X2216" s="14" t="n">
        <f aca="false">ROUND(I2216/IF(I2216&lt;p_seuil_vitesse,p_vit_lente,p_vit_rapide)*60/15,0)*15</f>
        <v>75</v>
      </c>
      <c r="Y2216" s="14" t="n">
        <f aca="false">MAX(IF(INDEX(10_Lieux!$B:$B,U2216)&lt;&gt;"Ville",INDEX(10_Lieux!$I:$I,U2216),0),IF(INDEX(10_Lieux!$B:$B,V2216)&lt;&gt;"Ville",INDEX(10_Lieux!$I:$I,V2216),0))</f>
        <v>250</v>
      </c>
      <c r="Z2216" s="14" t="str">
        <f aca="false">A2216&amp;"|"&amp;B2216</f>
        <v>Sion Airport|Courchevel</v>
      </c>
      <c r="AA2216" s="14" t="str">
        <f aca="false">IF(I2216&lt;p_local,"Local",IF(I2216&lt;p_vv_min,"Courte distance",IF(I2216&lt;p_tres_long,"Longue distance","Très longue distance")))</f>
        <v>Longue distance</v>
      </c>
    </row>
    <row r="2217" customFormat="false" ht="15" hidden="false" customHeight="true" outlineLevel="0" collapsed="false">
      <c r="A2217" s="14" t="s">
        <v>2393</v>
      </c>
      <c r="B2217" s="14" t="s">
        <v>2254</v>
      </c>
      <c r="C2217" s="14" t="s">
        <v>35</v>
      </c>
      <c r="D2217" s="14" t="s">
        <v>2394</v>
      </c>
      <c r="E2217" s="14" t="s">
        <v>2402</v>
      </c>
      <c r="F2217" s="15" t="s">
        <v>41</v>
      </c>
      <c r="G2217" s="14" t="str">
        <f aca="false">IF(I2217&lt;p_local,"Local → page infra",IF(H2217&gt;=p_ph1,"Phase 1",IF(H2217&gt;=p_ph2,"Phase 2","Phase 3")))</f>
        <v>Phase 2</v>
      </c>
      <c r="H2217" s="14" t="n">
        <f aca="false">IF(I2217&lt;p_local,0,IF(C2217="Aéroport → Aéroport",p_pts_plein,IF(Y2217&gt;0,IF(I2217&lt;=Y2217,p_pts_plein,IF(I2217&lt;=p_mult2*Y2217,p_pts_moyen,p_pts_r3)),IF(I2217&gt;=p_vv_min,p_pts_plein,IF(I2217&gt;=p_vv_moy,p_pts_moyen,p_pts_court))))+IF(INDEX(10_Lieux!$D:$D,U2217)=1,p_prio1,p_prio2)+IF(INDEX(10_Lieux!$D:$D,V2217)=1,p_prio1,p_prio2)+IF(K2217="Oui",p_tf,0)+p_hub*((INDEX(10_Lieux!$H:$H,U2217)="Hub")+(INDEX(10_Lieux!$H:$H,V2217)="Hub"))+IF(OR(INDEX(10_Lieux!$H:$H,U2217)="Premium",INDEX(10_Lieux!$H:$H,V2217)="Premium"),p_prem,0))</f>
        <v>75</v>
      </c>
      <c r="I2217" s="14" t="n">
        <f aca="false">ROUND(W2217*p_facteur,0)</f>
        <v>130</v>
      </c>
      <c r="J2217" s="14" t="str">
        <f aca="false">IF(X2217&lt;60,X2217&amp;" min",INT(X2217/60)&amp;" h"&amp;IF(MOD(X2217,60)=0,""," "&amp;TEXT(MOD(X2217,60),"00")))</f>
        <v>1 h 15</v>
      </c>
      <c r="K2217" s="14" t="str">
        <f aca="false">IF(S2217&lt;&gt;T2217,"Oui","Non")</f>
        <v>Oui</v>
      </c>
      <c r="L2217" s="14" t="str">
        <f aca="false">IF(AND(INDEX(10_Lieux!$B:$B,U2217)="Ville",INDEX(10_Lieux!$B:$B,V2217)="Ville"),"/chauffeur-prive/"&amp;INDEX(10_Lieux!$E:$E,U2217)&amp;"-"&amp;INDEX(10_Lieux!$E:$E,V2217)&amp;"/","/chauffeur-prive/"&amp;INDEX(10_Lieux!$E:$E,U2217)&amp;"/"&amp;INDEX(10_Lieux!$E:$E,V2217)&amp;"/")</f>
        <v>/chauffeur-prive/courchevel/aeroport-sion/</v>
      </c>
      <c r="M2217" s="14" t="str">
        <f aca="false">IFERROR(INDEX($L:$L,MATCH(B2217&amp;"|"&amp;A2217,$Z:$Z,0)),"—")</f>
        <v>/chauffeur-prive/aeroport-sion/courchevel/</v>
      </c>
      <c r="N2217" s="14" t="str">
        <f aca="false">IF(LEN("Chauffeur privé "&amp;INDEX(10_Lieux!$J:$J,U2217)&amp;" → "&amp;INDEX(10_Lieux!$J:$J,V2217)&amp;" | 24h/24")&gt;60,"Chauffeur privé "&amp;INDEX(10_Lieux!$J:$J,U2217)&amp;" → "&amp;INDEX(10_Lieux!$J:$J,V2217),"Chauffeur privé "&amp;INDEX(10_Lieux!$J:$J,U2217)&amp;" → "&amp;INDEX(10_Lieux!$J:$J,V2217)&amp;" | 24h/24")</f>
        <v>Chauffeur privé Courchevel → Aéroport de Sion | 24h/24</v>
      </c>
      <c r="O2217" s="14" t="n">
        <f aca="false">LEN(N2217)</f>
        <v>54</v>
      </c>
      <c r="P2217" s="14" t="str">
        <f aca="false">"Chauffeur privé "&amp;INDEX(10_Lieux!$K:$K,U2217)&amp;" vers "&amp;INDEX(10_Lieux!$L:$L,V2217)</f>
        <v>Chauffeur privé de Courchevel vers l'aéroport de Sion</v>
      </c>
      <c r="Q2217" s="14" t="str">
        <f aca="false">"Chauffeur privé "&amp;INDEX(10_Lieux!$K:$K,U2217)&amp;" vers "&amp;INDEX(10_Lieux!$L:$L,V2217)&amp;" : env. "&amp;I2217&amp;" km, "&amp;J2217&amp;" de route. Devis personnalisé, standard 24h/24 et 7j/7."</f>
        <v>Chauffeur privé de Courchevel vers l'aéroport de Sion : env. 130 km, 1 h 15 de route. Devis personnalisé, standard 24h/24 et 7j/7.</v>
      </c>
      <c r="R2217" s="14" t="n">
        <f aca="false">LEN(Q2217)</f>
        <v>130</v>
      </c>
      <c r="S2217" s="14" t="str">
        <f aca="false">INDEX(10_Lieux!$C:$C,U2217)</f>
        <v>France</v>
      </c>
      <c r="T2217" s="14" t="str">
        <f aca="false">INDEX(10_Lieux!$C:$C,V2217)</f>
        <v>Suisse</v>
      </c>
      <c r="U2217" s="14" t="n">
        <f aca="false">MATCH(A2217,10_Lieux!$A:$A,0)</f>
        <v>21</v>
      </c>
      <c r="V2217" s="14" t="n">
        <f aca="false">MATCH(B2217,10_Lieux!$A:$A,0)</f>
        <v>184</v>
      </c>
      <c r="W2217" s="14" t="n">
        <f aca="false">ROUND(6371*2*ASIN(SQRT(SIN(RADIANS(INDEX(10_Lieux!$F:$F,V2217)-INDEX(10_Lieux!$F:$F,U2217))/2)^2+COS(RADIANS(INDEX(10_Lieux!$F:$F,U2217)))*COS(RADIANS(INDEX(10_Lieux!$F:$F,V2217)))*SIN(RADIANS(INDEX(10_Lieux!$G:$G,V2217)-INDEX(10_Lieux!$G:$G,U2217))/2)^2)),1)</f>
        <v>104.3</v>
      </c>
      <c r="X2217" s="14" t="n">
        <f aca="false">ROUND(I2217/IF(I2217&lt;p_seuil_vitesse,p_vit_lente,p_vit_rapide)*60/15,0)*15</f>
        <v>75</v>
      </c>
      <c r="Y2217" s="14" t="n">
        <f aca="false">MAX(IF(INDEX(10_Lieux!$B:$B,U2217)&lt;&gt;"Ville",INDEX(10_Lieux!$I:$I,U2217),0),IF(INDEX(10_Lieux!$B:$B,V2217)&lt;&gt;"Ville",INDEX(10_Lieux!$I:$I,V2217),0))</f>
        <v>250</v>
      </c>
      <c r="Z2217" s="14" t="str">
        <f aca="false">A2217&amp;"|"&amp;B2217</f>
        <v>Courchevel|Sion Airport</v>
      </c>
      <c r="AA2217" s="14" t="str">
        <f aca="false">IF(I2217&lt;p_local,"Local",IF(I2217&lt;p_vv_min,"Courte distance",IF(I2217&lt;p_tres_long,"Longue distance","Très longue distance")))</f>
        <v>Longue distance</v>
      </c>
    </row>
    <row r="2218" customFormat="false" ht="15" hidden="false" customHeight="true" outlineLevel="0" collapsed="false">
      <c r="A2218" s="14" t="s">
        <v>122</v>
      </c>
      <c r="B2218" s="14" t="s">
        <v>2393</v>
      </c>
      <c r="C2218" s="14" t="s">
        <v>33</v>
      </c>
      <c r="D2218" s="14" t="s">
        <v>2394</v>
      </c>
      <c r="E2218" s="14" t="s">
        <v>2403</v>
      </c>
      <c r="F2218" s="15" t="s">
        <v>41</v>
      </c>
      <c r="G2218" s="14" t="str">
        <f aca="false">IF(I2218&lt;p_local,"Local → page infra",IF(H2218&gt;=p_ph1,"Phase 1",IF(H2218&gt;=p_ph2,"Phase 2","Phase 3")))</f>
        <v>Phase 2</v>
      </c>
      <c r="H2218" s="14" t="n">
        <f aca="false">IF(I2218&lt;p_local,0,IF(C2218="Aéroport → Aéroport",p_pts_plein,IF(Y2218&gt;0,IF(I2218&lt;=Y2218,p_pts_plein,IF(I2218&lt;=p_mult2*Y2218,p_pts_moyen,p_pts_r3)),IF(I2218&gt;=p_vv_min,p_pts_plein,IF(I2218&gt;=p_vv_moy,p_pts_moyen,p_pts_court))))+IF(INDEX(10_Lieux!$D:$D,U2218)=1,p_prio1,p_prio2)+IF(INDEX(10_Lieux!$D:$D,V2218)=1,p_prio1,p_prio2)+IF(K2218="Oui",p_tf,0)+p_hub*((INDEX(10_Lieux!$H:$H,U2218)="Hub")+(INDEX(10_Lieux!$H:$H,V2218)="Hub"))+IF(OR(INDEX(10_Lieux!$H:$H,U2218)="Premium",INDEX(10_Lieux!$H:$H,V2218)="Premium"),p_prem,0))</f>
        <v>75</v>
      </c>
      <c r="I2218" s="14" t="n">
        <f aca="false">ROUND(W2218*p_facteur,0)</f>
        <v>627</v>
      </c>
      <c r="J2218" s="14" t="str">
        <f aca="false">IF(X2218&lt;60,X2218&amp;" min",INT(X2218/60)&amp;" h"&amp;IF(MOD(X2218,60)=0,""," "&amp;TEXT(MOD(X2218,60),"00")))</f>
        <v>6 h 30</v>
      </c>
      <c r="K2218" s="14" t="str">
        <f aca="false">IF(S2218&lt;&gt;T2218,"Oui","Non")</f>
        <v>Non</v>
      </c>
      <c r="L2218" s="14" t="str">
        <f aca="false">IF(AND(INDEX(10_Lieux!$B:$B,U2218)="Ville",INDEX(10_Lieux!$B:$B,V2218)="Ville"),"/chauffeur-prive/"&amp;INDEX(10_Lieux!$E:$E,U2218)&amp;"-"&amp;INDEX(10_Lieux!$E:$E,V2218)&amp;"/","/chauffeur-prive/"&amp;INDEX(10_Lieux!$E:$E,U2218)&amp;"/"&amp;INDEX(10_Lieux!$E:$E,V2218)&amp;"/")</f>
        <v>/chauffeur-prive/paris-courchevel/</v>
      </c>
      <c r="M2218" s="14" t="str">
        <f aca="false">IFERROR(INDEX($L:$L,MATCH(B2218&amp;"|"&amp;A2218,$Z:$Z,0)),"—")</f>
        <v>/chauffeur-prive/courchevel-paris/</v>
      </c>
      <c r="N2218" s="14" t="str">
        <f aca="false">IF(LEN("Chauffeur privé "&amp;INDEX(10_Lieux!$J:$J,U2218)&amp;" → "&amp;INDEX(10_Lieux!$J:$J,V2218)&amp;" | 24h/24")&gt;60,"Chauffeur privé "&amp;INDEX(10_Lieux!$J:$J,U2218)&amp;" → "&amp;INDEX(10_Lieux!$J:$J,V2218),"Chauffeur privé "&amp;INDEX(10_Lieux!$J:$J,U2218)&amp;" → "&amp;INDEX(10_Lieux!$J:$J,V2218)&amp;" | 24h/24")</f>
        <v>Chauffeur privé Paris → Courchevel | 24h/24</v>
      </c>
      <c r="O2218" s="14" t="n">
        <f aca="false">LEN(N2218)</f>
        <v>43</v>
      </c>
      <c r="P2218" s="14" t="str">
        <f aca="false">"Chauffeur privé "&amp;INDEX(10_Lieux!$K:$K,U2218)&amp;" vers "&amp;INDEX(10_Lieux!$L:$L,V2218)</f>
        <v>Chauffeur privé de Paris vers Courchevel</v>
      </c>
      <c r="Q2218" s="14" t="str">
        <f aca="false">"Chauffeur privé "&amp;INDEX(10_Lieux!$K:$K,U2218)&amp;" vers "&amp;INDEX(10_Lieux!$L:$L,V2218)&amp;" : env. "&amp;I2218&amp;" km, "&amp;J2218&amp;" de route. Devis personnalisé, standard 24h/24 et 7j/7."</f>
        <v>Chauffeur privé de Paris vers Courchevel : env. 627 km, 6 h 30 de route. Devis personnalisé, standard 24h/24 et 7j/7.</v>
      </c>
      <c r="R2218" s="14" t="n">
        <f aca="false">LEN(Q2218)</f>
        <v>117</v>
      </c>
      <c r="S2218" s="14" t="str">
        <f aca="false">INDEX(10_Lieux!$C:$C,U2218)</f>
        <v>France</v>
      </c>
      <c r="T2218" s="14" t="str">
        <f aca="false">INDEX(10_Lieux!$C:$C,V2218)</f>
        <v>France</v>
      </c>
      <c r="U2218" s="14" t="n">
        <f aca="false">MATCH(A2218,10_Lieux!$A:$A,0)</f>
        <v>2</v>
      </c>
      <c r="V2218" s="14" t="n">
        <f aca="false">MATCH(B2218,10_Lieux!$A:$A,0)</f>
        <v>21</v>
      </c>
      <c r="W2218" s="14" t="n">
        <f aca="false">ROUND(6371*2*ASIN(SQRT(SIN(RADIANS(INDEX(10_Lieux!$F:$F,V2218)-INDEX(10_Lieux!$F:$F,U2218))/2)^2+COS(RADIANS(INDEX(10_Lieux!$F:$F,U2218)))*COS(RADIANS(INDEX(10_Lieux!$F:$F,V2218)))*SIN(RADIANS(INDEX(10_Lieux!$G:$G,V2218)-INDEX(10_Lieux!$G:$G,U2218))/2)^2)),1)</f>
        <v>501.2</v>
      </c>
      <c r="X2218" s="14" t="n">
        <f aca="false">ROUND(I2218/IF(I2218&lt;p_seuil_vitesse,p_vit_lente,p_vit_rapide)*60/15,0)*15</f>
        <v>390</v>
      </c>
      <c r="Y2218" s="14" t="n">
        <f aca="false">MAX(IF(INDEX(10_Lieux!$B:$B,U2218)&lt;&gt;"Ville",INDEX(10_Lieux!$I:$I,U2218),0),IF(INDEX(10_Lieux!$B:$B,V2218)&lt;&gt;"Ville",INDEX(10_Lieux!$I:$I,V2218),0))</f>
        <v>0</v>
      </c>
      <c r="Z2218" s="14" t="str">
        <f aca="false">A2218&amp;"|"&amp;B2218</f>
        <v>Paris|Courchevel</v>
      </c>
      <c r="AA2218" s="14" t="str">
        <f aca="false">IF(I2218&lt;p_local,"Local",IF(I2218&lt;p_vv_min,"Courte distance",IF(I2218&lt;p_tres_long,"Longue distance","Très longue distance")))</f>
        <v>Longue distance</v>
      </c>
    </row>
    <row r="2219" customFormat="false" ht="15" hidden="false" customHeight="true" outlineLevel="0" collapsed="false">
      <c r="A2219" s="14" t="s">
        <v>2393</v>
      </c>
      <c r="B2219" s="14" t="s">
        <v>122</v>
      </c>
      <c r="C2219" s="14" t="s">
        <v>33</v>
      </c>
      <c r="D2219" s="14" t="s">
        <v>2394</v>
      </c>
      <c r="E2219" s="14" t="s">
        <v>2404</v>
      </c>
      <c r="F2219" s="15" t="s">
        <v>41</v>
      </c>
      <c r="G2219" s="14" t="str">
        <f aca="false">IF(I2219&lt;p_local,"Local → page infra",IF(H2219&gt;=p_ph1,"Phase 1",IF(H2219&gt;=p_ph2,"Phase 2","Phase 3")))</f>
        <v>Phase 2</v>
      </c>
      <c r="H2219" s="14" t="n">
        <f aca="false">IF(I2219&lt;p_local,0,IF(C2219="Aéroport → Aéroport",p_pts_plein,IF(Y2219&gt;0,IF(I2219&lt;=Y2219,p_pts_plein,IF(I2219&lt;=p_mult2*Y2219,p_pts_moyen,p_pts_r3)),IF(I2219&gt;=p_vv_min,p_pts_plein,IF(I2219&gt;=p_vv_moy,p_pts_moyen,p_pts_court))))+IF(INDEX(10_Lieux!$D:$D,U2219)=1,p_prio1,p_prio2)+IF(INDEX(10_Lieux!$D:$D,V2219)=1,p_prio1,p_prio2)+IF(K2219="Oui",p_tf,0)+p_hub*((INDEX(10_Lieux!$H:$H,U2219)="Hub")+(INDEX(10_Lieux!$H:$H,V2219)="Hub"))+IF(OR(INDEX(10_Lieux!$H:$H,U2219)="Premium",INDEX(10_Lieux!$H:$H,V2219)="Premium"),p_prem,0))</f>
        <v>75</v>
      </c>
      <c r="I2219" s="14" t="n">
        <f aca="false">ROUND(W2219*p_facteur,0)</f>
        <v>627</v>
      </c>
      <c r="J2219" s="14" t="str">
        <f aca="false">IF(X2219&lt;60,X2219&amp;" min",INT(X2219/60)&amp;" h"&amp;IF(MOD(X2219,60)=0,""," "&amp;TEXT(MOD(X2219,60),"00")))</f>
        <v>6 h 30</v>
      </c>
      <c r="K2219" s="14" t="str">
        <f aca="false">IF(S2219&lt;&gt;T2219,"Oui","Non")</f>
        <v>Non</v>
      </c>
      <c r="L2219" s="14" t="str">
        <f aca="false">IF(AND(INDEX(10_Lieux!$B:$B,U2219)="Ville",INDEX(10_Lieux!$B:$B,V2219)="Ville"),"/chauffeur-prive/"&amp;INDEX(10_Lieux!$E:$E,U2219)&amp;"-"&amp;INDEX(10_Lieux!$E:$E,V2219)&amp;"/","/chauffeur-prive/"&amp;INDEX(10_Lieux!$E:$E,U2219)&amp;"/"&amp;INDEX(10_Lieux!$E:$E,V2219)&amp;"/")</f>
        <v>/chauffeur-prive/courchevel-paris/</v>
      </c>
      <c r="M2219" s="14" t="str">
        <f aca="false">IFERROR(INDEX($L:$L,MATCH(B2219&amp;"|"&amp;A2219,$Z:$Z,0)),"—")</f>
        <v>/chauffeur-prive/paris-courchevel/</v>
      </c>
      <c r="N2219" s="14" t="str">
        <f aca="false">IF(LEN("Chauffeur privé "&amp;INDEX(10_Lieux!$J:$J,U2219)&amp;" → "&amp;INDEX(10_Lieux!$J:$J,V2219)&amp;" | 24h/24")&gt;60,"Chauffeur privé "&amp;INDEX(10_Lieux!$J:$J,U2219)&amp;" → "&amp;INDEX(10_Lieux!$J:$J,V2219),"Chauffeur privé "&amp;INDEX(10_Lieux!$J:$J,U2219)&amp;" → "&amp;INDEX(10_Lieux!$J:$J,V2219)&amp;" | 24h/24")</f>
        <v>Chauffeur privé Courchevel → Paris | 24h/24</v>
      </c>
      <c r="O2219" s="14" t="n">
        <f aca="false">LEN(N2219)</f>
        <v>43</v>
      </c>
      <c r="P2219" s="14" t="str">
        <f aca="false">"Chauffeur privé "&amp;INDEX(10_Lieux!$K:$K,U2219)&amp;" vers "&amp;INDEX(10_Lieux!$L:$L,V2219)</f>
        <v>Chauffeur privé de Courchevel vers Paris</v>
      </c>
      <c r="Q2219" s="14" t="str">
        <f aca="false">"Chauffeur privé "&amp;INDEX(10_Lieux!$K:$K,U2219)&amp;" vers "&amp;INDEX(10_Lieux!$L:$L,V2219)&amp;" : env. "&amp;I2219&amp;" km, "&amp;J2219&amp;" de route. Devis personnalisé, standard 24h/24 et 7j/7."</f>
        <v>Chauffeur privé de Courchevel vers Paris : env. 627 km, 6 h 30 de route. Devis personnalisé, standard 24h/24 et 7j/7.</v>
      </c>
      <c r="R2219" s="14" t="n">
        <f aca="false">LEN(Q2219)</f>
        <v>117</v>
      </c>
      <c r="S2219" s="14" t="str">
        <f aca="false">INDEX(10_Lieux!$C:$C,U2219)</f>
        <v>France</v>
      </c>
      <c r="T2219" s="14" t="str">
        <f aca="false">INDEX(10_Lieux!$C:$C,V2219)</f>
        <v>France</v>
      </c>
      <c r="U2219" s="14" t="n">
        <f aca="false">MATCH(A2219,10_Lieux!$A:$A,0)</f>
        <v>21</v>
      </c>
      <c r="V2219" s="14" t="n">
        <f aca="false">MATCH(B2219,10_Lieux!$A:$A,0)</f>
        <v>2</v>
      </c>
      <c r="W2219" s="14" t="n">
        <f aca="false">ROUND(6371*2*ASIN(SQRT(SIN(RADIANS(INDEX(10_Lieux!$F:$F,V2219)-INDEX(10_Lieux!$F:$F,U2219))/2)^2+COS(RADIANS(INDEX(10_Lieux!$F:$F,U2219)))*COS(RADIANS(INDEX(10_Lieux!$F:$F,V2219)))*SIN(RADIANS(INDEX(10_Lieux!$G:$G,V2219)-INDEX(10_Lieux!$G:$G,U2219))/2)^2)),1)</f>
        <v>501.2</v>
      </c>
      <c r="X2219" s="14" t="n">
        <f aca="false">ROUND(I2219/IF(I2219&lt;p_seuil_vitesse,p_vit_lente,p_vit_rapide)*60/15,0)*15</f>
        <v>390</v>
      </c>
      <c r="Y2219" s="14" t="n">
        <f aca="false">MAX(IF(INDEX(10_Lieux!$B:$B,U2219)&lt;&gt;"Ville",INDEX(10_Lieux!$I:$I,U2219),0),IF(INDEX(10_Lieux!$B:$B,V2219)&lt;&gt;"Ville",INDEX(10_Lieux!$I:$I,V2219),0))</f>
        <v>0</v>
      </c>
      <c r="Z2219" s="14" t="str">
        <f aca="false">A2219&amp;"|"&amp;B2219</f>
        <v>Courchevel|Paris</v>
      </c>
      <c r="AA2219" s="14" t="str">
        <f aca="false">IF(I2219&lt;p_local,"Local",IF(I2219&lt;p_vv_min,"Courte distance",IF(I2219&lt;p_tres_long,"Longue distance","Très longue distance")))</f>
        <v>Longue distance</v>
      </c>
    </row>
    <row r="2220" customFormat="false" ht="15" hidden="false" customHeight="true" outlineLevel="0" collapsed="false">
      <c r="A2220" s="14" t="s">
        <v>123</v>
      </c>
      <c r="B2220" s="14" t="s">
        <v>2393</v>
      </c>
      <c r="C2220" s="14" t="s">
        <v>33</v>
      </c>
      <c r="D2220" s="14" t="s">
        <v>2394</v>
      </c>
      <c r="E2220" s="14" t="s">
        <v>2405</v>
      </c>
      <c r="F2220" s="15" t="s">
        <v>41</v>
      </c>
      <c r="G2220" s="14" t="str">
        <f aca="false">IF(I2220&lt;p_local,"Local → page infra",IF(H2220&gt;=p_ph1,"Phase 1",IF(H2220&gt;=p_ph2,"Phase 2","Phase 3")))</f>
        <v>Phase 2</v>
      </c>
      <c r="H2220" s="14" t="n">
        <f aca="false">IF(I2220&lt;p_local,0,IF(C2220="Aéroport → Aéroport",p_pts_plein,IF(Y2220&gt;0,IF(I2220&lt;=Y2220,p_pts_plein,IF(I2220&lt;=p_mult2*Y2220,p_pts_moyen,p_pts_r3)),IF(I2220&gt;=p_vv_min,p_pts_plein,IF(I2220&gt;=p_vv_moy,p_pts_moyen,p_pts_court))))+IF(INDEX(10_Lieux!$D:$D,U2220)=1,p_prio1,p_prio2)+IF(INDEX(10_Lieux!$D:$D,V2220)=1,p_prio1,p_prio2)+IF(K2220="Oui",p_tf,0)+p_hub*((INDEX(10_Lieux!$H:$H,U2220)="Hub")+(INDEX(10_Lieux!$H:$H,V2220)="Hub"))+IF(OR(INDEX(10_Lieux!$H:$H,U2220)="Premium",INDEX(10_Lieux!$H:$H,V2220)="Premium"),p_prem,0))</f>
        <v>75</v>
      </c>
      <c r="I2220" s="14" t="n">
        <f aca="false">ROUND(W2220*p_facteur,0)</f>
        <v>182</v>
      </c>
      <c r="J2220" s="14" t="str">
        <f aca="false">IF(X2220&lt;60,X2220&amp;" min",INT(X2220/60)&amp;" h"&amp;IF(MOD(X2220,60)=0,""," "&amp;TEXT(MOD(X2220,60),"00")))</f>
        <v>2 h</v>
      </c>
      <c r="K2220" s="14" t="str">
        <f aca="false">IF(S2220&lt;&gt;T2220,"Oui","Non")</f>
        <v>Non</v>
      </c>
      <c r="L2220" s="14" t="str">
        <f aca="false">IF(AND(INDEX(10_Lieux!$B:$B,U2220)="Ville",INDEX(10_Lieux!$B:$B,V2220)="Ville"),"/chauffeur-prive/"&amp;INDEX(10_Lieux!$E:$E,U2220)&amp;"-"&amp;INDEX(10_Lieux!$E:$E,V2220)&amp;"/","/chauffeur-prive/"&amp;INDEX(10_Lieux!$E:$E,U2220)&amp;"/"&amp;INDEX(10_Lieux!$E:$E,V2220)&amp;"/")</f>
        <v>/chauffeur-prive/lyon-courchevel/</v>
      </c>
      <c r="M2220" s="14" t="str">
        <f aca="false">IFERROR(INDEX($L:$L,MATCH(B2220&amp;"|"&amp;A2220,$Z:$Z,0)),"—")</f>
        <v>/chauffeur-prive/courchevel-lyon/</v>
      </c>
      <c r="N2220" s="14" t="str">
        <f aca="false">IF(LEN("Chauffeur privé "&amp;INDEX(10_Lieux!$J:$J,U2220)&amp;" → "&amp;INDEX(10_Lieux!$J:$J,V2220)&amp;" | 24h/24")&gt;60,"Chauffeur privé "&amp;INDEX(10_Lieux!$J:$J,U2220)&amp;" → "&amp;INDEX(10_Lieux!$J:$J,V2220),"Chauffeur privé "&amp;INDEX(10_Lieux!$J:$J,U2220)&amp;" → "&amp;INDEX(10_Lieux!$J:$J,V2220)&amp;" | 24h/24")</f>
        <v>Chauffeur privé Lyon → Courchevel | 24h/24</v>
      </c>
      <c r="O2220" s="14" t="n">
        <f aca="false">LEN(N2220)</f>
        <v>42</v>
      </c>
      <c r="P2220" s="14" t="str">
        <f aca="false">"Chauffeur privé "&amp;INDEX(10_Lieux!$K:$K,U2220)&amp;" vers "&amp;INDEX(10_Lieux!$L:$L,V2220)</f>
        <v>Chauffeur privé de Lyon vers Courchevel</v>
      </c>
      <c r="Q2220" s="14" t="str">
        <f aca="false">"Chauffeur privé "&amp;INDEX(10_Lieux!$K:$K,U2220)&amp;" vers "&amp;INDEX(10_Lieux!$L:$L,V2220)&amp;" : env. "&amp;I2220&amp;" km, "&amp;J2220&amp;" de route. Devis personnalisé, standard 24h/24 et 7j/7."</f>
        <v>Chauffeur privé de Lyon vers Courchevel : env. 182 km, 2 h de route. Devis personnalisé, standard 24h/24 et 7j/7.</v>
      </c>
      <c r="R2220" s="14" t="n">
        <f aca="false">LEN(Q2220)</f>
        <v>113</v>
      </c>
      <c r="S2220" s="14" t="str">
        <f aca="false">INDEX(10_Lieux!$C:$C,U2220)</f>
        <v>France</v>
      </c>
      <c r="T2220" s="14" t="str">
        <f aca="false">INDEX(10_Lieux!$C:$C,V2220)</f>
        <v>France</v>
      </c>
      <c r="U2220" s="14" t="n">
        <f aca="false">MATCH(A2220,10_Lieux!$A:$A,0)</f>
        <v>8</v>
      </c>
      <c r="V2220" s="14" t="n">
        <f aca="false">MATCH(B2220,10_Lieux!$A:$A,0)</f>
        <v>21</v>
      </c>
      <c r="W2220" s="14" t="n">
        <f aca="false">ROUND(6371*2*ASIN(SQRT(SIN(RADIANS(INDEX(10_Lieux!$F:$F,V2220)-INDEX(10_Lieux!$F:$F,U2220))/2)^2+COS(RADIANS(INDEX(10_Lieux!$F:$F,U2220)))*COS(RADIANS(INDEX(10_Lieux!$F:$F,V2220)))*SIN(RADIANS(INDEX(10_Lieux!$G:$G,V2220)-INDEX(10_Lieux!$G:$G,U2220))/2)^2)),1)</f>
        <v>145.2</v>
      </c>
      <c r="X2220" s="14" t="n">
        <f aca="false">ROUND(I2220/IF(I2220&lt;p_seuil_vitesse,p_vit_lente,p_vit_rapide)*60/15,0)*15</f>
        <v>120</v>
      </c>
      <c r="Y2220" s="14" t="n">
        <f aca="false">MAX(IF(INDEX(10_Lieux!$B:$B,U2220)&lt;&gt;"Ville",INDEX(10_Lieux!$I:$I,U2220),0),IF(INDEX(10_Lieux!$B:$B,V2220)&lt;&gt;"Ville",INDEX(10_Lieux!$I:$I,V2220),0))</f>
        <v>0</v>
      </c>
      <c r="Z2220" s="14" t="str">
        <f aca="false">A2220&amp;"|"&amp;B2220</f>
        <v>Lyon|Courchevel</v>
      </c>
      <c r="AA2220" s="14" t="str">
        <f aca="false">IF(I2220&lt;p_local,"Local",IF(I2220&lt;p_vv_min,"Courte distance",IF(I2220&lt;p_tres_long,"Longue distance","Très longue distance")))</f>
        <v>Longue distance</v>
      </c>
    </row>
    <row r="2221" customFormat="false" ht="15" hidden="false" customHeight="true" outlineLevel="0" collapsed="false">
      <c r="A2221" s="14" t="s">
        <v>2393</v>
      </c>
      <c r="B2221" s="14" t="s">
        <v>123</v>
      </c>
      <c r="C2221" s="14" t="s">
        <v>33</v>
      </c>
      <c r="D2221" s="14" t="s">
        <v>2394</v>
      </c>
      <c r="E2221" s="14" t="s">
        <v>2406</v>
      </c>
      <c r="F2221" s="15" t="s">
        <v>41</v>
      </c>
      <c r="G2221" s="14" t="str">
        <f aca="false">IF(I2221&lt;p_local,"Local → page infra",IF(H2221&gt;=p_ph1,"Phase 1",IF(H2221&gt;=p_ph2,"Phase 2","Phase 3")))</f>
        <v>Phase 2</v>
      </c>
      <c r="H2221" s="14" t="n">
        <f aca="false">IF(I2221&lt;p_local,0,IF(C2221="Aéroport → Aéroport",p_pts_plein,IF(Y2221&gt;0,IF(I2221&lt;=Y2221,p_pts_plein,IF(I2221&lt;=p_mult2*Y2221,p_pts_moyen,p_pts_r3)),IF(I2221&gt;=p_vv_min,p_pts_plein,IF(I2221&gt;=p_vv_moy,p_pts_moyen,p_pts_court))))+IF(INDEX(10_Lieux!$D:$D,U2221)=1,p_prio1,p_prio2)+IF(INDEX(10_Lieux!$D:$D,V2221)=1,p_prio1,p_prio2)+IF(K2221="Oui",p_tf,0)+p_hub*((INDEX(10_Lieux!$H:$H,U2221)="Hub")+(INDEX(10_Lieux!$H:$H,V2221)="Hub"))+IF(OR(INDEX(10_Lieux!$H:$H,U2221)="Premium",INDEX(10_Lieux!$H:$H,V2221)="Premium"),p_prem,0))</f>
        <v>75</v>
      </c>
      <c r="I2221" s="14" t="n">
        <f aca="false">ROUND(W2221*p_facteur,0)</f>
        <v>182</v>
      </c>
      <c r="J2221" s="14" t="str">
        <f aca="false">IF(X2221&lt;60,X2221&amp;" min",INT(X2221/60)&amp;" h"&amp;IF(MOD(X2221,60)=0,""," "&amp;TEXT(MOD(X2221,60),"00")))</f>
        <v>2 h</v>
      </c>
      <c r="K2221" s="14" t="str">
        <f aca="false">IF(S2221&lt;&gt;T2221,"Oui","Non")</f>
        <v>Non</v>
      </c>
      <c r="L2221" s="14" t="str">
        <f aca="false">IF(AND(INDEX(10_Lieux!$B:$B,U2221)="Ville",INDEX(10_Lieux!$B:$B,V2221)="Ville"),"/chauffeur-prive/"&amp;INDEX(10_Lieux!$E:$E,U2221)&amp;"-"&amp;INDEX(10_Lieux!$E:$E,V2221)&amp;"/","/chauffeur-prive/"&amp;INDEX(10_Lieux!$E:$E,U2221)&amp;"/"&amp;INDEX(10_Lieux!$E:$E,V2221)&amp;"/")</f>
        <v>/chauffeur-prive/courchevel-lyon/</v>
      </c>
      <c r="M2221" s="14" t="str">
        <f aca="false">IFERROR(INDEX($L:$L,MATCH(B2221&amp;"|"&amp;A2221,$Z:$Z,0)),"—")</f>
        <v>/chauffeur-prive/lyon-courchevel/</v>
      </c>
      <c r="N2221" s="14" t="str">
        <f aca="false">IF(LEN("Chauffeur privé "&amp;INDEX(10_Lieux!$J:$J,U2221)&amp;" → "&amp;INDEX(10_Lieux!$J:$J,V2221)&amp;" | 24h/24")&gt;60,"Chauffeur privé "&amp;INDEX(10_Lieux!$J:$J,U2221)&amp;" → "&amp;INDEX(10_Lieux!$J:$J,V2221),"Chauffeur privé "&amp;INDEX(10_Lieux!$J:$J,U2221)&amp;" → "&amp;INDEX(10_Lieux!$J:$J,V2221)&amp;" | 24h/24")</f>
        <v>Chauffeur privé Courchevel → Lyon | 24h/24</v>
      </c>
      <c r="O2221" s="14" t="n">
        <f aca="false">LEN(N2221)</f>
        <v>42</v>
      </c>
      <c r="P2221" s="14" t="str">
        <f aca="false">"Chauffeur privé "&amp;INDEX(10_Lieux!$K:$K,U2221)&amp;" vers "&amp;INDEX(10_Lieux!$L:$L,V2221)</f>
        <v>Chauffeur privé de Courchevel vers Lyon</v>
      </c>
      <c r="Q2221" s="14" t="str">
        <f aca="false">"Chauffeur privé "&amp;INDEX(10_Lieux!$K:$K,U2221)&amp;" vers "&amp;INDEX(10_Lieux!$L:$L,V2221)&amp;" : env. "&amp;I2221&amp;" km, "&amp;J2221&amp;" de route. Devis personnalisé, standard 24h/24 et 7j/7."</f>
        <v>Chauffeur privé de Courchevel vers Lyon : env. 182 km, 2 h de route. Devis personnalisé, standard 24h/24 et 7j/7.</v>
      </c>
      <c r="R2221" s="14" t="n">
        <f aca="false">LEN(Q2221)</f>
        <v>113</v>
      </c>
      <c r="S2221" s="14" t="str">
        <f aca="false">INDEX(10_Lieux!$C:$C,U2221)</f>
        <v>France</v>
      </c>
      <c r="T2221" s="14" t="str">
        <f aca="false">INDEX(10_Lieux!$C:$C,V2221)</f>
        <v>France</v>
      </c>
      <c r="U2221" s="14" t="n">
        <f aca="false">MATCH(A2221,10_Lieux!$A:$A,0)</f>
        <v>21</v>
      </c>
      <c r="V2221" s="14" t="n">
        <f aca="false">MATCH(B2221,10_Lieux!$A:$A,0)</f>
        <v>8</v>
      </c>
      <c r="W2221" s="14" t="n">
        <f aca="false">ROUND(6371*2*ASIN(SQRT(SIN(RADIANS(INDEX(10_Lieux!$F:$F,V2221)-INDEX(10_Lieux!$F:$F,U2221))/2)^2+COS(RADIANS(INDEX(10_Lieux!$F:$F,U2221)))*COS(RADIANS(INDEX(10_Lieux!$F:$F,V2221)))*SIN(RADIANS(INDEX(10_Lieux!$G:$G,V2221)-INDEX(10_Lieux!$G:$G,U2221))/2)^2)),1)</f>
        <v>145.2</v>
      </c>
      <c r="X2221" s="14" t="n">
        <f aca="false">ROUND(I2221/IF(I2221&lt;p_seuil_vitesse,p_vit_lente,p_vit_rapide)*60/15,0)*15</f>
        <v>120</v>
      </c>
      <c r="Y2221" s="14" t="n">
        <f aca="false">MAX(IF(INDEX(10_Lieux!$B:$B,U2221)&lt;&gt;"Ville",INDEX(10_Lieux!$I:$I,U2221),0),IF(INDEX(10_Lieux!$B:$B,V2221)&lt;&gt;"Ville",INDEX(10_Lieux!$I:$I,V2221),0))</f>
        <v>0</v>
      </c>
      <c r="Z2221" s="14" t="str">
        <f aca="false">A2221&amp;"|"&amp;B2221</f>
        <v>Courchevel|Lyon</v>
      </c>
      <c r="AA2221" s="14" t="str">
        <f aca="false">IF(I2221&lt;p_local,"Local",IF(I2221&lt;p_vv_min,"Courte distance",IF(I2221&lt;p_tres_long,"Longue distance","Très longue distance")))</f>
        <v>Longue distance</v>
      </c>
    </row>
    <row r="2222" customFormat="false" ht="15" hidden="false" customHeight="true" outlineLevel="0" collapsed="false">
      <c r="A2222" s="14" t="s">
        <v>152</v>
      </c>
      <c r="B2222" s="14" t="s">
        <v>2393</v>
      </c>
      <c r="C2222" s="14" t="s">
        <v>33</v>
      </c>
      <c r="D2222" s="14" t="s">
        <v>2394</v>
      </c>
      <c r="E2222" s="14" t="s">
        <v>2407</v>
      </c>
      <c r="F2222" s="15" t="s">
        <v>41</v>
      </c>
      <c r="G2222" s="14" t="str">
        <f aca="false">IF(I2222&lt;p_local,"Local → page infra",IF(H2222&gt;=p_ph1,"Phase 1",IF(H2222&gt;=p_ph2,"Phase 2","Phase 3")))</f>
        <v>Phase 1</v>
      </c>
      <c r="H2222" s="14" t="n">
        <f aca="false">IF(I2222&lt;p_local,0,IF(C2222="Aéroport → Aéroport",p_pts_plein,IF(Y2222&gt;0,IF(I2222&lt;=Y2222,p_pts_plein,IF(I2222&lt;=p_mult2*Y2222,p_pts_moyen,p_pts_r3)),IF(I2222&gt;=p_vv_min,p_pts_plein,IF(I2222&gt;=p_vv_moy,p_pts_moyen,p_pts_court))))+IF(INDEX(10_Lieux!$D:$D,U2222)=1,p_prio1,p_prio2)+IF(INDEX(10_Lieux!$D:$D,V2222)=1,p_prio1,p_prio2)+IF(K2222="Oui",p_tf,0)+p_hub*((INDEX(10_Lieux!$H:$H,U2222)="Hub")+(INDEX(10_Lieux!$H:$H,V2222)="Hub"))+IF(OR(INDEX(10_Lieux!$H:$H,U2222)="Premium",INDEX(10_Lieux!$H:$H,V2222)="Premium"),p_prem,0))</f>
        <v>85</v>
      </c>
      <c r="I2222" s="14" t="n">
        <f aca="false">ROUND(W2222*p_facteur,0)</f>
        <v>120</v>
      </c>
      <c r="J2222" s="14" t="str">
        <f aca="false">IF(X2222&lt;60,X2222&amp;" min",INT(X2222/60)&amp;" h"&amp;IF(MOD(X2222,60)=0,""," "&amp;TEXT(MOD(X2222,60),"00")))</f>
        <v>1 h 15</v>
      </c>
      <c r="K2222" s="14" t="str">
        <f aca="false">IF(S2222&lt;&gt;T2222,"Oui","Non")</f>
        <v>Oui</v>
      </c>
      <c r="L2222" s="14" t="str">
        <f aca="false">IF(AND(INDEX(10_Lieux!$B:$B,U2222)="Ville",INDEX(10_Lieux!$B:$B,V2222)="Ville"),"/chauffeur-prive/"&amp;INDEX(10_Lieux!$E:$E,U2222)&amp;"-"&amp;INDEX(10_Lieux!$E:$E,V2222)&amp;"/","/chauffeur-prive/"&amp;INDEX(10_Lieux!$E:$E,U2222)&amp;"/"&amp;INDEX(10_Lieux!$E:$E,V2222)&amp;"/")</f>
        <v>/chauffeur-prive/geneve-courchevel/</v>
      </c>
      <c r="M2222" s="14" t="str">
        <f aca="false">IFERROR(INDEX($L:$L,MATCH(B2222&amp;"|"&amp;A2222,$Z:$Z,0)),"—")</f>
        <v>/chauffeur-prive/courchevel-geneve/</v>
      </c>
      <c r="N2222" s="14" t="str">
        <f aca="false">IF(LEN("Chauffeur privé "&amp;INDEX(10_Lieux!$J:$J,U2222)&amp;" → "&amp;INDEX(10_Lieux!$J:$J,V2222)&amp;" | 24h/24")&gt;60,"Chauffeur privé "&amp;INDEX(10_Lieux!$J:$J,U2222)&amp;" → "&amp;INDEX(10_Lieux!$J:$J,V2222),"Chauffeur privé "&amp;INDEX(10_Lieux!$J:$J,U2222)&amp;" → "&amp;INDEX(10_Lieux!$J:$J,V2222)&amp;" | 24h/24")</f>
        <v>Chauffeur privé Genève → Courchevel | 24h/24</v>
      </c>
      <c r="O2222" s="14" t="n">
        <f aca="false">LEN(N2222)</f>
        <v>44</v>
      </c>
      <c r="P2222" s="14" t="str">
        <f aca="false">"Chauffeur privé "&amp;INDEX(10_Lieux!$K:$K,U2222)&amp;" vers "&amp;INDEX(10_Lieux!$L:$L,V2222)</f>
        <v>Chauffeur privé de Genève vers Courchevel</v>
      </c>
      <c r="Q2222" s="14" t="str">
        <f aca="false">"Chauffeur privé "&amp;INDEX(10_Lieux!$K:$K,U2222)&amp;" vers "&amp;INDEX(10_Lieux!$L:$L,V2222)&amp;" : env. "&amp;I2222&amp;" km, "&amp;J2222&amp;" de route. Devis personnalisé, standard 24h/24 et 7j/7."</f>
        <v>Chauffeur privé de Genève vers Courchevel : env. 120 km, 1 h 15 de route. Devis personnalisé, standard 24h/24 et 7j/7.</v>
      </c>
      <c r="R2222" s="14" t="n">
        <f aca="false">LEN(Q2222)</f>
        <v>118</v>
      </c>
      <c r="S2222" s="14" t="str">
        <f aca="false">INDEX(10_Lieux!$C:$C,U2222)</f>
        <v>Suisse</v>
      </c>
      <c r="T2222" s="14" t="str">
        <f aca="false">INDEX(10_Lieux!$C:$C,V2222)</f>
        <v>France</v>
      </c>
      <c r="U2222" s="14" t="n">
        <f aca="false">MATCH(A2222,10_Lieux!$A:$A,0)</f>
        <v>111</v>
      </c>
      <c r="V2222" s="14" t="n">
        <f aca="false">MATCH(B2222,10_Lieux!$A:$A,0)</f>
        <v>21</v>
      </c>
      <c r="W2222" s="14" t="n">
        <f aca="false">ROUND(6371*2*ASIN(SQRT(SIN(RADIANS(INDEX(10_Lieux!$F:$F,V2222)-INDEX(10_Lieux!$F:$F,U2222))/2)^2+COS(RADIANS(INDEX(10_Lieux!$F:$F,U2222)))*COS(RADIANS(INDEX(10_Lieux!$F:$F,V2222)))*SIN(RADIANS(INDEX(10_Lieux!$G:$G,V2222)-INDEX(10_Lieux!$G:$G,U2222))/2)^2)),1)</f>
        <v>95.6</v>
      </c>
      <c r="X2222" s="14" t="n">
        <f aca="false">ROUND(I2222/IF(I2222&lt;p_seuil_vitesse,p_vit_lente,p_vit_rapide)*60/15,0)*15</f>
        <v>75</v>
      </c>
      <c r="Y2222" s="14" t="n">
        <f aca="false">MAX(IF(INDEX(10_Lieux!$B:$B,U2222)&lt;&gt;"Ville",INDEX(10_Lieux!$I:$I,U2222),0),IF(INDEX(10_Lieux!$B:$B,V2222)&lt;&gt;"Ville",INDEX(10_Lieux!$I:$I,V2222),0))</f>
        <v>0</v>
      </c>
      <c r="Z2222" s="14" t="str">
        <f aca="false">A2222&amp;"|"&amp;B2222</f>
        <v>Genève|Courchevel</v>
      </c>
      <c r="AA2222" s="14" t="str">
        <f aca="false">IF(I2222&lt;p_local,"Local",IF(I2222&lt;p_vv_min,"Courte distance",IF(I2222&lt;p_tres_long,"Longue distance","Très longue distance")))</f>
        <v>Longue distance</v>
      </c>
    </row>
    <row r="2223" customFormat="false" ht="15" hidden="false" customHeight="true" outlineLevel="0" collapsed="false">
      <c r="A2223" s="14" t="s">
        <v>2393</v>
      </c>
      <c r="B2223" s="14" t="s">
        <v>152</v>
      </c>
      <c r="C2223" s="14" t="s">
        <v>33</v>
      </c>
      <c r="D2223" s="14" t="s">
        <v>2394</v>
      </c>
      <c r="E2223" s="14" t="s">
        <v>2408</v>
      </c>
      <c r="F2223" s="15" t="s">
        <v>41</v>
      </c>
      <c r="G2223" s="14" t="str">
        <f aca="false">IF(I2223&lt;p_local,"Local → page infra",IF(H2223&gt;=p_ph1,"Phase 1",IF(H2223&gt;=p_ph2,"Phase 2","Phase 3")))</f>
        <v>Phase 1</v>
      </c>
      <c r="H2223" s="14" t="n">
        <f aca="false">IF(I2223&lt;p_local,0,IF(C2223="Aéroport → Aéroport",p_pts_plein,IF(Y2223&gt;0,IF(I2223&lt;=Y2223,p_pts_plein,IF(I2223&lt;=p_mult2*Y2223,p_pts_moyen,p_pts_r3)),IF(I2223&gt;=p_vv_min,p_pts_plein,IF(I2223&gt;=p_vv_moy,p_pts_moyen,p_pts_court))))+IF(INDEX(10_Lieux!$D:$D,U2223)=1,p_prio1,p_prio2)+IF(INDEX(10_Lieux!$D:$D,V2223)=1,p_prio1,p_prio2)+IF(K2223="Oui",p_tf,0)+p_hub*((INDEX(10_Lieux!$H:$H,U2223)="Hub")+(INDEX(10_Lieux!$H:$H,V2223)="Hub"))+IF(OR(INDEX(10_Lieux!$H:$H,U2223)="Premium",INDEX(10_Lieux!$H:$H,V2223)="Premium"),p_prem,0))</f>
        <v>85</v>
      </c>
      <c r="I2223" s="14" t="n">
        <f aca="false">ROUND(W2223*p_facteur,0)</f>
        <v>120</v>
      </c>
      <c r="J2223" s="14" t="str">
        <f aca="false">IF(X2223&lt;60,X2223&amp;" min",INT(X2223/60)&amp;" h"&amp;IF(MOD(X2223,60)=0,""," "&amp;TEXT(MOD(X2223,60),"00")))</f>
        <v>1 h 15</v>
      </c>
      <c r="K2223" s="14" t="str">
        <f aca="false">IF(S2223&lt;&gt;T2223,"Oui","Non")</f>
        <v>Oui</v>
      </c>
      <c r="L2223" s="14" t="str">
        <f aca="false">IF(AND(INDEX(10_Lieux!$B:$B,U2223)="Ville",INDEX(10_Lieux!$B:$B,V2223)="Ville"),"/chauffeur-prive/"&amp;INDEX(10_Lieux!$E:$E,U2223)&amp;"-"&amp;INDEX(10_Lieux!$E:$E,V2223)&amp;"/","/chauffeur-prive/"&amp;INDEX(10_Lieux!$E:$E,U2223)&amp;"/"&amp;INDEX(10_Lieux!$E:$E,V2223)&amp;"/")</f>
        <v>/chauffeur-prive/courchevel-geneve/</v>
      </c>
      <c r="M2223" s="14" t="str">
        <f aca="false">IFERROR(INDEX($L:$L,MATCH(B2223&amp;"|"&amp;A2223,$Z:$Z,0)),"—")</f>
        <v>/chauffeur-prive/geneve-courchevel/</v>
      </c>
      <c r="N2223" s="14" t="str">
        <f aca="false">IF(LEN("Chauffeur privé "&amp;INDEX(10_Lieux!$J:$J,U2223)&amp;" → "&amp;INDEX(10_Lieux!$J:$J,V2223)&amp;" | 24h/24")&gt;60,"Chauffeur privé "&amp;INDEX(10_Lieux!$J:$J,U2223)&amp;" → "&amp;INDEX(10_Lieux!$J:$J,V2223),"Chauffeur privé "&amp;INDEX(10_Lieux!$J:$J,U2223)&amp;" → "&amp;INDEX(10_Lieux!$J:$J,V2223)&amp;" | 24h/24")</f>
        <v>Chauffeur privé Courchevel → Genève | 24h/24</v>
      </c>
      <c r="O2223" s="14" t="n">
        <f aca="false">LEN(N2223)</f>
        <v>44</v>
      </c>
      <c r="P2223" s="14" t="str">
        <f aca="false">"Chauffeur privé "&amp;INDEX(10_Lieux!$K:$K,U2223)&amp;" vers "&amp;INDEX(10_Lieux!$L:$L,V2223)</f>
        <v>Chauffeur privé de Courchevel vers Genève</v>
      </c>
      <c r="Q2223" s="14" t="str">
        <f aca="false">"Chauffeur privé "&amp;INDEX(10_Lieux!$K:$K,U2223)&amp;" vers "&amp;INDEX(10_Lieux!$L:$L,V2223)&amp;" : env. "&amp;I2223&amp;" km, "&amp;J2223&amp;" de route. Devis personnalisé, standard 24h/24 et 7j/7."</f>
        <v>Chauffeur privé de Courchevel vers Genève : env. 120 km, 1 h 15 de route. Devis personnalisé, standard 24h/24 et 7j/7.</v>
      </c>
      <c r="R2223" s="14" t="n">
        <f aca="false">LEN(Q2223)</f>
        <v>118</v>
      </c>
      <c r="S2223" s="14" t="str">
        <f aca="false">INDEX(10_Lieux!$C:$C,U2223)</f>
        <v>France</v>
      </c>
      <c r="T2223" s="14" t="str">
        <f aca="false">INDEX(10_Lieux!$C:$C,V2223)</f>
        <v>Suisse</v>
      </c>
      <c r="U2223" s="14" t="n">
        <f aca="false">MATCH(A2223,10_Lieux!$A:$A,0)</f>
        <v>21</v>
      </c>
      <c r="V2223" s="14" t="n">
        <f aca="false">MATCH(B2223,10_Lieux!$A:$A,0)</f>
        <v>111</v>
      </c>
      <c r="W2223" s="14" t="n">
        <f aca="false">ROUND(6371*2*ASIN(SQRT(SIN(RADIANS(INDEX(10_Lieux!$F:$F,V2223)-INDEX(10_Lieux!$F:$F,U2223))/2)^2+COS(RADIANS(INDEX(10_Lieux!$F:$F,U2223)))*COS(RADIANS(INDEX(10_Lieux!$F:$F,V2223)))*SIN(RADIANS(INDEX(10_Lieux!$G:$G,V2223)-INDEX(10_Lieux!$G:$G,U2223))/2)^2)),1)</f>
        <v>95.6</v>
      </c>
      <c r="X2223" s="14" t="n">
        <f aca="false">ROUND(I2223/IF(I2223&lt;p_seuil_vitesse,p_vit_lente,p_vit_rapide)*60/15,0)*15</f>
        <v>75</v>
      </c>
      <c r="Y2223" s="14" t="n">
        <f aca="false">MAX(IF(INDEX(10_Lieux!$B:$B,U2223)&lt;&gt;"Ville",INDEX(10_Lieux!$I:$I,U2223),0),IF(INDEX(10_Lieux!$B:$B,V2223)&lt;&gt;"Ville",INDEX(10_Lieux!$I:$I,V2223),0))</f>
        <v>0</v>
      </c>
      <c r="Z2223" s="14" t="str">
        <f aca="false">A2223&amp;"|"&amp;B2223</f>
        <v>Courchevel|Genève</v>
      </c>
      <c r="AA2223" s="14" t="str">
        <f aca="false">IF(I2223&lt;p_local,"Local",IF(I2223&lt;p_vv_min,"Courte distance",IF(I2223&lt;p_tres_long,"Longue distance","Très longue distance")))</f>
        <v>Longue distance</v>
      </c>
    </row>
    <row r="2224" customFormat="false" ht="15" hidden="false" customHeight="true" outlineLevel="0" collapsed="false">
      <c r="A2224" s="14" t="s">
        <v>2164</v>
      </c>
      <c r="B2224" s="14" t="s">
        <v>2409</v>
      </c>
      <c r="C2224" s="14" t="s">
        <v>34</v>
      </c>
      <c r="D2224" s="14" t="s">
        <v>2394</v>
      </c>
      <c r="E2224" s="14" t="s">
        <v>2410</v>
      </c>
      <c r="F2224" s="15" t="s">
        <v>41</v>
      </c>
      <c r="G2224" s="14" t="str">
        <f aca="false">IF(I2224&lt;p_local,"Local → page infra",IF(H2224&gt;=p_ph1,"Phase 1",IF(H2224&gt;=p_ph2,"Phase 2","Phase 3")))</f>
        <v>Phase 1</v>
      </c>
      <c r="H2224" s="14" t="n">
        <f aca="false">IF(I2224&lt;p_local,0,IF(C2224="Aéroport → Aéroport",p_pts_plein,IF(Y2224&gt;0,IF(I2224&lt;=Y2224,p_pts_plein,IF(I2224&lt;=p_mult2*Y2224,p_pts_moyen,p_pts_r3)),IF(I2224&gt;=p_vv_min,p_pts_plein,IF(I2224&gt;=p_vv_moy,p_pts_moyen,p_pts_court))))+IF(INDEX(10_Lieux!$D:$D,U2224)=1,p_prio1,p_prio2)+IF(INDEX(10_Lieux!$D:$D,V2224)=1,p_prio1,p_prio2)+IF(K2224="Oui",p_tf,0)+p_hub*((INDEX(10_Lieux!$H:$H,U2224)="Hub")+(INDEX(10_Lieux!$H:$H,V2224)="Hub"))+IF(OR(INDEX(10_Lieux!$H:$H,U2224)="Premium",INDEX(10_Lieux!$H:$H,V2224)="Premium"),p_prem,0))</f>
        <v>85</v>
      </c>
      <c r="I2224" s="14" t="n">
        <f aca="false">ROUND(W2224*p_facteur,0)</f>
        <v>72</v>
      </c>
      <c r="J2224" s="14" t="str">
        <f aca="false">IF(X2224&lt;60,X2224&amp;" min",INT(X2224/60)&amp;" h"&amp;IF(MOD(X2224,60)=0,""," "&amp;TEXT(MOD(X2224,60),"00")))</f>
        <v>1 h</v>
      </c>
      <c r="K2224" s="14" t="str">
        <f aca="false">IF(S2224&lt;&gt;T2224,"Oui","Non")</f>
        <v>Oui</v>
      </c>
      <c r="L2224" s="14" t="str">
        <f aca="false">IF(AND(INDEX(10_Lieux!$B:$B,U2224)="Ville",INDEX(10_Lieux!$B:$B,V2224)="Ville"),"/chauffeur-prive/"&amp;INDEX(10_Lieux!$E:$E,U2224)&amp;"-"&amp;INDEX(10_Lieux!$E:$E,V2224)&amp;"/","/chauffeur-prive/"&amp;INDEX(10_Lieux!$E:$E,U2224)&amp;"/"&amp;INDEX(10_Lieux!$E:$E,V2224)&amp;"/")</f>
        <v>/chauffeur-prive/aeroport-geneve/megeve/</v>
      </c>
      <c r="M2224" s="14" t="str">
        <f aca="false">IFERROR(INDEX($L:$L,MATCH(B2224&amp;"|"&amp;A2224,$Z:$Z,0)),"—")</f>
        <v>/chauffeur-prive/megeve/aeroport-geneve/</v>
      </c>
      <c r="N2224" s="14" t="str">
        <f aca="false">IF(LEN("Chauffeur privé "&amp;INDEX(10_Lieux!$J:$J,U2224)&amp;" → "&amp;INDEX(10_Lieux!$J:$J,V2224)&amp;" | 24h/24")&gt;60,"Chauffeur privé "&amp;INDEX(10_Lieux!$J:$J,U2224)&amp;" → "&amp;INDEX(10_Lieux!$J:$J,V2224),"Chauffeur privé "&amp;INDEX(10_Lieux!$J:$J,U2224)&amp;" → "&amp;INDEX(10_Lieux!$J:$J,V2224)&amp;" | 24h/24")</f>
        <v>Chauffeur privé Aéroport de Genève → Megève | 24h/24</v>
      </c>
      <c r="O2224" s="14" t="n">
        <f aca="false">LEN(N2224)</f>
        <v>52</v>
      </c>
      <c r="P2224" s="14" t="str">
        <f aca="false">"Chauffeur privé "&amp;INDEX(10_Lieux!$K:$K,U2224)&amp;" vers "&amp;INDEX(10_Lieux!$L:$L,V2224)</f>
        <v>Chauffeur privé de l'aéroport de Genève vers Megève</v>
      </c>
      <c r="Q2224" s="14" t="str">
        <f aca="false">"Chauffeur privé "&amp;INDEX(10_Lieux!$K:$K,U2224)&amp;" vers "&amp;INDEX(10_Lieux!$L:$L,V2224)&amp;" : env. "&amp;I2224&amp;" km, "&amp;J2224&amp;" de route. Devis personnalisé, standard 24h/24 et 7j/7."</f>
        <v>Chauffeur privé de l'aéroport de Genève vers Megève : env. 72 km, 1 h de route. Devis personnalisé, standard 24h/24 et 7j/7.</v>
      </c>
      <c r="R2224" s="14" t="n">
        <f aca="false">LEN(Q2224)</f>
        <v>124</v>
      </c>
      <c r="S2224" s="14" t="str">
        <f aca="false">INDEX(10_Lieux!$C:$C,U2224)</f>
        <v>Suisse</v>
      </c>
      <c r="T2224" s="14" t="str">
        <f aca="false">INDEX(10_Lieux!$C:$C,V2224)</f>
        <v>France</v>
      </c>
      <c r="U2224" s="14" t="n">
        <f aca="false">MATCH(A2224,10_Lieux!$A:$A,0)</f>
        <v>182</v>
      </c>
      <c r="V2224" s="14" t="n">
        <f aca="false">MATCH(B2224,10_Lieux!$A:$A,0)</f>
        <v>20</v>
      </c>
      <c r="W2224" s="14" t="n">
        <f aca="false">ROUND(6371*2*ASIN(SQRT(SIN(RADIANS(INDEX(10_Lieux!$F:$F,V2224)-INDEX(10_Lieux!$F:$F,U2224))/2)^2+COS(RADIANS(INDEX(10_Lieux!$F:$F,U2224)))*COS(RADIANS(INDEX(10_Lieux!$F:$F,V2224)))*SIN(RADIANS(INDEX(10_Lieux!$G:$G,V2224)-INDEX(10_Lieux!$G:$G,U2224))/2)^2)),1)</f>
        <v>57.8</v>
      </c>
      <c r="X2224" s="14" t="n">
        <f aca="false">ROUND(I2224/IF(I2224&lt;p_seuil_vitesse,p_vit_lente,p_vit_rapide)*60/15,0)*15</f>
        <v>60</v>
      </c>
      <c r="Y2224" s="14" t="n">
        <f aca="false">MAX(IF(INDEX(10_Lieux!$B:$B,U2224)&lt;&gt;"Ville",INDEX(10_Lieux!$I:$I,U2224),0),IF(INDEX(10_Lieux!$B:$B,V2224)&lt;&gt;"Ville",INDEX(10_Lieux!$I:$I,V2224),0))</f>
        <v>500</v>
      </c>
      <c r="Z2224" s="14" t="str">
        <f aca="false">A2224&amp;"|"&amp;B2224</f>
        <v>Genève Aéroport|Megève</v>
      </c>
      <c r="AA2224" s="14" t="str">
        <f aca="false">IF(I2224&lt;p_local,"Local",IF(I2224&lt;p_vv_min,"Courte distance",IF(I2224&lt;p_tres_long,"Longue distance","Très longue distance")))</f>
        <v>Courte distance</v>
      </c>
    </row>
    <row r="2225" customFormat="false" ht="15" hidden="false" customHeight="true" outlineLevel="0" collapsed="false">
      <c r="A2225" s="14" t="s">
        <v>2409</v>
      </c>
      <c r="B2225" s="14" t="s">
        <v>2164</v>
      </c>
      <c r="C2225" s="14" t="s">
        <v>35</v>
      </c>
      <c r="D2225" s="14" t="s">
        <v>2394</v>
      </c>
      <c r="E2225" s="14" t="s">
        <v>2411</v>
      </c>
      <c r="F2225" s="15" t="s">
        <v>41</v>
      </c>
      <c r="G2225" s="14" t="str">
        <f aca="false">IF(I2225&lt;p_local,"Local → page infra",IF(H2225&gt;=p_ph1,"Phase 1",IF(H2225&gt;=p_ph2,"Phase 2","Phase 3")))</f>
        <v>Phase 1</v>
      </c>
      <c r="H2225" s="14" t="n">
        <f aca="false">IF(I2225&lt;p_local,0,IF(C2225="Aéroport → Aéroport",p_pts_plein,IF(Y2225&gt;0,IF(I2225&lt;=Y2225,p_pts_plein,IF(I2225&lt;=p_mult2*Y2225,p_pts_moyen,p_pts_r3)),IF(I2225&gt;=p_vv_min,p_pts_plein,IF(I2225&gt;=p_vv_moy,p_pts_moyen,p_pts_court))))+IF(INDEX(10_Lieux!$D:$D,U2225)=1,p_prio1,p_prio2)+IF(INDEX(10_Lieux!$D:$D,V2225)=1,p_prio1,p_prio2)+IF(K2225="Oui",p_tf,0)+p_hub*((INDEX(10_Lieux!$H:$H,U2225)="Hub")+(INDEX(10_Lieux!$H:$H,V2225)="Hub"))+IF(OR(INDEX(10_Lieux!$H:$H,U2225)="Premium",INDEX(10_Lieux!$H:$H,V2225)="Premium"),p_prem,0))</f>
        <v>85</v>
      </c>
      <c r="I2225" s="14" t="n">
        <f aca="false">ROUND(W2225*p_facteur,0)</f>
        <v>72</v>
      </c>
      <c r="J2225" s="14" t="str">
        <f aca="false">IF(X2225&lt;60,X2225&amp;" min",INT(X2225/60)&amp;" h"&amp;IF(MOD(X2225,60)=0,""," "&amp;TEXT(MOD(X2225,60),"00")))</f>
        <v>1 h</v>
      </c>
      <c r="K2225" s="14" t="str">
        <f aca="false">IF(S2225&lt;&gt;T2225,"Oui","Non")</f>
        <v>Oui</v>
      </c>
      <c r="L2225" s="14" t="str">
        <f aca="false">IF(AND(INDEX(10_Lieux!$B:$B,U2225)="Ville",INDEX(10_Lieux!$B:$B,V2225)="Ville"),"/chauffeur-prive/"&amp;INDEX(10_Lieux!$E:$E,U2225)&amp;"-"&amp;INDEX(10_Lieux!$E:$E,V2225)&amp;"/","/chauffeur-prive/"&amp;INDEX(10_Lieux!$E:$E,U2225)&amp;"/"&amp;INDEX(10_Lieux!$E:$E,V2225)&amp;"/")</f>
        <v>/chauffeur-prive/megeve/aeroport-geneve/</v>
      </c>
      <c r="M2225" s="14" t="str">
        <f aca="false">IFERROR(INDEX($L:$L,MATCH(B2225&amp;"|"&amp;A2225,$Z:$Z,0)),"—")</f>
        <v>/chauffeur-prive/aeroport-geneve/megeve/</v>
      </c>
      <c r="N2225" s="14" t="str">
        <f aca="false">IF(LEN("Chauffeur privé "&amp;INDEX(10_Lieux!$J:$J,U2225)&amp;" → "&amp;INDEX(10_Lieux!$J:$J,V2225)&amp;" | 24h/24")&gt;60,"Chauffeur privé "&amp;INDEX(10_Lieux!$J:$J,U2225)&amp;" → "&amp;INDEX(10_Lieux!$J:$J,V2225),"Chauffeur privé "&amp;INDEX(10_Lieux!$J:$J,U2225)&amp;" → "&amp;INDEX(10_Lieux!$J:$J,V2225)&amp;" | 24h/24")</f>
        <v>Chauffeur privé Megève → Aéroport de Genève | 24h/24</v>
      </c>
      <c r="O2225" s="14" t="n">
        <f aca="false">LEN(N2225)</f>
        <v>52</v>
      </c>
      <c r="P2225" s="14" t="str">
        <f aca="false">"Chauffeur privé "&amp;INDEX(10_Lieux!$K:$K,U2225)&amp;" vers "&amp;INDEX(10_Lieux!$L:$L,V2225)</f>
        <v>Chauffeur privé de Megève vers l'aéroport de Genève</v>
      </c>
      <c r="Q2225" s="14" t="str">
        <f aca="false">"Chauffeur privé "&amp;INDEX(10_Lieux!$K:$K,U2225)&amp;" vers "&amp;INDEX(10_Lieux!$L:$L,V2225)&amp;" : env. "&amp;I2225&amp;" km, "&amp;J2225&amp;" de route. Devis personnalisé, standard 24h/24 et 7j/7."</f>
        <v>Chauffeur privé de Megève vers l'aéroport de Genève : env. 72 km, 1 h de route. Devis personnalisé, standard 24h/24 et 7j/7.</v>
      </c>
      <c r="R2225" s="14" t="n">
        <f aca="false">LEN(Q2225)</f>
        <v>124</v>
      </c>
      <c r="S2225" s="14" t="str">
        <f aca="false">INDEX(10_Lieux!$C:$C,U2225)</f>
        <v>France</v>
      </c>
      <c r="T2225" s="14" t="str">
        <f aca="false">INDEX(10_Lieux!$C:$C,V2225)</f>
        <v>Suisse</v>
      </c>
      <c r="U2225" s="14" t="n">
        <f aca="false">MATCH(A2225,10_Lieux!$A:$A,0)</f>
        <v>20</v>
      </c>
      <c r="V2225" s="14" t="n">
        <f aca="false">MATCH(B2225,10_Lieux!$A:$A,0)</f>
        <v>182</v>
      </c>
      <c r="W2225" s="14" t="n">
        <f aca="false">ROUND(6371*2*ASIN(SQRT(SIN(RADIANS(INDEX(10_Lieux!$F:$F,V2225)-INDEX(10_Lieux!$F:$F,U2225))/2)^2+COS(RADIANS(INDEX(10_Lieux!$F:$F,U2225)))*COS(RADIANS(INDEX(10_Lieux!$F:$F,V2225)))*SIN(RADIANS(INDEX(10_Lieux!$G:$G,V2225)-INDEX(10_Lieux!$G:$G,U2225))/2)^2)),1)</f>
        <v>57.8</v>
      </c>
      <c r="X2225" s="14" t="n">
        <f aca="false">ROUND(I2225/IF(I2225&lt;p_seuil_vitesse,p_vit_lente,p_vit_rapide)*60/15,0)*15</f>
        <v>60</v>
      </c>
      <c r="Y2225" s="14" t="n">
        <f aca="false">MAX(IF(INDEX(10_Lieux!$B:$B,U2225)&lt;&gt;"Ville",INDEX(10_Lieux!$I:$I,U2225),0),IF(INDEX(10_Lieux!$B:$B,V2225)&lt;&gt;"Ville",INDEX(10_Lieux!$I:$I,V2225),0))</f>
        <v>500</v>
      </c>
      <c r="Z2225" s="14" t="str">
        <f aca="false">A2225&amp;"|"&amp;B2225</f>
        <v>Megève|Genève Aéroport</v>
      </c>
      <c r="AA2225" s="14" t="str">
        <f aca="false">IF(I2225&lt;p_local,"Local",IF(I2225&lt;p_vv_min,"Courte distance",IF(I2225&lt;p_tres_long,"Longue distance","Très longue distance")))</f>
        <v>Courte distance</v>
      </c>
    </row>
    <row r="2226" customFormat="false" ht="15" hidden="false" customHeight="true" outlineLevel="0" collapsed="false">
      <c r="A2226" s="14" t="s">
        <v>788</v>
      </c>
      <c r="B2226" s="14" t="s">
        <v>2409</v>
      </c>
      <c r="C2226" s="14" t="s">
        <v>34</v>
      </c>
      <c r="D2226" s="14" t="s">
        <v>2394</v>
      </c>
      <c r="E2226" s="14" t="s">
        <v>2412</v>
      </c>
      <c r="F2226" s="15" t="s">
        <v>41</v>
      </c>
      <c r="G2226" s="14" t="str">
        <f aca="false">IF(I2226&lt;p_local,"Local → page infra",IF(H2226&gt;=p_ph1,"Phase 1",IF(H2226&gt;=p_ph2,"Phase 2","Phase 3")))</f>
        <v>Phase 2</v>
      </c>
      <c r="H2226" s="14" t="n">
        <f aca="false">IF(I2226&lt;p_local,0,IF(C2226="Aéroport → Aéroport",p_pts_plein,IF(Y2226&gt;0,IF(I2226&lt;=Y2226,p_pts_plein,IF(I2226&lt;=p_mult2*Y2226,p_pts_moyen,p_pts_r3)),IF(I2226&gt;=p_vv_min,p_pts_plein,IF(I2226&gt;=p_vv_moy,p_pts_moyen,p_pts_court))))+IF(INDEX(10_Lieux!$D:$D,U2226)=1,p_prio1,p_prio2)+IF(INDEX(10_Lieux!$D:$D,V2226)=1,p_prio1,p_prio2)+IF(K2226="Oui",p_tf,0)+p_hub*((INDEX(10_Lieux!$H:$H,U2226)="Hub")+(INDEX(10_Lieux!$H:$H,V2226)="Hub"))+IF(OR(INDEX(10_Lieux!$H:$H,U2226)="Premium",INDEX(10_Lieux!$H:$H,V2226)="Premium"),p_prem,0))</f>
        <v>75</v>
      </c>
      <c r="I2226" s="14" t="n">
        <f aca="false">ROUND(W2226*p_facteur,0)</f>
        <v>150</v>
      </c>
      <c r="J2226" s="14" t="str">
        <f aca="false">IF(X2226&lt;60,X2226&amp;" min",INT(X2226/60)&amp;" h"&amp;IF(MOD(X2226,60)=0,""," "&amp;TEXT(MOD(X2226,60),"00")))</f>
        <v>1 h 30</v>
      </c>
      <c r="K2226" s="14" t="str">
        <f aca="false">IF(S2226&lt;&gt;T2226,"Oui","Non")</f>
        <v>Non</v>
      </c>
      <c r="L2226" s="14" t="str">
        <f aca="false">IF(AND(INDEX(10_Lieux!$B:$B,U2226)="Ville",INDEX(10_Lieux!$B:$B,V2226)="Ville"),"/chauffeur-prive/"&amp;INDEX(10_Lieux!$E:$E,U2226)&amp;"-"&amp;INDEX(10_Lieux!$E:$E,V2226)&amp;"/","/chauffeur-prive/"&amp;INDEX(10_Lieux!$E:$E,U2226)&amp;"/"&amp;INDEX(10_Lieux!$E:$E,V2226)&amp;"/")</f>
        <v>/chauffeur-prive/aeroport-lyon-saint-exupery/megeve/</v>
      </c>
      <c r="M2226" s="14" t="str">
        <f aca="false">IFERROR(INDEX($L:$L,MATCH(B2226&amp;"|"&amp;A2226,$Z:$Z,0)),"—")</f>
        <v>/chauffeur-prive/megeve/aeroport-lyon-saint-exupery/</v>
      </c>
      <c r="N2226" s="14" t="str">
        <f aca="false">IF(LEN("Chauffeur privé "&amp;INDEX(10_Lieux!$J:$J,U2226)&amp;" → "&amp;INDEX(10_Lieux!$J:$J,V2226)&amp;" | 24h/24")&gt;60,"Chauffeur privé "&amp;INDEX(10_Lieux!$J:$J,U2226)&amp;" → "&amp;INDEX(10_Lieux!$J:$J,V2226),"Chauffeur privé "&amp;INDEX(10_Lieux!$J:$J,U2226)&amp;" → "&amp;INDEX(10_Lieux!$J:$J,V2226)&amp;" | 24h/24")</f>
        <v>Chauffeur privé Aéroport Lyon-Saint-Exupéry → Megève</v>
      </c>
      <c r="O2226" s="14" t="n">
        <f aca="false">LEN(N2226)</f>
        <v>52</v>
      </c>
      <c r="P2226" s="14" t="str">
        <f aca="false">"Chauffeur privé "&amp;INDEX(10_Lieux!$K:$K,U2226)&amp;" vers "&amp;INDEX(10_Lieux!$L:$L,V2226)</f>
        <v>Chauffeur privé de l'aéroport Lyon-Saint-Exupéry vers Megève</v>
      </c>
      <c r="Q2226" s="14" t="str">
        <f aca="false">"Chauffeur privé "&amp;INDEX(10_Lieux!$K:$K,U2226)&amp;" vers "&amp;INDEX(10_Lieux!$L:$L,V2226)&amp;" : env. "&amp;I2226&amp;" km, "&amp;J2226&amp;" de route. Devis personnalisé, standard 24h/24 et 7j/7."</f>
        <v>Chauffeur privé de l'aéroport Lyon-Saint-Exupéry vers Megève : env. 150 km, 1 h 30 de route. Devis personnalisé, standard 24h/24 et 7j/7.</v>
      </c>
      <c r="R2226" s="14" t="n">
        <f aca="false">LEN(Q2226)</f>
        <v>137</v>
      </c>
      <c r="S2226" s="14" t="str">
        <f aca="false">INDEX(10_Lieux!$C:$C,U2226)</f>
        <v>France</v>
      </c>
      <c r="T2226" s="14" t="str">
        <f aca="false">INDEX(10_Lieux!$C:$C,V2226)</f>
        <v>France</v>
      </c>
      <c r="U2226" s="14" t="n">
        <f aca="false">MATCH(A2226,10_Lieux!$A:$A,0)</f>
        <v>136</v>
      </c>
      <c r="V2226" s="14" t="n">
        <f aca="false">MATCH(B2226,10_Lieux!$A:$A,0)</f>
        <v>20</v>
      </c>
      <c r="W2226" s="14" t="n">
        <f aca="false">ROUND(6371*2*ASIN(SQRT(SIN(RADIANS(INDEX(10_Lieux!$F:$F,V2226)-INDEX(10_Lieux!$F:$F,U2226))/2)^2+COS(RADIANS(INDEX(10_Lieux!$F:$F,U2226)))*COS(RADIANS(INDEX(10_Lieux!$F:$F,V2226)))*SIN(RADIANS(INDEX(10_Lieux!$G:$G,V2226)-INDEX(10_Lieux!$G:$G,U2226))/2)^2)),1)</f>
        <v>120.1</v>
      </c>
      <c r="X2226" s="14" t="n">
        <f aca="false">ROUND(I2226/IF(I2226&lt;p_seuil_vitesse,p_vit_lente,p_vit_rapide)*60/15,0)*15</f>
        <v>90</v>
      </c>
      <c r="Y2226" s="14" t="n">
        <f aca="false">MAX(IF(INDEX(10_Lieux!$B:$B,U2226)&lt;&gt;"Ville",INDEX(10_Lieux!$I:$I,U2226),0),IF(INDEX(10_Lieux!$B:$B,V2226)&lt;&gt;"Ville",INDEX(10_Lieux!$I:$I,V2226),0))</f>
        <v>500</v>
      </c>
      <c r="Z2226" s="14" t="str">
        <f aca="false">A2226&amp;"|"&amp;B2226</f>
        <v>Lyon-Saint-Exupéry|Megève</v>
      </c>
      <c r="AA2226" s="14" t="str">
        <f aca="false">IF(I2226&lt;p_local,"Local",IF(I2226&lt;p_vv_min,"Courte distance",IF(I2226&lt;p_tres_long,"Longue distance","Très longue distance")))</f>
        <v>Longue distance</v>
      </c>
    </row>
    <row r="2227" customFormat="false" ht="15" hidden="false" customHeight="true" outlineLevel="0" collapsed="false">
      <c r="A2227" s="14" t="s">
        <v>2409</v>
      </c>
      <c r="B2227" s="14" t="s">
        <v>788</v>
      </c>
      <c r="C2227" s="14" t="s">
        <v>35</v>
      </c>
      <c r="D2227" s="14" t="s">
        <v>2394</v>
      </c>
      <c r="E2227" s="14" t="s">
        <v>2413</v>
      </c>
      <c r="F2227" s="15" t="s">
        <v>41</v>
      </c>
      <c r="G2227" s="14" t="str">
        <f aca="false">IF(I2227&lt;p_local,"Local → page infra",IF(H2227&gt;=p_ph1,"Phase 1",IF(H2227&gt;=p_ph2,"Phase 2","Phase 3")))</f>
        <v>Phase 2</v>
      </c>
      <c r="H2227" s="14" t="n">
        <f aca="false">IF(I2227&lt;p_local,0,IF(C2227="Aéroport → Aéroport",p_pts_plein,IF(Y2227&gt;0,IF(I2227&lt;=Y2227,p_pts_plein,IF(I2227&lt;=p_mult2*Y2227,p_pts_moyen,p_pts_r3)),IF(I2227&gt;=p_vv_min,p_pts_plein,IF(I2227&gt;=p_vv_moy,p_pts_moyen,p_pts_court))))+IF(INDEX(10_Lieux!$D:$D,U2227)=1,p_prio1,p_prio2)+IF(INDEX(10_Lieux!$D:$D,V2227)=1,p_prio1,p_prio2)+IF(K2227="Oui",p_tf,0)+p_hub*((INDEX(10_Lieux!$H:$H,U2227)="Hub")+(INDEX(10_Lieux!$H:$H,V2227)="Hub"))+IF(OR(INDEX(10_Lieux!$H:$H,U2227)="Premium",INDEX(10_Lieux!$H:$H,V2227)="Premium"),p_prem,0))</f>
        <v>75</v>
      </c>
      <c r="I2227" s="14" t="n">
        <f aca="false">ROUND(W2227*p_facteur,0)</f>
        <v>150</v>
      </c>
      <c r="J2227" s="14" t="str">
        <f aca="false">IF(X2227&lt;60,X2227&amp;" min",INT(X2227/60)&amp;" h"&amp;IF(MOD(X2227,60)=0,""," "&amp;TEXT(MOD(X2227,60),"00")))</f>
        <v>1 h 30</v>
      </c>
      <c r="K2227" s="14" t="str">
        <f aca="false">IF(S2227&lt;&gt;T2227,"Oui","Non")</f>
        <v>Non</v>
      </c>
      <c r="L2227" s="14" t="str">
        <f aca="false">IF(AND(INDEX(10_Lieux!$B:$B,U2227)="Ville",INDEX(10_Lieux!$B:$B,V2227)="Ville"),"/chauffeur-prive/"&amp;INDEX(10_Lieux!$E:$E,U2227)&amp;"-"&amp;INDEX(10_Lieux!$E:$E,V2227)&amp;"/","/chauffeur-prive/"&amp;INDEX(10_Lieux!$E:$E,U2227)&amp;"/"&amp;INDEX(10_Lieux!$E:$E,V2227)&amp;"/")</f>
        <v>/chauffeur-prive/megeve/aeroport-lyon-saint-exupery/</v>
      </c>
      <c r="M2227" s="14" t="str">
        <f aca="false">IFERROR(INDEX($L:$L,MATCH(B2227&amp;"|"&amp;A2227,$Z:$Z,0)),"—")</f>
        <v>/chauffeur-prive/aeroport-lyon-saint-exupery/megeve/</v>
      </c>
      <c r="N2227" s="14" t="str">
        <f aca="false">IF(LEN("Chauffeur privé "&amp;INDEX(10_Lieux!$J:$J,U2227)&amp;" → "&amp;INDEX(10_Lieux!$J:$J,V2227)&amp;" | 24h/24")&gt;60,"Chauffeur privé "&amp;INDEX(10_Lieux!$J:$J,U2227)&amp;" → "&amp;INDEX(10_Lieux!$J:$J,V2227),"Chauffeur privé "&amp;INDEX(10_Lieux!$J:$J,U2227)&amp;" → "&amp;INDEX(10_Lieux!$J:$J,V2227)&amp;" | 24h/24")</f>
        <v>Chauffeur privé Megève → Aéroport Lyon-Saint-Exupéry</v>
      </c>
      <c r="O2227" s="14" t="n">
        <f aca="false">LEN(N2227)</f>
        <v>52</v>
      </c>
      <c r="P2227" s="14" t="str">
        <f aca="false">"Chauffeur privé "&amp;INDEX(10_Lieux!$K:$K,U2227)&amp;" vers "&amp;INDEX(10_Lieux!$L:$L,V2227)</f>
        <v>Chauffeur privé de Megève vers l'aéroport Lyon-Saint-Exupéry</v>
      </c>
      <c r="Q2227" s="14" t="str">
        <f aca="false">"Chauffeur privé "&amp;INDEX(10_Lieux!$K:$K,U2227)&amp;" vers "&amp;INDEX(10_Lieux!$L:$L,V2227)&amp;" : env. "&amp;I2227&amp;" km, "&amp;J2227&amp;" de route. Devis personnalisé, standard 24h/24 et 7j/7."</f>
        <v>Chauffeur privé de Megève vers l'aéroport Lyon-Saint-Exupéry : env. 150 km, 1 h 30 de route. Devis personnalisé, standard 24h/24 et 7j/7.</v>
      </c>
      <c r="R2227" s="14" t="n">
        <f aca="false">LEN(Q2227)</f>
        <v>137</v>
      </c>
      <c r="S2227" s="14" t="str">
        <f aca="false">INDEX(10_Lieux!$C:$C,U2227)</f>
        <v>France</v>
      </c>
      <c r="T2227" s="14" t="str">
        <f aca="false">INDEX(10_Lieux!$C:$C,V2227)</f>
        <v>France</v>
      </c>
      <c r="U2227" s="14" t="n">
        <f aca="false">MATCH(A2227,10_Lieux!$A:$A,0)</f>
        <v>20</v>
      </c>
      <c r="V2227" s="14" t="n">
        <f aca="false">MATCH(B2227,10_Lieux!$A:$A,0)</f>
        <v>136</v>
      </c>
      <c r="W2227" s="14" t="n">
        <f aca="false">ROUND(6371*2*ASIN(SQRT(SIN(RADIANS(INDEX(10_Lieux!$F:$F,V2227)-INDEX(10_Lieux!$F:$F,U2227))/2)^2+COS(RADIANS(INDEX(10_Lieux!$F:$F,U2227)))*COS(RADIANS(INDEX(10_Lieux!$F:$F,V2227)))*SIN(RADIANS(INDEX(10_Lieux!$G:$G,V2227)-INDEX(10_Lieux!$G:$G,U2227))/2)^2)),1)</f>
        <v>120.1</v>
      </c>
      <c r="X2227" s="14" t="n">
        <f aca="false">ROUND(I2227/IF(I2227&lt;p_seuil_vitesse,p_vit_lente,p_vit_rapide)*60/15,0)*15</f>
        <v>90</v>
      </c>
      <c r="Y2227" s="14" t="n">
        <f aca="false">MAX(IF(INDEX(10_Lieux!$B:$B,U2227)&lt;&gt;"Ville",INDEX(10_Lieux!$I:$I,U2227),0),IF(INDEX(10_Lieux!$B:$B,V2227)&lt;&gt;"Ville",INDEX(10_Lieux!$I:$I,V2227),0))</f>
        <v>500</v>
      </c>
      <c r="Z2227" s="14" t="str">
        <f aca="false">A2227&amp;"|"&amp;B2227</f>
        <v>Megève|Lyon-Saint-Exupéry</v>
      </c>
      <c r="AA2227" s="14" t="str">
        <f aca="false">IF(I2227&lt;p_local,"Local",IF(I2227&lt;p_vv_min,"Courte distance",IF(I2227&lt;p_tres_long,"Longue distance","Très longue distance")))</f>
        <v>Longue distance</v>
      </c>
    </row>
    <row r="2228" customFormat="false" ht="15" hidden="false" customHeight="true" outlineLevel="0" collapsed="false">
      <c r="A2228" s="14" t="s">
        <v>878</v>
      </c>
      <c r="B2228" s="14" t="s">
        <v>2409</v>
      </c>
      <c r="C2228" s="14" t="s">
        <v>34</v>
      </c>
      <c r="D2228" s="14" t="s">
        <v>2394</v>
      </c>
      <c r="E2228" s="14" t="s">
        <v>2414</v>
      </c>
      <c r="F2228" s="15" t="s">
        <v>41</v>
      </c>
      <c r="G2228" s="14" t="str">
        <f aca="false">IF(I2228&lt;p_local,"Local → page infra",IF(H2228&gt;=p_ph1,"Phase 1",IF(H2228&gt;=p_ph2,"Phase 2","Phase 3")))</f>
        <v>Phase 2</v>
      </c>
      <c r="H2228" s="14" t="n">
        <f aca="false">IF(I2228&lt;p_local,0,IF(C2228="Aéroport → Aéroport",p_pts_plein,IF(Y2228&gt;0,IF(I2228&lt;=Y2228,p_pts_plein,IF(I2228&lt;=p_mult2*Y2228,p_pts_moyen,p_pts_r3)),IF(I2228&gt;=p_vv_min,p_pts_plein,IF(I2228&gt;=p_vv_moy,p_pts_moyen,p_pts_court))))+IF(INDEX(10_Lieux!$D:$D,U2228)=1,p_prio1,p_prio2)+IF(INDEX(10_Lieux!$D:$D,V2228)=1,p_prio1,p_prio2)+IF(K2228="Oui",p_tf,0)+p_hub*((INDEX(10_Lieux!$H:$H,U2228)="Hub")+(INDEX(10_Lieux!$H:$H,V2228)="Hub"))+IF(OR(INDEX(10_Lieux!$H:$H,U2228)="Premium",INDEX(10_Lieux!$H:$H,V2228)="Premium"),p_prem,0))</f>
        <v>65</v>
      </c>
      <c r="I2228" s="14" t="n">
        <f aca="false">ROUND(W2228*p_facteur,0)</f>
        <v>78</v>
      </c>
      <c r="J2228" s="14" t="str">
        <f aca="false">IF(X2228&lt;60,X2228&amp;" min",INT(X2228/60)&amp;" h"&amp;IF(MOD(X2228,60)=0,""," "&amp;TEXT(MOD(X2228,60),"00")))</f>
        <v>1 h</v>
      </c>
      <c r="K2228" s="14" t="str">
        <f aca="false">IF(S2228&lt;&gt;T2228,"Oui","Non")</f>
        <v>Non</v>
      </c>
      <c r="L2228" s="14" t="str">
        <f aca="false">IF(AND(INDEX(10_Lieux!$B:$B,U2228)="Ville",INDEX(10_Lieux!$B:$B,V2228)="Ville"),"/chauffeur-prive/"&amp;INDEX(10_Lieux!$E:$E,U2228)&amp;"-"&amp;INDEX(10_Lieux!$E:$E,V2228)&amp;"/","/chauffeur-prive/"&amp;INDEX(10_Lieux!$E:$E,U2228)&amp;"/"&amp;INDEX(10_Lieux!$E:$E,V2228)&amp;"/")</f>
        <v>/chauffeur-prive/aeroport-chambery-savoie-mont-blanc/megeve/</v>
      </c>
      <c r="M2228" s="14" t="str">
        <f aca="false">IFERROR(INDEX($L:$L,MATCH(B2228&amp;"|"&amp;A2228,$Z:$Z,0)),"—")</f>
        <v>/chauffeur-prive/megeve/aeroport-chambery-savoie-mont-blanc/</v>
      </c>
      <c r="N2228" s="14" t="str">
        <f aca="false">IF(LEN("Chauffeur privé "&amp;INDEX(10_Lieux!$J:$J,U2228)&amp;" → "&amp;INDEX(10_Lieux!$J:$J,V2228)&amp;" | 24h/24")&gt;60,"Chauffeur privé "&amp;INDEX(10_Lieux!$J:$J,U2228)&amp;" → "&amp;INDEX(10_Lieux!$J:$J,V2228),"Chauffeur privé "&amp;INDEX(10_Lieux!$J:$J,U2228)&amp;" → "&amp;INDEX(10_Lieux!$J:$J,V2228)&amp;" | 24h/24")</f>
        <v>Chauffeur privé Aéroport de Chambéry → Megève | 24h/24</v>
      </c>
      <c r="O2228" s="14" t="n">
        <f aca="false">LEN(N2228)</f>
        <v>54</v>
      </c>
      <c r="P2228" s="14" t="str">
        <f aca="false">"Chauffeur privé "&amp;INDEX(10_Lieux!$K:$K,U2228)&amp;" vers "&amp;INDEX(10_Lieux!$L:$L,V2228)</f>
        <v>Chauffeur privé de l'aéroport de Chambéry vers Megève</v>
      </c>
      <c r="Q2228" s="14" t="str">
        <f aca="false">"Chauffeur privé "&amp;INDEX(10_Lieux!$K:$K,U2228)&amp;" vers "&amp;INDEX(10_Lieux!$L:$L,V2228)&amp;" : env. "&amp;I2228&amp;" km, "&amp;J2228&amp;" de route. Devis personnalisé, standard 24h/24 et 7j/7."</f>
        <v>Chauffeur privé de l'aéroport de Chambéry vers Megève : env. 78 km, 1 h de route. Devis personnalisé, standard 24h/24 et 7j/7.</v>
      </c>
      <c r="R2228" s="14" t="n">
        <f aca="false">LEN(Q2228)</f>
        <v>126</v>
      </c>
      <c r="S2228" s="14" t="str">
        <f aca="false">INDEX(10_Lieux!$C:$C,U2228)</f>
        <v>France</v>
      </c>
      <c r="T2228" s="14" t="str">
        <f aca="false">INDEX(10_Lieux!$C:$C,V2228)</f>
        <v>France</v>
      </c>
      <c r="U2228" s="14" t="n">
        <f aca="false">MATCH(A2228,10_Lieux!$A:$A,0)</f>
        <v>138</v>
      </c>
      <c r="V2228" s="14" t="n">
        <f aca="false">MATCH(B2228,10_Lieux!$A:$A,0)</f>
        <v>20</v>
      </c>
      <c r="W2228" s="14" t="n">
        <f aca="false">ROUND(6371*2*ASIN(SQRT(SIN(RADIANS(INDEX(10_Lieux!$F:$F,V2228)-INDEX(10_Lieux!$F:$F,U2228))/2)^2+COS(RADIANS(INDEX(10_Lieux!$F:$F,U2228)))*COS(RADIANS(INDEX(10_Lieux!$F:$F,V2228)))*SIN(RADIANS(INDEX(10_Lieux!$G:$G,V2228)-INDEX(10_Lieux!$G:$G,U2228))/2)^2)),1)</f>
        <v>62.2</v>
      </c>
      <c r="X2228" s="14" t="n">
        <f aca="false">ROUND(I2228/IF(I2228&lt;p_seuil_vitesse,p_vit_lente,p_vit_rapide)*60/15,0)*15</f>
        <v>60</v>
      </c>
      <c r="Y2228" s="14" t="n">
        <f aca="false">MAX(IF(INDEX(10_Lieux!$B:$B,U2228)&lt;&gt;"Ville",INDEX(10_Lieux!$I:$I,U2228),0),IF(INDEX(10_Lieux!$B:$B,V2228)&lt;&gt;"Ville",INDEX(10_Lieux!$I:$I,V2228),0))</f>
        <v>250</v>
      </c>
      <c r="Z2228" s="14" t="str">
        <f aca="false">A2228&amp;"|"&amp;B2228</f>
        <v>Chambéry Savoie Mont Blanc|Megève</v>
      </c>
      <c r="AA2228" s="14" t="str">
        <f aca="false">IF(I2228&lt;p_local,"Local",IF(I2228&lt;p_vv_min,"Courte distance",IF(I2228&lt;p_tres_long,"Longue distance","Très longue distance")))</f>
        <v>Courte distance</v>
      </c>
    </row>
    <row r="2229" customFormat="false" ht="15" hidden="false" customHeight="true" outlineLevel="0" collapsed="false">
      <c r="A2229" s="14" t="s">
        <v>2409</v>
      </c>
      <c r="B2229" s="14" t="s">
        <v>878</v>
      </c>
      <c r="C2229" s="14" t="s">
        <v>35</v>
      </c>
      <c r="D2229" s="14" t="s">
        <v>2394</v>
      </c>
      <c r="E2229" s="14" t="s">
        <v>2415</v>
      </c>
      <c r="F2229" s="15" t="s">
        <v>41</v>
      </c>
      <c r="G2229" s="14" t="str">
        <f aca="false">IF(I2229&lt;p_local,"Local → page infra",IF(H2229&gt;=p_ph1,"Phase 1",IF(H2229&gt;=p_ph2,"Phase 2","Phase 3")))</f>
        <v>Phase 2</v>
      </c>
      <c r="H2229" s="14" t="n">
        <f aca="false">IF(I2229&lt;p_local,0,IF(C2229="Aéroport → Aéroport",p_pts_plein,IF(Y2229&gt;0,IF(I2229&lt;=Y2229,p_pts_plein,IF(I2229&lt;=p_mult2*Y2229,p_pts_moyen,p_pts_r3)),IF(I2229&gt;=p_vv_min,p_pts_plein,IF(I2229&gt;=p_vv_moy,p_pts_moyen,p_pts_court))))+IF(INDEX(10_Lieux!$D:$D,U2229)=1,p_prio1,p_prio2)+IF(INDEX(10_Lieux!$D:$D,V2229)=1,p_prio1,p_prio2)+IF(K2229="Oui",p_tf,0)+p_hub*((INDEX(10_Lieux!$H:$H,U2229)="Hub")+(INDEX(10_Lieux!$H:$H,V2229)="Hub"))+IF(OR(INDEX(10_Lieux!$H:$H,U2229)="Premium",INDEX(10_Lieux!$H:$H,V2229)="Premium"),p_prem,0))</f>
        <v>65</v>
      </c>
      <c r="I2229" s="14" t="n">
        <f aca="false">ROUND(W2229*p_facteur,0)</f>
        <v>78</v>
      </c>
      <c r="J2229" s="14" t="str">
        <f aca="false">IF(X2229&lt;60,X2229&amp;" min",INT(X2229/60)&amp;" h"&amp;IF(MOD(X2229,60)=0,""," "&amp;TEXT(MOD(X2229,60),"00")))</f>
        <v>1 h</v>
      </c>
      <c r="K2229" s="14" t="str">
        <f aca="false">IF(S2229&lt;&gt;T2229,"Oui","Non")</f>
        <v>Non</v>
      </c>
      <c r="L2229" s="14" t="str">
        <f aca="false">IF(AND(INDEX(10_Lieux!$B:$B,U2229)="Ville",INDEX(10_Lieux!$B:$B,V2229)="Ville"),"/chauffeur-prive/"&amp;INDEX(10_Lieux!$E:$E,U2229)&amp;"-"&amp;INDEX(10_Lieux!$E:$E,V2229)&amp;"/","/chauffeur-prive/"&amp;INDEX(10_Lieux!$E:$E,U2229)&amp;"/"&amp;INDEX(10_Lieux!$E:$E,V2229)&amp;"/")</f>
        <v>/chauffeur-prive/megeve/aeroport-chambery-savoie-mont-blanc/</v>
      </c>
      <c r="M2229" s="14" t="str">
        <f aca="false">IFERROR(INDEX($L:$L,MATCH(B2229&amp;"|"&amp;A2229,$Z:$Z,0)),"—")</f>
        <v>/chauffeur-prive/aeroport-chambery-savoie-mont-blanc/megeve/</v>
      </c>
      <c r="N2229" s="14" t="str">
        <f aca="false">IF(LEN("Chauffeur privé "&amp;INDEX(10_Lieux!$J:$J,U2229)&amp;" → "&amp;INDEX(10_Lieux!$J:$J,V2229)&amp;" | 24h/24")&gt;60,"Chauffeur privé "&amp;INDEX(10_Lieux!$J:$J,U2229)&amp;" → "&amp;INDEX(10_Lieux!$J:$J,V2229),"Chauffeur privé "&amp;INDEX(10_Lieux!$J:$J,U2229)&amp;" → "&amp;INDEX(10_Lieux!$J:$J,V2229)&amp;" | 24h/24")</f>
        <v>Chauffeur privé Megève → Aéroport de Chambéry | 24h/24</v>
      </c>
      <c r="O2229" s="14" t="n">
        <f aca="false">LEN(N2229)</f>
        <v>54</v>
      </c>
      <c r="P2229" s="14" t="str">
        <f aca="false">"Chauffeur privé "&amp;INDEX(10_Lieux!$K:$K,U2229)&amp;" vers "&amp;INDEX(10_Lieux!$L:$L,V2229)</f>
        <v>Chauffeur privé de Megève vers l'aéroport de Chambéry</v>
      </c>
      <c r="Q2229" s="14" t="str">
        <f aca="false">"Chauffeur privé "&amp;INDEX(10_Lieux!$K:$K,U2229)&amp;" vers "&amp;INDEX(10_Lieux!$L:$L,V2229)&amp;" : env. "&amp;I2229&amp;" km, "&amp;J2229&amp;" de route. Devis personnalisé, standard 24h/24 et 7j/7."</f>
        <v>Chauffeur privé de Megève vers l'aéroport de Chambéry : env. 78 km, 1 h de route. Devis personnalisé, standard 24h/24 et 7j/7.</v>
      </c>
      <c r="R2229" s="14" t="n">
        <f aca="false">LEN(Q2229)</f>
        <v>126</v>
      </c>
      <c r="S2229" s="14" t="str">
        <f aca="false">INDEX(10_Lieux!$C:$C,U2229)</f>
        <v>France</v>
      </c>
      <c r="T2229" s="14" t="str">
        <f aca="false">INDEX(10_Lieux!$C:$C,V2229)</f>
        <v>France</v>
      </c>
      <c r="U2229" s="14" t="n">
        <f aca="false">MATCH(A2229,10_Lieux!$A:$A,0)</f>
        <v>20</v>
      </c>
      <c r="V2229" s="14" t="n">
        <f aca="false">MATCH(B2229,10_Lieux!$A:$A,0)</f>
        <v>138</v>
      </c>
      <c r="W2229" s="14" t="n">
        <f aca="false">ROUND(6371*2*ASIN(SQRT(SIN(RADIANS(INDEX(10_Lieux!$F:$F,V2229)-INDEX(10_Lieux!$F:$F,U2229))/2)^2+COS(RADIANS(INDEX(10_Lieux!$F:$F,U2229)))*COS(RADIANS(INDEX(10_Lieux!$F:$F,V2229)))*SIN(RADIANS(INDEX(10_Lieux!$G:$G,V2229)-INDEX(10_Lieux!$G:$G,U2229))/2)^2)),1)</f>
        <v>62.2</v>
      </c>
      <c r="X2229" s="14" t="n">
        <f aca="false">ROUND(I2229/IF(I2229&lt;p_seuil_vitesse,p_vit_lente,p_vit_rapide)*60/15,0)*15</f>
        <v>60</v>
      </c>
      <c r="Y2229" s="14" t="n">
        <f aca="false">MAX(IF(INDEX(10_Lieux!$B:$B,U2229)&lt;&gt;"Ville",INDEX(10_Lieux!$I:$I,U2229),0),IF(INDEX(10_Lieux!$B:$B,V2229)&lt;&gt;"Ville",INDEX(10_Lieux!$I:$I,V2229),0))</f>
        <v>250</v>
      </c>
      <c r="Z2229" s="14" t="str">
        <f aca="false">A2229&amp;"|"&amp;B2229</f>
        <v>Megève|Chambéry Savoie Mont Blanc</v>
      </c>
      <c r="AA2229" s="14" t="str">
        <f aca="false">IF(I2229&lt;p_local,"Local",IF(I2229&lt;p_vv_min,"Courte distance",IF(I2229&lt;p_tres_long,"Longue distance","Très longue distance")))</f>
        <v>Courte distance</v>
      </c>
    </row>
    <row r="2230" customFormat="false" ht="15" hidden="false" customHeight="true" outlineLevel="0" collapsed="false">
      <c r="A2230" s="14" t="s">
        <v>2254</v>
      </c>
      <c r="B2230" s="14" t="s">
        <v>2409</v>
      </c>
      <c r="C2230" s="14" t="s">
        <v>34</v>
      </c>
      <c r="D2230" s="14" t="s">
        <v>2394</v>
      </c>
      <c r="E2230" s="14" t="s">
        <v>2416</v>
      </c>
      <c r="F2230" s="15" t="s">
        <v>41</v>
      </c>
      <c r="G2230" s="14" t="str">
        <f aca="false">IF(I2230&lt;p_local,"Local → page infra",IF(H2230&gt;=p_ph1,"Phase 1",IF(H2230&gt;=p_ph2,"Phase 2","Phase 3")))</f>
        <v>Phase 2</v>
      </c>
      <c r="H2230" s="14" t="n">
        <f aca="false">IF(I2230&lt;p_local,0,IF(C2230="Aéroport → Aéroport",p_pts_plein,IF(Y2230&gt;0,IF(I2230&lt;=Y2230,p_pts_plein,IF(I2230&lt;=p_mult2*Y2230,p_pts_moyen,p_pts_r3)),IF(I2230&gt;=p_vv_min,p_pts_plein,IF(I2230&gt;=p_vv_moy,p_pts_moyen,p_pts_court))))+IF(INDEX(10_Lieux!$D:$D,U2230)=1,p_prio1,p_prio2)+IF(INDEX(10_Lieux!$D:$D,V2230)=1,p_prio1,p_prio2)+IF(K2230="Oui",p_tf,0)+p_hub*((INDEX(10_Lieux!$H:$H,U2230)="Hub")+(INDEX(10_Lieux!$H:$H,V2230)="Hub"))+IF(OR(INDEX(10_Lieux!$H:$H,U2230)="Premium",INDEX(10_Lieux!$H:$H,V2230)="Premium"),p_prem,0))</f>
        <v>75</v>
      </c>
      <c r="I2230" s="14" t="n">
        <f aca="false">ROUND(W2230*p_facteur,0)</f>
        <v>85</v>
      </c>
      <c r="J2230" s="14" t="str">
        <f aca="false">IF(X2230&lt;60,X2230&amp;" min",INT(X2230/60)&amp;" h"&amp;IF(MOD(X2230,60)=0,""," "&amp;TEXT(MOD(X2230,60),"00")))</f>
        <v>1 h 15</v>
      </c>
      <c r="K2230" s="14" t="str">
        <f aca="false">IF(S2230&lt;&gt;T2230,"Oui","Non")</f>
        <v>Oui</v>
      </c>
      <c r="L2230" s="14" t="str">
        <f aca="false">IF(AND(INDEX(10_Lieux!$B:$B,U2230)="Ville",INDEX(10_Lieux!$B:$B,V2230)="Ville"),"/chauffeur-prive/"&amp;INDEX(10_Lieux!$E:$E,U2230)&amp;"-"&amp;INDEX(10_Lieux!$E:$E,V2230)&amp;"/","/chauffeur-prive/"&amp;INDEX(10_Lieux!$E:$E,U2230)&amp;"/"&amp;INDEX(10_Lieux!$E:$E,V2230)&amp;"/")</f>
        <v>/chauffeur-prive/aeroport-sion/megeve/</v>
      </c>
      <c r="M2230" s="14" t="str">
        <f aca="false">IFERROR(INDEX($L:$L,MATCH(B2230&amp;"|"&amp;A2230,$Z:$Z,0)),"—")</f>
        <v>/chauffeur-prive/megeve/aeroport-sion/</v>
      </c>
      <c r="N2230" s="14" t="str">
        <f aca="false">IF(LEN("Chauffeur privé "&amp;INDEX(10_Lieux!$J:$J,U2230)&amp;" → "&amp;INDEX(10_Lieux!$J:$J,V2230)&amp;" | 24h/24")&gt;60,"Chauffeur privé "&amp;INDEX(10_Lieux!$J:$J,U2230)&amp;" → "&amp;INDEX(10_Lieux!$J:$J,V2230),"Chauffeur privé "&amp;INDEX(10_Lieux!$J:$J,U2230)&amp;" → "&amp;INDEX(10_Lieux!$J:$J,V2230)&amp;" | 24h/24")</f>
        <v>Chauffeur privé Aéroport de Sion → Megève | 24h/24</v>
      </c>
      <c r="O2230" s="14" t="n">
        <f aca="false">LEN(N2230)</f>
        <v>50</v>
      </c>
      <c r="P2230" s="14" t="str">
        <f aca="false">"Chauffeur privé "&amp;INDEX(10_Lieux!$K:$K,U2230)&amp;" vers "&amp;INDEX(10_Lieux!$L:$L,V2230)</f>
        <v>Chauffeur privé de l'aéroport de Sion vers Megève</v>
      </c>
      <c r="Q2230" s="14" t="str">
        <f aca="false">"Chauffeur privé "&amp;INDEX(10_Lieux!$K:$K,U2230)&amp;" vers "&amp;INDEX(10_Lieux!$L:$L,V2230)&amp;" : env. "&amp;I2230&amp;" km, "&amp;J2230&amp;" de route. Devis personnalisé, standard 24h/24 et 7j/7."</f>
        <v>Chauffeur privé de l'aéroport de Sion vers Megève : env. 85 km, 1 h 15 de route. Devis personnalisé, standard 24h/24 et 7j/7.</v>
      </c>
      <c r="R2230" s="14" t="n">
        <f aca="false">LEN(Q2230)</f>
        <v>125</v>
      </c>
      <c r="S2230" s="14" t="str">
        <f aca="false">INDEX(10_Lieux!$C:$C,U2230)</f>
        <v>Suisse</v>
      </c>
      <c r="T2230" s="14" t="str">
        <f aca="false">INDEX(10_Lieux!$C:$C,V2230)</f>
        <v>France</v>
      </c>
      <c r="U2230" s="14" t="n">
        <f aca="false">MATCH(A2230,10_Lieux!$A:$A,0)</f>
        <v>184</v>
      </c>
      <c r="V2230" s="14" t="n">
        <f aca="false">MATCH(B2230,10_Lieux!$A:$A,0)</f>
        <v>20</v>
      </c>
      <c r="W2230" s="14" t="n">
        <f aca="false">ROUND(6371*2*ASIN(SQRT(SIN(RADIANS(INDEX(10_Lieux!$F:$F,V2230)-INDEX(10_Lieux!$F:$F,U2230))/2)^2+COS(RADIANS(INDEX(10_Lieux!$F:$F,U2230)))*COS(RADIANS(INDEX(10_Lieux!$F:$F,V2230)))*SIN(RADIANS(INDEX(10_Lieux!$G:$G,V2230)-INDEX(10_Lieux!$G:$G,U2230))/2)^2)),1)</f>
        <v>67.9</v>
      </c>
      <c r="X2230" s="14" t="n">
        <f aca="false">ROUND(I2230/IF(I2230&lt;p_seuil_vitesse,p_vit_lente,p_vit_rapide)*60/15,0)*15</f>
        <v>75</v>
      </c>
      <c r="Y2230" s="14" t="n">
        <f aca="false">MAX(IF(INDEX(10_Lieux!$B:$B,U2230)&lt;&gt;"Ville",INDEX(10_Lieux!$I:$I,U2230),0),IF(INDEX(10_Lieux!$B:$B,V2230)&lt;&gt;"Ville",INDEX(10_Lieux!$I:$I,V2230),0))</f>
        <v>250</v>
      </c>
      <c r="Z2230" s="14" t="str">
        <f aca="false">A2230&amp;"|"&amp;B2230</f>
        <v>Sion Airport|Megève</v>
      </c>
      <c r="AA2230" s="14" t="str">
        <f aca="false">IF(I2230&lt;p_local,"Local",IF(I2230&lt;p_vv_min,"Courte distance",IF(I2230&lt;p_tres_long,"Longue distance","Très longue distance")))</f>
        <v>Courte distance</v>
      </c>
    </row>
    <row r="2231" customFormat="false" ht="15" hidden="false" customHeight="true" outlineLevel="0" collapsed="false">
      <c r="A2231" s="14" t="s">
        <v>2409</v>
      </c>
      <c r="B2231" s="14" t="s">
        <v>2254</v>
      </c>
      <c r="C2231" s="14" t="s">
        <v>35</v>
      </c>
      <c r="D2231" s="14" t="s">
        <v>2394</v>
      </c>
      <c r="E2231" s="14" t="s">
        <v>2417</v>
      </c>
      <c r="F2231" s="15" t="s">
        <v>41</v>
      </c>
      <c r="G2231" s="14" t="str">
        <f aca="false">IF(I2231&lt;p_local,"Local → page infra",IF(H2231&gt;=p_ph1,"Phase 1",IF(H2231&gt;=p_ph2,"Phase 2","Phase 3")))</f>
        <v>Phase 2</v>
      </c>
      <c r="H2231" s="14" t="n">
        <f aca="false">IF(I2231&lt;p_local,0,IF(C2231="Aéroport → Aéroport",p_pts_plein,IF(Y2231&gt;0,IF(I2231&lt;=Y2231,p_pts_plein,IF(I2231&lt;=p_mult2*Y2231,p_pts_moyen,p_pts_r3)),IF(I2231&gt;=p_vv_min,p_pts_plein,IF(I2231&gt;=p_vv_moy,p_pts_moyen,p_pts_court))))+IF(INDEX(10_Lieux!$D:$D,U2231)=1,p_prio1,p_prio2)+IF(INDEX(10_Lieux!$D:$D,V2231)=1,p_prio1,p_prio2)+IF(K2231="Oui",p_tf,0)+p_hub*((INDEX(10_Lieux!$H:$H,U2231)="Hub")+(INDEX(10_Lieux!$H:$H,V2231)="Hub"))+IF(OR(INDEX(10_Lieux!$H:$H,U2231)="Premium",INDEX(10_Lieux!$H:$H,V2231)="Premium"),p_prem,0))</f>
        <v>75</v>
      </c>
      <c r="I2231" s="14" t="n">
        <f aca="false">ROUND(W2231*p_facteur,0)</f>
        <v>85</v>
      </c>
      <c r="J2231" s="14" t="str">
        <f aca="false">IF(X2231&lt;60,X2231&amp;" min",INT(X2231/60)&amp;" h"&amp;IF(MOD(X2231,60)=0,""," "&amp;TEXT(MOD(X2231,60),"00")))</f>
        <v>1 h 15</v>
      </c>
      <c r="K2231" s="14" t="str">
        <f aca="false">IF(S2231&lt;&gt;T2231,"Oui","Non")</f>
        <v>Oui</v>
      </c>
      <c r="L2231" s="14" t="str">
        <f aca="false">IF(AND(INDEX(10_Lieux!$B:$B,U2231)="Ville",INDEX(10_Lieux!$B:$B,V2231)="Ville"),"/chauffeur-prive/"&amp;INDEX(10_Lieux!$E:$E,U2231)&amp;"-"&amp;INDEX(10_Lieux!$E:$E,V2231)&amp;"/","/chauffeur-prive/"&amp;INDEX(10_Lieux!$E:$E,U2231)&amp;"/"&amp;INDEX(10_Lieux!$E:$E,V2231)&amp;"/")</f>
        <v>/chauffeur-prive/megeve/aeroport-sion/</v>
      </c>
      <c r="M2231" s="14" t="str">
        <f aca="false">IFERROR(INDEX($L:$L,MATCH(B2231&amp;"|"&amp;A2231,$Z:$Z,0)),"—")</f>
        <v>/chauffeur-prive/aeroport-sion/megeve/</v>
      </c>
      <c r="N2231" s="14" t="str">
        <f aca="false">IF(LEN("Chauffeur privé "&amp;INDEX(10_Lieux!$J:$J,U2231)&amp;" → "&amp;INDEX(10_Lieux!$J:$J,V2231)&amp;" | 24h/24")&gt;60,"Chauffeur privé "&amp;INDEX(10_Lieux!$J:$J,U2231)&amp;" → "&amp;INDEX(10_Lieux!$J:$J,V2231),"Chauffeur privé "&amp;INDEX(10_Lieux!$J:$J,U2231)&amp;" → "&amp;INDEX(10_Lieux!$J:$J,V2231)&amp;" | 24h/24")</f>
        <v>Chauffeur privé Megève → Aéroport de Sion | 24h/24</v>
      </c>
      <c r="O2231" s="14" t="n">
        <f aca="false">LEN(N2231)</f>
        <v>50</v>
      </c>
      <c r="P2231" s="14" t="str">
        <f aca="false">"Chauffeur privé "&amp;INDEX(10_Lieux!$K:$K,U2231)&amp;" vers "&amp;INDEX(10_Lieux!$L:$L,V2231)</f>
        <v>Chauffeur privé de Megève vers l'aéroport de Sion</v>
      </c>
      <c r="Q2231" s="14" t="str">
        <f aca="false">"Chauffeur privé "&amp;INDEX(10_Lieux!$K:$K,U2231)&amp;" vers "&amp;INDEX(10_Lieux!$L:$L,V2231)&amp;" : env. "&amp;I2231&amp;" km, "&amp;J2231&amp;" de route. Devis personnalisé, standard 24h/24 et 7j/7."</f>
        <v>Chauffeur privé de Megève vers l'aéroport de Sion : env. 85 km, 1 h 15 de route. Devis personnalisé, standard 24h/24 et 7j/7.</v>
      </c>
      <c r="R2231" s="14" t="n">
        <f aca="false">LEN(Q2231)</f>
        <v>125</v>
      </c>
      <c r="S2231" s="14" t="str">
        <f aca="false">INDEX(10_Lieux!$C:$C,U2231)</f>
        <v>France</v>
      </c>
      <c r="T2231" s="14" t="str">
        <f aca="false">INDEX(10_Lieux!$C:$C,V2231)</f>
        <v>Suisse</v>
      </c>
      <c r="U2231" s="14" t="n">
        <f aca="false">MATCH(A2231,10_Lieux!$A:$A,0)</f>
        <v>20</v>
      </c>
      <c r="V2231" s="14" t="n">
        <f aca="false">MATCH(B2231,10_Lieux!$A:$A,0)</f>
        <v>184</v>
      </c>
      <c r="W2231" s="14" t="n">
        <f aca="false">ROUND(6371*2*ASIN(SQRT(SIN(RADIANS(INDEX(10_Lieux!$F:$F,V2231)-INDEX(10_Lieux!$F:$F,U2231))/2)^2+COS(RADIANS(INDEX(10_Lieux!$F:$F,U2231)))*COS(RADIANS(INDEX(10_Lieux!$F:$F,V2231)))*SIN(RADIANS(INDEX(10_Lieux!$G:$G,V2231)-INDEX(10_Lieux!$G:$G,U2231))/2)^2)),1)</f>
        <v>67.9</v>
      </c>
      <c r="X2231" s="14" t="n">
        <f aca="false">ROUND(I2231/IF(I2231&lt;p_seuil_vitesse,p_vit_lente,p_vit_rapide)*60/15,0)*15</f>
        <v>75</v>
      </c>
      <c r="Y2231" s="14" t="n">
        <f aca="false">MAX(IF(INDEX(10_Lieux!$B:$B,U2231)&lt;&gt;"Ville",INDEX(10_Lieux!$I:$I,U2231),0),IF(INDEX(10_Lieux!$B:$B,V2231)&lt;&gt;"Ville",INDEX(10_Lieux!$I:$I,V2231),0))</f>
        <v>250</v>
      </c>
      <c r="Z2231" s="14" t="str">
        <f aca="false">A2231&amp;"|"&amp;B2231</f>
        <v>Megève|Sion Airport</v>
      </c>
      <c r="AA2231" s="14" t="str">
        <f aca="false">IF(I2231&lt;p_local,"Local",IF(I2231&lt;p_vv_min,"Courte distance",IF(I2231&lt;p_tres_long,"Longue distance","Très longue distance")))</f>
        <v>Courte distance</v>
      </c>
    </row>
    <row r="2232" customFormat="false" ht="15" hidden="false" customHeight="true" outlineLevel="0" collapsed="false">
      <c r="A2232" s="14" t="s">
        <v>122</v>
      </c>
      <c r="B2232" s="14" t="s">
        <v>2409</v>
      </c>
      <c r="C2232" s="14" t="s">
        <v>33</v>
      </c>
      <c r="D2232" s="14" t="s">
        <v>2394</v>
      </c>
      <c r="E2232" s="14" t="s">
        <v>2418</v>
      </c>
      <c r="F2232" s="15" t="s">
        <v>41</v>
      </c>
      <c r="G2232" s="14" t="str">
        <f aca="false">IF(I2232&lt;p_local,"Local → page infra",IF(H2232&gt;=p_ph1,"Phase 1",IF(H2232&gt;=p_ph2,"Phase 2","Phase 3")))</f>
        <v>Phase 2</v>
      </c>
      <c r="H2232" s="14" t="n">
        <f aca="false">IF(I2232&lt;p_local,0,IF(C2232="Aéroport → Aéroport",p_pts_plein,IF(Y2232&gt;0,IF(I2232&lt;=Y2232,p_pts_plein,IF(I2232&lt;=p_mult2*Y2232,p_pts_moyen,p_pts_r3)),IF(I2232&gt;=p_vv_min,p_pts_plein,IF(I2232&gt;=p_vv_moy,p_pts_moyen,p_pts_court))))+IF(INDEX(10_Lieux!$D:$D,U2232)=1,p_prio1,p_prio2)+IF(INDEX(10_Lieux!$D:$D,V2232)=1,p_prio1,p_prio2)+IF(K2232="Oui",p_tf,0)+p_hub*((INDEX(10_Lieux!$H:$H,U2232)="Hub")+(INDEX(10_Lieux!$H:$H,V2232)="Hub"))+IF(OR(INDEX(10_Lieux!$H:$H,U2232)="Premium",INDEX(10_Lieux!$H:$H,V2232)="Premium"),p_prem,0))</f>
        <v>75</v>
      </c>
      <c r="I2232" s="14" t="n">
        <f aca="false">ROUND(W2232*p_facteur,0)</f>
        <v>579</v>
      </c>
      <c r="J2232" s="14" t="str">
        <f aca="false">IF(X2232&lt;60,X2232&amp;" min",INT(X2232/60)&amp;" h"&amp;IF(MOD(X2232,60)=0,""," "&amp;TEXT(MOD(X2232,60),"00")))</f>
        <v>6 h</v>
      </c>
      <c r="K2232" s="14" t="str">
        <f aca="false">IF(S2232&lt;&gt;T2232,"Oui","Non")</f>
        <v>Non</v>
      </c>
      <c r="L2232" s="14" t="str">
        <f aca="false">IF(AND(INDEX(10_Lieux!$B:$B,U2232)="Ville",INDEX(10_Lieux!$B:$B,V2232)="Ville"),"/chauffeur-prive/"&amp;INDEX(10_Lieux!$E:$E,U2232)&amp;"-"&amp;INDEX(10_Lieux!$E:$E,V2232)&amp;"/","/chauffeur-prive/"&amp;INDEX(10_Lieux!$E:$E,U2232)&amp;"/"&amp;INDEX(10_Lieux!$E:$E,V2232)&amp;"/")</f>
        <v>/chauffeur-prive/paris-megeve/</v>
      </c>
      <c r="M2232" s="14" t="str">
        <f aca="false">IFERROR(INDEX($L:$L,MATCH(B2232&amp;"|"&amp;A2232,$Z:$Z,0)),"—")</f>
        <v>/chauffeur-prive/megeve-paris/</v>
      </c>
      <c r="N2232" s="14" t="str">
        <f aca="false">IF(LEN("Chauffeur privé "&amp;INDEX(10_Lieux!$J:$J,U2232)&amp;" → "&amp;INDEX(10_Lieux!$J:$J,V2232)&amp;" | 24h/24")&gt;60,"Chauffeur privé "&amp;INDEX(10_Lieux!$J:$J,U2232)&amp;" → "&amp;INDEX(10_Lieux!$J:$J,V2232),"Chauffeur privé "&amp;INDEX(10_Lieux!$J:$J,U2232)&amp;" → "&amp;INDEX(10_Lieux!$J:$J,V2232)&amp;" | 24h/24")</f>
        <v>Chauffeur privé Paris → Megève | 24h/24</v>
      </c>
      <c r="O2232" s="14" t="n">
        <f aca="false">LEN(N2232)</f>
        <v>39</v>
      </c>
      <c r="P2232" s="14" t="str">
        <f aca="false">"Chauffeur privé "&amp;INDEX(10_Lieux!$K:$K,U2232)&amp;" vers "&amp;INDEX(10_Lieux!$L:$L,V2232)</f>
        <v>Chauffeur privé de Paris vers Megève</v>
      </c>
      <c r="Q2232" s="14" t="str">
        <f aca="false">"Chauffeur privé "&amp;INDEX(10_Lieux!$K:$K,U2232)&amp;" vers "&amp;INDEX(10_Lieux!$L:$L,V2232)&amp;" : env. "&amp;I2232&amp;" km, "&amp;J2232&amp;" de route. Devis personnalisé, standard 24h/24 et 7j/7."</f>
        <v>Chauffeur privé de Paris vers Megève : env. 579 km, 6 h de route. Devis personnalisé, standard 24h/24 et 7j/7.</v>
      </c>
      <c r="R2232" s="14" t="n">
        <f aca="false">LEN(Q2232)</f>
        <v>110</v>
      </c>
      <c r="S2232" s="14" t="str">
        <f aca="false">INDEX(10_Lieux!$C:$C,U2232)</f>
        <v>France</v>
      </c>
      <c r="T2232" s="14" t="str">
        <f aca="false">INDEX(10_Lieux!$C:$C,V2232)</f>
        <v>France</v>
      </c>
      <c r="U2232" s="14" t="n">
        <f aca="false">MATCH(A2232,10_Lieux!$A:$A,0)</f>
        <v>2</v>
      </c>
      <c r="V2232" s="14" t="n">
        <f aca="false">MATCH(B2232,10_Lieux!$A:$A,0)</f>
        <v>20</v>
      </c>
      <c r="W2232" s="14" t="n">
        <f aca="false">ROUND(6371*2*ASIN(SQRT(SIN(RADIANS(INDEX(10_Lieux!$F:$F,V2232)-INDEX(10_Lieux!$F:$F,U2232))/2)^2+COS(RADIANS(INDEX(10_Lieux!$F:$F,U2232)))*COS(RADIANS(INDEX(10_Lieux!$F:$F,V2232)))*SIN(RADIANS(INDEX(10_Lieux!$G:$G,V2232)-INDEX(10_Lieux!$G:$G,U2232))/2)^2)),1)</f>
        <v>463</v>
      </c>
      <c r="X2232" s="14" t="n">
        <f aca="false">ROUND(I2232/IF(I2232&lt;p_seuil_vitesse,p_vit_lente,p_vit_rapide)*60/15,0)*15</f>
        <v>360</v>
      </c>
      <c r="Y2232" s="14" t="n">
        <f aca="false">MAX(IF(INDEX(10_Lieux!$B:$B,U2232)&lt;&gt;"Ville",INDEX(10_Lieux!$I:$I,U2232),0),IF(INDEX(10_Lieux!$B:$B,V2232)&lt;&gt;"Ville",INDEX(10_Lieux!$I:$I,V2232),0))</f>
        <v>0</v>
      </c>
      <c r="Z2232" s="14" t="str">
        <f aca="false">A2232&amp;"|"&amp;B2232</f>
        <v>Paris|Megève</v>
      </c>
      <c r="AA2232" s="14" t="str">
        <f aca="false">IF(I2232&lt;p_local,"Local",IF(I2232&lt;p_vv_min,"Courte distance",IF(I2232&lt;p_tres_long,"Longue distance","Très longue distance")))</f>
        <v>Longue distance</v>
      </c>
    </row>
    <row r="2233" customFormat="false" ht="15" hidden="false" customHeight="true" outlineLevel="0" collapsed="false">
      <c r="A2233" s="14" t="s">
        <v>2409</v>
      </c>
      <c r="B2233" s="14" t="s">
        <v>122</v>
      </c>
      <c r="C2233" s="14" t="s">
        <v>33</v>
      </c>
      <c r="D2233" s="14" t="s">
        <v>2394</v>
      </c>
      <c r="E2233" s="14" t="s">
        <v>2419</v>
      </c>
      <c r="F2233" s="15" t="s">
        <v>41</v>
      </c>
      <c r="G2233" s="14" t="str">
        <f aca="false">IF(I2233&lt;p_local,"Local → page infra",IF(H2233&gt;=p_ph1,"Phase 1",IF(H2233&gt;=p_ph2,"Phase 2","Phase 3")))</f>
        <v>Phase 2</v>
      </c>
      <c r="H2233" s="14" t="n">
        <f aca="false">IF(I2233&lt;p_local,0,IF(C2233="Aéroport → Aéroport",p_pts_plein,IF(Y2233&gt;0,IF(I2233&lt;=Y2233,p_pts_plein,IF(I2233&lt;=p_mult2*Y2233,p_pts_moyen,p_pts_r3)),IF(I2233&gt;=p_vv_min,p_pts_plein,IF(I2233&gt;=p_vv_moy,p_pts_moyen,p_pts_court))))+IF(INDEX(10_Lieux!$D:$D,U2233)=1,p_prio1,p_prio2)+IF(INDEX(10_Lieux!$D:$D,V2233)=1,p_prio1,p_prio2)+IF(K2233="Oui",p_tf,0)+p_hub*((INDEX(10_Lieux!$H:$H,U2233)="Hub")+(INDEX(10_Lieux!$H:$H,V2233)="Hub"))+IF(OR(INDEX(10_Lieux!$H:$H,U2233)="Premium",INDEX(10_Lieux!$H:$H,V2233)="Premium"),p_prem,0))</f>
        <v>75</v>
      </c>
      <c r="I2233" s="14" t="n">
        <f aca="false">ROUND(W2233*p_facteur,0)</f>
        <v>579</v>
      </c>
      <c r="J2233" s="14" t="str">
        <f aca="false">IF(X2233&lt;60,X2233&amp;" min",INT(X2233/60)&amp;" h"&amp;IF(MOD(X2233,60)=0,""," "&amp;TEXT(MOD(X2233,60),"00")))</f>
        <v>6 h</v>
      </c>
      <c r="K2233" s="14" t="str">
        <f aca="false">IF(S2233&lt;&gt;T2233,"Oui","Non")</f>
        <v>Non</v>
      </c>
      <c r="L2233" s="14" t="str">
        <f aca="false">IF(AND(INDEX(10_Lieux!$B:$B,U2233)="Ville",INDEX(10_Lieux!$B:$B,V2233)="Ville"),"/chauffeur-prive/"&amp;INDEX(10_Lieux!$E:$E,U2233)&amp;"-"&amp;INDEX(10_Lieux!$E:$E,V2233)&amp;"/","/chauffeur-prive/"&amp;INDEX(10_Lieux!$E:$E,U2233)&amp;"/"&amp;INDEX(10_Lieux!$E:$E,V2233)&amp;"/")</f>
        <v>/chauffeur-prive/megeve-paris/</v>
      </c>
      <c r="M2233" s="14" t="str">
        <f aca="false">IFERROR(INDEX($L:$L,MATCH(B2233&amp;"|"&amp;A2233,$Z:$Z,0)),"—")</f>
        <v>/chauffeur-prive/paris-megeve/</v>
      </c>
      <c r="N2233" s="14" t="str">
        <f aca="false">IF(LEN("Chauffeur privé "&amp;INDEX(10_Lieux!$J:$J,U2233)&amp;" → "&amp;INDEX(10_Lieux!$J:$J,V2233)&amp;" | 24h/24")&gt;60,"Chauffeur privé "&amp;INDEX(10_Lieux!$J:$J,U2233)&amp;" → "&amp;INDEX(10_Lieux!$J:$J,V2233),"Chauffeur privé "&amp;INDEX(10_Lieux!$J:$J,U2233)&amp;" → "&amp;INDEX(10_Lieux!$J:$J,V2233)&amp;" | 24h/24")</f>
        <v>Chauffeur privé Megève → Paris | 24h/24</v>
      </c>
      <c r="O2233" s="14" t="n">
        <f aca="false">LEN(N2233)</f>
        <v>39</v>
      </c>
      <c r="P2233" s="14" t="str">
        <f aca="false">"Chauffeur privé "&amp;INDEX(10_Lieux!$K:$K,U2233)&amp;" vers "&amp;INDEX(10_Lieux!$L:$L,V2233)</f>
        <v>Chauffeur privé de Megève vers Paris</v>
      </c>
      <c r="Q2233" s="14" t="str">
        <f aca="false">"Chauffeur privé "&amp;INDEX(10_Lieux!$K:$K,U2233)&amp;" vers "&amp;INDEX(10_Lieux!$L:$L,V2233)&amp;" : env. "&amp;I2233&amp;" km, "&amp;J2233&amp;" de route. Devis personnalisé, standard 24h/24 et 7j/7."</f>
        <v>Chauffeur privé de Megève vers Paris : env. 579 km, 6 h de route. Devis personnalisé, standard 24h/24 et 7j/7.</v>
      </c>
      <c r="R2233" s="14" t="n">
        <f aca="false">LEN(Q2233)</f>
        <v>110</v>
      </c>
      <c r="S2233" s="14" t="str">
        <f aca="false">INDEX(10_Lieux!$C:$C,U2233)</f>
        <v>France</v>
      </c>
      <c r="T2233" s="14" t="str">
        <f aca="false">INDEX(10_Lieux!$C:$C,V2233)</f>
        <v>France</v>
      </c>
      <c r="U2233" s="14" t="n">
        <f aca="false">MATCH(A2233,10_Lieux!$A:$A,0)</f>
        <v>20</v>
      </c>
      <c r="V2233" s="14" t="n">
        <f aca="false">MATCH(B2233,10_Lieux!$A:$A,0)</f>
        <v>2</v>
      </c>
      <c r="W2233" s="14" t="n">
        <f aca="false">ROUND(6371*2*ASIN(SQRT(SIN(RADIANS(INDEX(10_Lieux!$F:$F,V2233)-INDEX(10_Lieux!$F:$F,U2233))/2)^2+COS(RADIANS(INDEX(10_Lieux!$F:$F,U2233)))*COS(RADIANS(INDEX(10_Lieux!$F:$F,V2233)))*SIN(RADIANS(INDEX(10_Lieux!$G:$G,V2233)-INDEX(10_Lieux!$G:$G,U2233))/2)^2)),1)</f>
        <v>463</v>
      </c>
      <c r="X2233" s="14" t="n">
        <f aca="false">ROUND(I2233/IF(I2233&lt;p_seuil_vitesse,p_vit_lente,p_vit_rapide)*60/15,0)*15</f>
        <v>360</v>
      </c>
      <c r="Y2233" s="14" t="n">
        <f aca="false">MAX(IF(INDEX(10_Lieux!$B:$B,U2233)&lt;&gt;"Ville",INDEX(10_Lieux!$I:$I,U2233),0),IF(INDEX(10_Lieux!$B:$B,V2233)&lt;&gt;"Ville",INDEX(10_Lieux!$I:$I,V2233),0))</f>
        <v>0</v>
      </c>
      <c r="Z2233" s="14" t="str">
        <f aca="false">A2233&amp;"|"&amp;B2233</f>
        <v>Megève|Paris</v>
      </c>
      <c r="AA2233" s="14" t="str">
        <f aca="false">IF(I2233&lt;p_local,"Local",IF(I2233&lt;p_vv_min,"Courte distance",IF(I2233&lt;p_tres_long,"Longue distance","Très longue distance")))</f>
        <v>Longue distance</v>
      </c>
    </row>
    <row r="2234" customFormat="false" ht="15" hidden="false" customHeight="true" outlineLevel="0" collapsed="false">
      <c r="A2234" s="14" t="s">
        <v>123</v>
      </c>
      <c r="B2234" s="14" t="s">
        <v>2409</v>
      </c>
      <c r="C2234" s="14" t="s">
        <v>33</v>
      </c>
      <c r="D2234" s="14" t="s">
        <v>2394</v>
      </c>
      <c r="E2234" s="14" t="s">
        <v>2420</v>
      </c>
      <c r="F2234" s="15" t="s">
        <v>41</v>
      </c>
      <c r="G2234" s="14" t="str">
        <f aca="false">IF(I2234&lt;p_local,"Local → page infra",IF(H2234&gt;=p_ph1,"Phase 1",IF(H2234&gt;=p_ph2,"Phase 2","Phase 3")))</f>
        <v>Phase 2</v>
      </c>
      <c r="H2234" s="14" t="n">
        <f aca="false">IF(I2234&lt;p_local,0,IF(C2234="Aéroport → Aéroport",p_pts_plein,IF(Y2234&gt;0,IF(I2234&lt;=Y2234,p_pts_plein,IF(I2234&lt;=p_mult2*Y2234,p_pts_moyen,p_pts_r3)),IF(I2234&gt;=p_vv_min,p_pts_plein,IF(I2234&gt;=p_vv_moy,p_pts_moyen,p_pts_court))))+IF(INDEX(10_Lieux!$D:$D,U2234)=1,p_prio1,p_prio2)+IF(INDEX(10_Lieux!$D:$D,V2234)=1,p_prio1,p_prio2)+IF(K2234="Oui",p_tf,0)+p_hub*((INDEX(10_Lieux!$H:$H,U2234)="Hub")+(INDEX(10_Lieux!$H:$H,V2234)="Hub"))+IF(OR(INDEX(10_Lieux!$H:$H,U2234)="Premium",INDEX(10_Lieux!$H:$H,V2234)="Premium"),p_prem,0))</f>
        <v>75</v>
      </c>
      <c r="I2234" s="14" t="n">
        <f aca="false">ROUND(W2234*p_facteur,0)</f>
        <v>173</v>
      </c>
      <c r="J2234" s="14" t="str">
        <f aca="false">IF(X2234&lt;60,X2234&amp;" min",INT(X2234/60)&amp;" h"&amp;IF(MOD(X2234,60)=0,""," "&amp;TEXT(MOD(X2234,60),"00")))</f>
        <v>1 h 45</v>
      </c>
      <c r="K2234" s="14" t="str">
        <f aca="false">IF(S2234&lt;&gt;T2234,"Oui","Non")</f>
        <v>Non</v>
      </c>
      <c r="L2234" s="14" t="str">
        <f aca="false">IF(AND(INDEX(10_Lieux!$B:$B,U2234)="Ville",INDEX(10_Lieux!$B:$B,V2234)="Ville"),"/chauffeur-prive/"&amp;INDEX(10_Lieux!$E:$E,U2234)&amp;"-"&amp;INDEX(10_Lieux!$E:$E,V2234)&amp;"/","/chauffeur-prive/"&amp;INDEX(10_Lieux!$E:$E,U2234)&amp;"/"&amp;INDEX(10_Lieux!$E:$E,V2234)&amp;"/")</f>
        <v>/chauffeur-prive/lyon-megeve/</v>
      </c>
      <c r="M2234" s="14" t="str">
        <f aca="false">IFERROR(INDEX($L:$L,MATCH(B2234&amp;"|"&amp;A2234,$Z:$Z,0)),"—")</f>
        <v>/chauffeur-prive/megeve-lyon/</v>
      </c>
      <c r="N2234" s="14" t="str">
        <f aca="false">IF(LEN("Chauffeur privé "&amp;INDEX(10_Lieux!$J:$J,U2234)&amp;" → "&amp;INDEX(10_Lieux!$J:$J,V2234)&amp;" | 24h/24")&gt;60,"Chauffeur privé "&amp;INDEX(10_Lieux!$J:$J,U2234)&amp;" → "&amp;INDEX(10_Lieux!$J:$J,V2234),"Chauffeur privé "&amp;INDEX(10_Lieux!$J:$J,U2234)&amp;" → "&amp;INDEX(10_Lieux!$J:$J,V2234)&amp;" | 24h/24")</f>
        <v>Chauffeur privé Lyon → Megève | 24h/24</v>
      </c>
      <c r="O2234" s="14" t="n">
        <f aca="false">LEN(N2234)</f>
        <v>38</v>
      </c>
      <c r="P2234" s="14" t="str">
        <f aca="false">"Chauffeur privé "&amp;INDEX(10_Lieux!$K:$K,U2234)&amp;" vers "&amp;INDEX(10_Lieux!$L:$L,V2234)</f>
        <v>Chauffeur privé de Lyon vers Megève</v>
      </c>
      <c r="Q2234" s="14" t="str">
        <f aca="false">"Chauffeur privé "&amp;INDEX(10_Lieux!$K:$K,U2234)&amp;" vers "&amp;INDEX(10_Lieux!$L:$L,V2234)&amp;" : env. "&amp;I2234&amp;" km, "&amp;J2234&amp;" de route. Devis personnalisé, standard 24h/24 et 7j/7."</f>
        <v>Chauffeur privé de Lyon vers Megève : env. 173 km, 1 h 45 de route. Devis personnalisé, standard 24h/24 et 7j/7.</v>
      </c>
      <c r="R2234" s="14" t="n">
        <f aca="false">LEN(Q2234)</f>
        <v>112</v>
      </c>
      <c r="S2234" s="14" t="str">
        <f aca="false">INDEX(10_Lieux!$C:$C,U2234)</f>
        <v>France</v>
      </c>
      <c r="T2234" s="14" t="str">
        <f aca="false">INDEX(10_Lieux!$C:$C,V2234)</f>
        <v>France</v>
      </c>
      <c r="U2234" s="14" t="n">
        <f aca="false">MATCH(A2234,10_Lieux!$A:$A,0)</f>
        <v>8</v>
      </c>
      <c r="V2234" s="14" t="n">
        <f aca="false">MATCH(B2234,10_Lieux!$A:$A,0)</f>
        <v>20</v>
      </c>
      <c r="W2234" s="14" t="n">
        <f aca="false">ROUND(6371*2*ASIN(SQRT(SIN(RADIANS(INDEX(10_Lieux!$F:$F,V2234)-INDEX(10_Lieux!$F:$F,U2234))/2)^2+COS(RADIANS(INDEX(10_Lieux!$F:$F,U2234)))*COS(RADIANS(INDEX(10_Lieux!$F:$F,V2234)))*SIN(RADIANS(INDEX(10_Lieux!$G:$G,V2234)-INDEX(10_Lieux!$G:$G,U2234))/2)^2)),1)</f>
        <v>138.5</v>
      </c>
      <c r="X2234" s="14" t="n">
        <f aca="false">ROUND(I2234/IF(I2234&lt;p_seuil_vitesse,p_vit_lente,p_vit_rapide)*60/15,0)*15</f>
        <v>105</v>
      </c>
      <c r="Y2234" s="14" t="n">
        <f aca="false">MAX(IF(INDEX(10_Lieux!$B:$B,U2234)&lt;&gt;"Ville",INDEX(10_Lieux!$I:$I,U2234),0),IF(INDEX(10_Lieux!$B:$B,V2234)&lt;&gt;"Ville",INDEX(10_Lieux!$I:$I,V2234),0))</f>
        <v>0</v>
      </c>
      <c r="Z2234" s="14" t="str">
        <f aca="false">A2234&amp;"|"&amp;B2234</f>
        <v>Lyon|Megève</v>
      </c>
      <c r="AA2234" s="14" t="str">
        <f aca="false">IF(I2234&lt;p_local,"Local",IF(I2234&lt;p_vv_min,"Courte distance",IF(I2234&lt;p_tres_long,"Longue distance","Très longue distance")))</f>
        <v>Longue distance</v>
      </c>
    </row>
    <row r="2235" customFormat="false" ht="15" hidden="false" customHeight="true" outlineLevel="0" collapsed="false">
      <c r="A2235" s="14" t="s">
        <v>2409</v>
      </c>
      <c r="B2235" s="14" t="s">
        <v>123</v>
      </c>
      <c r="C2235" s="14" t="s">
        <v>33</v>
      </c>
      <c r="D2235" s="14" t="s">
        <v>2394</v>
      </c>
      <c r="E2235" s="14" t="s">
        <v>2421</v>
      </c>
      <c r="F2235" s="15" t="s">
        <v>41</v>
      </c>
      <c r="G2235" s="14" t="str">
        <f aca="false">IF(I2235&lt;p_local,"Local → page infra",IF(H2235&gt;=p_ph1,"Phase 1",IF(H2235&gt;=p_ph2,"Phase 2","Phase 3")))</f>
        <v>Phase 2</v>
      </c>
      <c r="H2235" s="14" t="n">
        <f aca="false">IF(I2235&lt;p_local,0,IF(C2235="Aéroport → Aéroport",p_pts_plein,IF(Y2235&gt;0,IF(I2235&lt;=Y2235,p_pts_plein,IF(I2235&lt;=p_mult2*Y2235,p_pts_moyen,p_pts_r3)),IF(I2235&gt;=p_vv_min,p_pts_plein,IF(I2235&gt;=p_vv_moy,p_pts_moyen,p_pts_court))))+IF(INDEX(10_Lieux!$D:$D,U2235)=1,p_prio1,p_prio2)+IF(INDEX(10_Lieux!$D:$D,V2235)=1,p_prio1,p_prio2)+IF(K2235="Oui",p_tf,0)+p_hub*((INDEX(10_Lieux!$H:$H,U2235)="Hub")+(INDEX(10_Lieux!$H:$H,V2235)="Hub"))+IF(OR(INDEX(10_Lieux!$H:$H,U2235)="Premium",INDEX(10_Lieux!$H:$H,V2235)="Premium"),p_prem,0))</f>
        <v>75</v>
      </c>
      <c r="I2235" s="14" t="n">
        <f aca="false">ROUND(W2235*p_facteur,0)</f>
        <v>173</v>
      </c>
      <c r="J2235" s="14" t="str">
        <f aca="false">IF(X2235&lt;60,X2235&amp;" min",INT(X2235/60)&amp;" h"&amp;IF(MOD(X2235,60)=0,""," "&amp;TEXT(MOD(X2235,60),"00")))</f>
        <v>1 h 45</v>
      </c>
      <c r="K2235" s="14" t="str">
        <f aca="false">IF(S2235&lt;&gt;T2235,"Oui","Non")</f>
        <v>Non</v>
      </c>
      <c r="L2235" s="14" t="str">
        <f aca="false">IF(AND(INDEX(10_Lieux!$B:$B,U2235)="Ville",INDEX(10_Lieux!$B:$B,V2235)="Ville"),"/chauffeur-prive/"&amp;INDEX(10_Lieux!$E:$E,U2235)&amp;"-"&amp;INDEX(10_Lieux!$E:$E,V2235)&amp;"/","/chauffeur-prive/"&amp;INDEX(10_Lieux!$E:$E,U2235)&amp;"/"&amp;INDEX(10_Lieux!$E:$E,V2235)&amp;"/")</f>
        <v>/chauffeur-prive/megeve-lyon/</v>
      </c>
      <c r="M2235" s="14" t="str">
        <f aca="false">IFERROR(INDEX($L:$L,MATCH(B2235&amp;"|"&amp;A2235,$Z:$Z,0)),"—")</f>
        <v>/chauffeur-prive/lyon-megeve/</v>
      </c>
      <c r="N2235" s="14" t="str">
        <f aca="false">IF(LEN("Chauffeur privé "&amp;INDEX(10_Lieux!$J:$J,U2235)&amp;" → "&amp;INDEX(10_Lieux!$J:$J,V2235)&amp;" | 24h/24")&gt;60,"Chauffeur privé "&amp;INDEX(10_Lieux!$J:$J,U2235)&amp;" → "&amp;INDEX(10_Lieux!$J:$J,V2235),"Chauffeur privé "&amp;INDEX(10_Lieux!$J:$J,U2235)&amp;" → "&amp;INDEX(10_Lieux!$J:$J,V2235)&amp;" | 24h/24")</f>
        <v>Chauffeur privé Megève → Lyon | 24h/24</v>
      </c>
      <c r="O2235" s="14" t="n">
        <f aca="false">LEN(N2235)</f>
        <v>38</v>
      </c>
      <c r="P2235" s="14" t="str">
        <f aca="false">"Chauffeur privé "&amp;INDEX(10_Lieux!$K:$K,U2235)&amp;" vers "&amp;INDEX(10_Lieux!$L:$L,V2235)</f>
        <v>Chauffeur privé de Megève vers Lyon</v>
      </c>
      <c r="Q2235" s="14" t="str">
        <f aca="false">"Chauffeur privé "&amp;INDEX(10_Lieux!$K:$K,U2235)&amp;" vers "&amp;INDEX(10_Lieux!$L:$L,V2235)&amp;" : env. "&amp;I2235&amp;" km, "&amp;J2235&amp;" de route. Devis personnalisé, standard 24h/24 et 7j/7."</f>
        <v>Chauffeur privé de Megève vers Lyon : env. 173 km, 1 h 45 de route. Devis personnalisé, standard 24h/24 et 7j/7.</v>
      </c>
      <c r="R2235" s="14" t="n">
        <f aca="false">LEN(Q2235)</f>
        <v>112</v>
      </c>
      <c r="S2235" s="14" t="str">
        <f aca="false">INDEX(10_Lieux!$C:$C,U2235)</f>
        <v>France</v>
      </c>
      <c r="T2235" s="14" t="str">
        <f aca="false">INDEX(10_Lieux!$C:$C,V2235)</f>
        <v>France</v>
      </c>
      <c r="U2235" s="14" t="n">
        <f aca="false">MATCH(A2235,10_Lieux!$A:$A,0)</f>
        <v>20</v>
      </c>
      <c r="V2235" s="14" t="n">
        <f aca="false">MATCH(B2235,10_Lieux!$A:$A,0)</f>
        <v>8</v>
      </c>
      <c r="W2235" s="14" t="n">
        <f aca="false">ROUND(6371*2*ASIN(SQRT(SIN(RADIANS(INDEX(10_Lieux!$F:$F,V2235)-INDEX(10_Lieux!$F:$F,U2235))/2)^2+COS(RADIANS(INDEX(10_Lieux!$F:$F,U2235)))*COS(RADIANS(INDEX(10_Lieux!$F:$F,V2235)))*SIN(RADIANS(INDEX(10_Lieux!$G:$G,V2235)-INDEX(10_Lieux!$G:$G,U2235))/2)^2)),1)</f>
        <v>138.5</v>
      </c>
      <c r="X2235" s="14" t="n">
        <f aca="false">ROUND(I2235/IF(I2235&lt;p_seuil_vitesse,p_vit_lente,p_vit_rapide)*60/15,0)*15</f>
        <v>105</v>
      </c>
      <c r="Y2235" s="14" t="n">
        <f aca="false">MAX(IF(INDEX(10_Lieux!$B:$B,U2235)&lt;&gt;"Ville",INDEX(10_Lieux!$I:$I,U2235),0),IF(INDEX(10_Lieux!$B:$B,V2235)&lt;&gt;"Ville",INDEX(10_Lieux!$I:$I,V2235),0))</f>
        <v>0</v>
      </c>
      <c r="Z2235" s="14" t="str">
        <f aca="false">A2235&amp;"|"&amp;B2235</f>
        <v>Megève|Lyon</v>
      </c>
      <c r="AA2235" s="14" t="str">
        <f aca="false">IF(I2235&lt;p_local,"Local",IF(I2235&lt;p_vv_min,"Courte distance",IF(I2235&lt;p_tres_long,"Longue distance","Très longue distance")))</f>
        <v>Longue distance</v>
      </c>
    </row>
    <row r="2236" customFormat="false" ht="15" hidden="false" customHeight="true" outlineLevel="0" collapsed="false">
      <c r="A2236" s="14" t="s">
        <v>152</v>
      </c>
      <c r="B2236" s="14" t="s">
        <v>2409</v>
      </c>
      <c r="C2236" s="14" t="s">
        <v>33</v>
      </c>
      <c r="D2236" s="14" t="s">
        <v>2394</v>
      </c>
      <c r="E2236" s="14" t="s">
        <v>2422</v>
      </c>
      <c r="F2236" s="15" t="s">
        <v>41</v>
      </c>
      <c r="G2236" s="14" t="str">
        <f aca="false">IF(I2236&lt;p_local,"Local → page infra",IF(H2236&gt;=p_ph1,"Phase 1",IF(H2236&gt;=p_ph2,"Phase 2","Phase 3")))</f>
        <v>Phase 3</v>
      </c>
      <c r="H2236" s="14" t="n">
        <f aca="false">IF(I2236&lt;p_local,0,IF(C2236="Aéroport → Aéroport",p_pts_plein,IF(Y2236&gt;0,IF(I2236&lt;=Y2236,p_pts_plein,IF(I2236&lt;=p_mult2*Y2236,p_pts_moyen,p_pts_r3)),IF(I2236&gt;=p_vv_min,p_pts_plein,IF(I2236&gt;=p_vv_moy,p_pts_moyen,p_pts_court))))+IF(INDEX(10_Lieux!$D:$D,U2236)=1,p_prio1,p_prio2)+IF(INDEX(10_Lieux!$D:$D,V2236)=1,p_prio1,p_prio2)+IF(K2236="Oui",p_tf,0)+p_hub*((INDEX(10_Lieux!$H:$H,U2236)="Hub")+(INDEX(10_Lieux!$H:$H,V2236)="Hub"))+IF(OR(INDEX(10_Lieux!$H:$H,U2236)="Premium",INDEX(10_Lieux!$H:$H,V2236)="Premium"),p_prem,0))</f>
        <v>55</v>
      </c>
      <c r="I2236" s="14" t="n">
        <f aca="false">ROUND(W2236*p_facteur,0)</f>
        <v>67</v>
      </c>
      <c r="J2236" s="14" t="str">
        <f aca="false">IF(X2236&lt;60,X2236&amp;" min",INT(X2236/60)&amp;" h"&amp;IF(MOD(X2236,60)=0,""," "&amp;TEXT(MOD(X2236,60),"00")))</f>
        <v>1 h</v>
      </c>
      <c r="K2236" s="14" t="str">
        <f aca="false">IF(S2236&lt;&gt;T2236,"Oui","Non")</f>
        <v>Oui</v>
      </c>
      <c r="L2236" s="14" t="str">
        <f aca="false">IF(AND(INDEX(10_Lieux!$B:$B,U2236)="Ville",INDEX(10_Lieux!$B:$B,V2236)="Ville"),"/chauffeur-prive/"&amp;INDEX(10_Lieux!$E:$E,U2236)&amp;"-"&amp;INDEX(10_Lieux!$E:$E,V2236)&amp;"/","/chauffeur-prive/"&amp;INDEX(10_Lieux!$E:$E,U2236)&amp;"/"&amp;INDEX(10_Lieux!$E:$E,V2236)&amp;"/")</f>
        <v>/chauffeur-prive/geneve-megeve/</v>
      </c>
      <c r="M2236" s="14" t="str">
        <f aca="false">IFERROR(INDEX($L:$L,MATCH(B2236&amp;"|"&amp;A2236,$Z:$Z,0)),"—")</f>
        <v>/chauffeur-prive/megeve-geneve/</v>
      </c>
      <c r="N2236" s="14" t="str">
        <f aca="false">IF(LEN("Chauffeur privé "&amp;INDEX(10_Lieux!$J:$J,U2236)&amp;" → "&amp;INDEX(10_Lieux!$J:$J,V2236)&amp;" | 24h/24")&gt;60,"Chauffeur privé "&amp;INDEX(10_Lieux!$J:$J,U2236)&amp;" → "&amp;INDEX(10_Lieux!$J:$J,V2236),"Chauffeur privé "&amp;INDEX(10_Lieux!$J:$J,U2236)&amp;" → "&amp;INDEX(10_Lieux!$J:$J,V2236)&amp;" | 24h/24")</f>
        <v>Chauffeur privé Genève → Megève | 24h/24</v>
      </c>
      <c r="O2236" s="14" t="n">
        <f aca="false">LEN(N2236)</f>
        <v>40</v>
      </c>
      <c r="P2236" s="14" t="str">
        <f aca="false">"Chauffeur privé "&amp;INDEX(10_Lieux!$K:$K,U2236)&amp;" vers "&amp;INDEX(10_Lieux!$L:$L,V2236)</f>
        <v>Chauffeur privé de Genève vers Megève</v>
      </c>
      <c r="Q2236" s="14" t="str">
        <f aca="false">"Chauffeur privé "&amp;INDEX(10_Lieux!$K:$K,U2236)&amp;" vers "&amp;INDEX(10_Lieux!$L:$L,V2236)&amp;" : env. "&amp;I2236&amp;" km, "&amp;J2236&amp;" de route. Devis personnalisé, standard 24h/24 et 7j/7."</f>
        <v>Chauffeur privé de Genève vers Megève : env. 67 km, 1 h de route. Devis personnalisé, standard 24h/24 et 7j/7.</v>
      </c>
      <c r="R2236" s="14" t="n">
        <f aca="false">LEN(Q2236)</f>
        <v>110</v>
      </c>
      <c r="S2236" s="14" t="str">
        <f aca="false">INDEX(10_Lieux!$C:$C,U2236)</f>
        <v>Suisse</v>
      </c>
      <c r="T2236" s="14" t="str">
        <f aca="false">INDEX(10_Lieux!$C:$C,V2236)</f>
        <v>France</v>
      </c>
      <c r="U2236" s="14" t="n">
        <f aca="false">MATCH(A2236,10_Lieux!$A:$A,0)</f>
        <v>111</v>
      </c>
      <c r="V2236" s="14" t="n">
        <f aca="false">MATCH(B2236,10_Lieux!$A:$A,0)</f>
        <v>20</v>
      </c>
      <c r="W2236" s="14" t="n">
        <f aca="false">ROUND(6371*2*ASIN(SQRT(SIN(RADIANS(INDEX(10_Lieux!$F:$F,V2236)-INDEX(10_Lieux!$F:$F,U2236))/2)^2+COS(RADIANS(INDEX(10_Lieux!$F:$F,U2236)))*COS(RADIANS(INDEX(10_Lieux!$F:$F,V2236)))*SIN(RADIANS(INDEX(10_Lieux!$G:$G,V2236)-INDEX(10_Lieux!$G:$G,U2236))/2)^2)),1)</f>
        <v>53.2</v>
      </c>
      <c r="X2236" s="14" t="n">
        <f aca="false">ROUND(I2236/IF(I2236&lt;p_seuil_vitesse,p_vit_lente,p_vit_rapide)*60/15,0)*15</f>
        <v>60</v>
      </c>
      <c r="Y2236" s="14" t="n">
        <f aca="false">MAX(IF(INDEX(10_Lieux!$B:$B,U2236)&lt;&gt;"Ville",INDEX(10_Lieux!$I:$I,U2236),0),IF(INDEX(10_Lieux!$B:$B,V2236)&lt;&gt;"Ville",INDEX(10_Lieux!$I:$I,V2236),0))</f>
        <v>0</v>
      </c>
      <c r="Z2236" s="14" t="str">
        <f aca="false">A2236&amp;"|"&amp;B2236</f>
        <v>Genève|Megève</v>
      </c>
      <c r="AA2236" s="14" t="str">
        <f aca="false">IF(I2236&lt;p_local,"Local",IF(I2236&lt;p_vv_min,"Courte distance",IF(I2236&lt;p_tres_long,"Longue distance","Très longue distance")))</f>
        <v>Courte distance</v>
      </c>
    </row>
    <row r="2237" customFormat="false" ht="15" hidden="false" customHeight="true" outlineLevel="0" collapsed="false">
      <c r="A2237" s="14" t="s">
        <v>2409</v>
      </c>
      <c r="B2237" s="14" t="s">
        <v>152</v>
      </c>
      <c r="C2237" s="14" t="s">
        <v>33</v>
      </c>
      <c r="D2237" s="14" t="s">
        <v>2394</v>
      </c>
      <c r="E2237" s="14" t="s">
        <v>2423</v>
      </c>
      <c r="F2237" s="15" t="s">
        <v>41</v>
      </c>
      <c r="G2237" s="14" t="str">
        <f aca="false">IF(I2237&lt;p_local,"Local → page infra",IF(H2237&gt;=p_ph1,"Phase 1",IF(H2237&gt;=p_ph2,"Phase 2","Phase 3")))</f>
        <v>Phase 3</v>
      </c>
      <c r="H2237" s="14" t="n">
        <f aca="false">IF(I2237&lt;p_local,0,IF(C2237="Aéroport → Aéroport",p_pts_plein,IF(Y2237&gt;0,IF(I2237&lt;=Y2237,p_pts_plein,IF(I2237&lt;=p_mult2*Y2237,p_pts_moyen,p_pts_r3)),IF(I2237&gt;=p_vv_min,p_pts_plein,IF(I2237&gt;=p_vv_moy,p_pts_moyen,p_pts_court))))+IF(INDEX(10_Lieux!$D:$D,U2237)=1,p_prio1,p_prio2)+IF(INDEX(10_Lieux!$D:$D,V2237)=1,p_prio1,p_prio2)+IF(K2237="Oui",p_tf,0)+p_hub*((INDEX(10_Lieux!$H:$H,U2237)="Hub")+(INDEX(10_Lieux!$H:$H,V2237)="Hub"))+IF(OR(INDEX(10_Lieux!$H:$H,U2237)="Premium",INDEX(10_Lieux!$H:$H,V2237)="Premium"),p_prem,0))</f>
        <v>55</v>
      </c>
      <c r="I2237" s="14" t="n">
        <f aca="false">ROUND(W2237*p_facteur,0)</f>
        <v>67</v>
      </c>
      <c r="J2237" s="14" t="str">
        <f aca="false">IF(X2237&lt;60,X2237&amp;" min",INT(X2237/60)&amp;" h"&amp;IF(MOD(X2237,60)=0,""," "&amp;TEXT(MOD(X2237,60),"00")))</f>
        <v>1 h</v>
      </c>
      <c r="K2237" s="14" t="str">
        <f aca="false">IF(S2237&lt;&gt;T2237,"Oui","Non")</f>
        <v>Oui</v>
      </c>
      <c r="L2237" s="14" t="str">
        <f aca="false">IF(AND(INDEX(10_Lieux!$B:$B,U2237)="Ville",INDEX(10_Lieux!$B:$B,V2237)="Ville"),"/chauffeur-prive/"&amp;INDEX(10_Lieux!$E:$E,U2237)&amp;"-"&amp;INDEX(10_Lieux!$E:$E,V2237)&amp;"/","/chauffeur-prive/"&amp;INDEX(10_Lieux!$E:$E,U2237)&amp;"/"&amp;INDEX(10_Lieux!$E:$E,V2237)&amp;"/")</f>
        <v>/chauffeur-prive/megeve-geneve/</v>
      </c>
      <c r="M2237" s="14" t="str">
        <f aca="false">IFERROR(INDEX($L:$L,MATCH(B2237&amp;"|"&amp;A2237,$Z:$Z,0)),"—")</f>
        <v>/chauffeur-prive/geneve-megeve/</v>
      </c>
      <c r="N2237" s="14" t="str">
        <f aca="false">IF(LEN("Chauffeur privé "&amp;INDEX(10_Lieux!$J:$J,U2237)&amp;" → "&amp;INDEX(10_Lieux!$J:$J,V2237)&amp;" | 24h/24")&gt;60,"Chauffeur privé "&amp;INDEX(10_Lieux!$J:$J,U2237)&amp;" → "&amp;INDEX(10_Lieux!$J:$J,V2237),"Chauffeur privé "&amp;INDEX(10_Lieux!$J:$J,U2237)&amp;" → "&amp;INDEX(10_Lieux!$J:$J,V2237)&amp;" | 24h/24")</f>
        <v>Chauffeur privé Megève → Genève | 24h/24</v>
      </c>
      <c r="O2237" s="14" t="n">
        <f aca="false">LEN(N2237)</f>
        <v>40</v>
      </c>
      <c r="P2237" s="14" t="str">
        <f aca="false">"Chauffeur privé "&amp;INDEX(10_Lieux!$K:$K,U2237)&amp;" vers "&amp;INDEX(10_Lieux!$L:$L,V2237)</f>
        <v>Chauffeur privé de Megève vers Genève</v>
      </c>
      <c r="Q2237" s="14" t="str">
        <f aca="false">"Chauffeur privé "&amp;INDEX(10_Lieux!$K:$K,U2237)&amp;" vers "&amp;INDEX(10_Lieux!$L:$L,V2237)&amp;" : env. "&amp;I2237&amp;" km, "&amp;J2237&amp;" de route. Devis personnalisé, standard 24h/24 et 7j/7."</f>
        <v>Chauffeur privé de Megève vers Genève : env. 67 km, 1 h de route. Devis personnalisé, standard 24h/24 et 7j/7.</v>
      </c>
      <c r="R2237" s="14" t="n">
        <f aca="false">LEN(Q2237)</f>
        <v>110</v>
      </c>
      <c r="S2237" s="14" t="str">
        <f aca="false">INDEX(10_Lieux!$C:$C,U2237)</f>
        <v>France</v>
      </c>
      <c r="T2237" s="14" t="str">
        <f aca="false">INDEX(10_Lieux!$C:$C,V2237)</f>
        <v>Suisse</v>
      </c>
      <c r="U2237" s="14" t="n">
        <f aca="false">MATCH(A2237,10_Lieux!$A:$A,0)</f>
        <v>20</v>
      </c>
      <c r="V2237" s="14" t="n">
        <f aca="false">MATCH(B2237,10_Lieux!$A:$A,0)</f>
        <v>111</v>
      </c>
      <c r="W2237" s="14" t="n">
        <f aca="false">ROUND(6371*2*ASIN(SQRT(SIN(RADIANS(INDEX(10_Lieux!$F:$F,V2237)-INDEX(10_Lieux!$F:$F,U2237))/2)^2+COS(RADIANS(INDEX(10_Lieux!$F:$F,U2237)))*COS(RADIANS(INDEX(10_Lieux!$F:$F,V2237)))*SIN(RADIANS(INDEX(10_Lieux!$G:$G,V2237)-INDEX(10_Lieux!$G:$G,U2237))/2)^2)),1)</f>
        <v>53.2</v>
      </c>
      <c r="X2237" s="14" t="n">
        <f aca="false">ROUND(I2237/IF(I2237&lt;p_seuil_vitesse,p_vit_lente,p_vit_rapide)*60/15,0)*15</f>
        <v>60</v>
      </c>
      <c r="Y2237" s="14" t="n">
        <f aca="false">MAX(IF(INDEX(10_Lieux!$B:$B,U2237)&lt;&gt;"Ville",INDEX(10_Lieux!$I:$I,U2237),0),IF(INDEX(10_Lieux!$B:$B,V2237)&lt;&gt;"Ville",INDEX(10_Lieux!$I:$I,V2237),0))</f>
        <v>0</v>
      </c>
      <c r="Z2237" s="14" t="str">
        <f aca="false">A2237&amp;"|"&amp;B2237</f>
        <v>Megève|Genève</v>
      </c>
      <c r="AA2237" s="14" t="str">
        <f aca="false">IF(I2237&lt;p_local,"Local",IF(I2237&lt;p_vv_min,"Courte distance",IF(I2237&lt;p_tres_long,"Longue distance","Très longue distance")))</f>
        <v>Courte distance</v>
      </c>
    </row>
    <row r="2238" customFormat="false" ht="15" hidden="false" customHeight="true" outlineLevel="0" collapsed="false">
      <c r="A2238" s="14" t="s">
        <v>2164</v>
      </c>
      <c r="B2238" s="14" t="s">
        <v>2424</v>
      </c>
      <c r="C2238" s="14" t="s">
        <v>34</v>
      </c>
      <c r="D2238" s="14" t="s">
        <v>2394</v>
      </c>
      <c r="E2238" s="14" t="s">
        <v>2425</v>
      </c>
      <c r="F2238" s="15" t="s">
        <v>41</v>
      </c>
      <c r="G2238" s="14" t="str">
        <f aca="false">IF(I2238&lt;p_local,"Local → page infra",IF(H2238&gt;=p_ph1,"Phase 1",IF(H2238&gt;=p_ph2,"Phase 2","Phase 3")))</f>
        <v>Phase 1</v>
      </c>
      <c r="H2238" s="14" t="n">
        <f aca="false">IF(I2238&lt;p_local,0,IF(C2238="Aéroport → Aéroport",p_pts_plein,IF(Y2238&gt;0,IF(I2238&lt;=Y2238,p_pts_plein,IF(I2238&lt;=p_mult2*Y2238,p_pts_moyen,p_pts_r3)),IF(I2238&gt;=p_vv_min,p_pts_plein,IF(I2238&gt;=p_vv_moy,p_pts_moyen,p_pts_court))))+IF(INDEX(10_Lieux!$D:$D,U2238)=1,p_prio1,p_prio2)+IF(INDEX(10_Lieux!$D:$D,V2238)=1,p_prio1,p_prio2)+IF(K2238="Oui",p_tf,0)+p_hub*((INDEX(10_Lieux!$H:$H,U2238)="Hub")+(INDEX(10_Lieux!$H:$H,V2238)="Hub"))+IF(OR(INDEX(10_Lieux!$H:$H,U2238)="Premium",INDEX(10_Lieux!$H:$H,V2238)="Premium"),p_prem,0))</f>
        <v>85</v>
      </c>
      <c r="I2238" s="14" t="n">
        <f aca="false">ROUND(W2238*p_facteur,0)</f>
        <v>85</v>
      </c>
      <c r="J2238" s="14" t="str">
        <f aca="false">IF(X2238&lt;60,X2238&amp;" min",INT(X2238/60)&amp;" h"&amp;IF(MOD(X2238,60)=0,""," "&amp;TEXT(MOD(X2238,60),"00")))</f>
        <v>1 h 15</v>
      </c>
      <c r="K2238" s="14" t="str">
        <f aca="false">IF(S2238&lt;&gt;T2238,"Oui","Non")</f>
        <v>Oui</v>
      </c>
      <c r="L2238" s="14" t="str">
        <f aca="false">IF(AND(INDEX(10_Lieux!$B:$B,U2238)="Ville",INDEX(10_Lieux!$B:$B,V2238)="Ville"),"/chauffeur-prive/"&amp;INDEX(10_Lieux!$E:$E,U2238)&amp;"-"&amp;INDEX(10_Lieux!$E:$E,V2238)&amp;"/","/chauffeur-prive/"&amp;INDEX(10_Lieux!$E:$E,U2238)&amp;"/"&amp;INDEX(10_Lieux!$E:$E,V2238)&amp;"/")</f>
        <v>/chauffeur-prive/aeroport-geneve/chamonix-mont-blanc/</v>
      </c>
      <c r="M2238" s="14" t="str">
        <f aca="false">IFERROR(INDEX($L:$L,MATCH(B2238&amp;"|"&amp;A2238,$Z:$Z,0)),"—")</f>
        <v>/chauffeur-prive/chamonix-mont-blanc/aeroport-geneve/</v>
      </c>
      <c r="N2238" s="14" t="str">
        <f aca="false">IF(LEN("Chauffeur privé "&amp;INDEX(10_Lieux!$J:$J,U2238)&amp;" → "&amp;INDEX(10_Lieux!$J:$J,V2238)&amp;" | 24h/24")&gt;60,"Chauffeur privé "&amp;INDEX(10_Lieux!$J:$J,U2238)&amp;" → "&amp;INDEX(10_Lieux!$J:$J,V2238),"Chauffeur privé "&amp;INDEX(10_Lieux!$J:$J,U2238)&amp;" → "&amp;INDEX(10_Lieux!$J:$J,V2238)&amp;" | 24h/24")</f>
        <v>Chauffeur privé Aéroport de Genève → Chamonix-Mont-Blanc</v>
      </c>
      <c r="O2238" s="14" t="n">
        <f aca="false">LEN(N2238)</f>
        <v>56</v>
      </c>
      <c r="P2238" s="14" t="str">
        <f aca="false">"Chauffeur privé "&amp;INDEX(10_Lieux!$K:$K,U2238)&amp;" vers "&amp;INDEX(10_Lieux!$L:$L,V2238)</f>
        <v>Chauffeur privé de l'aéroport de Genève vers Chamonix-Mont-Blanc</v>
      </c>
      <c r="Q2238" s="14" t="str">
        <f aca="false">"Chauffeur privé "&amp;INDEX(10_Lieux!$K:$K,U2238)&amp;" vers "&amp;INDEX(10_Lieux!$L:$L,V2238)&amp;" : env. "&amp;I2238&amp;" km, "&amp;J2238&amp;" de route. Devis personnalisé, standard 24h/24 et 7j/7."</f>
        <v>Chauffeur privé de l'aéroport de Genève vers Chamonix-Mont-Blanc : env. 85 km, 1 h 15 de route. Devis personnalisé, standard 24h/24 et 7j/7.</v>
      </c>
      <c r="R2238" s="14" t="n">
        <f aca="false">LEN(Q2238)</f>
        <v>140</v>
      </c>
      <c r="S2238" s="14" t="str">
        <f aca="false">INDEX(10_Lieux!$C:$C,U2238)</f>
        <v>Suisse</v>
      </c>
      <c r="T2238" s="14" t="str">
        <f aca="false">INDEX(10_Lieux!$C:$C,V2238)</f>
        <v>France</v>
      </c>
      <c r="U2238" s="14" t="n">
        <f aca="false">MATCH(A2238,10_Lieux!$A:$A,0)</f>
        <v>182</v>
      </c>
      <c r="V2238" s="14" t="n">
        <f aca="false">MATCH(B2238,10_Lieux!$A:$A,0)</f>
        <v>22</v>
      </c>
      <c r="W2238" s="14" t="n">
        <f aca="false">ROUND(6371*2*ASIN(SQRT(SIN(RADIANS(INDEX(10_Lieux!$F:$F,V2238)-INDEX(10_Lieux!$F:$F,U2238))/2)^2+COS(RADIANS(INDEX(10_Lieux!$F:$F,U2238)))*COS(RADIANS(INDEX(10_Lieux!$F:$F,V2238)))*SIN(RADIANS(INDEX(10_Lieux!$G:$G,V2238)-INDEX(10_Lieux!$G:$G,U2238))/2)^2)),1)</f>
        <v>68.2</v>
      </c>
      <c r="X2238" s="14" t="n">
        <f aca="false">ROUND(I2238/IF(I2238&lt;p_seuil_vitesse,p_vit_lente,p_vit_rapide)*60/15,0)*15</f>
        <v>75</v>
      </c>
      <c r="Y2238" s="14" t="n">
        <f aca="false">MAX(IF(INDEX(10_Lieux!$B:$B,U2238)&lt;&gt;"Ville",INDEX(10_Lieux!$I:$I,U2238),0),IF(INDEX(10_Lieux!$B:$B,V2238)&lt;&gt;"Ville",INDEX(10_Lieux!$I:$I,V2238),0))</f>
        <v>500</v>
      </c>
      <c r="Z2238" s="14" t="str">
        <f aca="false">A2238&amp;"|"&amp;B2238</f>
        <v>Genève Aéroport|Chamonix-Mont-Blanc</v>
      </c>
      <c r="AA2238" s="14" t="str">
        <f aca="false">IF(I2238&lt;p_local,"Local",IF(I2238&lt;p_vv_min,"Courte distance",IF(I2238&lt;p_tres_long,"Longue distance","Très longue distance")))</f>
        <v>Courte distance</v>
      </c>
    </row>
    <row r="2239" customFormat="false" ht="15" hidden="false" customHeight="true" outlineLevel="0" collapsed="false">
      <c r="A2239" s="14" t="s">
        <v>2424</v>
      </c>
      <c r="B2239" s="14" t="s">
        <v>2164</v>
      </c>
      <c r="C2239" s="14" t="s">
        <v>35</v>
      </c>
      <c r="D2239" s="14" t="s">
        <v>2394</v>
      </c>
      <c r="E2239" s="14" t="s">
        <v>2426</v>
      </c>
      <c r="F2239" s="15" t="s">
        <v>41</v>
      </c>
      <c r="G2239" s="14" t="str">
        <f aca="false">IF(I2239&lt;p_local,"Local → page infra",IF(H2239&gt;=p_ph1,"Phase 1",IF(H2239&gt;=p_ph2,"Phase 2","Phase 3")))</f>
        <v>Phase 1</v>
      </c>
      <c r="H2239" s="14" t="n">
        <f aca="false">IF(I2239&lt;p_local,0,IF(C2239="Aéroport → Aéroport",p_pts_plein,IF(Y2239&gt;0,IF(I2239&lt;=Y2239,p_pts_plein,IF(I2239&lt;=p_mult2*Y2239,p_pts_moyen,p_pts_r3)),IF(I2239&gt;=p_vv_min,p_pts_plein,IF(I2239&gt;=p_vv_moy,p_pts_moyen,p_pts_court))))+IF(INDEX(10_Lieux!$D:$D,U2239)=1,p_prio1,p_prio2)+IF(INDEX(10_Lieux!$D:$D,V2239)=1,p_prio1,p_prio2)+IF(K2239="Oui",p_tf,0)+p_hub*((INDEX(10_Lieux!$H:$H,U2239)="Hub")+(INDEX(10_Lieux!$H:$H,V2239)="Hub"))+IF(OR(INDEX(10_Lieux!$H:$H,U2239)="Premium",INDEX(10_Lieux!$H:$H,V2239)="Premium"),p_prem,0))</f>
        <v>85</v>
      </c>
      <c r="I2239" s="14" t="n">
        <f aca="false">ROUND(W2239*p_facteur,0)</f>
        <v>85</v>
      </c>
      <c r="J2239" s="14" t="str">
        <f aca="false">IF(X2239&lt;60,X2239&amp;" min",INT(X2239/60)&amp;" h"&amp;IF(MOD(X2239,60)=0,""," "&amp;TEXT(MOD(X2239,60),"00")))</f>
        <v>1 h 15</v>
      </c>
      <c r="K2239" s="14" t="str">
        <f aca="false">IF(S2239&lt;&gt;T2239,"Oui","Non")</f>
        <v>Oui</v>
      </c>
      <c r="L2239" s="14" t="str">
        <f aca="false">IF(AND(INDEX(10_Lieux!$B:$B,U2239)="Ville",INDEX(10_Lieux!$B:$B,V2239)="Ville"),"/chauffeur-prive/"&amp;INDEX(10_Lieux!$E:$E,U2239)&amp;"-"&amp;INDEX(10_Lieux!$E:$E,V2239)&amp;"/","/chauffeur-prive/"&amp;INDEX(10_Lieux!$E:$E,U2239)&amp;"/"&amp;INDEX(10_Lieux!$E:$E,V2239)&amp;"/")</f>
        <v>/chauffeur-prive/chamonix-mont-blanc/aeroport-geneve/</v>
      </c>
      <c r="M2239" s="14" t="str">
        <f aca="false">IFERROR(INDEX($L:$L,MATCH(B2239&amp;"|"&amp;A2239,$Z:$Z,0)),"—")</f>
        <v>/chauffeur-prive/aeroport-geneve/chamonix-mont-blanc/</v>
      </c>
      <c r="N2239" s="14" t="str">
        <f aca="false">IF(LEN("Chauffeur privé "&amp;INDEX(10_Lieux!$J:$J,U2239)&amp;" → "&amp;INDEX(10_Lieux!$J:$J,V2239)&amp;" | 24h/24")&gt;60,"Chauffeur privé "&amp;INDEX(10_Lieux!$J:$J,U2239)&amp;" → "&amp;INDEX(10_Lieux!$J:$J,V2239),"Chauffeur privé "&amp;INDEX(10_Lieux!$J:$J,U2239)&amp;" → "&amp;INDEX(10_Lieux!$J:$J,V2239)&amp;" | 24h/24")</f>
        <v>Chauffeur privé Chamonix-Mont-Blanc → Aéroport de Genève</v>
      </c>
      <c r="O2239" s="14" t="n">
        <f aca="false">LEN(N2239)</f>
        <v>56</v>
      </c>
      <c r="P2239" s="14" t="str">
        <f aca="false">"Chauffeur privé "&amp;INDEX(10_Lieux!$K:$K,U2239)&amp;" vers "&amp;INDEX(10_Lieux!$L:$L,V2239)</f>
        <v>Chauffeur privé de Chamonix-Mont-Blanc vers l'aéroport de Genève</v>
      </c>
      <c r="Q2239" s="14" t="str">
        <f aca="false">"Chauffeur privé "&amp;INDEX(10_Lieux!$K:$K,U2239)&amp;" vers "&amp;INDEX(10_Lieux!$L:$L,V2239)&amp;" : env. "&amp;I2239&amp;" km, "&amp;J2239&amp;" de route. Devis personnalisé, standard 24h/24 et 7j/7."</f>
        <v>Chauffeur privé de Chamonix-Mont-Blanc vers l'aéroport de Genève : env. 85 km, 1 h 15 de route. Devis personnalisé, standard 24h/24 et 7j/7.</v>
      </c>
      <c r="R2239" s="14" t="n">
        <f aca="false">LEN(Q2239)</f>
        <v>140</v>
      </c>
      <c r="S2239" s="14" t="str">
        <f aca="false">INDEX(10_Lieux!$C:$C,U2239)</f>
        <v>France</v>
      </c>
      <c r="T2239" s="14" t="str">
        <f aca="false">INDEX(10_Lieux!$C:$C,V2239)</f>
        <v>Suisse</v>
      </c>
      <c r="U2239" s="14" t="n">
        <f aca="false">MATCH(A2239,10_Lieux!$A:$A,0)</f>
        <v>22</v>
      </c>
      <c r="V2239" s="14" t="n">
        <f aca="false">MATCH(B2239,10_Lieux!$A:$A,0)</f>
        <v>182</v>
      </c>
      <c r="W2239" s="14" t="n">
        <f aca="false">ROUND(6371*2*ASIN(SQRT(SIN(RADIANS(INDEX(10_Lieux!$F:$F,V2239)-INDEX(10_Lieux!$F:$F,U2239))/2)^2+COS(RADIANS(INDEX(10_Lieux!$F:$F,U2239)))*COS(RADIANS(INDEX(10_Lieux!$F:$F,V2239)))*SIN(RADIANS(INDEX(10_Lieux!$G:$G,V2239)-INDEX(10_Lieux!$G:$G,U2239))/2)^2)),1)</f>
        <v>68.2</v>
      </c>
      <c r="X2239" s="14" t="n">
        <f aca="false">ROUND(I2239/IF(I2239&lt;p_seuil_vitesse,p_vit_lente,p_vit_rapide)*60/15,0)*15</f>
        <v>75</v>
      </c>
      <c r="Y2239" s="14" t="n">
        <f aca="false">MAX(IF(INDEX(10_Lieux!$B:$B,U2239)&lt;&gt;"Ville",INDEX(10_Lieux!$I:$I,U2239),0),IF(INDEX(10_Lieux!$B:$B,V2239)&lt;&gt;"Ville",INDEX(10_Lieux!$I:$I,V2239),0))</f>
        <v>500</v>
      </c>
      <c r="Z2239" s="14" t="str">
        <f aca="false">A2239&amp;"|"&amp;B2239</f>
        <v>Chamonix-Mont-Blanc|Genève Aéroport</v>
      </c>
      <c r="AA2239" s="14" t="str">
        <f aca="false">IF(I2239&lt;p_local,"Local",IF(I2239&lt;p_vv_min,"Courte distance",IF(I2239&lt;p_tres_long,"Longue distance","Très longue distance")))</f>
        <v>Courte distance</v>
      </c>
    </row>
    <row r="2240" customFormat="false" ht="15" hidden="false" customHeight="true" outlineLevel="0" collapsed="false">
      <c r="A2240" s="14" t="s">
        <v>788</v>
      </c>
      <c r="B2240" s="14" t="s">
        <v>2424</v>
      </c>
      <c r="C2240" s="14" t="s">
        <v>34</v>
      </c>
      <c r="D2240" s="14" t="s">
        <v>2394</v>
      </c>
      <c r="E2240" s="14" t="s">
        <v>2427</v>
      </c>
      <c r="F2240" s="15" t="s">
        <v>41</v>
      </c>
      <c r="G2240" s="14" t="str">
        <f aca="false">IF(I2240&lt;p_local,"Local → page infra",IF(H2240&gt;=p_ph1,"Phase 1",IF(H2240&gt;=p_ph2,"Phase 2","Phase 3")))</f>
        <v>Phase 2</v>
      </c>
      <c r="H2240" s="14" t="n">
        <f aca="false">IF(I2240&lt;p_local,0,IF(C2240="Aéroport → Aéroport",p_pts_plein,IF(Y2240&gt;0,IF(I2240&lt;=Y2240,p_pts_plein,IF(I2240&lt;=p_mult2*Y2240,p_pts_moyen,p_pts_r3)),IF(I2240&gt;=p_vv_min,p_pts_plein,IF(I2240&gt;=p_vv_moy,p_pts_moyen,p_pts_court))))+IF(INDEX(10_Lieux!$D:$D,U2240)=1,p_prio1,p_prio2)+IF(INDEX(10_Lieux!$D:$D,V2240)=1,p_prio1,p_prio2)+IF(K2240="Oui",p_tf,0)+p_hub*((INDEX(10_Lieux!$H:$H,U2240)="Hub")+(INDEX(10_Lieux!$H:$H,V2240)="Hub"))+IF(OR(INDEX(10_Lieux!$H:$H,U2240)="Premium",INDEX(10_Lieux!$H:$H,V2240)="Premium"),p_prem,0))</f>
        <v>75</v>
      </c>
      <c r="I2240" s="14" t="n">
        <f aca="false">ROUND(W2240*p_facteur,0)</f>
        <v>175</v>
      </c>
      <c r="J2240" s="14" t="str">
        <f aca="false">IF(X2240&lt;60,X2240&amp;" min",INT(X2240/60)&amp;" h"&amp;IF(MOD(X2240,60)=0,""," "&amp;TEXT(MOD(X2240,60),"00")))</f>
        <v>1 h 45</v>
      </c>
      <c r="K2240" s="14" t="str">
        <f aca="false">IF(S2240&lt;&gt;T2240,"Oui","Non")</f>
        <v>Non</v>
      </c>
      <c r="L2240" s="14" t="str">
        <f aca="false">IF(AND(INDEX(10_Lieux!$B:$B,U2240)="Ville",INDEX(10_Lieux!$B:$B,V2240)="Ville"),"/chauffeur-prive/"&amp;INDEX(10_Lieux!$E:$E,U2240)&amp;"-"&amp;INDEX(10_Lieux!$E:$E,V2240)&amp;"/","/chauffeur-prive/"&amp;INDEX(10_Lieux!$E:$E,U2240)&amp;"/"&amp;INDEX(10_Lieux!$E:$E,V2240)&amp;"/")</f>
        <v>/chauffeur-prive/aeroport-lyon-saint-exupery/chamonix-mont-blanc/</v>
      </c>
      <c r="M2240" s="14" t="str">
        <f aca="false">IFERROR(INDEX($L:$L,MATCH(B2240&amp;"|"&amp;A2240,$Z:$Z,0)),"—")</f>
        <v>/chauffeur-prive/chamonix-mont-blanc/aeroport-lyon-saint-exupery/</v>
      </c>
      <c r="N2240" s="14" t="str">
        <f aca="false">IF(LEN("Chauffeur privé "&amp;INDEX(10_Lieux!$J:$J,U2240)&amp;" → "&amp;INDEX(10_Lieux!$J:$J,V2240)&amp;" | 24h/24")&gt;60,"Chauffeur privé "&amp;INDEX(10_Lieux!$J:$J,U2240)&amp;" → "&amp;INDEX(10_Lieux!$J:$J,V2240),"Chauffeur privé "&amp;INDEX(10_Lieux!$J:$J,U2240)&amp;" → "&amp;INDEX(10_Lieux!$J:$J,V2240)&amp;" | 24h/24")</f>
        <v>Chauffeur privé Aéroport Lyon-Saint-Exupéry → Chamonix-Mont-Blanc</v>
      </c>
      <c r="O2240" s="14" t="n">
        <f aca="false">LEN(N2240)</f>
        <v>65</v>
      </c>
      <c r="P2240" s="14" t="str">
        <f aca="false">"Chauffeur privé "&amp;INDEX(10_Lieux!$K:$K,U2240)&amp;" vers "&amp;INDEX(10_Lieux!$L:$L,V2240)</f>
        <v>Chauffeur privé de l'aéroport Lyon-Saint-Exupéry vers Chamonix-Mont-Blanc</v>
      </c>
      <c r="Q2240" s="14" t="str">
        <f aca="false">"Chauffeur privé "&amp;INDEX(10_Lieux!$K:$K,U2240)&amp;" vers "&amp;INDEX(10_Lieux!$L:$L,V2240)&amp;" : env. "&amp;I2240&amp;" km, "&amp;J2240&amp;" de route. Devis personnalisé, standard 24h/24 et 7j/7."</f>
        <v>Chauffeur privé de l'aéroport Lyon-Saint-Exupéry vers Chamonix-Mont-Blanc : env. 175 km, 1 h 45 de route. Devis personnalisé, standard 24h/24 et 7j/7.</v>
      </c>
      <c r="R2240" s="14" t="n">
        <f aca="false">LEN(Q2240)</f>
        <v>150</v>
      </c>
      <c r="S2240" s="14" t="str">
        <f aca="false">INDEX(10_Lieux!$C:$C,U2240)</f>
        <v>France</v>
      </c>
      <c r="T2240" s="14" t="str">
        <f aca="false">INDEX(10_Lieux!$C:$C,V2240)</f>
        <v>France</v>
      </c>
      <c r="U2240" s="14" t="n">
        <f aca="false">MATCH(A2240,10_Lieux!$A:$A,0)</f>
        <v>136</v>
      </c>
      <c r="V2240" s="14" t="n">
        <f aca="false">MATCH(B2240,10_Lieux!$A:$A,0)</f>
        <v>22</v>
      </c>
      <c r="W2240" s="14" t="n">
        <f aca="false">ROUND(6371*2*ASIN(SQRT(SIN(RADIANS(INDEX(10_Lieux!$F:$F,V2240)-INDEX(10_Lieux!$F:$F,U2240))/2)^2+COS(RADIANS(INDEX(10_Lieux!$F:$F,U2240)))*COS(RADIANS(INDEX(10_Lieux!$F:$F,V2240)))*SIN(RADIANS(INDEX(10_Lieux!$G:$G,V2240)-INDEX(10_Lieux!$G:$G,U2240))/2)^2)),1)</f>
        <v>140.3</v>
      </c>
      <c r="X2240" s="14" t="n">
        <f aca="false">ROUND(I2240/IF(I2240&lt;p_seuil_vitesse,p_vit_lente,p_vit_rapide)*60/15,0)*15</f>
        <v>105</v>
      </c>
      <c r="Y2240" s="14" t="n">
        <f aca="false">MAX(IF(INDEX(10_Lieux!$B:$B,U2240)&lt;&gt;"Ville",INDEX(10_Lieux!$I:$I,U2240),0),IF(INDEX(10_Lieux!$B:$B,V2240)&lt;&gt;"Ville",INDEX(10_Lieux!$I:$I,V2240),0))</f>
        <v>500</v>
      </c>
      <c r="Z2240" s="14" t="str">
        <f aca="false">A2240&amp;"|"&amp;B2240</f>
        <v>Lyon-Saint-Exupéry|Chamonix-Mont-Blanc</v>
      </c>
      <c r="AA2240" s="14" t="str">
        <f aca="false">IF(I2240&lt;p_local,"Local",IF(I2240&lt;p_vv_min,"Courte distance",IF(I2240&lt;p_tres_long,"Longue distance","Très longue distance")))</f>
        <v>Longue distance</v>
      </c>
    </row>
    <row r="2241" customFormat="false" ht="15" hidden="false" customHeight="true" outlineLevel="0" collapsed="false">
      <c r="A2241" s="14" t="s">
        <v>2424</v>
      </c>
      <c r="B2241" s="14" t="s">
        <v>788</v>
      </c>
      <c r="C2241" s="14" t="s">
        <v>35</v>
      </c>
      <c r="D2241" s="14" t="s">
        <v>2394</v>
      </c>
      <c r="E2241" s="14" t="s">
        <v>2428</v>
      </c>
      <c r="F2241" s="15" t="s">
        <v>41</v>
      </c>
      <c r="G2241" s="14" t="str">
        <f aca="false">IF(I2241&lt;p_local,"Local → page infra",IF(H2241&gt;=p_ph1,"Phase 1",IF(H2241&gt;=p_ph2,"Phase 2","Phase 3")))</f>
        <v>Phase 2</v>
      </c>
      <c r="H2241" s="14" t="n">
        <f aca="false">IF(I2241&lt;p_local,0,IF(C2241="Aéroport → Aéroport",p_pts_plein,IF(Y2241&gt;0,IF(I2241&lt;=Y2241,p_pts_plein,IF(I2241&lt;=p_mult2*Y2241,p_pts_moyen,p_pts_r3)),IF(I2241&gt;=p_vv_min,p_pts_plein,IF(I2241&gt;=p_vv_moy,p_pts_moyen,p_pts_court))))+IF(INDEX(10_Lieux!$D:$D,U2241)=1,p_prio1,p_prio2)+IF(INDEX(10_Lieux!$D:$D,V2241)=1,p_prio1,p_prio2)+IF(K2241="Oui",p_tf,0)+p_hub*((INDEX(10_Lieux!$H:$H,U2241)="Hub")+(INDEX(10_Lieux!$H:$H,V2241)="Hub"))+IF(OR(INDEX(10_Lieux!$H:$H,U2241)="Premium",INDEX(10_Lieux!$H:$H,V2241)="Premium"),p_prem,0))</f>
        <v>75</v>
      </c>
      <c r="I2241" s="14" t="n">
        <f aca="false">ROUND(W2241*p_facteur,0)</f>
        <v>175</v>
      </c>
      <c r="J2241" s="14" t="str">
        <f aca="false">IF(X2241&lt;60,X2241&amp;" min",INT(X2241/60)&amp;" h"&amp;IF(MOD(X2241,60)=0,""," "&amp;TEXT(MOD(X2241,60),"00")))</f>
        <v>1 h 45</v>
      </c>
      <c r="K2241" s="14" t="str">
        <f aca="false">IF(S2241&lt;&gt;T2241,"Oui","Non")</f>
        <v>Non</v>
      </c>
      <c r="L2241" s="14" t="str">
        <f aca="false">IF(AND(INDEX(10_Lieux!$B:$B,U2241)="Ville",INDEX(10_Lieux!$B:$B,V2241)="Ville"),"/chauffeur-prive/"&amp;INDEX(10_Lieux!$E:$E,U2241)&amp;"-"&amp;INDEX(10_Lieux!$E:$E,V2241)&amp;"/","/chauffeur-prive/"&amp;INDEX(10_Lieux!$E:$E,U2241)&amp;"/"&amp;INDEX(10_Lieux!$E:$E,V2241)&amp;"/")</f>
        <v>/chauffeur-prive/chamonix-mont-blanc/aeroport-lyon-saint-exupery/</v>
      </c>
      <c r="M2241" s="14" t="str">
        <f aca="false">IFERROR(INDEX($L:$L,MATCH(B2241&amp;"|"&amp;A2241,$Z:$Z,0)),"—")</f>
        <v>/chauffeur-prive/aeroport-lyon-saint-exupery/chamonix-mont-blanc/</v>
      </c>
      <c r="N2241" s="14" t="str">
        <f aca="false">IF(LEN("Chauffeur privé "&amp;INDEX(10_Lieux!$J:$J,U2241)&amp;" → "&amp;INDEX(10_Lieux!$J:$J,V2241)&amp;" | 24h/24")&gt;60,"Chauffeur privé "&amp;INDEX(10_Lieux!$J:$J,U2241)&amp;" → "&amp;INDEX(10_Lieux!$J:$J,V2241),"Chauffeur privé "&amp;INDEX(10_Lieux!$J:$J,U2241)&amp;" → "&amp;INDEX(10_Lieux!$J:$J,V2241)&amp;" | 24h/24")</f>
        <v>Chauffeur privé Chamonix-Mont-Blanc → Aéroport Lyon-Saint-Exupéry</v>
      </c>
      <c r="O2241" s="14" t="n">
        <f aca="false">LEN(N2241)</f>
        <v>65</v>
      </c>
      <c r="P2241" s="14" t="str">
        <f aca="false">"Chauffeur privé "&amp;INDEX(10_Lieux!$K:$K,U2241)&amp;" vers "&amp;INDEX(10_Lieux!$L:$L,V2241)</f>
        <v>Chauffeur privé de Chamonix-Mont-Blanc vers l'aéroport Lyon-Saint-Exupéry</v>
      </c>
      <c r="Q2241" s="14" t="str">
        <f aca="false">"Chauffeur privé "&amp;INDEX(10_Lieux!$K:$K,U2241)&amp;" vers "&amp;INDEX(10_Lieux!$L:$L,V2241)&amp;" : env. "&amp;I2241&amp;" km, "&amp;J2241&amp;" de route. Devis personnalisé, standard 24h/24 et 7j/7."</f>
        <v>Chauffeur privé de Chamonix-Mont-Blanc vers l'aéroport Lyon-Saint-Exupéry : env. 175 km, 1 h 45 de route. Devis personnalisé, standard 24h/24 et 7j/7.</v>
      </c>
      <c r="R2241" s="14" t="n">
        <f aca="false">LEN(Q2241)</f>
        <v>150</v>
      </c>
      <c r="S2241" s="14" t="str">
        <f aca="false">INDEX(10_Lieux!$C:$C,U2241)</f>
        <v>France</v>
      </c>
      <c r="T2241" s="14" t="str">
        <f aca="false">INDEX(10_Lieux!$C:$C,V2241)</f>
        <v>France</v>
      </c>
      <c r="U2241" s="14" t="n">
        <f aca="false">MATCH(A2241,10_Lieux!$A:$A,0)</f>
        <v>22</v>
      </c>
      <c r="V2241" s="14" t="n">
        <f aca="false">MATCH(B2241,10_Lieux!$A:$A,0)</f>
        <v>136</v>
      </c>
      <c r="W2241" s="14" t="n">
        <f aca="false">ROUND(6371*2*ASIN(SQRT(SIN(RADIANS(INDEX(10_Lieux!$F:$F,V2241)-INDEX(10_Lieux!$F:$F,U2241))/2)^2+COS(RADIANS(INDEX(10_Lieux!$F:$F,U2241)))*COS(RADIANS(INDEX(10_Lieux!$F:$F,V2241)))*SIN(RADIANS(INDEX(10_Lieux!$G:$G,V2241)-INDEX(10_Lieux!$G:$G,U2241))/2)^2)),1)</f>
        <v>140.3</v>
      </c>
      <c r="X2241" s="14" t="n">
        <f aca="false">ROUND(I2241/IF(I2241&lt;p_seuil_vitesse,p_vit_lente,p_vit_rapide)*60/15,0)*15</f>
        <v>105</v>
      </c>
      <c r="Y2241" s="14" t="n">
        <f aca="false">MAX(IF(INDEX(10_Lieux!$B:$B,U2241)&lt;&gt;"Ville",INDEX(10_Lieux!$I:$I,U2241),0),IF(INDEX(10_Lieux!$B:$B,V2241)&lt;&gt;"Ville",INDEX(10_Lieux!$I:$I,V2241),0))</f>
        <v>500</v>
      </c>
      <c r="Z2241" s="14" t="str">
        <f aca="false">A2241&amp;"|"&amp;B2241</f>
        <v>Chamonix-Mont-Blanc|Lyon-Saint-Exupéry</v>
      </c>
      <c r="AA2241" s="14" t="str">
        <f aca="false">IF(I2241&lt;p_local,"Local",IF(I2241&lt;p_vv_min,"Courte distance",IF(I2241&lt;p_tres_long,"Longue distance","Très longue distance")))</f>
        <v>Longue distance</v>
      </c>
    </row>
    <row r="2242" customFormat="false" ht="15" hidden="false" customHeight="true" outlineLevel="0" collapsed="false">
      <c r="A2242" s="14" t="s">
        <v>878</v>
      </c>
      <c r="B2242" s="14" t="s">
        <v>2424</v>
      </c>
      <c r="C2242" s="14" t="s">
        <v>34</v>
      </c>
      <c r="D2242" s="14" t="s">
        <v>2394</v>
      </c>
      <c r="E2242" s="14" t="s">
        <v>2429</v>
      </c>
      <c r="F2242" s="15" t="s">
        <v>41</v>
      </c>
      <c r="G2242" s="14" t="str">
        <f aca="false">IF(I2242&lt;p_local,"Local → page infra",IF(H2242&gt;=p_ph1,"Phase 1",IF(H2242&gt;=p_ph2,"Phase 2","Phase 3")))</f>
        <v>Phase 2</v>
      </c>
      <c r="H2242" s="14" t="n">
        <f aca="false">IF(I2242&lt;p_local,0,IF(C2242="Aéroport → Aéroport",p_pts_plein,IF(Y2242&gt;0,IF(I2242&lt;=Y2242,p_pts_plein,IF(I2242&lt;=p_mult2*Y2242,p_pts_moyen,p_pts_r3)),IF(I2242&gt;=p_vv_min,p_pts_plein,IF(I2242&gt;=p_vv_moy,p_pts_moyen,p_pts_court))))+IF(INDEX(10_Lieux!$D:$D,U2242)=1,p_prio1,p_prio2)+IF(INDEX(10_Lieux!$D:$D,V2242)=1,p_prio1,p_prio2)+IF(K2242="Oui",p_tf,0)+p_hub*((INDEX(10_Lieux!$H:$H,U2242)="Hub")+(INDEX(10_Lieux!$H:$H,V2242)="Hub"))+IF(OR(INDEX(10_Lieux!$H:$H,U2242)="Premium",INDEX(10_Lieux!$H:$H,V2242)="Premium"),p_prem,0))</f>
        <v>65</v>
      </c>
      <c r="I2242" s="14" t="n">
        <f aca="false">ROUND(W2242*p_facteur,0)</f>
        <v>104</v>
      </c>
      <c r="J2242" s="14" t="str">
        <f aca="false">IF(X2242&lt;60,X2242&amp;" min",INT(X2242/60)&amp;" h"&amp;IF(MOD(X2242,60)=0,""," "&amp;TEXT(MOD(X2242,60),"00")))</f>
        <v>1 h</v>
      </c>
      <c r="K2242" s="14" t="str">
        <f aca="false">IF(S2242&lt;&gt;T2242,"Oui","Non")</f>
        <v>Non</v>
      </c>
      <c r="L2242" s="14" t="str">
        <f aca="false">IF(AND(INDEX(10_Lieux!$B:$B,U2242)="Ville",INDEX(10_Lieux!$B:$B,V2242)="Ville"),"/chauffeur-prive/"&amp;INDEX(10_Lieux!$E:$E,U2242)&amp;"-"&amp;INDEX(10_Lieux!$E:$E,V2242)&amp;"/","/chauffeur-prive/"&amp;INDEX(10_Lieux!$E:$E,U2242)&amp;"/"&amp;INDEX(10_Lieux!$E:$E,V2242)&amp;"/")</f>
        <v>/chauffeur-prive/aeroport-chambery-savoie-mont-blanc/chamonix-mont-blanc/</v>
      </c>
      <c r="M2242" s="14" t="str">
        <f aca="false">IFERROR(INDEX($L:$L,MATCH(B2242&amp;"|"&amp;A2242,$Z:$Z,0)),"—")</f>
        <v>/chauffeur-prive/chamonix-mont-blanc/aeroport-chambery-savoie-mont-blanc/</v>
      </c>
      <c r="N2242" s="14" t="str">
        <f aca="false">IF(LEN("Chauffeur privé "&amp;INDEX(10_Lieux!$J:$J,U2242)&amp;" → "&amp;INDEX(10_Lieux!$J:$J,V2242)&amp;" | 24h/24")&gt;60,"Chauffeur privé "&amp;INDEX(10_Lieux!$J:$J,U2242)&amp;" → "&amp;INDEX(10_Lieux!$J:$J,V2242),"Chauffeur privé "&amp;INDEX(10_Lieux!$J:$J,U2242)&amp;" → "&amp;INDEX(10_Lieux!$J:$J,V2242)&amp;" | 24h/24")</f>
        <v>Chauffeur privé Aéroport de Chambéry → Chamonix-Mont-Blanc</v>
      </c>
      <c r="O2242" s="14" t="n">
        <f aca="false">LEN(N2242)</f>
        <v>58</v>
      </c>
      <c r="P2242" s="14" t="str">
        <f aca="false">"Chauffeur privé "&amp;INDEX(10_Lieux!$K:$K,U2242)&amp;" vers "&amp;INDEX(10_Lieux!$L:$L,V2242)</f>
        <v>Chauffeur privé de l'aéroport de Chambéry vers Chamonix-Mont-Blanc</v>
      </c>
      <c r="Q2242" s="14" t="str">
        <f aca="false">"Chauffeur privé "&amp;INDEX(10_Lieux!$K:$K,U2242)&amp;" vers "&amp;INDEX(10_Lieux!$L:$L,V2242)&amp;" : env. "&amp;I2242&amp;" km, "&amp;J2242&amp;" de route. Devis personnalisé, standard 24h/24 et 7j/7."</f>
        <v>Chauffeur privé de l'aéroport de Chambéry vers Chamonix-Mont-Blanc : env. 104 km, 1 h de route. Devis personnalisé, standard 24h/24 et 7j/7.</v>
      </c>
      <c r="R2242" s="14" t="n">
        <f aca="false">LEN(Q2242)</f>
        <v>140</v>
      </c>
      <c r="S2242" s="14" t="str">
        <f aca="false">INDEX(10_Lieux!$C:$C,U2242)</f>
        <v>France</v>
      </c>
      <c r="T2242" s="14" t="str">
        <f aca="false">INDEX(10_Lieux!$C:$C,V2242)</f>
        <v>France</v>
      </c>
      <c r="U2242" s="14" t="n">
        <f aca="false">MATCH(A2242,10_Lieux!$A:$A,0)</f>
        <v>138</v>
      </c>
      <c r="V2242" s="14" t="n">
        <f aca="false">MATCH(B2242,10_Lieux!$A:$A,0)</f>
        <v>22</v>
      </c>
      <c r="W2242" s="14" t="n">
        <f aca="false">ROUND(6371*2*ASIN(SQRT(SIN(RADIANS(INDEX(10_Lieux!$F:$F,V2242)-INDEX(10_Lieux!$F:$F,U2242))/2)^2+COS(RADIANS(INDEX(10_Lieux!$F:$F,U2242)))*COS(RADIANS(INDEX(10_Lieux!$F:$F,V2242)))*SIN(RADIANS(INDEX(10_Lieux!$G:$G,V2242)-INDEX(10_Lieux!$G:$G,U2242))/2)^2)),1)</f>
        <v>83</v>
      </c>
      <c r="X2242" s="14" t="n">
        <f aca="false">ROUND(I2242/IF(I2242&lt;p_seuil_vitesse,p_vit_lente,p_vit_rapide)*60/15,0)*15</f>
        <v>60</v>
      </c>
      <c r="Y2242" s="14" t="n">
        <f aca="false">MAX(IF(INDEX(10_Lieux!$B:$B,U2242)&lt;&gt;"Ville",INDEX(10_Lieux!$I:$I,U2242),0),IF(INDEX(10_Lieux!$B:$B,V2242)&lt;&gt;"Ville",INDEX(10_Lieux!$I:$I,V2242),0))</f>
        <v>250</v>
      </c>
      <c r="Z2242" s="14" t="str">
        <f aca="false">A2242&amp;"|"&amp;B2242</f>
        <v>Chambéry Savoie Mont Blanc|Chamonix-Mont-Blanc</v>
      </c>
      <c r="AA2242" s="14" t="str">
        <f aca="false">IF(I2242&lt;p_local,"Local",IF(I2242&lt;p_vv_min,"Courte distance",IF(I2242&lt;p_tres_long,"Longue distance","Très longue distance")))</f>
        <v>Longue distance</v>
      </c>
    </row>
    <row r="2243" customFormat="false" ht="15" hidden="false" customHeight="true" outlineLevel="0" collapsed="false">
      <c r="A2243" s="14" t="s">
        <v>2424</v>
      </c>
      <c r="B2243" s="14" t="s">
        <v>878</v>
      </c>
      <c r="C2243" s="14" t="s">
        <v>35</v>
      </c>
      <c r="D2243" s="14" t="s">
        <v>2394</v>
      </c>
      <c r="E2243" s="14" t="s">
        <v>2430</v>
      </c>
      <c r="F2243" s="15" t="s">
        <v>41</v>
      </c>
      <c r="G2243" s="14" t="str">
        <f aca="false">IF(I2243&lt;p_local,"Local → page infra",IF(H2243&gt;=p_ph1,"Phase 1",IF(H2243&gt;=p_ph2,"Phase 2","Phase 3")))</f>
        <v>Phase 2</v>
      </c>
      <c r="H2243" s="14" t="n">
        <f aca="false">IF(I2243&lt;p_local,0,IF(C2243="Aéroport → Aéroport",p_pts_plein,IF(Y2243&gt;0,IF(I2243&lt;=Y2243,p_pts_plein,IF(I2243&lt;=p_mult2*Y2243,p_pts_moyen,p_pts_r3)),IF(I2243&gt;=p_vv_min,p_pts_plein,IF(I2243&gt;=p_vv_moy,p_pts_moyen,p_pts_court))))+IF(INDEX(10_Lieux!$D:$D,U2243)=1,p_prio1,p_prio2)+IF(INDEX(10_Lieux!$D:$D,V2243)=1,p_prio1,p_prio2)+IF(K2243="Oui",p_tf,0)+p_hub*((INDEX(10_Lieux!$H:$H,U2243)="Hub")+(INDEX(10_Lieux!$H:$H,V2243)="Hub"))+IF(OR(INDEX(10_Lieux!$H:$H,U2243)="Premium",INDEX(10_Lieux!$H:$H,V2243)="Premium"),p_prem,0))</f>
        <v>65</v>
      </c>
      <c r="I2243" s="14" t="n">
        <f aca="false">ROUND(W2243*p_facteur,0)</f>
        <v>104</v>
      </c>
      <c r="J2243" s="14" t="str">
        <f aca="false">IF(X2243&lt;60,X2243&amp;" min",INT(X2243/60)&amp;" h"&amp;IF(MOD(X2243,60)=0,""," "&amp;TEXT(MOD(X2243,60),"00")))</f>
        <v>1 h</v>
      </c>
      <c r="K2243" s="14" t="str">
        <f aca="false">IF(S2243&lt;&gt;T2243,"Oui","Non")</f>
        <v>Non</v>
      </c>
      <c r="L2243" s="14" t="str">
        <f aca="false">IF(AND(INDEX(10_Lieux!$B:$B,U2243)="Ville",INDEX(10_Lieux!$B:$B,V2243)="Ville"),"/chauffeur-prive/"&amp;INDEX(10_Lieux!$E:$E,U2243)&amp;"-"&amp;INDEX(10_Lieux!$E:$E,V2243)&amp;"/","/chauffeur-prive/"&amp;INDEX(10_Lieux!$E:$E,U2243)&amp;"/"&amp;INDEX(10_Lieux!$E:$E,V2243)&amp;"/")</f>
        <v>/chauffeur-prive/chamonix-mont-blanc/aeroport-chambery-savoie-mont-blanc/</v>
      </c>
      <c r="M2243" s="14" t="str">
        <f aca="false">IFERROR(INDEX($L:$L,MATCH(B2243&amp;"|"&amp;A2243,$Z:$Z,0)),"—")</f>
        <v>/chauffeur-prive/aeroport-chambery-savoie-mont-blanc/chamonix-mont-blanc/</v>
      </c>
      <c r="N2243" s="14" t="str">
        <f aca="false">IF(LEN("Chauffeur privé "&amp;INDEX(10_Lieux!$J:$J,U2243)&amp;" → "&amp;INDEX(10_Lieux!$J:$J,V2243)&amp;" | 24h/24")&gt;60,"Chauffeur privé "&amp;INDEX(10_Lieux!$J:$J,U2243)&amp;" → "&amp;INDEX(10_Lieux!$J:$J,V2243),"Chauffeur privé "&amp;INDEX(10_Lieux!$J:$J,U2243)&amp;" → "&amp;INDEX(10_Lieux!$J:$J,V2243)&amp;" | 24h/24")</f>
        <v>Chauffeur privé Chamonix-Mont-Blanc → Aéroport de Chambéry</v>
      </c>
      <c r="O2243" s="14" t="n">
        <f aca="false">LEN(N2243)</f>
        <v>58</v>
      </c>
      <c r="P2243" s="14" t="str">
        <f aca="false">"Chauffeur privé "&amp;INDEX(10_Lieux!$K:$K,U2243)&amp;" vers "&amp;INDEX(10_Lieux!$L:$L,V2243)</f>
        <v>Chauffeur privé de Chamonix-Mont-Blanc vers l'aéroport de Chambéry</v>
      </c>
      <c r="Q2243" s="14" t="str">
        <f aca="false">"Chauffeur privé "&amp;INDEX(10_Lieux!$K:$K,U2243)&amp;" vers "&amp;INDEX(10_Lieux!$L:$L,V2243)&amp;" : env. "&amp;I2243&amp;" km, "&amp;J2243&amp;" de route. Devis personnalisé, standard 24h/24 et 7j/7."</f>
        <v>Chauffeur privé de Chamonix-Mont-Blanc vers l'aéroport de Chambéry : env. 104 km, 1 h de route. Devis personnalisé, standard 24h/24 et 7j/7.</v>
      </c>
      <c r="R2243" s="14" t="n">
        <f aca="false">LEN(Q2243)</f>
        <v>140</v>
      </c>
      <c r="S2243" s="14" t="str">
        <f aca="false">INDEX(10_Lieux!$C:$C,U2243)</f>
        <v>France</v>
      </c>
      <c r="T2243" s="14" t="str">
        <f aca="false">INDEX(10_Lieux!$C:$C,V2243)</f>
        <v>France</v>
      </c>
      <c r="U2243" s="14" t="n">
        <f aca="false">MATCH(A2243,10_Lieux!$A:$A,0)</f>
        <v>22</v>
      </c>
      <c r="V2243" s="14" t="n">
        <f aca="false">MATCH(B2243,10_Lieux!$A:$A,0)</f>
        <v>138</v>
      </c>
      <c r="W2243" s="14" t="n">
        <f aca="false">ROUND(6371*2*ASIN(SQRT(SIN(RADIANS(INDEX(10_Lieux!$F:$F,V2243)-INDEX(10_Lieux!$F:$F,U2243))/2)^2+COS(RADIANS(INDEX(10_Lieux!$F:$F,U2243)))*COS(RADIANS(INDEX(10_Lieux!$F:$F,V2243)))*SIN(RADIANS(INDEX(10_Lieux!$G:$G,V2243)-INDEX(10_Lieux!$G:$G,U2243))/2)^2)),1)</f>
        <v>83</v>
      </c>
      <c r="X2243" s="14" t="n">
        <f aca="false">ROUND(I2243/IF(I2243&lt;p_seuil_vitesse,p_vit_lente,p_vit_rapide)*60/15,0)*15</f>
        <v>60</v>
      </c>
      <c r="Y2243" s="14" t="n">
        <f aca="false">MAX(IF(INDEX(10_Lieux!$B:$B,U2243)&lt;&gt;"Ville",INDEX(10_Lieux!$I:$I,U2243),0),IF(INDEX(10_Lieux!$B:$B,V2243)&lt;&gt;"Ville",INDEX(10_Lieux!$I:$I,V2243),0))</f>
        <v>250</v>
      </c>
      <c r="Z2243" s="14" t="str">
        <f aca="false">A2243&amp;"|"&amp;B2243</f>
        <v>Chamonix-Mont-Blanc|Chambéry Savoie Mont Blanc</v>
      </c>
      <c r="AA2243" s="14" t="str">
        <f aca="false">IF(I2243&lt;p_local,"Local",IF(I2243&lt;p_vv_min,"Courte distance",IF(I2243&lt;p_tres_long,"Longue distance","Très longue distance")))</f>
        <v>Longue distance</v>
      </c>
    </row>
    <row r="2244" customFormat="false" ht="15" hidden="false" customHeight="true" outlineLevel="0" collapsed="false">
      <c r="A2244" s="14" t="s">
        <v>2254</v>
      </c>
      <c r="B2244" s="14" t="s">
        <v>2424</v>
      </c>
      <c r="C2244" s="14" t="s">
        <v>34</v>
      </c>
      <c r="D2244" s="14" t="s">
        <v>2394</v>
      </c>
      <c r="E2244" s="14" t="s">
        <v>2431</v>
      </c>
      <c r="F2244" s="15" t="s">
        <v>41</v>
      </c>
      <c r="G2244" s="14" t="str">
        <f aca="false">IF(I2244&lt;p_local,"Local → page infra",IF(H2244&gt;=p_ph1,"Phase 1",IF(H2244&gt;=p_ph2,"Phase 2","Phase 3")))</f>
        <v>Phase 2</v>
      </c>
      <c r="H2244" s="14" t="n">
        <f aca="false">IF(I2244&lt;p_local,0,IF(C2244="Aéroport → Aéroport",p_pts_plein,IF(Y2244&gt;0,IF(I2244&lt;=Y2244,p_pts_plein,IF(I2244&lt;=p_mult2*Y2244,p_pts_moyen,p_pts_r3)),IF(I2244&gt;=p_vv_min,p_pts_plein,IF(I2244&gt;=p_vv_moy,p_pts_moyen,p_pts_court))))+IF(INDEX(10_Lieux!$D:$D,U2244)=1,p_prio1,p_prio2)+IF(INDEX(10_Lieux!$D:$D,V2244)=1,p_prio1,p_prio2)+IF(K2244="Oui",p_tf,0)+p_hub*((INDEX(10_Lieux!$H:$H,U2244)="Hub")+(INDEX(10_Lieux!$H:$H,V2244)="Hub"))+IF(OR(INDEX(10_Lieux!$H:$H,U2244)="Premium",INDEX(10_Lieux!$H:$H,V2244)="Premium"),p_prem,0))</f>
        <v>75</v>
      </c>
      <c r="I2244" s="14" t="n">
        <f aca="false">ROUND(W2244*p_facteur,0)</f>
        <v>60</v>
      </c>
      <c r="J2244" s="14" t="str">
        <f aca="false">IF(X2244&lt;60,X2244&amp;" min",INT(X2244/60)&amp;" h"&amp;IF(MOD(X2244,60)=0,""," "&amp;TEXT(MOD(X2244,60),"00")))</f>
        <v>45 min</v>
      </c>
      <c r="K2244" s="14" t="str">
        <f aca="false">IF(S2244&lt;&gt;T2244,"Oui","Non")</f>
        <v>Oui</v>
      </c>
      <c r="L2244" s="14" t="str">
        <f aca="false">IF(AND(INDEX(10_Lieux!$B:$B,U2244)="Ville",INDEX(10_Lieux!$B:$B,V2244)="Ville"),"/chauffeur-prive/"&amp;INDEX(10_Lieux!$E:$E,U2244)&amp;"-"&amp;INDEX(10_Lieux!$E:$E,V2244)&amp;"/","/chauffeur-prive/"&amp;INDEX(10_Lieux!$E:$E,U2244)&amp;"/"&amp;INDEX(10_Lieux!$E:$E,V2244)&amp;"/")</f>
        <v>/chauffeur-prive/aeroport-sion/chamonix-mont-blanc/</v>
      </c>
      <c r="M2244" s="14" t="str">
        <f aca="false">IFERROR(INDEX($L:$L,MATCH(B2244&amp;"|"&amp;A2244,$Z:$Z,0)),"—")</f>
        <v>/chauffeur-prive/chamonix-mont-blanc/aeroport-sion/</v>
      </c>
      <c r="N2244" s="14" t="str">
        <f aca="false">IF(LEN("Chauffeur privé "&amp;INDEX(10_Lieux!$J:$J,U2244)&amp;" → "&amp;INDEX(10_Lieux!$J:$J,V2244)&amp;" | 24h/24")&gt;60,"Chauffeur privé "&amp;INDEX(10_Lieux!$J:$J,U2244)&amp;" → "&amp;INDEX(10_Lieux!$J:$J,V2244),"Chauffeur privé "&amp;INDEX(10_Lieux!$J:$J,U2244)&amp;" → "&amp;INDEX(10_Lieux!$J:$J,V2244)&amp;" | 24h/24")</f>
        <v>Chauffeur privé Aéroport de Sion → Chamonix-Mont-Blanc</v>
      </c>
      <c r="O2244" s="14" t="n">
        <f aca="false">LEN(N2244)</f>
        <v>54</v>
      </c>
      <c r="P2244" s="14" t="str">
        <f aca="false">"Chauffeur privé "&amp;INDEX(10_Lieux!$K:$K,U2244)&amp;" vers "&amp;INDEX(10_Lieux!$L:$L,V2244)</f>
        <v>Chauffeur privé de l'aéroport de Sion vers Chamonix-Mont-Blanc</v>
      </c>
      <c r="Q2244" s="14" t="str">
        <f aca="false">"Chauffeur privé "&amp;INDEX(10_Lieux!$K:$K,U2244)&amp;" vers "&amp;INDEX(10_Lieux!$L:$L,V2244)&amp;" : env. "&amp;I2244&amp;" km, "&amp;J2244&amp;" de route. Devis personnalisé, standard 24h/24 et 7j/7."</f>
        <v>Chauffeur privé de l'aéroport de Sion vers Chamonix-Mont-Blanc : env. 60 km, 45 min de route. Devis personnalisé, standard 24h/24 et 7j/7.</v>
      </c>
      <c r="R2244" s="14" t="n">
        <f aca="false">LEN(Q2244)</f>
        <v>138</v>
      </c>
      <c r="S2244" s="14" t="str">
        <f aca="false">INDEX(10_Lieux!$C:$C,U2244)</f>
        <v>Suisse</v>
      </c>
      <c r="T2244" s="14" t="str">
        <f aca="false">INDEX(10_Lieux!$C:$C,V2244)</f>
        <v>France</v>
      </c>
      <c r="U2244" s="14" t="n">
        <f aca="false">MATCH(A2244,10_Lieux!$A:$A,0)</f>
        <v>184</v>
      </c>
      <c r="V2244" s="14" t="n">
        <f aca="false">MATCH(B2244,10_Lieux!$A:$A,0)</f>
        <v>22</v>
      </c>
      <c r="W2244" s="14" t="n">
        <f aca="false">ROUND(6371*2*ASIN(SQRT(SIN(RADIANS(INDEX(10_Lieux!$F:$F,V2244)-INDEX(10_Lieux!$F:$F,U2244))/2)^2+COS(RADIANS(INDEX(10_Lieux!$F:$F,U2244)))*COS(RADIANS(INDEX(10_Lieux!$F:$F,V2244)))*SIN(RADIANS(INDEX(10_Lieux!$G:$G,V2244)-INDEX(10_Lieux!$G:$G,U2244))/2)^2)),1)</f>
        <v>48.2</v>
      </c>
      <c r="X2244" s="14" t="n">
        <f aca="false">ROUND(I2244/IF(I2244&lt;p_seuil_vitesse,p_vit_lente,p_vit_rapide)*60/15,0)*15</f>
        <v>45</v>
      </c>
      <c r="Y2244" s="14" t="n">
        <f aca="false">MAX(IF(INDEX(10_Lieux!$B:$B,U2244)&lt;&gt;"Ville",INDEX(10_Lieux!$I:$I,U2244),0),IF(INDEX(10_Lieux!$B:$B,V2244)&lt;&gt;"Ville",INDEX(10_Lieux!$I:$I,V2244),0))</f>
        <v>250</v>
      </c>
      <c r="Z2244" s="14" t="str">
        <f aca="false">A2244&amp;"|"&amp;B2244</f>
        <v>Sion Airport|Chamonix-Mont-Blanc</v>
      </c>
      <c r="AA2244" s="14" t="str">
        <f aca="false">IF(I2244&lt;p_local,"Local",IF(I2244&lt;p_vv_min,"Courte distance",IF(I2244&lt;p_tres_long,"Longue distance","Très longue distance")))</f>
        <v>Courte distance</v>
      </c>
    </row>
    <row r="2245" customFormat="false" ht="15" hidden="false" customHeight="true" outlineLevel="0" collapsed="false">
      <c r="A2245" s="14" t="s">
        <v>2424</v>
      </c>
      <c r="B2245" s="14" t="s">
        <v>2254</v>
      </c>
      <c r="C2245" s="14" t="s">
        <v>35</v>
      </c>
      <c r="D2245" s="14" t="s">
        <v>2394</v>
      </c>
      <c r="E2245" s="14" t="s">
        <v>2432</v>
      </c>
      <c r="F2245" s="15" t="s">
        <v>41</v>
      </c>
      <c r="G2245" s="14" t="str">
        <f aca="false">IF(I2245&lt;p_local,"Local → page infra",IF(H2245&gt;=p_ph1,"Phase 1",IF(H2245&gt;=p_ph2,"Phase 2","Phase 3")))</f>
        <v>Phase 2</v>
      </c>
      <c r="H2245" s="14" t="n">
        <f aca="false">IF(I2245&lt;p_local,0,IF(C2245="Aéroport → Aéroport",p_pts_plein,IF(Y2245&gt;0,IF(I2245&lt;=Y2245,p_pts_plein,IF(I2245&lt;=p_mult2*Y2245,p_pts_moyen,p_pts_r3)),IF(I2245&gt;=p_vv_min,p_pts_plein,IF(I2245&gt;=p_vv_moy,p_pts_moyen,p_pts_court))))+IF(INDEX(10_Lieux!$D:$D,U2245)=1,p_prio1,p_prio2)+IF(INDEX(10_Lieux!$D:$D,V2245)=1,p_prio1,p_prio2)+IF(K2245="Oui",p_tf,0)+p_hub*((INDEX(10_Lieux!$H:$H,U2245)="Hub")+(INDEX(10_Lieux!$H:$H,V2245)="Hub"))+IF(OR(INDEX(10_Lieux!$H:$H,U2245)="Premium",INDEX(10_Lieux!$H:$H,V2245)="Premium"),p_prem,0))</f>
        <v>75</v>
      </c>
      <c r="I2245" s="14" t="n">
        <f aca="false">ROUND(W2245*p_facteur,0)</f>
        <v>60</v>
      </c>
      <c r="J2245" s="14" t="str">
        <f aca="false">IF(X2245&lt;60,X2245&amp;" min",INT(X2245/60)&amp;" h"&amp;IF(MOD(X2245,60)=0,""," "&amp;TEXT(MOD(X2245,60),"00")))</f>
        <v>45 min</v>
      </c>
      <c r="K2245" s="14" t="str">
        <f aca="false">IF(S2245&lt;&gt;T2245,"Oui","Non")</f>
        <v>Oui</v>
      </c>
      <c r="L2245" s="14" t="str">
        <f aca="false">IF(AND(INDEX(10_Lieux!$B:$B,U2245)="Ville",INDEX(10_Lieux!$B:$B,V2245)="Ville"),"/chauffeur-prive/"&amp;INDEX(10_Lieux!$E:$E,U2245)&amp;"-"&amp;INDEX(10_Lieux!$E:$E,V2245)&amp;"/","/chauffeur-prive/"&amp;INDEX(10_Lieux!$E:$E,U2245)&amp;"/"&amp;INDEX(10_Lieux!$E:$E,V2245)&amp;"/")</f>
        <v>/chauffeur-prive/chamonix-mont-blanc/aeroport-sion/</v>
      </c>
      <c r="M2245" s="14" t="str">
        <f aca="false">IFERROR(INDEX($L:$L,MATCH(B2245&amp;"|"&amp;A2245,$Z:$Z,0)),"—")</f>
        <v>/chauffeur-prive/aeroport-sion/chamonix-mont-blanc/</v>
      </c>
      <c r="N2245" s="14" t="str">
        <f aca="false">IF(LEN("Chauffeur privé "&amp;INDEX(10_Lieux!$J:$J,U2245)&amp;" → "&amp;INDEX(10_Lieux!$J:$J,V2245)&amp;" | 24h/24")&gt;60,"Chauffeur privé "&amp;INDEX(10_Lieux!$J:$J,U2245)&amp;" → "&amp;INDEX(10_Lieux!$J:$J,V2245),"Chauffeur privé "&amp;INDEX(10_Lieux!$J:$J,U2245)&amp;" → "&amp;INDEX(10_Lieux!$J:$J,V2245)&amp;" | 24h/24")</f>
        <v>Chauffeur privé Chamonix-Mont-Blanc → Aéroport de Sion</v>
      </c>
      <c r="O2245" s="14" t="n">
        <f aca="false">LEN(N2245)</f>
        <v>54</v>
      </c>
      <c r="P2245" s="14" t="str">
        <f aca="false">"Chauffeur privé "&amp;INDEX(10_Lieux!$K:$K,U2245)&amp;" vers "&amp;INDEX(10_Lieux!$L:$L,V2245)</f>
        <v>Chauffeur privé de Chamonix-Mont-Blanc vers l'aéroport de Sion</v>
      </c>
      <c r="Q2245" s="14" t="str">
        <f aca="false">"Chauffeur privé "&amp;INDEX(10_Lieux!$K:$K,U2245)&amp;" vers "&amp;INDEX(10_Lieux!$L:$L,V2245)&amp;" : env. "&amp;I2245&amp;" km, "&amp;J2245&amp;" de route. Devis personnalisé, standard 24h/24 et 7j/7."</f>
        <v>Chauffeur privé de Chamonix-Mont-Blanc vers l'aéroport de Sion : env. 60 km, 45 min de route. Devis personnalisé, standard 24h/24 et 7j/7.</v>
      </c>
      <c r="R2245" s="14" t="n">
        <f aca="false">LEN(Q2245)</f>
        <v>138</v>
      </c>
      <c r="S2245" s="14" t="str">
        <f aca="false">INDEX(10_Lieux!$C:$C,U2245)</f>
        <v>France</v>
      </c>
      <c r="T2245" s="14" t="str">
        <f aca="false">INDEX(10_Lieux!$C:$C,V2245)</f>
        <v>Suisse</v>
      </c>
      <c r="U2245" s="14" t="n">
        <f aca="false">MATCH(A2245,10_Lieux!$A:$A,0)</f>
        <v>22</v>
      </c>
      <c r="V2245" s="14" t="n">
        <f aca="false">MATCH(B2245,10_Lieux!$A:$A,0)</f>
        <v>184</v>
      </c>
      <c r="W2245" s="14" t="n">
        <f aca="false">ROUND(6371*2*ASIN(SQRT(SIN(RADIANS(INDEX(10_Lieux!$F:$F,V2245)-INDEX(10_Lieux!$F:$F,U2245))/2)^2+COS(RADIANS(INDEX(10_Lieux!$F:$F,U2245)))*COS(RADIANS(INDEX(10_Lieux!$F:$F,V2245)))*SIN(RADIANS(INDEX(10_Lieux!$G:$G,V2245)-INDEX(10_Lieux!$G:$G,U2245))/2)^2)),1)</f>
        <v>48.2</v>
      </c>
      <c r="X2245" s="14" t="n">
        <f aca="false">ROUND(I2245/IF(I2245&lt;p_seuil_vitesse,p_vit_lente,p_vit_rapide)*60/15,0)*15</f>
        <v>45</v>
      </c>
      <c r="Y2245" s="14" t="n">
        <f aca="false">MAX(IF(INDEX(10_Lieux!$B:$B,U2245)&lt;&gt;"Ville",INDEX(10_Lieux!$I:$I,U2245),0),IF(INDEX(10_Lieux!$B:$B,V2245)&lt;&gt;"Ville",INDEX(10_Lieux!$I:$I,V2245),0))</f>
        <v>250</v>
      </c>
      <c r="Z2245" s="14" t="str">
        <f aca="false">A2245&amp;"|"&amp;B2245</f>
        <v>Chamonix-Mont-Blanc|Sion Airport</v>
      </c>
      <c r="AA2245" s="14" t="str">
        <f aca="false">IF(I2245&lt;p_local,"Local",IF(I2245&lt;p_vv_min,"Courte distance",IF(I2245&lt;p_tres_long,"Longue distance","Très longue distance")))</f>
        <v>Courte distance</v>
      </c>
    </row>
    <row r="2246" customFormat="false" ht="15" hidden="false" customHeight="true" outlineLevel="0" collapsed="false">
      <c r="A2246" s="14" t="s">
        <v>122</v>
      </c>
      <c r="B2246" s="14" t="s">
        <v>2424</v>
      </c>
      <c r="C2246" s="14" t="s">
        <v>33</v>
      </c>
      <c r="D2246" s="14" t="s">
        <v>2394</v>
      </c>
      <c r="E2246" s="14" t="s">
        <v>2433</v>
      </c>
      <c r="F2246" s="15" t="s">
        <v>41</v>
      </c>
      <c r="G2246" s="14" t="str">
        <f aca="false">IF(I2246&lt;p_local,"Local → page infra",IF(H2246&gt;=p_ph1,"Phase 1",IF(H2246&gt;=p_ph2,"Phase 2","Phase 3")))</f>
        <v>Phase 2</v>
      </c>
      <c r="H2246" s="14" t="n">
        <f aca="false">IF(I2246&lt;p_local,0,IF(C2246="Aéroport → Aéroport",p_pts_plein,IF(Y2246&gt;0,IF(I2246&lt;=Y2246,p_pts_plein,IF(I2246&lt;=p_mult2*Y2246,p_pts_moyen,p_pts_r3)),IF(I2246&gt;=p_vv_min,p_pts_plein,IF(I2246&gt;=p_vv_moy,p_pts_moyen,p_pts_court))))+IF(INDEX(10_Lieux!$D:$D,U2246)=1,p_prio1,p_prio2)+IF(INDEX(10_Lieux!$D:$D,V2246)=1,p_prio1,p_prio2)+IF(K2246="Oui",p_tf,0)+p_hub*((INDEX(10_Lieux!$H:$H,U2246)="Hub")+(INDEX(10_Lieux!$H:$H,V2246)="Hub"))+IF(OR(INDEX(10_Lieux!$H:$H,U2246)="Premium",INDEX(10_Lieux!$H:$H,V2246)="Premium"),p_prem,0))</f>
        <v>75</v>
      </c>
      <c r="I2246" s="14" t="n">
        <f aca="false">ROUND(W2246*p_facteur,0)</f>
        <v>589</v>
      </c>
      <c r="J2246" s="14" t="str">
        <f aca="false">IF(X2246&lt;60,X2246&amp;" min",INT(X2246/60)&amp;" h"&amp;IF(MOD(X2246,60)=0,""," "&amp;TEXT(MOD(X2246,60),"00")))</f>
        <v>6 h 15</v>
      </c>
      <c r="K2246" s="14" t="str">
        <f aca="false">IF(S2246&lt;&gt;T2246,"Oui","Non")</f>
        <v>Non</v>
      </c>
      <c r="L2246" s="14" t="str">
        <f aca="false">IF(AND(INDEX(10_Lieux!$B:$B,U2246)="Ville",INDEX(10_Lieux!$B:$B,V2246)="Ville"),"/chauffeur-prive/"&amp;INDEX(10_Lieux!$E:$E,U2246)&amp;"-"&amp;INDEX(10_Lieux!$E:$E,V2246)&amp;"/","/chauffeur-prive/"&amp;INDEX(10_Lieux!$E:$E,U2246)&amp;"/"&amp;INDEX(10_Lieux!$E:$E,V2246)&amp;"/")</f>
        <v>/chauffeur-prive/paris-chamonix-mont-blanc/</v>
      </c>
      <c r="M2246" s="14" t="str">
        <f aca="false">IFERROR(INDEX($L:$L,MATCH(B2246&amp;"|"&amp;A2246,$Z:$Z,0)),"—")</f>
        <v>/chauffeur-prive/chamonix-mont-blanc-paris/</v>
      </c>
      <c r="N2246" s="14" t="str">
        <f aca="false">IF(LEN("Chauffeur privé "&amp;INDEX(10_Lieux!$J:$J,U2246)&amp;" → "&amp;INDEX(10_Lieux!$J:$J,V2246)&amp;" | 24h/24")&gt;60,"Chauffeur privé "&amp;INDEX(10_Lieux!$J:$J,U2246)&amp;" → "&amp;INDEX(10_Lieux!$J:$J,V2246),"Chauffeur privé "&amp;INDEX(10_Lieux!$J:$J,U2246)&amp;" → "&amp;INDEX(10_Lieux!$J:$J,V2246)&amp;" | 24h/24")</f>
        <v>Chauffeur privé Paris → Chamonix-Mont-Blanc | 24h/24</v>
      </c>
      <c r="O2246" s="14" t="n">
        <f aca="false">LEN(N2246)</f>
        <v>52</v>
      </c>
      <c r="P2246" s="14" t="str">
        <f aca="false">"Chauffeur privé "&amp;INDEX(10_Lieux!$K:$K,U2246)&amp;" vers "&amp;INDEX(10_Lieux!$L:$L,V2246)</f>
        <v>Chauffeur privé de Paris vers Chamonix-Mont-Blanc</v>
      </c>
      <c r="Q2246" s="14" t="str">
        <f aca="false">"Chauffeur privé "&amp;INDEX(10_Lieux!$K:$K,U2246)&amp;" vers "&amp;INDEX(10_Lieux!$L:$L,V2246)&amp;" : env. "&amp;I2246&amp;" km, "&amp;J2246&amp;" de route. Devis personnalisé, standard 24h/24 et 7j/7."</f>
        <v>Chauffeur privé de Paris vers Chamonix-Mont-Blanc : env. 589 km, 6 h 15 de route. Devis personnalisé, standard 24h/24 et 7j/7.</v>
      </c>
      <c r="R2246" s="14" t="n">
        <f aca="false">LEN(Q2246)</f>
        <v>126</v>
      </c>
      <c r="S2246" s="14" t="str">
        <f aca="false">INDEX(10_Lieux!$C:$C,U2246)</f>
        <v>France</v>
      </c>
      <c r="T2246" s="14" t="str">
        <f aca="false">INDEX(10_Lieux!$C:$C,V2246)</f>
        <v>France</v>
      </c>
      <c r="U2246" s="14" t="n">
        <f aca="false">MATCH(A2246,10_Lieux!$A:$A,0)</f>
        <v>2</v>
      </c>
      <c r="V2246" s="14" t="n">
        <f aca="false">MATCH(B2246,10_Lieux!$A:$A,0)</f>
        <v>22</v>
      </c>
      <c r="W2246" s="14" t="n">
        <f aca="false">ROUND(6371*2*ASIN(SQRT(SIN(RADIANS(INDEX(10_Lieux!$F:$F,V2246)-INDEX(10_Lieux!$F:$F,U2246))/2)^2+COS(RADIANS(INDEX(10_Lieux!$F:$F,U2246)))*COS(RADIANS(INDEX(10_Lieux!$F:$F,V2246)))*SIN(RADIANS(INDEX(10_Lieux!$G:$G,V2246)-INDEX(10_Lieux!$G:$G,U2246))/2)^2)),1)</f>
        <v>471</v>
      </c>
      <c r="X2246" s="14" t="n">
        <f aca="false">ROUND(I2246/IF(I2246&lt;p_seuil_vitesse,p_vit_lente,p_vit_rapide)*60/15,0)*15</f>
        <v>375</v>
      </c>
      <c r="Y2246" s="14" t="n">
        <f aca="false">MAX(IF(INDEX(10_Lieux!$B:$B,U2246)&lt;&gt;"Ville",INDEX(10_Lieux!$I:$I,U2246),0),IF(INDEX(10_Lieux!$B:$B,V2246)&lt;&gt;"Ville",INDEX(10_Lieux!$I:$I,V2246),0))</f>
        <v>0</v>
      </c>
      <c r="Z2246" s="14" t="str">
        <f aca="false">A2246&amp;"|"&amp;B2246</f>
        <v>Paris|Chamonix-Mont-Blanc</v>
      </c>
      <c r="AA2246" s="14" t="str">
        <f aca="false">IF(I2246&lt;p_local,"Local",IF(I2246&lt;p_vv_min,"Courte distance",IF(I2246&lt;p_tres_long,"Longue distance","Très longue distance")))</f>
        <v>Longue distance</v>
      </c>
    </row>
    <row r="2247" customFormat="false" ht="15" hidden="false" customHeight="true" outlineLevel="0" collapsed="false">
      <c r="A2247" s="14" t="s">
        <v>2424</v>
      </c>
      <c r="B2247" s="14" t="s">
        <v>122</v>
      </c>
      <c r="C2247" s="14" t="s">
        <v>33</v>
      </c>
      <c r="D2247" s="14" t="s">
        <v>2394</v>
      </c>
      <c r="E2247" s="14" t="s">
        <v>2434</v>
      </c>
      <c r="F2247" s="15" t="s">
        <v>41</v>
      </c>
      <c r="G2247" s="14" t="str">
        <f aca="false">IF(I2247&lt;p_local,"Local → page infra",IF(H2247&gt;=p_ph1,"Phase 1",IF(H2247&gt;=p_ph2,"Phase 2","Phase 3")))</f>
        <v>Phase 2</v>
      </c>
      <c r="H2247" s="14" t="n">
        <f aca="false">IF(I2247&lt;p_local,0,IF(C2247="Aéroport → Aéroport",p_pts_plein,IF(Y2247&gt;0,IF(I2247&lt;=Y2247,p_pts_plein,IF(I2247&lt;=p_mult2*Y2247,p_pts_moyen,p_pts_r3)),IF(I2247&gt;=p_vv_min,p_pts_plein,IF(I2247&gt;=p_vv_moy,p_pts_moyen,p_pts_court))))+IF(INDEX(10_Lieux!$D:$D,U2247)=1,p_prio1,p_prio2)+IF(INDEX(10_Lieux!$D:$D,V2247)=1,p_prio1,p_prio2)+IF(K2247="Oui",p_tf,0)+p_hub*((INDEX(10_Lieux!$H:$H,U2247)="Hub")+(INDEX(10_Lieux!$H:$H,V2247)="Hub"))+IF(OR(INDEX(10_Lieux!$H:$H,U2247)="Premium",INDEX(10_Lieux!$H:$H,V2247)="Premium"),p_prem,0))</f>
        <v>75</v>
      </c>
      <c r="I2247" s="14" t="n">
        <f aca="false">ROUND(W2247*p_facteur,0)</f>
        <v>589</v>
      </c>
      <c r="J2247" s="14" t="str">
        <f aca="false">IF(X2247&lt;60,X2247&amp;" min",INT(X2247/60)&amp;" h"&amp;IF(MOD(X2247,60)=0,""," "&amp;TEXT(MOD(X2247,60),"00")))</f>
        <v>6 h 15</v>
      </c>
      <c r="K2247" s="14" t="str">
        <f aca="false">IF(S2247&lt;&gt;T2247,"Oui","Non")</f>
        <v>Non</v>
      </c>
      <c r="L2247" s="14" t="str">
        <f aca="false">IF(AND(INDEX(10_Lieux!$B:$B,U2247)="Ville",INDEX(10_Lieux!$B:$B,V2247)="Ville"),"/chauffeur-prive/"&amp;INDEX(10_Lieux!$E:$E,U2247)&amp;"-"&amp;INDEX(10_Lieux!$E:$E,V2247)&amp;"/","/chauffeur-prive/"&amp;INDEX(10_Lieux!$E:$E,U2247)&amp;"/"&amp;INDEX(10_Lieux!$E:$E,V2247)&amp;"/")</f>
        <v>/chauffeur-prive/chamonix-mont-blanc-paris/</v>
      </c>
      <c r="M2247" s="14" t="str">
        <f aca="false">IFERROR(INDEX($L:$L,MATCH(B2247&amp;"|"&amp;A2247,$Z:$Z,0)),"—")</f>
        <v>/chauffeur-prive/paris-chamonix-mont-blanc/</v>
      </c>
      <c r="N2247" s="14" t="str">
        <f aca="false">IF(LEN("Chauffeur privé "&amp;INDEX(10_Lieux!$J:$J,U2247)&amp;" → "&amp;INDEX(10_Lieux!$J:$J,V2247)&amp;" | 24h/24")&gt;60,"Chauffeur privé "&amp;INDEX(10_Lieux!$J:$J,U2247)&amp;" → "&amp;INDEX(10_Lieux!$J:$J,V2247),"Chauffeur privé "&amp;INDEX(10_Lieux!$J:$J,U2247)&amp;" → "&amp;INDEX(10_Lieux!$J:$J,V2247)&amp;" | 24h/24")</f>
        <v>Chauffeur privé Chamonix-Mont-Blanc → Paris | 24h/24</v>
      </c>
      <c r="O2247" s="14" t="n">
        <f aca="false">LEN(N2247)</f>
        <v>52</v>
      </c>
      <c r="P2247" s="14" t="str">
        <f aca="false">"Chauffeur privé "&amp;INDEX(10_Lieux!$K:$K,U2247)&amp;" vers "&amp;INDEX(10_Lieux!$L:$L,V2247)</f>
        <v>Chauffeur privé de Chamonix-Mont-Blanc vers Paris</v>
      </c>
      <c r="Q2247" s="14" t="str">
        <f aca="false">"Chauffeur privé "&amp;INDEX(10_Lieux!$K:$K,U2247)&amp;" vers "&amp;INDEX(10_Lieux!$L:$L,V2247)&amp;" : env. "&amp;I2247&amp;" km, "&amp;J2247&amp;" de route. Devis personnalisé, standard 24h/24 et 7j/7."</f>
        <v>Chauffeur privé de Chamonix-Mont-Blanc vers Paris : env. 589 km, 6 h 15 de route. Devis personnalisé, standard 24h/24 et 7j/7.</v>
      </c>
      <c r="R2247" s="14" t="n">
        <f aca="false">LEN(Q2247)</f>
        <v>126</v>
      </c>
      <c r="S2247" s="14" t="str">
        <f aca="false">INDEX(10_Lieux!$C:$C,U2247)</f>
        <v>France</v>
      </c>
      <c r="T2247" s="14" t="str">
        <f aca="false">INDEX(10_Lieux!$C:$C,V2247)</f>
        <v>France</v>
      </c>
      <c r="U2247" s="14" t="n">
        <f aca="false">MATCH(A2247,10_Lieux!$A:$A,0)</f>
        <v>22</v>
      </c>
      <c r="V2247" s="14" t="n">
        <f aca="false">MATCH(B2247,10_Lieux!$A:$A,0)</f>
        <v>2</v>
      </c>
      <c r="W2247" s="14" t="n">
        <f aca="false">ROUND(6371*2*ASIN(SQRT(SIN(RADIANS(INDEX(10_Lieux!$F:$F,V2247)-INDEX(10_Lieux!$F:$F,U2247))/2)^2+COS(RADIANS(INDEX(10_Lieux!$F:$F,U2247)))*COS(RADIANS(INDEX(10_Lieux!$F:$F,V2247)))*SIN(RADIANS(INDEX(10_Lieux!$G:$G,V2247)-INDEX(10_Lieux!$G:$G,U2247))/2)^2)),1)</f>
        <v>471</v>
      </c>
      <c r="X2247" s="14" t="n">
        <f aca="false">ROUND(I2247/IF(I2247&lt;p_seuil_vitesse,p_vit_lente,p_vit_rapide)*60/15,0)*15</f>
        <v>375</v>
      </c>
      <c r="Y2247" s="14" t="n">
        <f aca="false">MAX(IF(INDEX(10_Lieux!$B:$B,U2247)&lt;&gt;"Ville",INDEX(10_Lieux!$I:$I,U2247),0),IF(INDEX(10_Lieux!$B:$B,V2247)&lt;&gt;"Ville",INDEX(10_Lieux!$I:$I,V2247),0))</f>
        <v>0</v>
      </c>
      <c r="Z2247" s="14" t="str">
        <f aca="false">A2247&amp;"|"&amp;B2247</f>
        <v>Chamonix-Mont-Blanc|Paris</v>
      </c>
      <c r="AA2247" s="14" t="str">
        <f aca="false">IF(I2247&lt;p_local,"Local",IF(I2247&lt;p_vv_min,"Courte distance",IF(I2247&lt;p_tres_long,"Longue distance","Très longue distance")))</f>
        <v>Longue distance</v>
      </c>
    </row>
    <row r="2248" customFormat="false" ht="15" hidden="false" customHeight="true" outlineLevel="0" collapsed="false">
      <c r="A2248" s="14" t="s">
        <v>123</v>
      </c>
      <c r="B2248" s="14" t="s">
        <v>2424</v>
      </c>
      <c r="C2248" s="14" t="s">
        <v>33</v>
      </c>
      <c r="D2248" s="14" t="s">
        <v>2394</v>
      </c>
      <c r="E2248" s="14" t="s">
        <v>2435</v>
      </c>
      <c r="F2248" s="15" t="s">
        <v>41</v>
      </c>
      <c r="G2248" s="14" t="str">
        <f aca="false">IF(I2248&lt;p_local,"Local → page infra",IF(H2248&gt;=p_ph1,"Phase 1",IF(H2248&gt;=p_ph2,"Phase 2","Phase 3")))</f>
        <v>Phase 2</v>
      </c>
      <c r="H2248" s="14" t="n">
        <f aca="false">IF(I2248&lt;p_local,0,IF(C2248="Aéroport → Aéroport",p_pts_plein,IF(Y2248&gt;0,IF(I2248&lt;=Y2248,p_pts_plein,IF(I2248&lt;=p_mult2*Y2248,p_pts_moyen,p_pts_r3)),IF(I2248&gt;=p_vv_min,p_pts_plein,IF(I2248&gt;=p_vv_moy,p_pts_moyen,p_pts_court))))+IF(INDEX(10_Lieux!$D:$D,U2248)=1,p_prio1,p_prio2)+IF(INDEX(10_Lieux!$D:$D,V2248)=1,p_prio1,p_prio2)+IF(K2248="Oui",p_tf,0)+p_hub*((INDEX(10_Lieux!$H:$H,U2248)="Hub")+(INDEX(10_Lieux!$H:$H,V2248)="Hub"))+IF(OR(INDEX(10_Lieux!$H:$H,U2248)="Premium",INDEX(10_Lieux!$H:$H,V2248)="Premium"),p_prem,0))</f>
        <v>75</v>
      </c>
      <c r="I2248" s="14" t="n">
        <f aca="false">ROUND(W2248*p_facteur,0)</f>
        <v>198</v>
      </c>
      <c r="J2248" s="14" t="str">
        <f aca="false">IF(X2248&lt;60,X2248&amp;" min",INT(X2248/60)&amp;" h"&amp;IF(MOD(X2248,60)=0,""," "&amp;TEXT(MOD(X2248,60),"00")))</f>
        <v>2 h</v>
      </c>
      <c r="K2248" s="14" t="str">
        <f aca="false">IF(S2248&lt;&gt;T2248,"Oui","Non")</f>
        <v>Non</v>
      </c>
      <c r="L2248" s="14" t="str">
        <f aca="false">IF(AND(INDEX(10_Lieux!$B:$B,U2248)="Ville",INDEX(10_Lieux!$B:$B,V2248)="Ville"),"/chauffeur-prive/"&amp;INDEX(10_Lieux!$E:$E,U2248)&amp;"-"&amp;INDEX(10_Lieux!$E:$E,V2248)&amp;"/","/chauffeur-prive/"&amp;INDEX(10_Lieux!$E:$E,U2248)&amp;"/"&amp;INDEX(10_Lieux!$E:$E,V2248)&amp;"/")</f>
        <v>/chauffeur-prive/lyon-chamonix-mont-blanc/</v>
      </c>
      <c r="M2248" s="14" t="str">
        <f aca="false">IFERROR(INDEX($L:$L,MATCH(B2248&amp;"|"&amp;A2248,$Z:$Z,0)),"—")</f>
        <v>/chauffeur-prive/chamonix-mont-blanc-lyon/</v>
      </c>
      <c r="N2248" s="14" t="str">
        <f aca="false">IF(LEN("Chauffeur privé "&amp;INDEX(10_Lieux!$J:$J,U2248)&amp;" → "&amp;INDEX(10_Lieux!$J:$J,V2248)&amp;" | 24h/24")&gt;60,"Chauffeur privé "&amp;INDEX(10_Lieux!$J:$J,U2248)&amp;" → "&amp;INDEX(10_Lieux!$J:$J,V2248),"Chauffeur privé "&amp;INDEX(10_Lieux!$J:$J,U2248)&amp;" → "&amp;INDEX(10_Lieux!$J:$J,V2248)&amp;" | 24h/24")</f>
        <v>Chauffeur privé Lyon → Chamonix-Mont-Blanc | 24h/24</v>
      </c>
      <c r="O2248" s="14" t="n">
        <f aca="false">LEN(N2248)</f>
        <v>51</v>
      </c>
      <c r="P2248" s="14" t="str">
        <f aca="false">"Chauffeur privé "&amp;INDEX(10_Lieux!$K:$K,U2248)&amp;" vers "&amp;INDEX(10_Lieux!$L:$L,V2248)</f>
        <v>Chauffeur privé de Lyon vers Chamonix-Mont-Blanc</v>
      </c>
      <c r="Q2248" s="14" t="str">
        <f aca="false">"Chauffeur privé "&amp;INDEX(10_Lieux!$K:$K,U2248)&amp;" vers "&amp;INDEX(10_Lieux!$L:$L,V2248)&amp;" : env. "&amp;I2248&amp;" km, "&amp;J2248&amp;" de route. Devis personnalisé, standard 24h/24 et 7j/7."</f>
        <v>Chauffeur privé de Lyon vers Chamonix-Mont-Blanc : env. 198 km, 2 h de route. Devis personnalisé, standard 24h/24 et 7j/7.</v>
      </c>
      <c r="R2248" s="14" t="n">
        <f aca="false">LEN(Q2248)</f>
        <v>122</v>
      </c>
      <c r="S2248" s="14" t="str">
        <f aca="false">INDEX(10_Lieux!$C:$C,U2248)</f>
        <v>France</v>
      </c>
      <c r="T2248" s="14" t="str">
        <f aca="false">INDEX(10_Lieux!$C:$C,V2248)</f>
        <v>France</v>
      </c>
      <c r="U2248" s="14" t="n">
        <f aca="false">MATCH(A2248,10_Lieux!$A:$A,0)</f>
        <v>8</v>
      </c>
      <c r="V2248" s="14" t="n">
        <f aca="false">MATCH(B2248,10_Lieux!$A:$A,0)</f>
        <v>22</v>
      </c>
      <c r="W2248" s="14" t="n">
        <f aca="false">ROUND(6371*2*ASIN(SQRT(SIN(RADIANS(INDEX(10_Lieux!$F:$F,V2248)-INDEX(10_Lieux!$F:$F,U2248))/2)^2+COS(RADIANS(INDEX(10_Lieux!$F:$F,U2248)))*COS(RADIANS(INDEX(10_Lieux!$F:$F,V2248)))*SIN(RADIANS(INDEX(10_Lieux!$G:$G,V2248)-INDEX(10_Lieux!$G:$G,U2248))/2)^2)),1)</f>
        <v>158.5</v>
      </c>
      <c r="X2248" s="14" t="n">
        <f aca="false">ROUND(I2248/IF(I2248&lt;p_seuil_vitesse,p_vit_lente,p_vit_rapide)*60/15,0)*15</f>
        <v>120</v>
      </c>
      <c r="Y2248" s="14" t="n">
        <f aca="false">MAX(IF(INDEX(10_Lieux!$B:$B,U2248)&lt;&gt;"Ville",INDEX(10_Lieux!$I:$I,U2248),0),IF(INDEX(10_Lieux!$B:$B,V2248)&lt;&gt;"Ville",INDEX(10_Lieux!$I:$I,V2248),0))</f>
        <v>0</v>
      </c>
      <c r="Z2248" s="14" t="str">
        <f aca="false">A2248&amp;"|"&amp;B2248</f>
        <v>Lyon|Chamonix-Mont-Blanc</v>
      </c>
      <c r="AA2248" s="14" t="str">
        <f aca="false">IF(I2248&lt;p_local,"Local",IF(I2248&lt;p_vv_min,"Courte distance",IF(I2248&lt;p_tres_long,"Longue distance","Très longue distance")))</f>
        <v>Longue distance</v>
      </c>
    </row>
    <row r="2249" customFormat="false" ht="15" hidden="false" customHeight="true" outlineLevel="0" collapsed="false">
      <c r="A2249" s="14" t="s">
        <v>2424</v>
      </c>
      <c r="B2249" s="14" t="s">
        <v>123</v>
      </c>
      <c r="C2249" s="14" t="s">
        <v>33</v>
      </c>
      <c r="D2249" s="14" t="s">
        <v>2394</v>
      </c>
      <c r="E2249" s="14" t="s">
        <v>2436</v>
      </c>
      <c r="F2249" s="15" t="s">
        <v>41</v>
      </c>
      <c r="G2249" s="14" t="str">
        <f aca="false">IF(I2249&lt;p_local,"Local → page infra",IF(H2249&gt;=p_ph1,"Phase 1",IF(H2249&gt;=p_ph2,"Phase 2","Phase 3")))</f>
        <v>Phase 2</v>
      </c>
      <c r="H2249" s="14" t="n">
        <f aca="false">IF(I2249&lt;p_local,0,IF(C2249="Aéroport → Aéroport",p_pts_plein,IF(Y2249&gt;0,IF(I2249&lt;=Y2249,p_pts_plein,IF(I2249&lt;=p_mult2*Y2249,p_pts_moyen,p_pts_r3)),IF(I2249&gt;=p_vv_min,p_pts_plein,IF(I2249&gt;=p_vv_moy,p_pts_moyen,p_pts_court))))+IF(INDEX(10_Lieux!$D:$D,U2249)=1,p_prio1,p_prio2)+IF(INDEX(10_Lieux!$D:$D,V2249)=1,p_prio1,p_prio2)+IF(K2249="Oui",p_tf,0)+p_hub*((INDEX(10_Lieux!$H:$H,U2249)="Hub")+(INDEX(10_Lieux!$H:$H,V2249)="Hub"))+IF(OR(INDEX(10_Lieux!$H:$H,U2249)="Premium",INDEX(10_Lieux!$H:$H,V2249)="Premium"),p_prem,0))</f>
        <v>75</v>
      </c>
      <c r="I2249" s="14" t="n">
        <f aca="false">ROUND(W2249*p_facteur,0)</f>
        <v>198</v>
      </c>
      <c r="J2249" s="14" t="str">
        <f aca="false">IF(X2249&lt;60,X2249&amp;" min",INT(X2249/60)&amp;" h"&amp;IF(MOD(X2249,60)=0,""," "&amp;TEXT(MOD(X2249,60),"00")))</f>
        <v>2 h</v>
      </c>
      <c r="K2249" s="14" t="str">
        <f aca="false">IF(S2249&lt;&gt;T2249,"Oui","Non")</f>
        <v>Non</v>
      </c>
      <c r="L2249" s="14" t="str">
        <f aca="false">IF(AND(INDEX(10_Lieux!$B:$B,U2249)="Ville",INDEX(10_Lieux!$B:$B,V2249)="Ville"),"/chauffeur-prive/"&amp;INDEX(10_Lieux!$E:$E,U2249)&amp;"-"&amp;INDEX(10_Lieux!$E:$E,V2249)&amp;"/","/chauffeur-prive/"&amp;INDEX(10_Lieux!$E:$E,U2249)&amp;"/"&amp;INDEX(10_Lieux!$E:$E,V2249)&amp;"/")</f>
        <v>/chauffeur-prive/chamonix-mont-blanc-lyon/</v>
      </c>
      <c r="M2249" s="14" t="str">
        <f aca="false">IFERROR(INDEX($L:$L,MATCH(B2249&amp;"|"&amp;A2249,$Z:$Z,0)),"—")</f>
        <v>/chauffeur-prive/lyon-chamonix-mont-blanc/</v>
      </c>
      <c r="N2249" s="14" t="str">
        <f aca="false">IF(LEN("Chauffeur privé "&amp;INDEX(10_Lieux!$J:$J,U2249)&amp;" → "&amp;INDEX(10_Lieux!$J:$J,V2249)&amp;" | 24h/24")&gt;60,"Chauffeur privé "&amp;INDEX(10_Lieux!$J:$J,U2249)&amp;" → "&amp;INDEX(10_Lieux!$J:$J,V2249),"Chauffeur privé "&amp;INDEX(10_Lieux!$J:$J,U2249)&amp;" → "&amp;INDEX(10_Lieux!$J:$J,V2249)&amp;" | 24h/24")</f>
        <v>Chauffeur privé Chamonix-Mont-Blanc → Lyon | 24h/24</v>
      </c>
      <c r="O2249" s="14" t="n">
        <f aca="false">LEN(N2249)</f>
        <v>51</v>
      </c>
      <c r="P2249" s="14" t="str">
        <f aca="false">"Chauffeur privé "&amp;INDEX(10_Lieux!$K:$K,U2249)&amp;" vers "&amp;INDEX(10_Lieux!$L:$L,V2249)</f>
        <v>Chauffeur privé de Chamonix-Mont-Blanc vers Lyon</v>
      </c>
      <c r="Q2249" s="14" t="str">
        <f aca="false">"Chauffeur privé "&amp;INDEX(10_Lieux!$K:$K,U2249)&amp;" vers "&amp;INDEX(10_Lieux!$L:$L,V2249)&amp;" : env. "&amp;I2249&amp;" km, "&amp;J2249&amp;" de route. Devis personnalisé, standard 24h/24 et 7j/7."</f>
        <v>Chauffeur privé de Chamonix-Mont-Blanc vers Lyon : env. 198 km, 2 h de route. Devis personnalisé, standard 24h/24 et 7j/7.</v>
      </c>
      <c r="R2249" s="14" t="n">
        <f aca="false">LEN(Q2249)</f>
        <v>122</v>
      </c>
      <c r="S2249" s="14" t="str">
        <f aca="false">INDEX(10_Lieux!$C:$C,U2249)</f>
        <v>France</v>
      </c>
      <c r="T2249" s="14" t="str">
        <f aca="false">INDEX(10_Lieux!$C:$C,V2249)</f>
        <v>France</v>
      </c>
      <c r="U2249" s="14" t="n">
        <f aca="false">MATCH(A2249,10_Lieux!$A:$A,0)</f>
        <v>22</v>
      </c>
      <c r="V2249" s="14" t="n">
        <f aca="false">MATCH(B2249,10_Lieux!$A:$A,0)</f>
        <v>8</v>
      </c>
      <c r="W2249" s="14" t="n">
        <f aca="false">ROUND(6371*2*ASIN(SQRT(SIN(RADIANS(INDEX(10_Lieux!$F:$F,V2249)-INDEX(10_Lieux!$F:$F,U2249))/2)^2+COS(RADIANS(INDEX(10_Lieux!$F:$F,U2249)))*COS(RADIANS(INDEX(10_Lieux!$F:$F,V2249)))*SIN(RADIANS(INDEX(10_Lieux!$G:$G,V2249)-INDEX(10_Lieux!$G:$G,U2249))/2)^2)),1)</f>
        <v>158.5</v>
      </c>
      <c r="X2249" s="14" t="n">
        <f aca="false">ROUND(I2249/IF(I2249&lt;p_seuil_vitesse,p_vit_lente,p_vit_rapide)*60/15,0)*15</f>
        <v>120</v>
      </c>
      <c r="Y2249" s="14" t="n">
        <f aca="false">MAX(IF(INDEX(10_Lieux!$B:$B,U2249)&lt;&gt;"Ville",INDEX(10_Lieux!$I:$I,U2249),0),IF(INDEX(10_Lieux!$B:$B,V2249)&lt;&gt;"Ville",INDEX(10_Lieux!$I:$I,V2249),0))</f>
        <v>0</v>
      </c>
      <c r="Z2249" s="14" t="str">
        <f aca="false">A2249&amp;"|"&amp;B2249</f>
        <v>Chamonix-Mont-Blanc|Lyon</v>
      </c>
      <c r="AA2249" s="14" t="str">
        <f aca="false">IF(I2249&lt;p_local,"Local",IF(I2249&lt;p_vv_min,"Courte distance",IF(I2249&lt;p_tres_long,"Longue distance","Très longue distance")))</f>
        <v>Longue distance</v>
      </c>
    </row>
    <row r="2250" customFormat="false" ht="15" hidden="false" customHeight="true" outlineLevel="0" collapsed="false">
      <c r="A2250" s="14" t="s">
        <v>152</v>
      </c>
      <c r="B2250" s="14" t="s">
        <v>2424</v>
      </c>
      <c r="C2250" s="14" t="s">
        <v>33</v>
      </c>
      <c r="D2250" s="14" t="s">
        <v>2394</v>
      </c>
      <c r="E2250" s="14" t="s">
        <v>2437</v>
      </c>
      <c r="F2250" s="15" t="s">
        <v>41</v>
      </c>
      <c r="G2250" s="14" t="str">
        <f aca="false">IF(I2250&lt;p_local,"Local → page infra",IF(H2250&gt;=p_ph1,"Phase 1",IF(H2250&gt;=p_ph2,"Phase 2","Phase 3")))</f>
        <v>Phase 2</v>
      </c>
      <c r="H2250" s="14" t="n">
        <f aca="false">IF(I2250&lt;p_local,0,IF(C2250="Aéroport → Aéroport",p_pts_plein,IF(Y2250&gt;0,IF(I2250&lt;=Y2250,p_pts_plein,IF(I2250&lt;=p_mult2*Y2250,p_pts_moyen,p_pts_r3)),IF(I2250&gt;=p_vv_min,p_pts_plein,IF(I2250&gt;=p_vv_moy,p_pts_moyen,p_pts_court))))+IF(INDEX(10_Lieux!$D:$D,U2250)=1,p_prio1,p_prio2)+IF(INDEX(10_Lieux!$D:$D,V2250)=1,p_prio1,p_prio2)+IF(K2250="Oui",p_tf,0)+p_hub*((INDEX(10_Lieux!$H:$H,U2250)="Hub")+(INDEX(10_Lieux!$H:$H,V2250)="Hub"))+IF(OR(INDEX(10_Lieux!$H:$H,U2250)="Premium",INDEX(10_Lieux!$H:$H,V2250)="Premium"),p_prem,0))</f>
        <v>70</v>
      </c>
      <c r="I2250" s="14" t="n">
        <f aca="false">ROUND(W2250*p_facteur,0)</f>
        <v>80</v>
      </c>
      <c r="J2250" s="14" t="str">
        <f aca="false">IF(X2250&lt;60,X2250&amp;" min",INT(X2250/60)&amp;" h"&amp;IF(MOD(X2250,60)=0,""," "&amp;TEXT(MOD(X2250,60),"00")))</f>
        <v>1 h 15</v>
      </c>
      <c r="K2250" s="14" t="str">
        <f aca="false">IF(S2250&lt;&gt;T2250,"Oui","Non")</f>
        <v>Oui</v>
      </c>
      <c r="L2250" s="14" t="str">
        <f aca="false">IF(AND(INDEX(10_Lieux!$B:$B,U2250)="Ville",INDEX(10_Lieux!$B:$B,V2250)="Ville"),"/chauffeur-prive/"&amp;INDEX(10_Lieux!$E:$E,U2250)&amp;"-"&amp;INDEX(10_Lieux!$E:$E,V2250)&amp;"/","/chauffeur-prive/"&amp;INDEX(10_Lieux!$E:$E,U2250)&amp;"/"&amp;INDEX(10_Lieux!$E:$E,V2250)&amp;"/")</f>
        <v>/chauffeur-prive/geneve-chamonix-mont-blanc/</v>
      </c>
      <c r="M2250" s="14" t="str">
        <f aca="false">IFERROR(INDEX($L:$L,MATCH(B2250&amp;"|"&amp;A2250,$Z:$Z,0)),"—")</f>
        <v>/chauffeur-prive/chamonix-mont-blanc-geneve/</v>
      </c>
      <c r="N2250" s="14" t="str">
        <f aca="false">IF(LEN("Chauffeur privé "&amp;INDEX(10_Lieux!$J:$J,U2250)&amp;" → "&amp;INDEX(10_Lieux!$J:$J,V2250)&amp;" | 24h/24")&gt;60,"Chauffeur privé "&amp;INDEX(10_Lieux!$J:$J,U2250)&amp;" → "&amp;INDEX(10_Lieux!$J:$J,V2250),"Chauffeur privé "&amp;INDEX(10_Lieux!$J:$J,U2250)&amp;" → "&amp;INDEX(10_Lieux!$J:$J,V2250)&amp;" | 24h/24")</f>
        <v>Chauffeur privé Genève → Chamonix-Mont-Blanc | 24h/24</v>
      </c>
      <c r="O2250" s="14" t="n">
        <f aca="false">LEN(N2250)</f>
        <v>53</v>
      </c>
      <c r="P2250" s="14" t="str">
        <f aca="false">"Chauffeur privé "&amp;INDEX(10_Lieux!$K:$K,U2250)&amp;" vers "&amp;INDEX(10_Lieux!$L:$L,V2250)</f>
        <v>Chauffeur privé de Genève vers Chamonix-Mont-Blanc</v>
      </c>
      <c r="Q2250" s="14" t="str">
        <f aca="false">"Chauffeur privé "&amp;INDEX(10_Lieux!$K:$K,U2250)&amp;" vers "&amp;INDEX(10_Lieux!$L:$L,V2250)&amp;" : env. "&amp;I2250&amp;" km, "&amp;J2250&amp;" de route. Devis personnalisé, standard 24h/24 et 7j/7."</f>
        <v>Chauffeur privé de Genève vers Chamonix-Mont-Blanc : env. 80 km, 1 h 15 de route. Devis personnalisé, standard 24h/24 et 7j/7.</v>
      </c>
      <c r="R2250" s="14" t="n">
        <f aca="false">LEN(Q2250)</f>
        <v>126</v>
      </c>
      <c r="S2250" s="14" t="str">
        <f aca="false">INDEX(10_Lieux!$C:$C,U2250)</f>
        <v>Suisse</v>
      </c>
      <c r="T2250" s="14" t="str">
        <f aca="false">INDEX(10_Lieux!$C:$C,V2250)</f>
        <v>France</v>
      </c>
      <c r="U2250" s="14" t="n">
        <f aca="false">MATCH(A2250,10_Lieux!$A:$A,0)</f>
        <v>111</v>
      </c>
      <c r="V2250" s="14" t="n">
        <f aca="false">MATCH(B2250,10_Lieux!$A:$A,0)</f>
        <v>22</v>
      </c>
      <c r="W2250" s="14" t="n">
        <f aca="false">ROUND(6371*2*ASIN(SQRT(SIN(RADIANS(INDEX(10_Lieux!$F:$F,V2250)-INDEX(10_Lieux!$F:$F,U2250))/2)^2+COS(RADIANS(INDEX(10_Lieux!$F:$F,U2250)))*COS(RADIANS(INDEX(10_Lieux!$F:$F,V2250)))*SIN(RADIANS(INDEX(10_Lieux!$G:$G,V2250)-INDEX(10_Lieux!$G:$G,U2250))/2)^2)),1)</f>
        <v>64.1</v>
      </c>
      <c r="X2250" s="14" t="n">
        <f aca="false">ROUND(I2250/IF(I2250&lt;p_seuil_vitesse,p_vit_lente,p_vit_rapide)*60/15,0)*15</f>
        <v>75</v>
      </c>
      <c r="Y2250" s="14" t="n">
        <f aca="false">MAX(IF(INDEX(10_Lieux!$B:$B,U2250)&lt;&gt;"Ville",INDEX(10_Lieux!$I:$I,U2250),0),IF(INDEX(10_Lieux!$B:$B,V2250)&lt;&gt;"Ville",INDEX(10_Lieux!$I:$I,V2250),0))</f>
        <v>0</v>
      </c>
      <c r="Z2250" s="14" t="str">
        <f aca="false">A2250&amp;"|"&amp;B2250</f>
        <v>Genève|Chamonix-Mont-Blanc</v>
      </c>
      <c r="AA2250" s="14" t="str">
        <f aca="false">IF(I2250&lt;p_local,"Local",IF(I2250&lt;p_vv_min,"Courte distance",IF(I2250&lt;p_tres_long,"Longue distance","Très longue distance")))</f>
        <v>Courte distance</v>
      </c>
    </row>
    <row r="2251" customFormat="false" ht="15" hidden="false" customHeight="true" outlineLevel="0" collapsed="false">
      <c r="A2251" s="14" t="s">
        <v>2424</v>
      </c>
      <c r="B2251" s="14" t="s">
        <v>152</v>
      </c>
      <c r="C2251" s="14" t="s">
        <v>33</v>
      </c>
      <c r="D2251" s="14" t="s">
        <v>2394</v>
      </c>
      <c r="E2251" s="14" t="s">
        <v>2438</v>
      </c>
      <c r="F2251" s="15" t="s">
        <v>41</v>
      </c>
      <c r="G2251" s="14" t="str">
        <f aca="false">IF(I2251&lt;p_local,"Local → page infra",IF(H2251&gt;=p_ph1,"Phase 1",IF(H2251&gt;=p_ph2,"Phase 2","Phase 3")))</f>
        <v>Phase 2</v>
      </c>
      <c r="H2251" s="14" t="n">
        <f aca="false">IF(I2251&lt;p_local,0,IF(C2251="Aéroport → Aéroport",p_pts_plein,IF(Y2251&gt;0,IF(I2251&lt;=Y2251,p_pts_plein,IF(I2251&lt;=p_mult2*Y2251,p_pts_moyen,p_pts_r3)),IF(I2251&gt;=p_vv_min,p_pts_plein,IF(I2251&gt;=p_vv_moy,p_pts_moyen,p_pts_court))))+IF(INDEX(10_Lieux!$D:$D,U2251)=1,p_prio1,p_prio2)+IF(INDEX(10_Lieux!$D:$D,V2251)=1,p_prio1,p_prio2)+IF(K2251="Oui",p_tf,0)+p_hub*((INDEX(10_Lieux!$H:$H,U2251)="Hub")+(INDEX(10_Lieux!$H:$H,V2251)="Hub"))+IF(OR(INDEX(10_Lieux!$H:$H,U2251)="Premium",INDEX(10_Lieux!$H:$H,V2251)="Premium"),p_prem,0))</f>
        <v>70</v>
      </c>
      <c r="I2251" s="14" t="n">
        <f aca="false">ROUND(W2251*p_facteur,0)</f>
        <v>80</v>
      </c>
      <c r="J2251" s="14" t="str">
        <f aca="false">IF(X2251&lt;60,X2251&amp;" min",INT(X2251/60)&amp;" h"&amp;IF(MOD(X2251,60)=0,""," "&amp;TEXT(MOD(X2251,60),"00")))</f>
        <v>1 h 15</v>
      </c>
      <c r="K2251" s="14" t="str">
        <f aca="false">IF(S2251&lt;&gt;T2251,"Oui","Non")</f>
        <v>Oui</v>
      </c>
      <c r="L2251" s="14" t="str">
        <f aca="false">IF(AND(INDEX(10_Lieux!$B:$B,U2251)="Ville",INDEX(10_Lieux!$B:$B,V2251)="Ville"),"/chauffeur-prive/"&amp;INDEX(10_Lieux!$E:$E,U2251)&amp;"-"&amp;INDEX(10_Lieux!$E:$E,V2251)&amp;"/","/chauffeur-prive/"&amp;INDEX(10_Lieux!$E:$E,U2251)&amp;"/"&amp;INDEX(10_Lieux!$E:$E,V2251)&amp;"/")</f>
        <v>/chauffeur-prive/chamonix-mont-blanc-geneve/</v>
      </c>
      <c r="M2251" s="14" t="str">
        <f aca="false">IFERROR(INDEX($L:$L,MATCH(B2251&amp;"|"&amp;A2251,$Z:$Z,0)),"—")</f>
        <v>/chauffeur-prive/geneve-chamonix-mont-blanc/</v>
      </c>
      <c r="N2251" s="14" t="str">
        <f aca="false">IF(LEN("Chauffeur privé "&amp;INDEX(10_Lieux!$J:$J,U2251)&amp;" → "&amp;INDEX(10_Lieux!$J:$J,V2251)&amp;" | 24h/24")&gt;60,"Chauffeur privé "&amp;INDEX(10_Lieux!$J:$J,U2251)&amp;" → "&amp;INDEX(10_Lieux!$J:$J,V2251),"Chauffeur privé "&amp;INDEX(10_Lieux!$J:$J,U2251)&amp;" → "&amp;INDEX(10_Lieux!$J:$J,V2251)&amp;" | 24h/24")</f>
        <v>Chauffeur privé Chamonix-Mont-Blanc → Genève | 24h/24</v>
      </c>
      <c r="O2251" s="14" t="n">
        <f aca="false">LEN(N2251)</f>
        <v>53</v>
      </c>
      <c r="P2251" s="14" t="str">
        <f aca="false">"Chauffeur privé "&amp;INDEX(10_Lieux!$K:$K,U2251)&amp;" vers "&amp;INDEX(10_Lieux!$L:$L,V2251)</f>
        <v>Chauffeur privé de Chamonix-Mont-Blanc vers Genève</v>
      </c>
      <c r="Q2251" s="14" t="str">
        <f aca="false">"Chauffeur privé "&amp;INDEX(10_Lieux!$K:$K,U2251)&amp;" vers "&amp;INDEX(10_Lieux!$L:$L,V2251)&amp;" : env. "&amp;I2251&amp;" km, "&amp;J2251&amp;" de route. Devis personnalisé, standard 24h/24 et 7j/7."</f>
        <v>Chauffeur privé de Chamonix-Mont-Blanc vers Genève : env. 80 km, 1 h 15 de route. Devis personnalisé, standard 24h/24 et 7j/7.</v>
      </c>
      <c r="R2251" s="14" t="n">
        <f aca="false">LEN(Q2251)</f>
        <v>126</v>
      </c>
      <c r="S2251" s="14" t="str">
        <f aca="false">INDEX(10_Lieux!$C:$C,U2251)</f>
        <v>France</v>
      </c>
      <c r="T2251" s="14" t="str">
        <f aca="false">INDEX(10_Lieux!$C:$C,V2251)</f>
        <v>Suisse</v>
      </c>
      <c r="U2251" s="14" t="n">
        <f aca="false">MATCH(A2251,10_Lieux!$A:$A,0)</f>
        <v>22</v>
      </c>
      <c r="V2251" s="14" t="n">
        <f aca="false">MATCH(B2251,10_Lieux!$A:$A,0)</f>
        <v>111</v>
      </c>
      <c r="W2251" s="14" t="n">
        <f aca="false">ROUND(6371*2*ASIN(SQRT(SIN(RADIANS(INDEX(10_Lieux!$F:$F,V2251)-INDEX(10_Lieux!$F:$F,U2251))/2)^2+COS(RADIANS(INDEX(10_Lieux!$F:$F,U2251)))*COS(RADIANS(INDEX(10_Lieux!$F:$F,V2251)))*SIN(RADIANS(INDEX(10_Lieux!$G:$G,V2251)-INDEX(10_Lieux!$G:$G,U2251))/2)^2)),1)</f>
        <v>64.1</v>
      </c>
      <c r="X2251" s="14" t="n">
        <f aca="false">ROUND(I2251/IF(I2251&lt;p_seuil_vitesse,p_vit_lente,p_vit_rapide)*60/15,0)*15</f>
        <v>75</v>
      </c>
      <c r="Y2251" s="14" t="n">
        <f aca="false">MAX(IF(INDEX(10_Lieux!$B:$B,U2251)&lt;&gt;"Ville",INDEX(10_Lieux!$I:$I,U2251),0),IF(INDEX(10_Lieux!$B:$B,V2251)&lt;&gt;"Ville",INDEX(10_Lieux!$I:$I,V2251),0))</f>
        <v>0</v>
      </c>
      <c r="Z2251" s="14" t="str">
        <f aca="false">A2251&amp;"|"&amp;B2251</f>
        <v>Chamonix-Mont-Blanc|Genève</v>
      </c>
      <c r="AA2251" s="14" t="str">
        <f aca="false">IF(I2251&lt;p_local,"Local",IF(I2251&lt;p_vv_min,"Courte distance",IF(I2251&lt;p_tres_long,"Longue distance","Très longue distance")))</f>
        <v>Courte distance</v>
      </c>
    </row>
    <row r="2252" customFormat="false" ht="15" hidden="false" customHeight="true" outlineLevel="0" collapsed="false">
      <c r="A2252" s="14" t="s">
        <v>2164</v>
      </c>
      <c r="B2252" s="14" t="s">
        <v>2439</v>
      </c>
      <c r="C2252" s="14" t="s">
        <v>34</v>
      </c>
      <c r="D2252" s="14" t="s">
        <v>2394</v>
      </c>
      <c r="E2252" s="14" t="s">
        <v>2440</v>
      </c>
      <c r="F2252" s="15" t="s">
        <v>41</v>
      </c>
      <c r="G2252" s="14" t="str">
        <f aca="false">IF(I2252&lt;p_local,"Local → page infra",IF(H2252&gt;=p_ph1,"Phase 1",IF(H2252&gt;=p_ph2,"Phase 2","Phase 3")))</f>
        <v>Phase 1</v>
      </c>
      <c r="H2252" s="14" t="n">
        <f aca="false">IF(I2252&lt;p_local,0,IF(C2252="Aéroport → Aéroport",p_pts_plein,IF(Y2252&gt;0,IF(I2252&lt;=Y2252,p_pts_plein,IF(I2252&lt;=p_mult2*Y2252,p_pts_moyen,p_pts_r3)),IF(I2252&gt;=p_vv_min,p_pts_plein,IF(I2252&gt;=p_vv_moy,p_pts_moyen,p_pts_court))))+IF(INDEX(10_Lieux!$D:$D,U2252)=1,p_prio1,p_prio2)+IF(INDEX(10_Lieux!$D:$D,V2252)=1,p_prio1,p_prio2)+IF(K2252="Oui",p_tf,0)+p_hub*((INDEX(10_Lieux!$H:$H,U2252)="Hub")+(INDEX(10_Lieux!$H:$H,V2252)="Hub"))+IF(OR(INDEX(10_Lieux!$H:$H,U2252)="Premium",INDEX(10_Lieux!$H:$H,V2252)="Premium"),p_prem,0))</f>
        <v>85</v>
      </c>
      <c r="I2252" s="14" t="n">
        <f aca="false">ROUND(W2252*p_facteur,0)</f>
        <v>51</v>
      </c>
      <c r="J2252" s="14" t="str">
        <f aca="false">IF(X2252&lt;60,X2252&amp;" min",INT(X2252/60)&amp;" h"&amp;IF(MOD(X2252,60)=0,""," "&amp;TEXT(MOD(X2252,60),"00")))</f>
        <v>45 min</v>
      </c>
      <c r="K2252" s="14" t="str">
        <f aca="false">IF(S2252&lt;&gt;T2252,"Oui","Non")</f>
        <v>Oui</v>
      </c>
      <c r="L2252" s="14" t="str">
        <f aca="false">IF(AND(INDEX(10_Lieux!$B:$B,U2252)="Ville",INDEX(10_Lieux!$B:$B,V2252)="Ville"),"/chauffeur-prive/"&amp;INDEX(10_Lieux!$E:$E,U2252)&amp;"-"&amp;INDEX(10_Lieux!$E:$E,V2252)&amp;"/","/chauffeur-prive/"&amp;INDEX(10_Lieux!$E:$E,U2252)&amp;"/"&amp;INDEX(10_Lieux!$E:$E,V2252)&amp;"/")</f>
        <v>/chauffeur-prive/aeroport-geneve/evian-les-bains/</v>
      </c>
      <c r="M2252" s="14" t="str">
        <f aca="false">IFERROR(INDEX($L:$L,MATCH(B2252&amp;"|"&amp;A2252,$Z:$Z,0)),"—")</f>
        <v>/chauffeur-prive/evian-les-bains/aeroport-geneve/</v>
      </c>
      <c r="N2252" s="14" t="str">
        <f aca="false">IF(LEN("Chauffeur privé "&amp;INDEX(10_Lieux!$J:$J,U2252)&amp;" → "&amp;INDEX(10_Lieux!$J:$J,V2252)&amp;" | 24h/24")&gt;60,"Chauffeur privé "&amp;INDEX(10_Lieux!$J:$J,U2252)&amp;" → "&amp;INDEX(10_Lieux!$J:$J,V2252),"Chauffeur privé "&amp;INDEX(10_Lieux!$J:$J,U2252)&amp;" → "&amp;INDEX(10_Lieux!$J:$J,V2252)&amp;" | 24h/24")</f>
        <v>Chauffeur privé Aéroport de Genève → Évian-les-Bains</v>
      </c>
      <c r="O2252" s="14" t="n">
        <f aca="false">LEN(N2252)</f>
        <v>52</v>
      </c>
      <c r="P2252" s="14" t="str">
        <f aca="false">"Chauffeur privé "&amp;INDEX(10_Lieux!$K:$K,U2252)&amp;" vers "&amp;INDEX(10_Lieux!$L:$L,V2252)</f>
        <v>Chauffeur privé de l'aéroport de Genève vers Évian-les-Bains</v>
      </c>
      <c r="Q2252" s="14" t="str">
        <f aca="false">"Chauffeur privé "&amp;INDEX(10_Lieux!$K:$K,U2252)&amp;" vers "&amp;INDEX(10_Lieux!$L:$L,V2252)&amp;" : env. "&amp;I2252&amp;" km, "&amp;J2252&amp;" de route. Devis personnalisé, standard 24h/24 et 7j/7."</f>
        <v>Chauffeur privé de l'aéroport de Genève vers Évian-les-Bains : env. 51 km, 45 min de route. Devis personnalisé, standard 24h/24 et 7j/7.</v>
      </c>
      <c r="R2252" s="14" t="n">
        <f aca="false">LEN(Q2252)</f>
        <v>136</v>
      </c>
      <c r="S2252" s="14" t="str">
        <f aca="false">INDEX(10_Lieux!$C:$C,U2252)</f>
        <v>Suisse</v>
      </c>
      <c r="T2252" s="14" t="str">
        <f aca="false">INDEX(10_Lieux!$C:$C,V2252)</f>
        <v>France</v>
      </c>
      <c r="U2252" s="14" t="n">
        <f aca="false">MATCH(A2252,10_Lieux!$A:$A,0)</f>
        <v>182</v>
      </c>
      <c r="V2252" s="14" t="n">
        <f aca="false">MATCH(B2252,10_Lieux!$A:$A,0)</f>
        <v>19</v>
      </c>
      <c r="W2252" s="14" t="n">
        <f aca="false">ROUND(6371*2*ASIN(SQRT(SIN(RADIANS(INDEX(10_Lieux!$F:$F,V2252)-INDEX(10_Lieux!$F:$F,U2252))/2)^2+COS(RADIANS(INDEX(10_Lieux!$F:$F,U2252)))*COS(RADIANS(INDEX(10_Lieux!$F:$F,V2252)))*SIN(RADIANS(INDEX(10_Lieux!$G:$G,V2252)-INDEX(10_Lieux!$G:$G,U2252))/2)^2)),1)</f>
        <v>41.1</v>
      </c>
      <c r="X2252" s="14" t="n">
        <f aca="false">ROUND(I2252/IF(I2252&lt;p_seuil_vitesse,p_vit_lente,p_vit_rapide)*60/15,0)*15</f>
        <v>45</v>
      </c>
      <c r="Y2252" s="14" t="n">
        <f aca="false">MAX(IF(INDEX(10_Lieux!$B:$B,U2252)&lt;&gt;"Ville",INDEX(10_Lieux!$I:$I,U2252),0),IF(INDEX(10_Lieux!$B:$B,V2252)&lt;&gt;"Ville",INDEX(10_Lieux!$I:$I,V2252),0))</f>
        <v>500</v>
      </c>
      <c r="Z2252" s="14" t="str">
        <f aca="false">A2252&amp;"|"&amp;B2252</f>
        <v>Genève Aéroport|Évian-les-Bains</v>
      </c>
      <c r="AA2252" s="14" t="str">
        <f aca="false">IF(I2252&lt;p_local,"Local",IF(I2252&lt;p_vv_min,"Courte distance",IF(I2252&lt;p_tres_long,"Longue distance","Très longue distance")))</f>
        <v>Courte distance</v>
      </c>
    </row>
    <row r="2253" customFormat="false" ht="15" hidden="false" customHeight="true" outlineLevel="0" collapsed="false">
      <c r="A2253" s="14" t="s">
        <v>2439</v>
      </c>
      <c r="B2253" s="14" t="s">
        <v>2164</v>
      </c>
      <c r="C2253" s="14" t="s">
        <v>35</v>
      </c>
      <c r="D2253" s="14" t="s">
        <v>2394</v>
      </c>
      <c r="E2253" s="14" t="s">
        <v>2441</v>
      </c>
      <c r="F2253" s="15" t="s">
        <v>41</v>
      </c>
      <c r="G2253" s="14" t="str">
        <f aca="false">IF(I2253&lt;p_local,"Local → page infra",IF(H2253&gt;=p_ph1,"Phase 1",IF(H2253&gt;=p_ph2,"Phase 2","Phase 3")))</f>
        <v>Phase 1</v>
      </c>
      <c r="H2253" s="14" t="n">
        <f aca="false">IF(I2253&lt;p_local,0,IF(C2253="Aéroport → Aéroport",p_pts_plein,IF(Y2253&gt;0,IF(I2253&lt;=Y2253,p_pts_plein,IF(I2253&lt;=p_mult2*Y2253,p_pts_moyen,p_pts_r3)),IF(I2253&gt;=p_vv_min,p_pts_plein,IF(I2253&gt;=p_vv_moy,p_pts_moyen,p_pts_court))))+IF(INDEX(10_Lieux!$D:$D,U2253)=1,p_prio1,p_prio2)+IF(INDEX(10_Lieux!$D:$D,V2253)=1,p_prio1,p_prio2)+IF(K2253="Oui",p_tf,0)+p_hub*((INDEX(10_Lieux!$H:$H,U2253)="Hub")+(INDEX(10_Lieux!$H:$H,V2253)="Hub"))+IF(OR(INDEX(10_Lieux!$H:$H,U2253)="Premium",INDEX(10_Lieux!$H:$H,V2253)="Premium"),p_prem,0))</f>
        <v>85</v>
      </c>
      <c r="I2253" s="14" t="n">
        <f aca="false">ROUND(W2253*p_facteur,0)</f>
        <v>51</v>
      </c>
      <c r="J2253" s="14" t="str">
        <f aca="false">IF(X2253&lt;60,X2253&amp;" min",INT(X2253/60)&amp;" h"&amp;IF(MOD(X2253,60)=0,""," "&amp;TEXT(MOD(X2253,60),"00")))</f>
        <v>45 min</v>
      </c>
      <c r="K2253" s="14" t="str">
        <f aca="false">IF(S2253&lt;&gt;T2253,"Oui","Non")</f>
        <v>Oui</v>
      </c>
      <c r="L2253" s="14" t="str">
        <f aca="false">IF(AND(INDEX(10_Lieux!$B:$B,U2253)="Ville",INDEX(10_Lieux!$B:$B,V2253)="Ville"),"/chauffeur-prive/"&amp;INDEX(10_Lieux!$E:$E,U2253)&amp;"-"&amp;INDEX(10_Lieux!$E:$E,V2253)&amp;"/","/chauffeur-prive/"&amp;INDEX(10_Lieux!$E:$E,U2253)&amp;"/"&amp;INDEX(10_Lieux!$E:$E,V2253)&amp;"/")</f>
        <v>/chauffeur-prive/evian-les-bains/aeroport-geneve/</v>
      </c>
      <c r="M2253" s="14" t="str">
        <f aca="false">IFERROR(INDEX($L:$L,MATCH(B2253&amp;"|"&amp;A2253,$Z:$Z,0)),"—")</f>
        <v>/chauffeur-prive/aeroport-geneve/evian-les-bains/</v>
      </c>
      <c r="N2253" s="14" t="str">
        <f aca="false">IF(LEN("Chauffeur privé "&amp;INDEX(10_Lieux!$J:$J,U2253)&amp;" → "&amp;INDEX(10_Lieux!$J:$J,V2253)&amp;" | 24h/24")&gt;60,"Chauffeur privé "&amp;INDEX(10_Lieux!$J:$J,U2253)&amp;" → "&amp;INDEX(10_Lieux!$J:$J,V2253),"Chauffeur privé "&amp;INDEX(10_Lieux!$J:$J,U2253)&amp;" → "&amp;INDEX(10_Lieux!$J:$J,V2253)&amp;" | 24h/24")</f>
        <v>Chauffeur privé Évian-les-Bains → Aéroport de Genève</v>
      </c>
      <c r="O2253" s="14" t="n">
        <f aca="false">LEN(N2253)</f>
        <v>52</v>
      </c>
      <c r="P2253" s="14" t="str">
        <f aca="false">"Chauffeur privé "&amp;INDEX(10_Lieux!$K:$K,U2253)&amp;" vers "&amp;INDEX(10_Lieux!$L:$L,V2253)</f>
        <v>Chauffeur privé d'Évian-les-Bains vers l'aéroport de Genève</v>
      </c>
      <c r="Q2253" s="14" t="str">
        <f aca="false">"Chauffeur privé "&amp;INDEX(10_Lieux!$K:$K,U2253)&amp;" vers "&amp;INDEX(10_Lieux!$L:$L,V2253)&amp;" : env. "&amp;I2253&amp;" km, "&amp;J2253&amp;" de route. Devis personnalisé, standard 24h/24 et 7j/7."</f>
        <v>Chauffeur privé d'Évian-les-Bains vers l'aéroport de Genève : env. 51 km, 45 min de route. Devis personnalisé, standard 24h/24 et 7j/7.</v>
      </c>
      <c r="R2253" s="14" t="n">
        <f aca="false">LEN(Q2253)</f>
        <v>135</v>
      </c>
      <c r="S2253" s="14" t="str">
        <f aca="false">INDEX(10_Lieux!$C:$C,U2253)</f>
        <v>France</v>
      </c>
      <c r="T2253" s="14" t="str">
        <f aca="false">INDEX(10_Lieux!$C:$C,V2253)</f>
        <v>Suisse</v>
      </c>
      <c r="U2253" s="14" t="n">
        <f aca="false">MATCH(A2253,10_Lieux!$A:$A,0)</f>
        <v>19</v>
      </c>
      <c r="V2253" s="14" t="n">
        <f aca="false">MATCH(B2253,10_Lieux!$A:$A,0)</f>
        <v>182</v>
      </c>
      <c r="W2253" s="14" t="n">
        <f aca="false">ROUND(6371*2*ASIN(SQRT(SIN(RADIANS(INDEX(10_Lieux!$F:$F,V2253)-INDEX(10_Lieux!$F:$F,U2253))/2)^2+COS(RADIANS(INDEX(10_Lieux!$F:$F,U2253)))*COS(RADIANS(INDEX(10_Lieux!$F:$F,V2253)))*SIN(RADIANS(INDEX(10_Lieux!$G:$G,V2253)-INDEX(10_Lieux!$G:$G,U2253))/2)^2)),1)</f>
        <v>41.1</v>
      </c>
      <c r="X2253" s="14" t="n">
        <f aca="false">ROUND(I2253/IF(I2253&lt;p_seuil_vitesse,p_vit_lente,p_vit_rapide)*60/15,0)*15</f>
        <v>45</v>
      </c>
      <c r="Y2253" s="14" t="n">
        <f aca="false">MAX(IF(INDEX(10_Lieux!$B:$B,U2253)&lt;&gt;"Ville",INDEX(10_Lieux!$I:$I,U2253),0),IF(INDEX(10_Lieux!$B:$B,V2253)&lt;&gt;"Ville",INDEX(10_Lieux!$I:$I,V2253),0))</f>
        <v>500</v>
      </c>
      <c r="Z2253" s="14" t="str">
        <f aca="false">A2253&amp;"|"&amp;B2253</f>
        <v>Évian-les-Bains|Genève Aéroport</v>
      </c>
      <c r="AA2253" s="14" t="str">
        <f aca="false">IF(I2253&lt;p_local,"Local",IF(I2253&lt;p_vv_min,"Courte distance",IF(I2253&lt;p_tres_long,"Longue distance","Très longue distance")))</f>
        <v>Courte distance</v>
      </c>
    </row>
    <row r="2254" customFormat="false" ht="15" hidden="false" customHeight="true" outlineLevel="0" collapsed="false">
      <c r="A2254" s="14" t="s">
        <v>788</v>
      </c>
      <c r="B2254" s="14" t="s">
        <v>2439</v>
      </c>
      <c r="C2254" s="14" t="s">
        <v>34</v>
      </c>
      <c r="D2254" s="14" t="s">
        <v>2394</v>
      </c>
      <c r="E2254" s="14" t="s">
        <v>2442</v>
      </c>
      <c r="F2254" s="15" t="s">
        <v>41</v>
      </c>
      <c r="G2254" s="14" t="str">
        <f aca="false">IF(I2254&lt;p_local,"Local → page infra",IF(H2254&gt;=p_ph1,"Phase 1",IF(H2254&gt;=p_ph2,"Phase 2","Phase 3")))</f>
        <v>Phase 2</v>
      </c>
      <c r="H2254" s="14" t="n">
        <f aca="false">IF(I2254&lt;p_local,0,IF(C2254="Aéroport → Aéroport",p_pts_plein,IF(Y2254&gt;0,IF(I2254&lt;=Y2254,p_pts_plein,IF(I2254&lt;=p_mult2*Y2254,p_pts_moyen,p_pts_r3)),IF(I2254&gt;=p_vv_min,p_pts_plein,IF(I2254&gt;=p_vv_moy,p_pts_moyen,p_pts_court))))+IF(INDEX(10_Lieux!$D:$D,U2254)=1,p_prio1,p_prio2)+IF(INDEX(10_Lieux!$D:$D,V2254)=1,p_prio1,p_prio2)+IF(K2254="Oui",p_tf,0)+p_hub*((INDEX(10_Lieux!$H:$H,U2254)="Hub")+(INDEX(10_Lieux!$H:$H,V2254)="Hub"))+IF(OR(INDEX(10_Lieux!$H:$H,U2254)="Premium",INDEX(10_Lieux!$H:$H,V2254)="Premium"),p_prem,0))</f>
        <v>75</v>
      </c>
      <c r="I2254" s="14" t="n">
        <f aca="false">ROUND(W2254*p_facteur,0)</f>
        <v>173</v>
      </c>
      <c r="J2254" s="14" t="str">
        <f aca="false">IF(X2254&lt;60,X2254&amp;" min",INT(X2254/60)&amp;" h"&amp;IF(MOD(X2254,60)=0,""," "&amp;TEXT(MOD(X2254,60),"00")))</f>
        <v>1 h 45</v>
      </c>
      <c r="K2254" s="14" t="str">
        <f aca="false">IF(S2254&lt;&gt;T2254,"Oui","Non")</f>
        <v>Non</v>
      </c>
      <c r="L2254" s="14" t="str">
        <f aca="false">IF(AND(INDEX(10_Lieux!$B:$B,U2254)="Ville",INDEX(10_Lieux!$B:$B,V2254)="Ville"),"/chauffeur-prive/"&amp;INDEX(10_Lieux!$E:$E,U2254)&amp;"-"&amp;INDEX(10_Lieux!$E:$E,V2254)&amp;"/","/chauffeur-prive/"&amp;INDEX(10_Lieux!$E:$E,U2254)&amp;"/"&amp;INDEX(10_Lieux!$E:$E,V2254)&amp;"/")</f>
        <v>/chauffeur-prive/aeroport-lyon-saint-exupery/evian-les-bains/</v>
      </c>
      <c r="M2254" s="14" t="str">
        <f aca="false">IFERROR(INDEX($L:$L,MATCH(B2254&amp;"|"&amp;A2254,$Z:$Z,0)),"—")</f>
        <v>/chauffeur-prive/evian-les-bains/aeroport-lyon-saint-exupery/</v>
      </c>
      <c r="N2254" s="14" t="str">
        <f aca="false">IF(LEN("Chauffeur privé "&amp;INDEX(10_Lieux!$J:$J,U2254)&amp;" → "&amp;INDEX(10_Lieux!$J:$J,V2254)&amp;" | 24h/24")&gt;60,"Chauffeur privé "&amp;INDEX(10_Lieux!$J:$J,U2254)&amp;" → "&amp;INDEX(10_Lieux!$J:$J,V2254),"Chauffeur privé "&amp;INDEX(10_Lieux!$J:$J,U2254)&amp;" → "&amp;INDEX(10_Lieux!$J:$J,V2254)&amp;" | 24h/24")</f>
        <v>Chauffeur privé Aéroport Lyon-Saint-Exupéry → Évian-les-Bains</v>
      </c>
      <c r="O2254" s="14" t="n">
        <f aca="false">LEN(N2254)</f>
        <v>61</v>
      </c>
      <c r="P2254" s="14" t="str">
        <f aca="false">"Chauffeur privé "&amp;INDEX(10_Lieux!$K:$K,U2254)&amp;" vers "&amp;INDEX(10_Lieux!$L:$L,V2254)</f>
        <v>Chauffeur privé de l'aéroport Lyon-Saint-Exupéry vers Évian-les-Bains</v>
      </c>
      <c r="Q2254" s="14" t="str">
        <f aca="false">"Chauffeur privé "&amp;INDEX(10_Lieux!$K:$K,U2254)&amp;" vers "&amp;INDEX(10_Lieux!$L:$L,V2254)&amp;" : env. "&amp;I2254&amp;" km, "&amp;J2254&amp;" de route. Devis personnalisé, standard 24h/24 et 7j/7."</f>
        <v>Chauffeur privé de l'aéroport Lyon-Saint-Exupéry vers Évian-les-Bains : env. 173 km, 1 h 45 de route. Devis personnalisé, standard 24h/24 et 7j/7.</v>
      </c>
      <c r="R2254" s="14" t="n">
        <f aca="false">LEN(Q2254)</f>
        <v>146</v>
      </c>
      <c r="S2254" s="14" t="str">
        <f aca="false">INDEX(10_Lieux!$C:$C,U2254)</f>
        <v>France</v>
      </c>
      <c r="T2254" s="14" t="str">
        <f aca="false">INDEX(10_Lieux!$C:$C,V2254)</f>
        <v>France</v>
      </c>
      <c r="U2254" s="14" t="n">
        <f aca="false">MATCH(A2254,10_Lieux!$A:$A,0)</f>
        <v>136</v>
      </c>
      <c r="V2254" s="14" t="n">
        <f aca="false">MATCH(B2254,10_Lieux!$A:$A,0)</f>
        <v>19</v>
      </c>
      <c r="W2254" s="14" t="n">
        <f aca="false">ROUND(6371*2*ASIN(SQRT(SIN(RADIANS(INDEX(10_Lieux!$F:$F,V2254)-INDEX(10_Lieux!$F:$F,U2254))/2)^2+COS(RADIANS(INDEX(10_Lieux!$F:$F,U2254)))*COS(RADIANS(INDEX(10_Lieux!$F:$F,V2254)))*SIN(RADIANS(INDEX(10_Lieux!$G:$G,V2254)-INDEX(10_Lieux!$G:$G,U2254))/2)^2)),1)</f>
        <v>138.5</v>
      </c>
      <c r="X2254" s="14" t="n">
        <f aca="false">ROUND(I2254/IF(I2254&lt;p_seuil_vitesse,p_vit_lente,p_vit_rapide)*60/15,0)*15</f>
        <v>105</v>
      </c>
      <c r="Y2254" s="14" t="n">
        <f aca="false">MAX(IF(INDEX(10_Lieux!$B:$B,U2254)&lt;&gt;"Ville",INDEX(10_Lieux!$I:$I,U2254),0),IF(INDEX(10_Lieux!$B:$B,V2254)&lt;&gt;"Ville",INDEX(10_Lieux!$I:$I,V2254),0))</f>
        <v>500</v>
      </c>
      <c r="Z2254" s="14" t="str">
        <f aca="false">A2254&amp;"|"&amp;B2254</f>
        <v>Lyon-Saint-Exupéry|Évian-les-Bains</v>
      </c>
      <c r="AA2254" s="14" t="str">
        <f aca="false">IF(I2254&lt;p_local,"Local",IF(I2254&lt;p_vv_min,"Courte distance",IF(I2254&lt;p_tres_long,"Longue distance","Très longue distance")))</f>
        <v>Longue distance</v>
      </c>
    </row>
    <row r="2255" customFormat="false" ht="15" hidden="false" customHeight="true" outlineLevel="0" collapsed="false">
      <c r="A2255" s="14" t="s">
        <v>2439</v>
      </c>
      <c r="B2255" s="14" t="s">
        <v>788</v>
      </c>
      <c r="C2255" s="14" t="s">
        <v>35</v>
      </c>
      <c r="D2255" s="14" t="s">
        <v>2394</v>
      </c>
      <c r="E2255" s="14" t="s">
        <v>2443</v>
      </c>
      <c r="F2255" s="15" t="s">
        <v>41</v>
      </c>
      <c r="G2255" s="14" t="str">
        <f aca="false">IF(I2255&lt;p_local,"Local → page infra",IF(H2255&gt;=p_ph1,"Phase 1",IF(H2255&gt;=p_ph2,"Phase 2","Phase 3")))</f>
        <v>Phase 2</v>
      </c>
      <c r="H2255" s="14" t="n">
        <f aca="false">IF(I2255&lt;p_local,0,IF(C2255="Aéroport → Aéroport",p_pts_plein,IF(Y2255&gt;0,IF(I2255&lt;=Y2255,p_pts_plein,IF(I2255&lt;=p_mult2*Y2255,p_pts_moyen,p_pts_r3)),IF(I2255&gt;=p_vv_min,p_pts_plein,IF(I2255&gt;=p_vv_moy,p_pts_moyen,p_pts_court))))+IF(INDEX(10_Lieux!$D:$D,U2255)=1,p_prio1,p_prio2)+IF(INDEX(10_Lieux!$D:$D,V2255)=1,p_prio1,p_prio2)+IF(K2255="Oui",p_tf,0)+p_hub*((INDEX(10_Lieux!$H:$H,U2255)="Hub")+(INDEX(10_Lieux!$H:$H,V2255)="Hub"))+IF(OR(INDEX(10_Lieux!$H:$H,U2255)="Premium",INDEX(10_Lieux!$H:$H,V2255)="Premium"),p_prem,0))</f>
        <v>75</v>
      </c>
      <c r="I2255" s="14" t="n">
        <f aca="false">ROUND(W2255*p_facteur,0)</f>
        <v>173</v>
      </c>
      <c r="J2255" s="14" t="str">
        <f aca="false">IF(X2255&lt;60,X2255&amp;" min",INT(X2255/60)&amp;" h"&amp;IF(MOD(X2255,60)=0,""," "&amp;TEXT(MOD(X2255,60),"00")))</f>
        <v>1 h 45</v>
      </c>
      <c r="K2255" s="14" t="str">
        <f aca="false">IF(S2255&lt;&gt;T2255,"Oui","Non")</f>
        <v>Non</v>
      </c>
      <c r="L2255" s="14" t="str">
        <f aca="false">IF(AND(INDEX(10_Lieux!$B:$B,U2255)="Ville",INDEX(10_Lieux!$B:$B,V2255)="Ville"),"/chauffeur-prive/"&amp;INDEX(10_Lieux!$E:$E,U2255)&amp;"-"&amp;INDEX(10_Lieux!$E:$E,V2255)&amp;"/","/chauffeur-prive/"&amp;INDEX(10_Lieux!$E:$E,U2255)&amp;"/"&amp;INDEX(10_Lieux!$E:$E,V2255)&amp;"/")</f>
        <v>/chauffeur-prive/evian-les-bains/aeroport-lyon-saint-exupery/</v>
      </c>
      <c r="M2255" s="14" t="str">
        <f aca="false">IFERROR(INDEX($L:$L,MATCH(B2255&amp;"|"&amp;A2255,$Z:$Z,0)),"—")</f>
        <v>/chauffeur-prive/aeroport-lyon-saint-exupery/evian-les-bains/</v>
      </c>
      <c r="N2255" s="14" t="str">
        <f aca="false">IF(LEN("Chauffeur privé "&amp;INDEX(10_Lieux!$J:$J,U2255)&amp;" → "&amp;INDEX(10_Lieux!$J:$J,V2255)&amp;" | 24h/24")&gt;60,"Chauffeur privé "&amp;INDEX(10_Lieux!$J:$J,U2255)&amp;" → "&amp;INDEX(10_Lieux!$J:$J,V2255),"Chauffeur privé "&amp;INDEX(10_Lieux!$J:$J,U2255)&amp;" → "&amp;INDEX(10_Lieux!$J:$J,V2255)&amp;" | 24h/24")</f>
        <v>Chauffeur privé Évian-les-Bains → Aéroport Lyon-Saint-Exupéry</v>
      </c>
      <c r="O2255" s="14" t="n">
        <f aca="false">LEN(N2255)</f>
        <v>61</v>
      </c>
      <c r="P2255" s="14" t="str">
        <f aca="false">"Chauffeur privé "&amp;INDEX(10_Lieux!$K:$K,U2255)&amp;" vers "&amp;INDEX(10_Lieux!$L:$L,V2255)</f>
        <v>Chauffeur privé d'Évian-les-Bains vers l'aéroport Lyon-Saint-Exupéry</v>
      </c>
      <c r="Q2255" s="14" t="str">
        <f aca="false">"Chauffeur privé "&amp;INDEX(10_Lieux!$K:$K,U2255)&amp;" vers "&amp;INDEX(10_Lieux!$L:$L,V2255)&amp;" : env. "&amp;I2255&amp;" km, "&amp;J2255&amp;" de route. Devis personnalisé, standard 24h/24 et 7j/7."</f>
        <v>Chauffeur privé d'Évian-les-Bains vers l'aéroport Lyon-Saint-Exupéry : env. 173 km, 1 h 45 de route. Devis personnalisé, standard 24h/24 et 7j/7.</v>
      </c>
      <c r="R2255" s="14" t="n">
        <f aca="false">LEN(Q2255)</f>
        <v>145</v>
      </c>
      <c r="S2255" s="14" t="str">
        <f aca="false">INDEX(10_Lieux!$C:$C,U2255)</f>
        <v>France</v>
      </c>
      <c r="T2255" s="14" t="str">
        <f aca="false">INDEX(10_Lieux!$C:$C,V2255)</f>
        <v>France</v>
      </c>
      <c r="U2255" s="14" t="n">
        <f aca="false">MATCH(A2255,10_Lieux!$A:$A,0)</f>
        <v>19</v>
      </c>
      <c r="V2255" s="14" t="n">
        <f aca="false">MATCH(B2255,10_Lieux!$A:$A,0)</f>
        <v>136</v>
      </c>
      <c r="W2255" s="14" t="n">
        <f aca="false">ROUND(6371*2*ASIN(SQRT(SIN(RADIANS(INDEX(10_Lieux!$F:$F,V2255)-INDEX(10_Lieux!$F:$F,U2255))/2)^2+COS(RADIANS(INDEX(10_Lieux!$F:$F,U2255)))*COS(RADIANS(INDEX(10_Lieux!$F:$F,V2255)))*SIN(RADIANS(INDEX(10_Lieux!$G:$G,V2255)-INDEX(10_Lieux!$G:$G,U2255))/2)^2)),1)</f>
        <v>138.5</v>
      </c>
      <c r="X2255" s="14" t="n">
        <f aca="false">ROUND(I2255/IF(I2255&lt;p_seuil_vitesse,p_vit_lente,p_vit_rapide)*60/15,0)*15</f>
        <v>105</v>
      </c>
      <c r="Y2255" s="14" t="n">
        <f aca="false">MAX(IF(INDEX(10_Lieux!$B:$B,U2255)&lt;&gt;"Ville",INDEX(10_Lieux!$I:$I,U2255),0),IF(INDEX(10_Lieux!$B:$B,V2255)&lt;&gt;"Ville",INDEX(10_Lieux!$I:$I,V2255),0))</f>
        <v>500</v>
      </c>
      <c r="Z2255" s="14" t="str">
        <f aca="false">A2255&amp;"|"&amp;B2255</f>
        <v>Évian-les-Bains|Lyon-Saint-Exupéry</v>
      </c>
      <c r="AA2255" s="14" t="str">
        <f aca="false">IF(I2255&lt;p_local,"Local",IF(I2255&lt;p_vv_min,"Courte distance",IF(I2255&lt;p_tres_long,"Longue distance","Très longue distance")))</f>
        <v>Longue distance</v>
      </c>
    </row>
    <row r="2256" customFormat="false" ht="15" hidden="false" customHeight="true" outlineLevel="0" collapsed="false">
      <c r="A2256" s="14" t="s">
        <v>878</v>
      </c>
      <c r="B2256" s="14" t="s">
        <v>2439</v>
      </c>
      <c r="C2256" s="14" t="s">
        <v>34</v>
      </c>
      <c r="D2256" s="14" t="s">
        <v>2394</v>
      </c>
      <c r="E2256" s="14" t="s">
        <v>2444</v>
      </c>
      <c r="F2256" s="15" t="s">
        <v>41</v>
      </c>
      <c r="G2256" s="14" t="str">
        <f aca="false">IF(I2256&lt;p_local,"Local → page infra",IF(H2256&gt;=p_ph1,"Phase 1",IF(H2256&gt;=p_ph2,"Phase 2","Phase 3")))</f>
        <v>Phase 2</v>
      </c>
      <c r="H2256" s="14" t="n">
        <f aca="false">IF(I2256&lt;p_local,0,IF(C2256="Aéroport → Aéroport",p_pts_plein,IF(Y2256&gt;0,IF(I2256&lt;=Y2256,p_pts_plein,IF(I2256&lt;=p_mult2*Y2256,p_pts_moyen,p_pts_r3)),IF(I2256&gt;=p_vv_min,p_pts_plein,IF(I2256&gt;=p_vv_moy,p_pts_moyen,p_pts_court))))+IF(INDEX(10_Lieux!$D:$D,U2256)=1,p_prio1,p_prio2)+IF(INDEX(10_Lieux!$D:$D,V2256)=1,p_prio1,p_prio2)+IF(K2256="Oui",p_tf,0)+p_hub*((INDEX(10_Lieux!$H:$H,U2256)="Hub")+(INDEX(10_Lieux!$H:$H,V2256)="Hub"))+IF(OR(INDEX(10_Lieux!$H:$H,U2256)="Premium",INDEX(10_Lieux!$H:$H,V2256)="Premium"),p_prem,0))</f>
        <v>65</v>
      </c>
      <c r="I2256" s="14" t="n">
        <f aca="false">ROUND(W2256*p_facteur,0)</f>
        <v>126</v>
      </c>
      <c r="J2256" s="14" t="str">
        <f aca="false">IF(X2256&lt;60,X2256&amp;" min",INT(X2256/60)&amp;" h"&amp;IF(MOD(X2256,60)=0,""," "&amp;TEXT(MOD(X2256,60),"00")))</f>
        <v>1 h 15</v>
      </c>
      <c r="K2256" s="14" t="str">
        <f aca="false">IF(S2256&lt;&gt;T2256,"Oui","Non")</f>
        <v>Non</v>
      </c>
      <c r="L2256" s="14" t="str">
        <f aca="false">IF(AND(INDEX(10_Lieux!$B:$B,U2256)="Ville",INDEX(10_Lieux!$B:$B,V2256)="Ville"),"/chauffeur-prive/"&amp;INDEX(10_Lieux!$E:$E,U2256)&amp;"-"&amp;INDEX(10_Lieux!$E:$E,V2256)&amp;"/","/chauffeur-prive/"&amp;INDEX(10_Lieux!$E:$E,U2256)&amp;"/"&amp;INDEX(10_Lieux!$E:$E,V2256)&amp;"/")</f>
        <v>/chauffeur-prive/aeroport-chambery-savoie-mont-blanc/evian-les-bains/</v>
      </c>
      <c r="M2256" s="14" t="str">
        <f aca="false">IFERROR(INDEX($L:$L,MATCH(B2256&amp;"|"&amp;A2256,$Z:$Z,0)),"—")</f>
        <v>/chauffeur-prive/evian-les-bains/aeroport-chambery-savoie-mont-blanc/</v>
      </c>
      <c r="N2256" s="14" t="str">
        <f aca="false">IF(LEN("Chauffeur privé "&amp;INDEX(10_Lieux!$J:$J,U2256)&amp;" → "&amp;INDEX(10_Lieux!$J:$J,V2256)&amp;" | 24h/24")&gt;60,"Chauffeur privé "&amp;INDEX(10_Lieux!$J:$J,U2256)&amp;" → "&amp;INDEX(10_Lieux!$J:$J,V2256),"Chauffeur privé "&amp;INDEX(10_Lieux!$J:$J,U2256)&amp;" → "&amp;INDEX(10_Lieux!$J:$J,V2256)&amp;" | 24h/24")</f>
        <v>Chauffeur privé Aéroport de Chambéry → Évian-les-Bains</v>
      </c>
      <c r="O2256" s="14" t="n">
        <f aca="false">LEN(N2256)</f>
        <v>54</v>
      </c>
      <c r="P2256" s="14" t="str">
        <f aca="false">"Chauffeur privé "&amp;INDEX(10_Lieux!$K:$K,U2256)&amp;" vers "&amp;INDEX(10_Lieux!$L:$L,V2256)</f>
        <v>Chauffeur privé de l'aéroport de Chambéry vers Évian-les-Bains</v>
      </c>
      <c r="Q2256" s="14" t="str">
        <f aca="false">"Chauffeur privé "&amp;INDEX(10_Lieux!$K:$K,U2256)&amp;" vers "&amp;INDEX(10_Lieux!$L:$L,V2256)&amp;" : env. "&amp;I2256&amp;" km, "&amp;J2256&amp;" de route. Devis personnalisé, standard 24h/24 et 7j/7."</f>
        <v>Chauffeur privé de l'aéroport de Chambéry vers Évian-les-Bains : env. 126 km, 1 h 15 de route. Devis personnalisé, standard 24h/24 et 7j/7.</v>
      </c>
      <c r="R2256" s="14" t="n">
        <f aca="false">LEN(Q2256)</f>
        <v>139</v>
      </c>
      <c r="S2256" s="14" t="str">
        <f aca="false">INDEX(10_Lieux!$C:$C,U2256)</f>
        <v>France</v>
      </c>
      <c r="T2256" s="14" t="str">
        <f aca="false">INDEX(10_Lieux!$C:$C,V2256)</f>
        <v>France</v>
      </c>
      <c r="U2256" s="14" t="n">
        <f aca="false">MATCH(A2256,10_Lieux!$A:$A,0)</f>
        <v>138</v>
      </c>
      <c r="V2256" s="14" t="n">
        <f aca="false">MATCH(B2256,10_Lieux!$A:$A,0)</f>
        <v>19</v>
      </c>
      <c r="W2256" s="14" t="n">
        <f aca="false">ROUND(6371*2*ASIN(SQRT(SIN(RADIANS(INDEX(10_Lieux!$F:$F,V2256)-INDEX(10_Lieux!$F:$F,U2256))/2)^2+COS(RADIANS(INDEX(10_Lieux!$F:$F,U2256)))*COS(RADIANS(INDEX(10_Lieux!$F:$F,V2256)))*SIN(RADIANS(INDEX(10_Lieux!$G:$G,V2256)-INDEX(10_Lieux!$G:$G,U2256))/2)^2)),1)</f>
        <v>101</v>
      </c>
      <c r="X2256" s="14" t="n">
        <f aca="false">ROUND(I2256/IF(I2256&lt;p_seuil_vitesse,p_vit_lente,p_vit_rapide)*60/15,0)*15</f>
        <v>75</v>
      </c>
      <c r="Y2256" s="14" t="n">
        <f aca="false">MAX(IF(INDEX(10_Lieux!$B:$B,U2256)&lt;&gt;"Ville",INDEX(10_Lieux!$I:$I,U2256),0),IF(INDEX(10_Lieux!$B:$B,V2256)&lt;&gt;"Ville",INDEX(10_Lieux!$I:$I,V2256),0))</f>
        <v>250</v>
      </c>
      <c r="Z2256" s="14" t="str">
        <f aca="false">A2256&amp;"|"&amp;B2256</f>
        <v>Chambéry Savoie Mont Blanc|Évian-les-Bains</v>
      </c>
      <c r="AA2256" s="14" t="str">
        <f aca="false">IF(I2256&lt;p_local,"Local",IF(I2256&lt;p_vv_min,"Courte distance",IF(I2256&lt;p_tres_long,"Longue distance","Très longue distance")))</f>
        <v>Longue distance</v>
      </c>
    </row>
    <row r="2257" customFormat="false" ht="15" hidden="false" customHeight="true" outlineLevel="0" collapsed="false">
      <c r="A2257" s="14" t="s">
        <v>2439</v>
      </c>
      <c r="B2257" s="14" t="s">
        <v>878</v>
      </c>
      <c r="C2257" s="14" t="s">
        <v>35</v>
      </c>
      <c r="D2257" s="14" t="s">
        <v>2394</v>
      </c>
      <c r="E2257" s="14" t="s">
        <v>2445</v>
      </c>
      <c r="F2257" s="15" t="s">
        <v>41</v>
      </c>
      <c r="G2257" s="14" t="str">
        <f aca="false">IF(I2257&lt;p_local,"Local → page infra",IF(H2257&gt;=p_ph1,"Phase 1",IF(H2257&gt;=p_ph2,"Phase 2","Phase 3")))</f>
        <v>Phase 2</v>
      </c>
      <c r="H2257" s="14" t="n">
        <f aca="false">IF(I2257&lt;p_local,0,IF(C2257="Aéroport → Aéroport",p_pts_plein,IF(Y2257&gt;0,IF(I2257&lt;=Y2257,p_pts_plein,IF(I2257&lt;=p_mult2*Y2257,p_pts_moyen,p_pts_r3)),IF(I2257&gt;=p_vv_min,p_pts_plein,IF(I2257&gt;=p_vv_moy,p_pts_moyen,p_pts_court))))+IF(INDEX(10_Lieux!$D:$D,U2257)=1,p_prio1,p_prio2)+IF(INDEX(10_Lieux!$D:$D,V2257)=1,p_prio1,p_prio2)+IF(K2257="Oui",p_tf,0)+p_hub*((INDEX(10_Lieux!$H:$H,U2257)="Hub")+(INDEX(10_Lieux!$H:$H,V2257)="Hub"))+IF(OR(INDEX(10_Lieux!$H:$H,U2257)="Premium",INDEX(10_Lieux!$H:$H,V2257)="Premium"),p_prem,0))</f>
        <v>65</v>
      </c>
      <c r="I2257" s="14" t="n">
        <f aca="false">ROUND(W2257*p_facteur,0)</f>
        <v>126</v>
      </c>
      <c r="J2257" s="14" t="str">
        <f aca="false">IF(X2257&lt;60,X2257&amp;" min",INT(X2257/60)&amp;" h"&amp;IF(MOD(X2257,60)=0,""," "&amp;TEXT(MOD(X2257,60),"00")))</f>
        <v>1 h 15</v>
      </c>
      <c r="K2257" s="14" t="str">
        <f aca="false">IF(S2257&lt;&gt;T2257,"Oui","Non")</f>
        <v>Non</v>
      </c>
      <c r="L2257" s="14" t="str">
        <f aca="false">IF(AND(INDEX(10_Lieux!$B:$B,U2257)="Ville",INDEX(10_Lieux!$B:$B,V2257)="Ville"),"/chauffeur-prive/"&amp;INDEX(10_Lieux!$E:$E,U2257)&amp;"-"&amp;INDEX(10_Lieux!$E:$E,V2257)&amp;"/","/chauffeur-prive/"&amp;INDEX(10_Lieux!$E:$E,U2257)&amp;"/"&amp;INDEX(10_Lieux!$E:$E,V2257)&amp;"/")</f>
        <v>/chauffeur-prive/evian-les-bains/aeroport-chambery-savoie-mont-blanc/</v>
      </c>
      <c r="M2257" s="14" t="str">
        <f aca="false">IFERROR(INDEX($L:$L,MATCH(B2257&amp;"|"&amp;A2257,$Z:$Z,0)),"—")</f>
        <v>/chauffeur-prive/aeroport-chambery-savoie-mont-blanc/evian-les-bains/</v>
      </c>
      <c r="N2257" s="14" t="str">
        <f aca="false">IF(LEN("Chauffeur privé "&amp;INDEX(10_Lieux!$J:$J,U2257)&amp;" → "&amp;INDEX(10_Lieux!$J:$J,V2257)&amp;" | 24h/24")&gt;60,"Chauffeur privé "&amp;INDEX(10_Lieux!$J:$J,U2257)&amp;" → "&amp;INDEX(10_Lieux!$J:$J,V2257),"Chauffeur privé "&amp;INDEX(10_Lieux!$J:$J,U2257)&amp;" → "&amp;INDEX(10_Lieux!$J:$J,V2257)&amp;" | 24h/24")</f>
        <v>Chauffeur privé Évian-les-Bains → Aéroport de Chambéry</v>
      </c>
      <c r="O2257" s="14" t="n">
        <f aca="false">LEN(N2257)</f>
        <v>54</v>
      </c>
      <c r="P2257" s="14" t="str">
        <f aca="false">"Chauffeur privé "&amp;INDEX(10_Lieux!$K:$K,U2257)&amp;" vers "&amp;INDEX(10_Lieux!$L:$L,V2257)</f>
        <v>Chauffeur privé d'Évian-les-Bains vers l'aéroport de Chambéry</v>
      </c>
      <c r="Q2257" s="14" t="str">
        <f aca="false">"Chauffeur privé "&amp;INDEX(10_Lieux!$K:$K,U2257)&amp;" vers "&amp;INDEX(10_Lieux!$L:$L,V2257)&amp;" : env. "&amp;I2257&amp;" km, "&amp;J2257&amp;" de route. Devis personnalisé, standard 24h/24 et 7j/7."</f>
        <v>Chauffeur privé d'Évian-les-Bains vers l'aéroport de Chambéry : env. 126 km, 1 h 15 de route. Devis personnalisé, standard 24h/24 et 7j/7.</v>
      </c>
      <c r="R2257" s="14" t="n">
        <f aca="false">LEN(Q2257)</f>
        <v>138</v>
      </c>
      <c r="S2257" s="14" t="str">
        <f aca="false">INDEX(10_Lieux!$C:$C,U2257)</f>
        <v>France</v>
      </c>
      <c r="T2257" s="14" t="str">
        <f aca="false">INDEX(10_Lieux!$C:$C,V2257)</f>
        <v>France</v>
      </c>
      <c r="U2257" s="14" t="n">
        <f aca="false">MATCH(A2257,10_Lieux!$A:$A,0)</f>
        <v>19</v>
      </c>
      <c r="V2257" s="14" t="n">
        <f aca="false">MATCH(B2257,10_Lieux!$A:$A,0)</f>
        <v>138</v>
      </c>
      <c r="W2257" s="14" t="n">
        <f aca="false">ROUND(6371*2*ASIN(SQRT(SIN(RADIANS(INDEX(10_Lieux!$F:$F,V2257)-INDEX(10_Lieux!$F:$F,U2257))/2)^2+COS(RADIANS(INDEX(10_Lieux!$F:$F,U2257)))*COS(RADIANS(INDEX(10_Lieux!$F:$F,V2257)))*SIN(RADIANS(INDEX(10_Lieux!$G:$G,V2257)-INDEX(10_Lieux!$G:$G,U2257))/2)^2)),1)</f>
        <v>101</v>
      </c>
      <c r="X2257" s="14" t="n">
        <f aca="false">ROUND(I2257/IF(I2257&lt;p_seuil_vitesse,p_vit_lente,p_vit_rapide)*60/15,0)*15</f>
        <v>75</v>
      </c>
      <c r="Y2257" s="14" t="n">
        <f aca="false">MAX(IF(INDEX(10_Lieux!$B:$B,U2257)&lt;&gt;"Ville",INDEX(10_Lieux!$I:$I,U2257),0),IF(INDEX(10_Lieux!$B:$B,V2257)&lt;&gt;"Ville",INDEX(10_Lieux!$I:$I,V2257),0))</f>
        <v>250</v>
      </c>
      <c r="Z2257" s="14" t="str">
        <f aca="false">A2257&amp;"|"&amp;B2257</f>
        <v>Évian-les-Bains|Chambéry Savoie Mont Blanc</v>
      </c>
      <c r="AA2257" s="14" t="str">
        <f aca="false">IF(I2257&lt;p_local,"Local",IF(I2257&lt;p_vv_min,"Courte distance",IF(I2257&lt;p_tres_long,"Longue distance","Très longue distance")))</f>
        <v>Longue distance</v>
      </c>
    </row>
    <row r="2258" customFormat="false" ht="15" hidden="false" customHeight="true" outlineLevel="0" collapsed="false">
      <c r="A2258" s="14" t="s">
        <v>2254</v>
      </c>
      <c r="B2258" s="14" t="s">
        <v>2439</v>
      </c>
      <c r="C2258" s="14" t="s">
        <v>34</v>
      </c>
      <c r="D2258" s="14" t="s">
        <v>2394</v>
      </c>
      <c r="E2258" s="14" t="s">
        <v>2446</v>
      </c>
      <c r="F2258" s="15" t="s">
        <v>41</v>
      </c>
      <c r="G2258" s="14" t="str">
        <f aca="false">IF(I2258&lt;p_local,"Local → page infra",IF(H2258&gt;=p_ph1,"Phase 1",IF(H2258&gt;=p_ph2,"Phase 2","Phase 3")))</f>
        <v>Phase 2</v>
      </c>
      <c r="H2258" s="14" t="n">
        <f aca="false">IF(I2258&lt;p_local,0,IF(C2258="Aéroport → Aéroport",p_pts_plein,IF(Y2258&gt;0,IF(I2258&lt;=Y2258,p_pts_plein,IF(I2258&lt;=p_mult2*Y2258,p_pts_moyen,p_pts_r3)),IF(I2258&gt;=p_vv_min,p_pts_plein,IF(I2258&gt;=p_vv_moy,p_pts_moyen,p_pts_court))))+IF(INDEX(10_Lieux!$D:$D,U2258)=1,p_prio1,p_prio2)+IF(INDEX(10_Lieux!$D:$D,V2258)=1,p_prio1,p_prio2)+IF(K2258="Oui",p_tf,0)+p_hub*((INDEX(10_Lieux!$H:$H,U2258)="Hub")+(INDEX(10_Lieux!$H:$H,V2258)="Hub"))+IF(OR(INDEX(10_Lieux!$H:$H,U2258)="Premium",INDEX(10_Lieux!$H:$H,V2258)="Premium"),p_prem,0))</f>
        <v>75</v>
      </c>
      <c r="I2258" s="14" t="n">
        <f aca="false">ROUND(W2258*p_facteur,0)</f>
        <v>75</v>
      </c>
      <c r="J2258" s="14" t="str">
        <f aca="false">IF(X2258&lt;60,X2258&amp;" min",INT(X2258/60)&amp;" h"&amp;IF(MOD(X2258,60)=0,""," "&amp;TEXT(MOD(X2258,60),"00")))</f>
        <v>1 h</v>
      </c>
      <c r="K2258" s="14" t="str">
        <f aca="false">IF(S2258&lt;&gt;T2258,"Oui","Non")</f>
        <v>Oui</v>
      </c>
      <c r="L2258" s="14" t="str">
        <f aca="false">IF(AND(INDEX(10_Lieux!$B:$B,U2258)="Ville",INDEX(10_Lieux!$B:$B,V2258)="Ville"),"/chauffeur-prive/"&amp;INDEX(10_Lieux!$E:$E,U2258)&amp;"-"&amp;INDEX(10_Lieux!$E:$E,V2258)&amp;"/","/chauffeur-prive/"&amp;INDEX(10_Lieux!$E:$E,U2258)&amp;"/"&amp;INDEX(10_Lieux!$E:$E,V2258)&amp;"/")</f>
        <v>/chauffeur-prive/aeroport-sion/evian-les-bains/</v>
      </c>
      <c r="M2258" s="14" t="str">
        <f aca="false">IFERROR(INDEX($L:$L,MATCH(B2258&amp;"|"&amp;A2258,$Z:$Z,0)),"—")</f>
        <v>/chauffeur-prive/evian-les-bains/aeroport-sion/</v>
      </c>
      <c r="N2258" s="14" t="str">
        <f aca="false">IF(LEN("Chauffeur privé "&amp;INDEX(10_Lieux!$J:$J,U2258)&amp;" → "&amp;INDEX(10_Lieux!$J:$J,V2258)&amp;" | 24h/24")&gt;60,"Chauffeur privé "&amp;INDEX(10_Lieux!$J:$J,U2258)&amp;" → "&amp;INDEX(10_Lieux!$J:$J,V2258),"Chauffeur privé "&amp;INDEX(10_Lieux!$J:$J,U2258)&amp;" → "&amp;INDEX(10_Lieux!$J:$J,V2258)&amp;" | 24h/24")</f>
        <v>Chauffeur privé Aéroport de Sion → Évian-les-Bains | 24h/24</v>
      </c>
      <c r="O2258" s="14" t="n">
        <f aca="false">LEN(N2258)</f>
        <v>59</v>
      </c>
      <c r="P2258" s="14" t="str">
        <f aca="false">"Chauffeur privé "&amp;INDEX(10_Lieux!$K:$K,U2258)&amp;" vers "&amp;INDEX(10_Lieux!$L:$L,V2258)</f>
        <v>Chauffeur privé de l'aéroport de Sion vers Évian-les-Bains</v>
      </c>
      <c r="Q2258" s="14" t="str">
        <f aca="false">"Chauffeur privé "&amp;INDEX(10_Lieux!$K:$K,U2258)&amp;" vers "&amp;INDEX(10_Lieux!$L:$L,V2258)&amp;" : env. "&amp;I2258&amp;" km, "&amp;J2258&amp;" de route. Devis personnalisé, standard 24h/24 et 7j/7."</f>
        <v>Chauffeur privé de l'aéroport de Sion vers Évian-les-Bains : env. 75 km, 1 h de route. Devis personnalisé, standard 24h/24 et 7j/7.</v>
      </c>
      <c r="R2258" s="14" t="n">
        <f aca="false">LEN(Q2258)</f>
        <v>131</v>
      </c>
      <c r="S2258" s="14" t="str">
        <f aca="false">INDEX(10_Lieux!$C:$C,U2258)</f>
        <v>Suisse</v>
      </c>
      <c r="T2258" s="14" t="str">
        <f aca="false">INDEX(10_Lieux!$C:$C,V2258)</f>
        <v>France</v>
      </c>
      <c r="U2258" s="14" t="n">
        <f aca="false">MATCH(A2258,10_Lieux!$A:$A,0)</f>
        <v>184</v>
      </c>
      <c r="V2258" s="14" t="n">
        <f aca="false">MATCH(B2258,10_Lieux!$A:$A,0)</f>
        <v>19</v>
      </c>
      <c r="W2258" s="14" t="n">
        <f aca="false">ROUND(6371*2*ASIN(SQRT(SIN(RADIANS(INDEX(10_Lieux!$F:$F,V2258)-INDEX(10_Lieux!$F:$F,U2258))/2)^2+COS(RADIANS(INDEX(10_Lieux!$F:$F,U2258)))*COS(RADIANS(INDEX(10_Lieux!$F:$F,V2258)))*SIN(RADIANS(INDEX(10_Lieux!$G:$G,V2258)-INDEX(10_Lieux!$G:$G,U2258))/2)^2)),1)</f>
        <v>60.1</v>
      </c>
      <c r="X2258" s="14" t="n">
        <f aca="false">ROUND(I2258/IF(I2258&lt;p_seuil_vitesse,p_vit_lente,p_vit_rapide)*60/15,0)*15</f>
        <v>60</v>
      </c>
      <c r="Y2258" s="14" t="n">
        <f aca="false">MAX(IF(INDEX(10_Lieux!$B:$B,U2258)&lt;&gt;"Ville",INDEX(10_Lieux!$I:$I,U2258),0),IF(INDEX(10_Lieux!$B:$B,V2258)&lt;&gt;"Ville",INDEX(10_Lieux!$I:$I,V2258),0))</f>
        <v>250</v>
      </c>
      <c r="Z2258" s="14" t="str">
        <f aca="false">A2258&amp;"|"&amp;B2258</f>
        <v>Sion Airport|Évian-les-Bains</v>
      </c>
      <c r="AA2258" s="14" t="str">
        <f aca="false">IF(I2258&lt;p_local,"Local",IF(I2258&lt;p_vv_min,"Courte distance",IF(I2258&lt;p_tres_long,"Longue distance","Très longue distance")))</f>
        <v>Courte distance</v>
      </c>
    </row>
    <row r="2259" customFormat="false" ht="15" hidden="false" customHeight="true" outlineLevel="0" collapsed="false">
      <c r="A2259" s="14" t="s">
        <v>2439</v>
      </c>
      <c r="B2259" s="14" t="s">
        <v>2254</v>
      </c>
      <c r="C2259" s="14" t="s">
        <v>35</v>
      </c>
      <c r="D2259" s="14" t="s">
        <v>2394</v>
      </c>
      <c r="E2259" s="14" t="s">
        <v>2447</v>
      </c>
      <c r="F2259" s="15" t="s">
        <v>41</v>
      </c>
      <c r="G2259" s="14" t="str">
        <f aca="false">IF(I2259&lt;p_local,"Local → page infra",IF(H2259&gt;=p_ph1,"Phase 1",IF(H2259&gt;=p_ph2,"Phase 2","Phase 3")))</f>
        <v>Phase 2</v>
      </c>
      <c r="H2259" s="14" t="n">
        <f aca="false">IF(I2259&lt;p_local,0,IF(C2259="Aéroport → Aéroport",p_pts_plein,IF(Y2259&gt;0,IF(I2259&lt;=Y2259,p_pts_plein,IF(I2259&lt;=p_mult2*Y2259,p_pts_moyen,p_pts_r3)),IF(I2259&gt;=p_vv_min,p_pts_plein,IF(I2259&gt;=p_vv_moy,p_pts_moyen,p_pts_court))))+IF(INDEX(10_Lieux!$D:$D,U2259)=1,p_prio1,p_prio2)+IF(INDEX(10_Lieux!$D:$D,V2259)=1,p_prio1,p_prio2)+IF(K2259="Oui",p_tf,0)+p_hub*((INDEX(10_Lieux!$H:$H,U2259)="Hub")+(INDEX(10_Lieux!$H:$H,V2259)="Hub"))+IF(OR(INDEX(10_Lieux!$H:$H,U2259)="Premium",INDEX(10_Lieux!$H:$H,V2259)="Premium"),p_prem,0))</f>
        <v>75</v>
      </c>
      <c r="I2259" s="14" t="n">
        <f aca="false">ROUND(W2259*p_facteur,0)</f>
        <v>75</v>
      </c>
      <c r="J2259" s="14" t="str">
        <f aca="false">IF(X2259&lt;60,X2259&amp;" min",INT(X2259/60)&amp;" h"&amp;IF(MOD(X2259,60)=0,""," "&amp;TEXT(MOD(X2259,60),"00")))</f>
        <v>1 h</v>
      </c>
      <c r="K2259" s="14" t="str">
        <f aca="false">IF(S2259&lt;&gt;T2259,"Oui","Non")</f>
        <v>Oui</v>
      </c>
      <c r="L2259" s="14" t="str">
        <f aca="false">IF(AND(INDEX(10_Lieux!$B:$B,U2259)="Ville",INDEX(10_Lieux!$B:$B,V2259)="Ville"),"/chauffeur-prive/"&amp;INDEX(10_Lieux!$E:$E,U2259)&amp;"-"&amp;INDEX(10_Lieux!$E:$E,V2259)&amp;"/","/chauffeur-prive/"&amp;INDEX(10_Lieux!$E:$E,U2259)&amp;"/"&amp;INDEX(10_Lieux!$E:$E,V2259)&amp;"/")</f>
        <v>/chauffeur-prive/evian-les-bains/aeroport-sion/</v>
      </c>
      <c r="M2259" s="14" t="str">
        <f aca="false">IFERROR(INDEX($L:$L,MATCH(B2259&amp;"|"&amp;A2259,$Z:$Z,0)),"—")</f>
        <v>/chauffeur-prive/aeroport-sion/evian-les-bains/</v>
      </c>
      <c r="N2259" s="14" t="str">
        <f aca="false">IF(LEN("Chauffeur privé "&amp;INDEX(10_Lieux!$J:$J,U2259)&amp;" → "&amp;INDEX(10_Lieux!$J:$J,V2259)&amp;" | 24h/24")&gt;60,"Chauffeur privé "&amp;INDEX(10_Lieux!$J:$J,U2259)&amp;" → "&amp;INDEX(10_Lieux!$J:$J,V2259),"Chauffeur privé "&amp;INDEX(10_Lieux!$J:$J,U2259)&amp;" → "&amp;INDEX(10_Lieux!$J:$J,V2259)&amp;" | 24h/24")</f>
        <v>Chauffeur privé Évian-les-Bains → Aéroport de Sion | 24h/24</v>
      </c>
      <c r="O2259" s="14" t="n">
        <f aca="false">LEN(N2259)</f>
        <v>59</v>
      </c>
      <c r="P2259" s="14" t="str">
        <f aca="false">"Chauffeur privé "&amp;INDEX(10_Lieux!$K:$K,U2259)&amp;" vers "&amp;INDEX(10_Lieux!$L:$L,V2259)</f>
        <v>Chauffeur privé d'Évian-les-Bains vers l'aéroport de Sion</v>
      </c>
      <c r="Q2259" s="14" t="str">
        <f aca="false">"Chauffeur privé "&amp;INDEX(10_Lieux!$K:$K,U2259)&amp;" vers "&amp;INDEX(10_Lieux!$L:$L,V2259)&amp;" : env. "&amp;I2259&amp;" km, "&amp;J2259&amp;" de route. Devis personnalisé, standard 24h/24 et 7j/7."</f>
        <v>Chauffeur privé d'Évian-les-Bains vers l'aéroport de Sion : env. 75 km, 1 h de route. Devis personnalisé, standard 24h/24 et 7j/7.</v>
      </c>
      <c r="R2259" s="14" t="n">
        <f aca="false">LEN(Q2259)</f>
        <v>130</v>
      </c>
      <c r="S2259" s="14" t="str">
        <f aca="false">INDEX(10_Lieux!$C:$C,U2259)</f>
        <v>France</v>
      </c>
      <c r="T2259" s="14" t="str">
        <f aca="false">INDEX(10_Lieux!$C:$C,V2259)</f>
        <v>Suisse</v>
      </c>
      <c r="U2259" s="14" t="n">
        <f aca="false">MATCH(A2259,10_Lieux!$A:$A,0)</f>
        <v>19</v>
      </c>
      <c r="V2259" s="14" t="n">
        <f aca="false">MATCH(B2259,10_Lieux!$A:$A,0)</f>
        <v>184</v>
      </c>
      <c r="W2259" s="14" t="n">
        <f aca="false">ROUND(6371*2*ASIN(SQRT(SIN(RADIANS(INDEX(10_Lieux!$F:$F,V2259)-INDEX(10_Lieux!$F:$F,U2259))/2)^2+COS(RADIANS(INDEX(10_Lieux!$F:$F,U2259)))*COS(RADIANS(INDEX(10_Lieux!$F:$F,V2259)))*SIN(RADIANS(INDEX(10_Lieux!$G:$G,V2259)-INDEX(10_Lieux!$G:$G,U2259))/2)^2)),1)</f>
        <v>60.1</v>
      </c>
      <c r="X2259" s="14" t="n">
        <f aca="false">ROUND(I2259/IF(I2259&lt;p_seuil_vitesse,p_vit_lente,p_vit_rapide)*60/15,0)*15</f>
        <v>60</v>
      </c>
      <c r="Y2259" s="14" t="n">
        <f aca="false">MAX(IF(INDEX(10_Lieux!$B:$B,U2259)&lt;&gt;"Ville",INDEX(10_Lieux!$I:$I,U2259),0),IF(INDEX(10_Lieux!$B:$B,V2259)&lt;&gt;"Ville",INDEX(10_Lieux!$I:$I,V2259),0))</f>
        <v>250</v>
      </c>
      <c r="Z2259" s="14" t="str">
        <f aca="false">A2259&amp;"|"&amp;B2259</f>
        <v>Évian-les-Bains|Sion Airport</v>
      </c>
      <c r="AA2259" s="14" t="str">
        <f aca="false">IF(I2259&lt;p_local,"Local",IF(I2259&lt;p_vv_min,"Courte distance",IF(I2259&lt;p_tres_long,"Longue distance","Très longue distance")))</f>
        <v>Courte distance</v>
      </c>
    </row>
    <row r="2260" customFormat="false" ht="15" hidden="false" customHeight="true" outlineLevel="0" collapsed="false">
      <c r="A2260" s="14" t="s">
        <v>122</v>
      </c>
      <c r="B2260" s="14" t="s">
        <v>2439</v>
      </c>
      <c r="C2260" s="14" t="s">
        <v>33</v>
      </c>
      <c r="D2260" s="14" t="s">
        <v>2394</v>
      </c>
      <c r="E2260" s="14" t="s">
        <v>2448</v>
      </c>
      <c r="F2260" s="15" t="s">
        <v>41</v>
      </c>
      <c r="G2260" s="14" t="str">
        <f aca="false">IF(I2260&lt;p_local,"Local → page infra",IF(H2260&gt;=p_ph1,"Phase 1",IF(H2260&gt;=p_ph2,"Phase 2","Phase 3")))</f>
        <v>Phase 2</v>
      </c>
      <c r="H2260" s="14" t="n">
        <f aca="false">IF(I2260&lt;p_local,0,IF(C2260="Aéroport → Aéroport",p_pts_plein,IF(Y2260&gt;0,IF(I2260&lt;=Y2260,p_pts_plein,IF(I2260&lt;=p_mult2*Y2260,p_pts_moyen,p_pts_r3)),IF(I2260&gt;=p_vv_min,p_pts_plein,IF(I2260&gt;=p_vv_moy,p_pts_moyen,p_pts_court))))+IF(INDEX(10_Lieux!$D:$D,U2260)=1,p_prio1,p_prio2)+IF(INDEX(10_Lieux!$D:$D,V2260)=1,p_prio1,p_prio2)+IF(K2260="Oui",p_tf,0)+p_hub*((INDEX(10_Lieux!$H:$H,U2260)="Hub")+(INDEX(10_Lieux!$H:$H,V2260)="Hub"))+IF(OR(INDEX(10_Lieux!$H:$H,U2260)="Premium",INDEX(10_Lieux!$H:$H,V2260)="Premium"),p_prem,0))</f>
        <v>75</v>
      </c>
      <c r="I2260" s="14" t="n">
        <f aca="false">ROUND(W2260*p_facteur,0)</f>
        <v>523</v>
      </c>
      <c r="J2260" s="14" t="str">
        <f aca="false">IF(X2260&lt;60,X2260&amp;" min",INT(X2260/60)&amp;" h"&amp;IF(MOD(X2260,60)=0,""," "&amp;TEXT(MOD(X2260,60),"00")))</f>
        <v>5 h 30</v>
      </c>
      <c r="K2260" s="14" t="str">
        <f aca="false">IF(S2260&lt;&gt;T2260,"Oui","Non")</f>
        <v>Non</v>
      </c>
      <c r="L2260" s="14" t="str">
        <f aca="false">IF(AND(INDEX(10_Lieux!$B:$B,U2260)="Ville",INDEX(10_Lieux!$B:$B,V2260)="Ville"),"/chauffeur-prive/"&amp;INDEX(10_Lieux!$E:$E,U2260)&amp;"-"&amp;INDEX(10_Lieux!$E:$E,V2260)&amp;"/","/chauffeur-prive/"&amp;INDEX(10_Lieux!$E:$E,U2260)&amp;"/"&amp;INDEX(10_Lieux!$E:$E,V2260)&amp;"/")</f>
        <v>/chauffeur-prive/paris-evian-les-bains/</v>
      </c>
      <c r="M2260" s="14" t="str">
        <f aca="false">IFERROR(INDEX($L:$L,MATCH(B2260&amp;"|"&amp;A2260,$Z:$Z,0)),"—")</f>
        <v>/chauffeur-prive/evian-les-bains-paris/</v>
      </c>
      <c r="N2260" s="14" t="str">
        <f aca="false">IF(LEN("Chauffeur privé "&amp;INDEX(10_Lieux!$J:$J,U2260)&amp;" → "&amp;INDEX(10_Lieux!$J:$J,V2260)&amp;" | 24h/24")&gt;60,"Chauffeur privé "&amp;INDEX(10_Lieux!$J:$J,U2260)&amp;" → "&amp;INDEX(10_Lieux!$J:$J,V2260),"Chauffeur privé "&amp;INDEX(10_Lieux!$J:$J,U2260)&amp;" → "&amp;INDEX(10_Lieux!$J:$J,V2260)&amp;" | 24h/24")</f>
        <v>Chauffeur privé Paris → Évian-les-Bains | 24h/24</v>
      </c>
      <c r="O2260" s="14" t="n">
        <f aca="false">LEN(N2260)</f>
        <v>48</v>
      </c>
      <c r="P2260" s="14" t="str">
        <f aca="false">"Chauffeur privé "&amp;INDEX(10_Lieux!$K:$K,U2260)&amp;" vers "&amp;INDEX(10_Lieux!$L:$L,V2260)</f>
        <v>Chauffeur privé de Paris vers Évian-les-Bains</v>
      </c>
      <c r="Q2260" s="14" t="str">
        <f aca="false">"Chauffeur privé "&amp;INDEX(10_Lieux!$K:$K,U2260)&amp;" vers "&amp;INDEX(10_Lieux!$L:$L,V2260)&amp;" : env. "&amp;I2260&amp;" km, "&amp;J2260&amp;" de route. Devis personnalisé, standard 24h/24 et 7j/7."</f>
        <v>Chauffeur privé de Paris vers Évian-les-Bains : env. 523 km, 5 h 30 de route. Devis personnalisé, standard 24h/24 et 7j/7.</v>
      </c>
      <c r="R2260" s="14" t="n">
        <f aca="false">LEN(Q2260)</f>
        <v>122</v>
      </c>
      <c r="S2260" s="14" t="str">
        <f aca="false">INDEX(10_Lieux!$C:$C,U2260)</f>
        <v>France</v>
      </c>
      <c r="T2260" s="14" t="str">
        <f aca="false">INDEX(10_Lieux!$C:$C,V2260)</f>
        <v>France</v>
      </c>
      <c r="U2260" s="14" t="n">
        <f aca="false">MATCH(A2260,10_Lieux!$A:$A,0)</f>
        <v>2</v>
      </c>
      <c r="V2260" s="14" t="n">
        <f aca="false">MATCH(B2260,10_Lieux!$A:$A,0)</f>
        <v>19</v>
      </c>
      <c r="W2260" s="14" t="n">
        <f aca="false">ROUND(6371*2*ASIN(SQRT(SIN(RADIANS(INDEX(10_Lieux!$F:$F,V2260)-INDEX(10_Lieux!$F:$F,U2260))/2)^2+COS(RADIANS(INDEX(10_Lieux!$F:$F,U2260)))*COS(RADIANS(INDEX(10_Lieux!$F:$F,V2260)))*SIN(RADIANS(INDEX(10_Lieux!$G:$G,V2260)-INDEX(10_Lieux!$G:$G,U2260))/2)^2)),1)</f>
        <v>418.7</v>
      </c>
      <c r="X2260" s="14" t="n">
        <f aca="false">ROUND(I2260/IF(I2260&lt;p_seuil_vitesse,p_vit_lente,p_vit_rapide)*60/15,0)*15</f>
        <v>330</v>
      </c>
      <c r="Y2260" s="14" t="n">
        <f aca="false">MAX(IF(INDEX(10_Lieux!$B:$B,U2260)&lt;&gt;"Ville",INDEX(10_Lieux!$I:$I,U2260),0),IF(INDEX(10_Lieux!$B:$B,V2260)&lt;&gt;"Ville",INDEX(10_Lieux!$I:$I,V2260),0))</f>
        <v>0</v>
      </c>
      <c r="Z2260" s="14" t="str">
        <f aca="false">A2260&amp;"|"&amp;B2260</f>
        <v>Paris|Évian-les-Bains</v>
      </c>
      <c r="AA2260" s="14" t="str">
        <f aca="false">IF(I2260&lt;p_local,"Local",IF(I2260&lt;p_vv_min,"Courte distance",IF(I2260&lt;p_tres_long,"Longue distance","Très longue distance")))</f>
        <v>Longue distance</v>
      </c>
    </row>
    <row r="2261" customFormat="false" ht="15" hidden="false" customHeight="true" outlineLevel="0" collapsed="false">
      <c r="A2261" s="14" t="s">
        <v>2439</v>
      </c>
      <c r="B2261" s="14" t="s">
        <v>122</v>
      </c>
      <c r="C2261" s="14" t="s">
        <v>33</v>
      </c>
      <c r="D2261" s="14" t="s">
        <v>2394</v>
      </c>
      <c r="E2261" s="14" t="s">
        <v>2449</v>
      </c>
      <c r="F2261" s="15" t="s">
        <v>41</v>
      </c>
      <c r="G2261" s="14" t="str">
        <f aca="false">IF(I2261&lt;p_local,"Local → page infra",IF(H2261&gt;=p_ph1,"Phase 1",IF(H2261&gt;=p_ph2,"Phase 2","Phase 3")))</f>
        <v>Phase 2</v>
      </c>
      <c r="H2261" s="14" t="n">
        <f aca="false">IF(I2261&lt;p_local,0,IF(C2261="Aéroport → Aéroport",p_pts_plein,IF(Y2261&gt;0,IF(I2261&lt;=Y2261,p_pts_plein,IF(I2261&lt;=p_mult2*Y2261,p_pts_moyen,p_pts_r3)),IF(I2261&gt;=p_vv_min,p_pts_plein,IF(I2261&gt;=p_vv_moy,p_pts_moyen,p_pts_court))))+IF(INDEX(10_Lieux!$D:$D,U2261)=1,p_prio1,p_prio2)+IF(INDEX(10_Lieux!$D:$D,V2261)=1,p_prio1,p_prio2)+IF(K2261="Oui",p_tf,0)+p_hub*((INDEX(10_Lieux!$H:$H,U2261)="Hub")+(INDEX(10_Lieux!$H:$H,V2261)="Hub"))+IF(OR(INDEX(10_Lieux!$H:$H,U2261)="Premium",INDEX(10_Lieux!$H:$H,V2261)="Premium"),p_prem,0))</f>
        <v>75</v>
      </c>
      <c r="I2261" s="14" t="n">
        <f aca="false">ROUND(W2261*p_facteur,0)</f>
        <v>523</v>
      </c>
      <c r="J2261" s="14" t="str">
        <f aca="false">IF(X2261&lt;60,X2261&amp;" min",INT(X2261/60)&amp;" h"&amp;IF(MOD(X2261,60)=0,""," "&amp;TEXT(MOD(X2261,60),"00")))</f>
        <v>5 h 30</v>
      </c>
      <c r="K2261" s="14" t="str">
        <f aca="false">IF(S2261&lt;&gt;T2261,"Oui","Non")</f>
        <v>Non</v>
      </c>
      <c r="L2261" s="14" t="str">
        <f aca="false">IF(AND(INDEX(10_Lieux!$B:$B,U2261)="Ville",INDEX(10_Lieux!$B:$B,V2261)="Ville"),"/chauffeur-prive/"&amp;INDEX(10_Lieux!$E:$E,U2261)&amp;"-"&amp;INDEX(10_Lieux!$E:$E,V2261)&amp;"/","/chauffeur-prive/"&amp;INDEX(10_Lieux!$E:$E,U2261)&amp;"/"&amp;INDEX(10_Lieux!$E:$E,V2261)&amp;"/")</f>
        <v>/chauffeur-prive/evian-les-bains-paris/</v>
      </c>
      <c r="M2261" s="14" t="str">
        <f aca="false">IFERROR(INDEX($L:$L,MATCH(B2261&amp;"|"&amp;A2261,$Z:$Z,0)),"—")</f>
        <v>/chauffeur-prive/paris-evian-les-bains/</v>
      </c>
      <c r="N2261" s="14" t="str">
        <f aca="false">IF(LEN("Chauffeur privé "&amp;INDEX(10_Lieux!$J:$J,U2261)&amp;" → "&amp;INDEX(10_Lieux!$J:$J,V2261)&amp;" | 24h/24")&gt;60,"Chauffeur privé "&amp;INDEX(10_Lieux!$J:$J,U2261)&amp;" → "&amp;INDEX(10_Lieux!$J:$J,V2261),"Chauffeur privé "&amp;INDEX(10_Lieux!$J:$J,U2261)&amp;" → "&amp;INDEX(10_Lieux!$J:$J,V2261)&amp;" | 24h/24")</f>
        <v>Chauffeur privé Évian-les-Bains → Paris | 24h/24</v>
      </c>
      <c r="O2261" s="14" t="n">
        <f aca="false">LEN(N2261)</f>
        <v>48</v>
      </c>
      <c r="P2261" s="14" t="str">
        <f aca="false">"Chauffeur privé "&amp;INDEX(10_Lieux!$K:$K,U2261)&amp;" vers "&amp;INDEX(10_Lieux!$L:$L,V2261)</f>
        <v>Chauffeur privé d'Évian-les-Bains vers Paris</v>
      </c>
      <c r="Q2261" s="14" t="str">
        <f aca="false">"Chauffeur privé "&amp;INDEX(10_Lieux!$K:$K,U2261)&amp;" vers "&amp;INDEX(10_Lieux!$L:$L,V2261)&amp;" : env. "&amp;I2261&amp;" km, "&amp;J2261&amp;" de route. Devis personnalisé, standard 24h/24 et 7j/7."</f>
        <v>Chauffeur privé d'Évian-les-Bains vers Paris : env. 523 km, 5 h 30 de route. Devis personnalisé, standard 24h/24 et 7j/7.</v>
      </c>
      <c r="R2261" s="14" t="n">
        <f aca="false">LEN(Q2261)</f>
        <v>121</v>
      </c>
      <c r="S2261" s="14" t="str">
        <f aca="false">INDEX(10_Lieux!$C:$C,U2261)</f>
        <v>France</v>
      </c>
      <c r="T2261" s="14" t="str">
        <f aca="false">INDEX(10_Lieux!$C:$C,V2261)</f>
        <v>France</v>
      </c>
      <c r="U2261" s="14" t="n">
        <f aca="false">MATCH(A2261,10_Lieux!$A:$A,0)</f>
        <v>19</v>
      </c>
      <c r="V2261" s="14" t="n">
        <f aca="false">MATCH(B2261,10_Lieux!$A:$A,0)</f>
        <v>2</v>
      </c>
      <c r="W2261" s="14" t="n">
        <f aca="false">ROUND(6371*2*ASIN(SQRT(SIN(RADIANS(INDEX(10_Lieux!$F:$F,V2261)-INDEX(10_Lieux!$F:$F,U2261))/2)^2+COS(RADIANS(INDEX(10_Lieux!$F:$F,U2261)))*COS(RADIANS(INDEX(10_Lieux!$F:$F,V2261)))*SIN(RADIANS(INDEX(10_Lieux!$G:$G,V2261)-INDEX(10_Lieux!$G:$G,U2261))/2)^2)),1)</f>
        <v>418.7</v>
      </c>
      <c r="X2261" s="14" t="n">
        <f aca="false">ROUND(I2261/IF(I2261&lt;p_seuil_vitesse,p_vit_lente,p_vit_rapide)*60/15,0)*15</f>
        <v>330</v>
      </c>
      <c r="Y2261" s="14" t="n">
        <f aca="false">MAX(IF(INDEX(10_Lieux!$B:$B,U2261)&lt;&gt;"Ville",INDEX(10_Lieux!$I:$I,U2261),0),IF(INDEX(10_Lieux!$B:$B,V2261)&lt;&gt;"Ville",INDEX(10_Lieux!$I:$I,V2261),0))</f>
        <v>0</v>
      </c>
      <c r="Z2261" s="14" t="str">
        <f aca="false">A2261&amp;"|"&amp;B2261</f>
        <v>Évian-les-Bains|Paris</v>
      </c>
      <c r="AA2261" s="14" t="str">
        <f aca="false">IF(I2261&lt;p_local,"Local",IF(I2261&lt;p_vv_min,"Courte distance",IF(I2261&lt;p_tres_long,"Longue distance","Très longue distance")))</f>
        <v>Longue distance</v>
      </c>
    </row>
    <row r="2262" customFormat="false" ht="15" hidden="false" customHeight="true" outlineLevel="0" collapsed="false">
      <c r="A2262" s="14" t="s">
        <v>123</v>
      </c>
      <c r="B2262" s="14" t="s">
        <v>2439</v>
      </c>
      <c r="C2262" s="14" t="s">
        <v>33</v>
      </c>
      <c r="D2262" s="14" t="s">
        <v>2394</v>
      </c>
      <c r="E2262" s="14" t="s">
        <v>2450</v>
      </c>
      <c r="F2262" s="15" t="s">
        <v>41</v>
      </c>
      <c r="G2262" s="14" t="str">
        <f aca="false">IF(I2262&lt;p_local,"Local → page infra",IF(H2262&gt;=p_ph1,"Phase 1",IF(H2262&gt;=p_ph2,"Phase 2","Phase 3")))</f>
        <v>Phase 2</v>
      </c>
      <c r="H2262" s="14" t="n">
        <f aca="false">IF(I2262&lt;p_local,0,IF(C2262="Aéroport → Aéroport",p_pts_plein,IF(Y2262&gt;0,IF(I2262&lt;=Y2262,p_pts_plein,IF(I2262&lt;=p_mult2*Y2262,p_pts_moyen,p_pts_r3)),IF(I2262&gt;=p_vv_min,p_pts_plein,IF(I2262&gt;=p_vv_moy,p_pts_moyen,p_pts_court))))+IF(INDEX(10_Lieux!$D:$D,U2262)=1,p_prio1,p_prio2)+IF(INDEX(10_Lieux!$D:$D,V2262)=1,p_prio1,p_prio2)+IF(K2262="Oui",p_tf,0)+p_hub*((INDEX(10_Lieux!$H:$H,U2262)="Hub")+(INDEX(10_Lieux!$H:$H,V2262)="Hub"))+IF(OR(INDEX(10_Lieux!$H:$H,U2262)="Premium",INDEX(10_Lieux!$H:$H,V2262)="Premium"),p_prem,0))</f>
        <v>75</v>
      </c>
      <c r="I2262" s="14" t="n">
        <f aca="false">ROUND(W2262*p_facteur,0)</f>
        <v>191</v>
      </c>
      <c r="J2262" s="14" t="str">
        <f aca="false">IF(X2262&lt;60,X2262&amp;" min",INT(X2262/60)&amp;" h"&amp;IF(MOD(X2262,60)=0,""," "&amp;TEXT(MOD(X2262,60),"00")))</f>
        <v>2 h</v>
      </c>
      <c r="K2262" s="14" t="str">
        <f aca="false">IF(S2262&lt;&gt;T2262,"Oui","Non")</f>
        <v>Non</v>
      </c>
      <c r="L2262" s="14" t="str">
        <f aca="false">IF(AND(INDEX(10_Lieux!$B:$B,U2262)="Ville",INDEX(10_Lieux!$B:$B,V2262)="Ville"),"/chauffeur-prive/"&amp;INDEX(10_Lieux!$E:$E,U2262)&amp;"-"&amp;INDEX(10_Lieux!$E:$E,V2262)&amp;"/","/chauffeur-prive/"&amp;INDEX(10_Lieux!$E:$E,U2262)&amp;"/"&amp;INDEX(10_Lieux!$E:$E,V2262)&amp;"/")</f>
        <v>/chauffeur-prive/lyon-evian-les-bains/</v>
      </c>
      <c r="M2262" s="14" t="str">
        <f aca="false">IFERROR(INDEX($L:$L,MATCH(B2262&amp;"|"&amp;A2262,$Z:$Z,0)),"—")</f>
        <v>/chauffeur-prive/evian-les-bains-lyon/</v>
      </c>
      <c r="N2262" s="14" t="str">
        <f aca="false">IF(LEN("Chauffeur privé "&amp;INDEX(10_Lieux!$J:$J,U2262)&amp;" → "&amp;INDEX(10_Lieux!$J:$J,V2262)&amp;" | 24h/24")&gt;60,"Chauffeur privé "&amp;INDEX(10_Lieux!$J:$J,U2262)&amp;" → "&amp;INDEX(10_Lieux!$J:$J,V2262),"Chauffeur privé "&amp;INDEX(10_Lieux!$J:$J,U2262)&amp;" → "&amp;INDEX(10_Lieux!$J:$J,V2262)&amp;" | 24h/24")</f>
        <v>Chauffeur privé Lyon → Évian-les-Bains | 24h/24</v>
      </c>
      <c r="O2262" s="14" t="n">
        <f aca="false">LEN(N2262)</f>
        <v>47</v>
      </c>
      <c r="P2262" s="14" t="str">
        <f aca="false">"Chauffeur privé "&amp;INDEX(10_Lieux!$K:$K,U2262)&amp;" vers "&amp;INDEX(10_Lieux!$L:$L,V2262)</f>
        <v>Chauffeur privé de Lyon vers Évian-les-Bains</v>
      </c>
      <c r="Q2262" s="14" t="str">
        <f aca="false">"Chauffeur privé "&amp;INDEX(10_Lieux!$K:$K,U2262)&amp;" vers "&amp;INDEX(10_Lieux!$L:$L,V2262)&amp;" : env. "&amp;I2262&amp;" km, "&amp;J2262&amp;" de route. Devis personnalisé, standard 24h/24 et 7j/7."</f>
        <v>Chauffeur privé de Lyon vers Évian-les-Bains : env. 191 km, 2 h de route. Devis personnalisé, standard 24h/24 et 7j/7.</v>
      </c>
      <c r="R2262" s="14" t="n">
        <f aca="false">LEN(Q2262)</f>
        <v>118</v>
      </c>
      <c r="S2262" s="14" t="str">
        <f aca="false">INDEX(10_Lieux!$C:$C,U2262)</f>
        <v>France</v>
      </c>
      <c r="T2262" s="14" t="str">
        <f aca="false">INDEX(10_Lieux!$C:$C,V2262)</f>
        <v>France</v>
      </c>
      <c r="U2262" s="14" t="n">
        <f aca="false">MATCH(A2262,10_Lieux!$A:$A,0)</f>
        <v>8</v>
      </c>
      <c r="V2262" s="14" t="n">
        <f aca="false">MATCH(B2262,10_Lieux!$A:$A,0)</f>
        <v>19</v>
      </c>
      <c r="W2262" s="14" t="n">
        <f aca="false">ROUND(6371*2*ASIN(SQRT(SIN(RADIANS(INDEX(10_Lieux!$F:$F,V2262)-INDEX(10_Lieux!$F:$F,U2262))/2)^2+COS(RADIANS(INDEX(10_Lieux!$F:$F,U2262)))*COS(RADIANS(INDEX(10_Lieux!$F:$F,V2262)))*SIN(RADIANS(INDEX(10_Lieux!$G:$G,V2262)-INDEX(10_Lieux!$G:$G,U2262))/2)^2)),1)</f>
        <v>152.7</v>
      </c>
      <c r="X2262" s="14" t="n">
        <f aca="false">ROUND(I2262/IF(I2262&lt;p_seuil_vitesse,p_vit_lente,p_vit_rapide)*60/15,0)*15</f>
        <v>120</v>
      </c>
      <c r="Y2262" s="14" t="n">
        <f aca="false">MAX(IF(INDEX(10_Lieux!$B:$B,U2262)&lt;&gt;"Ville",INDEX(10_Lieux!$I:$I,U2262),0),IF(INDEX(10_Lieux!$B:$B,V2262)&lt;&gt;"Ville",INDEX(10_Lieux!$I:$I,V2262),0))</f>
        <v>0</v>
      </c>
      <c r="Z2262" s="14" t="str">
        <f aca="false">A2262&amp;"|"&amp;B2262</f>
        <v>Lyon|Évian-les-Bains</v>
      </c>
      <c r="AA2262" s="14" t="str">
        <f aca="false">IF(I2262&lt;p_local,"Local",IF(I2262&lt;p_vv_min,"Courte distance",IF(I2262&lt;p_tres_long,"Longue distance","Très longue distance")))</f>
        <v>Longue distance</v>
      </c>
    </row>
    <row r="2263" customFormat="false" ht="15" hidden="false" customHeight="true" outlineLevel="0" collapsed="false">
      <c r="A2263" s="14" t="s">
        <v>2439</v>
      </c>
      <c r="B2263" s="14" t="s">
        <v>123</v>
      </c>
      <c r="C2263" s="14" t="s">
        <v>33</v>
      </c>
      <c r="D2263" s="14" t="s">
        <v>2394</v>
      </c>
      <c r="E2263" s="14" t="s">
        <v>2451</v>
      </c>
      <c r="F2263" s="15" t="s">
        <v>41</v>
      </c>
      <c r="G2263" s="14" t="str">
        <f aca="false">IF(I2263&lt;p_local,"Local → page infra",IF(H2263&gt;=p_ph1,"Phase 1",IF(H2263&gt;=p_ph2,"Phase 2","Phase 3")))</f>
        <v>Phase 2</v>
      </c>
      <c r="H2263" s="14" t="n">
        <f aca="false">IF(I2263&lt;p_local,0,IF(C2263="Aéroport → Aéroport",p_pts_plein,IF(Y2263&gt;0,IF(I2263&lt;=Y2263,p_pts_plein,IF(I2263&lt;=p_mult2*Y2263,p_pts_moyen,p_pts_r3)),IF(I2263&gt;=p_vv_min,p_pts_plein,IF(I2263&gt;=p_vv_moy,p_pts_moyen,p_pts_court))))+IF(INDEX(10_Lieux!$D:$D,U2263)=1,p_prio1,p_prio2)+IF(INDEX(10_Lieux!$D:$D,V2263)=1,p_prio1,p_prio2)+IF(K2263="Oui",p_tf,0)+p_hub*((INDEX(10_Lieux!$H:$H,U2263)="Hub")+(INDEX(10_Lieux!$H:$H,V2263)="Hub"))+IF(OR(INDEX(10_Lieux!$H:$H,U2263)="Premium",INDEX(10_Lieux!$H:$H,V2263)="Premium"),p_prem,0))</f>
        <v>75</v>
      </c>
      <c r="I2263" s="14" t="n">
        <f aca="false">ROUND(W2263*p_facteur,0)</f>
        <v>191</v>
      </c>
      <c r="J2263" s="14" t="str">
        <f aca="false">IF(X2263&lt;60,X2263&amp;" min",INT(X2263/60)&amp;" h"&amp;IF(MOD(X2263,60)=0,""," "&amp;TEXT(MOD(X2263,60),"00")))</f>
        <v>2 h</v>
      </c>
      <c r="K2263" s="14" t="str">
        <f aca="false">IF(S2263&lt;&gt;T2263,"Oui","Non")</f>
        <v>Non</v>
      </c>
      <c r="L2263" s="14" t="str">
        <f aca="false">IF(AND(INDEX(10_Lieux!$B:$B,U2263)="Ville",INDEX(10_Lieux!$B:$B,V2263)="Ville"),"/chauffeur-prive/"&amp;INDEX(10_Lieux!$E:$E,U2263)&amp;"-"&amp;INDEX(10_Lieux!$E:$E,V2263)&amp;"/","/chauffeur-prive/"&amp;INDEX(10_Lieux!$E:$E,U2263)&amp;"/"&amp;INDEX(10_Lieux!$E:$E,V2263)&amp;"/")</f>
        <v>/chauffeur-prive/evian-les-bains-lyon/</v>
      </c>
      <c r="M2263" s="14" t="str">
        <f aca="false">IFERROR(INDEX($L:$L,MATCH(B2263&amp;"|"&amp;A2263,$Z:$Z,0)),"—")</f>
        <v>/chauffeur-prive/lyon-evian-les-bains/</v>
      </c>
      <c r="N2263" s="14" t="str">
        <f aca="false">IF(LEN("Chauffeur privé "&amp;INDEX(10_Lieux!$J:$J,U2263)&amp;" → "&amp;INDEX(10_Lieux!$J:$J,V2263)&amp;" | 24h/24")&gt;60,"Chauffeur privé "&amp;INDEX(10_Lieux!$J:$J,U2263)&amp;" → "&amp;INDEX(10_Lieux!$J:$J,V2263),"Chauffeur privé "&amp;INDEX(10_Lieux!$J:$J,U2263)&amp;" → "&amp;INDEX(10_Lieux!$J:$J,V2263)&amp;" | 24h/24")</f>
        <v>Chauffeur privé Évian-les-Bains → Lyon | 24h/24</v>
      </c>
      <c r="O2263" s="14" t="n">
        <f aca="false">LEN(N2263)</f>
        <v>47</v>
      </c>
      <c r="P2263" s="14" t="str">
        <f aca="false">"Chauffeur privé "&amp;INDEX(10_Lieux!$K:$K,U2263)&amp;" vers "&amp;INDEX(10_Lieux!$L:$L,V2263)</f>
        <v>Chauffeur privé d'Évian-les-Bains vers Lyon</v>
      </c>
      <c r="Q2263" s="14" t="str">
        <f aca="false">"Chauffeur privé "&amp;INDEX(10_Lieux!$K:$K,U2263)&amp;" vers "&amp;INDEX(10_Lieux!$L:$L,V2263)&amp;" : env. "&amp;I2263&amp;" km, "&amp;J2263&amp;" de route. Devis personnalisé, standard 24h/24 et 7j/7."</f>
        <v>Chauffeur privé d'Évian-les-Bains vers Lyon : env. 191 km, 2 h de route. Devis personnalisé, standard 24h/24 et 7j/7.</v>
      </c>
      <c r="R2263" s="14" t="n">
        <f aca="false">LEN(Q2263)</f>
        <v>117</v>
      </c>
      <c r="S2263" s="14" t="str">
        <f aca="false">INDEX(10_Lieux!$C:$C,U2263)</f>
        <v>France</v>
      </c>
      <c r="T2263" s="14" t="str">
        <f aca="false">INDEX(10_Lieux!$C:$C,V2263)</f>
        <v>France</v>
      </c>
      <c r="U2263" s="14" t="n">
        <f aca="false">MATCH(A2263,10_Lieux!$A:$A,0)</f>
        <v>19</v>
      </c>
      <c r="V2263" s="14" t="n">
        <f aca="false">MATCH(B2263,10_Lieux!$A:$A,0)</f>
        <v>8</v>
      </c>
      <c r="W2263" s="14" t="n">
        <f aca="false">ROUND(6371*2*ASIN(SQRT(SIN(RADIANS(INDEX(10_Lieux!$F:$F,V2263)-INDEX(10_Lieux!$F:$F,U2263))/2)^2+COS(RADIANS(INDEX(10_Lieux!$F:$F,U2263)))*COS(RADIANS(INDEX(10_Lieux!$F:$F,V2263)))*SIN(RADIANS(INDEX(10_Lieux!$G:$G,V2263)-INDEX(10_Lieux!$G:$G,U2263))/2)^2)),1)</f>
        <v>152.7</v>
      </c>
      <c r="X2263" s="14" t="n">
        <f aca="false">ROUND(I2263/IF(I2263&lt;p_seuil_vitesse,p_vit_lente,p_vit_rapide)*60/15,0)*15</f>
        <v>120</v>
      </c>
      <c r="Y2263" s="14" t="n">
        <f aca="false">MAX(IF(INDEX(10_Lieux!$B:$B,U2263)&lt;&gt;"Ville",INDEX(10_Lieux!$I:$I,U2263),0),IF(INDEX(10_Lieux!$B:$B,V2263)&lt;&gt;"Ville",INDEX(10_Lieux!$I:$I,V2263),0))</f>
        <v>0</v>
      </c>
      <c r="Z2263" s="14" t="str">
        <f aca="false">A2263&amp;"|"&amp;B2263</f>
        <v>Évian-les-Bains|Lyon</v>
      </c>
      <c r="AA2263" s="14" t="str">
        <f aca="false">IF(I2263&lt;p_local,"Local",IF(I2263&lt;p_vv_min,"Courte distance",IF(I2263&lt;p_tres_long,"Longue distance","Très longue distance")))</f>
        <v>Longue distance</v>
      </c>
    </row>
    <row r="2264" customFormat="false" ht="15" hidden="false" customHeight="true" outlineLevel="0" collapsed="false">
      <c r="A2264" s="14" t="s">
        <v>152</v>
      </c>
      <c r="B2264" s="14" t="s">
        <v>2439</v>
      </c>
      <c r="C2264" s="14" t="s">
        <v>33</v>
      </c>
      <c r="D2264" s="14" t="s">
        <v>2394</v>
      </c>
      <c r="E2264" s="14" t="s">
        <v>2452</v>
      </c>
      <c r="F2264" s="15" t="s">
        <v>41</v>
      </c>
      <c r="G2264" s="14" t="str">
        <f aca="false">IF(I2264&lt;p_local,"Local → page infra",IF(H2264&gt;=p_ph1,"Phase 1",IF(H2264&gt;=p_ph2,"Phase 2","Phase 3")))</f>
        <v>Phase 3</v>
      </c>
      <c r="H2264" s="14" t="n">
        <f aca="false">IF(I2264&lt;p_local,0,IF(C2264="Aéroport → Aéroport",p_pts_plein,IF(Y2264&gt;0,IF(I2264&lt;=Y2264,p_pts_plein,IF(I2264&lt;=p_mult2*Y2264,p_pts_moyen,p_pts_r3)),IF(I2264&gt;=p_vv_min,p_pts_plein,IF(I2264&gt;=p_vv_moy,p_pts_moyen,p_pts_court))))+IF(INDEX(10_Lieux!$D:$D,U2264)=1,p_prio1,p_prio2)+IF(INDEX(10_Lieux!$D:$D,V2264)=1,p_prio1,p_prio2)+IF(K2264="Oui",p_tf,0)+p_hub*((INDEX(10_Lieux!$H:$H,U2264)="Hub")+(INDEX(10_Lieux!$H:$H,V2264)="Hub"))+IF(OR(INDEX(10_Lieux!$H:$H,U2264)="Premium",INDEX(10_Lieux!$H:$H,V2264)="Premium"),p_prem,0))</f>
        <v>55</v>
      </c>
      <c r="I2264" s="14" t="n">
        <f aca="false">ROUND(W2264*p_facteur,0)</f>
        <v>51</v>
      </c>
      <c r="J2264" s="14" t="str">
        <f aca="false">IF(X2264&lt;60,X2264&amp;" min",INT(X2264/60)&amp;" h"&amp;IF(MOD(X2264,60)=0,""," "&amp;TEXT(MOD(X2264,60),"00")))</f>
        <v>45 min</v>
      </c>
      <c r="K2264" s="14" t="str">
        <f aca="false">IF(S2264&lt;&gt;T2264,"Oui","Non")</f>
        <v>Oui</v>
      </c>
      <c r="L2264" s="14" t="str">
        <f aca="false">IF(AND(INDEX(10_Lieux!$B:$B,U2264)="Ville",INDEX(10_Lieux!$B:$B,V2264)="Ville"),"/chauffeur-prive/"&amp;INDEX(10_Lieux!$E:$E,U2264)&amp;"-"&amp;INDEX(10_Lieux!$E:$E,V2264)&amp;"/","/chauffeur-prive/"&amp;INDEX(10_Lieux!$E:$E,U2264)&amp;"/"&amp;INDEX(10_Lieux!$E:$E,V2264)&amp;"/")</f>
        <v>/chauffeur-prive/geneve-evian-les-bains/</v>
      </c>
      <c r="M2264" s="14" t="str">
        <f aca="false">IFERROR(INDEX($L:$L,MATCH(B2264&amp;"|"&amp;A2264,$Z:$Z,0)),"—")</f>
        <v>/chauffeur-prive/evian-les-bains-geneve/</v>
      </c>
      <c r="N2264" s="14" t="str">
        <f aca="false">IF(LEN("Chauffeur privé "&amp;INDEX(10_Lieux!$J:$J,U2264)&amp;" → "&amp;INDEX(10_Lieux!$J:$J,V2264)&amp;" | 24h/24")&gt;60,"Chauffeur privé "&amp;INDEX(10_Lieux!$J:$J,U2264)&amp;" → "&amp;INDEX(10_Lieux!$J:$J,V2264),"Chauffeur privé "&amp;INDEX(10_Lieux!$J:$J,U2264)&amp;" → "&amp;INDEX(10_Lieux!$J:$J,V2264)&amp;" | 24h/24")</f>
        <v>Chauffeur privé Genève → Évian-les-Bains | 24h/24</v>
      </c>
      <c r="O2264" s="14" t="n">
        <f aca="false">LEN(N2264)</f>
        <v>49</v>
      </c>
      <c r="P2264" s="14" t="str">
        <f aca="false">"Chauffeur privé "&amp;INDEX(10_Lieux!$K:$K,U2264)&amp;" vers "&amp;INDEX(10_Lieux!$L:$L,V2264)</f>
        <v>Chauffeur privé de Genève vers Évian-les-Bains</v>
      </c>
      <c r="Q2264" s="14" t="str">
        <f aca="false">"Chauffeur privé "&amp;INDEX(10_Lieux!$K:$K,U2264)&amp;" vers "&amp;INDEX(10_Lieux!$L:$L,V2264)&amp;" : env. "&amp;I2264&amp;" km, "&amp;J2264&amp;" de route. Devis personnalisé, standard 24h/24 et 7j/7."</f>
        <v>Chauffeur privé de Genève vers Évian-les-Bains : env. 51 km, 45 min de route. Devis personnalisé, standard 24h/24 et 7j/7.</v>
      </c>
      <c r="R2264" s="14" t="n">
        <f aca="false">LEN(Q2264)</f>
        <v>122</v>
      </c>
      <c r="S2264" s="14" t="str">
        <f aca="false">INDEX(10_Lieux!$C:$C,U2264)</f>
        <v>Suisse</v>
      </c>
      <c r="T2264" s="14" t="str">
        <f aca="false">INDEX(10_Lieux!$C:$C,V2264)</f>
        <v>France</v>
      </c>
      <c r="U2264" s="14" t="n">
        <f aca="false">MATCH(A2264,10_Lieux!$A:$A,0)</f>
        <v>111</v>
      </c>
      <c r="V2264" s="14" t="n">
        <f aca="false">MATCH(B2264,10_Lieux!$A:$A,0)</f>
        <v>19</v>
      </c>
      <c r="W2264" s="14" t="n">
        <f aca="false">ROUND(6371*2*ASIN(SQRT(SIN(RADIANS(INDEX(10_Lieux!$F:$F,V2264)-INDEX(10_Lieux!$F:$F,U2264))/2)^2+COS(RADIANS(INDEX(10_Lieux!$F:$F,U2264)))*COS(RADIANS(INDEX(10_Lieux!$F:$F,V2264)))*SIN(RADIANS(INDEX(10_Lieux!$G:$G,V2264)-INDEX(10_Lieux!$G:$G,U2264))/2)^2)),1)</f>
        <v>40.7</v>
      </c>
      <c r="X2264" s="14" t="n">
        <f aca="false">ROUND(I2264/IF(I2264&lt;p_seuil_vitesse,p_vit_lente,p_vit_rapide)*60/15,0)*15</f>
        <v>45</v>
      </c>
      <c r="Y2264" s="14" t="n">
        <f aca="false">MAX(IF(INDEX(10_Lieux!$B:$B,U2264)&lt;&gt;"Ville",INDEX(10_Lieux!$I:$I,U2264),0),IF(INDEX(10_Lieux!$B:$B,V2264)&lt;&gt;"Ville",INDEX(10_Lieux!$I:$I,V2264),0))</f>
        <v>0</v>
      </c>
      <c r="Z2264" s="14" t="str">
        <f aca="false">A2264&amp;"|"&amp;B2264</f>
        <v>Genève|Évian-les-Bains</v>
      </c>
      <c r="AA2264" s="14" t="str">
        <f aca="false">IF(I2264&lt;p_local,"Local",IF(I2264&lt;p_vv_min,"Courte distance",IF(I2264&lt;p_tres_long,"Longue distance","Très longue distance")))</f>
        <v>Courte distance</v>
      </c>
    </row>
    <row r="2265" customFormat="false" ht="15" hidden="false" customHeight="true" outlineLevel="0" collapsed="false">
      <c r="A2265" s="14" t="s">
        <v>2439</v>
      </c>
      <c r="B2265" s="14" t="s">
        <v>152</v>
      </c>
      <c r="C2265" s="14" t="s">
        <v>33</v>
      </c>
      <c r="D2265" s="14" t="s">
        <v>2394</v>
      </c>
      <c r="E2265" s="14" t="s">
        <v>2453</v>
      </c>
      <c r="F2265" s="15" t="s">
        <v>41</v>
      </c>
      <c r="G2265" s="14" t="str">
        <f aca="false">IF(I2265&lt;p_local,"Local → page infra",IF(H2265&gt;=p_ph1,"Phase 1",IF(H2265&gt;=p_ph2,"Phase 2","Phase 3")))</f>
        <v>Phase 3</v>
      </c>
      <c r="H2265" s="14" t="n">
        <f aca="false">IF(I2265&lt;p_local,0,IF(C2265="Aéroport → Aéroport",p_pts_plein,IF(Y2265&gt;0,IF(I2265&lt;=Y2265,p_pts_plein,IF(I2265&lt;=p_mult2*Y2265,p_pts_moyen,p_pts_r3)),IF(I2265&gt;=p_vv_min,p_pts_plein,IF(I2265&gt;=p_vv_moy,p_pts_moyen,p_pts_court))))+IF(INDEX(10_Lieux!$D:$D,U2265)=1,p_prio1,p_prio2)+IF(INDEX(10_Lieux!$D:$D,V2265)=1,p_prio1,p_prio2)+IF(K2265="Oui",p_tf,0)+p_hub*((INDEX(10_Lieux!$H:$H,U2265)="Hub")+(INDEX(10_Lieux!$H:$H,V2265)="Hub"))+IF(OR(INDEX(10_Lieux!$H:$H,U2265)="Premium",INDEX(10_Lieux!$H:$H,V2265)="Premium"),p_prem,0))</f>
        <v>55</v>
      </c>
      <c r="I2265" s="14" t="n">
        <f aca="false">ROUND(W2265*p_facteur,0)</f>
        <v>51</v>
      </c>
      <c r="J2265" s="14" t="str">
        <f aca="false">IF(X2265&lt;60,X2265&amp;" min",INT(X2265/60)&amp;" h"&amp;IF(MOD(X2265,60)=0,""," "&amp;TEXT(MOD(X2265,60),"00")))</f>
        <v>45 min</v>
      </c>
      <c r="K2265" s="14" t="str">
        <f aca="false">IF(S2265&lt;&gt;T2265,"Oui","Non")</f>
        <v>Oui</v>
      </c>
      <c r="L2265" s="14" t="str">
        <f aca="false">IF(AND(INDEX(10_Lieux!$B:$B,U2265)="Ville",INDEX(10_Lieux!$B:$B,V2265)="Ville"),"/chauffeur-prive/"&amp;INDEX(10_Lieux!$E:$E,U2265)&amp;"-"&amp;INDEX(10_Lieux!$E:$E,V2265)&amp;"/","/chauffeur-prive/"&amp;INDEX(10_Lieux!$E:$E,U2265)&amp;"/"&amp;INDEX(10_Lieux!$E:$E,V2265)&amp;"/")</f>
        <v>/chauffeur-prive/evian-les-bains-geneve/</v>
      </c>
      <c r="M2265" s="14" t="str">
        <f aca="false">IFERROR(INDEX($L:$L,MATCH(B2265&amp;"|"&amp;A2265,$Z:$Z,0)),"—")</f>
        <v>/chauffeur-prive/geneve-evian-les-bains/</v>
      </c>
      <c r="N2265" s="14" t="str">
        <f aca="false">IF(LEN("Chauffeur privé "&amp;INDEX(10_Lieux!$J:$J,U2265)&amp;" → "&amp;INDEX(10_Lieux!$J:$J,V2265)&amp;" | 24h/24")&gt;60,"Chauffeur privé "&amp;INDEX(10_Lieux!$J:$J,U2265)&amp;" → "&amp;INDEX(10_Lieux!$J:$J,V2265),"Chauffeur privé "&amp;INDEX(10_Lieux!$J:$J,U2265)&amp;" → "&amp;INDEX(10_Lieux!$J:$J,V2265)&amp;" | 24h/24")</f>
        <v>Chauffeur privé Évian-les-Bains → Genève | 24h/24</v>
      </c>
      <c r="O2265" s="14" t="n">
        <f aca="false">LEN(N2265)</f>
        <v>49</v>
      </c>
      <c r="P2265" s="14" t="str">
        <f aca="false">"Chauffeur privé "&amp;INDEX(10_Lieux!$K:$K,U2265)&amp;" vers "&amp;INDEX(10_Lieux!$L:$L,V2265)</f>
        <v>Chauffeur privé d'Évian-les-Bains vers Genève</v>
      </c>
      <c r="Q2265" s="14" t="str">
        <f aca="false">"Chauffeur privé "&amp;INDEX(10_Lieux!$K:$K,U2265)&amp;" vers "&amp;INDEX(10_Lieux!$L:$L,V2265)&amp;" : env. "&amp;I2265&amp;" km, "&amp;J2265&amp;" de route. Devis personnalisé, standard 24h/24 et 7j/7."</f>
        <v>Chauffeur privé d'Évian-les-Bains vers Genève : env. 51 km, 45 min de route. Devis personnalisé, standard 24h/24 et 7j/7.</v>
      </c>
      <c r="R2265" s="14" t="n">
        <f aca="false">LEN(Q2265)</f>
        <v>121</v>
      </c>
      <c r="S2265" s="14" t="str">
        <f aca="false">INDEX(10_Lieux!$C:$C,U2265)</f>
        <v>France</v>
      </c>
      <c r="T2265" s="14" t="str">
        <f aca="false">INDEX(10_Lieux!$C:$C,V2265)</f>
        <v>Suisse</v>
      </c>
      <c r="U2265" s="14" t="n">
        <f aca="false">MATCH(A2265,10_Lieux!$A:$A,0)</f>
        <v>19</v>
      </c>
      <c r="V2265" s="14" t="n">
        <f aca="false">MATCH(B2265,10_Lieux!$A:$A,0)</f>
        <v>111</v>
      </c>
      <c r="W2265" s="14" t="n">
        <f aca="false">ROUND(6371*2*ASIN(SQRT(SIN(RADIANS(INDEX(10_Lieux!$F:$F,V2265)-INDEX(10_Lieux!$F:$F,U2265))/2)^2+COS(RADIANS(INDEX(10_Lieux!$F:$F,U2265)))*COS(RADIANS(INDEX(10_Lieux!$F:$F,V2265)))*SIN(RADIANS(INDEX(10_Lieux!$G:$G,V2265)-INDEX(10_Lieux!$G:$G,U2265))/2)^2)),1)</f>
        <v>40.7</v>
      </c>
      <c r="X2265" s="14" t="n">
        <f aca="false">ROUND(I2265/IF(I2265&lt;p_seuil_vitesse,p_vit_lente,p_vit_rapide)*60/15,0)*15</f>
        <v>45</v>
      </c>
      <c r="Y2265" s="14" t="n">
        <f aca="false">MAX(IF(INDEX(10_Lieux!$B:$B,U2265)&lt;&gt;"Ville",INDEX(10_Lieux!$I:$I,U2265),0),IF(INDEX(10_Lieux!$B:$B,V2265)&lt;&gt;"Ville",INDEX(10_Lieux!$I:$I,V2265),0))</f>
        <v>0</v>
      </c>
      <c r="Z2265" s="14" t="str">
        <f aca="false">A2265&amp;"|"&amp;B2265</f>
        <v>Évian-les-Bains|Genève</v>
      </c>
      <c r="AA2265" s="14" t="str">
        <f aca="false">IF(I2265&lt;p_local,"Local",IF(I2265&lt;p_vv_min,"Courte distance",IF(I2265&lt;p_tres_long,"Longue distance","Très longue distance")))</f>
        <v>Courte distance</v>
      </c>
    </row>
    <row r="2266" customFormat="false" ht="15" hidden="false" customHeight="true" outlineLevel="0" collapsed="false">
      <c r="A2266" s="14" t="s">
        <v>2164</v>
      </c>
      <c r="B2266" s="14" t="s">
        <v>2454</v>
      </c>
      <c r="C2266" s="14" t="s">
        <v>34</v>
      </c>
      <c r="D2266" s="14" t="s">
        <v>2394</v>
      </c>
      <c r="E2266" s="14" t="s">
        <v>2455</v>
      </c>
      <c r="F2266" s="15" t="s">
        <v>41</v>
      </c>
      <c r="G2266" s="14" t="str">
        <f aca="false">IF(I2266&lt;p_local,"Local → page infra",IF(H2266&gt;=p_ph1,"Phase 1",IF(H2266&gt;=p_ph2,"Phase 2","Phase 3")))</f>
        <v>Phase 2</v>
      </c>
      <c r="H2266" s="14" t="n">
        <f aca="false">IF(I2266&lt;p_local,0,IF(C2266="Aéroport → Aéroport",p_pts_plein,IF(Y2266&gt;0,IF(I2266&lt;=Y2266,p_pts_plein,IF(I2266&lt;=p_mult2*Y2266,p_pts_moyen,p_pts_r3)),IF(I2266&gt;=p_vv_min,p_pts_plein,IF(I2266&gt;=p_vv_moy,p_pts_moyen,p_pts_court))))+IF(INDEX(10_Lieux!$D:$D,U2266)=1,p_prio1,p_prio2)+IF(INDEX(10_Lieux!$D:$D,V2266)=1,p_prio1,p_prio2)+IF(K2266="Oui",p_tf,0)+p_hub*((INDEX(10_Lieux!$H:$H,U2266)="Hub")+(INDEX(10_Lieux!$H:$H,V2266)="Hub"))+IF(OR(INDEX(10_Lieux!$H:$H,U2266)="Premium",INDEX(10_Lieux!$H:$H,V2266)="Premium"),p_prem,0))</f>
        <v>75</v>
      </c>
      <c r="I2266" s="14" t="n">
        <f aca="false">ROUND(W2266*p_facteur,0)</f>
        <v>110</v>
      </c>
      <c r="J2266" s="14" t="str">
        <f aca="false">IF(X2266&lt;60,X2266&amp;" min",INT(X2266/60)&amp;" h"&amp;IF(MOD(X2266,60)=0,""," "&amp;TEXT(MOD(X2266,60),"00")))</f>
        <v>1 h 15</v>
      </c>
      <c r="K2266" s="14" t="str">
        <f aca="false">IF(S2266&lt;&gt;T2266,"Oui","Non")</f>
        <v>Non</v>
      </c>
      <c r="L2266" s="14" t="str">
        <f aca="false">IF(AND(INDEX(10_Lieux!$B:$B,U2266)="Ville",INDEX(10_Lieux!$B:$B,V2266)="Ville"),"/chauffeur-prive/"&amp;INDEX(10_Lieux!$E:$E,U2266)&amp;"-"&amp;INDEX(10_Lieux!$E:$E,V2266)&amp;"/","/chauffeur-prive/"&amp;INDEX(10_Lieux!$E:$E,U2266)&amp;"/"&amp;INDEX(10_Lieux!$E:$E,V2266)&amp;"/")</f>
        <v>/chauffeur-prive/aeroport-geneve/verbier/</v>
      </c>
      <c r="M2266" s="14" t="str">
        <f aca="false">IFERROR(INDEX($L:$L,MATCH(B2266&amp;"|"&amp;A2266,$Z:$Z,0)),"—")</f>
        <v>/chauffeur-prive/verbier/aeroport-geneve/</v>
      </c>
      <c r="N2266" s="14" t="str">
        <f aca="false">IF(LEN("Chauffeur privé "&amp;INDEX(10_Lieux!$J:$J,U2266)&amp;" → "&amp;INDEX(10_Lieux!$J:$J,V2266)&amp;" | 24h/24")&gt;60,"Chauffeur privé "&amp;INDEX(10_Lieux!$J:$J,U2266)&amp;" → "&amp;INDEX(10_Lieux!$J:$J,V2266),"Chauffeur privé "&amp;INDEX(10_Lieux!$J:$J,U2266)&amp;" → "&amp;INDEX(10_Lieux!$J:$J,V2266)&amp;" | 24h/24")</f>
        <v>Chauffeur privé Aéroport de Genève → Verbier | 24h/24</v>
      </c>
      <c r="O2266" s="14" t="n">
        <f aca="false">LEN(N2266)</f>
        <v>53</v>
      </c>
      <c r="P2266" s="14" t="str">
        <f aca="false">"Chauffeur privé "&amp;INDEX(10_Lieux!$K:$K,U2266)&amp;" vers "&amp;INDEX(10_Lieux!$L:$L,V2266)</f>
        <v>Chauffeur privé de l'aéroport de Genève vers Verbier</v>
      </c>
      <c r="Q2266" s="14" t="str">
        <f aca="false">"Chauffeur privé "&amp;INDEX(10_Lieux!$K:$K,U2266)&amp;" vers "&amp;INDEX(10_Lieux!$L:$L,V2266)&amp;" : env. "&amp;I2266&amp;" km, "&amp;J2266&amp;" de route. Devis personnalisé, standard 24h/24 et 7j/7."</f>
        <v>Chauffeur privé de l'aéroport de Genève vers Verbier : env. 110 km, 1 h 15 de route. Devis personnalisé, standard 24h/24 et 7j/7.</v>
      </c>
      <c r="R2266" s="14" t="n">
        <f aca="false">LEN(Q2266)</f>
        <v>129</v>
      </c>
      <c r="S2266" s="14" t="str">
        <f aca="false">INDEX(10_Lieux!$C:$C,U2266)</f>
        <v>Suisse</v>
      </c>
      <c r="T2266" s="14" t="str">
        <f aca="false">INDEX(10_Lieux!$C:$C,V2266)</f>
        <v>Suisse</v>
      </c>
      <c r="U2266" s="14" t="n">
        <f aca="false">MATCH(A2266,10_Lieux!$A:$A,0)</f>
        <v>182</v>
      </c>
      <c r="V2266" s="14" t="n">
        <f aca="false">MATCH(B2266,10_Lieux!$A:$A,0)</f>
        <v>116</v>
      </c>
      <c r="W2266" s="14" t="n">
        <f aca="false">ROUND(6371*2*ASIN(SQRT(SIN(RADIANS(INDEX(10_Lieux!$F:$F,V2266)-INDEX(10_Lieux!$F:$F,U2266))/2)^2+COS(RADIANS(INDEX(10_Lieux!$F:$F,U2266)))*COS(RADIANS(INDEX(10_Lieux!$F:$F,V2266)))*SIN(RADIANS(INDEX(10_Lieux!$G:$G,V2266)-INDEX(10_Lieux!$G:$G,U2266))/2)^2)),1)</f>
        <v>87.6</v>
      </c>
      <c r="X2266" s="14" t="n">
        <f aca="false">ROUND(I2266/IF(I2266&lt;p_seuil_vitesse,p_vit_lente,p_vit_rapide)*60/15,0)*15</f>
        <v>75</v>
      </c>
      <c r="Y2266" s="14" t="n">
        <f aca="false">MAX(IF(INDEX(10_Lieux!$B:$B,U2266)&lt;&gt;"Ville",INDEX(10_Lieux!$I:$I,U2266),0),IF(INDEX(10_Lieux!$B:$B,V2266)&lt;&gt;"Ville",INDEX(10_Lieux!$I:$I,V2266),0))</f>
        <v>500</v>
      </c>
      <c r="Z2266" s="14" t="str">
        <f aca="false">A2266&amp;"|"&amp;B2266</f>
        <v>Genève Aéroport|Verbier</v>
      </c>
      <c r="AA2266" s="14" t="str">
        <f aca="false">IF(I2266&lt;p_local,"Local",IF(I2266&lt;p_vv_min,"Courte distance",IF(I2266&lt;p_tres_long,"Longue distance","Très longue distance")))</f>
        <v>Longue distance</v>
      </c>
    </row>
    <row r="2267" customFormat="false" ht="15" hidden="false" customHeight="true" outlineLevel="0" collapsed="false">
      <c r="A2267" s="14" t="s">
        <v>2454</v>
      </c>
      <c r="B2267" s="14" t="s">
        <v>2164</v>
      </c>
      <c r="C2267" s="14" t="s">
        <v>35</v>
      </c>
      <c r="D2267" s="14" t="s">
        <v>2394</v>
      </c>
      <c r="E2267" s="14" t="s">
        <v>2456</v>
      </c>
      <c r="F2267" s="15" t="s">
        <v>41</v>
      </c>
      <c r="G2267" s="14" t="str">
        <f aca="false">IF(I2267&lt;p_local,"Local → page infra",IF(H2267&gt;=p_ph1,"Phase 1",IF(H2267&gt;=p_ph2,"Phase 2","Phase 3")))</f>
        <v>Phase 2</v>
      </c>
      <c r="H2267" s="14" t="n">
        <f aca="false">IF(I2267&lt;p_local,0,IF(C2267="Aéroport → Aéroport",p_pts_plein,IF(Y2267&gt;0,IF(I2267&lt;=Y2267,p_pts_plein,IF(I2267&lt;=p_mult2*Y2267,p_pts_moyen,p_pts_r3)),IF(I2267&gt;=p_vv_min,p_pts_plein,IF(I2267&gt;=p_vv_moy,p_pts_moyen,p_pts_court))))+IF(INDEX(10_Lieux!$D:$D,U2267)=1,p_prio1,p_prio2)+IF(INDEX(10_Lieux!$D:$D,V2267)=1,p_prio1,p_prio2)+IF(K2267="Oui",p_tf,0)+p_hub*((INDEX(10_Lieux!$H:$H,U2267)="Hub")+(INDEX(10_Lieux!$H:$H,V2267)="Hub"))+IF(OR(INDEX(10_Lieux!$H:$H,U2267)="Premium",INDEX(10_Lieux!$H:$H,V2267)="Premium"),p_prem,0))</f>
        <v>75</v>
      </c>
      <c r="I2267" s="14" t="n">
        <f aca="false">ROUND(W2267*p_facteur,0)</f>
        <v>110</v>
      </c>
      <c r="J2267" s="14" t="str">
        <f aca="false">IF(X2267&lt;60,X2267&amp;" min",INT(X2267/60)&amp;" h"&amp;IF(MOD(X2267,60)=0,""," "&amp;TEXT(MOD(X2267,60),"00")))</f>
        <v>1 h 15</v>
      </c>
      <c r="K2267" s="14" t="str">
        <f aca="false">IF(S2267&lt;&gt;T2267,"Oui","Non")</f>
        <v>Non</v>
      </c>
      <c r="L2267" s="14" t="str">
        <f aca="false">IF(AND(INDEX(10_Lieux!$B:$B,U2267)="Ville",INDEX(10_Lieux!$B:$B,V2267)="Ville"),"/chauffeur-prive/"&amp;INDEX(10_Lieux!$E:$E,U2267)&amp;"-"&amp;INDEX(10_Lieux!$E:$E,V2267)&amp;"/","/chauffeur-prive/"&amp;INDEX(10_Lieux!$E:$E,U2267)&amp;"/"&amp;INDEX(10_Lieux!$E:$E,V2267)&amp;"/")</f>
        <v>/chauffeur-prive/verbier/aeroport-geneve/</v>
      </c>
      <c r="M2267" s="14" t="str">
        <f aca="false">IFERROR(INDEX($L:$L,MATCH(B2267&amp;"|"&amp;A2267,$Z:$Z,0)),"—")</f>
        <v>/chauffeur-prive/aeroport-geneve/verbier/</v>
      </c>
      <c r="N2267" s="14" t="str">
        <f aca="false">IF(LEN("Chauffeur privé "&amp;INDEX(10_Lieux!$J:$J,U2267)&amp;" → "&amp;INDEX(10_Lieux!$J:$J,V2267)&amp;" | 24h/24")&gt;60,"Chauffeur privé "&amp;INDEX(10_Lieux!$J:$J,U2267)&amp;" → "&amp;INDEX(10_Lieux!$J:$J,V2267),"Chauffeur privé "&amp;INDEX(10_Lieux!$J:$J,U2267)&amp;" → "&amp;INDEX(10_Lieux!$J:$J,V2267)&amp;" | 24h/24")</f>
        <v>Chauffeur privé Verbier → Aéroport de Genève | 24h/24</v>
      </c>
      <c r="O2267" s="14" t="n">
        <f aca="false">LEN(N2267)</f>
        <v>53</v>
      </c>
      <c r="P2267" s="14" t="str">
        <f aca="false">"Chauffeur privé "&amp;INDEX(10_Lieux!$K:$K,U2267)&amp;" vers "&amp;INDEX(10_Lieux!$L:$L,V2267)</f>
        <v>Chauffeur privé de Verbier vers l'aéroport de Genève</v>
      </c>
      <c r="Q2267" s="14" t="str">
        <f aca="false">"Chauffeur privé "&amp;INDEX(10_Lieux!$K:$K,U2267)&amp;" vers "&amp;INDEX(10_Lieux!$L:$L,V2267)&amp;" : env. "&amp;I2267&amp;" km, "&amp;J2267&amp;" de route. Devis personnalisé, standard 24h/24 et 7j/7."</f>
        <v>Chauffeur privé de Verbier vers l'aéroport de Genève : env. 110 km, 1 h 15 de route. Devis personnalisé, standard 24h/24 et 7j/7.</v>
      </c>
      <c r="R2267" s="14" t="n">
        <f aca="false">LEN(Q2267)</f>
        <v>129</v>
      </c>
      <c r="S2267" s="14" t="str">
        <f aca="false">INDEX(10_Lieux!$C:$C,U2267)</f>
        <v>Suisse</v>
      </c>
      <c r="T2267" s="14" t="str">
        <f aca="false">INDEX(10_Lieux!$C:$C,V2267)</f>
        <v>Suisse</v>
      </c>
      <c r="U2267" s="14" t="n">
        <f aca="false">MATCH(A2267,10_Lieux!$A:$A,0)</f>
        <v>116</v>
      </c>
      <c r="V2267" s="14" t="n">
        <f aca="false">MATCH(B2267,10_Lieux!$A:$A,0)</f>
        <v>182</v>
      </c>
      <c r="W2267" s="14" t="n">
        <f aca="false">ROUND(6371*2*ASIN(SQRT(SIN(RADIANS(INDEX(10_Lieux!$F:$F,V2267)-INDEX(10_Lieux!$F:$F,U2267))/2)^2+COS(RADIANS(INDEX(10_Lieux!$F:$F,U2267)))*COS(RADIANS(INDEX(10_Lieux!$F:$F,V2267)))*SIN(RADIANS(INDEX(10_Lieux!$G:$G,V2267)-INDEX(10_Lieux!$G:$G,U2267))/2)^2)),1)</f>
        <v>87.6</v>
      </c>
      <c r="X2267" s="14" t="n">
        <f aca="false">ROUND(I2267/IF(I2267&lt;p_seuil_vitesse,p_vit_lente,p_vit_rapide)*60/15,0)*15</f>
        <v>75</v>
      </c>
      <c r="Y2267" s="14" t="n">
        <f aca="false">MAX(IF(INDEX(10_Lieux!$B:$B,U2267)&lt;&gt;"Ville",INDEX(10_Lieux!$I:$I,U2267),0),IF(INDEX(10_Lieux!$B:$B,V2267)&lt;&gt;"Ville",INDEX(10_Lieux!$I:$I,V2267),0))</f>
        <v>500</v>
      </c>
      <c r="Z2267" s="14" t="str">
        <f aca="false">A2267&amp;"|"&amp;B2267</f>
        <v>Verbier|Genève Aéroport</v>
      </c>
      <c r="AA2267" s="14" t="str">
        <f aca="false">IF(I2267&lt;p_local,"Local",IF(I2267&lt;p_vv_min,"Courte distance",IF(I2267&lt;p_tres_long,"Longue distance","Très longue distance")))</f>
        <v>Longue distance</v>
      </c>
    </row>
    <row r="2268" customFormat="false" ht="15" hidden="false" customHeight="true" outlineLevel="0" collapsed="false">
      <c r="A2268" s="14" t="s">
        <v>788</v>
      </c>
      <c r="B2268" s="14" t="s">
        <v>2454</v>
      </c>
      <c r="C2268" s="14" t="s">
        <v>34</v>
      </c>
      <c r="D2268" s="14" t="s">
        <v>2394</v>
      </c>
      <c r="E2268" s="14" t="s">
        <v>2457</v>
      </c>
      <c r="F2268" s="15" t="s">
        <v>41</v>
      </c>
      <c r="G2268" s="14" t="str">
        <f aca="false">IF(I2268&lt;p_local,"Local → page infra",IF(H2268&gt;=p_ph1,"Phase 1",IF(H2268&gt;=p_ph2,"Phase 2","Phase 3")))</f>
        <v>Phase 1</v>
      </c>
      <c r="H2268" s="14" t="n">
        <f aca="false">IF(I2268&lt;p_local,0,IF(C2268="Aéroport → Aéroport",p_pts_plein,IF(Y2268&gt;0,IF(I2268&lt;=Y2268,p_pts_plein,IF(I2268&lt;=p_mult2*Y2268,p_pts_moyen,p_pts_r3)),IF(I2268&gt;=p_vv_min,p_pts_plein,IF(I2268&gt;=p_vv_moy,p_pts_moyen,p_pts_court))))+IF(INDEX(10_Lieux!$D:$D,U2268)=1,p_prio1,p_prio2)+IF(INDEX(10_Lieux!$D:$D,V2268)=1,p_prio1,p_prio2)+IF(K2268="Oui",p_tf,0)+p_hub*((INDEX(10_Lieux!$H:$H,U2268)="Hub")+(INDEX(10_Lieux!$H:$H,V2268)="Hub"))+IF(OR(INDEX(10_Lieux!$H:$H,U2268)="Premium",INDEX(10_Lieux!$H:$H,V2268)="Premium"),p_prem,0))</f>
        <v>85</v>
      </c>
      <c r="I2268" s="14" t="n">
        <f aca="false">ROUND(W2268*p_facteur,0)</f>
        <v>214</v>
      </c>
      <c r="J2268" s="14" t="str">
        <f aca="false">IF(X2268&lt;60,X2268&amp;" min",INT(X2268/60)&amp;" h"&amp;IF(MOD(X2268,60)=0,""," "&amp;TEXT(MOD(X2268,60),"00")))</f>
        <v>2 h 15</v>
      </c>
      <c r="K2268" s="14" t="str">
        <f aca="false">IF(S2268&lt;&gt;T2268,"Oui","Non")</f>
        <v>Oui</v>
      </c>
      <c r="L2268" s="14" t="str">
        <f aca="false">IF(AND(INDEX(10_Lieux!$B:$B,U2268)="Ville",INDEX(10_Lieux!$B:$B,V2268)="Ville"),"/chauffeur-prive/"&amp;INDEX(10_Lieux!$E:$E,U2268)&amp;"-"&amp;INDEX(10_Lieux!$E:$E,V2268)&amp;"/","/chauffeur-prive/"&amp;INDEX(10_Lieux!$E:$E,U2268)&amp;"/"&amp;INDEX(10_Lieux!$E:$E,V2268)&amp;"/")</f>
        <v>/chauffeur-prive/aeroport-lyon-saint-exupery/verbier/</v>
      </c>
      <c r="M2268" s="14" t="str">
        <f aca="false">IFERROR(INDEX($L:$L,MATCH(B2268&amp;"|"&amp;A2268,$Z:$Z,0)),"—")</f>
        <v>/chauffeur-prive/verbier/aeroport-lyon-saint-exupery/</v>
      </c>
      <c r="N2268" s="14" t="str">
        <f aca="false">IF(LEN("Chauffeur privé "&amp;INDEX(10_Lieux!$J:$J,U2268)&amp;" → "&amp;INDEX(10_Lieux!$J:$J,V2268)&amp;" | 24h/24")&gt;60,"Chauffeur privé "&amp;INDEX(10_Lieux!$J:$J,U2268)&amp;" → "&amp;INDEX(10_Lieux!$J:$J,V2268),"Chauffeur privé "&amp;INDEX(10_Lieux!$J:$J,U2268)&amp;" → "&amp;INDEX(10_Lieux!$J:$J,V2268)&amp;" | 24h/24")</f>
        <v>Chauffeur privé Aéroport Lyon-Saint-Exupéry → Verbier</v>
      </c>
      <c r="O2268" s="14" t="n">
        <f aca="false">LEN(N2268)</f>
        <v>53</v>
      </c>
      <c r="P2268" s="14" t="str">
        <f aca="false">"Chauffeur privé "&amp;INDEX(10_Lieux!$K:$K,U2268)&amp;" vers "&amp;INDEX(10_Lieux!$L:$L,V2268)</f>
        <v>Chauffeur privé de l'aéroport Lyon-Saint-Exupéry vers Verbier</v>
      </c>
      <c r="Q2268" s="14" t="str">
        <f aca="false">"Chauffeur privé "&amp;INDEX(10_Lieux!$K:$K,U2268)&amp;" vers "&amp;INDEX(10_Lieux!$L:$L,V2268)&amp;" : env. "&amp;I2268&amp;" km, "&amp;J2268&amp;" de route. Devis personnalisé, standard 24h/24 et 7j/7."</f>
        <v>Chauffeur privé de l'aéroport Lyon-Saint-Exupéry vers Verbier : env. 214 km, 2 h 15 de route. Devis personnalisé, standard 24h/24 et 7j/7.</v>
      </c>
      <c r="R2268" s="14" t="n">
        <f aca="false">LEN(Q2268)</f>
        <v>138</v>
      </c>
      <c r="S2268" s="14" t="str">
        <f aca="false">INDEX(10_Lieux!$C:$C,U2268)</f>
        <v>France</v>
      </c>
      <c r="T2268" s="14" t="str">
        <f aca="false">INDEX(10_Lieux!$C:$C,V2268)</f>
        <v>Suisse</v>
      </c>
      <c r="U2268" s="14" t="n">
        <f aca="false">MATCH(A2268,10_Lieux!$A:$A,0)</f>
        <v>136</v>
      </c>
      <c r="V2268" s="14" t="n">
        <f aca="false">MATCH(B2268,10_Lieux!$A:$A,0)</f>
        <v>116</v>
      </c>
      <c r="W2268" s="14" t="n">
        <f aca="false">ROUND(6371*2*ASIN(SQRT(SIN(RADIANS(INDEX(10_Lieux!$F:$F,V2268)-INDEX(10_Lieux!$F:$F,U2268))/2)^2+COS(RADIANS(INDEX(10_Lieux!$F:$F,U2268)))*COS(RADIANS(INDEX(10_Lieux!$F:$F,V2268)))*SIN(RADIANS(INDEX(10_Lieux!$G:$G,V2268)-INDEX(10_Lieux!$G:$G,U2268))/2)^2)),1)</f>
        <v>171.1</v>
      </c>
      <c r="X2268" s="14" t="n">
        <f aca="false">ROUND(I2268/IF(I2268&lt;p_seuil_vitesse,p_vit_lente,p_vit_rapide)*60/15,0)*15</f>
        <v>135</v>
      </c>
      <c r="Y2268" s="14" t="n">
        <f aca="false">MAX(IF(INDEX(10_Lieux!$B:$B,U2268)&lt;&gt;"Ville",INDEX(10_Lieux!$I:$I,U2268),0),IF(INDEX(10_Lieux!$B:$B,V2268)&lt;&gt;"Ville",INDEX(10_Lieux!$I:$I,V2268),0))</f>
        <v>500</v>
      </c>
      <c r="Z2268" s="14" t="str">
        <f aca="false">A2268&amp;"|"&amp;B2268</f>
        <v>Lyon-Saint-Exupéry|Verbier</v>
      </c>
      <c r="AA2268" s="14" t="str">
        <f aca="false">IF(I2268&lt;p_local,"Local",IF(I2268&lt;p_vv_min,"Courte distance",IF(I2268&lt;p_tres_long,"Longue distance","Très longue distance")))</f>
        <v>Longue distance</v>
      </c>
    </row>
    <row r="2269" customFormat="false" ht="15" hidden="false" customHeight="true" outlineLevel="0" collapsed="false">
      <c r="A2269" s="14" t="s">
        <v>2454</v>
      </c>
      <c r="B2269" s="14" t="s">
        <v>788</v>
      </c>
      <c r="C2269" s="14" t="s">
        <v>35</v>
      </c>
      <c r="D2269" s="14" t="s">
        <v>2394</v>
      </c>
      <c r="E2269" s="14" t="s">
        <v>2458</v>
      </c>
      <c r="F2269" s="15" t="s">
        <v>41</v>
      </c>
      <c r="G2269" s="14" t="str">
        <f aca="false">IF(I2269&lt;p_local,"Local → page infra",IF(H2269&gt;=p_ph1,"Phase 1",IF(H2269&gt;=p_ph2,"Phase 2","Phase 3")))</f>
        <v>Phase 1</v>
      </c>
      <c r="H2269" s="14" t="n">
        <f aca="false">IF(I2269&lt;p_local,0,IF(C2269="Aéroport → Aéroport",p_pts_plein,IF(Y2269&gt;0,IF(I2269&lt;=Y2269,p_pts_plein,IF(I2269&lt;=p_mult2*Y2269,p_pts_moyen,p_pts_r3)),IF(I2269&gt;=p_vv_min,p_pts_plein,IF(I2269&gt;=p_vv_moy,p_pts_moyen,p_pts_court))))+IF(INDEX(10_Lieux!$D:$D,U2269)=1,p_prio1,p_prio2)+IF(INDEX(10_Lieux!$D:$D,V2269)=1,p_prio1,p_prio2)+IF(K2269="Oui",p_tf,0)+p_hub*((INDEX(10_Lieux!$H:$H,U2269)="Hub")+(INDEX(10_Lieux!$H:$H,V2269)="Hub"))+IF(OR(INDEX(10_Lieux!$H:$H,U2269)="Premium",INDEX(10_Lieux!$H:$H,V2269)="Premium"),p_prem,0))</f>
        <v>85</v>
      </c>
      <c r="I2269" s="14" t="n">
        <f aca="false">ROUND(W2269*p_facteur,0)</f>
        <v>214</v>
      </c>
      <c r="J2269" s="14" t="str">
        <f aca="false">IF(X2269&lt;60,X2269&amp;" min",INT(X2269/60)&amp;" h"&amp;IF(MOD(X2269,60)=0,""," "&amp;TEXT(MOD(X2269,60),"00")))</f>
        <v>2 h 15</v>
      </c>
      <c r="K2269" s="14" t="str">
        <f aca="false">IF(S2269&lt;&gt;T2269,"Oui","Non")</f>
        <v>Oui</v>
      </c>
      <c r="L2269" s="14" t="str">
        <f aca="false">IF(AND(INDEX(10_Lieux!$B:$B,U2269)="Ville",INDEX(10_Lieux!$B:$B,V2269)="Ville"),"/chauffeur-prive/"&amp;INDEX(10_Lieux!$E:$E,U2269)&amp;"-"&amp;INDEX(10_Lieux!$E:$E,V2269)&amp;"/","/chauffeur-prive/"&amp;INDEX(10_Lieux!$E:$E,U2269)&amp;"/"&amp;INDEX(10_Lieux!$E:$E,V2269)&amp;"/")</f>
        <v>/chauffeur-prive/verbier/aeroport-lyon-saint-exupery/</v>
      </c>
      <c r="M2269" s="14" t="str">
        <f aca="false">IFERROR(INDEX($L:$L,MATCH(B2269&amp;"|"&amp;A2269,$Z:$Z,0)),"—")</f>
        <v>/chauffeur-prive/aeroport-lyon-saint-exupery/verbier/</v>
      </c>
      <c r="N2269" s="14" t="str">
        <f aca="false">IF(LEN("Chauffeur privé "&amp;INDEX(10_Lieux!$J:$J,U2269)&amp;" → "&amp;INDEX(10_Lieux!$J:$J,V2269)&amp;" | 24h/24")&gt;60,"Chauffeur privé "&amp;INDEX(10_Lieux!$J:$J,U2269)&amp;" → "&amp;INDEX(10_Lieux!$J:$J,V2269),"Chauffeur privé "&amp;INDEX(10_Lieux!$J:$J,U2269)&amp;" → "&amp;INDEX(10_Lieux!$J:$J,V2269)&amp;" | 24h/24")</f>
        <v>Chauffeur privé Verbier → Aéroport Lyon-Saint-Exupéry</v>
      </c>
      <c r="O2269" s="14" t="n">
        <f aca="false">LEN(N2269)</f>
        <v>53</v>
      </c>
      <c r="P2269" s="14" t="str">
        <f aca="false">"Chauffeur privé "&amp;INDEX(10_Lieux!$K:$K,U2269)&amp;" vers "&amp;INDEX(10_Lieux!$L:$L,V2269)</f>
        <v>Chauffeur privé de Verbier vers l'aéroport Lyon-Saint-Exupéry</v>
      </c>
      <c r="Q2269" s="14" t="str">
        <f aca="false">"Chauffeur privé "&amp;INDEX(10_Lieux!$K:$K,U2269)&amp;" vers "&amp;INDEX(10_Lieux!$L:$L,V2269)&amp;" : env. "&amp;I2269&amp;" km, "&amp;J2269&amp;" de route. Devis personnalisé, standard 24h/24 et 7j/7."</f>
        <v>Chauffeur privé de Verbier vers l'aéroport Lyon-Saint-Exupéry : env. 214 km, 2 h 15 de route. Devis personnalisé, standard 24h/24 et 7j/7.</v>
      </c>
      <c r="R2269" s="14" t="n">
        <f aca="false">LEN(Q2269)</f>
        <v>138</v>
      </c>
      <c r="S2269" s="14" t="str">
        <f aca="false">INDEX(10_Lieux!$C:$C,U2269)</f>
        <v>Suisse</v>
      </c>
      <c r="T2269" s="14" t="str">
        <f aca="false">INDEX(10_Lieux!$C:$C,V2269)</f>
        <v>France</v>
      </c>
      <c r="U2269" s="14" t="n">
        <f aca="false">MATCH(A2269,10_Lieux!$A:$A,0)</f>
        <v>116</v>
      </c>
      <c r="V2269" s="14" t="n">
        <f aca="false">MATCH(B2269,10_Lieux!$A:$A,0)</f>
        <v>136</v>
      </c>
      <c r="W2269" s="14" t="n">
        <f aca="false">ROUND(6371*2*ASIN(SQRT(SIN(RADIANS(INDEX(10_Lieux!$F:$F,V2269)-INDEX(10_Lieux!$F:$F,U2269))/2)^2+COS(RADIANS(INDEX(10_Lieux!$F:$F,U2269)))*COS(RADIANS(INDEX(10_Lieux!$F:$F,V2269)))*SIN(RADIANS(INDEX(10_Lieux!$G:$G,V2269)-INDEX(10_Lieux!$G:$G,U2269))/2)^2)),1)</f>
        <v>171.1</v>
      </c>
      <c r="X2269" s="14" t="n">
        <f aca="false">ROUND(I2269/IF(I2269&lt;p_seuil_vitesse,p_vit_lente,p_vit_rapide)*60/15,0)*15</f>
        <v>135</v>
      </c>
      <c r="Y2269" s="14" t="n">
        <f aca="false">MAX(IF(INDEX(10_Lieux!$B:$B,U2269)&lt;&gt;"Ville",INDEX(10_Lieux!$I:$I,U2269),0),IF(INDEX(10_Lieux!$B:$B,V2269)&lt;&gt;"Ville",INDEX(10_Lieux!$I:$I,V2269),0))</f>
        <v>500</v>
      </c>
      <c r="Z2269" s="14" t="str">
        <f aca="false">A2269&amp;"|"&amp;B2269</f>
        <v>Verbier|Lyon-Saint-Exupéry</v>
      </c>
      <c r="AA2269" s="14" t="str">
        <f aca="false">IF(I2269&lt;p_local,"Local",IF(I2269&lt;p_vv_min,"Courte distance",IF(I2269&lt;p_tres_long,"Longue distance","Très longue distance")))</f>
        <v>Longue distance</v>
      </c>
    </row>
    <row r="2270" customFormat="false" ht="15" hidden="false" customHeight="true" outlineLevel="0" collapsed="false">
      <c r="A2270" s="14" t="s">
        <v>878</v>
      </c>
      <c r="B2270" s="14" t="s">
        <v>2454</v>
      </c>
      <c r="C2270" s="14" t="s">
        <v>34</v>
      </c>
      <c r="D2270" s="14" t="s">
        <v>2394</v>
      </c>
      <c r="E2270" s="14" t="s">
        <v>2459</v>
      </c>
      <c r="F2270" s="15" t="s">
        <v>41</v>
      </c>
      <c r="G2270" s="14" t="str">
        <f aca="false">IF(I2270&lt;p_local,"Local → page infra",IF(H2270&gt;=p_ph1,"Phase 1",IF(H2270&gt;=p_ph2,"Phase 2","Phase 3")))</f>
        <v>Phase 2</v>
      </c>
      <c r="H2270" s="14" t="n">
        <f aca="false">IF(I2270&lt;p_local,0,IF(C2270="Aéroport → Aéroport",p_pts_plein,IF(Y2270&gt;0,IF(I2270&lt;=Y2270,p_pts_plein,IF(I2270&lt;=p_mult2*Y2270,p_pts_moyen,p_pts_r3)),IF(I2270&gt;=p_vv_min,p_pts_plein,IF(I2270&gt;=p_vv_moy,p_pts_moyen,p_pts_court))))+IF(INDEX(10_Lieux!$D:$D,U2270)=1,p_prio1,p_prio2)+IF(INDEX(10_Lieux!$D:$D,V2270)=1,p_prio1,p_prio2)+IF(K2270="Oui",p_tf,0)+p_hub*((INDEX(10_Lieux!$H:$H,U2270)="Hub")+(INDEX(10_Lieux!$H:$H,V2270)="Hub"))+IF(OR(INDEX(10_Lieux!$H:$H,U2270)="Premium",INDEX(10_Lieux!$H:$H,V2270)="Premium"),p_prem,0))</f>
        <v>75</v>
      </c>
      <c r="I2270" s="14" t="n">
        <f aca="false">ROUND(W2270*p_facteur,0)</f>
        <v>145</v>
      </c>
      <c r="J2270" s="14" t="str">
        <f aca="false">IF(X2270&lt;60,X2270&amp;" min",INT(X2270/60)&amp;" h"&amp;IF(MOD(X2270,60)=0,""," "&amp;TEXT(MOD(X2270,60),"00")))</f>
        <v>1 h 30</v>
      </c>
      <c r="K2270" s="14" t="str">
        <f aca="false">IF(S2270&lt;&gt;T2270,"Oui","Non")</f>
        <v>Oui</v>
      </c>
      <c r="L2270" s="14" t="str">
        <f aca="false">IF(AND(INDEX(10_Lieux!$B:$B,U2270)="Ville",INDEX(10_Lieux!$B:$B,V2270)="Ville"),"/chauffeur-prive/"&amp;INDEX(10_Lieux!$E:$E,U2270)&amp;"-"&amp;INDEX(10_Lieux!$E:$E,V2270)&amp;"/","/chauffeur-prive/"&amp;INDEX(10_Lieux!$E:$E,U2270)&amp;"/"&amp;INDEX(10_Lieux!$E:$E,V2270)&amp;"/")</f>
        <v>/chauffeur-prive/aeroport-chambery-savoie-mont-blanc/verbier/</v>
      </c>
      <c r="M2270" s="14" t="str">
        <f aca="false">IFERROR(INDEX($L:$L,MATCH(B2270&amp;"|"&amp;A2270,$Z:$Z,0)),"—")</f>
        <v>/chauffeur-prive/verbier/aeroport-chambery-savoie-mont-blanc/</v>
      </c>
      <c r="N2270" s="14" t="str">
        <f aca="false">IF(LEN("Chauffeur privé "&amp;INDEX(10_Lieux!$J:$J,U2270)&amp;" → "&amp;INDEX(10_Lieux!$J:$J,V2270)&amp;" | 24h/24")&gt;60,"Chauffeur privé "&amp;INDEX(10_Lieux!$J:$J,U2270)&amp;" → "&amp;INDEX(10_Lieux!$J:$J,V2270),"Chauffeur privé "&amp;INDEX(10_Lieux!$J:$J,U2270)&amp;" → "&amp;INDEX(10_Lieux!$J:$J,V2270)&amp;" | 24h/24")</f>
        <v>Chauffeur privé Aéroport de Chambéry → Verbier | 24h/24</v>
      </c>
      <c r="O2270" s="14" t="n">
        <f aca="false">LEN(N2270)</f>
        <v>55</v>
      </c>
      <c r="P2270" s="14" t="str">
        <f aca="false">"Chauffeur privé "&amp;INDEX(10_Lieux!$K:$K,U2270)&amp;" vers "&amp;INDEX(10_Lieux!$L:$L,V2270)</f>
        <v>Chauffeur privé de l'aéroport de Chambéry vers Verbier</v>
      </c>
      <c r="Q2270" s="14" t="str">
        <f aca="false">"Chauffeur privé "&amp;INDEX(10_Lieux!$K:$K,U2270)&amp;" vers "&amp;INDEX(10_Lieux!$L:$L,V2270)&amp;" : env. "&amp;I2270&amp;" km, "&amp;J2270&amp;" de route. Devis personnalisé, standard 24h/24 et 7j/7."</f>
        <v>Chauffeur privé de l'aéroport de Chambéry vers Verbier : env. 145 km, 1 h 30 de route. Devis personnalisé, standard 24h/24 et 7j/7.</v>
      </c>
      <c r="R2270" s="14" t="n">
        <f aca="false">LEN(Q2270)</f>
        <v>131</v>
      </c>
      <c r="S2270" s="14" t="str">
        <f aca="false">INDEX(10_Lieux!$C:$C,U2270)</f>
        <v>France</v>
      </c>
      <c r="T2270" s="14" t="str">
        <f aca="false">INDEX(10_Lieux!$C:$C,V2270)</f>
        <v>Suisse</v>
      </c>
      <c r="U2270" s="14" t="n">
        <f aca="false">MATCH(A2270,10_Lieux!$A:$A,0)</f>
        <v>138</v>
      </c>
      <c r="V2270" s="14" t="n">
        <f aca="false">MATCH(B2270,10_Lieux!$A:$A,0)</f>
        <v>116</v>
      </c>
      <c r="W2270" s="14" t="n">
        <f aca="false">ROUND(6371*2*ASIN(SQRT(SIN(RADIANS(INDEX(10_Lieux!$F:$F,V2270)-INDEX(10_Lieux!$F:$F,U2270))/2)^2+COS(RADIANS(INDEX(10_Lieux!$F:$F,U2270)))*COS(RADIANS(INDEX(10_Lieux!$F:$F,V2270)))*SIN(RADIANS(INDEX(10_Lieux!$G:$G,V2270)-INDEX(10_Lieux!$G:$G,U2270))/2)^2)),1)</f>
        <v>116.1</v>
      </c>
      <c r="X2270" s="14" t="n">
        <f aca="false">ROUND(I2270/IF(I2270&lt;p_seuil_vitesse,p_vit_lente,p_vit_rapide)*60/15,0)*15</f>
        <v>90</v>
      </c>
      <c r="Y2270" s="14" t="n">
        <f aca="false">MAX(IF(INDEX(10_Lieux!$B:$B,U2270)&lt;&gt;"Ville",INDEX(10_Lieux!$I:$I,U2270),0),IF(INDEX(10_Lieux!$B:$B,V2270)&lt;&gt;"Ville",INDEX(10_Lieux!$I:$I,V2270),0))</f>
        <v>250</v>
      </c>
      <c r="Z2270" s="14" t="str">
        <f aca="false">A2270&amp;"|"&amp;B2270</f>
        <v>Chambéry Savoie Mont Blanc|Verbier</v>
      </c>
      <c r="AA2270" s="14" t="str">
        <f aca="false">IF(I2270&lt;p_local,"Local",IF(I2270&lt;p_vv_min,"Courte distance",IF(I2270&lt;p_tres_long,"Longue distance","Très longue distance")))</f>
        <v>Longue distance</v>
      </c>
    </row>
    <row r="2271" customFormat="false" ht="15" hidden="false" customHeight="true" outlineLevel="0" collapsed="false">
      <c r="A2271" s="14" t="s">
        <v>2454</v>
      </c>
      <c r="B2271" s="14" t="s">
        <v>878</v>
      </c>
      <c r="C2271" s="14" t="s">
        <v>35</v>
      </c>
      <c r="D2271" s="14" t="s">
        <v>2394</v>
      </c>
      <c r="E2271" s="14" t="s">
        <v>2460</v>
      </c>
      <c r="F2271" s="15" t="s">
        <v>41</v>
      </c>
      <c r="G2271" s="14" t="str">
        <f aca="false">IF(I2271&lt;p_local,"Local → page infra",IF(H2271&gt;=p_ph1,"Phase 1",IF(H2271&gt;=p_ph2,"Phase 2","Phase 3")))</f>
        <v>Phase 2</v>
      </c>
      <c r="H2271" s="14" t="n">
        <f aca="false">IF(I2271&lt;p_local,0,IF(C2271="Aéroport → Aéroport",p_pts_plein,IF(Y2271&gt;0,IF(I2271&lt;=Y2271,p_pts_plein,IF(I2271&lt;=p_mult2*Y2271,p_pts_moyen,p_pts_r3)),IF(I2271&gt;=p_vv_min,p_pts_plein,IF(I2271&gt;=p_vv_moy,p_pts_moyen,p_pts_court))))+IF(INDEX(10_Lieux!$D:$D,U2271)=1,p_prio1,p_prio2)+IF(INDEX(10_Lieux!$D:$D,V2271)=1,p_prio1,p_prio2)+IF(K2271="Oui",p_tf,0)+p_hub*((INDEX(10_Lieux!$H:$H,U2271)="Hub")+(INDEX(10_Lieux!$H:$H,V2271)="Hub"))+IF(OR(INDEX(10_Lieux!$H:$H,U2271)="Premium",INDEX(10_Lieux!$H:$H,V2271)="Premium"),p_prem,0))</f>
        <v>75</v>
      </c>
      <c r="I2271" s="14" t="n">
        <f aca="false">ROUND(W2271*p_facteur,0)</f>
        <v>145</v>
      </c>
      <c r="J2271" s="14" t="str">
        <f aca="false">IF(X2271&lt;60,X2271&amp;" min",INT(X2271/60)&amp;" h"&amp;IF(MOD(X2271,60)=0,""," "&amp;TEXT(MOD(X2271,60),"00")))</f>
        <v>1 h 30</v>
      </c>
      <c r="K2271" s="14" t="str">
        <f aca="false">IF(S2271&lt;&gt;T2271,"Oui","Non")</f>
        <v>Oui</v>
      </c>
      <c r="L2271" s="14" t="str">
        <f aca="false">IF(AND(INDEX(10_Lieux!$B:$B,U2271)="Ville",INDEX(10_Lieux!$B:$B,V2271)="Ville"),"/chauffeur-prive/"&amp;INDEX(10_Lieux!$E:$E,U2271)&amp;"-"&amp;INDEX(10_Lieux!$E:$E,V2271)&amp;"/","/chauffeur-prive/"&amp;INDEX(10_Lieux!$E:$E,U2271)&amp;"/"&amp;INDEX(10_Lieux!$E:$E,V2271)&amp;"/")</f>
        <v>/chauffeur-prive/verbier/aeroport-chambery-savoie-mont-blanc/</v>
      </c>
      <c r="M2271" s="14" t="str">
        <f aca="false">IFERROR(INDEX($L:$L,MATCH(B2271&amp;"|"&amp;A2271,$Z:$Z,0)),"—")</f>
        <v>/chauffeur-prive/aeroport-chambery-savoie-mont-blanc/verbier/</v>
      </c>
      <c r="N2271" s="14" t="str">
        <f aca="false">IF(LEN("Chauffeur privé "&amp;INDEX(10_Lieux!$J:$J,U2271)&amp;" → "&amp;INDEX(10_Lieux!$J:$J,V2271)&amp;" | 24h/24")&gt;60,"Chauffeur privé "&amp;INDEX(10_Lieux!$J:$J,U2271)&amp;" → "&amp;INDEX(10_Lieux!$J:$J,V2271),"Chauffeur privé "&amp;INDEX(10_Lieux!$J:$J,U2271)&amp;" → "&amp;INDEX(10_Lieux!$J:$J,V2271)&amp;" | 24h/24")</f>
        <v>Chauffeur privé Verbier → Aéroport de Chambéry | 24h/24</v>
      </c>
      <c r="O2271" s="14" t="n">
        <f aca="false">LEN(N2271)</f>
        <v>55</v>
      </c>
      <c r="P2271" s="14" t="str">
        <f aca="false">"Chauffeur privé "&amp;INDEX(10_Lieux!$K:$K,U2271)&amp;" vers "&amp;INDEX(10_Lieux!$L:$L,V2271)</f>
        <v>Chauffeur privé de Verbier vers l'aéroport de Chambéry</v>
      </c>
      <c r="Q2271" s="14" t="str">
        <f aca="false">"Chauffeur privé "&amp;INDEX(10_Lieux!$K:$K,U2271)&amp;" vers "&amp;INDEX(10_Lieux!$L:$L,V2271)&amp;" : env. "&amp;I2271&amp;" km, "&amp;J2271&amp;" de route. Devis personnalisé, standard 24h/24 et 7j/7."</f>
        <v>Chauffeur privé de Verbier vers l'aéroport de Chambéry : env. 145 km, 1 h 30 de route. Devis personnalisé, standard 24h/24 et 7j/7.</v>
      </c>
      <c r="R2271" s="14" t="n">
        <f aca="false">LEN(Q2271)</f>
        <v>131</v>
      </c>
      <c r="S2271" s="14" t="str">
        <f aca="false">INDEX(10_Lieux!$C:$C,U2271)</f>
        <v>Suisse</v>
      </c>
      <c r="T2271" s="14" t="str">
        <f aca="false">INDEX(10_Lieux!$C:$C,V2271)</f>
        <v>France</v>
      </c>
      <c r="U2271" s="14" t="n">
        <f aca="false">MATCH(A2271,10_Lieux!$A:$A,0)</f>
        <v>116</v>
      </c>
      <c r="V2271" s="14" t="n">
        <f aca="false">MATCH(B2271,10_Lieux!$A:$A,0)</f>
        <v>138</v>
      </c>
      <c r="W2271" s="14" t="n">
        <f aca="false">ROUND(6371*2*ASIN(SQRT(SIN(RADIANS(INDEX(10_Lieux!$F:$F,V2271)-INDEX(10_Lieux!$F:$F,U2271))/2)^2+COS(RADIANS(INDEX(10_Lieux!$F:$F,U2271)))*COS(RADIANS(INDEX(10_Lieux!$F:$F,V2271)))*SIN(RADIANS(INDEX(10_Lieux!$G:$G,V2271)-INDEX(10_Lieux!$G:$G,U2271))/2)^2)),1)</f>
        <v>116.1</v>
      </c>
      <c r="X2271" s="14" t="n">
        <f aca="false">ROUND(I2271/IF(I2271&lt;p_seuil_vitesse,p_vit_lente,p_vit_rapide)*60/15,0)*15</f>
        <v>90</v>
      </c>
      <c r="Y2271" s="14" t="n">
        <f aca="false">MAX(IF(INDEX(10_Lieux!$B:$B,U2271)&lt;&gt;"Ville",INDEX(10_Lieux!$I:$I,U2271),0),IF(INDEX(10_Lieux!$B:$B,V2271)&lt;&gt;"Ville",INDEX(10_Lieux!$I:$I,V2271),0))</f>
        <v>250</v>
      </c>
      <c r="Z2271" s="14" t="str">
        <f aca="false">A2271&amp;"|"&amp;B2271</f>
        <v>Verbier|Chambéry Savoie Mont Blanc</v>
      </c>
      <c r="AA2271" s="14" t="str">
        <f aca="false">IF(I2271&lt;p_local,"Local",IF(I2271&lt;p_vv_min,"Courte distance",IF(I2271&lt;p_tres_long,"Longue distance","Très longue distance")))</f>
        <v>Longue distance</v>
      </c>
    </row>
    <row r="2272" customFormat="false" ht="15" hidden="false" customHeight="true" outlineLevel="0" collapsed="false">
      <c r="A2272" s="14" t="s">
        <v>2254</v>
      </c>
      <c r="B2272" s="14" t="s">
        <v>2454</v>
      </c>
      <c r="C2272" s="14" t="s">
        <v>34</v>
      </c>
      <c r="D2272" s="14" t="s">
        <v>2394</v>
      </c>
      <c r="E2272" s="14" t="s">
        <v>2461</v>
      </c>
      <c r="F2272" s="15" t="s">
        <v>41</v>
      </c>
      <c r="G2272" s="14" t="str">
        <f aca="false">IF(I2272&lt;p_local,"Local → page infra",IF(H2272&gt;=p_ph1,"Phase 1",IF(H2272&gt;=p_ph2,"Phase 2","Phase 3")))</f>
        <v>Local → page infra</v>
      </c>
      <c r="H2272" s="14" t="n">
        <f aca="false">IF(I2272&lt;p_local,0,IF(C2272="Aéroport → Aéroport",p_pts_plein,IF(Y2272&gt;0,IF(I2272&lt;=Y2272,p_pts_plein,IF(I2272&lt;=p_mult2*Y2272,p_pts_moyen,p_pts_r3)),IF(I2272&gt;=p_vv_min,p_pts_plein,IF(I2272&gt;=p_vv_moy,p_pts_moyen,p_pts_court))))+IF(INDEX(10_Lieux!$D:$D,U2272)=1,p_prio1,p_prio2)+IF(INDEX(10_Lieux!$D:$D,V2272)=1,p_prio1,p_prio2)+IF(K2272="Oui",p_tf,0)+p_hub*((INDEX(10_Lieux!$H:$H,U2272)="Hub")+(INDEX(10_Lieux!$H:$H,V2272)="Hub"))+IF(OR(INDEX(10_Lieux!$H:$H,U2272)="Premium",INDEX(10_Lieux!$H:$H,V2272)="Premium"),p_prem,0))</f>
        <v>0</v>
      </c>
      <c r="I2272" s="14" t="n">
        <f aca="false">ROUND(W2272*p_facteur,0)</f>
        <v>20</v>
      </c>
      <c r="J2272" s="14" t="str">
        <f aca="false">IF(X2272&lt;60,X2272&amp;" min",INT(X2272/60)&amp;" h"&amp;IF(MOD(X2272,60)=0,""," "&amp;TEXT(MOD(X2272,60),"00")))</f>
        <v>15 min</v>
      </c>
      <c r="K2272" s="14" t="str">
        <f aca="false">IF(S2272&lt;&gt;T2272,"Oui","Non")</f>
        <v>Non</v>
      </c>
      <c r="L2272" s="14" t="str">
        <f aca="false">IF(AND(INDEX(10_Lieux!$B:$B,U2272)="Ville",INDEX(10_Lieux!$B:$B,V2272)="Ville"),"/chauffeur-prive/"&amp;INDEX(10_Lieux!$E:$E,U2272)&amp;"-"&amp;INDEX(10_Lieux!$E:$E,V2272)&amp;"/","/chauffeur-prive/"&amp;INDEX(10_Lieux!$E:$E,U2272)&amp;"/"&amp;INDEX(10_Lieux!$E:$E,V2272)&amp;"/")</f>
        <v>/chauffeur-prive/aeroport-sion/verbier/</v>
      </c>
      <c r="M2272" s="14" t="str">
        <f aca="false">IFERROR(INDEX($L:$L,MATCH(B2272&amp;"|"&amp;A2272,$Z:$Z,0)),"—")</f>
        <v>/chauffeur-prive/verbier/aeroport-sion/</v>
      </c>
      <c r="N2272" s="14" t="str">
        <f aca="false">IF(LEN("Chauffeur privé "&amp;INDEX(10_Lieux!$J:$J,U2272)&amp;" → "&amp;INDEX(10_Lieux!$J:$J,V2272)&amp;" | 24h/24")&gt;60,"Chauffeur privé "&amp;INDEX(10_Lieux!$J:$J,U2272)&amp;" → "&amp;INDEX(10_Lieux!$J:$J,V2272),"Chauffeur privé "&amp;INDEX(10_Lieux!$J:$J,U2272)&amp;" → "&amp;INDEX(10_Lieux!$J:$J,V2272)&amp;" | 24h/24")</f>
        <v>Chauffeur privé Aéroport de Sion → Verbier | 24h/24</v>
      </c>
      <c r="O2272" s="14" t="n">
        <f aca="false">LEN(N2272)</f>
        <v>51</v>
      </c>
      <c r="P2272" s="14" t="str">
        <f aca="false">"Chauffeur privé "&amp;INDEX(10_Lieux!$K:$K,U2272)&amp;" vers "&amp;INDEX(10_Lieux!$L:$L,V2272)</f>
        <v>Chauffeur privé de l'aéroport de Sion vers Verbier</v>
      </c>
      <c r="Q2272" s="14" t="str">
        <f aca="false">"Chauffeur privé "&amp;INDEX(10_Lieux!$K:$K,U2272)&amp;" vers "&amp;INDEX(10_Lieux!$L:$L,V2272)&amp;" : env. "&amp;I2272&amp;" km, "&amp;J2272&amp;" de route. Devis personnalisé, standard 24h/24 et 7j/7."</f>
        <v>Chauffeur privé de l'aéroport de Sion vers Verbier : env. 20 km, 15 min de route. Devis personnalisé, standard 24h/24 et 7j/7.</v>
      </c>
      <c r="R2272" s="14" t="n">
        <f aca="false">LEN(Q2272)</f>
        <v>126</v>
      </c>
      <c r="S2272" s="14" t="str">
        <f aca="false">INDEX(10_Lieux!$C:$C,U2272)</f>
        <v>Suisse</v>
      </c>
      <c r="T2272" s="14" t="str">
        <f aca="false">INDEX(10_Lieux!$C:$C,V2272)</f>
        <v>Suisse</v>
      </c>
      <c r="U2272" s="14" t="n">
        <f aca="false">MATCH(A2272,10_Lieux!$A:$A,0)</f>
        <v>184</v>
      </c>
      <c r="V2272" s="14" t="n">
        <f aca="false">MATCH(B2272,10_Lieux!$A:$A,0)</f>
        <v>116</v>
      </c>
      <c r="W2272" s="14" t="n">
        <f aca="false">ROUND(6371*2*ASIN(SQRT(SIN(RADIANS(INDEX(10_Lieux!$F:$F,V2272)-INDEX(10_Lieux!$F:$F,U2272))/2)^2+COS(RADIANS(INDEX(10_Lieux!$F:$F,U2272)))*COS(RADIANS(INDEX(10_Lieux!$F:$F,V2272)))*SIN(RADIANS(INDEX(10_Lieux!$G:$G,V2272)-INDEX(10_Lieux!$G:$G,U2272))/2)^2)),1)</f>
        <v>15.7</v>
      </c>
      <c r="X2272" s="14" t="n">
        <f aca="false">ROUND(I2272/IF(I2272&lt;p_seuil_vitesse,p_vit_lente,p_vit_rapide)*60/15,0)*15</f>
        <v>15</v>
      </c>
      <c r="Y2272" s="14" t="n">
        <f aca="false">MAX(IF(INDEX(10_Lieux!$B:$B,U2272)&lt;&gt;"Ville",INDEX(10_Lieux!$I:$I,U2272),0),IF(INDEX(10_Lieux!$B:$B,V2272)&lt;&gt;"Ville",INDEX(10_Lieux!$I:$I,V2272),0))</f>
        <v>250</v>
      </c>
      <c r="Z2272" s="14" t="str">
        <f aca="false">A2272&amp;"|"&amp;B2272</f>
        <v>Sion Airport|Verbier</v>
      </c>
      <c r="AA2272" s="14" t="str">
        <f aca="false">IF(I2272&lt;p_local,"Local",IF(I2272&lt;p_vv_min,"Courte distance",IF(I2272&lt;p_tres_long,"Longue distance","Très longue distance")))</f>
        <v>Local</v>
      </c>
    </row>
    <row r="2273" customFormat="false" ht="15" hidden="false" customHeight="true" outlineLevel="0" collapsed="false">
      <c r="A2273" s="14" t="s">
        <v>2454</v>
      </c>
      <c r="B2273" s="14" t="s">
        <v>2254</v>
      </c>
      <c r="C2273" s="14" t="s">
        <v>35</v>
      </c>
      <c r="D2273" s="14" t="s">
        <v>2394</v>
      </c>
      <c r="E2273" s="14" t="s">
        <v>2462</v>
      </c>
      <c r="F2273" s="15" t="s">
        <v>41</v>
      </c>
      <c r="G2273" s="14" t="str">
        <f aca="false">IF(I2273&lt;p_local,"Local → page infra",IF(H2273&gt;=p_ph1,"Phase 1",IF(H2273&gt;=p_ph2,"Phase 2","Phase 3")))</f>
        <v>Local → page infra</v>
      </c>
      <c r="H2273" s="14" t="n">
        <f aca="false">IF(I2273&lt;p_local,0,IF(C2273="Aéroport → Aéroport",p_pts_plein,IF(Y2273&gt;0,IF(I2273&lt;=Y2273,p_pts_plein,IF(I2273&lt;=p_mult2*Y2273,p_pts_moyen,p_pts_r3)),IF(I2273&gt;=p_vv_min,p_pts_plein,IF(I2273&gt;=p_vv_moy,p_pts_moyen,p_pts_court))))+IF(INDEX(10_Lieux!$D:$D,U2273)=1,p_prio1,p_prio2)+IF(INDEX(10_Lieux!$D:$D,V2273)=1,p_prio1,p_prio2)+IF(K2273="Oui",p_tf,0)+p_hub*((INDEX(10_Lieux!$H:$H,U2273)="Hub")+(INDEX(10_Lieux!$H:$H,V2273)="Hub"))+IF(OR(INDEX(10_Lieux!$H:$H,U2273)="Premium",INDEX(10_Lieux!$H:$H,V2273)="Premium"),p_prem,0))</f>
        <v>0</v>
      </c>
      <c r="I2273" s="14" t="n">
        <f aca="false">ROUND(W2273*p_facteur,0)</f>
        <v>20</v>
      </c>
      <c r="J2273" s="14" t="str">
        <f aca="false">IF(X2273&lt;60,X2273&amp;" min",INT(X2273/60)&amp;" h"&amp;IF(MOD(X2273,60)=0,""," "&amp;TEXT(MOD(X2273,60),"00")))</f>
        <v>15 min</v>
      </c>
      <c r="K2273" s="14" t="str">
        <f aca="false">IF(S2273&lt;&gt;T2273,"Oui","Non")</f>
        <v>Non</v>
      </c>
      <c r="L2273" s="14" t="str">
        <f aca="false">IF(AND(INDEX(10_Lieux!$B:$B,U2273)="Ville",INDEX(10_Lieux!$B:$B,V2273)="Ville"),"/chauffeur-prive/"&amp;INDEX(10_Lieux!$E:$E,U2273)&amp;"-"&amp;INDEX(10_Lieux!$E:$E,V2273)&amp;"/","/chauffeur-prive/"&amp;INDEX(10_Lieux!$E:$E,U2273)&amp;"/"&amp;INDEX(10_Lieux!$E:$E,V2273)&amp;"/")</f>
        <v>/chauffeur-prive/verbier/aeroport-sion/</v>
      </c>
      <c r="M2273" s="14" t="str">
        <f aca="false">IFERROR(INDEX($L:$L,MATCH(B2273&amp;"|"&amp;A2273,$Z:$Z,0)),"—")</f>
        <v>/chauffeur-prive/aeroport-sion/verbier/</v>
      </c>
      <c r="N2273" s="14" t="str">
        <f aca="false">IF(LEN("Chauffeur privé "&amp;INDEX(10_Lieux!$J:$J,U2273)&amp;" → "&amp;INDEX(10_Lieux!$J:$J,V2273)&amp;" | 24h/24")&gt;60,"Chauffeur privé "&amp;INDEX(10_Lieux!$J:$J,U2273)&amp;" → "&amp;INDEX(10_Lieux!$J:$J,V2273),"Chauffeur privé "&amp;INDEX(10_Lieux!$J:$J,U2273)&amp;" → "&amp;INDEX(10_Lieux!$J:$J,V2273)&amp;" | 24h/24")</f>
        <v>Chauffeur privé Verbier → Aéroport de Sion | 24h/24</v>
      </c>
      <c r="O2273" s="14" t="n">
        <f aca="false">LEN(N2273)</f>
        <v>51</v>
      </c>
      <c r="P2273" s="14" t="str">
        <f aca="false">"Chauffeur privé "&amp;INDEX(10_Lieux!$K:$K,U2273)&amp;" vers "&amp;INDEX(10_Lieux!$L:$L,V2273)</f>
        <v>Chauffeur privé de Verbier vers l'aéroport de Sion</v>
      </c>
      <c r="Q2273" s="14" t="str">
        <f aca="false">"Chauffeur privé "&amp;INDEX(10_Lieux!$K:$K,U2273)&amp;" vers "&amp;INDEX(10_Lieux!$L:$L,V2273)&amp;" : env. "&amp;I2273&amp;" km, "&amp;J2273&amp;" de route. Devis personnalisé, standard 24h/24 et 7j/7."</f>
        <v>Chauffeur privé de Verbier vers l'aéroport de Sion : env. 20 km, 15 min de route. Devis personnalisé, standard 24h/24 et 7j/7.</v>
      </c>
      <c r="R2273" s="14" t="n">
        <f aca="false">LEN(Q2273)</f>
        <v>126</v>
      </c>
      <c r="S2273" s="14" t="str">
        <f aca="false">INDEX(10_Lieux!$C:$C,U2273)</f>
        <v>Suisse</v>
      </c>
      <c r="T2273" s="14" t="str">
        <f aca="false">INDEX(10_Lieux!$C:$C,V2273)</f>
        <v>Suisse</v>
      </c>
      <c r="U2273" s="14" t="n">
        <f aca="false">MATCH(A2273,10_Lieux!$A:$A,0)</f>
        <v>116</v>
      </c>
      <c r="V2273" s="14" t="n">
        <f aca="false">MATCH(B2273,10_Lieux!$A:$A,0)</f>
        <v>184</v>
      </c>
      <c r="W2273" s="14" t="n">
        <f aca="false">ROUND(6371*2*ASIN(SQRT(SIN(RADIANS(INDEX(10_Lieux!$F:$F,V2273)-INDEX(10_Lieux!$F:$F,U2273))/2)^2+COS(RADIANS(INDEX(10_Lieux!$F:$F,U2273)))*COS(RADIANS(INDEX(10_Lieux!$F:$F,V2273)))*SIN(RADIANS(INDEX(10_Lieux!$G:$G,V2273)-INDEX(10_Lieux!$G:$G,U2273))/2)^2)),1)</f>
        <v>15.7</v>
      </c>
      <c r="X2273" s="14" t="n">
        <f aca="false">ROUND(I2273/IF(I2273&lt;p_seuil_vitesse,p_vit_lente,p_vit_rapide)*60/15,0)*15</f>
        <v>15</v>
      </c>
      <c r="Y2273" s="14" t="n">
        <f aca="false">MAX(IF(INDEX(10_Lieux!$B:$B,U2273)&lt;&gt;"Ville",INDEX(10_Lieux!$I:$I,U2273),0),IF(INDEX(10_Lieux!$B:$B,V2273)&lt;&gt;"Ville",INDEX(10_Lieux!$I:$I,V2273),0))</f>
        <v>250</v>
      </c>
      <c r="Z2273" s="14" t="str">
        <f aca="false">A2273&amp;"|"&amp;B2273</f>
        <v>Verbier|Sion Airport</v>
      </c>
      <c r="AA2273" s="14" t="str">
        <f aca="false">IF(I2273&lt;p_local,"Local",IF(I2273&lt;p_vv_min,"Courte distance",IF(I2273&lt;p_tres_long,"Longue distance","Très longue distance")))</f>
        <v>Local</v>
      </c>
    </row>
    <row r="2274" customFormat="false" ht="15" hidden="false" customHeight="true" outlineLevel="0" collapsed="false">
      <c r="A2274" s="14" t="s">
        <v>122</v>
      </c>
      <c r="B2274" s="14" t="s">
        <v>2454</v>
      </c>
      <c r="C2274" s="14" t="s">
        <v>33</v>
      </c>
      <c r="D2274" s="14" t="s">
        <v>2394</v>
      </c>
      <c r="E2274" s="14" t="s">
        <v>2463</v>
      </c>
      <c r="F2274" s="15" t="s">
        <v>41</v>
      </c>
      <c r="G2274" s="14" t="str">
        <f aca="false">IF(I2274&lt;p_local,"Local → page infra",IF(H2274&gt;=p_ph1,"Phase 1",IF(H2274&gt;=p_ph2,"Phase 2","Phase 3")))</f>
        <v>Phase 1</v>
      </c>
      <c r="H2274" s="14" t="n">
        <f aca="false">IF(I2274&lt;p_local,0,IF(C2274="Aéroport → Aéroport",p_pts_plein,IF(Y2274&gt;0,IF(I2274&lt;=Y2274,p_pts_plein,IF(I2274&lt;=p_mult2*Y2274,p_pts_moyen,p_pts_r3)),IF(I2274&gt;=p_vv_min,p_pts_plein,IF(I2274&gt;=p_vv_moy,p_pts_moyen,p_pts_court))))+IF(INDEX(10_Lieux!$D:$D,U2274)=1,p_prio1,p_prio2)+IF(INDEX(10_Lieux!$D:$D,V2274)=1,p_prio1,p_prio2)+IF(K2274="Oui",p_tf,0)+p_hub*((INDEX(10_Lieux!$H:$H,U2274)="Hub")+(INDEX(10_Lieux!$H:$H,V2274)="Hub"))+IF(OR(INDEX(10_Lieux!$H:$H,U2274)="Premium",INDEX(10_Lieux!$H:$H,V2274)="Premium"),p_prem,0))</f>
        <v>85</v>
      </c>
      <c r="I2274" s="14" t="n">
        <f aca="false">ROUND(W2274*p_facteur,0)</f>
        <v>597</v>
      </c>
      <c r="J2274" s="14" t="str">
        <f aca="false">IF(X2274&lt;60,X2274&amp;" min",INT(X2274/60)&amp;" h"&amp;IF(MOD(X2274,60)=0,""," "&amp;TEXT(MOD(X2274,60),"00")))</f>
        <v>6 h 15</v>
      </c>
      <c r="K2274" s="14" t="str">
        <f aca="false">IF(S2274&lt;&gt;T2274,"Oui","Non")</f>
        <v>Oui</v>
      </c>
      <c r="L2274" s="14" t="str">
        <f aca="false">IF(AND(INDEX(10_Lieux!$B:$B,U2274)="Ville",INDEX(10_Lieux!$B:$B,V2274)="Ville"),"/chauffeur-prive/"&amp;INDEX(10_Lieux!$E:$E,U2274)&amp;"-"&amp;INDEX(10_Lieux!$E:$E,V2274)&amp;"/","/chauffeur-prive/"&amp;INDEX(10_Lieux!$E:$E,U2274)&amp;"/"&amp;INDEX(10_Lieux!$E:$E,V2274)&amp;"/")</f>
        <v>/chauffeur-prive/paris-verbier/</v>
      </c>
      <c r="M2274" s="14" t="str">
        <f aca="false">IFERROR(INDEX($L:$L,MATCH(B2274&amp;"|"&amp;A2274,$Z:$Z,0)),"—")</f>
        <v>/chauffeur-prive/verbier-paris/</v>
      </c>
      <c r="N2274" s="14" t="str">
        <f aca="false">IF(LEN("Chauffeur privé "&amp;INDEX(10_Lieux!$J:$J,U2274)&amp;" → "&amp;INDEX(10_Lieux!$J:$J,V2274)&amp;" | 24h/24")&gt;60,"Chauffeur privé "&amp;INDEX(10_Lieux!$J:$J,U2274)&amp;" → "&amp;INDEX(10_Lieux!$J:$J,V2274),"Chauffeur privé "&amp;INDEX(10_Lieux!$J:$J,U2274)&amp;" → "&amp;INDEX(10_Lieux!$J:$J,V2274)&amp;" | 24h/24")</f>
        <v>Chauffeur privé Paris → Verbier | 24h/24</v>
      </c>
      <c r="O2274" s="14" t="n">
        <f aca="false">LEN(N2274)</f>
        <v>40</v>
      </c>
      <c r="P2274" s="14" t="str">
        <f aca="false">"Chauffeur privé "&amp;INDEX(10_Lieux!$K:$K,U2274)&amp;" vers "&amp;INDEX(10_Lieux!$L:$L,V2274)</f>
        <v>Chauffeur privé de Paris vers Verbier</v>
      </c>
      <c r="Q2274" s="14" t="str">
        <f aca="false">"Chauffeur privé "&amp;INDEX(10_Lieux!$K:$K,U2274)&amp;" vers "&amp;INDEX(10_Lieux!$L:$L,V2274)&amp;" : env. "&amp;I2274&amp;" km, "&amp;J2274&amp;" de route. Devis personnalisé, standard 24h/24 et 7j/7."</f>
        <v>Chauffeur privé de Paris vers Verbier : env. 597 km, 6 h 15 de route. Devis personnalisé, standard 24h/24 et 7j/7.</v>
      </c>
      <c r="R2274" s="14" t="n">
        <f aca="false">LEN(Q2274)</f>
        <v>114</v>
      </c>
      <c r="S2274" s="14" t="str">
        <f aca="false">INDEX(10_Lieux!$C:$C,U2274)</f>
        <v>France</v>
      </c>
      <c r="T2274" s="14" t="str">
        <f aca="false">INDEX(10_Lieux!$C:$C,V2274)</f>
        <v>Suisse</v>
      </c>
      <c r="U2274" s="14" t="n">
        <f aca="false">MATCH(A2274,10_Lieux!$A:$A,0)</f>
        <v>2</v>
      </c>
      <c r="V2274" s="14" t="n">
        <f aca="false">MATCH(B2274,10_Lieux!$A:$A,0)</f>
        <v>116</v>
      </c>
      <c r="W2274" s="14" t="n">
        <f aca="false">ROUND(6371*2*ASIN(SQRT(SIN(RADIANS(INDEX(10_Lieux!$F:$F,V2274)-INDEX(10_Lieux!$F:$F,U2274))/2)^2+COS(RADIANS(INDEX(10_Lieux!$F:$F,U2274)))*COS(RADIANS(INDEX(10_Lieux!$F:$F,V2274)))*SIN(RADIANS(INDEX(10_Lieux!$G:$G,V2274)-INDEX(10_Lieux!$G:$G,U2274))/2)^2)),1)</f>
        <v>477.9</v>
      </c>
      <c r="X2274" s="14" t="n">
        <f aca="false">ROUND(I2274/IF(I2274&lt;p_seuil_vitesse,p_vit_lente,p_vit_rapide)*60/15,0)*15</f>
        <v>375</v>
      </c>
      <c r="Y2274" s="14" t="n">
        <f aca="false">MAX(IF(INDEX(10_Lieux!$B:$B,U2274)&lt;&gt;"Ville",INDEX(10_Lieux!$I:$I,U2274),0),IF(INDEX(10_Lieux!$B:$B,V2274)&lt;&gt;"Ville",INDEX(10_Lieux!$I:$I,V2274),0))</f>
        <v>0</v>
      </c>
      <c r="Z2274" s="14" t="str">
        <f aca="false">A2274&amp;"|"&amp;B2274</f>
        <v>Paris|Verbier</v>
      </c>
      <c r="AA2274" s="14" t="str">
        <f aca="false">IF(I2274&lt;p_local,"Local",IF(I2274&lt;p_vv_min,"Courte distance",IF(I2274&lt;p_tres_long,"Longue distance","Très longue distance")))</f>
        <v>Longue distance</v>
      </c>
    </row>
    <row r="2275" customFormat="false" ht="15" hidden="false" customHeight="true" outlineLevel="0" collapsed="false">
      <c r="A2275" s="14" t="s">
        <v>2454</v>
      </c>
      <c r="B2275" s="14" t="s">
        <v>122</v>
      </c>
      <c r="C2275" s="14" t="s">
        <v>33</v>
      </c>
      <c r="D2275" s="14" t="s">
        <v>2394</v>
      </c>
      <c r="E2275" s="14" t="s">
        <v>2464</v>
      </c>
      <c r="F2275" s="15" t="s">
        <v>41</v>
      </c>
      <c r="G2275" s="14" t="str">
        <f aca="false">IF(I2275&lt;p_local,"Local → page infra",IF(H2275&gt;=p_ph1,"Phase 1",IF(H2275&gt;=p_ph2,"Phase 2","Phase 3")))</f>
        <v>Phase 1</v>
      </c>
      <c r="H2275" s="14" t="n">
        <f aca="false">IF(I2275&lt;p_local,0,IF(C2275="Aéroport → Aéroport",p_pts_plein,IF(Y2275&gt;0,IF(I2275&lt;=Y2275,p_pts_plein,IF(I2275&lt;=p_mult2*Y2275,p_pts_moyen,p_pts_r3)),IF(I2275&gt;=p_vv_min,p_pts_plein,IF(I2275&gt;=p_vv_moy,p_pts_moyen,p_pts_court))))+IF(INDEX(10_Lieux!$D:$D,U2275)=1,p_prio1,p_prio2)+IF(INDEX(10_Lieux!$D:$D,V2275)=1,p_prio1,p_prio2)+IF(K2275="Oui",p_tf,0)+p_hub*((INDEX(10_Lieux!$H:$H,U2275)="Hub")+(INDEX(10_Lieux!$H:$H,V2275)="Hub"))+IF(OR(INDEX(10_Lieux!$H:$H,U2275)="Premium",INDEX(10_Lieux!$H:$H,V2275)="Premium"),p_prem,0))</f>
        <v>85</v>
      </c>
      <c r="I2275" s="14" t="n">
        <f aca="false">ROUND(W2275*p_facteur,0)</f>
        <v>597</v>
      </c>
      <c r="J2275" s="14" t="str">
        <f aca="false">IF(X2275&lt;60,X2275&amp;" min",INT(X2275/60)&amp;" h"&amp;IF(MOD(X2275,60)=0,""," "&amp;TEXT(MOD(X2275,60),"00")))</f>
        <v>6 h 15</v>
      </c>
      <c r="K2275" s="14" t="str">
        <f aca="false">IF(S2275&lt;&gt;T2275,"Oui","Non")</f>
        <v>Oui</v>
      </c>
      <c r="L2275" s="14" t="str">
        <f aca="false">IF(AND(INDEX(10_Lieux!$B:$B,U2275)="Ville",INDEX(10_Lieux!$B:$B,V2275)="Ville"),"/chauffeur-prive/"&amp;INDEX(10_Lieux!$E:$E,U2275)&amp;"-"&amp;INDEX(10_Lieux!$E:$E,V2275)&amp;"/","/chauffeur-prive/"&amp;INDEX(10_Lieux!$E:$E,U2275)&amp;"/"&amp;INDEX(10_Lieux!$E:$E,V2275)&amp;"/")</f>
        <v>/chauffeur-prive/verbier-paris/</v>
      </c>
      <c r="M2275" s="14" t="str">
        <f aca="false">IFERROR(INDEX($L:$L,MATCH(B2275&amp;"|"&amp;A2275,$Z:$Z,0)),"—")</f>
        <v>/chauffeur-prive/paris-verbier/</v>
      </c>
      <c r="N2275" s="14" t="str">
        <f aca="false">IF(LEN("Chauffeur privé "&amp;INDEX(10_Lieux!$J:$J,U2275)&amp;" → "&amp;INDEX(10_Lieux!$J:$J,V2275)&amp;" | 24h/24")&gt;60,"Chauffeur privé "&amp;INDEX(10_Lieux!$J:$J,U2275)&amp;" → "&amp;INDEX(10_Lieux!$J:$J,V2275),"Chauffeur privé "&amp;INDEX(10_Lieux!$J:$J,U2275)&amp;" → "&amp;INDEX(10_Lieux!$J:$J,V2275)&amp;" | 24h/24")</f>
        <v>Chauffeur privé Verbier → Paris | 24h/24</v>
      </c>
      <c r="O2275" s="14" t="n">
        <f aca="false">LEN(N2275)</f>
        <v>40</v>
      </c>
      <c r="P2275" s="14" t="str">
        <f aca="false">"Chauffeur privé "&amp;INDEX(10_Lieux!$K:$K,U2275)&amp;" vers "&amp;INDEX(10_Lieux!$L:$L,V2275)</f>
        <v>Chauffeur privé de Verbier vers Paris</v>
      </c>
      <c r="Q2275" s="14" t="str">
        <f aca="false">"Chauffeur privé "&amp;INDEX(10_Lieux!$K:$K,U2275)&amp;" vers "&amp;INDEX(10_Lieux!$L:$L,V2275)&amp;" : env. "&amp;I2275&amp;" km, "&amp;J2275&amp;" de route. Devis personnalisé, standard 24h/24 et 7j/7."</f>
        <v>Chauffeur privé de Verbier vers Paris : env. 597 km, 6 h 15 de route. Devis personnalisé, standard 24h/24 et 7j/7.</v>
      </c>
      <c r="R2275" s="14" t="n">
        <f aca="false">LEN(Q2275)</f>
        <v>114</v>
      </c>
      <c r="S2275" s="14" t="str">
        <f aca="false">INDEX(10_Lieux!$C:$C,U2275)</f>
        <v>Suisse</v>
      </c>
      <c r="T2275" s="14" t="str">
        <f aca="false">INDEX(10_Lieux!$C:$C,V2275)</f>
        <v>France</v>
      </c>
      <c r="U2275" s="14" t="n">
        <f aca="false">MATCH(A2275,10_Lieux!$A:$A,0)</f>
        <v>116</v>
      </c>
      <c r="V2275" s="14" t="n">
        <f aca="false">MATCH(B2275,10_Lieux!$A:$A,0)</f>
        <v>2</v>
      </c>
      <c r="W2275" s="14" t="n">
        <f aca="false">ROUND(6371*2*ASIN(SQRT(SIN(RADIANS(INDEX(10_Lieux!$F:$F,V2275)-INDEX(10_Lieux!$F:$F,U2275))/2)^2+COS(RADIANS(INDEX(10_Lieux!$F:$F,U2275)))*COS(RADIANS(INDEX(10_Lieux!$F:$F,V2275)))*SIN(RADIANS(INDEX(10_Lieux!$G:$G,V2275)-INDEX(10_Lieux!$G:$G,U2275))/2)^2)),1)</f>
        <v>477.9</v>
      </c>
      <c r="X2275" s="14" t="n">
        <f aca="false">ROUND(I2275/IF(I2275&lt;p_seuil_vitesse,p_vit_lente,p_vit_rapide)*60/15,0)*15</f>
        <v>375</v>
      </c>
      <c r="Y2275" s="14" t="n">
        <f aca="false">MAX(IF(INDEX(10_Lieux!$B:$B,U2275)&lt;&gt;"Ville",INDEX(10_Lieux!$I:$I,U2275),0),IF(INDEX(10_Lieux!$B:$B,V2275)&lt;&gt;"Ville",INDEX(10_Lieux!$I:$I,V2275),0))</f>
        <v>0</v>
      </c>
      <c r="Z2275" s="14" t="str">
        <f aca="false">A2275&amp;"|"&amp;B2275</f>
        <v>Verbier|Paris</v>
      </c>
      <c r="AA2275" s="14" t="str">
        <f aca="false">IF(I2275&lt;p_local,"Local",IF(I2275&lt;p_vv_min,"Courte distance",IF(I2275&lt;p_tres_long,"Longue distance","Très longue distance")))</f>
        <v>Longue distance</v>
      </c>
    </row>
    <row r="2276" customFormat="false" ht="15" hidden="false" customHeight="true" outlineLevel="0" collapsed="false">
      <c r="A2276" s="14" t="s">
        <v>123</v>
      </c>
      <c r="B2276" s="14" t="s">
        <v>2454</v>
      </c>
      <c r="C2276" s="14" t="s">
        <v>33</v>
      </c>
      <c r="D2276" s="14" t="s">
        <v>2394</v>
      </c>
      <c r="E2276" s="14" t="s">
        <v>2465</v>
      </c>
      <c r="F2276" s="15" t="s">
        <v>41</v>
      </c>
      <c r="G2276" s="14" t="str">
        <f aca="false">IF(I2276&lt;p_local,"Local → page infra",IF(H2276&gt;=p_ph1,"Phase 1",IF(H2276&gt;=p_ph2,"Phase 2","Phase 3")))</f>
        <v>Phase 1</v>
      </c>
      <c r="H2276" s="14" t="n">
        <f aca="false">IF(I2276&lt;p_local,0,IF(C2276="Aéroport → Aéroport",p_pts_plein,IF(Y2276&gt;0,IF(I2276&lt;=Y2276,p_pts_plein,IF(I2276&lt;=p_mult2*Y2276,p_pts_moyen,p_pts_r3)),IF(I2276&gt;=p_vv_min,p_pts_plein,IF(I2276&gt;=p_vv_moy,p_pts_moyen,p_pts_court))))+IF(INDEX(10_Lieux!$D:$D,U2276)=1,p_prio1,p_prio2)+IF(INDEX(10_Lieux!$D:$D,V2276)=1,p_prio1,p_prio2)+IF(K2276="Oui",p_tf,0)+p_hub*((INDEX(10_Lieux!$H:$H,U2276)="Hub")+(INDEX(10_Lieux!$H:$H,V2276)="Hub"))+IF(OR(INDEX(10_Lieux!$H:$H,U2276)="Premium",INDEX(10_Lieux!$H:$H,V2276)="Premium"),p_prem,0))</f>
        <v>85</v>
      </c>
      <c r="I2276" s="14" t="n">
        <f aca="false">ROUND(W2276*p_facteur,0)</f>
        <v>236</v>
      </c>
      <c r="J2276" s="14" t="str">
        <f aca="false">IF(X2276&lt;60,X2276&amp;" min",INT(X2276/60)&amp;" h"&amp;IF(MOD(X2276,60)=0,""," "&amp;TEXT(MOD(X2276,60),"00")))</f>
        <v>2 h 30</v>
      </c>
      <c r="K2276" s="14" t="str">
        <f aca="false">IF(S2276&lt;&gt;T2276,"Oui","Non")</f>
        <v>Oui</v>
      </c>
      <c r="L2276" s="14" t="str">
        <f aca="false">IF(AND(INDEX(10_Lieux!$B:$B,U2276)="Ville",INDEX(10_Lieux!$B:$B,V2276)="Ville"),"/chauffeur-prive/"&amp;INDEX(10_Lieux!$E:$E,U2276)&amp;"-"&amp;INDEX(10_Lieux!$E:$E,V2276)&amp;"/","/chauffeur-prive/"&amp;INDEX(10_Lieux!$E:$E,U2276)&amp;"/"&amp;INDEX(10_Lieux!$E:$E,V2276)&amp;"/")</f>
        <v>/chauffeur-prive/lyon-verbier/</v>
      </c>
      <c r="M2276" s="14" t="str">
        <f aca="false">IFERROR(INDEX($L:$L,MATCH(B2276&amp;"|"&amp;A2276,$Z:$Z,0)),"—")</f>
        <v>/chauffeur-prive/verbier-lyon/</v>
      </c>
      <c r="N2276" s="14" t="str">
        <f aca="false">IF(LEN("Chauffeur privé "&amp;INDEX(10_Lieux!$J:$J,U2276)&amp;" → "&amp;INDEX(10_Lieux!$J:$J,V2276)&amp;" | 24h/24")&gt;60,"Chauffeur privé "&amp;INDEX(10_Lieux!$J:$J,U2276)&amp;" → "&amp;INDEX(10_Lieux!$J:$J,V2276),"Chauffeur privé "&amp;INDEX(10_Lieux!$J:$J,U2276)&amp;" → "&amp;INDEX(10_Lieux!$J:$J,V2276)&amp;" | 24h/24")</f>
        <v>Chauffeur privé Lyon → Verbier | 24h/24</v>
      </c>
      <c r="O2276" s="14" t="n">
        <f aca="false">LEN(N2276)</f>
        <v>39</v>
      </c>
      <c r="P2276" s="14" t="str">
        <f aca="false">"Chauffeur privé "&amp;INDEX(10_Lieux!$K:$K,U2276)&amp;" vers "&amp;INDEX(10_Lieux!$L:$L,V2276)</f>
        <v>Chauffeur privé de Lyon vers Verbier</v>
      </c>
      <c r="Q2276" s="14" t="str">
        <f aca="false">"Chauffeur privé "&amp;INDEX(10_Lieux!$K:$K,U2276)&amp;" vers "&amp;INDEX(10_Lieux!$L:$L,V2276)&amp;" : env. "&amp;I2276&amp;" km, "&amp;J2276&amp;" de route. Devis personnalisé, standard 24h/24 et 7j/7."</f>
        <v>Chauffeur privé de Lyon vers Verbier : env. 236 km, 2 h 30 de route. Devis personnalisé, standard 24h/24 et 7j/7.</v>
      </c>
      <c r="R2276" s="14" t="n">
        <f aca="false">LEN(Q2276)</f>
        <v>113</v>
      </c>
      <c r="S2276" s="14" t="str">
        <f aca="false">INDEX(10_Lieux!$C:$C,U2276)</f>
        <v>France</v>
      </c>
      <c r="T2276" s="14" t="str">
        <f aca="false">INDEX(10_Lieux!$C:$C,V2276)</f>
        <v>Suisse</v>
      </c>
      <c r="U2276" s="14" t="n">
        <f aca="false">MATCH(A2276,10_Lieux!$A:$A,0)</f>
        <v>8</v>
      </c>
      <c r="V2276" s="14" t="n">
        <f aca="false">MATCH(B2276,10_Lieux!$A:$A,0)</f>
        <v>116</v>
      </c>
      <c r="W2276" s="14" t="n">
        <f aca="false">ROUND(6371*2*ASIN(SQRT(SIN(RADIANS(INDEX(10_Lieux!$F:$F,V2276)-INDEX(10_Lieux!$F:$F,U2276))/2)^2+COS(RADIANS(INDEX(10_Lieux!$F:$F,U2276)))*COS(RADIANS(INDEX(10_Lieux!$F:$F,V2276)))*SIN(RADIANS(INDEX(10_Lieux!$G:$G,V2276)-INDEX(10_Lieux!$G:$G,U2276))/2)^2)),1)</f>
        <v>188.6</v>
      </c>
      <c r="X2276" s="14" t="n">
        <f aca="false">ROUND(I2276/IF(I2276&lt;p_seuil_vitesse,p_vit_lente,p_vit_rapide)*60/15,0)*15</f>
        <v>150</v>
      </c>
      <c r="Y2276" s="14" t="n">
        <f aca="false">MAX(IF(INDEX(10_Lieux!$B:$B,U2276)&lt;&gt;"Ville",INDEX(10_Lieux!$I:$I,U2276),0),IF(INDEX(10_Lieux!$B:$B,V2276)&lt;&gt;"Ville",INDEX(10_Lieux!$I:$I,V2276),0))</f>
        <v>0</v>
      </c>
      <c r="Z2276" s="14" t="str">
        <f aca="false">A2276&amp;"|"&amp;B2276</f>
        <v>Lyon|Verbier</v>
      </c>
      <c r="AA2276" s="14" t="str">
        <f aca="false">IF(I2276&lt;p_local,"Local",IF(I2276&lt;p_vv_min,"Courte distance",IF(I2276&lt;p_tres_long,"Longue distance","Très longue distance")))</f>
        <v>Longue distance</v>
      </c>
    </row>
    <row r="2277" customFormat="false" ht="15" hidden="false" customHeight="true" outlineLevel="0" collapsed="false">
      <c r="A2277" s="14" t="s">
        <v>2454</v>
      </c>
      <c r="B2277" s="14" t="s">
        <v>123</v>
      </c>
      <c r="C2277" s="14" t="s">
        <v>33</v>
      </c>
      <c r="D2277" s="14" t="s">
        <v>2394</v>
      </c>
      <c r="E2277" s="14" t="s">
        <v>2466</v>
      </c>
      <c r="F2277" s="15" t="s">
        <v>41</v>
      </c>
      <c r="G2277" s="14" t="str">
        <f aca="false">IF(I2277&lt;p_local,"Local → page infra",IF(H2277&gt;=p_ph1,"Phase 1",IF(H2277&gt;=p_ph2,"Phase 2","Phase 3")))</f>
        <v>Phase 1</v>
      </c>
      <c r="H2277" s="14" t="n">
        <f aca="false">IF(I2277&lt;p_local,0,IF(C2277="Aéroport → Aéroport",p_pts_plein,IF(Y2277&gt;0,IF(I2277&lt;=Y2277,p_pts_plein,IF(I2277&lt;=p_mult2*Y2277,p_pts_moyen,p_pts_r3)),IF(I2277&gt;=p_vv_min,p_pts_plein,IF(I2277&gt;=p_vv_moy,p_pts_moyen,p_pts_court))))+IF(INDEX(10_Lieux!$D:$D,U2277)=1,p_prio1,p_prio2)+IF(INDEX(10_Lieux!$D:$D,V2277)=1,p_prio1,p_prio2)+IF(K2277="Oui",p_tf,0)+p_hub*((INDEX(10_Lieux!$H:$H,U2277)="Hub")+(INDEX(10_Lieux!$H:$H,V2277)="Hub"))+IF(OR(INDEX(10_Lieux!$H:$H,U2277)="Premium",INDEX(10_Lieux!$H:$H,V2277)="Premium"),p_prem,0))</f>
        <v>85</v>
      </c>
      <c r="I2277" s="14" t="n">
        <f aca="false">ROUND(W2277*p_facteur,0)</f>
        <v>236</v>
      </c>
      <c r="J2277" s="14" t="str">
        <f aca="false">IF(X2277&lt;60,X2277&amp;" min",INT(X2277/60)&amp;" h"&amp;IF(MOD(X2277,60)=0,""," "&amp;TEXT(MOD(X2277,60),"00")))</f>
        <v>2 h 30</v>
      </c>
      <c r="K2277" s="14" t="str">
        <f aca="false">IF(S2277&lt;&gt;T2277,"Oui","Non")</f>
        <v>Oui</v>
      </c>
      <c r="L2277" s="14" t="str">
        <f aca="false">IF(AND(INDEX(10_Lieux!$B:$B,U2277)="Ville",INDEX(10_Lieux!$B:$B,V2277)="Ville"),"/chauffeur-prive/"&amp;INDEX(10_Lieux!$E:$E,U2277)&amp;"-"&amp;INDEX(10_Lieux!$E:$E,V2277)&amp;"/","/chauffeur-prive/"&amp;INDEX(10_Lieux!$E:$E,U2277)&amp;"/"&amp;INDEX(10_Lieux!$E:$E,V2277)&amp;"/")</f>
        <v>/chauffeur-prive/verbier-lyon/</v>
      </c>
      <c r="M2277" s="14" t="str">
        <f aca="false">IFERROR(INDEX($L:$L,MATCH(B2277&amp;"|"&amp;A2277,$Z:$Z,0)),"—")</f>
        <v>/chauffeur-prive/lyon-verbier/</v>
      </c>
      <c r="N2277" s="14" t="str">
        <f aca="false">IF(LEN("Chauffeur privé "&amp;INDEX(10_Lieux!$J:$J,U2277)&amp;" → "&amp;INDEX(10_Lieux!$J:$J,V2277)&amp;" | 24h/24")&gt;60,"Chauffeur privé "&amp;INDEX(10_Lieux!$J:$J,U2277)&amp;" → "&amp;INDEX(10_Lieux!$J:$J,V2277),"Chauffeur privé "&amp;INDEX(10_Lieux!$J:$J,U2277)&amp;" → "&amp;INDEX(10_Lieux!$J:$J,V2277)&amp;" | 24h/24")</f>
        <v>Chauffeur privé Verbier → Lyon | 24h/24</v>
      </c>
      <c r="O2277" s="14" t="n">
        <f aca="false">LEN(N2277)</f>
        <v>39</v>
      </c>
      <c r="P2277" s="14" t="str">
        <f aca="false">"Chauffeur privé "&amp;INDEX(10_Lieux!$K:$K,U2277)&amp;" vers "&amp;INDEX(10_Lieux!$L:$L,V2277)</f>
        <v>Chauffeur privé de Verbier vers Lyon</v>
      </c>
      <c r="Q2277" s="14" t="str">
        <f aca="false">"Chauffeur privé "&amp;INDEX(10_Lieux!$K:$K,U2277)&amp;" vers "&amp;INDEX(10_Lieux!$L:$L,V2277)&amp;" : env. "&amp;I2277&amp;" km, "&amp;J2277&amp;" de route. Devis personnalisé, standard 24h/24 et 7j/7."</f>
        <v>Chauffeur privé de Verbier vers Lyon : env. 236 km, 2 h 30 de route. Devis personnalisé, standard 24h/24 et 7j/7.</v>
      </c>
      <c r="R2277" s="14" t="n">
        <f aca="false">LEN(Q2277)</f>
        <v>113</v>
      </c>
      <c r="S2277" s="14" t="str">
        <f aca="false">INDEX(10_Lieux!$C:$C,U2277)</f>
        <v>Suisse</v>
      </c>
      <c r="T2277" s="14" t="str">
        <f aca="false">INDEX(10_Lieux!$C:$C,V2277)</f>
        <v>France</v>
      </c>
      <c r="U2277" s="14" t="n">
        <f aca="false">MATCH(A2277,10_Lieux!$A:$A,0)</f>
        <v>116</v>
      </c>
      <c r="V2277" s="14" t="n">
        <f aca="false">MATCH(B2277,10_Lieux!$A:$A,0)</f>
        <v>8</v>
      </c>
      <c r="W2277" s="14" t="n">
        <f aca="false">ROUND(6371*2*ASIN(SQRT(SIN(RADIANS(INDEX(10_Lieux!$F:$F,V2277)-INDEX(10_Lieux!$F:$F,U2277))/2)^2+COS(RADIANS(INDEX(10_Lieux!$F:$F,U2277)))*COS(RADIANS(INDEX(10_Lieux!$F:$F,V2277)))*SIN(RADIANS(INDEX(10_Lieux!$G:$G,V2277)-INDEX(10_Lieux!$G:$G,U2277))/2)^2)),1)</f>
        <v>188.6</v>
      </c>
      <c r="X2277" s="14" t="n">
        <f aca="false">ROUND(I2277/IF(I2277&lt;p_seuil_vitesse,p_vit_lente,p_vit_rapide)*60/15,0)*15</f>
        <v>150</v>
      </c>
      <c r="Y2277" s="14" t="n">
        <f aca="false">MAX(IF(INDEX(10_Lieux!$B:$B,U2277)&lt;&gt;"Ville",INDEX(10_Lieux!$I:$I,U2277),0),IF(INDEX(10_Lieux!$B:$B,V2277)&lt;&gt;"Ville",INDEX(10_Lieux!$I:$I,V2277),0))</f>
        <v>0</v>
      </c>
      <c r="Z2277" s="14" t="str">
        <f aca="false">A2277&amp;"|"&amp;B2277</f>
        <v>Verbier|Lyon</v>
      </c>
      <c r="AA2277" s="14" t="str">
        <f aca="false">IF(I2277&lt;p_local,"Local",IF(I2277&lt;p_vv_min,"Courte distance",IF(I2277&lt;p_tres_long,"Longue distance","Très longue distance")))</f>
        <v>Longue distance</v>
      </c>
    </row>
    <row r="2278" customFormat="false" ht="15" hidden="false" customHeight="true" outlineLevel="0" collapsed="false">
      <c r="A2278" s="14" t="s">
        <v>152</v>
      </c>
      <c r="B2278" s="14" t="s">
        <v>2454</v>
      </c>
      <c r="C2278" s="14" t="s">
        <v>33</v>
      </c>
      <c r="D2278" s="14" t="s">
        <v>2394</v>
      </c>
      <c r="E2278" s="14" t="s">
        <v>2467</v>
      </c>
      <c r="F2278" s="15" t="s">
        <v>41</v>
      </c>
      <c r="G2278" s="14" t="str">
        <f aca="false">IF(I2278&lt;p_local,"Local → page infra",IF(H2278&gt;=p_ph1,"Phase 1",IF(H2278&gt;=p_ph2,"Phase 2","Phase 3")))</f>
        <v>Phase 2</v>
      </c>
      <c r="H2278" s="14" t="n">
        <f aca="false">IF(I2278&lt;p_local,0,IF(C2278="Aéroport → Aéroport",p_pts_plein,IF(Y2278&gt;0,IF(I2278&lt;=Y2278,p_pts_plein,IF(I2278&lt;=p_mult2*Y2278,p_pts_moyen,p_pts_r3)),IF(I2278&gt;=p_vv_min,p_pts_plein,IF(I2278&gt;=p_vv_moy,p_pts_moyen,p_pts_court))))+IF(INDEX(10_Lieux!$D:$D,U2278)=1,p_prio1,p_prio2)+IF(INDEX(10_Lieux!$D:$D,V2278)=1,p_prio1,p_prio2)+IF(K2278="Oui",p_tf,0)+p_hub*((INDEX(10_Lieux!$H:$H,U2278)="Hub")+(INDEX(10_Lieux!$H:$H,V2278)="Hub"))+IF(OR(INDEX(10_Lieux!$H:$H,U2278)="Premium",INDEX(10_Lieux!$H:$H,V2278)="Premium"),p_prem,0))</f>
        <v>75</v>
      </c>
      <c r="I2278" s="14" t="n">
        <f aca="false">ROUND(W2278*p_facteur,0)</f>
        <v>106</v>
      </c>
      <c r="J2278" s="14" t="str">
        <f aca="false">IF(X2278&lt;60,X2278&amp;" min",INT(X2278/60)&amp;" h"&amp;IF(MOD(X2278,60)=0,""," "&amp;TEXT(MOD(X2278,60),"00")))</f>
        <v>1 h</v>
      </c>
      <c r="K2278" s="14" t="str">
        <f aca="false">IF(S2278&lt;&gt;T2278,"Oui","Non")</f>
        <v>Non</v>
      </c>
      <c r="L2278" s="14" t="str">
        <f aca="false">IF(AND(INDEX(10_Lieux!$B:$B,U2278)="Ville",INDEX(10_Lieux!$B:$B,V2278)="Ville"),"/chauffeur-prive/"&amp;INDEX(10_Lieux!$E:$E,U2278)&amp;"-"&amp;INDEX(10_Lieux!$E:$E,V2278)&amp;"/","/chauffeur-prive/"&amp;INDEX(10_Lieux!$E:$E,U2278)&amp;"/"&amp;INDEX(10_Lieux!$E:$E,V2278)&amp;"/")</f>
        <v>/chauffeur-prive/geneve-verbier/</v>
      </c>
      <c r="M2278" s="14" t="str">
        <f aca="false">IFERROR(INDEX($L:$L,MATCH(B2278&amp;"|"&amp;A2278,$Z:$Z,0)),"—")</f>
        <v>/chauffeur-prive/verbier-geneve/</v>
      </c>
      <c r="N2278" s="14" t="str">
        <f aca="false">IF(LEN("Chauffeur privé "&amp;INDEX(10_Lieux!$J:$J,U2278)&amp;" → "&amp;INDEX(10_Lieux!$J:$J,V2278)&amp;" | 24h/24")&gt;60,"Chauffeur privé "&amp;INDEX(10_Lieux!$J:$J,U2278)&amp;" → "&amp;INDEX(10_Lieux!$J:$J,V2278),"Chauffeur privé "&amp;INDEX(10_Lieux!$J:$J,U2278)&amp;" → "&amp;INDEX(10_Lieux!$J:$J,V2278)&amp;" | 24h/24")</f>
        <v>Chauffeur privé Genève → Verbier | 24h/24</v>
      </c>
      <c r="O2278" s="14" t="n">
        <f aca="false">LEN(N2278)</f>
        <v>41</v>
      </c>
      <c r="P2278" s="14" t="str">
        <f aca="false">"Chauffeur privé "&amp;INDEX(10_Lieux!$K:$K,U2278)&amp;" vers "&amp;INDEX(10_Lieux!$L:$L,V2278)</f>
        <v>Chauffeur privé de Genève vers Verbier</v>
      </c>
      <c r="Q2278" s="14" t="str">
        <f aca="false">"Chauffeur privé "&amp;INDEX(10_Lieux!$K:$K,U2278)&amp;" vers "&amp;INDEX(10_Lieux!$L:$L,V2278)&amp;" : env. "&amp;I2278&amp;" km, "&amp;J2278&amp;" de route. Devis personnalisé, standard 24h/24 et 7j/7."</f>
        <v>Chauffeur privé de Genève vers Verbier : env. 106 km, 1 h de route. Devis personnalisé, standard 24h/24 et 7j/7.</v>
      </c>
      <c r="R2278" s="14" t="n">
        <f aca="false">LEN(Q2278)</f>
        <v>112</v>
      </c>
      <c r="S2278" s="14" t="str">
        <f aca="false">INDEX(10_Lieux!$C:$C,U2278)</f>
        <v>Suisse</v>
      </c>
      <c r="T2278" s="14" t="str">
        <f aca="false">INDEX(10_Lieux!$C:$C,V2278)</f>
        <v>Suisse</v>
      </c>
      <c r="U2278" s="14" t="n">
        <f aca="false">MATCH(A2278,10_Lieux!$A:$A,0)</f>
        <v>111</v>
      </c>
      <c r="V2278" s="14" t="n">
        <f aca="false">MATCH(B2278,10_Lieux!$A:$A,0)</f>
        <v>116</v>
      </c>
      <c r="W2278" s="14" t="n">
        <f aca="false">ROUND(6371*2*ASIN(SQRT(SIN(RADIANS(INDEX(10_Lieux!$F:$F,V2278)-INDEX(10_Lieux!$F:$F,U2278))/2)^2+COS(RADIANS(INDEX(10_Lieux!$F:$F,U2278)))*COS(RADIANS(INDEX(10_Lieux!$F:$F,V2278)))*SIN(RADIANS(INDEX(10_Lieux!$G:$G,V2278)-INDEX(10_Lieux!$G:$G,U2278))/2)^2)),1)</f>
        <v>84.4</v>
      </c>
      <c r="X2278" s="14" t="n">
        <f aca="false">ROUND(I2278/IF(I2278&lt;p_seuil_vitesse,p_vit_lente,p_vit_rapide)*60/15,0)*15</f>
        <v>60</v>
      </c>
      <c r="Y2278" s="14" t="n">
        <f aca="false">MAX(IF(INDEX(10_Lieux!$B:$B,U2278)&lt;&gt;"Ville",INDEX(10_Lieux!$I:$I,U2278),0),IF(INDEX(10_Lieux!$B:$B,V2278)&lt;&gt;"Ville",INDEX(10_Lieux!$I:$I,V2278),0))</f>
        <v>0</v>
      </c>
      <c r="Z2278" s="14" t="str">
        <f aca="false">A2278&amp;"|"&amp;B2278</f>
        <v>Genève|Verbier</v>
      </c>
      <c r="AA2278" s="14" t="str">
        <f aca="false">IF(I2278&lt;p_local,"Local",IF(I2278&lt;p_vv_min,"Courte distance",IF(I2278&lt;p_tres_long,"Longue distance","Très longue distance")))</f>
        <v>Longue distance</v>
      </c>
    </row>
    <row r="2279" customFormat="false" ht="15" hidden="false" customHeight="true" outlineLevel="0" collapsed="false">
      <c r="A2279" s="14" t="s">
        <v>2454</v>
      </c>
      <c r="B2279" s="14" t="s">
        <v>152</v>
      </c>
      <c r="C2279" s="14" t="s">
        <v>33</v>
      </c>
      <c r="D2279" s="14" t="s">
        <v>2394</v>
      </c>
      <c r="E2279" s="14" t="s">
        <v>2468</v>
      </c>
      <c r="F2279" s="15" t="s">
        <v>41</v>
      </c>
      <c r="G2279" s="14" t="str">
        <f aca="false">IF(I2279&lt;p_local,"Local → page infra",IF(H2279&gt;=p_ph1,"Phase 1",IF(H2279&gt;=p_ph2,"Phase 2","Phase 3")))</f>
        <v>Phase 2</v>
      </c>
      <c r="H2279" s="14" t="n">
        <f aca="false">IF(I2279&lt;p_local,0,IF(C2279="Aéroport → Aéroport",p_pts_plein,IF(Y2279&gt;0,IF(I2279&lt;=Y2279,p_pts_plein,IF(I2279&lt;=p_mult2*Y2279,p_pts_moyen,p_pts_r3)),IF(I2279&gt;=p_vv_min,p_pts_plein,IF(I2279&gt;=p_vv_moy,p_pts_moyen,p_pts_court))))+IF(INDEX(10_Lieux!$D:$D,U2279)=1,p_prio1,p_prio2)+IF(INDEX(10_Lieux!$D:$D,V2279)=1,p_prio1,p_prio2)+IF(K2279="Oui",p_tf,0)+p_hub*((INDEX(10_Lieux!$H:$H,U2279)="Hub")+(INDEX(10_Lieux!$H:$H,V2279)="Hub"))+IF(OR(INDEX(10_Lieux!$H:$H,U2279)="Premium",INDEX(10_Lieux!$H:$H,V2279)="Premium"),p_prem,0))</f>
        <v>75</v>
      </c>
      <c r="I2279" s="14" t="n">
        <f aca="false">ROUND(W2279*p_facteur,0)</f>
        <v>106</v>
      </c>
      <c r="J2279" s="14" t="str">
        <f aca="false">IF(X2279&lt;60,X2279&amp;" min",INT(X2279/60)&amp;" h"&amp;IF(MOD(X2279,60)=0,""," "&amp;TEXT(MOD(X2279,60),"00")))</f>
        <v>1 h</v>
      </c>
      <c r="K2279" s="14" t="str">
        <f aca="false">IF(S2279&lt;&gt;T2279,"Oui","Non")</f>
        <v>Non</v>
      </c>
      <c r="L2279" s="14" t="str">
        <f aca="false">IF(AND(INDEX(10_Lieux!$B:$B,U2279)="Ville",INDEX(10_Lieux!$B:$B,V2279)="Ville"),"/chauffeur-prive/"&amp;INDEX(10_Lieux!$E:$E,U2279)&amp;"-"&amp;INDEX(10_Lieux!$E:$E,V2279)&amp;"/","/chauffeur-prive/"&amp;INDEX(10_Lieux!$E:$E,U2279)&amp;"/"&amp;INDEX(10_Lieux!$E:$E,V2279)&amp;"/")</f>
        <v>/chauffeur-prive/verbier-geneve/</v>
      </c>
      <c r="M2279" s="14" t="str">
        <f aca="false">IFERROR(INDEX($L:$L,MATCH(B2279&amp;"|"&amp;A2279,$Z:$Z,0)),"—")</f>
        <v>/chauffeur-prive/geneve-verbier/</v>
      </c>
      <c r="N2279" s="14" t="str">
        <f aca="false">IF(LEN("Chauffeur privé "&amp;INDEX(10_Lieux!$J:$J,U2279)&amp;" → "&amp;INDEX(10_Lieux!$J:$J,V2279)&amp;" | 24h/24")&gt;60,"Chauffeur privé "&amp;INDEX(10_Lieux!$J:$J,U2279)&amp;" → "&amp;INDEX(10_Lieux!$J:$J,V2279),"Chauffeur privé "&amp;INDEX(10_Lieux!$J:$J,U2279)&amp;" → "&amp;INDEX(10_Lieux!$J:$J,V2279)&amp;" | 24h/24")</f>
        <v>Chauffeur privé Verbier → Genève | 24h/24</v>
      </c>
      <c r="O2279" s="14" t="n">
        <f aca="false">LEN(N2279)</f>
        <v>41</v>
      </c>
      <c r="P2279" s="14" t="str">
        <f aca="false">"Chauffeur privé "&amp;INDEX(10_Lieux!$K:$K,U2279)&amp;" vers "&amp;INDEX(10_Lieux!$L:$L,V2279)</f>
        <v>Chauffeur privé de Verbier vers Genève</v>
      </c>
      <c r="Q2279" s="14" t="str">
        <f aca="false">"Chauffeur privé "&amp;INDEX(10_Lieux!$K:$K,U2279)&amp;" vers "&amp;INDEX(10_Lieux!$L:$L,V2279)&amp;" : env. "&amp;I2279&amp;" km, "&amp;J2279&amp;" de route. Devis personnalisé, standard 24h/24 et 7j/7."</f>
        <v>Chauffeur privé de Verbier vers Genève : env. 106 km, 1 h de route. Devis personnalisé, standard 24h/24 et 7j/7.</v>
      </c>
      <c r="R2279" s="14" t="n">
        <f aca="false">LEN(Q2279)</f>
        <v>112</v>
      </c>
      <c r="S2279" s="14" t="str">
        <f aca="false">INDEX(10_Lieux!$C:$C,U2279)</f>
        <v>Suisse</v>
      </c>
      <c r="T2279" s="14" t="str">
        <f aca="false">INDEX(10_Lieux!$C:$C,V2279)</f>
        <v>Suisse</v>
      </c>
      <c r="U2279" s="14" t="n">
        <f aca="false">MATCH(A2279,10_Lieux!$A:$A,0)</f>
        <v>116</v>
      </c>
      <c r="V2279" s="14" t="n">
        <f aca="false">MATCH(B2279,10_Lieux!$A:$A,0)</f>
        <v>111</v>
      </c>
      <c r="W2279" s="14" t="n">
        <f aca="false">ROUND(6371*2*ASIN(SQRT(SIN(RADIANS(INDEX(10_Lieux!$F:$F,V2279)-INDEX(10_Lieux!$F:$F,U2279))/2)^2+COS(RADIANS(INDEX(10_Lieux!$F:$F,U2279)))*COS(RADIANS(INDEX(10_Lieux!$F:$F,V2279)))*SIN(RADIANS(INDEX(10_Lieux!$G:$G,V2279)-INDEX(10_Lieux!$G:$G,U2279))/2)^2)),1)</f>
        <v>84.4</v>
      </c>
      <c r="X2279" s="14" t="n">
        <f aca="false">ROUND(I2279/IF(I2279&lt;p_seuil_vitesse,p_vit_lente,p_vit_rapide)*60/15,0)*15</f>
        <v>60</v>
      </c>
      <c r="Y2279" s="14" t="n">
        <f aca="false">MAX(IF(INDEX(10_Lieux!$B:$B,U2279)&lt;&gt;"Ville",INDEX(10_Lieux!$I:$I,U2279),0),IF(INDEX(10_Lieux!$B:$B,V2279)&lt;&gt;"Ville",INDEX(10_Lieux!$I:$I,V2279),0))</f>
        <v>0</v>
      </c>
      <c r="Z2279" s="14" t="str">
        <f aca="false">A2279&amp;"|"&amp;B2279</f>
        <v>Verbier|Genève</v>
      </c>
      <c r="AA2279" s="14" t="str">
        <f aca="false">IF(I2279&lt;p_local,"Local",IF(I2279&lt;p_vv_min,"Courte distance",IF(I2279&lt;p_tres_long,"Longue distance","Très longue distance")))</f>
        <v>Longue distance</v>
      </c>
    </row>
    <row r="2280" customFormat="false" ht="15" hidden="false" customHeight="true" outlineLevel="0" collapsed="false">
      <c r="A2280" s="14" t="s">
        <v>2164</v>
      </c>
      <c r="B2280" s="14" t="s">
        <v>2469</v>
      </c>
      <c r="C2280" s="14" t="s">
        <v>34</v>
      </c>
      <c r="D2280" s="14" t="s">
        <v>2394</v>
      </c>
      <c r="E2280" s="14" t="s">
        <v>2470</v>
      </c>
      <c r="F2280" s="15" t="s">
        <v>41</v>
      </c>
      <c r="G2280" s="14" t="str">
        <f aca="false">IF(I2280&lt;p_local,"Local → page infra",IF(H2280&gt;=p_ph1,"Phase 1",IF(H2280&gt;=p_ph2,"Phase 2","Phase 3")))</f>
        <v>Phase 2</v>
      </c>
      <c r="H2280" s="14" t="n">
        <f aca="false">IF(I2280&lt;p_local,0,IF(C2280="Aéroport → Aéroport",p_pts_plein,IF(Y2280&gt;0,IF(I2280&lt;=Y2280,p_pts_plein,IF(I2280&lt;=p_mult2*Y2280,p_pts_moyen,p_pts_r3)),IF(I2280&gt;=p_vv_min,p_pts_plein,IF(I2280&gt;=p_vv_moy,p_pts_moyen,p_pts_court))))+IF(INDEX(10_Lieux!$D:$D,U2280)=1,p_prio1,p_prio2)+IF(INDEX(10_Lieux!$D:$D,V2280)=1,p_prio1,p_prio2)+IF(K2280="Oui",p_tf,0)+p_hub*((INDEX(10_Lieux!$H:$H,U2280)="Hub")+(INDEX(10_Lieux!$H:$H,V2280)="Hub"))+IF(OR(INDEX(10_Lieux!$H:$H,U2280)="Premium",INDEX(10_Lieux!$H:$H,V2280)="Premium"),p_prem,0))</f>
        <v>75</v>
      </c>
      <c r="I2280" s="14" t="n">
        <f aca="false">ROUND(W2280*p_facteur,0)</f>
        <v>132</v>
      </c>
      <c r="J2280" s="14" t="str">
        <f aca="false">IF(X2280&lt;60,X2280&amp;" min",INT(X2280/60)&amp;" h"&amp;IF(MOD(X2280,60)=0,""," "&amp;TEXT(MOD(X2280,60),"00")))</f>
        <v>1 h 30</v>
      </c>
      <c r="K2280" s="14" t="str">
        <f aca="false">IF(S2280&lt;&gt;T2280,"Oui","Non")</f>
        <v>Non</v>
      </c>
      <c r="L2280" s="14" t="str">
        <f aca="false">IF(AND(INDEX(10_Lieux!$B:$B,U2280)="Ville",INDEX(10_Lieux!$B:$B,V2280)="Ville"),"/chauffeur-prive/"&amp;INDEX(10_Lieux!$E:$E,U2280)&amp;"-"&amp;INDEX(10_Lieux!$E:$E,V2280)&amp;"/","/chauffeur-prive/"&amp;INDEX(10_Lieux!$E:$E,U2280)&amp;"/"&amp;INDEX(10_Lieux!$E:$E,V2280)&amp;"/")</f>
        <v>/chauffeur-prive/aeroport-geneve/crans-montana/</v>
      </c>
      <c r="M2280" s="14" t="str">
        <f aca="false">IFERROR(INDEX($L:$L,MATCH(B2280&amp;"|"&amp;A2280,$Z:$Z,0)),"—")</f>
        <v>/chauffeur-prive/crans-montana/aeroport-geneve/</v>
      </c>
      <c r="N2280" s="14" t="str">
        <f aca="false">IF(LEN("Chauffeur privé "&amp;INDEX(10_Lieux!$J:$J,U2280)&amp;" → "&amp;INDEX(10_Lieux!$J:$J,V2280)&amp;" | 24h/24")&gt;60,"Chauffeur privé "&amp;INDEX(10_Lieux!$J:$J,U2280)&amp;" → "&amp;INDEX(10_Lieux!$J:$J,V2280),"Chauffeur privé "&amp;INDEX(10_Lieux!$J:$J,U2280)&amp;" → "&amp;INDEX(10_Lieux!$J:$J,V2280)&amp;" | 24h/24")</f>
        <v>Chauffeur privé Aéroport de Genève → Crans-Montana | 24h/24</v>
      </c>
      <c r="O2280" s="14" t="n">
        <f aca="false">LEN(N2280)</f>
        <v>59</v>
      </c>
      <c r="P2280" s="14" t="str">
        <f aca="false">"Chauffeur privé "&amp;INDEX(10_Lieux!$K:$K,U2280)&amp;" vers "&amp;INDEX(10_Lieux!$L:$L,V2280)</f>
        <v>Chauffeur privé de l'aéroport de Genève vers Crans-Montana</v>
      </c>
      <c r="Q2280" s="14" t="str">
        <f aca="false">"Chauffeur privé "&amp;INDEX(10_Lieux!$K:$K,U2280)&amp;" vers "&amp;INDEX(10_Lieux!$L:$L,V2280)&amp;" : env. "&amp;I2280&amp;" km, "&amp;J2280&amp;" de route. Devis personnalisé, standard 24h/24 et 7j/7."</f>
        <v>Chauffeur privé de l'aéroport de Genève vers Crans-Montana : env. 132 km, 1 h 30 de route. Devis personnalisé, standard 24h/24 et 7j/7.</v>
      </c>
      <c r="R2280" s="14" t="n">
        <f aca="false">LEN(Q2280)</f>
        <v>135</v>
      </c>
      <c r="S2280" s="14" t="str">
        <f aca="false">INDEX(10_Lieux!$C:$C,U2280)</f>
        <v>Suisse</v>
      </c>
      <c r="T2280" s="14" t="str">
        <f aca="false">INDEX(10_Lieux!$C:$C,V2280)</f>
        <v>Suisse</v>
      </c>
      <c r="U2280" s="14" t="n">
        <f aca="false">MATCH(A2280,10_Lieux!$A:$A,0)</f>
        <v>182</v>
      </c>
      <c r="V2280" s="14" t="n">
        <f aca="false">MATCH(B2280,10_Lieux!$A:$A,0)</f>
        <v>117</v>
      </c>
      <c r="W2280" s="14" t="n">
        <f aca="false">ROUND(6371*2*ASIN(SQRT(SIN(RADIANS(INDEX(10_Lieux!$F:$F,V2280)-INDEX(10_Lieux!$F:$F,U2280))/2)^2+COS(RADIANS(INDEX(10_Lieux!$F:$F,U2280)))*COS(RADIANS(INDEX(10_Lieux!$F:$F,V2280)))*SIN(RADIANS(INDEX(10_Lieux!$G:$G,V2280)-INDEX(10_Lieux!$G:$G,U2280))/2)^2)),1)</f>
        <v>105.8</v>
      </c>
      <c r="X2280" s="14" t="n">
        <f aca="false">ROUND(I2280/IF(I2280&lt;p_seuil_vitesse,p_vit_lente,p_vit_rapide)*60/15,0)*15</f>
        <v>90</v>
      </c>
      <c r="Y2280" s="14" t="n">
        <f aca="false">MAX(IF(INDEX(10_Lieux!$B:$B,U2280)&lt;&gt;"Ville",INDEX(10_Lieux!$I:$I,U2280),0),IF(INDEX(10_Lieux!$B:$B,V2280)&lt;&gt;"Ville",INDEX(10_Lieux!$I:$I,V2280),0))</f>
        <v>500</v>
      </c>
      <c r="Z2280" s="14" t="str">
        <f aca="false">A2280&amp;"|"&amp;B2280</f>
        <v>Genève Aéroport|Crans-Montana</v>
      </c>
      <c r="AA2280" s="14" t="str">
        <f aca="false">IF(I2280&lt;p_local,"Local",IF(I2280&lt;p_vv_min,"Courte distance",IF(I2280&lt;p_tres_long,"Longue distance","Très longue distance")))</f>
        <v>Longue distance</v>
      </c>
    </row>
    <row r="2281" customFormat="false" ht="15" hidden="false" customHeight="true" outlineLevel="0" collapsed="false">
      <c r="A2281" s="14" t="s">
        <v>2469</v>
      </c>
      <c r="B2281" s="14" t="s">
        <v>2164</v>
      </c>
      <c r="C2281" s="14" t="s">
        <v>35</v>
      </c>
      <c r="D2281" s="14" t="s">
        <v>2394</v>
      </c>
      <c r="E2281" s="14" t="s">
        <v>2471</v>
      </c>
      <c r="F2281" s="15" t="s">
        <v>41</v>
      </c>
      <c r="G2281" s="14" t="str">
        <f aca="false">IF(I2281&lt;p_local,"Local → page infra",IF(H2281&gt;=p_ph1,"Phase 1",IF(H2281&gt;=p_ph2,"Phase 2","Phase 3")))</f>
        <v>Phase 2</v>
      </c>
      <c r="H2281" s="14" t="n">
        <f aca="false">IF(I2281&lt;p_local,0,IF(C2281="Aéroport → Aéroport",p_pts_plein,IF(Y2281&gt;0,IF(I2281&lt;=Y2281,p_pts_plein,IF(I2281&lt;=p_mult2*Y2281,p_pts_moyen,p_pts_r3)),IF(I2281&gt;=p_vv_min,p_pts_plein,IF(I2281&gt;=p_vv_moy,p_pts_moyen,p_pts_court))))+IF(INDEX(10_Lieux!$D:$D,U2281)=1,p_prio1,p_prio2)+IF(INDEX(10_Lieux!$D:$D,V2281)=1,p_prio1,p_prio2)+IF(K2281="Oui",p_tf,0)+p_hub*((INDEX(10_Lieux!$H:$H,U2281)="Hub")+(INDEX(10_Lieux!$H:$H,V2281)="Hub"))+IF(OR(INDEX(10_Lieux!$H:$H,U2281)="Premium",INDEX(10_Lieux!$H:$H,V2281)="Premium"),p_prem,0))</f>
        <v>75</v>
      </c>
      <c r="I2281" s="14" t="n">
        <f aca="false">ROUND(W2281*p_facteur,0)</f>
        <v>132</v>
      </c>
      <c r="J2281" s="14" t="str">
        <f aca="false">IF(X2281&lt;60,X2281&amp;" min",INT(X2281/60)&amp;" h"&amp;IF(MOD(X2281,60)=0,""," "&amp;TEXT(MOD(X2281,60),"00")))</f>
        <v>1 h 30</v>
      </c>
      <c r="K2281" s="14" t="str">
        <f aca="false">IF(S2281&lt;&gt;T2281,"Oui","Non")</f>
        <v>Non</v>
      </c>
      <c r="L2281" s="14" t="str">
        <f aca="false">IF(AND(INDEX(10_Lieux!$B:$B,U2281)="Ville",INDEX(10_Lieux!$B:$B,V2281)="Ville"),"/chauffeur-prive/"&amp;INDEX(10_Lieux!$E:$E,U2281)&amp;"-"&amp;INDEX(10_Lieux!$E:$E,V2281)&amp;"/","/chauffeur-prive/"&amp;INDEX(10_Lieux!$E:$E,U2281)&amp;"/"&amp;INDEX(10_Lieux!$E:$E,V2281)&amp;"/")</f>
        <v>/chauffeur-prive/crans-montana/aeroport-geneve/</v>
      </c>
      <c r="M2281" s="14" t="str">
        <f aca="false">IFERROR(INDEX($L:$L,MATCH(B2281&amp;"|"&amp;A2281,$Z:$Z,0)),"—")</f>
        <v>/chauffeur-prive/aeroport-geneve/crans-montana/</v>
      </c>
      <c r="N2281" s="14" t="str">
        <f aca="false">IF(LEN("Chauffeur privé "&amp;INDEX(10_Lieux!$J:$J,U2281)&amp;" → "&amp;INDEX(10_Lieux!$J:$J,V2281)&amp;" | 24h/24")&gt;60,"Chauffeur privé "&amp;INDEX(10_Lieux!$J:$J,U2281)&amp;" → "&amp;INDEX(10_Lieux!$J:$J,V2281),"Chauffeur privé "&amp;INDEX(10_Lieux!$J:$J,U2281)&amp;" → "&amp;INDEX(10_Lieux!$J:$J,V2281)&amp;" | 24h/24")</f>
        <v>Chauffeur privé Crans-Montana → Aéroport de Genève | 24h/24</v>
      </c>
      <c r="O2281" s="14" t="n">
        <f aca="false">LEN(N2281)</f>
        <v>59</v>
      </c>
      <c r="P2281" s="14" t="str">
        <f aca="false">"Chauffeur privé "&amp;INDEX(10_Lieux!$K:$K,U2281)&amp;" vers "&amp;INDEX(10_Lieux!$L:$L,V2281)</f>
        <v>Chauffeur privé de Crans-Montana vers l'aéroport de Genève</v>
      </c>
      <c r="Q2281" s="14" t="str">
        <f aca="false">"Chauffeur privé "&amp;INDEX(10_Lieux!$K:$K,U2281)&amp;" vers "&amp;INDEX(10_Lieux!$L:$L,V2281)&amp;" : env. "&amp;I2281&amp;" km, "&amp;J2281&amp;" de route. Devis personnalisé, standard 24h/24 et 7j/7."</f>
        <v>Chauffeur privé de Crans-Montana vers l'aéroport de Genève : env. 132 km, 1 h 30 de route. Devis personnalisé, standard 24h/24 et 7j/7.</v>
      </c>
      <c r="R2281" s="14" t="n">
        <f aca="false">LEN(Q2281)</f>
        <v>135</v>
      </c>
      <c r="S2281" s="14" t="str">
        <f aca="false">INDEX(10_Lieux!$C:$C,U2281)</f>
        <v>Suisse</v>
      </c>
      <c r="T2281" s="14" t="str">
        <f aca="false">INDEX(10_Lieux!$C:$C,V2281)</f>
        <v>Suisse</v>
      </c>
      <c r="U2281" s="14" t="n">
        <f aca="false">MATCH(A2281,10_Lieux!$A:$A,0)</f>
        <v>117</v>
      </c>
      <c r="V2281" s="14" t="n">
        <f aca="false">MATCH(B2281,10_Lieux!$A:$A,0)</f>
        <v>182</v>
      </c>
      <c r="W2281" s="14" t="n">
        <f aca="false">ROUND(6371*2*ASIN(SQRT(SIN(RADIANS(INDEX(10_Lieux!$F:$F,V2281)-INDEX(10_Lieux!$F:$F,U2281))/2)^2+COS(RADIANS(INDEX(10_Lieux!$F:$F,U2281)))*COS(RADIANS(INDEX(10_Lieux!$F:$F,V2281)))*SIN(RADIANS(INDEX(10_Lieux!$G:$G,V2281)-INDEX(10_Lieux!$G:$G,U2281))/2)^2)),1)</f>
        <v>105.8</v>
      </c>
      <c r="X2281" s="14" t="n">
        <f aca="false">ROUND(I2281/IF(I2281&lt;p_seuil_vitesse,p_vit_lente,p_vit_rapide)*60/15,0)*15</f>
        <v>90</v>
      </c>
      <c r="Y2281" s="14" t="n">
        <f aca="false">MAX(IF(INDEX(10_Lieux!$B:$B,U2281)&lt;&gt;"Ville",INDEX(10_Lieux!$I:$I,U2281),0),IF(INDEX(10_Lieux!$B:$B,V2281)&lt;&gt;"Ville",INDEX(10_Lieux!$I:$I,V2281),0))</f>
        <v>500</v>
      </c>
      <c r="Z2281" s="14" t="str">
        <f aca="false">A2281&amp;"|"&amp;B2281</f>
        <v>Crans-Montana|Genève Aéroport</v>
      </c>
      <c r="AA2281" s="14" t="str">
        <f aca="false">IF(I2281&lt;p_local,"Local",IF(I2281&lt;p_vv_min,"Courte distance",IF(I2281&lt;p_tres_long,"Longue distance","Très longue distance")))</f>
        <v>Longue distance</v>
      </c>
    </row>
    <row r="2282" customFormat="false" ht="15" hidden="false" customHeight="true" outlineLevel="0" collapsed="false">
      <c r="A2282" s="14" t="s">
        <v>788</v>
      </c>
      <c r="B2282" s="14" t="s">
        <v>2469</v>
      </c>
      <c r="C2282" s="14" t="s">
        <v>34</v>
      </c>
      <c r="D2282" s="14" t="s">
        <v>2394</v>
      </c>
      <c r="E2282" s="14" t="s">
        <v>2472</v>
      </c>
      <c r="F2282" s="15" t="s">
        <v>41</v>
      </c>
      <c r="G2282" s="14" t="str">
        <f aca="false">IF(I2282&lt;p_local,"Local → page infra",IF(H2282&gt;=p_ph1,"Phase 1",IF(H2282&gt;=p_ph2,"Phase 2","Phase 3")))</f>
        <v>Phase 1</v>
      </c>
      <c r="H2282" s="14" t="n">
        <f aca="false">IF(I2282&lt;p_local,0,IF(C2282="Aéroport → Aéroport",p_pts_plein,IF(Y2282&gt;0,IF(I2282&lt;=Y2282,p_pts_plein,IF(I2282&lt;=p_mult2*Y2282,p_pts_moyen,p_pts_r3)),IF(I2282&gt;=p_vv_min,p_pts_plein,IF(I2282&gt;=p_vv_moy,p_pts_moyen,p_pts_court))))+IF(INDEX(10_Lieux!$D:$D,U2282)=1,p_prio1,p_prio2)+IF(INDEX(10_Lieux!$D:$D,V2282)=1,p_prio1,p_prio2)+IF(K2282="Oui",p_tf,0)+p_hub*((INDEX(10_Lieux!$H:$H,U2282)="Hub")+(INDEX(10_Lieux!$H:$H,V2282)="Hub"))+IF(OR(INDEX(10_Lieux!$H:$H,U2282)="Premium",INDEX(10_Lieux!$H:$H,V2282)="Premium"),p_prem,0))</f>
        <v>85</v>
      </c>
      <c r="I2282" s="14" t="n">
        <f aca="false">ROUND(W2282*p_facteur,0)</f>
        <v>246</v>
      </c>
      <c r="J2282" s="14" t="str">
        <f aca="false">IF(X2282&lt;60,X2282&amp;" min",INT(X2282/60)&amp;" h"&amp;IF(MOD(X2282,60)=0,""," "&amp;TEXT(MOD(X2282,60),"00")))</f>
        <v>2 h 30</v>
      </c>
      <c r="K2282" s="14" t="str">
        <f aca="false">IF(S2282&lt;&gt;T2282,"Oui","Non")</f>
        <v>Oui</v>
      </c>
      <c r="L2282" s="14" t="str">
        <f aca="false">IF(AND(INDEX(10_Lieux!$B:$B,U2282)="Ville",INDEX(10_Lieux!$B:$B,V2282)="Ville"),"/chauffeur-prive/"&amp;INDEX(10_Lieux!$E:$E,U2282)&amp;"-"&amp;INDEX(10_Lieux!$E:$E,V2282)&amp;"/","/chauffeur-prive/"&amp;INDEX(10_Lieux!$E:$E,U2282)&amp;"/"&amp;INDEX(10_Lieux!$E:$E,V2282)&amp;"/")</f>
        <v>/chauffeur-prive/aeroport-lyon-saint-exupery/crans-montana/</v>
      </c>
      <c r="M2282" s="14" t="str">
        <f aca="false">IFERROR(INDEX($L:$L,MATCH(B2282&amp;"|"&amp;A2282,$Z:$Z,0)),"—")</f>
        <v>/chauffeur-prive/crans-montana/aeroport-lyon-saint-exupery/</v>
      </c>
      <c r="N2282" s="14" t="str">
        <f aca="false">IF(LEN("Chauffeur privé "&amp;INDEX(10_Lieux!$J:$J,U2282)&amp;" → "&amp;INDEX(10_Lieux!$J:$J,V2282)&amp;" | 24h/24")&gt;60,"Chauffeur privé "&amp;INDEX(10_Lieux!$J:$J,U2282)&amp;" → "&amp;INDEX(10_Lieux!$J:$J,V2282),"Chauffeur privé "&amp;INDEX(10_Lieux!$J:$J,U2282)&amp;" → "&amp;INDEX(10_Lieux!$J:$J,V2282)&amp;" | 24h/24")</f>
        <v>Chauffeur privé Aéroport Lyon-Saint-Exupéry → Crans-Montana</v>
      </c>
      <c r="O2282" s="14" t="n">
        <f aca="false">LEN(N2282)</f>
        <v>59</v>
      </c>
      <c r="P2282" s="14" t="str">
        <f aca="false">"Chauffeur privé "&amp;INDEX(10_Lieux!$K:$K,U2282)&amp;" vers "&amp;INDEX(10_Lieux!$L:$L,V2282)</f>
        <v>Chauffeur privé de l'aéroport Lyon-Saint-Exupéry vers Crans-Montana</v>
      </c>
      <c r="Q2282" s="14" t="str">
        <f aca="false">"Chauffeur privé "&amp;INDEX(10_Lieux!$K:$K,U2282)&amp;" vers "&amp;INDEX(10_Lieux!$L:$L,V2282)&amp;" : env. "&amp;I2282&amp;" km, "&amp;J2282&amp;" de route. Devis personnalisé, standard 24h/24 et 7j/7."</f>
        <v>Chauffeur privé de l'aéroport Lyon-Saint-Exupéry vers Crans-Montana : env. 246 km, 2 h 30 de route. Devis personnalisé, standard 24h/24 et 7j/7.</v>
      </c>
      <c r="R2282" s="14" t="n">
        <f aca="false">LEN(Q2282)</f>
        <v>144</v>
      </c>
      <c r="S2282" s="14" t="str">
        <f aca="false">INDEX(10_Lieux!$C:$C,U2282)</f>
        <v>France</v>
      </c>
      <c r="T2282" s="14" t="str">
        <f aca="false">INDEX(10_Lieux!$C:$C,V2282)</f>
        <v>Suisse</v>
      </c>
      <c r="U2282" s="14" t="n">
        <f aca="false">MATCH(A2282,10_Lieux!$A:$A,0)</f>
        <v>136</v>
      </c>
      <c r="V2282" s="14" t="n">
        <f aca="false">MATCH(B2282,10_Lieux!$A:$A,0)</f>
        <v>117</v>
      </c>
      <c r="W2282" s="14" t="n">
        <f aca="false">ROUND(6371*2*ASIN(SQRT(SIN(RADIANS(INDEX(10_Lieux!$F:$F,V2282)-INDEX(10_Lieux!$F:$F,U2282))/2)^2+COS(RADIANS(INDEX(10_Lieux!$F:$F,U2282)))*COS(RADIANS(INDEX(10_Lieux!$F:$F,V2282)))*SIN(RADIANS(INDEX(10_Lieux!$G:$G,V2282)-INDEX(10_Lieux!$G:$G,U2282))/2)^2)),1)</f>
        <v>196.4</v>
      </c>
      <c r="X2282" s="14" t="n">
        <f aca="false">ROUND(I2282/IF(I2282&lt;p_seuil_vitesse,p_vit_lente,p_vit_rapide)*60/15,0)*15</f>
        <v>150</v>
      </c>
      <c r="Y2282" s="14" t="n">
        <f aca="false">MAX(IF(INDEX(10_Lieux!$B:$B,U2282)&lt;&gt;"Ville",INDEX(10_Lieux!$I:$I,U2282),0),IF(INDEX(10_Lieux!$B:$B,V2282)&lt;&gt;"Ville",INDEX(10_Lieux!$I:$I,V2282),0))</f>
        <v>500</v>
      </c>
      <c r="Z2282" s="14" t="str">
        <f aca="false">A2282&amp;"|"&amp;B2282</f>
        <v>Lyon-Saint-Exupéry|Crans-Montana</v>
      </c>
      <c r="AA2282" s="14" t="str">
        <f aca="false">IF(I2282&lt;p_local,"Local",IF(I2282&lt;p_vv_min,"Courte distance",IF(I2282&lt;p_tres_long,"Longue distance","Très longue distance")))</f>
        <v>Longue distance</v>
      </c>
    </row>
    <row r="2283" customFormat="false" ht="15" hidden="false" customHeight="true" outlineLevel="0" collapsed="false">
      <c r="A2283" s="14" t="s">
        <v>2469</v>
      </c>
      <c r="B2283" s="14" t="s">
        <v>788</v>
      </c>
      <c r="C2283" s="14" t="s">
        <v>35</v>
      </c>
      <c r="D2283" s="14" t="s">
        <v>2394</v>
      </c>
      <c r="E2283" s="14" t="s">
        <v>2473</v>
      </c>
      <c r="F2283" s="15" t="s">
        <v>41</v>
      </c>
      <c r="G2283" s="14" t="str">
        <f aca="false">IF(I2283&lt;p_local,"Local → page infra",IF(H2283&gt;=p_ph1,"Phase 1",IF(H2283&gt;=p_ph2,"Phase 2","Phase 3")))</f>
        <v>Phase 1</v>
      </c>
      <c r="H2283" s="14" t="n">
        <f aca="false">IF(I2283&lt;p_local,0,IF(C2283="Aéroport → Aéroport",p_pts_plein,IF(Y2283&gt;0,IF(I2283&lt;=Y2283,p_pts_plein,IF(I2283&lt;=p_mult2*Y2283,p_pts_moyen,p_pts_r3)),IF(I2283&gt;=p_vv_min,p_pts_plein,IF(I2283&gt;=p_vv_moy,p_pts_moyen,p_pts_court))))+IF(INDEX(10_Lieux!$D:$D,U2283)=1,p_prio1,p_prio2)+IF(INDEX(10_Lieux!$D:$D,V2283)=1,p_prio1,p_prio2)+IF(K2283="Oui",p_tf,0)+p_hub*((INDEX(10_Lieux!$H:$H,U2283)="Hub")+(INDEX(10_Lieux!$H:$H,V2283)="Hub"))+IF(OR(INDEX(10_Lieux!$H:$H,U2283)="Premium",INDEX(10_Lieux!$H:$H,V2283)="Premium"),p_prem,0))</f>
        <v>85</v>
      </c>
      <c r="I2283" s="14" t="n">
        <f aca="false">ROUND(W2283*p_facteur,0)</f>
        <v>246</v>
      </c>
      <c r="J2283" s="14" t="str">
        <f aca="false">IF(X2283&lt;60,X2283&amp;" min",INT(X2283/60)&amp;" h"&amp;IF(MOD(X2283,60)=0,""," "&amp;TEXT(MOD(X2283,60),"00")))</f>
        <v>2 h 30</v>
      </c>
      <c r="K2283" s="14" t="str">
        <f aca="false">IF(S2283&lt;&gt;T2283,"Oui","Non")</f>
        <v>Oui</v>
      </c>
      <c r="L2283" s="14" t="str">
        <f aca="false">IF(AND(INDEX(10_Lieux!$B:$B,U2283)="Ville",INDEX(10_Lieux!$B:$B,V2283)="Ville"),"/chauffeur-prive/"&amp;INDEX(10_Lieux!$E:$E,U2283)&amp;"-"&amp;INDEX(10_Lieux!$E:$E,V2283)&amp;"/","/chauffeur-prive/"&amp;INDEX(10_Lieux!$E:$E,U2283)&amp;"/"&amp;INDEX(10_Lieux!$E:$E,V2283)&amp;"/")</f>
        <v>/chauffeur-prive/crans-montana/aeroport-lyon-saint-exupery/</v>
      </c>
      <c r="M2283" s="14" t="str">
        <f aca="false">IFERROR(INDEX($L:$L,MATCH(B2283&amp;"|"&amp;A2283,$Z:$Z,0)),"—")</f>
        <v>/chauffeur-prive/aeroport-lyon-saint-exupery/crans-montana/</v>
      </c>
      <c r="N2283" s="14" t="str">
        <f aca="false">IF(LEN("Chauffeur privé "&amp;INDEX(10_Lieux!$J:$J,U2283)&amp;" → "&amp;INDEX(10_Lieux!$J:$J,V2283)&amp;" | 24h/24")&gt;60,"Chauffeur privé "&amp;INDEX(10_Lieux!$J:$J,U2283)&amp;" → "&amp;INDEX(10_Lieux!$J:$J,V2283),"Chauffeur privé "&amp;INDEX(10_Lieux!$J:$J,U2283)&amp;" → "&amp;INDEX(10_Lieux!$J:$J,V2283)&amp;" | 24h/24")</f>
        <v>Chauffeur privé Crans-Montana → Aéroport Lyon-Saint-Exupéry</v>
      </c>
      <c r="O2283" s="14" t="n">
        <f aca="false">LEN(N2283)</f>
        <v>59</v>
      </c>
      <c r="P2283" s="14" t="str">
        <f aca="false">"Chauffeur privé "&amp;INDEX(10_Lieux!$K:$K,U2283)&amp;" vers "&amp;INDEX(10_Lieux!$L:$L,V2283)</f>
        <v>Chauffeur privé de Crans-Montana vers l'aéroport Lyon-Saint-Exupéry</v>
      </c>
      <c r="Q2283" s="14" t="str">
        <f aca="false">"Chauffeur privé "&amp;INDEX(10_Lieux!$K:$K,U2283)&amp;" vers "&amp;INDEX(10_Lieux!$L:$L,V2283)&amp;" : env. "&amp;I2283&amp;" km, "&amp;J2283&amp;" de route. Devis personnalisé, standard 24h/24 et 7j/7."</f>
        <v>Chauffeur privé de Crans-Montana vers l'aéroport Lyon-Saint-Exupéry : env. 246 km, 2 h 30 de route. Devis personnalisé, standard 24h/24 et 7j/7.</v>
      </c>
      <c r="R2283" s="14" t="n">
        <f aca="false">LEN(Q2283)</f>
        <v>144</v>
      </c>
      <c r="S2283" s="14" t="str">
        <f aca="false">INDEX(10_Lieux!$C:$C,U2283)</f>
        <v>Suisse</v>
      </c>
      <c r="T2283" s="14" t="str">
        <f aca="false">INDEX(10_Lieux!$C:$C,V2283)</f>
        <v>France</v>
      </c>
      <c r="U2283" s="14" t="n">
        <f aca="false">MATCH(A2283,10_Lieux!$A:$A,0)</f>
        <v>117</v>
      </c>
      <c r="V2283" s="14" t="n">
        <f aca="false">MATCH(B2283,10_Lieux!$A:$A,0)</f>
        <v>136</v>
      </c>
      <c r="W2283" s="14" t="n">
        <f aca="false">ROUND(6371*2*ASIN(SQRT(SIN(RADIANS(INDEX(10_Lieux!$F:$F,V2283)-INDEX(10_Lieux!$F:$F,U2283))/2)^2+COS(RADIANS(INDEX(10_Lieux!$F:$F,U2283)))*COS(RADIANS(INDEX(10_Lieux!$F:$F,V2283)))*SIN(RADIANS(INDEX(10_Lieux!$G:$G,V2283)-INDEX(10_Lieux!$G:$G,U2283))/2)^2)),1)</f>
        <v>196.4</v>
      </c>
      <c r="X2283" s="14" t="n">
        <f aca="false">ROUND(I2283/IF(I2283&lt;p_seuil_vitesse,p_vit_lente,p_vit_rapide)*60/15,0)*15</f>
        <v>150</v>
      </c>
      <c r="Y2283" s="14" t="n">
        <f aca="false">MAX(IF(INDEX(10_Lieux!$B:$B,U2283)&lt;&gt;"Ville",INDEX(10_Lieux!$I:$I,U2283),0),IF(INDEX(10_Lieux!$B:$B,V2283)&lt;&gt;"Ville",INDEX(10_Lieux!$I:$I,V2283),0))</f>
        <v>500</v>
      </c>
      <c r="Z2283" s="14" t="str">
        <f aca="false">A2283&amp;"|"&amp;B2283</f>
        <v>Crans-Montana|Lyon-Saint-Exupéry</v>
      </c>
      <c r="AA2283" s="14" t="str">
        <f aca="false">IF(I2283&lt;p_local,"Local",IF(I2283&lt;p_vv_min,"Courte distance",IF(I2283&lt;p_tres_long,"Longue distance","Très longue distance")))</f>
        <v>Longue distance</v>
      </c>
    </row>
    <row r="2284" customFormat="false" ht="15" hidden="false" customHeight="true" outlineLevel="0" collapsed="false">
      <c r="A2284" s="14" t="s">
        <v>878</v>
      </c>
      <c r="B2284" s="14" t="s">
        <v>2469</v>
      </c>
      <c r="C2284" s="14" t="s">
        <v>34</v>
      </c>
      <c r="D2284" s="14" t="s">
        <v>2394</v>
      </c>
      <c r="E2284" s="14" t="s">
        <v>2474</v>
      </c>
      <c r="F2284" s="15" t="s">
        <v>41</v>
      </c>
      <c r="G2284" s="14" t="str">
        <f aca="false">IF(I2284&lt;p_local,"Local → page infra",IF(H2284&gt;=p_ph1,"Phase 1",IF(H2284&gt;=p_ph2,"Phase 2","Phase 3")))</f>
        <v>Phase 2</v>
      </c>
      <c r="H2284" s="14" t="n">
        <f aca="false">IF(I2284&lt;p_local,0,IF(C2284="Aéroport → Aéroport",p_pts_plein,IF(Y2284&gt;0,IF(I2284&lt;=Y2284,p_pts_plein,IF(I2284&lt;=p_mult2*Y2284,p_pts_moyen,p_pts_r3)),IF(I2284&gt;=p_vv_min,p_pts_plein,IF(I2284&gt;=p_vv_moy,p_pts_moyen,p_pts_court))))+IF(INDEX(10_Lieux!$D:$D,U2284)=1,p_prio1,p_prio2)+IF(INDEX(10_Lieux!$D:$D,V2284)=1,p_prio1,p_prio2)+IF(K2284="Oui",p_tf,0)+p_hub*((INDEX(10_Lieux!$H:$H,U2284)="Hub")+(INDEX(10_Lieux!$H:$H,V2284)="Hub"))+IF(OR(INDEX(10_Lieux!$H:$H,U2284)="Premium",INDEX(10_Lieux!$H:$H,V2284)="Premium"),p_prem,0))</f>
        <v>75</v>
      </c>
      <c r="I2284" s="14" t="n">
        <f aca="false">ROUND(W2284*p_facteur,0)</f>
        <v>181</v>
      </c>
      <c r="J2284" s="14" t="str">
        <f aca="false">IF(X2284&lt;60,X2284&amp;" min",INT(X2284/60)&amp;" h"&amp;IF(MOD(X2284,60)=0,""," "&amp;TEXT(MOD(X2284,60),"00")))</f>
        <v>2 h</v>
      </c>
      <c r="K2284" s="14" t="str">
        <f aca="false">IF(S2284&lt;&gt;T2284,"Oui","Non")</f>
        <v>Oui</v>
      </c>
      <c r="L2284" s="14" t="str">
        <f aca="false">IF(AND(INDEX(10_Lieux!$B:$B,U2284)="Ville",INDEX(10_Lieux!$B:$B,V2284)="Ville"),"/chauffeur-prive/"&amp;INDEX(10_Lieux!$E:$E,U2284)&amp;"-"&amp;INDEX(10_Lieux!$E:$E,V2284)&amp;"/","/chauffeur-prive/"&amp;INDEX(10_Lieux!$E:$E,U2284)&amp;"/"&amp;INDEX(10_Lieux!$E:$E,V2284)&amp;"/")</f>
        <v>/chauffeur-prive/aeroport-chambery-savoie-mont-blanc/crans-montana/</v>
      </c>
      <c r="M2284" s="14" t="str">
        <f aca="false">IFERROR(INDEX($L:$L,MATCH(B2284&amp;"|"&amp;A2284,$Z:$Z,0)),"—")</f>
        <v>/chauffeur-prive/crans-montana/aeroport-chambery-savoie-mont-blanc/</v>
      </c>
      <c r="N2284" s="14" t="str">
        <f aca="false">IF(LEN("Chauffeur privé "&amp;INDEX(10_Lieux!$J:$J,U2284)&amp;" → "&amp;INDEX(10_Lieux!$J:$J,V2284)&amp;" | 24h/24")&gt;60,"Chauffeur privé "&amp;INDEX(10_Lieux!$J:$J,U2284)&amp;" → "&amp;INDEX(10_Lieux!$J:$J,V2284),"Chauffeur privé "&amp;INDEX(10_Lieux!$J:$J,U2284)&amp;" → "&amp;INDEX(10_Lieux!$J:$J,V2284)&amp;" | 24h/24")</f>
        <v>Chauffeur privé Aéroport de Chambéry → Crans-Montana</v>
      </c>
      <c r="O2284" s="14" t="n">
        <f aca="false">LEN(N2284)</f>
        <v>52</v>
      </c>
      <c r="P2284" s="14" t="str">
        <f aca="false">"Chauffeur privé "&amp;INDEX(10_Lieux!$K:$K,U2284)&amp;" vers "&amp;INDEX(10_Lieux!$L:$L,V2284)</f>
        <v>Chauffeur privé de l'aéroport de Chambéry vers Crans-Montana</v>
      </c>
      <c r="Q2284" s="14" t="str">
        <f aca="false">"Chauffeur privé "&amp;INDEX(10_Lieux!$K:$K,U2284)&amp;" vers "&amp;INDEX(10_Lieux!$L:$L,V2284)&amp;" : env. "&amp;I2284&amp;" km, "&amp;J2284&amp;" de route. Devis personnalisé, standard 24h/24 et 7j/7."</f>
        <v>Chauffeur privé de l'aéroport de Chambéry vers Crans-Montana : env. 181 km, 2 h de route. Devis personnalisé, standard 24h/24 et 7j/7.</v>
      </c>
      <c r="R2284" s="14" t="n">
        <f aca="false">LEN(Q2284)</f>
        <v>134</v>
      </c>
      <c r="S2284" s="14" t="str">
        <f aca="false">INDEX(10_Lieux!$C:$C,U2284)</f>
        <v>France</v>
      </c>
      <c r="T2284" s="14" t="str">
        <f aca="false">INDEX(10_Lieux!$C:$C,V2284)</f>
        <v>Suisse</v>
      </c>
      <c r="U2284" s="14" t="n">
        <f aca="false">MATCH(A2284,10_Lieux!$A:$A,0)</f>
        <v>138</v>
      </c>
      <c r="V2284" s="14" t="n">
        <f aca="false">MATCH(B2284,10_Lieux!$A:$A,0)</f>
        <v>117</v>
      </c>
      <c r="W2284" s="14" t="n">
        <f aca="false">ROUND(6371*2*ASIN(SQRT(SIN(RADIANS(INDEX(10_Lieux!$F:$F,V2284)-INDEX(10_Lieux!$F:$F,U2284))/2)^2+COS(RADIANS(INDEX(10_Lieux!$F:$F,U2284)))*COS(RADIANS(INDEX(10_Lieux!$F:$F,V2284)))*SIN(RADIANS(INDEX(10_Lieux!$G:$G,V2284)-INDEX(10_Lieux!$G:$G,U2284))/2)^2)),1)</f>
        <v>144.6</v>
      </c>
      <c r="X2284" s="14" t="n">
        <f aca="false">ROUND(I2284/IF(I2284&lt;p_seuil_vitesse,p_vit_lente,p_vit_rapide)*60/15,0)*15</f>
        <v>120</v>
      </c>
      <c r="Y2284" s="14" t="n">
        <f aca="false">MAX(IF(INDEX(10_Lieux!$B:$B,U2284)&lt;&gt;"Ville",INDEX(10_Lieux!$I:$I,U2284),0),IF(INDEX(10_Lieux!$B:$B,V2284)&lt;&gt;"Ville",INDEX(10_Lieux!$I:$I,V2284),0))</f>
        <v>250</v>
      </c>
      <c r="Z2284" s="14" t="str">
        <f aca="false">A2284&amp;"|"&amp;B2284</f>
        <v>Chambéry Savoie Mont Blanc|Crans-Montana</v>
      </c>
      <c r="AA2284" s="14" t="str">
        <f aca="false">IF(I2284&lt;p_local,"Local",IF(I2284&lt;p_vv_min,"Courte distance",IF(I2284&lt;p_tres_long,"Longue distance","Très longue distance")))</f>
        <v>Longue distance</v>
      </c>
    </row>
    <row r="2285" customFormat="false" ht="15" hidden="false" customHeight="true" outlineLevel="0" collapsed="false">
      <c r="A2285" s="14" t="s">
        <v>2469</v>
      </c>
      <c r="B2285" s="14" t="s">
        <v>878</v>
      </c>
      <c r="C2285" s="14" t="s">
        <v>35</v>
      </c>
      <c r="D2285" s="14" t="s">
        <v>2394</v>
      </c>
      <c r="E2285" s="14" t="s">
        <v>2475</v>
      </c>
      <c r="F2285" s="15" t="s">
        <v>41</v>
      </c>
      <c r="G2285" s="14" t="str">
        <f aca="false">IF(I2285&lt;p_local,"Local → page infra",IF(H2285&gt;=p_ph1,"Phase 1",IF(H2285&gt;=p_ph2,"Phase 2","Phase 3")))</f>
        <v>Phase 2</v>
      </c>
      <c r="H2285" s="14" t="n">
        <f aca="false">IF(I2285&lt;p_local,0,IF(C2285="Aéroport → Aéroport",p_pts_plein,IF(Y2285&gt;0,IF(I2285&lt;=Y2285,p_pts_plein,IF(I2285&lt;=p_mult2*Y2285,p_pts_moyen,p_pts_r3)),IF(I2285&gt;=p_vv_min,p_pts_plein,IF(I2285&gt;=p_vv_moy,p_pts_moyen,p_pts_court))))+IF(INDEX(10_Lieux!$D:$D,U2285)=1,p_prio1,p_prio2)+IF(INDEX(10_Lieux!$D:$D,V2285)=1,p_prio1,p_prio2)+IF(K2285="Oui",p_tf,0)+p_hub*((INDEX(10_Lieux!$H:$H,U2285)="Hub")+(INDEX(10_Lieux!$H:$H,V2285)="Hub"))+IF(OR(INDEX(10_Lieux!$H:$H,U2285)="Premium",INDEX(10_Lieux!$H:$H,V2285)="Premium"),p_prem,0))</f>
        <v>75</v>
      </c>
      <c r="I2285" s="14" t="n">
        <f aca="false">ROUND(W2285*p_facteur,0)</f>
        <v>181</v>
      </c>
      <c r="J2285" s="14" t="str">
        <f aca="false">IF(X2285&lt;60,X2285&amp;" min",INT(X2285/60)&amp;" h"&amp;IF(MOD(X2285,60)=0,""," "&amp;TEXT(MOD(X2285,60),"00")))</f>
        <v>2 h</v>
      </c>
      <c r="K2285" s="14" t="str">
        <f aca="false">IF(S2285&lt;&gt;T2285,"Oui","Non")</f>
        <v>Oui</v>
      </c>
      <c r="L2285" s="14" t="str">
        <f aca="false">IF(AND(INDEX(10_Lieux!$B:$B,U2285)="Ville",INDEX(10_Lieux!$B:$B,V2285)="Ville"),"/chauffeur-prive/"&amp;INDEX(10_Lieux!$E:$E,U2285)&amp;"-"&amp;INDEX(10_Lieux!$E:$E,V2285)&amp;"/","/chauffeur-prive/"&amp;INDEX(10_Lieux!$E:$E,U2285)&amp;"/"&amp;INDEX(10_Lieux!$E:$E,V2285)&amp;"/")</f>
        <v>/chauffeur-prive/crans-montana/aeroport-chambery-savoie-mont-blanc/</v>
      </c>
      <c r="M2285" s="14" t="str">
        <f aca="false">IFERROR(INDEX($L:$L,MATCH(B2285&amp;"|"&amp;A2285,$Z:$Z,0)),"—")</f>
        <v>/chauffeur-prive/aeroport-chambery-savoie-mont-blanc/crans-montana/</v>
      </c>
      <c r="N2285" s="14" t="str">
        <f aca="false">IF(LEN("Chauffeur privé "&amp;INDEX(10_Lieux!$J:$J,U2285)&amp;" → "&amp;INDEX(10_Lieux!$J:$J,V2285)&amp;" | 24h/24")&gt;60,"Chauffeur privé "&amp;INDEX(10_Lieux!$J:$J,U2285)&amp;" → "&amp;INDEX(10_Lieux!$J:$J,V2285),"Chauffeur privé "&amp;INDEX(10_Lieux!$J:$J,U2285)&amp;" → "&amp;INDEX(10_Lieux!$J:$J,V2285)&amp;" | 24h/24")</f>
        <v>Chauffeur privé Crans-Montana → Aéroport de Chambéry</v>
      </c>
      <c r="O2285" s="14" t="n">
        <f aca="false">LEN(N2285)</f>
        <v>52</v>
      </c>
      <c r="P2285" s="14" t="str">
        <f aca="false">"Chauffeur privé "&amp;INDEX(10_Lieux!$K:$K,U2285)&amp;" vers "&amp;INDEX(10_Lieux!$L:$L,V2285)</f>
        <v>Chauffeur privé de Crans-Montana vers l'aéroport de Chambéry</v>
      </c>
      <c r="Q2285" s="14" t="str">
        <f aca="false">"Chauffeur privé "&amp;INDEX(10_Lieux!$K:$K,U2285)&amp;" vers "&amp;INDEX(10_Lieux!$L:$L,V2285)&amp;" : env. "&amp;I2285&amp;" km, "&amp;J2285&amp;" de route. Devis personnalisé, standard 24h/24 et 7j/7."</f>
        <v>Chauffeur privé de Crans-Montana vers l'aéroport de Chambéry : env. 181 km, 2 h de route. Devis personnalisé, standard 24h/24 et 7j/7.</v>
      </c>
      <c r="R2285" s="14" t="n">
        <f aca="false">LEN(Q2285)</f>
        <v>134</v>
      </c>
      <c r="S2285" s="14" t="str">
        <f aca="false">INDEX(10_Lieux!$C:$C,U2285)</f>
        <v>Suisse</v>
      </c>
      <c r="T2285" s="14" t="str">
        <f aca="false">INDEX(10_Lieux!$C:$C,V2285)</f>
        <v>France</v>
      </c>
      <c r="U2285" s="14" t="n">
        <f aca="false">MATCH(A2285,10_Lieux!$A:$A,0)</f>
        <v>117</v>
      </c>
      <c r="V2285" s="14" t="n">
        <f aca="false">MATCH(B2285,10_Lieux!$A:$A,0)</f>
        <v>138</v>
      </c>
      <c r="W2285" s="14" t="n">
        <f aca="false">ROUND(6371*2*ASIN(SQRT(SIN(RADIANS(INDEX(10_Lieux!$F:$F,V2285)-INDEX(10_Lieux!$F:$F,U2285))/2)^2+COS(RADIANS(INDEX(10_Lieux!$F:$F,U2285)))*COS(RADIANS(INDEX(10_Lieux!$F:$F,V2285)))*SIN(RADIANS(INDEX(10_Lieux!$G:$G,V2285)-INDEX(10_Lieux!$G:$G,U2285))/2)^2)),1)</f>
        <v>144.6</v>
      </c>
      <c r="X2285" s="14" t="n">
        <f aca="false">ROUND(I2285/IF(I2285&lt;p_seuil_vitesse,p_vit_lente,p_vit_rapide)*60/15,0)*15</f>
        <v>120</v>
      </c>
      <c r="Y2285" s="14" t="n">
        <f aca="false">MAX(IF(INDEX(10_Lieux!$B:$B,U2285)&lt;&gt;"Ville",INDEX(10_Lieux!$I:$I,U2285),0),IF(INDEX(10_Lieux!$B:$B,V2285)&lt;&gt;"Ville",INDEX(10_Lieux!$I:$I,V2285),0))</f>
        <v>250</v>
      </c>
      <c r="Z2285" s="14" t="str">
        <f aca="false">A2285&amp;"|"&amp;B2285</f>
        <v>Crans-Montana|Chambéry Savoie Mont Blanc</v>
      </c>
      <c r="AA2285" s="14" t="str">
        <f aca="false">IF(I2285&lt;p_local,"Local",IF(I2285&lt;p_vv_min,"Courte distance",IF(I2285&lt;p_tres_long,"Longue distance","Très longue distance")))</f>
        <v>Longue distance</v>
      </c>
    </row>
    <row r="2286" customFormat="false" ht="15" hidden="false" customHeight="true" outlineLevel="0" collapsed="false">
      <c r="A2286" s="14" t="s">
        <v>2254</v>
      </c>
      <c r="B2286" s="14" t="s">
        <v>2469</v>
      </c>
      <c r="C2286" s="14" t="s">
        <v>34</v>
      </c>
      <c r="D2286" s="14" t="s">
        <v>2394</v>
      </c>
      <c r="E2286" s="14" t="s">
        <v>2476</v>
      </c>
      <c r="F2286" s="15" t="s">
        <v>41</v>
      </c>
      <c r="G2286" s="14" t="str">
        <f aca="false">IF(I2286&lt;p_local,"Local → page infra",IF(H2286&gt;=p_ph1,"Phase 1",IF(H2286&gt;=p_ph2,"Phase 2","Phase 3")))</f>
        <v>Local → page infra</v>
      </c>
      <c r="H2286" s="14" t="n">
        <f aca="false">IF(I2286&lt;p_local,0,IF(C2286="Aéroport → Aéroport",p_pts_plein,IF(Y2286&gt;0,IF(I2286&lt;=Y2286,p_pts_plein,IF(I2286&lt;=p_mult2*Y2286,p_pts_moyen,p_pts_r3)),IF(I2286&gt;=p_vv_min,p_pts_plein,IF(I2286&gt;=p_vv_moy,p_pts_moyen,p_pts_court))))+IF(INDEX(10_Lieux!$D:$D,U2286)=1,p_prio1,p_prio2)+IF(INDEX(10_Lieux!$D:$D,V2286)=1,p_prio1,p_prio2)+IF(K2286="Oui",p_tf,0)+p_hub*((INDEX(10_Lieux!$H:$H,U2286)="Hub")+(INDEX(10_Lieux!$H:$H,V2286)="Hub"))+IF(OR(INDEX(10_Lieux!$H:$H,U2286)="Premium",INDEX(10_Lieux!$H:$H,V2286)="Premium"),p_prem,0))</f>
        <v>0</v>
      </c>
      <c r="I2286" s="14" t="n">
        <f aca="false">ROUND(W2286*p_facteur,0)</f>
        <v>20</v>
      </c>
      <c r="J2286" s="14" t="str">
        <f aca="false">IF(X2286&lt;60,X2286&amp;" min",INT(X2286/60)&amp;" h"&amp;IF(MOD(X2286,60)=0,""," "&amp;TEXT(MOD(X2286,60),"00")))</f>
        <v>15 min</v>
      </c>
      <c r="K2286" s="14" t="str">
        <f aca="false">IF(S2286&lt;&gt;T2286,"Oui","Non")</f>
        <v>Non</v>
      </c>
      <c r="L2286" s="14" t="str">
        <f aca="false">IF(AND(INDEX(10_Lieux!$B:$B,U2286)="Ville",INDEX(10_Lieux!$B:$B,V2286)="Ville"),"/chauffeur-prive/"&amp;INDEX(10_Lieux!$E:$E,U2286)&amp;"-"&amp;INDEX(10_Lieux!$E:$E,V2286)&amp;"/","/chauffeur-prive/"&amp;INDEX(10_Lieux!$E:$E,U2286)&amp;"/"&amp;INDEX(10_Lieux!$E:$E,V2286)&amp;"/")</f>
        <v>/chauffeur-prive/aeroport-sion/crans-montana/</v>
      </c>
      <c r="M2286" s="14" t="str">
        <f aca="false">IFERROR(INDEX($L:$L,MATCH(B2286&amp;"|"&amp;A2286,$Z:$Z,0)),"—")</f>
        <v>/chauffeur-prive/crans-montana/aeroport-sion/</v>
      </c>
      <c r="N2286" s="14" t="str">
        <f aca="false">IF(LEN("Chauffeur privé "&amp;INDEX(10_Lieux!$J:$J,U2286)&amp;" → "&amp;INDEX(10_Lieux!$J:$J,V2286)&amp;" | 24h/24")&gt;60,"Chauffeur privé "&amp;INDEX(10_Lieux!$J:$J,U2286)&amp;" → "&amp;INDEX(10_Lieux!$J:$J,V2286),"Chauffeur privé "&amp;INDEX(10_Lieux!$J:$J,U2286)&amp;" → "&amp;INDEX(10_Lieux!$J:$J,V2286)&amp;" | 24h/24")</f>
        <v>Chauffeur privé Aéroport de Sion → Crans-Montana | 24h/24</v>
      </c>
      <c r="O2286" s="14" t="n">
        <f aca="false">LEN(N2286)</f>
        <v>57</v>
      </c>
      <c r="P2286" s="14" t="str">
        <f aca="false">"Chauffeur privé "&amp;INDEX(10_Lieux!$K:$K,U2286)&amp;" vers "&amp;INDEX(10_Lieux!$L:$L,V2286)</f>
        <v>Chauffeur privé de l'aéroport de Sion vers Crans-Montana</v>
      </c>
      <c r="Q2286" s="14" t="str">
        <f aca="false">"Chauffeur privé "&amp;INDEX(10_Lieux!$K:$K,U2286)&amp;" vers "&amp;INDEX(10_Lieux!$L:$L,V2286)&amp;" : env. "&amp;I2286&amp;" km, "&amp;J2286&amp;" de route. Devis personnalisé, standard 24h/24 et 7j/7."</f>
        <v>Chauffeur privé de l'aéroport de Sion vers Crans-Montana : env. 20 km, 15 min de route. Devis personnalisé, standard 24h/24 et 7j/7.</v>
      </c>
      <c r="R2286" s="14" t="n">
        <f aca="false">LEN(Q2286)</f>
        <v>132</v>
      </c>
      <c r="S2286" s="14" t="str">
        <f aca="false">INDEX(10_Lieux!$C:$C,U2286)</f>
        <v>Suisse</v>
      </c>
      <c r="T2286" s="14" t="str">
        <f aca="false">INDEX(10_Lieux!$C:$C,V2286)</f>
        <v>Suisse</v>
      </c>
      <c r="U2286" s="14" t="n">
        <f aca="false">MATCH(A2286,10_Lieux!$A:$A,0)</f>
        <v>184</v>
      </c>
      <c r="V2286" s="14" t="n">
        <f aca="false">MATCH(B2286,10_Lieux!$A:$A,0)</f>
        <v>117</v>
      </c>
      <c r="W2286" s="14" t="n">
        <f aca="false">ROUND(6371*2*ASIN(SQRT(SIN(RADIANS(INDEX(10_Lieux!$F:$F,V2286)-INDEX(10_Lieux!$F:$F,U2286))/2)^2+COS(RADIANS(INDEX(10_Lieux!$F:$F,U2286)))*COS(RADIANS(INDEX(10_Lieux!$F:$F,V2286)))*SIN(RADIANS(INDEX(10_Lieux!$G:$G,V2286)-INDEX(10_Lieux!$G:$G,U2286))/2)^2)),1)</f>
        <v>15.6</v>
      </c>
      <c r="X2286" s="14" t="n">
        <f aca="false">ROUND(I2286/IF(I2286&lt;p_seuil_vitesse,p_vit_lente,p_vit_rapide)*60/15,0)*15</f>
        <v>15</v>
      </c>
      <c r="Y2286" s="14" t="n">
        <f aca="false">MAX(IF(INDEX(10_Lieux!$B:$B,U2286)&lt;&gt;"Ville",INDEX(10_Lieux!$I:$I,U2286),0),IF(INDEX(10_Lieux!$B:$B,V2286)&lt;&gt;"Ville",INDEX(10_Lieux!$I:$I,V2286),0))</f>
        <v>250</v>
      </c>
      <c r="Z2286" s="14" t="str">
        <f aca="false">A2286&amp;"|"&amp;B2286</f>
        <v>Sion Airport|Crans-Montana</v>
      </c>
      <c r="AA2286" s="14" t="str">
        <f aca="false">IF(I2286&lt;p_local,"Local",IF(I2286&lt;p_vv_min,"Courte distance",IF(I2286&lt;p_tres_long,"Longue distance","Très longue distance")))</f>
        <v>Local</v>
      </c>
    </row>
    <row r="2287" customFormat="false" ht="15" hidden="false" customHeight="true" outlineLevel="0" collapsed="false">
      <c r="A2287" s="14" t="s">
        <v>2469</v>
      </c>
      <c r="B2287" s="14" t="s">
        <v>2254</v>
      </c>
      <c r="C2287" s="14" t="s">
        <v>35</v>
      </c>
      <c r="D2287" s="14" t="s">
        <v>2394</v>
      </c>
      <c r="E2287" s="14" t="s">
        <v>2477</v>
      </c>
      <c r="F2287" s="15" t="s">
        <v>41</v>
      </c>
      <c r="G2287" s="14" t="str">
        <f aca="false">IF(I2287&lt;p_local,"Local → page infra",IF(H2287&gt;=p_ph1,"Phase 1",IF(H2287&gt;=p_ph2,"Phase 2","Phase 3")))</f>
        <v>Local → page infra</v>
      </c>
      <c r="H2287" s="14" t="n">
        <f aca="false">IF(I2287&lt;p_local,0,IF(C2287="Aéroport → Aéroport",p_pts_plein,IF(Y2287&gt;0,IF(I2287&lt;=Y2287,p_pts_plein,IF(I2287&lt;=p_mult2*Y2287,p_pts_moyen,p_pts_r3)),IF(I2287&gt;=p_vv_min,p_pts_plein,IF(I2287&gt;=p_vv_moy,p_pts_moyen,p_pts_court))))+IF(INDEX(10_Lieux!$D:$D,U2287)=1,p_prio1,p_prio2)+IF(INDEX(10_Lieux!$D:$D,V2287)=1,p_prio1,p_prio2)+IF(K2287="Oui",p_tf,0)+p_hub*((INDEX(10_Lieux!$H:$H,U2287)="Hub")+(INDEX(10_Lieux!$H:$H,V2287)="Hub"))+IF(OR(INDEX(10_Lieux!$H:$H,U2287)="Premium",INDEX(10_Lieux!$H:$H,V2287)="Premium"),p_prem,0))</f>
        <v>0</v>
      </c>
      <c r="I2287" s="14" t="n">
        <f aca="false">ROUND(W2287*p_facteur,0)</f>
        <v>20</v>
      </c>
      <c r="J2287" s="14" t="str">
        <f aca="false">IF(X2287&lt;60,X2287&amp;" min",INT(X2287/60)&amp;" h"&amp;IF(MOD(X2287,60)=0,""," "&amp;TEXT(MOD(X2287,60),"00")))</f>
        <v>15 min</v>
      </c>
      <c r="K2287" s="14" t="str">
        <f aca="false">IF(S2287&lt;&gt;T2287,"Oui","Non")</f>
        <v>Non</v>
      </c>
      <c r="L2287" s="14" t="str">
        <f aca="false">IF(AND(INDEX(10_Lieux!$B:$B,U2287)="Ville",INDEX(10_Lieux!$B:$B,V2287)="Ville"),"/chauffeur-prive/"&amp;INDEX(10_Lieux!$E:$E,U2287)&amp;"-"&amp;INDEX(10_Lieux!$E:$E,V2287)&amp;"/","/chauffeur-prive/"&amp;INDEX(10_Lieux!$E:$E,U2287)&amp;"/"&amp;INDEX(10_Lieux!$E:$E,V2287)&amp;"/")</f>
        <v>/chauffeur-prive/crans-montana/aeroport-sion/</v>
      </c>
      <c r="M2287" s="14" t="str">
        <f aca="false">IFERROR(INDEX($L:$L,MATCH(B2287&amp;"|"&amp;A2287,$Z:$Z,0)),"—")</f>
        <v>/chauffeur-prive/aeroport-sion/crans-montana/</v>
      </c>
      <c r="N2287" s="14" t="str">
        <f aca="false">IF(LEN("Chauffeur privé "&amp;INDEX(10_Lieux!$J:$J,U2287)&amp;" → "&amp;INDEX(10_Lieux!$J:$J,V2287)&amp;" | 24h/24")&gt;60,"Chauffeur privé "&amp;INDEX(10_Lieux!$J:$J,U2287)&amp;" → "&amp;INDEX(10_Lieux!$J:$J,V2287),"Chauffeur privé "&amp;INDEX(10_Lieux!$J:$J,U2287)&amp;" → "&amp;INDEX(10_Lieux!$J:$J,V2287)&amp;" | 24h/24")</f>
        <v>Chauffeur privé Crans-Montana → Aéroport de Sion | 24h/24</v>
      </c>
      <c r="O2287" s="14" t="n">
        <f aca="false">LEN(N2287)</f>
        <v>57</v>
      </c>
      <c r="P2287" s="14" t="str">
        <f aca="false">"Chauffeur privé "&amp;INDEX(10_Lieux!$K:$K,U2287)&amp;" vers "&amp;INDEX(10_Lieux!$L:$L,V2287)</f>
        <v>Chauffeur privé de Crans-Montana vers l'aéroport de Sion</v>
      </c>
      <c r="Q2287" s="14" t="str">
        <f aca="false">"Chauffeur privé "&amp;INDEX(10_Lieux!$K:$K,U2287)&amp;" vers "&amp;INDEX(10_Lieux!$L:$L,V2287)&amp;" : env. "&amp;I2287&amp;" km, "&amp;J2287&amp;" de route. Devis personnalisé, standard 24h/24 et 7j/7."</f>
        <v>Chauffeur privé de Crans-Montana vers l'aéroport de Sion : env. 20 km, 15 min de route. Devis personnalisé, standard 24h/24 et 7j/7.</v>
      </c>
      <c r="R2287" s="14" t="n">
        <f aca="false">LEN(Q2287)</f>
        <v>132</v>
      </c>
      <c r="S2287" s="14" t="str">
        <f aca="false">INDEX(10_Lieux!$C:$C,U2287)</f>
        <v>Suisse</v>
      </c>
      <c r="T2287" s="14" t="str">
        <f aca="false">INDEX(10_Lieux!$C:$C,V2287)</f>
        <v>Suisse</v>
      </c>
      <c r="U2287" s="14" t="n">
        <f aca="false">MATCH(A2287,10_Lieux!$A:$A,0)</f>
        <v>117</v>
      </c>
      <c r="V2287" s="14" t="n">
        <f aca="false">MATCH(B2287,10_Lieux!$A:$A,0)</f>
        <v>184</v>
      </c>
      <c r="W2287" s="14" t="n">
        <f aca="false">ROUND(6371*2*ASIN(SQRT(SIN(RADIANS(INDEX(10_Lieux!$F:$F,V2287)-INDEX(10_Lieux!$F:$F,U2287))/2)^2+COS(RADIANS(INDEX(10_Lieux!$F:$F,U2287)))*COS(RADIANS(INDEX(10_Lieux!$F:$F,V2287)))*SIN(RADIANS(INDEX(10_Lieux!$G:$G,V2287)-INDEX(10_Lieux!$G:$G,U2287))/2)^2)),1)</f>
        <v>15.6</v>
      </c>
      <c r="X2287" s="14" t="n">
        <f aca="false">ROUND(I2287/IF(I2287&lt;p_seuil_vitesse,p_vit_lente,p_vit_rapide)*60/15,0)*15</f>
        <v>15</v>
      </c>
      <c r="Y2287" s="14" t="n">
        <f aca="false">MAX(IF(INDEX(10_Lieux!$B:$B,U2287)&lt;&gt;"Ville",INDEX(10_Lieux!$I:$I,U2287),0),IF(INDEX(10_Lieux!$B:$B,V2287)&lt;&gt;"Ville",INDEX(10_Lieux!$I:$I,V2287),0))</f>
        <v>250</v>
      </c>
      <c r="Z2287" s="14" t="str">
        <f aca="false">A2287&amp;"|"&amp;B2287</f>
        <v>Crans-Montana|Sion Airport</v>
      </c>
      <c r="AA2287" s="14" t="str">
        <f aca="false">IF(I2287&lt;p_local,"Local",IF(I2287&lt;p_vv_min,"Courte distance",IF(I2287&lt;p_tres_long,"Longue distance","Très longue distance")))</f>
        <v>Local</v>
      </c>
    </row>
    <row r="2288" customFormat="false" ht="15" hidden="false" customHeight="true" outlineLevel="0" collapsed="false">
      <c r="A2288" s="14" t="s">
        <v>122</v>
      </c>
      <c r="B2288" s="14" t="s">
        <v>2469</v>
      </c>
      <c r="C2288" s="14" t="s">
        <v>33</v>
      </c>
      <c r="D2288" s="14" t="s">
        <v>2394</v>
      </c>
      <c r="E2288" s="14" t="s">
        <v>2478</v>
      </c>
      <c r="F2288" s="15" t="s">
        <v>41</v>
      </c>
      <c r="G2288" s="14" t="str">
        <f aca="false">IF(I2288&lt;p_local,"Local → page infra",IF(H2288&gt;=p_ph1,"Phase 1",IF(H2288&gt;=p_ph2,"Phase 2","Phase 3")))</f>
        <v>Phase 1</v>
      </c>
      <c r="H2288" s="14" t="n">
        <f aca="false">IF(I2288&lt;p_local,0,IF(C2288="Aéroport → Aéroport",p_pts_plein,IF(Y2288&gt;0,IF(I2288&lt;=Y2288,p_pts_plein,IF(I2288&lt;=p_mult2*Y2288,p_pts_moyen,p_pts_r3)),IF(I2288&gt;=p_vv_min,p_pts_plein,IF(I2288&gt;=p_vv_moy,p_pts_moyen,p_pts_court))))+IF(INDEX(10_Lieux!$D:$D,U2288)=1,p_prio1,p_prio2)+IF(INDEX(10_Lieux!$D:$D,V2288)=1,p_prio1,p_prio2)+IF(K2288="Oui",p_tf,0)+p_hub*((INDEX(10_Lieux!$H:$H,U2288)="Hub")+(INDEX(10_Lieux!$H:$H,V2288)="Hub"))+IF(OR(INDEX(10_Lieux!$H:$H,U2288)="Premium",INDEX(10_Lieux!$H:$H,V2288)="Premium"),p_prem,0))</f>
        <v>85</v>
      </c>
      <c r="I2288" s="14" t="n">
        <f aca="false">ROUND(W2288*p_facteur,0)</f>
        <v>597</v>
      </c>
      <c r="J2288" s="14" t="str">
        <f aca="false">IF(X2288&lt;60,X2288&amp;" min",INT(X2288/60)&amp;" h"&amp;IF(MOD(X2288,60)=0,""," "&amp;TEXT(MOD(X2288,60),"00")))</f>
        <v>6 h 15</v>
      </c>
      <c r="K2288" s="14" t="str">
        <f aca="false">IF(S2288&lt;&gt;T2288,"Oui","Non")</f>
        <v>Oui</v>
      </c>
      <c r="L2288" s="14" t="str">
        <f aca="false">IF(AND(INDEX(10_Lieux!$B:$B,U2288)="Ville",INDEX(10_Lieux!$B:$B,V2288)="Ville"),"/chauffeur-prive/"&amp;INDEX(10_Lieux!$E:$E,U2288)&amp;"-"&amp;INDEX(10_Lieux!$E:$E,V2288)&amp;"/","/chauffeur-prive/"&amp;INDEX(10_Lieux!$E:$E,U2288)&amp;"/"&amp;INDEX(10_Lieux!$E:$E,V2288)&amp;"/")</f>
        <v>/chauffeur-prive/paris-crans-montana/</v>
      </c>
      <c r="M2288" s="14" t="str">
        <f aca="false">IFERROR(INDEX($L:$L,MATCH(B2288&amp;"|"&amp;A2288,$Z:$Z,0)),"—")</f>
        <v>/chauffeur-prive/crans-montana-paris/</v>
      </c>
      <c r="N2288" s="14" t="str">
        <f aca="false">IF(LEN("Chauffeur privé "&amp;INDEX(10_Lieux!$J:$J,U2288)&amp;" → "&amp;INDEX(10_Lieux!$J:$J,V2288)&amp;" | 24h/24")&gt;60,"Chauffeur privé "&amp;INDEX(10_Lieux!$J:$J,U2288)&amp;" → "&amp;INDEX(10_Lieux!$J:$J,V2288),"Chauffeur privé "&amp;INDEX(10_Lieux!$J:$J,U2288)&amp;" → "&amp;INDEX(10_Lieux!$J:$J,V2288)&amp;" | 24h/24")</f>
        <v>Chauffeur privé Paris → Crans-Montana | 24h/24</v>
      </c>
      <c r="O2288" s="14" t="n">
        <f aca="false">LEN(N2288)</f>
        <v>46</v>
      </c>
      <c r="P2288" s="14" t="str">
        <f aca="false">"Chauffeur privé "&amp;INDEX(10_Lieux!$K:$K,U2288)&amp;" vers "&amp;INDEX(10_Lieux!$L:$L,V2288)</f>
        <v>Chauffeur privé de Paris vers Crans-Montana</v>
      </c>
      <c r="Q2288" s="14" t="str">
        <f aca="false">"Chauffeur privé "&amp;INDEX(10_Lieux!$K:$K,U2288)&amp;" vers "&amp;INDEX(10_Lieux!$L:$L,V2288)&amp;" : env. "&amp;I2288&amp;" km, "&amp;J2288&amp;" de route. Devis personnalisé, standard 24h/24 et 7j/7."</f>
        <v>Chauffeur privé de Paris vers Crans-Montana : env. 597 km, 6 h 15 de route. Devis personnalisé, standard 24h/24 et 7j/7.</v>
      </c>
      <c r="R2288" s="14" t="n">
        <f aca="false">LEN(Q2288)</f>
        <v>120</v>
      </c>
      <c r="S2288" s="14" t="str">
        <f aca="false">INDEX(10_Lieux!$C:$C,U2288)</f>
        <v>France</v>
      </c>
      <c r="T2288" s="14" t="str">
        <f aca="false">INDEX(10_Lieux!$C:$C,V2288)</f>
        <v>Suisse</v>
      </c>
      <c r="U2288" s="14" t="n">
        <f aca="false">MATCH(A2288,10_Lieux!$A:$A,0)</f>
        <v>2</v>
      </c>
      <c r="V2288" s="14" t="n">
        <f aca="false">MATCH(B2288,10_Lieux!$A:$A,0)</f>
        <v>117</v>
      </c>
      <c r="W2288" s="14" t="n">
        <f aca="false">ROUND(6371*2*ASIN(SQRT(SIN(RADIANS(INDEX(10_Lieux!$F:$F,V2288)-INDEX(10_Lieux!$F:$F,U2288))/2)^2+COS(RADIANS(INDEX(10_Lieux!$F:$F,U2288)))*COS(RADIANS(INDEX(10_Lieux!$F:$F,V2288)))*SIN(RADIANS(INDEX(10_Lieux!$G:$G,V2288)-INDEX(10_Lieux!$G:$G,U2288))/2)^2)),1)</f>
        <v>477.5</v>
      </c>
      <c r="X2288" s="14" t="n">
        <f aca="false">ROUND(I2288/IF(I2288&lt;p_seuil_vitesse,p_vit_lente,p_vit_rapide)*60/15,0)*15</f>
        <v>375</v>
      </c>
      <c r="Y2288" s="14" t="n">
        <f aca="false">MAX(IF(INDEX(10_Lieux!$B:$B,U2288)&lt;&gt;"Ville",INDEX(10_Lieux!$I:$I,U2288),0),IF(INDEX(10_Lieux!$B:$B,V2288)&lt;&gt;"Ville",INDEX(10_Lieux!$I:$I,V2288),0))</f>
        <v>0</v>
      </c>
      <c r="Z2288" s="14" t="str">
        <f aca="false">A2288&amp;"|"&amp;B2288</f>
        <v>Paris|Crans-Montana</v>
      </c>
      <c r="AA2288" s="14" t="str">
        <f aca="false">IF(I2288&lt;p_local,"Local",IF(I2288&lt;p_vv_min,"Courte distance",IF(I2288&lt;p_tres_long,"Longue distance","Très longue distance")))</f>
        <v>Longue distance</v>
      </c>
    </row>
    <row r="2289" customFormat="false" ht="15" hidden="false" customHeight="true" outlineLevel="0" collapsed="false">
      <c r="A2289" s="14" t="s">
        <v>2469</v>
      </c>
      <c r="B2289" s="14" t="s">
        <v>122</v>
      </c>
      <c r="C2289" s="14" t="s">
        <v>33</v>
      </c>
      <c r="D2289" s="14" t="s">
        <v>2394</v>
      </c>
      <c r="E2289" s="14" t="s">
        <v>2479</v>
      </c>
      <c r="F2289" s="15" t="s">
        <v>41</v>
      </c>
      <c r="G2289" s="14" t="str">
        <f aca="false">IF(I2289&lt;p_local,"Local → page infra",IF(H2289&gt;=p_ph1,"Phase 1",IF(H2289&gt;=p_ph2,"Phase 2","Phase 3")))</f>
        <v>Phase 1</v>
      </c>
      <c r="H2289" s="14" t="n">
        <f aca="false">IF(I2289&lt;p_local,0,IF(C2289="Aéroport → Aéroport",p_pts_plein,IF(Y2289&gt;0,IF(I2289&lt;=Y2289,p_pts_plein,IF(I2289&lt;=p_mult2*Y2289,p_pts_moyen,p_pts_r3)),IF(I2289&gt;=p_vv_min,p_pts_plein,IF(I2289&gt;=p_vv_moy,p_pts_moyen,p_pts_court))))+IF(INDEX(10_Lieux!$D:$D,U2289)=1,p_prio1,p_prio2)+IF(INDEX(10_Lieux!$D:$D,V2289)=1,p_prio1,p_prio2)+IF(K2289="Oui",p_tf,0)+p_hub*((INDEX(10_Lieux!$H:$H,U2289)="Hub")+(INDEX(10_Lieux!$H:$H,V2289)="Hub"))+IF(OR(INDEX(10_Lieux!$H:$H,U2289)="Premium",INDEX(10_Lieux!$H:$H,V2289)="Premium"),p_prem,0))</f>
        <v>85</v>
      </c>
      <c r="I2289" s="14" t="n">
        <f aca="false">ROUND(W2289*p_facteur,0)</f>
        <v>597</v>
      </c>
      <c r="J2289" s="14" t="str">
        <f aca="false">IF(X2289&lt;60,X2289&amp;" min",INT(X2289/60)&amp;" h"&amp;IF(MOD(X2289,60)=0,""," "&amp;TEXT(MOD(X2289,60),"00")))</f>
        <v>6 h 15</v>
      </c>
      <c r="K2289" s="14" t="str">
        <f aca="false">IF(S2289&lt;&gt;T2289,"Oui","Non")</f>
        <v>Oui</v>
      </c>
      <c r="L2289" s="14" t="str">
        <f aca="false">IF(AND(INDEX(10_Lieux!$B:$B,U2289)="Ville",INDEX(10_Lieux!$B:$B,V2289)="Ville"),"/chauffeur-prive/"&amp;INDEX(10_Lieux!$E:$E,U2289)&amp;"-"&amp;INDEX(10_Lieux!$E:$E,V2289)&amp;"/","/chauffeur-prive/"&amp;INDEX(10_Lieux!$E:$E,U2289)&amp;"/"&amp;INDEX(10_Lieux!$E:$E,V2289)&amp;"/")</f>
        <v>/chauffeur-prive/crans-montana-paris/</v>
      </c>
      <c r="M2289" s="14" t="str">
        <f aca="false">IFERROR(INDEX($L:$L,MATCH(B2289&amp;"|"&amp;A2289,$Z:$Z,0)),"—")</f>
        <v>/chauffeur-prive/paris-crans-montana/</v>
      </c>
      <c r="N2289" s="14" t="str">
        <f aca="false">IF(LEN("Chauffeur privé "&amp;INDEX(10_Lieux!$J:$J,U2289)&amp;" → "&amp;INDEX(10_Lieux!$J:$J,V2289)&amp;" | 24h/24")&gt;60,"Chauffeur privé "&amp;INDEX(10_Lieux!$J:$J,U2289)&amp;" → "&amp;INDEX(10_Lieux!$J:$J,V2289),"Chauffeur privé "&amp;INDEX(10_Lieux!$J:$J,U2289)&amp;" → "&amp;INDEX(10_Lieux!$J:$J,V2289)&amp;" | 24h/24")</f>
        <v>Chauffeur privé Crans-Montana → Paris | 24h/24</v>
      </c>
      <c r="O2289" s="14" t="n">
        <f aca="false">LEN(N2289)</f>
        <v>46</v>
      </c>
      <c r="P2289" s="14" t="str">
        <f aca="false">"Chauffeur privé "&amp;INDEX(10_Lieux!$K:$K,U2289)&amp;" vers "&amp;INDEX(10_Lieux!$L:$L,V2289)</f>
        <v>Chauffeur privé de Crans-Montana vers Paris</v>
      </c>
      <c r="Q2289" s="14" t="str">
        <f aca="false">"Chauffeur privé "&amp;INDEX(10_Lieux!$K:$K,U2289)&amp;" vers "&amp;INDEX(10_Lieux!$L:$L,V2289)&amp;" : env. "&amp;I2289&amp;" km, "&amp;J2289&amp;" de route. Devis personnalisé, standard 24h/24 et 7j/7."</f>
        <v>Chauffeur privé de Crans-Montana vers Paris : env. 597 km, 6 h 15 de route. Devis personnalisé, standard 24h/24 et 7j/7.</v>
      </c>
      <c r="R2289" s="14" t="n">
        <f aca="false">LEN(Q2289)</f>
        <v>120</v>
      </c>
      <c r="S2289" s="14" t="str">
        <f aca="false">INDEX(10_Lieux!$C:$C,U2289)</f>
        <v>Suisse</v>
      </c>
      <c r="T2289" s="14" t="str">
        <f aca="false">INDEX(10_Lieux!$C:$C,V2289)</f>
        <v>France</v>
      </c>
      <c r="U2289" s="14" t="n">
        <f aca="false">MATCH(A2289,10_Lieux!$A:$A,0)</f>
        <v>117</v>
      </c>
      <c r="V2289" s="14" t="n">
        <f aca="false">MATCH(B2289,10_Lieux!$A:$A,0)</f>
        <v>2</v>
      </c>
      <c r="W2289" s="14" t="n">
        <f aca="false">ROUND(6371*2*ASIN(SQRT(SIN(RADIANS(INDEX(10_Lieux!$F:$F,V2289)-INDEX(10_Lieux!$F:$F,U2289))/2)^2+COS(RADIANS(INDEX(10_Lieux!$F:$F,U2289)))*COS(RADIANS(INDEX(10_Lieux!$F:$F,V2289)))*SIN(RADIANS(INDEX(10_Lieux!$G:$G,V2289)-INDEX(10_Lieux!$G:$G,U2289))/2)^2)),1)</f>
        <v>477.5</v>
      </c>
      <c r="X2289" s="14" t="n">
        <f aca="false">ROUND(I2289/IF(I2289&lt;p_seuil_vitesse,p_vit_lente,p_vit_rapide)*60/15,0)*15</f>
        <v>375</v>
      </c>
      <c r="Y2289" s="14" t="n">
        <f aca="false">MAX(IF(INDEX(10_Lieux!$B:$B,U2289)&lt;&gt;"Ville",INDEX(10_Lieux!$I:$I,U2289),0),IF(INDEX(10_Lieux!$B:$B,V2289)&lt;&gt;"Ville",INDEX(10_Lieux!$I:$I,V2289),0))</f>
        <v>0</v>
      </c>
      <c r="Z2289" s="14" t="str">
        <f aca="false">A2289&amp;"|"&amp;B2289</f>
        <v>Crans-Montana|Paris</v>
      </c>
      <c r="AA2289" s="14" t="str">
        <f aca="false">IF(I2289&lt;p_local,"Local",IF(I2289&lt;p_vv_min,"Courte distance",IF(I2289&lt;p_tres_long,"Longue distance","Très longue distance")))</f>
        <v>Longue distance</v>
      </c>
    </row>
    <row r="2290" customFormat="false" ht="15" hidden="false" customHeight="true" outlineLevel="0" collapsed="false">
      <c r="A2290" s="14" t="s">
        <v>123</v>
      </c>
      <c r="B2290" s="14" t="s">
        <v>2469</v>
      </c>
      <c r="C2290" s="14" t="s">
        <v>33</v>
      </c>
      <c r="D2290" s="14" t="s">
        <v>2394</v>
      </c>
      <c r="E2290" s="14" t="s">
        <v>2480</v>
      </c>
      <c r="F2290" s="15" t="s">
        <v>41</v>
      </c>
      <c r="G2290" s="14" t="str">
        <f aca="false">IF(I2290&lt;p_local,"Local → page infra",IF(H2290&gt;=p_ph1,"Phase 1",IF(H2290&gt;=p_ph2,"Phase 2","Phase 3")))</f>
        <v>Phase 1</v>
      </c>
      <c r="H2290" s="14" t="n">
        <f aca="false">IF(I2290&lt;p_local,0,IF(C2290="Aéroport → Aéroport",p_pts_plein,IF(Y2290&gt;0,IF(I2290&lt;=Y2290,p_pts_plein,IF(I2290&lt;=p_mult2*Y2290,p_pts_moyen,p_pts_r3)),IF(I2290&gt;=p_vv_min,p_pts_plein,IF(I2290&gt;=p_vv_moy,p_pts_moyen,p_pts_court))))+IF(INDEX(10_Lieux!$D:$D,U2290)=1,p_prio1,p_prio2)+IF(INDEX(10_Lieux!$D:$D,V2290)=1,p_prio1,p_prio2)+IF(K2290="Oui",p_tf,0)+p_hub*((INDEX(10_Lieux!$H:$H,U2290)="Hub")+(INDEX(10_Lieux!$H:$H,V2290)="Hub"))+IF(OR(INDEX(10_Lieux!$H:$H,U2290)="Premium",INDEX(10_Lieux!$H:$H,V2290)="Premium"),p_prem,0))</f>
        <v>85</v>
      </c>
      <c r="I2290" s="14" t="n">
        <f aca="false">ROUND(W2290*p_facteur,0)</f>
        <v>266</v>
      </c>
      <c r="J2290" s="14" t="str">
        <f aca="false">IF(X2290&lt;60,X2290&amp;" min",INT(X2290/60)&amp;" h"&amp;IF(MOD(X2290,60)=0,""," "&amp;TEXT(MOD(X2290,60),"00")))</f>
        <v>2 h 45</v>
      </c>
      <c r="K2290" s="14" t="str">
        <f aca="false">IF(S2290&lt;&gt;T2290,"Oui","Non")</f>
        <v>Oui</v>
      </c>
      <c r="L2290" s="14" t="str">
        <f aca="false">IF(AND(INDEX(10_Lieux!$B:$B,U2290)="Ville",INDEX(10_Lieux!$B:$B,V2290)="Ville"),"/chauffeur-prive/"&amp;INDEX(10_Lieux!$E:$E,U2290)&amp;"-"&amp;INDEX(10_Lieux!$E:$E,V2290)&amp;"/","/chauffeur-prive/"&amp;INDEX(10_Lieux!$E:$E,U2290)&amp;"/"&amp;INDEX(10_Lieux!$E:$E,V2290)&amp;"/")</f>
        <v>/chauffeur-prive/lyon-crans-montana/</v>
      </c>
      <c r="M2290" s="14" t="str">
        <f aca="false">IFERROR(INDEX($L:$L,MATCH(B2290&amp;"|"&amp;A2290,$Z:$Z,0)),"—")</f>
        <v>/chauffeur-prive/crans-montana-lyon/</v>
      </c>
      <c r="N2290" s="14" t="str">
        <f aca="false">IF(LEN("Chauffeur privé "&amp;INDEX(10_Lieux!$J:$J,U2290)&amp;" → "&amp;INDEX(10_Lieux!$J:$J,V2290)&amp;" | 24h/24")&gt;60,"Chauffeur privé "&amp;INDEX(10_Lieux!$J:$J,U2290)&amp;" → "&amp;INDEX(10_Lieux!$J:$J,V2290),"Chauffeur privé "&amp;INDEX(10_Lieux!$J:$J,U2290)&amp;" → "&amp;INDEX(10_Lieux!$J:$J,V2290)&amp;" | 24h/24")</f>
        <v>Chauffeur privé Lyon → Crans-Montana | 24h/24</v>
      </c>
      <c r="O2290" s="14" t="n">
        <f aca="false">LEN(N2290)</f>
        <v>45</v>
      </c>
      <c r="P2290" s="14" t="str">
        <f aca="false">"Chauffeur privé "&amp;INDEX(10_Lieux!$K:$K,U2290)&amp;" vers "&amp;INDEX(10_Lieux!$L:$L,V2290)</f>
        <v>Chauffeur privé de Lyon vers Crans-Montana</v>
      </c>
      <c r="Q2290" s="14" t="str">
        <f aca="false">"Chauffeur privé "&amp;INDEX(10_Lieux!$K:$K,U2290)&amp;" vers "&amp;INDEX(10_Lieux!$L:$L,V2290)&amp;" : env. "&amp;I2290&amp;" km, "&amp;J2290&amp;" de route. Devis personnalisé, standard 24h/24 et 7j/7."</f>
        <v>Chauffeur privé de Lyon vers Crans-Montana : env. 266 km, 2 h 45 de route. Devis personnalisé, standard 24h/24 et 7j/7.</v>
      </c>
      <c r="R2290" s="14" t="n">
        <f aca="false">LEN(Q2290)</f>
        <v>119</v>
      </c>
      <c r="S2290" s="14" t="str">
        <f aca="false">INDEX(10_Lieux!$C:$C,U2290)</f>
        <v>France</v>
      </c>
      <c r="T2290" s="14" t="str">
        <f aca="false">INDEX(10_Lieux!$C:$C,V2290)</f>
        <v>Suisse</v>
      </c>
      <c r="U2290" s="14" t="n">
        <f aca="false">MATCH(A2290,10_Lieux!$A:$A,0)</f>
        <v>8</v>
      </c>
      <c r="V2290" s="14" t="n">
        <f aca="false">MATCH(B2290,10_Lieux!$A:$A,0)</f>
        <v>117</v>
      </c>
      <c r="W2290" s="14" t="n">
        <f aca="false">ROUND(6371*2*ASIN(SQRT(SIN(RADIANS(INDEX(10_Lieux!$F:$F,V2290)-INDEX(10_Lieux!$F:$F,U2290))/2)^2+COS(RADIANS(INDEX(10_Lieux!$F:$F,U2290)))*COS(RADIANS(INDEX(10_Lieux!$F:$F,V2290)))*SIN(RADIANS(INDEX(10_Lieux!$G:$G,V2290)-INDEX(10_Lieux!$G:$G,U2290))/2)^2)),1)</f>
        <v>213</v>
      </c>
      <c r="X2290" s="14" t="n">
        <f aca="false">ROUND(I2290/IF(I2290&lt;p_seuil_vitesse,p_vit_lente,p_vit_rapide)*60/15,0)*15</f>
        <v>165</v>
      </c>
      <c r="Y2290" s="14" t="n">
        <f aca="false">MAX(IF(INDEX(10_Lieux!$B:$B,U2290)&lt;&gt;"Ville",INDEX(10_Lieux!$I:$I,U2290),0),IF(INDEX(10_Lieux!$B:$B,V2290)&lt;&gt;"Ville",INDEX(10_Lieux!$I:$I,V2290),0))</f>
        <v>0</v>
      </c>
      <c r="Z2290" s="14" t="str">
        <f aca="false">A2290&amp;"|"&amp;B2290</f>
        <v>Lyon|Crans-Montana</v>
      </c>
      <c r="AA2290" s="14" t="str">
        <f aca="false">IF(I2290&lt;p_local,"Local",IF(I2290&lt;p_vv_min,"Courte distance",IF(I2290&lt;p_tres_long,"Longue distance","Très longue distance")))</f>
        <v>Longue distance</v>
      </c>
    </row>
    <row r="2291" customFormat="false" ht="15" hidden="false" customHeight="true" outlineLevel="0" collapsed="false">
      <c r="A2291" s="14" t="s">
        <v>2469</v>
      </c>
      <c r="B2291" s="14" t="s">
        <v>123</v>
      </c>
      <c r="C2291" s="14" t="s">
        <v>33</v>
      </c>
      <c r="D2291" s="14" t="s">
        <v>2394</v>
      </c>
      <c r="E2291" s="14" t="s">
        <v>2481</v>
      </c>
      <c r="F2291" s="15" t="s">
        <v>41</v>
      </c>
      <c r="G2291" s="14" t="str">
        <f aca="false">IF(I2291&lt;p_local,"Local → page infra",IF(H2291&gt;=p_ph1,"Phase 1",IF(H2291&gt;=p_ph2,"Phase 2","Phase 3")))</f>
        <v>Phase 1</v>
      </c>
      <c r="H2291" s="14" t="n">
        <f aca="false">IF(I2291&lt;p_local,0,IF(C2291="Aéroport → Aéroport",p_pts_plein,IF(Y2291&gt;0,IF(I2291&lt;=Y2291,p_pts_plein,IF(I2291&lt;=p_mult2*Y2291,p_pts_moyen,p_pts_r3)),IF(I2291&gt;=p_vv_min,p_pts_plein,IF(I2291&gt;=p_vv_moy,p_pts_moyen,p_pts_court))))+IF(INDEX(10_Lieux!$D:$D,U2291)=1,p_prio1,p_prio2)+IF(INDEX(10_Lieux!$D:$D,V2291)=1,p_prio1,p_prio2)+IF(K2291="Oui",p_tf,0)+p_hub*((INDEX(10_Lieux!$H:$H,U2291)="Hub")+(INDEX(10_Lieux!$H:$H,V2291)="Hub"))+IF(OR(INDEX(10_Lieux!$H:$H,U2291)="Premium",INDEX(10_Lieux!$H:$H,V2291)="Premium"),p_prem,0))</f>
        <v>85</v>
      </c>
      <c r="I2291" s="14" t="n">
        <f aca="false">ROUND(W2291*p_facteur,0)</f>
        <v>266</v>
      </c>
      <c r="J2291" s="14" t="str">
        <f aca="false">IF(X2291&lt;60,X2291&amp;" min",INT(X2291/60)&amp;" h"&amp;IF(MOD(X2291,60)=0,""," "&amp;TEXT(MOD(X2291,60),"00")))</f>
        <v>2 h 45</v>
      </c>
      <c r="K2291" s="14" t="str">
        <f aca="false">IF(S2291&lt;&gt;T2291,"Oui","Non")</f>
        <v>Oui</v>
      </c>
      <c r="L2291" s="14" t="str">
        <f aca="false">IF(AND(INDEX(10_Lieux!$B:$B,U2291)="Ville",INDEX(10_Lieux!$B:$B,V2291)="Ville"),"/chauffeur-prive/"&amp;INDEX(10_Lieux!$E:$E,U2291)&amp;"-"&amp;INDEX(10_Lieux!$E:$E,V2291)&amp;"/","/chauffeur-prive/"&amp;INDEX(10_Lieux!$E:$E,U2291)&amp;"/"&amp;INDEX(10_Lieux!$E:$E,V2291)&amp;"/")</f>
        <v>/chauffeur-prive/crans-montana-lyon/</v>
      </c>
      <c r="M2291" s="14" t="str">
        <f aca="false">IFERROR(INDEX($L:$L,MATCH(B2291&amp;"|"&amp;A2291,$Z:$Z,0)),"—")</f>
        <v>/chauffeur-prive/lyon-crans-montana/</v>
      </c>
      <c r="N2291" s="14" t="str">
        <f aca="false">IF(LEN("Chauffeur privé "&amp;INDEX(10_Lieux!$J:$J,U2291)&amp;" → "&amp;INDEX(10_Lieux!$J:$J,V2291)&amp;" | 24h/24")&gt;60,"Chauffeur privé "&amp;INDEX(10_Lieux!$J:$J,U2291)&amp;" → "&amp;INDEX(10_Lieux!$J:$J,V2291),"Chauffeur privé "&amp;INDEX(10_Lieux!$J:$J,U2291)&amp;" → "&amp;INDEX(10_Lieux!$J:$J,V2291)&amp;" | 24h/24")</f>
        <v>Chauffeur privé Crans-Montana → Lyon | 24h/24</v>
      </c>
      <c r="O2291" s="14" t="n">
        <f aca="false">LEN(N2291)</f>
        <v>45</v>
      </c>
      <c r="P2291" s="14" t="str">
        <f aca="false">"Chauffeur privé "&amp;INDEX(10_Lieux!$K:$K,U2291)&amp;" vers "&amp;INDEX(10_Lieux!$L:$L,V2291)</f>
        <v>Chauffeur privé de Crans-Montana vers Lyon</v>
      </c>
      <c r="Q2291" s="14" t="str">
        <f aca="false">"Chauffeur privé "&amp;INDEX(10_Lieux!$K:$K,U2291)&amp;" vers "&amp;INDEX(10_Lieux!$L:$L,V2291)&amp;" : env. "&amp;I2291&amp;" km, "&amp;J2291&amp;" de route. Devis personnalisé, standard 24h/24 et 7j/7."</f>
        <v>Chauffeur privé de Crans-Montana vers Lyon : env. 266 km, 2 h 45 de route. Devis personnalisé, standard 24h/24 et 7j/7.</v>
      </c>
      <c r="R2291" s="14" t="n">
        <f aca="false">LEN(Q2291)</f>
        <v>119</v>
      </c>
      <c r="S2291" s="14" t="str">
        <f aca="false">INDEX(10_Lieux!$C:$C,U2291)</f>
        <v>Suisse</v>
      </c>
      <c r="T2291" s="14" t="str">
        <f aca="false">INDEX(10_Lieux!$C:$C,V2291)</f>
        <v>France</v>
      </c>
      <c r="U2291" s="14" t="n">
        <f aca="false">MATCH(A2291,10_Lieux!$A:$A,0)</f>
        <v>117</v>
      </c>
      <c r="V2291" s="14" t="n">
        <f aca="false">MATCH(B2291,10_Lieux!$A:$A,0)</f>
        <v>8</v>
      </c>
      <c r="W2291" s="14" t="n">
        <f aca="false">ROUND(6371*2*ASIN(SQRT(SIN(RADIANS(INDEX(10_Lieux!$F:$F,V2291)-INDEX(10_Lieux!$F:$F,U2291))/2)^2+COS(RADIANS(INDEX(10_Lieux!$F:$F,U2291)))*COS(RADIANS(INDEX(10_Lieux!$F:$F,V2291)))*SIN(RADIANS(INDEX(10_Lieux!$G:$G,V2291)-INDEX(10_Lieux!$G:$G,U2291))/2)^2)),1)</f>
        <v>213</v>
      </c>
      <c r="X2291" s="14" t="n">
        <f aca="false">ROUND(I2291/IF(I2291&lt;p_seuil_vitesse,p_vit_lente,p_vit_rapide)*60/15,0)*15</f>
        <v>165</v>
      </c>
      <c r="Y2291" s="14" t="n">
        <f aca="false">MAX(IF(INDEX(10_Lieux!$B:$B,U2291)&lt;&gt;"Ville",INDEX(10_Lieux!$I:$I,U2291),0),IF(INDEX(10_Lieux!$B:$B,V2291)&lt;&gt;"Ville",INDEX(10_Lieux!$I:$I,V2291),0))</f>
        <v>0</v>
      </c>
      <c r="Z2291" s="14" t="str">
        <f aca="false">A2291&amp;"|"&amp;B2291</f>
        <v>Crans-Montana|Lyon</v>
      </c>
      <c r="AA2291" s="14" t="str">
        <f aca="false">IF(I2291&lt;p_local,"Local",IF(I2291&lt;p_vv_min,"Courte distance",IF(I2291&lt;p_tres_long,"Longue distance","Très longue distance")))</f>
        <v>Longue distance</v>
      </c>
    </row>
    <row r="2292" customFormat="false" ht="15" hidden="false" customHeight="true" outlineLevel="0" collapsed="false">
      <c r="A2292" s="14" t="s">
        <v>152</v>
      </c>
      <c r="B2292" s="14" t="s">
        <v>2469</v>
      </c>
      <c r="C2292" s="14" t="s">
        <v>33</v>
      </c>
      <c r="D2292" s="14" t="s">
        <v>2394</v>
      </c>
      <c r="E2292" s="14" t="s">
        <v>2482</v>
      </c>
      <c r="F2292" s="15" t="s">
        <v>41</v>
      </c>
      <c r="G2292" s="14" t="str">
        <f aca="false">IF(I2292&lt;p_local,"Local → page infra",IF(H2292&gt;=p_ph1,"Phase 1",IF(H2292&gt;=p_ph2,"Phase 2","Phase 3")))</f>
        <v>Phase 2</v>
      </c>
      <c r="H2292" s="14" t="n">
        <f aca="false">IF(I2292&lt;p_local,0,IF(C2292="Aéroport → Aéroport",p_pts_plein,IF(Y2292&gt;0,IF(I2292&lt;=Y2292,p_pts_plein,IF(I2292&lt;=p_mult2*Y2292,p_pts_moyen,p_pts_r3)),IF(I2292&gt;=p_vv_min,p_pts_plein,IF(I2292&gt;=p_vv_moy,p_pts_moyen,p_pts_court))))+IF(INDEX(10_Lieux!$D:$D,U2292)=1,p_prio1,p_prio2)+IF(INDEX(10_Lieux!$D:$D,V2292)=1,p_prio1,p_prio2)+IF(K2292="Oui",p_tf,0)+p_hub*((INDEX(10_Lieux!$H:$H,U2292)="Hub")+(INDEX(10_Lieux!$H:$H,V2292)="Hub"))+IF(OR(INDEX(10_Lieux!$H:$H,U2292)="Premium",INDEX(10_Lieux!$H:$H,V2292)="Premium"),p_prem,0))</f>
        <v>75</v>
      </c>
      <c r="I2292" s="14" t="n">
        <f aca="false">ROUND(W2292*p_facteur,0)</f>
        <v>130</v>
      </c>
      <c r="J2292" s="14" t="str">
        <f aca="false">IF(X2292&lt;60,X2292&amp;" min",INT(X2292/60)&amp;" h"&amp;IF(MOD(X2292,60)=0,""," "&amp;TEXT(MOD(X2292,60),"00")))</f>
        <v>1 h 15</v>
      </c>
      <c r="K2292" s="14" t="str">
        <f aca="false">IF(S2292&lt;&gt;T2292,"Oui","Non")</f>
        <v>Non</v>
      </c>
      <c r="L2292" s="14" t="str">
        <f aca="false">IF(AND(INDEX(10_Lieux!$B:$B,U2292)="Ville",INDEX(10_Lieux!$B:$B,V2292)="Ville"),"/chauffeur-prive/"&amp;INDEX(10_Lieux!$E:$E,U2292)&amp;"-"&amp;INDEX(10_Lieux!$E:$E,V2292)&amp;"/","/chauffeur-prive/"&amp;INDEX(10_Lieux!$E:$E,U2292)&amp;"/"&amp;INDEX(10_Lieux!$E:$E,V2292)&amp;"/")</f>
        <v>/chauffeur-prive/geneve-crans-montana/</v>
      </c>
      <c r="M2292" s="14" t="str">
        <f aca="false">IFERROR(INDEX($L:$L,MATCH(B2292&amp;"|"&amp;A2292,$Z:$Z,0)),"—")</f>
        <v>/chauffeur-prive/crans-montana-geneve/</v>
      </c>
      <c r="N2292" s="14" t="str">
        <f aca="false">IF(LEN("Chauffeur privé "&amp;INDEX(10_Lieux!$J:$J,U2292)&amp;" → "&amp;INDEX(10_Lieux!$J:$J,V2292)&amp;" | 24h/24")&gt;60,"Chauffeur privé "&amp;INDEX(10_Lieux!$J:$J,U2292)&amp;" → "&amp;INDEX(10_Lieux!$J:$J,V2292),"Chauffeur privé "&amp;INDEX(10_Lieux!$J:$J,U2292)&amp;" → "&amp;INDEX(10_Lieux!$J:$J,V2292)&amp;" | 24h/24")</f>
        <v>Chauffeur privé Genève → Crans-Montana | 24h/24</v>
      </c>
      <c r="O2292" s="14" t="n">
        <f aca="false">LEN(N2292)</f>
        <v>47</v>
      </c>
      <c r="P2292" s="14" t="str">
        <f aca="false">"Chauffeur privé "&amp;INDEX(10_Lieux!$K:$K,U2292)&amp;" vers "&amp;INDEX(10_Lieux!$L:$L,V2292)</f>
        <v>Chauffeur privé de Genève vers Crans-Montana</v>
      </c>
      <c r="Q2292" s="14" t="str">
        <f aca="false">"Chauffeur privé "&amp;INDEX(10_Lieux!$K:$K,U2292)&amp;" vers "&amp;INDEX(10_Lieux!$L:$L,V2292)&amp;" : env. "&amp;I2292&amp;" km, "&amp;J2292&amp;" de route. Devis personnalisé, standard 24h/24 et 7j/7."</f>
        <v>Chauffeur privé de Genève vers Crans-Montana : env. 130 km, 1 h 15 de route. Devis personnalisé, standard 24h/24 et 7j/7.</v>
      </c>
      <c r="R2292" s="14" t="n">
        <f aca="false">LEN(Q2292)</f>
        <v>121</v>
      </c>
      <c r="S2292" s="14" t="str">
        <f aca="false">INDEX(10_Lieux!$C:$C,U2292)</f>
        <v>Suisse</v>
      </c>
      <c r="T2292" s="14" t="str">
        <f aca="false">INDEX(10_Lieux!$C:$C,V2292)</f>
        <v>Suisse</v>
      </c>
      <c r="U2292" s="14" t="n">
        <f aca="false">MATCH(A2292,10_Lieux!$A:$A,0)</f>
        <v>111</v>
      </c>
      <c r="V2292" s="14" t="n">
        <f aca="false">MATCH(B2292,10_Lieux!$A:$A,0)</f>
        <v>117</v>
      </c>
      <c r="W2292" s="14" t="n">
        <f aca="false">ROUND(6371*2*ASIN(SQRT(SIN(RADIANS(INDEX(10_Lieux!$F:$F,V2292)-INDEX(10_Lieux!$F:$F,U2292))/2)^2+COS(RADIANS(INDEX(10_Lieux!$F:$F,U2292)))*COS(RADIANS(INDEX(10_Lieux!$F:$F,V2292)))*SIN(RADIANS(INDEX(10_Lieux!$G:$G,V2292)-INDEX(10_Lieux!$G:$G,U2292))/2)^2)),1)</f>
        <v>103.6</v>
      </c>
      <c r="X2292" s="14" t="n">
        <f aca="false">ROUND(I2292/IF(I2292&lt;p_seuil_vitesse,p_vit_lente,p_vit_rapide)*60/15,0)*15</f>
        <v>75</v>
      </c>
      <c r="Y2292" s="14" t="n">
        <f aca="false">MAX(IF(INDEX(10_Lieux!$B:$B,U2292)&lt;&gt;"Ville",INDEX(10_Lieux!$I:$I,U2292),0),IF(INDEX(10_Lieux!$B:$B,V2292)&lt;&gt;"Ville",INDEX(10_Lieux!$I:$I,V2292),0))</f>
        <v>0</v>
      </c>
      <c r="Z2292" s="14" t="str">
        <f aca="false">A2292&amp;"|"&amp;B2292</f>
        <v>Genève|Crans-Montana</v>
      </c>
      <c r="AA2292" s="14" t="str">
        <f aca="false">IF(I2292&lt;p_local,"Local",IF(I2292&lt;p_vv_min,"Courte distance",IF(I2292&lt;p_tres_long,"Longue distance","Très longue distance")))</f>
        <v>Longue distance</v>
      </c>
    </row>
    <row r="2293" customFormat="false" ht="15" hidden="false" customHeight="true" outlineLevel="0" collapsed="false">
      <c r="A2293" s="14" t="s">
        <v>2469</v>
      </c>
      <c r="B2293" s="14" t="s">
        <v>152</v>
      </c>
      <c r="C2293" s="14" t="s">
        <v>33</v>
      </c>
      <c r="D2293" s="14" t="s">
        <v>2394</v>
      </c>
      <c r="E2293" s="14" t="s">
        <v>2483</v>
      </c>
      <c r="F2293" s="15" t="s">
        <v>41</v>
      </c>
      <c r="G2293" s="14" t="str">
        <f aca="false">IF(I2293&lt;p_local,"Local → page infra",IF(H2293&gt;=p_ph1,"Phase 1",IF(H2293&gt;=p_ph2,"Phase 2","Phase 3")))</f>
        <v>Phase 2</v>
      </c>
      <c r="H2293" s="14" t="n">
        <f aca="false">IF(I2293&lt;p_local,0,IF(C2293="Aéroport → Aéroport",p_pts_plein,IF(Y2293&gt;0,IF(I2293&lt;=Y2293,p_pts_plein,IF(I2293&lt;=p_mult2*Y2293,p_pts_moyen,p_pts_r3)),IF(I2293&gt;=p_vv_min,p_pts_plein,IF(I2293&gt;=p_vv_moy,p_pts_moyen,p_pts_court))))+IF(INDEX(10_Lieux!$D:$D,U2293)=1,p_prio1,p_prio2)+IF(INDEX(10_Lieux!$D:$D,V2293)=1,p_prio1,p_prio2)+IF(K2293="Oui",p_tf,0)+p_hub*((INDEX(10_Lieux!$H:$H,U2293)="Hub")+(INDEX(10_Lieux!$H:$H,V2293)="Hub"))+IF(OR(INDEX(10_Lieux!$H:$H,U2293)="Premium",INDEX(10_Lieux!$H:$H,V2293)="Premium"),p_prem,0))</f>
        <v>75</v>
      </c>
      <c r="I2293" s="14" t="n">
        <f aca="false">ROUND(W2293*p_facteur,0)</f>
        <v>130</v>
      </c>
      <c r="J2293" s="14" t="str">
        <f aca="false">IF(X2293&lt;60,X2293&amp;" min",INT(X2293/60)&amp;" h"&amp;IF(MOD(X2293,60)=0,""," "&amp;TEXT(MOD(X2293,60),"00")))</f>
        <v>1 h 15</v>
      </c>
      <c r="K2293" s="14" t="str">
        <f aca="false">IF(S2293&lt;&gt;T2293,"Oui","Non")</f>
        <v>Non</v>
      </c>
      <c r="L2293" s="14" t="str">
        <f aca="false">IF(AND(INDEX(10_Lieux!$B:$B,U2293)="Ville",INDEX(10_Lieux!$B:$B,V2293)="Ville"),"/chauffeur-prive/"&amp;INDEX(10_Lieux!$E:$E,U2293)&amp;"-"&amp;INDEX(10_Lieux!$E:$E,V2293)&amp;"/","/chauffeur-prive/"&amp;INDEX(10_Lieux!$E:$E,U2293)&amp;"/"&amp;INDEX(10_Lieux!$E:$E,V2293)&amp;"/")</f>
        <v>/chauffeur-prive/crans-montana-geneve/</v>
      </c>
      <c r="M2293" s="14" t="str">
        <f aca="false">IFERROR(INDEX($L:$L,MATCH(B2293&amp;"|"&amp;A2293,$Z:$Z,0)),"—")</f>
        <v>/chauffeur-prive/geneve-crans-montana/</v>
      </c>
      <c r="N2293" s="14" t="str">
        <f aca="false">IF(LEN("Chauffeur privé "&amp;INDEX(10_Lieux!$J:$J,U2293)&amp;" → "&amp;INDEX(10_Lieux!$J:$J,V2293)&amp;" | 24h/24")&gt;60,"Chauffeur privé "&amp;INDEX(10_Lieux!$J:$J,U2293)&amp;" → "&amp;INDEX(10_Lieux!$J:$J,V2293),"Chauffeur privé "&amp;INDEX(10_Lieux!$J:$J,U2293)&amp;" → "&amp;INDEX(10_Lieux!$J:$J,V2293)&amp;" | 24h/24")</f>
        <v>Chauffeur privé Crans-Montana → Genève | 24h/24</v>
      </c>
      <c r="O2293" s="14" t="n">
        <f aca="false">LEN(N2293)</f>
        <v>47</v>
      </c>
      <c r="P2293" s="14" t="str">
        <f aca="false">"Chauffeur privé "&amp;INDEX(10_Lieux!$K:$K,U2293)&amp;" vers "&amp;INDEX(10_Lieux!$L:$L,V2293)</f>
        <v>Chauffeur privé de Crans-Montana vers Genève</v>
      </c>
      <c r="Q2293" s="14" t="str">
        <f aca="false">"Chauffeur privé "&amp;INDEX(10_Lieux!$K:$K,U2293)&amp;" vers "&amp;INDEX(10_Lieux!$L:$L,V2293)&amp;" : env. "&amp;I2293&amp;" km, "&amp;J2293&amp;" de route. Devis personnalisé, standard 24h/24 et 7j/7."</f>
        <v>Chauffeur privé de Crans-Montana vers Genève : env. 130 km, 1 h 15 de route. Devis personnalisé, standard 24h/24 et 7j/7.</v>
      </c>
      <c r="R2293" s="14" t="n">
        <f aca="false">LEN(Q2293)</f>
        <v>121</v>
      </c>
      <c r="S2293" s="14" t="str">
        <f aca="false">INDEX(10_Lieux!$C:$C,U2293)</f>
        <v>Suisse</v>
      </c>
      <c r="T2293" s="14" t="str">
        <f aca="false">INDEX(10_Lieux!$C:$C,V2293)</f>
        <v>Suisse</v>
      </c>
      <c r="U2293" s="14" t="n">
        <f aca="false">MATCH(A2293,10_Lieux!$A:$A,0)</f>
        <v>117</v>
      </c>
      <c r="V2293" s="14" t="n">
        <f aca="false">MATCH(B2293,10_Lieux!$A:$A,0)</f>
        <v>111</v>
      </c>
      <c r="W2293" s="14" t="n">
        <f aca="false">ROUND(6371*2*ASIN(SQRT(SIN(RADIANS(INDEX(10_Lieux!$F:$F,V2293)-INDEX(10_Lieux!$F:$F,U2293))/2)^2+COS(RADIANS(INDEX(10_Lieux!$F:$F,U2293)))*COS(RADIANS(INDEX(10_Lieux!$F:$F,V2293)))*SIN(RADIANS(INDEX(10_Lieux!$G:$G,V2293)-INDEX(10_Lieux!$G:$G,U2293))/2)^2)),1)</f>
        <v>103.6</v>
      </c>
      <c r="X2293" s="14" t="n">
        <f aca="false">ROUND(I2293/IF(I2293&lt;p_seuil_vitesse,p_vit_lente,p_vit_rapide)*60/15,0)*15</f>
        <v>75</v>
      </c>
      <c r="Y2293" s="14" t="n">
        <f aca="false">MAX(IF(INDEX(10_Lieux!$B:$B,U2293)&lt;&gt;"Ville",INDEX(10_Lieux!$I:$I,U2293),0),IF(INDEX(10_Lieux!$B:$B,V2293)&lt;&gt;"Ville",INDEX(10_Lieux!$I:$I,V2293),0))</f>
        <v>0</v>
      </c>
      <c r="Z2293" s="14" t="str">
        <f aca="false">A2293&amp;"|"&amp;B2293</f>
        <v>Crans-Montana|Genève</v>
      </c>
      <c r="AA2293" s="14" t="str">
        <f aca="false">IF(I2293&lt;p_local,"Local",IF(I2293&lt;p_vv_min,"Courte distance",IF(I2293&lt;p_tres_long,"Longue distance","Très longue distance")))</f>
        <v>Longue distance</v>
      </c>
    </row>
    <row r="2294" customFormat="false" ht="15" hidden="false" customHeight="true" outlineLevel="0" collapsed="false">
      <c r="A2294" s="14" t="s">
        <v>1751</v>
      </c>
      <c r="B2294" s="14" t="s">
        <v>2484</v>
      </c>
      <c r="C2294" s="14" t="s">
        <v>34</v>
      </c>
      <c r="D2294" s="14" t="s">
        <v>2485</v>
      </c>
      <c r="E2294" s="14" t="s">
        <v>2486</v>
      </c>
      <c r="F2294" s="15" t="s">
        <v>41</v>
      </c>
      <c r="G2294" s="14" t="str">
        <f aca="false">IF(I2294&lt;p_local,"Local → page infra",IF(H2294&gt;=p_ph1,"Phase 1",IF(H2294&gt;=p_ph2,"Phase 2","Phase 3")))</f>
        <v>Local → page infra</v>
      </c>
      <c r="H2294" s="14" t="n">
        <f aca="false">IF(I2294&lt;p_local,0,IF(C2294="Aéroport → Aéroport",p_pts_plein,IF(Y2294&gt;0,IF(I2294&lt;=Y2294,p_pts_plein,IF(I2294&lt;=p_mult2*Y2294,p_pts_moyen,p_pts_r3)),IF(I2294&gt;=p_vv_min,p_pts_plein,IF(I2294&gt;=p_vv_moy,p_pts_moyen,p_pts_court))))+IF(INDEX(10_Lieux!$D:$D,U2294)=1,p_prio1,p_prio2)+IF(INDEX(10_Lieux!$D:$D,V2294)=1,p_prio1,p_prio2)+IF(K2294="Oui",p_tf,0)+p_hub*((INDEX(10_Lieux!$H:$H,U2294)="Hub")+(INDEX(10_Lieux!$H:$H,V2294)="Hub"))+IF(OR(INDEX(10_Lieux!$H:$H,U2294)="Premium",INDEX(10_Lieux!$H:$H,V2294)="Premium"),p_prem,0))</f>
        <v>0</v>
      </c>
      <c r="I2294" s="14" t="n">
        <f aca="false">ROUND(W2294*p_facteur,0)</f>
        <v>24</v>
      </c>
      <c r="J2294" s="14" t="str">
        <f aca="false">IF(X2294&lt;60,X2294&amp;" min",INT(X2294/60)&amp;" h"&amp;IF(MOD(X2294,60)=0,""," "&amp;TEXT(MOD(X2294,60),"00")))</f>
        <v>15 min</v>
      </c>
      <c r="K2294" s="14" t="str">
        <f aca="false">IF(S2294&lt;&gt;T2294,"Oui","Non")</f>
        <v>Non</v>
      </c>
      <c r="L2294" s="14" t="str">
        <f aca="false">IF(AND(INDEX(10_Lieux!$B:$B,U2294)="Ville",INDEX(10_Lieux!$B:$B,V2294)="Ville"),"/chauffeur-prive/"&amp;INDEX(10_Lieux!$E:$E,U2294)&amp;"-"&amp;INDEX(10_Lieux!$E:$E,V2294)&amp;"/","/chauffeur-prive/"&amp;INDEX(10_Lieux!$E:$E,U2294)&amp;"/"&amp;INDEX(10_Lieux!$E:$E,V2294)&amp;"/")</f>
        <v>/chauffeur-prive/aeroport-nice-cote-d-azur/monaco/</v>
      </c>
      <c r="M2294" s="14" t="str">
        <f aca="false">IFERROR(INDEX($L:$L,MATCH(B2294&amp;"|"&amp;A2294,$Z:$Z,0)),"—")</f>
        <v>/chauffeur-prive/monaco/aeroport-nice-cote-d-azur/</v>
      </c>
      <c r="N2294" s="14" t="str">
        <f aca="false">IF(LEN("Chauffeur privé "&amp;INDEX(10_Lieux!$J:$J,U2294)&amp;" → "&amp;INDEX(10_Lieux!$J:$J,V2294)&amp;" | 24h/24")&gt;60,"Chauffeur privé "&amp;INDEX(10_Lieux!$J:$J,U2294)&amp;" → "&amp;INDEX(10_Lieux!$J:$J,V2294),"Chauffeur privé "&amp;INDEX(10_Lieux!$J:$J,U2294)&amp;" → "&amp;INDEX(10_Lieux!$J:$J,V2294)&amp;" | 24h/24")</f>
        <v>Chauffeur privé Aéroport Nice-Côte d'Azur → Monaco | 24h/24</v>
      </c>
      <c r="O2294" s="14" t="n">
        <f aca="false">LEN(N2294)</f>
        <v>59</v>
      </c>
      <c r="P2294" s="14" t="str">
        <f aca="false">"Chauffeur privé "&amp;INDEX(10_Lieux!$K:$K,U2294)&amp;" vers "&amp;INDEX(10_Lieux!$L:$L,V2294)</f>
        <v>Chauffeur privé de l'aéroport Nice-Côte d'Azur vers Monaco</v>
      </c>
      <c r="Q2294" s="14" t="str">
        <f aca="false">"Chauffeur privé "&amp;INDEX(10_Lieux!$K:$K,U2294)&amp;" vers "&amp;INDEX(10_Lieux!$L:$L,V2294)&amp;" : env. "&amp;I2294&amp;" km, "&amp;J2294&amp;" de route. Devis personnalisé, standard 24h/24 et 7j/7."</f>
        <v>Chauffeur privé de l'aéroport Nice-Côte d'Azur vers Monaco : env. 24 km, 15 min de route. Devis personnalisé, standard 24h/24 et 7j/7.</v>
      </c>
      <c r="R2294" s="14" t="n">
        <f aca="false">LEN(Q2294)</f>
        <v>134</v>
      </c>
      <c r="S2294" s="14" t="str">
        <f aca="false">INDEX(10_Lieux!$C:$C,U2294)</f>
        <v>France</v>
      </c>
      <c r="T2294" s="14" t="str">
        <f aca="false">INDEX(10_Lieux!$C:$C,V2294)</f>
        <v>France</v>
      </c>
      <c r="U2294" s="14" t="n">
        <f aca="false">MATCH(A2294,10_Lieux!$A:$A,0)</f>
        <v>168</v>
      </c>
      <c r="V2294" s="14" t="n">
        <f aca="false">MATCH(B2294,10_Lieux!$A:$A,0)</f>
        <v>84</v>
      </c>
      <c r="W2294" s="14" t="n">
        <f aca="false">ROUND(6371*2*ASIN(SQRT(SIN(RADIANS(INDEX(10_Lieux!$F:$F,V2294)-INDEX(10_Lieux!$F:$F,U2294))/2)^2+COS(RADIANS(INDEX(10_Lieux!$F:$F,U2294)))*COS(RADIANS(INDEX(10_Lieux!$F:$F,V2294)))*SIN(RADIANS(INDEX(10_Lieux!$G:$G,V2294)-INDEX(10_Lieux!$G:$G,U2294))/2)^2)),1)</f>
        <v>18.9</v>
      </c>
      <c r="X2294" s="14" t="n">
        <f aca="false">ROUND(I2294/IF(I2294&lt;p_seuil_vitesse,p_vit_lente,p_vit_rapide)*60/15,0)*15</f>
        <v>15</v>
      </c>
      <c r="Y2294" s="14" t="n">
        <f aca="false">MAX(IF(INDEX(10_Lieux!$B:$B,U2294)&lt;&gt;"Ville",INDEX(10_Lieux!$I:$I,U2294),0),IF(INDEX(10_Lieux!$B:$B,V2294)&lt;&gt;"Ville",INDEX(10_Lieux!$I:$I,V2294),0))</f>
        <v>500</v>
      </c>
      <c r="Z2294" s="14" t="str">
        <f aca="false">A2294&amp;"|"&amp;B2294</f>
        <v>Nice-Côte d'Azur|Monaco</v>
      </c>
      <c r="AA2294" s="14" t="str">
        <f aca="false">IF(I2294&lt;p_local,"Local",IF(I2294&lt;p_vv_min,"Courte distance",IF(I2294&lt;p_tres_long,"Longue distance","Très longue distance")))</f>
        <v>Local</v>
      </c>
    </row>
    <row r="2295" customFormat="false" ht="15" hidden="false" customHeight="true" outlineLevel="0" collapsed="false">
      <c r="A2295" s="14" t="s">
        <v>2484</v>
      </c>
      <c r="B2295" s="14" t="s">
        <v>1751</v>
      </c>
      <c r="C2295" s="14" t="s">
        <v>35</v>
      </c>
      <c r="D2295" s="14" t="s">
        <v>2485</v>
      </c>
      <c r="E2295" s="14" t="s">
        <v>2487</v>
      </c>
      <c r="F2295" s="15" t="s">
        <v>41</v>
      </c>
      <c r="G2295" s="14" t="str">
        <f aca="false">IF(I2295&lt;p_local,"Local → page infra",IF(H2295&gt;=p_ph1,"Phase 1",IF(H2295&gt;=p_ph2,"Phase 2","Phase 3")))</f>
        <v>Local → page infra</v>
      </c>
      <c r="H2295" s="14" t="n">
        <f aca="false">IF(I2295&lt;p_local,0,IF(C2295="Aéroport → Aéroport",p_pts_plein,IF(Y2295&gt;0,IF(I2295&lt;=Y2295,p_pts_plein,IF(I2295&lt;=p_mult2*Y2295,p_pts_moyen,p_pts_r3)),IF(I2295&gt;=p_vv_min,p_pts_plein,IF(I2295&gt;=p_vv_moy,p_pts_moyen,p_pts_court))))+IF(INDEX(10_Lieux!$D:$D,U2295)=1,p_prio1,p_prio2)+IF(INDEX(10_Lieux!$D:$D,V2295)=1,p_prio1,p_prio2)+IF(K2295="Oui",p_tf,0)+p_hub*((INDEX(10_Lieux!$H:$H,U2295)="Hub")+(INDEX(10_Lieux!$H:$H,V2295)="Hub"))+IF(OR(INDEX(10_Lieux!$H:$H,U2295)="Premium",INDEX(10_Lieux!$H:$H,V2295)="Premium"),p_prem,0))</f>
        <v>0</v>
      </c>
      <c r="I2295" s="14" t="n">
        <f aca="false">ROUND(W2295*p_facteur,0)</f>
        <v>24</v>
      </c>
      <c r="J2295" s="14" t="str">
        <f aca="false">IF(X2295&lt;60,X2295&amp;" min",INT(X2295/60)&amp;" h"&amp;IF(MOD(X2295,60)=0,""," "&amp;TEXT(MOD(X2295,60),"00")))</f>
        <v>15 min</v>
      </c>
      <c r="K2295" s="14" t="str">
        <f aca="false">IF(S2295&lt;&gt;T2295,"Oui","Non")</f>
        <v>Non</v>
      </c>
      <c r="L2295" s="14" t="str">
        <f aca="false">IF(AND(INDEX(10_Lieux!$B:$B,U2295)="Ville",INDEX(10_Lieux!$B:$B,V2295)="Ville"),"/chauffeur-prive/"&amp;INDEX(10_Lieux!$E:$E,U2295)&amp;"-"&amp;INDEX(10_Lieux!$E:$E,V2295)&amp;"/","/chauffeur-prive/"&amp;INDEX(10_Lieux!$E:$E,U2295)&amp;"/"&amp;INDEX(10_Lieux!$E:$E,V2295)&amp;"/")</f>
        <v>/chauffeur-prive/monaco/aeroport-nice-cote-d-azur/</v>
      </c>
      <c r="M2295" s="14" t="str">
        <f aca="false">IFERROR(INDEX($L:$L,MATCH(B2295&amp;"|"&amp;A2295,$Z:$Z,0)),"—")</f>
        <v>/chauffeur-prive/aeroport-nice-cote-d-azur/monaco/</v>
      </c>
      <c r="N2295" s="14" t="str">
        <f aca="false">IF(LEN("Chauffeur privé "&amp;INDEX(10_Lieux!$J:$J,U2295)&amp;" → "&amp;INDEX(10_Lieux!$J:$J,V2295)&amp;" | 24h/24")&gt;60,"Chauffeur privé "&amp;INDEX(10_Lieux!$J:$J,U2295)&amp;" → "&amp;INDEX(10_Lieux!$J:$J,V2295),"Chauffeur privé "&amp;INDEX(10_Lieux!$J:$J,U2295)&amp;" → "&amp;INDEX(10_Lieux!$J:$J,V2295)&amp;" | 24h/24")</f>
        <v>Chauffeur privé Monaco → Aéroport Nice-Côte d'Azur | 24h/24</v>
      </c>
      <c r="O2295" s="14" t="n">
        <f aca="false">LEN(N2295)</f>
        <v>59</v>
      </c>
      <c r="P2295" s="14" t="str">
        <f aca="false">"Chauffeur privé "&amp;INDEX(10_Lieux!$K:$K,U2295)&amp;" vers "&amp;INDEX(10_Lieux!$L:$L,V2295)</f>
        <v>Chauffeur privé de Monaco vers l'aéroport Nice-Côte d'Azur</v>
      </c>
      <c r="Q2295" s="14" t="str">
        <f aca="false">"Chauffeur privé "&amp;INDEX(10_Lieux!$K:$K,U2295)&amp;" vers "&amp;INDEX(10_Lieux!$L:$L,V2295)&amp;" : env. "&amp;I2295&amp;" km, "&amp;J2295&amp;" de route. Devis personnalisé, standard 24h/24 et 7j/7."</f>
        <v>Chauffeur privé de Monaco vers l'aéroport Nice-Côte d'Azur : env. 24 km, 15 min de route. Devis personnalisé, standard 24h/24 et 7j/7.</v>
      </c>
      <c r="R2295" s="14" t="n">
        <f aca="false">LEN(Q2295)</f>
        <v>134</v>
      </c>
      <c r="S2295" s="14" t="str">
        <f aca="false">INDEX(10_Lieux!$C:$C,U2295)</f>
        <v>France</v>
      </c>
      <c r="T2295" s="14" t="str">
        <f aca="false">INDEX(10_Lieux!$C:$C,V2295)</f>
        <v>France</v>
      </c>
      <c r="U2295" s="14" t="n">
        <f aca="false">MATCH(A2295,10_Lieux!$A:$A,0)</f>
        <v>84</v>
      </c>
      <c r="V2295" s="14" t="n">
        <f aca="false">MATCH(B2295,10_Lieux!$A:$A,0)</f>
        <v>168</v>
      </c>
      <c r="W2295" s="14" t="n">
        <f aca="false">ROUND(6371*2*ASIN(SQRT(SIN(RADIANS(INDEX(10_Lieux!$F:$F,V2295)-INDEX(10_Lieux!$F:$F,U2295))/2)^2+COS(RADIANS(INDEX(10_Lieux!$F:$F,U2295)))*COS(RADIANS(INDEX(10_Lieux!$F:$F,V2295)))*SIN(RADIANS(INDEX(10_Lieux!$G:$G,V2295)-INDEX(10_Lieux!$G:$G,U2295))/2)^2)),1)</f>
        <v>18.9</v>
      </c>
      <c r="X2295" s="14" t="n">
        <f aca="false">ROUND(I2295/IF(I2295&lt;p_seuil_vitesse,p_vit_lente,p_vit_rapide)*60/15,0)*15</f>
        <v>15</v>
      </c>
      <c r="Y2295" s="14" t="n">
        <f aca="false">MAX(IF(INDEX(10_Lieux!$B:$B,U2295)&lt;&gt;"Ville",INDEX(10_Lieux!$I:$I,U2295),0),IF(INDEX(10_Lieux!$B:$B,V2295)&lt;&gt;"Ville",INDEX(10_Lieux!$I:$I,V2295),0))</f>
        <v>500</v>
      </c>
      <c r="Z2295" s="14" t="str">
        <f aca="false">A2295&amp;"|"&amp;B2295</f>
        <v>Monaco|Nice-Côte d'Azur</v>
      </c>
      <c r="AA2295" s="14" t="str">
        <f aca="false">IF(I2295&lt;p_local,"Local",IF(I2295&lt;p_vv_min,"Courte distance",IF(I2295&lt;p_tres_long,"Longue distance","Très longue distance")))</f>
        <v>Local</v>
      </c>
    </row>
    <row r="2296" customFormat="false" ht="15" hidden="false" customHeight="true" outlineLevel="0" collapsed="false">
      <c r="A2296" s="14" t="s">
        <v>1890</v>
      </c>
      <c r="B2296" s="14" t="s">
        <v>2484</v>
      </c>
      <c r="C2296" s="14" t="s">
        <v>34</v>
      </c>
      <c r="D2296" s="14" t="s">
        <v>2485</v>
      </c>
      <c r="E2296" s="14" t="s">
        <v>2488</v>
      </c>
      <c r="F2296" s="15" t="s">
        <v>41</v>
      </c>
      <c r="G2296" s="14" t="str">
        <f aca="false">IF(I2296&lt;p_local,"Local → page infra",IF(H2296&gt;=p_ph1,"Phase 1",IF(H2296&gt;=p_ph2,"Phase 2","Phase 3")))</f>
        <v>Phase 1</v>
      </c>
      <c r="H2296" s="14" t="n">
        <f aca="false">IF(I2296&lt;p_local,0,IF(C2296="Aéroport → Aéroport",p_pts_plein,IF(Y2296&gt;0,IF(I2296&lt;=Y2296,p_pts_plein,IF(I2296&lt;=p_mult2*Y2296,p_pts_moyen,p_pts_r3)),IF(I2296&gt;=p_vv_min,p_pts_plein,IF(I2296&gt;=p_vv_moy,p_pts_moyen,p_pts_court))))+IF(INDEX(10_Lieux!$D:$D,U2296)=1,p_prio1,p_prio2)+IF(INDEX(10_Lieux!$D:$D,V2296)=1,p_prio1,p_prio2)+IF(K2296="Oui",p_tf,0)+p_hub*((INDEX(10_Lieux!$H:$H,U2296)="Hub")+(INDEX(10_Lieux!$H:$H,V2296)="Hub"))+IF(OR(INDEX(10_Lieux!$H:$H,U2296)="Premium",INDEX(10_Lieux!$H:$H,V2296)="Premium"),p_prem,0))</f>
        <v>80</v>
      </c>
      <c r="I2296" s="14" t="n">
        <f aca="false">ROUND(W2296*p_facteur,0)</f>
        <v>226</v>
      </c>
      <c r="J2296" s="14" t="str">
        <f aca="false">IF(X2296&lt;60,X2296&amp;" min",INT(X2296/60)&amp;" h"&amp;IF(MOD(X2296,60)=0,""," "&amp;TEXT(MOD(X2296,60),"00")))</f>
        <v>2 h 30</v>
      </c>
      <c r="K2296" s="14" t="str">
        <f aca="false">IF(S2296&lt;&gt;T2296,"Oui","Non")</f>
        <v>Non</v>
      </c>
      <c r="L2296" s="14" t="str">
        <f aca="false">IF(AND(INDEX(10_Lieux!$B:$B,U2296)="Ville",INDEX(10_Lieux!$B:$B,V2296)="Ville"),"/chauffeur-prive/"&amp;INDEX(10_Lieux!$E:$E,U2296)&amp;"-"&amp;INDEX(10_Lieux!$E:$E,V2296)&amp;"/","/chauffeur-prive/"&amp;INDEX(10_Lieux!$E:$E,U2296)&amp;"/"&amp;INDEX(10_Lieux!$E:$E,V2296)&amp;"/")</f>
        <v>/chauffeur-prive/aeroport-marseille-provence/monaco/</v>
      </c>
      <c r="M2296" s="14" t="str">
        <f aca="false">IFERROR(INDEX($L:$L,MATCH(B2296&amp;"|"&amp;A2296,$Z:$Z,0)),"—")</f>
        <v>/chauffeur-prive/monaco/aeroport-marseille-provence/</v>
      </c>
      <c r="N2296" s="14" t="str">
        <f aca="false">IF(LEN("Chauffeur privé "&amp;INDEX(10_Lieux!$J:$J,U2296)&amp;" → "&amp;INDEX(10_Lieux!$J:$J,V2296)&amp;" | 24h/24")&gt;60,"Chauffeur privé "&amp;INDEX(10_Lieux!$J:$J,U2296)&amp;" → "&amp;INDEX(10_Lieux!$J:$J,V2296),"Chauffeur privé "&amp;INDEX(10_Lieux!$J:$J,U2296)&amp;" → "&amp;INDEX(10_Lieux!$J:$J,V2296)&amp;" | 24h/24")</f>
        <v>Chauffeur privé Aéroport Marseille-Provence → Monaco</v>
      </c>
      <c r="O2296" s="14" t="n">
        <f aca="false">LEN(N2296)</f>
        <v>52</v>
      </c>
      <c r="P2296" s="14" t="str">
        <f aca="false">"Chauffeur privé "&amp;INDEX(10_Lieux!$K:$K,U2296)&amp;" vers "&amp;INDEX(10_Lieux!$L:$L,V2296)</f>
        <v>Chauffeur privé de l'aéroport Marseille-Provence vers Monaco</v>
      </c>
      <c r="Q2296" s="14" t="str">
        <f aca="false">"Chauffeur privé "&amp;INDEX(10_Lieux!$K:$K,U2296)&amp;" vers "&amp;INDEX(10_Lieux!$L:$L,V2296)&amp;" : env. "&amp;I2296&amp;" km, "&amp;J2296&amp;" de route. Devis personnalisé, standard 24h/24 et 7j/7."</f>
        <v>Chauffeur privé de l'aéroport Marseille-Provence vers Monaco : env. 226 km, 2 h 30 de route. Devis personnalisé, standard 24h/24 et 7j/7.</v>
      </c>
      <c r="R2296" s="14" t="n">
        <f aca="false">LEN(Q2296)</f>
        <v>137</v>
      </c>
      <c r="S2296" s="14" t="str">
        <f aca="false">INDEX(10_Lieux!$C:$C,U2296)</f>
        <v>France</v>
      </c>
      <c r="T2296" s="14" t="str">
        <f aca="false">INDEX(10_Lieux!$C:$C,V2296)</f>
        <v>France</v>
      </c>
      <c r="U2296" s="14" t="n">
        <f aca="false">MATCH(A2296,10_Lieux!$A:$A,0)</f>
        <v>171</v>
      </c>
      <c r="V2296" s="14" t="n">
        <f aca="false">MATCH(B2296,10_Lieux!$A:$A,0)</f>
        <v>84</v>
      </c>
      <c r="W2296" s="14" t="n">
        <f aca="false">ROUND(6371*2*ASIN(SQRT(SIN(RADIANS(INDEX(10_Lieux!$F:$F,V2296)-INDEX(10_Lieux!$F:$F,U2296))/2)^2+COS(RADIANS(INDEX(10_Lieux!$F:$F,U2296)))*COS(RADIANS(INDEX(10_Lieux!$F:$F,V2296)))*SIN(RADIANS(INDEX(10_Lieux!$G:$G,V2296)-INDEX(10_Lieux!$G:$G,U2296))/2)^2)),1)</f>
        <v>180.5</v>
      </c>
      <c r="X2296" s="14" t="n">
        <f aca="false">ROUND(I2296/IF(I2296&lt;p_seuil_vitesse,p_vit_lente,p_vit_rapide)*60/15,0)*15</f>
        <v>150</v>
      </c>
      <c r="Y2296" s="14" t="n">
        <f aca="false">MAX(IF(INDEX(10_Lieux!$B:$B,U2296)&lt;&gt;"Ville",INDEX(10_Lieux!$I:$I,U2296),0),IF(INDEX(10_Lieux!$B:$B,V2296)&lt;&gt;"Ville",INDEX(10_Lieux!$I:$I,V2296),0))</f>
        <v>500</v>
      </c>
      <c r="Z2296" s="14" t="str">
        <f aca="false">A2296&amp;"|"&amp;B2296</f>
        <v>Marseille-Provence|Monaco</v>
      </c>
      <c r="AA2296" s="14" t="str">
        <f aca="false">IF(I2296&lt;p_local,"Local",IF(I2296&lt;p_vv_min,"Courte distance",IF(I2296&lt;p_tres_long,"Longue distance","Très longue distance")))</f>
        <v>Longue distance</v>
      </c>
    </row>
    <row r="2297" customFormat="false" ht="15" hidden="false" customHeight="true" outlineLevel="0" collapsed="false">
      <c r="A2297" s="14" t="s">
        <v>2484</v>
      </c>
      <c r="B2297" s="14" t="s">
        <v>1890</v>
      </c>
      <c r="C2297" s="14" t="s">
        <v>35</v>
      </c>
      <c r="D2297" s="14" t="s">
        <v>2485</v>
      </c>
      <c r="E2297" s="14" t="s">
        <v>2489</v>
      </c>
      <c r="F2297" s="15" t="s">
        <v>41</v>
      </c>
      <c r="G2297" s="14" t="str">
        <f aca="false">IF(I2297&lt;p_local,"Local → page infra",IF(H2297&gt;=p_ph1,"Phase 1",IF(H2297&gt;=p_ph2,"Phase 2","Phase 3")))</f>
        <v>Phase 1</v>
      </c>
      <c r="H2297" s="14" t="n">
        <f aca="false">IF(I2297&lt;p_local,0,IF(C2297="Aéroport → Aéroport",p_pts_plein,IF(Y2297&gt;0,IF(I2297&lt;=Y2297,p_pts_plein,IF(I2297&lt;=p_mult2*Y2297,p_pts_moyen,p_pts_r3)),IF(I2297&gt;=p_vv_min,p_pts_plein,IF(I2297&gt;=p_vv_moy,p_pts_moyen,p_pts_court))))+IF(INDEX(10_Lieux!$D:$D,U2297)=1,p_prio1,p_prio2)+IF(INDEX(10_Lieux!$D:$D,V2297)=1,p_prio1,p_prio2)+IF(K2297="Oui",p_tf,0)+p_hub*((INDEX(10_Lieux!$H:$H,U2297)="Hub")+(INDEX(10_Lieux!$H:$H,V2297)="Hub"))+IF(OR(INDEX(10_Lieux!$H:$H,U2297)="Premium",INDEX(10_Lieux!$H:$H,V2297)="Premium"),p_prem,0))</f>
        <v>80</v>
      </c>
      <c r="I2297" s="14" t="n">
        <f aca="false">ROUND(W2297*p_facteur,0)</f>
        <v>226</v>
      </c>
      <c r="J2297" s="14" t="str">
        <f aca="false">IF(X2297&lt;60,X2297&amp;" min",INT(X2297/60)&amp;" h"&amp;IF(MOD(X2297,60)=0,""," "&amp;TEXT(MOD(X2297,60),"00")))</f>
        <v>2 h 30</v>
      </c>
      <c r="K2297" s="14" t="str">
        <f aca="false">IF(S2297&lt;&gt;T2297,"Oui","Non")</f>
        <v>Non</v>
      </c>
      <c r="L2297" s="14" t="str">
        <f aca="false">IF(AND(INDEX(10_Lieux!$B:$B,U2297)="Ville",INDEX(10_Lieux!$B:$B,V2297)="Ville"),"/chauffeur-prive/"&amp;INDEX(10_Lieux!$E:$E,U2297)&amp;"-"&amp;INDEX(10_Lieux!$E:$E,V2297)&amp;"/","/chauffeur-prive/"&amp;INDEX(10_Lieux!$E:$E,U2297)&amp;"/"&amp;INDEX(10_Lieux!$E:$E,V2297)&amp;"/")</f>
        <v>/chauffeur-prive/monaco/aeroport-marseille-provence/</v>
      </c>
      <c r="M2297" s="14" t="str">
        <f aca="false">IFERROR(INDEX($L:$L,MATCH(B2297&amp;"|"&amp;A2297,$Z:$Z,0)),"—")</f>
        <v>/chauffeur-prive/aeroport-marseille-provence/monaco/</v>
      </c>
      <c r="N2297" s="14" t="str">
        <f aca="false">IF(LEN("Chauffeur privé "&amp;INDEX(10_Lieux!$J:$J,U2297)&amp;" → "&amp;INDEX(10_Lieux!$J:$J,V2297)&amp;" | 24h/24")&gt;60,"Chauffeur privé "&amp;INDEX(10_Lieux!$J:$J,U2297)&amp;" → "&amp;INDEX(10_Lieux!$J:$J,V2297),"Chauffeur privé "&amp;INDEX(10_Lieux!$J:$J,U2297)&amp;" → "&amp;INDEX(10_Lieux!$J:$J,V2297)&amp;" | 24h/24")</f>
        <v>Chauffeur privé Monaco → Aéroport Marseille-Provence</v>
      </c>
      <c r="O2297" s="14" t="n">
        <f aca="false">LEN(N2297)</f>
        <v>52</v>
      </c>
      <c r="P2297" s="14" t="str">
        <f aca="false">"Chauffeur privé "&amp;INDEX(10_Lieux!$K:$K,U2297)&amp;" vers "&amp;INDEX(10_Lieux!$L:$L,V2297)</f>
        <v>Chauffeur privé de Monaco vers l'aéroport Marseille-Provence</v>
      </c>
      <c r="Q2297" s="14" t="str">
        <f aca="false">"Chauffeur privé "&amp;INDEX(10_Lieux!$K:$K,U2297)&amp;" vers "&amp;INDEX(10_Lieux!$L:$L,V2297)&amp;" : env. "&amp;I2297&amp;" km, "&amp;J2297&amp;" de route. Devis personnalisé, standard 24h/24 et 7j/7."</f>
        <v>Chauffeur privé de Monaco vers l'aéroport Marseille-Provence : env. 226 km, 2 h 30 de route. Devis personnalisé, standard 24h/24 et 7j/7.</v>
      </c>
      <c r="R2297" s="14" t="n">
        <f aca="false">LEN(Q2297)</f>
        <v>137</v>
      </c>
      <c r="S2297" s="14" t="str">
        <f aca="false">INDEX(10_Lieux!$C:$C,U2297)</f>
        <v>France</v>
      </c>
      <c r="T2297" s="14" t="str">
        <f aca="false">INDEX(10_Lieux!$C:$C,V2297)</f>
        <v>France</v>
      </c>
      <c r="U2297" s="14" t="n">
        <f aca="false">MATCH(A2297,10_Lieux!$A:$A,0)</f>
        <v>84</v>
      </c>
      <c r="V2297" s="14" t="n">
        <f aca="false">MATCH(B2297,10_Lieux!$A:$A,0)</f>
        <v>171</v>
      </c>
      <c r="W2297" s="14" t="n">
        <f aca="false">ROUND(6371*2*ASIN(SQRT(SIN(RADIANS(INDEX(10_Lieux!$F:$F,V2297)-INDEX(10_Lieux!$F:$F,U2297))/2)^2+COS(RADIANS(INDEX(10_Lieux!$F:$F,U2297)))*COS(RADIANS(INDEX(10_Lieux!$F:$F,V2297)))*SIN(RADIANS(INDEX(10_Lieux!$G:$G,V2297)-INDEX(10_Lieux!$G:$G,U2297))/2)^2)),1)</f>
        <v>180.5</v>
      </c>
      <c r="X2297" s="14" t="n">
        <f aca="false">ROUND(I2297/IF(I2297&lt;p_seuil_vitesse,p_vit_lente,p_vit_rapide)*60/15,0)*15</f>
        <v>150</v>
      </c>
      <c r="Y2297" s="14" t="n">
        <f aca="false">MAX(IF(INDEX(10_Lieux!$B:$B,U2297)&lt;&gt;"Ville",INDEX(10_Lieux!$I:$I,U2297),0),IF(INDEX(10_Lieux!$B:$B,V2297)&lt;&gt;"Ville",INDEX(10_Lieux!$I:$I,V2297),0))</f>
        <v>500</v>
      </c>
      <c r="Z2297" s="14" t="str">
        <f aca="false">A2297&amp;"|"&amp;B2297</f>
        <v>Monaco|Marseille-Provence</v>
      </c>
      <c r="AA2297" s="14" t="str">
        <f aca="false">IF(I2297&lt;p_local,"Local",IF(I2297&lt;p_vv_min,"Courte distance",IF(I2297&lt;p_tres_long,"Longue distance","Très longue distance")))</f>
        <v>Longue distance</v>
      </c>
    </row>
    <row r="2298" customFormat="false" ht="15" hidden="false" customHeight="true" outlineLevel="0" collapsed="false">
      <c r="A2298" s="14" t="s">
        <v>1935</v>
      </c>
      <c r="B2298" s="14" t="s">
        <v>2484</v>
      </c>
      <c r="C2298" s="14" t="s">
        <v>34</v>
      </c>
      <c r="D2298" s="14" t="s">
        <v>2485</v>
      </c>
      <c r="E2298" s="14" t="s">
        <v>2490</v>
      </c>
      <c r="F2298" s="15" t="s">
        <v>41</v>
      </c>
      <c r="G2298" s="14" t="str">
        <f aca="false">IF(I2298&lt;p_local,"Local → page infra",IF(H2298&gt;=p_ph1,"Phase 1",IF(H2298&gt;=p_ph2,"Phase 2","Phase 3")))</f>
        <v>Phase 2</v>
      </c>
      <c r="H2298" s="14" t="n">
        <f aca="false">IF(I2298&lt;p_local,0,IF(C2298="Aéroport → Aéroport",p_pts_plein,IF(Y2298&gt;0,IF(I2298&lt;=Y2298,p_pts_plein,IF(I2298&lt;=p_mult2*Y2298,p_pts_moyen,p_pts_r3)),IF(I2298&gt;=p_vv_min,p_pts_plein,IF(I2298&gt;=p_vv_moy,p_pts_moyen,p_pts_court))))+IF(INDEX(10_Lieux!$D:$D,U2298)=1,p_prio1,p_prio2)+IF(INDEX(10_Lieux!$D:$D,V2298)=1,p_prio1,p_prio2)+IF(K2298="Oui",p_tf,0)+p_hub*((INDEX(10_Lieux!$H:$H,U2298)="Hub")+(INDEX(10_Lieux!$H:$H,V2298)="Hub"))+IF(OR(INDEX(10_Lieux!$H:$H,U2298)="Premium",INDEX(10_Lieux!$H:$H,V2298)="Premium"),p_prem,0))</f>
        <v>70</v>
      </c>
      <c r="I2298" s="14" t="n">
        <f aca="false">ROUND(W2298*p_facteur,0)</f>
        <v>157</v>
      </c>
      <c r="J2298" s="14" t="str">
        <f aca="false">IF(X2298&lt;60,X2298&amp;" min",INT(X2298/60)&amp;" h"&amp;IF(MOD(X2298,60)=0,""," "&amp;TEXT(MOD(X2298,60),"00")))</f>
        <v>1 h 45</v>
      </c>
      <c r="K2298" s="14" t="str">
        <f aca="false">IF(S2298&lt;&gt;T2298,"Oui","Non")</f>
        <v>Non</v>
      </c>
      <c r="L2298" s="14" t="str">
        <f aca="false">IF(AND(INDEX(10_Lieux!$B:$B,U2298)="Ville",INDEX(10_Lieux!$B:$B,V2298)="Ville"),"/chauffeur-prive/"&amp;INDEX(10_Lieux!$E:$E,U2298)&amp;"-"&amp;INDEX(10_Lieux!$E:$E,V2298)&amp;"/","/chauffeur-prive/"&amp;INDEX(10_Lieux!$E:$E,U2298)&amp;"/"&amp;INDEX(10_Lieux!$E:$E,V2298)&amp;"/")</f>
        <v>/chauffeur-prive/aeroport-toulon-hyeres/monaco/</v>
      </c>
      <c r="M2298" s="14" t="str">
        <f aca="false">IFERROR(INDEX($L:$L,MATCH(B2298&amp;"|"&amp;A2298,$Z:$Z,0)),"—")</f>
        <v>/chauffeur-prive/monaco/aeroport-toulon-hyeres/</v>
      </c>
      <c r="N2298" s="14" t="str">
        <f aca="false">IF(LEN("Chauffeur privé "&amp;INDEX(10_Lieux!$J:$J,U2298)&amp;" → "&amp;INDEX(10_Lieux!$J:$J,V2298)&amp;" | 24h/24")&gt;60,"Chauffeur privé "&amp;INDEX(10_Lieux!$J:$J,U2298)&amp;" → "&amp;INDEX(10_Lieux!$J:$J,V2298),"Chauffeur privé "&amp;INDEX(10_Lieux!$J:$J,U2298)&amp;" → "&amp;INDEX(10_Lieux!$J:$J,V2298)&amp;" | 24h/24")</f>
        <v>Chauffeur privé Aéroport Toulon-Hyères → Monaco | 24h/24</v>
      </c>
      <c r="O2298" s="14" t="n">
        <f aca="false">LEN(N2298)</f>
        <v>56</v>
      </c>
      <c r="P2298" s="14" t="str">
        <f aca="false">"Chauffeur privé "&amp;INDEX(10_Lieux!$K:$K,U2298)&amp;" vers "&amp;INDEX(10_Lieux!$L:$L,V2298)</f>
        <v>Chauffeur privé de l'aéroport Toulon-Hyères vers Monaco</v>
      </c>
      <c r="Q2298" s="14" t="str">
        <f aca="false">"Chauffeur privé "&amp;INDEX(10_Lieux!$K:$K,U2298)&amp;" vers "&amp;INDEX(10_Lieux!$L:$L,V2298)&amp;" : env. "&amp;I2298&amp;" km, "&amp;J2298&amp;" de route. Devis personnalisé, standard 24h/24 et 7j/7."</f>
        <v>Chauffeur privé de l'aéroport Toulon-Hyères vers Monaco : env. 157 km, 1 h 45 de route. Devis personnalisé, standard 24h/24 et 7j/7.</v>
      </c>
      <c r="R2298" s="14" t="n">
        <f aca="false">LEN(Q2298)</f>
        <v>132</v>
      </c>
      <c r="S2298" s="14" t="str">
        <f aca="false">INDEX(10_Lieux!$C:$C,U2298)</f>
        <v>France</v>
      </c>
      <c r="T2298" s="14" t="str">
        <f aca="false">INDEX(10_Lieux!$C:$C,V2298)</f>
        <v>France</v>
      </c>
      <c r="U2298" s="14" t="n">
        <f aca="false">MATCH(A2298,10_Lieux!$A:$A,0)</f>
        <v>172</v>
      </c>
      <c r="V2298" s="14" t="n">
        <f aca="false">MATCH(B2298,10_Lieux!$A:$A,0)</f>
        <v>84</v>
      </c>
      <c r="W2298" s="14" t="n">
        <f aca="false">ROUND(6371*2*ASIN(SQRT(SIN(RADIANS(INDEX(10_Lieux!$F:$F,V2298)-INDEX(10_Lieux!$F:$F,U2298))/2)^2+COS(RADIANS(INDEX(10_Lieux!$F:$F,U2298)))*COS(RADIANS(INDEX(10_Lieux!$F:$F,V2298)))*SIN(RADIANS(INDEX(10_Lieux!$G:$G,V2298)-INDEX(10_Lieux!$G:$G,U2298))/2)^2)),1)</f>
        <v>125.4</v>
      </c>
      <c r="X2298" s="14" t="n">
        <f aca="false">ROUND(I2298/IF(I2298&lt;p_seuil_vitesse,p_vit_lente,p_vit_rapide)*60/15,0)*15</f>
        <v>105</v>
      </c>
      <c r="Y2298" s="14" t="n">
        <f aca="false">MAX(IF(INDEX(10_Lieux!$B:$B,U2298)&lt;&gt;"Ville",INDEX(10_Lieux!$I:$I,U2298),0),IF(INDEX(10_Lieux!$B:$B,V2298)&lt;&gt;"Ville",INDEX(10_Lieux!$I:$I,V2298),0))</f>
        <v>250</v>
      </c>
      <c r="Z2298" s="14" t="str">
        <f aca="false">A2298&amp;"|"&amp;B2298</f>
        <v>Toulon-Hyères|Monaco</v>
      </c>
      <c r="AA2298" s="14" t="str">
        <f aca="false">IF(I2298&lt;p_local,"Local",IF(I2298&lt;p_vv_min,"Courte distance",IF(I2298&lt;p_tres_long,"Longue distance","Très longue distance")))</f>
        <v>Longue distance</v>
      </c>
    </row>
    <row r="2299" customFormat="false" ht="15" hidden="false" customHeight="true" outlineLevel="0" collapsed="false">
      <c r="A2299" s="14" t="s">
        <v>2484</v>
      </c>
      <c r="B2299" s="14" t="s">
        <v>1935</v>
      </c>
      <c r="C2299" s="14" t="s">
        <v>35</v>
      </c>
      <c r="D2299" s="14" t="s">
        <v>2485</v>
      </c>
      <c r="E2299" s="14" t="s">
        <v>2491</v>
      </c>
      <c r="F2299" s="15" t="s">
        <v>41</v>
      </c>
      <c r="G2299" s="14" t="str">
        <f aca="false">IF(I2299&lt;p_local,"Local → page infra",IF(H2299&gt;=p_ph1,"Phase 1",IF(H2299&gt;=p_ph2,"Phase 2","Phase 3")))</f>
        <v>Phase 2</v>
      </c>
      <c r="H2299" s="14" t="n">
        <f aca="false">IF(I2299&lt;p_local,0,IF(C2299="Aéroport → Aéroport",p_pts_plein,IF(Y2299&gt;0,IF(I2299&lt;=Y2299,p_pts_plein,IF(I2299&lt;=p_mult2*Y2299,p_pts_moyen,p_pts_r3)),IF(I2299&gt;=p_vv_min,p_pts_plein,IF(I2299&gt;=p_vv_moy,p_pts_moyen,p_pts_court))))+IF(INDEX(10_Lieux!$D:$D,U2299)=1,p_prio1,p_prio2)+IF(INDEX(10_Lieux!$D:$D,V2299)=1,p_prio1,p_prio2)+IF(K2299="Oui",p_tf,0)+p_hub*((INDEX(10_Lieux!$H:$H,U2299)="Hub")+(INDEX(10_Lieux!$H:$H,V2299)="Hub"))+IF(OR(INDEX(10_Lieux!$H:$H,U2299)="Premium",INDEX(10_Lieux!$H:$H,V2299)="Premium"),p_prem,0))</f>
        <v>70</v>
      </c>
      <c r="I2299" s="14" t="n">
        <f aca="false">ROUND(W2299*p_facteur,0)</f>
        <v>157</v>
      </c>
      <c r="J2299" s="14" t="str">
        <f aca="false">IF(X2299&lt;60,X2299&amp;" min",INT(X2299/60)&amp;" h"&amp;IF(MOD(X2299,60)=0,""," "&amp;TEXT(MOD(X2299,60),"00")))</f>
        <v>1 h 45</v>
      </c>
      <c r="K2299" s="14" t="str">
        <f aca="false">IF(S2299&lt;&gt;T2299,"Oui","Non")</f>
        <v>Non</v>
      </c>
      <c r="L2299" s="14" t="str">
        <f aca="false">IF(AND(INDEX(10_Lieux!$B:$B,U2299)="Ville",INDEX(10_Lieux!$B:$B,V2299)="Ville"),"/chauffeur-prive/"&amp;INDEX(10_Lieux!$E:$E,U2299)&amp;"-"&amp;INDEX(10_Lieux!$E:$E,V2299)&amp;"/","/chauffeur-prive/"&amp;INDEX(10_Lieux!$E:$E,U2299)&amp;"/"&amp;INDEX(10_Lieux!$E:$E,V2299)&amp;"/")</f>
        <v>/chauffeur-prive/monaco/aeroport-toulon-hyeres/</v>
      </c>
      <c r="M2299" s="14" t="str">
        <f aca="false">IFERROR(INDEX($L:$L,MATCH(B2299&amp;"|"&amp;A2299,$Z:$Z,0)),"—")</f>
        <v>/chauffeur-prive/aeroport-toulon-hyeres/monaco/</v>
      </c>
      <c r="N2299" s="14" t="str">
        <f aca="false">IF(LEN("Chauffeur privé "&amp;INDEX(10_Lieux!$J:$J,U2299)&amp;" → "&amp;INDEX(10_Lieux!$J:$J,V2299)&amp;" | 24h/24")&gt;60,"Chauffeur privé "&amp;INDEX(10_Lieux!$J:$J,U2299)&amp;" → "&amp;INDEX(10_Lieux!$J:$J,V2299),"Chauffeur privé "&amp;INDEX(10_Lieux!$J:$J,U2299)&amp;" → "&amp;INDEX(10_Lieux!$J:$J,V2299)&amp;" | 24h/24")</f>
        <v>Chauffeur privé Monaco → Aéroport Toulon-Hyères | 24h/24</v>
      </c>
      <c r="O2299" s="14" t="n">
        <f aca="false">LEN(N2299)</f>
        <v>56</v>
      </c>
      <c r="P2299" s="14" t="str">
        <f aca="false">"Chauffeur privé "&amp;INDEX(10_Lieux!$K:$K,U2299)&amp;" vers "&amp;INDEX(10_Lieux!$L:$L,V2299)</f>
        <v>Chauffeur privé de Monaco vers l'aéroport Toulon-Hyères</v>
      </c>
      <c r="Q2299" s="14" t="str">
        <f aca="false">"Chauffeur privé "&amp;INDEX(10_Lieux!$K:$K,U2299)&amp;" vers "&amp;INDEX(10_Lieux!$L:$L,V2299)&amp;" : env. "&amp;I2299&amp;" km, "&amp;J2299&amp;" de route. Devis personnalisé, standard 24h/24 et 7j/7."</f>
        <v>Chauffeur privé de Monaco vers l'aéroport Toulon-Hyères : env. 157 km, 1 h 45 de route. Devis personnalisé, standard 24h/24 et 7j/7.</v>
      </c>
      <c r="R2299" s="14" t="n">
        <f aca="false">LEN(Q2299)</f>
        <v>132</v>
      </c>
      <c r="S2299" s="14" t="str">
        <f aca="false">INDEX(10_Lieux!$C:$C,U2299)</f>
        <v>France</v>
      </c>
      <c r="T2299" s="14" t="str">
        <f aca="false">INDEX(10_Lieux!$C:$C,V2299)</f>
        <v>France</v>
      </c>
      <c r="U2299" s="14" t="n">
        <f aca="false">MATCH(A2299,10_Lieux!$A:$A,0)</f>
        <v>84</v>
      </c>
      <c r="V2299" s="14" t="n">
        <f aca="false">MATCH(B2299,10_Lieux!$A:$A,0)</f>
        <v>172</v>
      </c>
      <c r="W2299" s="14" t="n">
        <f aca="false">ROUND(6371*2*ASIN(SQRT(SIN(RADIANS(INDEX(10_Lieux!$F:$F,V2299)-INDEX(10_Lieux!$F:$F,U2299))/2)^2+COS(RADIANS(INDEX(10_Lieux!$F:$F,U2299)))*COS(RADIANS(INDEX(10_Lieux!$F:$F,V2299)))*SIN(RADIANS(INDEX(10_Lieux!$G:$G,V2299)-INDEX(10_Lieux!$G:$G,U2299))/2)^2)),1)</f>
        <v>125.4</v>
      </c>
      <c r="X2299" s="14" t="n">
        <f aca="false">ROUND(I2299/IF(I2299&lt;p_seuil_vitesse,p_vit_lente,p_vit_rapide)*60/15,0)*15</f>
        <v>105</v>
      </c>
      <c r="Y2299" s="14" t="n">
        <f aca="false">MAX(IF(INDEX(10_Lieux!$B:$B,U2299)&lt;&gt;"Ville",INDEX(10_Lieux!$I:$I,U2299),0),IF(INDEX(10_Lieux!$B:$B,V2299)&lt;&gt;"Ville",INDEX(10_Lieux!$I:$I,V2299),0))</f>
        <v>250</v>
      </c>
      <c r="Z2299" s="14" t="str">
        <f aca="false">A2299&amp;"|"&amp;B2299</f>
        <v>Monaco|Toulon-Hyères</v>
      </c>
      <c r="AA2299" s="14" t="str">
        <f aca="false">IF(I2299&lt;p_local,"Local",IF(I2299&lt;p_vv_min,"Courte distance",IF(I2299&lt;p_tres_long,"Longue distance","Très longue distance")))</f>
        <v>Longue distance</v>
      </c>
    </row>
    <row r="2300" customFormat="false" ht="15" hidden="false" customHeight="true" outlineLevel="0" collapsed="false">
      <c r="A2300" s="14" t="s">
        <v>788</v>
      </c>
      <c r="B2300" s="14" t="s">
        <v>2484</v>
      </c>
      <c r="C2300" s="14" t="s">
        <v>34</v>
      </c>
      <c r="D2300" s="14" t="s">
        <v>2485</v>
      </c>
      <c r="E2300" s="14" t="s">
        <v>2492</v>
      </c>
      <c r="F2300" s="15" t="s">
        <v>41</v>
      </c>
      <c r="G2300" s="14" t="str">
        <f aca="false">IF(I2300&lt;p_local,"Local → page infra",IF(H2300&gt;=p_ph1,"Phase 1",IF(H2300&gt;=p_ph2,"Phase 2","Phase 3")))</f>
        <v>Phase 1</v>
      </c>
      <c r="H2300" s="14" t="n">
        <f aca="false">IF(I2300&lt;p_local,0,IF(C2300="Aéroport → Aéroport",p_pts_plein,IF(Y2300&gt;0,IF(I2300&lt;=Y2300,p_pts_plein,IF(I2300&lt;=p_mult2*Y2300,p_pts_moyen,p_pts_r3)),IF(I2300&gt;=p_vv_min,p_pts_plein,IF(I2300&gt;=p_vv_moy,p_pts_moyen,p_pts_court))))+IF(INDEX(10_Lieux!$D:$D,U2300)=1,p_prio1,p_prio2)+IF(INDEX(10_Lieux!$D:$D,V2300)=1,p_prio1,p_prio2)+IF(K2300="Oui",p_tf,0)+p_hub*((INDEX(10_Lieux!$H:$H,U2300)="Hub")+(INDEX(10_Lieux!$H:$H,V2300)="Hub"))+IF(OR(INDEX(10_Lieux!$H:$H,U2300)="Premium",INDEX(10_Lieux!$H:$H,V2300)="Premium"),p_prem,0))</f>
        <v>80</v>
      </c>
      <c r="I2300" s="14" t="n">
        <f aca="false">ROUND(W2300*p_facteur,0)</f>
        <v>360</v>
      </c>
      <c r="J2300" s="14" t="str">
        <f aca="false">IF(X2300&lt;60,X2300&amp;" min",INT(X2300/60)&amp;" h"&amp;IF(MOD(X2300,60)=0,""," "&amp;TEXT(MOD(X2300,60),"00")))</f>
        <v>3 h 45</v>
      </c>
      <c r="K2300" s="14" t="str">
        <f aca="false">IF(S2300&lt;&gt;T2300,"Oui","Non")</f>
        <v>Non</v>
      </c>
      <c r="L2300" s="14" t="str">
        <f aca="false">IF(AND(INDEX(10_Lieux!$B:$B,U2300)="Ville",INDEX(10_Lieux!$B:$B,V2300)="Ville"),"/chauffeur-prive/"&amp;INDEX(10_Lieux!$E:$E,U2300)&amp;"-"&amp;INDEX(10_Lieux!$E:$E,V2300)&amp;"/","/chauffeur-prive/"&amp;INDEX(10_Lieux!$E:$E,U2300)&amp;"/"&amp;INDEX(10_Lieux!$E:$E,V2300)&amp;"/")</f>
        <v>/chauffeur-prive/aeroport-lyon-saint-exupery/monaco/</v>
      </c>
      <c r="M2300" s="14" t="str">
        <f aca="false">IFERROR(INDEX($L:$L,MATCH(B2300&amp;"|"&amp;A2300,$Z:$Z,0)),"—")</f>
        <v>/chauffeur-prive/monaco/aeroport-lyon-saint-exupery/</v>
      </c>
      <c r="N2300" s="14" t="str">
        <f aca="false">IF(LEN("Chauffeur privé "&amp;INDEX(10_Lieux!$J:$J,U2300)&amp;" → "&amp;INDEX(10_Lieux!$J:$J,V2300)&amp;" | 24h/24")&gt;60,"Chauffeur privé "&amp;INDEX(10_Lieux!$J:$J,U2300)&amp;" → "&amp;INDEX(10_Lieux!$J:$J,V2300),"Chauffeur privé "&amp;INDEX(10_Lieux!$J:$J,U2300)&amp;" → "&amp;INDEX(10_Lieux!$J:$J,V2300)&amp;" | 24h/24")</f>
        <v>Chauffeur privé Aéroport Lyon-Saint-Exupéry → Monaco</v>
      </c>
      <c r="O2300" s="14" t="n">
        <f aca="false">LEN(N2300)</f>
        <v>52</v>
      </c>
      <c r="P2300" s="14" t="str">
        <f aca="false">"Chauffeur privé "&amp;INDEX(10_Lieux!$K:$K,U2300)&amp;" vers "&amp;INDEX(10_Lieux!$L:$L,V2300)</f>
        <v>Chauffeur privé de l'aéroport Lyon-Saint-Exupéry vers Monaco</v>
      </c>
      <c r="Q2300" s="14" t="str">
        <f aca="false">"Chauffeur privé "&amp;INDEX(10_Lieux!$K:$K,U2300)&amp;" vers "&amp;INDEX(10_Lieux!$L:$L,V2300)&amp;" : env. "&amp;I2300&amp;" km, "&amp;J2300&amp;" de route. Devis personnalisé, standard 24h/24 et 7j/7."</f>
        <v>Chauffeur privé de l'aéroport Lyon-Saint-Exupéry vers Monaco : env. 360 km, 3 h 45 de route. Devis personnalisé, standard 24h/24 et 7j/7.</v>
      </c>
      <c r="R2300" s="14" t="n">
        <f aca="false">LEN(Q2300)</f>
        <v>137</v>
      </c>
      <c r="S2300" s="14" t="str">
        <f aca="false">INDEX(10_Lieux!$C:$C,U2300)</f>
        <v>France</v>
      </c>
      <c r="T2300" s="14" t="str">
        <f aca="false">INDEX(10_Lieux!$C:$C,V2300)</f>
        <v>France</v>
      </c>
      <c r="U2300" s="14" t="n">
        <f aca="false">MATCH(A2300,10_Lieux!$A:$A,0)</f>
        <v>136</v>
      </c>
      <c r="V2300" s="14" t="n">
        <f aca="false">MATCH(B2300,10_Lieux!$A:$A,0)</f>
        <v>84</v>
      </c>
      <c r="W2300" s="14" t="n">
        <f aca="false">ROUND(6371*2*ASIN(SQRT(SIN(RADIANS(INDEX(10_Lieux!$F:$F,V2300)-INDEX(10_Lieux!$F:$F,U2300))/2)^2+COS(RADIANS(INDEX(10_Lieux!$F:$F,U2300)))*COS(RADIANS(INDEX(10_Lieux!$F:$F,V2300)))*SIN(RADIANS(INDEX(10_Lieux!$G:$G,V2300)-INDEX(10_Lieux!$G:$G,U2300))/2)^2)),1)</f>
        <v>288.3</v>
      </c>
      <c r="X2300" s="14" t="n">
        <f aca="false">ROUND(I2300/IF(I2300&lt;p_seuil_vitesse,p_vit_lente,p_vit_rapide)*60/15,0)*15</f>
        <v>225</v>
      </c>
      <c r="Y2300" s="14" t="n">
        <f aca="false">MAX(IF(INDEX(10_Lieux!$B:$B,U2300)&lt;&gt;"Ville",INDEX(10_Lieux!$I:$I,U2300),0),IF(INDEX(10_Lieux!$B:$B,V2300)&lt;&gt;"Ville",INDEX(10_Lieux!$I:$I,V2300),0))</f>
        <v>500</v>
      </c>
      <c r="Z2300" s="14" t="str">
        <f aca="false">A2300&amp;"|"&amp;B2300</f>
        <v>Lyon-Saint-Exupéry|Monaco</v>
      </c>
      <c r="AA2300" s="14" t="str">
        <f aca="false">IF(I2300&lt;p_local,"Local",IF(I2300&lt;p_vv_min,"Courte distance",IF(I2300&lt;p_tres_long,"Longue distance","Très longue distance")))</f>
        <v>Longue distance</v>
      </c>
    </row>
    <row r="2301" customFormat="false" ht="15" hidden="false" customHeight="true" outlineLevel="0" collapsed="false">
      <c r="A2301" s="14" t="s">
        <v>2484</v>
      </c>
      <c r="B2301" s="14" t="s">
        <v>788</v>
      </c>
      <c r="C2301" s="14" t="s">
        <v>35</v>
      </c>
      <c r="D2301" s="14" t="s">
        <v>2485</v>
      </c>
      <c r="E2301" s="14" t="s">
        <v>2493</v>
      </c>
      <c r="F2301" s="15" t="s">
        <v>41</v>
      </c>
      <c r="G2301" s="14" t="str">
        <f aca="false">IF(I2301&lt;p_local,"Local → page infra",IF(H2301&gt;=p_ph1,"Phase 1",IF(H2301&gt;=p_ph2,"Phase 2","Phase 3")))</f>
        <v>Phase 1</v>
      </c>
      <c r="H2301" s="14" t="n">
        <f aca="false">IF(I2301&lt;p_local,0,IF(C2301="Aéroport → Aéroport",p_pts_plein,IF(Y2301&gt;0,IF(I2301&lt;=Y2301,p_pts_plein,IF(I2301&lt;=p_mult2*Y2301,p_pts_moyen,p_pts_r3)),IF(I2301&gt;=p_vv_min,p_pts_plein,IF(I2301&gt;=p_vv_moy,p_pts_moyen,p_pts_court))))+IF(INDEX(10_Lieux!$D:$D,U2301)=1,p_prio1,p_prio2)+IF(INDEX(10_Lieux!$D:$D,V2301)=1,p_prio1,p_prio2)+IF(K2301="Oui",p_tf,0)+p_hub*((INDEX(10_Lieux!$H:$H,U2301)="Hub")+(INDEX(10_Lieux!$H:$H,V2301)="Hub"))+IF(OR(INDEX(10_Lieux!$H:$H,U2301)="Premium",INDEX(10_Lieux!$H:$H,V2301)="Premium"),p_prem,0))</f>
        <v>80</v>
      </c>
      <c r="I2301" s="14" t="n">
        <f aca="false">ROUND(W2301*p_facteur,0)</f>
        <v>360</v>
      </c>
      <c r="J2301" s="14" t="str">
        <f aca="false">IF(X2301&lt;60,X2301&amp;" min",INT(X2301/60)&amp;" h"&amp;IF(MOD(X2301,60)=0,""," "&amp;TEXT(MOD(X2301,60),"00")))</f>
        <v>3 h 45</v>
      </c>
      <c r="K2301" s="14" t="str">
        <f aca="false">IF(S2301&lt;&gt;T2301,"Oui","Non")</f>
        <v>Non</v>
      </c>
      <c r="L2301" s="14" t="str">
        <f aca="false">IF(AND(INDEX(10_Lieux!$B:$B,U2301)="Ville",INDEX(10_Lieux!$B:$B,V2301)="Ville"),"/chauffeur-prive/"&amp;INDEX(10_Lieux!$E:$E,U2301)&amp;"-"&amp;INDEX(10_Lieux!$E:$E,V2301)&amp;"/","/chauffeur-prive/"&amp;INDEX(10_Lieux!$E:$E,U2301)&amp;"/"&amp;INDEX(10_Lieux!$E:$E,V2301)&amp;"/")</f>
        <v>/chauffeur-prive/monaco/aeroport-lyon-saint-exupery/</v>
      </c>
      <c r="M2301" s="14" t="str">
        <f aca="false">IFERROR(INDEX($L:$L,MATCH(B2301&amp;"|"&amp;A2301,$Z:$Z,0)),"—")</f>
        <v>/chauffeur-prive/aeroport-lyon-saint-exupery/monaco/</v>
      </c>
      <c r="N2301" s="14" t="str">
        <f aca="false">IF(LEN("Chauffeur privé "&amp;INDEX(10_Lieux!$J:$J,U2301)&amp;" → "&amp;INDEX(10_Lieux!$J:$J,V2301)&amp;" | 24h/24")&gt;60,"Chauffeur privé "&amp;INDEX(10_Lieux!$J:$J,U2301)&amp;" → "&amp;INDEX(10_Lieux!$J:$J,V2301),"Chauffeur privé "&amp;INDEX(10_Lieux!$J:$J,U2301)&amp;" → "&amp;INDEX(10_Lieux!$J:$J,V2301)&amp;" | 24h/24")</f>
        <v>Chauffeur privé Monaco → Aéroport Lyon-Saint-Exupéry</v>
      </c>
      <c r="O2301" s="14" t="n">
        <f aca="false">LEN(N2301)</f>
        <v>52</v>
      </c>
      <c r="P2301" s="14" t="str">
        <f aca="false">"Chauffeur privé "&amp;INDEX(10_Lieux!$K:$K,U2301)&amp;" vers "&amp;INDEX(10_Lieux!$L:$L,V2301)</f>
        <v>Chauffeur privé de Monaco vers l'aéroport Lyon-Saint-Exupéry</v>
      </c>
      <c r="Q2301" s="14" t="str">
        <f aca="false">"Chauffeur privé "&amp;INDEX(10_Lieux!$K:$K,U2301)&amp;" vers "&amp;INDEX(10_Lieux!$L:$L,V2301)&amp;" : env. "&amp;I2301&amp;" km, "&amp;J2301&amp;" de route. Devis personnalisé, standard 24h/24 et 7j/7."</f>
        <v>Chauffeur privé de Monaco vers l'aéroport Lyon-Saint-Exupéry : env. 360 km, 3 h 45 de route. Devis personnalisé, standard 24h/24 et 7j/7.</v>
      </c>
      <c r="R2301" s="14" t="n">
        <f aca="false">LEN(Q2301)</f>
        <v>137</v>
      </c>
      <c r="S2301" s="14" t="str">
        <f aca="false">INDEX(10_Lieux!$C:$C,U2301)</f>
        <v>France</v>
      </c>
      <c r="T2301" s="14" t="str">
        <f aca="false">INDEX(10_Lieux!$C:$C,V2301)</f>
        <v>France</v>
      </c>
      <c r="U2301" s="14" t="n">
        <f aca="false">MATCH(A2301,10_Lieux!$A:$A,0)</f>
        <v>84</v>
      </c>
      <c r="V2301" s="14" t="n">
        <f aca="false">MATCH(B2301,10_Lieux!$A:$A,0)</f>
        <v>136</v>
      </c>
      <c r="W2301" s="14" t="n">
        <f aca="false">ROUND(6371*2*ASIN(SQRT(SIN(RADIANS(INDEX(10_Lieux!$F:$F,V2301)-INDEX(10_Lieux!$F:$F,U2301))/2)^2+COS(RADIANS(INDEX(10_Lieux!$F:$F,U2301)))*COS(RADIANS(INDEX(10_Lieux!$F:$F,V2301)))*SIN(RADIANS(INDEX(10_Lieux!$G:$G,V2301)-INDEX(10_Lieux!$G:$G,U2301))/2)^2)),1)</f>
        <v>288.3</v>
      </c>
      <c r="X2301" s="14" t="n">
        <f aca="false">ROUND(I2301/IF(I2301&lt;p_seuil_vitesse,p_vit_lente,p_vit_rapide)*60/15,0)*15</f>
        <v>225</v>
      </c>
      <c r="Y2301" s="14" t="n">
        <f aca="false">MAX(IF(INDEX(10_Lieux!$B:$B,U2301)&lt;&gt;"Ville",INDEX(10_Lieux!$I:$I,U2301),0),IF(INDEX(10_Lieux!$B:$B,V2301)&lt;&gt;"Ville",INDEX(10_Lieux!$I:$I,V2301),0))</f>
        <v>500</v>
      </c>
      <c r="Z2301" s="14" t="str">
        <f aca="false">A2301&amp;"|"&amp;B2301</f>
        <v>Monaco|Lyon-Saint-Exupéry</v>
      </c>
      <c r="AA2301" s="14" t="str">
        <f aca="false">IF(I2301&lt;p_local,"Local",IF(I2301&lt;p_vv_min,"Courte distance",IF(I2301&lt;p_tres_long,"Longue distance","Très longue distance")))</f>
        <v>Longue distance</v>
      </c>
    </row>
    <row r="2302" customFormat="false" ht="15" hidden="false" customHeight="true" outlineLevel="0" collapsed="false">
      <c r="A2302" s="14" t="s">
        <v>2164</v>
      </c>
      <c r="B2302" s="14" t="s">
        <v>2484</v>
      </c>
      <c r="C2302" s="14" t="s">
        <v>34</v>
      </c>
      <c r="D2302" s="14" t="s">
        <v>2485</v>
      </c>
      <c r="E2302" s="14" t="s">
        <v>2494</v>
      </c>
      <c r="F2302" s="15" t="s">
        <v>41</v>
      </c>
      <c r="G2302" s="14" t="str">
        <f aca="false">IF(I2302&lt;p_local,"Local → page infra",IF(H2302&gt;=p_ph1,"Phase 1",IF(H2302&gt;=p_ph2,"Phase 2","Phase 3")))</f>
        <v>Phase 1</v>
      </c>
      <c r="H2302" s="14" t="n">
        <f aca="false">IF(I2302&lt;p_local,0,IF(C2302="Aéroport → Aéroport",p_pts_plein,IF(Y2302&gt;0,IF(I2302&lt;=Y2302,p_pts_plein,IF(I2302&lt;=p_mult2*Y2302,p_pts_moyen,p_pts_r3)),IF(I2302&gt;=p_vv_min,p_pts_plein,IF(I2302&gt;=p_vv_moy,p_pts_moyen,p_pts_court))))+IF(INDEX(10_Lieux!$D:$D,U2302)=1,p_prio1,p_prio2)+IF(INDEX(10_Lieux!$D:$D,V2302)=1,p_prio1,p_prio2)+IF(K2302="Oui",p_tf,0)+p_hub*((INDEX(10_Lieux!$H:$H,U2302)="Hub")+(INDEX(10_Lieux!$H:$H,V2302)="Hub"))+IF(OR(INDEX(10_Lieux!$H:$H,U2302)="Premium",INDEX(10_Lieux!$H:$H,V2302)="Premium"),p_prem,0))</f>
        <v>90</v>
      </c>
      <c r="I2302" s="14" t="n">
        <f aca="false">ROUND(W2302*p_facteur,0)</f>
        <v>371</v>
      </c>
      <c r="J2302" s="14" t="str">
        <f aca="false">IF(X2302&lt;60,X2302&amp;" min",INT(X2302/60)&amp;" h"&amp;IF(MOD(X2302,60)=0,""," "&amp;TEXT(MOD(X2302,60),"00")))</f>
        <v>4 h</v>
      </c>
      <c r="K2302" s="14" t="str">
        <f aca="false">IF(S2302&lt;&gt;T2302,"Oui","Non")</f>
        <v>Oui</v>
      </c>
      <c r="L2302" s="14" t="str">
        <f aca="false">IF(AND(INDEX(10_Lieux!$B:$B,U2302)="Ville",INDEX(10_Lieux!$B:$B,V2302)="Ville"),"/chauffeur-prive/"&amp;INDEX(10_Lieux!$E:$E,U2302)&amp;"-"&amp;INDEX(10_Lieux!$E:$E,V2302)&amp;"/","/chauffeur-prive/"&amp;INDEX(10_Lieux!$E:$E,U2302)&amp;"/"&amp;INDEX(10_Lieux!$E:$E,V2302)&amp;"/")</f>
        <v>/chauffeur-prive/aeroport-geneve/monaco/</v>
      </c>
      <c r="M2302" s="14" t="str">
        <f aca="false">IFERROR(INDEX($L:$L,MATCH(B2302&amp;"|"&amp;A2302,$Z:$Z,0)),"—")</f>
        <v>/chauffeur-prive/monaco/aeroport-geneve/</v>
      </c>
      <c r="N2302" s="14" t="str">
        <f aca="false">IF(LEN("Chauffeur privé "&amp;INDEX(10_Lieux!$J:$J,U2302)&amp;" → "&amp;INDEX(10_Lieux!$J:$J,V2302)&amp;" | 24h/24")&gt;60,"Chauffeur privé "&amp;INDEX(10_Lieux!$J:$J,U2302)&amp;" → "&amp;INDEX(10_Lieux!$J:$J,V2302),"Chauffeur privé "&amp;INDEX(10_Lieux!$J:$J,U2302)&amp;" → "&amp;INDEX(10_Lieux!$J:$J,V2302)&amp;" | 24h/24")</f>
        <v>Chauffeur privé Aéroport de Genève → Monaco | 24h/24</v>
      </c>
      <c r="O2302" s="14" t="n">
        <f aca="false">LEN(N2302)</f>
        <v>52</v>
      </c>
      <c r="P2302" s="14" t="str">
        <f aca="false">"Chauffeur privé "&amp;INDEX(10_Lieux!$K:$K,U2302)&amp;" vers "&amp;INDEX(10_Lieux!$L:$L,V2302)</f>
        <v>Chauffeur privé de l'aéroport de Genève vers Monaco</v>
      </c>
      <c r="Q2302" s="14" t="str">
        <f aca="false">"Chauffeur privé "&amp;INDEX(10_Lieux!$K:$K,U2302)&amp;" vers "&amp;INDEX(10_Lieux!$L:$L,V2302)&amp;" : env. "&amp;I2302&amp;" km, "&amp;J2302&amp;" de route. Devis personnalisé, standard 24h/24 et 7j/7."</f>
        <v>Chauffeur privé de l'aéroport de Genève vers Monaco : env. 371 km, 4 h de route. Devis personnalisé, standard 24h/24 et 7j/7.</v>
      </c>
      <c r="R2302" s="14" t="n">
        <f aca="false">LEN(Q2302)</f>
        <v>125</v>
      </c>
      <c r="S2302" s="14" t="str">
        <f aca="false">INDEX(10_Lieux!$C:$C,U2302)</f>
        <v>Suisse</v>
      </c>
      <c r="T2302" s="14" t="str">
        <f aca="false">INDEX(10_Lieux!$C:$C,V2302)</f>
        <v>France</v>
      </c>
      <c r="U2302" s="14" t="n">
        <f aca="false">MATCH(A2302,10_Lieux!$A:$A,0)</f>
        <v>182</v>
      </c>
      <c r="V2302" s="14" t="n">
        <f aca="false">MATCH(B2302,10_Lieux!$A:$A,0)</f>
        <v>84</v>
      </c>
      <c r="W2302" s="14" t="n">
        <f aca="false">ROUND(6371*2*ASIN(SQRT(SIN(RADIANS(INDEX(10_Lieux!$F:$F,V2302)-INDEX(10_Lieux!$F:$F,U2302))/2)^2+COS(RADIANS(INDEX(10_Lieux!$F:$F,U2302)))*COS(RADIANS(INDEX(10_Lieux!$F:$F,V2302)))*SIN(RADIANS(INDEX(10_Lieux!$G:$G,V2302)-INDEX(10_Lieux!$G:$G,U2302))/2)^2)),1)</f>
        <v>296.6</v>
      </c>
      <c r="X2302" s="14" t="n">
        <f aca="false">ROUND(I2302/IF(I2302&lt;p_seuil_vitesse,p_vit_lente,p_vit_rapide)*60/15,0)*15</f>
        <v>240</v>
      </c>
      <c r="Y2302" s="14" t="n">
        <f aca="false">MAX(IF(INDEX(10_Lieux!$B:$B,U2302)&lt;&gt;"Ville",INDEX(10_Lieux!$I:$I,U2302),0),IF(INDEX(10_Lieux!$B:$B,V2302)&lt;&gt;"Ville",INDEX(10_Lieux!$I:$I,V2302),0))</f>
        <v>500</v>
      </c>
      <c r="Z2302" s="14" t="str">
        <f aca="false">A2302&amp;"|"&amp;B2302</f>
        <v>Genève Aéroport|Monaco</v>
      </c>
      <c r="AA2302" s="14" t="str">
        <f aca="false">IF(I2302&lt;p_local,"Local",IF(I2302&lt;p_vv_min,"Courte distance",IF(I2302&lt;p_tres_long,"Longue distance","Très longue distance")))</f>
        <v>Longue distance</v>
      </c>
    </row>
    <row r="2303" customFormat="false" ht="15" hidden="false" customHeight="true" outlineLevel="0" collapsed="false">
      <c r="A2303" s="14" t="s">
        <v>2484</v>
      </c>
      <c r="B2303" s="14" t="s">
        <v>2164</v>
      </c>
      <c r="C2303" s="14" t="s">
        <v>35</v>
      </c>
      <c r="D2303" s="14" t="s">
        <v>2485</v>
      </c>
      <c r="E2303" s="14" t="s">
        <v>2495</v>
      </c>
      <c r="F2303" s="15" t="s">
        <v>41</v>
      </c>
      <c r="G2303" s="14" t="str">
        <f aca="false">IF(I2303&lt;p_local,"Local → page infra",IF(H2303&gt;=p_ph1,"Phase 1",IF(H2303&gt;=p_ph2,"Phase 2","Phase 3")))</f>
        <v>Phase 1</v>
      </c>
      <c r="H2303" s="14" t="n">
        <f aca="false">IF(I2303&lt;p_local,0,IF(C2303="Aéroport → Aéroport",p_pts_plein,IF(Y2303&gt;0,IF(I2303&lt;=Y2303,p_pts_plein,IF(I2303&lt;=p_mult2*Y2303,p_pts_moyen,p_pts_r3)),IF(I2303&gt;=p_vv_min,p_pts_plein,IF(I2303&gt;=p_vv_moy,p_pts_moyen,p_pts_court))))+IF(INDEX(10_Lieux!$D:$D,U2303)=1,p_prio1,p_prio2)+IF(INDEX(10_Lieux!$D:$D,V2303)=1,p_prio1,p_prio2)+IF(K2303="Oui",p_tf,0)+p_hub*((INDEX(10_Lieux!$H:$H,U2303)="Hub")+(INDEX(10_Lieux!$H:$H,V2303)="Hub"))+IF(OR(INDEX(10_Lieux!$H:$H,U2303)="Premium",INDEX(10_Lieux!$H:$H,V2303)="Premium"),p_prem,0))</f>
        <v>90</v>
      </c>
      <c r="I2303" s="14" t="n">
        <f aca="false">ROUND(W2303*p_facteur,0)</f>
        <v>371</v>
      </c>
      <c r="J2303" s="14" t="str">
        <f aca="false">IF(X2303&lt;60,X2303&amp;" min",INT(X2303/60)&amp;" h"&amp;IF(MOD(X2303,60)=0,""," "&amp;TEXT(MOD(X2303,60),"00")))</f>
        <v>4 h</v>
      </c>
      <c r="K2303" s="14" t="str">
        <f aca="false">IF(S2303&lt;&gt;T2303,"Oui","Non")</f>
        <v>Oui</v>
      </c>
      <c r="L2303" s="14" t="str">
        <f aca="false">IF(AND(INDEX(10_Lieux!$B:$B,U2303)="Ville",INDEX(10_Lieux!$B:$B,V2303)="Ville"),"/chauffeur-prive/"&amp;INDEX(10_Lieux!$E:$E,U2303)&amp;"-"&amp;INDEX(10_Lieux!$E:$E,V2303)&amp;"/","/chauffeur-prive/"&amp;INDEX(10_Lieux!$E:$E,U2303)&amp;"/"&amp;INDEX(10_Lieux!$E:$E,V2303)&amp;"/")</f>
        <v>/chauffeur-prive/monaco/aeroport-geneve/</v>
      </c>
      <c r="M2303" s="14" t="str">
        <f aca="false">IFERROR(INDEX($L:$L,MATCH(B2303&amp;"|"&amp;A2303,$Z:$Z,0)),"—")</f>
        <v>/chauffeur-prive/aeroport-geneve/monaco/</v>
      </c>
      <c r="N2303" s="14" t="str">
        <f aca="false">IF(LEN("Chauffeur privé "&amp;INDEX(10_Lieux!$J:$J,U2303)&amp;" → "&amp;INDEX(10_Lieux!$J:$J,V2303)&amp;" | 24h/24")&gt;60,"Chauffeur privé "&amp;INDEX(10_Lieux!$J:$J,U2303)&amp;" → "&amp;INDEX(10_Lieux!$J:$J,V2303),"Chauffeur privé "&amp;INDEX(10_Lieux!$J:$J,U2303)&amp;" → "&amp;INDEX(10_Lieux!$J:$J,V2303)&amp;" | 24h/24")</f>
        <v>Chauffeur privé Monaco → Aéroport de Genève | 24h/24</v>
      </c>
      <c r="O2303" s="14" t="n">
        <f aca="false">LEN(N2303)</f>
        <v>52</v>
      </c>
      <c r="P2303" s="14" t="str">
        <f aca="false">"Chauffeur privé "&amp;INDEX(10_Lieux!$K:$K,U2303)&amp;" vers "&amp;INDEX(10_Lieux!$L:$L,V2303)</f>
        <v>Chauffeur privé de Monaco vers l'aéroport de Genève</v>
      </c>
      <c r="Q2303" s="14" t="str">
        <f aca="false">"Chauffeur privé "&amp;INDEX(10_Lieux!$K:$K,U2303)&amp;" vers "&amp;INDEX(10_Lieux!$L:$L,V2303)&amp;" : env. "&amp;I2303&amp;" km, "&amp;J2303&amp;" de route. Devis personnalisé, standard 24h/24 et 7j/7."</f>
        <v>Chauffeur privé de Monaco vers l'aéroport de Genève : env. 371 km, 4 h de route. Devis personnalisé, standard 24h/24 et 7j/7.</v>
      </c>
      <c r="R2303" s="14" t="n">
        <f aca="false">LEN(Q2303)</f>
        <v>125</v>
      </c>
      <c r="S2303" s="14" t="str">
        <f aca="false">INDEX(10_Lieux!$C:$C,U2303)</f>
        <v>France</v>
      </c>
      <c r="T2303" s="14" t="str">
        <f aca="false">INDEX(10_Lieux!$C:$C,V2303)</f>
        <v>Suisse</v>
      </c>
      <c r="U2303" s="14" t="n">
        <f aca="false">MATCH(A2303,10_Lieux!$A:$A,0)</f>
        <v>84</v>
      </c>
      <c r="V2303" s="14" t="n">
        <f aca="false">MATCH(B2303,10_Lieux!$A:$A,0)</f>
        <v>182</v>
      </c>
      <c r="W2303" s="14" t="n">
        <f aca="false">ROUND(6371*2*ASIN(SQRT(SIN(RADIANS(INDEX(10_Lieux!$F:$F,V2303)-INDEX(10_Lieux!$F:$F,U2303))/2)^2+COS(RADIANS(INDEX(10_Lieux!$F:$F,U2303)))*COS(RADIANS(INDEX(10_Lieux!$F:$F,V2303)))*SIN(RADIANS(INDEX(10_Lieux!$G:$G,V2303)-INDEX(10_Lieux!$G:$G,U2303))/2)^2)),1)</f>
        <v>296.6</v>
      </c>
      <c r="X2303" s="14" t="n">
        <f aca="false">ROUND(I2303/IF(I2303&lt;p_seuil_vitesse,p_vit_lente,p_vit_rapide)*60/15,0)*15</f>
        <v>240</v>
      </c>
      <c r="Y2303" s="14" t="n">
        <f aca="false">MAX(IF(INDEX(10_Lieux!$B:$B,U2303)&lt;&gt;"Ville",INDEX(10_Lieux!$I:$I,U2303),0),IF(INDEX(10_Lieux!$B:$B,V2303)&lt;&gt;"Ville",INDEX(10_Lieux!$I:$I,V2303),0))</f>
        <v>500</v>
      </c>
      <c r="Z2303" s="14" t="str">
        <f aca="false">A2303&amp;"|"&amp;B2303</f>
        <v>Monaco|Genève Aéroport</v>
      </c>
      <c r="AA2303" s="14" t="str">
        <f aca="false">IF(I2303&lt;p_local,"Local",IF(I2303&lt;p_vv_min,"Courte distance",IF(I2303&lt;p_tres_long,"Longue distance","Très longue distance")))</f>
        <v>Longue distance</v>
      </c>
    </row>
    <row r="2304" customFormat="false" ht="15" hidden="false" customHeight="true" outlineLevel="0" collapsed="false">
      <c r="A2304" s="14" t="s">
        <v>122</v>
      </c>
      <c r="B2304" s="14" t="s">
        <v>2484</v>
      </c>
      <c r="C2304" s="14" t="s">
        <v>33</v>
      </c>
      <c r="D2304" s="14" t="s">
        <v>2485</v>
      </c>
      <c r="E2304" s="14" t="s">
        <v>2496</v>
      </c>
      <c r="F2304" s="15" t="s">
        <v>41</v>
      </c>
      <c r="G2304" s="14" t="str">
        <f aca="false">IF(I2304&lt;p_local,"Local → page infra",IF(H2304&gt;=p_ph1,"Phase 1",IF(H2304&gt;=p_ph2,"Phase 2","Phase 3")))</f>
        <v>Phase 1</v>
      </c>
      <c r="H2304" s="14" t="n">
        <f aca="false">IF(I2304&lt;p_local,0,IF(C2304="Aéroport → Aéroport",p_pts_plein,IF(Y2304&gt;0,IF(I2304&lt;=Y2304,p_pts_plein,IF(I2304&lt;=p_mult2*Y2304,p_pts_moyen,p_pts_r3)),IF(I2304&gt;=p_vv_min,p_pts_plein,IF(I2304&gt;=p_vv_moy,p_pts_moyen,p_pts_court))))+IF(INDEX(10_Lieux!$D:$D,U2304)=1,p_prio1,p_prio2)+IF(INDEX(10_Lieux!$D:$D,V2304)=1,p_prio1,p_prio2)+IF(K2304="Oui",p_tf,0)+p_hub*((INDEX(10_Lieux!$H:$H,U2304)="Hub")+(INDEX(10_Lieux!$H:$H,V2304)="Hub"))+IF(OR(INDEX(10_Lieux!$H:$H,U2304)="Premium",INDEX(10_Lieux!$H:$H,V2304)="Premium"),p_prem,0))</f>
        <v>80</v>
      </c>
      <c r="I2304" s="14" t="n">
        <f aca="false">ROUND(W2304*p_facteur,0)</f>
        <v>862</v>
      </c>
      <c r="J2304" s="14" t="str">
        <f aca="false">IF(X2304&lt;60,X2304&amp;" min",INT(X2304/60)&amp;" h"&amp;IF(MOD(X2304,60)=0,""," "&amp;TEXT(MOD(X2304,60),"00")))</f>
        <v>9 h</v>
      </c>
      <c r="K2304" s="14" t="str">
        <f aca="false">IF(S2304&lt;&gt;T2304,"Oui","Non")</f>
        <v>Non</v>
      </c>
      <c r="L2304" s="14" t="str">
        <f aca="false">IF(AND(INDEX(10_Lieux!$B:$B,U2304)="Ville",INDEX(10_Lieux!$B:$B,V2304)="Ville"),"/chauffeur-prive/"&amp;INDEX(10_Lieux!$E:$E,U2304)&amp;"-"&amp;INDEX(10_Lieux!$E:$E,V2304)&amp;"/","/chauffeur-prive/"&amp;INDEX(10_Lieux!$E:$E,U2304)&amp;"/"&amp;INDEX(10_Lieux!$E:$E,V2304)&amp;"/")</f>
        <v>/chauffeur-prive/paris-monaco/</v>
      </c>
      <c r="M2304" s="14" t="str">
        <f aca="false">IFERROR(INDEX($L:$L,MATCH(B2304&amp;"|"&amp;A2304,$Z:$Z,0)),"—")</f>
        <v>/chauffeur-prive/monaco-paris/</v>
      </c>
      <c r="N2304" s="14" t="str">
        <f aca="false">IF(LEN("Chauffeur privé "&amp;INDEX(10_Lieux!$J:$J,U2304)&amp;" → "&amp;INDEX(10_Lieux!$J:$J,V2304)&amp;" | 24h/24")&gt;60,"Chauffeur privé "&amp;INDEX(10_Lieux!$J:$J,U2304)&amp;" → "&amp;INDEX(10_Lieux!$J:$J,V2304),"Chauffeur privé "&amp;INDEX(10_Lieux!$J:$J,U2304)&amp;" → "&amp;INDEX(10_Lieux!$J:$J,V2304)&amp;" | 24h/24")</f>
        <v>Chauffeur privé Paris → Monaco | 24h/24</v>
      </c>
      <c r="O2304" s="14" t="n">
        <f aca="false">LEN(N2304)</f>
        <v>39</v>
      </c>
      <c r="P2304" s="14" t="str">
        <f aca="false">"Chauffeur privé "&amp;INDEX(10_Lieux!$K:$K,U2304)&amp;" vers "&amp;INDEX(10_Lieux!$L:$L,V2304)</f>
        <v>Chauffeur privé de Paris vers Monaco</v>
      </c>
      <c r="Q2304" s="14" t="str">
        <f aca="false">"Chauffeur privé "&amp;INDEX(10_Lieux!$K:$K,U2304)&amp;" vers "&amp;INDEX(10_Lieux!$L:$L,V2304)&amp;" : env. "&amp;I2304&amp;" km, "&amp;J2304&amp;" de route. Devis personnalisé, standard 24h/24 et 7j/7."</f>
        <v>Chauffeur privé de Paris vers Monaco : env. 862 km, 9 h de route. Devis personnalisé, standard 24h/24 et 7j/7.</v>
      </c>
      <c r="R2304" s="14" t="n">
        <f aca="false">LEN(Q2304)</f>
        <v>110</v>
      </c>
      <c r="S2304" s="14" t="str">
        <f aca="false">INDEX(10_Lieux!$C:$C,U2304)</f>
        <v>France</v>
      </c>
      <c r="T2304" s="14" t="str">
        <f aca="false">INDEX(10_Lieux!$C:$C,V2304)</f>
        <v>France</v>
      </c>
      <c r="U2304" s="14" t="n">
        <f aca="false">MATCH(A2304,10_Lieux!$A:$A,0)</f>
        <v>2</v>
      </c>
      <c r="V2304" s="14" t="n">
        <f aca="false">MATCH(B2304,10_Lieux!$A:$A,0)</f>
        <v>84</v>
      </c>
      <c r="W2304" s="14" t="n">
        <f aca="false">ROUND(6371*2*ASIN(SQRT(SIN(RADIANS(INDEX(10_Lieux!$F:$F,V2304)-INDEX(10_Lieux!$F:$F,U2304))/2)^2+COS(RADIANS(INDEX(10_Lieux!$F:$F,U2304)))*COS(RADIANS(INDEX(10_Lieux!$F:$F,V2304)))*SIN(RADIANS(INDEX(10_Lieux!$G:$G,V2304)-INDEX(10_Lieux!$G:$G,U2304))/2)^2)),1)</f>
        <v>689.5</v>
      </c>
      <c r="X2304" s="14" t="n">
        <f aca="false">ROUND(I2304/IF(I2304&lt;p_seuil_vitesse,p_vit_lente,p_vit_rapide)*60/15,0)*15</f>
        <v>540</v>
      </c>
      <c r="Y2304" s="14" t="n">
        <f aca="false">MAX(IF(INDEX(10_Lieux!$B:$B,U2304)&lt;&gt;"Ville",INDEX(10_Lieux!$I:$I,U2304),0),IF(INDEX(10_Lieux!$B:$B,V2304)&lt;&gt;"Ville",INDEX(10_Lieux!$I:$I,V2304),0))</f>
        <v>0</v>
      </c>
      <c r="Z2304" s="14" t="str">
        <f aca="false">A2304&amp;"|"&amp;B2304</f>
        <v>Paris|Monaco</v>
      </c>
      <c r="AA2304" s="14" t="str">
        <f aca="false">IF(I2304&lt;p_local,"Local",IF(I2304&lt;p_vv_min,"Courte distance",IF(I2304&lt;p_tres_long,"Longue distance","Très longue distance")))</f>
        <v>Très longue distance</v>
      </c>
    </row>
    <row r="2305" customFormat="false" ht="15" hidden="false" customHeight="true" outlineLevel="0" collapsed="false">
      <c r="A2305" s="14" t="s">
        <v>2484</v>
      </c>
      <c r="B2305" s="14" t="s">
        <v>122</v>
      </c>
      <c r="C2305" s="14" t="s">
        <v>33</v>
      </c>
      <c r="D2305" s="14" t="s">
        <v>2485</v>
      </c>
      <c r="E2305" s="14" t="s">
        <v>2497</v>
      </c>
      <c r="F2305" s="15" t="s">
        <v>41</v>
      </c>
      <c r="G2305" s="14" t="str">
        <f aca="false">IF(I2305&lt;p_local,"Local → page infra",IF(H2305&gt;=p_ph1,"Phase 1",IF(H2305&gt;=p_ph2,"Phase 2","Phase 3")))</f>
        <v>Phase 1</v>
      </c>
      <c r="H2305" s="14" t="n">
        <f aca="false">IF(I2305&lt;p_local,0,IF(C2305="Aéroport → Aéroport",p_pts_plein,IF(Y2305&gt;0,IF(I2305&lt;=Y2305,p_pts_plein,IF(I2305&lt;=p_mult2*Y2305,p_pts_moyen,p_pts_r3)),IF(I2305&gt;=p_vv_min,p_pts_plein,IF(I2305&gt;=p_vv_moy,p_pts_moyen,p_pts_court))))+IF(INDEX(10_Lieux!$D:$D,U2305)=1,p_prio1,p_prio2)+IF(INDEX(10_Lieux!$D:$D,V2305)=1,p_prio1,p_prio2)+IF(K2305="Oui",p_tf,0)+p_hub*((INDEX(10_Lieux!$H:$H,U2305)="Hub")+(INDEX(10_Lieux!$H:$H,V2305)="Hub"))+IF(OR(INDEX(10_Lieux!$H:$H,U2305)="Premium",INDEX(10_Lieux!$H:$H,V2305)="Premium"),p_prem,0))</f>
        <v>80</v>
      </c>
      <c r="I2305" s="14" t="n">
        <f aca="false">ROUND(W2305*p_facteur,0)</f>
        <v>862</v>
      </c>
      <c r="J2305" s="14" t="str">
        <f aca="false">IF(X2305&lt;60,X2305&amp;" min",INT(X2305/60)&amp;" h"&amp;IF(MOD(X2305,60)=0,""," "&amp;TEXT(MOD(X2305,60),"00")))</f>
        <v>9 h</v>
      </c>
      <c r="K2305" s="14" t="str">
        <f aca="false">IF(S2305&lt;&gt;T2305,"Oui","Non")</f>
        <v>Non</v>
      </c>
      <c r="L2305" s="14" t="str">
        <f aca="false">IF(AND(INDEX(10_Lieux!$B:$B,U2305)="Ville",INDEX(10_Lieux!$B:$B,V2305)="Ville"),"/chauffeur-prive/"&amp;INDEX(10_Lieux!$E:$E,U2305)&amp;"-"&amp;INDEX(10_Lieux!$E:$E,V2305)&amp;"/","/chauffeur-prive/"&amp;INDEX(10_Lieux!$E:$E,U2305)&amp;"/"&amp;INDEX(10_Lieux!$E:$E,V2305)&amp;"/")</f>
        <v>/chauffeur-prive/monaco-paris/</v>
      </c>
      <c r="M2305" s="14" t="str">
        <f aca="false">IFERROR(INDEX($L:$L,MATCH(B2305&amp;"|"&amp;A2305,$Z:$Z,0)),"—")</f>
        <v>/chauffeur-prive/paris-monaco/</v>
      </c>
      <c r="N2305" s="14" t="str">
        <f aca="false">IF(LEN("Chauffeur privé "&amp;INDEX(10_Lieux!$J:$J,U2305)&amp;" → "&amp;INDEX(10_Lieux!$J:$J,V2305)&amp;" | 24h/24")&gt;60,"Chauffeur privé "&amp;INDEX(10_Lieux!$J:$J,U2305)&amp;" → "&amp;INDEX(10_Lieux!$J:$J,V2305),"Chauffeur privé "&amp;INDEX(10_Lieux!$J:$J,U2305)&amp;" → "&amp;INDEX(10_Lieux!$J:$J,V2305)&amp;" | 24h/24")</f>
        <v>Chauffeur privé Monaco → Paris | 24h/24</v>
      </c>
      <c r="O2305" s="14" t="n">
        <f aca="false">LEN(N2305)</f>
        <v>39</v>
      </c>
      <c r="P2305" s="14" t="str">
        <f aca="false">"Chauffeur privé "&amp;INDEX(10_Lieux!$K:$K,U2305)&amp;" vers "&amp;INDEX(10_Lieux!$L:$L,V2305)</f>
        <v>Chauffeur privé de Monaco vers Paris</v>
      </c>
      <c r="Q2305" s="14" t="str">
        <f aca="false">"Chauffeur privé "&amp;INDEX(10_Lieux!$K:$K,U2305)&amp;" vers "&amp;INDEX(10_Lieux!$L:$L,V2305)&amp;" : env. "&amp;I2305&amp;" km, "&amp;J2305&amp;" de route. Devis personnalisé, standard 24h/24 et 7j/7."</f>
        <v>Chauffeur privé de Monaco vers Paris : env. 862 km, 9 h de route. Devis personnalisé, standard 24h/24 et 7j/7.</v>
      </c>
      <c r="R2305" s="14" t="n">
        <f aca="false">LEN(Q2305)</f>
        <v>110</v>
      </c>
      <c r="S2305" s="14" t="str">
        <f aca="false">INDEX(10_Lieux!$C:$C,U2305)</f>
        <v>France</v>
      </c>
      <c r="T2305" s="14" t="str">
        <f aca="false">INDEX(10_Lieux!$C:$C,V2305)</f>
        <v>France</v>
      </c>
      <c r="U2305" s="14" t="n">
        <f aca="false">MATCH(A2305,10_Lieux!$A:$A,0)</f>
        <v>84</v>
      </c>
      <c r="V2305" s="14" t="n">
        <f aca="false">MATCH(B2305,10_Lieux!$A:$A,0)</f>
        <v>2</v>
      </c>
      <c r="W2305" s="14" t="n">
        <f aca="false">ROUND(6371*2*ASIN(SQRT(SIN(RADIANS(INDEX(10_Lieux!$F:$F,V2305)-INDEX(10_Lieux!$F:$F,U2305))/2)^2+COS(RADIANS(INDEX(10_Lieux!$F:$F,U2305)))*COS(RADIANS(INDEX(10_Lieux!$F:$F,V2305)))*SIN(RADIANS(INDEX(10_Lieux!$G:$G,V2305)-INDEX(10_Lieux!$G:$G,U2305))/2)^2)),1)</f>
        <v>689.5</v>
      </c>
      <c r="X2305" s="14" t="n">
        <f aca="false">ROUND(I2305/IF(I2305&lt;p_seuil_vitesse,p_vit_lente,p_vit_rapide)*60/15,0)*15</f>
        <v>540</v>
      </c>
      <c r="Y2305" s="14" t="n">
        <f aca="false">MAX(IF(INDEX(10_Lieux!$B:$B,U2305)&lt;&gt;"Ville",INDEX(10_Lieux!$I:$I,U2305),0),IF(INDEX(10_Lieux!$B:$B,V2305)&lt;&gt;"Ville",INDEX(10_Lieux!$I:$I,V2305),0))</f>
        <v>0</v>
      </c>
      <c r="Z2305" s="14" t="str">
        <f aca="false">A2305&amp;"|"&amp;B2305</f>
        <v>Monaco|Paris</v>
      </c>
      <c r="AA2305" s="14" t="str">
        <f aca="false">IF(I2305&lt;p_local,"Local",IF(I2305&lt;p_vv_min,"Courte distance",IF(I2305&lt;p_tres_long,"Longue distance","Très longue distance")))</f>
        <v>Très longue distance</v>
      </c>
    </row>
    <row r="2306" customFormat="false" ht="15" hidden="false" customHeight="true" outlineLevel="0" collapsed="false">
      <c r="A2306" s="14" t="s">
        <v>123</v>
      </c>
      <c r="B2306" s="14" t="s">
        <v>2484</v>
      </c>
      <c r="C2306" s="14" t="s">
        <v>33</v>
      </c>
      <c r="D2306" s="14" t="s">
        <v>2485</v>
      </c>
      <c r="E2306" s="14" t="s">
        <v>2498</v>
      </c>
      <c r="F2306" s="15" t="s">
        <v>41</v>
      </c>
      <c r="G2306" s="14" t="str">
        <f aca="false">IF(I2306&lt;p_local,"Local → page infra",IF(H2306&gt;=p_ph1,"Phase 1",IF(H2306&gt;=p_ph2,"Phase 2","Phase 3")))</f>
        <v>Phase 1</v>
      </c>
      <c r="H2306" s="14" t="n">
        <f aca="false">IF(I2306&lt;p_local,0,IF(C2306="Aéroport → Aéroport",p_pts_plein,IF(Y2306&gt;0,IF(I2306&lt;=Y2306,p_pts_plein,IF(I2306&lt;=p_mult2*Y2306,p_pts_moyen,p_pts_r3)),IF(I2306&gt;=p_vv_min,p_pts_plein,IF(I2306&gt;=p_vv_moy,p_pts_moyen,p_pts_court))))+IF(INDEX(10_Lieux!$D:$D,U2306)=1,p_prio1,p_prio2)+IF(INDEX(10_Lieux!$D:$D,V2306)=1,p_prio1,p_prio2)+IF(K2306="Oui",p_tf,0)+p_hub*((INDEX(10_Lieux!$H:$H,U2306)="Hub")+(INDEX(10_Lieux!$H:$H,V2306)="Hub"))+IF(OR(INDEX(10_Lieux!$H:$H,U2306)="Premium",INDEX(10_Lieux!$H:$H,V2306)="Premium"),p_prem,0))</f>
        <v>80</v>
      </c>
      <c r="I2306" s="14" t="n">
        <f aca="false">ROUND(W2306*p_facteur,0)</f>
        <v>380</v>
      </c>
      <c r="J2306" s="14" t="str">
        <f aca="false">IF(X2306&lt;60,X2306&amp;" min",INT(X2306/60)&amp;" h"&amp;IF(MOD(X2306,60)=0,""," "&amp;TEXT(MOD(X2306,60),"00")))</f>
        <v>4 h</v>
      </c>
      <c r="K2306" s="14" t="str">
        <f aca="false">IF(S2306&lt;&gt;T2306,"Oui","Non")</f>
        <v>Non</v>
      </c>
      <c r="L2306" s="14" t="str">
        <f aca="false">IF(AND(INDEX(10_Lieux!$B:$B,U2306)="Ville",INDEX(10_Lieux!$B:$B,V2306)="Ville"),"/chauffeur-prive/"&amp;INDEX(10_Lieux!$E:$E,U2306)&amp;"-"&amp;INDEX(10_Lieux!$E:$E,V2306)&amp;"/","/chauffeur-prive/"&amp;INDEX(10_Lieux!$E:$E,U2306)&amp;"/"&amp;INDEX(10_Lieux!$E:$E,V2306)&amp;"/")</f>
        <v>/chauffeur-prive/lyon-monaco/</v>
      </c>
      <c r="M2306" s="14" t="str">
        <f aca="false">IFERROR(INDEX($L:$L,MATCH(B2306&amp;"|"&amp;A2306,$Z:$Z,0)),"—")</f>
        <v>/chauffeur-prive/monaco-lyon/</v>
      </c>
      <c r="N2306" s="14" t="str">
        <f aca="false">IF(LEN("Chauffeur privé "&amp;INDEX(10_Lieux!$J:$J,U2306)&amp;" → "&amp;INDEX(10_Lieux!$J:$J,V2306)&amp;" | 24h/24")&gt;60,"Chauffeur privé "&amp;INDEX(10_Lieux!$J:$J,U2306)&amp;" → "&amp;INDEX(10_Lieux!$J:$J,V2306),"Chauffeur privé "&amp;INDEX(10_Lieux!$J:$J,U2306)&amp;" → "&amp;INDEX(10_Lieux!$J:$J,V2306)&amp;" | 24h/24")</f>
        <v>Chauffeur privé Lyon → Monaco | 24h/24</v>
      </c>
      <c r="O2306" s="14" t="n">
        <f aca="false">LEN(N2306)</f>
        <v>38</v>
      </c>
      <c r="P2306" s="14" t="str">
        <f aca="false">"Chauffeur privé "&amp;INDEX(10_Lieux!$K:$K,U2306)&amp;" vers "&amp;INDEX(10_Lieux!$L:$L,V2306)</f>
        <v>Chauffeur privé de Lyon vers Monaco</v>
      </c>
      <c r="Q2306" s="14" t="str">
        <f aca="false">"Chauffeur privé "&amp;INDEX(10_Lieux!$K:$K,U2306)&amp;" vers "&amp;INDEX(10_Lieux!$L:$L,V2306)&amp;" : env. "&amp;I2306&amp;" km, "&amp;J2306&amp;" de route. Devis personnalisé, standard 24h/24 et 7j/7."</f>
        <v>Chauffeur privé de Lyon vers Monaco : env. 380 km, 4 h de route. Devis personnalisé, standard 24h/24 et 7j/7.</v>
      </c>
      <c r="R2306" s="14" t="n">
        <f aca="false">LEN(Q2306)</f>
        <v>109</v>
      </c>
      <c r="S2306" s="14" t="str">
        <f aca="false">INDEX(10_Lieux!$C:$C,U2306)</f>
        <v>France</v>
      </c>
      <c r="T2306" s="14" t="str">
        <f aca="false">INDEX(10_Lieux!$C:$C,V2306)</f>
        <v>France</v>
      </c>
      <c r="U2306" s="14" t="n">
        <f aca="false">MATCH(A2306,10_Lieux!$A:$A,0)</f>
        <v>8</v>
      </c>
      <c r="V2306" s="14" t="n">
        <f aca="false">MATCH(B2306,10_Lieux!$A:$A,0)</f>
        <v>84</v>
      </c>
      <c r="W2306" s="14" t="n">
        <f aca="false">ROUND(6371*2*ASIN(SQRT(SIN(RADIANS(INDEX(10_Lieux!$F:$F,V2306)-INDEX(10_Lieux!$F:$F,U2306))/2)^2+COS(RADIANS(INDEX(10_Lieux!$F:$F,U2306)))*COS(RADIANS(INDEX(10_Lieux!$F:$F,V2306)))*SIN(RADIANS(INDEX(10_Lieux!$G:$G,V2306)-INDEX(10_Lieux!$G:$G,U2306))/2)^2)),1)</f>
        <v>304.1</v>
      </c>
      <c r="X2306" s="14" t="n">
        <f aca="false">ROUND(I2306/IF(I2306&lt;p_seuil_vitesse,p_vit_lente,p_vit_rapide)*60/15,0)*15</f>
        <v>240</v>
      </c>
      <c r="Y2306" s="14" t="n">
        <f aca="false">MAX(IF(INDEX(10_Lieux!$B:$B,U2306)&lt;&gt;"Ville",INDEX(10_Lieux!$I:$I,U2306),0),IF(INDEX(10_Lieux!$B:$B,V2306)&lt;&gt;"Ville",INDEX(10_Lieux!$I:$I,V2306),0))</f>
        <v>0</v>
      </c>
      <c r="Z2306" s="14" t="str">
        <f aca="false">A2306&amp;"|"&amp;B2306</f>
        <v>Lyon|Monaco</v>
      </c>
      <c r="AA2306" s="14" t="str">
        <f aca="false">IF(I2306&lt;p_local,"Local",IF(I2306&lt;p_vv_min,"Courte distance",IF(I2306&lt;p_tres_long,"Longue distance","Très longue distance")))</f>
        <v>Longue distance</v>
      </c>
    </row>
    <row r="2307" customFormat="false" ht="15" hidden="false" customHeight="true" outlineLevel="0" collapsed="false">
      <c r="A2307" s="14" t="s">
        <v>2484</v>
      </c>
      <c r="B2307" s="14" t="s">
        <v>123</v>
      </c>
      <c r="C2307" s="14" t="s">
        <v>33</v>
      </c>
      <c r="D2307" s="14" t="s">
        <v>2485</v>
      </c>
      <c r="E2307" s="14" t="s">
        <v>2499</v>
      </c>
      <c r="F2307" s="15" t="s">
        <v>41</v>
      </c>
      <c r="G2307" s="14" t="str">
        <f aca="false">IF(I2307&lt;p_local,"Local → page infra",IF(H2307&gt;=p_ph1,"Phase 1",IF(H2307&gt;=p_ph2,"Phase 2","Phase 3")))</f>
        <v>Phase 1</v>
      </c>
      <c r="H2307" s="14" t="n">
        <f aca="false">IF(I2307&lt;p_local,0,IF(C2307="Aéroport → Aéroport",p_pts_plein,IF(Y2307&gt;0,IF(I2307&lt;=Y2307,p_pts_plein,IF(I2307&lt;=p_mult2*Y2307,p_pts_moyen,p_pts_r3)),IF(I2307&gt;=p_vv_min,p_pts_plein,IF(I2307&gt;=p_vv_moy,p_pts_moyen,p_pts_court))))+IF(INDEX(10_Lieux!$D:$D,U2307)=1,p_prio1,p_prio2)+IF(INDEX(10_Lieux!$D:$D,V2307)=1,p_prio1,p_prio2)+IF(K2307="Oui",p_tf,0)+p_hub*((INDEX(10_Lieux!$H:$H,U2307)="Hub")+(INDEX(10_Lieux!$H:$H,V2307)="Hub"))+IF(OR(INDEX(10_Lieux!$H:$H,U2307)="Premium",INDEX(10_Lieux!$H:$H,V2307)="Premium"),p_prem,0))</f>
        <v>80</v>
      </c>
      <c r="I2307" s="14" t="n">
        <f aca="false">ROUND(W2307*p_facteur,0)</f>
        <v>380</v>
      </c>
      <c r="J2307" s="14" t="str">
        <f aca="false">IF(X2307&lt;60,X2307&amp;" min",INT(X2307/60)&amp;" h"&amp;IF(MOD(X2307,60)=0,""," "&amp;TEXT(MOD(X2307,60),"00")))</f>
        <v>4 h</v>
      </c>
      <c r="K2307" s="14" t="str">
        <f aca="false">IF(S2307&lt;&gt;T2307,"Oui","Non")</f>
        <v>Non</v>
      </c>
      <c r="L2307" s="14" t="str">
        <f aca="false">IF(AND(INDEX(10_Lieux!$B:$B,U2307)="Ville",INDEX(10_Lieux!$B:$B,V2307)="Ville"),"/chauffeur-prive/"&amp;INDEX(10_Lieux!$E:$E,U2307)&amp;"-"&amp;INDEX(10_Lieux!$E:$E,V2307)&amp;"/","/chauffeur-prive/"&amp;INDEX(10_Lieux!$E:$E,U2307)&amp;"/"&amp;INDEX(10_Lieux!$E:$E,V2307)&amp;"/")</f>
        <v>/chauffeur-prive/monaco-lyon/</v>
      </c>
      <c r="M2307" s="14" t="str">
        <f aca="false">IFERROR(INDEX($L:$L,MATCH(B2307&amp;"|"&amp;A2307,$Z:$Z,0)),"—")</f>
        <v>/chauffeur-prive/lyon-monaco/</v>
      </c>
      <c r="N2307" s="14" t="str">
        <f aca="false">IF(LEN("Chauffeur privé "&amp;INDEX(10_Lieux!$J:$J,U2307)&amp;" → "&amp;INDEX(10_Lieux!$J:$J,V2307)&amp;" | 24h/24")&gt;60,"Chauffeur privé "&amp;INDEX(10_Lieux!$J:$J,U2307)&amp;" → "&amp;INDEX(10_Lieux!$J:$J,V2307),"Chauffeur privé "&amp;INDEX(10_Lieux!$J:$J,U2307)&amp;" → "&amp;INDEX(10_Lieux!$J:$J,V2307)&amp;" | 24h/24")</f>
        <v>Chauffeur privé Monaco → Lyon | 24h/24</v>
      </c>
      <c r="O2307" s="14" t="n">
        <f aca="false">LEN(N2307)</f>
        <v>38</v>
      </c>
      <c r="P2307" s="14" t="str">
        <f aca="false">"Chauffeur privé "&amp;INDEX(10_Lieux!$K:$K,U2307)&amp;" vers "&amp;INDEX(10_Lieux!$L:$L,V2307)</f>
        <v>Chauffeur privé de Monaco vers Lyon</v>
      </c>
      <c r="Q2307" s="14" t="str">
        <f aca="false">"Chauffeur privé "&amp;INDEX(10_Lieux!$K:$K,U2307)&amp;" vers "&amp;INDEX(10_Lieux!$L:$L,V2307)&amp;" : env. "&amp;I2307&amp;" km, "&amp;J2307&amp;" de route. Devis personnalisé, standard 24h/24 et 7j/7."</f>
        <v>Chauffeur privé de Monaco vers Lyon : env. 380 km, 4 h de route. Devis personnalisé, standard 24h/24 et 7j/7.</v>
      </c>
      <c r="R2307" s="14" t="n">
        <f aca="false">LEN(Q2307)</f>
        <v>109</v>
      </c>
      <c r="S2307" s="14" t="str">
        <f aca="false">INDEX(10_Lieux!$C:$C,U2307)</f>
        <v>France</v>
      </c>
      <c r="T2307" s="14" t="str">
        <f aca="false">INDEX(10_Lieux!$C:$C,V2307)</f>
        <v>France</v>
      </c>
      <c r="U2307" s="14" t="n">
        <f aca="false">MATCH(A2307,10_Lieux!$A:$A,0)</f>
        <v>84</v>
      </c>
      <c r="V2307" s="14" t="n">
        <f aca="false">MATCH(B2307,10_Lieux!$A:$A,0)</f>
        <v>8</v>
      </c>
      <c r="W2307" s="14" t="n">
        <f aca="false">ROUND(6371*2*ASIN(SQRT(SIN(RADIANS(INDEX(10_Lieux!$F:$F,V2307)-INDEX(10_Lieux!$F:$F,U2307))/2)^2+COS(RADIANS(INDEX(10_Lieux!$F:$F,U2307)))*COS(RADIANS(INDEX(10_Lieux!$F:$F,V2307)))*SIN(RADIANS(INDEX(10_Lieux!$G:$G,V2307)-INDEX(10_Lieux!$G:$G,U2307))/2)^2)),1)</f>
        <v>304.1</v>
      </c>
      <c r="X2307" s="14" t="n">
        <f aca="false">ROUND(I2307/IF(I2307&lt;p_seuil_vitesse,p_vit_lente,p_vit_rapide)*60/15,0)*15</f>
        <v>240</v>
      </c>
      <c r="Y2307" s="14" t="n">
        <f aca="false">MAX(IF(INDEX(10_Lieux!$B:$B,U2307)&lt;&gt;"Ville",INDEX(10_Lieux!$I:$I,U2307),0),IF(INDEX(10_Lieux!$B:$B,V2307)&lt;&gt;"Ville",INDEX(10_Lieux!$I:$I,V2307),0))</f>
        <v>0</v>
      </c>
      <c r="Z2307" s="14" t="str">
        <f aca="false">A2307&amp;"|"&amp;B2307</f>
        <v>Monaco|Lyon</v>
      </c>
      <c r="AA2307" s="14" t="str">
        <f aca="false">IF(I2307&lt;p_local,"Local",IF(I2307&lt;p_vv_min,"Courte distance",IF(I2307&lt;p_tres_long,"Longue distance","Très longue distance")))</f>
        <v>Longue distance</v>
      </c>
    </row>
    <row r="2308" customFormat="false" ht="15" hidden="false" customHeight="true" outlineLevel="0" collapsed="false">
      <c r="A2308" s="14" t="s">
        <v>152</v>
      </c>
      <c r="B2308" s="14" t="s">
        <v>2484</v>
      </c>
      <c r="C2308" s="14" t="s">
        <v>33</v>
      </c>
      <c r="D2308" s="14" t="s">
        <v>2485</v>
      </c>
      <c r="E2308" s="14" t="s">
        <v>2500</v>
      </c>
      <c r="F2308" s="15" t="s">
        <v>41</v>
      </c>
      <c r="G2308" s="14" t="str">
        <f aca="false">IF(I2308&lt;p_local,"Local → page infra",IF(H2308&gt;=p_ph1,"Phase 1",IF(H2308&gt;=p_ph2,"Phase 2","Phase 3")))</f>
        <v>Phase 1</v>
      </c>
      <c r="H2308" s="14" t="n">
        <f aca="false">IF(I2308&lt;p_local,0,IF(C2308="Aéroport → Aéroport",p_pts_plein,IF(Y2308&gt;0,IF(I2308&lt;=Y2308,p_pts_plein,IF(I2308&lt;=p_mult2*Y2308,p_pts_moyen,p_pts_r3)),IF(I2308&gt;=p_vv_min,p_pts_plein,IF(I2308&gt;=p_vv_moy,p_pts_moyen,p_pts_court))))+IF(INDEX(10_Lieux!$D:$D,U2308)=1,p_prio1,p_prio2)+IF(INDEX(10_Lieux!$D:$D,V2308)=1,p_prio1,p_prio2)+IF(K2308="Oui",p_tf,0)+p_hub*((INDEX(10_Lieux!$H:$H,U2308)="Hub")+(INDEX(10_Lieux!$H:$H,V2308)="Hub"))+IF(OR(INDEX(10_Lieux!$H:$H,U2308)="Premium",INDEX(10_Lieux!$H:$H,V2308)="Premium"),p_prem,0))</f>
        <v>90</v>
      </c>
      <c r="I2308" s="14" t="n">
        <f aca="false">ROUND(W2308*p_facteur,0)</f>
        <v>365</v>
      </c>
      <c r="J2308" s="14" t="str">
        <f aca="false">IF(X2308&lt;60,X2308&amp;" min",INT(X2308/60)&amp;" h"&amp;IF(MOD(X2308,60)=0,""," "&amp;TEXT(MOD(X2308,60),"00")))</f>
        <v>3 h 45</v>
      </c>
      <c r="K2308" s="14" t="str">
        <f aca="false">IF(S2308&lt;&gt;T2308,"Oui","Non")</f>
        <v>Oui</v>
      </c>
      <c r="L2308" s="14" t="str">
        <f aca="false">IF(AND(INDEX(10_Lieux!$B:$B,U2308)="Ville",INDEX(10_Lieux!$B:$B,V2308)="Ville"),"/chauffeur-prive/"&amp;INDEX(10_Lieux!$E:$E,U2308)&amp;"-"&amp;INDEX(10_Lieux!$E:$E,V2308)&amp;"/","/chauffeur-prive/"&amp;INDEX(10_Lieux!$E:$E,U2308)&amp;"/"&amp;INDEX(10_Lieux!$E:$E,V2308)&amp;"/")</f>
        <v>/chauffeur-prive/geneve-monaco/</v>
      </c>
      <c r="M2308" s="14" t="str">
        <f aca="false">IFERROR(INDEX($L:$L,MATCH(B2308&amp;"|"&amp;A2308,$Z:$Z,0)),"—")</f>
        <v>/chauffeur-prive/monaco-geneve/</v>
      </c>
      <c r="N2308" s="14" t="str">
        <f aca="false">IF(LEN("Chauffeur privé "&amp;INDEX(10_Lieux!$J:$J,U2308)&amp;" → "&amp;INDEX(10_Lieux!$J:$J,V2308)&amp;" | 24h/24")&gt;60,"Chauffeur privé "&amp;INDEX(10_Lieux!$J:$J,U2308)&amp;" → "&amp;INDEX(10_Lieux!$J:$J,V2308),"Chauffeur privé "&amp;INDEX(10_Lieux!$J:$J,U2308)&amp;" → "&amp;INDEX(10_Lieux!$J:$J,V2308)&amp;" | 24h/24")</f>
        <v>Chauffeur privé Genève → Monaco | 24h/24</v>
      </c>
      <c r="O2308" s="14" t="n">
        <f aca="false">LEN(N2308)</f>
        <v>40</v>
      </c>
      <c r="P2308" s="14" t="str">
        <f aca="false">"Chauffeur privé "&amp;INDEX(10_Lieux!$K:$K,U2308)&amp;" vers "&amp;INDEX(10_Lieux!$L:$L,V2308)</f>
        <v>Chauffeur privé de Genève vers Monaco</v>
      </c>
      <c r="Q2308" s="14" t="str">
        <f aca="false">"Chauffeur privé "&amp;INDEX(10_Lieux!$K:$K,U2308)&amp;" vers "&amp;INDEX(10_Lieux!$L:$L,V2308)&amp;" : env. "&amp;I2308&amp;" km, "&amp;J2308&amp;" de route. Devis personnalisé, standard 24h/24 et 7j/7."</f>
        <v>Chauffeur privé de Genève vers Monaco : env. 365 km, 3 h 45 de route. Devis personnalisé, standard 24h/24 et 7j/7.</v>
      </c>
      <c r="R2308" s="14" t="n">
        <f aca="false">LEN(Q2308)</f>
        <v>114</v>
      </c>
      <c r="S2308" s="14" t="str">
        <f aca="false">INDEX(10_Lieux!$C:$C,U2308)</f>
        <v>Suisse</v>
      </c>
      <c r="T2308" s="14" t="str">
        <f aca="false">INDEX(10_Lieux!$C:$C,V2308)</f>
        <v>France</v>
      </c>
      <c r="U2308" s="14" t="n">
        <f aca="false">MATCH(A2308,10_Lieux!$A:$A,0)</f>
        <v>111</v>
      </c>
      <c r="V2308" s="14" t="n">
        <f aca="false">MATCH(B2308,10_Lieux!$A:$A,0)</f>
        <v>84</v>
      </c>
      <c r="W2308" s="14" t="n">
        <f aca="false">ROUND(6371*2*ASIN(SQRT(SIN(RADIANS(INDEX(10_Lieux!$F:$F,V2308)-INDEX(10_Lieux!$F:$F,U2308))/2)^2+COS(RADIANS(INDEX(10_Lieux!$F:$F,U2308)))*COS(RADIANS(INDEX(10_Lieux!$F:$F,V2308)))*SIN(RADIANS(INDEX(10_Lieux!$G:$G,V2308)-INDEX(10_Lieux!$G:$G,U2308))/2)^2)),1)</f>
        <v>292.1</v>
      </c>
      <c r="X2308" s="14" t="n">
        <f aca="false">ROUND(I2308/IF(I2308&lt;p_seuil_vitesse,p_vit_lente,p_vit_rapide)*60/15,0)*15</f>
        <v>225</v>
      </c>
      <c r="Y2308" s="14" t="n">
        <f aca="false">MAX(IF(INDEX(10_Lieux!$B:$B,U2308)&lt;&gt;"Ville",INDEX(10_Lieux!$I:$I,U2308),0),IF(INDEX(10_Lieux!$B:$B,V2308)&lt;&gt;"Ville",INDEX(10_Lieux!$I:$I,V2308),0))</f>
        <v>0</v>
      </c>
      <c r="Z2308" s="14" t="str">
        <f aca="false">A2308&amp;"|"&amp;B2308</f>
        <v>Genève|Monaco</v>
      </c>
      <c r="AA2308" s="14" t="str">
        <f aca="false">IF(I2308&lt;p_local,"Local",IF(I2308&lt;p_vv_min,"Courte distance",IF(I2308&lt;p_tres_long,"Longue distance","Très longue distance")))</f>
        <v>Longue distance</v>
      </c>
    </row>
    <row r="2309" customFormat="false" ht="15" hidden="false" customHeight="true" outlineLevel="0" collapsed="false">
      <c r="A2309" s="14" t="s">
        <v>2484</v>
      </c>
      <c r="B2309" s="14" t="s">
        <v>152</v>
      </c>
      <c r="C2309" s="14" t="s">
        <v>33</v>
      </c>
      <c r="D2309" s="14" t="s">
        <v>2485</v>
      </c>
      <c r="E2309" s="14" t="s">
        <v>2501</v>
      </c>
      <c r="F2309" s="15" t="s">
        <v>41</v>
      </c>
      <c r="G2309" s="14" t="str">
        <f aca="false">IF(I2309&lt;p_local,"Local → page infra",IF(H2309&gt;=p_ph1,"Phase 1",IF(H2309&gt;=p_ph2,"Phase 2","Phase 3")))</f>
        <v>Phase 1</v>
      </c>
      <c r="H2309" s="14" t="n">
        <f aca="false">IF(I2309&lt;p_local,0,IF(C2309="Aéroport → Aéroport",p_pts_plein,IF(Y2309&gt;0,IF(I2309&lt;=Y2309,p_pts_plein,IF(I2309&lt;=p_mult2*Y2309,p_pts_moyen,p_pts_r3)),IF(I2309&gt;=p_vv_min,p_pts_plein,IF(I2309&gt;=p_vv_moy,p_pts_moyen,p_pts_court))))+IF(INDEX(10_Lieux!$D:$D,U2309)=1,p_prio1,p_prio2)+IF(INDEX(10_Lieux!$D:$D,V2309)=1,p_prio1,p_prio2)+IF(K2309="Oui",p_tf,0)+p_hub*((INDEX(10_Lieux!$H:$H,U2309)="Hub")+(INDEX(10_Lieux!$H:$H,V2309)="Hub"))+IF(OR(INDEX(10_Lieux!$H:$H,U2309)="Premium",INDEX(10_Lieux!$H:$H,V2309)="Premium"),p_prem,0))</f>
        <v>90</v>
      </c>
      <c r="I2309" s="14" t="n">
        <f aca="false">ROUND(W2309*p_facteur,0)</f>
        <v>365</v>
      </c>
      <c r="J2309" s="14" t="str">
        <f aca="false">IF(X2309&lt;60,X2309&amp;" min",INT(X2309/60)&amp;" h"&amp;IF(MOD(X2309,60)=0,""," "&amp;TEXT(MOD(X2309,60),"00")))</f>
        <v>3 h 45</v>
      </c>
      <c r="K2309" s="14" t="str">
        <f aca="false">IF(S2309&lt;&gt;T2309,"Oui","Non")</f>
        <v>Oui</v>
      </c>
      <c r="L2309" s="14" t="str">
        <f aca="false">IF(AND(INDEX(10_Lieux!$B:$B,U2309)="Ville",INDEX(10_Lieux!$B:$B,V2309)="Ville"),"/chauffeur-prive/"&amp;INDEX(10_Lieux!$E:$E,U2309)&amp;"-"&amp;INDEX(10_Lieux!$E:$E,V2309)&amp;"/","/chauffeur-prive/"&amp;INDEX(10_Lieux!$E:$E,U2309)&amp;"/"&amp;INDEX(10_Lieux!$E:$E,V2309)&amp;"/")</f>
        <v>/chauffeur-prive/monaco-geneve/</v>
      </c>
      <c r="M2309" s="14" t="str">
        <f aca="false">IFERROR(INDEX($L:$L,MATCH(B2309&amp;"|"&amp;A2309,$Z:$Z,0)),"—")</f>
        <v>/chauffeur-prive/geneve-monaco/</v>
      </c>
      <c r="N2309" s="14" t="str">
        <f aca="false">IF(LEN("Chauffeur privé "&amp;INDEX(10_Lieux!$J:$J,U2309)&amp;" → "&amp;INDEX(10_Lieux!$J:$J,V2309)&amp;" | 24h/24")&gt;60,"Chauffeur privé "&amp;INDEX(10_Lieux!$J:$J,U2309)&amp;" → "&amp;INDEX(10_Lieux!$J:$J,V2309),"Chauffeur privé "&amp;INDEX(10_Lieux!$J:$J,U2309)&amp;" → "&amp;INDEX(10_Lieux!$J:$J,V2309)&amp;" | 24h/24")</f>
        <v>Chauffeur privé Monaco → Genève | 24h/24</v>
      </c>
      <c r="O2309" s="14" t="n">
        <f aca="false">LEN(N2309)</f>
        <v>40</v>
      </c>
      <c r="P2309" s="14" t="str">
        <f aca="false">"Chauffeur privé "&amp;INDEX(10_Lieux!$K:$K,U2309)&amp;" vers "&amp;INDEX(10_Lieux!$L:$L,V2309)</f>
        <v>Chauffeur privé de Monaco vers Genève</v>
      </c>
      <c r="Q2309" s="14" t="str">
        <f aca="false">"Chauffeur privé "&amp;INDEX(10_Lieux!$K:$K,U2309)&amp;" vers "&amp;INDEX(10_Lieux!$L:$L,V2309)&amp;" : env. "&amp;I2309&amp;" km, "&amp;J2309&amp;" de route. Devis personnalisé, standard 24h/24 et 7j/7."</f>
        <v>Chauffeur privé de Monaco vers Genève : env. 365 km, 3 h 45 de route. Devis personnalisé, standard 24h/24 et 7j/7.</v>
      </c>
      <c r="R2309" s="14" t="n">
        <f aca="false">LEN(Q2309)</f>
        <v>114</v>
      </c>
      <c r="S2309" s="14" t="str">
        <f aca="false">INDEX(10_Lieux!$C:$C,U2309)</f>
        <v>France</v>
      </c>
      <c r="T2309" s="14" t="str">
        <f aca="false">INDEX(10_Lieux!$C:$C,V2309)</f>
        <v>Suisse</v>
      </c>
      <c r="U2309" s="14" t="n">
        <f aca="false">MATCH(A2309,10_Lieux!$A:$A,0)</f>
        <v>84</v>
      </c>
      <c r="V2309" s="14" t="n">
        <f aca="false">MATCH(B2309,10_Lieux!$A:$A,0)</f>
        <v>111</v>
      </c>
      <c r="W2309" s="14" t="n">
        <f aca="false">ROUND(6371*2*ASIN(SQRT(SIN(RADIANS(INDEX(10_Lieux!$F:$F,V2309)-INDEX(10_Lieux!$F:$F,U2309))/2)^2+COS(RADIANS(INDEX(10_Lieux!$F:$F,U2309)))*COS(RADIANS(INDEX(10_Lieux!$F:$F,V2309)))*SIN(RADIANS(INDEX(10_Lieux!$G:$G,V2309)-INDEX(10_Lieux!$G:$G,U2309))/2)^2)),1)</f>
        <v>292.1</v>
      </c>
      <c r="X2309" s="14" t="n">
        <f aca="false">ROUND(I2309/IF(I2309&lt;p_seuil_vitesse,p_vit_lente,p_vit_rapide)*60/15,0)*15</f>
        <v>225</v>
      </c>
      <c r="Y2309" s="14" t="n">
        <f aca="false">MAX(IF(INDEX(10_Lieux!$B:$B,U2309)&lt;&gt;"Ville",INDEX(10_Lieux!$I:$I,U2309),0),IF(INDEX(10_Lieux!$B:$B,V2309)&lt;&gt;"Ville",INDEX(10_Lieux!$I:$I,V2309),0))</f>
        <v>0</v>
      </c>
      <c r="Z2309" s="14" t="str">
        <f aca="false">A2309&amp;"|"&amp;B2309</f>
        <v>Monaco|Genève</v>
      </c>
      <c r="AA2309" s="14" t="str">
        <f aca="false">IF(I2309&lt;p_local,"Local",IF(I2309&lt;p_vv_min,"Courte distance",IF(I2309&lt;p_tres_long,"Longue distance","Très longue distance")))</f>
        <v>Longue distance</v>
      </c>
    </row>
    <row r="2310" customFormat="false" ht="15" hidden="false" customHeight="true" outlineLevel="0" collapsed="false">
      <c r="A2310" s="14" t="s">
        <v>128</v>
      </c>
      <c r="B2310" s="14" t="s">
        <v>2484</v>
      </c>
      <c r="C2310" s="14" t="s">
        <v>33</v>
      </c>
      <c r="D2310" s="14" t="s">
        <v>2485</v>
      </c>
      <c r="E2310" s="14" t="s">
        <v>2502</v>
      </c>
      <c r="F2310" s="15" t="s">
        <v>41</v>
      </c>
      <c r="G2310" s="14" t="str">
        <f aca="false">IF(I2310&lt;p_local,"Local → page infra",IF(H2310&gt;=p_ph1,"Phase 1",IF(H2310&gt;=p_ph2,"Phase 2","Phase 3")))</f>
        <v>Phase 1</v>
      </c>
      <c r="H2310" s="14" t="n">
        <f aca="false">IF(I2310&lt;p_local,0,IF(C2310="Aéroport → Aéroport",p_pts_plein,IF(Y2310&gt;0,IF(I2310&lt;=Y2310,p_pts_plein,IF(I2310&lt;=p_mult2*Y2310,p_pts_moyen,p_pts_r3)),IF(I2310&gt;=p_vv_min,p_pts_plein,IF(I2310&gt;=p_vv_moy,p_pts_moyen,p_pts_court))))+IF(INDEX(10_Lieux!$D:$D,U2310)=1,p_prio1,p_prio2)+IF(INDEX(10_Lieux!$D:$D,V2310)=1,p_prio1,p_prio2)+IF(K2310="Oui",p_tf,0)+p_hub*((INDEX(10_Lieux!$H:$H,U2310)="Hub")+(INDEX(10_Lieux!$H:$H,V2310)="Hub"))+IF(OR(INDEX(10_Lieux!$H:$H,U2310)="Premium",INDEX(10_Lieux!$H:$H,V2310)="Premium"),p_prem,0))</f>
        <v>80</v>
      </c>
      <c r="I2310" s="14" t="n">
        <f aca="false">ROUND(W2310*p_facteur,0)</f>
        <v>216</v>
      </c>
      <c r="J2310" s="14" t="str">
        <f aca="false">IF(X2310&lt;60,X2310&amp;" min",INT(X2310/60)&amp;" h"&amp;IF(MOD(X2310,60)=0,""," "&amp;TEXT(MOD(X2310,60),"00")))</f>
        <v>2 h 15</v>
      </c>
      <c r="K2310" s="14" t="str">
        <f aca="false">IF(S2310&lt;&gt;T2310,"Oui","Non")</f>
        <v>Non</v>
      </c>
      <c r="L2310" s="14" t="str">
        <f aca="false">IF(AND(INDEX(10_Lieux!$B:$B,U2310)="Ville",INDEX(10_Lieux!$B:$B,V2310)="Ville"),"/chauffeur-prive/"&amp;INDEX(10_Lieux!$E:$E,U2310)&amp;"-"&amp;INDEX(10_Lieux!$E:$E,V2310)&amp;"/","/chauffeur-prive/"&amp;INDEX(10_Lieux!$E:$E,U2310)&amp;"/"&amp;INDEX(10_Lieux!$E:$E,V2310)&amp;"/")</f>
        <v>/chauffeur-prive/marseille-monaco/</v>
      </c>
      <c r="M2310" s="14" t="str">
        <f aca="false">IFERROR(INDEX($L:$L,MATCH(B2310&amp;"|"&amp;A2310,$Z:$Z,0)),"—")</f>
        <v>/chauffeur-prive/monaco-marseille/</v>
      </c>
      <c r="N2310" s="14" t="str">
        <f aca="false">IF(LEN("Chauffeur privé "&amp;INDEX(10_Lieux!$J:$J,U2310)&amp;" → "&amp;INDEX(10_Lieux!$J:$J,V2310)&amp;" | 24h/24")&gt;60,"Chauffeur privé "&amp;INDEX(10_Lieux!$J:$J,U2310)&amp;" → "&amp;INDEX(10_Lieux!$J:$J,V2310),"Chauffeur privé "&amp;INDEX(10_Lieux!$J:$J,U2310)&amp;" → "&amp;INDEX(10_Lieux!$J:$J,V2310)&amp;" | 24h/24")</f>
        <v>Chauffeur privé Marseille → Monaco | 24h/24</v>
      </c>
      <c r="O2310" s="14" t="n">
        <f aca="false">LEN(N2310)</f>
        <v>43</v>
      </c>
      <c r="P2310" s="14" t="str">
        <f aca="false">"Chauffeur privé "&amp;INDEX(10_Lieux!$K:$K,U2310)&amp;" vers "&amp;INDEX(10_Lieux!$L:$L,V2310)</f>
        <v>Chauffeur privé de Marseille vers Monaco</v>
      </c>
      <c r="Q2310" s="14" t="str">
        <f aca="false">"Chauffeur privé "&amp;INDEX(10_Lieux!$K:$K,U2310)&amp;" vers "&amp;INDEX(10_Lieux!$L:$L,V2310)&amp;" : env. "&amp;I2310&amp;" km, "&amp;J2310&amp;" de route. Devis personnalisé, standard 24h/24 et 7j/7."</f>
        <v>Chauffeur privé de Marseille vers Monaco : env. 216 km, 2 h 15 de route. Devis personnalisé, standard 24h/24 et 7j/7.</v>
      </c>
      <c r="R2310" s="14" t="n">
        <f aca="false">LEN(Q2310)</f>
        <v>117</v>
      </c>
      <c r="S2310" s="14" t="str">
        <f aca="false">INDEX(10_Lieux!$C:$C,U2310)</f>
        <v>France</v>
      </c>
      <c r="T2310" s="14" t="str">
        <f aca="false">INDEX(10_Lieux!$C:$C,V2310)</f>
        <v>France</v>
      </c>
      <c r="U2310" s="14" t="n">
        <f aca="false">MATCH(A2310,10_Lieux!$A:$A,0)</f>
        <v>79</v>
      </c>
      <c r="V2310" s="14" t="n">
        <f aca="false">MATCH(B2310,10_Lieux!$A:$A,0)</f>
        <v>84</v>
      </c>
      <c r="W2310" s="14" t="n">
        <f aca="false">ROUND(6371*2*ASIN(SQRT(SIN(RADIANS(INDEX(10_Lieux!$F:$F,V2310)-INDEX(10_Lieux!$F:$F,U2310))/2)^2+COS(RADIANS(INDEX(10_Lieux!$F:$F,U2310)))*COS(RADIANS(INDEX(10_Lieux!$F:$F,V2310)))*SIN(RADIANS(INDEX(10_Lieux!$G:$G,V2310)-INDEX(10_Lieux!$G:$G,U2310))/2)^2)),1)</f>
        <v>172.7</v>
      </c>
      <c r="X2310" s="14" t="n">
        <f aca="false">ROUND(I2310/IF(I2310&lt;p_seuil_vitesse,p_vit_lente,p_vit_rapide)*60/15,0)*15</f>
        <v>135</v>
      </c>
      <c r="Y2310" s="14" t="n">
        <f aca="false">MAX(IF(INDEX(10_Lieux!$B:$B,U2310)&lt;&gt;"Ville",INDEX(10_Lieux!$I:$I,U2310),0),IF(INDEX(10_Lieux!$B:$B,V2310)&lt;&gt;"Ville",INDEX(10_Lieux!$I:$I,V2310),0))</f>
        <v>0</v>
      </c>
      <c r="Z2310" s="14" t="str">
        <f aca="false">A2310&amp;"|"&amp;B2310</f>
        <v>Marseille|Monaco</v>
      </c>
      <c r="AA2310" s="14" t="str">
        <f aca="false">IF(I2310&lt;p_local,"Local",IF(I2310&lt;p_vv_min,"Courte distance",IF(I2310&lt;p_tres_long,"Longue distance","Très longue distance")))</f>
        <v>Longue distance</v>
      </c>
    </row>
    <row r="2311" customFormat="false" ht="15" hidden="false" customHeight="true" outlineLevel="0" collapsed="false">
      <c r="A2311" s="14" t="s">
        <v>2484</v>
      </c>
      <c r="B2311" s="14" t="s">
        <v>128</v>
      </c>
      <c r="C2311" s="14" t="s">
        <v>33</v>
      </c>
      <c r="D2311" s="14" t="s">
        <v>2485</v>
      </c>
      <c r="E2311" s="14" t="s">
        <v>2503</v>
      </c>
      <c r="F2311" s="15" t="s">
        <v>41</v>
      </c>
      <c r="G2311" s="14" t="str">
        <f aca="false">IF(I2311&lt;p_local,"Local → page infra",IF(H2311&gt;=p_ph1,"Phase 1",IF(H2311&gt;=p_ph2,"Phase 2","Phase 3")))</f>
        <v>Phase 1</v>
      </c>
      <c r="H2311" s="14" t="n">
        <f aca="false">IF(I2311&lt;p_local,0,IF(C2311="Aéroport → Aéroport",p_pts_plein,IF(Y2311&gt;0,IF(I2311&lt;=Y2311,p_pts_plein,IF(I2311&lt;=p_mult2*Y2311,p_pts_moyen,p_pts_r3)),IF(I2311&gt;=p_vv_min,p_pts_plein,IF(I2311&gt;=p_vv_moy,p_pts_moyen,p_pts_court))))+IF(INDEX(10_Lieux!$D:$D,U2311)=1,p_prio1,p_prio2)+IF(INDEX(10_Lieux!$D:$D,V2311)=1,p_prio1,p_prio2)+IF(K2311="Oui",p_tf,0)+p_hub*((INDEX(10_Lieux!$H:$H,U2311)="Hub")+(INDEX(10_Lieux!$H:$H,V2311)="Hub"))+IF(OR(INDEX(10_Lieux!$H:$H,U2311)="Premium",INDEX(10_Lieux!$H:$H,V2311)="Premium"),p_prem,0))</f>
        <v>80</v>
      </c>
      <c r="I2311" s="14" t="n">
        <f aca="false">ROUND(W2311*p_facteur,0)</f>
        <v>216</v>
      </c>
      <c r="J2311" s="14" t="str">
        <f aca="false">IF(X2311&lt;60,X2311&amp;" min",INT(X2311/60)&amp;" h"&amp;IF(MOD(X2311,60)=0,""," "&amp;TEXT(MOD(X2311,60),"00")))</f>
        <v>2 h 15</v>
      </c>
      <c r="K2311" s="14" t="str">
        <f aca="false">IF(S2311&lt;&gt;T2311,"Oui","Non")</f>
        <v>Non</v>
      </c>
      <c r="L2311" s="14" t="str">
        <f aca="false">IF(AND(INDEX(10_Lieux!$B:$B,U2311)="Ville",INDEX(10_Lieux!$B:$B,V2311)="Ville"),"/chauffeur-prive/"&amp;INDEX(10_Lieux!$E:$E,U2311)&amp;"-"&amp;INDEX(10_Lieux!$E:$E,V2311)&amp;"/","/chauffeur-prive/"&amp;INDEX(10_Lieux!$E:$E,U2311)&amp;"/"&amp;INDEX(10_Lieux!$E:$E,V2311)&amp;"/")</f>
        <v>/chauffeur-prive/monaco-marseille/</v>
      </c>
      <c r="M2311" s="14" t="str">
        <f aca="false">IFERROR(INDEX($L:$L,MATCH(B2311&amp;"|"&amp;A2311,$Z:$Z,0)),"—")</f>
        <v>/chauffeur-prive/marseille-monaco/</v>
      </c>
      <c r="N2311" s="14" t="str">
        <f aca="false">IF(LEN("Chauffeur privé "&amp;INDEX(10_Lieux!$J:$J,U2311)&amp;" → "&amp;INDEX(10_Lieux!$J:$J,V2311)&amp;" | 24h/24")&gt;60,"Chauffeur privé "&amp;INDEX(10_Lieux!$J:$J,U2311)&amp;" → "&amp;INDEX(10_Lieux!$J:$J,V2311),"Chauffeur privé "&amp;INDEX(10_Lieux!$J:$J,U2311)&amp;" → "&amp;INDEX(10_Lieux!$J:$J,V2311)&amp;" | 24h/24")</f>
        <v>Chauffeur privé Monaco → Marseille | 24h/24</v>
      </c>
      <c r="O2311" s="14" t="n">
        <f aca="false">LEN(N2311)</f>
        <v>43</v>
      </c>
      <c r="P2311" s="14" t="str">
        <f aca="false">"Chauffeur privé "&amp;INDEX(10_Lieux!$K:$K,U2311)&amp;" vers "&amp;INDEX(10_Lieux!$L:$L,V2311)</f>
        <v>Chauffeur privé de Monaco vers Marseille</v>
      </c>
      <c r="Q2311" s="14" t="str">
        <f aca="false">"Chauffeur privé "&amp;INDEX(10_Lieux!$K:$K,U2311)&amp;" vers "&amp;INDEX(10_Lieux!$L:$L,V2311)&amp;" : env. "&amp;I2311&amp;" km, "&amp;J2311&amp;" de route. Devis personnalisé, standard 24h/24 et 7j/7."</f>
        <v>Chauffeur privé de Monaco vers Marseille : env. 216 km, 2 h 15 de route. Devis personnalisé, standard 24h/24 et 7j/7.</v>
      </c>
      <c r="R2311" s="14" t="n">
        <f aca="false">LEN(Q2311)</f>
        <v>117</v>
      </c>
      <c r="S2311" s="14" t="str">
        <f aca="false">INDEX(10_Lieux!$C:$C,U2311)</f>
        <v>France</v>
      </c>
      <c r="T2311" s="14" t="str">
        <f aca="false">INDEX(10_Lieux!$C:$C,V2311)</f>
        <v>France</v>
      </c>
      <c r="U2311" s="14" t="n">
        <f aca="false">MATCH(A2311,10_Lieux!$A:$A,0)</f>
        <v>84</v>
      </c>
      <c r="V2311" s="14" t="n">
        <f aca="false">MATCH(B2311,10_Lieux!$A:$A,0)</f>
        <v>79</v>
      </c>
      <c r="W2311" s="14" t="n">
        <f aca="false">ROUND(6371*2*ASIN(SQRT(SIN(RADIANS(INDEX(10_Lieux!$F:$F,V2311)-INDEX(10_Lieux!$F:$F,U2311))/2)^2+COS(RADIANS(INDEX(10_Lieux!$F:$F,U2311)))*COS(RADIANS(INDEX(10_Lieux!$F:$F,V2311)))*SIN(RADIANS(INDEX(10_Lieux!$G:$G,V2311)-INDEX(10_Lieux!$G:$G,U2311))/2)^2)),1)</f>
        <v>172.7</v>
      </c>
      <c r="X2311" s="14" t="n">
        <f aca="false">ROUND(I2311/IF(I2311&lt;p_seuil_vitesse,p_vit_lente,p_vit_rapide)*60/15,0)*15</f>
        <v>135</v>
      </c>
      <c r="Y2311" s="14" t="n">
        <f aca="false">MAX(IF(INDEX(10_Lieux!$B:$B,U2311)&lt;&gt;"Ville",INDEX(10_Lieux!$I:$I,U2311),0),IF(INDEX(10_Lieux!$B:$B,V2311)&lt;&gt;"Ville",INDEX(10_Lieux!$I:$I,V2311),0))</f>
        <v>0</v>
      </c>
      <c r="Z2311" s="14" t="str">
        <f aca="false">A2311&amp;"|"&amp;B2311</f>
        <v>Monaco|Marseille</v>
      </c>
      <c r="AA2311" s="14" t="str">
        <f aca="false">IF(I2311&lt;p_local,"Local",IF(I2311&lt;p_vv_min,"Courte distance",IF(I2311&lt;p_tres_long,"Longue distance","Très longue distance")))</f>
        <v>Longue distance</v>
      </c>
    </row>
    <row r="2312" customFormat="false" ht="15" hidden="false" customHeight="true" outlineLevel="0" collapsed="false">
      <c r="A2312" s="14" t="s">
        <v>1751</v>
      </c>
      <c r="B2312" s="14" t="s">
        <v>2504</v>
      </c>
      <c r="C2312" s="14" t="s">
        <v>34</v>
      </c>
      <c r="D2312" s="14" t="s">
        <v>2485</v>
      </c>
      <c r="E2312" s="14" t="s">
        <v>2505</v>
      </c>
      <c r="F2312" s="15" t="s">
        <v>41</v>
      </c>
      <c r="G2312" s="14" t="str">
        <f aca="false">IF(I2312&lt;p_local,"Local → page infra",IF(H2312&gt;=p_ph1,"Phase 1",IF(H2312&gt;=p_ph2,"Phase 2","Phase 3")))</f>
        <v>Local → page infra</v>
      </c>
      <c r="H2312" s="14" t="n">
        <f aca="false">IF(I2312&lt;p_local,0,IF(C2312="Aéroport → Aéroport",p_pts_plein,IF(Y2312&gt;0,IF(I2312&lt;=Y2312,p_pts_plein,IF(I2312&lt;=p_mult2*Y2312,p_pts_moyen,p_pts_r3)),IF(I2312&gt;=p_vv_min,p_pts_plein,IF(I2312&gt;=p_vv_moy,p_pts_moyen,p_pts_court))))+IF(INDEX(10_Lieux!$D:$D,U2312)=1,p_prio1,p_prio2)+IF(INDEX(10_Lieux!$D:$D,V2312)=1,p_prio1,p_prio2)+IF(K2312="Oui",p_tf,0)+p_hub*((INDEX(10_Lieux!$H:$H,U2312)="Hub")+(INDEX(10_Lieux!$H:$H,V2312)="Hub"))+IF(OR(INDEX(10_Lieux!$H:$H,U2312)="Premium",INDEX(10_Lieux!$H:$H,V2312)="Premium"),p_prem,0))</f>
        <v>0</v>
      </c>
      <c r="I2312" s="14" t="n">
        <f aca="false">ROUND(W2312*p_facteur,0)</f>
        <v>25</v>
      </c>
      <c r="J2312" s="14" t="str">
        <f aca="false">IF(X2312&lt;60,X2312&amp;" min",INT(X2312/60)&amp;" h"&amp;IF(MOD(X2312,60)=0,""," "&amp;TEXT(MOD(X2312,60),"00")))</f>
        <v>15 min</v>
      </c>
      <c r="K2312" s="14" t="str">
        <f aca="false">IF(S2312&lt;&gt;T2312,"Oui","Non")</f>
        <v>Non</v>
      </c>
      <c r="L2312" s="14" t="str">
        <f aca="false">IF(AND(INDEX(10_Lieux!$B:$B,U2312)="Ville",INDEX(10_Lieux!$B:$B,V2312)="Ville"),"/chauffeur-prive/"&amp;INDEX(10_Lieux!$E:$E,U2312)&amp;"-"&amp;INDEX(10_Lieux!$E:$E,V2312)&amp;"/","/chauffeur-prive/"&amp;INDEX(10_Lieux!$E:$E,U2312)&amp;"/"&amp;INDEX(10_Lieux!$E:$E,V2312)&amp;"/")</f>
        <v>/chauffeur-prive/aeroport-nice-cote-d-azur/cannes/</v>
      </c>
      <c r="M2312" s="14" t="str">
        <f aca="false">IFERROR(INDEX($L:$L,MATCH(B2312&amp;"|"&amp;A2312,$Z:$Z,0)),"—")</f>
        <v>/chauffeur-prive/cannes/aeroport-nice-cote-d-azur/</v>
      </c>
      <c r="N2312" s="14" t="str">
        <f aca="false">IF(LEN("Chauffeur privé "&amp;INDEX(10_Lieux!$J:$J,U2312)&amp;" → "&amp;INDEX(10_Lieux!$J:$J,V2312)&amp;" | 24h/24")&gt;60,"Chauffeur privé "&amp;INDEX(10_Lieux!$J:$J,U2312)&amp;" → "&amp;INDEX(10_Lieux!$J:$J,V2312),"Chauffeur privé "&amp;INDEX(10_Lieux!$J:$J,U2312)&amp;" → "&amp;INDEX(10_Lieux!$J:$J,V2312)&amp;" | 24h/24")</f>
        <v>Chauffeur privé Aéroport Nice-Côte d'Azur → Cannes | 24h/24</v>
      </c>
      <c r="O2312" s="14" t="n">
        <f aca="false">LEN(N2312)</f>
        <v>59</v>
      </c>
      <c r="P2312" s="14" t="str">
        <f aca="false">"Chauffeur privé "&amp;INDEX(10_Lieux!$K:$K,U2312)&amp;" vers "&amp;INDEX(10_Lieux!$L:$L,V2312)</f>
        <v>Chauffeur privé de l'aéroport Nice-Côte d'Azur vers Cannes</v>
      </c>
      <c r="Q2312" s="14" t="str">
        <f aca="false">"Chauffeur privé "&amp;INDEX(10_Lieux!$K:$K,U2312)&amp;" vers "&amp;INDEX(10_Lieux!$L:$L,V2312)&amp;" : env. "&amp;I2312&amp;" km, "&amp;J2312&amp;" de route. Devis personnalisé, standard 24h/24 et 7j/7."</f>
        <v>Chauffeur privé de l'aéroport Nice-Côte d'Azur vers Cannes : env. 25 km, 15 min de route. Devis personnalisé, standard 24h/24 et 7j/7.</v>
      </c>
      <c r="R2312" s="14" t="n">
        <f aca="false">LEN(Q2312)</f>
        <v>134</v>
      </c>
      <c r="S2312" s="14" t="str">
        <f aca="false">INDEX(10_Lieux!$C:$C,U2312)</f>
        <v>France</v>
      </c>
      <c r="T2312" s="14" t="str">
        <f aca="false">INDEX(10_Lieux!$C:$C,V2312)</f>
        <v>France</v>
      </c>
      <c r="U2312" s="14" t="n">
        <f aca="false">MATCH(A2312,10_Lieux!$A:$A,0)</f>
        <v>168</v>
      </c>
      <c r="V2312" s="14" t="n">
        <f aca="false">MATCH(B2312,10_Lieux!$A:$A,0)</f>
        <v>81</v>
      </c>
      <c r="W2312" s="14" t="n">
        <f aca="false">ROUND(6371*2*ASIN(SQRT(SIN(RADIANS(INDEX(10_Lieux!$F:$F,V2312)-INDEX(10_Lieux!$F:$F,U2312))/2)^2+COS(RADIANS(INDEX(10_Lieux!$F:$F,U2312)))*COS(RADIANS(INDEX(10_Lieux!$F:$F,V2312)))*SIN(RADIANS(INDEX(10_Lieux!$G:$G,V2312)-INDEX(10_Lieux!$G:$G,U2312))/2)^2)),1)</f>
        <v>19.9</v>
      </c>
      <c r="X2312" s="14" t="n">
        <f aca="false">ROUND(I2312/IF(I2312&lt;p_seuil_vitesse,p_vit_lente,p_vit_rapide)*60/15,0)*15</f>
        <v>15</v>
      </c>
      <c r="Y2312" s="14" t="n">
        <f aca="false">MAX(IF(INDEX(10_Lieux!$B:$B,U2312)&lt;&gt;"Ville",INDEX(10_Lieux!$I:$I,U2312),0),IF(INDEX(10_Lieux!$B:$B,V2312)&lt;&gt;"Ville",INDEX(10_Lieux!$I:$I,V2312),0))</f>
        <v>500</v>
      </c>
      <c r="Z2312" s="14" t="str">
        <f aca="false">A2312&amp;"|"&amp;B2312</f>
        <v>Nice-Côte d'Azur|Cannes</v>
      </c>
      <c r="AA2312" s="14" t="str">
        <f aca="false">IF(I2312&lt;p_local,"Local",IF(I2312&lt;p_vv_min,"Courte distance",IF(I2312&lt;p_tres_long,"Longue distance","Très longue distance")))</f>
        <v>Local</v>
      </c>
    </row>
    <row r="2313" customFormat="false" ht="15" hidden="false" customHeight="true" outlineLevel="0" collapsed="false">
      <c r="A2313" s="14" t="s">
        <v>2504</v>
      </c>
      <c r="B2313" s="14" t="s">
        <v>1751</v>
      </c>
      <c r="C2313" s="14" t="s">
        <v>35</v>
      </c>
      <c r="D2313" s="14" t="s">
        <v>2485</v>
      </c>
      <c r="E2313" s="14" t="s">
        <v>2506</v>
      </c>
      <c r="F2313" s="15" t="s">
        <v>41</v>
      </c>
      <c r="G2313" s="14" t="str">
        <f aca="false">IF(I2313&lt;p_local,"Local → page infra",IF(H2313&gt;=p_ph1,"Phase 1",IF(H2313&gt;=p_ph2,"Phase 2","Phase 3")))</f>
        <v>Local → page infra</v>
      </c>
      <c r="H2313" s="14" t="n">
        <f aca="false">IF(I2313&lt;p_local,0,IF(C2313="Aéroport → Aéroport",p_pts_plein,IF(Y2313&gt;0,IF(I2313&lt;=Y2313,p_pts_plein,IF(I2313&lt;=p_mult2*Y2313,p_pts_moyen,p_pts_r3)),IF(I2313&gt;=p_vv_min,p_pts_plein,IF(I2313&gt;=p_vv_moy,p_pts_moyen,p_pts_court))))+IF(INDEX(10_Lieux!$D:$D,U2313)=1,p_prio1,p_prio2)+IF(INDEX(10_Lieux!$D:$D,V2313)=1,p_prio1,p_prio2)+IF(K2313="Oui",p_tf,0)+p_hub*((INDEX(10_Lieux!$H:$H,U2313)="Hub")+(INDEX(10_Lieux!$H:$H,V2313)="Hub"))+IF(OR(INDEX(10_Lieux!$H:$H,U2313)="Premium",INDEX(10_Lieux!$H:$H,V2313)="Premium"),p_prem,0))</f>
        <v>0</v>
      </c>
      <c r="I2313" s="14" t="n">
        <f aca="false">ROUND(W2313*p_facteur,0)</f>
        <v>25</v>
      </c>
      <c r="J2313" s="14" t="str">
        <f aca="false">IF(X2313&lt;60,X2313&amp;" min",INT(X2313/60)&amp;" h"&amp;IF(MOD(X2313,60)=0,""," "&amp;TEXT(MOD(X2313,60),"00")))</f>
        <v>15 min</v>
      </c>
      <c r="K2313" s="14" t="str">
        <f aca="false">IF(S2313&lt;&gt;T2313,"Oui","Non")</f>
        <v>Non</v>
      </c>
      <c r="L2313" s="14" t="str">
        <f aca="false">IF(AND(INDEX(10_Lieux!$B:$B,U2313)="Ville",INDEX(10_Lieux!$B:$B,V2313)="Ville"),"/chauffeur-prive/"&amp;INDEX(10_Lieux!$E:$E,U2313)&amp;"-"&amp;INDEX(10_Lieux!$E:$E,V2313)&amp;"/","/chauffeur-prive/"&amp;INDEX(10_Lieux!$E:$E,U2313)&amp;"/"&amp;INDEX(10_Lieux!$E:$E,V2313)&amp;"/")</f>
        <v>/chauffeur-prive/cannes/aeroport-nice-cote-d-azur/</v>
      </c>
      <c r="M2313" s="14" t="str">
        <f aca="false">IFERROR(INDEX($L:$L,MATCH(B2313&amp;"|"&amp;A2313,$Z:$Z,0)),"—")</f>
        <v>/chauffeur-prive/aeroport-nice-cote-d-azur/cannes/</v>
      </c>
      <c r="N2313" s="14" t="str">
        <f aca="false">IF(LEN("Chauffeur privé "&amp;INDEX(10_Lieux!$J:$J,U2313)&amp;" → "&amp;INDEX(10_Lieux!$J:$J,V2313)&amp;" | 24h/24")&gt;60,"Chauffeur privé "&amp;INDEX(10_Lieux!$J:$J,U2313)&amp;" → "&amp;INDEX(10_Lieux!$J:$J,V2313),"Chauffeur privé "&amp;INDEX(10_Lieux!$J:$J,U2313)&amp;" → "&amp;INDEX(10_Lieux!$J:$J,V2313)&amp;" | 24h/24")</f>
        <v>Chauffeur privé Cannes → Aéroport Nice-Côte d'Azur | 24h/24</v>
      </c>
      <c r="O2313" s="14" t="n">
        <f aca="false">LEN(N2313)</f>
        <v>59</v>
      </c>
      <c r="P2313" s="14" t="str">
        <f aca="false">"Chauffeur privé "&amp;INDEX(10_Lieux!$K:$K,U2313)&amp;" vers "&amp;INDEX(10_Lieux!$L:$L,V2313)</f>
        <v>Chauffeur privé de Cannes vers l'aéroport Nice-Côte d'Azur</v>
      </c>
      <c r="Q2313" s="14" t="str">
        <f aca="false">"Chauffeur privé "&amp;INDEX(10_Lieux!$K:$K,U2313)&amp;" vers "&amp;INDEX(10_Lieux!$L:$L,V2313)&amp;" : env. "&amp;I2313&amp;" km, "&amp;J2313&amp;" de route. Devis personnalisé, standard 24h/24 et 7j/7."</f>
        <v>Chauffeur privé de Cannes vers l'aéroport Nice-Côte d'Azur : env. 25 km, 15 min de route. Devis personnalisé, standard 24h/24 et 7j/7.</v>
      </c>
      <c r="R2313" s="14" t="n">
        <f aca="false">LEN(Q2313)</f>
        <v>134</v>
      </c>
      <c r="S2313" s="14" t="str">
        <f aca="false">INDEX(10_Lieux!$C:$C,U2313)</f>
        <v>France</v>
      </c>
      <c r="T2313" s="14" t="str">
        <f aca="false">INDEX(10_Lieux!$C:$C,V2313)</f>
        <v>France</v>
      </c>
      <c r="U2313" s="14" t="n">
        <f aca="false">MATCH(A2313,10_Lieux!$A:$A,0)</f>
        <v>81</v>
      </c>
      <c r="V2313" s="14" t="n">
        <f aca="false">MATCH(B2313,10_Lieux!$A:$A,0)</f>
        <v>168</v>
      </c>
      <c r="W2313" s="14" t="n">
        <f aca="false">ROUND(6371*2*ASIN(SQRT(SIN(RADIANS(INDEX(10_Lieux!$F:$F,V2313)-INDEX(10_Lieux!$F:$F,U2313))/2)^2+COS(RADIANS(INDEX(10_Lieux!$F:$F,U2313)))*COS(RADIANS(INDEX(10_Lieux!$F:$F,V2313)))*SIN(RADIANS(INDEX(10_Lieux!$G:$G,V2313)-INDEX(10_Lieux!$G:$G,U2313))/2)^2)),1)</f>
        <v>19.9</v>
      </c>
      <c r="X2313" s="14" t="n">
        <f aca="false">ROUND(I2313/IF(I2313&lt;p_seuil_vitesse,p_vit_lente,p_vit_rapide)*60/15,0)*15</f>
        <v>15</v>
      </c>
      <c r="Y2313" s="14" t="n">
        <f aca="false">MAX(IF(INDEX(10_Lieux!$B:$B,U2313)&lt;&gt;"Ville",INDEX(10_Lieux!$I:$I,U2313),0),IF(INDEX(10_Lieux!$B:$B,V2313)&lt;&gt;"Ville",INDEX(10_Lieux!$I:$I,V2313),0))</f>
        <v>500</v>
      </c>
      <c r="Z2313" s="14" t="str">
        <f aca="false">A2313&amp;"|"&amp;B2313</f>
        <v>Cannes|Nice-Côte d'Azur</v>
      </c>
      <c r="AA2313" s="14" t="str">
        <f aca="false">IF(I2313&lt;p_local,"Local",IF(I2313&lt;p_vv_min,"Courte distance",IF(I2313&lt;p_tres_long,"Longue distance","Très longue distance")))</f>
        <v>Local</v>
      </c>
    </row>
    <row r="2314" customFormat="false" ht="15" hidden="false" customHeight="true" outlineLevel="0" collapsed="false">
      <c r="A2314" s="14" t="s">
        <v>1890</v>
      </c>
      <c r="B2314" s="14" t="s">
        <v>2504</v>
      </c>
      <c r="C2314" s="14" t="s">
        <v>34</v>
      </c>
      <c r="D2314" s="14" t="s">
        <v>2485</v>
      </c>
      <c r="E2314" s="14" t="s">
        <v>2507</v>
      </c>
      <c r="F2314" s="15" t="s">
        <v>41</v>
      </c>
      <c r="G2314" s="14" t="str">
        <f aca="false">IF(I2314&lt;p_local,"Local → page infra",IF(H2314&gt;=p_ph1,"Phase 1",IF(H2314&gt;=p_ph2,"Phase 2","Phase 3")))</f>
        <v>Phase 1</v>
      </c>
      <c r="H2314" s="14" t="n">
        <f aca="false">IF(I2314&lt;p_local,0,IF(C2314="Aéroport → Aéroport",p_pts_plein,IF(Y2314&gt;0,IF(I2314&lt;=Y2314,p_pts_plein,IF(I2314&lt;=p_mult2*Y2314,p_pts_moyen,p_pts_r3)),IF(I2314&gt;=p_vv_min,p_pts_plein,IF(I2314&gt;=p_vv_moy,p_pts_moyen,p_pts_court))))+IF(INDEX(10_Lieux!$D:$D,U2314)=1,p_prio1,p_prio2)+IF(INDEX(10_Lieux!$D:$D,V2314)=1,p_prio1,p_prio2)+IF(K2314="Oui",p_tf,0)+p_hub*((INDEX(10_Lieux!$H:$H,U2314)="Hub")+(INDEX(10_Lieux!$H:$H,V2314)="Hub"))+IF(OR(INDEX(10_Lieux!$H:$H,U2314)="Premium",INDEX(10_Lieux!$H:$H,V2314)="Premium"),p_prem,0))</f>
        <v>80</v>
      </c>
      <c r="I2314" s="14" t="n">
        <f aca="false">ROUND(W2314*p_facteur,0)</f>
        <v>182</v>
      </c>
      <c r="J2314" s="14" t="str">
        <f aca="false">IF(X2314&lt;60,X2314&amp;" min",INT(X2314/60)&amp;" h"&amp;IF(MOD(X2314,60)=0,""," "&amp;TEXT(MOD(X2314,60),"00")))</f>
        <v>2 h</v>
      </c>
      <c r="K2314" s="14" t="str">
        <f aca="false">IF(S2314&lt;&gt;T2314,"Oui","Non")</f>
        <v>Non</v>
      </c>
      <c r="L2314" s="14" t="str">
        <f aca="false">IF(AND(INDEX(10_Lieux!$B:$B,U2314)="Ville",INDEX(10_Lieux!$B:$B,V2314)="Ville"),"/chauffeur-prive/"&amp;INDEX(10_Lieux!$E:$E,U2314)&amp;"-"&amp;INDEX(10_Lieux!$E:$E,V2314)&amp;"/","/chauffeur-prive/"&amp;INDEX(10_Lieux!$E:$E,U2314)&amp;"/"&amp;INDEX(10_Lieux!$E:$E,V2314)&amp;"/")</f>
        <v>/chauffeur-prive/aeroport-marseille-provence/cannes/</v>
      </c>
      <c r="M2314" s="14" t="str">
        <f aca="false">IFERROR(INDEX($L:$L,MATCH(B2314&amp;"|"&amp;A2314,$Z:$Z,0)),"—")</f>
        <v>/chauffeur-prive/cannes/aeroport-marseille-provence/</v>
      </c>
      <c r="N2314" s="14" t="str">
        <f aca="false">IF(LEN("Chauffeur privé "&amp;INDEX(10_Lieux!$J:$J,U2314)&amp;" → "&amp;INDEX(10_Lieux!$J:$J,V2314)&amp;" | 24h/24")&gt;60,"Chauffeur privé "&amp;INDEX(10_Lieux!$J:$J,U2314)&amp;" → "&amp;INDEX(10_Lieux!$J:$J,V2314),"Chauffeur privé "&amp;INDEX(10_Lieux!$J:$J,U2314)&amp;" → "&amp;INDEX(10_Lieux!$J:$J,V2314)&amp;" | 24h/24")</f>
        <v>Chauffeur privé Aéroport Marseille-Provence → Cannes</v>
      </c>
      <c r="O2314" s="14" t="n">
        <f aca="false">LEN(N2314)</f>
        <v>52</v>
      </c>
      <c r="P2314" s="14" t="str">
        <f aca="false">"Chauffeur privé "&amp;INDEX(10_Lieux!$K:$K,U2314)&amp;" vers "&amp;INDEX(10_Lieux!$L:$L,V2314)</f>
        <v>Chauffeur privé de l'aéroport Marseille-Provence vers Cannes</v>
      </c>
      <c r="Q2314" s="14" t="str">
        <f aca="false">"Chauffeur privé "&amp;INDEX(10_Lieux!$K:$K,U2314)&amp;" vers "&amp;INDEX(10_Lieux!$L:$L,V2314)&amp;" : env. "&amp;I2314&amp;" km, "&amp;J2314&amp;" de route. Devis personnalisé, standard 24h/24 et 7j/7."</f>
        <v>Chauffeur privé de l'aéroport Marseille-Provence vers Cannes : env. 182 km, 2 h de route. Devis personnalisé, standard 24h/24 et 7j/7.</v>
      </c>
      <c r="R2314" s="14" t="n">
        <f aca="false">LEN(Q2314)</f>
        <v>134</v>
      </c>
      <c r="S2314" s="14" t="str">
        <f aca="false">INDEX(10_Lieux!$C:$C,U2314)</f>
        <v>France</v>
      </c>
      <c r="T2314" s="14" t="str">
        <f aca="false">INDEX(10_Lieux!$C:$C,V2314)</f>
        <v>France</v>
      </c>
      <c r="U2314" s="14" t="n">
        <f aca="false">MATCH(A2314,10_Lieux!$A:$A,0)</f>
        <v>171</v>
      </c>
      <c r="V2314" s="14" t="n">
        <f aca="false">MATCH(B2314,10_Lieux!$A:$A,0)</f>
        <v>81</v>
      </c>
      <c r="W2314" s="14" t="n">
        <f aca="false">ROUND(6371*2*ASIN(SQRT(SIN(RADIANS(INDEX(10_Lieux!$F:$F,V2314)-INDEX(10_Lieux!$F:$F,U2314))/2)^2+COS(RADIANS(INDEX(10_Lieux!$F:$F,U2314)))*COS(RADIANS(INDEX(10_Lieux!$F:$F,V2314)))*SIN(RADIANS(INDEX(10_Lieux!$G:$G,V2314)-INDEX(10_Lieux!$G:$G,U2314))/2)^2)),1)</f>
        <v>145.4</v>
      </c>
      <c r="X2314" s="14" t="n">
        <f aca="false">ROUND(I2314/IF(I2314&lt;p_seuil_vitesse,p_vit_lente,p_vit_rapide)*60/15,0)*15</f>
        <v>120</v>
      </c>
      <c r="Y2314" s="14" t="n">
        <f aca="false">MAX(IF(INDEX(10_Lieux!$B:$B,U2314)&lt;&gt;"Ville",INDEX(10_Lieux!$I:$I,U2314),0),IF(INDEX(10_Lieux!$B:$B,V2314)&lt;&gt;"Ville",INDEX(10_Lieux!$I:$I,V2314),0))</f>
        <v>500</v>
      </c>
      <c r="Z2314" s="14" t="str">
        <f aca="false">A2314&amp;"|"&amp;B2314</f>
        <v>Marseille-Provence|Cannes</v>
      </c>
      <c r="AA2314" s="14" t="str">
        <f aca="false">IF(I2314&lt;p_local,"Local",IF(I2314&lt;p_vv_min,"Courte distance",IF(I2314&lt;p_tres_long,"Longue distance","Très longue distance")))</f>
        <v>Longue distance</v>
      </c>
    </row>
    <row r="2315" customFormat="false" ht="15" hidden="false" customHeight="true" outlineLevel="0" collapsed="false">
      <c r="A2315" s="14" t="s">
        <v>2504</v>
      </c>
      <c r="B2315" s="14" t="s">
        <v>1890</v>
      </c>
      <c r="C2315" s="14" t="s">
        <v>35</v>
      </c>
      <c r="D2315" s="14" t="s">
        <v>2485</v>
      </c>
      <c r="E2315" s="14" t="s">
        <v>2508</v>
      </c>
      <c r="F2315" s="15" t="s">
        <v>41</v>
      </c>
      <c r="G2315" s="14" t="str">
        <f aca="false">IF(I2315&lt;p_local,"Local → page infra",IF(H2315&gt;=p_ph1,"Phase 1",IF(H2315&gt;=p_ph2,"Phase 2","Phase 3")))</f>
        <v>Phase 1</v>
      </c>
      <c r="H2315" s="14" t="n">
        <f aca="false">IF(I2315&lt;p_local,0,IF(C2315="Aéroport → Aéroport",p_pts_plein,IF(Y2315&gt;0,IF(I2315&lt;=Y2315,p_pts_plein,IF(I2315&lt;=p_mult2*Y2315,p_pts_moyen,p_pts_r3)),IF(I2315&gt;=p_vv_min,p_pts_plein,IF(I2315&gt;=p_vv_moy,p_pts_moyen,p_pts_court))))+IF(INDEX(10_Lieux!$D:$D,U2315)=1,p_prio1,p_prio2)+IF(INDEX(10_Lieux!$D:$D,V2315)=1,p_prio1,p_prio2)+IF(K2315="Oui",p_tf,0)+p_hub*((INDEX(10_Lieux!$H:$H,U2315)="Hub")+(INDEX(10_Lieux!$H:$H,V2315)="Hub"))+IF(OR(INDEX(10_Lieux!$H:$H,U2315)="Premium",INDEX(10_Lieux!$H:$H,V2315)="Premium"),p_prem,0))</f>
        <v>80</v>
      </c>
      <c r="I2315" s="14" t="n">
        <f aca="false">ROUND(W2315*p_facteur,0)</f>
        <v>182</v>
      </c>
      <c r="J2315" s="14" t="str">
        <f aca="false">IF(X2315&lt;60,X2315&amp;" min",INT(X2315/60)&amp;" h"&amp;IF(MOD(X2315,60)=0,""," "&amp;TEXT(MOD(X2315,60),"00")))</f>
        <v>2 h</v>
      </c>
      <c r="K2315" s="14" t="str">
        <f aca="false">IF(S2315&lt;&gt;T2315,"Oui","Non")</f>
        <v>Non</v>
      </c>
      <c r="L2315" s="14" t="str">
        <f aca="false">IF(AND(INDEX(10_Lieux!$B:$B,U2315)="Ville",INDEX(10_Lieux!$B:$B,V2315)="Ville"),"/chauffeur-prive/"&amp;INDEX(10_Lieux!$E:$E,U2315)&amp;"-"&amp;INDEX(10_Lieux!$E:$E,V2315)&amp;"/","/chauffeur-prive/"&amp;INDEX(10_Lieux!$E:$E,U2315)&amp;"/"&amp;INDEX(10_Lieux!$E:$E,V2315)&amp;"/")</f>
        <v>/chauffeur-prive/cannes/aeroport-marseille-provence/</v>
      </c>
      <c r="M2315" s="14" t="str">
        <f aca="false">IFERROR(INDEX($L:$L,MATCH(B2315&amp;"|"&amp;A2315,$Z:$Z,0)),"—")</f>
        <v>/chauffeur-prive/aeroport-marseille-provence/cannes/</v>
      </c>
      <c r="N2315" s="14" t="str">
        <f aca="false">IF(LEN("Chauffeur privé "&amp;INDEX(10_Lieux!$J:$J,U2315)&amp;" → "&amp;INDEX(10_Lieux!$J:$J,V2315)&amp;" | 24h/24")&gt;60,"Chauffeur privé "&amp;INDEX(10_Lieux!$J:$J,U2315)&amp;" → "&amp;INDEX(10_Lieux!$J:$J,V2315),"Chauffeur privé "&amp;INDEX(10_Lieux!$J:$J,U2315)&amp;" → "&amp;INDEX(10_Lieux!$J:$J,V2315)&amp;" | 24h/24")</f>
        <v>Chauffeur privé Cannes → Aéroport Marseille-Provence</v>
      </c>
      <c r="O2315" s="14" t="n">
        <f aca="false">LEN(N2315)</f>
        <v>52</v>
      </c>
      <c r="P2315" s="14" t="str">
        <f aca="false">"Chauffeur privé "&amp;INDEX(10_Lieux!$K:$K,U2315)&amp;" vers "&amp;INDEX(10_Lieux!$L:$L,V2315)</f>
        <v>Chauffeur privé de Cannes vers l'aéroport Marseille-Provence</v>
      </c>
      <c r="Q2315" s="14" t="str">
        <f aca="false">"Chauffeur privé "&amp;INDEX(10_Lieux!$K:$K,U2315)&amp;" vers "&amp;INDEX(10_Lieux!$L:$L,V2315)&amp;" : env. "&amp;I2315&amp;" km, "&amp;J2315&amp;" de route. Devis personnalisé, standard 24h/24 et 7j/7."</f>
        <v>Chauffeur privé de Cannes vers l'aéroport Marseille-Provence : env. 182 km, 2 h de route. Devis personnalisé, standard 24h/24 et 7j/7.</v>
      </c>
      <c r="R2315" s="14" t="n">
        <f aca="false">LEN(Q2315)</f>
        <v>134</v>
      </c>
      <c r="S2315" s="14" t="str">
        <f aca="false">INDEX(10_Lieux!$C:$C,U2315)</f>
        <v>France</v>
      </c>
      <c r="T2315" s="14" t="str">
        <f aca="false">INDEX(10_Lieux!$C:$C,V2315)</f>
        <v>France</v>
      </c>
      <c r="U2315" s="14" t="n">
        <f aca="false">MATCH(A2315,10_Lieux!$A:$A,0)</f>
        <v>81</v>
      </c>
      <c r="V2315" s="14" t="n">
        <f aca="false">MATCH(B2315,10_Lieux!$A:$A,0)</f>
        <v>171</v>
      </c>
      <c r="W2315" s="14" t="n">
        <f aca="false">ROUND(6371*2*ASIN(SQRT(SIN(RADIANS(INDEX(10_Lieux!$F:$F,V2315)-INDEX(10_Lieux!$F:$F,U2315))/2)^2+COS(RADIANS(INDEX(10_Lieux!$F:$F,U2315)))*COS(RADIANS(INDEX(10_Lieux!$F:$F,V2315)))*SIN(RADIANS(INDEX(10_Lieux!$G:$G,V2315)-INDEX(10_Lieux!$G:$G,U2315))/2)^2)),1)</f>
        <v>145.4</v>
      </c>
      <c r="X2315" s="14" t="n">
        <f aca="false">ROUND(I2315/IF(I2315&lt;p_seuil_vitesse,p_vit_lente,p_vit_rapide)*60/15,0)*15</f>
        <v>120</v>
      </c>
      <c r="Y2315" s="14" t="n">
        <f aca="false">MAX(IF(INDEX(10_Lieux!$B:$B,U2315)&lt;&gt;"Ville",INDEX(10_Lieux!$I:$I,U2315),0),IF(INDEX(10_Lieux!$B:$B,V2315)&lt;&gt;"Ville",INDEX(10_Lieux!$I:$I,V2315),0))</f>
        <v>500</v>
      </c>
      <c r="Z2315" s="14" t="str">
        <f aca="false">A2315&amp;"|"&amp;B2315</f>
        <v>Cannes|Marseille-Provence</v>
      </c>
      <c r="AA2315" s="14" t="str">
        <f aca="false">IF(I2315&lt;p_local,"Local",IF(I2315&lt;p_vv_min,"Courte distance",IF(I2315&lt;p_tres_long,"Longue distance","Très longue distance")))</f>
        <v>Longue distance</v>
      </c>
    </row>
    <row r="2316" customFormat="false" ht="15" hidden="false" customHeight="true" outlineLevel="0" collapsed="false">
      <c r="A2316" s="14" t="s">
        <v>1935</v>
      </c>
      <c r="B2316" s="14" t="s">
        <v>2504</v>
      </c>
      <c r="C2316" s="14" t="s">
        <v>34</v>
      </c>
      <c r="D2316" s="14" t="s">
        <v>2485</v>
      </c>
      <c r="E2316" s="14" t="s">
        <v>2509</v>
      </c>
      <c r="F2316" s="15" t="s">
        <v>41</v>
      </c>
      <c r="G2316" s="14" t="str">
        <f aca="false">IF(I2316&lt;p_local,"Local → page infra",IF(H2316&gt;=p_ph1,"Phase 1",IF(H2316&gt;=p_ph2,"Phase 2","Phase 3")))</f>
        <v>Phase 2</v>
      </c>
      <c r="H2316" s="14" t="n">
        <f aca="false">IF(I2316&lt;p_local,0,IF(C2316="Aéroport → Aéroport",p_pts_plein,IF(Y2316&gt;0,IF(I2316&lt;=Y2316,p_pts_plein,IF(I2316&lt;=p_mult2*Y2316,p_pts_moyen,p_pts_r3)),IF(I2316&gt;=p_vv_min,p_pts_plein,IF(I2316&gt;=p_vv_moy,p_pts_moyen,p_pts_court))))+IF(INDEX(10_Lieux!$D:$D,U2316)=1,p_prio1,p_prio2)+IF(INDEX(10_Lieux!$D:$D,V2316)=1,p_prio1,p_prio2)+IF(K2316="Oui",p_tf,0)+p_hub*((INDEX(10_Lieux!$H:$H,U2316)="Hub")+(INDEX(10_Lieux!$H:$H,V2316)="Hub"))+IF(OR(INDEX(10_Lieux!$H:$H,U2316)="Premium",INDEX(10_Lieux!$H:$H,V2316)="Premium"),p_prem,0))</f>
        <v>70</v>
      </c>
      <c r="I2316" s="14" t="n">
        <f aca="false">ROUND(W2316*p_facteur,0)</f>
        <v>108</v>
      </c>
      <c r="J2316" s="14" t="str">
        <f aca="false">IF(X2316&lt;60,X2316&amp;" min",INT(X2316/60)&amp;" h"&amp;IF(MOD(X2316,60)=0,""," "&amp;TEXT(MOD(X2316,60),"00")))</f>
        <v>1 h 15</v>
      </c>
      <c r="K2316" s="14" t="str">
        <f aca="false">IF(S2316&lt;&gt;T2316,"Oui","Non")</f>
        <v>Non</v>
      </c>
      <c r="L2316" s="14" t="str">
        <f aca="false">IF(AND(INDEX(10_Lieux!$B:$B,U2316)="Ville",INDEX(10_Lieux!$B:$B,V2316)="Ville"),"/chauffeur-prive/"&amp;INDEX(10_Lieux!$E:$E,U2316)&amp;"-"&amp;INDEX(10_Lieux!$E:$E,V2316)&amp;"/","/chauffeur-prive/"&amp;INDEX(10_Lieux!$E:$E,U2316)&amp;"/"&amp;INDEX(10_Lieux!$E:$E,V2316)&amp;"/")</f>
        <v>/chauffeur-prive/aeroport-toulon-hyeres/cannes/</v>
      </c>
      <c r="M2316" s="14" t="str">
        <f aca="false">IFERROR(INDEX($L:$L,MATCH(B2316&amp;"|"&amp;A2316,$Z:$Z,0)),"—")</f>
        <v>/chauffeur-prive/cannes/aeroport-toulon-hyeres/</v>
      </c>
      <c r="N2316" s="14" t="str">
        <f aca="false">IF(LEN("Chauffeur privé "&amp;INDEX(10_Lieux!$J:$J,U2316)&amp;" → "&amp;INDEX(10_Lieux!$J:$J,V2316)&amp;" | 24h/24")&gt;60,"Chauffeur privé "&amp;INDEX(10_Lieux!$J:$J,U2316)&amp;" → "&amp;INDEX(10_Lieux!$J:$J,V2316),"Chauffeur privé "&amp;INDEX(10_Lieux!$J:$J,U2316)&amp;" → "&amp;INDEX(10_Lieux!$J:$J,V2316)&amp;" | 24h/24")</f>
        <v>Chauffeur privé Aéroport Toulon-Hyères → Cannes | 24h/24</v>
      </c>
      <c r="O2316" s="14" t="n">
        <f aca="false">LEN(N2316)</f>
        <v>56</v>
      </c>
      <c r="P2316" s="14" t="str">
        <f aca="false">"Chauffeur privé "&amp;INDEX(10_Lieux!$K:$K,U2316)&amp;" vers "&amp;INDEX(10_Lieux!$L:$L,V2316)</f>
        <v>Chauffeur privé de l'aéroport Toulon-Hyères vers Cannes</v>
      </c>
      <c r="Q2316" s="14" t="str">
        <f aca="false">"Chauffeur privé "&amp;INDEX(10_Lieux!$K:$K,U2316)&amp;" vers "&amp;INDEX(10_Lieux!$L:$L,V2316)&amp;" : env. "&amp;I2316&amp;" km, "&amp;J2316&amp;" de route. Devis personnalisé, standard 24h/24 et 7j/7."</f>
        <v>Chauffeur privé de l'aéroport Toulon-Hyères vers Cannes : env. 108 km, 1 h 15 de route. Devis personnalisé, standard 24h/24 et 7j/7.</v>
      </c>
      <c r="R2316" s="14" t="n">
        <f aca="false">LEN(Q2316)</f>
        <v>132</v>
      </c>
      <c r="S2316" s="14" t="str">
        <f aca="false">INDEX(10_Lieux!$C:$C,U2316)</f>
        <v>France</v>
      </c>
      <c r="T2316" s="14" t="str">
        <f aca="false">INDEX(10_Lieux!$C:$C,V2316)</f>
        <v>France</v>
      </c>
      <c r="U2316" s="14" t="n">
        <f aca="false">MATCH(A2316,10_Lieux!$A:$A,0)</f>
        <v>172</v>
      </c>
      <c r="V2316" s="14" t="n">
        <f aca="false">MATCH(B2316,10_Lieux!$A:$A,0)</f>
        <v>81</v>
      </c>
      <c r="W2316" s="14" t="n">
        <f aca="false">ROUND(6371*2*ASIN(SQRT(SIN(RADIANS(INDEX(10_Lieux!$F:$F,V2316)-INDEX(10_Lieux!$F:$F,U2316))/2)^2+COS(RADIANS(INDEX(10_Lieux!$F:$F,U2316)))*COS(RADIANS(INDEX(10_Lieux!$F:$F,V2316)))*SIN(RADIANS(INDEX(10_Lieux!$G:$G,V2316)-INDEX(10_Lieux!$G:$G,U2316))/2)^2)),1)</f>
        <v>86.7</v>
      </c>
      <c r="X2316" s="14" t="n">
        <f aca="false">ROUND(I2316/IF(I2316&lt;p_seuil_vitesse,p_vit_lente,p_vit_rapide)*60/15,0)*15</f>
        <v>75</v>
      </c>
      <c r="Y2316" s="14" t="n">
        <f aca="false">MAX(IF(INDEX(10_Lieux!$B:$B,U2316)&lt;&gt;"Ville",INDEX(10_Lieux!$I:$I,U2316),0),IF(INDEX(10_Lieux!$B:$B,V2316)&lt;&gt;"Ville",INDEX(10_Lieux!$I:$I,V2316),0))</f>
        <v>250</v>
      </c>
      <c r="Z2316" s="14" t="str">
        <f aca="false">A2316&amp;"|"&amp;B2316</f>
        <v>Toulon-Hyères|Cannes</v>
      </c>
      <c r="AA2316" s="14" t="str">
        <f aca="false">IF(I2316&lt;p_local,"Local",IF(I2316&lt;p_vv_min,"Courte distance",IF(I2316&lt;p_tres_long,"Longue distance","Très longue distance")))</f>
        <v>Longue distance</v>
      </c>
    </row>
    <row r="2317" customFormat="false" ht="15" hidden="false" customHeight="true" outlineLevel="0" collapsed="false">
      <c r="A2317" s="14" t="s">
        <v>2504</v>
      </c>
      <c r="B2317" s="14" t="s">
        <v>1935</v>
      </c>
      <c r="C2317" s="14" t="s">
        <v>35</v>
      </c>
      <c r="D2317" s="14" t="s">
        <v>2485</v>
      </c>
      <c r="E2317" s="14" t="s">
        <v>2510</v>
      </c>
      <c r="F2317" s="15" t="s">
        <v>41</v>
      </c>
      <c r="G2317" s="14" t="str">
        <f aca="false">IF(I2317&lt;p_local,"Local → page infra",IF(H2317&gt;=p_ph1,"Phase 1",IF(H2317&gt;=p_ph2,"Phase 2","Phase 3")))</f>
        <v>Phase 2</v>
      </c>
      <c r="H2317" s="14" t="n">
        <f aca="false">IF(I2317&lt;p_local,0,IF(C2317="Aéroport → Aéroport",p_pts_plein,IF(Y2317&gt;0,IF(I2317&lt;=Y2317,p_pts_plein,IF(I2317&lt;=p_mult2*Y2317,p_pts_moyen,p_pts_r3)),IF(I2317&gt;=p_vv_min,p_pts_plein,IF(I2317&gt;=p_vv_moy,p_pts_moyen,p_pts_court))))+IF(INDEX(10_Lieux!$D:$D,U2317)=1,p_prio1,p_prio2)+IF(INDEX(10_Lieux!$D:$D,V2317)=1,p_prio1,p_prio2)+IF(K2317="Oui",p_tf,0)+p_hub*((INDEX(10_Lieux!$H:$H,U2317)="Hub")+(INDEX(10_Lieux!$H:$H,V2317)="Hub"))+IF(OR(INDEX(10_Lieux!$H:$H,U2317)="Premium",INDEX(10_Lieux!$H:$H,V2317)="Premium"),p_prem,0))</f>
        <v>70</v>
      </c>
      <c r="I2317" s="14" t="n">
        <f aca="false">ROUND(W2317*p_facteur,0)</f>
        <v>108</v>
      </c>
      <c r="J2317" s="14" t="str">
        <f aca="false">IF(X2317&lt;60,X2317&amp;" min",INT(X2317/60)&amp;" h"&amp;IF(MOD(X2317,60)=0,""," "&amp;TEXT(MOD(X2317,60),"00")))</f>
        <v>1 h 15</v>
      </c>
      <c r="K2317" s="14" t="str">
        <f aca="false">IF(S2317&lt;&gt;T2317,"Oui","Non")</f>
        <v>Non</v>
      </c>
      <c r="L2317" s="14" t="str">
        <f aca="false">IF(AND(INDEX(10_Lieux!$B:$B,U2317)="Ville",INDEX(10_Lieux!$B:$B,V2317)="Ville"),"/chauffeur-prive/"&amp;INDEX(10_Lieux!$E:$E,U2317)&amp;"-"&amp;INDEX(10_Lieux!$E:$E,V2317)&amp;"/","/chauffeur-prive/"&amp;INDEX(10_Lieux!$E:$E,U2317)&amp;"/"&amp;INDEX(10_Lieux!$E:$E,V2317)&amp;"/")</f>
        <v>/chauffeur-prive/cannes/aeroport-toulon-hyeres/</v>
      </c>
      <c r="M2317" s="14" t="str">
        <f aca="false">IFERROR(INDEX($L:$L,MATCH(B2317&amp;"|"&amp;A2317,$Z:$Z,0)),"—")</f>
        <v>/chauffeur-prive/aeroport-toulon-hyeres/cannes/</v>
      </c>
      <c r="N2317" s="14" t="str">
        <f aca="false">IF(LEN("Chauffeur privé "&amp;INDEX(10_Lieux!$J:$J,U2317)&amp;" → "&amp;INDEX(10_Lieux!$J:$J,V2317)&amp;" | 24h/24")&gt;60,"Chauffeur privé "&amp;INDEX(10_Lieux!$J:$J,U2317)&amp;" → "&amp;INDEX(10_Lieux!$J:$J,V2317),"Chauffeur privé "&amp;INDEX(10_Lieux!$J:$J,U2317)&amp;" → "&amp;INDEX(10_Lieux!$J:$J,V2317)&amp;" | 24h/24")</f>
        <v>Chauffeur privé Cannes → Aéroport Toulon-Hyères | 24h/24</v>
      </c>
      <c r="O2317" s="14" t="n">
        <f aca="false">LEN(N2317)</f>
        <v>56</v>
      </c>
      <c r="P2317" s="14" t="str">
        <f aca="false">"Chauffeur privé "&amp;INDEX(10_Lieux!$K:$K,U2317)&amp;" vers "&amp;INDEX(10_Lieux!$L:$L,V2317)</f>
        <v>Chauffeur privé de Cannes vers l'aéroport Toulon-Hyères</v>
      </c>
      <c r="Q2317" s="14" t="str">
        <f aca="false">"Chauffeur privé "&amp;INDEX(10_Lieux!$K:$K,U2317)&amp;" vers "&amp;INDEX(10_Lieux!$L:$L,V2317)&amp;" : env. "&amp;I2317&amp;" km, "&amp;J2317&amp;" de route. Devis personnalisé, standard 24h/24 et 7j/7."</f>
        <v>Chauffeur privé de Cannes vers l'aéroport Toulon-Hyères : env. 108 km, 1 h 15 de route. Devis personnalisé, standard 24h/24 et 7j/7.</v>
      </c>
      <c r="R2317" s="14" t="n">
        <f aca="false">LEN(Q2317)</f>
        <v>132</v>
      </c>
      <c r="S2317" s="14" t="str">
        <f aca="false">INDEX(10_Lieux!$C:$C,U2317)</f>
        <v>France</v>
      </c>
      <c r="T2317" s="14" t="str">
        <f aca="false">INDEX(10_Lieux!$C:$C,V2317)</f>
        <v>France</v>
      </c>
      <c r="U2317" s="14" t="n">
        <f aca="false">MATCH(A2317,10_Lieux!$A:$A,0)</f>
        <v>81</v>
      </c>
      <c r="V2317" s="14" t="n">
        <f aca="false">MATCH(B2317,10_Lieux!$A:$A,0)</f>
        <v>172</v>
      </c>
      <c r="W2317" s="14" t="n">
        <f aca="false">ROUND(6371*2*ASIN(SQRT(SIN(RADIANS(INDEX(10_Lieux!$F:$F,V2317)-INDEX(10_Lieux!$F:$F,U2317))/2)^2+COS(RADIANS(INDEX(10_Lieux!$F:$F,U2317)))*COS(RADIANS(INDEX(10_Lieux!$F:$F,V2317)))*SIN(RADIANS(INDEX(10_Lieux!$G:$G,V2317)-INDEX(10_Lieux!$G:$G,U2317))/2)^2)),1)</f>
        <v>86.7</v>
      </c>
      <c r="X2317" s="14" t="n">
        <f aca="false">ROUND(I2317/IF(I2317&lt;p_seuil_vitesse,p_vit_lente,p_vit_rapide)*60/15,0)*15</f>
        <v>75</v>
      </c>
      <c r="Y2317" s="14" t="n">
        <f aca="false">MAX(IF(INDEX(10_Lieux!$B:$B,U2317)&lt;&gt;"Ville",INDEX(10_Lieux!$I:$I,U2317),0),IF(INDEX(10_Lieux!$B:$B,V2317)&lt;&gt;"Ville",INDEX(10_Lieux!$I:$I,V2317),0))</f>
        <v>250</v>
      </c>
      <c r="Z2317" s="14" t="str">
        <f aca="false">A2317&amp;"|"&amp;B2317</f>
        <v>Cannes|Toulon-Hyères</v>
      </c>
      <c r="AA2317" s="14" t="str">
        <f aca="false">IF(I2317&lt;p_local,"Local",IF(I2317&lt;p_vv_min,"Courte distance",IF(I2317&lt;p_tres_long,"Longue distance","Très longue distance")))</f>
        <v>Longue distance</v>
      </c>
    </row>
    <row r="2318" customFormat="false" ht="15" hidden="false" customHeight="true" outlineLevel="0" collapsed="false">
      <c r="A2318" s="14" t="s">
        <v>788</v>
      </c>
      <c r="B2318" s="14" t="s">
        <v>2504</v>
      </c>
      <c r="C2318" s="14" t="s">
        <v>34</v>
      </c>
      <c r="D2318" s="14" t="s">
        <v>2485</v>
      </c>
      <c r="E2318" s="14" t="s">
        <v>2511</v>
      </c>
      <c r="F2318" s="15" t="s">
        <v>41</v>
      </c>
      <c r="G2318" s="14" t="str">
        <f aca="false">IF(I2318&lt;p_local,"Local → page infra",IF(H2318&gt;=p_ph1,"Phase 1",IF(H2318&gt;=p_ph2,"Phase 2","Phase 3")))</f>
        <v>Phase 1</v>
      </c>
      <c r="H2318" s="14" t="n">
        <f aca="false">IF(I2318&lt;p_local,0,IF(C2318="Aéroport → Aéroport",p_pts_plein,IF(Y2318&gt;0,IF(I2318&lt;=Y2318,p_pts_plein,IF(I2318&lt;=p_mult2*Y2318,p_pts_moyen,p_pts_r3)),IF(I2318&gt;=p_vv_min,p_pts_plein,IF(I2318&gt;=p_vv_moy,p_pts_moyen,p_pts_court))))+IF(INDEX(10_Lieux!$D:$D,U2318)=1,p_prio1,p_prio2)+IF(INDEX(10_Lieux!$D:$D,V2318)=1,p_prio1,p_prio2)+IF(K2318="Oui",p_tf,0)+p_hub*((INDEX(10_Lieux!$H:$H,U2318)="Hub")+(INDEX(10_Lieux!$H:$H,V2318)="Hub"))+IF(OR(INDEX(10_Lieux!$H:$H,U2318)="Premium",INDEX(10_Lieux!$H:$H,V2318)="Premium"),p_prem,0))</f>
        <v>80</v>
      </c>
      <c r="I2318" s="14" t="n">
        <f aca="false">ROUND(W2318*p_facteur,0)</f>
        <v>358</v>
      </c>
      <c r="J2318" s="14" t="str">
        <f aca="false">IF(X2318&lt;60,X2318&amp;" min",INT(X2318/60)&amp;" h"&amp;IF(MOD(X2318,60)=0,""," "&amp;TEXT(MOD(X2318,60),"00")))</f>
        <v>3 h 45</v>
      </c>
      <c r="K2318" s="14" t="str">
        <f aca="false">IF(S2318&lt;&gt;T2318,"Oui","Non")</f>
        <v>Non</v>
      </c>
      <c r="L2318" s="14" t="str">
        <f aca="false">IF(AND(INDEX(10_Lieux!$B:$B,U2318)="Ville",INDEX(10_Lieux!$B:$B,V2318)="Ville"),"/chauffeur-prive/"&amp;INDEX(10_Lieux!$E:$E,U2318)&amp;"-"&amp;INDEX(10_Lieux!$E:$E,V2318)&amp;"/","/chauffeur-prive/"&amp;INDEX(10_Lieux!$E:$E,U2318)&amp;"/"&amp;INDEX(10_Lieux!$E:$E,V2318)&amp;"/")</f>
        <v>/chauffeur-prive/aeroport-lyon-saint-exupery/cannes/</v>
      </c>
      <c r="M2318" s="14" t="str">
        <f aca="false">IFERROR(INDEX($L:$L,MATCH(B2318&amp;"|"&amp;A2318,$Z:$Z,0)),"—")</f>
        <v>/chauffeur-prive/cannes/aeroport-lyon-saint-exupery/</v>
      </c>
      <c r="N2318" s="14" t="str">
        <f aca="false">IF(LEN("Chauffeur privé "&amp;INDEX(10_Lieux!$J:$J,U2318)&amp;" → "&amp;INDEX(10_Lieux!$J:$J,V2318)&amp;" | 24h/24")&gt;60,"Chauffeur privé "&amp;INDEX(10_Lieux!$J:$J,U2318)&amp;" → "&amp;INDEX(10_Lieux!$J:$J,V2318),"Chauffeur privé "&amp;INDEX(10_Lieux!$J:$J,U2318)&amp;" → "&amp;INDEX(10_Lieux!$J:$J,V2318)&amp;" | 24h/24")</f>
        <v>Chauffeur privé Aéroport Lyon-Saint-Exupéry → Cannes</v>
      </c>
      <c r="O2318" s="14" t="n">
        <f aca="false">LEN(N2318)</f>
        <v>52</v>
      </c>
      <c r="P2318" s="14" t="str">
        <f aca="false">"Chauffeur privé "&amp;INDEX(10_Lieux!$K:$K,U2318)&amp;" vers "&amp;INDEX(10_Lieux!$L:$L,V2318)</f>
        <v>Chauffeur privé de l'aéroport Lyon-Saint-Exupéry vers Cannes</v>
      </c>
      <c r="Q2318" s="14" t="str">
        <f aca="false">"Chauffeur privé "&amp;INDEX(10_Lieux!$K:$K,U2318)&amp;" vers "&amp;INDEX(10_Lieux!$L:$L,V2318)&amp;" : env. "&amp;I2318&amp;" km, "&amp;J2318&amp;" de route. Devis personnalisé, standard 24h/24 et 7j/7."</f>
        <v>Chauffeur privé de l'aéroport Lyon-Saint-Exupéry vers Cannes : env. 358 km, 3 h 45 de route. Devis personnalisé, standard 24h/24 et 7j/7.</v>
      </c>
      <c r="R2318" s="14" t="n">
        <f aca="false">LEN(Q2318)</f>
        <v>137</v>
      </c>
      <c r="S2318" s="14" t="str">
        <f aca="false">INDEX(10_Lieux!$C:$C,U2318)</f>
        <v>France</v>
      </c>
      <c r="T2318" s="14" t="str">
        <f aca="false">INDEX(10_Lieux!$C:$C,V2318)</f>
        <v>France</v>
      </c>
      <c r="U2318" s="14" t="n">
        <f aca="false">MATCH(A2318,10_Lieux!$A:$A,0)</f>
        <v>136</v>
      </c>
      <c r="V2318" s="14" t="n">
        <f aca="false">MATCH(B2318,10_Lieux!$A:$A,0)</f>
        <v>81</v>
      </c>
      <c r="W2318" s="14" t="n">
        <f aca="false">ROUND(6371*2*ASIN(SQRT(SIN(RADIANS(INDEX(10_Lieux!$F:$F,V2318)-INDEX(10_Lieux!$F:$F,U2318))/2)^2+COS(RADIANS(INDEX(10_Lieux!$F:$F,U2318)))*COS(RADIANS(INDEX(10_Lieux!$F:$F,V2318)))*SIN(RADIANS(INDEX(10_Lieux!$G:$G,V2318)-INDEX(10_Lieux!$G:$G,U2318))/2)^2)),1)</f>
        <v>286.2</v>
      </c>
      <c r="X2318" s="14" t="n">
        <f aca="false">ROUND(I2318/IF(I2318&lt;p_seuil_vitesse,p_vit_lente,p_vit_rapide)*60/15,0)*15</f>
        <v>225</v>
      </c>
      <c r="Y2318" s="14" t="n">
        <f aca="false">MAX(IF(INDEX(10_Lieux!$B:$B,U2318)&lt;&gt;"Ville",INDEX(10_Lieux!$I:$I,U2318),0),IF(INDEX(10_Lieux!$B:$B,V2318)&lt;&gt;"Ville",INDEX(10_Lieux!$I:$I,V2318),0))</f>
        <v>500</v>
      </c>
      <c r="Z2318" s="14" t="str">
        <f aca="false">A2318&amp;"|"&amp;B2318</f>
        <v>Lyon-Saint-Exupéry|Cannes</v>
      </c>
      <c r="AA2318" s="14" t="str">
        <f aca="false">IF(I2318&lt;p_local,"Local",IF(I2318&lt;p_vv_min,"Courte distance",IF(I2318&lt;p_tres_long,"Longue distance","Très longue distance")))</f>
        <v>Longue distance</v>
      </c>
    </row>
    <row r="2319" customFormat="false" ht="15" hidden="false" customHeight="true" outlineLevel="0" collapsed="false">
      <c r="A2319" s="14" t="s">
        <v>2504</v>
      </c>
      <c r="B2319" s="14" t="s">
        <v>788</v>
      </c>
      <c r="C2319" s="14" t="s">
        <v>35</v>
      </c>
      <c r="D2319" s="14" t="s">
        <v>2485</v>
      </c>
      <c r="E2319" s="14" t="s">
        <v>2512</v>
      </c>
      <c r="F2319" s="15" t="s">
        <v>41</v>
      </c>
      <c r="G2319" s="14" t="str">
        <f aca="false">IF(I2319&lt;p_local,"Local → page infra",IF(H2319&gt;=p_ph1,"Phase 1",IF(H2319&gt;=p_ph2,"Phase 2","Phase 3")))</f>
        <v>Phase 1</v>
      </c>
      <c r="H2319" s="14" t="n">
        <f aca="false">IF(I2319&lt;p_local,0,IF(C2319="Aéroport → Aéroport",p_pts_plein,IF(Y2319&gt;0,IF(I2319&lt;=Y2319,p_pts_plein,IF(I2319&lt;=p_mult2*Y2319,p_pts_moyen,p_pts_r3)),IF(I2319&gt;=p_vv_min,p_pts_plein,IF(I2319&gt;=p_vv_moy,p_pts_moyen,p_pts_court))))+IF(INDEX(10_Lieux!$D:$D,U2319)=1,p_prio1,p_prio2)+IF(INDEX(10_Lieux!$D:$D,V2319)=1,p_prio1,p_prio2)+IF(K2319="Oui",p_tf,0)+p_hub*((INDEX(10_Lieux!$H:$H,U2319)="Hub")+(INDEX(10_Lieux!$H:$H,V2319)="Hub"))+IF(OR(INDEX(10_Lieux!$H:$H,U2319)="Premium",INDEX(10_Lieux!$H:$H,V2319)="Premium"),p_prem,0))</f>
        <v>80</v>
      </c>
      <c r="I2319" s="14" t="n">
        <f aca="false">ROUND(W2319*p_facteur,0)</f>
        <v>358</v>
      </c>
      <c r="J2319" s="14" t="str">
        <f aca="false">IF(X2319&lt;60,X2319&amp;" min",INT(X2319/60)&amp;" h"&amp;IF(MOD(X2319,60)=0,""," "&amp;TEXT(MOD(X2319,60),"00")))</f>
        <v>3 h 45</v>
      </c>
      <c r="K2319" s="14" t="str">
        <f aca="false">IF(S2319&lt;&gt;T2319,"Oui","Non")</f>
        <v>Non</v>
      </c>
      <c r="L2319" s="14" t="str">
        <f aca="false">IF(AND(INDEX(10_Lieux!$B:$B,U2319)="Ville",INDEX(10_Lieux!$B:$B,V2319)="Ville"),"/chauffeur-prive/"&amp;INDEX(10_Lieux!$E:$E,U2319)&amp;"-"&amp;INDEX(10_Lieux!$E:$E,V2319)&amp;"/","/chauffeur-prive/"&amp;INDEX(10_Lieux!$E:$E,U2319)&amp;"/"&amp;INDEX(10_Lieux!$E:$E,V2319)&amp;"/")</f>
        <v>/chauffeur-prive/cannes/aeroport-lyon-saint-exupery/</v>
      </c>
      <c r="M2319" s="14" t="str">
        <f aca="false">IFERROR(INDEX($L:$L,MATCH(B2319&amp;"|"&amp;A2319,$Z:$Z,0)),"—")</f>
        <v>/chauffeur-prive/aeroport-lyon-saint-exupery/cannes/</v>
      </c>
      <c r="N2319" s="14" t="str">
        <f aca="false">IF(LEN("Chauffeur privé "&amp;INDEX(10_Lieux!$J:$J,U2319)&amp;" → "&amp;INDEX(10_Lieux!$J:$J,V2319)&amp;" | 24h/24")&gt;60,"Chauffeur privé "&amp;INDEX(10_Lieux!$J:$J,U2319)&amp;" → "&amp;INDEX(10_Lieux!$J:$J,V2319),"Chauffeur privé "&amp;INDEX(10_Lieux!$J:$J,U2319)&amp;" → "&amp;INDEX(10_Lieux!$J:$J,V2319)&amp;" | 24h/24")</f>
        <v>Chauffeur privé Cannes → Aéroport Lyon-Saint-Exupéry</v>
      </c>
      <c r="O2319" s="14" t="n">
        <f aca="false">LEN(N2319)</f>
        <v>52</v>
      </c>
      <c r="P2319" s="14" t="str">
        <f aca="false">"Chauffeur privé "&amp;INDEX(10_Lieux!$K:$K,U2319)&amp;" vers "&amp;INDEX(10_Lieux!$L:$L,V2319)</f>
        <v>Chauffeur privé de Cannes vers l'aéroport Lyon-Saint-Exupéry</v>
      </c>
      <c r="Q2319" s="14" t="str">
        <f aca="false">"Chauffeur privé "&amp;INDEX(10_Lieux!$K:$K,U2319)&amp;" vers "&amp;INDEX(10_Lieux!$L:$L,V2319)&amp;" : env. "&amp;I2319&amp;" km, "&amp;J2319&amp;" de route. Devis personnalisé, standard 24h/24 et 7j/7."</f>
        <v>Chauffeur privé de Cannes vers l'aéroport Lyon-Saint-Exupéry : env. 358 km, 3 h 45 de route. Devis personnalisé, standard 24h/24 et 7j/7.</v>
      </c>
      <c r="R2319" s="14" t="n">
        <f aca="false">LEN(Q2319)</f>
        <v>137</v>
      </c>
      <c r="S2319" s="14" t="str">
        <f aca="false">INDEX(10_Lieux!$C:$C,U2319)</f>
        <v>France</v>
      </c>
      <c r="T2319" s="14" t="str">
        <f aca="false">INDEX(10_Lieux!$C:$C,V2319)</f>
        <v>France</v>
      </c>
      <c r="U2319" s="14" t="n">
        <f aca="false">MATCH(A2319,10_Lieux!$A:$A,0)</f>
        <v>81</v>
      </c>
      <c r="V2319" s="14" t="n">
        <f aca="false">MATCH(B2319,10_Lieux!$A:$A,0)</f>
        <v>136</v>
      </c>
      <c r="W2319" s="14" t="n">
        <f aca="false">ROUND(6371*2*ASIN(SQRT(SIN(RADIANS(INDEX(10_Lieux!$F:$F,V2319)-INDEX(10_Lieux!$F:$F,U2319))/2)^2+COS(RADIANS(INDEX(10_Lieux!$F:$F,U2319)))*COS(RADIANS(INDEX(10_Lieux!$F:$F,V2319)))*SIN(RADIANS(INDEX(10_Lieux!$G:$G,V2319)-INDEX(10_Lieux!$G:$G,U2319))/2)^2)),1)</f>
        <v>286.2</v>
      </c>
      <c r="X2319" s="14" t="n">
        <f aca="false">ROUND(I2319/IF(I2319&lt;p_seuil_vitesse,p_vit_lente,p_vit_rapide)*60/15,0)*15</f>
        <v>225</v>
      </c>
      <c r="Y2319" s="14" t="n">
        <f aca="false">MAX(IF(INDEX(10_Lieux!$B:$B,U2319)&lt;&gt;"Ville",INDEX(10_Lieux!$I:$I,U2319),0),IF(INDEX(10_Lieux!$B:$B,V2319)&lt;&gt;"Ville",INDEX(10_Lieux!$I:$I,V2319),0))</f>
        <v>500</v>
      </c>
      <c r="Z2319" s="14" t="str">
        <f aca="false">A2319&amp;"|"&amp;B2319</f>
        <v>Cannes|Lyon-Saint-Exupéry</v>
      </c>
      <c r="AA2319" s="14" t="str">
        <f aca="false">IF(I2319&lt;p_local,"Local",IF(I2319&lt;p_vv_min,"Courte distance",IF(I2319&lt;p_tres_long,"Longue distance","Très longue distance")))</f>
        <v>Longue distance</v>
      </c>
    </row>
    <row r="2320" customFormat="false" ht="15" hidden="false" customHeight="true" outlineLevel="0" collapsed="false">
      <c r="A2320" s="14" t="s">
        <v>2164</v>
      </c>
      <c r="B2320" s="14" t="s">
        <v>2504</v>
      </c>
      <c r="C2320" s="14" t="s">
        <v>34</v>
      </c>
      <c r="D2320" s="14" t="s">
        <v>2485</v>
      </c>
      <c r="E2320" s="14" t="s">
        <v>2513</v>
      </c>
      <c r="F2320" s="15" t="s">
        <v>41</v>
      </c>
      <c r="G2320" s="14" t="str">
        <f aca="false">IF(I2320&lt;p_local,"Local → page infra",IF(H2320&gt;=p_ph1,"Phase 1",IF(H2320&gt;=p_ph2,"Phase 2","Phase 3")))</f>
        <v>Phase 1</v>
      </c>
      <c r="H2320" s="14" t="n">
        <f aca="false">IF(I2320&lt;p_local,0,IF(C2320="Aéroport → Aéroport",p_pts_plein,IF(Y2320&gt;0,IF(I2320&lt;=Y2320,p_pts_plein,IF(I2320&lt;=p_mult2*Y2320,p_pts_moyen,p_pts_r3)),IF(I2320&gt;=p_vv_min,p_pts_plein,IF(I2320&gt;=p_vv_moy,p_pts_moyen,p_pts_court))))+IF(INDEX(10_Lieux!$D:$D,U2320)=1,p_prio1,p_prio2)+IF(INDEX(10_Lieux!$D:$D,V2320)=1,p_prio1,p_prio2)+IF(K2320="Oui",p_tf,0)+p_hub*((INDEX(10_Lieux!$H:$H,U2320)="Hub")+(INDEX(10_Lieux!$H:$H,V2320)="Hub"))+IF(OR(INDEX(10_Lieux!$H:$H,U2320)="Premium",INDEX(10_Lieux!$H:$H,V2320)="Premium"),p_prem,0))</f>
        <v>90</v>
      </c>
      <c r="I2320" s="14" t="n">
        <f aca="false">ROUND(W2320*p_facteur,0)</f>
        <v>384</v>
      </c>
      <c r="J2320" s="14" t="str">
        <f aca="false">IF(X2320&lt;60,X2320&amp;" min",INT(X2320/60)&amp;" h"&amp;IF(MOD(X2320,60)=0,""," "&amp;TEXT(MOD(X2320,60),"00")))</f>
        <v>4 h</v>
      </c>
      <c r="K2320" s="14" t="str">
        <f aca="false">IF(S2320&lt;&gt;T2320,"Oui","Non")</f>
        <v>Oui</v>
      </c>
      <c r="L2320" s="14" t="str">
        <f aca="false">IF(AND(INDEX(10_Lieux!$B:$B,U2320)="Ville",INDEX(10_Lieux!$B:$B,V2320)="Ville"),"/chauffeur-prive/"&amp;INDEX(10_Lieux!$E:$E,U2320)&amp;"-"&amp;INDEX(10_Lieux!$E:$E,V2320)&amp;"/","/chauffeur-prive/"&amp;INDEX(10_Lieux!$E:$E,U2320)&amp;"/"&amp;INDEX(10_Lieux!$E:$E,V2320)&amp;"/")</f>
        <v>/chauffeur-prive/aeroport-geneve/cannes/</v>
      </c>
      <c r="M2320" s="14" t="str">
        <f aca="false">IFERROR(INDEX($L:$L,MATCH(B2320&amp;"|"&amp;A2320,$Z:$Z,0)),"—")</f>
        <v>/chauffeur-prive/cannes/aeroport-geneve/</v>
      </c>
      <c r="N2320" s="14" t="str">
        <f aca="false">IF(LEN("Chauffeur privé "&amp;INDEX(10_Lieux!$J:$J,U2320)&amp;" → "&amp;INDEX(10_Lieux!$J:$J,V2320)&amp;" | 24h/24")&gt;60,"Chauffeur privé "&amp;INDEX(10_Lieux!$J:$J,U2320)&amp;" → "&amp;INDEX(10_Lieux!$J:$J,V2320),"Chauffeur privé "&amp;INDEX(10_Lieux!$J:$J,U2320)&amp;" → "&amp;INDEX(10_Lieux!$J:$J,V2320)&amp;" | 24h/24")</f>
        <v>Chauffeur privé Aéroport de Genève → Cannes | 24h/24</v>
      </c>
      <c r="O2320" s="14" t="n">
        <f aca="false">LEN(N2320)</f>
        <v>52</v>
      </c>
      <c r="P2320" s="14" t="str">
        <f aca="false">"Chauffeur privé "&amp;INDEX(10_Lieux!$K:$K,U2320)&amp;" vers "&amp;INDEX(10_Lieux!$L:$L,V2320)</f>
        <v>Chauffeur privé de l'aéroport de Genève vers Cannes</v>
      </c>
      <c r="Q2320" s="14" t="str">
        <f aca="false">"Chauffeur privé "&amp;INDEX(10_Lieux!$K:$K,U2320)&amp;" vers "&amp;INDEX(10_Lieux!$L:$L,V2320)&amp;" : env. "&amp;I2320&amp;" km, "&amp;J2320&amp;" de route. Devis personnalisé, standard 24h/24 et 7j/7."</f>
        <v>Chauffeur privé de l'aéroport de Genève vers Cannes : env. 384 km, 4 h de route. Devis personnalisé, standard 24h/24 et 7j/7.</v>
      </c>
      <c r="R2320" s="14" t="n">
        <f aca="false">LEN(Q2320)</f>
        <v>125</v>
      </c>
      <c r="S2320" s="14" t="str">
        <f aca="false">INDEX(10_Lieux!$C:$C,U2320)</f>
        <v>Suisse</v>
      </c>
      <c r="T2320" s="14" t="str">
        <f aca="false">INDEX(10_Lieux!$C:$C,V2320)</f>
        <v>France</v>
      </c>
      <c r="U2320" s="14" t="n">
        <f aca="false">MATCH(A2320,10_Lieux!$A:$A,0)</f>
        <v>182</v>
      </c>
      <c r="V2320" s="14" t="n">
        <f aca="false">MATCH(B2320,10_Lieux!$A:$A,0)</f>
        <v>81</v>
      </c>
      <c r="W2320" s="14" t="n">
        <f aca="false">ROUND(6371*2*ASIN(SQRT(SIN(RADIANS(INDEX(10_Lieux!$F:$F,V2320)-INDEX(10_Lieux!$F:$F,U2320))/2)^2+COS(RADIANS(INDEX(10_Lieux!$F:$F,U2320)))*COS(RADIANS(INDEX(10_Lieux!$F:$F,V2320)))*SIN(RADIANS(INDEX(10_Lieux!$G:$G,V2320)-INDEX(10_Lieux!$G:$G,U2320))/2)^2)),1)</f>
        <v>307.1</v>
      </c>
      <c r="X2320" s="14" t="n">
        <f aca="false">ROUND(I2320/IF(I2320&lt;p_seuil_vitesse,p_vit_lente,p_vit_rapide)*60/15,0)*15</f>
        <v>240</v>
      </c>
      <c r="Y2320" s="14" t="n">
        <f aca="false">MAX(IF(INDEX(10_Lieux!$B:$B,U2320)&lt;&gt;"Ville",INDEX(10_Lieux!$I:$I,U2320),0),IF(INDEX(10_Lieux!$B:$B,V2320)&lt;&gt;"Ville",INDEX(10_Lieux!$I:$I,V2320),0))</f>
        <v>500</v>
      </c>
      <c r="Z2320" s="14" t="str">
        <f aca="false">A2320&amp;"|"&amp;B2320</f>
        <v>Genève Aéroport|Cannes</v>
      </c>
      <c r="AA2320" s="14" t="str">
        <f aca="false">IF(I2320&lt;p_local,"Local",IF(I2320&lt;p_vv_min,"Courte distance",IF(I2320&lt;p_tres_long,"Longue distance","Très longue distance")))</f>
        <v>Longue distance</v>
      </c>
    </row>
    <row r="2321" customFormat="false" ht="15" hidden="false" customHeight="true" outlineLevel="0" collapsed="false">
      <c r="A2321" s="14" t="s">
        <v>2504</v>
      </c>
      <c r="B2321" s="14" t="s">
        <v>2164</v>
      </c>
      <c r="C2321" s="14" t="s">
        <v>35</v>
      </c>
      <c r="D2321" s="14" t="s">
        <v>2485</v>
      </c>
      <c r="E2321" s="14" t="s">
        <v>2514</v>
      </c>
      <c r="F2321" s="15" t="s">
        <v>41</v>
      </c>
      <c r="G2321" s="14" t="str">
        <f aca="false">IF(I2321&lt;p_local,"Local → page infra",IF(H2321&gt;=p_ph1,"Phase 1",IF(H2321&gt;=p_ph2,"Phase 2","Phase 3")))</f>
        <v>Phase 1</v>
      </c>
      <c r="H2321" s="14" t="n">
        <f aca="false">IF(I2321&lt;p_local,0,IF(C2321="Aéroport → Aéroport",p_pts_plein,IF(Y2321&gt;0,IF(I2321&lt;=Y2321,p_pts_plein,IF(I2321&lt;=p_mult2*Y2321,p_pts_moyen,p_pts_r3)),IF(I2321&gt;=p_vv_min,p_pts_plein,IF(I2321&gt;=p_vv_moy,p_pts_moyen,p_pts_court))))+IF(INDEX(10_Lieux!$D:$D,U2321)=1,p_prio1,p_prio2)+IF(INDEX(10_Lieux!$D:$D,V2321)=1,p_prio1,p_prio2)+IF(K2321="Oui",p_tf,0)+p_hub*((INDEX(10_Lieux!$H:$H,U2321)="Hub")+(INDEX(10_Lieux!$H:$H,V2321)="Hub"))+IF(OR(INDEX(10_Lieux!$H:$H,U2321)="Premium",INDEX(10_Lieux!$H:$H,V2321)="Premium"),p_prem,0))</f>
        <v>90</v>
      </c>
      <c r="I2321" s="14" t="n">
        <f aca="false">ROUND(W2321*p_facteur,0)</f>
        <v>384</v>
      </c>
      <c r="J2321" s="14" t="str">
        <f aca="false">IF(X2321&lt;60,X2321&amp;" min",INT(X2321/60)&amp;" h"&amp;IF(MOD(X2321,60)=0,""," "&amp;TEXT(MOD(X2321,60),"00")))</f>
        <v>4 h</v>
      </c>
      <c r="K2321" s="14" t="str">
        <f aca="false">IF(S2321&lt;&gt;T2321,"Oui","Non")</f>
        <v>Oui</v>
      </c>
      <c r="L2321" s="14" t="str">
        <f aca="false">IF(AND(INDEX(10_Lieux!$B:$B,U2321)="Ville",INDEX(10_Lieux!$B:$B,V2321)="Ville"),"/chauffeur-prive/"&amp;INDEX(10_Lieux!$E:$E,U2321)&amp;"-"&amp;INDEX(10_Lieux!$E:$E,V2321)&amp;"/","/chauffeur-prive/"&amp;INDEX(10_Lieux!$E:$E,U2321)&amp;"/"&amp;INDEX(10_Lieux!$E:$E,V2321)&amp;"/")</f>
        <v>/chauffeur-prive/cannes/aeroport-geneve/</v>
      </c>
      <c r="M2321" s="14" t="str">
        <f aca="false">IFERROR(INDEX($L:$L,MATCH(B2321&amp;"|"&amp;A2321,$Z:$Z,0)),"—")</f>
        <v>/chauffeur-prive/aeroport-geneve/cannes/</v>
      </c>
      <c r="N2321" s="14" t="str">
        <f aca="false">IF(LEN("Chauffeur privé "&amp;INDEX(10_Lieux!$J:$J,U2321)&amp;" → "&amp;INDEX(10_Lieux!$J:$J,V2321)&amp;" | 24h/24")&gt;60,"Chauffeur privé "&amp;INDEX(10_Lieux!$J:$J,U2321)&amp;" → "&amp;INDEX(10_Lieux!$J:$J,V2321),"Chauffeur privé "&amp;INDEX(10_Lieux!$J:$J,U2321)&amp;" → "&amp;INDEX(10_Lieux!$J:$J,V2321)&amp;" | 24h/24")</f>
        <v>Chauffeur privé Cannes → Aéroport de Genève | 24h/24</v>
      </c>
      <c r="O2321" s="14" t="n">
        <f aca="false">LEN(N2321)</f>
        <v>52</v>
      </c>
      <c r="P2321" s="14" t="str">
        <f aca="false">"Chauffeur privé "&amp;INDEX(10_Lieux!$K:$K,U2321)&amp;" vers "&amp;INDEX(10_Lieux!$L:$L,V2321)</f>
        <v>Chauffeur privé de Cannes vers l'aéroport de Genève</v>
      </c>
      <c r="Q2321" s="14" t="str">
        <f aca="false">"Chauffeur privé "&amp;INDEX(10_Lieux!$K:$K,U2321)&amp;" vers "&amp;INDEX(10_Lieux!$L:$L,V2321)&amp;" : env. "&amp;I2321&amp;" km, "&amp;J2321&amp;" de route. Devis personnalisé, standard 24h/24 et 7j/7."</f>
        <v>Chauffeur privé de Cannes vers l'aéroport de Genève : env. 384 km, 4 h de route. Devis personnalisé, standard 24h/24 et 7j/7.</v>
      </c>
      <c r="R2321" s="14" t="n">
        <f aca="false">LEN(Q2321)</f>
        <v>125</v>
      </c>
      <c r="S2321" s="14" t="str">
        <f aca="false">INDEX(10_Lieux!$C:$C,U2321)</f>
        <v>France</v>
      </c>
      <c r="T2321" s="14" t="str">
        <f aca="false">INDEX(10_Lieux!$C:$C,V2321)</f>
        <v>Suisse</v>
      </c>
      <c r="U2321" s="14" t="n">
        <f aca="false">MATCH(A2321,10_Lieux!$A:$A,0)</f>
        <v>81</v>
      </c>
      <c r="V2321" s="14" t="n">
        <f aca="false">MATCH(B2321,10_Lieux!$A:$A,0)</f>
        <v>182</v>
      </c>
      <c r="W2321" s="14" t="n">
        <f aca="false">ROUND(6371*2*ASIN(SQRT(SIN(RADIANS(INDEX(10_Lieux!$F:$F,V2321)-INDEX(10_Lieux!$F:$F,U2321))/2)^2+COS(RADIANS(INDEX(10_Lieux!$F:$F,U2321)))*COS(RADIANS(INDEX(10_Lieux!$F:$F,V2321)))*SIN(RADIANS(INDEX(10_Lieux!$G:$G,V2321)-INDEX(10_Lieux!$G:$G,U2321))/2)^2)),1)</f>
        <v>307.1</v>
      </c>
      <c r="X2321" s="14" t="n">
        <f aca="false">ROUND(I2321/IF(I2321&lt;p_seuil_vitesse,p_vit_lente,p_vit_rapide)*60/15,0)*15</f>
        <v>240</v>
      </c>
      <c r="Y2321" s="14" t="n">
        <f aca="false">MAX(IF(INDEX(10_Lieux!$B:$B,U2321)&lt;&gt;"Ville",INDEX(10_Lieux!$I:$I,U2321),0),IF(INDEX(10_Lieux!$B:$B,V2321)&lt;&gt;"Ville",INDEX(10_Lieux!$I:$I,V2321),0))</f>
        <v>500</v>
      </c>
      <c r="Z2321" s="14" t="str">
        <f aca="false">A2321&amp;"|"&amp;B2321</f>
        <v>Cannes|Genève Aéroport</v>
      </c>
      <c r="AA2321" s="14" t="str">
        <f aca="false">IF(I2321&lt;p_local,"Local",IF(I2321&lt;p_vv_min,"Courte distance",IF(I2321&lt;p_tres_long,"Longue distance","Très longue distance")))</f>
        <v>Longue distance</v>
      </c>
    </row>
    <row r="2322" customFormat="false" ht="15" hidden="false" customHeight="true" outlineLevel="0" collapsed="false">
      <c r="A2322" s="14" t="s">
        <v>122</v>
      </c>
      <c r="B2322" s="14" t="s">
        <v>2504</v>
      </c>
      <c r="C2322" s="14" t="s">
        <v>33</v>
      </c>
      <c r="D2322" s="14" t="s">
        <v>2485</v>
      </c>
      <c r="E2322" s="14" t="s">
        <v>2515</v>
      </c>
      <c r="F2322" s="15" t="s">
        <v>41</v>
      </c>
      <c r="G2322" s="14" t="str">
        <f aca="false">IF(I2322&lt;p_local,"Local → page infra",IF(H2322&gt;=p_ph1,"Phase 1",IF(H2322&gt;=p_ph2,"Phase 2","Phase 3")))</f>
        <v>Phase 1</v>
      </c>
      <c r="H2322" s="14" t="n">
        <f aca="false">IF(I2322&lt;p_local,0,IF(C2322="Aéroport → Aéroport",p_pts_plein,IF(Y2322&gt;0,IF(I2322&lt;=Y2322,p_pts_plein,IF(I2322&lt;=p_mult2*Y2322,p_pts_moyen,p_pts_r3)),IF(I2322&gt;=p_vv_min,p_pts_plein,IF(I2322&gt;=p_vv_moy,p_pts_moyen,p_pts_court))))+IF(INDEX(10_Lieux!$D:$D,U2322)=1,p_prio1,p_prio2)+IF(INDEX(10_Lieux!$D:$D,V2322)=1,p_prio1,p_prio2)+IF(K2322="Oui",p_tf,0)+p_hub*((INDEX(10_Lieux!$H:$H,U2322)="Hub")+(INDEX(10_Lieux!$H:$H,V2322)="Hub"))+IF(OR(INDEX(10_Lieux!$H:$H,U2322)="Premium",INDEX(10_Lieux!$H:$H,V2322)="Premium"),p_prem,0))</f>
        <v>80</v>
      </c>
      <c r="I2322" s="14" t="n">
        <f aca="false">ROUND(W2322*p_facteur,0)</f>
        <v>863</v>
      </c>
      <c r="J2322" s="14" t="str">
        <f aca="false">IF(X2322&lt;60,X2322&amp;" min",INT(X2322/60)&amp;" h"&amp;IF(MOD(X2322,60)=0,""," "&amp;TEXT(MOD(X2322,60),"00")))</f>
        <v>9 h</v>
      </c>
      <c r="K2322" s="14" t="str">
        <f aca="false">IF(S2322&lt;&gt;T2322,"Oui","Non")</f>
        <v>Non</v>
      </c>
      <c r="L2322" s="14" t="str">
        <f aca="false">IF(AND(INDEX(10_Lieux!$B:$B,U2322)="Ville",INDEX(10_Lieux!$B:$B,V2322)="Ville"),"/chauffeur-prive/"&amp;INDEX(10_Lieux!$E:$E,U2322)&amp;"-"&amp;INDEX(10_Lieux!$E:$E,V2322)&amp;"/","/chauffeur-prive/"&amp;INDEX(10_Lieux!$E:$E,U2322)&amp;"/"&amp;INDEX(10_Lieux!$E:$E,V2322)&amp;"/")</f>
        <v>/chauffeur-prive/paris-cannes/</v>
      </c>
      <c r="M2322" s="14" t="str">
        <f aca="false">IFERROR(INDEX($L:$L,MATCH(B2322&amp;"|"&amp;A2322,$Z:$Z,0)),"—")</f>
        <v>/chauffeur-prive/cannes-paris/</v>
      </c>
      <c r="N2322" s="14" t="str">
        <f aca="false">IF(LEN("Chauffeur privé "&amp;INDEX(10_Lieux!$J:$J,U2322)&amp;" → "&amp;INDEX(10_Lieux!$J:$J,V2322)&amp;" | 24h/24")&gt;60,"Chauffeur privé "&amp;INDEX(10_Lieux!$J:$J,U2322)&amp;" → "&amp;INDEX(10_Lieux!$J:$J,V2322),"Chauffeur privé "&amp;INDEX(10_Lieux!$J:$J,U2322)&amp;" → "&amp;INDEX(10_Lieux!$J:$J,V2322)&amp;" | 24h/24")</f>
        <v>Chauffeur privé Paris → Cannes | 24h/24</v>
      </c>
      <c r="O2322" s="14" t="n">
        <f aca="false">LEN(N2322)</f>
        <v>39</v>
      </c>
      <c r="P2322" s="14" t="str">
        <f aca="false">"Chauffeur privé "&amp;INDEX(10_Lieux!$K:$K,U2322)&amp;" vers "&amp;INDEX(10_Lieux!$L:$L,V2322)</f>
        <v>Chauffeur privé de Paris vers Cannes</v>
      </c>
      <c r="Q2322" s="14" t="str">
        <f aca="false">"Chauffeur privé "&amp;INDEX(10_Lieux!$K:$K,U2322)&amp;" vers "&amp;INDEX(10_Lieux!$L:$L,V2322)&amp;" : env. "&amp;I2322&amp;" km, "&amp;J2322&amp;" de route. Devis personnalisé, standard 24h/24 et 7j/7."</f>
        <v>Chauffeur privé de Paris vers Cannes : env. 863 km, 9 h de route. Devis personnalisé, standard 24h/24 et 7j/7.</v>
      </c>
      <c r="R2322" s="14" t="n">
        <f aca="false">LEN(Q2322)</f>
        <v>110</v>
      </c>
      <c r="S2322" s="14" t="str">
        <f aca="false">INDEX(10_Lieux!$C:$C,U2322)</f>
        <v>France</v>
      </c>
      <c r="T2322" s="14" t="str">
        <f aca="false">INDEX(10_Lieux!$C:$C,V2322)</f>
        <v>France</v>
      </c>
      <c r="U2322" s="14" t="n">
        <f aca="false">MATCH(A2322,10_Lieux!$A:$A,0)</f>
        <v>2</v>
      </c>
      <c r="V2322" s="14" t="n">
        <f aca="false">MATCH(B2322,10_Lieux!$A:$A,0)</f>
        <v>81</v>
      </c>
      <c r="W2322" s="14" t="n">
        <f aca="false">ROUND(6371*2*ASIN(SQRT(SIN(RADIANS(INDEX(10_Lieux!$F:$F,V2322)-INDEX(10_Lieux!$F:$F,U2322))/2)^2+COS(RADIANS(INDEX(10_Lieux!$F:$F,U2322)))*COS(RADIANS(INDEX(10_Lieux!$F:$F,V2322)))*SIN(RADIANS(INDEX(10_Lieux!$G:$G,V2322)-INDEX(10_Lieux!$G:$G,U2322))/2)^2)),1)</f>
        <v>690.2</v>
      </c>
      <c r="X2322" s="14" t="n">
        <f aca="false">ROUND(I2322/IF(I2322&lt;p_seuil_vitesse,p_vit_lente,p_vit_rapide)*60/15,0)*15</f>
        <v>540</v>
      </c>
      <c r="Y2322" s="14" t="n">
        <f aca="false">MAX(IF(INDEX(10_Lieux!$B:$B,U2322)&lt;&gt;"Ville",INDEX(10_Lieux!$I:$I,U2322),0),IF(INDEX(10_Lieux!$B:$B,V2322)&lt;&gt;"Ville",INDEX(10_Lieux!$I:$I,V2322),0))</f>
        <v>0</v>
      </c>
      <c r="Z2322" s="14" t="str">
        <f aca="false">A2322&amp;"|"&amp;B2322</f>
        <v>Paris|Cannes</v>
      </c>
      <c r="AA2322" s="14" t="str">
        <f aca="false">IF(I2322&lt;p_local,"Local",IF(I2322&lt;p_vv_min,"Courte distance",IF(I2322&lt;p_tres_long,"Longue distance","Très longue distance")))</f>
        <v>Très longue distance</v>
      </c>
    </row>
    <row r="2323" customFormat="false" ht="15" hidden="false" customHeight="true" outlineLevel="0" collapsed="false">
      <c r="A2323" s="14" t="s">
        <v>2504</v>
      </c>
      <c r="B2323" s="14" t="s">
        <v>122</v>
      </c>
      <c r="C2323" s="14" t="s">
        <v>33</v>
      </c>
      <c r="D2323" s="14" t="s">
        <v>2485</v>
      </c>
      <c r="E2323" s="14" t="s">
        <v>2516</v>
      </c>
      <c r="F2323" s="15" t="s">
        <v>41</v>
      </c>
      <c r="G2323" s="14" t="str">
        <f aca="false">IF(I2323&lt;p_local,"Local → page infra",IF(H2323&gt;=p_ph1,"Phase 1",IF(H2323&gt;=p_ph2,"Phase 2","Phase 3")))</f>
        <v>Phase 1</v>
      </c>
      <c r="H2323" s="14" t="n">
        <f aca="false">IF(I2323&lt;p_local,0,IF(C2323="Aéroport → Aéroport",p_pts_plein,IF(Y2323&gt;0,IF(I2323&lt;=Y2323,p_pts_plein,IF(I2323&lt;=p_mult2*Y2323,p_pts_moyen,p_pts_r3)),IF(I2323&gt;=p_vv_min,p_pts_plein,IF(I2323&gt;=p_vv_moy,p_pts_moyen,p_pts_court))))+IF(INDEX(10_Lieux!$D:$D,U2323)=1,p_prio1,p_prio2)+IF(INDEX(10_Lieux!$D:$D,V2323)=1,p_prio1,p_prio2)+IF(K2323="Oui",p_tf,0)+p_hub*((INDEX(10_Lieux!$H:$H,U2323)="Hub")+(INDEX(10_Lieux!$H:$H,V2323)="Hub"))+IF(OR(INDEX(10_Lieux!$H:$H,U2323)="Premium",INDEX(10_Lieux!$H:$H,V2323)="Premium"),p_prem,0))</f>
        <v>80</v>
      </c>
      <c r="I2323" s="14" t="n">
        <f aca="false">ROUND(W2323*p_facteur,0)</f>
        <v>863</v>
      </c>
      <c r="J2323" s="14" t="str">
        <f aca="false">IF(X2323&lt;60,X2323&amp;" min",INT(X2323/60)&amp;" h"&amp;IF(MOD(X2323,60)=0,""," "&amp;TEXT(MOD(X2323,60),"00")))</f>
        <v>9 h</v>
      </c>
      <c r="K2323" s="14" t="str">
        <f aca="false">IF(S2323&lt;&gt;T2323,"Oui","Non")</f>
        <v>Non</v>
      </c>
      <c r="L2323" s="14" t="str">
        <f aca="false">IF(AND(INDEX(10_Lieux!$B:$B,U2323)="Ville",INDEX(10_Lieux!$B:$B,V2323)="Ville"),"/chauffeur-prive/"&amp;INDEX(10_Lieux!$E:$E,U2323)&amp;"-"&amp;INDEX(10_Lieux!$E:$E,V2323)&amp;"/","/chauffeur-prive/"&amp;INDEX(10_Lieux!$E:$E,U2323)&amp;"/"&amp;INDEX(10_Lieux!$E:$E,V2323)&amp;"/")</f>
        <v>/chauffeur-prive/cannes-paris/</v>
      </c>
      <c r="M2323" s="14" t="str">
        <f aca="false">IFERROR(INDEX($L:$L,MATCH(B2323&amp;"|"&amp;A2323,$Z:$Z,0)),"—")</f>
        <v>/chauffeur-prive/paris-cannes/</v>
      </c>
      <c r="N2323" s="14" t="str">
        <f aca="false">IF(LEN("Chauffeur privé "&amp;INDEX(10_Lieux!$J:$J,U2323)&amp;" → "&amp;INDEX(10_Lieux!$J:$J,V2323)&amp;" | 24h/24")&gt;60,"Chauffeur privé "&amp;INDEX(10_Lieux!$J:$J,U2323)&amp;" → "&amp;INDEX(10_Lieux!$J:$J,V2323),"Chauffeur privé "&amp;INDEX(10_Lieux!$J:$J,U2323)&amp;" → "&amp;INDEX(10_Lieux!$J:$J,V2323)&amp;" | 24h/24")</f>
        <v>Chauffeur privé Cannes → Paris | 24h/24</v>
      </c>
      <c r="O2323" s="14" t="n">
        <f aca="false">LEN(N2323)</f>
        <v>39</v>
      </c>
      <c r="P2323" s="14" t="str">
        <f aca="false">"Chauffeur privé "&amp;INDEX(10_Lieux!$K:$K,U2323)&amp;" vers "&amp;INDEX(10_Lieux!$L:$L,V2323)</f>
        <v>Chauffeur privé de Cannes vers Paris</v>
      </c>
      <c r="Q2323" s="14" t="str">
        <f aca="false">"Chauffeur privé "&amp;INDEX(10_Lieux!$K:$K,U2323)&amp;" vers "&amp;INDEX(10_Lieux!$L:$L,V2323)&amp;" : env. "&amp;I2323&amp;" km, "&amp;J2323&amp;" de route. Devis personnalisé, standard 24h/24 et 7j/7."</f>
        <v>Chauffeur privé de Cannes vers Paris : env. 863 km, 9 h de route. Devis personnalisé, standard 24h/24 et 7j/7.</v>
      </c>
      <c r="R2323" s="14" t="n">
        <f aca="false">LEN(Q2323)</f>
        <v>110</v>
      </c>
      <c r="S2323" s="14" t="str">
        <f aca="false">INDEX(10_Lieux!$C:$C,U2323)</f>
        <v>France</v>
      </c>
      <c r="T2323" s="14" t="str">
        <f aca="false">INDEX(10_Lieux!$C:$C,V2323)</f>
        <v>France</v>
      </c>
      <c r="U2323" s="14" t="n">
        <f aca="false">MATCH(A2323,10_Lieux!$A:$A,0)</f>
        <v>81</v>
      </c>
      <c r="V2323" s="14" t="n">
        <f aca="false">MATCH(B2323,10_Lieux!$A:$A,0)</f>
        <v>2</v>
      </c>
      <c r="W2323" s="14" t="n">
        <f aca="false">ROUND(6371*2*ASIN(SQRT(SIN(RADIANS(INDEX(10_Lieux!$F:$F,V2323)-INDEX(10_Lieux!$F:$F,U2323))/2)^2+COS(RADIANS(INDEX(10_Lieux!$F:$F,U2323)))*COS(RADIANS(INDEX(10_Lieux!$F:$F,V2323)))*SIN(RADIANS(INDEX(10_Lieux!$G:$G,V2323)-INDEX(10_Lieux!$G:$G,U2323))/2)^2)),1)</f>
        <v>690.2</v>
      </c>
      <c r="X2323" s="14" t="n">
        <f aca="false">ROUND(I2323/IF(I2323&lt;p_seuil_vitesse,p_vit_lente,p_vit_rapide)*60/15,0)*15</f>
        <v>540</v>
      </c>
      <c r="Y2323" s="14" t="n">
        <f aca="false">MAX(IF(INDEX(10_Lieux!$B:$B,U2323)&lt;&gt;"Ville",INDEX(10_Lieux!$I:$I,U2323),0),IF(INDEX(10_Lieux!$B:$B,V2323)&lt;&gt;"Ville",INDEX(10_Lieux!$I:$I,V2323),0))</f>
        <v>0</v>
      </c>
      <c r="Z2323" s="14" t="str">
        <f aca="false">A2323&amp;"|"&amp;B2323</f>
        <v>Cannes|Paris</v>
      </c>
      <c r="AA2323" s="14" t="str">
        <f aca="false">IF(I2323&lt;p_local,"Local",IF(I2323&lt;p_vv_min,"Courte distance",IF(I2323&lt;p_tres_long,"Longue distance","Très longue distance")))</f>
        <v>Très longue distance</v>
      </c>
    </row>
    <row r="2324" customFormat="false" ht="15" hidden="false" customHeight="true" outlineLevel="0" collapsed="false">
      <c r="A2324" s="14" t="s">
        <v>123</v>
      </c>
      <c r="B2324" s="14" t="s">
        <v>2504</v>
      </c>
      <c r="C2324" s="14" t="s">
        <v>33</v>
      </c>
      <c r="D2324" s="14" t="s">
        <v>2485</v>
      </c>
      <c r="E2324" s="14" t="s">
        <v>2517</v>
      </c>
      <c r="F2324" s="15" t="s">
        <v>41</v>
      </c>
      <c r="G2324" s="14" t="str">
        <f aca="false">IF(I2324&lt;p_local,"Local → page infra",IF(H2324&gt;=p_ph1,"Phase 1",IF(H2324&gt;=p_ph2,"Phase 2","Phase 3")))</f>
        <v>Phase 1</v>
      </c>
      <c r="H2324" s="14" t="n">
        <f aca="false">IF(I2324&lt;p_local,0,IF(C2324="Aéroport → Aéroport",p_pts_plein,IF(Y2324&gt;0,IF(I2324&lt;=Y2324,p_pts_plein,IF(I2324&lt;=p_mult2*Y2324,p_pts_moyen,p_pts_r3)),IF(I2324&gt;=p_vv_min,p_pts_plein,IF(I2324&gt;=p_vv_moy,p_pts_moyen,p_pts_court))))+IF(INDEX(10_Lieux!$D:$D,U2324)=1,p_prio1,p_prio2)+IF(INDEX(10_Lieux!$D:$D,V2324)=1,p_prio1,p_prio2)+IF(K2324="Oui",p_tf,0)+p_hub*((INDEX(10_Lieux!$H:$H,U2324)="Hub")+(INDEX(10_Lieux!$H:$H,V2324)="Hub"))+IF(OR(INDEX(10_Lieux!$H:$H,U2324)="Premium",INDEX(10_Lieux!$H:$H,V2324)="Premium"),p_prem,0))</f>
        <v>80</v>
      </c>
      <c r="I2324" s="14" t="n">
        <f aca="false">ROUND(W2324*p_facteur,0)</f>
        <v>376</v>
      </c>
      <c r="J2324" s="14" t="str">
        <f aca="false">IF(X2324&lt;60,X2324&amp;" min",INT(X2324/60)&amp;" h"&amp;IF(MOD(X2324,60)=0,""," "&amp;TEXT(MOD(X2324,60),"00")))</f>
        <v>4 h</v>
      </c>
      <c r="K2324" s="14" t="str">
        <f aca="false">IF(S2324&lt;&gt;T2324,"Oui","Non")</f>
        <v>Non</v>
      </c>
      <c r="L2324" s="14" t="str">
        <f aca="false">IF(AND(INDEX(10_Lieux!$B:$B,U2324)="Ville",INDEX(10_Lieux!$B:$B,V2324)="Ville"),"/chauffeur-prive/"&amp;INDEX(10_Lieux!$E:$E,U2324)&amp;"-"&amp;INDEX(10_Lieux!$E:$E,V2324)&amp;"/","/chauffeur-prive/"&amp;INDEX(10_Lieux!$E:$E,U2324)&amp;"/"&amp;INDEX(10_Lieux!$E:$E,V2324)&amp;"/")</f>
        <v>/chauffeur-prive/lyon-cannes/</v>
      </c>
      <c r="M2324" s="14" t="str">
        <f aca="false">IFERROR(INDEX($L:$L,MATCH(B2324&amp;"|"&amp;A2324,$Z:$Z,0)),"—")</f>
        <v>/chauffeur-prive/cannes-lyon/</v>
      </c>
      <c r="N2324" s="14" t="str">
        <f aca="false">IF(LEN("Chauffeur privé "&amp;INDEX(10_Lieux!$J:$J,U2324)&amp;" → "&amp;INDEX(10_Lieux!$J:$J,V2324)&amp;" | 24h/24")&gt;60,"Chauffeur privé "&amp;INDEX(10_Lieux!$J:$J,U2324)&amp;" → "&amp;INDEX(10_Lieux!$J:$J,V2324),"Chauffeur privé "&amp;INDEX(10_Lieux!$J:$J,U2324)&amp;" → "&amp;INDEX(10_Lieux!$J:$J,V2324)&amp;" | 24h/24")</f>
        <v>Chauffeur privé Lyon → Cannes | 24h/24</v>
      </c>
      <c r="O2324" s="14" t="n">
        <f aca="false">LEN(N2324)</f>
        <v>38</v>
      </c>
      <c r="P2324" s="14" t="str">
        <f aca="false">"Chauffeur privé "&amp;INDEX(10_Lieux!$K:$K,U2324)&amp;" vers "&amp;INDEX(10_Lieux!$L:$L,V2324)</f>
        <v>Chauffeur privé de Lyon vers Cannes</v>
      </c>
      <c r="Q2324" s="14" t="str">
        <f aca="false">"Chauffeur privé "&amp;INDEX(10_Lieux!$K:$K,U2324)&amp;" vers "&amp;INDEX(10_Lieux!$L:$L,V2324)&amp;" : env. "&amp;I2324&amp;" km, "&amp;J2324&amp;" de route. Devis personnalisé, standard 24h/24 et 7j/7."</f>
        <v>Chauffeur privé de Lyon vers Cannes : env. 376 km, 4 h de route. Devis personnalisé, standard 24h/24 et 7j/7.</v>
      </c>
      <c r="R2324" s="14" t="n">
        <f aca="false">LEN(Q2324)</f>
        <v>109</v>
      </c>
      <c r="S2324" s="14" t="str">
        <f aca="false">INDEX(10_Lieux!$C:$C,U2324)</f>
        <v>France</v>
      </c>
      <c r="T2324" s="14" t="str">
        <f aca="false">INDEX(10_Lieux!$C:$C,V2324)</f>
        <v>France</v>
      </c>
      <c r="U2324" s="14" t="n">
        <f aca="false">MATCH(A2324,10_Lieux!$A:$A,0)</f>
        <v>8</v>
      </c>
      <c r="V2324" s="14" t="n">
        <f aca="false">MATCH(B2324,10_Lieux!$A:$A,0)</f>
        <v>81</v>
      </c>
      <c r="W2324" s="14" t="n">
        <f aca="false">ROUND(6371*2*ASIN(SQRT(SIN(RADIANS(INDEX(10_Lieux!$F:$F,V2324)-INDEX(10_Lieux!$F:$F,U2324))/2)^2+COS(RADIANS(INDEX(10_Lieux!$F:$F,U2324)))*COS(RADIANS(INDEX(10_Lieux!$F:$F,V2324)))*SIN(RADIANS(INDEX(10_Lieux!$G:$G,V2324)-INDEX(10_Lieux!$G:$G,U2324))/2)^2)),1)</f>
        <v>300.4</v>
      </c>
      <c r="X2324" s="14" t="n">
        <f aca="false">ROUND(I2324/IF(I2324&lt;p_seuil_vitesse,p_vit_lente,p_vit_rapide)*60/15,0)*15</f>
        <v>240</v>
      </c>
      <c r="Y2324" s="14" t="n">
        <f aca="false">MAX(IF(INDEX(10_Lieux!$B:$B,U2324)&lt;&gt;"Ville",INDEX(10_Lieux!$I:$I,U2324),0),IF(INDEX(10_Lieux!$B:$B,V2324)&lt;&gt;"Ville",INDEX(10_Lieux!$I:$I,V2324),0))</f>
        <v>0</v>
      </c>
      <c r="Z2324" s="14" t="str">
        <f aca="false">A2324&amp;"|"&amp;B2324</f>
        <v>Lyon|Cannes</v>
      </c>
      <c r="AA2324" s="14" t="str">
        <f aca="false">IF(I2324&lt;p_local,"Local",IF(I2324&lt;p_vv_min,"Courte distance",IF(I2324&lt;p_tres_long,"Longue distance","Très longue distance")))</f>
        <v>Longue distance</v>
      </c>
    </row>
    <row r="2325" customFormat="false" ht="15" hidden="false" customHeight="true" outlineLevel="0" collapsed="false">
      <c r="A2325" s="14" t="s">
        <v>2504</v>
      </c>
      <c r="B2325" s="14" t="s">
        <v>123</v>
      </c>
      <c r="C2325" s="14" t="s">
        <v>33</v>
      </c>
      <c r="D2325" s="14" t="s">
        <v>2485</v>
      </c>
      <c r="E2325" s="14" t="s">
        <v>2518</v>
      </c>
      <c r="F2325" s="15" t="s">
        <v>41</v>
      </c>
      <c r="G2325" s="14" t="str">
        <f aca="false">IF(I2325&lt;p_local,"Local → page infra",IF(H2325&gt;=p_ph1,"Phase 1",IF(H2325&gt;=p_ph2,"Phase 2","Phase 3")))</f>
        <v>Phase 1</v>
      </c>
      <c r="H2325" s="14" t="n">
        <f aca="false">IF(I2325&lt;p_local,0,IF(C2325="Aéroport → Aéroport",p_pts_plein,IF(Y2325&gt;0,IF(I2325&lt;=Y2325,p_pts_plein,IF(I2325&lt;=p_mult2*Y2325,p_pts_moyen,p_pts_r3)),IF(I2325&gt;=p_vv_min,p_pts_plein,IF(I2325&gt;=p_vv_moy,p_pts_moyen,p_pts_court))))+IF(INDEX(10_Lieux!$D:$D,U2325)=1,p_prio1,p_prio2)+IF(INDEX(10_Lieux!$D:$D,V2325)=1,p_prio1,p_prio2)+IF(K2325="Oui",p_tf,0)+p_hub*((INDEX(10_Lieux!$H:$H,U2325)="Hub")+(INDEX(10_Lieux!$H:$H,V2325)="Hub"))+IF(OR(INDEX(10_Lieux!$H:$H,U2325)="Premium",INDEX(10_Lieux!$H:$H,V2325)="Premium"),p_prem,0))</f>
        <v>80</v>
      </c>
      <c r="I2325" s="14" t="n">
        <f aca="false">ROUND(W2325*p_facteur,0)</f>
        <v>376</v>
      </c>
      <c r="J2325" s="14" t="str">
        <f aca="false">IF(X2325&lt;60,X2325&amp;" min",INT(X2325/60)&amp;" h"&amp;IF(MOD(X2325,60)=0,""," "&amp;TEXT(MOD(X2325,60),"00")))</f>
        <v>4 h</v>
      </c>
      <c r="K2325" s="14" t="str">
        <f aca="false">IF(S2325&lt;&gt;T2325,"Oui","Non")</f>
        <v>Non</v>
      </c>
      <c r="L2325" s="14" t="str">
        <f aca="false">IF(AND(INDEX(10_Lieux!$B:$B,U2325)="Ville",INDEX(10_Lieux!$B:$B,V2325)="Ville"),"/chauffeur-prive/"&amp;INDEX(10_Lieux!$E:$E,U2325)&amp;"-"&amp;INDEX(10_Lieux!$E:$E,V2325)&amp;"/","/chauffeur-prive/"&amp;INDEX(10_Lieux!$E:$E,U2325)&amp;"/"&amp;INDEX(10_Lieux!$E:$E,V2325)&amp;"/")</f>
        <v>/chauffeur-prive/cannes-lyon/</v>
      </c>
      <c r="M2325" s="14" t="str">
        <f aca="false">IFERROR(INDEX($L:$L,MATCH(B2325&amp;"|"&amp;A2325,$Z:$Z,0)),"—")</f>
        <v>/chauffeur-prive/lyon-cannes/</v>
      </c>
      <c r="N2325" s="14" t="str">
        <f aca="false">IF(LEN("Chauffeur privé "&amp;INDEX(10_Lieux!$J:$J,U2325)&amp;" → "&amp;INDEX(10_Lieux!$J:$J,V2325)&amp;" | 24h/24")&gt;60,"Chauffeur privé "&amp;INDEX(10_Lieux!$J:$J,U2325)&amp;" → "&amp;INDEX(10_Lieux!$J:$J,V2325),"Chauffeur privé "&amp;INDEX(10_Lieux!$J:$J,U2325)&amp;" → "&amp;INDEX(10_Lieux!$J:$J,V2325)&amp;" | 24h/24")</f>
        <v>Chauffeur privé Cannes → Lyon | 24h/24</v>
      </c>
      <c r="O2325" s="14" t="n">
        <f aca="false">LEN(N2325)</f>
        <v>38</v>
      </c>
      <c r="P2325" s="14" t="str">
        <f aca="false">"Chauffeur privé "&amp;INDEX(10_Lieux!$K:$K,U2325)&amp;" vers "&amp;INDEX(10_Lieux!$L:$L,V2325)</f>
        <v>Chauffeur privé de Cannes vers Lyon</v>
      </c>
      <c r="Q2325" s="14" t="str">
        <f aca="false">"Chauffeur privé "&amp;INDEX(10_Lieux!$K:$K,U2325)&amp;" vers "&amp;INDEX(10_Lieux!$L:$L,V2325)&amp;" : env. "&amp;I2325&amp;" km, "&amp;J2325&amp;" de route. Devis personnalisé, standard 24h/24 et 7j/7."</f>
        <v>Chauffeur privé de Cannes vers Lyon : env. 376 km, 4 h de route. Devis personnalisé, standard 24h/24 et 7j/7.</v>
      </c>
      <c r="R2325" s="14" t="n">
        <f aca="false">LEN(Q2325)</f>
        <v>109</v>
      </c>
      <c r="S2325" s="14" t="str">
        <f aca="false">INDEX(10_Lieux!$C:$C,U2325)</f>
        <v>France</v>
      </c>
      <c r="T2325" s="14" t="str">
        <f aca="false">INDEX(10_Lieux!$C:$C,V2325)</f>
        <v>France</v>
      </c>
      <c r="U2325" s="14" t="n">
        <f aca="false">MATCH(A2325,10_Lieux!$A:$A,0)</f>
        <v>81</v>
      </c>
      <c r="V2325" s="14" t="n">
        <f aca="false">MATCH(B2325,10_Lieux!$A:$A,0)</f>
        <v>8</v>
      </c>
      <c r="W2325" s="14" t="n">
        <f aca="false">ROUND(6371*2*ASIN(SQRT(SIN(RADIANS(INDEX(10_Lieux!$F:$F,V2325)-INDEX(10_Lieux!$F:$F,U2325))/2)^2+COS(RADIANS(INDEX(10_Lieux!$F:$F,U2325)))*COS(RADIANS(INDEX(10_Lieux!$F:$F,V2325)))*SIN(RADIANS(INDEX(10_Lieux!$G:$G,V2325)-INDEX(10_Lieux!$G:$G,U2325))/2)^2)),1)</f>
        <v>300.4</v>
      </c>
      <c r="X2325" s="14" t="n">
        <f aca="false">ROUND(I2325/IF(I2325&lt;p_seuil_vitesse,p_vit_lente,p_vit_rapide)*60/15,0)*15</f>
        <v>240</v>
      </c>
      <c r="Y2325" s="14" t="n">
        <f aca="false">MAX(IF(INDEX(10_Lieux!$B:$B,U2325)&lt;&gt;"Ville",INDEX(10_Lieux!$I:$I,U2325),0),IF(INDEX(10_Lieux!$B:$B,V2325)&lt;&gt;"Ville",INDEX(10_Lieux!$I:$I,V2325),0))</f>
        <v>0</v>
      </c>
      <c r="Z2325" s="14" t="str">
        <f aca="false">A2325&amp;"|"&amp;B2325</f>
        <v>Cannes|Lyon</v>
      </c>
      <c r="AA2325" s="14" t="str">
        <f aca="false">IF(I2325&lt;p_local,"Local",IF(I2325&lt;p_vv_min,"Courte distance",IF(I2325&lt;p_tres_long,"Longue distance","Très longue distance")))</f>
        <v>Longue distance</v>
      </c>
    </row>
    <row r="2326" customFormat="false" ht="15" hidden="false" customHeight="true" outlineLevel="0" collapsed="false">
      <c r="A2326" s="14" t="s">
        <v>152</v>
      </c>
      <c r="B2326" s="14" t="s">
        <v>2504</v>
      </c>
      <c r="C2326" s="14" t="s">
        <v>33</v>
      </c>
      <c r="D2326" s="14" t="s">
        <v>2485</v>
      </c>
      <c r="E2326" s="14" t="s">
        <v>2519</v>
      </c>
      <c r="F2326" s="15" t="s">
        <v>41</v>
      </c>
      <c r="G2326" s="14" t="str">
        <f aca="false">IF(I2326&lt;p_local,"Local → page infra",IF(H2326&gt;=p_ph1,"Phase 1",IF(H2326&gt;=p_ph2,"Phase 2","Phase 3")))</f>
        <v>Phase 1</v>
      </c>
      <c r="H2326" s="14" t="n">
        <f aca="false">IF(I2326&lt;p_local,0,IF(C2326="Aéroport → Aéroport",p_pts_plein,IF(Y2326&gt;0,IF(I2326&lt;=Y2326,p_pts_plein,IF(I2326&lt;=p_mult2*Y2326,p_pts_moyen,p_pts_r3)),IF(I2326&gt;=p_vv_min,p_pts_plein,IF(I2326&gt;=p_vv_moy,p_pts_moyen,p_pts_court))))+IF(INDEX(10_Lieux!$D:$D,U2326)=1,p_prio1,p_prio2)+IF(INDEX(10_Lieux!$D:$D,V2326)=1,p_prio1,p_prio2)+IF(K2326="Oui",p_tf,0)+p_hub*((INDEX(10_Lieux!$H:$H,U2326)="Hub")+(INDEX(10_Lieux!$H:$H,V2326)="Hub"))+IF(OR(INDEX(10_Lieux!$H:$H,U2326)="Premium",INDEX(10_Lieux!$H:$H,V2326)="Premium"),p_prem,0))</f>
        <v>90</v>
      </c>
      <c r="I2326" s="14" t="n">
        <f aca="false">ROUND(W2326*p_facteur,0)</f>
        <v>379</v>
      </c>
      <c r="J2326" s="14" t="str">
        <f aca="false">IF(X2326&lt;60,X2326&amp;" min",INT(X2326/60)&amp;" h"&amp;IF(MOD(X2326,60)=0,""," "&amp;TEXT(MOD(X2326,60),"00")))</f>
        <v>4 h</v>
      </c>
      <c r="K2326" s="14" t="str">
        <f aca="false">IF(S2326&lt;&gt;T2326,"Oui","Non")</f>
        <v>Oui</v>
      </c>
      <c r="L2326" s="14" t="str">
        <f aca="false">IF(AND(INDEX(10_Lieux!$B:$B,U2326)="Ville",INDEX(10_Lieux!$B:$B,V2326)="Ville"),"/chauffeur-prive/"&amp;INDEX(10_Lieux!$E:$E,U2326)&amp;"-"&amp;INDEX(10_Lieux!$E:$E,V2326)&amp;"/","/chauffeur-prive/"&amp;INDEX(10_Lieux!$E:$E,U2326)&amp;"/"&amp;INDEX(10_Lieux!$E:$E,V2326)&amp;"/")</f>
        <v>/chauffeur-prive/geneve-cannes/</v>
      </c>
      <c r="M2326" s="14" t="str">
        <f aca="false">IFERROR(INDEX($L:$L,MATCH(B2326&amp;"|"&amp;A2326,$Z:$Z,0)),"—")</f>
        <v>/chauffeur-prive/cannes-geneve/</v>
      </c>
      <c r="N2326" s="14" t="str">
        <f aca="false">IF(LEN("Chauffeur privé "&amp;INDEX(10_Lieux!$J:$J,U2326)&amp;" → "&amp;INDEX(10_Lieux!$J:$J,V2326)&amp;" | 24h/24")&gt;60,"Chauffeur privé "&amp;INDEX(10_Lieux!$J:$J,U2326)&amp;" → "&amp;INDEX(10_Lieux!$J:$J,V2326),"Chauffeur privé "&amp;INDEX(10_Lieux!$J:$J,U2326)&amp;" → "&amp;INDEX(10_Lieux!$J:$J,V2326)&amp;" | 24h/24")</f>
        <v>Chauffeur privé Genève → Cannes | 24h/24</v>
      </c>
      <c r="O2326" s="14" t="n">
        <f aca="false">LEN(N2326)</f>
        <v>40</v>
      </c>
      <c r="P2326" s="14" t="str">
        <f aca="false">"Chauffeur privé "&amp;INDEX(10_Lieux!$K:$K,U2326)&amp;" vers "&amp;INDEX(10_Lieux!$L:$L,V2326)</f>
        <v>Chauffeur privé de Genève vers Cannes</v>
      </c>
      <c r="Q2326" s="14" t="str">
        <f aca="false">"Chauffeur privé "&amp;INDEX(10_Lieux!$K:$K,U2326)&amp;" vers "&amp;INDEX(10_Lieux!$L:$L,V2326)&amp;" : env. "&amp;I2326&amp;" km, "&amp;J2326&amp;" de route. Devis personnalisé, standard 24h/24 et 7j/7."</f>
        <v>Chauffeur privé de Genève vers Cannes : env. 379 km, 4 h de route. Devis personnalisé, standard 24h/24 et 7j/7.</v>
      </c>
      <c r="R2326" s="14" t="n">
        <f aca="false">LEN(Q2326)</f>
        <v>111</v>
      </c>
      <c r="S2326" s="14" t="str">
        <f aca="false">INDEX(10_Lieux!$C:$C,U2326)</f>
        <v>Suisse</v>
      </c>
      <c r="T2326" s="14" t="str">
        <f aca="false">INDEX(10_Lieux!$C:$C,V2326)</f>
        <v>France</v>
      </c>
      <c r="U2326" s="14" t="n">
        <f aca="false">MATCH(A2326,10_Lieux!$A:$A,0)</f>
        <v>111</v>
      </c>
      <c r="V2326" s="14" t="n">
        <f aca="false">MATCH(B2326,10_Lieux!$A:$A,0)</f>
        <v>81</v>
      </c>
      <c r="W2326" s="14" t="n">
        <f aca="false">ROUND(6371*2*ASIN(SQRT(SIN(RADIANS(INDEX(10_Lieux!$F:$F,V2326)-INDEX(10_Lieux!$F:$F,U2326))/2)^2+COS(RADIANS(INDEX(10_Lieux!$F:$F,U2326)))*COS(RADIANS(INDEX(10_Lieux!$F:$F,V2326)))*SIN(RADIANS(INDEX(10_Lieux!$G:$G,V2326)-INDEX(10_Lieux!$G:$G,U2326))/2)^2)),1)</f>
        <v>302.8</v>
      </c>
      <c r="X2326" s="14" t="n">
        <f aca="false">ROUND(I2326/IF(I2326&lt;p_seuil_vitesse,p_vit_lente,p_vit_rapide)*60/15,0)*15</f>
        <v>240</v>
      </c>
      <c r="Y2326" s="14" t="n">
        <f aca="false">MAX(IF(INDEX(10_Lieux!$B:$B,U2326)&lt;&gt;"Ville",INDEX(10_Lieux!$I:$I,U2326),0),IF(INDEX(10_Lieux!$B:$B,V2326)&lt;&gt;"Ville",INDEX(10_Lieux!$I:$I,V2326),0))</f>
        <v>0</v>
      </c>
      <c r="Z2326" s="14" t="str">
        <f aca="false">A2326&amp;"|"&amp;B2326</f>
        <v>Genève|Cannes</v>
      </c>
      <c r="AA2326" s="14" t="str">
        <f aca="false">IF(I2326&lt;p_local,"Local",IF(I2326&lt;p_vv_min,"Courte distance",IF(I2326&lt;p_tres_long,"Longue distance","Très longue distance")))</f>
        <v>Longue distance</v>
      </c>
    </row>
    <row r="2327" customFormat="false" ht="15" hidden="false" customHeight="true" outlineLevel="0" collapsed="false">
      <c r="A2327" s="14" t="s">
        <v>2504</v>
      </c>
      <c r="B2327" s="14" t="s">
        <v>152</v>
      </c>
      <c r="C2327" s="14" t="s">
        <v>33</v>
      </c>
      <c r="D2327" s="14" t="s">
        <v>2485</v>
      </c>
      <c r="E2327" s="14" t="s">
        <v>2520</v>
      </c>
      <c r="F2327" s="15" t="s">
        <v>41</v>
      </c>
      <c r="G2327" s="14" t="str">
        <f aca="false">IF(I2327&lt;p_local,"Local → page infra",IF(H2327&gt;=p_ph1,"Phase 1",IF(H2327&gt;=p_ph2,"Phase 2","Phase 3")))</f>
        <v>Phase 1</v>
      </c>
      <c r="H2327" s="14" t="n">
        <f aca="false">IF(I2327&lt;p_local,0,IF(C2327="Aéroport → Aéroport",p_pts_plein,IF(Y2327&gt;0,IF(I2327&lt;=Y2327,p_pts_plein,IF(I2327&lt;=p_mult2*Y2327,p_pts_moyen,p_pts_r3)),IF(I2327&gt;=p_vv_min,p_pts_plein,IF(I2327&gt;=p_vv_moy,p_pts_moyen,p_pts_court))))+IF(INDEX(10_Lieux!$D:$D,U2327)=1,p_prio1,p_prio2)+IF(INDEX(10_Lieux!$D:$D,V2327)=1,p_prio1,p_prio2)+IF(K2327="Oui",p_tf,0)+p_hub*((INDEX(10_Lieux!$H:$H,U2327)="Hub")+(INDEX(10_Lieux!$H:$H,V2327)="Hub"))+IF(OR(INDEX(10_Lieux!$H:$H,U2327)="Premium",INDEX(10_Lieux!$H:$H,V2327)="Premium"),p_prem,0))</f>
        <v>90</v>
      </c>
      <c r="I2327" s="14" t="n">
        <f aca="false">ROUND(W2327*p_facteur,0)</f>
        <v>379</v>
      </c>
      <c r="J2327" s="14" t="str">
        <f aca="false">IF(X2327&lt;60,X2327&amp;" min",INT(X2327/60)&amp;" h"&amp;IF(MOD(X2327,60)=0,""," "&amp;TEXT(MOD(X2327,60),"00")))</f>
        <v>4 h</v>
      </c>
      <c r="K2327" s="14" t="str">
        <f aca="false">IF(S2327&lt;&gt;T2327,"Oui","Non")</f>
        <v>Oui</v>
      </c>
      <c r="L2327" s="14" t="str">
        <f aca="false">IF(AND(INDEX(10_Lieux!$B:$B,U2327)="Ville",INDEX(10_Lieux!$B:$B,V2327)="Ville"),"/chauffeur-prive/"&amp;INDEX(10_Lieux!$E:$E,U2327)&amp;"-"&amp;INDEX(10_Lieux!$E:$E,V2327)&amp;"/","/chauffeur-prive/"&amp;INDEX(10_Lieux!$E:$E,U2327)&amp;"/"&amp;INDEX(10_Lieux!$E:$E,V2327)&amp;"/")</f>
        <v>/chauffeur-prive/cannes-geneve/</v>
      </c>
      <c r="M2327" s="14" t="str">
        <f aca="false">IFERROR(INDEX($L:$L,MATCH(B2327&amp;"|"&amp;A2327,$Z:$Z,0)),"—")</f>
        <v>/chauffeur-prive/geneve-cannes/</v>
      </c>
      <c r="N2327" s="14" t="str">
        <f aca="false">IF(LEN("Chauffeur privé "&amp;INDEX(10_Lieux!$J:$J,U2327)&amp;" → "&amp;INDEX(10_Lieux!$J:$J,V2327)&amp;" | 24h/24")&gt;60,"Chauffeur privé "&amp;INDEX(10_Lieux!$J:$J,U2327)&amp;" → "&amp;INDEX(10_Lieux!$J:$J,V2327),"Chauffeur privé "&amp;INDEX(10_Lieux!$J:$J,U2327)&amp;" → "&amp;INDEX(10_Lieux!$J:$J,V2327)&amp;" | 24h/24")</f>
        <v>Chauffeur privé Cannes → Genève | 24h/24</v>
      </c>
      <c r="O2327" s="14" t="n">
        <f aca="false">LEN(N2327)</f>
        <v>40</v>
      </c>
      <c r="P2327" s="14" t="str">
        <f aca="false">"Chauffeur privé "&amp;INDEX(10_Lieux!$K:$K,U2327)&amp;" vers "&amp;INDEX(10_Lieux!$L:$L,V2327)</f>
        <v>Chauffeur privé de Cannes vers Genève</v>
      </c>
      <c r="Q2327" s="14" t="str">
        <f aca="false">"Chauffeur privé "&amp;INDEX(10_Lieux!$K:$K,U2327)&amp;" vers "&amp;INDEX(10_Lieux!$L:$L,V2327)&amp;" : env. "&amp;I2327&amp;" km, "&amp;J2327&amp;" de route. Devis personnalisé, standard 24h/24 et 7j/7."</f>
        <v>Chauffeur privé de Cannes vers Genève : env. 379 km, 4 h de route. Devis personnalisé, standard 24h/24 et 7j/7.</v>
      </c>
      <c r="R2327" s="14" t="n">
        <f aca="false">LEN(Q2327)</f>
        <v>111</v>
      </c>
      <c r="S2327" s="14" t="str">
        <f aca="false">INDEX(10_Lieux!$C:$C,U2327)</f>
        <v>France</v>
      </c>
      <c r="T2327" s="14" t="str">
        <f aca="false">INDEX(10_Lieux!$C:$C,V2327)</f>
        <v>Suisse</v>
      </c>
      <c r="U2327" s="14" t="n">
        <f aca="false">MATCH(A2327,10_Lieux!$A:$A,0)</f>
        <v>81</v>
      </c>
      <c r="V2327" s="14" t="n">
        <f aca="false">MATCH(B2327,10_Lieux!$A:$A,0)</f>
        <v>111</v>
      </c>
      <c r="W2327" s="14" t="n">
        <f aca="false">ROUND(6371*2*ASIN(SQRT(SIN(RADIANS(INDEX(10_Lieux!$F:$F,V2327)-INDEX(10_Lieux!$F:$F,U2327))/2)^2+COS(RADIANS(INDEX(10_Lieux!$F:$F,U2327)))*COS(RADIANS(INDEX(10_Lieux!$F:$F,V2327)))*SIN(RADIANS(INDEX(10_Lieux!$G:$G,V2327)-INDEX(10_Lieux!$G:$G,U2327))/2)^2)),1)</f>
        <v>302.8</v>
      </c>
      <c r="X2327" s="14" t="n">
        <f aca="false">ROUND(I2327/IF(I2327&lt;p_seuil_vitesse,p_vit_lente,p_vit_rapide)*60/15,0)*15</f>
        <v>240</v>
      </c>
      <c r="Y2327" s="14" t="n">
        <f aca="false">MAX(IF(INDEX(10_Lieux!$B:$B,U2327)&lt;&gt;"Ville",INDEX(10_Lieux!$I:$I,U2327),0),IF(INDEX(10_Lieux!$B:$B,V2327)&lt;&gt;"Ville",INDEX(10_Lieux!$I:$I,V2327),0))</f>
        <v>0</v>
      </c>
      <c r="Z2327" s="14" t="str">
        <f aca="false">A2327&amp;"|"&amp;B2327</f>
        <v>Cannes|Genève</v>
      </c>
      <c r="AA2327" s="14" t="str">
        <f aca="false">IF(I2327&lt;p_local,"Local",IF(I2327&lt;p_vv_min,"Courte distance",IF(I2327&lt;p_tres_long,"Longue distance","Très longue distance")))</f>
        <v>Longue distance</v>
      </c>
    </row>
    <row r="2328" customFormat="false" ht="15" hidden="false" customHeight="true" outlineLevel="0" collapsed="false">
      <c r="A2328" s="14" t="s">
        <v>128</v>
      </c>
      <c r="B2328" s="14" t="s">
        <v>2504</v>
      </c>
      <c r="C2328" s="14" t="s">
        <v>33</v>
      </c>
      <c r="D2328" s="14" t="s">
        <v>2485</v>
      </c>
      <c r="E2328" s="14" t="s">
        <v>2521</v>
      </c>
      <c r="F2328" s="15" t="s">
        <v>41</v>
      </c>
      <c r="G2328" s="14" t="str">
        <f aca="false">IF(I2328&lt;p_local,"Local → page infra",IF(H2328&gt;=p_ph1,"Phase 1",IF(H2328&gt;=p_ph2,"Phase 2","Phase 3")))</f>
        <v>Phase 1</v>
      </c>
      <c r="H2328" s="14" t="n">
        <f aca="false">IF(I2328&lt;p_local,0,IF(C2328="Aéroport → Aéroport",p_pts_plein,IF(Y2328&gt;0,IF(I2328&lt;=Y2328,p_pts_plein,IF(I2328&lt;=p_mult2*Y2328,p_pts_moyen,p_pts_r3)),IF(I2328&gt;=p_vv_min,p_pts_plein,IF(I2328&gt;=p_vv_moy,p_pts_moyen,p_pts_court))))+IF(INDEX(10_Lieux!$D:$D,U2328)=1,p_prio1,p_prio2)+IF(INDEX(10_Lieux!$D:$D,V2328)=1,p_prio1,p_prio2)+IF(K2328="Oui",p_tf,0)+p_hub*((INDEX(10_Lieux!$H:$H,U2328)="Hub")+(INDEX(10_Lieux!$H:$H,V2328)="Hub"))+IF(OR(INDEX(10_Lieux!$H:$H,U2328)="Premium",INDEX(10_Lieux!$H:$H,V2328)="Premium"),p_prem,0))</f>
        <v>80</v>
      </c>
      <c r="I2328" s="14" t="n">
        <f aca="false">ROUND(W2328*p_facteur,0)</f>
        <v>170</v>
      </c>
      <c r="J2328" s="14" t="str">
        <f aca="false">IF(X2328&lt;60,X2328&amp;" min",INT(X2328/60)&amp;" h"&amp;IF(MOD(X2328,60)=0,""," "&amp;TEXT(MOD(X2328,60),"00")))</f>
        <v>1 h 45</v>
      </c>
      <c r="K2328" s="14" t="str">
        <f aca="false">IF(S2328&lt;&gt;T2328,"Oui","Non")</f>
        <v>Non</v>
      </c>
      <c r="L2328" s="14" t="str">
        <f aca="false">IF(AND(INDEX(10_Lieux!$B:$B,U2328)="Ville",INDEX(10_Lieux!$B:$B,V2328)="Ville"),"/chauffeur-prive/"&amp;INDEX(10_Lieux!$E:$E,U2328)&amp;"-"&amp;INDEX(10_Lieux!$E:$E,V2328)&amp;"/","/chauffeur-prive/"&amp;INDEX(10_Lieux!$E:$E,U2328)&amp;"/"&amp;INDEX(10_Lieux!$E:$E,V2328)&amp;"/")</f>
        <v>/chauffeur-prive/marseille-cannes/</v>
      </c>
      <c r="M2328" s="14" t="str">
        <f aca="false">IFERROR(INDEX($L:$L,MATCH(B2328&amp;"|"&amp;A2328,$Z:$Z,0)),"—")</f>
        <v>/chauffeur-prive/cannes-marseille/</v>
      </c>
      <c r="N2328" s="14" t="str">
        <f aca="false">IF(LEN("Chauffeur privé "&amp;INDEX(10_Lieux!$J:$J,U2328)&amp;" → "&amp;INDEX(10_Lieux!$J:$J,V2328)&amp;" | 24h/24")&gt;60,"Chauffeur privé "&amp;INDEX(10_Lieux!$J:$J,U2328)&amp;" → "&amp;INDEX(10_Lieux!$J:$J,V2328),"Chauffeur privé "&amp;INDEX(10_Lieux!$J:$J,U2328)&amp;" → "&amp;INDEX(10_Lieux!$J:$J,V2328)&amp;" | 24h/24")</f>
        <v>Chauffeur privé Marseille → Cannes | 24h/24</v>
      </c>
      <c r="O2328" s="14" t="n">
        <f aca="false">LEN(N2328)</f>
        <v>43</v>
      </c>
      <c r="P2328" s="14" t="str">
        <f aca="false">"Chauffeur privé "&amp;INDEX(10_Lieux!$K:$K,U2328)&amp;" vers "&amp;INDEX(10_Lieux!$L:$L,V2328)</f>
        <v>Chauffeur privé de Marseille vers Cannes</v>
      </c>
      <c r="Q2328" s="14" t="str">
        <f aca="false">"Chauffeur privé "&amp;INDEX(10_Lieux!$K:$K,U2328)&amp;" vers "&amp;INDEX(10_Lieux!$L:$L,V2328)&amp;" : env. "&amp;I2328&amp;" km, "&amp;J2328&amp;" de route. Devis personnalisé, standard 24h/24 et 7j/7."</f>
        <v>Chauffeur privé de Marseille vers Cannes : env. 170 km, 1 h 45 de route. Devis personnalisé, standard 24h/24 et 7j/7.</v>
      </c>
      <c r="R2328" s="14" t="n">
        <f aca="false">LEN(Q2328)</f>
        <v>117</v>
      </c>
      <c r="S2328" s="14" t="str">
        <f aca="false">INDEX(10_Lieux!$C:$C,U2328)</f>
        <v>France</v>
      </c>
      <c r="T2328" s="14" t="str">
        <f aca="false">INDEX(10_Lieux!$C:$C,V2328)</f>
        <v>France</v>
      </c>
      <c r="U2328" s="14" t="n">
        <f aca="false">MATCH(A2328,10_Lieux!$A:$A,0)</f>
        <v>79</v>
      </c>
      <c r="V2328" s="14" t="n">
        <f aca="false">MATCH(B2328,10_Lieux!$A:$A,0)</f>
        <v>81</v>
      </c>
      <c r="W2328" s="14" t="n">
        <f aca="false">ROUND(6371*2*ASIN(SQRT(SIN(RADIANS(INDEX(10_Lieux!$F:$F,V2328)-INDEX(10_Lieux!$F:$F,U2328))/2)^2+COS(RADIANS(INDEX(10_Lieux!$F:$F,U2328)))*COS(RADIANS(INDEX(10_Lieux!$F:$F,V2328)))*SIN(RADIANS(INDEX(10_Lieux!$G:$G,V2328)-INDEX(10_Lieux!$G:$G,U2328))/2)^2)),1)</f>
        <v>136</v>
      </c>
      <c r="X2328" s="14" t="n">
        <f aca="false">ROUND(I2328/IF(I2328&lt;p_seuil_vitesse,p_vit_lente,p_vit_rapide)*60/15,0)*15</f>
        <v>105</v>
      </c>
      <c r="Y2328" s="14" t="n">
        <f aca="false">MAX(IF(INDEX(10_Lieux!$B:$B,U2328)&lt;&gt;"Ville",INDEX(10_Lieux!$I:$I,U2328),0),IF(INDEX(10_Lieux!$B:$B,V2328)&lt;&gt;"Ville",INDEX(10_Lieux!$I:$I,V2328),0))</f>
        <v>0</v>
      </c>
      <c r="Z2328" s="14" t="str">
        <f aca="false">A2328&amp;"|"&amp;B2328</f>
        <v>Marseille|Cannes</v>
      </c>
      <c r="AA2328" s="14" t="str">
        <f aca="false">IF(I2328&lt;p_local,"Local",IF(I2328&lt;p_vv_min,"Courte distance",IF(I2328&lt;p_tres_long,"Longue distance","Très longue distance")))</f>
        <v>Longue distance</v>
      </c>
    </row>
    <row r="2329" customFormat="false" ht="15" hidden="false" customHeight="true" outlineLevel="0" collapsed="false">
      <c r="A2329" s="14" t="s">
        <v>2504</v>
      </c>
      <c r="B2329" s="14" t="s">
        <v>128</v>
      </c>
      <c r="C2329" s="14" t="s">
        <v>33</v>
      </c>
      <c r="D2329" s="14" t="s">
        <v>2485</v>
      </c>
      <c r="E2329" s="14" t="s">
        <v>2522</v>
      </c>
      <c r="F2329" s="15" t="s">
        <v>41</v>
      </c>
      <c r="G2329" s="14" t="str">
        <f aca="false">IF(I2329&lt;p_local,"Local → page infra",IF(H2329&gt;=p_ph1,"Phase 1",IF(H2329&gt;=p_ph2,"Phase 2","Phase 3")))</f>
        <v>Phase 1</v>
      </c>
      <c r="H2329" s="14" t="n">
        <f aca="false">IF(I2329&lt;p_local,0,IF(C2329="Aéroport → Aéroport",p_pts_plein,IF(Y2329&gt;0,IF(I2329&lt;=Y2329,p_pts_plein,IF(I2329&lt;=p_mult2*Y2329,p_pts_moyen,p_pts_r3)),IF(I2329&gt;=p_vv_min,p_pts_plein,IF(I2329&gt;=p_vv_moy,p_pts_moyen,p_pts_court))))+IF(INDEX(10_Lieux!$D:$D,U2329)=1,p_prio1,p_prio2)+IF(INDEX(10_Lieux!$D:$D,V2329)=1,p_prio1,p_prio2)+IF(K2329="Oui",p_tf,0)+p_hub*((INDEX(10_Lieux!$H:$H,U2329)="Hub")+(INDEX(10_Lieux!$H:$H,V2329)="Hub"))+IF(OR(INDEX(10_Lieux!$H:$H,U2329)="Premium",INDEX(10_Lieux!$H:$H,V2329)="Premium"),p_prem,0))</f>
        <v>80</v>
      </c>
      <c r="I2329" s="14" t="n">
        <f aca="false">ROUND(W2329*p_facteur,0)</f>
        <v>170</v>
      </c>
      <c r="J2329" s="14" t="str">
        <f aca="false">IF(X2329&lt;60,X2329&amp;" min",INT(X2329/60)&amp;" h"&amp;IF(MOD(X2329,60)=0,""," "&amp;TEXT(MOD(X2329,60),"00")))</f>
        <v>1 h 45</v>
      </c>
      <c r="K2329" s="14" t="str">
        <f aca="false">IF(S2329&lt;&gt;T2329,"Oui","Non")</f>
        <v>Non</v>
      </c>
      <c r="L2329" s="14" t="str">
        <f aca="false">IF(AND(INDEX(10_Lieux!$B:$B,U2329)="Ville",INDEX(10_Lieux!$B:$B,V2329)="Ville"),"/chauffeur-prive/"&amp;INDEX(10_Lieux!$E:$E,U2329)&amp;"-"&amp;INDEX(10_Lieux!$E:$E,V2329)&amp;"/","/chauffeur-prive/"&amp;INDEX(10_Lieux!$E:$E,U2329)&amp;"/"&amp;INDEX(10_Lieux!$E:$E,V2329)&amp;"/")</f>
        <v>/chauffeur-prive/cannes-marseille/</v>
      </c>
      <c r="M2329" s="14" t="str">
        <f aca="false">IFERROR(INDEX($L:$L,MATCH(B2329&amp;"|"&amp;A2329,$Z:$Z,0)),"—")</f>
        <v>/chauffeur-prive/marseille-cannes/</v>
      </c>
      <c r="N2329" s="14" t="str">
        <f aca="false">IF(LEN("Chauffeur privé "&amp;INDEX(10_Lieux!$J:$J,U2329)&amp;" → "&amp;INDEX(10_Lieux!$J:$J,V2329)&amp;" | 24h/24")&gt;60,"Chauffeur privé "&amp;INDEX(10_Lieux!$J:$J,U2329)&amp;" → "&amp;INDEX(10_Lieux!$J:$J,V2329),"Chauffeur privé "&amp;INDEX(10_Lieux!$J:$J,U2329)&amp;" → "&amp;INDEX(10_Lieux!$J:$J,V2329)&amp;" | 24h/24")</f>
        <v>Chauffeur privé Cannes → Marseille | 24h/24</v>
      </c>
      <c r="O2329" s="14" t="n">
        <f aca="false">LEN(N2329)</f>
        <v>43</v>
      </c>
      <c r="P2329" s="14" t="str">
        <f aca="false">"Chauffeur privé "&amp;INDEX(10_Lieux!$K:$K,U2329)&amp;" vers "&amp;INDEX(10_Lieux!$L:$L,V2329)</f>
        <v>Chauffeur privé de Cannes vers Marseille</v>
      </c>
      <c r="Q2329" s="14" t="str">
        <f aca="false">"Chauffeur privé "&amp;INDEX(10_Lieux!$K:$K,U2329)&amp;" vers "&amp;INDEX(10_Lieux!$L:$L,V2329)&amp;" : env. "&amp;I2329&amp;" km, "&amp;J2329&amp;" de route. Devis personnalisé, standard 24h/24 et 7j/7."</f>
        <v>Chauffeur privé de Cannes vers Marseille : env. 170 km, 1 h 45 de route. Devis personnalisé, standard 24h/24 et 7j/7.</v>
      </c>
      <c r="R2329" s="14" t="n">
        <f aca="false">LEN(Q2329)</f>
        <v>117</v>
      </c>
      <c r="S2329" s="14" t="str">
        <f aca="false">INDEX(10_Lieux!$C:$C,U2329)</f>
        <v>France</v>
      </c>
      <c r="T2329" s="14" t="str">
        <f aca="false">INDEX(10_Lieux!$C:$C,V2329)</f>
        <v>France</v>
      </c>
      <c r="U2329" s="14" t="n">
        <f aca="false">MATCH(A2329,10_Lieux!$A:$A,0)</f>
        <v>81</v>
      </c>
      <c r="V2329" s="14" t="n">
        <f aca="false">MATCH(B2329,10_Lieux!$A:$A,0)</f>
        <v>79</v>
      </c>
      <c r="W2329" s="14" t="n">
        <f aca="false">ROUND(6371*2*ASIN(SQRT(SIN(RADIANS(INDEX(10_Lieux!$F:$F,V2329)-INDEX(10_Lieux!$F:$F,U2329))/2)^2+COS(RADIANS(INDEX(10_Lieux!$F:$F,U2329)))*COS(RADIANS(INDEX(10_Lieux!$F:$F,V2329)))*SIN(RADIANS(INDEX(10_Lieux!$G:$G,V2329)-INDEX(10_Lieux!$G:$G,U2329))/2)^2)),1)</f>
        <v>136</v>
      </c>
      <c r="X2329" s="14" t="n">
        <f aca="false">ROUND(I2329/IF(I2329&lt;p_seuil_vitesse,p_vit_lente,p_vit_rapide)*60/15,0)*15</f>
        <v>105</v>
      </c>
      <c r="Y2329" s="14" t="n">
        <f aca="false">MAX(IF(INDEX(10_Lieux!$B:$B,U2329)&lt;&gt;"Ville",INDEX(10_Lieux!$I:$I,U2329),0),IF(INDEX(10_Lieux!$B:$B,V2329)&lt;&gt;"Ville",INDEX(10_Lieux!$I:$I,V2329),0))</f>
        <v>0</v>
      </c>
      <c r="Z2329" s="14" t="str">
        <f aca="false">A2329&amp;"|"&amp;B2329</f>
        <v>Cannes|Marseille</v>
      </c>
      <c r="AA2329" s="14" t="str">
        <f aca="false">IF(I2329&lt;p_local,"Local",IF(I2329&lt;p_vv_min,"Courte distance",IF(I2329&lt;p_tres_long,"Longue distance","Très longue distance")))</f>
        <v>Longue distance</v>
      </c>
    </row>
    <row r="2330" customFormat="false" ht="15" hidden="false" customHeight="true" outlineLevel="0" collapsed="false">
      <c r="A2330" s="14" t="s">
        <v>1751</v>
      </c>
      <c r="B2330" s="14" t="s">
        <v>2523</v>
      </c>
      <c r="C2330" s="14" t="s">
        <v>34</v>
      </c>
      <c r="D2330" s="14" t="s">
        <v>2485</v>
      </c>
      <c r="E2330" s="14" t="s">
        <v>2524</v>
      </c>
      <c r="F2330" s="15" t="s">
        <v>41</v>
      </c>
      <c r="G2330" s="14" t="str">
        <f aca="false">IF(I2330&lt;p_local,"Local → page infra",IF(H2330&gt;=p_ph1,"Phase 1",IF(H2330&gt;=p_ph2,"Phase 2","Phase 3")))</f>
        <v>Phase 1</v>
      </c>
      <c r="H2330" s="14" t="n">
        <f aca="false">IF(I2330&lt;p_local,0,IF(C2330="Aéroport → Aéroport",p_pts_plein,IF(Y2330&gt;0,IF(I2330&lt;=Y2330,p_pts_plein,IF(I2330&lt;=p_mult2*Y2330,p_pts_moyen,p_pts_r3)),IF(I2330&gt;=p_vv_min,p_pts_plein,IF(I2330&gt;=p_vv_moy,p_pts_moyen,p_pts_court))))+IF(INDEX(10_Lieux!$D:$D,U2330)=1,p_prio1,p_prio2)+IF(INDEX(10_Lieux!$D:$D,V2330)=1,p_prio1,p_prio2)+IF(K2330="Oui",p_tf,0)+p_hub*((INDEX(10_Lieux!$H:$H,U2330)="Hub")+(INDEX(10_Lieux!$H:$H,V2330)="Hub"))+IF(OR(INDEX(10_Lieux!$H:$H,U2330)="Premium",INDEX(10_Lieux!$H:$H,V2330)="Premium"),p_prem,0))</f>
        <v>80</v>
      </c>
      <c r="I2330" s="14" t="n">
        <f aca="false">ROUND(W2330*p_facteur,0)</f>
        <v>79</v>
      </c>
      <c r="J2330" s="14" t="str">
        <f aca="false">IF(X2330&lt;60,X2330&amp;" min",INT(X2330/60)&amp;" h"&amp;IF(MOD(X2330,60)=0,""," "&amp;TEXT(MOD(X2330,60),"00")))</f>
        <v>1 h 15</v>
      </c>
      <c r="K2330" s="14" t="str">
        <f aca="false">IF(S2330&lt;&gt;T2330,"Oui","Non")</f>
        <v>Non</v>
      </c>
      <c r="L2330" s="14" t="str">
        <f aca="false">IF(AND(INDEX(10_Lieux!$B:$B,U2330)="Ville",INDEX(10_Lieux!$B:$B,V2330)="Ville"),"/chauffeur-prive/"&amp;INDEX(10_Lieux!$E:$E,U2330)&amp;"-"&amp;INDEX(10_Lieux!$E:$E,V2330)&amp;"/","/chauffeur-prive/"&amp;INDEX(10_Lieux!$E:$E,U2330)&amp;"/"&amp;INDEX(10_Lieux!$E:$E,V2330)&amp;"/")</f>
        <v>/chauffeur-prive/aeroport-nice-cote-d-azur/saint-tropez/</v>
      </c>
      <c r="M2330" s="14" t="str">
        <f aca="false">IFERROR(INDEX($L:$L,MATCH(B2330&amp;"|"&amp;A2330,$Z:$Z,0)),"—")</f>
        <v>/chauffeur-prive/saint-tropez/aeroport-nice-cote-d-azur/</v>
      </c>
      <c r="N2330" s="14" t="str">
        <f aca="false">IF(LEN("Chauffeur privé "&amp;INDEX(10_Lieux!$J:$J,U2330)&amp;" → "&amp;INDEX(10_Lieux!$J:$J,V2330)&amp;" | 24h/24")&gt;60,"Chauffeur privé "&amp;INDEX(10_Lieux!$J:$J,U2330)&amp;" → "&amp;INDEX(10_Lieux!$J:$J,V2330),"Chauffeur privé "&amp;INDEX(10_Lieux!$J:$J,U2330)&amp;" → "&amp;INDEX(10_Lieux!$J:$J,V2330)&amp;" | 24h/24")</f>
        <v>Chauffeur privé Aéroport Nice-Côte d'Azur → Saint-Tropez</v>
      </c>
      <c r="O2330" s="14" t="n">
        <f aca="false">LEN(N2330)</f>
        <v>56</v>
      </c>
      <c r="P2330" s="14" t="str">
        <f aca="false">"Chauffeur privé "&amp;INDEX(10_Lieux!$K:$K,U2330)&amp;" vers "&amp;INDEX(10_Lieux!$L:$L,V2330)</f>
        <v>Chauffeur privé de l'aéroport Nice-Côte d'Azur vers Saint-Tropez</v>
      </c>
      <c r="Q2330" s="14" t="str">
        <f aca="false">"Chauffeur privé "&amp;INDEX(10_Lieux!$K:$K,U2330)&amp;" vers "&amp;INDEX(10_Lieux!$L:$L,V2330)&amp;" : env. "&amp;I2330&amp;" km, "&amp;J2330&amp;" de route. Devis personnalisé, standard 24h/24 et 7j/7."</f>
        <v>Chauffeur privé de l'aéroport Nice-Côte d'Azur vers Saint-Tropez : env. 79 km, 1 h 15 de route. Devis personnalisé, standard 24h/24 et 7j/7.</v>
      </c>
      <c r="R2330" s="14" t="n">
        <f aca="false">LEN(Q2330)</f>
        <v>140</v>
      </c>
      <c r="S2330" s="14" t="str">
        <f aca="false">INDEX(10_Lieux!$C:$C,U2330)</f>
        <v>France</v>
      </c>
      <c r="T2330" s="14" t="str">
        <f aca="false">INDEX(10_Lieux!$C:$C,V2330)</f>
        <v>France</v>
      </c>
      <c r="U2330" s="14" t="n">
        <f aca="false">MATCH(A2330,10_Lieux!$A:$A,0)</f>
        <v>168</v>
      </c>
      <c r="V2330" s="14" t="n">
        <f aca="false">MATCH(B2330,10_Lieux!$A:$A,0)</f>
        <v>83</v>
      </c>
      <c r="W2330" s="14" t="n">
        <f aca="false">ROUND(6371*2*ASIN(SQRT(SIN(RADIANS(INDEX(10_Lieux!$F:$F,V2330)-INDEX(10_Lieux!$F:$F,U2330))/2)^2+COS(RADIANS(INDEX(10_Lieux!$F:$F,U2330)))*COS(RADIANS(INDEX(10_Lieux!$F:$F,V2330)))*SIN(RADIANS(INDEX(10_Lieux!$G:$G,V2330)-INDEX(10_Lieux!$G:$G,U2330))/2)^2)),1)</f>
        <v>63.4</v>
      </c>
      <c r="X2330" s="14" t="n">
        <f aca="false">ROUND(I2330/IF(I2330&lt;p_seuil_vitesse,p_vit_lente,p_vit_rapide)*60/15,0)*15</f>
        <v>75</v>
      </c>
      <c r="Y2330" s="14" t="n">
        <f aca="false">MAX(IF(INDEX(10_Lieux!$B:$B,U2330)&lt;&gt;"Ville",INDEX(10_Lieux!$I:$I,U2330),0),IF(INDEX(10_Lieux!$B:$B,V2330)&lt;&gt;"Ville",INDEX(10_Lieux!$I:$I,V2330),0))</f>
        <v>500</v>
      </c>
      <c r="Z2330" s="14" t="str">
        <f aca="false">A2330&amp;"|"&amp;B2330</f>
        <v>Nice-Côte d'Azur|Saint-Tropez</v>
      </c>
      <c r="AA2330" s="14" t="str">
        <f aca="false">IF(I2330&lt;p_local,"Local",IF(I2330&lt;p_vv_min,"Courte distance",IF(I2330&lt;p_tres_long,"Longue distance","Très longue distance")))</f>
        <v>Courte distance</v>
      </c>
    </row>
    <row r="2331" customFormat="false" ht="15" hidden="false" customHeight="true" outlineLevel="0" collapsed="false">
      <c r="A2331" s="14" t="s">
        <v>2523</v>
      </c>
      <c r="B2331" s="14" t="s">
        <v>1751</v>
      </c>
      <c r="C2331" s="14" t="s">
        <v>35</v>
      </c>
      <c r="D2331" s="14" t="s">
        <v>2485</v>
      </c>
      <c r="E2331" s="14" t="s">
        <v>2525</v>
      </c>
      <c r="F2331" s="15" t="s">
        <v>41</v>
      </c>
      <c r="G2331" s="14" t="str">
        <f aca="false">IF(I2331&lt;p_local,"Local → page infra",IF(H2331&gt;=p_ph1,"Phase 1",IF(H2331&gt;=p_ph2,"Phase 2","Phase 3")))</f>
        <v>Phase 1</v>
      </c>
      <c r="H2331" s="14" t="n">
        <f aca="false">IF(I2331&lt;p_local,0,IF(C2331="Aéroport → Aéroport",p_pts_plein,IF(Y2331&gt;0,IF(I2331&lt;=Y2331,p_pts_plein,IF(I2331&lt;=p_mult2*Y2331,p_pts_moyen,p_pts_r3)),IF(I2331&gt;=p_vv_min,p_pts_plein,IF(I2331&gt;=p_vv_moy,p_pts_moyen,p_pts_court))))+IF(INDEX(10_Lieux!$D:$D,U2331)=1,p_prio1,p_prio2)+IF(INDEX(10_Lieux!$D:$D,V2331)=1,p_prio1,p_prio2)+IF(K2331="Oui",p_tf,0)+p_hub*((INDEX(10_Lieux!$H:$H,U2331)="Hub")+(INDEX(10_Lieux!$H:$H,V2331)="Hub"))+IF(OR(INDEX(10_Lieux!$H:$H,U2331)="Premium",INDEX(10_Lieux!$H:$H,V2331)="Premium"),p_prem,0))</f>
        <v>80</v>
      </c>
      <c r="I2331" s="14" t="n">
        <f aca="false">ROUND(W2331*p_facteur,0)</f>
        <v>79</v>
      </c>
      <c r="J2331" s="14" t="str">
        <f aca="false">IF(X2331&lt;60,X2331&amp;" min",INT(X2331/60)&amp;" h"&amp;IF(MOD(X2331,60)=0,""," "&amp;TEXT(MOD(X2331,60),"00")))</f>
        <v>1 h 15</v>
      </c>
      <c r="K2331" s="14" t="str">
        <f aca="false">IF(S2331&lt;&gt;T2331,"Oui","Non")</f>
        <v>Non</v>
      </c>
      <c r="L2331" s="14" t="str">
        <f aca="false">IF(AND(INDEX(10_Lieux!$B:$B,U2331)="Ville",INDEX(10_Lieux!$B:$B,V2331)="Ville"),"/chauffeur-prive/"&amp;INDEX(10_Lieux!$E:$E,U2331)&amp;"-"&amp;INDEX(10_Lieux!$E:$E,V2331)&amp;"/","/chauffeur-prive/"&amp;INDEX(10_Lieux!$E:$E,U2331)&amp;"/"&amp;INDEX(10_Lieux!$E:$E,V2331)&amp;"/")</f>
        <v>/chauffeur-prive/saint-tropez/aeroport-nice-cote-d-azur/</v>
      </c>
      <c r="M2331" s="14" t="str">
        <f aca="false">IFERROR(INDEX($L:$L,MATCH(B2331&amp;"|"&amp;A2331,$Z:$Z,0)),"—")</f>
        <v>/chauffeur-prive/aeroport-nice-cote-d-azur/saint-tropez/</v>
      </c>
      <c r="N2331" s="14" t="str">
        <f aca="false">IF(LEN("Chauffeur privé "&amp;INDEX(10_Lieux!$J:$J,U2331)&amp;" → "&amp;INDEX(10_Lieux!$J:$J,V2331)&amp;" | 24h/24")&gt;60,"Chauffeur privé "&amp;INDEX(10_Lieux!$J:$J,U2331)&amp;" → "&amp;INDEX(10_Lieux!$J:$J,V2331),"Chauffeur privé "&amp;INDEX(10_Lieux!$J:$J,U2331)&amp;" → "&amp;INDEX(10_Lieux!$J:$J,V2331)&amp;" | 24h/24")</f>
        <v>Chauffeur privé Saint-Tropez → Aéroport Nice-Côte d'Azur</v>
      </c>
      <c r="O2331" s="14" t="n">
        <f aca="false">LEN(N2331)</f>
        <v>56</v>
      </c>
      <c r="P2331" s="14" t="str">
        <f aca="false">"Chauffeur privé "&amp;INDEX(10_Lieux!$K:$K,U2331)&amp;" vers "&amp;INDEX(10_Lieux!$L:$L,V2331)</f>
        <v>Chauffeur privé de Saint-Tropez vers l'aéroport Nice-Côte d'Azur</v>
      </c>
      <c r="Q2331" s="14" t="str">
        <f aca="false">"Chauffeur privé "&amp;INDEX(10_Lieux!$K:$K,U2331)&amp;" vers "&amp;INDEX(10_Lieux!$L:$L,V2331)&amp;" : env. "&amp;I2331&amp;" km, "&amp;J2331&amp;" de route. Devis personnalisé, standard 24h/24 et 7j/7."</f>
        <v>Chauffeur privé de Saint-Tropez vers l'aéroport Nice-Côte d'Azur : env. 79 km, 1 h 15 de route. Devis personnalisé, standard 24h/24 et 7j/7.</v>
      </c>
      <c r="R2331" s="14" t="n">
        <f aca="false">LEN(Q2331)</f>
        <v>140</v>
      </c>
      <c r="S2331" s="14" t="str">
        <f aca="false">INDEX(10_Lieux!$C:$C,U2331)</f>
        <v>France</v>
      </c>
      <c r="T2331" s="14" t="str">
        <f aca="false">INDEX(10_Lieux!$C:$C,V2331)</f>
        <v>France</v>
      </c>
      <c r="U2331" s="14" t="n">
        <f aca="false">MATCH(A2331,10_Lieux!$A:$A,0)</f>
        <v>83</v>
      </c>
      <c r="V2331" s="14" t="n">
        <f aca="false">MATCH(B2331,10_Lieux!$A:$A,0)</f>
        <v>168</v>
      </c>
      <c r="W2331" s="14" t="n">
        <f aca="false">ROUND(6371*2*ASIN(SQRT(SIN(RADIANS(INDEX(10_Lieux!$F:$F,V2331)-INDEX(10_Lieux!$F:$F,U2331))/2)^2+COS(RADIANS(INDEX(10_Lieux!$F:$F,U2331)))*COS(RADIANS(INDEX(10_Lieux!$F:$F,V2331)))*SIN(RADIANS(INDEX(10_Lieux!$G:$G,V2331)-INDEX(10_Lieux!$G:$G,U2331))/2)^2)),1)</f>
        <v>63.4</v>
      </c>
      <c r="X2331" s="14" t="n">
        <f aca="false">ROUND(I2331/IF(I2331&lt;p_seuil_vitesse,p_vit_lente,p_vit_rapide)*60/15,0)*15</f>
        <v>75</v>
      </c>
      <c r="Y2331" s="14" t="n">
        <f aca="false">MAX(IF(INDEX(10_Lieux!$B:$B,U2331)&lt;&gt;"Ville",INDEX(10_Lieux!$I:$I,U2331),0),IF(INDEX(10_Lieux!$B:$B,V2331)&lt;&gt;"Ville",INDEX(10_Lieux!$I:$I,V2331),0))</f>
        <v>500</v>
      </c>
      <c r="Z2331" s="14" t="str">
        <f aca="false">A2331&amp;"|"&amp;B2331</f>
        <v>Saint-Tropez|Nice-Côte d'Azur</v>
      </c>
      <c r="AA2331" s="14" t="str">
        <f aca="false">IF(I2331&lt;p_local,"Local",IF(I2331&lt;p_vv_min,"Courte distance",IF(I2331&lt;p_tres_long,"Longue distance","Très longue distance")))</f>
        <v>Courte distance</v>
      </c>
    </row>
    <row r="2332" customFormat="false" ht="15" hidden="false" customHeight="true" outlineLevel="0" collapsed="false">
      <c r="A2332" s="14" t="s">
        <v>1890</v>
      </c>
      <c r="B2332" s="14" t="s">
        <v>2523</v>
      </c>
      <c r="C2332" s="14" t="s">
        <v>34</v>
      </c>
      <c r="D2332" s="14" t="s">
        <v>2485</v>
      </c>
      <c r="E2332" s="14" t="s">
        <v>2526</v>
      </c>
      <c r="F2332" s="15" t="s">
        <v>41</v>
      </c>
      <c r="G2332" s="14" t="str">
        <f aca="false">IF(I2332&lt;p_local,"Local → page infra",IF(H2332&gt;=p_ph1,"Phase 1",IF(H2332&gt;=p_ph2,"Phase 2","Phase 3")))</f>
        <v>Phase 1</v>
      </c>
      <c r="H2332" s="14" t="n">
        <f aca="false">IF(I2332&lt;p_local,0,IF(C2332="Aéroport → Aéroport",p_pts_plein,IF(Y2332&gt;0,IF(I2332&lt;=Y2332,p_pts_plein,IF(I2332&lt;=p_mult2*Y2332,p_pts_moyen,p_pts_r3)),IF(I2332&gt;=p_vv_min,p_pts_plein,IF(I2332&gt;=p_vv_moy,p_pts_moyen,p_pts_court))))+IF(INDEX(10_Lieux!$D:$D,U2332)=1,p_prio1,p_prio2)+IF(INDEX(10_Lieux!$D:$D,V2332)=1,p_prio1,p_prio2)+IF(K2332="Oui",p_tf,0)+p_hub*((INDEX(10_Lieux!$H:$H,U2332)="Hub")+(INDEX(10_Lieux!$H:$H,V2332)="Hub"))+IF(OR(INDEX(10_Lieux!$H:$H,U2332)="Premium",INDEX(10_Lieux!$H:$H,V2332)="Premium"),p_prem,0))</f>
        <v>80</v>
      </c>
      <c r="I2332" s="14" t="n">
        <f aca="false">ROUND(W2332*p_facteur,0)</f>
        <v>145</v>
      </c>
      <c r="J2332" s="14" t="str">
        <f aca="false">IF(X2332&lt;60,X2332&amp;" min",INT(X2332/60)&amp;" h"&amp;IF(MOD(X2332,60)=0,""," "&amp;TEXT(MOD(X2332,60),"00")))</f>
        <v>1 h 30</v>
      </c>
      <c r="K2332" s="14" t="str">
        <f aca="false">IF(S2332&lt;&gt;T2332,"Oui","Non")</f>
        <v>Non</v>
      </c>
      <c r="L2332" s="14" t="str">
        <f aca="false">IF(AND(INDEX(10_Lieux!$B:$B,U2332)="Ville",INDEX(10_Lieux!$B:$B,V2332)="Ville"),"/chauffeur-prive/"&amp;INDEX(10_Lieux!$E:$E,U2332)&amp;"-"&amp;INDEX(10_Lieux!$E:$E,V2332)&amp;"/","/chauffeur-prive/"&amp;INDEX(10_Lieux!$E:$E,U2332)&amp;"/"&amp;INDEX(10_Lieux!$E:$E,V2332)&amp;"/")</f>
        <v>/chauffeur-prive/aeroport-marseille-provence/saint-tropez/</v>
      </c>
      <c r="M2332" s="14" t="str">
        <f aca="false">IFERROR(INDEX($L:$L,MATCH(B2332&amp;"|"&amp;A2332,$Z:$Z,0)),"—")</f>
        <v>/chauffeur-prive/saint-tropez/aeroport-marseille-provence/</v>
      </c>
      <c r="N2332" s="14" t="str">
        <f aca="false">IF(LEN("Chauffeur privé "&amp;INDEX(10_Lieux!$J:$J,U2332)&amp;" → "&amp;INDEX(10_Lieux!$J:$J,V2332)&amp;" | 24h/24")&gt;60,"Chauffeur privé "&amp;INDEX(10_Lieux!$J:$J,U2332)&amp;" → "&amp;INDEX(10_Lieux!$J:$J,V2332),"Chauffeur privé "&amp;INDEX(10_Lieux!$J:$J,U2332)&amp;" → "&amp;INDEX(10_Lieux!$J:$J,V2332)&amp;" | 24h/24")</f>
        <v>Chauffeur privé Aéroport Marseille-Provence → Saint-Tropez</v>
      </c>
      <c r="O2332" s="14" t="n">
        <f aca="false">LEN(N2332)</f>
        <v>58</v>
      </c>
      <c r="P2332" s="14" t="str">
        <f aca="false">"Chauffeur privé "&amp;INDEX(10_Lieux!$K:$K,U2332)&amp;" vers "&amp;INDEX(10_Lieux!$L:$L,V2332)</f>
        <v>Chauffeur privé de l'aéroport Marseille-Provence vers Saint-Tropez</v>
      </c>
      <c r="Q2332" s="14" t="str">
        <f aca="false">"Chauffeur privé "&amp;INDEX(10_Lieux!$K:$K,U2332)&amp;" vers "&amp;INDEX(10_Lieux!$L:$L,V2332)&amp;" : env. "&amp;I2332&amp;" km, "&amp;J2332&amp;" de route. Devis personnalisé, standard 24h/24 et 7j/7."</f>
        <v>Chauffeur privé de l'aéroport Marseille-Provence vers Saint-Tropez : env. 145 km, 1 h 30 de route. Devis personnalisé, standard 24h/24 et 7j/7.</v>
      </c>
      <c r="R2332" s="14" t="n">
        <f aca="false">LEN(Q2332)</f>
        <v>143</v>
      </c>
      <c r="S2332" s="14" t="str">
        <f aca="false">INDEX(10_Lieux!$C:$C,U2332)</f>
        <v>France</v>
      </c>
      <c r="T2332" s="14" t="str">
        <f aca="false">INDEX(10_Lieux!$C:$C,V2332)</f>
        <v>France</v>
      </c>
      <c r="U2332" s="14" t="n">
        <f aca="false">MATCH(A2332,10_Lieux!$A:$A,0)</f>
        <v>171</v>
      </c>
      <c r="V2332" s="14" t="n">
        <f aca="false">MATCH(B2332,10_Lieux!$A:$A,0)</f>
        <v>83</v>
      </c>
      <c r="W2332" s="14" t="n">
        <f aca="false">ROUND(6371*2*ASIN(SQRT(SIN(RADIANS(INDEX(10_Lieux!$F:$F,V2332)-INDEX(10_Lieux!$F:$F,U2332))/2)^2+COS(RADIANS(INDEX(10_Lieux!$F:$F,U2332)))*COS(RADIANS(INDEX(10_Lieux!$F:$F,V2332)))*SIN(RADIANS(INDEX(10_Lieux!$G:$G,V2332)-INDEX(10_Lieux!$G:$G,U2332))/2)^2)),1)</f>
        <v>116.3</v>
      </c>
      <c r="X2332" s="14" t="n">
        <f aca="false">ROUND(I2332/IF(I2332&lt;p_seuil_vitesse,p_vit_lente,p_vit_rapide)*60/15,0)*15</f>
        <v>90</v>
      </c>
      <c r="Y2332" s="14" t="n">
        <f aca="false">MAX(IF(INDEX(10_Lieux!$B:$B,U2332)&lt;&gt;"Ville",INDEX(10_Lieux!$I:$I,U2332),0),IF(INDEX(10_Lieux!$B:$B,V2332)&lt;&gt;"Ville",INDEX(10_Lieux!$I:$I,V2332),0))</f>
        <v>500</v>
      </c>
      <c r="Z2332" s="14" t="str">
        <f aca="false">A2332&amp;"|"&amp;B2332</f>
        <v>Marseille-Provence|Saint-Tropez</v>
      </c>
      <c r="AA2332" s="14" t="str">
        <f aca="false">IF(I2332&lt;p_local,"Local",IF(I2332&lt;p_vv_min,"Courte distance",IF(I2332&lt;p_tres_long,"Longue distance","Très longue distance")))</f>
        <v>Longue distance</v>
      </c>
    </row>
    <row r="2333" customFormat="false" ht="15" hidden="false" customHeight="true" outlineLevel="0" collapsed="false">
      <c r="A2333" s="14" t="s">
        <v>2523</v>
      </c>
      <c r="B2333" s="14" t="s">
        <v>1890</v>
      </c>
      <c r="C2333" s="14" t="s">
        <v>35</v>
      </c>
      <c r="D2333" s="14" t="s">
        <v>2485</v>
      </c>
      <c r="E2333" s="14" t="s">
        <v>2527</v>
      </c>
      <c r="F2333" s="15" t="s">
        <v>41</v>
      </c>
      <c r="G2333" s="14" t="str">
        <f aca="false">IF(I2333&lt;p_local,"Local → page infra",IF(H2333&gt;=p_ph1,"Phase 1",IF(H2333&gt;=p_ph2,"Phase 2","Phase 3")))</f>
        <v>Phase 1</v>
      </c>
      <c r="H2333" s="14" t="n">
        <f aca="false">IF(I2333&lt;p_local,0,IF(C2333="Aéroport → Aéroport",p_pts_plein,IF(Y2333&gt;0,IF(I2333&lt;=Y2333,p_pts_plein,IF(I2333&lt;=p_mult2*Y2333,p_pts_moyen,p_pts_r3)),IF(I2333&gt;=p_vv_min,p_pts_plein,IF(I2333&gt;=p_vv_moy,p_pts_moyen,p_pts_court))))+IF(INDEX(10_Lieux!$D:$D,U2333)=1,p_prio1,p_prio2)+IF(INDEX(10_Lieux!$D:$D,V2333)=1,p_prio1,p_prio2)+IF(K2333="Oui",p_tf,0)+p_hub*((INDEX(10_Lieux!$H:$H,U2333)="Hub")+(INDEX(10_Lieux!$H:$H,V2333)="Hub"))+IF(OR(INDEX(10_Lieux!$H:$H,U2333)="Premium",INDEX(10_Lieux!$H:$H,V2333)="Premium"),p_prem,0))</f>
        <v>80</v>
      </c>
      <c r="I2333" s="14" t="n">
        <f aca="false">ROUND(W2333*p_facteur,0)</f>
        <v>145</v>
      </c>
      <c r="J2333" s="14" t="str">
        <f aca="false">IF(X2333&lt;60,X2333&amp;" min",INT(X2333/60)&amp;" h"&amp;IF(MOD(X2333,60)=0,""," "&amp;TEXT(MOD(X2333,60),"00")))</f>
        <v>1 h 30</v>
      </c>
      <c r="K2333" s="14" t="str">
        <f aca="false">IF(S2333&lt;&gt;T2333,"Oui","Non")</f>
        <v>Non</v>
      </c>
      <c r="L2333" s="14" t="str">
        <f aca="false">IF(AND(INDEX(10_Lieux!$B:$B,U2333)="Ville",INDEX(10_Lieux!$B:$B,V2333)="Ville"),"/chauffeur-prive/"&amp;INDEX(10_Lieux!$E:$E,U2333)&amp;"-"&amp;INDEX(10_Lieux!$E:$E,V2333)&amp;"/","/chauffeur-prive/"&amp;INDEX(10_Lieux!$E:$E,U2333)&amp;"/"&amp;INDEX(10_Lieux!$E:$E,V2333)&amp;"/")</f>
        <v>/chauffeur-prive/saint-tropez/aeroport-marseille-provence/</v>
      </c>
      <c r="M2333" s="14" t="str">
        <f aca="false">IFERROR(INDEX($L:$L,MATCH(B2333&amp;"|"&amp;A2333,$Z:$Z,0)),"—")</f>
        <v>/chauffeur-prive/aeroport-marseille-provence/saint-tropez/</v>
      </c>
      <c r="N2333" s="14" t="str">
        <f aca="false">IF(LEN("Chauffeur privé "&amp;INDEX(10_Lieux!$J:$J,U2333)&amp;" → "&amp;INDEX(10_Lieux!$J:$J,V2333)&amp;" | 24h/24")&gt;60,"Chauffeur privé "&amp;INDEX(10_Lieux!$J:$J,U2333)&amp;" → "&amp;INDEX(10_Lieux!$J:$J,V2333),"Chauffeur privé "&amp;INDEX(10_Lieux!$J:$J,U2333)&amp;" → "&amp;INDEX(10_Lieux!$J:$J,V2333)&amp;" | 24h/24")</f>
        <v>Chauffeur privé Saint-Tropez → Aéroport Marseille-Provence</v>
      </c>
      <c r="O2333" s="14" t="n">
        <f aca="false">LEN(N2333)</f>
        <v>58</v>
      </c>
      <c r="P2333" s="14" t="str">
        <f aca="false">"Chauffeur privé "&amp;INDEX(10_Lieux!$K:$K,U2333)&amp;" vers "&amp;INDEX(10_Lieux!$L:$L,V2333)</f>
        <v>Chauffeur privé de Saint-Tropez vers l'aéroport Marseille-Provence</v>
      </c>
      <c r="Q2333" s="14" t="str">
        <f aca="false">"Chauffeur privé "&amp;INDEX(10_Lieux!$K:$K,U2333)&amp;" vers "&amp;INDEX(10_Lieux!$L:$L,V2333)&amp;" : env. "&amp;I2333&amp;" km, "&amp;J2333&amp;" de route. Devis personnalisé, standard 24h/24 et 7j/7."</f>
        <v>Chauffeur privé de Saint-Tropez vers l'aéroport Marseille-Provence : env. 145 km, 1 h 30 de route. Devis personnalisé, standard 24h/24 et 7j/7.</v>
      </c>
      <c r="R2333" s="14" t="n">
        <f aca="false">LEN(Q2333)</f>
        <v>143</v>
      </c>
      <c r="S2333" s="14" t="str">
        <f aca="false">INDEX(10_Lieux!$C:$C,U2333)</f>
        <v>France</v>
      </c>
      <c r="T2333" s="14" t="str">
        <f aca="false">INDEX(10_Lieux!$C:$C,V2333)</f>
        <v>France</v>
      </c>
      <c r="U2333" s="14" t="n">
        <f aca="false">MATCH(A2333,10_Lieux!$A:$A,0)</f>
        <v>83</v>
      </c>
      <c r="V2333" s="14" t="n">
        <f aca="false">MATCH(B2333,10_Lieux!$A:$A,0)</f>
        <v>171</v>
      </c>
      <c r="W2333" s="14" t="n">
        <f aca="false">ROUND(6371*2*ASIN(SQRT(SIN(RADIANS(INDEX(10_Lieux!$F:$F,V2333)-INDEX(10_Lieux!$F:$F,U2333))/2)^2+COS(RADIANS(INDEX(10_Lieux!$F:$F,U2333)))*COS(RADIANS(INDEX(10_Lieux!$F:$F,V2333)))*SIN(RADIANS(INDEX(10_Lieux!$G:$G,V2333)-INDEX(10_Lieux!$G:$G,U2333))/2)^2)),1)</f>
        <v>116.3</v>
      </c>
      <c r="X2333" s="14" t="n">
        <f aca="false">ROUND(I2333/IF(I2333&lt;p_seuil_vitesse,p_vit_lente,p_vit_rapide)*60/15,0)*15</f>
        <v>90</v>
      </c>
      <c r="Y2333" s="14" t="n">
        <f aca="false">MAX(IF(INDEX(10_Lieux!$B:$B,U2333)&lt;&gt;"Ville",INDEX(10_Lieux!$I:$I,U2333),0),IF(INDEX(10_Lieux!$B:$B,V2333)&lt;&gt;"Ville",INDEX(10_Lieux!$I:$I,V2333),0))</f>
        <v>500</v>
      </c>
      <c r="Z2333" s="14" t="str">
        <f aca="false">A2333&amp;"|"&amp;B2333</f>
        <v>Saint-Tropez|Marseille-Provence</v>
      </c>
      <c r="AA2333" s="14" t="str">
        <f aca="false">IF(I2333&lt;p_local,"Local",IF(I2333&lt;p_vv_min,"Courte distance",IF(I2333&lt;p_tres_long,"Longue distance","Très longue distance")))</f>
        <v>Longue distance</v>
      </c>
    </row>
    <row r="2334" customFormat="false" ht="15" hidden="false" customHeight="true" outlineLevel="0" collapsed="false">
      <c r="A2334" s="14" t="s">
        <v>1935</v>
      </c>
      <c r="B2334" s="14" t="s">
        <v>2523</v>
      </c>
      <c r="C2334" s="14" t="s">
        <v>34</v>
      </c>
      <c r="D2334" s="14" t="s">
        <v>2485</v>
      </c>
      <c r="E2334" s="14" t="s">
        <v>2528</v>
      </c>
      <c r="F2334" s="15" t="s">
        <v>41</v>
      </c>
      <c r="G2334" s="14" t="str">
        <f aca="false">IF(I2334&lt;p_local,"Local → page infra",IF(H2334&gt;=p_ph1,"Phase 1",IF(H2334&gt;=p_ph2,"Phase 2","Phase 3")))</f>
        <v>Phase 2</v>
      </c>
      <c r="H2334" s="14" t="n">
        <f aca="false">IF(I2334&lt;p_local,0,IF(C2334="Aéroport → Aéroport",p_pts_plein,IF(Y2334&gt;0,IF(I2334&lt;=Y2334,p_pts_plein,IF(I2334&lt;=p_mult2*Y2334,p_pts_moyen,p_pts_r3)),IF(I2334&gt;=p_vv_min,p_pts_plein,IF(I2334&gt;=p_vv_moy,p_pts_moyen,p_pts_court))))+IF(INDEX(10_Lieux!$D:$D,U2334)=1,p_prio1,p_prio2)+IF(INDEX(10_Lieux!$D:$D,V2334)=1,p_prio1,p_prio2)+IF(K2334="Oui",p_tf,0)+p_hub*((INDEX(10_Lieux!$H:$H,U2334)="Hub")+(INDEX(10_Lieux!$H:$H,V2334)="Hub"))+IF(OR(INDEX(10_Lieux!$H:$H,U2334)="Premium",INDEX(10_Lieux!$H:$H,V2334)="Premium"),p_prem,0))</f>
        <v>70</v>
      </c>
      <c r="I2334" s="14" t="n">
        <f aca="false">ROUND(W2334*p_facteur,0)</f>
        <v>56</v>
      </c>
      <c r="J2334" s="14" t="str">
        <f aca="false">IF(X2334&lt;60,X2334&amp;" min",INT(X2334/60)&amp;" h"&amp;IF(MOD(X2334,60)=0,""," "&amp;TEXT(MOD(X2334,60),"00")))</f>
        <v>45 min</v>
      </c>
      <c r="K2334" s="14" t="str">
        <f aca="false">IF(S2334&lt;&gt;T2334,"Oui","Non")</f>
        <v>Non</v>
      </c>
      <c r="L2334" s="14" t="str">
        <f aca="false">IF(AND(INDEX(10_Lieux!$B:$B,U2334)="Ville",INDEX(10_Lieux!$B:$B,V2334)="Ville"),"/chauffeur-prive/"&amp;INDEX(10_Lieux!$E:$E,U2334)&amp;"-"&amp;INDEX(10_Lieux!$E:$E,V2334)&amp;"/","/chauffeur-prive/"&amp;INDEX(10_Lieux!$E:$E,U2334)&amp;"/"&amp;INDEX(10_Lieux!$E:$E,V2334)&amp;"/")</f>
        <v>/chauffeur-prive/aeroport-toulon-hyeres/saint-tropez/</v>
      </c>
      <c r="M2334" s="14" t="str">
        <f aca="false">IFERROR(INDEX($L:$L,MATCH(B2334&amp;"|"&amp;A2334,$Z:$Z,0)),"—")</f>
        <v>/chauffeur-prive/saint-tropez/aeroport-toulon-hyeres/</v>
      </c>
      <c r="N2334" s="14" t="str">
        <f aca="false">IF(LEN("Chauffeur privé "&amp;INDEX(10_Lieux!$J:$J,U2334)&amp;" → "&amp;INDEX(10_Lieux!$J:$J,V2334)&amp;" | 24h/24")&gt;60,"Chauffeur privé "&amp;INDEX(10_Lieux!$J:$J,U2334)&amp;" → "&amp;INDEX(10_Lieux!$J:$J,V2334),"Chauffeur privé "&amp;INDEX(10_Lieux!$J:$J,U2334)&amp;" → "&amp;INDEX(10_Lieux!$J:$J,V2334)&amp;" | 24h/24")</f>
        <v>Chauffeur privé Aéroport Toulon-Hyères → Saint-Tropez</v>
      </c>
      <c r="O2334" s="14" t="n">
        <f aca="false">LEN(N2334)</f>
        <v>53</v>
      </c>
      <c r="P2334" s="14" t="str">
        <f aca="false">"Chauffeur privé "&amp;INDEX(10_Lieux!$K:$K,U2334)&amp;" vers "&amp;INDEX(10_Lieux!$L:$L,V2334)</f>
        <v>Chauffeur privé de l'aéroport Toulon-Hyères vers Saint-Tropez</v>
      </c>
      <c r="Q2334" s="14" t="str">
        <f aca="false">"Chauffeur privé "&amp;INDEX(10_Lieux!$K:$K,U2334)&amp;" vers "&amp;INDEX(10_Lieux!$L:$L,V2334)&amp;" : env. "&amp;I2334&amp;" km, "&amp;J2334&amp;" de route. Devis personnalisé, standard 24h/24 et 7j/7."</f>
        <v>Chauffeur privé de l'aéroport Toulon-Hyères vers Saint-Tropez : env. 56 km, 45 min de route. Devis personnalisé, standard 24h/24 et 7j/7.</v>
      </c>
      <c r="R2334" s="14" t="n">
        <f aca="false">LEN(Q2334)</f>
        <v>137</v>
      </c>
      <c r="S2334" s="14" t="str">
        <f aca="false">INDEX(10_Lieux!$C:$C,U2334)</f>
        <v>France</v>
      </c>
      <c r="T2334" s="14" t="str">
        <f aca="false">INDEX(10_Lieux!$C:$C,V2334)</f>
        <v>France</v>
      </c>
      <c r="U2334" s="14" t="n">
        <f aca="false">MATCH(A2334,10_Lieux!$A:$A,0)</f>
        <v>172</v>
      </c>
      <c r="V2334" s="14" t="n">
        <f aca="false">MATCH(B2334,10_Lieux!$A:$A,0)</f>
        <v>83</v>
      </c>
      <c r="W2334" s="14" t="n">
        <f aca="false">ROUND(6371*2*ASIN(SQRT(SIN(RADIANS(INDEX(10_Lieux!$F:$F,V2334)-INDEX(10_Lieux!$F:$F,U2334))/2)^2+COS(RADIANS(INDEX(10_Lieux!$F:$F,U2334)))*COS(RADIANS(INDEX(10_Lieux!$F:$F,V2334)))*SIN(RADIANS(INDEX(10_Lieux!$G:$G,V2334)-INDEX(10_Lieux!$G:$G,U2334))/2)^2)),1)</f>
        <v>44.4</v>
      </c>
      <c r="X2334" s="14" t="n">
        <f aca="false">ROUND(I2334/IF(I2334&lt;p_seuil_vitesse,p_vit_lente,p_vit_rapide)*60/15,0)*15</f>
        <v>45</v>
      </c>
      <c r="Y2334" s="14" t="n">
        <f aca="false">MAX(IF(INDEX(10_Lieux!$B:$B,U2334)&lt;&gt;"Ville",INDEX(10_Lieux!$I:$I,U2334),0),IF(INDEX(10_Lieux!$B:$B,V2334)&lt;&gt;"Ville",INDEX(10_Lieux!$I:$I,V2334),0))</f>
        <v>250</v>
      </c>
      <c r="Z2334" s="14" t="str">
        <f aca="false">A2334&amp;"|"&amp;B2334</f>
        <v>Toulon-Hyères|Saint-Tropez</v>
      </c>
      <c r="AA2334" s="14" t="str">
        <f aca="false">IF(I2334&lt;p_local,"Local",IF(I2334&lt;p_vv_min,"Courte distance",IF(I2334&lt;p_tres_long,"Longue distance","Très longue distance")))</f>
        <v>Courte distance</v>
      </c>
    </row>
    <row r="2335" customFormat="false" ht="15" hidden="false" customHeight="true" outlineLevel="0" collapsed="false">
      <c r="A2335" s="14" t="s">
        <v>2523</v>
      </c>
      <c r="B2335" s="14" t="s">
        <v>1935</v>
      </c>
      <c r="C2335" s="14" t="s">
        <v>35</v>
      </c>
      <c r="D2335" s="14" t="s">
        <v>2485</v>
      </c>
      <c r="E2335" s="14" t="s">
        <v>2529</v>
      </c>
      <c r="F2335" s="15" t="s">
        <v>41</v>
      </c>
      <c r="G2335" s="14" t="str">
        <f aca="false">IF(I2335&lt;p_local,"Local → page infra",IF(H2335&gt;=p_ph1,"Phase 1",IF(H2335&gt;=p_ph2,"Phase 2","Phase 3")))</f>
        <v>Phase 2</v>
      </c>
      <c r="H2335" s="14" t="n">
        <f aca="false">IF(I2335&lt;p_local,0,IF(C2335="Aéroport → Aéroport",p_pts_plein,IF(Y2335&gt;0,IF(I2335&lt;=Y2335,p_pts_plein,IF(I2335&lt;=p_mult2*Y2335,p_pts_moyen,p_pts_r3)),IF(I2335&gt;=p_vv_min,p_pts_plein,IF(I2335&gt;=p_vv_moy,p_pts_moyen,p_pts_court))))+IF(INDEX(10_Lieux!$D:$D,U2335)=1,p_prio1,p_prio2)+IF(INDEX(10_Lieux!$D:$D,V2335)=1,p_prio1,p_prio2)+IF(K2335="Oui",p_tf,0)+p_hub*((INDEX(10_Lieux!$H:$H,U2335)="Hub")+(INDEX(10_Lieux!$H:$H,V2335)="Hub"))+IF(OR(INDEX(10_Lieux!$H:$H,U2335)="Premium",INDEX(10_Lieux!$H:$H,V2335)="Premium"),p_prem,0))</f>
        <v>70</v>
      </c>
      <c r="I2335" s="14" t="n">
        <f aca="false">ROUND(W2335*p_facteur,0)</f>
        <v>56</v>
      </c>
      <c r="J2335" s="14" t="str">
        <f aca="false">IF(X2335&lt;60,X2335&amp;" min",INT(X2335/60)&amp;" h"&amp;IF(MOD(X2335,60)=0,""," "&amp;TEXT(MOD(X2335,60),"00")))</f>
        <v>45 min</v>
      </c>
      <c r="K2335" s="14" t="str">
        <f aca="false">IF(S2335&lt;&gt;T2335,"Oui","Non")</f>
        <v>Non</v>
      </c>
      <c r="L2335" s="14" t="str">
        <f aca="false">IF(AND(INDEX(10_Lieux!$B:$B,U2335)="Ville",INDEX(10_Lieux!$B:$B,V2335)="Ville"),"/chauffeur-prive/"&amp;INDEX(10_Lieux!$E:$E,U2335)&amp;"-"&amp;INDEX(10_Lieux!$E:$E,V2335)&amp;"/","/chauffeur-prive/"&amp;INDEX(10_Lieux!$E:$E,U2335)&amp;"/"&amp;INDEX(10_Lieux!$E:$E,V2335)&amp;"/")</f>
        <v>/chauffeur-prive/saint-tropez/aeroport-toulon-hyeres/</v>
      </c>
      <c r="M2335" s="14" t="str">
        <f aca="false">IFERROR(INDEX($L:$L,MATCH(B2335&amp;"|"&amp;A2335,$Z:$Z,0)),"—")</f>
        <v>/chauffeur-prive/aeroport-toulon-hyeres/saint-tropez/</v>
      </c>
      <c r="N2335" s="14" t="str">
        <f aca="false">IF(LEN("Chauffeur privé "&amp;INDEX(10_Lieux!$J:$J,U2335)&amp;" → "&amp;INDEX(10_Lieux!$J:$J,V2335)&amp;" | 24h/24")&gt;60,"Chauffeur privé "&amp;INDEX(10_Lieux!$J:$J,U2335)&amp;" → "&amp;INDEX(10_Lieux!$J:$J,V2335),"Chauffeur privé "&amp;INDEX(10_Lieux!$J:$J,U2335)&amp;" → "&amp;INDEX(10_Lieux!$J:$J,V2335)&amp;" | 24h/24")</f>
        <v>Chauffeur privé Saint-Tropez → Aéroport Toulon-Hyères</v>
      </c>
      <c r="O2335" s="14" t="n">
        <f aca="false">LEN(N2335)</f>
        <v>53</v>
      </c>
      <c r="P2335" s="14" t="str">
        <f aca="false">"Chauffeur privé "&amp;INDEX(10_Lieux!$K:$K,U2335)&amp;" vers "&amp;INDEX(10_Lieux!$L:$L,V2335)</f>
        <v>Chauffeur privé de Saint-Tropez vers l'aéroport Toulon-Hyères</v>
      </c>
      <c r="Q2335" s="14" t="str">
        <f aca="false">"Chauffeur privé "&amp;INDEX(10_Lieux!$K:$K,U2335)&amp;" vers "&amp;INDEX(10_Lieux!$L:$L,V2335)&amp;" : env. "&amp;I2335&amp;" km, "&amp;J2335&amp;" de route. Devis personnalisé, standard 24h/24 et 7j/7."</f>
        <v>Chauffeur privé de Saint-Tropez vers l'aéroport Toulon-Hyères : env. 56 km, 45 min de route. Devis personnalisé, standard 24h/24 et 7j/7.</v>
      </c>
      <c r="R2335" s="14" t="n">
        <f aca="false">LEN(Q2335)</f>
        <v>137</v>
      </c>
      <c r="S2335" s="14" t="str">
        <f aca="false">INDEX(10_Lieux!$C:$C,U2335)</f>
        <v>France</v>
      </c>
      <c r="T2335" s="14" t="str">
        <f aca="false">INDEX(10_Lieux!$C:$C,V2335)</f>
        <v>France</v>
      </c>
      <c r="U2335" s="14" t="n">
        <f aca="false">MATCH(A2335,10_Lieux!$A:$A,0)</f>
        <v>83</v>
      </c>
      <c r="V2335" s="14" t="n">
        <f aca="false">MATCH(B2335,10_Lieux!$A:$A,0)</f>
        <v>172</v>
      </c>
      <c r="W2335" s="14" t="n">
        <f aca="false">ROUND(6371*2*ASIN(SQRT(SIN(RADIANS(INDEX(10_Lieux!$F:$F,V2335)-INDEX(10_Lieux!$F:$F,U2335))/2)^2+COS(RADIANS(INDEX(10_Lieux!$F:$F,U2335)))*COS(RADIANS(INDEX(10_Lieux!$F:$F,V2335)))*SIN(RADIANS(INDEX(10_Lieux!$G:$G,V2335)-INDEX(10_Lieux!$G:$G,U2335))/2)^2)),1)</f>
        <v>44.4</v>
      </c>
      <c r="X2335" s="14" t="n">
        <f aca="false">ROUND(I2335/IF(I2335&lt;p_seuil_vitesse,p_vit_lente,p_vit_rapide)*60/15,0)*15</f>
        <v>45</v>
      </c>
      <c r="Y2335" s="14" t="n">
        <f aca="false">MAX(IF(INDEX(10_Lieux!$B:$B,U2335)&lt;&gt;"Ville",INDEX(10_Lieux!$I:$I,U2335),0),IF(INDEX(10_Lieux!$B:$B,V2335)&lt;&gt;"Ville",INDEX(10_Lieux!$I:$I,V2335),0))</f>
        <v>250</v>
      </c>
      <c r="Z2335" s="14" t="str">
        <f aca="false">A2335&amp;"|"&amp;B2335</f>
        <v>Saint-Tropez|Toulon-Hyères</v>
      </c>
      <c r="AA2335" s="14" t="str">
        <f aca="false">IF(I2335&lt;p_local,"Local",IF(I2335&lt;p_vv_min,"Courte distance",IF(I2335&lt;p_tres_long,"Longue distance","Très longue distance")))</f>
        <v>Courte distance</v>
      </c>
    </row>
    <row r="2336" customFormat="false" ht="15" hidden="false" customHeight="true" outlineLevel="0" collapsed="false">
      <c r="A2336" s="14" t="s">
        <v>788</v>
      </c>
      <c r="B2336" s="14" t="s">
        <v>2523</v>
      </c>
      <c r="C2336" s="14" t="s">
        <v>34</v>
      </c>
      <c r="D2336" s="14" t="s">
        <v>2485</v>
      </c>
      <c r="E2336" s="14" t="s">
        <v>2530</v>
      </c>
      <c r="F2336" s="15" t="s">
        <v>41</v>
      </c>
      <c r="G2336" s="14" t="str">
        <f aca="false">IF(I2336&lt;p_local,"Local → page infra",IF(H2336&gt;=p_ph1,"Phase 1",IF(H2336&gt;=p_ph2,"Phase 2","Phase 3")))</f>
        <v>Phase 1</v>
      </c>
      <c r="H2336" s="14" t="n">
        <f aca="false">IF(I2336&lt;p_local,0,IF(C2336="Aéroport → Aéroport",p_pts_plein,IF(Y2336&gt;0,IF(I2336&lt;=Y2336,p_pts_plein,IF(I2336&lt;=p_mult2*Y2336,p_pts_moyen,p_pts_r3)),IF(I2336&gt;=p_vv_min,p_pts_plein,IF(I2336&gt;=p_vv_moy,p_pts_moyen,p_pts_court))))+IF(INDEX(10_Lieux!$D:$D,U2336)=1,p_prio1,p_prio2)+IF(INDEX(10_Lieux!$D:$D,V2336)=1,p_prio1,p_prio2)+IF(K2336="Oui",p_tf,0)+p_hub*((INDEX(10_Lieux!$H:$H,U2336)="Hub")+(INDEX(10_Lieux!$H:$H,V2336)="Hub"))+IF(OR(INDEX(10_Lieux!$H:$H,U2336)="Premium",INDEX(10_Lieux!$H:$H,V2336)="Premium"),p_prem,0))</f>
        <v>80</v>
      </c>
      <c r="I2336" s="14" t="n">
        <f aca="false">ROUND(W2336*p_facteur,0)</f>
        <v>375</v>
      </c>
      <c r="J2336" s="14" t="str">
        <f aca="false">IF(X2336&lt;60,X2336&amp;" min",INT(X2336/60)&amp;" h"&amp;IF(MOD(X2336,60)=0,""," "&amp;TEXT(MOD(X2336,60),"00")))</f>
        <v>4 h</v>
      </c>
      <c r="K2336" s="14" t="str">
        <f aca="false">IF(S2336&lt;&gt;T2336,"Oui","Non")</f>
        <v>Non</v>
      </c>
      <c r="L2336" s="14" t="str">
        <f aca="false">IF(AND(INDEX(10_Lieux!$B:$B,U2336)="Ville",INDEX(10_Lieux!$B:$B,V2336)="Ville"),"/chauffeur-prive/"&amp;INDEX(10_Lieux!$E:$E,U2336)&amp;"-"&amp;INDEX(10_Lieux!$E:$E,V2336)&amp;"/","/chauffeur-prive/"&amp;INDEX(10_Lieux!$E:$E,U2336)&amp;"/"&amp;INDEX(10_Lieux!$E:$E,V2336)&amp;"/")</f>
        <v>/chauffeur-prive/aeroport-lyon-saint-exupery/saint-tropez/</v>
      </c>
      <c r="M2336" s="14" t="str">
        <f aca="false">IFERROR(INDEX($L:$L,MATCH(B2336&amp;"|"&amp;A2336,$Z:$Z,0)),"—")</f>
        <v>/chauffeur-prive/saint-tropez/aeroport-lyon-saint-exupery/</v>
      </c>
      <c r="N2336" s="14" t="str">
        <f aca="false">IF(LEN("Chauffeur privé "&amp;INDEX(10_Lieux!$J:$J,U2336)&amp;" → "&amp;INDEX(10_Lieux!$J:$J,V2336)&amp;" | 24h/24")&gt;60,"Chauffeur privé "&amp;INDEX(10_Lieux!$J:$J,U2336)&amp;" → "&amp;INDEX(10_Lieux!$J:$J,V2336),"Chauffeur privé "&amp;INDEX(10_Lieux!$J:$J,U2336)&amp;" → "&amp;INDEX(10_Lieux!$J:$J,V2336)&amp;" | 24h/24")</f>
        <v>Chauffeur privé Aéroport Lyon-Saint-Exupéry → Saint-Tropez</v>
      </c>
      <c r="O2336" s="14" t="n">
        <f aca="false">LEN(N2336)</f>
        <v>58</v>
      </c>
      <c r="P2336" s="14" t="str">
        <f aca="false">"Chauffeur privé "&amp;INDEX(10_Lieux!$K:$K,U2336)&amp;" vers "&amp;INDEX(10_Lieux!$L:$L,V2336)</f>
        <v>Chauffeur privé de l'aéroport Lyon-Saint-Exupéry vers Saint-Tropez</v>
      </c>
      <c r="Q2336" s="14" t="str">
        <f aca="false">"Chauffeur privé "&amp;INDEX(10_Lieux!$K:$K,U2336)&amp;" vers "&amp;INDEX(10_Lieux!$L:$L,V2336)&amp;" : env. "&amp;I2336&amp;" km, "&amp;J2336&amp;" de route. Devis personnalisé, standard 24h/24 et 7j/7."</f>
        <v>Chauffeur privé de l'aéroport Lyon-Saint-Exupéry vers Saint-Tropez : env. 375 km, 4 h de route. Devis personnalisé, standard 24h/24 et 7j/7.</v>
      </c>
      <c r="R2336" s="14" t="n">
        <f aca="false">LEN(Q2336)</f>
        <v>140</v>
      </c>
      <c r="S2336" s="14" t="str">
        <f aca="false">INDEX(10_Lieux!$C:$C,U2336)</f>
        <v>France</v>
      </c>
      <c r="T2336" s="14" t="str">
        <f aca="false">INDEX(10_Lieux!$C:$C,V2336)</f>
        <v>France</v>
      </c>
      <c r="U2336" s="14" t="n">
        <f aca="false">MATCH(A2336,10_Lieux!$A:$A,0)</f>
        <v>136</v>
      </c>
      <c r="V2336" s="14" t="n">
        <f aca="false">MATCH(B2336,10_Lieux!$A:$A,0)</f>
        <v>83</v>
      </c>
      <c r="W2336" s="14" t="n">
        <f aca="false">ROUND(6371*2*ASIN(SQRT(SIN(RADIANS(INDEX(10_Lieux!$F:$F,V2336)-INDEX(10_Lieux!$F:$F,U2336))/2)^2+COS(RADIANS(INDEX(10_Lieux!$F:$F,U2336)))*COS(RADIANS(INDEX(10_Lieux!$F:$F,V2336)))*SIN(RADIANS(INDEX(10_Lieux!$G:$G,V2336)-INDEX(10_Lieux!$G:$G,U2336))/2)^2)),1)</f>
        <v>299.8</v>
      </c>
      <c r="X2336" s="14" t="n">
        <f aca="false">ROUND(I2336/IF(I2336&lt;p_seuil_vitesse,p_vit_lente,p_vit_rapide)*60/15,0)*15</f>
        <v>240</v>
      </c>
      <c r="Y2336" s="14" t="n">
        <f aca="false">MAX(IF(INDEX(10_Lieux!$B:$B,U2336)&lt;&gt;"Ville",INDEX(10_Lieux!$I:$I,U2336),0),IF(INDEX(10_Lieux!$B:$B,V2336)&lt;&gt;"Ville",INDEX(10_Lieux!$I:$I,V2336),0))</f>
        <v>500</v>
      </c>
      <c r="Z2336" s="14" t="str">
        <f aca="false">A2336&amp;"|"&amp;B2336</f>
        <v>Lyon-Saint-Exupéry|Saint-Tropez</v>
      </c>
      <c r="AA2336" s="14" t="str">
        <f aca="false">IF(I2336&lt;p_local,"Local",IF(I2336&lt;p_vv_min,"Courte distance",IF(I2336&lt;p_tres_long,"Longue distance","Très longue distance")))</f>
        <v>Longue distance</v>
      </c>
    </row>
    <row r="2337" customFormat="false" ht="15" hidden="false" customHeight="true" outlineLevel="0" collapsed="false">
      <c r="A2337" s="14" t="s">
        <v>2523</v>
      </c>
      <c r="B2337" s="14" t="s">
        <v>788</v>
      </c>
      <c r="C2337" s="14" t="s">
        <v>35</v>
      </c>
      <c r="D2337" s="14" t="s">
        <v>2485</v>
      </c>
      <c r="E2337" s="14" t="s">
        <v>2531</v>
      </c>
      <c r="F2337" s="15" t="s">
        <v>41</v>
      </c>
      <c r="G2337" s="14" t="str">
        <f aca="false">IF(I2337&lt;p_local,"Local → page infra",IF(H2337&gt;=p_ph1,"Phase 1",IF(H2337&gt;=p_ph2,"Phase 2","Phase 3")))</f>
        <v>Phase 1</v>
      </c>
      <c r="H2337" s="14" t="n">
        <f aca="false">IF(I2337&lt;p_local,0,IF(C2337="Aéroport → Aéroport",p_pts_plein,IF(Y2337&gt;0,IF(I2337&lt;=Y2337,p_pts_plein,IF(I2337&lt;=p_mult2*Y2337,p_pts_moyen,p_pts_r3)),IF(I2337&gt;=p_vv_min,p_pts_plein,IF(I2337&gt;=p_vv_moy,p_pts_moyen,p_pts_court))))+IF(INDEX(10_Lieux!$D:$D,U2337)=1,p_prio1,p_prio2)+IF(INDEX(10_Lieux!$D:$D,V2337)=1,p_prio1,p_prio2)+IF(K2337="Oui",p_tf,0)+p_hub*((INDEX(10_Lieux!$H:$H,U2337)="Hub")+(INDEX(10_Lieux!$H:$H,V2337)="Hub"))+IF(OR(INDEX(10_Lieux!$H:$H,U2337)="Premium",INDEX(10_Lieux!$H:$H,V2337)="Premium"),p_prem,0))</f>
        <v>80</v>
      </c>
      <c r="I2337" s="14" t="n">
        <f aca="false">ROUND(W2337*p_facteur,0)</f>
        <v>375</v>
      </c>
      <c r="J2337" s="14" t="str">
        <f aca="false">IF(X2337&lt;60,X2337&amp;" min",INT(X2337/60)&amp;" h"&amp;IF(MOD(X2337,60)=0,""," "&amp;TEXT(MOD(X2337,60),"00")))</f>
        <v>4 h</v>
      </c>
      <c r="K2337" s="14" t="str">
        <f aca="false">IF(S2337&lt;&gt;T2337,"Oui","Non")</f>
        <v>Non</v>
      </c>
      <c r="L2337" s="14" t="str">
        <f aca="false">IF(AND(INDEX(10_Lieux!$B:$B,U2337)="Ville",INDEX(10_Lieux!$B:$B,V2337)="Ville"),"/chauffeur-prive/"&amp;INDEX(10_Lieux!$E:$E,U2337)&amp;"-"&amp;INDEX(10_Lieux!$E:$E,V2337)&amp;"/","/chauffeur-prive/"&amp;INDEX(10_Lieux!$E:$E,U2337)&amp;"/"&amp;INDEX(10_Lieux!$E:$E,V2337)&amp;"/")</f>
        <v>/chauffeur-prive/saint-tropez/aeroport-lyon-saint-exupery/</v>
      </c>
      <c r="M2337" s="14" t="str">
        <f aca="false">IFERROR(INDEX($L:$L,MATCH(B2337&amp;"|"&amp;A2337,$Z:$Z,0)),"—")</f>
        <v>/chauffeur-prive/aeroport-lyon-saint-exupery/saint-tropez/</v>
      </c>
      <c r="N2337" s="14" t="str">
        <f aca="false">IF(LEN("Chauffeur privé "&amp;INDEX(10_Lieux!$J:$J,U2337)&amp;" → "&amp;INDEX(10_Lieux!$J:$J,V2337)&amp;" | 24h/24")&gt;60,"Chauffeur privé "&amp;INDEX(10_Lieux!$J:$J,U2337)&amp;" → "&amp;INDEX(10_Lieux!$J:$J,V2337),"Chauffeur privé "&amp;INDEX(10_Lieux!$J:$J,U2337)&amp;" → "&amp;INDEX(10_Lieux!$J:$J,V2337)&amp;" | 24h/24")</f>
        <v>Chauffeur privé Saint-Tropez → Aéroport Lyon-Saint-Exupéry</v>
      </c>
      <c r="O2337" s="14" t="n">
        <f aca="false">LEN(N2337)</f>
        <v>58</v>
      </c>
      <c r="P2337" s="14" t="str">
        <f aca="false">"Chauffeur privé "&amp;INDEX(10_Lieux!$K:$K,U2337)&amp;" vers "&amp;INDEX(10_Lieux!$L:$L,V2337)</f>
        <v>Chauffeur privé de Saint-Tropez vers l'aéroport Lyon-Saint-Exupéry</v>
      </c>
      <c r="Q2337" s="14" t="str">
        <f aca="false">"Chauffeur privé "&amp;INDEX(10_Lieux!$K:$K,U2337)&amp;" vers "&amp;INDEX(10_Lieux!$L:$L,V2337)&amp;" : env. "&amp;I2337&amp;" km, "&amp;J2337&amp;" de route. Devis personnalisé, standard 24h/24 et 7j/7."</f>
        <v>Chauffeur privé de Saint-Tropez vers l'aéroport Lyon-Saint-Exupéry : env. 375 km, 4 h de route. Devis personnalisé, standard 24h/24 et 7j/7.</v>
      </c>
      <c r="R2337" s="14" t="n">
        <f aca="false">LEN(Q2337)</f>
        <v>140</v>
      </c>
      <c r="S2337" s="14" t="str">
        <f aca="false">INDEX(10_Lieux!$C:$C,U2337)</f>
        <v>France</v>
      </c>
      <c r="T2337" s="14" t="str">
        <f aca="false">INDEX(10_Lieux!$C:$C,V2337)</f>
        <v>France</v>
      </c>
      <c r="U2337" s="14" t="n">
        <f aca="false">MATCH(A2337,10_Lieux!$A:$A,0)</f>
        <v>83</v>
      </c>
      <c r="V2337" s="14" t="n">
        <f aca="false">MATCH(B2337,10_Lieux!$A:$A,0)</f>
        <v>136</v>
      </c>
      <c r="W2337" s="14" t="n">
        <f aca="false">ROUND(6371*2*ASIN(SQRT(SIN(RADIANS(INDEX(10_Lieux!$F:$F,V2337)-INDEX(10_Lieux!$F:$F,U2337))/2)^2+COS(RADIANS(INDEX(10_Lieux!$F:$F,U2337)))*COS(RADIANS(INDEX(10_Lieux!$F:$F,V2337)))*SIN(RADIANS(INDEX(10_Lieux!$G:$G,V2337)-INDEX(10_Lieux!$G:$G,U2337))/2)^2)),1)</f>
        <v>299.8</v>
      </c>
      <c r="X2337" s="14" t="n">
        <f aca="false">ROUND(I2337/IF(I2337&lt;p_seuil_vitesse,p_vit_lente,p_vit_rapide)*60/15,0)*15</f>
        <v>240</v>
      </c>
      <c r="Y2337" s="14" t="n">
        <f aca="false">MAX(IF(INDEX(10_Lieux!$B:$B,U2337)&lt;&gt;"Ville",INDEX(10_Lieux!$I:$I,U2337),0),IF(INDEX(10_Lieux!$B:$B,V2337)&lt;&gt;"Ville",INDEX(10_Lieux!$I:$I,V2337),0))</f>
        <v>500</v>
      </c>
      <c r="Z2337" s="14" t="str">
        <f aca="false">A2337&amp;"|"&amp;B2337</f>
        <v>Saint-Tropez|Lyon-Saint-Exupéry</v>
      </c>
      <c r="AA2337" s="14" t="str">
        <f aca="false">IF(I2337&lt;p_local,"Local",IF(I2337&lt;p_vv_min,"Courte distance",IF(I2337&lt;p_tres_long,"Longue distance","Très longue distance")))</f>
        <v>Longue distance</v>
      </c>
    </row>
    <row r="2338" customFormat="false" ht="15" hidden="false" customHeight="true" outlineLevel="0" collapsed="false">
      <c r="A2338" s="14" t="s">
        <v>2164</v>
      </c>
      <c r="B2338" s="14" t="s">
        <v>2523</v>
      </c>
      <c r="C2338" s="14" t="s">
        <v>34</v>
      </c>
      <c r="D2338" s="14" t="s">
        <v>2485</v>
      </c>
      <c r="E2338" s="14" t="s">
        <v>2532</v>
      </c>
      <c r="F2338" s="15" t="s">
        <v>41</v>
      </c>
      <c r="G2338" s="14" t="str">
        <f aca="false">IF(I2338&lt;p_local,"Local → page infra",IF(H2338&gt;=p_ph1,"Phase 1",IF(H2338&gt;=p_ph2,"Phase 2","Phase 3")))</f>
        <v>Phase 1</v>
      </c>
      <c r="H2338" s="14" t="n">
        <f aca="false">IF(I2338&lt;p_local,0,IF(C2338="Aéroport → Aéroport",p_pts_plein,IF(Y2338&gt;0,IF(I2338&lt;=Y2338,p_pts_plein,IF(I2338&lt;=p_mult2*Y2338,p_pts_moyen,p_pts_r3)),IF(I2338&gt;=p_vv_min,p_pts_plein,IF(I2338&gt;=p_vv_moy,p_pts_moyen,p_pts_court))))+IF(INDEX(10_Lieux!$D:$D,U2338)=1,p_prio1,p_prio2)+IF(INDEX(10_Lieux!$D:$D,V2338)=1,p_prio1,p_prio2)+IF(K2338="Oui",p_tf,0)+p_hub*((INDEX(10_Lieux!$H:$H,U2338)="Hub")+(INDEX(10_Lieux!$H:$H,V2338)="Hub"))+IF(OR(INDEX(10_Lieux!$H:$H,U2338)="Premium",INDEX(10_Lieux!$H:$H,V2338)="Premium"),p_prem,0))</f>
        <v>90</v>
      </c>
      <c r="I2338" s="14" t="n">
        <f aca="false">ROUND(W2338*p_facteur,0)</f>
        <v>416</v>
      </c>
      <c r="J2338" s="14" t="str">
        <f aca="false">IF(X2338&lt;60,X2338&amp;" min",INT(X2338/60)&amp;" h"&amp;IF(MOD(X2338,60)=0,""," "&amp;TEXT(MOD(X2338,60),"00")))</f>
        <v>4 h 30</v>
      </c>
      <c r="K2338" s="14" t="str">
        <f aca="false">IF(S2338&lt;&gt;T2338,"Oui","Non")</f>
        <v>Oui</v>
      </c>
      <c r="L2338" s="14" t="str">
        <f aca="false">IF(AND(INDEX(10_Lieux!$B:$B,U2338)="Ville",INDEX(10_Lieux!$B:$B,V2338)="Ville"),"/chauffeur-prive/"&amp;INDEX(10_Lieux!$E:$E,U2338)&amp;"-"&amp;INDEX(10_Lieux!$E:$E,V2338)&amp;"/","/chauffeur-prive/"&amp;INDEX(10_Lieux!$E:$E,U2338)&amp;"/"&amp;INDEX(10_Lieux!$E:$E,V2338)&amp;"/")</f>
        <v>/chauffeur-prive/aeroport-geneve/saint-tropez/</v>
      </c>
      <c r="M2338" s="14" t="str">
        <f aca="false">IFERROR(INDEX($L:$L,MATCH(B2338&amp;"|"&amp;A2338,$Z:$Z,0)),"—")</f>
        <v>/chauffeur-prive/saint-tropez/aeroport-geneve/</v>
      </c>
      <c r="N2338" s="14" t="str">
        <f aca="false">IF(LEN("Chauffeur privé "&amp;INDEX(10_Lieux!$J:$J,U2338)&amp;" → "&amp;INDEX(10_Lieux!$J:$J,V2338)&amp;" | 24h/24")&gt;60,"Chauffeur privé "&amp;INDEX(10_Lieux!$J:$J,U2338)&amp;" → "&amp;INDEX(10_Lieux!$J:$J,V2338),"Chauffeur privé "&amp;INDEX(10_Lieux!$J:$J,U2338)&amp;" → "&amp;INDEX(10_Lieux!$J:$J,V2338)&amp;" | 24h/24")</f>
        <v>Chauffeur privé Aéroport de Genève → Saint-Tropez | 24h/24</v>
      </c>
      <c r="O2338" s="14" t="n">
        <f aca="false">LEN(N2338)</f>
        <v>58</v>
      </c>
      <c r="P2338" s="14" t="str">
        <f aca="false">"Chauffeur privé "&amp;INDEX(10_Lieux!$K:$K,U2338)&amp;" vers "&amp;INDEX(10_Lieux!$L:$L,V2338)</f>
        <v>Chauffeur privé de l'aéroport de Genève vers Saint-Tropez</v>
      </c>
      <c r="Q2338" s="14" t="str">
        <f aca="false">"Chauffeur privé "&amp;INDEX(10_Lieux!$K:$K,U2338)&amp;" vers "&amp;INDEX(10_Lieux!$L:$L,V2338)&amp;" : env. "&amp;I2338&amp;" km, "&amp;J2338&amp;" de route. Devis personnalisé, standard 24h/24 et 7j/7."</f>
        <v>Chauffeur privé de l'aéroport de Genève vers Saint-Tropez : env. 416 km, 4 h 30 de route. Devis personnalisé, standard 24h/24 et 7j/7.</v>
      </c>
      <c r="R2338" s="14" t="n">
        <f aca="false">LEN(Q2338)</f>
        <v>134</v>
      </c>
      <c r="S2338" s="14" t="str">
        <f aca="false">INDEX(10_Lieux!$C:$C,U2338)</f>
        <v>Suisse</v>
      </c>
      <c r="T2338" s="14" t="str">
        <f aca="false">INDEX(10_Lieux!$C:$C,V2338)</f>
        <v>France</v>
      </c>
      <c r="U2338" s="14" t="n">
        <f aca="false">MATCH(A2338,10_Lieux!$A:$A,0)</f>
        <v>182</v>
      </c>
      <c r="V2338" s="14" t="n">
        <f aca="false">MATCH(B2338,10_Lieux!$A:$A,0)</f>
        <v>83</v>
      </c>
      <c r="W2338" s="14" t="n">
        <f aca="false">ROUND(6371*2*ASIN(SQRT(SIN(RADIANS(INDEX(10_Lieux!$F:$F,V2338)-INDEX(10_Lieux!$F:$F,U2338))/2)^2+COS(RADIANS(INDEX(10_Lieux!$F:$F,U2338)))*COS(RADIANS(INDEX(10_Lieux!$F:$F,V2338)))*SIN(RADIANS(INDEX(10_Lieux!$G:$G,V2338)-INDEX(10_Lieux!$G:$G,U2338))/2)^2)),1)</f>
        <v>332.7</v>
      </c>
      <c r="X2338" s="14" t="n">
        <f aca="false">ROUND(I2338/IF(I2338&lt;p_seuil_vitesse,p_vit_lente,p_vit_rapide)*60/15,0)*15</f>
        <v>270</v>
      </c>
      <c r="Y2338" s="14" t="n">
        <f aca="false">MAX(IF(INDEX(10_Lieux!$B:$B,U2338)&lt;&gt;"Ville",INDEX(10_Lieux!$I:$I,U2338),0),IF(INDEX(10_Lieux!$B:$B,V2338)&lt;&gt;"Ville",INDEX(10_Lieux!$I:$I,V2338),0))</f>
        <v>500</v>
      </c>
      <c r="Z2338" s="14" t="str">
        <f aca="false">A2338&amp;"|"&amp;B2338</f>
        <v>Genève Aéroport|Saint-Tropez</v>
      </c>
      <c r="AA2338" s="14" t="str">
        <f aca="false">IF(I2338&lt;p_local,"Local",IF(I2338&lt;p_vv_min,"Courte distance",IF(I2338&lt;p_tres_long,"Longue distance","Très longue distance")))</f>
        <v>Longue distance</v>
      </c>
    </row>
    <row r="2339" customFormat="false" ht="15" hidden="false" customHeight="true" outlineLevel="0" collapsed="false">
      <c r="A2339" s="14" t="s">
        <v>2523</v>
      </c>
      <c r="B2339" s="14" t="s">
        <v>2164</v>
      </c>
      <c r="C2339" s="14" t="s">
        <v>35</v>
      </c>
      <c r="D2339" s="14" t="s">
        <v>2485</v>
      </c>
      <c r="E2339" s="14" t="s">
        <v>2533</v>
      </c>
      <c r="F2339" s="15" t="s">
        <v>41</v>
      </c>
      <c r="G2339" s="14" t="str">
        <f aca="false">IF(I2339&lt;p_local,"Local → page infra",IF(H2339&gt;=p_ph1,"Phase 1",IF(H2339&gt;=p_ph2,"Phase 2","Phase 3")))</f>
        <v>Phase 1</v>
      </c>
      <c r="H2339" s="14" t="n">
        <f aca="false">IF(I2339&lt;p_local,0,IF(C2339="Aéroport → Aéroport",p_pts_plein,IF(Y2339&gt;0,IF(I2339&lt;=Y2339,p_pts_plein,IF(I2339&lt;=p_mult2*Y2339,p_pts_moyen,p_pts_r3)),IF(I2339&gt;=p_vv_min,p_pts_plein,IF(I2339&gt;=p_vv_moy,p_pts_moyen,p_pts_court))))+IF(INDEX(10_Lieux!$D:$D,U2339)=1,p_prio1,p_prio2)+IF(INDEX(10_Lieux!$D:$D,V2339)=1,p_prio1,p_prio2)+IF(K2339="Oui",p_tf,0)+p_hub*((INDEX(10_Lieux!$H:$H,U2339)="Hub")+(INDEX(10_Lieux!$H:$H,V2339)="Hub"))+IF(OR(INDEX(10_Lieux!$H:$H,U2339)="Premium",INDEX(10_Lieux!$H:$H,V2339)="Premium"),p_prem,0))</f>
        <v>90</v>
      </c>
      <c r="I2339" s="14" t="n">
        <f aca="false">ROUND(W2339*p_facteur,0)</f>
        <v>416</v>
      </c>
      <c r="J2339" s="14" t="str">
        <f aca="false">IF(X2339&lt;60,X2339&amp;" min",INT(X2339/60)&amp;" h"&amp;IF(MOD(X2339,60)=0,""," "&amp;TEXT(MOD(X2339,60),"00")))</f>
        <v>4 h 30</v>
      </c>
      <c r="K2339" s="14" t="str">
        <f aca="false">IF(S2339&lt;&gt;T2339,"Oui","Non")</f>
        <v>Oui</v>
      </c>
      <c r="L2339" s="14" t="str">
        <f aca="false">IF(AND(INDEX(10_Lieux!$B:$B,U2339)="Ville",INDEX(10_Lieux!$B:$B,V2339)="Ville"),"/chauffeur-prive/"&amp;INDEX(10_Lieux!$E:$E,U2339)&amp;"-"&amp;INDEX(10_Lieux!$E:$E,V2339)&amp;"/","/chauffeur-prive/"&amp;INDEX(10_Lieux!$E:$E,U2339)&amp;"/"&amp;INDEX(10_Lieux!$E:$E,V2339)&amp;"/")</f>
        <v>/chauffeur-prive/saint-tropez/aeroport-geneve/</v>
      </c>
      <c r="M2339" s="14" t="str">
        <f aca="false">IFERROR(INDEX($L:$L,MATCH(B2339&amp;"|"&amp;A2339,$Z:$Z,0)),"—")</f>
        <v>/chauffeur-prive/aeroport-geneve/saint-tropez/</v>
      </c>
      <c r="N2339" s="14" t="str">
        <f aca="false">IF(LEN("Chauffeur privé "&amp;INDEX(10_Lieux!$J:$J,U2339)&amp;" → "&amp;INDEX(10_Lieux!$J:$J,V2339)&amp;" | 24h/24")&gt;60,"Chauffeur privé "&amp;INDEX(10_Lieux!$J:$J,U2339)&amp;" → "&amp;INDEX(10_Lieux!$J:$J,V2339),"Chauffeur privé "&amp;INDEX(10_Lieux!$J:$J,U2339)&amp;" → "&amp;INDEX(10_Lieux!$J:$J,V2339)&amp;" | 24h/24")</f>
        <v>Chauffeur privé Saint-Tropez → Aéroport de Genève | 24h/24</v>
      </c>
      <c r="O2339" s="14" t="n">
        <f aca="false">LEN(N2339)</f>
        <v>58</v>
      </c>
      <c r="P2339" s="14" t="str">
        <f aca="false">"Chauffeur privé "&amp;INDEX(10_Lieux!$K:$K,U2339)&amp;" vers "&amp;INDEX(10_Lieux!$L:$L,V2339)</f>
        <v>Chauffeur privé de Saint-Tropez vers l'aéroport de Genève</v>
      </c>
      <c r="Q2339" s="14" t="str">
        <f aca="false">"Chauffeur privé "&amp;INDEX(10_Lieux!$K:$K,U2339)&amp;" vers "&amp;INDEX(10_Lieux!$L:$L,V2339)&amp;" : env. "&amp;I2339&amp;" km, "&amp;J2339&amp;" de route. Devis personnalisé, standard 24h/24 et 7j/7."</f>
        <v>Chauffeur privé de Saint-Tropez vers l'aéroport de Genève : env. 416 km, 4 h 30 de route. Devis personnalisé, standard 24h/24 et 7j/7.</v>
      </c>
      <c r="R2339" s="14" t="n">
        <f aca="false">LEN(Q2339)</f>
        <v>134</v>
      </c>
      <c r="S2339" s="14" t="str">
        <f aca="false">INDEX(10_Lieux!$C:$C,U2339)</f>
        <v>France</v>
      </c>
      <c r="T2339" s="14" t="str">
        <f aca="false">INDEX(10_Lieux!$C:$C,V2339)</f>
        <v>Suisse</v>
      </c>
      <c r="U2339" s="14" t="n">
        <f aca="false">MATCH(A2339,10_Lieux!$A:$A,0)</f>
        <v>83</v>
      </c>
      <c r="V2339" s="14" t="n">
        <f aca="false">MATCH(B2339,10_Lieux!$A:$A,0)</f>
        <v>182</v>
      </c>
      <c r="W2339" s="14" t="n">
        <f aca="false">ROUND(6371*2*ASIN(SQRT(SIN(RADIANS(INDEX(10_Lieux!$F:$F,V2339)-INDEX(10_Lieux!$F:$F,U2339))/2)^2+COS(RADIANS(INDEX(10_Lieux!$F:$F,U2339)))*COS(RADIANS(INDEX(10_Lieux!$F:$F,V2339)))*SIN(RADIANS(INDEX(10_Lieux!$G:$G,V2339)-INDEX(10_Lieux!$G:$G,U2339))/2)^2)),1)</f>
        <v>332.7</v>
      </c>
      <c r="X2339" s="14" t="n">
        <f aca="false">ROUND(I2339/IF(I2339&lt;p_seuil_vitesse,p_vit_lente,p_vit_rapide)*60/15,0)*15</f>
        <v>270</v>
      </c>
      <c r="Y2339" s="14" t="n">
        <f aca="false">MAX(IF(INDEX(10_Lieux!$B:$B,U2339)&lt;&gt;"Ville",INDEX(10_Lieux!$I:$I,U2339),0),IF(INDEX(10_Lieux!$B:$B,V2339)&lt;&gt;"Ville",INDEX(10_Lieux!$I:$I,V2339),0))</f>
        <v>500</v>
      </c>
      <c r="Z2339" s="14" t="str">
        <f aca="false">A2339&amp;"|"&amp;B2339</f>
        <v>Saint-Tropez|Genève Aéroport</v>
      </c>
      <c r="AA2339" s="14" t="str">
        <f aca="false">IF(I2339&lt;p_local,"Local",IF(I2339&lt;p_vv_min,"Courte distance",IF(I2339&lt;p_tres_long,"Longue distance","Très longue distance")))</f>
        <v>Longue distance</v>
      </c>
    </row>
    <row r="2340" customFormat="false" ht="15" hidden="false" customHeight="true" outlineLevel="0" collapsed="false">
      <c r="A2340" s="14" t="s">
        <v>122</v>
      </c>
      <c r="B2340" s="14" t="s">
        <v>2523</v>
      </c>
      <c r="C2340" s="14" t="s">
        <v>33</v>
      </c>
      <c r="D2340" s="14" t="s">
        <v>2485</v>
      </c>
      <c r="E2340" s="14" t="s">
        <v>2534</v>
      </c>
      <c r="F2340" s="15" t="s">
        <v>41</v>
      </c>
      <c r="G2340" s="14" t="str">
        <f aca="false">IF(I2340&lt;p_local,"Local → page infra",IF(H2340&gt;=p_ph1,"Phase 1",IF(H2340&gt;=p_ph2,"Phase 2","Phase 3")))</f>
        <v>Phase 1</v>
      </c>
      <c r="H2340" s="14" t="n">
        <f aca="false">IF(I2340&lt;p_local,0,IF(C2340="Aéroport → Aéroport",p_pts_plein,IF(Y2340&gt;0,IF(I2340&lt;=Y2340,p_pts_plein,IF(I2340&lt;=p_mult2*Y2340,p_pts_moyen,p_pts_r3)),IF(I2340&gt;=p_vv_min,p_pts_plein,IF(I2340&gt;=p_vv_moy,p_pts_moyen,p_pts_court))))+IF(INDEX(10_Lieux!$D:$D,U2340)=1,p_prio1,p_prio2)+IF(INDEX(10_Lieux!$D:$D,V2340)=1,p_prio1,p_prio2)+IF(K2340="Oui",p_tf,0)+p_hub*((INDEX(10_Lieux!$H:$H,U2340)="Hub")+(INDEX(10_Lieux!$H:$H,V2340)="Hub"))+IF(OR(INDEX(10_Lieux!$H:$H,U2340)="Premium",INDEX(10_Lieux!$H:$H,V2340)="Premium"),p_prem,0))</f>
        <v>80</v>
      </c>
      <c r="I2340" s="14" t="n">
        <f aca="false">ROUND(W2340*p_facteur,0)</f>
        <v>880</v>
      </c>
      <c r="J2340" s="14" t="str">
        <f aca="false">IF(X2340&lt;60,X2340&amp;" min",INT(X2340/60)&amp;" h"&amp;IF(MOD(X2340,60)=0,""," "&amp;TEXT(MOD(X2340,60),"00")))</f>
        <v>9 h 15</v>
      </c>
      <c r="K2340" s="14" t="str">
        <f aca="false">IF(S2340&lt;&gt;T2340,"Oui","Non")</f>
        <v>Non</v>
      </c>
      <c r="L2340" s="14" t="str">
        <f aca="false">IF(AND(INDEX(10_Lieux!$B:$B,U2340)="Ville",INDEX(10_Lieux!$B:$B,V2340)="Ville"),"/chauffeur-prive/"&amp;INDEX(10_Lieux!$E:$E,U2340)&amp;"-"&amp;INDEX(10_Lieux!$E:$E,V2340)&amp;"/","/chauffeur-prive/"&amp;INDEX(10_Lieux!$E:$E,U2340)&amp;"/"&amp;INDEX(10_Lieux!$E:$E,V2340)&amp;"/")</f>
        <v>/chauffeur-prive/paris-saint-tropez/</v>
      </c>
      <c r="M2340" s="14" t="str">
        <f aca="false">IFERROR(INDEX($L:$L,MATCH(B2340&amp;"|"&amp;A2340,$Z:$Z,0)),"—")</f>
        <v>/chauffeur-prive/saint-tropez-paris/</v>
      </c>
      <c r="N2340" s="14" t="str">
        <f aca="false">IF(LEN("Chauffeur privé "&amp;INDEX(10_Lieux!$J:$J,U2340)&amp;" → "&amp;INDEX(10_Lieux!$J:$J,V2340)&amp;" | 24h/24")&gt;60,"Chauffeur privé "&amp;INDEX(10_Lieux!$J:$J,U2340)&amp;" → "&amp;INDEX(10_Lieux!$J:$J,V2340),"Chauffeur privé "&amp;INDEX(10_Lieux!$J:$J,U2340)&amp;" → "&amp;INDEX(10_Lieux!$J:$J,V2340)&amp;" | 24h/24")</f>
        <v>Chauffeur privé Paris → Saint-Tropez | 24h/24</v>
      </c>
      <c r="O2340" s="14" t="n">
        <f aca="false">LEN(N2340)</f>
        <v>45</v>
      </c>
      <c r="P2340" s="14" t="str">
        <f aca="false">"Chauffeur privé "&amp;INDEX(10_Lieux!$K:$K,U2340)&amp;" vers "&amp;INDEX(10_Lieux!$L:$L,V2340)</f>
        <v>Chauffeur privé de Paris vers Saint-Tropez</v>
      </c>
      <c r="Q2340" s="14" t="str">
        <f aca="false">"Chauffeur privé "&amp;INDEX(10_Lieux!$K:$K,U2340)&amp;" vers "&amp;INDEX(10_Lieux!$L:$L,V2340)&amp;" : env. "&amp;I2340&amp;" km, "&amp;J2340&amp;" de route. Devis personnalisé, standard 24h/24 et 7j/7."</f>
        <v>Chauffeur privé de Paris vers Saint-Tropez : env. 880 km, 9 h 15 de route. Devis personnalisé, standard 24h/24 et 7j/7.</v>
      </c>
      <c r="R2340" s="14" t="n">
        <f aca="false">LEN(Q2340)</f>
        <v>119</v>
      </c>
      <c r="S2340" s="14" t="str">
        <f aca="false">INDEX(10_Lieux!$C:$C,U2340)</f>
        <v>France</v>
      </c>
      <c r="T2340" s="14" t="str">
        <f aca="false">INDEX(10_Lieux!$C:$C,V2340)</f>
        <v>France</v>
      </c>
      <c r="U2340" s="14" t="n">
        <f aca="false">MATCH(A2340,10_Lieux!$A:$A,0)</f>
        <v>2</v>
      </c>
      <c r="V2340" s="14" t="n">
        <f aca="false">MATCH(B2340,10_Lieux!$A:$A,0)</f>
        <v>83</v>
      </c>
      <c r="W2340" s="14" t="n">
        <f aca="false">ROUND(6371*2*ASIN(SQRT(SIN(RADIANS(INDEX(10_Lieux!$F:$F,V2340)-INDEX(10_Lieux!$F:$F,U2340))/2)^2+COS(RADIANS(INDEX(10_Lieux!$F:$F,U2340)))*COS(RADIANS(INDEX(10_Lieux!$F:$F,V2340)))*SIN(RADIANS(INDEX(10_Lieux!$G:$G,V2340)-INDEX(10_Lieux!$G:$G,U2340))/2)^2)),1)</f>
        <v>703.6</v>
      </c>
      <c r="X2340" s="14" t="n">
        <f aca="false">ROUND(I2340/IF(I2340&lt;p_seuil_vitesse,p_vit_lente,p_vit_rapide)*60/15,0)*15</f>
        <v>555</v>
      </c>
      <c r="Y2340" s="14" t="n">
        <f aca="false">MAX(IF(INDEX(10_Lieux!$B:$B,U2340)&lt;&gt;"Ville",INDEX(10_Lieux!$I:$I,U2340),0),IF(INDEX(10_Lieux!$B:$B,V2340)&lt;&gt;"Ville",INDEX(10_Lieux!$I:$I,V2340),0))</f>
        <v>0</v>
      </c>
      <c r="Z2340" s="14" t="str">
        <f aca="false">A2340&amp;"|"&amp;B2340</f>
        <v>Paris|Saint-Tropez</v>
      </c>
      <c r="AA2340" s="14" t="str">
        <f aca="false">IF(I2340&lt;p_local,"Local",IF(I2340&lt;p_vv_min,"Courte distance",IF(I2340&lt;p_tres_long,"Longue distance","Très longue distance")))</f>
        <v>Très longue distance</v>
      </c>
    </row>
    <row r="2341" customFormat="false" ht="15" hidden="false" customHeight="true" outlineLevel="0" collapsed="false">
      <c r="A2341" s="14" t="s">
        <v>2523</v>
      </c>
      <c r="B2341" s="14" t="s">
        <v>122</v>
      </c>
      <c r="C2341" s="14" t="s">
        <v>33</v>
      </c>
      <c r="D2341" s="14" t="s">
        <v>2485</v>
      </c>
      <c r="E2341" s="14" t="s">
        <v>2535</v>
      </c>
      <c r="F2341" s="15" t="s">
        <v>41</v>
      </c>
      <c r="G2341" s="14" t="str">
        <f aca="false">IF(I2341&lt;p_local,"Local → page infra",IF(H2341&gt;=p_ph1,"Phase 1",IF(H2341&gt;=p_ph2,"Phase 2","Phase 3")))</f>
        <v>Phase 1</v>
      </c>
      <c r="H2341" s="14" t="n">
        <f aca="false">IF(I2341&lt;p_local,0,IF(C2341="Aéroport → Aéroport",p_pts_plein,IF(Y2341&gt;0,IF(I2341&lt;=Y2341,p_pts_plein,IF(I2341&lt;=p_mult2*Y2341,p_pts_moyen,p_pts_r3)),IF(I2341&gt;=p_vv_min,p_pts_plein,IF(I2341&gt;=p_vv_moy,p_pts_moyen,p_pts_court))))+IF(INDEX(10_Lieux!$D:$D,U2341)=1,p_prio1,p_prio2)+IF(INDEX(10_Lieux!$D:$D,V2341)=1,p_prio1,p_prio2)+IF(K2341="Oui",p_tf,0)+p_hub*((INDEX(10_Lieux!$H:$H,U2341)="Hub")+(INDEX(10_Lieux!$H:$H,V2341)="Hub"))+IF(OR(INDEX(10_Lieux!$H:$H,U2341)="Premium",INDEX(10_Lieux!$H:$H,V2341)="Premium"),p_prem,0))</f>
        <v>80</v>
      </c>
      <c r="I2341" s="14" t="n">
        <f aca="false">ROUND(W2341*p_facteur,0)</f>
        <v>880</v>
      </c>
      <c r="J2341" s="14" t="str">
        <f aca="false">IF(X2341&lt;60,X2341&amp;" min",INT(X2341/60)&amp;" h"&amp;IF(MOD(X2341,60)=0,""," "&amp;TEXT(MOD(X2341,60),"00")))</f>
        <v>9 h 15</v>
      </c>
      <c r="K2341" s="14" t="str">
        <f aca="false">IF(S2341&lt;&gt;T2341,"Oui","Non")</f>
        <v>Non</v>
      </c>
      <c r="L2341" s="14" t="str">
        <f aca="false">IF(AND(INDEX(10_Lieux!$B:$B,U2341)="Ville",INDEX(10_Lieux!$B:$B,V2341)="Ville"),"/chauffeur-prive/"&amp;INDEX(10_Lieux!$E:$E,U2341)&amp;"-"&amp;INDEX(10_Lieux!$E:$E,V2341)&amp;"/","/chauffeur-prive/"&amp;INDEX(10_Lieux!$E:$E,U2341)&amp;"/"&amp;INDEX(10_Lieux!$E:$E,V2341)&amp;"/")</f>
        <v>/chauffeur-prive/saint-tropez-paris/</v>
      </c>
      <c r="M2341" s="14" t="str">
        <f aca="false">IFERROR(INDEX($L:$L,MATCH(B2341&amp;"|"&amp;A2341,$Z:$Z,0)),"—")</f>
        <v>/chauffeur-prive/paris-saint-tropez/</v>
      </c>
      <c r="N2341" s="14" t="str">
        <f aca="false">IF(LEN("Chauffeur privé "&amp;INDEX(10_Lieux!$J:$J,U2341)&amp;" → "&amp;INDEX(10_Lieux!$J:$J,V2341)&amp;" | 24h/24")&gt;60,"Chauffeur privé "&amp;INDEX(10_Lieux!$J:$J,U2341)&amp;" → "&amp;INDEX(10_Lieux!$J:$J,V2341),"Chauffeur privé "&amp;INDEX(10_Lieux!$J:$J,U2341)&amp;" → "&amp;INDEX(10_Lieux!$J:$J,V2341)&amp;" | 24h/24")</f>
        <v>Chauffeur privé Saint-Tropez → Paris | 24h/24</v>
      </c>
      <c r="O2341" s="14" t="n">
        <f aca="false">LEN(N2341)</f>
        <v>45</v>
      </c>
      <c r="P2341" s="14" t="str">
        <f aca="false">"Chauffeur privé "&amp;INDEX(10_Lieux!$K:$K,U2341)&amp;" vers "&amp;INDEX(10_Lieux!$L:$L,V2341)</f>
        <v>Chauffeur privé de Saint-Tropez vers Paris</v>
      </c>
      <c r="Q2341" s="14" t="str">
        <f aca="false">"Chauffeur privé "&amp;INDEX(10_Lieux!$K:$K,U2341)&amp;" vers "&amp;INDEX(10_Lieux!$L:$L,V2341)&amp;" : env. "&amp;I2341&amp;" km, "&amp;J2341&amp;" de route. Devis personnalisé, standard 24h/24 et 7j/7."</f>
        <v>Chauffeur privé de Saint-Tropez vers Paris : env. 880 km, 9 h 15 de route. Devis personnalisé, standard 24h/24 et 7j/7.</v>
      </c>
      <c r="R2341" s="14" t="n">
        <f aca="false">LEN(Q2341)</f>
        <v>119</v>
      </c>
      <c r="S2341" s="14" t="str">
        <f aca="false">INDEX(10_Lieux!$C:$C,U2341)</f>
        <v>France</v>
      </c>
      <c r="T2341" s="14" t="str">
        <f aca="false">INDEX(10_Lieux!$C:$C,V2341)</f>
        <v>France</v>
      </c>
      <c r="U2341" s="14" t="n">
        <f aca="false">MATCH(A2341,10_Lieux!$A:$A,0)</f>
        <v>83</v>
      </c>
      <c r="V2341" s="14" t="n">
        <f aca="false">MATCH(B2341,10_Lieux!$A:$A,0)</f>
        <v>2</v>
      </c>
      <c r="W2341" s="14" t="n">
        <f aca="false">ROUND(6371*2*ASIN(SQRT(SIN(RADIANS(INDEX(10_Lieux!$F:$F,V2341)-INDEX(10_Lieux!$F:$F,U2341))/2)^2+COS(RADIANS(INDEX(10_Lieux!$F:$F,U2341)))*COS(RADIANS(INDEX(10_Lieux!$F:$F,V2341)))*SIN(RADIANS(INDEX(10_Lieux!$G:$G,V2341)-INDEX(10_Lieux!$G:$G,U2341))/2)^2)),1)</f>
        <v>703.6</v>
      </c>
      <c r="X2341" s="14" t="n">
        <f aca="false">ROUND(I2341/IF(I2341&lt;p_seuil_vitesse,p_vit_lente,p_vit_rapide)*60/15,0)*15</f>
        <v>555</v>
      </c>
      <c r="Y2341" s="14" t="n">
        <f aca="false">MAX(IF(INDEX(10_Lieux!$B:$B,U2341)&lt;&gt;"Ville",INDEX(10_Lieux!$I:$I,U2341),0),IF(INDEX(10_Lieux!$B:$B,V2341)&lt;&gt;"Ville",INDEX(10_Lieux!$I:$I,V2341),0))</f>
        <v>0</v>
      </c>
      <c r="Z2341" s="14" t="str">
        <f aca="false">A2341&amp;"|"&amp;B2341</f>
        <v>Saint-Tropez|Paris</v>
      </c>
      <c r="AA2341" s="14" t="str">
        <f aca="false">IF(I2341&lt;p_local,"Local",IF(I2341&lt;p_vv_min,"Courte distance",IF(I2341&lt;p_tres_long,"Longue distance","Très longue distance")))</f>
        <v>Très longue distance</v>
      </c>
    </row>
    <row r="2342" customFormat="false" ht="15" hidden="false" customHeight="true" outlineLevel="0" collapsed="false">
      <c r="A2342" s="14" t="s">
        <v>123</v>
      </c>
      <c r="B2342" s="14" t="s">
        <v>2523</v>
      </c>
      <c r="C2342" s="14" t="s">
        <v>33</v>
      </c>
      <c r="D2342" s="14" t="s">
        <v>2485</v>
      </c>
      <c r="E2342" s="14" t="s">
        <v>2536</v>
      </c>
      <c r="F2342" s="15" t="s">
        <v>41</v>
      </c>
      <c r="G2342" s="14" t="str">
        <f aca="false">IF(I2342&lt;p_local,"Local → page infra",IF(H2342&gt;=p_ph1,"Phase 1",IF(H2342&gt;=p_ph2,"Phase 2","Phase 3")))</f>
        <v>Phase 1</v>
      </c>
      <c r="H2342" s="14" t="n">
        <f aca="false">IF(I2342&lt;p_local,0,IF(C2342="Aéroport → Aéroport",p_pts_plein,IF(Y2342&gt;0,IF(I2342&lt;=Y2342,p_pts_plein,IF(I2342&lt;=p_mult2*Y2342,p_pts_moyen,p_pts_r3)),IF(I2342&gt;=p_vv_min,p_pts_plein,IF(I2342&gt;=p_vv_moy,p_pts_moyen,p_pts_court))))+IF(INDEX(10_Lieux!$D:$D,U2342)=1,p_prio1,p_prio2)+IF(INDEX(10_Lieux!$D:$D,V2342)=1,p_prio1,p_prio2)+IF(K2342="Oui",p_tf,0)+p_hub*((INDEX(10_Lieux!$H:$H,U2342)="Hub")+(INDEX(10_Lieux!$H:$H,V2342)="Hub"))+IF(OR(INDEX(10_Lieux!$H:$H,U2342)="Premium",INDEX(10_Lieux!$H:$H,V2342)="Premium"),p_prem,0))</f>
        <v>80</v>
      </c>
      <c r="I2342" s="14" t="n">
        <f aca="false">ROUND(W2342*p_facteur,0)</f>
        <v>390</v>
      </c>
      <c r="J2342" s="14" t="str">
        <f aca="false">IF(X2342&lt;60,X2342&amp;" min",INT(X2342/60)&amp;" h"&amp;IF(MOD(X2342,60)=0,""," "&amp;TEXT(MOD(X2342,60),"00")))</f>
        <v>4 h</v>
      </c>
      <c r="K2342" s="14" t="str">
        <f aca="false">IF(S2342&lt;&gt;T2342,"Oui","Non")</f>
        <v>Non</v>
      </c>
      <c r="L2342" s="14" t="str">
        <f aca="false">IF(AND(INDEX(10_Lieux!$B:$B,U2342)="Ville",INDEX(10_Lieux!$B:$B,V2342)="Ville"),"/chauffeur-prive/"&amp;INDEX(10_Lieux!$E:$E,U2342)&amp;"-"&amp;INDEX(10_Lieux!$E:$E,V2342)&amp;"/","/chauffeur-prive/"&amp;INDEX(10_Lieux!$E:$E,U2342)&amp;"/"&amp;INDEX(10_Lieux!$E:$E,V2342)&amp;"/")</f>
        <v>/chauffeur-prive/lyon-saint-tropez/</v>
      </c>
      <c r="M2342" s="14" t="str">
        <f aca="false">IFERROR(INDEX($L:$L,MATCH(B2342&amp;"|"&amp;A2342,$Z:$Z,0)),"—")</f>
        <v>/chauffeur-prive/saint-tropez-lyon/</v>
      </c>
      <c r="N2342" s="14" t="str">
        <f aca="false">IF(LEN("Chauffeur privé "&amp;INDEX(10_Lieux!$J:$J,U2342)&amp;" → "&amp;INDEX(10_Lieux!$J:$J,V2342)&amp;" | 24h/24")&gt;60,"Chauffeur privé "&amp;INDEX(10_Lieux!$J:$J,U2342)&amp;" → "&amp;INDEX(10_Lieux!$J:$J,V2342),"Chauffeur privé "&amp;INDEX(10_Lieux!$J:$J,U2342)&amp;" → "&amp;INDEX(10_Lieux!$J:$J,V2342)&amp;" | 24h/24")</f>
        <v>Chauffeur privé Lyon → Saint-Tropez | 24h/24</v>
      </c>
      <c r="O2342" s="14" t="n">
        <f aca="false">LEN(N2342)</f>
        <v>44</v>
      </c>
      <c r="P2342" s="14" t="str">
        <f aca="false">"Chauffeur privé "&amp;INDEX(10_Lieux!$K:$K,U2342)&amp;" vers "&amp;INDEX(10_Lieux!$L:$L,V2342)</f>
        <v>Chauffeur privé de Lyon vers Saint-Tropez</v>
      </c>
      <c r="Q2342" s="14" t="str">
        <f aca="false">"Chauffeur privé "&amp;INDEX(10_Lieux!$K:$K,U2342)&amp;" vers "&amp;INDEX(10_Lieux!$L:$L,V2342)&amp;" : env. "&amp;I2342&amp;" km, "&amp;J2342&amp;" de route. Devis personnalisé, standard 24h/24 et 7j/7."</f>
        <v>Chauffeur privé de Lyon vers Saint-Tropez : env. 390 km, 4 h de route. Devis personnalisé, standard 24h/24 et 7j/7.</v>
      </c>
      <c r="R2342" s="14" t="n">
        <f aca="false">LEN(Q2342)</f>
        <v>115</v>
      </c>
      <c r="S2342" s="14" t="str">
        <f aca="false">INDEX(10_Lieux!$C:$C,U2342)</f>
        <v>France</v>
      </c>
      <c r="T2342" s="14" t="str">
        <f aca="false">INDEX(10_Lieux!$C:$C,V2342)</f>
        <v>France</v>
      </c>
      <c r="U2342" s="14" t="n">
        <f aca="false">MATCH(A2342,10_Lieux!$A:$A,0)</f>
        <v>8</v>
      </c>
      <c r="V2342" s="14" t="n">
        <f aca="false">MATCH(B2342,10_Lieux!$A:$A,0)</f>
        <v>83</v>
      </c>
      <c r="W2342" s="14" t="n">
        <f aca="false">ROUND(6371*2*ASIN(SQRT(SIN(RADIANS(INDEX(10_Lieux!$F:$F,V2342)-INDEX(10_Lieux!$F:$F,U2342))/2)^2+COS(RADIANS(INDEX(10_Lieux!$F:$F,U2342)))*COS(RADIANS(INDEX(10_Lieux!$F:$F,V2342)))*SIN(RADIANS(INDEX(10_Lieux!$G:$G,V2342)-INDEX(10_Lieux!$G:$G,U2342))/2)^2)),1)</f>
        <v>312</v>
      </c>
      <c r="X2342" s="14" t="n">
        <f aca="false">ROUND(I2342/IF(I2342&lt;p_seuil_vitesse,p_vit_lente,p_vit_rapide)*60/15,0)*15</f>
        <v>240</v>
      </c>
      <c r="Y2342" s="14" t="n">
        <f aca="false">MAX(IF(INDEX(10_Lieux!$B:$B,U2342)&lt;&gt;"Ville",INDEX(10_Lieux!$I:$I,U2342),0),IF(INDEX(10_Lieux!$B:$B,V2342)&lt;&gt;"Ville",INDEX(10_Lieux!$I:$I,V2342),0))</f>
        <v>0</v>
      </c>
      <c r="Z2342" s="14" t="str">
        <f aca="false">A2342&amp;"|"&amp;B2342</f>
        <v>Lyon|Saint-Tropez</v>
      </c>
      <c r="AA2342" s="14" t="str">
        <f aca="false">IF(I2342&lt;p_local,"Local",IF(I2342&lt;p_vv_min,"Courte distance",IF(I2342&lt;p_tres_long,"Longue distance","Très longue distance")))</f>
        <v>Longue distance</v>
      </c>
    </row>
    <row r="2343" customFormat="false" ht="15" hidden="false" customHeight="true" outlineLevel="0" collapsed="false">
      <c r="A2343" s="14" t="s">
        <v>2523</v>
      </c>
      <c r="B2343" s="14" t="s">
        <v>123</v>
      </c>
      <c r="C2343" s="14" t="s">
        <v>33</v>
      </c>
      <c r="D2343" s="14" t="s">
        <v>2485</v>
      </c>
      <c r="E2343" s="14" t="s">
        <v>2537</v>
      </c>
      <c r="F2343" s="15" t="s">
        <v>41</v>
      </c>
      <c r="G2343" s="14" t="str">
        <f aca="false">IF(I2343&lt;p_local,"Local → page infra",IF(H2343&gt;=p_ph1,"Phase 1",IF(H2343&gt;=p_ph2,"Phase 2","Phase 3")))</f>
        <v>Phase 1</v>
      </c>
      <c r="H2343" s="14" t="n">
        <f aca="false">IF(I2343&lt;p_local,0,IF(C2343="Aéroport → Aéroport",p_pts_plein,IF(Y2343&gt;0,IF(I2343&lt;=Y2343,p_pts_plein,IF(I2343&lt;=p_mult2*Y2343,p_pts_moyen,p_pts_r3)),IF(I2343&gt;=p_vv_min,p_pts_plein,IF(I2343&gt;=p_vv_moy,p_pts_moyen,p_pts_court))))+IF(INDEX(10_Lieux!$D:$D,U2343)=1,p_prio1,p_prio2)+IF(INDEX(10_Lieux!$D:$D,V2343)=1,p_prio1,p_prio2)+IF(K2343="Oui",p_tf,0)+p_hub*((INDEX(10_Lieux!$H:$H,U2343)="Hub")+(INDEX(10_Lieux!$H:$H,V2343)="Hub"))+IF(OR(INDEX(10_Lieux!$H:$H,U2343)="Premium",INDEX(10_Lieux!$H:$H,V2343)="Premium"),p_prem,0))</f>
        <v>80</v>
      </c>
      <c r="I2343" s="14" t="n">
        <f aca="false">ROUND(W2343*p_facteur,0)</f>
        <v>390</v>
      </c>
      <c r="J2343" s="14" t="str">
        <f aca="false">IF(X2343&lt;60,X2343&amp;" min",INT(X2343/60)&amp;" h"&amp;IF(MOD(X2343,60)=0,""," "&amp;TEXT(MOD(X2343,60),"00")))</f>
        <v>4 h</v>
      </c>
      <c r="K2343" s="14" t="str">
        <f aca="false">IF(S2343&lt;&gt;T2343,"Oui","Non")</f>
        <v>Non</v>
      </c>
      <c r="L2343" s="14" t="str">
        <f aca="false">IF(AND(INDEX(10_Lieux!$B:$B,U2343)="Ville",INDEX(10_Lieux!$B:$B,V2343)="Ville"),"/chauffeur-prive/"&amp;INDEX(10_Lieux!$E:$E,U2343)&amp;"-"&amp;INDEX(10_Lieux!$E:$E,V2343)&amp;"/","/chauffeur-prive/"&amp;INDEX(10_Lieux!$E:$E,U2343)&amp;"/"&amp;INDEX(10_Lieux!$E:$E,V2343)&amp;"/")</f>
        <v>/chauffeur-prive/saint-tropez-lyon/</v>
      </c>
      <c r="M2343" s="14" t="str">
        <f aca="false">IFERROR(INDEX($L:$L,MATCH(B2343&amp;"|"&amp;A2343,$Z:$Z,0)),"—")</f>
        <v>/chauffeur-prive/lyon-saint-tropez/</v>
      </c>
      <c r="N2343" s="14" t="str">
        <f aca="false">IF(LEN("Chauffeur privé "&amp;INDEX(10_Lieux!$J:$J,U2343)&amp;" → "&amp;INDEX(10_Lieux!$J:$J,V2343)&amp;" | 24h/24")&gt;60,"Chauffeur privé "&amp;INDEX(10_Lieux!$J:$J,U2343)&amp;" → "&amp;INDEX(10_Lieux!$J:$J,V2343),"Chauffeur privé "&amp;INDEX(10_Lieux!$J:$J,U2343)&amp;" → "&amp;INDEX(10_Lieux!$J:$J,V2343)&amp;" | 24h/24")</f>
        <v>Chauffeur privé Saint-Tropez → Lyon | 24h/24</v>
      </c>
      <c r="O2343" s="14" t="n">
        <f aca="false">LEN(N2343)</f>
        <v>44</v>
      </c>
      <c r="P2343" s="14" t="str">
        <f aca="false">"Chauffeur privé "&amp;INDEX(10_Lieux!$K:$K,U2343)&amp;" vers "&amp;INDEX(10_Lieux!$L:$L,V2343)</f>
        <v>Chauffeur privé de Saint-Tropez vers Lyon</v>
      </c>
      <c r="Q2343" s="14" t="str">
        <f aca="false">"Chauffeur privé "&amp;INDEX(10_Lieux!$K:$K,U2343)&amp;" vers "&amp;INDEX(10_Lieux!$L:$L,V2343)&amp;" : env. "&amp;I2343&amp;" km, "&amp;J2343&amp;" de route. Devis personnalisé, standard 24h/24 et 7j/7."</f>
        <v>Chauffeur privé de Saint-Tropez vers Lyon : env. 390 km, 4 h de route. Devis personnalisé, standard 24h/24 et 7j/7.</v>
      </c>
      <c r="R2343" s="14" t="n">
        <f aca="false">LEN(Q2343)</f>
        <v>115</v>
      </c>
      <c r="S2343" s="14" t="str">
        <f aca="false">INDEX(10_Lieux!$C:$C,U2343)</f>
        <v>France</v>
      </c>
      <c r="T2343" s="14" t="str">
        <f aca="false">INDEX(10_Lieux!$C:$C,V2343)</f>
        <v>France</v>
      </c>
      <c r="U2343" s="14" t="n">
        <f aca="false">MATCH(A2343,10_Lieux!$A:$A,0)</f>
        <v>83</v>
      </c>
      <c r="V2343" s="14" t="n">
        <f aca="false">MATCH(B2343,10_Lieux!$A:$A,0)</f>
        <v>8</v>
      </c>
      <c r="W2343" s="14" t="n">
        <f aca="false">ROUND(6371*2*ASIN(SQRT(SIN(RADIANS(INDEX(10_Lieux!$F:$F,V2343)-INDEX(10_Lieux!$F:$F,U2343))/2)^2+COS(RADIANS(INDEX(10_Lieux!$F:$F,U2343)))*COS(RADIANS(INDEX(10_Lieux!$F:$F,V2343)))*SIN(RADIANS(INDEX(10_Lieux!$G:$G,V2343)-INDEX(10_Lieux!$G:$G,U2343))/2)^2)),1)</f>
        <v>312</v>
      </c>
      <c r="X2343" s="14" t="n">
        <f aca="false">ROUND(I2343/IF(I2343&lt;p_seuil_vitesse,p_vit_lente,p_vit_rapide)*60/15,0)*15</f>
        <v>240</v>
      </c>
      <c r="Y2343" s="14" t="n">
        <f aca="false">MAX(IF(INDEX(10_Lieux!$B:$B,U2343)&lt;&gt;"Ville",INDEX(10_Lieux!$I:$I,U2343),0),IF(INDEX(10_Lieux!$B:$B,V2343)&lt;&gt;"Ville",INDEX(10_Lieux!$I:$I,V2343),0))</f>
        <v>0</v>
      </c>
      <c r="Z2343" s="14" t="str">
        <f aca="false">A2343&amp;"|"&amp;B2343</f>
        <v>Saint-Tropez|Lyon</v>
      </c>
      <c r="AA2343" s="14" t="str">
        <f aca="false">IF(I2343&lt;p_local,"Local",IF(I2343&lt;p_vv_min,"Courte distance",IF(I2343&lt;p_tres_long,"Longue distance","Très longue distance")))</f>
        <v>Longue distance</v>
      </c>
    </row>
    <row r="2344" customFormat="false" ht="15" hidden="false" customHeight="true" outlineLevel="0" collapsed="false">
      <c r="A2344" s="14" t="s">
        <v>152</v>
      </c>
      <c r="B2344" s="14" t="s">
        <v>2523</v>
      </c>
      <c r="C2344" s="14" t="s">
        <v>33</v>
      </c>
      <c r="D2344" s="14" t="s">
        <v>2485</v>
      </c>
      <c r="E2344" s="14" t="s">
        <v>2538</v>
      </c>
      <c r="F2344" s="15" t="s">
        <v>41</v>
      </c>
      <c r="G2344" s="14" t="str">
        <f aca="false">IF(I2344&lt;p_local,"Local → page infra",IF(H2344&gt;=p_ph1,"Phase 1",IF(H2344&gt;=p_ph2,"Phase 2","Phase 3")))</f>
        <v>Phase 1</v>
      </c>
      <c r="H2344" s="14" t="n">
        <f aca="false">IF(I2344&lt;p_local,0,IF(C2344="Aéroport → Aéroport",p_pts_plein,IF(Y2344&gt;0,IF(I2344&lt;=Y2344,p_pts_plein,IF(I2344&lt;=p_mult2*Y2344,p_pts_moyen,p_pts_r3)),IF(I2344&gt;=p_vv_min,p_pts_plein,IF(I2344&gt;=p_vv_moy,p_pts_moyen,p_pts_court))))+IF(INDEX(10_Lieux!$D:$D,U2344)=1,p_prio1,p_prio2)+IF(INDEX(10_Lieux!$D:$D,V2344)=1,p_prio1,p_prio2)+IF(K2344="Oui",p_tf,0)+p_hub*((INDEX(10_Lieux!$H:$H,U2344)="Hub")+(INDEX(10_Lieux!$H:$H,V2344)="Hub"))+IF(OR(INDEX(10_Lieux!$H:$H,U2344)="Premium",INDEX(10_Lieux!$H:$H,V2344)="Premium"),p_prem,0))</f>
        <v>90</v>
      </c>
      <c r="I2344" s="14" t="n">
        <f aca="false">ROUND(W2344*p_facteur,0)</f>
        <v>411</v>
      </c>
      <c r="J2344" s="14" t="str">
        <f aca="false">IF(X2344&lt;60,X2344&amp;" min",INT(X2344/60)&amp;" h"&amp;IF(MOD(X2344,60)=0,""," "&amp;TEXT(MOD(X2344,60),"00")))</f>
        <v>4 h 15</v>
      </c>
      <c r="K2344" s="14" t="str">
        <f aca="false">IF(S2344&lt;&gt;T2344,"Oui","Non")</f>
        <v>Oui</v>
      </c>
      <c r="L2344" s="14" t="str">
        <f aca="false">IF(AND(INDEX(10_Lieux!$B:$B,U2344)="Ville",INDEX(10_Lieux!$B:$B,V2344)="Ville"),"/chauffeur-prive/"&amp;INDEX(10_Lieux!$E:$E,U2344)&amp;"-"&amp;INDEX(10_Lieux!$E:$E,V2344)&amp;"/","/chauffeur-prive/"&amp;INDEX(10_Lieux!$E:$E,U2344)&amp;"/"&amp;INDEX(10_Lieux!$E:$E,V2344)&amp;"/")</f>
        <v>/chauffeur-prive/geneve-saint-tropez/</v>
      </c>
      <c r="M2344" s="14" t="str">
        <f aca="false">IFERROR(INDEX($L:$L,MATCH(B2344&amp;"|"&amp;A2344,$Z:$Z,0)),"—")</f>
        <v>/chauffeur-prive/saint-tropez-geneve/</v>
      </c>
      <c r="N2344" s="14" t="str">
        <f aca="false">IF(LEN("Chauffeur privé "&amp;INDEX(10_Lieux!$J:$J,U2344)&amp;" → "&amp;INDEX(10_Lieux!$J:$J,V2344)&amp;" | 24h/24")&gt;60,"Chauffeur privé "&amp;INDEX(10_Lieux!$J:$J,U2344)&amp;" → "&amp;INDEX(10_Lieux!$J:$J,V2344),"Chauffeur privé "&amp;INDEX(10_Lieux!$J:$J,U2344)&amp;" → "&amp;INDEX(10_Lieux!$J:$J,V2344)&amp;" | 24h/24")</f>
        <v>Chauffeur privé Genève → Saint-Tropez | 24h/24</v>
      </c>
      <c r="O2344" s="14" t="n">
        <f aca="false">LEN(N2344)</f>
        <v>46</v>
      </c>
      <c r="P2344" s="14" t="str">
        <f aca="false">"Chauffeur privé "&amp;INDEX(10_Lieux!$K:$K,U2344)&amp;" vers "&amp;INDEX(10_Lieux!$L:$L,V2344)</f>
        <v>Chauffeur privé de Genève vers Saint-Tropez</v>
      </c>
      <c r="Q2344" s="14" t="str">
        <f aca="false">"Chauffeur privé "&amp;INDEX(10_Lieux!$K:$K,U2344)&amp;" vers "&amp;INDEX(10_Lieux!$L:$L,V2344)&amp;" : env. "&amp;I2344&amp;" km, "&amp;J2344&amp;" de route. Devis personnalisé, standard 24h/24 et 7j/7."</f>
        <v>Chauffeur privé de Genève vers Saint-Tropez : env. 411 km, 4 h 15 de route. Devis personnalisé, standard 24h/24 et 7j/7.</v>
      </c>
      <c r="R2344" s="14" t="n">
        <f aca="false">LEN(Q2344)</f>
        <v>120</v>
      </c>
      <c r="S2344" s="14" t="str">
        <f aca="false">INDEX(10_Lieux!$C:$C,U2344)</f>
        <v>Suisse</v>
      </c>
      <c r="T2344" s="14" t="str">
        <f aca="false">INDEX(10_Lieux!$C:$C,V2344)</f>
        <v>France</v>
      </c>
      <c r="U2344" s="14" t="n">
        <f aca="false">MATCH(A2344,10_Lieux!$A:$A,0)</f>
        <v>111</v>
      </c>
      <c r="V2344" s="14" t="n">
        <f aca="false">MATCH(B2344,10_Lieux!$A:$A,0)</f>
        <v>83</v>
      </c>
      <c r="W2344" s="14" t="n">
        <f aca="false">ROUND(6371*2*ASIN(SQRT(SIN(RADIANS(INDEX(10_Lieux!$F:$F,V2344)-INDEX(10_Lieux!$F:$F,U2344))/2)^2+COS(RADIANS(INDEX(10_Lieux!$F:$F,U2344)))*COS(RADIANS(INDEX(10_Lieux!$F:$F,V2344)))*SIN(RADIANS(INDEX(10_Lieux!$G:$G,V2344)-INDEX(10_Lieux!$G:$G,U2344))/2)^2)),1)</f>
        <v>328.6</v>
      </c>
      <c r="X2344" s="14" t="n">
        <f aca="false">ROUND(I2344/IF(I2344&lt;p_seuil_vitesse,p_vit_lente,p_vit_rapide)*60/15,0)*15</f>
        <v>255</v>
      </c>
      <c r="Y2344" s="14" t="n">
        <f aca="false">MAX(IF(INDEX(10_Lieux!$B:$B,U2344)&lt;&gt;"Ville",INDEX(10_Lieux!$I:$I,U2344),0),IF(INDEX(10_Lieux!$B:$B,V2344)&lt;&gt;"Ville",INDEX(10_Lieux!$I:$I,V2344),0))</f>
        <v>0</v>
      </c>
      <c r="Z2344" s="14" t="str">
        <f aca="false">A2344&amp;"|"&amp;B2344</f>
        <v>Genève|Saint-Tropez</v>
      </c>
      <c r="AA2344" s="14" t="str">
        <f aca="false">IF(I2344&lt;p_local,"Local",IF(I2344&lt;p_vv_min,"Courte distance",IF(I2344&lt;p_tres_long,"Longue distance","Très longue distance")))</f>
        <v>Longue distance</v>
      </c>
    </row>
    <row r="2345" customFormat="false" ht="15" hidden="false" customHeight="true" outlineLevel="0" collapsed="false">
      <c r="A2345" s="14" t="s">
        <v>2523</v>
      </c>
      <c r="B2345" s="14" t="s">
        <v>152</v>
      </c>
      <c r="C2345" s="14" t="s">
        <v>33</v>
      </c>
      <c r="D2345" s="14" t="s">
        <v>2485</v>
      </c>
      <c r="E2345" s="14" t="s">
        <v>2539</v>
      </c>
      <c r="F2345" s="15" t="s">
        <v>41</v>
      </c>
      <c r="G2345" s="14" t="str">
        <f aca="false">IF(I2345&lt;p_local,"Local → page infra",IF(H2345&gt;=p_ph1,"Phase 1",IF(H2345&gt;=p_ph2,"Phase 2","Phase 3")))</f>
        <v>Phase 1</v>
      </c>
      <c r="H2345" s="14" t="n">
        <f aca="false">IF(I2345&lt;p_local,0,IF(C2345="Aéroport → Aéroport",p_pts_plein,IF(Y2345&gt;0,IF(I2345&lt;=Y2345,p_pts_plein,IF(I2345&lt;=p_mult2*Y2345,p_pts_moyen,p_pts_r3)),IF(I2345&gt;=p_vv_min,p_pts_plein,IF(I2345&gt;=p_vv_moy,p_pts_moyen,p_pts_court))))+IF(INDEX(10_Lieux!$D:$D,U2345)=1,p_prio1,p_prio2)+IF(INDEX(10_Lieux!$D:$D,V2345)=1,p_prio1,p_prio2)+IF(K2345="Oui",p_tf,0)+p_hub*((INDEX(10_Lieux!$H:$H,U2345)="Hub")+(INDEX(10_Lieux!$H:$H,V2345)="Hub"))+IF(OR(INDEX(10_Lieux!$H:$H,U2345)="Premium",INDEX(10_Lieux!$H:$H,V2345)="Premium"),p_prem,0))</f>
        <v>90</v>
      </c>
      <c r="I2345" s="14" t="n">
        <f aca="false">ROUND(W2345*p_facteur,0)</f>
        <v>411</v>
      </c>
      <c r="J2345" s="14" t="str">
        <f aca="false">IF(X2345&lt;60,X2345&amp;" min",INT(X2345/60)&amp;" h"&amp;IF(MOD(X2345,60)=0,""," "&amp;TEXT(MOD(X2345,60),"00")))</f>
        <v>4 h 15</v>
      </c>
      <c r="K2345" s="14" t="str">
        <f aca="false">IF(S2345&lt;&gt;T2345,"Oui","Non")</f>
        <v>Oui</v>
      </c>
      <c r="L2345" s="14" t="str">
        <f aca="false">IF(AND(INDEX(10_Lieux!$B:$B,U2345)="Ville",INDEX(10_Lieux!$B:$B,V2345)="Ville"),"/chauffeur-prive/"&amp;INDEX(10_Lieux!$E:$E,U2345)&amp;"-"&amp;INDEX(10_Lieux!$E:$E,V2345)&amp;"/","/chauffeur-prive/"&amp;INDEX(10_Lieux!$E:$E,U2345)&amp;"/"&amp;INDEX(10_Lieux!$E:$E,V2345)&amp;"/")</f>
        <v>/chauffeur-prive/saint-tropez-geneve/</v>
      </c>
      <c r="M2345" s="14" t="str">
        <f aca="false">IFERROR(INDEX($L:$L,MATCH(B2345&amp;"|"&amp;A2345,$Z:$Z,0)),"—")</f>
        <v>/chauffeur-prive/geneve-saint-tropez/</v>
      </c>
      <c r="N2345" s="14" t="str">
        <f aca="false">IF(LEN("Chauffeur privé "&amp;INDEX(10_Lieux!$J:$J,U2345)&amp;" → "&amp;INDEX(10_Lieux!$J:$J,V2345)&amp;" | 24h/24")&gt;60,"Chauffeur privé "&amp;INDEX(10_Lieux!$J:$J,U2345)&amp;" → "&amp;INDEX(10_Lieux!$J:$J,V2345),"Chauffeur privé "&amp;INDEX(10_Lieux!$J:$J,U2345)&amp;" → "&amp;INDEX(10_Lieux!$J:$J,V2345)&amp;" | 24h/24")</f>
        <v>Chauffeur privé Saint-Tropez → Genève | 24h/24</v>
      </c>
      <c r="O2345" s="14" t="n">
        <f aca="false">LEN(N2345)</f>
        <v>46</v>
      </c>
      <c r="P2345" s="14" t="str">
        <f aca="false">"Chauffeur privé "&amp;INDEX(10_Lieux!$K:$K,U2345)&amp;" vers "&amp;INDEX(10_Lieux!$L:$L,V2345)</f>
        <v>Chauffeur privé de Saint-Tropez vers Genève</v>
      </c>
      <c r="Q2345" s="14" t="str">
        <f aca="false">"Chauffeur privé "&amp;INDEX(10_Lieux!$K:$K,U2345)&amp;" vers "&amp;INDEX(10_Lieux!$L:$L,V2345)&amp;" : env. "&amp;I2345&amp;" km, "&amp;J2345&amp;" de route. Devis personnalisé, standard 24h/24 et 7j/7."</f>
        <v>Chauffeur privé de Saint-Tropez vers Genève : env. 411 km, 4 h 15 de route. Devis personnalisé, standard 24h/24 et 7j/7.</v>
      </c>
      <c r="R2345" s="14" t="n">
        <f aca="false">LEN(Q2345)</f>
        <v>120</v>
      </c>
      <c r="S2345" s="14" t="str">
        <f aca="false">INDEX(10_Lieux!$C:$C,U2345)</f>
        <v>France</v>
      </c>
      <c r="T2345" s="14" t="str">
        <f aca="false">INDEX(10_Lieux!$C:$C,V2345)</f>
        <v>Suisse</v>
      </c>
      <c r="U2345" s="14" t="n">
        <f aca="false">MATCH(A2345,10_Lieux!$A:$A,0)</f>
        <v>83</v>
      </c>
      <c r="V2345" s="14" t="n">
        <f aca="false">MATCH(B2345,10_Lieux!$A:$A,0)</f>
        <v>111</v>
      </c>
      <c r="W2345" s="14" t="n">
        <f aca="false">ROUND(6371*2*ASIN(SQRT(SIN(RADIANS(INDEX(10_Lieux!$F:$F,V2345)-INDEX(10_Lieux!$F:$F,U2345))/2)^2+COS(RADIANS(INDEX(10_Lieux!$F:$F,U2345)))*COS(RADIANS(INDEX(10_Lieux!$F:$F,V2345)))*SIN(RADIANS(INDEX(10_Lieux!$G:$G,V2345)-INDEX(10_Lieux!$G:$G,U2345))/2)^2)),1)</f>
        <v>328.6</v>
      </c>
      <c r="X2345" s="14" t="n">
        <f aca="false">ROUND(I2345/IF(I2345&lt;p_seuil_vitesse,p_vit_lente,p_vit_rapide)*60/15,0)*15</f>
        <v>255</v>
      </c>
      <c r="Y2345" s="14" t="n">
        <f aca="false">MAX(IF(INDEX(10_Lieux!$B:$B,U2345)&lt;&gt;"Ville",INDEX(10_Lieux!$I:$I,U2345),0),IF(INDEX(10_Lieux!$B:$B,V2345)&lt;&gt;"Ville",INDEX(10_Lieux!$I:$I,V2345),0))</f>
        <v>0</v>
      </c>
      <c r="Z2345" s="14" t="str">
        <f aca="false">A2345&amp;"|"&amp;B2345</f>
        <v>Saint-Tropez|Genève</v>
      </c>
      <c r="AA2345" s="14" t="str">
        <f aca="false">IF(I2345&lt;p_local,"Local",IF(I2345&lt;p_vv_min,"Courte distance",IF(I2345&lt;p_tres_long,"Longue distance","Très longue distance")))</f>
        <v>Longue distance</v>
      </c>
    </row>
    <row r="2346" customFormat="false" ht="15" hidden="false" customHeight="true" outlineLevel="0" collapsed="false">
      <c r="A2346" s="14" t="s">
        <v>128</v>
      </c>
      <c r="B2346" s="14" t="s">
        <v>2523</v>
      </c>
      <c r="C2346" s="14" t="s">
        <v>33</v>
      </c>
      <c r="D2346" s="14" t="s">
        <v>2485</v>
      </c>
      <c r="E2346" s="14" t="s">
        <v>2540</v>
      </c>
      <c r="F2346" s="15" t="s">
        <v>41</v>
      </c>
      <c r="G2346" s="14" t="str">
        <f aca="false">IF(I2346&lt;p_local,"Local → page infra",IF(H2346&gt;=p_ph1,"Phase 1",IF(H2346&gt;=p_ph2,"Phase 2","Phase 3")))</f>
        <v>Phase 1</v>
      </c>
      <c r="H2346" s="14" t="n">
        <f aca="false">IF(I2346&lt;p_local,0,IF(C2346="Aéroport → Aéroport",p_pts_plein,IF(Y2346&gt;0,IF(I2346&lt;=Y2346,p_pts_plein,IF(I2346&lt;=p_mult2*Y2346,p_pts_moyen,p_pts_r3)),IF(I2346&gt;=p_vv_min,p_pts_plein,IF(I2346&gt;=p_vv_moy,p_pts_moyen,p_pts_court))))+IF(INDEX(10_Lieux!$D:$D,U2346)=1,p_prio1,p_prio2)+IF(INDEX(10_Lieux!$D:$D,V2346)=1,p_prio1,p_prio2)+IF(K2346="Oui",p_tf,0)+p_hub*((INDEX(10_Lieux!$H:$H,U2346)="Hub")+(INDEX(10_Lieux!$H:$H,V2346)="Hub"))+IF(OR(INDEX(10_Lieux!$H:$H,U2346)="Premium",INDEX(10_Lieux!$H:$H,V2346)="Premium"),p_prem,0))</f>
        <v>80</v>
      </c>
      <c r="I2346" s="14" t="n">
        <f aca="false">ROUND(W2346*p_facteur,0)</f>
        <v>129</v>
      </c>
      <c r="J2346" s="14" t="str">
        <f aca="false">IF(X2346&lt;60,X2346&amp;" min",INT(X2346/60)&amp;" h"&amp;IF(MOD(X2346,60)=0,""," "&amp;TEXT(MOD(X2346,60),"00")))</f>
        <v>1 h 15</v>
      </c>
      <c r="K2346" s="14" t="str">
        <f aca="false">IF(S2346&lt;&gt;T2346,"Oui","Non")</f>
        <v>Non</v>
      </c>
      <c r="L2346" s="14" t="str">
        <f aca="false">IF(AND(INDEX(10_Lieux!$B:$B,U2346)="Ville",INDEX(10_Lieux!$B:$B,V2346)="Ville"),"/chauffeur-prive/"&amp;INDEX(10_Lieux!$E:$E,U2346)&amp;"-"&amp;INDEX(10_Lieux!$E:$E,V2346)&amp;"/","/chauffeur-prive/"&amp;INDEX(10_Lieux!$E:$E,U2346)&amp;"/"&amp;INDEX(10_Lieux!$E:$E,V2346)&amp;"/")</f>
        <v>/chauffeur-prive/marseille-saint-tropez/</v>
      </c>
      <c r="M2346" s="14" t="str">
        <f aca="false">IFERROR(INDEX($L:$L,MATCH(B2346&amp;"|"&amp;A2346,$Z:$Z,0)),"—")</f>
        <v>/chauffeur-prive/saint-tropez-marseille/</v>
      </c>
      <c r="N2346" s="14" t="str">
        <f aca="false">IF(LEN("Chauffeur privé "&amp;INDEX(10_Lieux!$J:$J,U2346)&amp;" → "&amp;INDEX(10_Lieux!$J:$J,V2346)&amp;" | 24h/24")&gt;60,"Chauffeur privé "&amp;INDEX(10_Lieux!$J:$J,U2346)&amp;" → "&amp;INDEX(10_Lieux!$J:$J,V2346),"Chauffeur privé "&amp;INDEX(10_Lieux!$J:$J,U2346)&amp;" → "&amp;INDEX(10_Lieux!$J:$J,V2346)&amp;" | 24h/24")</f>
        <v>Chauffeur privé Marseille → Saint-Tropez | 24h/24</v>
      </c>
      <c r="O2346" s="14" t="n">
        <f aca="false">LEN(N2346)</f>
        <v>49</v>
      </c>
      <c r="P2346" s="14" t="str">
        <f aca="false">"Chauffeur privé "&amp;INDEX(10_Lieux!$K:$K,U2346)&amp;" vers "&amp;INDEX(10_Lieux!$L:$L,V2346)</f>
        <v>Chauffeur privé de Marseille vers Saint-Tropez</v>
      </c>
      <c r="Q2346" s="14" t="str">
        <f aca="false">"Chauffeur privé "&amp;INDEX(10_Lieux!$K:$K,U2346)&amp;" vers "&amp;INDEX(10_Lieux!$L:$L,V2346)&amp;" : env. "&amp;I2346&amp;" km, "&amp;J2346&amp;" de route. Devis personnalisé, standard 24h/24 et 7j/7."</f>
        <v>Chauffeur privé de Marseille vers Saint-Tropez : env. 129 km, 1 h 15 de route. Devis personnalisé, standard 24h/24 et 7j/7.</v>
      </c>
      <c r="R2346" s="14" t="n">
        <f aca="false">LEN(Q2346)</f>
        <v>123</v>
      </c>
      <c r="S2346" s="14" t="str">
        <f aca="false">INDEX(10_Lieux!$C:$C,U2346)</f>
        <v>France</v>
      </c>
      <c r="T2346" s="14" t="str">
        <f aca="false">INDEX(10_Lieux!$C:$C,V2346)</f>
        <v>France</v>
      </c>
      <c r="U2346" s="14" t="n">
        <f aca="false">MATCH(A2346,10_Lieux!$A:$A,0)</f>
        <v>79</v>
      </c>
      <c r="V2346" s="14" t="n">
        <f aca="false">MATCH(B2346,10_Lieux!$A:$A,0)</f>
        <v>83</v>
      </c>
      <c r="W2346" s="14" t="n">
        <f aca="false">ROUND(6371*2*ASIN(SQRT(SIN(RADIANS(INDEX(10_Lieux!$F:$F,V2346)-INDEX(10_Lieux!$F:$F,U2346))/2)^2+COS(RADIANS(INDEX(10_Lieux!$F:$F,U2346)))*COS(RADIANS(INDEX(10_Lieux!$F:$F,V2346)))*SIN(RADIANS(INDEX(10_Lieux!$G:$G,V2346)-INDEX(10_Lieux!$G:$G,U2346))/2)^2)),1)</f>
        <v>102.8</v>
      </c>
      <c r="X2346" s="14" t="n">
        <f aca="false">ROUND(I2346/IF(I2346&lt;p_seuil_vitesse,p_vit_lente,p_vit_rapide)*60/15,0)*15</f>
        <v>75</v>
      </c>
      <c r="Y2346" s="14" t="n">
        <f aca="false">MAX(IF(INDEX(10_Lieux!$B:$B,U2346)&lt;&gt;"Ville",INDEX(10_Lieux!$I:$I,U2346),0),IF(INDEX(10_Lieux!$B:$B,V2346)&lt;&gt;"Ville",INDEX(10_Lieux!$I:$I,V2346),0))</f>
        <v>0</v>
      </c>
      <c r="Z2346" s="14" t="str">
        <f aca="false">A2346&amp;"|"&amp;B2346</f>
        <v>Marseille|Saint-Tropez</v>
      </c>
      <c r="AA2346" s="14" t="str">
        <f aca="false">IF(I2346&lt;p_local,"Local",IF(I2346&lt;p_vv_min,"Courte distance",IF(I2346&lt;p_tres_long,"Longue distance","Très longue distance")))</f>
        <v>Longue distance</v>
      </c>
    </row>
    <row r="2347" customFormat="false" ht="15" hidden="false" customHeight="true" outlineLevel="0" collapsed="false">
      <c r="A2347" s="14" t="s">
        <v>2523</v>
      </c>
      <c r="B2347" s="14" t="s">
        <v>128</v>
      </c>
      <c r="C2347" s="14" t="s">
        <v>33</v>
      </c>
      <c r="D2347" s="14" t="s">
        <v>2485</v>
      </c>
      <c r="E2347" s="14" t="s">
        <v>2541</v>
      </c>
      <c r="F2347" s="15" t="s">
        <v>41</v>
      </c>
      <c r="G2347" s="14" t="str">
        <f aca="false">IF(I2347&lt;p_local,"Local → page infra",IF(H2347&gt;=p_ph1,"Phase 1",IF(H2347&gt;=p_ph2,"Phase 2","Phase 3")))</f>
        <v>Phase 1</v>
      </c>
      <c r="H2347" s="14" t="n">
        <f aca="false">IF(I2347&lt;p_local,0,IF(C2347="Aéroport → Aéroport",p_pts_plein,IF(Y2347&gt;0,IF(I2347&lt;=Y2347,p_pts_plein,IF(I2347&lt;=p_mult2*Y2347,p_pts_moyen,p_pts_r3)),IF(I2347&gt;=p_vv_min,p_pts_plein,IF(I2347&gt;=p_vv_moy,p_pts_moyen,p_pts_court))))+IF(INDEX(10_Lieux!$D:$D,U2347)=1,p_prio1,p_prio2)+IF(INDEX(10_Lieux!$D:$D,V2347)=1,p_prio1,p_prio2)+IF(K2347="Oui",p_tf,0)+p_hub*((INDEX(10_Lieux!$H:$H,U2347)="Hub")+(INDEX(10_Lieux!$H:$H,V2347)="Hub"))+IF(OR(INDEX(10_Lieux!$H:$H,U2347)="Premium",INDEX(10_Lieux!$H:$H,V2347)="Premium"),p_prem,0))</f>
        <v>80</v>
      </c>
      <c r="I2347" s="14" t="n">
        <f aca="false">ROUND(W2347*p_facteur,0)</f>
        <v>129</v>
      </c>
      <c r="J2347" s="14" t="str">
        <f aca="false">IF(X2347&lt;60,X2347&amp;" min",INT(X2347/60)&amp;" h"&amp;IF(MOD(X2347,60)=0,""," "&amp;TEXT(MOD(X2347,60),"00")))</f>
        <v>1 h 15</v>
      </c>
      <c r="K2347" s="14" t="str">
        <f aca="false">IF(S2347&lt;&gt;T2347,"Oui","Non")</f>
        <v>Non</v>
      </c>
      <c r="L2347" s="14" t="str">
        <f aca="false">IF(AND(INDEX(10_Lieux!$B:$B,U2347)="Ville",INDEX(10_Lieux!$B:$B,V2347)="Ville"),"/chauffeur-prive/"&amp;INDEX(10_Lieux!$E:$E,U2347)&amp;"-"&amp;INDEX(10_Lieux!$E:$E,V2347)&amp;"/","/chauffeur-prive/"&amp;INDEX(10_Lieux!$E:$E,U2347)&amp;"/"&amp;INDEX(10_Lieux!$E:$E,V2347)&amp;"/")</f>
        <v>/chauffeur-prive/saint-tropez-marseille/</v>
      </c>
      <c r="M2347" s="14" t="str">
        <f aca="false">IFERROR(INDEX($L:$L,MATCH(B2347&amp;"|"&amp;A2347,$Z:$Z,0)),"—")</f>
        <v>/chauffeur-prive/marseille-saint-tropez/</v>
      </c>
      <c r="N2347" s="14" t="str">
        <f aca="false">IF(LEN("Chauffeur privé "&amp;INDEX(10_Lieux!$J:$J,U2347)&amp;" → "&amp;INDEX(10_Lieux!$J:$J,V2347)&amp;" | 24h/24")&gt;60,"Chauffeur privé "&amp;INDEX(10_Lieux!$J:$J,U2347)&amp;" → "&amp;INDEX(10_Lieux!$J:$J,V2347),"Chauffeur privé "&amp;INDEX(10_Lieux!$J:$J,U2347)&amp;" → "&amp;INDEX(10_Lieux!$J:$J,V2347)&amp;" | 24h/24")</f>
        <v>Chauffeur privé Saint-Tropez → Marseille | 24h/24</v>
      </c>
      <c r="O2347" s="14" t="n">
        <f aca="false">LEN(N2347)</f>
        <v>49</v>
      </c>
      <c r="P2347" s="14" t="str">
        <f aca="false">"Chauffeur privé "&amp;INDEX(10_Lieux!$K:$K,U2347)&amp;" vers "&amp;INDEX(10_Lieux!$L:$L,V2347)</f>
        <v>Chauffeur privé de Saint-Tropez vers Marseille</v>
      </c>
      <c r="Q2347" s="14" t="str">
        <f aca="false">"Chauffeur privé "&amp;INDEX(10_Lieux!$K:$K,U2347)&amp;" vers "&amp;INDEX(10_Lieux!$L:$L,V2347)&amp;" : env. "&amp;I2347&amp;" km, "&amp;J2347&amp;" de route. Devis personnalisé, standard 24h/24 et 7j/7."</f>
        <v>Chauffeur privé de Saint-Tropez vers Marseille : env. 129 km, 1 h 15 de route. Devis personnalisé, standard 24h/24 et 7j/7.</v>
      </c>
      <c r="R2347" s="14" t="n">
        <f aca="false">LEN(Q2347)</f>
        <v>123</v>
      </c>
      <c r="S2347" s="14" t="str">
        <f aca="false">INDEX(10_Lieux!$C:$C,U2347)</f>
        <v>France</v>
      </c>
      <c r="T2347" s="14" t="str">
        <f aca="false">INDEX(10_Lieux!$C:$C,V2347)</f>
        <v>France</v>
      </c>
      <c r="U2347" s="14" t="n">
        <f aca="false">MATCH(A2347,10_Lieux!$A:$A,0)</f>
        <v>83</v>
      </c>
      <c r="V2347" s="14" t="n">
        <f aca="false">MATCH(B2347,10_Lieux!$A:$A,0)</f>
        <v>79</v>
      </c>
      <c r="W2347" s="14" t="n">
        <f aca="false">ROUND(6371*2*ASIN(SQRT(SIN(RADIANS(INDEX(10_Lieux!$F:$F,V2347)-INDEX(10_Lieux!$F:$F,U2347))/2)^2+COS(RADIANS(INDEX(10_Lieux!$F:$F,U2347)))*COS(RADIANS(INDEX(10_Lieux!$F:$F,V2347)))*SIN(RADIANS(INDEX(10_Lieux!$G:$G,V2347)-INDEX(10_Lieux!$G:$G,U2347))/2)^2)),1)</f>
        <v>102.8</v>
      </c>
      <c r="X2347" s="14" t="n">
        <f aca="false">ROUND(I2347/IF(I2347&lt;p_seuil_vitesse,p_vit_lente,p_vit_rapide)*60/15,0)*15</f>
        <v>75</v>
      </c>
      <c r="Y2347" s="14" t="n">
        <f aca="false">MAX(IF(INDEX(10_Lieux!$B:$B,U2347)&lt;&gt;"Ville",INDEX(10_Lieux!$I:$I,U2347),0),IF(INDEX(10_Lieux!$B:$B,V2347)&lt;&gt;"Ville",INDEX(10_Lieux!$I:$I,V2347),0))</f>
        <v>0</v>
      </c>
      <c r="Z2347" s="14" t="str">
        <f aca="false">A2347&amp;"|"&amp;B2347</f>
        <v>Saint-Tropez|Marseille</v>
      </c>
      <c r="AA2347" s="14" t="str">
        <f aca="false">IF(I2347&lt;p_local,"Local",IF(I2347&lt;p_vv_min,"Courte distance",IF(I2347&lt;p_tres_long,"Longue distance","Très longue distance")))</f>
        <v>Longue distance</v>
      </c>
    </row>
    <row r="2348" customFormat="false" ht="15" hidden="false" customHeight="true" outlineLevel="0" collapsed="false">
      <c r="A2348" s="14" t="s">
        <v>652</v>
      </c>
      <c r="B2348" s="14" t="s">
        <v>2542</v>
      </c>
      <c r="C2348" s="14" t="s">
        <v>34</v>
      </c>
      <c r="D2348" s="14" t="s">
        <v>2543</v>
      </c>
      <c r="E2348" s="14" t="s">
        <v>2544</v>
      </c>
      <c r="F2348" s="15" t="s">
        <v>41</v>
      </c>
      <c r="G2348" s="14" t="str">
        <f aca="false">IF(I2348&lt;p_local,"Local → page infra",IF(H2348&gt;=p_ph1,"Phase 1",IF(H2348&gt;=p_ph2,"Phase 2","Phase 3")))</f>
        <v>Phase 1</v>
      </c>
      <c r="H2348" s="14" t="n">
        <f aca="false">IF(I2348&lt;p_local,0,IF(C2348="Aéroport → Aéroport",p_pts_plein,IF(Y2348&gt;0,IF(I2348&lt;=Y2348,p_pts_plein,IF(I2348&lt;=p_mult2*Y2348,p_pts_moyen,p_pts_r3)),IF(I2348&gt;=p_vv_min,p_pts_plein,IF(I2348&gt;=p_vv_moy,p_pts_moyen,p_pts_court))))+IF(INDEX(10_Lieux!$D:$D,U2348)=1,p_prio1,p_prio2)+IF(INDEX(10_Lieux!$D:$D,V2348)=1,p_prio1,p_prio2)+IF(K2348="Oui",p_tf,0)+p_hub*((INDEX(10_Lieux!$H:$H,U2348)="Hub")+(INDEX(10_Lieux!$H:$H,V2348)="Hub"))+IF(OR(INDEX(10_Lieux!$H:$H,U2348)="Premium",INDEX(10_Lieux!$H:$H,V2348)="Premium"),p_prem,0))</f>
        <v>80</v>
      </c>
      <c r="I2348" s="14" t="n">
        <f aca="false">ROUND(W2348*p_facteur,0)</f>
        <v>230</v>
      </c>
      <c r="J2348" s="14" t="str">
        <f aca="false">IF(X2348&lt;60,X2348&amp;" min",INT(X2348/60)&amp;" h"&amp;IF(MOD(X2348,60)=0,""," "&amp;TEXT(MOD(X2348,60),"00")))</f>
        <v>2 h 30</v>
      </c>
      <c r="K2348" s="14" t="str">
        <f aca="false">IF(S2348&lt;&gt;T2348,"Oui","Non")</f>
        <v>Non</v>
      </c>
      <c r="L2348" s="14" t="str">
        <f aca="false">IF(AND(INDEX(10_Lieux!$B:$B,U2348)="Ville",INDEX(10_Lieux!$B:$B,V2348)="Ville"),"/chauffeur-prive/"&amp;INDEX(10_Lieux!$E:$E,U2348)&amp;"-"&amp;INDEX(10_Lieux!$E:$E,V2348)&amp;"/","/chauffeur-prive/"&amp;INDEX(10_Lieux!$E:$E,U2348)&amp;"/"&amp;INDEX(10_Lieux!$E:$E,V2348)&amp;"/")</f>
        <v>/chauffeur-prive/aeroport-paris-charles-de-gaulle/deauville/</v>
      </c>
      <c r="M2348" s="14" t="str">
        <f aca="false">IFERROR(INDEX($L:$L,MATCH(B2348&amp;"|"&amp;A2348,$Z:$Z,0)),"—")</f>
        <v>/chauffeur-prive/deauville/aeroport-paris-charles-de-gaulle/</v>
      </c>
      <c r="N2348" s="14" t="str">
        <f aca="false">IF(LEN("Chauffeur privé "&amp;INDEX(10_Lieux!$J:$J,U2348)&amp;" → "&amp;INDEX(10_Lieux!$J:$J,V2348)&amp;" | 24h/24")&gt;60,"Chauffeur privé "&amp;INDEX(10_Lieux!$J:$J,U2348)&amp;" → "&amp;INDEX(10_Lieux!$J:$J,V2348),"Chauffeur privé "&amp;INDEX(10_Lieux!$J:$J,U2348)&amp;" → "&amp;INDEX(10_Lieux!$J:$J,V2348)&amp;" | 24h/24")</f>
        <v>Chauffeur privé Aéroport Paris-CDG → Deauville | 24h/24</v>
      </c>
      <c r="O2348" s="14" t="n">
        <f aca="false">LEN(N2348)</f>
        <v>55</v>
      </c>
      <c r="P2348" s="14" t="str">
        <f aca="false">"Chauffeur privé "&amp;INDEX(10_Lieux!$K:$K,U2348)&amp;" vers "&amp;INDEX(10_Lieux!$L:$L,V2348)</f>
        <v>Chauffeur privé de l'aéroport Paris-CDG vers Deauville</v>
      </c>
      <c r="Q2348" s="14" t="str">
        <f aca="false">"Chauffeur privé "&amp;INDEX(10_Lieux!$K:$K,U2348)&amp;" vers "&amp;INDEX(10_Lieux!$L:$L,V2348)&amp;" : env. "&amp;I2348&amp;" km, "&amp;J2348&amp;" de route. Devis personnalisé, standard 24h/24 et 7j/7."</f>
        <v>Chauffeur privé de l'aéroport Paris-CDG vers Deauville : env. 230 km, 2 h 30 de route. Devis personnalisé, standard 24h/24 et 7j/7.</v>
      </c>
      <c r="R2348" s="14" t="n">
        <f aca="false">LEN(Q2348)</f>
        <v>131</v>
      </c>
      <c r="S2348" s="14" t="str">
        <f aca="false">INDEX(10_Lieux!$C:$C,U2348)</f>
        <v>France</v>
      </c>
      <c r="T2348" s="14" t="str">
        <f aca="false">INDEX(10_Lieux!$C:$C,V2348)</f>
        <v>France</v>
      </c>
      <c r="U2348" s="14" t="n">
        <f aca="false">MATCH(A2348,10_Lieux!$A:$A,0)</f>
        <v>132</v>
      </c>
      <c r="V2348" s="14" t="n">
        <f aca="false">MATCH(B2348,10_Lieux!$A:$A,0)</f>
        <v>46</v>
      </c>
      <c r="W2348" s="14" t="n">
        <f aca="false">ROUND(6371*2*ASIN(SQRT(SIN(RADIANS(INDEX(10_Lieux!$F:$F,V2348)-INDEX(10_Lieux!$F:$F,U2348))/2)^2+COS(RADIANS(INDEX(10_Lieux!$F:$F,U2348)))*COS(RADIANS(INDEX(10_Lieux!$F:$F,V2348)))*SIN(RADIANS(INDEX(10_Lieux!$G:$G,V2348)-INDEX(10_Lieux!$G:$G,U2348))/2)^2)),1)</f>
        <v>183.9</v>
      </c>
      <c r="X2348" s="14" t="n">
        <f aca="false">ROUND(I2348/IF(I2348&lt;p_seuil_vitesse,p_vit_lente,p_vit_rapide)*60/15,0)*15</f>
        <v>150</v>
      </c>
      <c r="Y2348" s="14" t="n">
        <f aca="false">MAX(IF(INDEX(10_Lieux!$B:$B,U2348)&lt;&gt;"Ville",INDEX(10_Lieux!$I:$I,U2348),0),IF(INDEX(10_Lieux!$B:$B,V2348)&lt;&gt;"Ville",INDEX(10_Lieux!$I:$I,V2348),0))</f>
        <v>500</v>
      </c>
      <c r="Z2348" s="14" t="str">
        <f aca="false">A2348&amp;"|"&amp;B2348</f>
        <v>Paris Charles de Gaulle|Deauville</v>
      </c>
      <c r="AA2348" s="14" t="str">
        <f aca="false">IF(I2348&lt;p_local,"Local",IF(I2348&lt;p_vv_min,"Courte distance",IF(I2348&lt;p_tres_long,"Longue distance","Très longue distance")))</f>
        <v>Longue distance</v>
      </c>
    </row>
    <row r="2349" customFormat="false" ht="15" hidden="false" customHeight="true" outlineLevel="0" collapsed="false">
      <c r="A2349" s="14" t="s">
        <v>2542</v>
      </c>
      <c r="B2349" s="14" t="s">
        <v>652</v>
      </c>
      <c r="C2349" s="14" t="s">
        <v>35</v>
      </c>
      <c r="D2349" s="14" t="s">
        <v>2543</v>
      </c>
      <c r="E2349" s="14" t="s">
        <v>2545</v>
      </c>
      <c r="F2349" s="15" t="s">
        <v>41</v>
      </c>
      <c r="G2349" s="14" t="str">
        <f aca="false">IF(I2349&lt;p_local,"Local → page infra",IF(H2349&gt;=p_ph1,"Phase 1",IF(H2349&gt;=p_ph2,"Phase 2","Phase 3")))</f>
        <v>Phase 1</v>
      </c>
      <c r="H2349" s="14" t="n">
        <f aca="false">IF(I2349&lt;p_local,0,IF(C2349="Aéroport → Aéroport",p_pts_plein,IF(Y2349&gt;0,IF(I2349&lt;=Y2349,p_pts_plein,IF(I2349&lt;=p_mult2*Y2349,p_pts_moyen,p_pts_r3)),IF(I2349&gt;=p_vv_min,p_pts_plein,IF(I2349&gt;=p_vv_moy,p_pts_moyen,p_pts_court))))+IF(INDEX(10_Lieux!$D:$D,U2349)=1,p_prio1,p_prio2)+IF(INDEX(10_Lieux!$D:$D,V2349)=1,p_prio1,p_prio2)+IF(K2349="Oui",p_tf,0)+p_hub*((INDEX(10_Lieux!$H:$H,U2349)="Hub")+(INDEX(10_Lieux!$H:$H,V2349)="Hub"))+IF(OR(INDEX(10_Lieux!$H:$H,U2349)="Premium",INDEX(10_Lieux!$H:$H,V2349)="Premium"),p_prem,0))</f>
        <v>80</v>
      </c>
      <c r="I2349" s="14" t="n">
        <f aca="false">ROUND(W2349*p_facteur,0)</f>
        <v>230</v>
      </c>
      <c r="J2349" s="14" t="str">
        <f aca="false">IF(X2349&lt;60,X2349&amp;" min",INT(X2349/60)&amp;" h"&amp;IF(MOD(X2349,60)=0,""," "&amp;TEXT(MOD(X2349,60),"00")))</f>
        <v>2 h 30</v>
      </c>
      <c r="K2349" s="14" t="str">
        <f aca="false">IF(S2349&lt;&gt;T2349,"Oui","Non")</f>
        <v>Non</v>
      </c>
      <c r="L2349" s="14" t="str">
        <f aca="false">IF(AND(INDEX(10_Lieux!$B:$B,U2349)="Ville",INDEX(10_Lieux!$B:$B,V2349)="Ville"),"/chauffeur-prive/"&amp;INDEX(10_Lieux!$E:$E,U2349)&amp;"-"&amp;INDEX(10_Lieux!$E:$E,V2349)&amp;"/","/chauffeur-prive/"&amp;INDEX(10_Lieux!$E:$E,U2349)&amp;"/"&amp;INDEX(10_Lieux!$E:$E,V2349)&amp;"/")</f>
        <v>/chauffeur-prive/deauville/aeroport-paris-charles-de-gaulle/</v>
      </c>
      <c r="M2349" s="14" t="str">
        <f aca="false">IFERROR(INDEX($L:$L,MATCH(B2349&amp;"|"&amp;A2349,$Z:$Z,0)),"—")</f>
        <v>/chauffeur-prive/aeroport-paris-charles-de-gaulle/deauville/</v>
      </c>
      <c r="N2349" s="14" t="str">
        <f aca="false">IF(LEN("Chauffeur privé "&amp;INDEX(10_Lieux!$J:$J,U2349)&amp;" → "&amp;INDEX(10_Lieux!$J:$J,V2349)&amp;" | 24h/24")&gt;60,"Chauffeur privé "&amp;INDEX(10_Lieux!$J:$J,U2349)&amp;" → "&amp;INDEX(10_Lieux!$J:$J,V2349),"Chauffeur privé "&amp;INDEX(10_Lieux!$J:$J,U2349)&amp;" → "&amp;INDEX(10_Lieux!$J:$J,V2349)&amp;" | 24h/24")</f>
        <v>Chauffeur privé Deauville → Aéroport Paris-CDG | 24h/24</v>
      </c>
      <c r="O2349" s="14" t="n">
        <f aca="false">LEN(N2349)</f>
        <v>55</v>
      </c>
      <c r="P2349" s="14" t="str">
        <f aca="false">"Chauffeur privé "&amp;INDEX(10_Lieux!$K:$K,U2349)&amp;" vers "&amp;INDEX(10_Lieux!$L:$L,V2349)</f>
        <v>Chauffeur privé de Deauville vers l'aéroport Paris-CDG</v>
      </c>
      <c r="Q2349" s="14" t="str">
        <f aca="false">"Chauffeur privé "&amp;INDEX(10_Lieux!$K:$K,U2349)&amp;" vers "&amp;INDEX(10_Lieux!$L:$L,V2349)&amp;" : env. "&amp;I2349&amp;" km, "&amp;J2349&amp;" de route. Devis personnalisé, standard 24h/24 et 7j/7."</f>
        <v>Chauffeur privé de Deauville vers l'aéroport Paris-CDG : env. 230 km, 2 h 30 de route. Devis personnalisé, standard 24h/24 et 7j/7.</v>
      </c>
      <c r="R2349" s="14" t="n">
        <f aca="false">LEN(Q2349)</f>
        <v>131</v>
      </c>
      <c r="S2349" s="14" t="str">
        <f aca="false">INDEX(10_Lieux!$C:$C,U2349)</f>
        <v>France</v>
      </c>
      <c r="T2349" s="14" t="str">
        <f aca="false">INDEX(10_Lieux!$C:$C,V2349)</f>
        <v>France</v>
      </c>
      <c r="U2349" s="14" t="n">
        <f aca="false">MATCH(A2349,10_Lieux!$A:$A,0)</f>
        <v>46</v>
      </c>
      <c r="V2349" s="14" t="n">
        <f aca="false">MATCH(B2349,10_Lieux!$A:$A,0)</f>
        <v>132</v>
      </c>
      <c r="W2349" s="14" t="n">
        <f aca="false">ROUND(6371*2*ASIN(SQRT(SIN(RADIANS(INDEX(10_Lieux!$F:$F,V2349)-INDEX(10_Lieux!$F:$F,U2349))/2)^2+COS(RADIANS(INDEX(10_Lieux!$F:$F,U2349)))*COS(RADIANS(INDEX(10_Lieux!$F:$F,V2349)))*SIN(RADIANS(INDEX(10_Lieux!$G:$G,V2349)-INDEX(10_Lieux!$G:$G,U2349))/2)^2)),1)</f>
        <v>183.9</v>
      </c>
      <c r="X2349" s="14" t="n">
        <f aca="false">ROUND(I2349/IF(I2349&lt;p_seuil_vitesse,p_vit_lente,p_vit_rapide)*60/15,0)*15</f>
        <v>150</v>
      </c>
      <c r="Y2349" s="14" t="n">
        <f aca="false">MAX(IF(INDEX(10_Lieux!$B:$B,U2349)&lt;&gt;"Ville",INDEX(10_Lieux!$I:$I,U2349),0),IF(INDEX(10_Lieux!$B:$B,V2349)&lt;&gt;"Ville",INDEX(10_Lieux!$I:$I,V2349),0))</f>
        <v>500</v>
      </c>
      <c r="Z2349" s="14" t="str">
        <f aca="false">A2349&amp;"|"&amp;B2349</f>
        <v>Deauville|Paris Charles de Gaulle</v>
      </c>
      <c r="AA2349" s="14" t="str">
        <f aca="false">IF(I2349&lt;p_local,"Local",IF(I2349&lt;p_vv_min,"Courte distance",IF(I2349&lt;p_tres_long,"Longue distance","Très longue distance")))</f>
        <v>Longue distance</v>
      </c>
    </row>
    <row r="2350" customFormat="false" ht="15" hidden="false" customHeight="true" outlineLevel="0" collapsed="false">
      <c r="A2350" s="14" t="s">
        <v>698</v>
      </c>
      <c r="B2350" s="14" t="s">
        <v>2542</v>
      </c>
      <c r="C2350" s="14" t="s">
        <v>34</v>
      </c>
      <c r="D2350" s="14" t="s">
        <v>2543</v>
      </c>
      <c r="E2350" s="14" t="s">
        <v>2546</v>
      </c>
      <c r="F2350" s="15" t="s">
        <v>41</v>
      </c>
      <c r="G2350" s="14" t="str">
        <f aca="false">IF(I2350&lt;p_local,"Local → page infra",IF(H2350&gt;=p_ph1,"Phase 1",IF(H2350&gt;=p_ph2,"Phase 2","Phase 3")))</f>
        <v>Phase 1</v>
      </c>
      <c r="H2350" s="14" t="n">
        <f aca="false">IF(I2350&lt;p_local,0,IF(C2350="Aéroport → Aéroport",p_pts_plein,IF(Y2350&gt;0,IF(I2350&lt;=Y2350,p_pts_plein,IF(I2350&lt;=p_mult2*Y2350,p_pts_moyen,p_pts_r3)),IF(I2350&gt;=p_vv_min,p_pts_plein,IF(I2350&gt;=p_vv_moy,p_pts_moyen,p_pts_court))))+IF(INDEX(10_Lieux!$D:$D,U2350)=1,p_prio1,p_prio2)+IF(INDEX(10_Lieux!$D:$D,V2350)=1,p_prio1,p_prio2)+IF(K2350="Oui",p_tf,0)+p_hub*((INDEX(10_Lieux!$H:$H,U2350)="Hub")+(INDEX(10_Lieux!$H:$H,V2350)="Hub"))+IF(OR(INDEX(10_Lieux!$H:$H,U2350)="Premium",INDEX(10_Lieux!$H:$H,V2350)="Premium"),p_prem,0))</f>
        <v>80</v>
      </c>
      <c r="I2350" s="14" t="n">
        <f aca="false">ROUND(W2350*p_facteur,0)</f>
        <v>228</v>
      </c>
      <c r="J2350" s="14" t="str">
        <f aca="false">IF(X2350&lt;60,X2350&amp;" min",INT(X2350/60)&amp;" h"&amp;IF(MOD(X2350,60)=0,""," "&amp;TEXT(MOD(X2350,60),"00")))</f>
        <v>2 h 30</v>
      </c>
      <c r="K2350" s="14" t="str">
        <f aca="false">IF(S2350&lt;&gt;T2350,"Oui","Non")</f>
        <v>Non</v>
      </c>
      <c r="L2350" s="14" t="str">
        <f aca="false">IF(AND(INDEX(10_Lieux!$B:$B,U2350)="Ville",INDEX(10_Lieux!$B:$B,V2350)="Ville"),"/chauffeur-prive/"&amp;INDEX(10_Lieux!$E:$E,U2350)&amp;"-"&amp;INDEX(10_Lieux!$E:$E,V2350)&amp;"/","/chauffeur-prive/"&amp;INDEX(10_Lieux!$E:$E,U2350)&amp;"/"&amp;INDEX(10_Lieux!$E:$E,V2350)&amp;"/")</f>
        <v>/chauffeur-prive/aeroport-paris-orly/deauville/</v>
      </c>
      <c r="M2350" s="14" t="str">
        <f aca="false">IFERROR(INDEX($L:$L,MATCH(B2350&amp;"|"&amp;A2350,$Z:$Z,0)),"—")</f>
        <v>/chauffeur-prive/deauville/aeroport-paris-orly/</v>
      </c>
      <c r="N2350" s="14" t="str">
        <f aca="false">IF(LEN("Chauffeur privé "&amp;INDEX(10_Lieux!$J:$J,U2350)&amp;" → "&amp;INDEX(10_Lieux!$J:$J,V2350)&amp;" | 24h/24")&gt;60,"Chauffeur privé "&amp;INDEX(10_Lieux!$J:$J,U2350)&amp;" → "&amp;INDEX(10_Lieux!$J:$J,V2350),"Chauffeur privé "&amp;INDEX(10_Lieux!$J:$J,U2350)&amp;" → "&amp;INDEX(10_Lieux!$J:$J,V2350)&amp;" | 24h/24")</f>
        <v>Chauffeur privé Aéroport Paris-Orly → Deauville | 24h/24</v>
      </c>
      <c r="O2350" s="14" t="n">
        <f aca="false">LEN(N2350)</f>
        <v>56</v>
      </c>
      <c r="P2350" s="14" t="str">
        <f aca="false">"Chauffeur privé "&amp;INDEX(10_Lieux!$K:$K,U2350)&amp;" vers "&amp;INDEX(10_Lieux!$L:$L,V2350)</f>
        <v>Chauffeur privé de l'aéroport Paris-Orly vers Deauville</v>
      </c>
      <c r="Q2350" s="14" t="str">
        <f aca="false">"Chauffeur privé "&amp;INDEX(10_Lieux!$K:$K,U2350)&amp;" vers "&amp;INDEX(10_Lieux!$L:$L,V2350)&amp;" : env. "&amp;I2350&amp;" km, "&amp;J2350&amp;" de route. Devis personnalisé, standard 24h/24 et 7j/7."</f>
        <v>Chauffeur privé de l'aéroport Paris-Orly vers Deauville : env. 228 km, 2 h 30 de route. Devis personnalisé, standard 24h/24 et 7j/7.</v>
      </c>
      <c r="R2350" s="14" t="n">
        <f aca="false">LEN(Q2350)</f>
        <v>132</v>
      </c>
      <c r="S2350" s="14" t="str">
        <f aca="false">INDEX(10_Lieux!$C:$C,U2350)</f>
        <v>France</v>
      </c>
      <c r="T2350" s="14" t="str">
        <f aca="false">INDEX(10_Lieux!$C:$C,V2350)</f>
        <v>France</v>
      </c>
      <c r="U2350" s="14" t="n">
        <f aca="false">MATCH(A2350,10_Lieux!$A:$A,0)</f>
        <v>133</v>
      </c>
      <c r="V2350" s="14" t="n">
        <f aca="false">MATCH(B2350,10_Lieux!$A:$A,0)</f>
        <v>46</v>
      </c>
      <c r="W2350" s="14" t="n">
        <f aca="false">ROUND(6371*2*ASIN(SQRT(SIN(RADIANS(INDEX(10_Lieux!$F:$F,V2350)-INDEX(10_Lieux!$F:$F,U2350))/2)^2+COS(RADIANS(INDEX(10_Lieux!$F:$F,U2350)))*COS(RADIANS(INDEX(10_Lieux!$F:$F,V2350)))*SIN(RADIANS(INDEX(10_Lieux!$G:$G,V2350)-INDEX(10_Lieux!$G:$G,U2350))/2)^2)),1)</f>
        <v>182.3</v>
      </c>
      <c r="X2350" s="14" t="n">
        <f aca="false">ROUND(I2350/IF(I2350&lt;p_seuil_vitesse,p_vit_lente,p_vit_rapide)*60/15,0)*15</f>
        <v>150</v>
      </c>
      <c r="Y2350" s="14" t="n">
        <f aca="false">MAX(IF(INDEX(10_Lieux!$B:$B,U2350)&lt;&gt;"Ville",INDEX(10_Lieux!$I:$I,U2350),0),IF(INDEX(10_Lieux!$B:$B,V2350)&lt;&gt;"Ville",INDEX(10_Lieux!$I:$I,V2350),0))</f>
        <v>500</v>
      </c>
      <c r="Z2350" s="14" t="str">
        <f aca="false">A2350&amp;"|"&amp;B2350</f>
        <v>Paris-Orly|Deauville</v>
      </c>
      <c r="AA2350" s="14" t="str">
        <f aca="false">IF(I2350&lt;p_local,"Local",IF(I2350&lt;p_vv_min,"Courte distance",IF(I2350&lt;p_tres_long,"Longue distance","Très longue distance")))</f>
        <v>Longue distance</v>
      </c>
    </row>
    <row r="2351" customFormat="false" ht="15" hidden="false" customHeight="true" outlineLevel="0" collapsed="false">
      <c r="A2351" s="14" t="s">
        <v>2542</v>
      </c>
      <c r="B2351" s="14" t="s">
        <v>698</v>
      </c>
      <c r="C2351" s="14" t="s">
        <v>35</v>
      </c>
      <c r="D2351" s="14" t="s">
        <v>2543</v>
      </c>
      <c r="E2351" s="14" t="s">
        <v>2547</v>
      </c>
      <c r="F2351" s="15" t="s">
        <v>41</v>
      </c>
      <c r="G2351" s="14" t="str">
        <f aca="false">IF(I2351&lt;p_local,"Local → page infra",IF(H2351&gt;=p_ph1,"Phase 1",IF(H2351&gt;=p_ph2,"Phase 2","Phase 3")))</f>
        <v>Phase 1</v>
      </c>
      <c r="H2351" s="14" t="n">
        <f aca="false">IF(I2351&lt;p_local,0,IF(C2351="Aéroport → Aéroport",p_pts_plein,IF(Y2351&gt;0,IF(I2351&lt;=Y2351,p_pts_plein,IF(I2351&lt;=p_mult2*Y2351,p_pts_moyen,p_pts_r3)),IF(I2351&gt;=p_vv_min,p_pts_plein,IF(I2351&gt;=p_vv_moy,p_pts_moyen,p_pts_court))))+IF(INDEX(10_Lieux!$D:$D,U2351)=1,p_prio1,p_prio2)+IF(INDEX(10_Lieux!$D:$D,V2351)=1,p_prio1,p_prio2)+IF(K2351="Oui",p_tf,0)+p_hub*((INDEX(10_Lieux!$H:$H,U2351)="Hub")+(INDEX(10_Lieux!$H:$H,V2351)="Hub"))+IF(OR(INDEX(10_Lieux!$H:$H,U2351)="Premium",INDEX(10_Lieux!$H:$H,V2351)="Premium"),p_prem,0))</f>
        <v>80</v>
      </c>
      <c r="I2351" s="14" t="n">
        <f aca="false">ROUND(W2351*p_facteur,0)</f>
        <v>228</v>
      </c>
      <c r="J2351" s="14" t="str">
        <f aca="false">IF(X2351&lt;60,X2351&amp;" min",INT(X2351/60)&amp;" h"&amp;IF(MOD(X2351,60)=0,""," "&amp;TEXT(MOD(X2351,60),"00")))</f>
        <v>2 h 30</v>
      </c>
      <c r="K2351" s="14" t="str">
        <f aca="false">IF(S2351&lt;&gt;T2351,"Oui","Non")</f>
        <v>Non</v>
      </c>
      <c r="L2351" s="14" t="str">
        <f aca="false">IF(AND(INDEX(10_Lieux!$B:$B,U2351)="Ville",INDEX(10_Lieux!$B:$B,V2351)="Ville"),"/chauffeur-prive/"&amp;INDEX(10_Lieux!$E:$E,U2351)&amp;"-"&amp;INDEX(10_Lieux!$E:$E,V2351)&amp;"/","/chauffeur-prive/"&amp;INDEX(10_Lieux!$E:$E,U2351)&amp;"/"&amp;INDEX(10_Lieux!$E:$E,V2351)&amp;"/")</f>
        <v>/chauffeur-prive/deauville/aeroport-paris-orly/</v>
      </c>
      <c r="M2351" s="14" t="str">
        <f aca="false">IFERROR(INDEX($L:$L,MATCH(B2351&amp;"|"&amp;A2351,$Z:$Z,0)),"—")</f>
        <v>/chauffeur-prive/aeroport-paris-orly/deauville/</v>
      </c>
      <c r="N2351" s="14" t="str">
        <f aca="false">IF(LEN("Chauffeur privé "&amp;INDEX(10_Lieux!$J:$J,U2351)&amp;" → "&amp;INDEX(10_Lieux!$J:$J,V2351)&amp;" | 24h/24")&gt;60,"Chauffeur privé "&amp;INDEX(10_Lieux!$J:$J,U2351)&amp;" → "&amp;INDEX(10_Lieux!$J:$J,V2351),"Chauffeur privé "&amp;INDEX(10_Lieux!$J:$J,U2351)&amp;" → "&amp;INDEX(10_Lieux!$J:$J,V2351)&amp;" | 24h/24")</f>
        <v>Chauffeur privé Deauville → Aéroport Paris-Orly | 24h/24</v>
      </c>
      <c r="O2351" s="14" t="n">
        <f aca="false">LEN(N2351)</f>
        <v>56</v>
      </c>
      <c r="P2351" s="14" t="str">
        <f aca="false">"Chauffeur privé "&amp;INDEX(10_Lieux!$K:$K,U2351)&amp;" vers "&amp;INDEX(10_Lieux!$L:$L,V2351)</f>
        <v>Chauffeur privé de Deauville vers l'aéroport Paris-Orly</v>
      </c>
      <c r="Q2351" s="14" t="str">
        <f aca="false">"Chauffeur privé "&amp;INDEX(10_Lieux!$K:$K,U2351)&amp;" vers "&amp;INDEX(10_Lieux!$L:$L,V2351)&amp;" : env. "&amp;I2351&amp;" km, "&amp;J2351&amp;" de route. Devis personnalisé, standard 24h/24 et 7j/7."</f>
        <v>Chauffeur privé de Deauville vers l'aéroport Paris-Orly : env. 228 km, 2 h 30 de route. Devis personnalisé, standard 24h/24 et 7j/7.</v>
      </c>
      <c r="R2351" s="14" t="n">
        <f aca="false">LEN(Q2351)</f>
        <v>132</v>
      </c>
      <c r="S2351" s="14" t="str">
        <f aca="false">INDEX(10_Lieux!$C:$C,U2351)</f>
        <v>France</v>
      </c>
      <c r="T2351" s="14" t="str">
        <f aca="false">INDEX(10_Lieux!$C:$C,V2351)</f>
        <v>France</v>
      </c>
      <c r="U2351" s="14" t="n">
        <f aca="false">MATCH(A2351,10_Lieux!$A:$A,0)</f>
        <v>46</v>
      </c>
      <c r="V2351" s="14" t="n">
        <f aca="false">MATCH(B2351,10_Lieux!$A:$A,0)</f>
        <v>133</v>
      </c>
      <c r="W2351" s="14" t="n">
        <f aca="false">ROUND(6371*2*ASIN(SQRT(SIN(RADIANS(INDEX(10_Lieux!$F:$F,V2351)-INDEX(10_Lieux!$F:$F,U2351))/2)^2+COS(RADIANS(INDEX(10_Lieux!$F:$F,U2351)))*COS(RADIANS(INDEX(10_Lieux!$F:$F,V2351)))*SIN(RADIANS(INDEX(10_Lieux!$G:$G,V2351)-INDEX(10_Lieux!$G:$G,U2351))/2)^2)),1)</f>
        <v>182.3</v>
      </c>
      <c r="X2351" s="14" t="n">
        <f aca="false">ROUND(I2351/IF(I2351&lt;p_seuil_vitesse,p_vit_lente,p_vit_rapide)*60/15,0)*15</f>
        <v>150</v>
      </c>
      <c r="Y2351" s="14" t="n">
        <f aca="false">MAX(IF(INDEX(10_Lieux!$B:$B,U2351)&lt;&gt;"Ville",INDEX(10_Lieux!$I:$I,U2351),0),IF(INDEX(10_Lieux!$B:$B,V2351)&lt;&gt;"Ville",INDEX(10_Lieux!$I:$I,V2351),0))</f>
        <v>500</v>
      </c>
      <c r="Z2351" s="14" t="str">
        <f aca="false">A2351&amp;"|"&amp;B2351</f>
        <v>Deauville|Paris-Orly</v>
      </c>
      <c r="AA2351" s="14" t="str">
        <f aca="false">IF(I2351&lt;p_local,"Local",IF(I2351&lt;p_vv_min,"Courte distance",IF(I2351&lt;p_tres_long,"Longue distance","Très longue distance")))</f>
        <v>Longue distance</v>
      </c>
    </row>
    <row r="2352" customFormat="false" ht="15" hidden="false" customHeight="true" outlineLevel="0" collapsed="false">
      <c r="A2352" s="14" t="s">
        <v>743</v>
      </c>
      <c r="B2352" s="14" t="s">
        <v>2542</v>
      </c>
      <c r="C2352" s="14" t="s">
        <v>34</v>
      </c>
      <c r="D2352" s="14" t="s">
        <v>2543</v>
      </c>
      <c r="E2352" s="14" t="s">
        <v>2548</v>
      </c>
      <c r="F2352" s="15" t="s">
        <v>41</v>
      </c>
      <c r="G2352" s="14" t="str">
        <f aca="false">IF(I2352&lt;p_local,"Local → page infra",IF(H2352&gt;=p_ph1,"Phase 1",IF(H2352&gt;=p_ph2,"Phase 2","Phase 3")))</f>
        <v>Phase 1</v>
      </c>
      <c r="H2352" s="14" t="n">
        <f aca="false">IF(I2352&lt;p_local,0,IF(C2352="Aéroport → Aéroport",p_pts_plein,IF(Y2352&gt;0,IF(I2352&lt;=Y2352,p_pts_plein,IF(I2352&lt;=p_mult2*Y2352,p_pts_moyen,p_pts_r3)),IF(I2352&gt;=p_vv_min,p_pts_plein,IF(I2352&gt;=p_vv_moy,p_pts_moyen,p_pts_court))))+IF(INDEX(10_Lieux!$D:$D,U2352)=1,p_prio1,p_prio2)+IF(INDEX(10_Lieux!$D:$D,V2352)=1,p_prio1,p_prio2)+IF(K2352="Oui",p_tf,0)+p_hub*((INDEX(10_Lieux!$H:$H,U2352)="Hub")+(INDEX(10_Lieux!$H:$H,V2352)="Hub"))+IF(OR(INDEX(10_Lieux!$H:$H,U2352)="Premium",INDEX(10_Lieux!$H:$H,V2352)="Premium"),p_prem,0))</f>
        <v>80</v>
      </c>
      <c r="I2352" s="14" t="n">
        <f aca="false">ROUND(W2352*p_facteur,0)</f>
        <v>222</v>
      </c>
      <c r="J2352" s="14" t="str">
        <f aca="false">IF(X2352&lt;60,X2352&amp;" min",INT(X2352/60)&amp;" h"&amp;IF(MOD(X2352,60)=0,""," "&amp;TEXT(MOD(X2352,60),"00")))</f>
        <v>2 h 15</v>
      </c>
      <c r="K2352" s="14" t="str">
        <f aca="false">IF(S2352&lt;&gt;T2352,"Oui","Non")</f>
        <v>Non</v>
      </c>
      <c r="L2352" s="14" t="str">
        <f aca="false">IF(AND(INDEX(10_Lieux!$B:$B,U2352)="Ville",INDEX(10_Lieux!$B:$B,V2352)="Ville"),"/chauffeur-prive/"&amp;INDEX(10_Lieux!$E:$E,U2352)&amp;"-"&amp;INDEX(10_Lieux!$E:$E,V2352)&amp;"/","/chauffeur-prive/"&amp;INDEX(10_Lieux!$E:$E,U2352)&amp;"/"&amp;INDEX(10_Lieux!$E:$E,V2352)&amp;"/")</f>
        <v>/chauffeur-prive/aeroport-paris-le-bourget/deauville/</v>
      </c>
      <c r="M2352" s="14" t="str">
        <f aca="false">IFERROR(INDEX($L:$L,MATCH(B2352&amp;"|"&amp;A2352,$Z:$Z,0)),"—")</f>
        <v>/chauffeur-prive/deauville/aeroport-paris-le-bourget/</v>
      </c>
      <c r="N2352" s="14" t="str">
        <f aca="false">IF(LEN("Chauffeur privé "&amp;INDEX(10_Lieux!$J:$J,U2352)&amp;" → "&amp;INDEX(10_Lieux!$J:$J,V2352)&amp;" | 24h/24")&gt;60,"Chauffeur privé "&amp;INDEX(10_Lieux!$J:$J,U2352)&amp;" → "&amp;INDEX(10_Lieux!$J:$J,V2352),"Chauffeur privé "&amp;INDEX(10_Lieux!$J:$J,U2352)&amp;" → "&amp;INDEX(10_Lieux!$J:$J,V2352)&amp;" | 24h/24")</f>
        <v>Chauffeur privé Aéroport Paris-Le Bourget → Deauville</v>
      </c>
      <c r="O2352" s="14" t="n">
        <f aca="false">LEN(N2352)</f>
        <v>53</v>
      </c>
      <c r="P2352" s="14" t="str">
        <f aca="false">"Chauffeur privé "&amp;INDEX(10_Lieux!$K:$K,U2352)&amp;" vers "&amp;INDEX(10_Lieux!$L:$L,V2352)</f>
        <v>Chauffeur privé de l'aéroport Paris-Le Bourget vers Deauville</v>
      </c>
      <c r="Q2352" s="14" t="str">
        <f aca="false">"Chauffeur privé "&amp;INDEX(10_Lieux!$K:$K,U2352)&amp;" vers "&amp;INDEX(10_Lieux!$L:$L,V2352)&amp;" : env. "&amp;I2352&amp;" km, "&amp;J2352&amp;" de route. Devis personnalisé, standard 24h/24 et 7j/7."</f>
        <v>Chauffeur privé de l'aéroport Paris-Le Bourget vers Deauville : env. 222 km, 2 h 15 de route. Devis personnalisé, standard 24h/24 et 7j/7.</v>
      </c>
      <c r="R2352" s="14" t="n">
        <f aca="false">LEN(Q2352)</f>
        <v>138</v>
      </c>
      <c r="S2352" s="14" t="str">
        <f aca="false">INDEX(10_Lieux!$C:$C,U2352)</f>
        <v>France</v>
      </c>
      <c r="T2352" s="14" t="str">
        <f aca="false">INDEX(10_Lieux!$C:$C,V2352)</f>
        <v>France</v>
      </c>
      <c r="U2352" s="14" t="n">
        <f aca="false">MATCH(A2352,10_Lieux!$A:$A,0)</f>
        <v>134</v>
      </c>
      <c r="V2352" s="14" t="n">
        <f aca="false">MATCH(B2352,10_Lieux!$A:$A,0)</f>
        <v>46</v>
      </c>
      <c r="W2352" s="14" t="n">
        <f aca="false">ROUND(6371*2*ASIN(SQRT(SIN(RADIANS(INDEX(10_Lieux!$F:$F,V2352)-INDEX(10_Lieux!$F:$F,U2352))/2)^2+COS(RADIANS(INDEX(10_Lieux!$F:$F,U2352)))*COS(RADIANS(INDEX(10_Lieux!$F:$F,V2352)))*SIN(RADIANS(INDEX(10_Lieux!$G:$G,V2352)-INDEX(10_Lieux!$G:$G,U2352))/2)^2)),1)</f>
        <v>177.4</v>
      </c>
      <c r="X2352" s="14" t="n">
        <f aca="false">ROUND(I2352/IF(I2352&lt;p_seuil_vitesse,p_vit_lente,p_vit_rapide)*60/15,0)*15</f>
        <v>135</v>
      </c>
      <c r="Y2352" s="14" t="n">
        <f aca="false">MAX(IF(INDEX(10_Lieux!$B:$B,U2352)&lt;&gt;"Ville",INDEX(10_Lieux!$I:$I,U2352),0),IF(INDEX(10_Lieux!$B:$B,V2352)&lt;&gt;"Ville",INDEX(10_Lieux!$I:$I,V2352),0))</f>
        <v>500</v>
      </c>
      <c r="Z2352" s="14" t="str">
        <f aca="false">A2352&amp;"|"&amp;B2352</f>
        <v>Paris-Le Bourget|Deauville</v>
      </c>
      <c r="AA2352" s="14" t="str">
        <f aca="false">IF(I2352&lt;p_local,"Local",IF(I2352&lt;p_vv_min,"Courte distance",IF(I2352&lt;p_tres_long,"Longue distance","Très longue distance")))</f>
        <v>Longue distance</v>
      </c>
    </row>
    <row r="2353" customFormat="false" ht="15" hidden="false" customHeight="true" outlineLevel="0" collapsed="false">
      <c r="A2353" s="14" t="s">
        <v>2542</v>
      </c>
      <c r="B2353" s="14" t="s">
        <v>743</v>
      </c>
      <c r="C2353" s="14" t="s">
        <v>35</v>
      </c>
      <c r="D2353" s="14" t="s">
        <v>2543</v>
      </c>
      <c r="E2353" s="14" t="s">
        <v>2549</v>
      </c>
      <c r="F2353" s="15" t="s">
        <v>41</v>
      </c>
      <c r="G2353" s="14" t="str">
        <f aca="false">IF(I2353&lt;p_local,"Local → page infra",IF(H2353&gt;=p_ph1,"Phase 1",IF(H2353&gt;=p_ph2,"Phase 2","Phase 3")))</f>
        <v>Phase 1</v>
      </c>
      <c r="H2353" s="14" t="n">
        <f aca="false">IF(I2353&lt;p_local,0,IF(C2353="Aéroport → Aéroport",p_pts_plein,IF(Y2353&gt;0,IF(I2353&lt;=Y2353,p_pts_plein,IF(I2353&lt;=p_mult2*Y2353,p_pts_moyen,p_pts_r3)),IF(I2353&gt;=p_vv_min,p_pts_plein,IF(I2353&gt;=p_vv_moy,p_pts_moyen,p_pts_court))))+IF(INDEX(10_Lieux!$D:$D,U2353)=1,p_prio1,p_prio2)+IF(INDEX(10_Lieux!$D:$D,V2353)=1,p_prio1,p_prio2)+IF(K2353="Oui",p_tf,0)+p_hub*((INDEX(10_Lieux!$H:$H,U2353)="Hub")+(INDEX(10_Lieux!$H:$H,V2353)="Hub"))+IF(OR(INDEX(10_Lieux!$H:$H,U2353)="Premium",INDEX(10_Lieux!$H:$H,V2353)="Premium"),p_prem,0))</f>
        <v>80</v>
      </c>
      <c r="I2353" s="14" t="n">
        <f aca="false">ROUND(W2353*p_facteur,0)</f>
        <v>222</v>
      </c>
      <c r="J2353" s="14" t="str">
        <f aca="false">IF(X2353&lt;60,X2353&amp;" min",INT(X2353/60)&amp;" h"&amp;IF(MOD(X2353,60)=0,""," "&amp;TEXT(MOD(X2353,60),"00")))</f>
        <v>2 h 15</v>
      </c>
      <c r="K2353" s="14" t="str">
        <f aca="false">IF(S2353&lt;&gt;T2353,"Oui","Non")</f>
        <v>Non</v>
      </c>
      <c r="L2353" s="14" t="str">
        <f aca="false">IF(AND(INDEX(10_Lieux!$B:$B,U2353)="Ville",INDEX(10_Lieux!$B:$B,V2353)="Ville"),"/chauffeur-prive/"&amp;INDEX(10_Lieux!$E:$E,U2353)&amp;"-"&amp;INDEX(10_Lieux!$E:$E,V2353)&amp;"/","/chauffeur-prive/"&amp;INDEX(10_Lieux!$E:$E,U2353)&amp;"/"&amp;INDEX(10_Lieux!$E:$E,V2353)&amp;"/")</f>
        <v>/chauffeur-prive/deauville/aeroport-paris-le-bourget/</v>
      </c>
      <c r="M2353" s="14" t="str">
        <f aca="false">IFERROR(INDEX($L:$L,MATCH(B2353&amp;"|"&amp;A2353,$Z:$Z,0)),"—")</f>
        <v>/chauffeur-prive/aeroport-paris-le-bourget/deauville/</v>
      </c>
      <c r="N2353" s="14" t="str">
        <f aca="false">IF(LEN("Chauffeur privé "&amp;INDEX(10_Lieux!$J:$J,U2353)&amp;" → "&amp;INDEX(10_Lieux!$J:$J,V2353)&amp;" | 24h/24")&gt;60,"Chauffeur privé "&amp;INDEX(10_Lieux!$J:$J,U2353)&amp;" → "&amp;INDEX(10_Lieux!$J:$J,V2353),"Chauffeur privé "&amp;INDEX(10_Lieux!$J:$J,U2353)&amp;" → "&amp;INDEX(10_Lieux!$J:$J,V2353)&amp;" | 24h/24")</f>
        <v>Chauffeur privé Deauville → Aéroport Paris-Le Bourget</v>
      </c>
      <c r="O2353" s="14" t="n">
        <f aca="false">LEN(N2353)</f>
        <v>53</v>
      </c>
      <c r="P2353" s="14" t="str">
        <f aca="false">"Chauffeur privé "&amp;INDEX(10_Lieux!$K:$K,U2353)&amp;" vers "&amp;INDEX(10_Lieux!$L:$L,V2353)</f>
        <v>Chauffeur privé de Deauville vers l'aéroport Paris-Le Bourget</v>
      </c>
      <c r="Q2353" s="14" t="str">
        <f aca="false">"Chauffeur privé "&amp;INDEX(10_Lieux!$K:$K,U2353)&amp;" vers "&amp;INDEX(10_Lieux!$L:$L,V2353)&amp;" : env. "&amp;I2353&amp;" km, "&amp;J2353&amp;" de route. Devis personnalisé, standard 24h/24 et 7j/7."</f>
        <v>Chauffeur privé de Deauville vers l'aéroport Paris-Le Bourget : env. 222 km, 2 h 15 de route. Devis personnalisé, standard 24h/24 et 7j/7.</v>
      </c>
      <c r="R2353" s="14" t="n">
        <f aca="false">LEN(Q2353)</f>
        <v>138</v>
      </c>
      <c r="S2353" s="14" t="str">
        <f aca="false">INDEX(10_Lieux!$C:$C,U2353)</f>
        <v>France</v>
      </c>
      <c r="T2353" s="14" t="str">
        <f aca="false">INDEX(10_Lieux!$C:$C,V2353)</f>
        <v>France</v>
      </c>
      <c r="U2353" s="14" t="n">
        <f aca="false">MATCH(A2353,10_Lieux!$A:$A,0)</f>
        <v>46</v>
      </c>
      <c r="V2353" s="14" t="n">
        <f aca="false">MATCH(B2353,10_Lieux!$A:$A,0)</f>
        <v>134</v>
      </c>
      <c r="W2353" s="14" t="n">
        <f aca="false">ROUND(6371*2*ASIN(SQRT(SIN(RADIANS(INDEX(10_Lieux!$F:$F,V2353)-INDEX(10_Lieux!$F:$F,U2353))/2)^2+COS(RADIANS(INDEX(10_Lieux!$F:$F,U2353)))*COS(RADIANS(INDEX(10_Lieux!$F:$F,V2353)))*SIN(RADIANS(INDEX(10_Lieux!$G:$G,V2353)-INDEX(10_Lieux!$G:$G,U2353))/2)^2)),1)</f>
        <v>177.4</v>
      </c>
      <c r="X2353" s="14" t="n">
        <f aca="false">ROUND(I2353/IF(I2353&lt;p_seuil_vitesse,p_vit_lente,p_vit_rapide)*60/15,0)*15</f>
        <v>135</v>
      </c>
      <c r="Y2353" s="14" t="n">
        <f aca="false">MAX(IF(INDEX(10_Lieux!$B:$B,U2353)&lt;&gt;"Ville",INDEX(10_Lieux!$I:$I,U2353),0),IF(INDEX(10_Lieux!$B:$B,V2353)&lt;&gt;"Ville",INDEX(10_Lieux!$I:$I,V2353),0))</f>
        <v>500</v>
      </c>
      <c r="Z2353" s="14" t="str">
        <f aca="false">A2353&amp;"|"&amp;B2353</f>
        <v>Deauville|Paris-Le Bourget</v>
      </c>
      <c r="AA2353" s="14" t="str">
        <f aca="false">IF(I2353&lt;p_local,"Local",IF(I2353&lt;p_vv_min,"Courte distance",IF(I2353&lt;p_tres_long,"Longue distance","Très longue distance")))</f>
        <v>Longue distance</v>
      </c>
    </row>
    <row r="2354" customFormat="false" ht="15" hidden="false" customHeight="true" outlineLevel="0" collapsed="false">
      <c r="A2354" s="14" t="s">
        <v>122</v>
      </c>
      <c r="B2354" s="14" t="s">
        <v>2542</v>
      </c>
      <c r="C2354" s="14" t="s">
        <v>33</v>
      </c>
      <c r="D2354" s="14" t="s">
        <v>2543</v>
      </c>
      <c r="E2354" s="14" t="s">
        <v>2550</v>
      </c>
      <c r="F2354" s="15" t="s">
        <v>41</v>
      </c>
      <c r="G2354" s="14" t="str">
        <f aca="false">IF(I2354&lt;p_local,"Local → page infra",IF(H2354&gt;=p_ph1,"Phase 1",IF(H2354&gt;=p_ph2,"Phase 2","Phase 3")))</f>
        <v>Phase 1</v>
      </c>
      <c r="H2354" s="14" t="n">
        <f aca="false">IF(I2354&lt;p_local,0,IF(C2354="Aéroport → Aéroport",p_pts_plein,IF(Y2354&gt;0,IF(I2354&lt;=Y2354,p_pts_plein,IF(I2354&lt;=p_mult2*Y2354,p_pts_moyen,p_pts_r3)),IF(I2354&gt;=p_vv_min,p_pts_plein,IF(I2354&gt;=p_vv_moy,p_pts_moyen,p_pts_court))))+IF(INDEX(10_Lieux!$D:$D,U2354)=1,p_prio1,p_prio2)+IF(INDEX(10_Lieux!$D:$D,V2354)=1,p_prio1,p_prio2)+IF(K2354="Oui",p_tf,0)+p_hub*((INDEX(10_Lieux!$H:$H,U2354)="Hub")+(INDEX(10_Lieux!$H:$H,V2354)="Hub"))+IF(OR(INDEX(10_Lieux!$H:$H,U2354)="Premium",INDEX(10_Lieux!$H:$H,V2354)="Premium"),p_prem,0))</f>
        <v>80</v>
      </c>
      <c r="I2354" s="14" t="n">
        <f aca="false">ROUND(W2354*p_facteur,0)</f>
        <v>219</v>
      </c>
      <c r="J2354" s="14" t="str">
        <f aca="false">IF(X2354&lt;60,X2354&amp;" min",INT(X2354/60)&amp;" h"&amp;IF(MOD(X2354,60)=0,""," "&amp;TEXT(MOD(X2354,60),"00")))</f>
        <v>2 h 15</v>
      </c>
      <c r="K2354" s="14" t="str">
        <f aca="false">IF(S2354&lt;&gt;T2354,"Oui","Non")</f>
        <v>Non</v>
      </c>
      <c r="L2354" s="14" t="str">
        <f aca="false">IF(AND(INDEX(10_Lieux!$B:$B,U2354)="Ville",INDEX(10_Lieux!$B:$B,V2354)="Ville"),"/chauffeur-prive/"&amp;INDEX(10_Lieux!$E:$E,U2354)&amp;"-"&amp;INDEX(10_Lieux!$E:$E,V2354)&amp;"/","/chauffeur-prive/"&amp;INDEX(10_Lieux!$E:$E,U2354)&amp;"/"&amp;INDEX(10_Lieux!$E:$E,V2354)&amp;"/")</f>
        <v>/chauffeur-prive/paris-deauville/</v>
      </c>
      <c r="M2354" s="14" t="str">
        <f aca="false">IFERROR(INDEX($L:$L,MATCH(B2354&amp;"|"&amp;A2354,$Z:$Z,0)),"—")</f>
        <v>/chauffeur-prive/deauville-paris/</v>
      </c>
      <c r="N2354" s="14" t="str">
        <f aca="false">IF(LEN("Chauffeur privé "&amp;INDEX(10_Lieux!$J:$J,U2354)&amp;" → "&amp;INDEX(10_Lieux!$J:$J,V2354)&amp;" | 24h/24")&gt;60,"Chauffeur privé "&amp;INDEX(10_Lieux!$J:$J,U2354)&amp;" → "&amp;INDEX(10_Lieux!$J:$J,V2354),"Chauffeur privé "&amp;INDEX(10_Lieux!$J:$J,U2354)&amp;" → "&amp;INDEX(10_Lieux!$J:$J,V2354)&amp;" | 24h/24")</f>
        <v>Chauffeur privé Paris → Deauville | 24h/24</v>
      </c>
      <c r="O2354" s="14" t="n">
        <f aca="false">LEN(N2354)</f>
        <v>42</v>
      </c>
      <c r="P2354" s="14" t="str">
        <f aca="false">"Chauffeur privé "&amp;INDEX(10_Lieux!$K:$K,U2354)&amp;" vers "&amp;INDEX(10_Lieux!$L:$L,V2354)</f>
        <v>Chauffeur privé de Paris vers Deauville</v>
      </c>
      <c r="Q2354" s="14" t="str">
        <f aca="false">"Chauffeur privé "&amp;INDEX(10_Lieux!$K:$K,U2354)&amp;" vers "&amp;INDEX(10_Lieux!$L:$L,V2354)&amp;" : env. "&amp;I2354&amp;" km, "&amp;J2354&amp;" de route. Devis personnalisé, standard 24h/24 et 7j/7."</f>
        <v>Chauffeur privé de Paris vers Deauville : env. 219 km, 2 h 15 de route. Devis personnalisé, standard 24h/24 et 7j/7.</v>
      </c>
      <c r="R2354" s="14" t="n">
        <f aca="false">LEN(Q2354)</f>
        <v>116</v>
      </c>
      <c r="S2354" s="14" t="str">
        <f aca="false">INDEX(10_Lieux!$C:$C,U2354)</f>
        <v>France</v>
      </c>
      <c r="T2354" s="14" t="str">
        <f aca="false">INDEX(10_Lieux!$C:$C,V2354)</f>
        <v>France</v>
      </c>
      <c r="U2354" s="14" t="n">
        <f aca="false">MATCH(A2354,10_Lieux!$A:$A,0)</f>
        <v>2</v>
      </c>
      <c r="V2354" s="14" t="n">
        <f aca="false">MATCH(B2354,10_Lieux!$A:$A,0)</f>
        <v>46</v>
      </c>
      <c r="W2354" s="14" t="n">
        <f aca="false">ROUND(6371*2*ASIN(SQRT(SIN(RADIANS(INDEX(10_Lieux!$F:$F,V2354)-INDEX(10_Lieux!$F:$F,U2354))/2)^2+COS(RADIANS(INDEX(10_Lieux!$F:$F,U2354)))*COS(RADIANS(INDEX(10_Lieux!$F:$F,V2354)))*SIN(RADIANS(INDEX(10_Lieux!$G:$G,V2354)-INDEX(10_Lieux!$G:$G,U2354))/2)^2)),1)</f>
        <v>174.9</v>
      </c>
      <c r="X2354" s="14" t="n">
        <f aca="false">ROUND(I2354/IF(I2354&lt;p_seuil_vitesse,p_vit_lente,p_vit_rapide)*60/15,0)*15</f>
        <v>135</v>
      </c>
      <c r="Y2354" s="14" t="n">
        <f aca="false">MAX(IF(INDEX(10_Lieux!$B:$B,U2354)&lt;&gt;"Ville",INDEX(10_Lieux!$I:$I,U2354),0),IF(INDEX(10_Lieux!$B:$B,V2354)&lt;&gt;"Ville",INDEX(10_Lieux!$I:$I,V2354),0))</f>
        <v>0</v>
      </c>
      <c r="Z2354" s="14" t="str">
        <f aca="false">A2354&amp;"|"&amp;B2354</f>
        <v>Paris|Deauville</v>
      </c>
      <c r="AA2354" s="14" t="str">
        <f aca="false">IF(I2354&lt;p_local,"Local",IF(I2354&lt;p_vv_min,"Courte distance",IF(I2354&lt;p_tres_long,"Longue distance","Très longue distance")))</f>
        <v>Longue distance</v>
      </c>
    </row>
    <row r="2355" customFormat="false" ht="15" hidden="false" customHeight="true" outlineLevel="0" collapsed="false">
      <c r="A2355" s="14" t="s">
        <v>2542</v>
      </c>
      <c r="B2355" s="14" t="s">
        <v>122</v>
      </c>
      <c r="C2355" s="14" t="s">
        <v>33</v>
      </c>
      <c r="D2355" s="14" t="s">
        <v>2543</v>
      </c>
      <c r="E2355" s="14" t="s">
        <v>2551</v>
      </c>
      <c r="F2355" s="15" t="s">
        <v>41</v>
      </c>
      <c r="G2355" s="14" t="str">
        <f aca="false">IF(I2355&lt;p_local,"Local → page infra",IF(H2355&gt;=p_ph1,"Phase 1",IF(H2355&gt;=p_ph2,"Phase 2","Phase 3")))</f>
        <v>Phase 1</v>
      </c>
      <c r="H2355" s="14" t="n">
        <f aca="false">IF(I2355&lt;p_local,0,IF(C2355="Aéroport → Aéroport",p_pts_plein,IF(Y2355&gt;0,IF(I2355&lt;=Y2355,p_pts_plein,IF(I2355&lt;=p_mult2*Y2355,p_pts_moyen,p_pts_r3)),IF(I2355&gt;=p_vv_min,p_pts_plein,IF(I2355&gt;=p_vv_moy,p_pts_moyen,p_pts_court))))+IF(INDEX(10_Lieux!$D:$D,U2355)=1,p_prio1,p_prio2)+IF(INDEX(10_Lieux!$D:$D,V2355)=1,p_prio1,p_prio2)+IF(K2355="Oui",p_tf,0)+p_hub*((INDEX(10_Lieux!$H:$H,U2355)="Hub")+(INDEX(10_Lieux!$H:$H,V2355)="Hub"))+IF(OR(INDEX(10_Lieux!$H:$H,U2355)="Premium",INDEX(10_Lieux!$H:$H,V2355)="Premium"),p_prem,0))</f>
        <v>80</v>
      </c>
      <c r="I2355" s="14" t="n">
        <f aca="false">ROUND(W2355*p_facteur,0)</f>
        <v>219</v>
      </c>
      <c r="J2355" s="14" t="str">
        <f aca="false">IF(X2355&lt;60,X2355&amp;" min",INT(X2355/60)&amp;" h"&amp;IF(MOD(X2355,60)=0,""," "&amp;TEXT(MOD(X2355,60),"00")))</f>
        <v>2 h 15</v>
      </c>
      <c r="K2355" s="14" t="str">
        <f aca="false">IF(S2355&lt;&gt;T2355,"Oui","Non")</f>
        <v>Non</v>
      </c>
      <c r="L2355" s="14" t="str">
        <f aca="false">IF(AND(INDEX(10_Lieux!$B:$B,U2355)="Ville",INDEX(10_Lieux!$B:$B,V2355)="Ville"),"/chauffeur-prive/"&amp;INDEX(10_Lieux!$E:$E,U2355)&amp;"-"&amp;INDEX(10_Lieux!$E:$E,V2355)&amp;"/","/chauffeur-prive/"&amp;INDEX(10_Lieux!$E:$E,U2355)&amp;"/"&amp;INDEX(10_Lieux!$E:$E,V2355)&amp;"/")</f>
        <v>/chauffeur-prive/deauville-paris/</v>
      </c>
      <c r="M2355" s="14" t="str">
        <f aca="false">IFERROR(INDEX($L:$L,MATCH(B2355&amp;"|"&amp;A2355,$Z:$Z,0)),"—")</f>
        <v>/chauffeur-prive/paris-deauville/</v>
      </c>
      <c r="N2355" s="14" t="str">
        <f aca="false">IF(LEN("Chauffeur privé "&amp;INDEX(10_Lieux!$J:$J,U2355)&amp;" → "&amp;INDEX(10_Lieux!$J:$J,V2355)&amp;" | 24h/24")&gt;60,"Chauffeur privé "&amp;INDEX(10_Lieux!$J:$J,U2355)&amp;" → "&amp;INDEX(10_Lieux!$J:$J,V2355),"Chauffeur privé "&amp;INDEX(10_Lieux!$J:$J,U2355)&amp;" → "&amp;INDEX(10_Lieux!$J:$J,V2355)&amp;" | 24h/24")</f>
        <v>Chauffeur privé Deauville → Paris | 24h/24</v>
      </c>
      <c r="O2355" s="14" t="n">
        <f aca="false">LEN(N2355)</f>
        <v>42</v>
      </c>
      <c r="P2355" s="14" t="str">
        <f aca="false">"Chauffeur privé "&amp;INDEX(10_Lieux!$K:$K,U2355)&amp;" vers "&amp;INDEX(10_Lieux!$L:$L,V2355)</f>
        <v>Chauffeur privé de Deauville vers Paris</v>
      </c>
      <c r="Q2355" s="14" t="str">
        <f aca="false">"Chauffeur privé "&amp;INDEX(10_Lieux!$K:$K,U2355)&amp;" vers "&amp;INDEX(10_Lieux!$L:$L,V2355)&amp;" : env. "&amp;I2355&amp;" km, "&amp;J2355&amp;" de route. Devis personnalisé, standard 24h/24 et 7j/7."</f>
        <v>Chauffeur privé de Deauville vers Paris : env. 219 km, 2 h 15 de route. Devis personnalisé, standard 24h/24 et 7j/7.</v>
      </c>
      <c r="R2355" s="14" t="n">
        <f aca="false">LEN(Q2355)</f>
        <v>116</v>
      </c>
      <c r="S2355" s="14" t="str">
        <f aca="false">INDEX(10_Lieux!$C:$C,U2355)</f>
        <v>France</v>
      </c>
      <c r="T2355" s="14" t="str">
        <f aca="false">INDEX(10_Lieux!$C:$C,V2355)</f>
        <v>France</v>
      </c>
      <c r="U2355" s="14" t="n">
        <f aca="false">MATCH(A2355,10_Lieux!$A:$A,0)</f>
        <v>46</v>
      </c>
      <c r="V2355" s="14" t="n">
        <f aca="false">MATCH(B2355,10_Lieux!$A:$A,0)</f>
        <v>2</v>
      </c>
      <c r="W2355" s="14" t="n">
        <f aca="false">ROUND(6371*2*ASIN(SQRT(SIN(RADIANS(INDEX(10_Lieux!$F:$F,V2355)-INDEX(10_Lieux!$F:$F,U2355))/2)^2+COS(RADIANS(INDEX(10_Lieux!$F:$F,U2355)))*COS(RADIANS(INDEX(10_Lieux!$F:$F,V2355)))*SIN(RADIANS(INDEX(10_Lieux!$G:$G,V2355)-INDEX(10_Lieux!$G:$G,U2355))/2)^2)),1)</f>
        <v>174.9</v>
      </c>
      <c r="X2355" s="14" t="n">
        <f aca="false">ROUND(I2355/IF(I2355&lt;p_seuil_vitesse,p_vit_lente,p_vit_rapide)*60/15,0)*15</f>
        <v>135</v>
      </c>
      <c r="Y2355" s="14" t="n">
        <f aca="false">MAX(IF(INDEX(10_Lieux!$B:$B,U2355)&lt;&gt;"Ville",INDEX(10_Lieux!$I:$I,U2355),0),IF(INDEX(10_Lieux!$B:$B,V2355)&lt;&gt;"Ville",INDEX(10_Lieux!$I:$I,V2355),0))</f>
        <v>0</v>
      </c>
      <c r="Z2355" s="14" t="str">
        <f aca="false">A2355&amp;"|"&amp;B2355</f>
        <v>Deauville|Paris</v>
      </c>
      <c r="AA2355" s="14" t="str">
        <f aca="false">IF(I2355&lt;p_local,"Local",IF(I2355&lt;p_vv_min,"Courte distance",IF(I2355&lt;p_tres_long,"Longue distance","Très longue distance")))</f>
        <v>Longue distance</v>
      </c>
    </row>
    <row r="2356" customFormat="false" ht="15" hidden="false" customHeight="true" outlineLevel="0" collapsed="false">
      <c r="A2356" s="14" t="s">
        <v>2552</v>
      </c>
      <c r="B2356" s="14" t="s">
        <v>152</v>
      </c>
      <c r="C2356" s="14" t="s">
        <v>37</v>
      </c>
      <c r="D2356" s="14" t="s">
        <v>653</v>
      </c>
      <c r="E2356" s="14" t="s">
        <v>2553</v>
      </c>
      <c r="F2356" s="15" t="s">
        <v>41</v>
      </c>
      <c r="G2356" s="14" t="str">
        <f aca="false">IF(I2356&lt;p_local,"Local → page infra",IF(H2356&gt;=p_ph1,"Phase 1",IF(H2356&gt;=p_ph2,"Phase 2","Phase 3")))</f>
        <v>Phase 1</v>
      </c>
      <c r="H2356" s="14" t="n">
        <f aca="false">IF(I2356&lt;p_local,0,IF(C2356="Aéroport → Aéroport",p_pts_plein,IF(Y2356&gt;0,IF(I2356&lt;=Y2356,p_pts_plein,IF(I2356&lt;=p_mult2*Y2356,p_pts_moyen,p_pts_r3)),IF(I2356&gt;=p_vv_min,p_pts_plein,IF(I2356&gt;=p_vv_moy,p_pts_moyen,p_pts_court))))+IF(INDEX(10_Lieux!$D:$D,U2356)=1,p_prio1,p_prio2)+IF(INDEX(10_Lieux!$D:$D,V2356)=1,p_prio1,p_prio2)+IF(K2356="Oui",p_tf,0)+p_hub*((INDEX(10_Lieux!$H:$H,U2356)="Hub")+(INDEX(10_Lieux!$H:$H,V2356)="Hub"))+IF(OR(INDEX(10_Lieux!$H:$H,U2356)="Premium",INDEX(10_Lieux!$H:$H,V2356)="Premium"),p_prem,0))</f>
        <v>90</v>
      </c>
      <c r="I2356" s="14" t="n">
        <f aca="false">ROUND(W2356*p_facteur,0)</f>
        <v>139</v>
      </c>
      <c r="J2356" s="14" t="str">
        <f aca="false">IF(X2356&lt;60,X2356&amp;" min",INT(X2356/60)&amp;" h"&amp;IF(MOD(X2356,60)=0,""," "&amp;TEXT(MOD(X2356,60),"00")))</f>
        <v>1 h 30</v>
      </c>
      <c r="K2356" s="14" t="str">
        <f aca="false">IF(S2356&lt;&gt;T2356,"Oui","Non")</f>
        <v>Oui</v>
      </c>
      <c r="L2356" s="14" t="str">
        <f aca="false">IF(AND(INDEX(10_Lieux!$B:$B,U2356)="Ville",INDEX(10_Lieux!$B:$B,V2356)="Ville"),"/chauffeur-prive/"&amp;INDEX(10_Lieux!$E:$E,U2356)&amp;"-"&amp;INDEX(10_Lieux!$E:$E,V2356)&amp;"/","/chauffeur-prive/"&amp;INDEX(10_Lieux!$E:$E,U2356)&amp;"/"&amp;INDEX(10_Lieux!$E:$E,V2356)&amp;"/")</f>
        <v>/chauffeur-prive/gare-lyon-part-dieu/geneve/</v>
      </c>
      <c r="M2356" s="14" t="str">
        <f aca="false">IFERROR(INDEX($L:$L,MATCH(B2356&amp;"|"&amp;A2356,$Z:$Z,0)),"—")</f>
        <v>/chauffeur-prive/geneve/gare-lyon-part-dieu/</v>
      </c>
      <c r="N2356" s="14" t="str">
        <f aca="false">IF(LEN("Chauffeur privé "&amp;INDEX(10_Lieux!$J:$J,U2356)&amp;" → "&amp;INDEX(10_Lieux!$J:$J,V2356)&amp;" | 24h/24")&gt;60,"Chauffeur privé "&amp;INDEX(10_Lieux!$J:$J,U2356)&amp;" → "&amp;INDEX(10_Lieux!$J:$J,V2356),"Chauffeur privé "&amp;INDEX(10_Lieux!$J:$J,U2356)&amp;" → "&amp;INDEX(10_Lieux!$J:$J,V2356)&amp;" | 24h/24")</f>
        <v>Chauffeur privé Gare Lyon Part-Dieu → Genève | 24h/24</v>
      </c>
      <c r="O2356" s="14" t="n">
        <f aca="false">LEN(N2356)</f>
        <v>53</v>
      </c>
      <c r="P2356" s="14" t="str">
        <f aca="false">"Chauffeur privé "&amp;INDEX(10_Lieux!$K:$K,U2356)&amp;" vers "&amp;INDEX(10_Lieux!$L:$L,V2356)</f>
        <v>Chauffeur privé de la gare Lyon Part-Dieu vers Genève</v>
      </c>
      <c r="Q2356" s="14" t="str">
        <f aca="false">"Chauffeur privé "&amp;INDEX(10_Lieux!$K:$K,U2356)&amp;" vers "&amp;INDEX(10_Lieux!$L:$L,V2356)&amp;" : env. "&amp;I2356&amp;" km, "&amp;J2356&amp;" de route. Devis personnalisé, standard 24h/24 et 7j/7."</f>
        <v>Chauffeur privé de la gare Lyon Part-Dieu vers Genève : env. 139 km, 1 h 30 de route. Devis personnalisé, standard 24h/24 et 7j/7.</v>
      </c>
      <c r="R2356" s="14" t="n">
        <f aca="false">LEN(Q2356)</f>
        <v>130</v>
      </c>
      <c r="S2356" s="14" t="str">
        <f aca="false">INDEX(10_Lieux!$C:$C,U2356)</f>
        <v>France</v>
      </c>
      <c r="T2356" s="14" t="str">
        <f aca="false">INDEX(10_Lieux!$C:$C,V2356)</f>
        <v>Suisse</v>
      </c>
      <c r="U2356" s="14" t="n">
        <f aca="false">MATCH(A2356,10_Lieux!$A:$A,0)</f>
        <v>199</v>
      </c>
      <c r="V2356" s="14" t="n">
        <f aca="false">MATCH(B2356,10_Lieux!$A:$A,0)</f>
        <v>111</v>
      </c>
      <c r="W2356" s="14" t="n">
        <f aca="false">ROUND(6371*2*ASIN(SQRT(SIN(RADIANS(INDEX(10_Lieux!$F:$F,V2356)-INDEX(10_Lieux!$F:$F,U2356))/2)^2+COS(RADIANS(INDEX(10_Lieux!$F:$F,U2356)))*COS(RADIANS(INDEX(10_Lieux!$F:$F,V2356)))*SIN(RADIANS(INDEX(10_Lieux!$G:$G,V2356)-INDEX(10_Lieux!$G:$G,U2356))/2)^2)),1)</f>
        <v>110.8</v>
      </c>
      <c r="X2356" s="14" t="n">
        <f aca="false">ROUND(I2356/IF(I2356&lt;p_seuil_vitesse,p_vit_lente,p_vit_rapide)*60/15,0)*15</f>
        <v>90</v>
      </c>
      <c r="Y2356" s="14" t="n">
        <f aca="false">MAX(IF(INDEX(10_Lieux!$B:$B,U2356)&lt;&gt;"Ville",INDEX(10_Lieux!$I:$I,U2356),0),IF(INDEX(10_Lieux!$B:$B,V2356)&lt;&gt;"Ville",INDEX(10_Lieux!$I:$I,V2356),0))</f>
        <v>500</v>
      </c>
      <c r="Z2356" s="14" t="str">
        <f aca="false">A2356&amp;"|"&amp;B2356</f>
        <v>Gare Lyon Part-Dieu|Genève</v>
      </c>
      <c r="AA2356" s="14" t="str">
        <f aca="false">IF(I2356&lt;p_local,"Local",IF(I2356&lt;p_vv_min,"Courte distance",IF(I2356&lt;p_tres_long,"Longue distance","Très longue distance")))</f>
        <v>Longue distance</v>
      </c>
    </row>
    <row r="2357" customFormat="false" ht="15" hidden="false" customHeight="true" outlineLevel="0" collapsed="false">
      <c r="A2357" s="14" t="s">
        <v>152</v>
      </c>
      <c r="B2357" s="14" t="s">
        <v>2552</v>
      </c>
      <c r="C2357" s="14" t="s">
        <v>38</v>
      </c>
      <c r="D2357" s="14" t="s">
        <v>653</v>
      </c>
      <c r="E2357" s="14" t="s">
        <v>2554</v>
      </c>
      <c r="F2357" s="15" t="s">
        <v>41</v>
      </c>
      <c r="G2357" s="14" t="str">
        <f aca="false">IF(I2357&lt;p_local,"Local → page infra",IF(H2357&gt;=p_ph1,"Phase 1",IF(H2357&gt;=p_ph2,"Phase 2","Phase 3")))</f>
        <v>Phase 1</v>
      </c>
      <c r="H2357" s="14" t="n">
        <f aca="false">IF(I2357&lt;p_local,0,IF(C2357="Aéroport → Aéroport",p_pts_plein,IF(Y2357&gt;0,IF(I2357&lt;=Y2357,p_pts_plein,IF(I2357&lt;=p_mult2*Y2357,p_pts_moyen,p_pts_r3)),IF(I2357&gt;=p_vv_min,p_pts_plein,IF(I2357&gt;=p_vv_moy,p_pts_moyen,p_pts_court))))+IF(INDEX(10_Lieux!$D:$D,U2357)=1,p_prio1,p_prio2)+IF(INDEX(10_Lieux!$D:$D,V2357)=1,p_prio1,p_prio2)+IF(K2357="Oui",p_tf,0)+p_hub*((INDEX(10_Lieux!$H:$H,U2357)="Hub")+(INDEX(10_Lieux!$H:$H,V2357)="Hub"))+IF(OR(INDEX(10_Lieux!$H:$H,U2357)="Premium",INDEX(10_Lieux!$H:$H,V2357)="Premium"),p_prem,0))</f>
        <v>90</v>
      </c>
      <c r="I2357" s="14" t="n">
        <f aca="false">ROUND(W2357*p_facteur,0)</f>
        <v>139</v>
      </c>
      <c r="J2357" s="14" t="str">
        <f aca="false">IF(X2357&lt;60,X2357&amp;" min",INT(X2357/60)&amp;" h"&amp;IF(MOD(X2357,60)=0,""," "&amp;TEXT(MOD(X2357,60),"00")))</f>
        <v>1 h 30</v>
      </c>
      <c r="K2357" s="14" t="str">
        <f aca="false">IF(S2357&lt;&gt;T2357,"Oui","Non")</f>
        <v>Oui</v>
      </c>
      <c r="L2357" s="14" t="str">
        <f aca="false">IF(AND(INDEX(10_Lieux!$B:$B,U2357)="Ville",INDEX(10_Lieux!$B:$B,V2357)="Ville"),"/chauffeur-prive/"&amp;INDEX(10_Lieux!$E:$E,U2357)&amp;"-"&amp;INDEX(10_Lieux!$E:$E,V2357)&amp;"/","/chauffeur-prive/"&amp;INDEX(10_Lieux!$E:$E,U2357)&amp;"/"&amp;INDEX(10_Lieux!$E:$E,V2357)&amp;"/")</f>
        <v>/chauffeur-prive/geneve/gare-lyon-part-dieu/</v>
      </c>
      <c r="M2357" s="14" t="str">
        <f aca="false">IFERROR(INDEX($L:$L,MATCH(B2357&amp;"|"&amp;A2357,$Z:$Z,0)),"—")</f>
        <v>/chauffeur-prive/gare-lyon-part-dieu/geneve/</v>
      </c>
      <c r="N2357" s="14" t="str">
        <f aca="false">IF(LEN("Chauffeur privé "&amp;INDEX(10_Lieux!$J:$J,U2357)&amp;" → "&amp;INDEX(10_Lieux!$J:$J,V2357)&amp;" | 24h/24")&gt;60,"Chauffeur privé "&amp;INDEX(10_Lieux!$J:$J,U2357)&amp;" → "&amp;INDEX(10_Lieux!$J:$J,V2357),"Chauffeur privé "&amp;INDEX(10_Lieux!$J:$J,U2357)&amp;" → "&amp;INDEX(10_Lieux!$J:$J,V2357)&amp;" | 24h/24")</f>
        <v>Chauffeur privé Genève → Gare Lyon Part-Dieu | 24h/24</v>
      </c>
      <c r="O2357" s="14" t="n">
        <f aca="false">LEN(N2357)</f>
        <v>53</v>
      </c>
      <c r="P2357" s="14" t="str">
        <f aca="false">"Chauffeur privé "&amp;INDEX(10_Lieux!$K:$K,U2357)&amp;" vers "&amp;INDEX(10_Lieux!$L:$L,V2357)</f>
        <v>Chauffeur privé de Genève vers la gare Lyon Part-Dieu</v>
      </c>
      <c r="Q2357" s="14" t="str">
        <f aca="false">"Chauffeur privé "&amp;INDEX(10_Lieux!$K:$K,U2357)&amp;" vers "&amp;INDEX(10_Lieux!$L:$L,V2357)&amp;" : env. "&amp;I2357&amp;" km, "&amp;J2357&amp;" de route. Devis personnalisé, standard 24h/24 et 7j/7."</f>
        <v>Chauffeur privé de Genève vers la gare Lyon Part-Dieu : env. 139 km, 1 h 30 de route. Devis personnalisé, standard 24h/24 et 7j/7.</v>
      </c>
      <c r="R2357" s="14" t="n">
        <f aca="false">LEN(Q2357)</f>
        <v>130</v>
      </c>
      <c r="S2357" s="14" t="str">
        <f aca="false">INDEX(10_Lieux!$C:$C,U2357)</f>
        <v>Suisse</v>
      </c>
      <c r="T2357" s="14" t="str">
        <f aca="false">INDEX(10_Lieux!$C:$C,V2357)</f>
        <v>France</v>
      </c>
      <c r="U2357" s="14" t="n">
        <f aca="false">MATCH(A2357,10_Lieux!$A:$A,0)</f>
        <v>111</v>
      </c>
      <c r="V2357" s="14" t="n">
        <f aca="false">MATCH(B2357,10_Lieux!$A:$A,0)</f>
        <v>199</v>
      </c>
      <c r="W2357" s="14" t="n">
        <f aca="false">ROUND(6371*2*ASIN(SQRT(SIN(RADIANS(INDEX(10_Lieux!$F:$F,V2357)-INDEX(10_Lieux!$F:$F,U2357))/2)^2+COS(RADIANS(INDEX(10_Lieux!$F:$F,U2357)))*COS(RADIANS(INDEX(10_Lieux!$F:$F,V2357)))*SIN(RADIANS(INDEX(10_Lieux!$G:$G,V2357)-INDEX(10_Lieux!$G:$G,U2357))/2)^2)),1)</f>
        <v>110.8</v>
      </c>
      <c r="X2357" s="14" t="n">
        <f aca="false">ROUND(I2357/IF(I2357&lt;p_seuil_vitesse,p_vit_lente,p_vit_rapide)*60/15,0)*15</f>
        <v>90</v>
      </c>
      <c r="Y2357" s="14" t="n">
        <f aca="false">MAX(IF(INDEX(10_Lieux!$B:$B,U2357)&lt;&gt;"Ville",INDEX(10_Lieux!$I:$I,U2357),0),IF(INDEX(10_Lieux!$B:$B,V2357)&lt;&gt;"Ville",INDEX(10_Lieux!$I:$I,V2357),0))</f>
        <v>500</v>
      </c>
      <c r="Z2357" s="14" t="str">
        <f aca="false">A2357&amp;"|"&amp;B2357</f>
        <v>Genève|Gare Lyon Part-Dieu</v>
      </c>
      <c r="AA2357" s="14" t="str">
        <f aca="false">IF(I2357&lt;p_local,"Local",IF(I2357&lt;p_vv_min,"Courte distance",IF(I2357&lt;p_tres_long,"Longue distance","Très longue distance")))</f>
        <v>Longue distance</v>
      </c>
    </row>
    <row r="2358" customFormat="false" ht="15" hidden="false" customHeight="true" outlineLevel="0" collapsed="false">
      <c r="A2358" s="14" t="s">
        <v>2552</v>
      </c>
      <c r="B2358" s="14" t="s">
        <v>148</v>
      </c>
      <c r="C2358" s="14" t="s">
        <v>37</v>
      </c>
      <c r="D2358" s="14" t="s">
        <v>653</v>
      </c>
      <c r="E2358" s="14" t="s">
        <v>2555</v>
      </c>
      <c r="F2358" s="15" t="s">
        <v>41</v>
      </c>
      <c r="G2358" s="14" t="str">
        <f aca="false">IF(I2358&lt;p_local,"Local → page infra",IF(H2358&gt;=p_ph1,"Phase 1",IF(H2358&gt;=p_ph2,"Phase 2","Phase 3")))</f>
        <v>Phase 2</v>
      </c>
      <c r="H2358" s="14" t="n">
        <f aca="false">IF(I2358&lt;p_local,0,IF(C2358="Aéroport → Aéroport",p_pts_plein,IF(Y2358&gt;0,IF(I2358&lt;=Y2358,p_pts_plein,IF(I2358&lt;=p_mult2*Y2358,p_pts_moyen,p_pts_r3)),IF(I2358&gt;=p_vv_min,p_pts_plein,IF(I2358&gt;=p_vv_moy,p_pts_moyen,p_pts_court))))+IF(INDEX(10_Lieux!$D:$D,U2358)=1,p_prio1,p_prio2)+IF(INDEX(10_Lieux!$D:$D,V2358)=1,p_prio1,p_prio2)+IF(K2358="Oui",p_tf,0)+p_hub*((INDEX(10_Lieux!$H:$H,U2358)="Hub")+(INDEX(10_Lieux!$H:$H,V2358)="Hub"))+IF(OR(INDEX(10_Lieux!$H:$H,U2358)="Premium",INDEX(10_Lieux!$H:$H,V2358)="Premium"),p_prem,0))</f>
        <v>70</v>
      </c>
      <c r="I2358" s="14" t="n">
        <f aca="false">ROUND(W2358*p_facteur,0)</f>
        <v>125</v>
      </c>
      <c r="J2358" s="14" t="str">
        <f aca="false">IF(X2358&lt;60,X2358&amp;" min",INT(X2358/60)&amp;" h"&amp;IF(MOD(X2358,60)=0,""," "&amp;TEXT(MOD(X2358,60),"00")))</f>
        <v>1 h 15</v>
      </c>
      <c r="K2358" s="14" t="str">
        <f aca="false">IF(S2358&lt;&gt;T2358,"Oui","Non")</f>
        <v>Non</v>
      </c>
      <c r="L2358" s="14" t="str">
        <f aca="false">IF(AND(INDEX(10_Lieux!$B:$B,U2358)="Ville",INDEX(10_Lieux!$B:$B,V2358)="Ville"),"/chauffeur-prive/"&amp;INDEX(10_Lieux!$E:$E,U2358)&amp;"-"&amp;INDEX(10_Lieux!$E:$E,V2358)&amp;"/","/chauffeur-prive/"&amp;INDEX(10_Lieux!$E:$E,U2358)&amp;"/"&amp;INDEX(10_Lieux!$E:$E,V2358)&amp;"/")</f>
        <v>/chauffeur-prive/gare-lyon-part-dieu/annecy/</v>
      </c>
      <c r="M2358" s="14" t="str">
        <f aca="false">IFERROR(INDEX($L:$L,MATCH(B2358&amp;"|"&amp;A2358,$Z:$Z,0)),"—")</f>
        <v>/chauffeur-prive/annecy/gare-lyon-part-dieu/</v>
      </c>
      <c r="N2358" s="14" t="str">
        <f aca="false">IF(LEN("Chauffeur privé "&amp;INDEX(10_Lieux!$J:$J,U2358)&amp;" → "&amp;INDEX(10_Lieux!$J:$J,V2358)&amp;" | 24h/24")&gt;60,"Chauffeur privé "&amp;INDEX(10_Lieux!$J:$J,U2358)&amp;" → "&amp;INDEX(10_Lieux!$J:$J,V2358),"Chauffeur privé "&amp;INDEX(10_Lieux!$J:$J,U2358)&amp;" → "&amp;INDEX(10_Lieux!$J:$J,V2358)&amp;" | 24h/24")</f>
        <v>Chauffeur privé Gare Lyon Part-Dieu → Annecy | 24h/24</v>
      </c>
      <c r="O2358" s="14" t="n">
        <f aca="false">LEN(N2358)</f>
        <v>53</v>
      </c>
      <c r="P2358" s="14" t="str">
        <f aca="false">"Chauffeur privé "&amp;INDEX(10_Lieux!$K:$K,U2358)&amp;" vers "&amp;INDEX(10_Lieux!$L:$L,V2358)</f>
        <v>Chauffeur privé de la gare Lyon Part-Dieu vers Annecy</v>
      </c>
      <c r="Q2358" s="14" t="str">
        <f aca="false">"Chauffeur privé "&amp;INDEX(10_Lieux!$K:$K,U2358)&amp;" vers "&amp;INDEX(10_Lieux!$L:$L,V2358)&amp;" : env. "&amp;I2358&amp;" km, "&amp;J2358&amp;" de route. Devis personnalisé, standard 24h/24 et 7j/7."</f>
        <v>Chauffeur privé de la gare Lyon Part-Dieu vers Annecy : env. 125 km, 1 h 15 de route. Devis personnalisé, standard 24h/24 et 7j/7.</v>
      </c>
      <c r="R2358" s="14" t="n">
        <f aca="false">LEN(Q2358)</f>
        <v>130</v>
      </c>
      <c r="S2358" s="14" t="str">
        <f aca="false">INDEX(10_Lieux!$C:$C,U2358)</f>
        <v>France</v>
      </c>
      <c r="T2358" s="14" t="str">
        <f aca="false">INDEX(10_Lieux!$C:$C,V2358)</f>
        <v>France</v>
      </c>
      <c r="U2358" s="14" t="n">
        <f aca="false">MATCH(A2358,10_Lieux!$A:$A,0)</f>
        <v>199</v>
      </c>
      <c r="V2358" s="14" t="n">
        <f aca="false">MATCH(B2358,10_Lieux!$A:$A,0)</f>
        <v>10</v>
      </c>
      <c r="W2358" s="14" t="n">
        <f aca="false">ROUND(6371*2*ASIN(SQRT(SIN(RADIANS(INDEX(10_Lieux!$F:$F,V2358)-INDEX(10_Lieux!$F:$F,U2358))/2)^2+COS(RADIANS(INDEX(10_Lieux!$F:$F,U2358)))*COS(RADIANS(INDEX(10_Lieux!$F:$F,V2358)))*SIN(RADIANS(INDEX(10_Lieux!$G:$G,V2358)-INDEX(10_Lieux!$G:$G,U2358))/2)^2)),1)</f>
        <v>99.6</v>
      </c>
      <c r="X2358" s="14" t="n">
        <f aca="false">ROUND(I2358/IF(I2358&lt;p_seuil_vitesse,p_vit_lente,p_vit_rapide)*60/15,0)*15</f>
        <v>75</v>
      </c>
      <c r="Y2358" s="14" t="n">
        <f aca="false">MAX(IF(INDEX(10_Lieux!$B:$B,U2358)&lt;&gt;"Ville",INDEX(10_Lieux!$I:$I,U2358),0),IF(INDEX(10_Lieux!$B:$B,V2358)&lt;&gt;"Ville",INDEX(10_Lieux!$I:$I,V2358),0))</f>
        <v>500</v>
      </c>
      <c r="Z2358" s="14" t="str">
        <f aca="false">A2358&amp;"|"&amp;B2358</f>
        <v>Gare Lyon Part-Dieu|Annecy</v>
      </c>
      <c r="AA2358" s="14" t="str">
        <f aca="false">IF(I2358&lt;p_local,"Local",IF(I2358&lt;p_vv_min,"Courte distance",IF(I2358&lt;p_tres_long,"Longue distance","Très longue distance")))</f>
        <v>Longue distance</v>
      </c>
    </row>
    <row r="2359" customFormat="false" ht="15" hidden="false" customHeight="true" outlineLevel="0" collapsed="false">
      <c r="A2359" s="14" t="s">
        <v>148</v>
      </c>
      <c r="B2359" s="14" t="s">
        <v>2552</v>
      </c>
      <c r="C2359" s="14" t="s">
        <v>38</v>
      </c>
      <c r="D2359" s="14" t="s">
        <v>653</v>
      </c>
      <c r="E2359" s="14" t="s">
        <v>2556</v>
      </c>
      <c r="F2359" s="15" t="s">
        <v>41</v>
      </c>
      <c r="G2359" s="14" t="str">
        <f aca="false">IF(I2359&lt;p_local,"Local → page infra",IF(H2359&gt;=p_ph1,"Phase 1",IF(H2359&gt;=p_ph2,"Phase 2","Phase 3")))</f>
        <v>Phase 2</v>
      </c>
      <c r="H2359" s="14" t="n">
        <f aca="false">IF(I2359&lt;p_local,0,IF(C2359="Aéroport → Aéroport",p_pts_plein,IF(Y2359&gt;0,IF(I2359&lt;=Y2359,p_pts_plein,IF(I2359&lt;=p_mult2*Y2359,p_pts_moyen,p_pts_r3)),IF(I2359&gt;=p_vv_min,p_pts_plein,IF(I2359&gt;=p_vv_moy,p_pts_moyen,p_pts_court))))+IF(INDEX(10_Lieux!$D:$D,U2359)=1,p_prio1,p_prio2)+IF(INDEX(10_Lieux!$D:$D,V2359)=1,p_prio1,p_prio2)+IF(K2359="Oui",p_tf,0)+p_hub*((INDEX(10_Lieux!$H:$H,U2359)="Hub")+(INDEX(10_Lieux!$H:$H,V2359)="Hub"))+IF(OR(INDEX(10_Lieux!$H:$H,U2359)="Premium",INDEX(10_Lieux!$H:$H,V2359)="Premium"),p_prem,0))</f>
        <v>70</v>
      </c>
      <c r="I2359" s="14" t="n">
        <f aca="false">ROUND(W2359*p_facteur,0)</f>
        <v>125</v>
      </c>
      <c r="J2359" s="14" t="str">
        <f aca="false">IF(X2359&lt;60,X2359&amp;" min",INT(X2359/60)&amp;" h"&amp;IF(MOD(X2359,60)=0,""," "&amp;TEXT(MOD(X2359,60),"00")))</f>
        <v>1 h 15</v>
      </c>
      <c r="K2359" s="14" t="str">
        <f aca="false">IF(S2359&lt;&gt;T2359,"Oui","Non")</f>
        <v>Non</v>
      </c>
      <c r="L2359" s="14" t="str">
        <f aca="false">IF(AND(INDEX(10_Lieux!$B:$B,U2359)="Ville",INDEX(10_Lieux!$B:$B,V2359)="Ville"),"/chauffeur-prive/"&amp;INDEX(10_Lieux!$E:$E,U2359)&amp;"-"&amp;INDEX(10_Lieux!$E:$E,V2359)&amp;"/","/chauffeur-prive/"&amp;INDEX(10_Lieux!$E:$E,U2359)&amp;"/"&amp;INDEX(10_Lieux!$E:$E,V2359)&amp;"/")</f>
        <v>/chauffeur-prive/annecy/gare-lyon-part-dieu/</v>
      </c>
      <c r="M2359" s="14" t="str">
        <f aca="false">IFERROR(INDEX($L:$L,MATCH(B2359&amp;"|"&amp;A2359,$Z:$Z,0)),"—")</f>
        <v>/chauffeur-prive/gare-lyon-part-dieu/annecy/</v>
      </c>
      <c r="N2359" s="14" t="str">
        <f aca="false">IF(LEN("Chauffeur privé "&amp;INDEX(10_Lieux!$J:$J,U2359)&amp;" → "&amp;INDEX(10_Lieux!$J:$J,V2359)&amp;" | 24h/24")&gt;60,"Chauffeur privé "&amp;INDEX(10_Lieux!$J:$J,U2359)&amp;" → "&amp;INDEX(10_Lieux!$J:$J,V2359),"Chauffeur privé "&amp;INDEX(10_Lieux!$J:$J,U2359)&amp;" → "&amp;INDEX(10_Lieux!$J:$J,V2359)&amp;" | 24h/24")</f>
        <v>Chauffeur privé Annecy → Gare Lyon Part-Dieu | 24h/24</v>
      </c>
      <c r="O2359" s="14" t="n">
        <f aca="false">LEN(N2359)</f>
        <v>53</v>
      </c>
      <c r="P2359" s="14" t="str">
        <f aca="false">"Chauffeur privé "&amp;INDEX(10_Lieux!$K:$K,U2359)&amp;" vers "&amp;INDEX(10_Lieux!$L:$L,V2359)</f>
        <v>Chauffeur privé d'Annecy vers la gare Lyon Part-Dieu</v>
      </c>
      <c r="Q2359" s="14" t="str">
        <f aca="false">"Chauffeur privé "&amp;INDEX(10_Lieux!$K:$K,U2359)&amp;" vers "&amp;INDEX(10_Lieux!$L:$L,V2359)&amp;" : env. "&amp;I2359&amp;" km, "&amp;J2359&amp;" de route. Devis personnalisé, standard 24h/24 et 7j/7."</f>
        <v>Chauffeur privé d'Annecy vers la gare Lyon Part-Dieu : env. 125 km, 1 h 15 de route. Devis personnalisé, standard 24h/24 et 7j/7.</v>
      </c>
      <c r="R2359" s="14" t="n">
        <f aca="false">LEN(Q2359)</f>
        <v>129</v>
      </c>
      <c r="S2359" s="14" t="str">
        <f aca="false">INDEX(10_Lieux!$C:$C,U2359)</f>
        <v>France</v>
      </c>
      <c r="T2359" s="14" t="str">
        <f aca="false">INDEX(10_Lieux!$C:$C,V2359)</f>
        <v>France</v>
      </c>
      <c r="U2359" s="14" t="n">
        <f aca="false">MATCH(A2359,10_Lieux!$A:$A,0)</f>
        <v>10</v>
      </c>
      <c r="V2359" s="14" t="n">
        <f aca="false">MATCH(B2359,10_Lieux!$A:$A,0)</f>
        <v>199</v>
      </c>
      <c r="W2359" s="14" t="n">
        <f aca="false">ROUND(6371*2*ASIN(SQRT(SIN(RADIANS(INDEX(10_Lieux!$F:$F,V2359)-INDEX(10_Lieux!$F:$F,U2359))/2)^2+COS(RADIANS(INDEX(10_Lieux!$F:$F,U2359)))*COS(RADIANS(INDEX(10_Lieux!$F:$F,V2359)))*SIN(RADIANS(INDEX(10_Lieux!$G:$G,V2359)-INDEX(10_Lieux!$G:$G,U2359))/2)^2)),1)</f>
        <v>99.6</v>
      </c>
      <c r="X2359" s="14" t="n">
        <f aca="false">ROUND(I2359/IF(I2359&lt;p_seuil_vitesse,p_vit_lente,p_vit_rapide)*60/15,0)*15</f>
        <v>75</v>
      </c>
      <c r="Y2359" s="14" t="n">
        <f aca="false">MAX(IF(INDEX(10_Lieux!$B:$B,U2359)&lt;&gt;"Ville",INDEX(10_Lieux!$I:$I,U2359),0),IF(INDEX(10_Lieux!$B:$B,V2359)&lt;&gt;"Ville",INDEX(10_Lieux!$I:$I,V2359),0))</f>
        <v>500</v>
      </c>
      <c r="Z2359" s="14" t="str">
        <f aca="false">A2359&amp;"|"&amp;B2359</f>
        <v>Annecy|Gare Lyon Part-Dieu</v>
      </c>
      <c r="AA2359" s="14" t="str">
        <f aca="false">IF(I2359&lt;p_local,"Local",IF(I2359&lt;p_vv_min,"Courte distance",IF(I2359&lt;p_tres_long,"Longue distance","Très longue distance")))</f>
        <v>Longue distance</v>
      </c>
    </row>
    <row r="2360" customFormat="false" ht="15" hidden="false" customHeight="true" outlineLevel="0" collapsed="false">
      <c r="A2360" s="14" t="s">
        <v>2552</v>
      </c>
      <c r="B2360" s="14" t="s">
        <v>150</v>
      </c>
      <c r="C2360" s="14" t="s">
        <v>37</v>
      </c>
      <c r="D2360" s="14" t="s">
        <v>653</v>
      </c>
      <c r="E2360" s="14" t="s">
        <v>2557</v>
      </c>
      <c r="F2360" s="15" t="s">
        <v>41</v>
      </c>
      <c r="G2360" s="14" t="str">
        <f aca="false">IF(I2360&lt;p_local,"Local → page infra",IF(H2360&gt;=p_ph1,"Phase 1",IF(H2360&gt;=p_ph2,"Phase 2","Phase 3")))</f>
        <v>Phase 2</v>
      </c>
      <c r="H2360" s="14" t="n">
        <f aca="false">IF(I2360&lt;p_local,0,IF(C2360="Aéroport → Aéroport",p_pts_plein,IF(Y2360&gt;0,IF(I2360&lt;=Y2360,p_pts_plein,IF(I2360&lt;=p_mult2*Y2360,p_pts_moyen,p_pts_r3)),IF(I2360&gt;=p_vv_min,p_pts_plein,IF(I2360&gt;=p_vv_moy,p_pts_moyen,p_pts_court))))+IF(INDEX(10_Lieux!$D:$D,U2360)=1,p_prio1,p_prio2)+IF(INDEX(10_Lieux!$D:$D,V2360)=1,p_prio1,p_prio2)+IF(K2360="Oui",p_tf,0)+p_hub*((INDEX(10_Lieux!$H:$H,U2360)="Hub")+(INDEX(10_Lieux!$H:$H,V2360)="Hub"))+IF(OR(INDEX(10_Lieux!$H:$H,U2360)="Premium",INDEX(10_Lieux!$H:$H,V2360)="Premium"),p_prem,0))</f>
        <v>65</v>
      </c>
      <c r="I2360" s="14" t="n">
        <f aca="false">ROUND(W2360*p_facteur,0)</f>
        <v>106</v>
      </c>
      <c r="J2360" s="14" t="str">
        <f aca="false">IF(X2360&lt;60,X2360&amp;" min",INT(X2360/60)&amp;" h"&amp;IF(MOD(X2360,60)=0,""," "&amp;TEXT(MOD(X2360,60),"00")))</f>
        <v>1 h</v>
      </c>
      <c r="K2360" s="14" t="str">
        <f aca="false">IF(S2360&lt;&gt;T2360,"Oui","Non")</f>
        <v>Non</v>
      </c>
      <c r="L2360" s="14" t="str">
        <f aca="false">IF(AND(INDEX(10_Lieux!$B:$B,U2360)="Ville",INDEX(10_Lieux!$B:$B,V2360)="Ville"),"/chauffeur-prive/"&amp;INDEX(10_Lieux!$E:$E,U2360)&amp;"-"&amp;INDEX(10_Lieux!$E:$E,V2360)&amp;"/","/chauffeur-prive/"&amp;INDEX(10_Lieux!$E:$E,U2360)&amp;"/"&amp;INDEX(10_Lieux!$E:$E,V2360)&amp;"/")</f>
        <v>/chauffeur-prive/gare-lyon-part-dieu/chambery/</v>
      </c>
      <c r="M2360" s="14" t="str">
        <f aca="false">IFERROR(INDEX($L:$L,MATCH(B2360&amp;"|"&amp;A2360,$Z:$Z,0)),"—")</f>
        <v>/chauffeur-prive/chambery/gare-lyon-part-dieu/</v>
      </c>
      <c r="N2360" s="14" t="str">
        <f aca="false">IF(LEN("Chauffeur privé "&amp;INDEX(10_Lieux!$J:$J,U2360)&amp;" → "&amp;INDEX(10_Lieux!$J:$J,V2360)&amp;" | 24h/24")&gt;60,"Chauffeur privé "&amp;INDEX(10_Lieux!$J:$J,U2360)&amp;" → "&amp;INDEX(10_Lieux!$J:$J,V2360),"Chauffeur privé "&amp;INDEX(10_Lieux!$J:$J,U2360)&amp;" → "&amp;INDEX(10_Lieux!$J:$J,V2360)&amp;" | 24h/24")</f>
        <v>Chauffeur privé Gare Lyon Part-Dieu → Chambéry | 24h/24</v>
      </c>
      <c r="O2360" s="14" t="n">
        <f aca="false">LEN(N2360)</f>
        <v>55</v>
      </c>
      <c r="P2360" s="14" t="str">
        <f aca="false">"Chauffeur privé "&amp;INDEX(10_Lieux!$K:$K,U2360)&amp;" vers "&amp;INDEX(10_Lieux!$L:$L,V2360)</f>
        <v>Chauffeur privé de la gare Lyon Part-Dieu vers Chambéry</v>
      </c>
      <c r="Q2360" s="14" t="str">
        <f aca="false">"Chauffeur privé "&amp;INDEX(10_Lieux!$K:$K,U2360)&amp;" vers "&amp;INDEX(10_Lieux!$L:$L,V2360)&amp;" : env. "&amp;I2360&amp;" km, "&amp;J2360&amp;" de route. Devis personnalisé, standard 24h/24 et 7j/7."</f>
        <v>Chauffeur privé de la gare Lyon Part-Dieu vers Chambéry : env. 106 km, 1 h de route. Devis personnalisé, standard 24h/24 et 7j/7.</v>
      </c>
      <c r="R2360" s="14" t="n">
        <f aca="false">LEN(Q2360)</f>
        <v>129</v>
      </c>
      <c r="S2360" s="14" t="str">
        <f aca="false">INDEX(10_Lieux!$C:$C,U2360)</f>
        <v>France</v>
      </c>
      <c r="T2360" s="14" t="str">
        <f aca="false">INDEX(10_Lieux!$C:$C,V2360)</f>
        <v>France</v>
      </c>
      <c r="U2360" s="14" t="n">
        <f aca="false">MATCH(A2360,10_Lieux!$A:$A,0)</f>
        <v>199</v>
      </c>
      <c r="V2360" s="14" t="n">
        <f aca="false">MATCH(B2360,10_Lieux!$A:$A,0)</f>
        <v>11</v>
      </c>
      <c r="W2360" s="14" t="n">
        <f aca="false">ROUND(6371*2*ASIN(SQRT(SIN(RADIANS(INDEX(10_Lieux!$F:$F,V2360)-INDEX(10_Lieux!$F:$F,U2360))/2)^2+COS(RADIANS(INDEX(10_Lieux!$F:$F,U2360)))*COS(RADIANS(INDEX(10_Lieux!$F:$F,V2360)))*SIN(RADIANS(INDEX(10_Lieux!$G:$G,V2360)-INDEX(10_Lieux!$G:$G,U2360))/2)^2)),1)</f>
        <v>85.1</v>
      </c>
      <c r="X2360" s="14" t="n">
        <f aca="false">ROUND(I2360/IF(I2360&lt;p_seuil_vitesse,p_vit_lente,p_vit_rapide)*60/15,0)*15</f>
        <v>60</v>
      </c>
      <c r="Y2360" s="14" t="n">
        <f aca="false">MAX(IF(INDEX(10_Lieux!$B:$B,U2360)&lt;&gt;"Ville",INDEX(10_Lieux!$I:$I,U2360),0),IF(INDEX(10_Lieux!$B:$B,V2360)&lt;&gt;"Ville",INDEX(10_Lieux!$I:$I,V2360),0))</f>
        <v>500</v>
      </c>
      <c r="Z2360" s="14" t="str">
        <f aca="false">A2360&amp;"|"&amp;B2360</f>
        <v>Gare Lyon Part-Dieu|Chambéry</v>
      </c>
      <c r="AA2360" s="14" t="str">
        <f aca="false">IF(I2360&lt;p_local,"Local",IF(I2360&lt;p_vv_min,"Courte distance",IF(I2360&lt;p_tres_long,"Longue distance","Très longue distance")))</f>
        <v>Longue distance</v>
      </c>
    </row>
    <row r="2361" customFormat="false" ht="15" hidden="false" customHeight="true" outlineLevel="0" collapsed="false">
      <c r="A2361" s="14" t="s">
        <v>150</v>
      </c>
      <c r="B2361" s="14" t="s">
        <v>2552</v>
      </c>
      <c r="C2361" s="14" t="s">
        <v>38</v>
      </c>
      <c r="D2361" s="14" t="s">
        <v>653</v>
      </c>
      <c r="E2361" s="14" t="s">
        <v>2558</v>
      </c>
      <c r="F2361" s="15" t="s">
        <v>41</v>
      </c>
      <c r="G2361" s="14" t="str">
        <f aca="false">IF(I2361&lt;p_local,"Local → page infra",IF(H2361&gt;=p_ph1,"Phase 1",IF(H2361&gt;=p_ph2,"Phase 2","Phase 3")))</f>
        <v>Phase 2</v>
      </c>
      <c r="H2361" s="14" t="n">
        <f aca="false">IF(I2361&lt;p_local,0,IF(C2361="Aéroport → Aéroport",p_pts_plein,IF(Y2361&gt;0,IF(I2361&lt;=Y2361,p_pts_plein,IF(I2361&lt;=p_mult2*Y2361,p_pts_moyen,p_pts_r3)),IF(I2361&gt;=p_vv_min,p_pts_plein,IF(I2361&gt;=p_vv_moy,p_pts_moyen,p_pts_court))))+IF(INDEX(10_Lieux!$D:$D,U2361)=1,p_prio1,p_prio2)+IF(INDEX(10_Lieux!$D:$D,V2361)=1,p_prio1,p_prio2)+IF(K2361="Oui",p_tf,0)+p_hub*((INDEX(10_Lieux!$H:$H,U2361)="Hub")+(INDEX(10_Lieux!$H:$H,V2361)="Hub"))+IF(OR(INDEX(10_Lieux!$H:$H,U2361)="Premium",INDEX(10_Lieux!$H:$H,V2361)="Premium"),p_prem,0))</f>
        <v>65</v>
      </c>
      <c r="I2361" s="14" t="n">
        <f aca="false">ROUND(W2361*p_facteur,0)</f>
        <v>106</v>
      </c>
      <c r="J2361" s="14" t="str">
        <f aca="false">IF(X2361&lt;60,X2361&amp;" min",INT(X2361/60)&amp;" h"&amp;IF(MOD(X2361,60)=0,""," "&amp;TEXT(MOD(X2361,60),"00")))</f>
        <v>1 h</v>
      </c>
      <c r="K2361" s="14" t="str">
        <f aca="false">IF(S2361&lt;&gt;T2361,"Oui","Non")</f>
        <v>Non</v>
      </c>
      <c r="L2361" s="14" t="str">
        <f aca="false">IF(AND(INDEX(10_Lieux!$B:$B,U2361)="Ville",INDEX(10_Lieux!$B:$B,V2361)="Ville"),"/chauffeur-prive/"&amp;INDEX(10_Lieux!$E:$E,U2361)&amp;"-"&amp;INDEX(10_Lieux!$E:$E,V2361)&amp;"/","/chauffeur-prive/"&amp;INDEX(10_Lieux!$E:$E,U2361)&amp;"/"&amp;INDEX(10_Lieux!$E:$E,V2361)&amp;"/")</f>
        <v>/chauffeur-prive/chambery/gare-lyon-part-dieu/</v>
      </c>
      <c r="M2361" s="14" t="str">
        <f aca="false">IFERROR(INDEX($L:$L,MATCH(B2361&amp;"|"&amp;A2361,$Z:$Z,0)),"—")</f>
        <v>/chauffeur-prive/gare-lyon-part-dieu/chambery/</v>
      </c>
      <c r="N2361" s="14" t="str">
        <f aca="false">IF(LEN("Chauffeur privé "&amp;INDEX(10_Lieux!$J:$J,U2361)&amp;" → "&amp;INDEX(10_Lieux!$J:$J,V2361)&amp;" | 24h/24")&gt;60,"Chauffeur privé "&amp;INDEX(10_Lieux!$J:$J,U2361)&amp;" → "&amp;INDEX(10_Lieux!$J:$J,V2361),"Chauffeur privé "&amp;INDEX(10_Lieux!$J:$J,U2361)&amp;" → "&amp;INDEX(10_Lieux!$J:$J,V2361)&amp;" | 24h/24")</f>
        <v>Chauffeur privé Chambéry → Gare Lyon Part-Dieu | 24h/24</v>
      </c>
      <c r="O2361" s="14" t="n">
        <f aca="false">LEN(N2361)</f>
        <v>55</v>
      </c>
      <c r="P2361" s="14" t="str">
        <f aca="false">"Chauffeur privé "&amp;INDEX(10_Lieux!$K:$K,U2361)&amp;" vers "&amp;INDEX(10_Lieux!$L:$L,V2361)</f>
        <v>Chauffeur privé de Chambéry vers la gare Lyon Part-Dieu</v>
      </c>
      <c r="Q2361" s="14" t="str">
        <f aca="false">"Chauffeur privé "&amp;INDEX(10_Lieux!$K:$K,U2361)&amp;" vers "&amp;INDEX(10_Lieux!$L:$L,V2361)&amp;" : env. "&amp;I2361&amp;" km, "&amp;J2361&amp;" de route. Devis personnalisé, standard 24h/24 et 7j/7."</f>
        <v>Chauffeur privé de Chambéry vers la gare Lyon Part-Dieu : env. 106 km, 1 h de route. Devis personnalisé, standard 24h/24 et 7j/7.</v>
      </c>
      <c r="R2361" s="14" t="n">
        <f aca="false">LEN(Q2361)</f>
        <v>129</v>
      </c>
      <c r="S2361" s="14" t="str">
        <f aca="false">INDEX(10_Lieux!$C:$C,U2361)</f>
        <v>France</v>
      </c>
      <c r="T2361" s="14" t="str">
        <f aca="false">INDEX(10_Lieux!$C:$C,V2361)</f>
        <v>France</v>
      </c>
      <c r="U2361" s="14" t="n">
        <f aca="false">MATCH(A2361,10_Lieux!$A:$A,0)</f>
        <v>11</v>
      </c>
      <c r="V2361" s="14" t="n">
        <f aca="false">MATCH(B2361,10_Lieux!$A:$A,0)</f>
        <v>199</v>
      </c>
      <c r="W2361" s="14" t="n">
        <f aca="false">ROUND(6371*2*ASIN(SQRT(SIN(RADIANS(INDEX(10_Lieux!$F:$F,V2361)-INDEX(10_Lieux!$F:$F,U2361))/2)^2+COS(RADIANS(INDEX(10_Lieux!$F:$F,U2361)))*COS(RADIANS(INDEX(10_Lieux!$F:$F,V2361)))*SIN(RADIANS(INDEX(10_Lieux!$G:$G,V2361)-INDEX(10_Lieux!$G:$G,U2361))/2)^2)),1)</f>
        <v>85.1</v>
      </c>
      <c r="X2361" s="14" t="n">
        <f aca="false">ROUND(I2361/IF(I2361&lt;p_seuil_vitesse,p_vit_lente,p_vit_rapide)*60/15,0)*15</f>
        <v>60</v>
      </c>
      <c r="Y2361" s="14" t="n">
        <f aca="false">MAX(IF(INDEX(10_Lieux!$B:$B,U2361)&lt;&gt;"Ville",INDEX(10_Lieux!$I:$I,U2361),0),IF(INDEX(10_Lieux!$B:$B,V2361)&lt;&gt;"Ville",INDEX(10_Lieux!$I:$I,V2361),0))</f>
        <v>500</v>
      </c>
      <c r="Z2361" s="14" t="str">
        <f aca="false">A2361&amp;"|"&amp;B2361</f>
        <v>Chambéry|Gare Lyon Part-Dieu</v>
      </c>
      <c r="AA2361" s="14" t="str">
        <f aca="false">IF(I2361&lt;p_local,"Local",IF(I2361&lt;p_vv_min,"Courte distance",IF(I2361&lt;p_tres_long,"Longue distance","Très longue distance")))</f>
        <v>Longue distance</v>
      </c>
    </row>
    <row r="2362" customFormat="false" ht="15" hidden="false" customHeight="true" outlineLevel="0" collapsed="false">
      <c r="A2362" s="14" t="s">
        <v>2552</v>
      </c>
      <c r="B2362" s="14" t="s">
        <v>146</v>
      </c>
      <c r="C2362" s="14" t="s">
        <v>37</v>
      </c>
      <c r="D2362" s="14" t="s">
        <v>653</v>
      </c>
      <c r="E2362" s="14" t="s">
        <v>2559</v>
      </c>
      <c r="F2362" s="15" t="s">
        <v>41</v>
      </c>
      <c r="G2362" s="14" t="str">
        <f aca="false">IF(I2362&lt;p_local,"Local → page infra",IF(H2362&gt;=p_ph1,"Phase 1",IF(H2362&gt;=p_ph2,"Phase 2","Phase 3")))</f>
        <v>Phase 2</v>
      </c>
      <c r="H2362" s="14" t="n">
        <f aca="false">IF(I2362&lt;p_local,0,IF(C2362="Aéroport → Aéroport",p_pts_plein,IF(Y2362&gt;0,IF(I2362&lt;=Y2362,p_pts_plein,IF(I2362&lt;=p_mult2*Y2362,p_pts_moyen,p_pts_r3)),IF(I2362&gt;=p_vv_min,p_pts_plein,IF(I2362&gt;=p_vv_moy,p_pts_moyen,p_pts_court))))+IF(INDEX(10_Lieux!$D:$D,U2362)=1,p_prio1,p_prio2)+IF(INDEX(10_Lieux!$D:$D,V2362)=1,p_prio1,p_prio2)+IF(K2362="Oui",p_tf,0)+p_hub*((INDEX(10_Lieux!$H:$H,U2362)="Hub")+(INDEX(10_Lieux!$H:$H,V2362)="Hub"))+IF(OR(INDEX(10_Lieux!$H:$H,U2362)="Premium",INDEX(10_Lieux!$H:$H,V2362)="Premium"),p_prem,0))</f>
        <v>70</v>
      </c>
      <c r="I2362" s="14" t="n">
        <f aca="false">ROUND(W2362*p_facteur,0)</f>
        <v>116</v>
      </c>
      <c r="J2362" s="14" t="str">
        <f aca="false">IF(X2362&lt;60,X2362&amp;" min",INT(X2362/60)&amp;" h"&amp;IF(MOD(X2362,60)=0,""," "&amp;TEXT(MOD(X2362,60),"00")))</f>
        <v>1 h 15</v>
      </c>
      <c r="K2362" s="14" t="str">
        <f aca="false">IF(S2362&lt;&gt;T2362,"Oui","Non")</f>
        <v>Non</v>
      </c>
      <c r="L2362" s="14" t="str">
        <f aca="false">IF(AND(INDEX(10_Lieux!$B:$B,U2362)="Ville",INDEX(10_Lieux!$B:$B,V2362)="Ville"),"/chauffeur-prive/"&amp;INDEX(10_Lieux!$E:$E,U2362)&amp;"-"&amp;INDEX(10_Lieux!$E:$E,V2362)&amp;"/","/chauffeur-prive/"&amp;INDEX(10_Lieux!$E:$E,U2362)&amp;"/"&amp;INDEX(10_Lieux!$E:$E,V2362)&amp;"/")</f>
        <v>/chauffeur-prive/gare-lyon-part-dieu/grenoble/</v>
      </c>
      <c r="M2362" s="14" t="str">
        <f aca="false">IFERROR(INDEX($L:$L,MATCH(B2362&amp;"|"&amp;A2362,$Z:$Z,0)),"—")</f>
        <v>/chauffeur-prive/grenoble/gare-lyon-part-dieu/</v>
      </c>
      <c r="N2362" s="14" t="str">
        <f aca="false">IF(LEN("Chauffeur privé "&amp;INDEX(10_Lieux!$J:$J,U2362)&amp;" → "&amp;INDEX(10_Lieux!$J:$J,V2362)&amp;" | 24h/24")&gt;60,"Chauffeur privé "&amp;INDEX(10_Lieux!$J:$J,U2362)&amp;" → "&amp;INDEX(10_Lieux!$J:$J,V2362),"Chauffeur privé "&amp;INDEX(10_Lieux!$J:$J,U2362)&amp;" → "&amp;INDEX(10_Lieux!$J:$J,V2362)&amp;" | 24h/24")</f>
        <v>Chauffeur privé Gare Lyon Part-Dieu → Grenoble | 24h/24</v>
      </c>
      <c r="O2362" s="14" t="n">
        <f aca="false">LEN(N2362)</f>
        <v>55</v>
      </c>
      <c r="P2362" s="14" t="str">
        <f aca="false">"Chauffeur privé "&amp;INDEX(10_Lieux!$K:$K,U2362)&amp;" vers "&amp;INDEX(10_Lieux!$L:$L,V2362)</f>
        <v>Chauffeur privé de la gare Lyon Part-Dieu vers Grenoble</v>
      </c>
      <c r="Q2362" s="14" t="str">
        <f aca="false">"Chauffeur privé "&amp;INDEX(10_Lieux!$K:$K,U2362)&amp;" vers "&amp;INDEX(10_Lieux!$L:$L,V2362)&amp;" : env. "&amp;I2362&amp;" km, "&amp;J2362&amp;" de route. Devis personnalisé, standard 24h/24 et 7j/7."</f>
        <v>Chauffeur privé de la gare Lyon Part-Dieu vers Grenoble : env. 116 km, 1 h 15 de route. Devis personnalisé, standard 24h/24 et 7j/7.</v>
      </c>
      <c r="R2362" s="14" t="n">
        <f aca="false">LEN(Q2362)</f>
        <v>132</v>
      </c>
      <c r="S2362" s="14" t="str">
        <f aca="false">INDEX(10_Lieux!$C:$C,U2362)</f>
        <v>France</v>
      </c>
      <c r="T2362" s="14" t="str">
        <f aca="false">INDEX(10_Lieux!$C:$C,V2362)</f>
        <v>France</v>
      </c>
      <c r="U2362" s="14" t="n">
        <f aca="false">MATCH(A2362,10_Lieux!$A:$A,0)</f>
        <v>199</v>
      </c>
      <c r="V2362" s="14" t="n">
        <f aca="false">MATCH(B2362,10_Lieux!$A:$A,0)</f>
        <v>9</v>
      </c>
      <c r="W2362" s="14" t="n">
        <f aca="false">ROUND(6371*2*ASIN(SQRT(SIN(RADIANS(INDEX(10_Lieux!$F:$F,V2362)-INDEX(10_Lieux!$F:$F,U2362))/2)^2+COS(RADIANS(INDEX(10_Lieux!$F:$F,U2362)))*COS(RADIANS(INDEX(10_Lieux!$F:$F,V2362)))*SIN(RADIANS(INDEX(10_Lieux!$G:$G,V2362)-INDEX(10_Lieux!$G:$G,U2362))/2)^2)),1)</f>
        <v>92.7</v>
      </c>
      <c r="X2362" s="14" t="n">
        <f aca="false">ROUND(I2362/IF(I2362&lt;p_seuil_vitesse,p_vit_lente,p_vit_rapide)*60/15,0)*15</f>
        <v>75</v>
      </c>
      <c r="Y2362" s="14" t="n">
        <f aca="false">MAX(IF(INDEX(10_Lieux!$B:$B,U2362)&lt;&gt;"Ville",INDEX(10_Lieux!$I:$I,U2362),0),IF(INDEX(10_Lieux!$B:$B,V2362)&lt;&gt;"Ville",INDEX(10_Lieux!$I:$I,V2362),0))</f>
        <v>500</v>
      </c>
      <c r="Z2362" s="14" t="str">
        <f aca="false">A2362&amp;"|"&amp;B2362</f>
        <v>Gare Lyon Part-Dieu|Grenoble</v>
      </c>
      <c r="AA2362" s="14" t="str">
        <f aca="false">IF(I2362&lt;p_local,"Local",IF(I2362&lt;p_vv_min,"Courte distance",IF(I2362&lt;p_tres_long,"Longue distance","Très longue distance")))</f>
        <v>Longue distance</v>
      </c>
    </row>
    <row r="2363" customFormat="false" ht="15" hidden="false" customHeight="true" outlineLevel="0" collapsed="false">
      <c r="A2363" s="14" t="s">
        <v>146</v>
      </c>
      <c r="B2363" s="14" t="s">
        <v>2552</v>
      </c>
      <c r="C2363" s="14" t="s">
        <v>38</v>
      </c>
      <c r="D2363" s="14" t="s">
        <v>653</v>
      </c>
      <c r="E2363" s="14" t="s">
        <v>2560</v>
      </c>
      <c r="F2363" s="15" t="s">
        <v>41</v>
      </c>
      <c r="G2363" s="14" t="str">
        <f aca="false">IF(I2363&lt;p_local,"Local → page infra",IF(H2363&gt;=p_ph1,"Phase 1",IF(H2363&gt;=p_ph2,"Phase 2","Phase 3")))</f>
        <v>Phase 2</v>
      </c>
      <c r="H2363" s="14" t="n">
        <f aca="false">IF(I2363&lt;p_local,0,IF(C2363="Aéroport → Aéroport",p_pts_plein,IF(Y2363&gt;0,IF(I2363&lt;=Y2363,p_pts_plein,IF(I2363&lt;=p_mult2*Y2363,p_pts_moyen,p_pts_r3)),IF(I2363&gt;=p_vv_min,p_pts_plein,IF(I2363&gt;=p_vv_moy,p_pts_moyen,p_pts_court))))+IF(INDEX(10_Lieux!$D:$D,U2363)=1,p_prio1,p_prio2)+IF(INDEX(10_Lieux!$D:$D,V2363)=1,p_prio1,p_prio2)+IF(K2363="Oui",p_tf,0)+p_hub*((INDEX(10_Lieux!$H:$H,U2363)="Hub")+(INDEX(10_Lieux!$H:$H,V2363)="Hub"))+IF(OR(INDEX(10_Lieux!$H:$H,U2363)="Premium",INDEX(10_Lieux!$H:$H,V2363)="Premium"),p_prem,0))</f>
        <v>70</v>
      </c>
      <c r="I2363" s="14" t="n">
        <f aca="false">ROUND(W2363*p_facteur,0)</f>
        <v>116</v>
      </c>
      <c r="J2363" s="14" t="str">
        <f aca="false">IF(X2363&lt;60,X2363&amp;" min",INT(X2363/60)&amp;" h"&amp;IF(MOD(X2363,60)=0,""," "&amp;TEXT(MOD(X2363,60),"00")))</f>
        <v>1 h 15</v>
      </c>
      <c r="K2363" s="14" t="str">
        <f aca="false">IF(S2363&lt;&gt;T2363,"Oui","Non")</f>
        <v>Non</v>
      </c>
      <c r="L2363" s="14" t="str">
        <f aca="false">IF(AND(INDEX(10_Lieux!$B:$B,U2363)="Ville",INDEX(10_Lieux!$B:$B,V2363)="Ville"),"/chauffeur-prive/"&amp;INDEX(10_Lieux!$E:$E,U2363)&amp;"-"&amp;INDEX(10_Lieux!$E:$E,V2363)&amp;"/","/chauffeur-prive/"&amp;INDEX(10_Lieux!$E:$E,U2363)&amp;"/"&amp;INDEX(10_Lieux!$E:$E,V2363)&amp;"/")</f>
        <v>/chauffeur-prive/grenoble/gare-lyon-part-dieu/</v>
      </c>
      <c r="M2363" s="14" t="str">
        <f aca="false">IFERROR(INDEX($L:$L,MATCH(B2363&amp;"|"&amp;A2363,$Z:$Z,0)),"—")</f>
        <v>/chauffeur-prive/gare-lyon-part-dieu/grenoble/</v>
      </c>
      <c r="N2363" s="14" t="str">
        <f aca="false">IF(LEN("Chauffeur privé "&amp;INDEX(10_Lieux!$J:$J,U2363)&amp;" → "&amp;INDEX(10_Lieux!$J:$J,V2363)&amp;" | 24h/24")&gt;60,"Chauffeur privé "&amp;INDEX(10_Lieux!$J:$J,U2363)&amp;" → "&amp;INDEX(10_Lieux!$J:$J,V2363),"Chauffeur privé "&amp;INDEX(10_Lieux!$J:$J,U2363)&amp;" → "&amp;INDEX(10_Lieux!$J:$J,V2363)&amp;" | 24h/24")</f>
        <v>Chauffeur privé Grenoble → Gare Lyon Part-Dieu | 24h/24</v>
      </c>
      <c r="O2363" s="14" t="n">
        <f aca="false">LEN(N2363)</f>
        <v>55</v>
      </c>
      <c r="P2363" s="14" t="str">
        <f aca="false">"Chauffeur privé "&amp;INDEX(10_Lieux!$K:$K,U2363)&amp;" vers "&amp;INDEX(10_Lieux!$L:$L,V2363)</f>
        <v>Chauffeur privé de Grenoble vers la gare Lyon Part-Dieu</v>
      </c>
      <c r="Q2363" s="14" t="str">
        <f aca="false">"Chauffeur privé "&amp;INDEX(10_Lieux!$K:$K,U2363)&amp;" vers "&amp;INDEX(10_Lieux!$L:$L,V2363)&amp;" : env. "&amp;I2363&amp;" km, "&amp;J2363&amp;" de route. Devis personnalisé, standard 24h/24 et 7j/7."</f>
        <v>Chauffeur privé de Grenoble vers la gare Lyon Part-Dieu : env. 116 km, 1 h 15 de route. Devis personnalisé, standard 24h/24 et 7j/7.</v>
      </c>
      <c r="R2363" s="14" t="n">
        <f aca="false">LEN(Q2363)</f>
        <v>132</v>
      </c>
      <c r="S2363" s="14" t="str">
        <f aca="false">INDEX(10_Lieux!$C:$C,U2363)</f>
        <v>France</v>
      </c>
      <c r="T2363" s="14" t="str">
        <f aca="false">INDEX(10_Lieux!$C:$C,V2363)</f>
        <v>France</v>
      </c>
      <c r="U2363" s="14" t="n">
        <f aca="false">MATCH(A2363,10_Lieux!$A:$A,0)</f>
        <v>9</v>
      </c>
      <c r="V2363" s="14" t="n">
        <f aca="false">MATCH(B2363,10_Lieux!$A:$A,0)</f>
        <v>199</v>
      </c>
      <c r="W2363" s="14" t="n">
        <f aca="false">ROUND(6371*2*ASIN(SQRT(SIN(RADIANS(INDEX(10_Lieux!$F:$F,V2363)-INDEX(10_Lieux!$F:$F,U2363))/2)^2+COS(RADIANS(INDEX(10_Lieux!$F:$F,U2363)))*COS(RADIANS(INDEX(10_Lieux!$F:$F,V2363)))*SIN(RADIANS(INDEX(10_Lieux!$G:$G,V2363)-INDEX(10_Lieux!$G:$G,U2363))/2)^2)),1)</f>
        <v>92.7</v>
      </c>
      <c r="X2363" s="14" t="n">
        <f aca="false">ROUND(I2363/IF(I2363&lt;p_seuil_vitesse,p_vit_lente,p_vit_rapide)*60/15,0)*15</f>
        <v>75</v>
      </c>
      <c r="Y2363" s="14" t="n">
        <f aca="false">MAX(IF(INDEX(10_Lieux!$B:$B,U2363)&lt;&gt;"Ville",INDEX(10_Lieux!$I:$I,U2363),0),IF(INDEX(10_Lieux!$B:$B,V2363)&lt;&gt;"Ville",INDEX(10_Lieux!$I:$I,V2363),0))</f>
        <v>500</v>
      </c>
      <c r="Z2363" s="14" t="str">
        <f aca="false">A2363&amp;"|"&amp;B2363</f>
        <v>Grenoble|Gare Lyon Part-Dieu</v>
      </c>
      <c r="AA2363" s="14" t="str">
        <f aca="false">IF(I2363&lt;p_local,"Local",IF(I2363&lt;p_vv_min,"Courte distance",IF(I2363&lt;p_tres_long,"Longue distance","Très longue distance")))</f>
        <v>Longue distance</v>
      </c>
    </row>
    <row r="2364" customFormat="false" ht="15" hidden="false" customHeight="true" outlineLevel="0" collapsed="false">
      <c r="A2364" s="14" t="s">
        <v>2552</v>
      </c>
      <c r="B2364" s="14" t="s">
        <v>2393</v>
      </c>
      <c r="C2364" s="14" t="s">
        <v>37</v>
      </c>
      <c r="D2364" s="14" t="s">
        <v>653</v>
      </c>
      <c r="E2364" s="14" t="s">
        <v>2561</v>
      </c>
      <c r="F2364" s="15" t="s">
        <v>41</v>
      </c>
      <c r="G2364" s="14" t="str">
        <f aca="false">IF(I2364&lt;p_local,"Local → page infra",IF(H2364&gt;=p_ph1,"Phase 1",IF(H2364&gt;=p_ph2,"Phase 2","Phase 3")))</f>
        <v>Phase 2</v>
      </c>
      <c r="H2364" s="14" t="n">
        <f aca="false">IF(I2364&lt;p_local,0,IF(C2364="Aéroport → Aéroport",p_pts_plein,IF(Y2364&gt;0,IF(I2364&lt;=Y2364,p_pts_plein,IF(I2364&lt;=p_mult2*Y2364,p_pts_moyen,p_pts_r3)),IF(I2364&gt;=p_vv_min,p_pts_plein,IF(I2364&gt;=p_vv_moy,p_pts_moyen,p_pts_court))))+IF(INDEX(10_Lieux!$D:$D,U2364)=1,p_prio1,p_prio2)+IF(INDEX(10_Lieux!$D:$D,V2364)=1,p_prio1,p_prio2)+IF(K2364="Oui",p_tf,0)+p_hub*((INDEX(10_Lieux!$H:$H,U2364)="Hub")+(INDEX(10_Lieux!$H:$H,V2364)="Hub"))+IF(OR(INDEX(10_Lieux!$H:$H,U2364)="Premium",INDEX(10_Lieux!$H:$H,V2364)="Premium"),p_prem,0))</f>
        <v>75</v>
      </c>
      <c r="I2364" s="14" t="n">
        <f aca="false">ROUND(W2364*p_facteur,0)</f>
        <v>179</v>
      </c>
      <c r="J2364" s="14" t="str">
        <f aca="false">IF(X2364&lt;60,X2364&amp;" min",INT(X2364/60)&amp;" h"&amp;IF(MOD(X2364,60)=0,""," "&amp;TEXT(MOD(X2364,60),"00")))</f>
        <v>2 h</v>
      </c>
      <c r="K2364" s="14" t="str">
        <f aca="false">IF(S2364&lt;&gt;T2364,"Oui","Non")</f>
        <v>Non</v>
      </c>
      <c r="L2364" s="14" t="str">
        <f aca="false">IF(AND(INDEX(10_Lieux!$B:$B,U2364)="Ville",INDEX(10_Lieux!$B:$B,V2364)="Ville"),"/chauffeur-prive/"&amp;INDEX(10_Lieux!$E:$E,U2364)&amp;"-"&amp;INDEX(10_Lieux!$E:$E,V2364)&amp;"/","/chauffeur-prive/"&amp;INDEX(10_Lieux!$E:$E,U2364)&amp;"/"&amp;INDEX(10_Lieux!$E:$E,V2364)&amp;"/")</f>
        <v>/chauffeur-prive/gare-lyon-part-dieu/courchevel/</v>
      </c>
      <c r="M2364" s="14" t="str">
        <f aca="false">IFERROR(INDEX($L:$L,MATCH(B2364&amp;"|"&amp;A2364,$Z:$Z,0)),"—")</f>
        <v>/chauffeur-prive/courchevel/gare-lyon-part-dieu/</v>
      </c>
      <c r="N2364" s="14" t="str">
        <f aca="false">IF(LEN("Chauffeur privé "&amp;INDEX(10_Lieux!$J:$J,U2364)&amp;" → "&amp;INDEX(10_Lieux!$J:$J,V2364)&amp;" | 24h/24")&gt;60,"Chauffeur privé "&amp;INDEX(10_Lieux!$J:$J,U2364)&amp;" → "&amp;INDEX(10_Lieux!$J:$J,V2364),"Chauffeur privé "&amp;INDEX(10_Lieux!$J:$J,U2364)&amp;" → "&amp;INDEX(10_Lieux!$J:$J,V2364)&amp;" | 24h/24")</f>
        <v>Chauffeur privé Gare Lyon Part-Dieu → Courchevel | 24h/24</v>
      </c>
      <c r="O2364" s="14" t="n">
        <f aca="false">LEN(N2364)</f>
        <v>57</v>
      </c>
      <c r="P2364" s="14" t="str">
        <f aca="false">"Chauffeur privé "&amp;INDEX(10_Lieux!$K:$K,U2364)&amp;" vers "&amp;INDEX(10_Lieux!$L:$L,V2364)</f>
        <v>Chauffeur privé de la gare Lyon Part-Dieu vers Courchevel</v>
      </c>
      <c r="Q2364" s="14" t="str">
        <f aca="false">"Chauffeur privé "&amp;INDEX(10_Lieux!$K:$K,U2364)&amp;" vers "&amp;INDEX(10_Lieux!$L:$L,V2364)&amp;" : env. "&amp;I2364&amp;" km, "&amp;J2364&amp;" de route. Devis personnalisé, standard 24h/24 et 7j/7."</f>
        <v>Chauffeur privé de la gare Lyon Part-Dieu vers Courchevel : env. 179 km, 2 h de route. Devis personnalisé, standard 24h/24 et 7j/7.</v>
      </c>
      <c r="R2364" s="14" t="n">
        <f aca="false">LEN(Q2364)</f>
        <v>131</v>
      </c>
      <c r="S2364" s="14" t="str">
        <f aca="false">INDEX(10_Lieux!$C:$C,U2364)</f>
        <v>France</v>
      </c>
      <c r="T2364" s="14" t="str">
        <f aca="false">INDEX(10_Lieux!$C:$C,V2364)</f>
        <v>France</v>
      </c>
      <c r="U2364" s="14" t="n">
        <f aca="false">MATCH(A2364,10_Lieux!$A:$A,0)</f>
        <v>199</v>
      </c>
      <c r="V2364" s="14" t="n">
        <f aca="false">MATCH(B2364,10_Lieux!$A:$A,0)</f>
        <v>21</v>
      </c>
      <c r="W2364" s="14" t="n">
        <f aca="false">ROUND(6371*2*ASIN(SQRT(SIN(RADIANS(INDEX(10_Lieux!$F:$F,V2364)-INDEX(10_Lieux!$F:$F,U2364))/2)^2+COS(RADIANS(INDEX(10_Lieux!$F:$F,U2364)))*COS(RADIANS(INDEX(10_Lieux!$F:$F,V2364)))*SIN(RADIANS(INDEX(10_Lieux!$G:$G,V2364)-INDEX(10_Lieux!$G:$G,U2364))/2)^2)),1)</f>
        <v>143.3</v>
      </c>
      <c r="X2364" s="14" t="n">
        <f aca="false">ROUND(I2364/IF(I2364&lt;p_seuil_vitesse,p_vit_lente,p_vit_rapide)*60/15,0)*15</f>
        <v>120</v>
      </c>
      <c r="Y2364" s="14" t="n">
        <f aca="false">MAX(IF(INDEX(10_Lieux!$B:$B,U2364)&lt;&gt;"Ville",INDEX(10_Lieux!$I:$I,U2364),0),IF(INDEX(10_Lieux!$B:$B,V2364)&lt;&gt;"Ville",INDEX(10_Lieux!$I:$I,V2364),0))</f>
        <v>500</v>
      </c>
      <c r="Z2364" s="14" t="str">
        <f aca="false">A2364&amp;"|"&amp;B2364</f>
        <v>Gare Lyon Part-Dieu|Courchevel</v>
      </c>
      <c r="AA2364" s="14" t="str">
        <f aca="false">IF(I2364&lt;p_local,"Local",IF(I2364&lt;p_vv_min,"Courte distance",IF(I2364&lt;p_tres_long,"Longue distance","Très longue distance")))</f>
        <v>Longue distance</v>
      </c>
    </row>
    <row r="2365" customFormat="false" ht="15" hidden="false" customHeight="true" outlineLevel="0" collapsed="false">
      <c r="A2365" s="14" t="s">
        <v>2393</v>
      </c>
      <c r="B2365" s="14" t="s">
        <v>2552</v>
      </c>
      <c r="C2365" s="14" t="s">
        <v>38</v>
      </c>
      <c r="D2365" s="14" t="s">
        <v>653</v>
      </c>
      <c r="E2365" s="14" t="s">
        <v>2562</v>
      </c>
      <c r="F2365" s="15" t="s">
        <v>41</v>
      </c>
      <c r="G2365" s="14" t="str">
        <f aca="false">IF(I2365&lt;p_local,"Local → page infra",IF(H2365&gt;=p_ph1,"Phase 1",IF(H2365&gt;=p_ph2,"Phase 2","Phase 3")))</f>
        <v>Phase 2</v>
      </c>
      <c r="H2365" s="14" t="n">
        <f aca="false">IF(I2365&lt;p_local,0,IF(C2365="Aéroport → Aéroport",p_pts_plein,IF(Y2365&gt;0,IF(I2365&lt;=Y2365,p_pts_plein,IF(I2365&lt;=p_mult2*Y2365,p_pts_moyen,p_pts_r3)),IF(I2365&gt;=p_vv_min,p_pts_plein,IF(I2365&gt;=p_vv_moy,p_pts_moyen,p_pts_court))))+IF(INDEX(10_Lieux!$D:$D,U2365)=1,p_prio1,p_prio2)+IF(INDEX(10_Lieux!$D:$D,V2365)=1,p_prio1,p_prio2)+IF(K2365="Oui",p_tf,0)+p_hub*((INDEX(10_Lieux!$H:$H,U2365)="Hub")+(INDEX(10_Lieux!$H:$H,V2365)="Hub"))+IF(OR(INDEX(10_Lieux!$H:$H,U2365)="Premium",INDEX(10_Lieux!$H:$H,V2365)="Premium"),p_prem,0))</f>
        <v>75</v>
      </c>
      <c r="I2365" s="14" t="n">
        <f aca="false">ROUND(W2365*p_facteur,0)</f>
        <v>179</v>
      </c>
      <c r="J2365" s="14" t="str">
        <f aca="false">IF(X2365&lt;60,X2365&amp;" min",INT(X2365/60)&amp;" h"&amp;IF(MOD(X2365,60)=0,""," "&amp;TEXT(MOD(X2365,60),"00")))</f>
        <v>2 h</v>
      </c>
      <c r="K2365" s="14" t="str">
        <f aca="false">IF(S2365&lt;&gt;T2365,"Oui","Non")</f>
        <v>Non</v>
      </c>
      <c r="L2365" s="14" t="str">
        <f aca="false">IF(AND(INDEX(10_Lieux!$B:$B,U2365)="Ville",INDEX(10_Lieux!$B:$B,V2365)="Ville"),"/chauffeur-prive/"&amp;INDEX(10_Lieux!$E:$E,U2365)&amp;"-"&amp;INDEX(10_Lieux!$E:$E,V2365)&amp;"/","/chauffeur-prive/"&amp;INDEX(10_Lieux!$E:$E,U2365)&amp;"/"&amp;INDEX(10_Lieux!$E:$E,V2365)&amp;"/")</f>
        <v>/chauffeur-prive/courchevel/gare-lyon-part-dieu/</v>
      </c>
      <c r="M2365" s="14" t="str">
        <f aca="false">IFERROR(INDEX($L:$L,MATCH(B2365&amp;"|"&amp;A2365,$Z:$Z,0)),"—")</f>
        <v>/chauffeur-prive/gare-lyon-part-dieu/courchevel/</v>
      </c>
      <c r="N2365" s="14" t="str">
        <f aca="false">IF(LEN("Chauffeur privé "&amp;INDEX(10_Lieux!$J:$J,U2365)&amp;" → "&amp;INDEX(10_Lieux!$J:$J,V2365)&amp;" | 24h/24")&gt;60,"Chauffeur privé "&amp;INDEX(10_Lieux!$J:$J,U2365)&amp;" → "&amp;INDEX(10_Lieux!$J:$J,V2365),"Chauffeur privé "&amp;INDEX(10_Lieux!$J:$J,U2365)&amp;" → "&amp;INDEX(10_Lieux!$J:$J,V2365)&amp;" | 24h/24")</f>
        <v>Chauffeur privé Courchevel → Gare Lyon Part-Dieu | 24h/24</v>
      </c>
      <c r="O2365" s="14" t="n">
        <f aca="false">LEN(N2365)</f>
        <v>57</v>
      </c>
      <c r="P2365" s="14" t="str">
        <f aca="false">"Chauffeur privé "&amp;INDEX(10_Lieux!$K:$K,U2365)&amp;" vers "&amp;INDEX(10_Lieux!$L:$L,V2365)</f>
        <v>Chauffeur privé de Courchevel vers la gare Lyon Part-Dieu</v>
      </c>
      <c r="Q2365" s="14" t="str">
        <f aca="false">"Chauffeur privé "&amp;INDEX(10_Lieux!$K:$K,U2365)&amp;" vers "&amp;INDEX(10_Lieux!$L:$L,V2365)&amp;" : env. "&amp;I2365&amp;" km, "&amp;J2365&amp;" de route. Devis personnalisé, standard 24h/24 et 7j/7."</f>
        <v>Chauffeur privé de Courchevel vers la gare Lyon Part-Dieu : env. 179 km, 2 h de route. Devis personnalisé, standard 24h/24 et 7j/7.</v>
      </c>
      <c r="R2365" s="14" t="n">
        <f aca="false">LEN(Q2365)</f>
        <v>131</v>
      </c>
      <c r="S2365" s="14" t="str">
        <f aca="false">INDEX(10_Lieux!$C:$C,U2365)</f>
        <v>France</v>
      </c>
      <c r="T2365" s="14" t="str">
        <f aca="false">INDEX(10_Lieux!$C:$C,V2365)</f>
        <v>France</v>
      </c>
      <c r="U2365" s="14" t="n">
        <f aca="false">MATCH(A2365,10_Lieux!$A:$A,0)</f>
        <v>21</v>
      </c>
      <c r="V2365" s="14" t="n">
        <f aca="false">MATCH(B2365,10_Lieux!$A:$A,0)</f>
        <v>199</v>
      </c>
      <c r="W2365" s="14" t="n">
        <f aca="false">ROUND(6371*2*ASIN(SQRT(SIN(RADIANS(INDEX(10_Lieux!$F:$F,V2365)-INDEX(10_Lieux!$F:$F,U2365))/2)^2+COS(RADIANS(INDEX(10_Lieux!$F:$F,U2365)))*COS(RADIANS(INDEX(10_Lieux!$F:$F,V2365)))*SIN(RADIANS(INDEX(10_Lieux!$G:$G,V2365)-INDEX(10_Lieux!$G:$G,U2365))/2)^2)),1)</f>
        <v>143.3</v>
      </c>
      <c r="X2365" s="14" t="n">
        <f aca="false">ROUND(I2365/IF(I2365&lt;p_seuil_vitesse,p_vit_lente,p_vit_rapide)*60/15,0)*15</f>
        <v>120</v>
      </c>
      <c r="Y2365" s="14" t="n">
        <f aca="false">MAX(IF(INDEX(10_Lieux!$B:$B,U2365)&lt;&gt;"Ville",INDEX(10_Lieux!$I:$I,U2365),0),IF(INDEX(10_Lieux!$B:$B,V2365)&lt;&gt;"Ville",INDEX(10_Lieux!$I:$I,V2365),0))</f>
        <v>500</v>
      </c>
      <c r="Z2365" s="14" t="str">
        <f aca="false">A2365&amp;"|"&amp;B2365</f>
        <v>Courchevel|Gare Lyon Part-Dieu</v>
      </c>
      <c r="AA2365" s="14" t="str">
        <f aca="false">IF(I2365&lt;p_local,"Local",IF(I2365&lt;p_vv_min,"Courte distance",IF(I2365&lt;p_tres_long,"Longue distance","Très longue distance")))</f>
        <v>Longue distance</v>
      </c>
    </row>
    <row r="2366" customFormat="false" ht="15" hidden="false" customHeight="true" outlineLevel="0" collapsed="false">
      <c r="A2366" s="14" t="s">
        <v>2552</v>
      </c>
      <c r="B2366" s="14" t="s">
        <v>2409</v>
      </c>
      <c r="C2366" s="14" t="s">
        <v>37</v>
      </c>
      <c r="D2366" s="14" t="s">
        <v>653</v>
      </c>
      <c r="E2366" s="14" t="s">
        <v>2563</v>
      </c>
      <c r="F2366" s="15" t="s">
        <v>41</v>
      </c>
      <c r="G2366" s="14" t="str">
        <f aca="false">IF(I2366&lt;p_local,"Local → page infra",IF(H2366&gt;=p_ph1,"Phase 1",IF(H2366&gt;=p_ph2,"Phase 2","Phase 3")))</f>
        <v>Phase 2</v>
      </c>
      <c r="H2366" s="14" t="n">
        <f aca="false">IF(I2366&lt;p_local,0,IF(C2366="Aéroport → Aéroport",p_pts_plein,IF(Y2366&gt;0,IF(I2366&lt;=Y2366,p_pts_plein,IF(I2366&lt;=p_mult2*Y2366,p_pts_moyen,p_pts_r3)),IF(I2366&gt;=p_vv_min,p_pts_plein,IF(I2366&gt;=p_vv_moy,p_pts_moyen,p_pts_court))))+IF(INDEX(10_Lieux!$D:$D,U2366)=1,p_prio1,p_prio2)+IF(INDEX(10_Lieux!$D:$D,V2366)=1,p_prio1,p_prio2)+IF(K2366="Oui",p_tf,0)+p_hub*((INDEX(10_Lieux!$H:$H,U2366)="Hub")+(INDEX(10_Lieux!$H:$H,V2366)="Hub"))+IF(OR(INDEX(10_Lieux!$H:$H,U2366)="Premium",INDEX(10_Lieux!$H:$H,V2366)="Premium"),p_prem,0))</f>
        <v>75</v>
      </c>
      <c r="I2366" s="14" t="n">
        <f aca="false">ROUND(W2366*p_facteur,0)</f>
        <v>171</v>
      </c>
      <c r="J2366" s="14" t="str">
        <f aca="false">IF(X2366&lt;60,X2366&amp;" min",INT(X2366/60)&amp;" h"&amp;IF(MOD(X2366,60)=0,""," "&amp;TEXT(MOD(X2366,60),"00")))</f>
        <v>1 h 45</v>
      </c>
      <c r="K2366" s="14" t="str">
        <f aca="false">IF(S2366&lt;&gt;T2366,"Oui","Non")</f>
        <v>Non</v>
      </c>
      <c r="L2366" s="14" t="str">
        <f aca="false">IF(AND(INDEX(10_Lieux!$B:$B,U2366)="Ville",INDEX(10_Lieux!$B:$B,V2366)="Ville"),"/chauffeur-prive/"&amp;INDEX(10_Lieux!$E:$E,U2366)&amp;"-"&amp;INDEX(10_Lieux!$E:$E,V2366)&amp;"/","/chauffeur-prive/"&amp;INDEX(10_Lieux!$E:$E,U2366)&amp;"/"&amp;INDEX(10_Lieux!$E:$E,V2366)&amp;"/")</f>
        <v>/chauffeur-prive/gare-lyon-part-dieu/megeve/</v>
      </c>
      <c r="M2366" s="14" t="str">
        <f aca="false">IFERROR(INDEX($L:$L,MATCH(B2366&amp;"|"&amp;A2366,$Z:$Z,0)),"—")</f>
        <v>/chauffeur-prive/megeve/gare-lyon-part-dieu/</v>
      </c>
      <c r="N2366" s="14" t="str">
        <f aca="false">IF(LEN("Chauffeur privé "&amp;INDEX(10_Lieux!$J:$J,U2366)&amp;" → "&amp;INDEX(10_Lieux!$J:$J,V2366)&amp;" | 24h/24")&gt;60,"Chauffeur privé "&amp;INDEX(10_Lieux!$J:$J,U2366)&amp;" → "&amp;INDEX(10_Lieux!$J:$J,V2366),"Chauffeur privé "&amp;INDEX(10_Lieux!$J:$J,U2366)&amp;" → "&amp;INDEX(10_Lieux!$J:$J,V2366)&amp;" | 24h/24")</f>
        <v>Chauffeur privé Gare Lyon Part-Dieu → Megève | 24h/24</v>
      </c>
      <c r="O2366" s="14" t="n">
        <f aca="false">LEN(N2366)</f>
        <v>53</v>
      </c>
      <c r="P2366" s="14" t="str">
        <f aca="false">"Chauffeur privé "&amp;INDEX(10_Lieux!$K:$K,U2366)&amp;" vers "&amp;INDEX(10_Lieux!$L:$L,V2366)</f>
        <v>Chauffeur privé de la gare Lyon Part-Dieu vers Megève</v>
      </c>
      <c r="Q2366" s="14" t="str">
        <f aca="false">"Chauffeur privé "&amp;INDEX(10_Lieux!$K:$K,U2366)&amp;" vers "&amp;INDEX(10_Lieux!$L:$L,V2366)&amp;" : env. "&amp;I2366&amp;" km, "&amp;J2366&amp;" de route. Devis personnalisé, standard 24h/24 et 7j/7."</f>
        <v>Chauffeur privé de la gare Lyon Part-Dieu vers Megève : env. 171 km, 1 h 45 de route. Devis personnalisé, standard 24h/24 et 7j/7.</v>
      </c>
      <c r="R2366" s="14" t="n">
        <f aca="false">LEN(Q2366)</f>
        <v>130</v>
      </c>
      <c r="S2366" s="14" t="str">
        <f aca="false">INDEX(10_Lieux!$C:$C,U2366)</f>
        <v>France</v>
      </c>
      <c r="T2366" s="14" t="str">
        <f aca="false">INDEX(10_Lieux!$C:$C,V2366)</f>
        <v>France</v>
      </c>
      <c r="U2366" s="14" t="n">
        <f aca="false">MATCH(A2366,10_Lieux!$A:$A,0)</f>
        <v>199</v>
      </c>
      <c r="V2366" s="14" t="n">
        <f aca="false">MATCH(B2366,10_Lieux!$A:$A,0)</f>
        <v>20</v>
      </c>
      <c r="W2366" s="14" t="n">
        <f aca="false">ROUND(6371*2*ASIN(SQRT(SIN(RADIANS(INDEX(10_Lieux!$F:$F,V2366)-INDEX(10_Lieux!$F:$F,U2366))/2)^2+COS(RADIANS(INDEX(10_Lieux!$F:$F,U2366)))*COS(RADIANS(INDEX(10_Lieux!$F:$F,V2366)))*SIN(RADIANS(INDEX(10_Lieux!$G:$G,V2366)-INDEX(10_Lieux!$G:$G,U2366))/2)^2)),1)</f>
        <v>136.8</v>
      </c>
      <c r="X2366" s="14" t="n">
        <f aca="false">ROUND(I2366/IF(I2366&lt;p_seuil_vitesse,p_vit_lente,p_vit_rapide)*60/15,0)*15</f>
        <v>105</v>
      </c>
      <c r="Y2366" s="14" t="n">
        <f aca="false">MAX(IF(INDEX(10_Lieux!$B:$B,U2366)&lt;&gt;"Ville",INDEX(10_Lieux!$I:$I,U2366),0),IF(INDEX(10_Lieux!$B:$B,V2366)&lt;&gt;"Ville",INDEX(10_Lieux!$I:$I,V2366),0))</f>
        <v>500</v>
      </c>
      <c r="Z2366" s="14" t="str">
        <f aca="false">A2366&amp;"|"&amp;B2366</f>
        <v>Gare Lyon Part-Dieu|Megève</v>
      </c>
      <c r="AA2366" s="14" t="str">
        <f aca="false">IF(I2366&lt;p_local,"Local",IF(I2366&lt;p_vv_min,"Courte distance",IF(I2366&lt;p_tres_long,"Longue distance","Très longue distance")))</f>
        <v>Longue distance</v>
      </c>
    </row>
    <row r="2367" customFormat="false" ht="15" hidden="false" customHeight="true" outlineLevel="0" collapsed="false">
      <c r="A2367" s="14" t="s">
        <v>2409</v>
      </c>
      <c r="B2367" s="14" t="s">
        <v>2552</v>
      </c>
      <c r="C2367" s="14" t="s">
        <v>38</v>
      </c>
      <c r="D2367" s="14" t="s">
        <v>653</v>
      </c>
      <c r="E2367" s="14" t="s">
        <v>2564</v>
      </c>
      <c r="F2367" s="15" t="s">
        <v>41</v>
      </c>
      <c r="G2367" s="14" t="str">
        <f aca="false">IF(I2367&lt;p_local,"Local → page infra",IF(H2367&gt;=p_ph1,"Phase 1",IF(H2367&gt;=p_ph2,"Phase 2","Phase 3")))</f>
        <v>Phase 2</v>
      </c>
      <c r="H2367" s="14" t="n">
        <f aca="false">IF(I2367&lt;p_local,0,IF(C2367="Aéroport → Aéroport",p_pts_plein,IF(Y2367&gt;0,IF(I2367&lt;=Y2367,p_pts_plein,IF(I2367&lt;=p_mult2*Y2367,p_pts_moyen,p_pts_r3)),IF(I2367&gt;=p_vv_min,p_pts_plein,IF(I2367&gt;=p_vv_moy,p_pts_moyen,p_pts_court))))+IF(INDEX(10_Lieux!$D:$D,U2367)=1,p_prio1,p_prio2)+IF(INDEX(10_Lieux!$D:$D,V2367)=1,p_prio1,p_prio2)+IF(K2367="Oui",p_tf,0)+p_hub*((INDEX(10_Lieux!$H:$H,U2367)="Hub")+(INDEX(10_Lieux!$H:$H,V2367)="Hub"))+IF(OR(INDEX(10_Lieux!$H:$H,U2367)="Premium",INDEX(10_Lieux!$H:$H,V2367)="Premium"),p_prem,0))</f>
        <v>75</v>
      </c>
      <c r="I2367" s="14" t="n">
        <f aca="false">ROUND(W2367*p_facteur,0)</f>
        <v>171</v>
      </c>
      <c r="J2367" s="14" t="str">
        <f aca="false">IF(X2367&lt;60,X2367&amp;" min",INT(X2367/60)&amp;" h"&amp;IF(MOD(X2367,60)=0,""," "&amp;TEXT(MOD(X2367,60),"00")))</f>
        <v>1 h 45</v>
      </c>
      <c r="K2367" s="14" t="str">
        <f aca="false">IF(S2367&lt;&gt;T2367,"Oui","Non")</f>
        <v>Non</v>
      </c>
      <c r="L2367" s="14" t="str">
        <f aca="false">IF(AND(INDEX(10_Lieux!$B:$B,U2367)="Ville",INDEX(10_Lieux!$B:$B,V2367)="Ville"),"/chauffeur-prive/"&amp;INDEX(10_Lieux!$E:$E,U2367)&amp;"-"&amp;INDEX(10_Lieux!$E:$E,V2367)&amp;"/","/chauffeur-prive/"&amp;INDEX(10_Lieux!$E:$E,U2367)&amp;"/"&amp;INDEX(10_Lieux!$E:$E,V2367)&amp;"/")</f>
        <v>/chauffeur-prive/megeve/gare-lyon-part-dieu/</v>
      </c>
      <c r="M2367" s="14" t="str">
        <f aca="false">IFERROR(INDEX($L:$L,MATCH(B2367&amp;"|"&amp;A2367,$Z:$Z,0)),"—")</f>
        <v>/chauffeur-prive/gare-lyon-part-dieu/megeve/</v>
      </c>
      <c r="N2367" s="14" t="str">
        <f aca="false">IF(LEN("Chauffeur privé "&amp;INDEX(10_Lieux!$J:$J,U2367)&amp;" → "&amp;INDEX(10_Lieux!$J:$J,V2367)&amp;" | 24h/24")&gt;60,"Chauffeur privé "&amp;INDEX(10_Lieux!$J:$J,U2367)&amp;" → "&amp;INDEX(10_Lieux!$J:$J,V2367),"Chauffeur privé "&amp;INDEX(10_Lieux!$J:$J,U2367)&amp;" → "&amp;INDEX(10_Lieux!$J:$J,V2367)&amp;" | 24h/24")</f>
        <v>Chauffeur privé Megève → Gare Lyon Part-Dieu | 24h/24</v>
      </c>
      <c r="O2367" s="14" t="n">
        <f aca="false">LEN(N2367)</f>
        <v>53</v>
      </c>
      <c r="P2367" s="14" t="str">
        <f aca="false">"Chauffeur privé "&amp;INDEX(10_Lieux!$K:$K,U2367)&amp;" vers "&amp;INDEX(10_Lieux!$L:$L,V2367)</f>
        <v>Chauffeur privé de Megève vers la gare Lyon Part-Dieu</v>
      </c>
      <c r="Q2367" s="14" t="str">
        <f aca="false">"Chauffeur privé "&amp;INDEX(10_Lieux!$K:$K,U2367)&amp;" vers "&amp;INDEX(10_Lieux!$L:$L,V2367)&amp;" : env. "&amp;I2367&amp;" km, "&amp;J2367&amp;" de route. Devis personnalisé, standard 24h/24 et 7j/7."</f>
        <v>Chauffeur privé de Megève vers la gare Lyon Part-Dieu : env. 171 km, 1 h 45 de route. Devis personnalisé, standard 24h/24 et 7j/7.</v>
      </c>
      <c r="R2367" s="14" t="n">
        <f aca="false">LEN(Q2367)</f>
        <v>130</v>
      </c>
      <c r="S2367" s="14" t="str">
        <f aca="false">INDEX(10_Lieux!$C:$C,U2367)</f>
        <v>France</v>
      </c>
      <c r="T2367" s="14" t="str">
        <f aca="false">INDEX(10_Lieux!$C:$C,V2367)</f>
        <v>France</v>
      </c>
      <c r="U2367" s="14" t="n">
        <f aca="false">MATCH(A2367,10_Lieux!$A:$A,0)</f>
        <v>20</v>
      </c>
      <c r="V2367" s="14" t="n">
        <f aca="false">MATCH(B2367,10_Lieux!$A:$A,0)</f>
        <v>199</v>
      </c>
      <c r="W2367" s="14" t="n">
        <f aca="false">ROUND(6371*2*ASIN(SQRT(SIN(RADIANS(INDEX(10_Lieux!$F:$F,V2367)-INDEX(10_Lieux!$F:$F,U2367))/2)^2+COS(RADIANS(INDEX(10_Lieux!$F:$F,U2367)))*COS(RADIANS(INDEX(10_Lieux!$F:$F,V2367)))*SIN(RADIANS(INDEX(10_Lieux!$G:$G,V2367)-INDEX(10_Lieux!$G:$G,U2367))/2)^2)),1)</f>
        <v>136.8</v>
      </c>
      <c r="X2367" s="14" t="n">
        <f aca="false">ROUND(I2367/IF(I2367&lt;p_seuil_vitesse,p_vit_lente,p_vit_rapide)*60/15,0)*15</f>
        <v>105</v>
      </c>
      <c r="Y2367" s="14" t="n">
        <f aca="false">MAX(IF(INDEX(10_Lieux!$B:$B,U2367)&lt;&gt;"Ville",INDEX(10_Lieux!$I:$I,U2367),0),IF(INDEX(10_Lieux!$B:$B,V2367)&lt;&gt;"Ville",INDEX(10_Lieux!$I:$I,V2367),0))</f>
        <v>500</v>
      </c>
      <c r="Z2367" s="14" t="str">
        <f aca="false">A2367&amp;"|"&amp;B2367</f>
        <v>Megève|Gare Lyon Part-Dieu</v>
      </c>
      <c r="AA2367" s="14" t="str">
        <f aca="false">IF(I2367&lt;p_local,"Local",IF(I2367&lt;p_vv_min,"Courte distance",IF(I2367&lt;p_tres_long,"Longue distance","Très longue distance")))</f>
        <v>Longue distance</v>
      </c>
    </row>
    <row r="2368" customFormat="false" ht="15" hidden="false" customHeight="true" outlineLevel="0" collapsed="false">
      <c r="A2368" s="14" t="s">
        <v>2552</v>
      </c>
      <c r="B2368" s="14" t="s">
        <v>2424</v>
      </c>
      <c r="C2368" s="14" t="s">
        <v>37</v>
      </c>
      <c r="D2368" s="14" t="s">
        <v>653</v>
      </c>
      <c r="E2368" s="14" t="s">
        <v>2565</v>
      </c>
      <c r="F2368" s="15" t="s">
        <v>41</v>
      </c>
      <c r="G2368" s="14" t="str">
        <f aca="false">IF(I2368&lt;p_local,"Local → page infra",IF(H2368&gt;=p_ph1,"Phase 1",IF(H2368&gt;=p_ph2,"Phase 2","Phase 3")))</f>
        <v>Phase 2</v>
      </c>
      <c r="H2368" s="14" t="n">
        <f aca="false">IF(I2368&lt;p_local,0,IF(C2368="Aéroport → Aéroport",p_pts_plein,IF(Y2368&gt;0,IF(I2368&lt;=Y2368,p_pts_plein,IF(I2368&lt;=p_mult2*Y2368,p_pts_moyen,p_pts_r3)),IF(I2368&gt;=p_vv_min,p_pts_plein,IF(I2368&gt;=p_vv_moy,p_pts_moyen,p_pts_court))))+IF(INDEX(10_Lieux!$D:$D,U2368)=1,p_prio1,p_prio2)+IF(INDEX(10_Lieux!$D:$D,V2368)=1,p_prio1,p_prio2)+IF(K2368="Oui",p_tf,0)+p_hub*((INDEX(10_Lieux!$H:$H,U2368)="Hub")+(INDEX(10_Lieux!$H:$H,V2368)="Hub"))+IF(OR(INDEX(10_Lieux!$H:$H,U2368)="Premium",INDEX(10_Lieux!$H:$H,V2368)="Premium"),p_prem,0))</f>
        <v>75</v>
      </c>
      <c r="I2368" s="14" t="n">
        <f aca="false">ROUND(W2368*p_facteur,0)</f>
        <v>196</v>
      </c>
      <c r="J2368" s="14" t="str">
        <f aca="false">IF(X2368&lt;60,X2368&amp;" min",INT(X2368/60)&amp;" h"&amp;IF(MOD(X2368,60)=0,""," "&amp;TEXT(MOD(X2368,60),"00")))</f>
        <v>2 h</v>
      </c>
      <c r="K2368" s="14" t="str">
        <f aca="false">IF(S2368&lt;&gt;T2368,"Oui","Non")</f>
        <v>Non</v>
      </c>
      <c r="L2368" s="14" t="str">
        <f aca="false">IF(AND(INDEX(10_Lieux!$B:$B,U2368)="Ville",INDEX(10_Lieux!$B:$B,V2368)="Ville"),"/chauffeur-prive/"&amp;INDEX(10_Lieux!$E:$E,U2368)&amp;"-"&amp;INDEX(10_Lieux!$E:$E,V2368)&amp;"/","/chauffeur-prive/"&amp;INDEX(10_Lieux!$E:$E,U2368)&amp;"/"&amp;INDEX(10_Lieux!$E:$E,V2368)&amp;"/")</f>
        <v>/chauffeur-prive/gare-lyon-part-dieu/chamonix-mont-blanc/</v>
      </c>
      <c r="M2368" s="14" t="str">
        <f aca="false">IFERROR(INDEX($L:$L,MATCH(B2368&amp;"|"&amp;A2368,$Z:$Z,0)),"—")</f>
        <v>/chauffeur-prive/chamonix-mont-blanc/gare-lyon-part-dieu/</v>
      </c>
      <c r="N2368" s="14" t="str">
        <f aca="false">IF(LEN("Chauffeur privé "&amp;INDEX(10_Lieux!$J:$J,U2368)&amp;" → "&amp;INDEX(10_Lieux!$J:$J,V2368)&amp;" | 24h/24")&gt;60,"Chauffeur privé "&amp;INDEX(10_Lieux!$J:$J,U2368)&amp;" → "&amp;INDEX(10_Lieux!$J:$J,V2368),"Chauffeur privé "&amp;INDEX(10_Lieux!$J:$J,U2368)&amp;" → "&amp;INDEX(10_Lieux!$J:$J,V2368)&amp;" | 24h/24")</f>
        <v>Chauffeur privé Gare Lyon Part-Dieu → Chamonix-Mont-Blanc</v>
      </c>
      <c r="O2368" s="14" t="n">
        <f aca="false">LEN(N2368)</f>
        <v>57</v>
      </c>
      <c r="P2368" s="14" t="str">
        <f aca="false">"Chauffeur privé "&amp;INDEX(10_Lieux!$K:$K,U2368)&amp;" vers "&amp;INDEX(10_Lieux!$L:$L,V2368)</f>
        <v>Chauffeur privé de la gare Lyon Part-Dieu vers Chamonix-Mont-Blanc</v>
      </c>
      <c r="Q2368" s="14" t="str">
        <f aca="false">"Chauffeur privé "&amp;INDEX(10_Lieux!$K:$K,U2368)&amp;" vers "&amp;INDEX(10_Lieux!$L:$L,V2368)&amp;" : env. "&amp;I2368&amp;" km, "&amp;J2368&amp;" de route. Devis personnalisé, standard 24h/24 et 7j/7."</f>
        <v>Chauffeur privé de la gare Lyon Part-Dieu vers Chamonix-Mont-Blanc : env. 196 km, 2 h de route. Devis personnalisé, standard 24h/24 et 7j/7.</v>
      </c>
      <c r="R2368" s="14" t="n">
        <f aca="false">LEN(Q2368)</f>
        <v>140</v>
      </c>
      <c r="S2368" s="14" t="str">
        <f aca="false">INDEX(10_Lieux!$C:$C,U2368)</f>
        <v>France</v>
      </c>
      <c r="T2368" s="14" t="str">
        <f aca="false">INDEX(10_Lieux!$C:$C,V2368)</f>
        <v>France</v>
      </c>
      <c r="U2368" s="14" t="n">
        <f aca="false">MATCH(A2368,10_Lieux!$A:$A,0)</f>
        <v>199</v>
      </c>
      <c r="V2368" s="14" t="n">
        <f aca="false">MATCH(B2368,10_Lieux!$A:$A,0)</f>
        <v>22</v>
      </c>
      <c r="W2368" s="14" t="n">
        <f aca="false">ROUND(6371*2*ASIN(SQRT(SIN(RADIANS(INDEX(10_Lieux!$F:$F,V2368)-INDEX(10_Lieux!$F:$F,U2368))/2)^2+COS(RADIANS(INDEX(10_Lieux!$F:$F,U2368)))*COS(RADIANS(INDEX(10_Lieux!$F:$F,V2368)))*SIN(RADIANS(INDEX(10_Lieux!$G:$G,V2368)-INDEX(10_Lieux!$G:$G,U2368))/2)^2)),1)</f>
        <v>156.8</v>
      </c>
      <c r="X2368" s="14" t="n">
        <f aca="false">ROUND(I2368/IF(I2368&lt;p_seuil_vitesse,p_vit_lente,p_vit_rapide)*60/15,0)*15</f>
        <v>120</v>
      </c>
      <c r="Y2368" s="14" t="n">
        <f aca="false">MAX(IF(INDEX(10_Lieux!$B:$B,U2368)&lt;&gt;"Ville",INDEX(10_Lieux!$I:$I,U2368),0),IF(INDEX(10_Lieux!$B:$B,V2368)&lt;&gt;"Ville",INDEX(10_Lieux!$I:$I,V2368),0))</f>
        <v>500</v>
      </c>
      <c r="Z2368" s="14" t="str">
        <f aca="false">A2368&amp;"|"&amp;B2368</f>
        <v>Gare Lyon Part-Dieu|Chamonix-Mont-Blanc</v>
      </c>
      <c r="AA2368" s="14" t="str">
        <f aca="false">IF(I2368&lt;p_local,"Local",IF(I2368&lt;p_vv_min,"Courte distance",IF(I2368&lt;p_tres_long,"Longue distance","Très longue distance")))</f>
        <v>Longue distance</v>
      </c>
    </row>
    <row r="2369" customFormat="false" ht="15" hidden="false" customHeight="true" outlineLevel="0" collapsed="false">
      <c r="A2369" s="14" t="s">
        <v>2424</v>
      </c>
      <c r="B2369" s="14" t="s">
        <v>2552</v>
      </c>
      <c r="C2369" s="14" t="s">
        <v>38</v>
      </c>
      <c r="D2369" s="14" t="s">
        <v>653</v>
      </c>
      <c r="E2369" s="14" t="s">
        <v>2566</v>
      </c>
      <c r="F2369" s="15" t="s">
        <v>41</v>
      </c>
      <c r="G2369" s="14" t="str">
        <f aca="false">IF(I2369&lt;p_local,"Local → page infra",IF(H2369&gt;=p_ph1,"Phase 1",IF(H2369&gt;=p_ph2,"Phase 2","Phase 3")))</f>
        <v>Phase 2</v>
      </c>
      <c r="H2369" s="14" t="n">
        <f aca="false">IF(I2369&lt;p_local,0,IF(C2369="Aéroport → Aéroport",p_pts_plein,IF(Y2369&gt;0,IF(I2369&lt;=Y2369,p_pts_plein,IF(I2369&lt;=p_mult2*Y2369,p_pts_moyen,p_pts_r3)),IF(I2369&gt;=p_vv_min,p_pts_plein,IF(I2369&gt;=p_vv_moy,p_pts_moyen,p_pts_court))))+IF(INDEX(10_Lieux!$D:$D,U2369)=1,p_prio1,p_prio2)+IF(INDEX(10_Lieux!$D:$D,V2369)=1,p_prio1,p_prio2)+IF(K2369="Oui",p_tf,0)+p_hub*((INDEX(10_Lieux!$H:$H,U2369)="Hub")+(INDEX(10_Lieux!$H:$H,V2369)="Hub"))+IF(OR(INDEX(10_Lieux!$H:$H,U2369)="Premium",INDEX(10_Lieux!$H:$H,V2369)="Premium"),p_prem,0))</f>
        <v>75</v>
      </c>
      <c r="I2369" s="14" t="n">
        <f aca="false">ROUND(W2369*p_facteur,0)</f>
        <v>196</v>
      </c>
      <c r="J2369" s="14" t="str">
        <f aca="false">IF(X2369&lt;60,X2369&amp;" min",INT(X2369/60)&amp;" h"&amp;IF(MOD(X2369,60)=0,""," "&amp;TEXT(MOD(X2369,60),"00")))</f>
        <v>2 h</v>
      </c>
      <c r="K2369" s="14" t="str">
        <f aca="false">IF(S2369&lt;&gt;T2369,"Oui","Non")</f>
        <v>Non</v>
      </c>
      <c r="L2369" s="14" t="str">
        <f aca="false">IF(AND(INDEX(10_Lieux!$B:$B,U2369)="Ville",INDEX(10_Lieux!$B:$B,V2369)="Ville"),"/chauffeur-prive/"&amp;INDEX(10_Lieux!$E:$E,U2369)&amp;"-"&amp;INDEX(10_Lieux!$E:$E,V2369)&amp;"/","/chauffeur-prive/"&amp;INDEX(10_Lieux!$E:$E,U2369)&amp;"/"&amp;INDEX(10_Lieux!$E:$E,V2369)&amp;"/")</f>
        <v>/chauffeur-prive/chamonix-mont-blanc/gare-lyon-part-dieu/</v>
      </c>
      <c r="M2369" s="14" t="str">
        <f aca="false">IFERROR(INDEX($L:$L,MATCH(B2369&amp;"|"&amp;A2369,$Z:$Z,0)),"—")</f>
        <v>/chauffeur-prive/gare-lyon-part-dieu/chamonix-mont-blanc/</v>
      </c>
      <c r="N2369" s="14" t="str">
        <f aca="false">IF(LEN("Chauffeur privé "&amp;INDEX(10_Lieux!$J:$J,U2369)&amp;" → "&amp;INDEX(10_Lieux!$J:$J,V2369)&amp;" | 24h/24")&gt;60,"Chauffeur privé "&amp;INDEX(10_Lieux!$J:$J,U2369)&amp;" → "&amp;INDEX(10_Lieux!$J:$J,V2369),"Chauffeur privé "&amp;INDEX(10_Lieux!$J:$J,U2369)&amp;" → "&amp;INDEX(10_Lieux!$J:$J,V2369)&amp;" | 24h/24")</f>
        <v>Chauffeur privé Chamonix-Mont-Blanc → Gare Lyon Part-Dieu</v>
      </c>
      <c r="O2369" s="14" t="n">
        <f aca="false">LEN(N2369)</f>
        <v>57</v>
      </c>
      <c r="P2369" s="14" t="str">
        <f aca="false">"Chauffeur privé "&amp;INDEX(10_Lieux!$K:$K,U2369)&amp;" vers "&amp;INDEX(10_Lieux!$L:$L,V2369)</f>
        <v>Chauffeur privé de Chamonix-Mont-Blanc vers la gare Lyon Part-Dieu</v>
      </c>
      <c r="Q2369" s="14" t="str">
        <f aca="false">"Chauffeur privé "&amp;INDEX(10_Lieux!$K:$K,U2369)&amp;" vers "&amp;INDEX(10_Lieux!$L:$L,V2369)&amp;" : env. "&amp;I2369&amp;" km, "&amp;J2369&amp;" de route. Devis personnalisé, standard 24h/24 et 7j/7."</f>
        <v>Chauffeur privé de Chamonix-Mont-Blanc vers la gare Lyon Part-Dieu : env. 196 km, 2 h de route. Devis personnalisé, standard 24h/24 et 7j/7.</v>
      </c>
      <c r="R2369" s="14" t="n">
        <f aca="false">LEN(Q2369)</f>
        <v>140</v>
      </c>
      <c r="S2369" s="14" t="str">
        <f aca="false">INDEX(10_Lieux!$C:$C,U2369)</f>
        <v>France</v>
      </c>
      <c r="T2369" s="14" t="str">
        <f aca="false">INDEX(10_Lieux!$C:$C,V2369)</f>
        <v>France</v>
      </c>
      <c r="U2369" s="14" t="n">
        <f aca="false">MATCH(A2369,10_Lieux!$A:$A,0)</f>
        <v>22</v>
      </c>
      <c r="V2369" s="14" t="n">
        <f aca="false">MATCH(B2369,10_Lieux!$A:$A,0)</f>
        <v>199</v>
      </c>
      <c r="W2369" s="14" t="n">
        <f aca="false">ROUND(6371*2*ASIN(SQRT(SIN(RADIANS(INDEX(10_Lieux!$F:$F,V2369)-INDEX(10_Lieux!$F:$F,U2369))/2)^2+COS(RADIANS(INDEX(10_Lieux!$F:$F,U2369)))*COS(RADIANS(INDEX(10_Lieux!$F:$F,V2369)))*SIN(RADIANS(INDEX(10_Lieux!$G:$G,V2369)-INDEX(10_Lieux!$G:$G,U2369))/2)^2)),1)</f>
        <v>156.8</v>
      </c>
      <c r="X2369" s="14" t="n">
        <f aca="false">ROUND(I2369/IF(I2369&lt;p_seuil_vitesse,p_vit_lente,p_vit_rapide)*60/15,0)*15</f>
        <v>120</v>
      </c>
      <c r="Y2369" s="14" t="n">
        <f aca="false">MAX(IF(INDEX(10_Lieux!$B:$B,U2369)&lt;&gt;"Ville",INDEX(10_Lieux!$I:$I,U2369),0),IF(INDEX(10_Lieux!$B:$B,V2369)&lt;&gt;"Ville",INDEX(10_Lieux!$I:$I,V2369),0))</f>
        <v>500</v>
      </c>
      <c r="Z2369" s="14" t="str">
        <f aca="false">A2369&amp;"|"&amp;B2369</f>
        <v>Chamonix-Mont-Blanc|Gare Lyon Part-Dieu</v>
      </c>
      <c r="AA2369" s="14" t="str">
        <f aca="false">IF(I2369&lt;p_local,"Local",IF(I2369&lt;p_vv_min,"Courte distance",IF(I2369&lt;p_tres_long,"Longue distance","Très longue distance")))</f>
        <v>Longue distance</v>
      </c>
    </row>
    <row r="2370" customFormat="false" ht="15" hidden="false" customHeight="true" outlineLevel="0" collapsed="false">
      <c r="A2370" s="14" t="s">
        <v>2567</v>
      </c>
      <c r="B2370" s="14" t="s">
        <v>2393</v>
      </c>
      <c r="C2370" s="14" t="s">
        <v>37</v>
      </c>
      <c r="D2370" s="14" t="s">
        <v>653</v>
      </c>
      <c r="E2370" s="14" t="s">
        <v>2568</v>
      </c>
      <c r="F2370" s="15" t="s">
        <v>41</v>
      </c>
      <c r="G2370" s="14" t="str">
        <f aca="false">IF(I2370&lt;p_local,"Local → page infra",IF(H2370&gt;=p_ph1,"Phase 1",IF(H2370&gt;=p_ph2,"Phase 2","Phase 3")))</f>
        <v>Phase 1</v>
      </c>
      <c r="H2370" s="14" t="n">
        <f aca="false">IF(I2370&lt;p_local,0,IF(C2370="Aéroport → Aéroport",p_pts_plein,IF(Y2370&gt;0,IF(I2370&lt;=Y2370,p_pts_plein,IF(I2370&lt;=p_mult2*Y2370,p_pts_moyen,p_pts_r3)),IF(I2370&gt;=p_vv_min,p_pts_plein,IF(I2370&gt;=p_vv_moy,p_pts_moyen,p_pts_court))))+IF(INDEX(10_Lieux!$D:$D,U2370)=1,p_prio1,p_prio2)+IF(INDEX(10_Lieux!$D:$D,V2370)=1,p_prio1,p_prio2)+IF(K2370="Oui",p_tf,0)+p_hub*((INDEX(10_Lieux!$H:$H,U2370)="Hub")+(INDEX(10_Lieux!$H:$H,V2370)="Hub"))+IF(OR(INDEX(10_Lieux!$H:$H,U2370)="Premium",INDEX(10_Lieux!$H:$H,V2370)="Premium"),p_prem,0))</f>
        <v>85</v>
      </c>
      <c r="I2370" s="14" t="n">
        <f aca="false">ROUND(W2370*p_facteur,0)</f>
        <v>120</v>
      </c>
      <c r="J2370" s="14" t="str">
        <f aca="false">IF(X2370&lt;60,X2370&amp;" min",INT(X2370/60)&amp;" h"&amp;IF(MOD(X2370,60)=0,""," "&amp;TEXT(MOD(X2370,60),"00")))</f>
        <v>1 h 15</v>
      </c>
      <c r="K2370" s="14" t="str">
        <f aca="false">IF(S2370&lt;&gt;T2370,"Oui","Non")</f>
        <v>Oui</v>
      </c>
      <c r="L2370" s="14" t="str">
        <f aca="false">IF(AND(INDEX(10_Lieux!$B:$B,U2370)="Ville",INDEX(10_Lieux!$B:$B,V2370)="Ville"),"/chauffeur-prive/"&amp;INDEX(10_Lieux!$E:$E,U2370)&amp;"-"&amp;INDEX(10_Lieux!$E:$E,V2370)&amp;"/","/chauffeur-prive/"&amp;INDEX(10_Lieux!$E:$E,U2370)&amp;"/"&amp;INDEX(10_Lieux!$E:$E,V2370)&amp;"/")</f>
        <v>/chauffeur-prive/gare-geneve-cornavin/courchevel/</v>
      </c>
      <c r="M2370" s="14" t="str">
        <f aca="false">IFERROR(INDEX($L:$L,MATCH(B2370&amp;"|"&amp;A2370,$Z:$Z,0)),"—")</f>
        <v>/chauffeur-prive/courchevel/gare-geneve-cornavin/</v>
      </c>
      <c r="N2370" s="14" t="str">
        <f aca="false">IF(LEN("Chauffeur privé "&amp;INDEX(10_Lieux!$J:$J,U2370)&amp;" → "&amp;INDEX(10_Lieux!$J:$J,V2370)&amp;" | 24h/24")&gt;60,"Chauffeur privé "&amp;INDEX(10_Lieux!$J:$J,U2370)&amp;" → "&amp;INDEX(10_Lieux!$J:$J,V2370),"Chauffeur privé "&amp;INDEX(10_Lieux!$J:$J,U2370)&amp;" → "&amp;INDEX(10_Lieux!$J:$J,V2370)&amp;" | 24h/24")</f>
        <v>Chauffeur privé Gare Genève Cornavin → Courchevel | 24h/24</v>
      </c>
      <c r="O2370" s="14" t="n">
        <f aca="false">LEN(N2370)</f>
        <v>58</v>
      </c>
      <c r="P2370" s="14" t="str">
        <f aca="false">"Chauffeur privé "&amp;INDEX(10_Lieux!$K:$K,U2370)&amp;" vers "&amp;INDEX(10_Lieux!$L:$L,V2370)</f>
        <v>Chauffeur privé de la gare Genève Cornavin vers Courchevel</v>
      </c>
      <c r="Q2370" s="14" t="str">
        <f aca="false">"Chauffeur privé "&amp;INDEX(10_Lieux!$K:$K,U2370)&amp;" vers "&amp;INDEX(10_Lieux!$L:$L,V2370)&amp;" : env. "&amp;I2370&amp;" km, "&amp;J2370&amp;" de route. Devis personnalisé, standard 24h/24 et 7j/7."</f>
        <v>Chauffeur privé de la gare Genève Cornavin vers Courchevel : env. 120 km, 1 h 15 de route. Devis personnalisé, standard 24h/24 et 7j/7.</v>
      </c>
      <c r="R2370" s="14" t="n">
        <f aca="false">LEN(Q2370)</f>
        <v>135</v>
      </c>
      <c r="S2370" s="14" t="str">
        <f aca="false">INDEX(10_Lieux!$C:$C,U2370)</f>
        <v>Suisse</v>
      </c>
      <c r="T2370" s="14" t="str">
        <f aca="false">INDEX(10_Lieux!$C:$C,V2370)</f>
        <v>France</v>
      </c>
      <c r="U2370" s="14" t="n">
        <f aca="false">MATCH(A2370,10_Lieux!$A:$A,0)</f>
        <v>268</v>
      </c>
      <c r="V2370" s="14" t="n">
        <f aca="false">MATCH(B2370,10_Lieux!$A:$A,0)</f>
        <v>21</v>
      </c>
      <c r="W2370" s="14" t="n">
        <f aca="false">ROUND(6371*2*ASIN(SQRT(SIN(RADIANS(INDEX(10_Lieux!$F:$F,V2370)-INDEX(10_Lieux!$F:$F,U2370))/2)^2+COS(RADIANS(INDEX(10_Lieux!$F:$F,U2370)))*COS(RADIANS(INDEX(10_Lieux!$F:$F,V2370)))*SIN(RADIANS(INDEX(10_Lieux!$G:$G,V2370)-INDEX(10_Lieux!$G:$G,U2370))/2)^2)),1)</f>
        <v>96.3</v>
      </c>
      <c r="X2370" s="14" t="n">
        <f aca="false">ROUND(I2370/IF(I2370&lt;p_seuil_vitesse,p_vit_lente,p_vit_rapide)*60/15,0)*15</f>
        <v>75</v>
      </c>
      <c r="Y2370" s="14" t="n">
        <f aca="false">MAX(IF(INDEX(10_Lieux!$B:$B,U2370)&lt;&gt;"Ville",INDEX(10_Lieux!$I:$I,U2370),0),IF(INDEX(10_Lieux!$B:$B,V2370)&lt;&gt;"Ville",INDEX(10_Lieux!$I:$I,V2370),0))</f>
        <v>500</v>
      </c>
      <c r="Z2370" s="14" t="str">
        <f aca="false">A2370&amp;"|"&amp;B2370</f>
        <v>Gare Genève Cornavin|Courchevel</v>
      </c>
      <c r="AA2370" s="14" t="str">
        <f aca="false">IF(I2370&lt;p_local,"Local",IF(I2370&lt;p_vv_min,"Courte distance",IF(I2370&lt;p_tres_long,"Longue distance","Très longue distance")))</f>
        <v>Longue distance</v>
      </c>
    </row>
    <row r="2371" customFormat="false" ht="15" hidden="false" customHeight="true" outlineLevel="0" collapsed="false">
      <c r="A2371" s="14" t="s">
        <v>2393</v>
      </c>
      <c r="B2371" s="14" t="s">
        <v>2567</v>
      </c>
      <c r="C2371" s="14" t="s">
        <v>38</v>
      </c>
      <c r="D2371" s="14" t="s">
        <v>653</v>
      </c>
      <c r="E2371" s="14" t="s">
        <v>2569</v>
      </c>
      <c r="F2371" s="15" t="s">
        <v>41</v>
      </c>
      <c r="G2371" s="14" t="str">
        <f aca="false">IF(I2371&lt;p_local,"Local → page infra",IF(H2371&gt;=p_ph1,"Phase 1",IF(H2371&gt;=p_ph2,"Phase 2","Phase 3")))</f>
        <v>Phase 1</v>
      </c>
      <c r="H2371" s="14" t="n">
        <f aca="false">IF(I2371&lt;p_local,0,IF(C2371="Aéroport → Aéroport",p_pts_plein,IF(Y2371&gt;0,IF(I2371&lt;=Y2371,p_pts_plein,IF(I2371&lt;=p_mult2*Y2371,p_pts_moyen,p_pts_r3)),IF(I2371&gt;=p_vv_min,p_pts_plein,IF(I2371&gt;=p_vv_moy,p_pts_moyen,p_pts_court))))+IF(INDEX(10_Lieux!$D:$D,U2371)=1,p_prio1,p_prio2)+IF(INDEX(10_Lieux!$D:$D,V2371)=1,p_prio1,p_prio2)+IF(K2371="Oui",p_tf,0)+p_hub*((INDEX(10_Lieux!$H:$H,U2371)="Hub")+(INDEX(10_Lieux!$H:$H,V2371)="Hub"))+IF(OR(INDEX(10_Lieux!$H:$H,U2371)="Premium",INDEX(10_Lieux!$H:$H,V2371)="Premium"),p_prem,0))</f>
        <v>85</v>
      </c>
      <c r="I2371" s="14" t="n">
        <f aca="false">ROUND(W2371*p_facteur,0)</f>
        <v>120</v>
      </c>
      <c r="J2371" s="14" t="str">
        <f aca="false">IF(X2371&lt;60,X2371&amp;" min",INT(X2371/60)&amp;" h"&amp;IF(MOD(X2371,60)=0,""," "&amp;TEXT(MOD(X2371,60),"00")))</f>
        <v>1 h 15</v>
      </c>
      <c r="K2371" s="14" t="str">
        <f aca="false">IF(S2371&lt;&gt;T2371,"Oui","Non")</f>
        <v>Oui</v>
      </c>
      <c r="L2371" s="14" t="str">
        <f aca="false">IF(AND(INDEX(10_Lieux!$B:$B,U2371)="Ville",INDEX(10_Lieux!$B:$B,V2371)="Ville"),"/chauffeur-prive/"&amp;INDEX(10_Lieux!$E:$E,U2371)&amp;"-"&amp;INDEX(10_Lieux!$E:$E,V2371)&amp;"/","/chauffeur-prive/"&amp;INDEX(10_Lieux!$E:$E,U2371)&amp;"/"&amp;INDEX(10_Lieux!$E:$E,V2371)&amp;"/")</f>
        <v>/chauffeur-prive/courchevel/gare-geneve-cornavin/</v>
      </c>
      <c r="M2371" s="14" t="str">
        <f aca="false">IFERROR(INDEX($L:$L,MATCH(B2371&amp;"|"&amp;A2371,$Z:$Z,0)),"—")</f>
        <v>/chauffeur-prive/gare-geneve-cornavin/courchevel/</v>
      </c>
      <c r="N2371" s="14" t="str">
        <f aca="false">IF(LEN("Chauffeur privé "&amp;INDEX(10_Lieux!$J:$J,U2371)&amp;" → "&amp;INDEX(10_Lieux!$J:$J,V2371)&amp;" | 24h/24")&gt;60,"Chauffeur privé "&amp;INDEX(10_Lieux!$J:$J,U2371)&amp;" → "&amp;INDEX(10_Lieux!$J:$J,V2371),"Chauffeur privé "&amp;INDEX(10_Lieux!$J:$J,U2371)&amp;" → "&amp;INDEX(10_Lieux!$J:$J,V2371)&amp;" | 24h/24")</f>
        <v>Chauffeur privé Courchevel → Gare Genève Cornavin | 24h/24</v>
      </c>
      <c r="O2371" s="14" t="n">
        <f aca="false">LEN(N2371)</f>
        <v>58</v>
      </c>
      <c r="P2371" s="14" t="str">
        <f aca="false">"Chauffeur privé "&amp;INDEX(10_Lieux!$K:$K,U2371)&amp;" vers "&amp;INDEX(10_Lieux!$L:$L,V2371)</f>
        <v>Chauffeur privé de Courchevel vers la gare Genève Cornavin</v>
      </c>
      <c r="Q2371" s="14" t="str">
        <f aca="false">"Chauffeur privé "&amp;INDEX(10_Lieux!$K:$K,U2371)&amp;" vers "&amp;INDEX(10_Lieux!$L:$L,V2371)&amp;" : env. "&amp;I2371&amp;" km, "&amp;J2371&amp;" de route. Devis personnalisé, standard 24h/24 et 7j/7."</f>
        <v>Chauffeur privé de Courchevel vers la gare Genève Cornavin : env. 120 km, 1 h 15 de route. Devis personnalisé, standard 24h/24 et 7j/7.</v>
      </c>
      <c r="R2371" s="14" t="n">
        <f aca="false">LEN(Q2371)</f>
        <v>135</v>
      </c>
      <c r="S2371" s="14" t="str">
        <f aca="false">INDEX(10_Lieux!$C:$C,U2371)</f>
        <v>France</v>
      </c>
      <c r="T2371" s="14" t="str">
        <f aca="false">INDEX(10_Lieux!$C:$C,V2371)</f>
        <v>Suisse</v>
      </c>
      <c r="U2371" s="14" t="n">
        <f aca="false">MATCH(A2371,10_Lieux!$A:$A,0)</f>
        <v>21</v>
      </c>
      <c r="V2371" s="14" t="n">
        <f aca="false">MATCH(B2371,10_Lieux!$A:$A,0)</f>
        <v>268</v>
      </c>
      <c r="W2371" s="14" t="n">
        <f aca="false">ROUND(6371*2*ASIN(SQRT(SIN(RADIANS(INDEX(10_Lieux!$F:$F,V2371)-INDEX(10_Lieux!$F:$F,U2371))/2)^2+COS(RADIANS(INDEX(10_Lieux!$F:$F,U2371)))*COS(RADIANS(INDEX(10_Lieux!$F:$F,V2371)))*SIN(RADIANS(INDEX(10_Lieux!$G:$G,V2371)-INDEX(10_Lieux!$G:$G,U2371))/2)^2)),1)</f>
        <v>96.3</v>
      </c>
      <c r="X2371" s="14" t="n">
        <f aca="false">ROUND(I2371/IF(I2371&lt;p_seuil_vitesse,p_vit_lente,p_vit_rapide)*60/15,0)*15</f>
        <v>75</v>
      </c>
      <c r="Y2371" s="14" t="n">
        <f aca="false">MAX(IF(INDEX(10_Lieux!$B:$B,U2371)&lt;&gt;"Ville",INDEX(10_Lieux!$I:$I,U2371),0),IF(INDEX(10_Lieux!$B:$B,V2371)&lt;&gt;"Ville",INDEX(10_Lieux!$I:$I,V2371),0))</f>
        <v>500</v>
      </c>
      <c r="Z2371" s="14" t="str">
        <f aca="false">A2371&amp;"|"&amp;B2371</f>
        <v>Courchevel|Gare Genève Cornavin</v>
      </c>
      <c r="AA2371" s="14" t="str">
        <f aca="false">IF(I2371&lt;p_local,"Local",IF(I2371&lt;p_vv_min,"Courte distance",IF(I2371&lt;p_tres_long,"Longue distance","Très longue distance")))</f>
        <v>Longue distance</v>
      </c>
    </row>
    <row r="2372" customFormat="false" ht="15" hidden="false" customHeight="true" outlineLevel="0" collapsed="false">
      <c r="A2372" s="14" t="s">
        <v>2567</v>
      </c>
      <c r="B2372" s="14" t="s">
        <v>2409</v>
      </c>
      <c r="C2372" s="14" t="s">
        <v>37</v>
      </c>
      <c r="D2372" s="14" t="s">
        <v>653</v>
      </c>
      <c r="E2372" s="14" t="s">
        <v>2570</v>
      </c>
      <c r="F2372" s="15" t="s">
        <v>41</v>
      </c>
      <c r="G2372" s="14" t="str">
        <f aca="false">IF(I2372&lt;p_local,"Local → page infra",IF(H2372&gt;=p_ph1,"Phase 1",IF(H2372&gt;=p_ph2,"Phase 2","Phase 3")))</f>
        <v>Phase 1</v>
      </c>
      <c r="H2372" s="14" t="n">
        <f aca="false">IF(I2372&lt;p_local,0,IF(C2372="Aéroport → Aéroport",p_pts_plein,IF(Y2372&gt;0,IF(I2372&lt;=Y2372,p_pts_plein,IF(I2372&lt;=p_mult2*Y2372,p_pts_moyen,p_pts_r3)),IF(I2372&gt;=p_vv_min,p_pts_plein,IF(I2372&gt;=p_vv_moy,p_pts_moyen,p_pts_court))))+IF(INDEX(10_Lieux!$D:$D,U2372)=1,p_prio1,p_prio2)+IF(INDEX(10_Lieux!$D:$D,V2372)=1,p_prio1,p_prio2)+IF(K2372="Oui",p_tf,0)+p_hub*((INDEX(10_Lieux!$H:$H,U2372)="Hub")+(INDEX(10_Lieux!$H:$H,V2372)="Hub"))+IF(OR(INDEX(10_Lieux!$H:$H,U2372)="Premium",INDEX(10_Lieux!$H:$H,V2372)="Premium"),p_prem,0))</f>
        <v>85</v>
      </c>
      <c r="I2372" s="14" t="n">
        <f aca="false">ROUND(W2372*p_facteur,0)</f>
        <v>67</v>
      </c>
      <c r="J2372" s="14" t="str">
        <f aca="false">IF(X2372&lt;60,X2372&amp;" min",INT(X2372/60)&amp;" h"&amp;IF(MOD(X2372,60)=0,""," "&amp;TEXT(MOD(X2372,60),"00")))</f>
        <v>1 h</v>
      </c>
      <c r="K2372" s="14" t="str">
        <f aca="false">IF(S2372&lt;&gt;T2372,"Oui","Non")</f>
        <v>Oui</v>
      </c>
      <c r="L2372" s="14" t="str">
        <f aca="false">IF(AND(INDEX(10_Lieux!$B:$B,U2372)="Ville",INDEX(10_Lieux!$B:$B,V2372)="Ville"),"/chauffeur-prive/"&amp;INDEX(10_Lieux!$E:$E,U2372)&amp;"-"&amp;INDEX(10_Lieux!$E:$E,V2372)&amp;"/","/chauffeur-prive/"&amp;INDEX(10_Lieux!$E:$E,U2372)&amp;"/"&amp;INDEX(10_Lieux!$E:$E,V2372)&amp;"/")</f>
        <v>/chauffeur-prive/gare-geneve-cornavin/megeve/</v>
      </c>
      <c r="M2372" s="14" t="str">
        <f aca="false">IFERROR(INDEX($L:$L,MATCH(B2372&amp;"|"&amp;A2372,$Z:$Z,0)),"—")</f>
        <v>/chauffeur-prive/megeve/gare-geneve-cornavin/</v>
      </c>
      <c r="N2372" s="14" t="str">
        <f aca="false">IF(LEN("Chauffeur privé "&amp;INDEX(10_Lieux!$J:$J,U2372)&amp;" → "&amp;INDEX(10_Lieux!$J:$J,V2372)&amp;" | 24h/24")&gt;60,"Chauffeur privé "&amp;INDEX(10_Lieux!$J:$J,U2372)&amp;" → "&amp;INDEX(10_Lieux!$J:$J,V2372),"Chauffeur privé "&amp;INDEX(10_Lieux!$J:$J,U2372)&amp;" → "&amp;INDEX(10_Lieux!$J:$J,V2372)&amp;" | 24h/24")</f>
        <v>Chauffeur privé Gare Genève Cornavin → Megève | 24h/24</v>
      </c>
      <c r="O2372" s="14" t="n">
        <f aca="false">LEN(N2372)</f>
        <v>54</v>
      </c>
      <c r="P2372" s="14" t="str">
        <f aca="false">"Chauffeur privé "&amp;INDEX(10_Lieux!$K:$K,U2372)&amp;" vers "&amp;INDEX(10_Lieux!$L:$L,V2372)</f>
        <v>Chauffeur privé de la gare Genève Cornavin vers Megève</v>
      </c>
      <c r="Q2372" s="14" t="str">
        <f aca="false">"Chauffeur privé "&amp;INDEX(10_Lieux!$K:$K,U2372)&amp;" vers "&amp;INDEX(10_Lieux!$L:$L,V2372)&amp;" : env. "&amp;I2372&amp;" km, "&amp;J2372&amp;" de route. Devis personnalisé, standard 24h/24 et 7j/7."</f>
        <v>Chauffeur privé de la gare Genève Cornavin vers Megève : env. 67 km, 1 h de route. Devis personnalisé, standard 24h/24 et 7j/7.</v>
      </c>
      <c r="R2372" s="14" t="n">
        <f aca="false">LEN(Q2372)</f>
        <v>127</v>
      </c>
      <c r="S2372" s="14" t="str">
        <f aca="false">INDEX(10_Lieux!$C:$C,U2372)</f>
        <v>Suisse</v>
      </c>
      <c r="T2372" s="14" t="str">
        <f aca="false">INDEX(10_Lieux!$C:$C,V2372)</f>
        <v>France</v>
      </c>
      <c r="U2372" s="14" t="n">
        <f aca="false">MATCH(A2372,10_Lieux!$A:$A,0)</f>
        <v>268</v>
      </c>
      <c r="V2372" s="14" t="n">
        <f aca="false">MATCH(B2372,10_Lieux!$A:$A,0)</f>
        <v>20</v>
      </c>
      <c r="W2372" s="14" t="n">
        <f aca="false">ROUND(6371*2*ASIN(SQRT(SIN(RADIANS(INDEX(10_Lieux!$F:$F,V2372)-INDEX(10_Lieux!$F:$F,U2372))/2)^2+COS(RADIANS(INDEX(10_Lieux!$F:$F,U2372)))*COS(RADIANS(INDEX(10_Lieux!$F:$F,V2372)))*SIN(RADIANS(INDEX(10_Lieux!$G:$G,V2372)-INDEX(10_Lieux!$G:$G,U2372))/2)^2)),1)</f>
        <v>53.8</v>
      </c>
      <c r="X2372" s="14" t="n">
        <f aca="false">ROUND(I2372/IF(I2372&lt;p_seuil_vitesse,p_vit_lente,p_vit_rapide)*60/15,0)*15</f>
        <v>60</v>
      </c>
      <c r="Y2372" s="14" t="n">
        <f aca="false">MAX(IF(INDEX(10_Lieux!$B:$B,U2372)&lt;&gt;"Ville",INDEX(10_Lieux!$I:$I,U2372),0),IF(INDEX(10_Lieux!$B:$B,V2372)&lt;&gt;"Ville",INDEX(10_Lieux!$I:$I,V2372),0))</f>
        <v>500</v>
      </c>
      <c r="Z2372" s="14" t="str">
        <f aca="false">A2372&amp;"|"&amp;B2372</f>
        <v>Gare Genève Cornavin|Megève</v>
      </c>
      <c r="AA2372" s="14" t="str">
        <f aca="false">IF(I2372&lt;p_local,"Local",IF(I2372&lt;p_vv_min,"Courte distance",IF(I2372&lt;p_tres_long,"Longue distance","Très longue distance")))</f>
        <v>Courte distance</v>
      </c>
    </row>
    <row r="2373" customFormat="false" ht="15" hidden="false" customHeight="true" outlineLevel="0" collapsed="false">
      <c r="A2373" s="14" t="s">
        <v>2409</v>
      </c>
      <c r="B2373" s="14" t="s">
        <v>2567</v>
      </c>
      <c r="C2373" s="14" t="s">
        <v>38</v>
      </c>
      <c r="D2373" s="14" t="s">
        <v>653</v>
      </c>
      <c r="E2373" s="14" t="s">
        <v>2571</v>
      </c>
      <c r="F2373" s="15" t="s">
        <v>41</v>
      </c>
      <c r="G2373" s="14" t="str">
        <f aca="false">IF(I2373&lt;p_local,"Local → page infra",IF(H2373&gt;=p_ph1,"Phase 1",IF(H2373&gt;=p_ph2,"Phase 2","Phase 3")))</f>
        <v>Phase 1</v>
      </c>
      <c r="H2373" s="14" t="n">
        <f aca="false">IF(I2373&lt;p_local,0,IF(C2373="Aéroport → Aéroport",p_pts_plein,IF(Y2373&gt;0,IF(I2373&lt;=Y2373,p_pts_plein,IF(I2373&lt;=p_mult2*Y2373,p_pts_moyen,p_pts_r3)),IF(I2373&gt;=p_vv_min,p_pts_plein,IF(I2373&gt;=p_vv_moy,p_pts_moyen,p_pts_court))))+IF(INDEX(10_Lieux!$D:$D,U2373)=1,p_prio1,p_prio2)+IF(INDEX(10_Lieux!$D:$D,V2373)=1,p_prio1,p_prio2)+IF(K2373="Oui",p_tf,0)+p_hub*((INDEX(10_Lieux!$H:$H,U2373)="Hub")+(INDEX(10_Lieux!$H:$H,V2373)="Hub"))+IF(OR(INDEX(10_Lieux!$H:$H,U2373)="Premium",INDEX(10_Lieux!$H:$H,V2373)="Premium"),p_prem,0))</f>
        <v>85</v>
      </c>
      <c r="I2373" s="14" t="n">
        <f aca="false">ROUND(W2373*p_facteur,0)</f>
        <v>67</v>
      </c>
      <c r="J2373" s="14" t="str">
        <f aca="false">IF(X2373&lt;60,X2373&amp;" min",INT(X2373/60)&amp;" h"&amp;IF(MOD(X2373,60)=0,""," "&amp;TEXT(MOD(X2373,60),"00")))</f>
        <v>1 h</v>
      </c>
      <c r="K2373" s="14" t="str">
        <f aca="false">IF(S2373&lt;&gt;T2373,"Oui","Non")</f>
        <v>Oui</v>
      </c>
      <c r="L2373" s="14" t="str">
        <f aca="false">IF(AND(INDEX(10_Lieux!$B:$B,U2373)="Ville",INDEX(10_Lieux!$B:$B,V2373)="Ville"),"/chauffeur-prive/"&amp;INDEX(10_Lieux!$E:$E,U2373)&amp;"-"&amp;INDEX(10_Lieux!$E:$E,V2373)&amp;"/","/chauffeur-prive/"&amp;INDEX(10_Lieux!$E:$E,U2373)&amp;"/"&amp;INDEX(10_Lieux!$E:$E,V2373)&amp;"/")</f>
        <v>/chauffeur-prive/megeve/gare-geneve-cornavin/</v>
      </c>
      <c r="M2373" s="14" t="str">
        <f aca="false">IFERROR(INDEX($L:$L,MATCH(B2373&amp;"|"&amp;A2373,$Z:$Z,0)),"—")</f>
        <v>/chauffeur-prive/gare-geneve-cornavin/megeve/</v>
      </c>
      <c r="N2373" s="14" t="str">
        <f aca="false">IF(LEN("Chauffeur privé "&amp;INDEX(10_Lieux!$J:$J,U2373)&amp;" → "&amp;INDEX(10_Lieux!$J:$J,V2373)&amp;" | 24h/24")&gt;60,"Chauffeur privé "&amp;INDEX(10_Lieux!$J:$J,U2373)&amp;" → "&amp;INDEX(10_Lieux!$J:$J,V2373),"Chauffeur privé "&amp;INDEX(10_Lieux!$J:$J,U2373)&amp;" → "&amp;INDEX(10_Lieux!$J:$J,V2373)&amp;" | 24h/24")</f>
        <v>Chauffeur privé Megève → Gare Genève Cornavin | 24h/24</v>
      </c>
      <c r="O2373" s="14" t="n">
        <f aca="false">LEN(N2373)</f>
        <v>54</v>
      </c>
      <c r="P2373" s="14" t="str">
        <f aca="false">"Chauffeur privé "&amp;INDEX(10_Lieux!$K:$K,U2373)&amp;" vers "&amp;INDEX(10_Lieux!$L:$L,V2373)</f>
        <v>Chauffeur privé de Megève vers la gare Genève Cornavin</v>
      </c>
      <c r="Q2373" s="14" t="str">
        <f aca="false">"Chauffeur privé "&amp;INDEX(10_Lieux!$K:$K,U2373)&amp;" vers "&amp;INDEX(10_Lieux!$L:$L,V2373)&amp;" : env. "&amp;I2373&amp;" km, "&amp;J2373&amp;" de route. Devis personnalisé, standard 24h/24 et 7j/7."</f>
        <v>Chauffeur privé de Megève vers la gare Genève Cornavin : env. 67 km, 1 h de route. Devis personnalisé, standard 24h/24 et 7j/7.</v>
      </c>
      <c r="R2373" s="14" t="n">
        <f aca="false">LEN(Q2373)</f>
        <v>127</v>
      </c>
      <c r="S2373" s="14" t="str">
        <f aca="false">INDEX(10_Lieux!$C:$C,U2373)</f>
        <v>France</v>
      </c>
      <c r="T2373" s="14" t="str">
        <f aca="false">INDEX(10_Lieux!$C:$C,V2373)</f>
        <v>Suisse</v>
      </c>
      <c r="U2373" s="14" t="n">
        <f aca="false">MATCH(A2373,10_Lieux!$A:$A,0)</f>
        <v>20</v>
      </c>
      <c r="V2373" s="14" t="n">
        <f aca="false">MATCH(B2373,10_Lieux!$A:$A,0)</f>
        <v>268</v>
      </c>
      <c r="W2373" s="14" t="n">
        <f aca="false">ROUND(6371*2*ASIN(SQRT(SIN(RADIANS(INDEX(10_Lieux!$F:$F,V2373)-INDEX(10_Lieux!$F:$F,U2373))/2)^2+COS(RADIANS(INDEX(10_Lieux!$F:$F,U2373)))*COS(RADIANS(INDEX(10_Lieux!$F:$F,V2373)))*SIN(RADIANS(INDEX(10_Lieux!$G:$G,V2373)-INDEX(10_Lieux!$G:$G,U2373))/2)^2)),1)</f>
        <v>53.8</v>
      </c>
      <c r="X2373" s="14" t="n">
        <f aca="false">ROUND(I2373/IF(I2373&lt;p_seuil_vitesse,p_vit_lente,p_vit_rapide)*60/15,0)*15</f>
        <v>60</v>
      </c>
      <c r="Y2373" s="14" t="n">
        <f aca="false">MAX(IF(INDEX(10_Lieux!$B:$B,U2373)&lt;&gt;"Ville",INDEX(10_Lieux!$I:$I,U2373),0),IF(INDEX(10_Lieux!$B:$B,V2373)&lt;&gt;"Ville",INDEX(10_Lieux!$I:$I,V2373),0))</f>
        <v>500</v>
      </c>
      <c r="Z2373" s="14" t="str">
        <f aca="false">A2373&amp;"|"&amp;B2373</f>
        <v>Megève|Gare Genève Cornavin</v>
      </c>
      <c r="AA2373" s="14" t="str">
        <f aca="false">IF(I2373&lt;p_local,"Local",IF(I2373&lt;p_vv_min,"Courte distance",IF(I2373&lt;p_tres_long,"Longue distance","Très longue distance")))</f>
        <v>Courte distance</v>
      </c>
    </row>
    <row r="2374" customFormat="false" ht="15" hidden="false" customHeight="true" outlineLevel="0" collapsed="false">
      <c r="A2374" s="14" t="s">
        <v>2567</v>
      </c>
      <c r="B2374" s="14" t="s">
        <v>2424</v>
      </c>
      <c r="C2374" s="14" t="s">
        <v>37</v>
      </c>
      <c r="D2374" s="14" t="s">
        <v>653</v>
      </c>
      <c r="E2374" s="14" t="s">
        <v>2572</v>
      </c>
      <c r="F2374" s="15" t="s">
        <v>41</v>
      </c>
      <c r="G2374" s="14" t="str">
        <f aca="false">IF(I2374&lt;p_local,"Local → page infra",IF(H2374&gt;=p_ph1,"Phase 1",IF(H2374&gt;=p_ph2,"Phase 2","Phase 3")))</f>
        <v>Phase 1</v>
      </c>
      <c r="H2374" s="14" t="n">
        <f aca="false">IF(I2374&lt;p_local,0,IF(C2374="Aéroport → Aéroport",p_pts_plein,IF(Y2374&gt;0,IF(I2374&lt;=Y2374,p_pts_plein,IF(I2374&lt;=p_mult2*Y2374,p_pts_moyen,p_pts_r3)),IF(I2374&gt;=p_vv_min,p_pts_plein,IF(I2374&gt;=p_vv_moy,p_pts_moyen,p_pts_court))))+IF(INDEX(10_Lieux!$D:$D,U2374)=1,p_prio1,p_prio2)+IF(INDEX(10_Lieux!$D:$D,V2374)=1,p_prio1,p_prio2)+IF(K2374="Oui",p_tf,0)+p_hub*((INDEX(10_Lieux!$H:$H,U2374)="Hub")+(INDEX(10_Lieux!$H:$H,V2374)="Hub"))+IF(OR(INDEX(10_Lieux!$H:$H,U2374)="Premium",INDEX(10_Lieux!$H:$H,V2374)="Premium"),p_prem,0))</f>
        <v>85</v>
      </c>
      <c r="I2374" s="14" t="n">
        <f aca="false">ROUND(W2374*p_facteur,0)</f>
        <v>81</v>
      </c>
      <c r="J2374" s="14" t="str">
        <f aca="false">IF(X2374&lt;60,X2374&amp;" min",INT(X2374/60)&amp;" h"&amp;IF(MOD(X2374,60)=0,""," "&amp;TEXT(MOD(X2374,60),"00")))</f>
        <v>1 h 15</v>
      </c>
      <c r="K2374" s="14" t="str">
        <f aca="false">IF(S2374&lt;&gt;T2374,"Oui","Non")</f>
        <v>Oui</v>
      </c>
      <c r="L2374" s="14" t="str">
        <f aca="false">IF(AND(INDEX(10_Lieux!$B:$B,U2374)="Ville",INDEX(10_Lieux!$B:$B,V2374)="Ville"),"/chauffeur-prive/"&amp;INDEX(10_Lieux!$E:$E,U2374)&amp;"-"&amp;INDEX(10_Lieux!$E:$E,V2374)&amp;"/","/chauffeur-prive/"&amp;INDEX(10_Lieux!$E:$E,U2374)&amp;"/"&amp;INDEX(10_Lieux!$E:$E,V2374)&amp;"/")</f>
        <v>/chauffeur-prive/gare-geneve-cornavin/chamonix-mont-blanc/</v>
      </c>
      <c r="M2374" s="14" t="str">
        <f aca="false">IFERROR(INDEX($L:$L,MATCH(B2374&amp;"|"&amp;A2374,$Z:$Z,0)),"—")</f>
        <v>/chauffeur-prive/chamonix-mont-blanc/gare-geneve-cornavin/</v>
      </c>
      <c r="N2374" s="14" t="str">
        <f aca="false">IF(LEN("Chauffeur privé "&amp;INDEX(10_Lieux!$J:$J,U2374)&amp;" → "&amp;INDEX(10_Lieux!$J:$J,V2374)&amp;" | 24h/24")&gt;60,"Chauffeur privé "&amp;INDEX(10_Lieux!$J:$J,U2374)&amp;" → "&amp;INDEX(10_Lieux!$J:$J,V2374),"Chauffeur privé "&amp;INDEX(10_Lieux!$J:$J,U2374)&amp;" → "&amp;INDEX(10_Lieux!$J:$J,V2374)&amp;" | 24h/24")</f>
        <v>Chauffeur privé Gare Genève Cornavin → Chamonix-Mont-Blanc</v>
      </c>
      <c r="O2374" s="14" t="n">
        <f aca="false">LEN(N2374)</f>
        <v>58</v>
      </c>
      <c r="P2374" s="14" t="str">
        <f aca="false">"Chauffeur privé "&amp;INDEX(10_Lieux!$K:$K,U2374)&amp;" vers "&amp;INDEX(10_Lieux!$L:$L,V2374)</f>
        <v>Chauffeur privé de la gare Genève Cornavin vers Chamonix-Mont-Blanc</v>
      </c>
      <c r="Q2374" s="14" t="str">
        <f aca="false">"Chauffeur privé "&amp;INDEX(10_Lieux!$K:$K,U2374)&amp;" vers "&amp;INDEX(10_Lieux!$L:$L,V2374)&amp;" : env. "&amp;I2374&amp;" km, "&amp;J2374&amp;" de route. Devis personnalisé, standard 24h/24 et 7j/7."</f>
        <v>Chauffeur privé de la gare Genève Cornavin vers Chamonix-Mont-Blanc : env. 81 km, 1 h 15 de route. Devis personnalisé, standard 24h/24 et 7j/7.</v>
      </c>
      <c r="R2374" s="14" t="n">
        <f aca="false">LEN(Q2374)</f>
        <v>143</v>
      </c>
      <c r="S2374" s="14" t="str">
        <f aca="false">INDEX(10_Lieux!$C:$C,U2374)</f>
        <v>Suisse</v>
      </c>
      <c r="T2374" s="14" t="str">
        <f aca="false">INDEX(10_Lieux!$C:$C,V2374)</f>
        <v>France</v>
      </c>
      <c r="U2374" s="14" t="n">
        <f aca="false">MATCH(A2374,10_Lieux!$A:$A,0)</f>
        <v>268</v>
      </c>
      <c r="V2374" s="14" t="n">
        <f aca="false">MATCH(B2374,10_Lieux!$A:$A,0)</f>
        <v>22</v>
      </c>
      <c r="W2374" s="14" t="n">
        <f aca="false">ROUND(6371*2*ASIN(SQRT(SIN(RADIANS(INDEX(10_Lieux!$F:$F,V2374)-INDEX(10_Lieux!$F:$F,U2374))/2)^2+COS(RADIANS(INDEX(10_Lieux!$F:$F,U2374)))*COS(RADIANS(INDEX(10_Lieux!$F:$F,V2374)))*SIN(RADIANS(INDEX(10_Lieux!$G:$G,V2374)-INDEX(10_Lieux!$G:$G,U2374))/2)^2)),1)</f>
        <v>64.5</v>
      </c>
      <c r="X2374" s="14" t="n">
        <f aca="false">ROUND(I2374/IF(I2374&lt;p_seuil_vitesse,p_vit_lente,p_vit_rapide)*60/15,0)*15</f>
        <v>75</v>
      </c>
      <c r="Y2374" s="14" t="n">
        <f aca="false">MAX(IF(INDEX(10_Lieux!$B:$B,U2374)&lt;&gt;"Ville",INDEX(10_Lieux!$I:$I,U2374),0),IF(INDEX(10_Lieux!$B:$B,V2374)&lt;&gt;"Ville",INDEX(10_Lieux!$I:$I,V2374),0))</f>
        <v>500</v>
      </c>
      <c r="Z2374" s="14" t="str">
        <f aca="false">A2374&amp;"|"&amp;B2374</f>
        <v>Gare Genève Cornavin|Chamonix-Mont-Blanc</v>
      </c>
      <c r="AA2374" s="14" t="str">
        <f aca="false">IF(I2374&lt;p_local,"Local",IF(I2374&lt;p_vv_min,"Courte distance",IF(I2374&lt;p_tres_long,"Longue distance","Très longue distance")))</f>
        <v>Courte distance</v>
      </c>
    </row>
    <row r="2375" customFormat="false" ht="15" hidden="false" customHeight="true" outlineLevel="0" collapsed="false">
      <c r="A2375" s="14" t="s">
        <v>2424</v>
      </c>
      <c r="B2375" s="14" t="s">
        <v>2567</v>
      </c>
      <c r="C2375" s="14" t="s">
        <v>38</v>
      </c>
      <c r="D2375" s="14" t="s">
        <v>653</v>
      </c>
      <c r="E2375" s="14" t="s">
        <v>2573</v>
      </c>
      <c r="F2375" s="15" t="s">
        <v>41</v>
      </c>
      <c r="G2375" s="14" t="str">
        <f aca="false">IF(I2375&lt;p_local,"Local → page infra",IF(H2375&gt;=p_ph1,"Phase 1",IF(H2375&gt;=p_ph2,"Phase 2","Phase 3")))</f>
        <v>Phase 1</v>
      </c>
      <c r="H2375" s="14" t="n">
        <f aca="false">IF(I2375&lt;p_local,0,IF(C2375="Aéroport → Aéroport",p_pts_plein,IF(Y2375&gt;0,IF(I2375&lt;=Y2375,p_pts_plein,IF(I2375&lt;=p_mult2*Y2375,p_pts_moyen,p_pts_r3)),IF(I2375&gt;=p_vv_min,p_pts_plein,IF(I2375&gt;=p_vv_moy,p_pts_moyen,p_pts_court))))+IF(INDEX(10_Lieux!$D:$D,U2375)=1,p_prio1,p_prio2)+IF(INDEX(10_Lieux!$D:$D,V2375)=1,p_prio1,p_prio2)+IF(K2375="Oui",p_tf,0)+p_hub*((INDEX(10_Lieux!$H:$H,U2375)="Hub")+(INDEX(10_Lieux!$H:$H,V2375)="Hub"))+IF(OR(INDEX(10_Lieux!$H:$H,U2375)="Premium",INDEX(10_Lieux!$H:$H,V2375)="Premium"),p_prem,0))</f>
        <v>85</v>
      </c>
      <c r="I2375" s="14" t="n">
        <f aca="false">ROUND(W2375*p_facteur,0)</f>
        <v>81</v>
      </c>
      <c r="J2375" s="14" t="str">
        <f aca="false">IF(X2375&lt;60,X2375&amp;" min",INT(X2375/60)&amp;" h"&amp;IF(MOD(X2375,60)=0,""," "&amp;TEXT(MOD(X2375,60),"00")))</f>
        <v>1 h 15</v>
      </c>
      <c r="K2375" s="14" t="str">
        <f aca="false">IF(S2375&lt;&gt;T2375,"Oui","Non")</f>
        <v>Oui</v>
      </c>
      <c r="L2375" s="14" t="str">
        <f aca="false">IF(AND(INDEX(10_Lieux!$B:$B,U2375)="Ville",INDEX(10_Lieux!$B:$B,V2375)="Ville"),"/chauffeur-prive/"&amp;INDEX(10_Lieux!$E:$E,U2375)&amp;"-"&amp;INDEX(10_Lieux!$E:$E,V2375)&amp;"/","/chauffeur-prive/"&amp;INDEX(10_Lieux!$E:$E,U2375)&amp;"/"&amp;INDEX(10_Lieux!$E:$E,V2375)&amp;"/")</f>
        <v>/chauffeur-prive/chamonix-mont-blanc/gare-geneve-cornavin/</v>
      </c>
      <c r="M2375" s="14" t="str">
        <f aca="false">IFERROR(INDEX($L:$L,MATCH(B2375&amp;"|"&amp;A2375,$Z:$Z,0)),"—")</f>
        <v>/chauffeur-prive/gare-geneve-cornavin/chamonix-mont-blanc/</v>
      </c>
      <c r="N2375" s="14" t="str">
        <f aca="false">IF(LEN("Chauffeur privé "&amp;INDEX(10_Lieux!$J:$J,U2375)&amp;" → "&amp;INDEX(10_Lieux!$J:$J,V2375)&amp;" | 24h/24")&gt;60,"Chauffeur privé "&amp;INDEX(10_Lieux!$J:$J,U2375)&amp;" → "&amp;INDEX(10_Lieux!$J:$J,V2375),"Chauffeur privé "&amp;INDEX(10_Lieux!$J:$J,U2375)&amp;" → "&amp;INDEX(10_Lieux!$J:$J,V2375)&amp;" | 24h/24")</f>
        <v>Chauffeur privé Chamonix-Mont-Blanc → Gare Genève Cornavin</v>
      </c>
      <c r="O2375" s="14" t="n">
        <f aca="false">LEN(N2375)</f>
        <v>58</v>
      </c>
      <c r="P2375" s="14" t="str">
        <f aca="false">"Chauffeur privé "&amp;INDEX(10_Lieux!$K:$K,U2375)&amp;" vers "&amp;INDEX(10_Lieux!$L:$L,V2375)</f>
        <v>Chauffeur privé de Chamonix-Mont-Blanc vers la gare Genève Cornavin</v>
      </c>
      <c r="Q2375" s="14" t="str">
        <f aca="false">"Chauffeur privé "&amp;INDEX(10_Lieux!$K:$K,U2375)&amp;" vers "&amp;INDEX(10_Lieux!$L:$L,V2375)&amp;" : env. "&amp;I2375&amp;" km, "&amp;J2375&amp;" de route. Devis personnalisé, standard 24h/24 et 7j/7."</f>
        <v>Chauffeur privé de Chamonix-Mont-Blanc vers la gare Genève Cornavin : env. 81 km, 1 h 15 de route. Devis personnalisé, standard 24h/24 et 7j/7.</v>
      </c>
      <c r="R2375" s="14" t="n">
        <f aca="false">LEN(Q2375)</f>
        <v>143</v>
      </c>
      <c r="S2375" s="14" t="str">
        <f aca="false">INDEX(10_Lieux!$C:$C,U2375)</f>
        <v>France</v>
      </c>
      <c r="T2375" s="14" t="str">
        <f aca="false">INDEX(10_Lieux!$C:$C,V2375)</f>
        <v>Suisse</v>
      </c>
      <c r="U2375" s="14" t="n">
        <f aca="false">MATCH(A2375,10_Lieux!$A:$A,0)</f>
        <v>22</v>
      </c>
      <c r="V2375" s="14" t="n">
        <f aca="false">MATCH(B2375,10_Lieux!$A:$A,0)</f>
        <v>268</v>
      </c>
      <c r="W2375" s="14" t="n">
        <f aca="false">ROUND(6371*2*ASIN(SQRT(SIN(RADIANS(INDEX(10_Lieux!$F:$F,V2375)-INDEX(10_Lieux!$F:$F,U2375))/2)^2+COS(RADIANS(INDEX(10_Lieux!$F:$F,U2375)))*COS(RADIANS(INDEX(10_Lieux!$F:$F,V2375)))*SIN(RADIANS(INDEX(10_Lieux!$G:$G,V2375)-INDEX(10_Lieux!$G:$G,U2375))/2)^2)),1)</f>
        <v>64.5</v>
      </c>
      <c r="X2375" s="14" t="n">
        <f aca="false">ROUND(I2375/IF(I2375&lt;p_seuil_vitesse,p_vit_lente,p_vit_rapide)*60/15,0)*15</f>
        <v>75</v>
      </c>
      <c r="Y2375" s="14" t="n">
        <f aca="false">MAX(IF(INDEX(10_Lieux!$B:$B,U2375)&lt;&gt;"Ville",INDEX(10_Lieux!$I:$I,U2375),0),IF(INDEX(10_Lieux!$B:$B,V2375)&lt;&gt;"Ville",INDEX(10_Lieux!$I:$I,V2375),0))</f>
        <v>500</v>
      </c>
      <c r="Z2375" s="14" t="str">
        <f aca="false">A2375&amp;"|"&amp;B2375</f>
        <v>Chamonix-Mont-Blanc|Gare Genève Cornavin</v>
      </c>
      <c r="AA2375" s="14" t="str">
        <f aca="false">IF(I2375&lt;p_local,"Local",IF(I2375&lt;p_vv_min,"Courte distance",IF(I2375&lt;p_tres_long,"Longue distance","Très longue distance")))</f>
        <v>Courte distance</v>
      </c>
    </row>
    <row r="2376" customFormat="false" ht="15" hidden="false" customHeight="true" outlineLevel="0" collapsed="false">
      <c r="A2376" s="14" t="s">
        <v>2567</v>
      </c>
      <c r="B2376" s="14" t="s">
        <v>2454</v>
      </c>
      <c r="C2376" s="14" t="s">
        <v>37</v>
      </c>
      <c r="D2376" s="14" t="s">
        <v>653</v>
      </c>
      <c r="E2376" s="14" t="s">
        <v>2574</v>
      </c>
      <c r="F2376" s="15" t="s">
        <v>41</v>
      </c>
      <c r="G2376" s="14" t="str">
        <f aca="false">IF(I2376&lt;p_local,"Local → page infra",IF(H2376&gt;=p_ph1,"Phase 1",IF(H2376&gt;=p_ph2,"Phase 2","Phase 3")))</f>
        <v>Phase 2</v>
      </c>
      <c r="H2376" s="14" t="n">
        <f aca="false">IF(I2376&lt;p_local,0,IF(C2376="Aéroport → Aéroport",p_pts_plein,IF(Y2376&gt;0,IF(I2376&lt;=Y2376,p_pts_plein,IF(I2376&lt;=p_mult2*Y2376,p_pts_moyen,p_pts_r3)),IF(I2376&gt;=p_vv_min,p_pts_plein,IF(I2376&gt;=p_vv_moy,p_pts_moyen,p_pts_court))))+IF(INDEX(10_Lieux!$D:$D,U2376)=1,p_prio1,p_prio2)+IF(INDEX(10_Lieux!$D:$D,V2376)=1,p_prio1,p_prio2)+IF(K2376="Oui",p_tf,0)+p_hub*((INDEX(10_Lieux!$H:$H,U2376)="Hub")+(INDEX(10_Lieux!$H:$H,V2376)="Hub"))+IF(OR(INDEX(10_Lieux!$H:$H,U2376)="Premium",INDEX(10_Lieux!$H:$H,V2376)="Premium"),p_prem,0))</f>
        <v>75</v>
      </c>
      <c r="I2376" s="14" t="n">
        <f aca="false">ROUND(W2376*p_facteur,0)</f>
        <v>106</v>
      </c>
      <c r="J2376" s="14" t="str">
        <f aca="false">IF(X2376&lt;60,X2376&amp;" min",INT(X2376/60)&amp;" h"&amp;IF(MOD(X2376,60)=0,""," "&amp;TEXT(MOD(X2376,60),"00")))</f>
        <v>1 h</v>
      </c>
      <c r="K2376" s="14" t="str">
        <f aca="false">IF(S2376&lt;&gt;T2376,"Oui","Non")</f>
        <v>Non</v>
      </c>
      <c r="L2376" s="14" t="str">
        <f aca="false">IF(AND(INDEX(10_Lieux!$B:$B,U2376)="Ville",INDEX(10_Lieux!$B:$B,V2376)="Ville"),"/chauffeur-prive/"&amp;INDEX(10_Lieux!$E:$E,U2376)&amp;"-"&amp;INDEX(10_Lieux!$E:$E,V2376)&amp;"/","/chauffeur-prive/"&amp;INDEX(10_Lieux!$E:$E,U2376)&amp;"/"&amp;INDEX(10_Lieux!$E:$E,V2376)&amp;"/")</f>
        <v>/chauffeur-prive/gare-geneve-cornavin/verbier/</v>
      </c>
      <c r="M2376" s="14" t="str">
        <f aca="false">IFERROR(INDEX($L:$L,MATCH(B2376&amp;"|"&amp;A2376,$Z:$Z,0)),"—")</f>
        <v>/chauffeur-prive/verbier/gare-geneve-cornavin/</v>
      </c>
      <c r="N2376" s="14" t="str">
        <f aca="false">IF(LEN("Chauffeur privé "&amp;INDEX(10_Lieux!$J:$J,U2376)&amp;" → "&amp;INDEX(10_Lieux!$J:$J,V2376)&amp;" | 24h/24")&gt;60,"Chauffeur privé "&amp;INDEX(10_Lieux!$J:$J,U2376)&amp;" → "&amp;INDEX(10_Lieux!$J:$J,V2376),"Chauffeur privé "&amp;INDEX(10_Lieux!$J:$J,U2376)&amp;" → "&amp;INDEX(10_Lieux!$J:$J,V2376)&amp;" | 24h/24")</f>
        <v>Chauffeur privé Gare Genève Cornavin → Verbier | 24h/24</v>
      </c>
      <c r="O2376" s="14" t="n">
        <f aca="false">LEN(N2376)</f>
        <v>55</v>
      </c>
      <c r="P2376" s="14" t="str">
        <f aca="false">"Chauffeur privé "&amp;INDEX(10_Lieux!$K:$K,U2376)&amp;" vers "&amp;INDEX(10_Lieux!$L:$L,V2376)</f>
        <v>Chauffeur privé de la gare Genève Cornavin vers Verbier</v>
      </c>
      <c r="Q2376" s="14" t="str">
        <f aca="false">"Chauffeur privé "&amp;INDEX(10_Lieux!$K:$K,U2376)&amp;" vers "&amp;INDEX(10_Lieux!$L:$L,V2376)&amp;" : env. "&amp;I2376&amp;" km, "&amp;J2376&amp;" de route. Devis personnalisé, standard 24h/24 et 7j/7."</f>
        <v>Chauffeur privé de la gare Genève Cornavin vers Verbier : env. 106 km, 1 h de route. Devis personnalisé, standard 24h/24 et 7j/7.</v>
      </c>
      <c r="R2376" s="14" t="n">
        <f aca="false">LEN(Q2376)</f>
        <v>129</v>
      </c>
      <c r="S2376" s="14" t="str">
        <f aca="false">INDEX(10_Lieux!$C:$C,U2376)</f>
        <v>Suisse</v>
      </c>
      <c r="T2376" s="14" t="str">
        <f aca="false">INDEX(10_Lieux!$C:$C,V2376)</f>
        <v>Suisse</v>
      </c>
      <c r="U2376" s="14" t="n">
        <f aca="false">MATCH(A2376,10_Lieux!$A:$A,0)</f>
        <v>268</v>
      </c>
      <c r="V2376" s="14" t="n">
        <f aca="false">MATCH(B2376,10_Lieux!$A:$A,0)</f>
        <v>116</v>
      </c>
      <c r="W2376" s="14" t="n">
        <f aca="false">ROUND(6371*2*ASIN(SQRT(SIN(RADIANS(INDEX(10_Lieux!$F:$F,V2376)-INDEX(10_Lieux!$F:$F,U2376))/2)^2+COS(RADIANS(INDEX(10_Lieux!$F:$F,U2376)))*COS(RADIANS(INDEX(10_Lieux!$F:$F,V2376)))*SIN(RADIANS(INDEX(10_Lieux!$G:$G,V2376)-INDEX(10_Lieux!$G:$G,U2376))/2)^2)),1)</f>
        <v>84.6</v>
      </c>
      <c r="X2376" s="14" t="n">
        <f aca="false">ROUND(I2376/IF(I2376&lt;p_seuil_vitesse,p_vit_lente,p_vit_rapide)*60/15,0)*15</f>
        <v>60</v>
      </c>
      <c r="Y2376" s="14" t="n">
        <f aca="false">MAX(IF(INDEX(10_Lieux!$B:$B,U2376)&lt;&gt;"Ville",INDEX(10_Lieux!$I:$I,U2376),0),IF(INDEX(10_Lieux!$B:$B,V2376)&lt;&gt;"Ville",INDEX(10_Lieux!$I:$I,V2376),0))</f>
        <v>500</v>
      </c>
      <c r="Z2376" s="14" t="str">
        <f aca="false">A2376&amp;"|"&amp;B2376</f>
        <v>Gare Genève Cornavin|Verbier</v>
      </c>
      <c r="AA2376" s="14" t="str">
        <f aca="false">IF(I2376&lt;p_local,"Local",IF(I2376&lt;p_vv_min,"Courte distance",IF(I2376&lt;p_tres_long,"Longue distance","Très longue distance")))</f>
        <v>Longue distance</v>
      </c>
    </row>
    <row r="2377" customFormat="false" ht="15" hidden="false" customHeight="true" outlineLevel="0" collapsed="false">
      <c r="A2377" s="14" t="s">
        <v>2454</v>
      </c>
      <c r="B2377" s="14" t="s">
        <v>2567</v>
      </c>
      <c r="C2377" s="14" t="s">
        <v>38</v>
      </c>
      <c r="D2377" s="14" t="s">
        <v>653</v>
      </c>
      <c r="E2377" s="14" t="s">
        <v>2575</v>
      </c>
      <c r="F2377" s="15" t="s">
        <v>41</v>
      </c>
      <c r="G2377" s="14" t="str">
        <f aca="false">IF(I2377&lt;p_local,"Local → page infra",IF(H2377&gt;=p_ph1,"Phase 1",IF(H2377&gt;=p_ph2,"Phase 2","Phase 3")))</f>
        <v>Phase 2</v>
      </c>
      <c r="H2377" s="14" t="n">
        <f aca="false">IF(I2377&lt;p_local,0,IF(C2377="Aéroport → Aéroport",p_pts_plein,IF(Y2377&gt;0,IF(I2377&lt;=Y2377,p_pts_plein,IF(I2377&lt;=p_mult2*Y2377,p_pts_moyen,p_pts_r3)),IF(I2377&gt;=p_vv_min,p_pts_plein,IF(I2377&gt;=p_vv_moy,p_pts_moyen,p_pts_court))))+IF(INDEX(10_Lieux!$D:$D,U2377)=1,p_prio1,p_prio2)+IF(INDEX(10_Lieux!$D:$D,V2377)=1,p_prio1,p_prio2)+IF(K2377="Oui",p_tf,0)+p_hub*((INDEX(10_Lieux!$H:$H,U2377)="Hub")+(INDEX(10_Lieux!$H:$H,V2377)="Hub"))+IF(OR(INDEX(10_Lieux!$H:$H,U2377)="Premium",INDEX(10_Lieux!$H:$H,V2377)="Premium"),p_prem,0))</f>
        <v>75</v>
      </c>
      <c r="I2377" s="14" t="n">
        <f aca="false">ROUND(W2377*p_facteur,0)</f>
        <v>106</v>
      </c>
      <c r="J2377" s="14" t="str">
        <f aca="false">IF(X2377&lt;60,X2377&amp;" min",INT(X2377/60)&amp;" h"&amp;IF(MOD(X2377,60)=0,""," "&amp;TEXT(MOD(X2377,60),"00")))</f>
        <v>1 h</v>
      </c>
      <c r="K2377" s="14" t="str">
        <f aca="false">IF(S2377&lt;&gt;T2377,"Oui","Non")</f>
        <v>Non</v>
      </c>
      <c r="L2377" s="14" t="str">
        <f aca="false">IF(AND(INDEX(10_Lieux!$B:$B,U2377)="Ville",INDEX(10_Lieux!$B:$B,V2377)="Ville"),"/chauffeur-prive/"&amp;INDEX(10_Lieux!$E:$E,U2377)&amp;"-"&amp;INDEX(10_Lieux!$E:$E,V2377)&amp;"/","/chauffeur-prive/"&amp;INDEX(10_Lieux!$E:$E,U2377)&amp;"/"&amp;INDEX(10_Lieux!$E:$E,V2377)&amp;"/")</f>
        <v>/chauffeur-prive/verbier/gare-geneve-cornavin/</v>
      </c>
      <c r="M2377" s="14" t="str">
        <f aca="false">IFERROR(INDEX($L:$L,MATCH(B2377&amp;"|"&amp;A2377,$Z:$Z,0)),"—")</f>
        <v>/chauffeur-prive/gare-geneve-cornavin/verbier/</v>
      </c>
      <c r="N2377" s="14" t="str">
        <f aca="false">IF(LEN("Chauffeur privé "&amp;INDEX(10_Lieux!$J:$J,U2377)&amp;" → "&amp;INDEX(10_Lieux!$J:$J,V2377)&amp;" | 24h/24")&gt;60,"Chauffeur privé "&amp;INDEX(10_Lieux!$J:$J,U2377)&amp;" → "&amp;INDEX(10_Lieux!$J:$J,V2377),"Chauffeur privé "&amp;INDEX(10_Lieux!$J:$J,U2377)&amp;" → "&amp;INDEX(10_Lieux!$J:$J,V2377)&amp;" | 24h/24")</f>
        <v>Chauffeur privé Verbier → Gare Genève Cornavin | 24h/24</v>
      </c>
      <c r="O2377" s="14" t="n">
        <f aca="false">LEN(N2377)</f>
        <v>55</v>
      </c>
      <c r="P2377" s="14" t="str">
        <f aca="false">"Chauffeur privé "&amp;INDEX(10_Lieux!$K:$K,U2377)&amp;" vers "&amp;INDEX(10_Lieux!$L:$L,V2377)</f>
        <v>Chauffeur privé de Verbier vers la gare Genève Cornavin</v>
      </c>
      <c r="Q2377" s="14" t="str">
        <f aca="false">"Chauffeur privé "&amp;INDEX(10_Lieux!$K:$K,U2377)&amp;" vers "&amp;INDEX(10_Lieux!$L:$L,V2377)&amp;" : env. "&amp;I2377&amp;" km, "&amp;J2377&amp;" de route. Devis personnalisé, standard 24h/24 et 7j/7."</f>
        <v>Chauffeur privé de Verbier vers la gare Genève Cornavin : env. 106 km, 1 h de route. Devis personnalisé, standard 24h/24 et 7j/7.</v>
      </c>
      <c r="R2377" s="14" t="n">
        <f aca="false">LEN(Q2377)</f>
        <v>129</v>
      </c>
      <c r="S2377" s="14" t="str">
        <f aca="false">INDEX(10_Lieux!$C:$C,U2377)</f>
        <v>Suisse</v>
      </c>
      <c r="T2377" s="14" t="str">
        <f aca="false">INDEX(10_Lieux!$C:$C,V2377)</f>
        <v>Suisse</v>
      </c>
      <c r="U2377" s="14" t="n">
        <f aca="false">MATCH(A2377,10_Lieux!$A:$A,0)</f>
        <v>116</v>
      </c>
      <c r="V2377" s="14" t="n">
        <f aca="false">MATCH(B2377,10_Lieux!$A:$A,0)</f>
        <v>268</v>
      </c>
      <c r="W2377" s="14" t="n">
        <f aca="false">ROUND(6371*2*ASIN(SQRT(SIN(RADIANS(INDEX(10_Lieux!$F:$F,V2377)-INDEX(10_Lieux!$F:$F,U2377))/2)^2+COS(RADIANS(INDEX(10_Lieux!$F:$F,U2377)))*COS(RADIANS(INDEX(10_Lieux!$F:$F,V2377)))*SIN(RADIANS(INDEX(10_Lieux!$G:$G,V2377)-INDEX(10_Lieux!$G:$G,U2377))/2)^2)),1)</f>
        <v>84.6</v>
      </c>
      <c r="X2377" s="14" t="n">
        <f aca="false">ROUND(I2377/IF(I2377&lt;p_seuil_vitesse,p_vit_lente,p_vit_rapide)*60/15,0)*15</f>
        <v>60</v>
      </c>
      <c r="Y2377" s="14" t="n">
        <f aca="false">MAX(IF(INDEX(10_Lieux!$B:$B,U2377)&lt;&gt;"Ville",INDEX(10_Lieux!$I:$I,U2377),0),IF(INDEX(10_Lieux!$B:$B,V2377)&lt;&gt;"Ville",INDEX(10_Lieux!$I:$I,V2377),0))</f>
        <v>500</v>
      </c>
      <c r="Z2377" s="14" t="str">
        <f aca="false">A2377&amp;"|"&amp;B2377</f>
        <v>Verbier|Gare Genève Cornavin</v>
      </c>
      <c r="AA2377" s="14" t="str">
        <f aca="false">IF(I2377&lt;p_local,"Local",IF(I2377&lt;p_vv_min,"Courte distance",IF(I2377&lt;p_tres_long,"Longue distance","Très longue distance")))</f>
        <v>Longue distance</v>
      </c>
    </row>
    <row r="2378" customFormat="false" ht="15" hidden="false" customHeight="true" outlineLevel="0" collapsed="false">
      <c r="A2378" s="14" t="s">
        <v>2567</v>
      </c>
      <c r="B2378" s="14" t="s">
        <v>2469</v>
      </c>
      <c r="C2378" s="14" t="s">
        <v>37</v>
      </c>
      <c r="D2378" s="14" t="s">
        <v>653</v>
      </c>
      <c r="E2378" s="14" t="s">
        <v>2576</v>
      </c>
      <c r="F2378" s="15" t="s">
        <v>41</v>
      </c>
      <c r="G2378" s="14" t="str">
        <f aca="false">IF(I2378&lt;p_local,"Local → page infra",IF(H2378&gt;=p_ph1,"Phase 1",IF(H2378&gt;=p_ph2,"Phase 2","Phase 3")))</f>
        <v>Phase 2</v>
      </c>
      <c r="H2378" s="14" t="n">
        <f aca="false">IF(I2378&lt;p_local,0,IF(C2378="Aéroport → Aéroport",p_pts_plein,IF(Y2378&gt;0,IF(I2378&lt;=Y2378,p_pts_plein,IF(I2378&lt;=p_mult2*Y2378,p_pts_moyen,p_pts_r3)),IF(I2378&gt;=p_vv_min,p_pts_plein,IF(I2378&gt;=p_vv_moy,p_pts_moyen,p_pts_court))))+IF(INDEX(10_Lieux!$D:$D,U2378)=1,p_prio1,p_prio2)+IF(INDEX(10_Lieux!$D:$D,V2378)=1,p_prio1,p_prio2)+IF(K2378="Oui",p_tf,0)+p_hub*((INDEX(10_Lieux!$H:$H,U2378)="Hub")+(INDEX(10_Lieux!$H:$H,V2378)="Hub"))+IF(OR(INDEX(10_Lieux!$H:$H,U2378)="Premium",INDEX(10_Lieux!$H:$H,V2378)="Premium"),p_prem,0))</f>
        <v>75</v>
      </c>
      <c r="I2378" s="14" t="n">
        <f aca="false">ROUND(W2378*p_facteur,0)</f>
        <v>129</v>
      </c>
      <c r="J2378" s="14" t="str">
        <f aca="false">IF(X2378&lt;60,X2378&amp;" min",INT(X2378/60)&amp;" h"&amp;IF(MOD(X2378,60)=0,""," "&amp;TEXT(MOD(X2378,60),"00")))</f>
        <v>1 h 15</v>
      </c>
      <c r="K2378" s="14" t="str">
        <f aca="false">IF(S2378&lt;&gt;T2378,"Oui","Non")</f>
        <v>Non</v>
      </c>
      <c r="L2378" s="14" t="str">
        <f aca="false">IF(AND(INDEX(10_Lieux!$B:$B,U2378)="Ville",INDEX(10_Lieux!$B:$B,V2378)="Ville"),"/chauffeur-prive/"&amp;INDEX(10_Lieux!$E:$E,U2378)&amp;"-"&amp;INDEX(10_Lieux!$E:$E,V2378)&amp;"/","/chauffeur-prive/"&amp;INDEX(10_Lieux!$E:$E,U2378)&amp;"/"&amp;INDEX(10_Lieux!$E:$E,V2378)&amp;"/")</f>
        <v>/chauffeur-prive/gare-geneve-cornavin/crans-montana/</v>
      </c>
      <c r="M2378" s="14" t="str">
        <f aca="false">IFERROR(INDEX($L:$L,MATCH(B2378&amp;"|"&amp;A2378,$Z:$Z,0)),"—")</f>
        <v>/chauffeur-prive/crans-montana/gare-geneve-cornavin/</v>
      </c>
      <c r="N2378" s="14" t="str">
        <f aca="false">IF(LEN("Chauffeur privé "&amp;INDEX(10_Lieux!$J:$J,U2378)&amp;" → "&amp;INDEX(10_Lieux!$J:$J,V2378)&amp;" | 24h/24")&gt;60,"Chauffeur privé "&amp;INDEX(10_Lieux!$J:$J,U2378)&amp;" → "&amp;INDEX(10_Lieux!$J:$J,V2378),"Chauffeur privé "&amp;INDEX(10_Lieux!$J:$J,U2378)&amp;" → "&amp;INDEX(10_Lieux!$J:$J,V2378)&amp;" | 24h/24")</f>
        <v>Chauffeur privé Gare Genève Cornavin → Crans-Montana</v>
      </c>
      <c r="O2378" s="14" t="n">
        <f aca="false">LEN(N2378)</f>
        <v>52</v>
      </c>
      <c r="P2378" s="14" t="str">
        <f aca="false">"Chauffeur privé "&amp;INDEX(10_Lieux!$K:$K,U2378)&amp;" vers "&amp;INDEX(10_Lieux!$L:$L,V2378)</f>
        <v>Chauffeur privé de la gare Genève Cornavin vers Crans-Montana</v>
      </c>
      <c r="Q2378" s="14" t="str">
        <f aca="false">"Chauffeur privé "&amp;INDEX(10_Lieux!$K:$K,U2378)&amp;" vers "&amp;INDEX(10_Lieux!$L:$L,V2378)&amp;" : env. "&amp;I2378&amp;" km, "&amp;J2378&amp;" de route. Devis personnalisé, standard 24h/24 et 7j/7."</f>
        <v>Chauffeur privé de la gare Genève Cornavin vers Crans-Montana : env. 129 km, 1 h 15 de route. Devis personnalisé, standard 24h/24 et 7j/7.</v>
      </c>
      <c r="R2378" s="14" t="n">
        <f aca="false">LEN(Q2378)</f>
        <v>138</v>
      </c>
      <c r="S2378" s="14" t="str">
        <f aca="false">INDEX(10_Lieux!$C:$C,U2378)</f>
        <v>Suisse</v>
      </c>
      <c r="T2378" s="14" t="str">
        <f aca="false">INDEX(10_Lieux!$C:$C,V2378)</f>
        <v>Suisse</v>
      </c>
      <c r="U2378" s="14" t="n">
        <f aca="false">MATCH(A2378,10_Lieux!$A:$A,0)</f>
        <v>268</v>
      </c>
      <c r="V2378" s="14" t="n">
        <f aca="false">MATCH(B2378,10_Lieux!$A:$A,0)</f>
        <v>117</v>
      </c>
      <c r="W2378" s="14" t="n">
        <f aca="false">ROUND(6371*2*ASIN(SQRT(SIN(RADIANS(INDEX(10_Lieux!$F:$F,V2378)-INDEX(10_Lieux!$F:$F,U2378))/2)^2+COS(RADIANS(INDEX(10_Lieux!$F:$F,U2378)))*COS(RADIANS(INDEX(10_Lieux!$F:$F,V2378)))*SIN(RADIANS(INDEX(10_Lieux!$G:$G,V2378)-INDEX(10_Lieux!$G:$G,U2378))/2)^2)),1)</f>
        <v>103.5</v>
      </c>
      <c r="X2378" s="14" t="n">
        <f aca="false">ROUND(I2378/IF(I2378&lt;p_seuil_vitesse,p_vit_lente,p_vit_rapide)*60/15,0)*15</f>
        <v>75</v>
      </c>
      <c r="Y2378" s="14" t="n">
        <f aca="false">MAX(IF(INDEX(10_Lieux!$B:$B,U2378)&lt;&gt;"Ville",INDEX(10_Lieux!$I:$I,U2378),0),IF(INDEX(10_Lieux!$B:$B,V2378)&lt;&gt;"Ville",INDEX(10_Lieux!$I:$I,V2378),0))</f>
        <v>500</v>
      </c>
      <c r="Z2378" s="14" t="str">
        <f aca="false">A2378&amp;"|"&amp;B2378</f>
        <v>Gare Genève Cornavin|Crans-Montana</v>
      </c>
      <c r="AA2378" s="14" t="str">
        <f aca="false">IF(I2378&lt;p_local,"Local",IF(I2378&lt;p_vv_min,"Courte distance",IF(I2378&lt;p_tres_long,"Longue distance","Très longue distance")))</f>
        <v>Longue distance</v>
      </c>
    </row>
    <row r="2379" customFormat="false" ht="15" hidden="false" customHeight="true" outlineLevel="0" collapsed="false">
      <c r="A2379" s="14" t="s">
        <v>2469</v>
      </c>
      <c r="B2379" s="14" t="s">
        <v>2567</v>
      </c>
      <c r="C2379" s="14" t="s">
        <v>38</v>
      </c>
      <c r="D2379" s="14" t="s">
        <v>653</v>
      </c>
      <c r="E2379" s="14" t="s">
        <v>2577</v>
      </c>
      <c r="F2379" s="15" t="s">
        <v>41</v>
      </c>
      <c r="G2379" s="14" t="str">
        <f aca="false">IF(I2379&lt;p_local,"Local → page infra",IF(H2379&gt;=p_ph1,"Phase 1",IF(H2379&gt;=p_ph2,"Phase 2","Phase 3")))</f>
        <v>Phase 2</v>
      </c>
      <c r="H2379" s="14" t="n">
        <f aca="false">IF(I2379&lt;p_local,0,IF(C2379="Aéroport → Aéroport",p_pts_plein,IF(Y2379&gt;0,IF(I2379&lt;=Y2379,p_pts_plein,IF(I2379&lt;=p_mult2*Y2379,p_pts_moyen,p_pts_r3)),IF(I2379&gt;=p_vv_min,p_pts_plein,IF(I2379&gt;=p_vv_moy,p_pts_moyen,p_pts_court))))+IF(INDEX(10_Lieux!$D:$D,U2379)=1,p_prio1,p_prio2)+IF(INDEX(10_Lieux!$D:$D,V2379)=1,p_prio1,p_prio2)+IF(K2379="Oui",p_tf,0)+p_hub*((INDEX(10_Lieux!$H:$H,U2379)="Hub")+(INDEX(10_Lieux!$H:$H,V2379)="Hub"))+IF(OR(INDEX(10_Lieux!$H:$H,U2379)="Premium",INDEX(10_Lieux!$H:$H,V2379)="Premium"),p_prem,0))</f>
        <v>75</v>
      </c>
      <c r="I2379" s="14" t="n">
        <f aca="false">ROUND(W2379*p_facteur,0)</f>
        <v>129</v>
      </c>
      <c r="J2379" s="14" t="str">
        <f aca="false">IF(X2379&lt;60,X2379&amp;" min",INT(X2379/60)&amp;" h"&amp;IF(MOD(X2379,60)=0,""," "&amp;TEXT(MOD(X2379,60),"00")))</f>
        <v>1 h 15</v>
      </c>
      <c r="K2379" s="14" t="str">
        <f aca="false">IF(S2379&lt;&gt;T2379,"Oui","Non")</f>
        <v>Non</v>
      </c>
      <c r="L2379" s="14" t="str">
        <f aca="false">IF(AND(INDEX(10_Lieux!$B:$B,U2379)="Ville",INDEX(10_Lieux!$B:$B,V2379)="Ville"),"/chauffeur-prive/"&amp;INDEX(10_Lieux!$E:$E,U2379)&amp;"-"&amp;INDEX(10_Lieux!$E:$E,V2379)&amp;"/","/chauffeur-prive/"&amp;INDEX(10_Lieux!$E:$E,U2379)&amp;"/"&amp;INDEX(10_Lieux!$E:$E,V2379)&amp;"/")</f>
        <v>/chauffeur-prive/crans-montana/gare-geneve-cornavin/</v>
      </c>
      <c r="M2379" s="14" t="str">
        <f aca="false">IFERROR(INDEX($L:$L,MATCH(B2379&amp;"|"&amp;A2379,$Z:$Z,0)),"—")</f>
        <v>/chauffeur-prive/gare-geneve-cornavin/crans-montana/</v>
      </c>
      <c r="N2379" s="14" t="str">
        <f aca="false">IF(LEN("Chauffeur privé "&amp;INDEX(10_Lieux!$J:$J,U2379)&amp;" → "&amp;INDEX(10_Lieux!$J:$J,V2379)&amp;" | 24h/24")&gt;60,"Chauffeur privé "&amp;INDEX(10_Lieux!$J:$J,U2379)&amp;" → "&amp;INDEX(10_Lieux!$J:$J,V2379),"Chauffeur privé "&amp;INDEX(10_Lieux!$J:$J,U2379)&amp;" → "&amp;INDEX(10_Lieux!$J:$J,V2379)&amp;" | 24h/24")</f>
        <v>Chauffeur privé Crans-Montana → Gare Genève Cornavin</v>
      </c>
      <c r="O2379" s="14" t="n">
        <f aca="false">LEN(N2379)</f>
        <v>52</v>
      </c>
      <c r="P2379" s="14" t="str">
        <f aca="false">"Chauffeur privé "&amp;INDEX(10_Lieux!$K:$K,U2379)&amp;" vers "&amp;INDEX(10_Lieux!$L:$L,V2379)</f>
        <v>Chauffeur privé de Crans-Montana vers la gare Genève Cornavin</v>
      </c>
      <c r="Q2379" s="14" t="str">
        <f aca="false">"Chauffeur privé "&amp;INDEX(10_Lieux!$K:$K,U2379)&amp;" vers "&amp;INDEX(10_Lieux!$L:$L,V2379)&amp;" : env. "&amp;I2379&amp;" km, "&amp;J2379&amp;" de route. Devis personnalisé, standard 24h/24 et 7j/7."</f>
        <v>Chauffeur privé de Crans-Montana vers la gare Genève Cornavin : env. 129 km, 1 h 15 de route. Devis personnalisé, standard 24h/24 et 7j/7.</v>
      </c>
      <c r="R2379" s="14" t="n">
        <f aca="false">LEN(Q2379)</f>
        <v>138</v>
      </c>
      <c r="S2379" s="14" t="str">
        <f aca="false">INDEX(10_Lieux!$C:$C,U2379)</f>
        <v>Suisse</v>
      </c>
      <c r="T2379" s="14" t="str">
        <f aca="false">INDEX(10_Lieux!$C:$C,V2379)</f>
        <v>Suisse</v>
      </c>
      <c r="U2379" s="14" t="n">
        <f aca="false">MATCH(A2379,10_Lieux!$A:$A,0)</f>
        <v>117</v>
      </c>
      <c r="V2379" s="14" t="n">
        <f aca="false">MATCH(B2379,10_Lieux!$A:$A,0)</f>
        <v>268</v>
      </c>
      <c r="W2379" s="14" t="n">
        <f aca="false">ROUND(6371*2*ASIN(SQRT(SIN(RADIANS(INDEX(10_Lieux!$F:$F,V2379)-INDEX(10_Lieux!$F:$F,U2379))/2)^2+COS(RADIANS(INDEX(10_Lieux!$F:$F,U2379)))*COS(RADIANS(INDEX(10_Lieux!$F:$F,V2379)))*SIN(RADIANS(INDEX(10_Lieux!$G:$G,V2379)-INDEX(10_Lieux!$G:$G,U2379))/2)^2)),1)</f>
        <v>103.5</v>
      </c>
      <c r="X2379" s="14" t="n">
        <f aca="false">ROUND(I2379/IF(I2379&lt;p_seuil_vitesse,p_vit_lente,p_vit_rapide)*60/15,0)*15</f>
        <v>75</v>
      </c>
      <c r="Y2379" s="14" t="n">
        <f aca="false">MAX(IF(INDEX(10_Lieux!$B:$B,U2379)&lt;&gt;"Ville",INDEX(10_Lieux!$I:$I,U2379),0),IF(INDEX(10_Lieux!$B:$B,V2379)&lt;&gt;"Ville",INDEX(10_Lieux!$I:$I,V2379),0))</f>
        <v>500</v>
      </c>
      <c r="Z2379" s="14" t="str">
        <f aca="false">A2379&amp;"|"&amp;B2379</f>
        <v>Crans-Montana|Gare Genève Cornavin</v>
      </c>
      <c r="AA2379" s="14" t="str">
        <f aca="false">IF(I2379&lt;p_local,"Local",IF(I2379&lt;p_vv_min,"Courte distance",IF(I2379&lt;p_tres_long,"Longue distance","Très longue distance")))</f>
        <v>Longue distance</v>
      </c>
    </row>
    <row r="2380" customFormat="false" ht="15" hidden="false" customHeight="true" outlineLevel="0" collapsed="false">
      <c r="A2380" s="14" t="s">
        <v>2567</v>
      </c>
      <c r="B2380" s="14" t="s">
        <v>2439</v>
      </c>
      <c r="C2380" s="14" t="s">
        <v>37</v>
      </c>
      <c r="D2380" s="14" t="s">
        <v>653</v>
      </c>
      <c r="E2380" s="14" t="s">
        <v>2578</v>
      </c>
      <c r="F2380" s="15" t="s">
        <v>41</v>
      </c>
      <c r="G2380" s="14" t="str">
        <f aca="false">IF(I2380&lt;p_local,"Local → page infra",IF(H2380&gt;=p_ph1,"Phase 1",IF(H2380&gt;=p_ph2,"Phase 2","Phase 3")))</f>
        <v>Phase 1</v>
      </c>
      <c r="H2380" s="14" t="n">
        <f aca="false">IF(I2380&lt;p_local,0,IF(C2380="Aéroport → Aéroport",p_pts_plein,IF(Y2380&gt;0,IF(I2380&lt;=Y2380,p_pts_plein,IF(I2380&lt;=p_mult2*Y2380,p_pts_moyen,p_pts_r3)),IF(I2380&gt;=p_vv_min,p_pts_plein,IF(I2380&gt;=p_vv_moy,p_pts_moyen,p_pts_court))))+IF(INDEX(10_Lieux!$D:$D,U2380)=1,p_prio1,p_prio2)+IF(INDEX(10_Lieux!$D:$D,V2380)=1,p_prio1,p_prio2)+IF(K2380="Oui",p_tf,0)+p_hub*((INDEX(10_Lieux!$H:$H,U2380)="Hub")+(INDEX(10_Lieux!$H:$H,V2380)="Hub"))+IF(OR(INDEX(10_Lieux!$H:$H,U2380)="Premium",INDEX(10_Lieux!$H:$H,V2380)="Premium"),p_prem,0))</f>
        <v>85</v>
      </c>
      <c r="I2380" s="14" t="n">
        <f aca="false">ROUND(W2380*p_facteur,0)</f>
        <v>51</v>
      </c>
      <c r="J2380" s="14" t="str">
        <f aca="false">IF(X2380&lt;60,X2380&amp;" min",INT(X2380/60)&amp;" h"&amp;IF(MOD(X2380,60)=0,""," "&amp;TEXT(MOD(X2380,60),"00")))</f>
        <v>45 min</v>
      </c>
      <c r="K2380" s="14" t="str">
        <f aca="false">IF(S2380&lt;&gt;T2380,"Oui","Non")</f>
        <v>Oui</v>
      </c>
      <c r="L2380" s="14" t="str">
        <f aca="false">IF(AND(INDEX(10_Lieux!$B:$B,U2380)="Ville",INDEX(10_Lieux!$B:$B,V2380)="Ville"),"/chauffeur-prive/"&amp;INDEX(10_Lieux!$E:$E,U2380)&amp;"-"&amp;INDEX(10_Lieux!$E:$E,V2380)&amp;"/","/chauffeur-prive/"&amp;INDEX(10_Lieux!$E:$E,U2380)&amp;"/"&amp;INDEX(10_Lieux!$E:$E,V2380)&amp;"/")</f>
        <v>/chauffeur-prive/gare-geneve-cornavin/evian-les-bains/</v>
      </c>
      <c r="M2380" s="14" t="str">
        <f aca="false">IFERROR(INDEX($L:$L,MATCH(B2380&amp;"|"&amp;A2380,$Z:$Z,0)),"—")</f>
        <v>/chauffeur-prive/evian-les-bains/gare-geneve-cornavin/</v>
      </c>
      <c r="N2380" s="14" t="str">
        <f aca="false">IF(LEN("Chauffeur privé "&amp;INDEX(10_Lieux!$J:$J,U2380)&amp;" → "&amp;INDEX(10_Lieux!$J:$J,V2380)&amp;" | 24h/24")&gt;60,"Chauffeur privé "&amp;INDEX(10_Lieux!$J:$J,U2380)&amp;" → "&amp;INDEX(10_Lieux!$J:$J,V2380),"Chauffeur privé "&amp;INDEX(10_Lieux!$J:$J,U2380)&amp;" → "&amp;INDEX(10_Lieux!$J:$J,V2380)&amp;" | 24h/24")</f>
        <v>Chauffeur privé Gare Genève Cornavin → Évian-les-Bains</v>
      </c>
      <c r="O2380" s="14" t="n">
        <f aca="false">LEN(N2380)</f>
        <v>54</v>
      </c>
      <c r="P2380" s="14" t="str">
        <f aca="false">"Chauffeur privé "&amp;INDEX(10_Lieux!$K:$K,U2380)&amp;" vers "&amp;INDEX(10_Lieux!$L:$L,V2380)</f>
        <v>Chauffeur privé de la gare Genève Cornavin vers Évian-les-Bains</v>
      </c>
      <c r="Q2380" s="14" t="str">
        <f aca="false">"Chauffeur privé "&amp;INDEX(10_Lieux!$K:$K,U2380)&amp;" vers "&amp;INDEX(10_Lieux!$L:$L,V2380)&amp;" : env. "&amp;I2380&amp;" km, "&amp;J2380&amp;" de route. Devis personnalisé, standard 24h/24 et 7j/7."</f>
        <v>Chauffeur privé de la gare Genève Cornavin vers Évian-les-Bains : env. 51 km, 45 min de route. Devis personnalisé, standard 24h/24 et 7j/7.</v>
      </c>
      <c r="R2380" s="14" t="n">
        <f aca="false">LEN(Q2380)</f>
        <v>139</v>
      </c>
      <c r="S2380" s="14" t="str">
        <f aca="false">INDEX(10_Lieux!$C:$C,U2380)</f>
        <v>Suisse</v>
      </c>
      <c r="T2380" s="14" t="str">
        <f aca="false">INDEX(10_Lieux!$C:$C,V2380)</f>
        <v>France</v>
      </c>
      <c r="U2380" s="14" t="n">
        <f aca="false">MATCH(A2380,10_Lieux!$A:$A,0)</f>
        <v>268</v>
      </c>
      <c r="V2380" s="14" t="n">
        <f aca="false">MATCH(B2380,10_Lieux!$A:$A,0)</f>
        <v>19</v>
      </c>
      <c r="W2380" s="14" t="n">
        <f aca="false">ROUND(6371*2*ASIN(SQRT(SIN(RADIANS(INDEX(10_Lieux!$F:$F,V2380)-INDEX(10_Lieux!$F:$F,U2380))/2)^2+COS(RADIANS(INDEX(10_Lieux!$F:$F,U2380)))*COS(RADIANS(INDEX(10_Lieux!$F:$F,V2380)))*SIN(RADIANS(INDEX(10_Lieux!$G:$G,V2380)-INDEX(10_Lieux!$G:$G,U2380))/2)^2)),1)</f>
        <v>40.4</v>
      </c>
      <c r="X2380" s="14" t="n">
        <f aca="false">ROUND(I2380/IF(I2380&lt;p_seuil_vitesse,p_vit_lente,p_vit_rapide)*60/15,0)*15</f>
        <v>45</v>
      </c>
      <c r="Y2380" s="14" t="n">
        <f aca="false">MAX(IF(INDEX(10_Lieux!$B:$B,U2380)&lt;&gt;"Ville",INDEX(10_Lieux!$I:$I,U2380),0),IF(INDEX(10_Lieux!$B:$B,V2380)&lt;&gt;"Ville",INDEX(10_Lieux!$I:$I,V2380),0))</f>
        <v>500</v>
      </c>
      <c r="Z2380" s="14" t="str">
        <f aca="false">A2380&amp;"|"&amp;B2380</f>
        <v>Gare Genève Cornavin|Évian-les-Bains</v>
      </c>
      <c r="AA2380" s="14" t="str">
        <f aca="false">IF(I2380&lt;p_local,"Local",IF(I2380&lt;p_vv_min,"Courte distance",IF(I2380&lt;p_tres_long,"Longue distance","Très longue distance")))</f>
        <v>Courte distance</v>
      </c>
    </row>
    <row r="2381" customFormat="false" ht="15" hidden="false" customHeight="true" outlineLevel="0" collapsed="false">
      <c r="A2381" s="14" t="s">
        <v>2439</v>
      </c>
      <c r="B2381" s="14" t="s">
        <v>2567</v>
      </c>
      <c r="C2381" s="14" t="s">
        <v>38</v>
      </c>
      <c r="D2381" s="14" t="s">
        <v>653</v>
      </c>
      <c r="E2381" s="14" t="s">
        <v>2579</v>
      </c>
      <c r="F2381" s="15" t="s">
        <v>41</v>
      </c>
      <c r="G2381" s="14" t="str">
        <f aca="false">IF(I2381&lt;p_local,"Local → page infra",IF(H2381&gt;=p_ph1,"Phase 1",IF(H2381&gt;=p_ph2,"Phase 2","Phase 3")))</f>
        <v>Phase 1</v>
      </c>
      <c r="H2381" s="14" t="n">
        <f aca="false">IF(I2381&lt;p_local,0,IF(C2381="Aéroport → Aéroport",p_pts_plein,IF(Y2381&gt;0,IF(I2381&lt;=Y2381,p_pts_plein,IF(I2381&lt;=p_mult2*Y2381,p_pts_moyen,p_pts_r3)),IF(I2381&gt;=p_vv_min,p_pts_plein,IF(I2381&gt;=p_vv_moy,p_pts_moyen,p_pts_court))))+IF(INDEX(10_Lieux!$D:$D,U2381)=1,p_prio1,p_prio2)+IF(INDEX(10_Lieux!$D:$D,V2381)=1,p_prio1,p_prio2)+IF(K2381="Oui",p_tf,0)+p_hub*((INDEX(10_Lieux!$H:$H,U2381)="Hub")+(INDEX(10_Lieux!$H:$H,V2381)="Hub"))+IF(OR(INDEX(10_Lieux!$H:$H,U2381)="Premium",INDEX(10_Lieux!$H:$H,V2381)="Premium"),p_prem,0))</f>
        <v>85</v>
      </c>
      <c r="I2381" s="14" t="n">
        <f aca="false">ROUND(W2381*p_facteur,0)</f>
        <v>51</v>
      </c>
      <c r="J2381" s="14" t="str">
        <f aca="false">IF(X2381&lt;60,X2381&amp;" min",INT(X2381/60)&amp;" h"&amp;IF(MOD(X2381,60)=0,""," "&amp;TEXT(MOD(X2381,60),"00")))</f>
        <v>45 min</v>
      </c>
      <c r="K2381" s="14" t="str">
        <f aca="false">IF(S2381&lt;&gt;T2381,"Oui","Non")</f>
        <v>Oui</v>
      </c>
      <c r="L2381" s="14" t="str">
        <f aca="false">IF(AND(INDEX(10_Lieux!$B:$B,U2381)="Ville",INDEX(10_Lieux!$B:$B,V2381)="Ville"),"/chauffeur-prive/"&amp;INDEX(10_Lieux!$E:$E,U2381)&amp;"-"&amp;INDEX(10_Lieux!$E:$E,V2381)&amp;"/","/chauffeur-prive/"&amp;INDEX(10_Lieux!$E:$E,U2381)&amp;"/"&amp;INDEX(10_Lieux!$E:$E,V2381)&amp;"/")</f>
        <v>/chauffeur-prive/evian-les-bains/gare-geneve-cornavin/</v>
      </c>
      <c r="M2381" s="14" t="str">
        <f aca="false">IFERROR(INDEX($L:$L,MATCH(B2381&amp;"|"&amp;A2381,$Z:$Z,0)),"—")</f>
        <v>/chauffeur-prive/gare-geneve-cornavin/evian-les-bains/</v>
      </c>
      <c r="N2381" s="14" t="str">
        <f aca="false">IF(LEN("Chauffeur privé "&amp;INDEX(10_Lieux!$J:$J,U2381)&amp;" → "&amp;INDEX(10_Lieux!$J:$J,V2381)&amp;" | 24h/24")&gt;60,"Chauffeur privé "&amp;INDEX(10_Lieux!$J:$J,U2381)&amp;" → "&amp;INDEX(10_Lieux!$J:$J,V2381),"Chauffeur privé "&amp;INDEX(10_Lieux!$J:$J,U2381)&amp;" → "&amp;INDEX(10_Lieux!$J:$J,V2381)&amp;" | 24h/24")</f>
        <v>Chauffeur privé Évian-les-Bains → Gare Genève Cornavin</v>
      </c>
      <c r="O2381" s="14" t="n">
        <f aca="false">LEN(N2381)</f>
        <v>54</v>
      </c>
      <c r="P2381" s="14" t="str">
        <f aca="false">"Chauffeur privé "&amp;INDEX(10_Lieux!$K:$K,U2381)&amp;" vers "&amp;INDEX(10_Lieux!$L:$L,V2381)</f>
        <v>Chauffeur privé d'Évian-les-Bains vers la gare Genève Cornavin</v>
      </c>
      <c r="Q2381" s="14" t="str">
        <f aca="false">"Chauffeur privé "&amp;INDEX(10_Lieux!$K:$K,U2381)&amp;" vers "&amp;INDEX(10_Lieux!$L:$L,V2381)&amp;" : env. "&amp;I2381&amp;" km, "&amp;J2381&amp;" de route. Devis personnalisé, standard 24h/24 et 7j/7."</f>
        <v>Chauffeur privé d'Évian-les-Bains vers la gare Genève Cornavin : env. 51 km, 45 min de route. Devis personnalisé, standard 24h/24 et 7j/7.</v>
      </c>
      <c r="R2381" s="14" t="n">
        <f aca="false">LEN(Q2381)</f>
        <v>138</v>
      </c>
      <c r="S2381" s="14" t="str">
        <f aca="false">INDEX(10_Lieux!$C:$C,U2381)</f>
        <v>France</v>
      </c>
      <c r="T2381" s="14" t="str">
        <f aca="false">INDEX(10_Lieux!$C:$C,V2381)</f>
        <v>Suisse</v>
      </c>
      <c r="U2381" s="14" t="n">
        <f aca="false">MATCH(A2381,10_Lieux!$A:$A,0)</f>
        <v>19</v>
      </c>
      <c r="V2381" s="14" t="n">
        <f aca="false">MATCH(B2381,10_Lieux!$A:$A,0)</f>
        <v>268</v>
      </c>
      <c r="W2381" s="14" t="n">
        <f aca="false">ROUND(6371*2*ASIN(SQRT(SIN(RADIANS(INDEX(10_Lieux!$F:$F,V2381)-INDEX(10_Lieux!$F:$F,U2381))/2)^2+COS(RADIANS(INDEX(10_Lieux!$F:$F,U2381)))*COS(RADIANS(INDEX(10_Lieux!$F:$F,V2381)))*SIN(RADIANS(INDEX(10_Lieux!$G:$G,V2381)-INDEX(10_Lieux!$G:$G,U2381))/2)^2)),1)</f>
        <v>40.4</v>
      </c>
      <c r="X2381" s="14" t="n">
        <f aca="false">ROUND(I2381/IF(I2381&lt;p_seuil_vitesse,p_vit_lente,p_vit_rapide)*60/15,0)*15</f>
        <v>45</v>
      </c>
      <c r="Y2381" s="14" t="n">
        <f aca="false">MAX(IF(INDEX(10_Lieux!$B:$B,U2381)&lt;&gt;"Ville",INDEX(10_Lieux!$I:$I,U2381),0),IF(INDEX(10_Lieux!$B:$B,V2381)&lt;&gt;"Ville",INDEX(10_Lieux!$I:$I,V2381),0))</f>
        <v>500</v>
      </c>
      <c r="Z2381" s="14" t="str">
        <f aca="false">A2381&amp;"|"&amp;B2381</f>
        <v>Évian-les-Bains|Gare Genève Cornavin</v>
      </c>
      <c r="AA2381" s="14" t="str">
        <f aca="false">IF(I2381&lt;p_local,"Local",IF(I2381&lt;p_vv_min,"Courte distance",IF(I2381&lt;p_tres_long,"Longue distance","Très longue distance")))</f>
        <v>Courte distance</v>
      </c>
    </row>
    <row r="2382" customFormat="false" ht="15" hidden="false" customHeight="true" outlineLevel="0" collapsed="false">
      <c r="A2382" s="14" t="s">
        <v>2567</v>
      </c>
      <c r="B2382" s="14" t="s">
        <v>148</v>
      </c>
      <c r="C2382" s="14" t="s">
        <v>37</v>
      </c>
      <c r="D2382" s="14" t="s">
        <v>653</v>
      </c>
      <c r="E2382" s="14" t="s">
        <v>2580</v>
      </c>
      <c r="F2382" s="15" t="s">
        <v>41</v>
      </c>
      <c r="G2382" s="14" t="str">
        <f aca="false">IF(I2382&lt;p_local,"Local → page infra",IF(H2382&gt;=p_ph1,"Phase 1",IF(H2382&gt;=p_ph2,"Phase 2","Phase 3")))</f>
        <v>Phase 1</v>
      </c>
      <c r="H2382" s="14" t="n">
        <f aca="false">IF(I2382&lt;p_local,0,IF(C2382="Aéroport → Aéroport",p_pts_plein,IF(Y2382&gt;0,IF(I2382&lt;=Y2382,p_pts_plein,IF(I2382&lt;=p_mult2*Y2382,p_pts_moyen,p_pts_r3)),IF(I2382&gt;=p_vv_min,p_pts_plein,IF(I2382&gt;=p_vv_moy,p_pts_moyen,p_pts_court))))+IF(INDEX(10_Lieux!$D:$D,U2382)=1,p_prio1,p_prio2)+IF(INDEX(10_Lieux!$D:$D,V2382)=1,p_prio1,p_prio2)+IF(K2382="Oui",p_tf,0)+p_hub*((INDEX(10_Lieux!$H:$H,U2382)="Hub")+(INDEX(10_Lieux!$H:$H,V2382)="Hub"))+IF(OR(INDEX(10_Lieux!$H:$H,U2382)="Premium",INDEX(10_Lieux!$H:$H,V2382)="Premium"),p_prem,0))</f>
        <v>80</v>
      </c>
      <c r="I2382" s="14" t="n">
        <f aca="false">ROUND(W2382*p_facteur,0)</f>
        <v>43</v>
      </c>
      <c r="J2382" s="14" t="str">
        <f aca="false">IF(X2382&lt;60,X2382&amp;" min",INT(X2382/60)&amp;" h"&amp;IF(MOD(X2382,60)=0,""," "&amp;TEXT(MOD(X2382,60),"00")))</f>
        <v>30 min</v>
      </c>
      <c r="K2382" s="14" t="str">
        <f aca="false">IF(S2382&lt;&gt;T2382,"Oui","Non")</f>
        <v>Oui</v>
      </c>
      <c r="L2382" s="14" t="str">
        <f aca="false">IF(AND(INDEX(10_Lieux!$B:$B,U2382)="Ville",INDEX(10_Lieux!$B:$B,V2382)="Ville"),"/chauffeur-prive/"&amp;INDEX(10_Lieux!$E:$E,U2382)&amp;"-"&amp;INDEX(10_Lieux!$E:$E,V2382)&amp;"/","/chauffeur-prive/"&amp;INDEX(10_Lieux!$E:$E,U2382)&amp;"/"&amp;INDEX(10_Lieux!$E:$E,V2382)&amp;"/")</f>
        <v>/chauffeur-prive/gare-geneve-cornavin/annecy/</v>
      </c>
      <c r="M2382" s="14" t="str">
        <f aca="false">IFERROR(INDEX($L:$L,MATCH(B2382&amp;"|"&amp;A2382,$Z:$Z,0)),"—")</f>
        <v>/chauffeur-prive/annecy/gare-geneve-cornavin/</v>
      </c>
      <c r="N2382" s="14" t="str">
        <f aca="false">IF(LEN("Chauffeur privé "&amp;INDEX(10_Lieux!$J:$J,U2382)&amp;" → "&amp;INDEX(10_Lieux!$J:$J,V2382)&amp;" | 24h/24")&gt;60,"Chauffeur privé "&amp;INDEX(10_Lieux!$J:$J,U2382)&amp;" → "&amp;INDEX(10_Lieux!$J:$J,V2382),"Chauffeur privé "&amp;INDEX(10_Lieux!$J:$J,U2382)&amp;" → "&amp;INDEX(10_Lieux!$J:$J,V2382)&amp;" | 24h/24")</f>
        <v>Chauffeur privé Gare Genève Cornavin → Annecy | 24h/24</v>
      </c>
      <c r="O2382" s="14" t="n">
        <f aca="false">LEN(N2382)</f>
        <v>54</v>
      </c>
      <c r="P2382" s="14" t="str">
        <f aca="false">"Chauffeur privé "&amp;INDEX(10_Lieux!$K:$K,U2382)&amp;" vers "&amp;INDEX(10_Lieux!$L:$L,V2382)</f>
        <v>Chauffeur privé de la gare Genève Cornavin vers Annecy</v>
      </c>
      <c r="Q2382" s="14" t="str">
        <f aca="false">"Chauffeur privé "&amp;INDEX(10_Lieux!$K:$K,U2382)&amp;" vers "&amp;INDEX(10_Lieux!$L:$L,V2382)&amp;" : env. "&amp;I2382&amp;" km, "&amp;J2382&amp;" de route. Devis personnalisé, standard 24h/24 et 7j/7."</f>
        <v>Chauffeur privé de la gare Genève Cornavin vers Annecy : env. 43 km, 30 min de route. Devis personnalisé, standard 24h/24 et 7j/7.</v>
      </c>
      <c r="R2382" s="14" t="n">
        <f aca="false">LEN(Q2382)</f>
        <v>130</v>
      </c>
      <c r="S2382" s="14" t="str">
        <f aca="false">INDEX(10_Lieux!$C:$C,U2382)</f>
        <v>Suisse</v>
      </c>
      <c r="T2382" s="14" t="str">
        <f aca="false">INDEX(10_Lieux!$C:$C,V2382)</f>
        <v>France</v>
      </c>
      <c r="U2382" s="14" t="n">
        <f aca="false">MATCH(A2382,10_Lieux!$A:$A,0)</f>
        <v>268</v>
      </c>
      <c r="V2382" s="14" t="n">
        <f aca="false">MATCH(B2382,10_Lieux!$A:$A,0)</f>
        <v>10</v>
      </c>
      <c r="W2382" s="14" t="n">
        <f aca="false">ROUND(6371*2*ASIN(SQRT(SIN(RADIANS(INDEX(10_Lieux!$F:$F,V2382)-INDEX(10_Lieux!$F:$F,U2382))/2)^2+COS(RADIANS(INDEX(10_Lieux!$F:$F,U2382)))*COS(RADIANS(INDEX(10_Lieux!$F:$F,V2382)))*SIN(RADIANS(INDEX(10_Lieux!$G:$G,V2382)-INDEX(10_Lieux!$G:$G,U2382))/2)^2)),1)</f>
        <v>34.6</v>
      </c>
      <c r="X2382" s="14" t="n">
        <f aca="false">ROUND(I2382/IF(I2382&lt;p_seuil_vitesse,p_vit_lente,p_vit_rapide)*60/15,0)*15</f>
        <v>30</v>
      </c>
      <c r="Y2382" s="14" t="n">
        <f aca="false">MAX(IF(INDEX(10_Lieux!$B:$B,U2382)&lt;&gt;"Ville",INDEX(10_Lieux!$I:$I,U2382),0),IF(INDEX(10_Lieux!$B:$B,V2382)&lt;&gt;"Ville",INDEX(10_Lieux!$I:$I,V2382),0))</f>
        <v>500</v>
      </c>
      <c r="Z2382" s="14" t="str">
        <f aca="false">A2382&amp;"|"&amp;B2382</f>
        <v>Gare Genève Cornavin|Annecy</v>
      </c>
      <c r="AA2382" s="14" t="str">
        <f aca="false">IF(I2382&lt;p_local,"Local",IF(I2382&lt;p_vv_min,"Courte distance",IF(I2382&lt;p_tres_long,"Longue distance","Très longue distance")))</f>
        <v>Courte distance</v>
      </c>
    </row>
    <row r="2383" customFormat="false" ht="15" hidden="false" customHeight="true" outlineLevel="0" collapsed="false">
      <c r="A2383" s="14" t="s">
        <v>148</v>
      </c>
      <c r="B2383" s="14" t="s">
        <v>2567</v>
      </c>
      <c r="C2383" s="14" t="s">
        <v>38</v>
      </c>
      <c r="D2383" s="14" t="s">
        <v>653</v>
      </c>
      <c r="E2383" s="14" t="s">
        <v>2581</v>
      </c>
      <c r="F2383" s="15" t="s">
        <v>41</v>
      </c>
      <c r="G2383" s="14" t="str">
        <f aca="false">IF(I2383&lt;p_local,"Local → page infra",IF(H2383&gt;=p_ph1,"Phase 1",IF(H2383&gt;=p_ph2,"Phase 2","Phase 3")))</f>
        <v>Phase 1</v>
      </c>
      <c r="H2383" s="14" t="n">
        <f aca="false">IF(I2383&lt;p_local,0,IF(C2383="Aéroport → Aéroport",p_pts_plein,IF(Y2383&gt;0,IF(I2383&lt;=Y2383,p_pts_plein,IF(I2383&lt;=p_mult2*Y2383,p_pts_moyen,p_pts_r3)),IF(I2383&gt;=p_vv_min,p_pts_plein,IF(I2383&gt;=p_vv_moy,p_pts_moyen,p_pts_court))))+IF(INDEX(10_Lieux!$D:$D,U2383)=1,p_prio1,p_prio2)+IF(INDEX(10_Lieux!$D:$D,V2383)=1,p_prio1,p_prio2)+IF(K2383="Oui",p_tf,0)+p_hub*((INDEX(10_Lieux!$H:$H,U2383)="Hub")+(INDEX(10_Lieux!$H:$H,V2383)="Hub"))+IF(OR(INDEX(10_Lieux!$H:$H,U2383)="Premium",INDEX(10_Lieux!$H:$H,V2383)="Premium"),p_prem,0))</f>
        <v>80</v>
      </c>
      <c r="I2383" s="14" t="n">
        <f aca="false">ROUND(W2383*p_facteur,0)</f>
        <v>43</v>
      </c>
      <c r="J2383" s="14" t="str">
        <f aca="false">IF(X2383&lt;60,X2383&amp;" min",INT(X2383/60)&amp;" h"&amp;IF(MOD(X2383,60)=0,""," "&amp;TEXT(MOD(X2383,60),"00")))</f>
        <v>30 min</v>
      </c>
      <c r="K2383" s="14" t="str">
        <f aca="false">IF(S2383&lt;&gt;T2383,"Oui","Non")</f>
        <v>Oui</v>
      </c>
      <c r="L2383" s="14" t="str">
        <f aca="false">IF(AND(INDEX(10_Lieux!$B:$B,U2383)="Ville",INDEX(10_Lieux!$B:$B,V2383)="Ville"),"/chauffeur-prive/"&amp;INDEX(10_Lieux!$E:$E,U2383)&amp;"-"&amp;INDEX(10_Lieux!$E:$E,V2383)&amp;"/","/chauffeur-prive/"&amp;INDEX(10_Lieux!$E:$E,U2383)&amp;"/"&amp;INDEX(10_Lieux!$E:$E,V2383)&amp;"/")</f>
        <v>/chauffeur-prive/annecy/gare-geneve-cornavin/</v>
      </c>
      <c r="M2383" s="14" t="str">
        <f aca="false">IFERROR(INDEX($L:$L,MATCH(B2383&amp;"|"&amp;A2383,$Z:$Z,0)),"—")</f>
        <v>/chauffeur-prive/gare-geneve-cornavin/annecy/</v>
      </c>
      <c r="N2383" s="14" t="str">
        <f aca="false">IF(LEN("Chauffeur privé "&amp;INDEX(10_Lieux!$J:$J,U2383)&amp;" → "&amp;INDEX(10_Lieux!$J:$J,V2383)&amp;" | 24h/24")&gt;60,"Chauffeur privé "&amp;INDEX(10_Lieux!$J:$J,U2383)&amp;" → "&amp;INDEX(10_Lieux!$J:$J,V2383),"Chauffeur privé "&amp;INDEX(10_Lieux!$J:$J,U2383)&amp;" → "&amp;INDEX(10_Lieux!$J:$J,V2383)&amp;" | 24h/24")</f>
        <v>Chauffeur privé Annecy → Gare Genève Cornavin | 24h/24</v>
      </c>
      <c r="O2383" s="14" t="n">
        <f aca="false">LEN(N2383)</f>
        <v>54</v>
      </c>
      <c r="P2383" s="14" t="str">
        <f aca="false">"Chauffeur privé "&amp;INDEX(10_Lieux!$K:$K,U2383)&amp;" vers "&amp;INDEX(10_Lieux!$L:$L,V2383)</f>
        <v>Chauffeur privé d'Annecy vers la gare Genève Cornavin</v>
      </c>
      <c r="Q2383" s="14" t="str">
        <f aca="false">"Chauffeur privé "&amp;INDEX(10_Lieux!$K:$K,U2383)&amp;" vers "&amp;INDEX(10_Lieux!$L:$L,V2383)&amp;" : env. "&amp;I2383&amp;" km, "&amp;J2383&amp;" de route. Devis personnalisé, standard 24h/24 et 7j/7."</f>
        <v>Chauffeur privé d'Annecy vers la gare Genève Cornavin : env. 43 km, 30 min de route. Devis personnalisé, standard 24h/24 et 7j/7.</v>
      </c>
      <c r="R2383" s="14" t="n">
        <f aca="false">LEN(Q2383)</f>
        <v>129</v>
      </c>
      <c r="S2383" s="14" t="str">
        <f aca="false">INDEX(10_Lieux!$C:$C,U2383)</f>
        <v>France</v>
      </c>
      <c r="T2383" s="14" t="str">
        <f aca="false">INDEX(10_Lieux!$C:$C,V2383)</f>
        <v>Suisse</v>
      </c>
      <c r="U2383" s="14" t="n">
        <f aca="false">MATCH(A2383,10_Lieux!$A:$A,0)</f>
        <v>10</v>
      </c>
      <c r="V2383" s="14" t="n">
        <f aca="false">MATCH(B2383,10_Lieux!$A:$A,0)</f>
        <v>268</v>
      </c>
      <c r="W2383" s="14" t="n">
        <f aca="false">ROUND(6371*2*ASIN(SQRT(SIN(RADIANS(INDEX(10_Lieux!$F:$F,V2383)-INDEX(10_Lieux!$F:$F,U2383))/2)^2+COS(RADIANS(INDEX(10_Lieux!$F:$F,U2383)))*COS(RADIANS(INDEX(10_Lieux!$F:$F,V2383)))*SIN(RADIANS(INDEX(10_Lieux!$G:$G,V2383)-INDEX(10_Lieux!$G:$G,U2383))/2)^2)),1)</f>
        <v>34.6</v>
      </c>
      <c r="X2383" s="14" t="n">
        <f aca="false">ROUND(I2383/IF(I2383&lt;p_seuil_vitesse,p_vit_lente,p_vit_rapide)*60/15,0)*15</f>
        <v>30</v>
      </c>
      <c r="Y2383" s="14" t="n">
        <f aca="false">MAX(IF(INDEX(10_Lieux!$B:$B,U2383)&lt;&gt;"Ville",INDEX(10_Lieux!$I:$I,U2383),0),IF(INDEX(10_Lieux!$B:$B,V2383)&lt;&gt;"Ville",INDEX(10_Lieux!$I:$I,V2383),0))</f>
        <v>500</v>
      </c>
      <c r="Z2383" s="14" t="str">
        <f aca="false">A2383&amp;"|"&amp;B2383</f>
        <v>Annecy|Gare Genève Cornavin</v>
      </c>
      <c r="AA2383" s="14" t="str">
        <f aca="false">IF(I2383&lt;p_local,"Local",IF(I2383&lt;p_vv_min,"Courte distance",IF(I2383&lt;p_tres_long,"Longue distance","Très longue distance")))</f>
        <v>Courte distance</v>
      </c>
    </row>
    <row r="2384" customFormat="false" ht="15" hidden="false" customHeight="true" outlineLevel="0" collapsed="false">
      <c r="A2384" s="14" t="s">
        <v>2567</v>
      </c>
      <c r="B2384" s="14" t="s">
        <v>123</v>
      </c>
      <c r="C2384" s="14" t="s">
        <v>37</v>
      </c>
      <c r="D2384" s="14" t="s">
        <v>653</v>
      </c>
      <c r="E2384" s="14" t="s">
        <v>2582</v>
      </c>
      <c r="F2384" s="15" t="s">
        <v>41</v>
      </c>
      <c r="G2384" s="14" t="str">
        <f aca="false">IF(I2384&lt;p_local,"Local → page infra",IF(H2384&gt;=p_ph1,"Phase 1",IF(H2384&gt;=p_ph2,"Phase 2","Phase 3")))</f>
        <v>Phase 1</v>
      </c>
      <c r="H2384" s="14" t="n">
        <f aca="false">IF(I2384&lt;p_local,0,IF(C2384="Aéroport → Aéroport",p_pts_plein,IF(Y2384&gt;0,IF(I2384&lt;=Y2384,p_pts_plein,IF(I2384&lt;=p_mult2*Y2384,p_pts_moyen,p_pts_r3)),IF(I2384&gt;=p_vv_min,p_pts_plein,IF(I2384&gt;=p_vv_moy,p_pts_moyen,p_pts_court))))+IF(INDEX(10_Lieux!$D:$D,U2384)=1,p_prio1,p_prio2)+IF(INDEX(10_Lieux!$D:$D,V2384)=1,p_prio1,p_prio2)+IF(K2384="Oui",p_tf,0)+p_hub*((INDEX(10_Lieux!$H:$H,U2384)="Hub")+(INDEX(10_Lieux!$H:$H,V2384)="Hub"))+IF(OR(INDEX(10_Lieux!$H:$H,U2384)="Premium",INDEX(10_Lieux!$H:$H,V2384)="Premium"),p_prem,0))</f>
        <v>90</v>
      </c>
      <c r="I2384" s="14" t="n">
        <f aca="false">ROUND(W2384*p_facteur,0)</f>
        <v>141</v>
      </c>
      <c r="J2384" s="14" t="str">
        <f aca="false">IF(X2384&lt;60,X2384&amp;" min",INT(X2384/60)&amp;" h"&amp;IF(MOD(X2384,60)=0,""," "&amp;TEXT(MOD(X2384,60),"00")))</f>
        <v>1 h 30</v>
      </c>
      <c r="K2384" s="14" t="str">
        <f aca="false">IF(S2384&lt;&gt;T2384,"Oui","Non")</f>
        <v>Oui</v>
      </c>
      <c r="L2384" s="14" t="str">
        <f aca="false">IF(AND(INDEX(10_Lieux!$B:$B,U2384)="Ville",INDEX(10_Lieux!$B:$B,V2384)="Ville"),"/chauffeur-prive/"&amp;INDEX(10_Lieux!$E:$E,U2384)&amp;"-"&amp;INDEX(10_Lieux!$E:$E,V2384)&amp;"/","/chauffeur-prive/"&amp;INDEX(10_Lieux!$E:$E,U2384)&amp;"/"&amp;INDEX(10_Lieux!$E:$E,V2384)&amp;"/")</f>
        <v>/chauffeur-prive/gare-geneve-cornavin/lyon/</v>
      </c>
      <c r="M2384" s="14" t="str">
        <f aca="false">IFERROR(INDEX($L:$L,MATCH(B2384&amp;"|"&amp;A2384,$Z:$Z,0)),"—")</f>
        <v>/chauffeur-prive/lyon/gare-geneve-cornavin/</v>
      </c>
      <c r="N2384" s="14" t="str">
        <f aca="false">IF(LEN("Chauffeur privé "&amp;INDEX(10_Lieux!$J:$J,U2384)&amp;" → "&amp;INDEX(10_Lieux!$J:$J,V2384)&amp;" | 24h/24")&gt;60,"Chauffeur privé "&amp;INDEX(10_Lieux!$J:$J,U2384)&amp;" → "&amp;INDEX(10_Lieux!$J:$J,V2384),"Chauffeur privé "&amp;INDEX(10_Lieux!$J:$J,U2384)&amp;" → "&amp;INDEX(10_Lieux!$J:$J,V2384)&amp;" | 24h/24")</f>
        <v>Chauffeur privé Gare Genève Cornavin → Lyon | 24h/24</v>
      </c>
      <c r="O2384" s="14" t="n">
        <f aca="false">LEN(N2384)</f>
        <v>52</v>
      </c>
      <c r="P2384" s="14" t="str">
        <f aca="false">"Chauffeur privé "&amp;INDEX(10_Lieux!$K:$K,U2384)&amp;" vers "&amp;INDEX(10_Lieux!$L:$L,V2384)</f>
        <v>Chauffeur privé de la gare Genève Cornavin vers Lyon</v>
      </c>
      <c r="Q2384" s="14" t="str">
        <f aca="false">"Chauffeur privé "&amp;INDEX(10_Lieux!$K:$K,U2384)&amp;" vers "&amp;INDEX(10_Lieux!$L:$L,V2384)&amp;" : env. "&amp;I2384&amp;" km, "&amp;J2384&amp;" de route. Devis personnalisé, standard 24h/24 et 7j/7."</f>
        <v>Chauffeur privé de la gare Genève Cornavin vers Lyon : env. 141 km, 1 h 30 de route. Devis personnalisé, standard 24h/24 et 7j/7.</v>
      </c>
      <c r="R2384" s="14" t="n">
        <f aca="false">LEN(Q2384)</f>
        <v>129</v>
      </c>
      <c r="S2384" s="14" t="str">
        <f aca="false">INDEX(10_Lieux!$C:$C,U2384)</f>
        <v>Suisse</v>
      </c>
      <c r="T2384" s="14" t="str">
        <f aca="false">INDEX(10_Lieux!$C:$C,V2384)</f>
        <v>France</v>
      </c>
      <c r="U2384" s="14" t="n">
        <f aca="false">MATCH(A2384,10_Lieux!$A:$A,0)</f>
        <v>268</v>
      </c>
      <c r="V2384" s="14" t="n">
        <f aca="false">MATCH(B2384,10_Lieux!$A:$A,0)</f>
        <v>8</v>
      </c>
      <c r="W2384" s="14" t="n">
        <f aca="false">ROUND(6371*2*ASIN(SQRT(SIN(RADIANS(INDEX(10_Lieux!$F:$F,V2384)-INDEX(10_Lieux!$F:$F,U2384))/2)^2+COS(RADIANS(INDEX(10_Lieux!$F:$F,U2384)))*COS(RADIANS(INDEX(10_Lieux!$F:$F,V2384)))*SIN(RADIANS(INDEX(10_Lieux!$G:$G,V2384)-INDEX(10_Lieux!$G:$G,U2384))/2)^2)),1)</f>
        <v>112.4</v>
      </c>
      <c r="X2384" s="14" t="n">
        <f aca="false">ROUND(I2384/IF(I2384&lt;p_seuil_vitesse,p_vit_lente,p_vit_rapide)*60/15,0)*15</f>
        <v>90</v>
      </c>
      <c r="Y2384" s="14" t="n">
        <f aca="false">MAX(IF(INDEX(10_Lieux!$B:$B,U2384)&lt;&gt;"Ville",INDEX(10_Lieux!$I:$I,U2384),0),IF(INDEX(10_Lieux!$B:$B,V2384)&lt;&gt;"Ville",INDEX(10_Lieux!$I:$I,V2384),0))</f>
        <v>500</v>
      </c>
      <c r="Z2384" s="14" t="str">
        <f aca="false">A2384&amp;"|"&amp;B2384</f>
        <v>Gare Genève Cornavin|Lyon</v>
      </c>
      <c r="AA2384" s="14" t="str">
        <f aca="false">IF(I2384&lt;p_local,"Local",IF(I2384&lt;p_vv_min,"Courte distance",IF(I2384&lt;p_tres_long,"Longue distance","Très longue distance")))</f>
        <v>Longue distance</v>
      </c>
    </row>
    <row r="2385" customFormat="false" ht="15" hidden="false" customHeight="true" outlineLevel="0" collapsed="false">
      <c r="A2385" s="14" t="s">
        <v>123</v>
      </c>
      <c r="B2385" s="14" t="s">
        <v>2567</v>
      </c>
      <c r="C2385" s="14" t="s">
        <v>38</v>
      </c>
      <c r="D2385" s="14" t="s">
        <v>653</v>
      </c>
      <c r="E2385" s="14" t="s">
        <v>2583</v>
      </c>
      <c r="F2385" s="15" t="s">
        <v>41</v>
      </c>
      <c r="G2385" s="14" t="str">
        <f aca="false">IF(I2385&lt;p_local,"Local → page infra",IF(H2385&gt;=p_ph1,"Phase 1",IF(H2385&gt;=p_ph2,"Phase 2","Phase 3")))</f>
        <v>Phase 1</v>
      </c>
      <c r="H2385" s="14" t="n">
        <f aca="false">IF(I2385&lt;p_local,0,IF(C2385="Aéroport → Aéroport",p_pts_plein,IF(Y2385&gt;0,IF(I2385&lt;=Y2385,p_pts_plein,IF(I2385&lt;=p_mult2*Y2385,p_pts_moyen,p_pts_r3)),IF(I2385&gt;=p_vv_min,p_pts_plein,IF(I2385&gt;=p_vv_moy,p_pts_moyen,p_pts_court))))+IF(INDEX(10_Lieux!$D:$D,U2385)=1,p_prio1,p_prio2)+IF(INDEX(10_Lieux!$D:$D,V2385)=1,p_prio1,p_prio2)+IF(K2385="Oui",p_tf,0)+p_hub*((INDEX(10_Lieux!$H:$H,U2385)="Hub")+(INDEX(10_Lieux!$H:$H,V2385)="Hub"))+IF(OR(INDEX(10_Lieux!$H:$H,U2385)="Premium",INDEX(10_Lieux!$H:$H,V2385)="Premium"),p_prem,0))</f>
        <v>90</v>
      </c>
      <c r="I2385" s="14" t="n">
        <f aca="false">ROUND(W2385*p_facteur,0)</f>
        <v>141</v>
      </c>
      <c r="J2385" s="14" t="str">
        <f aca="false">IF(X2385&lt;60,X2385&amp;" min",INT(X2385/60)&amp;" h"&amp;IF(MOD(X2385,60)=0,""," "&amp;TEXT(MOD(X2385,60),"00")))</f>
        <v>1 h 30</v>
      </c>
      <c r="K2385" s="14" t="str">
        <f aca="false">IF(S2385&lt;&gt;T2385,"Oui","Non")</f>
        <v>Oui</v>
      </c>
      <c r="L2385" s="14" t="str">
        <f aca="false">IF(AND(INDEX(10_Lieux!$B:$B,U2385)="Ville",INDEX(10_Lieux!$B:$B,V2385)="Ville"),"/chauffeur-prive/"&amp;INDEX(10_Lieux!$E:$E,U2385)&amp;"-"&amp;INDEX(10_Lieux!$E:$E,V2385)&amp;"/","/chauffeur-prive/"&amp;INDEX(10_Lieux!$E:$E,U2385)&amp;"/"&amp;INDEX(10_Lieux!$E:$E,V2385)&amp;"/")</f>
        <v>/chauffeur-prive/lyon/gare-geneve-cornavin/</v>
      </c>
      <c r="M2385" s="14" t="str">
        <f aca="false">IFERROR(INDEX($L:$L,MATCH(B2385&amp;"|"&amp;A2385,$Z:$Z,0)),"—")</f>
        <v>/chauffeur-prive/gare-geneve-cornavin/lyon/</v>
      </c>
      <c r="N2385" s="14" t="str">
        <f aca="false">IF(LEN("Chauffeur privé "&amp;INDEX(10_Lieux!$J:$J,U2385)&amp;" → "&amp;INDEX(10_Lieux!$J:$J,V2385)&amp;" | 24h/24")&gt;60,"Chauffeur privé "&amp;INDEX(10_Lieux!$J:$J,U2385)&amp;" → "&amp;INDEX(10_Lieux!$J:$J,V2385),"Chauffeur privé "&amp;INDEX(10_Lieux!$J:$J,U2385)&amp;" → "&amp;INDEX(10_Lieux!$J:$J,V2385)&amp;" | 24h/24")</f>
        <v>Chauffeur privé Lyon → Gare Genève Cornavin | 24h/24</v>
      </c>
      <c r="O2385" s="14" t="n">
        <f aca="false">LEN(N2385)</f>
        <v>52</v>
      </c>
      <c r="P2385" s="14" t="str">
        <f aca="false">"Chauffeur privé "&amp;INDEX(10_Lieux!$K:$K,U2385)&amp;" vers "&amp;INDEX(10_Lieux!$L:$L,V2385)</f>
        <v>Chauffeur privé de Lyon vers la gare Genève Cornavin</v>
      </c>
      <c r="Q2385" s="14" t="str">
        <f aca="false">"Chauffeur privé "&amp;INDEX(10_Lieux!$K:$K,U2385)&amp;" vers "&amp;INDEX(10_Lieux!$L:$L,V2385)&amp;" : env. "&amp;I2385&amp;" km, "&amp;J2385&amp;" de route. Devis personnalisé, standard 24h/24 et 7j/7."</f>
        <v>Chauffeur privé de Lyon vers la gare Genève Cornavin : env. 141 km, 1 h 30 de route. Devis personnalisé, standard 24h/24 et 7j/7.</v>
      </c>
      <c r="R2385" s="14" t="n">
        <f aca="false">LEN(Q2385)</f>
        <v>129</v>
      </c>
      <c r="S2385" s="14" t="str">
        <f aca="false">INDEX(10_Lieux!$C:$C,U2385)</f>
        <v>France</v>
      </c>
      <c r="T2385" s="14" t="str">
        <f aca="false">INDEX(10_Lieux!$C:$C,V2385)</f>
        <v>Suisse</v>
      </c>
      <c r="U2385" s="14" t="n">
        <f aca="false">MATCH(A2385,10_Lieux!$A:$A,0)</f>
        <v>8</v>
      </c>
      <c r="V2385" s="14" t="n">
        <f aca="false">MATCH(B2385,10_Lieux!$A:$A,0)</f>
        <v>268</v>
      </c>
      <c r="W2385" s="14" t="n">
        <f aca="false">ROUND(6371*2*ASIN(SQRT(SIN(RADIANS(INDEX(10_Lieux!$F:$F,V2385)-INDEX(10_Lieux!$F:$F,U2385))/2)^2+COS(RADIANS(INDEX(10_Lieux!$F:$F,U2385)))*COS(RADIANS(INDEX(10_Lieux!$F:$F,V2385)))*SIN(RADIANS(INDEX(10_Lieux!$G:$G,V2385)-INDEX(10_Lieux!$G:$G,U2385))/2)^2)),1)</f>
        <v>112.4</v>
      </c>
      <c r="X2385" s="14" t="n">
        <f aca="false">ROUND(I2385/IF(I2385&lt;p_seuil_vitesse,p_vit_lente,p_vit_rapide)*60/15,0)*15</f>
        <v>90</v>
      </c>
      <c r="Y2385" s="14" t="n">
        <f aca="false">MAX(IF(INDEX(10_Lieux!$B:$B,U2385)&lt;&gt;"Ville",INDEX(10_Lieux!$I:$I,U2385),0),IF(INDEX(10_Lieux!$B:$B,V2385)&lt;&gt;"Ville",INDEX(10_Lieux!$I:$I,V2385),0))</f>
        <v>500</v>
      </c>
      <c r="Z2385" s="14" t="str">
        <f aca="false">A2385&amp;"|"&amp;B2385</f>
        <v>Lyon|Gare Genève Cornavin</v>
      </c>
      <c r="AA2385" s="14" t="str">
        <f aca="false">IF(I2385&lt;p_local,"Local",IF(I2385&lt;p_vv_min,"Courte distance",IF(I2385&lt;p_tres_long,"Longue distance","Très longue distance")))</f>
        <v>Longue distance</v>
      </c>
    </row>
    <row r="2386" customFormat="false" ht="15" hidden="false" customHeight="true" outlineLevel="0" collapsed="false">
      <c r="A2386" s="14" t="s">
        <v>2584</v>
      </c>
      <c r="B2386" s="14" t="s">
        <v>2523</v>
      </c>
      <c r="C2386" s="14" t="s">
        <v>37</v>
      </c>
      <c r="D2386" s="14" t="s">
        <v>653</v>
      </c>
      <c r="E2386" s="14" t="s">
        <v>2585</v>
      </c>
      <c r="F2386" s="15" t="s">
        <v>41</v>
      </c>
      <c r="G2386" s="14" t="str">
        <f aca="false">IF(I2386&lt;p_local,"Local → page infra",IF(H2386&gt;=p_ph1,"Phase 1",IF(H2386&gt;=p_ph2,"Phase 2","Phase 3")))</f>
        <v>Phase 1</v>
      </c>
      <c r="H2386" s="14" t="n">
        <f aca="false">IF(I2386&lt;p_local,0,IF(C2386="Aéroport → Aéroport",p_pts_plein,IF(Y2386&gt;0,IF(I2386&lt;=Y2386,p_pts_plein,IF(I2386&lt;=p_mult2*Y2386,p_pts_moyen,p_pts_r3)),IF(I2386&gt;=p_vv_min,p_pts_plein,IF(I2386&gt;=p_vv_moy,p_pts_moyen,p_pts_court))))+IF(INDEX(10_Lieux!$D:$D,U2386)=1,p_prio1,p_prio2)+IF(INDEX(10_Lieux!$D:$D,V2386)=1,p_prio1,p_prio2)+IF(K2386="Oui",p_tf,0)+p_hub*((INDEX(10_Lieux!$H:$H,U2386)="Hub")+(INDEX(10_Lieux!$H:$H,V2386)="Hub"))+IF(OR(INDEX(10_Lieux!$H:$H,U2386)="Premium",INDEX(10_Lieux!$H:$H,V2386)="Premium"),p_prem,0))</f>
        <v>80</v>
      </c>
      <c r="I2386" s="14" t="n">
        <f aca="false">ROUND(W2386*p_facteur,0)</f>
        <v>128</v>
      </c>
      <c r="J2386" s="14" t="str">
        <f aca="false">IF(X2386&lt;60,X2386&amp;" min",INT(X2386/60)&amp;" h"&amp;IF(MOD(X2386,60)=0,""," "&amp;TEXT(MOD(X2386,60),"00")))</f>
        <v>1 h 15</v>
      </c>
      <c r="K2386" s="14" t="str">
        <f aca="false">IF(S2386&lt;&gt;T2386,"Oui","Non")</f>
        <v>Non</v>
      </c>
      <c r="L2386" s="14" t="str">
        <f aca="false">IF(AND(INDEX(10_Lieux!$B:$B,U2386)="Ville",INDEX(10_Lieux!$B:$B,V2386)="Ville"),"/chauffeur-prive/"&amp;INDEX(10_Lieux!$E:$E,U2386)&amp;"-"&amp;INDEX(10_Lieux!$E:$E,V2386)&amp;"/","/chauffeur-prive/"&amp;INDEX(10_Lieux!$E:$E,U2386)&amp;"/"&amp;INDEX(10_Lieux!$E:$E,V2386)&amp;"/")</f>
        <v>/chauffeur-prive/gare-marseille-saint-charles/saint-tropez/</v>
      </c>
      <c r="M2386" s="14" t="str">
        <f aca="false">IFERROR(INDEX($L:$L,MATCH(B2386&amp;"|"&amp;A2386,$Z:$Z,0)),"—")</f>
        <v>/chauffeur-prive/saint-tropez/gare-marseille-saint-charles/</v>
      </c>
      <c r="N2386" s="14" t="str">
        <f aca="false">IF(LEN("Chauffeur privé "&amp;INDEX(10_Lieux!$J:$J,U2386)&amp;" → "&amp;INDEX(10_Lieux!$J:$J,V2386)&amp;" | 24h/24")&gt;60,"Chauffeur privé "&amp;INDEX(10_Lieux!$J:$J,U2386)&amp;" → "&amp;INDEX(10_Lieux!$J:$J,V2386),"Chauffeur privé "&amp;INDEX(10_Lieux!$J:$J,U2386)&amp;" → "&amp;INDEX(10_Lieux!$J:$J,V2386)&amp;" | 24h/24")</f>
        <v>Chauffeur privé Gare Marseille Saint-Charles → Saint-Tropez</v>
      </c>
      <c r="O2386" s="14" t="n">
        <f aca="false">LEN(N2386)</f>
        <v>59</v>
      </c>
      <c r="P2386" s="14" t="str">
        <f aca="false">"Chauffeur privé "&amp;INDEX(10_Lieux!$K:$K,U2386)&amp;" vers "&amp;INDEX(10_Lieux!$L:$L,V2386)</f>
        <v>Chauffeur privé de la gare Marseille Saint-Charles vers Saint-Tropez</v>
      </c>
      <c r="Q2386" s="14" t="str">
        <f aca="false">"Chauffeur privé "&amp;INDEX(10_Lieux!$K:$K,U2386)&amp;" vers "&amp;INDEX(10_Lieux!$L:$L,V2386)&amp;" : env. "&amp;I2386&amp;" km, "&amp;J2386&amp;" de route. Devis personnalisé, standard 24h/24 et 7j/7."</f>
        <v>Chauffeur privé de la gare Marseille Saint-Charles vers Saint-Tropez : env. 128 km, 1 h 15 de route. Devis personnalisé, standard 24h/24 et 7j/7.</v>
      </c>
      <c r="R2386" s="14" t="n">
        <f aca="false">LEN(Q2386)</f>
        <v>145</v>
      </c>
      <c r="S2386" s="14" t="str">
        <f aca="false">INDEX(10_Lieux!$C:$C,U2386)</f>
        <v>France</v>
      </c>
      <c r="T2386" s="14" t="str">
        <f aca="false">INDEX(10_Lieux!$C:$C,V2386)</f>
        <v>France</v>
      </c>
      <c r="U2386" s="14" t="n">
        <f aca="false">MATCH(A2386,10_Lieux!$A:$A,0)</f>
        <v>245</v>
      </c>
      <c r="V2386" s="14" t="n">
        <f aca="false">MATCH(B2386,10_Lieux!$A:$A,0)</f>
        <v>83</v>
      </c>
      <c r="W2386" s="14" t="n">
        <f aca="false">ROUND(6371*2*ASIN(SQRT(SIN(RADIANS(INDEX(10_Lieux!$F:$F,V2386)-INDEX(10_Lieux!$F:$F,U2386))/2)^2+COS(RADIANS(INDEX(10_Lieux!$F:$F,U2386)))*COS(RADIANS(INDEX(10_Lieux!$F:$F,V2386)))*SIN(RADIANS(INDEX(10_Lieux!$G:$G,V2386)-INDEX(10_Lieux!$G:$G,U2386))/2)^2)),1)</f>
        <v>102.1</v>
      </c>
      <c r="X2386" s="14" t="n">
        <f aca="false">ROUND(I2386/IF(I2386&lt;p_seuil_vitesse,p_vit_lente,p_vit_rapide)*60/15,0)*15</f>
        <v>75</v>
      </c>
      <c r="Y2386" s="14" t="n">
        <f aca="false">MAX(IF(INDEX(10_Lieux!$B:$B,U2386)&lt;&gt;"Ville",INDEX(10_Lieux!$I:$I,U2386),0),IF(INDEX(10_Lieux!$B:$B,V2386)&lt;&gt;"Ville",INDEX(10_Lieux!$I:$I,V2386),0))</f>
        <v>500</v>
      </c>
      <c r="Z2386" s="14" t="str">
        <f aca="false">A2386&amp;"|"&amp;B2386</f>
        <v>Gare Marseille Saint-Charles|Saint-Tropez</v>
      </c>
      <c r="AA2386" s="14" t="str">
        <f aca="false">IF(I2386&lt;p_local,"Local",IF(I2386&lt;p_vv_min,"Courte distance",IF(I2386&lt;p_tres_long,"Longue distance","Très longue distance")))</f>
        <v>Longue distance</v>
      </c>
    </row>
    <row r="2387" customFormat="false" ht="15" hidden="false" customHeight="true" outlineLevel="0" collapsed="false">
      <c r="A2387" s="14" t="s">
        <v>2523</v>
      </c>
      <c r="B2387" s="14" t="s">
        <v>2584</v>
      </c>
      <c r="C2387" s="14" t="s">
        <v>38</v>
      </c>
      <c r="D2387" s="14" t="s">
        <v>653</v>
      </c>
      <c r="E2387" s="14" t="s">
        <v>2586</v>
      </c>
      <c r="F2387" s="15" t="s">
        <v>41</v>
      </c>
      <c r="G2387" s="14" t="str">
        <f aca="false">IF(I2387&lt;p_local,"Local → page infra",IF(H2387&gt;=p_ph1,"Phase 1",IF(H2387&gt;=p_ph2,"Phase 2","Phase 3")))</f>
        <v>Phase 1</v>
      </c>
      <c r="H2387" s="14" t="n">
        <f aca="false">IF(I2387&lt;p_local,0,IF(C2387="Aéroport → Aéroport",p_pts_plein,IF(Y2387&gt;0,IF(I2387&lt;=Y2387,p_pts_plein,IF(I2387&lt;=p_mult2*Y2387,p_pts_moyen,p_pts_r3)),IF(I2387&gt;=p_vv_min,p_pts_plein,IF(I2387&gt;=p_vv_moy,p_pts_moyen,p_pts_court))))+IF(INDEX(10_Lieux!$D:$D,U2387)=1,p_prio1,p_prio2)+IF(INDEX(10_Lieux!$D:$D,V2387)=1,p_prio1,p_prio2)+IF(K2387="Oui",p_tf,0)+p_hub*((INDEX(10_Lieux!$H:$H,U2387)="Hub")+(INDEX(10_Lieux!$H:$H,V2387)="Hub"))+IF(OR(INDEX(10_Lieux!$H:$H,U2387)="Premium",INDEX(10_Lieux!$H:$H,V2387)="Premium"),p_prem,0))</f>
        <v>80</v>
      </c>
      <c r="I2387" s="14" t="n">
        <f aca="false">ROUND(W2387*p_facteur,0)</f>
        <v>128</v>
      </c>
      <c r="J2387" s="14" t="str">
        <f aca="false">IF(X2387&lt;60,X2387&amp;" min",INT(X2387/60)&amp;" h"&amp;IF(MOD(X2387,60)=0,""," "&amp;TEXT(MOD(X2387,60),"00")))</f>
        <v>1 h 15</v>
      </c>
      <c r="K2387" s="14" t="str">
        <f aca="false">IF(S2387&lt;&gt;T2387,"Oui","Non")</f>
        <v>Non</v>
      </c>
      <c r="L2387" s="14" t="str">
        <f aca="false">IF(AND(INDEX(10_Lieux!$B:$B,U2387)="Ville",INDEX(10_Lieux!$B:$B,V2387)="Ville"),"/chauffeur-prive/"&amp;INDEX(10_Lieux!$E:$E,U2387)&amp;"-"&amp;INDEX(10_Lieux!$E:$E,V2387)&amp;"/","/chauffeur-prive/"&amp;INDEX(10_Lieux!$E:$E,U2387)&amp;"/"&amp;INDEX(10_Lieux!$E:$E,V2387)&amp;"/")</f>
        <v>/chauffeur-prive/saint-tropez/gare-marseille-saint-charles/</v>
      </c>
      <c r="M2387" s="14" t="str">
        <f aca="false">IFERROR(INDEX($L:$L,MATCH(B2387&amp;"|"&amp;A2387,$Z:$Z,0)),"—")</f>
        <v>/chauffeur-prive/gare-marseille-saint-charles/saint-tropez/</v>
      </c>
      <c r="N2387" s="14" t="str">
        <f aca="false">IF(LEN("Chauffeur privé "&amp;INDEX(10_Lieux!$J:$J,U2387)&amp;" → "&amp;INDEX(10_Lieux!$J:$J,V2387)&amp;" | 24h/24")&gt;60,"Chauffeur privé "&amp;INDEX(10_Lieux!$J:$J,U2387)&amp;" → "&amp;INDEX(10_Lieux!$J:$J,V2387),"Chauffeur privé "&amp;INDEX(10_Lieux!$J:$J,U2387)&amp;" → "&amp;INDEX(10_Lieux!$J:$J,V2387)&amp;" | 24h/24")</f>
        <v>Chauffeur privé Saint-Tropez → Gare Marseille Saint-Charles</v>
      </c>
      <c r="O2387" s="14" t="n">
        <f aca="false">LEN(N2387)</f>
        <v>59</v>
      </c>
      <c r="P2387" s="14" t="str">
        <f aca="false">"Chauffeur privé "&amp;INDEX(10_Lieux!$K:$K,U2387)&amp;" vers "&amp;INDEX(10_Lieux!$L:$L,V2387)</f>
        <v>Chauffeur privé de Saint-Tropez vers la gare Marseille Saint-Charles</v>
      </c>
      <c r="Q2387" s="14" t="str">
        <f aca="false">"Chauffeur privé "&amp;INDEX(10_Lieux!$K:$K,U2387)&amp;" vers "&amp;INDEX(10_Lieux!$L:$L,V2387)&amp;" : env. "&amp;I2387&amp;" km, "&amp;J2387&amp;" de route. Devis personnalisé, standard 24h/24 et 7j/7."</f>
        <v>Chauffeur privé de Saint-Tropez vers la gare Marseille Saint-Charles : env. 128 km, 1 h 15 de route. Devis personnalisé, standard 24h/24 et 7j/7.</v>
      </c>
      <c r="R2387" s="14" t="n">
        <f aca="false">LEN(Q2387)</f>
        <v>145</v>
      </c>
      <c r="S2387" s="14" t="str">
        <f aca="false">INDEX(10_Lieux!$C:$C,U2387)</f>
        <v>France</v>
      </c>
      <c r="T2387" s="14" t="str">
        <f aca="false">INDEX(10_Lieux!$C:$C,V2387)</f>
        <v>France</v>
      </c>
      <c r="U2387" s="14" t="n">
        <f aca="false">MATCH(A2387,10_Lieux!$A:$A,0)</f>
        <v>83</v>
      </c>
      <c r="V2387" s="14" t="n">
        <f aca="false">MATCH(B2387,10_Lieux!$A:$A,0)</f>
        <v>245</v>
      </c>
      <c r="W2387" s="14" t="n">
        <f aca="false">ROUND(6371*2*ASIN(SQRT(SIN(RADIANS(INDEX(10_Lieux!$F:$F,V2387)-INDEX(10_Lieux!$F:$F,U2387))/2)^2+COS(RADIANS(INDEX(10_Lieux!$F:$F,U2387)))*COS(RADIANS(INDEX(10_Lieux!$F:$F,V2387)))*SIN(RADIANS(INDEX(10_Lieux!$G:$G,V2387)-INDEX(10_Lieux!$G:$G,U2387))/2)^2)),1)</f>
        <v>102.1</v>
      </c>
      <c r="X2387" s="14" t="n">
        <f aca="false">ROUND(I2387/IF(I2387&lt;p_seuil_vitesse,p_vit_lente,p_vit_rapide)*60/15,0)*15</f>
        <v>75</v>
      </c>
      <c r="Y2387" s="14" t="n">
        <f aca="false">MAX(IF(INDEX(10_Lieux!$B:$B,U2387)&lt;&gt;"Ville",INDEX(10_Lieux!$I:$I,U2387),0),IF(INDEX(10_Lieux!$B:$B,V2387)&lt;&gt;"Ville",INDEX(10_Lieux!$I:$I,V2387),0))</f>
        <v>500</v>
      </c>
      <c r="Z2387" s="14" t="str">
        <f aca="false">A2387&amp;"|"&amp;B2387</f>
        <v>Saint-Tropez|Gare Marseille Saint-Charles</v>
      </c>
      <c r="AA2387" s="14" t="str">
        <f aca="false">IF(I2387&lt;p_local,"Local",IF(I2387&lt;p_vv_min,"Courte distance",IF(I2387&lt;p_tres_long,"Longue distance","Très longue distance")))</f>
        <v>Longue distance</v>
      </c>
    </row>
    <row r="2388" customFormat="false" ht="15" hidden="false" customHeight="true" outlineLevel="0" collapsed="false">
      <c r="A2388" s="14" t="s">
        <v>2584</v>
      </c>
      <c r="B2388" s="14" t="s">
        <v>2504</v>
      </c>
      <c r="C2388" s="14" t="s">
        <v>37</v>
      </c>
      <c r="D2388" s="14" t="s">
        <v>653</v>
      </c>
      <c r="E2388" s="14" t="s">
        <v>2587</v>
      </c>
      <c r="F2388" s="15" t="s">
        <v>41</v>
      </c>
      <c r="G2388" s="14" t="str">
        <f aca="false">IF(I2388&lt;p_local,"Local → page infra",IF(H2388&gt;=p_ph1,"Phase 1",IF(H2388&gt;=p_ph2,"Phase 2","Phase 3")))</f>
        <v>Phase 1</v>
      </c>
      <c r="H2388" s="14" t="n">
        <f aca="false">IF(I2388&lt;p_local,0,IF(C2388="Aéroport → Aéroport",p_pts_plein,IF(Y2388&gt;0,IF(I2388&lt;=Y2388,p_pts_plein,IF(I2388&lt;=p_mult2*Y2388,p_pts_moyen,p_pts_r3)),IF(I2388&gt;=p_vv_min,p_pts_plein,IF(I2388&gt;=p_vv_moy,p_pts_moyen,p_pts_court))))+IF(INDEX(10_Lieux!$D:$D,U2388)=1,p_prio1,p_prio2)+IF(INDEX(10_Lieux!$D:$D,V2388)=1,p_prio1,p_prio2)+IF(K2388="Oui",p_tf,0)+p_hub*((INDEX(10_Lieux!$H:$H,U2388)="Hub")+(INDEX(10_Lieux!$H:$H,V2388)="Hub"))+IF(OR(INDEX(10_Lieux!$H:$H,U2388)="Premium",INDEX(10_Lieux!$H:$H,V2388)="Premium"),p_prem,0))</f>
        <v>80</v>
      </c>
      <c r="I2388" s="14" t="n">
        <f aca="false">ROUND(W2388*p_facteur,0)</f>
        <v>169</v>
      </c>
      <c r="J2388" s="14" t="str">
        <f aca="false">IF(X2388&lt;60,X2388&amp;" min",INT(X2388/60)&amp;" h"&amp;IF(MOD(X2388,60)=0,""," "&amp;TEXT(MOD(X2388,60),"00")))</f>
        <v>1 h 45</v>
      </c>
      <c r="K2388" s="14" t="str">
        <f aca="false">IF(S2388&lt;&gt;T2388,"Oui","Non")</f>
        <v>Non</v>
      </c>
      <c r="L2388" s="14" t="str">
        <f aca="false">IF(AND(INDEX(10_Lieux!$B:$B,U2388)="Ville",INDEX(10_Lieux!$B:$B,V2388)="Ville"),"/chauffeur-prive/"&amp;INDEX(10_Lieux!$E:$E,U2388)&amp;"-"&amp;INDEX(10_Lieux!$E:$E,V2388)&amp;"/","/chauffeur-prive/"&amp;INDEX(10_Lieux!$E:$E,U2388)&amp;"/"&amp;INDEX(10_Lieux!$E:$E,V2388)&amp;"/")</f>
        <v>/chauffeur-prive/gare-marseille-saint-charles/cannes/</v>
      </c>
      <c r="M2388" s="14" t="str">
        <f aca="false">IFERROR(INDEX($L:$L,MATCH(B2388&amp;"|"&amp;A2388,$Z:$Z,0)),"—")</f>
        <v>/chauffeur-prive/cannes/gare-marseille-saint-charles/</v>
      </c>
      <c r="N2388" s="14" t="str">
        <f aca="false">IF(LEN("Chauffeur privé "&amp;INDEX(10_Lieux!$J:$J,U2388)&amp;" → "&amp;INDEX(10_Lieux!$J:$J,V2388)&amp;" | 24h/24")&gt;60,"Chauffeur privé "&amp;INDEX(10_Lieux!$J:$J,U2388)&amp;" → "&amp;INDEX(10_Lieux!$J:$J,V2388),"Chauffeur privé "&amp;INDEX(10_Lieux!$J:$J,U2388)&amp;" → "&amp;INDEX(10_Lieux!$J:$J,V2388)&amp;" | 24h/24")</f>
        <v>Chauffeur privé Gare Marseille Saint-Charles → Cannes</v>
      </c>
      <c r="O2388" s="14" t="n">
        <f aca="false">LEN(N2388)</f>
        <v>53</v>
      </c>
      <c r="P2388" s="14" t="str">
        <f aca="false">"Chauffeur privé "&amp;INDEX(10_Lieux!$K:$K,U2388)&amp;" vers "&amp;INDEX(10_Lieux!$L:$L,V2388)</f>
        <v>Chauffeur privé de la gare Marseille Saint-Charles vers Cannes</v>
      </c>
      <c r="Q2388" s="14" t="str">
        <f aca="false">"Chauffeur privé "&amp;INDEX(10_Lieux!$K:$K,U2388)&amp;" vers "&amp;INDEX(10_Lieux!$L:$L,V2388)&amp;" : env. "&amp;I2388&amp;" km, "&amp;J2388&amp;" de route. Devis personnalisé, standard 24h/24 et 7j/7."</f>
        <v>Chauffeur privé de la gare Marseille Saint-Charles vers Cannes : env. 169 km, 1 h 45 de route. Devis personnalisé, standard 24h/24 et 7j/7.</v>
      </c>
      <c r="R2388" s="14" t="n">
        <f aca="false">LEN(Q2388)</f>
        <v>139</v>
      </c>
      <c r="S2388" s="14" t="str">
        <f aca="false">INDEX(10_Lieux!$C:$C,U2388)</f>
        <v>France</v>
      </c>
      <c r="T2388" s="14" t="str">
        <f aca="false">INDEX(10_Lieux!$C:$C,V2388)</f>
        <v>France</v>
      </c>
      <c r="U2388" s="14" t="n">
        <f aca="false">MATCH(A2388,10_Lieux!$A:$A,0)</f>
        <v>245</v>
      </c>
      <c r="V2388" s="14" t="n">
        <f aca="false">MATCH(B2388,10_Lieux!$A:$A,0)</f>
        <v>81</v>
      </c>
      <c r="W2388" s="14" t="n">
        <f aca="false">ROUND(6371*2*ASIN(SQRT(SIN(RADIANS(INDEX(10_Lieux!$F:$F,V2388)-INDEX(10_Lieux!$F:$F,U2388))/2)^2+COS(RADIANS(INDEX(10_Lieux!$F:$F,U2388)))*COS(RADIANS(INDEX(10_Lieux!$F:$F,V2388)))*SIN(RADIANS(INDEX(10_Lieux!$G:$G,V2388)-INDEX(10_Lieux!$G:$G,U2388))/2)^2)),1)</f>
        <v>135.1</v>
      </c>
      <c r="X2388" s="14" t="n">
        <f aca="false">ROUND(I2388/IF(I2388&lt;p_seuil_vitesse,p_vit_lente,p_vit_rapide)*60/15,0)*15</f>
        <v>105</v>
      </c>
      <c r="Y2388" s="14" t="n">
        <f aca="false">MAX(IF(INDEX(10_Lieux!$B:$B,U2388)&lt;&gt;"Ville",INDEX(10_Lieux!$I:$I,U2388),0),IF(INDEX(10_Lieux!$B:$B,V2388)&lt;&gt;"Ville",INDEX(10_Lieux!$I:$I,V2388),0))</f>
        <v>500</v>
      </c>
      <c r="Z2388" s="14" t="str">
        <f aca="false">A2388&amp;"|"&amp;B2388</f>
        <v>Gare Marseille Saint-Charles|Cannes</v>
      </c>
      <c r="AA2388" s="14" t="str">
        <f aca="false">IF(I2388&lt;p_local,"Local",IF(I2388&lt;p_vv_min,"Courte distance",IF(I2388&lt;p_tres_long,"Longue distance","Très longue distance")))</f>
        <v>Longue distance</v>
      </c>
    </row>
    <row r="2389" customFormat="false" ht="15" hidden="false" customHeight="true" outlineLevel="0" collapsed="false">
      <c r="A2389" s="14" t="s">
        <v>2504</v>
      </c>
      <c r="B2389" s="14" t="s">
        <v>2584</v>
      </c>
      <c r="C2389" s="14" t="s">
        <v>38</v>
      </c>
      <c r="D2389" s="14" t="s">
        <v>653</v>
      </c>
      <c r="E2389" s="14" t="s">
        <v>2588</v>
      </c>
      <c r="F2389" s="15" t="s">
        <v>41</v>
      </c>
      <c r="G2389" s="14" t="str">
        <f aca="false">IF(I2389&lt;p_local,"Local → page infra",IF(H2389&gt;=p_ph1,"Phase 1",IF(H2389&gt;=p_ph2,"Phase 2","Phase 3")))</f>
        <v>Phase 1</v>
      </c>
      <c r="H2389" s="14" t="n">
        <f aca="false">IF(I2389&lt;p_local,0,IF(C2389="Aéroport → Aéroport",p_pts_plein,IF(Y2389&gt;0,IF(I2389&lt;=Y2389,p_pts_plein,IF(I2389&lt;=p_mult2*Y2389,p_pts_moyen,p_pts_r3)),IF(I2389&gt;=p_vv_min,p_pts_plein,IF(I2389&gt;=p_vv_moy,p_pts_moyen,p_pts_court))))+IF(INDEX(10_Lieux!$D:$D,U2389)=1,p_prio1,p_prio2)+IF(INDEX(10_Lieux!$D:$D,V2389)=1,p_prio1,p_prio2)+IF(K2389="Oui",p_tf,0)+p_hub*((INDEX(10_Lieux!$H:$H,U2389)="Hub")+(INDEX(10_Lieux!$H:$H,V2389)="Hub"))+IF(OR(INDEX(10_Lieux!$H:$H,U2389)="Premium",INDEX(10_Lieux!$H:$H,V2389)="Premium"),p_prem,0))</f>
        <v>80</v>
      </c>
      <c r="I2389" s="14" t="n">
        <f aca="false">ROUND(W2389*p_facteur,0)</f>
        <v>169</v>
      </c>
      <c r="J2389" s="14" t="str">
        <f aca="false">IF(X2389&lt;60,X2389&amp;" min",INT(X2389/60)&amp;" h"&amp;IF(MOD(X2389,60)=0,""," "&amp;TEXT(MOD(X2389,60),"00")))</f>
        <v>1 h 45</v>
      </c>
      <c r="K2389" s="14" t="str">
        <f aca="false">IF(S2389&lt;&gt;T2389,"Oui","Non")</f>
        <v>Non</v>
      </c>
      <c r="L2389" s="14" t="str">
        <f aca="false">IF(AND(INDEX(10_Lieux!$B:$B,U2389)="Ville",INDEX(10_Lieux!$B:$B,V2389)="Ville"),"/chauffeur-prive/"&amp;INDEX(10_Lieux!$E:$E,U2389)&amp;"-"&amp;INDEX(10_Lieux!$E:$E,V2389)&amp;"/","/chauffeur-prive/"&amp;INDEX(10_Lieux!$E:$E,U2389)&amp;"/"&amp;INDEX(10_Lieux!$E:$E,V2389)&amp;"/")</f>
        <v>/chauffeur-prive/cannes/gare-marseille-saint-charles/</v>
      </c>
      <c r="M2389" s="14" t="str">
        <f aca="false">IFERROR(INDEX($L:$L,MATCH(B2389&amp;"|"&amp;A2389,$Z:$Z,0)),"—")</f>
        <v>/chauffeur-prive/gare-marseille-saint-charles/cannes/</v>
      </c>
      <c r="N2389" s="14" t="str">
        <f aca="false">IF(LEN("Chauffeur privé "&amp;INDEX(10_Lieux!$J:$J,U2389)&amp;" → "&amp;INDEX(10_Lieux!$J:$J,V2389)&amp;" | 24h/24")&gt;60,"Chauffeur privé "&amp;INDEX(10_Lieux!$J:$J,U2389)&amp;" → "&amp;INDEX(10_Lieux!$J:$J,V2389),"Chauffeur privé "&amp;INDEX(10_Lieux!$J:$J,U2389)&amp;" → "&amp;INDEX(10_Lieux!$J:$J,V2389)&amp;" | 24h/24")</f>
        <v>Chauffeur privé Cannes → Gare Marseille Saint-Charles</v>
      </c>
      <c r="O2389" s="14" t="n">
        <f aca="false">LEN(N2389)</f>
        <v>53</v>
      </c>
      <c r="P2389" s="14" t="str">
        <f aca="false">"Chauffeur privé "&amp;INDEX(10_Lieux!$K:$K,U2389)&amp;" vers "&amp;INDEX(10_Lieux!$L:$L,V2389)</f>
        <v>Chauffeur privé de Cannes vers la gare Marseille Saint-Charles</v>
      </c>
      <c r="Q2389" s="14" t="str">
        <f aca="false">"Chauffeur privé "&amp;INDEX(10_Lieux!$K:$K,U2389)&amp;" vers "&amp;INDEX(10_Lieux!$L:$L,V2389)&amp;" : env. "&amp;I2389&amp;" km, "&amp;J2389&amp;" de route. Devis personnalisé, standard 24h/24 et 7j/7."</f>
        <v>Chauffeur privé de Cannes vers la gare Marseille Saint-Charles : env. 169 km, 1 h 45 de route. Devis personnalisé, standard 24h/24 et 7j/7.</v>
      </c>
      <c r="R2389" s="14" t="n">
        <f aca="false">LEN(Q2389)</f>
        <v>139</v>
      </c>
      <c r="S2389" s="14" t="str">
        <f aca="false">INDEX(10_Lieux!$C:$C,U2389)</f>
        <v>France</v>
      </c>
      <c r="T2389" s="14" t="str">
        <f aca="false">INDEX(10_Lieux!$C:$C,V2389)</f>
        <v>France</v>
      </c>
      <c r="U2389" s="14" t="n">
        <f aca="false">MATCH(A2389,10_Lieux!$A:$A,0)</f>
        <v>81</v>
      </c>
      <c r="V2389" s="14" t="n">
        <f aca="false">MATCH(B2389,10_Lieux!$A:$A,0)</f>
        <v>245</v>
      </c>
      <c r="W2389" s="14" t="n">
        <f aca="false">ROUND(6371*2*ASIN(SQRT(SIN(RADIANS(INDEX(10_Lieux!$F:$F,V2389)-INDEX(10_Lieux!$F:$F,U2389))/2)^2+COS(RADIANS(INDEX(10_Lieux!$F:$F,U2389)))*COS(RADIANS(INDEX(10_Lieux!$F:$F,V2389)))*SIN(RADIANS(INDEX(10_Lieux!$G:$G,V2389)-INDEX(10_Lieux!$G:$G,U2389))/2)^2)),1)</f>
        <v>135.1</v>
      </c>
      <c r="X2389" s="14" t="n">
        <f aca="false">ROUND(I2389/IF(I2389&lt;p_seuil_vitesse,p_vit_lente,p_vit_rapide)*60/15,0)*15</f>
        <v>105</v>
      </c>
      <c r="Y2389" s="14" t="n">
        <f aca="false">MAX(IF(INDEX(10_Lieux!$B:$B,U2389)&lt;&gt;"Ville",INDEX(10_Lieux!$I:$I,U2389),0),IF(INDEX(10_Lieux!$B:$B,V2389)&lt;&gt;"Ville",INDEX(10_Lieux!$I:$I,V2389),0))</f>
        <v>500</v>
      </c>
      <c r="Z2389" s="14" t="str">
        <f aca="false">A2389&amp;"|"&amp;B2389</f>
        <v>Cannes|Gare Marseille Saint-Charles</v>
      </c>
      <c r="AA2389" s="14" t="str">
        <f aca="false">IF(I2389&lt;p_local,"Local",IF(I2389&lt;p_vv_min,"Courte distance",IF(I2389&lt;p_tres_long,"Longue distance","Très longue distance")))</f>
        <v>Longue distance</v>
      </c>
    </row>
    <row r="2390" customFormat="false" ht="15" hidden="false" customHeight="true" outlineLevel="0" collapsed="false">
      <c r="A2390" s="14" t="s">
        <v>2584</v>
      </c>
      <c r="B2390" s="14" t="s">
        <v>2484</v>
      </c>
      <c r="C2390" s="14" t="s">
        <v>37</v>
      </c>
      <c r="D2390" s="14" t="s">
        <v>653</v>
      </c>
      <c r="E2390" s="14" t="s">
        <v>2589</v>
      </c>
      <c r="F2390" s="15" t="s">
        <v>41</v>
      </c>
      <c r="G2390" s="14" t="str">
        <f aca="false">IF(I2390&lt;p_local,"Local → page infra",IF(H2390&gt;=p_ph1,"Phase 1",IF(H2390&gt;=p_ph2,"Phase 2","Phase 3")))</f>
        <v>Phase 1</v>
      </c>
      <c r="H2390" s="14" t="n">
        <f aca="false">IF(I2390&lt;p_local,0,IF(C2390="Aéroport → Aéroport",p_pts_plein,IF(Y2390&gt;0,IF(I2390&lt;=Y2390,p_pts_plein,IF(I2390&lt;=p_mult2*Y2390,p_pts_moyen,p_pts_r3)),IF(I2390&gt;=p_vv_min,p_pts_plein,IF(I2390&gt;=p_vv_moy,p_pts_moyen,p_pts_court))))+IF(INDEX(10_Lieux!$D:$D,U2390)=1,p_prio1,p_prio2)+IF(INDEX(10_Lieux!$D:$D,V2390)=1,p_prio1,p_prio2)+IF(K2390="Oui",p_tf,0)+p_hub*((INDEX(10_Lieux!$H:$H,U2390)="Hub")+(INDEX(10_Lieux!$H:$H,V2390)="Hub"))+IF(OR(INDEX(10_Lieux!$H:$H,U2390)="Premium",INDEX(10_Lieux!$H:$H,V2390)="Premium"),p_prem,0))</f>
        <v>80</v>
      </c>
      <c r="I2390" s="14" t="n">
        <f aca="false">ROUND(W2390*p_facteur,0)</f>
        <v>215</v>
      </c>
      <c r="J2390" s="14" t="str">
        <f aca="false">IF(X2390&lt;60,X2390&amp;" min",INT(X2390/60)&amp;" h"&amp;IF(MOD(X2390,60)=0,""," "&amp;TEXT(MOD(X2390,60),"00")))</f>
        <v>2 h 15</v>
      </c>
      <c r="K2390" s="14" t="str">
        <f aca="false">IF(S2390&lt;&gt;T2390,"Oui","Non")</f>
        <v>Non</v>
      </c>
      <c r="L2390" s="14" t="str">
        <f aca="false">IF(AND(INDEX(10_Lieux!$B:$B,U2390)="Ville",INDEX(10_Lieux!$B:$B,V2390)="Ville"),"/chauffeur-prive/"&amp;INDEX(10_Lieux!$E:$E,U2390)&amp;"-"&amp;INDEX(10_Lieux!$E:$E,V2390)&amp;"/","/chauffeur-prive/"&amp;INDEX(10_Lieux!$E:$E,U2390)&amp;"/"&amp;INDEX(10_Lieux!$E:$E,V2390)&amp;"/")</f>
        <v>/chauffeur-prive/gare-marseille-saint-charles/monaco/</v>
      </c>
      <c r="M2390" s="14" t="str">
        <f aca="false">IFERROR(INDEX($L:$L,MATCH(B2390&amp;"|"&amp;A2390,$Z:$Z,0)),"—")</f>
        <v>/chauffeur-prive/monaco/gare-marseille-saint-charles/</v>
      </c>
      <c r="N2390" s="14" t="str">
        <f aca="false">IF(LEN("Chauffeur privé "&amp;INDEX(10_Lieux!$J:$J,U2390)&amp;" → "&amp;INDEX(10_Lieux!$J:$J,V2390)&amp;" | 24h/24")&gt;60,"Chauffeur privé "&amp;INDEX(10_Lieux!$J:$J,U2390)&amp;" → "&amp;INDEX(10_Lieux!$J:$J,V2390),"Chauffeur privé "&amp;INDEX(10_Lieux!$J:$J,U2390)&amp;" → "&amp;INDEX(10_Lieux!$J:$J,V2390)&amp;" | 24h/24")</f>
        <v>Chauffeur privé Gare Marseille Saint-Charles → Monaco</v>
      </c>
      <c r="O2390" s="14" t="n">
        <f aca="false">LEN(N2390)</f>
        <v>53</v>
      </c>
      <c r="P2390" s="14" t="str">
        <f aca="false">"Chauffeur privé "&amp;INDEX(10_Lieux!$K:$K,U2390)&amp;" vers "&amp;INDEX(10_Lieux!$L:$L,V2390)</f>
        <v>Chauffeur privé de la gare Marseille Saint-Charles vers Monaco</v>
      </c>
      <c r="Q2390" s="14" t="str">
        <f aca="false">"Chauffeur privé "&amp;INDEX(10_Lieux!$K:$K,U2390)&amp;" vers "&amp;INDEX(10_Lieux!$L:$L,V2390)&amp;" : env. "&amp;I2390&amp;" km, "&amp;J2390&amp;" de route. Devis personnalisé, standard 24h/24 et 7j/7."</f>
        <v>Chauffeur privé de la gare Marseille Saint-Charles vers Monaco : env. 215 km, 2 h 15 de route. Devis personnalisé, standard 24h/24 et 7j/7.</v>
      </c>
      <c r="R2390" s="14" t="n">
        <f aca="false">LEN(Q2390)</f>
        <v>139</v>
      </c>
      <c r="S2390" s="14" t="str">
        <f aca="false">INDEX(10_Lieux!$C:$C,U2390)</f>
        <v>France</v>
      </c>
      <c r="T2390" s="14" t="str">
        <f aca="false">INDEX(10_Lieux!$C:$C,V2390)</f>
        <v>France</v>
      </c>
      <c r="U2390" s="14" t="n">
        <f aca="false">MATCH(A2390,10_Lieux!$A:$A,0)</f>
        <v>245</v>
      </c>
      <c r="V2390" s="14" t="n">
        <f aca="false">MATCH(B2390,10_Lieux!$A:$A,0)</f>
        <v>84</v>
      </c>
      <c r="W2390" s="14" t="n">
        <f aca="false">ROUND(6371*2*ASIN(SQRT(SIN(RADIANS(INDEX(10_Lieux!$F:$F,V2390)-INDEX(10_Lieux!$F:$F,U2390))/2)^2+COS(RADIANS(INDEX(10_Lieux!$F:$F,U2390)))*COS(RADIANS(INDEX(10_Lieux!$F:$F,V2390)))*SIN(RADIANS(INDEX(10_Lieux!$G:$G,V2390)-INDEX(10_Lieux!$G:$G,U2390))/2)^2)),1)</f>
        <v>171.8</v>
      </c>
      <c r="X2390" s="14" t="n">
        <f aca="false">ROUND(I2390/IF(I2390&lt;p_seuil_vitesse,p_vit_lente,p_vit_rapide)*60/15,0)*15</f>
        <v>135</v>
      </c>
      <c r="Y2390" s="14" t="n">
        <f aca="false">MAX(IF(INDEX(10_Lieux!$B:$B,U2390)&lt;&gt;"Ville",INDEX(10_Lieux!$I:$I,U2390),0),IF(INDEX(10_Lieux!$B:$B,V2390)&lt;&gt;"Ville",INDEX(10_Lieux!$I:$I,V2390),0))</f>
        <v>500</v>
      </c>
      <c r="Z2390" s="14" t="str">
        <f aca="false">A2390&amp;"|"&amp;B2390</f>
        <v>Gare Marseille Saint-Charles|Monaco</v>
      </c>
      <c r="AA2390" s="14" t="str">
        <f aca="false">IF(I2390&lt;p_local,"Local",IF(I2390&lt;p_vv_min,"Courte distance",IF(I2390&lt;p_tres_long,"Longue distance","Très longue distance")))</f>
        <v>Longue distance</v>
      </c>
    </row>
    <row r="2391" customFormat="false" ht="15" hidden="false" customHeight="true" outlineLevel="0" collapsed="false">
      <c r="A2391" s="14" t="s">
        <v>2484</v>
      </c>
      <c r="B2391" s="14" t="s">
        <v>2584</v>
      </c>
      <c r="C2391" s="14" t="s">
        <v>38</v>
      </c>
      <c r="D2391" s="14" t="s">
        <v>653</v>
      </c>
      <c r="E2391" s="14" t="s">
        <v>2590</v>
      </c>
      <c r="F2391" s="15" t="s">
        <v>41</v>
      </c>
      <c r="G2391" s="14" t="str">
        <f aca="false">IF(I2391&lt;p_local,"Local → page infra",IF(H2391&gt;=p_ph1,"Phase 1",IF(H2391&gt;=p_ph2,"Phase 2","Phase 3")))</f>
        <v>Phase 1</v>
      </c>
      <c r="H2391" s="14" t="n">
        <f aca="false">IF(I2391&lt;p_local,0,IF(C2391="Aéroport → Aéroport",p_pts_plein,IF(Y2391&gt;0,IF(I2391&lt;=Y2391,p_pts_plein,IF(I2391&lt;=p_mult2*Y2391,p_pts_moyen,p_pts_r3)),IF(I2391&gt;=p_vv_min,p_pts_plein,IF(I2391&gt;=p_vv_moy,p_pts_moyen,p_pts_court))))+IF(INDEX(10_Lieux!$D:$D,U2391)=1,p_prio1,p_prio2)+IF(INDEX(10_Lieux!$D:$D,V2391)=1,p_prio1,p_prio2)+IF(K2391="Oui",p_tf,0)+p_hub*((INDEX(10_Lieux!$H:$H,U2391)="Hub")+(INDEX(10_Lieux!$H:$H,V2391)="Hub"))+IF(OR(INDEX(10_Lieux!$H:$H,U2391)="Premium",INDEX(10_Lieux!$H:$H,V2391)="Premium"),p_prem,0))</f>
        <v>80</v>
      </c>
      <c r="I2391" s="14" t="n">
        <f aca="false">ROUND(W2391*p_facteur,0)</f>
        <v>215</v>
      </c>
      <c r="J2391" s="14" t="str">
        <f aca="false">IF(X2391&lt;60,X2391&amp;" min",INT(X2391/60)&amp;" h"&amp;IF(MOD(X2391,60)=0,""," "&amp;TEXT(MOD(X2391,60),"00")))</f>
        <v>2 h 15</v>
      </c>
      <c r="K2391" s="14" t="str">
        <f aca="false">IF(S2391&lt;&gt;T2391,"Oui","Non")</f>
        <v>Non</v>
      </c>
      <c r="L2391" s="14" t="str">
        <f aca="false">IF(AND(INDEX(10_Lieux!$B:$B,U2391)="Ville",INDEX(10_Lieux!$B:$B,V2391)="Ville"),"/chauffeur-prive/"&amp;INDEX(10_Lieux!$E:$E,U2391)&amp;"-"&amp;INDEX(10_Lieux!$E:$E,V2391)&amp;"/","/chauffeur-prive/"&amp;INDEX(10_Lieux!$E:$E,U2391)&amp;"/"&amp;INDEX(10_Lieux!$E:$E,V2391)&amp;"/")</f>
        <v>/chauffeur-prive/monaco/gare-marseille-saint-charles/</v>
      </c>
      <c r="M2391" s="14" t="str">
        <f aca="false">IFERROR(INDEX($L:$L,MATCH(B2391&amp;"|"&amp;A2391,$Z:$Z,0)),"—")</f>
        <v>/chauffeur-prive/gare-marseille-saint-charles/monaco/</v>
      </c>
      <c r="N2391" s="14" t="str">
        <f aca="false">IF(LEN("Chauffeur privé "&amp;INDEX(10_Lieux!$J:$J,U2391)&amp;" → "&amp;INDEX(10_Lieux!$J:$J,V2391)&amp;" | 24h/24")&gt;60,"Chauffeur privé "&amp;INDEX(10_Lieux!$J:$J,U2391)&amp;" → "&amp;INDEX(10_Lieux!$J:$J,V2391),"Chauffeur privé "&amp;INDEX(10_Lieux!$J:$J,U2391)&amp;" → "&amp;INDEX(10_Lieux!$J:$J,V2391)&amp;" | 24h/24")</f>
        <v>Chauffeur privé Monaco → Gare Marseille Saint-Charles</v>
      </c>
      <c r="O2391" s="14" t="n">
        <f aca="false">LEN(N2391)</f>
        <v>53</v>
      </c>
      <c r="P2391" s="14" t="str">
        <f aca="false">"Chauffeur privé "&amp;INDEX(10_Lieux!$K:$K,U2391)&amp;" vers "&amp;INDEX(10_Lieux!$L:$L,V2391)</f>
        <v>Chauffeur privé de Monaco vers la gare Marseille Saint-Charles</v>
      </c>
      <c r="Q2391" s="14" t="str">
        <f aca="false">"Chauffeur privé "&amp;INDEX(10_Lieux!$K:$K,U2391)&amp;" vers "&amp;INDEX(10_Lieux!$L:$L,V2391)&amp;" : env. "&amp;I2391&amp;" km, "&amp;J2391&amp;" de route. Devis personnalisé, standard 24h/24 et 7j/7."</f>
        <v>Chauffeur privé de Monaco vers la gare Marseille Saint-Charles : env. 215 km, 2 h 15 de route. Devis personnalisé, standard 24h/24 et 7j/7.</v>
      </c>
      <c r="R2391" s="14" t="n">
        <f aca="false">LEN(Q2391)</f>
        <v>139</v>
      </c>
      <c r="S2391" s="14" t="str">
        <f aca="false">INDEX(10_Lieux!$C:$C,U2391)</f>
        <v>France</v>
      </c>
      <c r="T2391" s="14" t="str">
        <f aca="false">INDEX(10_Lieux!$C:$C,V2391)</f>
        <v>France</v>
      </c>
      <c r="U2391" s="14" t="n">
        <f aca="false">MATCH(A2391,10_Lieux!$A:$A,0)</f>
        <v>84</v>
      </c>
      <c r="V2391" s="14" t="n">
        <f aca="false">MATCH(B2391,10_Lieux!$A:$A,0)</f>
        <v>245</v>
      </c>
      <c r="W2391" s="14" t="n">
        <f aca="false">ROUND(6371*2*ASIN(SQRT(SIN(RADIANS(INDEX(10_Lieux!$F:$F,V2391)-INDEX(10_Lieux!$F:$F,U2391))/2)^2+COS(RADIANS(INDEX(10_Lieux!$F:$F,U2391)))*COS(RADIANS(INDEX(10_Lieux!$F:$F,V2391)))*SIN(RADIANS(INDEX(10_Lieux!$G:$G,V2391)-INDEX(10_Lieux!$G:$G,U2391))/2)^2)),1)</f>
        <v>171.8</v>
      </c>
      <c r="X2391" s="14" t="n">
        <f aca="false">ROUND(I2391/IF(I2391&lt;p_seuil_vitesse,p_vit_lente,p_vit_rapide)*60/15,0)*15</f>
        <v>135</v>
      </c>
      <c r="Y2391" s="14" t="n">
        <f aca="false">MAX(IF(INDEX(10_Lieux!$B:$B,U2391)&lt;&gt;"Ville",INDEX(10_Lieux!$I:$I,U2391),0),IF(INDEX(10_Lieux!$B:$B,V2391)&lt;&gt;"Ville",INDEX(10_Lieux!$I:$I,V2391),0))</f>
        <v>500</v>
      </c>
      <c r="Z2391" s="14" t="str">
        <f aca="false">A2391&amp;"|"&amp;B2391</f>
        <v>Monaco|Gare Marseille Saint-Charles</v>
      </c>
      <c r="AA2391" s="14" t="str">
        <f aca="false">IF(I2391&lt;p_local,"Local",IF(I2391&lt;p_vv_min,"Courte distance",IF(I2391&lt;p_tres_long,"Longue distance","Très longue distance")))</f>
        <v>Longue distance</v>
      </c>
    </row>
    <row r="2392" customFormat="false" ht="15" hidden="false" customHeight="true" outlineLevel="0" collapsed="false">
      <c r="A2392" s="14" t="s">
        <v>2584</v>
      </c>
      <c r="B2392" s="14" t="s">
        <v>126</v>
      </c>
      <c r="C2392" s="14" t="s">
        <v>37</v>
      </c>
      <c r="D2392" s="14" t="s">
        <v>653</v>
      </c>
      <c r="E2392" s="14" t="s">
        <v>2591</v>
      </c>
      <c r="F2392" s="15" t="s">
        <v>41</v>
      </c>
      <c r="G2392" s="14" t="str">
        <f aca="false">IF(I2392&lt;p_local,"Local → page infra",IF(H2392&gt;=p_ph1,"Phase 1",IF(H2392&gt;=p_ph2,"Phase 2","Phase 3")))</f>
        <v>Phase 1</v>
      </c>
      <c r="H2392" s="14" t="n">
        <f aca="false">IF(I2392&lt;p_local,0,IF(C2392="Aéroport → Aéroport",p_pts_plein,IF(Y2392&gt;0,IF(I2392&lt;=Y2392,p_pts_plein,IF(I2392&lt;=p_mult2*Y2392,p_pts_moyen,p_pts_r3)),IF(I2392&gt;=p_vv_min,p_pts_plein,IF(I2392&gt;=p_vv_moy,p_pts_moyen,p_pts_court))))+IF(INDEX(10_Lieux!$D:$D,U2392)=1,p_prio1,p_prio2)+IF(INDEX(10_Lieux!$D:$D,V2392)=1,p_prio1,p_prio2)+IF(K2392="Oui",p_tf,0)+p_hub*((INDEX(10_Lieux!$H:$H,U2392)="Hub")+(INDEX(10_Lieux!$H:$H,V2392)="Hub"))+IF(OR(INDEX(10_Lieux!$H:$H,U2392)="Premium",INDEX(10_Lieux!$H:$H,V2392)="Premium"),p_prem,0))</f>
        <v>80</v>
      </c>
      <c r="I2392" s="14" t="n">
        <f aca="false">ROUND(W2392*p_facteur,0)</f>
        <v>198</v>
      </c>
      <c r="J2392" s="14" t="str">
        <f aca="false">IF(X2392&lt;60,X2392&amp;" min",INT(X2392/60)&amp;" h"&amp;IF(MOD(X2392,60)=0,""," "&amp;TEXT(MOD(X2392,60),"00")))</f>
        <v>2 h</v>
      </c>
      <c r="K2392" s="14" t="str">
        <f aca="false">IF(S2392&lt;&gt;T2392,"Oui","Non")</f>
        <v>Non</v>
      </c>
      <c r="L2392" s="14" t="str">
        <f aca="false">IF(AND(INDEX(10_Lieux!$B:$B,U2392)="Ville",INDEX(10_Lieux!$B:$B,V2392)="Ville"),"/chauffeur-prive/"&amp;INDEX(10_Lieux!$E:$E,U2392)&amp;"-"&amp;INDEX(10_Lieux!$E:$E,V2392)&amp;"/","/chauffeur-prive/"&amp;INDEX(10_Lieux!$E:$E,U2392)&amp;"/"&amp;INDEX(10_Lieux!$E:$E,V2392)&amp;"/")</f>
        <v>/chauffeur-prive/gare-marseille-saint-charles/nice/</v>
      </c>
      <c r="M2392" s="14" t="str">
        <f aca="false">IFERROR(INDEX($L:$L,MATCH(B2392&amp;"|"&amp;A2392,$Z:$Z,0)),"—")</f>
        <v>/chauffeur-prive/nice/gare-marseille-saint-charles/</v>
      </c>
      <c r="N2392" s="14" t="str">
        <f aca="false">IF(LEN("Chauffeur privé "&amp;INDEX(10_Lieux!$J:$J,U2392)&amp;" → "&amp;INDEX(10_Lieux!$J:$J,V2392)&amp;" | 24h/24")&gt;60,"Chauffeur privé "&amp;INDEX(10_Lieux!$J:$J,U2392)&amp;" → "&amp;INDEX(10_Lieux!$J:$J,V2392),"Chauffeur privé "&amp;INDEX(10_Lieux!$J:$J,U2392)&amp;" → "&amp;INDEX(10_Lieux!$J:$J,V2392)&amp;" | 24h/24")</f>
        <v>Chauffeur privé Gare Marseille Saint-Charles → Nice | 24h/24</v>
      </c>
      <c r="O2392" s="14" t="n">
        <f aca="false">LEN(N2392)</f>
        <v>60</v>
      </c>
      <c r="P2392" s="14" t="str">
        <f aca="false">"Chauffeur privé "&amp;INDEX(10_Lieux!$K:$K,U2392)&amp;" vers "&amp;INDEX(10_Lieux!$L:$L,V2392)</f>
        <v>Chauffeur privé de la gare Marseille Saint-Charles vers Nice</v>
      </c>
      <c r="Q2392" s="14" t="str">
        <f aca="false">"Chauffeur privé "&amp;INDEX(10_Lieux!$K:$K,U2392)&amp;" vers "&amp;INDEX(10_Lieux!$L:$L,V2392)&amp;" : env. "&amp;I2392&amp;" km, "&amp;J2392&amp;" de route. Devis personnalisé, standard 24h/24 et 7j/7."</f>
        <v>Chauffeur privé de la gare Marseille Saint-Charles vers Nice : env. 198 km, 2 h de route. Devis personnalisé, standard 24h/24 et 7j/7.</v>
      </c>
      <c r="R2392" s="14" t="n">
        <f aca="false">LEN(Q2392)</f>
        <v>134</v>
      </c>
      <c r="S2392" s="14" t="str">
        <f aca="false">INDEX(10_Lieux!$C:$C,U2392)</f>
        <v>France</v>
      </c>
      <c r="T2392" s="14" t="str">
        <f aca="false">INDEX(10_Lieux!$C:$C,V2392)</f>
        <v>France</v>
      </c>
      <c r="U2392" s="14" t="n">
        <f aca="false">MATCH(A2392,10_Lieux!$A:$A,0)</f>
        <v>245</v>
      </c>
      <c r="V2392" s="14" t="n">
        <f aca="false">MATCH(B2392,10_Lieux!$A:$A,0)</f>
        <v>80</v>
      </c>
      <c r="W2392" s="14" t="n">
        <f aca="false">ROUND(6371*2*ASIN(SQRT(SIN(RADIANS(INDEX(10_Lieux!$F:$F,V2392)-INDEX(10_Lieux!$F:$F,U2392))/2)^2+COS(RADIANS(INDEX(10_Lieux!$F:$F,U2392)))*COS(RADIANS(INDEX(10_Lieux!$F:$F,V2392)))*SIN(RADIANS(INDEX(10_Lieux!$G:$G,V2392)-INDEX(10_Lieux!$G:$G,U2392))/2)^2)),1)</f>
        <v>158.4</v>
      </c>
      <c r="X2392" s="14" t="n">
        <f aca="false">ROUND(I2392/IF(I2392&lt;p_seuil_vitesse,p_vit_lente,p_vit_rapide)*60/15,0)*15</f>
        <v>120</v>
      </c>
      <c r="Y2392" s="14" t="n">
        <f aca="false">MAX(IF(INDEX(10_Lieux!$B:$B,U2392)&lt;&gt;"Ville",INDEX(10_Lieux!$I:$I,U2392),0),IF(INDEX(10_Lieux!$B:$B,V2392)&lt;&gt;"Ville",INDEX(10_Lieux!$I:$I,V2392),0))</f>
        <v>500</v>
      </c>
      <c r="Z2392" s="14" t="str">
        <f aca="false">A2392&amp;"|"&amp;B2392</f>
        <v>Gare Marseille Saint-Charles|Nice</v>
      </c>
      <c r="AA2392" s="14" t="str">
        <f aca="false">IF(I2392&lt;p_local,"Local",IF(I2392&lt;p_vv_min,"Courte distance",IF(I2392&lt;p_tres_long,"Longue distance","Très longue distance")))</f>
        <v>Longue distance</v>
      </c>
    </row>
    <row r="2393" customFormat="false" ht="15" hidden="false" customHeight="true" outlineLevel="0" collapsed="false">
      <c r="A2393" s="14" t="s">
        <v>126</v>
      </c>
      <c r="B2393" s="14" t="s">
        <v>2584</v>
      </c>
      <c r="C2393" s="14" t="s">
        <v>38</v>
      </c>
      <c r="D2393" s="14" t="s">
        <v>653</v>
      </c>
      <c r="E2393" s="14" t="s">
        <v>2592</v>
      </c>
      <c r="F2393" s="15" t="s">
        <v>41</v>
      </c>
      <c r="G2393" s="14" t="str">
        <f aca="false">IF(I2393&lt;p_local,"Local → page infra",IF(H2393&gt;=p_ph1,"Phase 1",IF(H2393&gt;=p_ph2,"Phase 2","Phase 3")))</f>
        <v>Phase 1</v>
      </c>
      <c r="H2393" s="14" t="n">
        <f aca="false">IF(I2393&lt;p_local,0,IF(C2393="Aéroport → Aéroport",p_pts_plein,IF(Y2393&gt;0,IF(I2393&lt;=Y2393,p_pts_plein,IF(I2393&lt;=p_mult2*Y2393,p_pts_moyen,p_pts_r3)),IF(I2393&gt;=p_vv_min,p_pts_plein,IF(I2393&gt;=p_vv_moy,p_pts_moyen,p_pts_court))))+IF(INDEX(10_Lieux!$D:$D,U2393)=1,p_prio1,p_prio2)+IF(INDEX(10_Lieux!$D:$D,V2393)=1,p_prio1,p_prio2)+IF(K2393="Oui",p_tf,0)+p_hub*((INDEX(10_Lieux!$H:$H,U2393)="Hub")+(INDEX(10_Lieux!$H:$H,V2393)="Hub"))+IF(OR(INDEX(10_Lieux!$H:$H,U2393)="Premium",INDEX(10_Lieux!$H:$H,V2393)="Premium"),p_prem,0))</f>
        <v>80</v>
      </c>
      <c r="I2393" s="14" t="n">
        <f aca="false">ROUND(W2393*p_facteur,0)</f>
        <v>198</v>
      </c>
      <c r="J2393" s="14" t="str">
        <f aca="false">IF(X2393&lt;60,X2393&amp;" min",INT(X2393/60)&amp;" h"&amp;IF(MOD(X2393,60)=0,""," "&amp;TEXT(MOD(X2393,60),"00")))</f>
        <v>2 h</v>
      </c>
      <c r="K2393" s="14" t="str">
        <f aca="false">IF(S2393&lt;&gt;T2393,"Oui","Non")</f>
        <v>Non</v>
      </c>
      <c r="L2393" s="14" t="str">
        <f aca="false">IF(AND(INDEX(10_Lieux!$B:$B,U2393)="Ville",INDEX(10_Lieux!$B:$B,V2393)="Ville"),"/chauffeur-prive/"&amp;INDEX(10_Lieux!$E:$E,U2393)&amp;"-"&amp;INDEX(10_Lieux!$E:$E,V2393)&amp;"/","/chauffeur-prive/"&amp;INDEX(10_Lieux!$E:$E,U2393)&amp;"/"&amp;INDEX(10_Lieux!$E:$E,V2393)&amp;"/")</f>
        <v>/chauffeur-prive/nice/gare-marseille-saint-charles/</v>
      </c>
      <c r="M2393" s="14" t="str">
        <f aca="false">IFERROR(INDEX($L:$L,MATCH(B2393&amp;"|"&amp;A2393,$Z:$Z,0)),"—")</f>
        <v>/chauffeur-prive/gare-marseille-saint-charles/nice/</v>
      </c>
      <c r="N2393" s="14" t="str">
        <f aca="false">IF(LEN("Chauffeur privé "&amp;INDEX(10_Lieux!$J:$J,U2393)&amp;" → "&amp;INDEX(10_Lieux!$J:$J,V2393)&amp;" | 24h/24")&gt;60,"Chauffeur privé "&amp;INDEX(10_Lieux!$J:$J,U2393)&amp;" → "&amp;INDEX(10_Lieux!$J:$J,V2393),"Chauffeur privé "&amp;INDEX(10_Lieux!$J:$J,U2393)&amp;" → "&amp;INDEX(10_Lieux!$J:$J,V2393)&amp;" | 24h/24")</f>
        <v>Chauffeur privé Nice → Gare Marseille Saint-Charles | 24h/24</v>
      </c>
      <c r="O2393" s="14" t="n">
        <f aca="false">LEN(N2393)</f>
        <v>60</v>
      </c>
      <c r="P2393" s="14" t="str">
        <f aca="false">"Chauffeur privé "&amp;INDEX(10_Lieux!$K:$K,U2393)&amp;" vers "&amp;INDEX(10_Lieux!$L:$L,V2393)</f>
        <v>Chauffeur privé de Nice vers la gare Marseille Saint-Charles</v>
      </c>
      <c r="Q2393" s="14" t="str">
        <f aca="false">"Chauffeur privé "&amp;INDEX(10_Lieux!$K:$K,U2393)&amp;" vers "&amp;INDEX(10_Lieux!$L:$L,V2393)&amp;" : env. "&amp;I2393&amp;" km, "&amp;J2393&amp;" de route. Devis personnalisé, standard 24h/24 et 7j/7."</f>
        <v>Chauffeur privé de Nice vers la gare Marseille Saint-Charles : env. 198 km, 2 h de route. Devis personnalisé, standard 24h/24 et 7j/7.</v>
      </c>
      <c r="R2393" s="14" t="n">
        <f aca="false">LEN(Q2393)</f>
        <v>134</v>
      </c>
      <c r="S2393" s="14" t="str">
        <f aca="false">INDEX(10_Lieux!$C:$C,U2393)</f>
        <v>France</v>
      </c>
      <c r="T2393" s="14" t="str">
        <f aca="false">INDEX(10_Lieux!$C:$C,V2393)</f>
        <v>France</v>
      </c>
      <c r="U2393" s="14" t="n">
        <f aca="false">MATCH(A2393,10_Lieux!$A:$A,0)</f>
        <v>80</v>
      </c>
      <c r="V2393" s="14" t="n">
        <f aca="false">MATCH(B2393,10_Lieux!$A:$A,0)</f>
        <v>245</v>
      </c>
      <c r="W2393" s="14" t="n">
        <f aca="false">ROUND(6371*2*ASIN(SQRT(SIN(RADIANS(INDEX(10_Lieux!$F:$F,V2393)-INDEX(10_Lieux!$F:$F,U2393))/2)^2+COS(RADIANS(INDEX(10_Lieux!$F:$F,U2393)))*COS(RADIANS(INDEX(10_Lieux!$F:$F,V2393)))*SIN(RADIANS(INDEX(10_Lieux!$G:$G,V2393)-INDEX(10_Lieux!$G:$G,U2393))/2)^2)),1)</f>
        <v>158.4</v>
      </c>
      <c r="X2393" s="14" t="n">
        <f aca="false">ROUND(I2393/IF(I2393&lt;p_seuil_vitesse,p_vit_lente,p_vit_rapide)*60/15,0)*15</f>
        <v>120</v>
      </c>
      <c r="Y2393" s="14" t="n">
        <f aca="false">MAX(IF(INDEX(10_Lieux!$B:$B,U2393)&lt;&gt;"Ville",INDEX(10_Lieux!$I:$I,U2393),0),IF(INDEX(10_Lieux!$B:$B,V2393)&lt;&gt;"Ville",INDEX(10_Lieux!$I:$I,V2393),0))</f>
        <v>500</v>
      </c>
      <c r="Z2393" s="14" t="str">
        <f aca="false">A2393&amp;"|"&amp;B2393</f>
        <v>Nice|Gare Marseille Saint-Charles</v>
      </c>
      <c r="AA2393" s="14" t="str">
        <f aca="false">IF(I2393&lt;p_local,"Local",IF(I2393&lt;p_vv_min,"Courte distance",IF(I2393&lt;p_tres_long,"Longue distance","Très longue distance")))</f>
        <v>Longue distance</v>
      </c>
    </row>
    <row r="2394" customFormat="false" ht="15" hidden="false" customHeight="true" outlineLevel="0" collapsed="false">
      <c r="A2394" s="14" t="s">
        <v>2593</v>
      </c>
      <c r="B2394" s="14" t="s">
        <v>2523</v>
      </c>
      <c r="C2394" s="14" t="s">
        <v>37</v>
      </c>
      <c r="D2394" s="14" t="s">
        <v>653</v>
      </c>
      <c r="E2394" s="14" t="s">
        <v>2594</v>
      </c>
      <c r="F2394" s="15" t="s">
        <v>41</v>
      </c>
      <c r="G2394" s="14" t="str">
        <f aca="false">IF(I2394&lt;p_local,"Local → page infra",IF(H2394&gt;=p_ph1,"Phase 1",IF(H2394&gt;=p_ph2,"Phase 2","Phase 3")))</f>
        <v>Phase 1</v>
      </c>
      <c r="H2394" s="14" t="n">
        <f aca="false">IF(I2394&lt;p_local,0,IF(C2394="Aéroport → Aéroport",p_pts_plein,IF(Y2394&gt;0,IF(I2394&lt;=Y2394,p_pts_plein,IF(I2394&lt;=p_mult2*Y2394,p_pts_moyen,p_pts_r3)),IF(I2394&gt;=p_vv_min,p_pts_plein,IF(I2394&gt;=p_vv_moy,p_pts_moyen,p_pts_court))))+IF(INDEX(10_Lieux!$D:$D,U2394)=1,p_prio1,p_prio2)+IF(INDEX(10_Lieux!$D:$D,V2394)=1,p_prio1,p_prio2)+IF(K2394="Oui",p_tf,0)+p_hub*((INDEX(10_Lieux!$H:$H,U2394)="Hub")+(INDEX(10_Lieux!$H:$H,V2394)="Hub"))+IF(OR(INDEX(10_Lieux!$H:$H,U2394)="Premium",INDEX(10_Lieux!$H:$H,V2394)="Premium"),p_prem,0))</f>
        <v>80</v>
      </c>
      <c r="I2394" s="14" t="n">
        <f aca="false">ROUND(W2394*p_facteur,0)</f>
        <v>87</v>
      </c>
      <c r="J2394" s="14" t="str">
        <f aca="false">IF(X2394&lt;60,X2394&amp;" min",INT(X2394/60)&amp;" h"&amp;IF(MOD(X2394,60)=0,""," "&amp;TEXT(MOD(X2394,60),"00")))</f>
        <v>1 h 15</v>
      </c>
      <c r="K2394" s="14" t="str">
        <f aca="false">IF(S2394&lt;&gt;T2394,"Oui","Non")</f>
        <v>Non</v>
      </c>
      <c r="L2394" s="14" t="str">
        <f aca="false">IF(AND(INDEX(10_Lieux!$B:$B,U2394)="Ville",INDEX(10_Lieux!$B:$B,V2394)="Ville"),"/chauffeur-prive/"&amp;INDEX(10_Lieux!$E:$E,U2394)&amp;"-"&amp;INDEX(10_Lieux!$E:$E,V2394)&amp;"/","/chauffeur-prive/"&amp;INDEX(10_Lieux!$E:$E,U2394)&amp;"/"&amp;INDEX(10_Lieux!$E:$E,V2394)&amp;"/")</f>
        <v>/chauffeur-prive/gare-nice-ville/saint-tropez/</v>
      </c>
      <c r="M2394" s="14" t="str">
        <f aca="false">IFERROR(INDEX($L:$L,MATCH(B2394&amp;"|"&amp;A2394,$Z:$Z,0)),"—")</f>
        <v>/chauffeur-prive/saint-tropez/gare-nice-ville/</v>
      </c>
      <c r="N2394" s="14" t="str">
        <f aca="false">IF(LEN("Chauffeur privé "&amp;INDEX(10_Lieux!$J:$J,U2394)&amp;" → "&amp;INDEX(10_Lieux!$J:$J,V2394)&amp;" | 24h/24")&gt;60,"Chauffeur privé "&amp;INDEX(10_Lieux!$J:$J,U2394)&amp;" → "&amp;INDEX(10_Lieux!$J:$J,V2394),"Chauffeur privé "&amp;INDEX(10_Lieux!$J:$J,U2394)&amp;" → "&amp;INDEX(10_Lieux!$J:$J,V2394)&amp;" | 24h/24")</f>
        <v>Chauffeur privé Gare Nice-Ville → Saint-Tropez | 24h/24</v>
      </c>
      <c r="O2394" s="14" t="n">
        <f aca="false">LEN(N2394)</f>
        <v>55</v>
      </c>
      <c r="P2394" s="14" t="str">
        <f aca="false">"Chauffeur privé "&amp;INDEX(10_Lieux!$K:$K,U2394)&amp;" vers "&amp;INDEX(10_Lieux!$L:$L,V2394)</f>
        <v>Chauffeur privé de la gare Nice-Ville vers Saint-Tropez</v>
      </c>
      <c r="Q2394" s="14" t="str">
        <f aca="false">"Chauffeur privé "&amp;INDEX(10_Lieux!$K:$K,U2394)&amp;" vers "&amp;INDEX(10_Lieux!$L:$L,V2394)&amp;" : env. "&amp;I2394&amp;" km, "&amp;J2394&amp;" de route. Devis personnalisé, standard 24h/24 et 7j/7."</f>
        <v>Chauffeur privé de la gare Nice-Ville vers Saint-Tropez : env. 87 km, 1 h 15 de route. Devis personnalisé, standard 24h/24 et 7j/7.</v>
      </c>
      <c r="R2394" s="14" t="n">
        <f aca="false">LEN(Q2394)</f>
        <v>131</v>
      </c>
      <c r="S2394" s="14" t="str">
        <f aca="false">INDEX(10_Lieux!$C:$C,U2394)</f>
        <v>France</v>
      </c>
      <c r="T2394" s="14" t="str">
        <f aca="false">INDEX(10_Lieux!$C:$C,V2394)</f>
        <v>France</v>
      </c>
      <c r="U2394" s="14" t="n">
        <f aca="false">MATCH(A2394,10_Lieux!$A:$A,0)</f>
        <v>246</v>
      </c>
      <c r="V2394" s="14" t="n">
        <f aca="false">MATCH(B2394,10_Lieux!$A:$A,0)</f>
        <v>83</v>
      </c>
      <c r="W2394" s="14" t="n">
        <f aca="false">ROUND(6371*2*ASIN(SQRT(SIN(RADIANS(INDEX(10_Lieux!$F:$F,V2394)-INDEX(10_Lieux!$F:$F,U2394))/2)^2+COS(RADIANS(INDEX(10_Lieux!$F:$F,U2394)))*COS(RADIANS(INDEX(10_Lieux!$F:$F,V2394)))*SIN(RADIANS(INDEX(10_Lieux!$G:$G,V2394)-INDEX(10_Lieux!$G:$G,U2394))/2)^2)),1)</f>
        <v>69.7</v>
      </c>
      <c r="X2394" s="14" t="n">
        <f aca="false">ROUND(I2394/IF(I2394&lt;p_seuil_vitesse,p_vit_lente,p_vit_rapide)*60/15,0)*15</f>
        <v>75</v>
      </c>
      <c r="Y2394" s="14" t="n">
        <f aca="false">MAX(IF(INDEX(10_Lieux!$B:$B,U2394)&lt;&gt;"Ville",INDEX(10_Lieux!$I:$I,U2394),0),IF(INDEX(10_Lieux!$B:$B,V2394)&lt;&gt;"Ville",INDEX(10_Lieux!$I:$I,V2394),0))</f>
        <v>500</v>
      </c>
      <c r="Z2394" s="14" t="str">
        <f aca="false">A2394&amp;"|"&amp;B2394</f>
        <v>Gare Nice-Ville|Saint-Tropez</v>
      </c>
      <c r="AA2394" s="14" t="str">
        <f aca="false">IF(I2394&lt;p_local,"Local",IF(I2394&lt;p_vv_min,"Courte distance",IF(I2394&lt;p_tres_long,"Longue distance","Très longue distance")))</f>
        <v>Courte distance</v>
      </c>
    </row>
    <row r="2395" customFormat="false" ht="15" hidden="false" customHeight="true" outlineLevel="0" collapsed="false">
      <c r="A2395" s="14" t="s">
        <v>2523</v>
      </c>
      <c r="B2395" s="14" t="s">
        <v>2593</v>
      </c>
      <c r="C2395" s="14" t="s">
        <v>38</v>
      </c>
      <c r="D2395" s="14" t="s">
        <v>653</v>
      </c>
      <c r="E2395" s="14" t="s">
        <v>2595</v>
      </c>
      <c r="F2395" s="15" t="s">
        <v>41</v>
      </c>
      <c r="G2395" s="14" t="str">
        <f aca="false">IF(I2395&lt;p_local,"Local → page infra",IF(H2395&gt;=p_ph1,"Phase 1",IF(H2395&gt;=p_ph2,"Phase 2","Phase 3")))</f>
        <v>Phase 1</v>
      </c>
      <c r="H2395" s="14" t="n">
        <f aca="false">IF(I2395&lt;p_local,0,IF(C2395="Aéroport → Aéroport",p_pts_plein,IF(Y2395&gt;0,IF(I2395&lt;=Y2395,p_pts_plein,IF(I2395&lt;=p_mult2*Y2395,p_pts_moyen,p_pts_r3)),IF(I2395&gt;=p_vv_min,p_pts_plein,IF(I2395&gt;=p_vv_moy,p_pts_moyen,p_pts_court))))+IF(INDEX(10_Lieux!$D:$D,U2395)=1,p_prio1,p_prio2)+IF(INDEX(10_Lieux!$D:$D,V2395)=1,p_prio1,p_prio2)+IF(K2395="Oui",p_tf,0)+p_hub*((INDEX(10_Lieux!$H:$H,U2395)="Hub")+(INDEX(10_Lieux!$H:$H,V2395)="Hub"))+IF(OR(INDEX(10_Lieux!$H:$H,U2395)="Premium",INDEX(10_Lieux!$H:$H,V2395)="Premium"),p_prem,0))</f>
        <v>80</v>
      </c>
      <c r="I2395" s="14" t="n">
        <f aca="false">ROUND(W2395*p_facteur,0)</f>
        <v>87</v>
      </c>
      <c r="J2395" s="14" t="str">
        <f aca="false">IF(X2395&lt;60,X2395&amp;" min",INT(X2395/60)&amp;" h"&amp;IF(MOD(X2395,60)=0,""," "&amp;TEXT(MOD(X2395,60),"00")))</f>
        <v>1 h 15</v>
      </c>
      <c r="K2395" s="14" t="str">
        <f aca="false">IF(S2395&lt;&gt;T2395,"Oui","Non")</f>
        <v>Non</v>
      </c>
      <c r="L2395" s="14" t="str">
        <f aca="false">IF(AND(INDEX(10_Lieux!$B:$B,U2395)="Ville",INDEX(10_Lieux!$B:$B,V2395)="Ville"),"/chauffeur-prive/"&amp;INDEX(10_Lieux!$E:$E,U2395)&amp;"-"&amp;INDEX(10_Lieux!$E:$E,V2395)&amp;"/","/chauffeur-prive/"&amp;INDEX(10_Lieux!$E:$E,U2395)&amp;"/"&amp;INDEX(10_Lieux!$E:$E,V2395)&amp;"/")</f>
        <v>/chauffeur-prive/saint-tropez/gare-nice-ville/</v>
      </c>
      <c r="M2395" s="14" t="str">
        <f aca="false">IFERROR(INDEX($L:$L,MATCH(B2395&amp;"|"&amp;A2395,$Z:$Z,0)),"—")</f>
        <v>/chauffeur-prive/gare-nice-ville/saint-tropez/</v>
      </c>
      <c r="N2395" s="14" t="str">
        <f aca="false">IF(LEN("Chauffeur privé "&amp;INDEX(10_Lieux!$J:$J,U2395)&amp;" → "&amp;INDEX(10_Lieux!$J:$J,V2395)&amp;" | 24h/24")&gt;60,"Chauffeur privé "&amp;INDEX(10_Lieux!$J:$J,U2395)&amp;" → "&amp;INDEX(10_Lieux!$J:$J,V2395),"Chauffeur privé "&amp;INDEX(10_Lieux!$J:$J,U2395)&amp;" → "&amp;INDEX(10_Lieux!$J:$J,V2395)&amp;" | 24h/24")</f>
        <v>Chauffeur privé Saint-Tropez → Gare Nice-Ville | 24h/24</v>
      </c>
      <c r="O2395" s="14" t="n">
        <f aca="false">LEN(N2395)</f>
        <v>55</v>
      </c>
      <c r="P2395" s="14" t="str">
        <f aca="false">"Chauffeur privé "&amp;INDEX(10_Lieux!$K:$K,U2395)&amp;" vers "&amp;INDEX(10_Lieux!$L:$L,V2395)</f>
        <v>Chauffeur privé de Saint-Tropez vers la gare Nice-Ville</v>
      </c>
      <c r="Q2395" s="14" t="str">
        <f aca="false">"Chauffeur privé "&amp;INDEX(10_Lieux!$K:$K,U2395)&amp;" vers "&amp;INDEX(10_Lieux!$L:$L,V2395)&amp;" : env. "&amp;I2395&amp;" km, "&amp;J2395&amp;" de route. Devis personnalisé, standard 24h/24 et 7j/7."</f>
        <v>Chauffeur privé de Saint-Tropez vers la gare Nice-Ville : env. 87 km, 1 h 15 de route. Devis personnalisé, standard 24h/24 et 7j/7.</v>
      </c>
      <c r="R2395" s="14" t="n">
        <f aca="false">LEN(Q2395)</f>
        <v>131</v>
      </c>
      <c r="S2395" s="14" t="str">
        <f aca="false">INDEX(10_Lieux!$C:$C,U2395)</f>
        <v>France</v>
      </c>
      <c r="T2395" s="14" t="str">
        <f aca="false">INDEX(10_Lieux!$C:$C,V2395)</f>
        <v>France</v>
      </c>
      <c r="U2395" s="14" t="n">
        <f aca="false">MATCH(A2395,10_Lieux!$A:$A,0)</f>
        <v>83</v>
      </c>
      <c r="V2395" s="14" t="n">
        <f aca="false">MATCH(B2395,10_Lieux!$A:$A,0)</f>
        <v>246</v>
      </c>
      <c r="W2395" s="14" t="n">
        <f aca="false">ROUND(6371*2*ASIN(SQRT(SIN(RADIANS(INDEX(10_Lieux!$F:$F,V2395)-INDEX(10_Lieux!$F:$F,U2395))/2)^2+COS(RADIANS(INDEX(10_Lieux!$F:$F,U2395)))*COS(RADIANS(INDEX(10_Lieux!$F:$F,V2395)))*SIN(RADIANS(INDEX(10_Lieux!$G:$G,V2395)-INDEX(10_Lieux!$G:$G,U2395))/2)^2)),1)</f>
        <v>69.7</v>
      </c>
      <c r="X2395" s="14" t="n">
        <f aca="false">ROUND(I2395/IF(I2395&lt;p_seuil_vitesse,p_vit_lente,p_vit_rapide)*60/15,0)*15</f>
        <v>75</v>
      </c>
      <c r="Y2395" s="14" t="n">
        <f aca="false">MAX(IF(INDEX(10_Lieux!$B:$B,U2395)&lt;&gt;"Ville",INDEX(10_Lieux!$I:$I,U2395),0),IF(INDEX(10_Lieux!$B:$B,V2395)&lt;&gt;"Ville",INDEX(10_Lieux!$I:$I,V2395),0))</f>
        <v>500</v>
      </c>
      <c r="Z2395" s="14" t="str">
        <f aca="false">A2395&amp;"|"&amp;B2395</f>
        <v>Saint-Tropez|Gare Nice-Ville</v>
      </c>
      <c r="AA2395" s="14" t="str">
        <f aca="false">IF(I2395&lt;p_local,"Local",IF(I2395&lt;p_vv_min,"Courte distance",IF(I2395&lt;p_tres_long,"Longue distance","Très longue distance")))</f>
        <v>Courte distance</v>
      </c>
    </row>
    <row r="2396" customFormat="false" ht="15" hidden="false" customHeight="true" outlineLevel="0" collapsed="false">
      <c r="A2396" s="14" t="s">
        <v>2593</v>
      </c>
      <c r="B2396" s="14" t="s">
        <v>128</v>
      </c>
      <c r="C2396" s="14" t="s">
        <v>37</v>
      </c>
      <c r="D2396" s="14" t="s">
        <v>653</v>
      </c>
      <c r="E2396" s="14" t="s">
        <v>2596</v>
      </c>
      <c r="F2396" s="15" t="s">
        <v>41</v>
      </c>
      <c r="G2396" s="14" t="str">
        <f aca="false">IF(I2396&lt;p_local,"Local → page infra",IF(H2396&gt;=p_ph1,"Phase 1",IF(H2396&gt;=p_ph2,"Phase 2","Phase 3")))</f>
        <v>Phase 1</v>
      </c>
      <c r="H2396" s="14" t="n">
        <f aca="false">IF(I2396&lt;p_local,0,IF(C2396="Aéroport → Aéroport",p_pts_plein,IF(Y2396&gt;0,IF(I2396&lt;=Y2396,p_pts_plein,IF(I2396&lt;=p_mult2*Y2396,p_pts_moyen,p_pts_r3)),IF(I2396&gt;=p_vv_min,p_pts_plein,IF(I2396&gt;=p_vv_moy,p_pts_moyen,p_pts_court))))+IF(INDEX(10_Lieux!$D:$D,U2396)=1,p_prio1,p_prio2)+IF(INDEX(10_Lieux!$D:$D,V2396)=1,p_prio1,p_prio2)+IF(K2396="Oui",p_tf,0)+p_hub*((INDEX(10_Lieux!$H:$H,U2396)="Hub")+(INDEX(10_Lieux!$H:$H,V2396)="Hub"))+IF(OR(INDEX(10_Lieux!$H:$H,U2396)="Premium",INDEX(10_Lieux!$H:$H,V2396)="Premium"),p_prem,0))</f>
        <v>80</v>
      </c>
      <c r="I2396" s="14" t="n">
        <f aca="false">ROUND(W2396*p_facteur,0)</f>
        <v>199</v>
      </c>
      <c r="J2396" s="14" t="str">
        <f aca="false">IF(X2396&lt;60,X2396&amp;" min",INT(X2396/60)&amp;" h"&amp;IF(MOD(X2396,60)=0,""," "&amp;TEXT(MOD(X2396,60),"00")))</f>
        <v>2 h</v>
      </c>
      <c r="K2396" s="14" t="str">
        <f aca="false">IF(S2396&lt;&gt;T2396,"Oui","Non")</f>
        <v>Non</v>
      </c>
      <c r="L2396" s="14" t="str">
        <f aca="false">IF(AND(INDEX(10_Lieux!$B:$B,U2396)="Ville",INDEX(10_Lieux!$B:$B,V2396)="Ville"),"/chauffeur-prive/"&amp;INDEX(10_Lieux!$E:$E,U2396)&amp;"-"&amp;INDEX(10_Lieux!$E:$E,V2396)&amp;"/","/chauffeur-prive/"&amp;INDEX(10_Lieux!$E:$E,U2396)&amp;"/"&amp;INDEX(10_Lieux!$E:$E,V2396)&amp;"/")</f>
        <v>/chauffeur-prive/gare-nice-ville/marseille/</v>
      </c>
      <c r="M2396" s="14" t="str">
        <f aca="false">IFERROR(INDEX($L:$L,MATCH(B2396&amp;"|"&amp;A2396,$Z:$Z,0)),"—")</f>
        <v>/chauffeur-prive/marseille/gare-nice-ville/</v>
      </c>
      <c r="N2396" s="14" t="str">
        <f aca="false">IF(LEN("Chauffeur privé "&amp;INDEX(10_Lieux!$J:$J,U2396)&amp;" → "&amp;INDEX(10_Lieux!$J:$J,V2396)&amp;" | 24h/24")&gt;60,"Chauffeur privé "&amp;INDEX(10_Lieux!$J:$J,U2396)&amp;" → "&amp;INDEX(10_Lieux!$J:$J,V2396),"Chauffeur privé "&amp;INDEX(10_Lieux!$J:$J,U2396)&amp;" → "&amp;INDEX(10_Lieux!$J:$J,V2396)&amp;" | 24h/24")</f>
        <v>Chauffeur privé Gare Nice-Ville → Marseille | 24h/24</v>
      </c>
      <c r="O2396" s="14" t="n">
        <f aca="false">LEN(N2396)</f>
        <v>52</v>
      </c>
      <c r="P2396" s="14" t="str">
        <f aca="false">"Chauffeur privé "&amp;INDEX(10_Lieux!$K:$K,U2396)&amp;" vers "&amp;INDEX(10_Lieux!$L:$L,V2396)</f>
        <v>Chauffeur privé de la gare Nice-Ville vers Marseille</v>
      </c>
      <c r="Q2396" s="14" t="str">
        <f aca="false">"Chauffeur privé "&amp;INDEX(10_Lieux!$K:$K,U2396)&amp;" vers "&amp;INDEX(10_Lieux!$L:$L,V2396)&amp;" : env. "&amp;I2396&amp;" km, "&amp;J2396&amp;" de route. Devis personnalisé, standard 24h/24 et 7j/7."</f>
        <v>Chauffeur privé de la gare Nice-Ville vers Marseille : env. 199 km, 2 h de route. Devis personnalisé, standard 24h/24 et 7j/7.</v>
      </c>
      <c r="R2396" s="14" t="n">
        <f aca="false">LEN(Q2396)</f>
        <v>126</v>
      </c>
      <c r="S2396" s="14" t="str">
        <f aca="false">INDEX(10_Lieux!$C:$C,U2396)</f>
        <v>France</v>
      </c>
      <c r="T2396" s="14" t="str">
        <f aca="false">INDEX(10_Lieux!$C:$C,V2396)</f>
        <v>France</v>
      </c>
      <c r="U2396" s="14" t="n">
        <f aca="false">MATCH(A2396,10_Lieux!$A:$A,0)</f>
        <v>246</v>
      </c>
      <c r="V2396" s="14" t="n">
        <f aca="false">MATCH(B2396,10_Lieux!$A:$A,0)</f>
        <v>79</v>
      </c>
      <c r="W2396" s="14" t="n">
        <f aca="false">ROUND(6371*2*ASIN(SQRT(SIN(RADIANS(INDEX(10_Lieux!$F:$F,V2396)-INDEX(10_Lieux!$F:$F,U2396))/2)^2+COS(RADIANS(INDEX(10_Lieux!$F:$F,U2396)))*COS(RADIANS(INDEX(10_Lieux!$F:$F,V2396)))*SIN(RADIANS(INDEX(10_Lieux!$G:$G,V2396)-INDEX(10_Lieux!$G:$G,U2396))/2)^2)),1)</f>
        <v>159.2</v>
      </c>
      <c r="X2396" s="14" t="n">
        <f aca="false">ROUND(I2396/IF(I2396&lt;p_seuil_vitesse,p_vit_lente,p_vit_rapide)*60/15,0)*15</f>
        <v>120</v>
      </c>
      <c r="Y2396" s="14" t="n">
        <f aca="false">MAX(IF(INDEX(10_Lieux!$B:$B,U2396)&lt;&gt;"Ville",INDEX(10_Lieux!$I:$I,U2396),0),IF(INDEX(10_Lieux!$B:$B,V2396)&lt;&gt;"Ville",INDEX(10_Lieux!$I:$I,V2396),0))</f>
        <v>500</v>
      </c>
      <c r="Z2396" s="14" t="str">
        <f aca="false">A2396&amp;"|"&amp;B2396</f>
        <v>Gare Nice-Ville|Marseille</v>
      </c>
      <c r="AA2396" s="14" t="str">
        <f aca="false">IF(I2396&lt;p_local,"Local",IF(I2396&lt;p_vv_min,"Courte distance",IF(I2396&lt;p_tres_long,"Longue distance","Très longue distance")))</f>
        <v>Longue distance</v>
      </c>
    </row>
    <row r="2397" customFormat="false" ht="15" hidden="false" customHeight="true" outlineLevel="0" collapsed="false">
      <c r="A2397" s="14" t="s">
        <v>128</v>
      </c>
      <c r="B2397" s="14" t="s">
        <v>2593</v>
      </c>
      <c r="C2397" s="14" t="s">
        <v>38</v>
      </c>
      <c r="D2397" s="14" t="s">
        <v>653</v>
      </c>
      <c r="E2397" s="14" t="s">
        <v>2597</v>
      </c>
      <c r="F2397" s="15" t="s">
        <v>41</v>
      </c>
      <c r="G2397" s="14" t="str">
        <f aca="false">IF(I2397&lt;p_local,"Local → page infra",IF(H2397&gt;=p_ph1,"Phase 1",IF(H2397&gt;=p_ph2,"Phase 2","Phase 3")))</f>
        <v>Phase 1</v>
      </c>
      <c r="H2397" s="14" t="n">
        <f aca="false">IF(I2397&lt;p_local,0,IF(C2397="Aéroport → Aéroport",p_pts_plein,IF(Y2397&gt;0,IF(I2397&lt;=Y2397,p_pts_plein,IF(I2397&lt;=p_mult2*Y2397,p_pts_moyen,p_pts_r3)),IF(I2397&gt;=p_vv_min,p_pts_plein,IF(I2397&gt;=p_vv_moy,p_pts_moyen,p_pts_court))))+IF(INDEX(10_Lieux!$D:$D,U2397)=1,p_prio1,p_prio2)+IF(INDEX(10_Lieux!$D:$D,V2397)=1,p_prio1,p_prio2)+IF(K2397="Oui",p_tf,0)+p_hub*((INDEX(10_Lieux!$H:$H,U2397)="Hub")+(INDEX(10_Lieux!$H:$H,V2397)="Hub"))+IF(OR(INDEX(10_Lieux!$H:$H,U2397)="Premium",INDEX(10_Lieux!$H:$H,V2397)="Premium"),p_prem,0))</f>
        <v>80</v>
      </c>
      <c r="I2397" s="14" t="n">
        <f aca="false">ROUND(W2397*p_facteur,0)</f>
        <v>199</v>
      </c>
      <c r="J2397" s="14" t="str">
        <f aca="false">IF(X2397&lt;60,X2397&amp;" min",INT(X2397/60)&amp;" h"&amp;IF(MOD(X2397,60)=0,""," "&amp;TEXT(MOD(X2397,60),"00")))</f>
        <v>2 h</v>
      </c>
      <c r="K2397" s="14" t="str">
        <f aca="false">IF(S2397&lt;&gt;T2397,"Oui","Non")</f>
        <v>Non</v>
      </c>
      <c r="L2397" s="14" t="str">
        <f aca="false">IF(AND(INDEX(10_Lieux!$B:$B,U2397)="Ville",INDEX(10_Lieux!$B:$B,V2397)="Ville"),"/chauffeur-prive/"&amp;INDEX(10_Lieux!$E:$E,U2397)&amp;"-"&amp;INDEX(10_Lieux!$E:$E,V2397)&amp;"/","/chauffeur-prive/"&amp;INDEX(10_Lieux!$E:$E,U2397)&amp;"/"&amp;INDEX(10_Lieux!$E:$E,V2397)&amp;"/")</f>
        <v>/chauffeur-prive/marseille/gare-nice-ville/</v>
      </c>
      <c r="M2397" s="14" t="str">
        <f aca="false">IFERROR(INDEX($L:$L,MATCH(B2397&amp;"|"&amp;A2397,$Z:$Z,0)),"—")</f>
        <v>/chauffeur-prive/gare-nice-ville/marseille/</v>
      </c>
      <c r="N2397" s="14" t="str">
        <f aca="false">IF(LEN("Chauffeur privé "&amp;INDEX(10_Lieux!$J:$J,U2397)&amp;" → "&amp;INDEX(10_Lieux!$J:$J,V2397)&amp;" | 24h/24")&gt;60,"Chauffeur privé "&amp;INDEX(10_Lieux!$J:$J,U2397)&amp;" → "&amp;INDEX(10_Lieux!$J:$J,V2397),"Chauffeur privé "&amp;INDEX(10_Lieux!$J:$J,U2397)&amp;" → "&amp;INDEX(10_Lieux!$J:$J,V2397)&amp;" | 24h/24")</f>
        <v>Chauffeur privé Marseille → Gare Nice-Ville | 24h/24</v>
      </c>
      <c r="O2397" s="14" t="n">
        <f aca="false">LEN(N2397)</f>
        <v>52</v>
      </c>
      <c r="P2397" s="14" t="str">
        <f aca="false">"Chauffeur privé "&amp;INDEX(10_Lieux!$K:$K,U2397)&amp;" vers "&amp;INDEX(10_Lieux!$L:$L,V2397)</f>
        <v>Chauffeur privé de Marseille vers la gare Nice-Ville</v>
      </c>
      <c r="Q2397" s="14" t="str">
        <f aca="false">"Chauffeur privé "&amp;INDEX(10_Lieux!$K:$K,U2397)&amp;" vers "&amp;INDEX(10_Lieux!$L:$L,V2397)&amp;" : env. "&amp;I2397&amp;" km, "&amp;J2397&amp;" de route. Devis personnalisé, standard 24h/24 et 7j/7."</f>
        <v>Chauffeur privé de Marseille vers la gare Nice-Ville : env. 199 km, 2 h de route. Devis personnalisé, standard 24h/24 et 7j/7.</v>
      </c>
      <c r="R2397" s="14" t="n">
        <f aca="false">LEN(Q2397)</f>
        <v>126</v>
      </c>
      <c r="S2397" s="14" t="str">
        <f aca="false">INDEX(10_Lieux!$C:$C,U2397)</f>
        <v>France</v>
      </c>
      <c r="T2397" s="14" t="str">
        <f aca="false">INDEX(10_Lieux!$C:$C,V2397)</f>
        <v>France</v>
      </c>
      <c r="U2397" s="14" t="n">
        <f aca="false">MATCH(A2397,10_Lieux!$A:$A,0)</f>
        <v>79</v>
      </c>
      <c r="V2397" s="14" t="n">
        <f aca="false">MATCH(B2397,10_Lieux!$A:$A,0)</f>
        <v>246</v>
      </c>
      <c r="W2397" s="14" t="n">
        <f aca="false">ROUND(6371*2*ASIN(SQRT(SIN(RADIANS(INDEX(10_Lieux!$F:$F,V2397)-INDEX(10_Lieux!$F:$F,U2397))/2)^2+COS(RADIANS(INDEX(10_Lieux!$F:$F,U2397)))*COS(RADIANS(INDEX(10_Lieux!$F:$F,V2397)))*SIN(RADIANS(INDEX(10_Lieux!$G:$G,V2397)-INDEX(10_Lieux!$G:$G,U2397))/2)^2)),1)</f>
        <v>159.2</v>
      </c>
      <c r="X2397" s="14" t="n">
        <f aca="false">ROUND(I2397/IF(I2397&lt;p_seuil_vitesse,p_vit_lente,p_vit_rapide)*60/15,0)*15</f>
        <v>120</v>
      </c>
      <c r="Y2397" s="14" t="n">
        <f aca="false">MAX(IF(INDEX(10_Lieux!$B:$B,U2397)&lt;&gt;"Ville",INDEX(10_Lieux!$I:$I,U2397),0),IF(INDEX(10_Lieux!$B:$B,V2397)&lt;&gt;"Ville",INDEX(10_Lieux!$I:$I,V2397),0))</f>
        <v>500</v>
      </c>
      <c r="Z2397" s="14" t="str">
        <f aca="false">A2397&amp;"|"&amp;B2397</f>
        <v>Marseille|Gare Nice-Ville</v>
      </c>
      <c r="AA2397" s="14" t="str">
        <f aca="false">IF(I2397&lt;p_local,"Local",IF(I2397&lt;p_vv_min,"Courte distance",IF(I2397&lt;p_tres_long,"Longue distance","Très longue distance")))</f>
        <v>Longue distance</v>
      </c>
    </row>
    <row r="2398" customFormat="false" ht="15" hidden="false" customHeight="true" outlineLevel="0" collapsed="false">
      <c r="A2398" s="14" t="s">
        <v>2598</v>
      </c>
      <c r="B2398" s="14" t="s">
        <v>156</v>
      </c>
      <c r="C2398" s="14" t="s">
        <v>37</v>
      </c>
      <c r="D2398" s="14" t="s">
        <v>653</v>
      </c>
      <c r="E2398" s="14" t="s">
        <v>2599</v>
      </c>
      <c r="F2398" s="15" t="s">
        <v>41</v>
      </c>
      <c r="G2398" s="14" t="str">
        <f aca="false">IF(I2398&lt;p_local,"Local → page infra",IF(H2398&gt;=p_ph1,"Phase 1",IF(H2398&gt;=p_ph2,"Phase 2","Phase 3")))</f>
        <v>Phase 1</v>
      </c>
      <c r="H2398" s="14" t="n">
        <f aca="false">IF(I2398&lt;p_local,0,IF(C2398="Aéroport → Aéroport",p_pts_plein,IF(Y2398&gt;0,IF(I2398&lt;=Y2398,p_pts_plein,IF(I2398&lt;=p_mult2*Y2398,p_pts_moyen,p_pts_r3)),IF(I2398&gt;=p_vv_min,p_pts_plein,IF(I2398&gt;=p_vv_moy,p_pts_moyen,p_pts_court))))+IF(INDEX(10_Lieux!$D:$D,U2398)=1,p_prio1,p_prio2)+IF(INDEX(10_Lieux!$D:$D,V2398)=1,p_prio1,p_prio2)+IF(K2398="Oui",p_tf,0)+p_hub*((INDEX(10_Lieux!$H:$H,U2398)="Hub")+(INDEX(10_Lieux!$H:$H,V2398)="Hub"))+IF(OR(INDEX(10_Lieux!$H:$H,U2398)="Premium",INDEX(10_Lieux!$H:$H,V2398)="Premium"),p_prem,0))</f>
        <v>80</v>
      </c>
      <c r="I2398" s="14" t="n">
        <f aca="false">ROUND(W2398*p_facteur,0)</f>
        <v>116</v>
      </c>
      <c r="J2398" s="14" t="str">
        <f aca="false">IF(X2398&lt;60,X2398&amp;" min",INT(X2398/60)&amp;" h"&amp;IF(MOD(X2398,60)=0,""," "&amp;TEXT(MOD(X2398,60),"00")))</f>
        <v>1 h 15</v>
      </c>
      <c r="K2398" s="14" t="str">
        <f aca="false">IF(S2398&lt;&gt;T2398,"Oui","Non")</f>
        <v>Oui</v>
      </c>
      <c r="L2398" s="14" t="str">
        <f aca="false">IF(AND(INDEX(10_Lieux!$B:$B,U2398)="Ville",INDEX(10_Lieux!$B:$B,V2398)="Ville"),"/chauffeur-prive/"&amp;INDEX(10_Lieux!$E:$E,U2398)&amp;"-"&amp;INDEX(10_Lieux!$E:$E,V2398)&amp;"/","/chauffeur-prive/"&amp;INDEX(10_Lieux!$E:$E,U2398)&amp;"/"&amp;INDEX(10_Lieux!$E:$E,V2398)&amp;"/")</f>
        <v>/chauffeur-prive/gare-lille-europe/bruxelles/</v>
      </c>
      <c r="M2398" s="14" t="str">
        <f aca="false">IFERROR(INDEX($L:$L,MATCH(B2398&amp;"|"&amp;A2398,$Z:$Z,0)),"—")</f>
        <v>/chauffeur-prive/bruxelles/gare-lille-europe/</v>
      </c>
      <c r="N2398" s="14" t="str">
        <f aca="false">IF(LEN("Chauffeur privé "&amp;INDEX(10_Lieux!$J:$J,U2398)&amp;" → "&amp;INDEX(10_Lieux!$J:$J,V2398)&amp;" | 24h/24")&gt;60,"Chauffeur privé "&amp;INDEX(10_Lieux!$J:$J,U2398)&amp;" → "&amp;INDEX(10_Lieux!$J:$J,V2398),"Chauffeur privé "&amp;INDEX(10_Lieux!$J:$J,U2398)&amp;" → "&amp;INDEX(10_Lieux!$J:$J,V2398)&amp;" | 24h/24")</f>
        <v>Chauffeur privé Gare Lille Europe → Bruxelles | 24h/24</v>
      </c>
      <c r="O2398" s="14" t="n">
        <f aca="false">LEN(N2398)</f>
        <v>54</v>
      </c>
      <c r="P2398" s="14" t="str">
        <f aca="false">"Chauffeur privé "&amp;INDEX(10_Lieux!$K:$K,U2398)&amp;" vers "&amp;INDEX(10_Lieux!$L:$L,V2398)</f>
        <v>Chauffeur privé de la gare Lille Europe vers Bruxelles</v>
      </c>
      <c r="Q2398" s="14" t="str">
        <f aca="false">"Chauffeur privé "&amp;INDEX(10_Lieux!$K:$K,U2398)&amp;" vers "&amp;INDEX(10_Lieux!$L:$L,V2398)&amp;" : env. "&amp;I2398&amp;" km, "&amp;J2398&amp;" de route. Devis personnalisé, standard 24h/24 et 7j/7."</f>
        <v>Chauffeur privé de la gare Lille Europe vers Bruxelles : env. 116 km, 1 h 15 de route. Devis personnalisé, standard 24h/24 et 7j/7.</v>
      </c>
      <c r="R2398" s="14" t="n">
        <f aca="false">LEN(Q2398)</f>
        <v>131</v>
      </c>
      <c r="S2398" s="14" t="str">
        <f aca="false">INDEX(10_Lieux!$C:$C,U2398)</f>
        <v>France</v>
      </c>
      <c r="T2398" s="14" t="str">
        <f aca="false">INDEX(10_Lieux!$C:$C,V2398)</f>
        <v>Belgique</v>
      </c>
      <c r="U2398" s="14" t="n">
        <f aca="false">MATCH(A2398,10_Lieux!$A:$A,0)</f>
        <v>217</v>
      </c>
      <c r="V2398" s="14" t="n">
        <f aca="false">MATCH(B2398,10_Lieux!$A:$A,0)</f>
        <v>93</v>
      </c>
      <c r="W2398" s="14" t="n">
        <f aca="false">ROUND(6371*2*ASIN(SQRT(SIN(RADIANS(INDEX(10_Lieux!$F:$F,V2398)-INDEX(10_Lieux!$F:$F,U2398))/2)^2+COS(RADIANS(INDEX(10_Lieux!$F:$F,U2398)))*COS(RADIANS(INDEX(10_Lieux!$F:$F,V2398)))*SIN(RADIANS(INDEX(10_Lieux!$G:$G,V2398)-INDEX(10_Lieux!$G:$G,U2398))/2)^2)),1)</f>
        <v>93.1</v>
      </c>
      <c r="X2398" s="14" t="n">
        <f aca="false">ROUND(I2398/IF(I2398&lt;p_seuil_vitesse,p_vit_lente,p_vit_rapide)*60/15,0)*15</f>
        <v>75</v>
      </c>
      <c r="Y2398" s="14" t="n">
        <f aca="false">MAX(IF(INDEX(10_Lieux!$B:$B,U2398)&lt;&gt;"Ville",INDEX(10_Lieux!$I:$I,U2398),0),IF(INDEX(10_Lieux!$B:$B,V2398)&lt;&gt;"Ville",INDEX(10_Lieux!$I:$I,V2398),0))</f>
        <v>250</v>
      </c>
      <c r="Z2398" s="14" t="str">
        <f aca="false">A2398&amp;"|"&amp;B2398</f>
        <v>Gare Lille Europe|Bruxelles</v>
      </c>
      <c r="AA2398" s="14" t="str">
        <f aca="false">IF(I2398&lt;p_local,"Local",IF(I2398&lt;p_vv_min,"Courte distance",IF(I2398&lt;p_tres_long,"Longue distance","Très longue distance")))</f>
        <v>Longue distance</v>
      </c>
    </row>
    <row r="2399" customFormat="false" ht="15" hidden="false" customHeight="true" outlineLevel="0" collapsed="false">
      <c r="A2399" s="14" t="s">
        <v>156</v>
      </c>
      <c r="B2399" s="14" t="s">
        <v>2598</v>
      </c>
      <c r="C2399" s="14" t="s">
        <v>38</v>
      </c>
      <c r="D2399" s="14" t="s">
        <v>653</v>
      </c>
      <c r="E2399" s="14" t="s">
        <v>2600</v>
      </c>
      <c r="F2399" s="15" t="s">
        <v>41</v>
      </c>
      <c r="G2399" s="14" t="str">
        <f aca="false">IF(I2399&lt;p_local,"Local → page infra",IF(H2399&gt;=p_ph1,"Phase 1",IF(H2399&gt;=p_ph2,"Phase 2","Phase 3")))</f>
        <v>Phase 1</v>
      </c>
      <c r="H2399" s="14" t="n">
        <f aca="false">IF(I2399&lt;p_local,0,IF(C2399="Aéroport → Aéroport",p_pts_plein,IF(Y2399&gt;0,IF(I2399&lt;=Y2399,p_pts_plein,IF(I2399&lt;=p_mult2*Y2399,p_pts_moyen,p_pts_r3)),IF(I2399&gt;=p_vv_min,p_pts_plein,IF(I2399&gt;=p_vv_moy,p_pts_moyen,p_pts_court))))+IF(INDEX(10_Lieux!$D:$D,U2399)=1,p_prio1,p_prio2)+IF(INDEX(10_Lieux!$D:$D,V2399)=1,p_prio1,p_prio2)+IF(K2399="Oui",p_tf,0)+p_hub*((INDEX(10_Lieux!$H:$H,U2399)="Hub")+(INDEX(10_Lieux!$H:$H,V2399)="Hub"))+IF(OR(INDEX(10_Lieux!$H:$H,U2399)="Premium",INDEX(10_Lieux!$H:$H,V2399)="Premium"),p_prem,0))</f>
        <v>80</v>
      </c>
      <c r="I2399" s="14" t="n">
        <f aca="false">ROUND(W2399*p_facteur,0)</f>
        <v>116</v>
      </c>
      <c r="J2399" s="14" t="str">
        <f aca="false">IF(X2399&lt;60,X2399&amp;" min",INT(X2399/60)&amp;" h"&amp;IF(MOD(X2399,60)=0,""," "&amp;TEXT(MOD(X2399,60),"00")))</f>
        <v>1 h 15</v>
      </c>
      <c r="K2399" s="14" t="str">
        <f aca="false">IF(S2399&lt;&gt;T2399,"Oui","Non")</f>
        <v>Oui</v>
      </c>
      <c r="L2399" s="14" t="str">
        <f aca="false">IF(AND(INDEX(10_Lieux!$B:$B,U2399)="Ville",INDEX(10_Lieux!$B:$B,V2399)="Ville"),"/chauffeur-prive/"&amp;INDEX(10_Lieux!$E:$E,U2399)&amp;"-"&amp;INDEX(10_Lieux!$E:$E,V2399)&amp;"/","/chauffeur-prive/"&amp;INDEX(10_Lieux!$E:$E,U2399)&amp;"/"&amp;INDEX(10_Lieux!$E:$E,V2399)&amp;"/")</f>
        <v>/chauffeur-prive/bruxelles/gare-lille-europe/</v>
      </c>
      <c r="M2399" s="14" t="str">
        <f aca="false">IFERROR(INDEX($L:$L,MATCH(B2399&amp;"|"&amp;A2399,$Z:$Z,0)),"—")</f>
        <v>/chauffeur-prive/gare-lille-europe/bruxelles/</v>
      </c>
      <c r="N2399" s="14" t="str">
        <f aca="false">IF(LEN("Chauffeur privé "&amp;INDEX(10_Lieux!$J:$J,U2399)&amp;" → "&amp;INDEX(10_Lieux!$J:$J,V2399)&amp;" | 24h/24")&gt;60,"Chauffeur privé "&amp;INDEX(10_Lieux!$J:$J,U2399)&amp;" → "&amp;INDEX(10_Lieux!$J:$J,V2399),"Chauffeur privé "&amp;INDEX(10_Lieux!$J:$J,U2399)&amp;" → "&amp;INDEX(10_Lieux!$J:$J,V2399)&amp;" | 24h/24")</f>
        <v>Chauffeur privé Bruxelles → Gare Lille Europe | 24h/24</v>
      </c>
      <c r="O2399" s="14" t="n">
        <f aca="false">LEN(N2399)</f>
        <v>54</v>
      </c>
      <c r="P2399" s="14" t="str">
        <f aca="false">"Chauffeur privé "&amp;INDEX(10_Lieux!$K:$K,U2399)&amp;" vers "&amp;INDEX(10_Lieux!$L:$L,V2399)</f>
        <v>Chauffeur privé de Bruxelles vers la gare Lille Europe</v>
      </c>
      <c r="Q2399" s="14" t="str">
        <f aca="false">"Chauffeur privé "&amp;INDEX(10_Lieux!$K:$K,U2399)&amp;" vers "&amp;INDEX(10_Lieux!$L:$L,V2399)&amp;" : env. "&amp;I2399&amp;" km, "&amp;J2399&amp;" de route. Devis personnalisé, standard 24h/24 et 7j/7."</f>
        <v>Chauffeur privé de Bruxelles vers la gare Lille Europe : env. 116 km, 1 h 15 de route. Devis personnalisé, standard 24h/24 et 7j/7.</v>
      </c>
      <c r="R2399" s="14" t="n">
        <f aca="false">LEN(Q2399)</f>
        <v>131</v>
      </c>
      <c r="S2399" s="14" t="str">
        <f aca="false">INDEX(10_Lieux!$C:$C,U2399)</f>
        <v>Belgique</v>
      </c>
      <c r="T2399" s="14" t="str">
        <f aca="false">INDEX(10_Lieux!$C:$C,V2399)</f>
        <v>France</v>
      </c>
      <c r="U2399" s="14" t="n">
        <f aca="false">MATCH(A2399,10_Lieux!$A:$A,0)</f>
        <v>93</v>
      </c>
      <c r="V2399" s="14" t="n">
        <f aca="false">MATCH(B2399,10_Lieux!$A:$A,0)</f>
        <v>217</v>
      </c>
      <c r="W2399" s="14" t="n">
        <f aca="false">ROUND(6371*2*ASIN(SQRT(SIN(RADIANS(INDEX(10_Lieux!$F:$F,V2399)-INDEX(10_Lieux!$F:$F,U2399))/2)^2+COS(RADIANS(INDEX(10_Lieux!$F:$F,U2399)))*COS(RADIANS(INDEX(10_Lieux!$F:$F,V2399)))*SIN(RADIANS(INDEX(10_Lieux!$G:$G,V2399)-INDEX(10_Lieux!$G:$G,U2399))/2)^2)),1)</f>
        <v>93.1</v>
      </c>
      <c r="X2399" s="14" t="n">
        <f aca="false">ROUND(I2399/IF(I2399&lt;p_seuil_vitesse,p_vit_lente,p_vit_rapide)*60/15,0)*15</f>
        <v>75</v>
      </c>
      <c r="Y2399" s="14" t="n">
        <f aca="false">MAX(IF(INDEX(10_Lieux!$B:$B,U2399)&lt;&gt;"Ville",INDEX(10_Lieux!$I:$I,U2399),0),IF(INDEX(10_Lieux!$B:$B,V2399)&lt;&gt;"Ville",INDEX(10_Lieux!$I:$I,V2399),0))</f>
        <v>250</v>
      </c>
      <c r="Z2399" s="14" t="str">
        <f aca="false">A2399&amp;"|"&amp;B2399</f>
        <v>Bruxelles|Gare Lille Europe</v>
      </c>
      <c r="AA2399" s="14" t="str">
        <f aca="false">IF(I2399&lt;p_local,"Local",IF(I2399&lt;p_vv_min,"Courte distance",IF(I2399&lt;p_tres_long,"Longue distance","Très longue distance")))</f>
        <v>Longue distance</v>
      </c>
    </row>
    <row r="2400" customFormat="false" ht="15" hidden="false" customHeight="true" outlineLevel="0" collapsed="false">
      <c r="A2400" s="14" t="s">
        <v>2598</v>
      </c>
      <c r="B2400" s="14" t="s">
        <v>2601</v>
      </c>
      <c r="C2400" s="14" t="s">
        <v>37</v>
      </c>
      <c r="D2400" s="14" t="s">
        <v>653</v>
      </c>
      <c r="E2400" s="14" t="s">
        <v>2602</v>
      </c>
      <c r="F2400" s="15" t="s">
        <v>41</v>
      </c>
      <c r="G2400" s="14" t="str">
        <f aca="false">IF(I2400&lt;p_local,"Local → page infra",IF(H2400&gt;=p_ph1,"Phase 1",IF(H2400&gt;=p_ph2,"Phase 2","Phase 3")))</f>
        <v>Phase 2</v>
      </c>
      <c r="H2400" s="14" t="n">
        <f aca="false">IF(I2400&lt;p_local,0,IF(C2400="Aéroport → Aéroport",p_pts_plein,IF(Y2400&gt;0,IF(I2400&lt;=Y2400,p_pts_plein,IF(I2400&lt;=p_mult2*Y2400,p_pts_moyen,p_pts_r3)),IF(I2400&gt;=p_vv_min,p_pts_plein,IF(I2400&gt;=p_vv_moy,p_pts_moyen,p_pts_court))))+IF(INDEX(10_Lieux!$D:$D,U2400)=1,p_prio1,p_prio2)+IF(INDEX(10_Lieux!$D:$D,V2400)=1,p_prio1,p_prio2)+IF(K2400="Oui",p_tf,0)+p_hub*((INDEX(10_Lieux!$H:$H,U2400)="Hub")+(INDEX(10_Lieux!$H:$H,V2400)="Hub"))+IF(OR(INDEX(10_Lieux!$H:$H,U2400)="Premium",INDEX(10_Lieux!$H:$H,V2400)="Premium"),p_prem,0))</f>
        <v>70</v>
      </c>
      <c r="I2400" s="14" t="n">
        <f aca="false">ROUND(W2400*p_facteur,0)</f>
        <v>81</v>
      </c>
      <c r="J2400" s="14" t="str">
        <f aca="false">IF(X2400&lt;60,X2400&amp;" min",INT(X2400/60)&amp;" h"&amp;IF(MOD(X2400,60)=0,""," "&amp;TEXT(MOD(X2400,60),"00")))</f>
        <v>1 h 15</v>
      </c>
      <c r="K2400" s="14" t="str">
        <f aca="false">IF(S2400&lt;&gt;T2400,"Oui","Non")</f>
        <v>Oui</v>
      </c>
      <c r="L2400" s="14" t="str">
        <f aca="false">IF(AND(INDEX(10_Lieux!$B:$B,U2400)="Ville",INDEX(10_Lieux!$B:$B,V2400)="Ville"),"/chauffeur-prive/"&amp;INDEX(10_Lieux!$E:$E,U2400)&amp;"-"&amp;INDEX(10_Lieux!$E:$E,V2400)&amp;"/","/chauffeur-prive/"&amp;INDEX(10_Lieux!$E:$E,U2400)&amp;"/"&amp;INDEX(10_Lieux!$E:$E,V2400)&amp;"/")</f>
        <v>/chauffeur-prive/gare-lille-europe/gand/</v>
      </c>
      <c r="M2400" s="14" t="str">
        <f aca="false">IFERROR(INDEX($L:$L,MATCH(B2400&amp;"|"&amp;A2400,$Z:$Z,0)),"—")</f>
        <v>/chauffeur-prive/gand/gare-lille-europe/</v>
      </c>
      <c r="N2400" s="14" t="str">
        <f aca="false">IF(LEN("Chauffeur privé "&amp;INDEX(10_Lieux!$J:$J,U2400)&amp;" → "&amp;INDEX(10_Lieux!$J:$J,V2400)&amp;" | 24h/24")&gt;60,"Chauffeur privé "&amp;INDEX(10_Lieux!$J:$J,U2400)&amp;" → "&amp;INDEX(10_Lieux!$J:$J,V2400),"Chauffeur privé "&amp;INDEX(10_Lieux!$J:$J,U2400)&amp;" → "&amp;INDEX(10_Lieux!$J:$J,V2400)&amp;" | 24h/24")</f>
        <v>Chauffeur privé Gare Lille Europe → Gand | 24h/24</v>
      </c>
      <c r="O2400" s="14" t="n">
        <f aca="false">LEN(N2400)</f>
        <v>49</v>
      </c>
      <c r="P2400" s="14" t="str">
        <f aca="false">"Chauffeur privé "&amp;INDEX(10_Lieux!$K:$K,U2400)&amp;" vers "&amp;INDEX(10_Lieux!$L:$L,V2400)</f>
        <v>Chauffeur privé de la gare Lille Europe vers Gand</v>
      </c>
      <c r="Q2400" s="14" t="str">
        <f aca="false">"Chauffeur privé "&amp;INDEX(10_Lieux!$K:$K,U2400)&amp;" vers "&amp;INDEX(10_Lieux!$L:$L,V2400)&amp;" : env. "&amp;I2400&amp;" km, "&amp;J2400&amp;" de route. Devis personnalisé, standard 24h/24 et 7j/7."</f>
        <v>Chauffeur privé de la gare Lille Europe vers Gand : env. 81 km, 1 h 15 de route. Devis personnalisé, standard 24h/24 et 7j/7.</v>
      </c>
      <c r="R2400" s="14" t="n">
        <f aca="false">LEN(Q2400)</f>
        <v>125</v>
      </c>
      <c r="S2400" s="14" t="str">
        <f aca="false">INDEX(10_Lieux!$C:$C,U2400)</f>
        <v>France</v>
      </c>
      <c r="T2400" s="14" t="str">
        <f aca="false">INDEX(10_Lieux!$C:$C,V2400)</f>
        <v>Belgique</v>
      </c>
      <c r="U2400" s="14" t="n">
        <f aca="false">MATCH(A2400,10_Lieux!$A:$A,0)</f>
        <v>217</v>
      </c>
      <c r="V2400" s="14" t="n">
        <f aca="false">MATCH(B2400,10_Lieux!$A:$A,0)</f>
        <v>104</v>
      </c>
      <c r="W2400" s="14" t="n">
        <f aca="false">ROUND(6371*2*ASIN(SQRT(SIN(RADIANS(INDEX(10_Lieux!$F:$F,V2400)-INDEX(10_Lieux!$F:$F,U2400))/2)^2+COS(RADIANS(INDEX(10_Lieux!$F:$F,U2400)))*COS(RADIANS(INDEX(10_Lieux!$F:$F,V2400)))*SIN(RADIANS(INDEX(10_Lieux!$G:$G,V2400)-INDEX(10_Lieux!$G:$G,U2400))/2)^2)),1)</f>
        <v>64.5</v>
      </c>
      <c r="X2400" s="14" t="n">
        <f aca="false">ROUND(I2400/IF(I2400&lt;p_seuil_vitesse,p_vit_lente,p_vit_rapide)*60/15,0)*15</f>
        <v>75</v>
      </c>
      <c r="Y2400" s="14" t="n">
        <f aca="false">MAX(IF(INDEX(10_Lieux!$B:$B,U2400)&lt;&gt;"Ville",INDEX(10_Lieux!$I:$I,U2400),0),IF(INDEX(10_Lieux!$B:$B,V2400)&lt;&gt;"Ville",INDEX(10_Lieux!$I:$I,V2400),0))</f>
        <v>250</v>
      </c>
      <c r="Z2400" s="14" t="str">
        <f aca="false">A2400&amp;"|"&amp;B2400</f>
        <v>Gare Lille Europe|Gand</v>
      </c>
      <c r="AA2400" s="14" t="str">
        <f aca="false">IF(I2400&lt;p_local,"Local",IF(I2400&lt;p_vv_min,"Courte distance",IF(I2400&lt;p_tres_long,"Longue distance","Très longue distance")))</f>
        <v>Courte distance</v>
      </c>
    </row>
    <row r="2401" customFormat="false" ht="15" hidden="false" customHeight="true" outlineLevel="0" collapsed="false">
      <c r="A2401" s="14" t="s">
        <v>2601</v>
      </c>
      <c r="B2401" s="14" t="s">
        <v>2598</v>
      </c>
      <c r="C2401" s="14" t="s">
        <v>38</v>
      </c>
      <c r="D2401" s="14" t="s">
        <v>653</v>
      </c>
      <c r="E2401" s="14" t="s">
        <v>2603</v>
      </c>
      <c r="F2401" s="15" t="s">
        <v>41</v>
      </c>
      <c r="G2401" s="14" t="str">
        <f aca="false">IF(I2401&lt;p_local,"Local → page infra",IF(H2401&gt;=p_ph1,"Phase 1",IF(H2401&gt;=p_ph2,"Phase 2","Phase 3")))</f>
        <v>Phase 2</v>
      </c>
      <c r="H2401" s="14" t="n">
        <f aca="false">IF(I2401&lt;p_local,0,IF(C2401="Aéroport → Aéroport",p_pts_plein,IF(Y2401&gt;0,IF(I2401&lt;=Y2401,p_pts_plein,IF(I2401&lt;=p_mult2*Y2401,p_pts_moyen,p_pts_r3)),IF(I2401&gt;=p_vv_min,p_pts_plein,IF(I2401&gt;=p_vv_moy,p_pts_moyen,p_pts_court))))+IF(INDEX(10_Lieux!$D:$D,U2401)=1,p_prio1,p_prio2)+IF(INDEX(10_Lieux!$D:$D,V2401)=1,p_prio1,p_prio2)+IF(K2401="Oui",p_tf,0)+p_hub*((INDEX(10_Lieux!$H:$H,U2401)="Hub")+(INDEX(10_Lieux!$H:$H,V2401)="Hub"))+IF(OR(INDEX(10_Lieux!$H:$H,U2401)="Premium",INDEX(10_Lieux!$H:$H,V2401)="Premium"),p_prem,0))</f>
        <v>70</v>
      </c>
      <c r="I2401" s="14" t="n">
        <f aca="false">ROUND(W2401*p_facteur,0)</f>
        <v>81</v>
      </c>
      <c r="J2401" s="14" t="str">
        <f aca="false">IF(X2401&lt;60,X2401&amp;" min",INT(X2401/60)&amp;" h"&amp;IF(MOD(X2401,60)=0,""," "&amp;TEXT(MOD(X2401,60),"00")))</f>
        <v>1 h 15</v>
      </c>
      <c r="K2401" s="14" t="str">
        <f aca="false">IF(S2401&lt;&gt;T2401,"Oui","Non")</f>
        <v>Oui</v>
      </c>
      <c r="L2401" s="14" t="str">
        <f aca="false">IF(AND(INDEX(10_Lieux!$B:$B,U2401)="Ville",INDEX(10_Lieux!$B:$B,V2401)="Ville"),"/chauffeur-prive/"&amp;INDEX(10_Lieux!$E:$E,U2401)&amp;"-"&amp;INDEX(10_Lieux!$E:$E,V2401)&amp;"/","/chauffeur-prive/"&amp;INDEX(10_Lieux!$E:$E,U2401)&amp;"/"&amp;INDEX(10_Lieux!$E:$E,V2401)&amp;"/")</f>
        <v>/chauffeur-prive/gand/gare-lille-europe/</v>
      </c>
      <c r="M2401" s="14" t="str">
        <f aca="false">IFERROR(INDEX($L:$L,MATCH(B2401&amp;"|"&amp;A2401,$Z:$Z,0)),"—")</f>
        <v>/chauffeur-prive/gare-lille-europe/gand/</v>
      </c>
      <c r="N2401" s="14" t="str">
        <f aca="false">IF(LEN("Chauffeur privé "&amp;INDEX(10_Lieux!$J:$J,U2401)&amp;" → "&amp;INDEX(10_Lieux!$J:$J,V2401)&amp;" | 24h/24")&gt;60,"Chauffeur privé "&amp;INDEX(10_Lieux!$J:$J,U2401)&amp;" → "&amp;INDEX(10_Lieux!$J:$J,V2401),"Chauffeur privé "&amp;INDEX(10_Lieux!$J:$J,U2401)&amp;" → "&amp;INDEX(10_Lieux!$J:$J,V2401)&amp;" | 24h/24")</f>
        <v>Chauffeur privé Gand → Gare Lille Europe | 24h/24</v>
      </c>
      <c r="O2401" s="14" t="n">
        <f aca="false">LEN(N2401)</f>
        <v>49</v>
      </c>
      <c r="P2401" s="14" t="str">
        <f aca="false">"Chauffeur privé "&amp;INDEX(10_Lieux!$K:$K,U2401)&amp;" vers "&amp;INDEX(10_Lieux!$L:$L,V2401)</f>
        <v>Chauffeur privé de Gand vers la gare Lille Europe</v>
      </c>
      <c r="Q2401" s="14" t="str">
        <f aca="false">"Chauffeur privé "&amp;INDEX(10_Lieux!$K:$K,U2401)&amp;" vers "&amp;INDEX(10_Lieux!$L:$L,V2401)&amp;" : env. "&amp;I2401&amp;" km, "&amp;J2401&amp;" de route. Devis personnalisé, standard 24h/24 et 7j/7."</f>
        <v>Chauffeur privé de Gand vers la gare Lille Europe : env. 81 km, 1 h 15 de route. Devis personnalisé, standard 24h/24 et 7j/7.</v>
      </c>
      <c r="R2401" s="14" t="n">
        <f aca="false">LEN(Q2401)</f>
        <v>125</v>
      </c>
      <c r="S2401" s="14" t="str">
        <f aca="false">INDEX(10_Lieux!$C:$C,U2401)</f>
        <v>Belgique</v>
      </c>
      <c r="T2401" s="14" t="str">
        <f aca="false">INDEX(10_Lieux!$C:$C,V2401)</f>
        <v>France</v>
      </c>
      <c r="U2401" s="14" t="n">
        <f aca="false">MATCH(A2401,10_Lieux!$A:$A,0)</f>
        <v>104</v>
      </c>
      <c r="V2401" s="14" t="n">
        <f aca="false">MATCH(B2401,10_Lieux!$A:$A,0)</f>
        <v>217</v>
      </c>
      <c r="W2401" s="14" t="n">
        <f aca="false">ROUND(6371*2*ASIN(SQRT(SIN(RADIANS(INDEX(10_Lieux!$F:$F,V2401)-INDEX(10_Lieux!$F:$F,U2401))/2)^2+COS(RADIANS(INDEX(10_Lieux!$F:$F,U2401)))*COS(RADIANS(INDEX(10_Lieux!$F:$F,V2401)))*SIN(RADIANS(INDEX(10_Lieux!$G:$G,V2401)-INDEX(10_Lieux!$G:$G,U2401))/2)^2)),1)</f>
        <v>64.5</v>
      </c>
      <c r="X2401" s="14" t="n">
        <f aca="false">ROUND(I2401/IF(I2401&lt;p_seuil_vitesse,p_vit_lente,p_vit_rapide)*60/15,0)*15</f>
        <v>75</v>
      </c>
      <c r="Y2401" s="14" t="n">
        <f aca="false">MAX(IF(INDEX(10_Lieux!$B:$B,U2401)&lt;&gt;"Ville",INDEX(10_Lieux!$I:$I,U2401),0),IF(INDEX(10_Lieux!$B:$B,V2401)&lt;&gt;"Ville",INDEX(10_Lieux!$I:$I,V2401),0))</f>
        <v>250</v>
      </c>
      <c r="Z2401" s="14" t="str">
        <f aca="false">A2401&amp;"|"&amp;B2401</f>
        <v>Gand|Gare Lille Europe</v>
      </c>
      <c r="AA2401" s="14" t="str">
        <f aca="false">IF(I2401&lt;p_local,"Local",IF(I2401&lt;p_vv_min,"Courte distance",IF(I2401&lt;p_tres_long,"Longue distance","Très longue distance")))</f>
        <v>Courte distance</v>
      </c>
    </row>
    <row r="2402" customFormat="false" ht="15" hidden="false" customHeight="true" outlineLevel="0" collapsed="false">
      <c r="A2402" s="14" t="s">
        <v>2598</v>
      </c>
      <c r="B2402" s="14" t="s">
        <v>2604</v>
      </c>
      <c r="C2402" s="14" t="s">
        <v>37</v>
      </c>
      <c r="D2402" s="14" t="s">
        <v>653</v>
      </c>
      <c r="E2402" s="14" t="s">
        <v>2605</v>
      </c>
      <c r="F2402" s="15" t="s">
        <v>41</v>
      </c>
      <c r="G2402" s="14" t="str">
        <f aca="false">IF(I2402&lt;p_local,"Local → page infra",IF(H2402&gt;=p_ph1,"Phase 1",IF(H2402&gt;=p_ph2,"Phase 2","Phase 3")))</f>
        <v>Phase 2</v>
      </c>
      <c r="H2402" s="14" t="n">
        <f aca="false">IF(I2402&lt;p_local,0,IF(C2402="Aéroport → Aéroport",p_pts_plein,IF(Y2402&gt;0,IF(I2402&lt;=Y2402,p_pts_plein,IF(I2402&lt;=p_mult2*Y2402,p_pts_moyen,p_pts_r3)),IF(I2402&gt;=p_vv_min,p_pts_plein,IF(I2402&gt;=p_vv_moy,p_pts_moyen,p_pts_court))))+IF(INDEX(10_Lieux!$D:$D,U2402)=1,p_prio1,p_prio2)+IF(INDEX(10_Lieux!$D:$D,V2402)=1,p_prio1,p_prio2)+IF(K2402="Oui",p_tf,0)+p_hub*((INDEX(10_Lieux!$H:$H,U2402)="Hub")+(INDEX(10_Lieux!$H:$H,V2402)="Hub"))+IF(OR(INDEX(10_Lieux!$H:$H,U2402)="Premium",INDEX(10_Lieux!$H:$H,V2402)="Premium"),p_prem,0))</f>
        <v>70</v>
      </c>
      <c r="I2402" s="14" t="n">
        <f aca="false">ROUND(W2402*p_facteur,0)</f>
        <v>80</v>
      </c>
      <c r="J2402" s="14" t="str">
        <f aca="false">IF(X2402&lt;60,X2402&amp;" min",INT(X2402/60)&amp;" h"&amp;IF(MOD(X2402,60)=0,""," "&amp;TEXT(MOD(X2402,60),"00")))</f>
        <v>1 h 15</v>
      </c>
      <c r="K2402" s="14" t="str">
        <f aca="false">IF(S2402&lt;&gt;T2402,"Oui","Non")</f>
        <v>Oui</v>
      </c>
      <c r="L2402" s="14" t="str">
        <f aca="false">IF(AND(INDEX(10_Lieux!$B:$B,U2402)="Ville",INDEX(10_Lieux!$B:$B,V2402)="Ville"),"/chauffeur-prive/"&amp;INDEX(10_Lieux!$E:$E,U2402)&amp;"-"&amp;INDEX(10_Lieux!$E:$E,V2402)&amp;"/","/chauffeur-prive/"&amp;INDEX(10_Lieux!$E:$E,U2402)&amp;"/"&amp;INDEX(10_Lieux!$E:$E,V2402)&amp;"/")</f>
        <v>/chauffeur-prive/gare-lille-europe/bruges/</v>
      </c>
      <c r="M2402" s="14" t="str">
        <f aca="false">IFERROR(INDEX($L:$L,MATCH(B2402&amp;"|"&amp;A2402,$Z:$Z,0)),"—")</f>
        <v>/chauffeur-prive/bruges/gare-lille-europe/</v>
      </c>
      <c r="N2402" s="14" t="str">
        <f aca="false">IF(LEN("Chauffeur privé "&amp;INDEX(10_Lieux!$J:$J,U2402)&amp;" → "&amp;INDEX(10_Lieux!$J:$J,V2402)&amp;" | 24h/24")&gt;60,"Chauffeur privé "&amp;INDEX(10_Lieux!$J:$J,U2402)&amp;" → "&amp;INDEX(10_Lieux!$J:$J,V2402),"Chauffeur privé "&amp;INDEX(10_Lieux!$J:$J,U2402)&amp;" → "&amp;INDEX(10_Lieux!$J:$J,V2402)&amp;" | 24h/24")</f>
        <v>Chauffeur privé Gare Lille Europe → Bruges | 24h/24</v>
      </c>
      <c r="O2402" s="14" t="n">
        <f aca="false">LEN(N2402)</f>
        <v>51</v>
      </c>
      <c r="P2402" s="14" t="str">
        <f aca="false">"Chauffeur privé "&amp;INDEX(10_Lieux!$K:$K,U2402)&amp;" vers "&amp;INDEX(10_Lieux!$L:$L,V2402)</f>
        <v>Chauffeur privé de la gare Lille Europe vers Bruges</v>
      </c>
      <c r="Q2402" s="14" t="str">
        <f aca="false">"Chauffeur privé "&amp;INDEX(10_Lieux!$K:$K,U2402)&amp;" vers "&amp;INDEX(10_Lieux!$L:$L,V2402)&amp;" : env. "&amp;I2402&amp;" km, "&amp;J2402&amp;" de route. Devis personnalisé, standard 24h/24 et 7j/7."</f>
        <v>Chauffeur privé de la gare Lille Europe vers Bruges : env. 80 km, 1 h 15 de route. Devis personnalisé, standard 24h/24 et 7j/7.</v>
      </c>
      <c r="R2402" s="14" t="n">
        <f aca="false">LEN(Q2402)</f>
        <v>127</v>
      </c>
      <c r="S2402" s="14" t="str">
        <f aca="false">INDEX(10_Lieux!$C:$C,U2402)</f>
        <v>France</v>
      </c>
      <c r="T2402" s="14" t="str">
        <f aca="false">INDEX(10_Lieux!$C:$C,V2402)</f>
        <v>Belgique</v>
      </c>
      <c r="U2402" s="14" t="n">
        <f aca="false">MATCH(A2402,10_Lieux!$A:$A,0)</f>
        <v>217</v>
      </c>
      <c r="V2402" s="14" t="n">
        <f aca="false">MATCH(B2402,10_Lieux!$A:$A,0)</f>
        <v>105</v>
      </c>
      <c r="W2402" s="14" t="n">
        <f aca="false">ROUND(6371*2*ASIN(SQRT(SIN(RADIANS(INDEX(10_Lieux!$F:$F,V2402)-INDEX(10_Lieux!$F:$F,U2402))/2)^2+COS(RADIANS(INDEX(10_Lieux!$F:$F,U2402)))*COS(RADIANS(INDEX(10_Lieux!$F:$F,V2402)))*SIN(RADIANS(INDEX(10_Lieux!$G:$G,V2402)-INDEX(10_Lieux!$G:$G,U2402))/2)^2)),1)</f>
        <v>64.2</v>
      </c>
      <c r="X2402" s="14" t="n">
        <f aca="false">ROUND(I2402/IF(I2402&lt;p_seuil_vitesse,p_vit_lente,p_vit_rapide)*60/15,0)*15</f>
        <v>75</v>
      </c>
      <c r="Y2402" s="14" t="n">
        <f aca="false">MAX(IF(INDEX(10_Lieux!$B:$B,U2402)&lt;&gt;"Ville",INDEX(10_Lieux!$I:$I,U2402),0),IF(INDEX(10_Lieux!$B:$B,V2402)&lt;&gt;"Ville",INDEX(10_Lieux!$I:$I,V2402),0))</f>
        <v>250</v>
      </c>
      <c r="Z2402" s="14" t="str">
        <f aca="false">A2402&amp;"|"&amp;B2402</f>
        <v>Gare Lille Europe|Bruges</v>
      </c>
      <c r="AA2402" s="14" t="str">
        <f aca="false">IF(I2402&lt;p_local,"Local",IF(I2402&lt;p_vv_min,"Courte distance",IF(I2402&lt;p_tres_long,"Longue distance","Très longue distance")))</f>
        <v>Courte distance</v>
      </c>
    </row>
    <row r="2403" customFormat="false" ht="15" hidden="false" customHeight="true" outlineLevel="0" collapsed="false">
      <c r="A2403" s="14" t="s">
        <v>2604</v>
      </c>
      <c r="B2403" s="14" t="s">
        <v>2598</v>
      </c>
      <c r="C2403" s="14" t="s">
        <v>38</v>
      </c>
      <c r="D2403" s="14" t="s">
        <v>653</v>
      </c>
      <c r="E2403" s="14" t="s">
        <v>2606</v>
      </c>
      <c r="F2403" s="15" t="s">
        <v>41</v>
      </c>
      <c r="G2403" s="14" t="str">
        <f aca="false">IF(I2403&lt;p_local,"Local → page infra",IF(H2403&gt;=p_ph1,"Phase 1",IF(H2403&gt;=p_ph2,"Phase 2","Phase 3")))</f>
        <v>Phase 2</v>
      </c>
      <c r="H2403" s="14" t="n">
        <f aca="false">IF(I2403&lt;p_local,0,IF(C2403="Aéroport → Aéroport",p_pts_plein,IF(Y2403&gt;0,IF(I2403&lt;=Y2403,p_pts_plein,IF(I2403&lt;=p_mult2*Y2403,p_pts_moyen,p_pts_r3)),IF(I2403&gt;=p_vv_min,p_pts_plein,IF(I2403&gt;=p_vv_moy,p_pts_moyen,p_pts_court))))+IF(INDEX(10_Lieux!$D:$D,U2403)=1,p_prio1,p_prio2)+IF(INDEX(10_Lieux!$D:$D,V2403)=1,p_prio1,p_prio2)+IF(K2403="Oui",p_tf,0)+p_hub*((INDEX(10_Lieux!$H:$H,U2403)="Hub")+(INDEX(10_Lieux!$H:$H,V2403)="Hub"))+IF(OR(INDEX(10_Lieux!$H:$H,U2403)="Premium",INDEX(10_Lieux!$H:$H,V2403)="Premium"),p_prem,0))</f>
        <v>70</v>
      </c>
      <c r="I2403" s="14" t="n">
        <f aca="false">ROUND(W2403*p_facteur,0)</f>
        <v>80</v>
      </c>
      <c r="J2403" s="14" t="str">
        <f aca="false">IF(X2403&lt;60,X2403&amp;" min",INT(X2403/60)&amp;" h"&amp;IF(MOD(X2403,60)=0,""," "&amp;TEXT(MOD(X2403,60),"00")))</f>
        <v>1 h 15</v>
      </c>
      <c r="K2403" s="14" t="str">
        <f aca="false">IF(S2403&lt;&gt;T2403,"Oui","Non")</f>
        <v>Oui</v>
      </c>
      <c r="L2403" s="14" t="str">
        <f aca="false">IF(AND(INDEX(10_Lieux!$B:$B,U2403)="Ville",INDEX(10_Lieux!$B:$B,V2403)="Ville"),"/chauffeur-prive/"&amp;INDEX(10_Lieux!$E:$E,U2403)&amp;"-"&amp;INDEX(10_Lieux!$E:$E,V2403)&amp;"/","/chauffeur-prive/"&amp;INDEX(10_Lieux!$E:$E,U2403)&amp;"/"&amp;INDEX(10_Lieux!$E:$E,V2403)&amp;"/")</f>
        <v>/chauffeur-prive/bruges/gare-lille-europe/</v>
      </c>
      <c r="M2403" s="14" t="str">
        <f aca="false">IFERROR(INDEX($L:$L,MATCH(B2403&amp;"|"&amp;A2403,$Z:$Z,0)),"—")</f>
        <v>/chauffeur-prive/gare-lille-europe/bruges/</v>
      </c>
      <c r="N2403" s="14" t="str">
        <f aca="false">IF(LEN("Chauffeur privé "&amp;INDEX(10_Lieux!$J:$J,U2403)&amp;" → "&amp;INDEX(10_Lieux!$J:$J,V2403)&amp;" | 24h/24")&gt;60,"Chauffeur privé "&amp;INDEX(10_Lieux!$J:$J,U2403)&amp;" → "&amp;INDEX(10_Lieux!$J:$J,V2403),"Chauffeur privé "&amp;INDEX(10_Lieux!$J:$J,U2403)&amp;" → "&amp;INDEX(10_Lieux!$J:$J,V2403)&amp;" | 24h/24")</f>
        <v>Chauffeur privé Bruges → Gare Lille Europe | 24h/24</v>
      </c>
      <c r="O2403" s="14" t="n">
        <f aca="false">LEN(N2403)</f>
        <v>51</v>
      </c>
      <c r="P2403" s="14" t="str">
        <f aca="false">"Chauffeur privé "&amp;INDEX(10_Lieux!$K:$K,U2403)&amp;" vers "&amp;INDEX(10_Lieux!$L:$L,V2403)</f>
        <v>Chauffeur privé de Bruges vers la gare Lille Europe</v>
      </c>
      <c r="Q2403" s="14" t="str">
        <f aca="false">"Chauffeur privé "&amp;INDEX(10_Lieux!$K:$K,U2403)&amp;" vers "&amp;INDEX(10_Lieux!$L:$L,V2403)&amp;" : env. "&amp;I2403&amp;" km, "&amp;J2403&amp;" de route. Devis personnalisé, standard 24h/24 et 7j/7."</f>
        <v>Chauffeur privé de Bruges vers la gare Lille Europe : env. 80 km, 1 h 15 de route. Devis personnalisé, standard 24h/24 et 7j/7.</v>
      </c>
      <c r="R2403" s="14" t="n">
        <f aca="false">LEN(Q2403)</f>
        <v>127</v>
      </c>
      <c r="S2403" s="14" t="str">
        <f aca="false">INDEX(10_Lieux!$C:$C,U2403)</f>
        <v>Belgique</v>
      </c>
      <c r="T2403" s="14" t="str">
        <f aca="false">INDEX(10_Lieux!$C:$C,V2403)</f>
        <v>France</v>
      </c>
      <c r="U2403" s="14" t="n">
        <f aca="false">MATCH(A2403,10_Lieux!$A:$A,0)</f>
        <v>105</v>
      </c>
      <c r="V2403" s="14" t="n">
        <f aca="false">MATCH(B2403,10_Lieux!$A:$A,0)</f>
        <v>217</v>
      </c>
      <c r="W2403" s="14" t="n">
        <f aca="false">ROUND(6371*2*ASIN(SQRT(SIN(RADIANS(INDEX(10_Lieux!$F:$F,V2403)-INDEX(10_Lieux!$F:$F,U2403))/2)^2+COS(RADIANS(INDEX(10_Lieux!$F:$F,U2403)))*COS(RADIANS(INDEX(10_Lieux!$F:$F,V2403)))*SIN(RADIANS(INDEX(10_Lieux!$G:$G,V2403)-INDEX(10_Lieux!$G:$G,U2403))/2)^2)),1)</f>
        <v>64.2</v>
      </c>
      <c r="X2403" s="14" t="n">
        <f aca="false">ROUND(I2403/IF(I2403&lt;p_seuil_vitesse,p_vit_lente,p_vit_rapide)*60/15,0)*15</f>
        <v>75</v>
      </c>
      <c r="Y2403" s="14" t="n">
        <f aca="false">MAX(IF(INDEX(10_Lieux!$B:$B,U2403)&lt;&gt;"Ville",INDEX(10_Lieux!$I:$I,U2403),0),IF(INDEX(10_Lieux!$B:$B,V2403)&lt;&gt;"Ville",INDEX(10_Lieux!$I:$I,V2403),0))</f>
        <v>250</v>
      </c>
      <c r="Z2403" s="14" t="str">
        <f aca="false">A2403&amp;"|"&amp;B2403</f>
        <v>Bruges|Gare Lille Europe</v>
      </c>
      <c r="AA2403" s="14" t="str">
        <f aca="false">IF(I2403&lt;p_local,"Local",IF(I2403&lt;p_vv_min,"Courte distance",IF(I2403&lt;p_tres_long,"Longue distance","Très longue distance")))</f>
        <v>Courte distance</v>
      </c>
    </row>
    <row r="2404" customFormat="false" ht="15" hidden="false" customHeight="true" outlineLevel="0" collapsed="false">
      <c r="A2404" s="14" t="s">
        <v>2607</v>
      </c>
      <c r="B2404" s="14" t="s">
        <v>152</v>
      </c>
      <c r="C2404" s="14" t="s">
        <v>37</v>
      </c>
      <c r="D2404" s="14" t="s">
        <v>653</v>
      </c>
      <c r="E2404" s="14" t="s">
        <v>2608</v>
      </c>
      <c r="F2404" s="15" t="s">
        <v>41</v>
      </c>
      <c r="G2404" s="14" t="str">
        <f aca="false">IF(I2404&lt;p_local,"Local → page infra",IF(H2404&gt;=p_ph1,"Phase 1",IF(H2404&gt;=p_ph2,"Phase 2","Phase 3")))</f>
        <v>Phase 1</v>
      </c>
      <c r="H2404" s="14" t="n">
        <f aca="false">IF(I2404&lt;p_local,0,IF(C2404="Aéroport → Aéroport",p_pts_plein,IF(Y2404&gt;0,IF(I2404&lt;=Y2404,p_pts_plein,IF(I2404&lt;=p_mult2*Y2404,p_pts_moyen,p_pts_r3)),IF(I2404&gt;=p_vv_min,p_pts_plein,IF(I2404&gt;=p_vv_moy,p_pts_moyen,p_pts_court))))+IF(INDEX(10_Lieux!$D:$D,U2404)=1,p_prio1,p_prio2)+IF(INDEX(10_Lieux!$D:$D,V2404)=1,p_prio1,p_prio2)+IF(K2404="Oui",p_tf,0)+p_hub*((INDEX(10_Lieux!$H:$H,U2404)="Hub")+(INDEX(10_Lieux!$H:$H,V2404)="Hub"))+IF(OR(INDEX(10_Lieux!$H:$H,U2404)="Premium",INDEX(10_Lieux!$H:$H,V2404)="Premium"),p_prem,0))</f>
        <v>80</v>
      </c>
      <c r="I2404" s="14" t="n">
        <f aca="false">ROUND(W2404*p_facteur,0)</f>
        <v>188</v>
      </c>
      <c r="J2404" s="14" t="str">
        <f aca="false">IF(X2404&lt;60,X2404&amp;" min",INT(X2404/60)&amp;" h"&amp;IF(MOD(X2404,60)=0,""," "&amp;TEXT(MOD(X2404,60),"00")))</f>
        <v>2 h</v>
      </c>
      <c r="K2404" s="14" t="str">
        <f aca="false">IF(S2404&lt;&gt;T2404,"Oui","Non")</f>
        <v>Oui</v>
      </c>
      <c r="L2404" s="14" t="str">
        <f aca="false">IF(AND(INDEX(10_Lieux!$B:$B,U2404)="Ville",INDEX(10_Lieux!$B:$B,V2404)="Ville"),"/chauffeur-prive/"&amp;INDEX(10_Lieux!$E:$E,U2404)&amp;"-"&amp;INDEX(10_Lieux!$E:$E,V2404)&amp;"/","/chauffeur-prive/"&amp;INDEX(10_Lieux!$E:$E,U2404)&amp;"/"&amp;INDEX(10_Lieux!$E:$E,V2404)&amp;"/")</f>
        <v>/chauffeur-prive/gare-dijon-ville/geneve/</v>
      </c>
      <c r="M2404" s="14" t="str">
        <f aca="false">IFERROR(INDEX($L:$L,MATCH(B2404&amp;"|"&amp;A2404,$Z:$Z,0)),"—")</f>
        <v>/chauffeur-prive/geneve/gare-dijon-ville/</v>
      </c>
      <c r="N2404" s="14" t="str">
        <f aca="false">IF(LEN("Chauffeur privé "&amp;INDEX(10_Lieux!$J:$J,U2404)&amp;" → "&amp;INDEX(10_Lieux!$J:$J,V2404)&amp;" | 24h/24")&gt;60,"Chauffeur privé "&amp;INDEX(10_Lieux!$J:$J,U2404)&amp;" → "&amp;INDEX(10_Lieux!$J:$J,V2404),"Chauffeur privé "&amp;INDEX(10_Lieux!$J:$J,U2404)&amp;" → "&amp;INDEX(10_Lieux!$J:$J,V2404)&amp;" | 24h/24")</f>
        <v>Chauffeur privé Gare Dijon Ville → Genève | 24h/24</v>
      </c>
      <c r="O2404" s="14" t="n">
        <f aca="false">LEN(N2404)</f>
        <v>50</v>
      </c>
      <c r="P2404" s="14" t="str">
        <f aca="false">"Chauffeur privé "&amp;INDEX(10_Lieux!$K:$K,U2404)&amp;" vers "&amp;INDEX(10_Lieux!$L:$L,V2404)</f>
        <v>Chauffeur privé de la gare Dijon Ville vers Genève</v>
      </c>
      <c r="Q2404" s="14" t="str">
        <f aca="false">"Chauffeur privé "&amp;INDEX(10_Lieux!$K:$K,U2404)&amp;" vers "&amp;INDEX(10_Lieux!$L:$L,V2404)&amp;" : env. "&amp;I2404&amp;" km, "&amp;J2404&amp;" de route. Devis personnalisé, standard 24h/24 et 7j/7."</f>
        <v>Chauffeur privé de la gare Dijon Ville vers Genève : env. 188 km, 2 h de route. Devis personnalisé, standard 24h/24 et 7j/7.</v>
      </c>
      <c r="R2404" s="14" t="n">
        <f aca="false">LEN(Q2404)</f>
        <v>124</v>
      </c>
      <c r="S2404" s="14" t="str">
        <f aca="false">INDEX(10_Lieux!$C:$C,U2404)</f>
        <v>France</v>
      </c>
      <c r="T2404" s="14" t="str">
        <f aca="false">INDEX(10_Lieux!$C:$C,V2404)</f>
        <v>Suisse</v>
      </c>
      <c r="U2404" s="14" t="n">
        <f aca="false">MATCH(A2404,10_Lieux!$A:$A,0)</f>
        <v>206</v>
      </c>
      <c r="V2404" s="14" t="n">
        <f aca="false">MATCH(B2404,10_Lieux!$A:$A,0)</f>
        <v>111</v>
      </c>
      <c r="W2404" s="14" t="n">
        <f aca="false">ROUND(6371*2*ASIN(SQRT(SIN(RADIANS(INDEX(10_Lieux!$F:$F,V2404)-INDEX(10_Lieux!$F:$F,U2404))/2)^2+COS(RADIANS(INDEX(10_Lieux!$F:$F,U2404)))*COS(RADIANS(INDEX(10_Lieux!$F:$F,V2404)))*SIN(RADIANS(INDEX(10_Lieux!$G:$G,V2404)-INDEX(10_Lieux!$G:$G,U2404))/2)^2)),1)</f>
        <v>150.7</v>
      </c>
      <c r="X2404" s="14" t="n">
        <f aca="false">ROUND(I2404/IF(I2404&lt;p_seuil_vitesse,p_vit_lente,p_vit_rapide)*60/15,0)*15</f>
        <v>120</v>
      </c>
      <c r="Y2404" s="14" t="n">
        <f aca="false">MAX(IF(INDEX(10_Lieux!$B:$B,U2404)&lt;&gt;"Ville",INDEX(10_Lieux!$I:$I,U2404),0),IF(INDEX(10_Lieux!$B:$B,V2404)&lt;&gt;"Ville",INDEX(10_Lieux!$I:$I,V2404),0))</f>
        <v>250</v>
      </c>
      <c r="Z2404" s="14" t="str">
        <f aca="false">A2404&amp;"|"&amp;B2404</f>
        <v>Gare Dijon Ville|Genève</v>
      </c>
      <c r="AA2404" s="14" t="str">
        <f aca="false">IF(I2404&lt;p_local,"Local",IF(I2404&lt;p_vv_min,"Courte distance",IF(I2404&lt;p_tres_long,"Longue distance","Très longue distance")))</f>
        <v>Longue distance</v>
      </c>
    </row>
    <row r="2405" customFormat="false" ht="15" hidden="false" customHeight="true" outlineLevel="0" collapsed="false">
      <c r="A2405" s="14" t="s">
        <v>152</v>
      </c>
      <c r="B2405" s="14" t="s">
        <v>2607</v>
      </c>
      <c r="C2405" s="14" t="s">
        <v>38</v>
      </c>
      <c r="D2405" s="14" t="s">
        <v>653</v>
      </c>
      <c r="E2405" s="14" t="s">
        <v>2609</v>
      </c>
      <c r="F2405" s="15" t="s">
        <v>41</v>
      </c>
      <c r="G2405" s="14" t="str">
        <f aca="false">IF(I2405&lt;p_local,"Local → page infra",IF(H2405&gt;=p_ph1,"Phase 1",IF(H2405&gt;=p_ph2,"Phase 2","Phase 3")))</f>
        <v>Phase 1</v>
      </c>
      <c r="H2405" s="14" t="n">
        <f aca="false">IF(I2405&lt;p_local,0,IF(C2405="Aéroport → Aéroport",p_pts_plein,IF(Y2405&gt;0,IF(I2405&lt;=Y2405,p_pts_plein,IF(I2405&lt;=p_mult2*Y2405,p_pts_moyen,p_pts_r3)),IF(I2405&gt;=p_vv_min,p_pts_plein,IF(I2405&gt;=p_vv_moy,p_pts_moyen,p_pts_court))))+IF(INDEX(10_Lieux!$D:$D,U2405)=1,p_prio1,p_prio2)+IF(INDEX(10_Lieux!$D:$D,V2405)=1,p_prio1,p_prio2)+IF(K2405="Oui",p_tf,0)+p_hub*((INDEX(10_Lieux!$H:$H,U2405)="Hub")+(INDEX(10_Lieux!$H:$H,V2405)="Hub"))+IF(OR(INDEX(10_Lieux!$H:$H,U2405)="Premium",INDEX(10_Lieux!$H:$H,V2405)="Premium"),p_prem,0))</f>
        <v>80</v>
      </c>
      <c r="I2405" s="14" t="n">
        <f aca="false">ROUND(W2405*p_facteur,0)</f>
        <v>188</v>
      </c>
      <c r="J2405" s="14" t="str">
        <f aca="false">IF(X2405&lt;60,X2405&amp;" min",INT(X2405/60)&amp;" h"&amp;IF(MOD(X2405,60)=0,""," "&amp;TEXT(MOD(X2405,60),"00")))</f>
        <v>2 h</v>
      </c>
      <c r="K2405" s="14" t="str">
        <f aca="false">IF(S2405&lt;&gt;T2405,"Oui","Non")</f>
        <v>Oui</v>
      </c>
      <c r="L2405" s="14" t="str">
        <f aca="false">IF(AND(INDEX(10_Lieux!$B:$B,U2405)="Ville",INDEX(10_Lieux!$B:$B,V2405)="Ville"),"/chauffeur-prive/"&amp;INDEX(10_Lieux!$E:$E,U2405)&amp;"-"&amp;INDEX(10_Lieux!$E:$E,V2405)&amp;"/","/chauffeur-prive/"&amp;INDEX(10_Lieux!$E:$E,U2405)&amp;"/"&amp;INDEX(10_Lieux!$E:$E,V2405)&amp;"/")</f>
        <v>/chauffeur-prive/geneve/gare-dijon-ville/</v>
      </c>
      <c r="M2405" s="14" t="str">
        <f aca="false">IFERROR(INDEX($L:$L,MATCH(B2405&amp;"|"&amp;A2405,$Z:$Z,0)),"—")</f>
        <v>/chauffeur-prive/gare-dijon-ville/geneve/</v>
      </c>
      <c r="N2405" s="14" t="str">
        <f aca="false">IF(LEN("Chauffeur privé "&amp;INDEX(10_Lieux!$J:$J,U2405)&amp;" → "&amp;INDEX(10_Lieux!$J:$J,V2405)&amp;" | 24h/24")&gt;60,"Chauffeur privé "&amp;INDEX(10_Lieux!$J:$J,U2405)&amp;" → "&amp;INDEX(10_Lieux!$J:$J,V2405),"Chauffeur privé "&amp;INDEX(10_Lieux!$J:$J,U2405)&amp;" → "&amp;INDEX(10_Lieux!$J:$J,V2405)&amp;" | 24h/24")</f>
        <v>Chauffeur privé Genève → Gare Dijon Ville | 24h/24</v>
      </c>
      <c r="O2405" s="14" t="n">
        <f aca="false">LEN(N2405)</f>
        <v>50</v>
      </c>
      <c r="P2405" s="14" t="str">
        <f aca="false">"Chauffeur privé "&amp;INDEX(10_Lieux!$K:$K,U2405)&amp;" vers "&amp;INDEX(10_Lieux!$L:$L,V2405)</f>
        <v>Chauffeur privé de Genève vers la gare Dijon Ville</v>
      </c>
      <c r="Q2405" s="14" t="str">
        <f aca="false">"Chauffeur privé "&amp;INDEX(10_Lieux!$K:$K,U2405)&amp;" vers "&amp;INDEX(10_Lieux!$L:$L,V2405)&amp;" : env. "&amp;I2405&amp;" km, "&amp;J2405&amp;" de route. Devis personnalisé, standard 24h/24 et 7j/7."</f>
        <v>Chauffeur privé de Genève vers la gare Dijon Ville : env. 188 km, 2 h de route. Devis personnalisé, standard 24h/24 et 7j/7.</v>
      </c>
      <c r="R2405" s="14" t="n">
        <f aca="false">LEN(Q2405)</f>
        <v>124</v>
      </c>
      <c r="S2405" s="14" t="str">
        <f aca="false">INDEX(10_Lieux!$C:$C,U2405)</f>
        <v>Suisse</v>
      </c>
      <c r="T2405" s="14" t="str">
        <f aca="false">INDEX(10_Lieux!$C:$C,V2405)</f>
        <v>France</v>
      </c>
      <c r="U2405" s="14" t="n">
        <f aca="false">MATCH(A2405,10_Lieux!$A:$A,0)</f>
        <v>111</v>
      </c>
      <c r="V2405" s="14" t="n">
        <f aca="false">MATCH(B2405,10_Lieux!$A:$A,0)</f>
        <v>206</v>
      </c>
      <c r="W2405" s="14" t="n">
        <f aca="false">ROUND(6371*2*ASIN(SQRT(SIN(RADIANS(INDEX(10_Lieux!$F:$F,V2405)-INDEX(10_Lieux!$F:$F,U2405))/2)^2+COS(RADIANS(INDEX(10_Lieux!$F:$F,U2405)))*COS(RADIANS(INDEX(10_Lieux!$F:$F,V2405)))*SIN(RADIANS(INDEX(10_Lieux!$G:$G,V2405)-INDEX(10_Lieux!$G:$G,U2405))/2)^2)),1)</f>
        <v>150.7</v>
      </c>
      <c r="X2405" s="14" t="n">
        <f aca="false">ROUND(I2405/IF(I2405&lt;p_seuil_vitesse,p_vit_lente,p_vit_rapide)*60/15,0)*15</f>
        <v>120</v>
      </c>
      <c r="Y2405" s="14" t="n">
        <f aca="false">MAX(IF(INDEX(10_Lieux!$B:$B,U2405)&lt;&gt;"Ville",INDEX(10_Lieux!$I:$I,U2405),0),IF(INDEX(10_Lieux!$B:$B,V2405)&lt;&gt;"Ville",INDEX(10_Lieux!$I:$I,V2405),0))</f>
        <v>250</v>
      </c>
      <c r="Z2405" s="14" t="str">
        <f aca="false">A2405&amp;"|"&amp;B2405</f>
        <v>Genève|Gare Dijon Ville</v>
      </c>
      <c r="AA2405" s="14" t="str">
        <f aca="false">IF(I2405&lt;p_local,"Local",IF(I2405&lt;p_vv_min,"Courte distance",IF(I2405&lt;p_tres_long,"Longue distance","Très longue distance")))</f>
        <v>Longue distance</v>
      </c>
    </row>
    <row r="2406" customFormat="false" ht="15" hidden="false" customHeight="true" outlineLevel="0" collapsed="false">
      <c r="A2406" s="14" t="s">
        <v>2607</v>
      </c>
      <c r="B2406" s="14" t="s">
        <v>154</v>
      </c>
      <c r="C2406" s="14" t="s">
        <v>37</v>
      </c>
      <c r="D2406" s="14" t="s">
        <v>653</v>
      </c>
      <c r="E2406" s="14" t="s">
        <v>2610</v>
      </c>
      <c r="F2406" s="15" t="s">
        <v>41</v>
      </c>
      <c r="G2406" s="14" t="str">
        <f aca="false">IF(I2406&lt;p_local,"Local → page infra",IF(H2406&gt;=p_ph1,"Phase 1",IF(H2406&gt;=p_ph2,"Phase 2","Phase 3")))</f>
        <v>Phase 2</v>
      </c>
      <c r="H2406" s="14" t="n">
        <f aca="false">IF(I2406&lt;p_local,0,IF(C2406="Aéroport → Aéroport",p_pts_plein,IF(Y2406&gt;0,IF(I2406&lt;=Y2406,p_pts_plein,IF(I2406&lt;=p_mult2*Y2406,p_pts_moyen,p_pts_r3)),IF(I2406&gt;=p_vv_min,p_pts_plein,IF(I2406&gt;=p_vv_moy,p_pts_moyen,p_pts_court))))+IF(INDEX(10_Lieux!$D:$D,U2406)=1,p_prio1,p_prio2)+IF(INDEX(10_Lieux!$D:$D,V2406)=1,p_prio1,p_prio2)+IF(K2406="Oui",p_tf,0)+p_hub*((INDEX(10_Lieux!$H:$H,U2406)="Hub")+(INDEX(10_Lieux!$H:$H,V2406)="Hub"))+IF(OR(INDEX(10_Lieux!$H:$H,U2406)="Premium",INDEX(10_Lieux!$H:$H,V2406)="Premium"),p_prem,0))</f>
        <v>70</v>
      </c>
      <c r="I2406" s="14" t="n">
        <f aca="false">ROUND(W2406*p_facteur,0)</f>
        <v>189</v>
      </c>
      <c r="J2406" s="14" t="str">
        <f aca="false">IF(X2406&lt;60,X2406&amp;" min",INT(X2406/60)&amp;" h"&amp;IF(MOD(X2406,60)=0,""," "&amp;TEXT(MOD(X2406,60),"00")))</f>
        <v>2 h</v>
      </c>
      <c r="K2406" s="14" t="str">
        <f aca="false">IF(S2406&lt;&gt;T2406,"Oui","Non")</f>
        <v>Oui</v>
      </c>
      <c r="L2406" s="14" t="str">
        <f aca="false">IF(AND(INDEX(10_Lieux!$B:$B,U2406)="Ville",INDEX(10_Lieux!$B:$B,V2406)="Ville"),"/chauffeur-prive/"&amp;INDEX(10_Lieux!$E:$E,U2406)&amp;"-"&amp;INDEX(10_Lieux!$E:$E,V2406)&amp;"/","/chauffeur-prive/"&amp;INDEX(10_Lieux!$E:$E,U2406)&amp;"/"&amp;INDEX(10_Lieux!$E:$E,V2406)&amp;"/")</f>
        <v>/chauffeur-prive/gare-dijon-ville/lausanne/</v>
      </c>
      <c r="M2406" s="14" t="str">
        <f aca="false">IFERROR(INDEX($L:$L,MATCH(B2406&amp;"|"&amp;A2406,$Z:$Z,0)),"—")</f>
        <v>/chauffeur-prive/lausanne/gare-dijon-ville/</v>
      </c>
      <c r="N2406" s="14" t="str">
        <f aca="false">IF(LEN("Chauffeur privé "&amp;INDEX(10_Lieux!$J:$J,U2406)&amp;" → "&amp;INDEX(10_Lieux!$J:$J,V2406)&amp;" | 24h/24")&gt;60,"Chauffeur privé "&amp;INDEX(10_Lieux!$J:$J,U2406)&amp;" → "&amp;INDEX(10_Lieux!$J:$J,V2406),"Chauffeur privé "&amp;INDEX(10_Lieux!$J:$J,U2406)&amp;" → "&amp;INDEX(10_Lieux!$J:$J,V2406)&amp;" | 24h/24")</f>
        <v>Chauffeur privé Gare Dijon Ville → Lausanne | 24h/24</v>
      </c>
      <c r="O2406" s="14" t="n">
        <f aca="false">LEN(N2406)</f>
        <v>52</v>
      </c>
      <c r="P2406" s="14" t="str">
        <f aca="false">"Chauffeur privé "&amp;INDEX(10_Lieux!$K:$K,U2406)&amp;" vers "&amp;INDEX(10_Lieux!$L:$L,V2406)</f>
        <v>Chauffeur privé de la gare Dijon Ville vers Lausanne</v>
      </c>
      <c r="Q2406" s="14" t="str">
        <f aca="false">"Chauffeur privé "&amp;INDEX(10_Lieux!$K:$K,U2406)&amp;" vers "&amp;INDEX(10_Lieux!$L:$L,V2406)&amp;" : env. "&amp;I2406&amp;" km, "&amp;J2406&amp;" de route. Devis personnalisé, standard 24h/24 et 7j/7."</f>
        <v>Chauffeur privé de la gare Dijon Ville vers Lausanne : env. 189 km, 2 h de route. Devis personnalisé, standard 24h/24 et 7j/7.</v>
      </c>
      <c r="R2406" s="14" t="n">
        <f aca="false">LEN(Q2406)</f>
        <v>126</v>
      </c>
      <c r="S2406" s="14" t="str">
        <f aca="false">INDEX(10_Lieux!$C:$C,U2406)</f>
        <v>France</v>
      </c>
      <c r="T2406" s="14" t="str">
        <f aca="false">INDEX(10_Lieux!$C:$C,V2406)</f>
        <v>Suisse</v>
      </c>
      <c r="U2406" s="14" t="n">
        <f aca="false">MATCH(A2406,10_Lieux!$A:$A,0)</f>
        <v>206</v>
      </c>
      <c r="V2406" s="14" t="n">
        <f aca="false">MATCH(B2406,10_Lieux!$A:$A,0)</f>
        <v>112</v>
      </c>
      <c r="W2406" s="14" t="n">
        <f aca="false">ROUND(6371*2*ASIN(SQRT(SIN(RADIANS(INDEX(10_Lieux!$F:$F,V2406)-INDEX(10_Lieux!$F:$F,U2406))/2)^2+COS(RADIANS(INDEX(10_Lieux!$F:$F,U2406)))*COS(RADIANS(INDEX(10_Lieux!$F:$F,V2406)))*SIN(RADIANS(INDEX(10_Lieux!$G:$G,V2406)-INDEX(10_Lieux!$G:$G,U2406))/2)^2)),1)</f>
        <v>151.2</v>
      </c>
      <c r="X2406" s="14" t="n">
        <f aca="false">ROUND(I2406/IF(I2406&lt;p_seuil_vitesse,p_vit_lente,p_vit_rapide)*60/15,0)*15</f>
        <v>120</v>
      </c>
      <c r="Y2406" s="14" t="n">
        <f aca="false">MAX(IF(INDEX(10_Lieux!$B:$B,U2406)&lt;&gt;"Ville",INDEX(10_Lieux!$I:$I,U2406),0),IF(INDEX(10_Lieux!$B:$B,V2406)&lt;&gt;"Ville",INDEX(10_Lieux!$I:$I,V2406),0))</f>
        <v>250</v>
      </c>
      <c r="Z2406" s="14" t="str">
        <f aca="false">A2406&amp;"|"&amp;B2406</f>
        <v>Gare Dijon Ville|Lausanne</v>
      </c>
      <c r="AA2406" s="14" t="str">
        <f aca="false">IF(I2406&lt;p_local,"Local",IF(I2406&lt;p_vv_min,"Courte distance",IF(I2406&lt;p_tres_long,"Longue distance","Très longue distance")))</f>
        <v>Longue distance</v>
      </c>
    </row>
    <row r="2407" customFormat="false" ht="15" hidden="false" customHeight="true" outlineLevel="0" collapsed="false">
      <c r="A2407" s="14" t="s">
        <v>154</v>
      </c>
      <c r="B2407" s="14" t="s">
        <v>2607</v>
      </c>
      <c r="C2407" s="14" t="s">
        <v>38</v>
      </c>
      <c r="D2407" s="14" t="s">
        <v>653</v>
      </c>
      <c r="E2407" s="14" t="s">
        <v>2611</v>
      </c>
      <c r="F2407" s="15" t="s">
        <v>41</v>
      </c>
      <c r="G2407" s="14" t="str">
        <f aca="false">IF(I2407&lt;p_local,"Local → page infra",IF(H2407&gt;=p_ph1,"Phase 1",IF(H2407&gt;=p_ph2,"Phase 2","Phase 3")))</f>
        <v>Phase 2</v>
      </c>
      <c r="H2407" s="14" t="n">
        <f aca="false">IF(I2407&lt;p_local,0,IF(C2407="Aéroport → Aéroport",p_pts_plein,IF(Y2407&gt;0,IF(I2407&lt;=Y2407,p_pts_plein,IF(I2407&lt;=p_mult2*Y2407,p_pts_moyen,p_pts_r3)),IF(I2407&gt;=p_vv_min,p_pts_plein,IF(I2407&gt;=p_vv_moy,p_pts_moyen,p_pts_court))))+IF(INDEX(10_Lieux!$D:$D,U2407)=1,p_prio1,p_prio2)+IF(INDEX(10_Lieux!$D:$D,V2407)=1,p_prio1,p_prio2)+IF(K2407="Oui",p_tf,0)+p_hub*((INDEX(10_Lieux!$H:$H,U2407)="Hub")+(INDEX(10_Lieux!$H:$H,V2407)="Hub"))+IF(OR(INDEX(10_Lieux!$H:$H,U2407)="Premium",INDEX(10_Lieux!$H:$H,V2407)="Premium"),p_prem,0))</f>
        <v>70</v>
      </c>
      <c r="I2407" s="14" t="n">
        <f aca="false">ROUND(W2407*p_facteur,0)</f>
        <v>189</v>
      </c>
      <c r="J2407" s="14" t="str">
        <f aca="false">IF(X2407&lt;60,X2407&amp;" min",INT(X2407/60)&amp;" h"&amp;IF(MOD(X2407,60)=0,""," "&amp;TEXT(MOD(X2407,60),"00")))</f>
        <v>2 h</v>
      </c>
      <c r="K2407" s="14" t="str">
        <f aca="false">IF(S2407&lt;&gt;T2407,"Oui","Non")</f>
        <v>Oui</v>
      </c>
      <c r="L2407" s="14" t="str">
        <f aca="false">IF(AND(INDEX(10_Lieux!$B:$B,U2407)="Ville",INDEX(10_Lieux!$B:$B,V2407)="Ville"),"/chauffeur-prive/"&amp;INDEX(10_Lieux!$E:$E,U2407)&amp;"-"&amp;INDEX(10_Lieux!$E:$E,V2407)&amp;"/","/chauffeur-prive/"&amp;INDEX(10_Lieux!$E:$E,U2407)&amp;"/"&amp;INDEX(10_Lieux!$E:$E,V2407)&amp;"/")</f>
        <v>/chauffeur-prive/lausanne/gare-dijon-ville/</v>
      </c>
      <c r="M2407" s="14" t="str">
        <f aca="false">IFERROR(INDEX($L:$L,MATCH(B2407&amp;"|"&amp;A2407,$Z:$Z,0)),"—")</f>
        <v>/chauffeur-prive/gare-dijon-ville/lausanne/</v>
      </c>
      <c r="N2407" s="14" t="str">
        <f aca="false">IF(LEN("Chauffeur privé "&amp;INDEX(10_Lieux!$J:$J,U2407)&amp;" → "&amp;INDEX(10_Lieux!$J:$J,V2407)&amp;" | 24h/24")&gt;60,"Chauffeur privé "&amp;INDEX(10_Lieux!$J:$J,U2407)&amp;" → "&amp;INDEX(10_Lieux!$J:$J,V2407),"Chauffeur privé "&amp;INDEX(10_Lieux!$J:$J,U2407)&amp;" → "&amp;INDEX(10_Lieux!$J:$J,V2407)&amp;" | 24h/24")</f>
        <v>Chauffeur privé Lausanne → Gare Dijon Ville | 24h/24</v>
      </c>
      <c r="O2407" s="14" t="n">
        <f aca="false">LEN(N2407)</f>
        <v>52</v>
      </c>
      <c r="P2407" s="14" t="str">
        <f aca="false">"Chauffeur privé "&amp;INDEX(10_Lieux!$K:$K,U2407)&amp;" vers "&amp;INDEX(10_Lieux!$L:$L,V2407)</f>
        <v>Chauffeur privé de Lausanne vers la gare Dijon Ville</v>
      </c>
      <c r="Q2407" s="14" t="str">
        <f aca="false">"Chauffeur privé "&amp;INDEX(10_Lieux!$K:$K,U2407)&amp;" vers "&amp;INDEX(10_Lieux!$L:$L,V2407)&amp;" : env. "&amp;I2407&amp;" km, "&amp;J2407&amp;" de route. Devis personnalisé, standard 24h/24 et 7j/7."</f>
        <v>Chauffeur privé de Lausanne vers la gare Dijon Ville : env. 189 km, 2 h de route. Devis personnalisé, standard 24h/24 et 7j/7.</v>
      </c>
      <c r="R2407" s="14" t="n">
        <f aca="false">LEN(Q2407)</f>
        <v>126</v>
      </c>
      <c r="S2407" s="14" t="str">
        <f aca="false">INDEX(10_Lieux!$C:$C,U2407)</f>
        <v>Suisse</v>
      </c>
      <c r="T2407" s="14" t="str">
        <f aca="false">INDEX(10_Lieux!$C:$C,V2407)</f>
        <v>France</v>
      </c>
      <c r="U2407" s="14" t="n">
        <f aca="false">MATCH(A2407,10_Lieux!$A:$A,0)</f>
        <v>112</v>
      </c>
      <c r="V2407" s="14" t="n">
        <f aca="false">MATCH(B2407,10_Lieux!$A:$A,0)</f>
        <v>206</v>
      </c>
      <c r="W2407" s="14" t="n">
        <f aca="false">ROUND(6371*2*ASIN(SQRT(SIN(RADIANS(INDEX(10_Lieux!$F:$F,V2407)-INDEX(10_Lieux!$F:$F,U2407))/2)^2+COS(RADIANS(INDEX(10_Lieux!$F:$F,U2407)))*COS(RADIANS(INDEX(10_Lieux!$F:$F,V2407)))*SIN(RADIANS(INDEX(10_Lieux!$G:$G,V2407)-INDEX(10_Lieux!$G:$G,U2407))/2)^2)),1)</f>
        <v>151.2</v>
      </c>
      <c r="X2407" s="14" t="n">
        <f aca="false">ROUND(I2407/IF(I2407&lt;p_seuil_vitesse,p_vit_lente,p_vit_rapide)*60/15,0)*15</f>
        <v>120</v>
      </c>
      <c r="Y2407" s="14" t="n">
        <f aca="false">MAX(IF(INDEX(10_Lieux!$B:$B,U2407)&lt;&gt;"Ville",INDEX(10_Lieux!$I:$I,U2407),0),IF(INDEX(10_Lieux!$B:$B,V2407)&lt;&gt;"Ville",INDEX(10_Lieux!$I:$I,V2407),0))</f>
        <v>250</v>
      </c>
      <c r="Z2407" s="14" t="str">
        <f aca="false">A2407&amp;"|"&amp;B2407</f>
        <v>Lausanne|Gare Dijon Ville</v>
      </c>
      <c r="AA2407" s="14" t="str">
        <f aca="false">IF(I2407&lt;p_local,"Local",IF(I2407&lt;p_vv_min,"Courte distance",IF(I2407&lt;p_tres_long,"Longue distance","Très longue distance")))</f>
        <v>Longue distance</v>
      </c>
    </row>
    <row r="2408" customFormat="false" ht="15" hidden="false" customHeight="true" outlineLevel="0" collapsed="false">
      <c r="A2408" s="14" t="s">
        <v>2607</v>
      </c>
      <c r="B2408" s="14" t="s">
        <v>123</v>
      </c>
      <c r="C2408" s="14" t="s">
        <v>37</v>
      </c>
      <c r="D2408" s="14" t="s">
        <v>653</v>
      </c>
      <c r="E2408" s="14" t="s">
        <v>2612</v>
      </c>
      <c r="F2408" s="15" t="s">
        <v>41</v>
      </c>
      <c r="G2408" s="14" t="str">
        <f aca="false">IF(I2408&lt;p_local,"Local → page infra",IF(H2408&gt;=p_ph1,"Phase 1",IF(H2408&gt;=p_ph2,"Phase 2","Phase 3")))</f>
        <v>Phase 2</v>
      </c>
      <c r="H2408" s="14" t="n">
        <f aca="false">IF(I2408&lt;p_local,0,IF(C2408="Aéroport → Aéroport",p_pts_plein,IF(Y2408&gt;0,IF(I2408&lt;=Y2408,p_pts_plein,IF(I2408&lt;=p_mult2*Y2408,p_pts_moyen,p_pts_r3)),IF(I2408&gt;=p_vv_min,p_pts_plein,IF(I2408&gt;=p_vv_moy,p_pts_moyen,p_pts_court))))+IF(INDEX(10_Lieux!$D:$D,U2408)=1,p_prio1,p_prio2)+IF(INDEX(10_Lieux!$D:$D,V2408)=1,p_prio1,p_prio2)+IF(K2408="Oui",p_tf,0)+p_hub*((INDEX(10_Lieux!$H:$H,U2408)="Hub")+(INDEX(10_Lieux!$H:$H,V2408)="Hub"))+IF(OR(INDEX(10_Lieux!$H:$H,U2408)="Premium",INDEX(10_Lieux!$H:$H,V2408)="Premium"),p_prem,0))</f>
        <v>70</v>
      </c>
      <c r="I2408" s="14" t="n">
        <f aca="false">ROUND(W2408*p_facteur,0)</f>
        <v>218</v>
      </c>
      <c r="J2408" s="14" t="str">
        <f aca="false">IF(X2408&lt;60,X2408&amp;" min",INT(X2408/60)&amp;" h"&amp;IF(MOD(X2408,60)=0,""," "&amp;TEXT(MOD(X2408,60),"00")))</f>
        <v>2 h 15</v>
      </c>
      <c r="K2408" s="14" t="str">
        <f aca="false">IF(S2408&lt;&gt;T2408,"Oui","Non")</f>
        <v>Non</v>
      </c>
      <c r="L2408" s="14" t="str">
        <f aca="false">IF(AND(INDEX(10_Lieux!$B:$B,U2408)="Ville",INDEX(10_Lieux!$B:$B,V2408)="Ville"),"/chauffeur-prive/"&amp;INDEX(10_Lieux!$E:$E,U2408)&amp;"-"&amp;INDEX(10_Lieux!$E:$E,V2408)&amp;"/","/chauffeur-prive/"&amp;INDEX(10_Lieux!$E:$E,U2408)&amp;"/"&amp;INDEX(10_Lieux!$E:$E,V2408)&amp;"/")</f>
        <v>/chauffeur-prive/gare-dijon-ville/lyon/</v>
      </c>
      <c r="M2408" s="14" t="str">
        <f aca="false">IFERROR(INDEX($L:$L,MATCH(B2408&amp;"|"&amp;A2408,$Z:$Z,0)),"—")</f>
        <v>/chauffeur-prive/lyon/gare-dijon-ville/</v>
      </c>
      <c r="N2408" s="14" t="str">
        <f aca="false">IF(LEN("Chauffeur privé "&amp;INDEX(10_Lieux!$J:$J,U2408)&amp;" → "&amp;INDEX(10_Lieux!$J:$J,V2408)&amp;" | 24h/24")&gt;60,"Chauffeur privé "&amp;INDEX(10_Lieux!$J:$J,U2408)&amp;" → "&amp;INDEX(10_Lieux!$J:$J,V2408),"Chauffeur privé "&amp;INDEX(10_Lieux!$J:$J,U2408)&amp;" → "&amp;INDEX(10_Lieux!$J:$J,V2408)&amp;" | 24h/24")</f>
        <v>Chauffeur privé Gare Dijon Ville → Lyon | 24h/24</v>
      </c>
      <c r="O2408" s="14" t="n">
        <f aca="false">LEN(N2408)</f>
        <v>48</v>
      </c>
      <c r="P2408" s="14" t="str">
        <f aca="false">"Chauffeur privé "&amp;INDEX(10_Lieux!$K:$K,U2408)&amp;" vers "&amp;INDEX(10_Lieux!$L:$L,V2408)</f>
        <v>Chauffeur privé de la gare Dijon Ville vers Lyon</v>
      </c>
      <c r="Q2408" s="14" t="str">
        <f aca="false">"Chauffeur privé "&amp;INDEX(10_Lieux!$K:$K,U2408)&amp;" vers "&amp;INDEX(10_Lieux!$L:$L,V2408)&amp;" : env. "&amp;I2408&amp;" km, "&amp;J2408&amp;" de route. Devis personnalisé, standard 24h/24 et 7j/7."</f>
        <v>Chauffeur privé de la gare Dijon Ville vers Lyon : env. 218 km, 2 h 15 de route. Devis personnalisé, standard 24h/24 et 7j/7.</v>
      </c>
      <c r="R2408" s="14" t="n">
        <f aca="false">LEN(Q2408)</f>
        <v>125</v>
      </c>
      <c r="S2408" s="14" t="str">
        <f aca="false">INDEX(10_Lieux!$C:$C,U2408)</f>
        <v>France</v>
      </c>
      <c r="T2408" s="14" t="str">
        <f aca="false">INDEX(10_Lieux!$C:$C,V2408)</f>
        <v>France</v>
      </c>
      <c r="U2408" s="14" t="n">
        <f aca="false">MATCH(A2408,10_Lieux!$A:$A,0)</f>
        <v>206</v>
      </c>
      <c r="V2408" s="14" t="n">
        <f aca="false">MATCH(B2408,10_Lieux!$A:$A,0)</f>
        <v>8</v>
      </c>
      <c r="W2408" s="14" t="n">
        <f aca="false">ROUND(6371*2*ASIN(SQRT(SIN(RADIANS(INDEX(10_Lieux!$F:$F,V2408)-INDEX(10_Lieux!$F:$F,U2408))/2)^2+COS(RADIANS(INDEX(10_Lieux!$F:$F,U2408)))*COS(RADIANS(INDEX(10_Lieux!$F:$F,V2408)))*SIN(RADIANS(INDEX(10_Lieux!$G:$G,V2408)-INDEX(10_Lieux!$G:$G,U2408))/2)^2)),1)</f>
        <v>174</v>
      </c>
      <c r="X2408" s="14" t="n">
        <f aca="false">ROUND(I2408/IF(I2408&lt;p_seuil_vitesse,p_vit_lente,p_vit_rapide)*60/15,0)*15</f>
        <v>135</v>
      </c>
      <c r="Y2408" s="14" t="n">
        <f aca="false">MAX(IF(INDEX(10_Lieux!$B:$B,U2408)&lt;&gt;"Ville",INDEX(10_Lieux!$I:$I,U2408),0),IF(INDEX(10_Lieux!$B:$B,V2408)&lt;&gt;"Ville",INDEX(10_Lieux!$I:$I,V2408),0))</f>
        <v>250</v>
      </c>
      <c r="Z2408" s="14" t="str">
        <f aca="false">A2408&amp;"|"&amp;B2408</f>
        <v>Gare Dijon Ville|Lyon</v>
      </c>
      <c r="AA2408" s="14" t="str">
        <f aca="false">IF(I2408&lt;p_local,"Local",IF(I2408&lt;p_vv_min,"Courte distance",IF(I2408&lt;p_tres_long,"Longue distance","Très longue distance")))</f>
        <v>Longue distance</v>
      </c>
    </row>
    <row r="2409" customFormat="false" ht="15" hidden="false" customHeight="true" outlineLevel="0" collapsed="false">
      <c r="A2409" s="14" t="s">
        <v>123</v>
      </c>
      <c r="B2409" s="14" t="s">
        <v>2607</v>
      </c>
      <c r="C2409" s="14" t="s">
        <v>38</v>
      </c>
      <c r="D2409" s="14" t="s">
        <v>653</v>
      </c>
      <c r="E2409" s="14" t="s">
        <v>2613</v>
      </c>
      <c r="F2409" s="15" t="s">
        <v>41</v>
      </c>
      <c r="G2409" s="14" t="str">
        <f aca="false">IF(I2409&lt;p_local,"Local → page infra",IF(H2409&gt;=p_ph1,"Phase 1",IF(H2409&gt;=p_ph2,"Phase 2","Phase 3")))</f>
        <v>Phase 2</v>
      </c>
      <c r="H2409" s="14" t="n">
        <f aca="false">IF(I2409&lt;p_local,0,IF(C2409="Aéroport → Aéroport",p_pts_plein,IF(Y2409&gt;0,IF(I2409&lt;=Y2409,p_pts_plein,IF(I2409&lt;=p_mult2*Y2409,p_pts_moyen,p_pts_r3)),IF(I2409&gt;=p_vv_min,p_pts_plein,IF(I2409&gt;=p_vv_moy,p_pts_moyen,p_pts_court))))+IF(INDEX(10_Lieux!$D:$D,U2409)=1,p_prio1,p_prio2)+IF(INDEX(10_Lieux!$D:$D,V2409)=1,p_prio1,p_prio2)+IF(K2409="Oui",p_tf,0)+p_hub*((INDEX(10_Lieux!$H:$H,U2409)="Hub")+(INDEX(10_Lieux!$H:$H,V2409)="Hub"))+IF(OR(INDEX(10_Lieux!$H:$H,U2409)="Premium",INDEX(10_Lieux!$H:$H,V2409)="Premium"),p_prem,0))</f>
        <v>70</v>
      </c>
      <c r="I2409" s="14" t="n">
        <f aca="false">ROUND(W2409*p_facteur,0)</f>
        <v>218</v>
      </c>
      <c r="J2409" s="14" t="str">
        <f aca="false">IF(X2409&lt;60,X2409&amp;" min",INT(X2409/60)&amp;" h"&amp;IF(MOD(X2409,60)=0,""," "&amp;TEXT(MOD(X2409,60),"00")))</f>
        <v>2 h 15</v>
      </c>
      <c r="K2409" s="14" t="str">
        <f aca="false">IF(S2409&lt;&gt;T2409,"Oui","Non")</f>
        <v>Non</v>
      </c>
      <c r="L2409" s="14" t="str">
        <f aca="false">IF(AND(INDEX(10_Lieux!$B:$B,U2409)="Ville",INDEX(10_Lieux!$B:$B,V2409)="Ville"),"/chauffeur-prive/"&amp;INDEX(10_Lieux!$E:$E,U2409)&amp;"-"&amp;INDEX(10_Lieux!$E:$E,V2409)&amp;"/","/chauffeur-prive/"&amp;INDEX(10_Lieux!$E:$E,U2409)&amp;"/"&amp;INDEX(10_Lieux!$E:$E,V2409)&amp;"/")</f>
        <v>/chauffeur-prive/lyon/gare-dijon-ville/</v>
      </c>
      <c r="M2409" s="14" t="str">
        <f aca="false">IFERROR(INDEX($L:$L,MATCH(B2409&amp;"|"&amp;A2409,$Z:$Z,0)),"—")</f>
        <v>/chauffeur-prive/gare-dijon-ville/lyon/</v>
      </c>
      <c r="N2409" s="14" t="str">
        <f aca="false">IF(LEN("Chauffeur privé "&amp;INDEX(10_Lieux!$J:$J,U2409)&amp;" → "&amp;INDEX(10_Lieux!$J:$J,V2409)&amp;" | 24h/24")&gt;60,"Chauffeur privé "&amp;INDEX(10_Lieux!$J:$J,U2409)&amp;" → "&amp;INDEX(10_Lieux!$J:$J,V2409),"Chauffeur privé "&amp;INDEX(10_Lieux!$J:$J,U2409)&amp;" → "&amp;INDEX(10_Lieux!$J:$J,V2409)&amp;" | 24h/24")</f>
        <v>Chauffeur privé Lyon → Gare Dijon Ville | 24h/24</v>
      </c>
      <c r="O2409" s="14" t="n">
        <f aca="false">LEN(N2409)</f>
        <v>48</v>
      </c>
      <c r="P2409" s="14" t="str">
        <f aca="false">"Chauffeur privé "&amp;INDEX(10_Lieux!$K:$K,U2409)&amp;" vers "&amp;INDEX(10_Lieux!$L:$L,V2409)</f>
        <v>Chauffeur privé de Lyon vers la gare Dijon Ville</v>
      </c>
      <c r="Q2409" s="14" t="str">
        <f aca="false">"Chauffeur privé "&amp;INDEX(10_Lieux!$K:$K,U2409)&amp;" vers "&amp;INDEX(10_Lieux!$L:$L,V2409)&amp;" : env. "&amp;I2409&amp;" km, "&amp;J2409&amp;" de route. Devis personnalisé, standard 24h/24 et 7j/7."</f>
        <v>Chauffeur privé de Lyon vers la gare Dijon Ville : env. 218 km, 2 h 15 de route. Devis personnalisé, standard 24h/24 et 7j/7.</v>
      </c>
      <c r="R2409" s="14" t="n">
        <f aca="false">LEN(Q2409)</f>
        <v>125</v>
      </c>
      <c r="S2409" s="14" t="str">
        <f aca="false">INDEX(10_Lieux!$C:$C,U2409)</f>
        <v>France</v>
      </c>
      <c r="T2409" s="14" t="str">
        <f aca="false">INDEX(10_Lieux!$C:$C,V2409)</f>
        <v>France</v>
      </c>
      <c r="U2409" s="14" t="n">
        <f aca="false">MATCH(A2409,10_Lieux!$A:$A,0)</f>
        <v>8</v>
      </c>
      <c r="V2409" s="14" t="n">
        <f aca="false">MATCH(B2409,10_Lieux!$A:$A,0)</f>
        <v>206</v>
      </c>
      <c r="W2409" s="14" t="n">
        <f aca="false">ROUND(6371*2*ASIN(SQRT(SIN(RADIANS(INDEX(10_Lieux!$F:$F,V2409)-INDEX(10_Lieux!$F:$F,U2409))/2)^2+COS(RADIANS(INDEX(10_Lieux!$F:$F,U2409)))*COS(RADIANS(INDEX(10_Lieux!$F:$F,V2409)))*SIN(RADIANS(INDEX(10_Lieux!$G:$G,V2409)-INDEX(10_Lieux!$G:$G,U2409))/2)^2)),1)</f>
        <v>174</v>
      </c>
      <c r="X2409" s="14" t="n">
        <f aca="false">ROUND(I2409/IF(I2409&lt;p_seuil_vitesse,p_vit_lente,p_vit_rapide)*60/15,0)*15</f>
        <v>135</v>
      </c>
      <c r="Y2409" s="14" t="n">
        <f aca="false">MAX(IF(INDEX(10_Lieux!$B:$B,U2409)&lt;&gt;"Ville",INDEX(10_Lieux!$I:$I,U2409),0),IF(INDEX(10_Lieux!$B:$B,V2409)&lt;&gt;"Ville",INDEX(10_Lieux!$I:$I,V2409),0))</f>
        <v>250</v>
      </c>
      <c r="Z2409" s="14" t="str">
        <f aca="false">A2409&amp;"|"&amp;B2409</f>
        <v>Lyon|Gare Dijon Ville</v>
      </c>
      <c r="AA2409" s="14" t="str">
        <f aca="false">IF(I2409&lt;p_local,"Local",IF(I2409&lt;p_vv_min,"Courte distance",IF(I2409&lt;p_tres_long,"Longue distance","Très longue distance")))</f>
        <v>Longue distance</v>
      </c>
    </row>
    <row r="2410" customFormat="false" ht="15" hidden="false" customHeight="true" outlineLevel="0" collapsed="false">
      <c r="A2410" s="14" t="s">
        <v>2614</v>
      </c>
      <c r="B2410" s="14" t="s">
        <v>134</v>
      </c>
      <c r="C2410" s="14" t="s">
        <v>37</v>
      </c>
      <c r="D2410" s="14" t="s">
        <v>653</v>
      </c>
      <c r="E2410" s="14" t="s">
        <v>2615</v>
      </c>
      <c r="F2410" s="15" t="s">
        <v>41</v>
      </c>
      <c r="G2410" s="14" t="str">
        <f aca="false">IF(I2410&lt;p_local,"Local → page infra",IF(H2410&gt;=p_ph1,"Phase 1",IF(H2410&gt;=p_ph2,"Phase 2","Phase 3")))</f>
        <v>Phase 1</v>
      </c>
      <c r="H2410" s="14" t="n">
        <f aca="false">IF(I2410&lt;p_local,0,IF(C2410="Aéroport → Aéroport",p_pts_plein,IF(Y2410&gt;0,IF(I2410&lt;=Y2410,p_pts_plein,IF(I2410&lt;=p_mult2*Y2410,p_pts_moyen,p_pts_r3)),IF(I2410&gt;=p_vv_min,p_pts_plein,IF(I2410&gt;=p_vv_moy,p_pts_moyen,p_pts_court))))+IF(INDEX(10_Lieux!$D:$D,U2410)=1,p_prio1,p_prio2)+IF(INDEX(10_Lieux!$D:$D,V2410)=1,p_prio1,p_prio2)+IF(K2410="Oui",p_tf,0)+p_hub*((INDEX(10_Lieux!$H:$H,U2410)="Hub")+(INDEX(10_Lieux!$H:$H,V2410)="Hub"))+IF(OR(INDEX(10_Lieux!$H:$H,U2410)="Premium",INDEX(10_Lieux!$H:$H,V2410)="Premium"),p_prem,0))</f>
        <v>80</v>
      </c>
      <c r="I2410" s="14" t="n">
        <f aca="false">ROUND(W2410*p_facteur,0)</f>
        <v>116</v>
      </c>
      <c r="J2410" s="14" t="str">
        <f aca="false">IF(X2410&lt;60,X2410&amp;" min",INT(X2410/60)&amp;" h"&amp;IF(MOD(X2410,60)=0,""," "&amp;TEXT(MOD(X2410,60),"00")))</f>
        <v>1 h 15</v>
      </c>
      <c r="K2410" s="14" t="str">
        <f aca="false">IF(S2410&lt;&gt;T2410,"Oui","Non")</f>
        <v>Oui</v>
      </c>
      <c r="L2410" s="14" t="str">
        <f aca="false">IF(AND(INDEX(10_Lieux!$B:$B,U2410)="Ville",INDEX(10_Lieux!$B:$B,V2410)="Ville"),"/chauffeur-prive/"&amp;INDEX(10_Lieux!$E:$E,U2410)&amp;"-"&amp;INDEX(10_Lieux!$E:$E,V2410)&amp;"/","/chauffeur-prive/"&amp;INDEX(10_Lieux!$E:$E,U2410)&amp;"/"&amp;INDEX(10_Lieux!$E:$E,V2410)&amp;"/")</f>
        <v>/chauffeur-prive/gare-bruxelles-midi/lille/</v>
      </c>
      <c r="M2410" s="14" t="str">
        <f aca="false">IFERROR(INDEX($L:$L,MATCH(B2410&amp;"|"&amp;A2410,$Z:$Z,0)),"—")</f>
        <v>/chauffeur-prive/lille/gare-bruxelles-midi/</v>
      </c>
      <c r="N2410" s="14" t="str">
        <f aca="false">IF(LEN("Chauffeur privé "&amp;INDEX(10_Lieux!$J:$J,U2410)&amp;" → "&amp;INDEX(10_Lieux!$J:$J,V2410)&amp;" | 24h/24")&gt;60,"Chauffeur privé "&amp;INDEX(10_Lieux!$J:$J,U2410)&amp;" → "&amp;INDEX(10_Lieux!$J:$J,V2410),"Chauffeur privé "&amp;INDEX(10_Lieux!$J:$J,U2410)&amp;" → "&amp;INDEX(10_Lieux!$J:$J,V2410)&amp;" | 24h/24")</f>
        <v>Chauffeur privé Gare Bruxelles-Midi → Lille | 24h/24</v>
      </c>
      <c r="O2410" s="14" t="n">
        <f aca="false">LEN(N2410)</f>
        <v>52</v>
      </c>
      <c r="P2410" s="14" t="str">
        <f aca="false">"Chauffeur privé "&amp;INDEX(10_Lieux!$K:$K,U2410)&amp;" vers "&amp;INDEX(10_Lieux!$L:$L,V2410)</f>
        <v>Chauffeur privé de la gare Bruxelles-Midi vers Lille</v>
      </c>
      <c r="Q2410" s="14" t="str">
        <f aca="false">"Chauffeur privé "&amp;INDEX(10_Lieux!$K:$K,U2410)&amp;" vers "&amp;INDEX(10_Lieux!$L:$L,V2410)&amp;" : env. "&amp;I2410&amp;" km, "&amp;J2410&amp;" de route. Devis personnalisé, standard 24h/24 et 7j/7."</f>
        <v>Chauffeur privé de la gare Bruxelles-Midi vers Lille : env. 116 km, 1 h 15 de route. Devis personnalisé, standard 24h/24 et 7j/7.</v>
      </c>
      <c r="R2410" s="14" t="n">
        <f aca="false">LEN(Q2410)</f>
        <v>129</v>
      </c>
      <c r="S2410" s="14" t="str">
        <f aca="false">INDEX(10_Lieux!$C:$C,U2410)</f>
        <v>Belgique</v>
      </c>
      <c r="T2410" s="14" t="str">
        <f aca="false">INDEX(10_Lieux!$C:$C,V2410)</f>
        <v>France</v>
      </c>
      <c r="U2410" s="14" t="n">
        <f aca="false">MATCH(A2410,10_Lieux!$A:$A,0)</f>
        <v>254</v>
      </c>
      <c r="V2410" s="14" t="n">
        <f aca="false">MATCH(B2410,10_Lieux!$A:$A,0)</f>
        <v>37</v>
      </c>
      <c r="W2410" s="14" t="n">
        <f aca="false">ROUND(6371*2*ASIN(SQRT(SIN(RADIANS(INDEX(10_Lieux!$F:$F,V2410)-INDEX(10_Lieux!$F:$F,U2410))/2)^2+COS(RADIANS(INDEX(10_Lieux!$F:$F,U2410)))*COS(RADIANS(INDEX(10_Lieux!$F:$F,V2410)))*SIN(RADIANS(INDEX(10_Lieux!$G:$G,V2410)-INDEX(10_Lieux!$G:$G,U2410))/2)^2)),1)</f>
        <v>92.9</v>
      </c>
      <c r="X2410" s="14" t="n">
        <f aca="false">ROUND(I2410/IF(I2410&lt;p_seuil_vitesse,p_vit_lente,p_vit_rapide)*60/15,0)*15</f>
        <v>75</v>
      </c>
      <c r="Y2410" s="14" t="n">
        <f aca="false">MAX(IF(INDEX(10_Lieux!$B:$B,U2410)&lt;&gt;"Ville",INDEX(10_Lieux!$I:$I,U2410),0),IF(INDEX(10_Lieux!$B:$B,V2410)&lt;&gt;"Ville",INDEX(10_Lieux!$I:$I,V2410),0))</f>
        <v>500</v>
      </c>
      <c r="Z2410" s="14" t="str">
        <f aca="false">A2410&amp;"|"&amp;B2410</f>
        <v>Gare Bruxelles-Midi|Lille</v>
      </c>
      <c r="AA2410" s="14" t="str">
        <f aca="false">IF(I2410&lt;p_local,"Local",IF(I2410&lt;p_vv_min,"Courte distance",IF(I2410&lt;p_tres_long,"Longue distance","Très longue distance")))</f>
        <v>Longue distance</v>
      </c>
    </row>
    <row r="2411" customFormat="false" ht="15" hidden="false" customHeight="true" outlineLevel="0" collapsed="false">
      <c r="A2411" s="14" t="s">
        <v>134</v>
      </c>
      <c r="B2411" s="14" t="s">
        <v>2614</v>
      </c>
      <c r="C2411" s="14" t="s">
        <v>38</v>
      </c>
      <c r="D2411" s="14" t="s">
        <v>653</v>
      </c>
      <c r="E2411" s="14" t="s">
        <v>2616</v>
      </c>
      <c r="F2411" s="15" t="s">
        <v>41</v>
      </c>
      <c r="G2411" s="14" t="str">
        <f aca="false">IF(I2411&lt;p_local,"Local → page infra",IF(H2411&gt;=p_ph1,"Phase 1",IF(H2411&gt;=p_ph2,"Phase 2","Phase 3")))</f>
        <v>Phase 1</v>
      </c>
      <c r="H2411" s="14" t="n">
        <f aca="false">IF(I2411&lt;p_local,0,IF(C2411="Aéroport → Aéroport",p_pts_plein,IF(Y2411&gt;0,IF(I2411&lt;=Y2411,p_pts_plein,IF(I2411&lt;=p_mult2*Y2411,p_pts_moyen,p_pts_r3)),IF(I2411&gt;=p_vv_min,p_pts_plein,IF(I2411&gt;=p_vv_moy,p_pts_moyen,p_pts_court))))+IF(INDEX(10_Lieux!$D:$D,U2411)=1,p_prio1,p_prio2)+IF(INDEX(10_Lieux!$D:$D,V2411)=1,p_prio1,p_prio2)+IF(K2411="Oui",p_tf,0)+p_hub*((INDEX(10_Lieux!$H:$H,U2411)="Hub")+(INDEX(10_Lieux!$H:$H,V2411)="Hub"))+IF(OR(INDEX(10_Lieux!$H:$H,U2411)="Premium",INDEX(10_Lieux!$H:$H,V2411)="Premium"),p_prem,0))</f>
        <v>80</v>
      </c>
      <c r="I2411" s="14" t="n">
        <f aca="false">ROUND(W2411*p_facteur,0)</f>
        <v>116</v>
      </c>
      <c r="J2411" s="14" t="str">
        <f aca="false">IF(X2411&lt;60,X2411&amp;" min",INT(X2411/60)&amp;" h"&amp;IF(MOD(X2411,60)=0,""," "&amp;TEXT(MOD(X2411,60),"00")))</f>
        <v>1 h 15</v>
      </c>
      <c r="K2411" s="14" t="str">
        <f aca="false">IF(S2411&lt;&gt;T2411,"Oui","Non")</f>
        <v>Oui</v>
      </c>
      <c r="L2411" s="14" t="str">
        <f aca="false">IF(AND(INDEX(10_Lieux!$B:$B,U2411)="Ville",INDEX(10_Lieux!$B:$B,V2411)="Ville"),"/chauffeur-prive/"&amp;INDEX(10_Lieux!$E:$E,U2411)&amp;"-"&amp;INDEX(10_Lieux!$E:$E,V2411)&amp;"/","/chauffeur-prive/"&amp;INDEX(10_Lieux!$E:$E,U2411)&amp;"/"&amp;INDEX(10_Lieux!$E:$E,V2411)&amp;"/")</f>
        <v>/chauffeur-prive/lille/gare-bruxelles-midi/</v>
      </c>
      <c r="M2411" s="14" t="str">
        <f aca="false">IFERROR(INDEX($L:$L,MATCH(B2411&amp;"|"&amp;A2411,$Z:$Z,0)),"—")</f>
        <v>/chauffeur-prive/gare-bruxelles-midi/lille/</v>
      </c>
      <c r="N2411" s="14" t="str">
        <f aca="false">IF(LEN("Chauffeur privé "&amp;INDEX(10_Lieux!$J:$J,U2411)&amp;" → "&amp;INDEX(10_Lieux!$J:$J,V2411)&amp;" | 24h/24")&gt;60,"Chauffeur privé "&amp;INDEX(10_Lieux!$J:$J,U2411)&amp;" → "&amp;INDEX(10_Lieux!$J:$J,V2411),"Chauffeur privé "&amp;INDEX(10_Lieux!$J:$J,U2411)&amp;" → "&amp;INDEX(10_Lieux!$J:$J,V2411)&amp;" | 24h/24")</f>
        <v>Chauffeur privé Lille → Gare Bruxelles-Midi | 24h/24</v>
      </c>
      <c r="O2411" s="14" t="n">
        <f aca="false">LEN(N2411)</f>
        <v>52</v>
      </c>
      <c r="P2411" s="14" t="str">
        <f aca="false">"Chauffeur privé "&amp;INDEX(10_Lieux!$K:$K,U2411)&amp;" vers "&amp;INDEX(10_Lieux!$L:$L,V2411)</f>
        <v>Chauffeur privé de Lille vers la gare Bruxelles-Midi</v>
      </c>
      <c r="Q2411" s="14" t="str">
        <f aca="false">"Chauffeur privé "&amp;INDEX(10_Lieux!$K:$K,U2411)&amp;" vers "&amp;INDEX(10_Lieux!$L:$L,V2411)&amp;" : env. "&amp;I2411&amp;" km, "&amp;J2411&amp;" de route. Devis personnalisé, standard 24h/24 et 7j/7."</f>
        <v>Chauffeur privé de Lille vers la gare Bruxelles-Midi : env. 116 km, 1 h 15 de route. Devis personnalisé, standard 24h/24 et 7j/7.</v>
      </c>
      <c r="R2411" s="14" t="n">
        <f aca="false">LEN(Q2411)</f>
        <v>129</v>
      </c>
      <c r="S2411" s="14" t="str">
        <f aca="false">INDEX(10_Lieux!$C:$C,U2411)</f>
        <v>France</v>
      </c>
      <c r="T2411" s="14" t="str">
        <f aca="false">INDEX(10_Lieux!$C:$C,V2411)</f>
        <v>Belgique</v>
      </c>
      <c r="U2411" s="14" t="n">
        <f aca="false">MATCH(A2411,10_Lieux!$A:$A,0)</f>
        <v>37</v>
      </c>
      <c r="V2411" s="14" t="n">
        <f aca="false">MATCH(B2411,10_Lieux!$A:$A,0)</f>
        <v>254</v>
      </c>
      <c r="W2411" s="14" t="n">
        <f aca="false">ROUND(6371*2*ASIN(SQRT(SIN(RADIANS(INDEX(10_Lieux!$F:$F,V2411)-INDEX(10_Lieux!$F:$F,U2411))/2)^2+COS(RADIANS(INDEX(10_Lieux!$F:$F,U2411)))*COS(RADIANS(INDEX(10_Lieux!$F:$F,V2411)))*SIN(RADIANS(INDEX(10_Lieux!$G:$G,V2411)-INDEX(10_Lieux!$G:$G,U2411))/2)^2)),1)</f>
        <v>92.9</v>
      </c>
      <c r="X2411" s="14" t="n">
        <f aca="false">ROUND(I2411/IF(I2411&lt;p_seuil_vitesse,p_vit_lente,p_vit_rapide)*60/15,0)*15</f>
        <v>75</v>
      </c>
      <c r="Y2411" s="14" t="n">
        <f aca="false">MAX(IF(INDEX(10_Lieux!$B:$B,U2411)&lt;&gt;"Ville",INDEX(10_Lieux!$I:$I,U2411),0),IF(INDEX(10_Lieux!$B:$B,V2411)&lt;&gt;"Ville",INDEX(10_Lieux!$I:$I,V2411),0))</f>
        <v>500</v>
      </c>
      <c r="Z2411" s="14" t="str">
        <f aca="false">A2411&amp;"|"&amp;B2411</f>
        <v>Lille|Gare Bruxelles-Midi</v>
      </c>
      <c r="AA2411" s="14" t="str">
        <f aca="false">IF(I2411&lt;p_local,"Local",IF(I2411&lt;p_vv_min,"Courte distance",IF(I2411&lt;p_tres_long,"Longue distance","Très longue distance")))</f>
        <v>Longue distance</v>
      </c>
    </row>
    <row r="2412" customFormat="false" ht="15" hidden="false" customHeight="true" outlineLevel="0" collapsed="false">
      <c r="A2412" s="14" t="s">
        <v>2614</v>
      </c>
      <c r="B2412" s="14" t="s">
        <v>158</v>
      </c>
      <c r="C2412" s="14" t="s">
        <v>37</v>
      </c>
      <c r="D2412" s="14" t="s">
        <v>653</v>
      </c>
      <c r="E2412" s="14" t="s">
        <v>2617</v>
      </c>
      <c r="F2412" s="15" t="s">
        <v>41</v>
      </c>
      <c r="G2412" s="14" t="str">
        <f aca="false">IF(I2412&lt;p_local,"Local → page infra",IF(H2412&gt;=p_ph1,"Phase 1",IF(H2412&gt;=p_ph2,"Phase 2","Phase 3")))</f>
        <v>Phase 2</v>
      </c>
      <c r="H2412" s="14" t="n">
        <f aca="false">IF(I2412&lt;p_local,0,IF(C2412="Aéroport → Aéroport",p_pts_plein,IF(Y2412&gt;0,IF(I2412&lt;=Y2412,p_pts_plein,IF(I2412&lt;=p_mult2*Y2412,p_pts_moyen,p_pts_r3)),IF(I2412&gt;=p_vv_min,p_pts_plein,IF(I2412&gt;=p_vv_moy,p_pts_moyen,p_pts_court))))+IF(INDEX(10_Lieux!$D:$D,U2412)=1,p_prio1,p_prio2)+IF(INDEX(10_Lieux!$D:$D,V2412)=1,p_prio1,p_prio2)+IF(K2412="Oui",p_tf,0)+p_hub*((INDEX(10_Lieux!$H:$H,U2412)="Hub")+(INDEX(10_Lieux!$H:$H,V2412)="Hub"))+IF(OR(INDEX(10_Lieux!$H:$H,U2412)="Premium",INDEX(10_Lieux!$H:$H,V2412)="Premium"),p_prem,0))</f>
        <v>70</v>
      </c>
      <c r="I2412" s="14" t="n">
        <f aca="false">ROUND(W2412*p_facteur,0)</f>
        <v>112</v>
      </c>
      <c r="J2412" s="14" t="str">
        <f aca="false">IF(X2412&lt;60,X2412&amp;" min",INT(X2412/60)&amp;" h"&amp;IF(MOD(X2412,60)=0,""," "&amp;TEXT(MOD(X2412,60),"00")))</f>
        <v>1 h 15</v>
      </c>
      <c r="K2412" s="14" t="str">
        <f aca="false">IF(S2412&lt;&gt;T2412,"Oui","Non")</f>
        <v>Non</v>
      </c>
      <c r="L2412" s="14" t="str">
        <f aca="false">IF(AND(INDEX(10_Lieux!$B:$B,U2412)="Ville",INDEX(10_Lieux!$B:$B,V2412)="Ville"),"/chauffeur-prive/"&amp;INDEX(10_Lieux!$E:$E,U2412)&amp;"-"&amp;INDEX(10_Lieux!$E:$E,V2412)&amp;"/","/chauffeur-prive/"&amp;INDEX(10_Lieux!$E:$E,U2412)&amp;"/"&amp;INDEX(10_Lieux!$E:$E,V2412)&amp;"/")</f>
        <v>/chauffeur-prive/gare-bruxelles-midi/liege/</v>
      </c>
      <c r="M2412" s="14" t="str">
        <f aca="false">IFERROR(INDEX($L:$L,MATCH(B2412&amp;"|"&amp;A2412,$Z:$Z,0)),"—")</f>
        <v>/chauffeur-prive/liege/gare-bruxelles-midi/</v>
      </c>
      <c r="N2412" s="14" t="str">
        <f aca="false">IF(LEN("Chauffeur privé "&amp;INDEX(10_Lieux!$J:$J,U2412)&amp;" → "&amp;INDEX(10_Lieux!$J:$J,V2412)&amp;" | 24h/24")&gt;60,"Chauffeur privé "&amp;INDEX(10_Lieux!$J:$J,U2412)&amp;" → "&amp;INDEX(10_Lieux!$J:$J,V2412),"Chauffeur privé "&amp;INDEX(10_Lieux!$J:$J,U2412)&amp;" → "&amp;INDEX(10_Lieux!$J:$J,V2412)&amp;" | 24h/24")</f>
        <v>Chauffeur privé Gare Bruxelles-Midi → Liège | 24h/24</v>
      </c>
      <c r="O2412" s="14" t="n">
        <f aca="false">LEN(N2412)</f>
        <v>52</v>
      </c>
      <c r="P2412" s="14" t="str">
        <f aca="false">"Chauffeur privé "&amp;INDEX(10_Lieux!$K:$K,U2412)&amp;" vers "&amp;INDEX(10_Lieux!$L:$L,V2412)</f>
        <v>Chauffeur privé de la gare Bruxelles-Midi vers Liège</v>
      </c>
      <c r="Q2412" s="14" t="str">
        <f aca="false">"Chauffeur privé "&amp;INDEX(10_Lieux!$K:$K,U2412)&amp;" vers "&amp;INDEX(10_Lieux!$L:$L,V2412)&amp;" : env. "&amp;I2412&amp;" km, "&amp;J2412&amp;" de route. Devis personnalisé, standard 24h/24 et 7j/7."</f>
        <v>Chauffeur privé de la gare Bruxelles-Midi vers Liège : env. 112 km, 1 h 15 de route. Devis personnalisé, standard 24h/24 et 7j/7.</v>
      </c>
      <c r="R2412" s="14" t="n">
        <f aca="false">LEN(Q2412)</f>
        <v>129</v>
      </c>
      <c r="S2412" s="14" t="str">
        <f aca="false">INDEX(10_Lieux!$C:$C,U2412)</f>
        <v>Belgique</v>
      </c>
      <c r="T2412" s="14" t="str">
        <f aca="false">INDEX(10_Lieux!$C:$C,V2412)</f>
        <v>Belgique</v>
      </c>
      <c r="U2412" s="14" t="n">
        <f aca="false">MATCH(A2412,10_Lieux!$A:$A,0)</f>
        <v>254</v>
      </c>
      <c r="V2412" s="14" t="n">
        <f aca="false">MATCH(B2412,10_Lieux!$A:$A,0)</f>
        <v>94</v>
      </c>
      <c r="W2412" s="14" t="n">
        <f aca="false">ROUND(6371*2*ASIN(SQRT(SIN(RADIANS(INDEX(10_Lieux!$F:$F,V2412)-INDEX(10_Lieux!$F:$F,U2412))/2)^2+COS(RADIANS(INDEX(10_Lieux!$F:$F,U2412)))*COS(RADIANS(INDEX(10_Lieux!$F:$F,V2412)))*SIN(RADIANS(INDEX(10_Lieux!$G:$G,V2412)-INDEX(10_Lieux!$G:$G,U2412))/2)^2)),1)</f>
        <v>89.5</v>
      </c>
      <c r="X2412" s="14" t="n">
        <f aca="false">ROUND(I2412/IF(I2412&lt;p_seuil_vitesse,p_vit_lente,p_vit_rapide)*60/15,0)*15</f>
        <v>75</v>
      </c>
      <c r="Y2412" s="14" t="n">
        <f aca="false">MAX(IF(INDEX(10_Lieux!$B:$B,U2412)&lt;&gt;"Ville",INDEX(10_Lieux!$I:$I,U2412),0),IF(INDEX(10_Lieux!$B:$B,V2412)&lt;&gt;"Ville",INDEX(10_Lieux!$I:$I,V2412),0))</f>
        <v>500</v>
      </c>
      <c r="Z2412" s="14" t="str">
        <f aca="false">A2412&amp;"|"&amp;B2412</f>
        <v>Gare Bruxelles-Midi|Liège</v>
      </c>
      <c r="AA2412" s="14" t="str">
        <f aca="false">IF(I2412&lt;p_local,"Local",IF(I2412&lt;p_vv_min,"Courte distance",IF(I2412&lt;p_tres_long,"Longue distance","Très longue distance")))</f>
        <v>Longue distance</v>
      </c>
    </row>
    <row r="2413" customFormat="false" ht="15" hidden="false" customHeight="true" outlineLevel="0" collapsed="false">
      <c r="A2413" s="14" t="s">
        <v>158</v>
      </c>
      <c r="B2413" s="14" t="s">
        <v>2614</v>
      </c>
      <c r="C2413" s="14" t="s">
        <v>38</v>
      </c>
      <c r="D2413" s="14" t="s">
        <v>653</v>
      </c>
      <c r="E2413" s="14" t="s">
        <v>2618</v>
      </c>
      <c r="F2413" s="15" t="s">
        <v>41</v>
      </c>
      <c r="G2413" s="14" t="str">
        <f aca="false">IF(I2413&lt;p_local,"Local → page infra",IF(H2413&gt;=p_ph1,"Phase 1",IF(H2413&gt;=p_ph2,"Phase 2","Phase 3")))</f>
        <v>Phase 2</v>
      </c>
      <c r="H2413" s="14" t="n">
        <f aca="false">IF(I2413&lt;p_local,0,IF(C2413="Aéroport → Aéroport",p_pts_plein,IF(Y2413&gt;0,IF(I2413&lt;=Y2413,p_pts_plein,IF(I2413&lt;=p_mult2*Y2413,p_pts_moyen,p_pts_r3)),IF(I2413&gt;=p_vv_min,p_pts_plein,IF(I2413&gt;=p_vv_moy,p_pts_moyen,p_pts_court))))+IF(INDEX(10_Lieux!$D:$D,U2413)=1,p_prio1,p_prio2)+IF(INDEX(10_Lieux!$D:$D,V2413)=1,p_prio1,p_prio2)+IF(K2413="Oui",p_tf,0)+p_hub*((INDEX(10_Lieux!$H:$H,U2413)="Hub")+(INDEX(10_Lieux!$H:$H,V2413)="Hub"))+IF(OR(INDEX(10_Lieux!$H:$H,U2413)="Premium",INDEX(10_Lieux!$H:$H,V2413)="Premium"),p_prem,0))</f>
        <v>70</v>
      </c>
      <c r="I2413" s="14" t="n">
        <f aca="false">ROUND(W2413*p_facteur,0)</f>
        <v>112</v>
      </c>
      <c r="J2413" s="14" t="str">
        <f aca="false">IF(X2413&lt;60,X2413&amp;" min",INT(X2413/60)&amp;" h"&amp;IF(MOD(X2413,60)=0,""," "&amp;TEXT(MOD(X2413,60),"00")))</f>
        <v>1 h 15</v>
      </c>
      <c r="K2413" s="14" t="str">
        <f aca="false">IF(S2413&lt;&gt;T2413,"Oui","Non")</f>
        <v>Non</v>
      </c>
      <c r="L2413" s="14" t="str">
        <f aca="false">IF(AND(INDEX(10_Lieux!$B:$B,U2413)="Ville",INDEX(10_Lieux!$B:$B,V2413)="Ville"),"/chauffeur-prive/"&amp;INDEX(10_Lieux!$E:$E,U2413)&amp;"-"&amp;INDEX(10_Lieux!$E:$E,V2413)&amp;"/","/chauffeur-prive/"&amp;INDEX(10_Lieux!$E:$E,U2413)&amp;"/"&amp;INDEX(10_Lieux!$E:$E,V2413)&amp;"/")</f>
        <v>/chauffeur-prive/liege/gare-bruxelles-midi/</v>
      </c>
      <c r="M2413" s="14" t="str">
        <f aca="false">IFERROR(INDEX($L:$L,MATCH(B2413&amp;"|"&amp;A2413,$Z:$Z,0)),"—")</f>
        <v>/chauffeur-prive/gare-bruxelles-midi/liege/</v>
      </c>
      <c r="N2413" s="14" t="str">
        <f aca="false">IF(LEN("Chauffeur privé "&amp;INDEX(10_Lieux!$J:$J,U2413)&amp;" → "&amp;INDEX(10_Lieux!$J:$J,V2413)&amp;" | 24h/24")&gt;60,"Chauffeur privé "&amp;INDEX(10_Lieux!$J:$J,U2413)&amp;" → "&amp;INDEX(10_Lieux!$J:$J,V2413),"Chauffeur privé "&amp;INDEX(10_Lieux!$J:$J,U2413)&amp;" → "&amp;INDEX(10_Lieux!$J:$J,V2413)&amp;" | 24h/24")</f>
        <v>Chauffeur privé Liège → Gare Bruxelles-Midi | 24h/24</v>
      </c>
      <c r="O2413" s="14" t="n">
        <f aca="false">LEN(N2413)</f>
        <v>52</v>
      </c>
      <c r="P2413" s="14" t="str">
        <f aca="false">"Chauffeur privé "&amp;INDEX(10_Lieux!$K:$K,U2413)&amp;" vers "&amp;INDEX(10_Lieux!$L:$L,V2413)</f>
        <v>Chauffeur privé de Liège vers la gare Bruxelles-Midi</v>
      </c>
      <c r="Q2413" s="14" t="str">
        <f aca="false">"Chauffeur privé "&amp;INDEX(10_Lieux!$K:$K,U2413)&amp;" vers "&amp;INDEX(10_Lieux!$L:$L,V2413)&amp;" : env. "&amp;I2413&amp;" km, "&amp;J2413&amp;" de route. Devis personnalisé, standard 24h/24 et 7j/7."</f>
        <v>Chauffeur privé de Liège vers la gare Bruxelles-Midi : env. 112 km, 1 h 15 de route. Devis personnalisé, standard 24h/24 et 7j/7.</v>
      </c>
      <c r="R2413" s="14" t="n">
        <f aca="false">LEN(Q2413)</f>
        <v>129</v>
      </c>
      <c r="S2413" s="14" t="str">
        <f aca="false">INDEX(10_Lieux!$C:$C,U2413)</f>
        <v>Belgique</v>
      </c>
      <c r="T2413" s="14" t="str">
        <f aca="false">INDEX(10_Lieux!$C:$C,V2413)</f>
        <v>Belgique</v>
      </c>
      <c r="U2413" s="14" t="n">
        <f aca="false">MATCH(A2413,10_Lieux!$A:$A,0)</f>
        <v>94</v>
      </c>
      <c r="V2413" s="14" t="n">
        <f aca="false">MATCH(B2413,10_Lieux!$A:$A,0)</f>
        <v>254</v>
      </c>
      <c r="W2413" s="14" t="n">
        <f aca="false">ROUND(6371*2*ASIN(SQRT(SIN(RADIANS(INDEX(10_Lieux!$F:$F,V2413)-INDEX(10_Lieux!$F:$F,U2413))/2)^2+COS(RADIANS(INDEX(10_Lieux!$F:$F,U2413)))*COS(RADIANS(INDEX(10_Lieux!$F:$F,V2413)))*SIN(RADIANS(INDEX(10_Lieux!$G:$G,V2413)-INDEX(10_Lieux!$G:$G,U2413))/2)^2)),1)</f>
        <v>89.5</v>
      </c>
      <c r="X2413" s="14" t="n">
        <f aca="false">ROUND(I2413/IF(I2413&lt;p_seuil_vitesse,p_vit_lente,p_vit_rapide)*60/15,0)*15</f>
        <v>75</v>
      </c>
      <c r="Y2413" s="14" t="n">
        <f aca="false">MAX(IF(INDEX(10_Lieux!$B:$B,U2413)&lt;&gt;"Ville",INDEX(10_Lieux!$I:$I,U2413),0),IF(INDEX(10_Lieux!$B:$B,V2413)&lt;&gt;"Ville",INDEX(10_Lieux!$I:$I,V2413),0))</f>
        <v>500</v>
      </c>
      <c r="Z2413" s="14" t="str">
        <f aca="false">A2413&amp;"|"&amp;B2413</f>
        <v>Liège|Gare Bruxelles-Midi</v>
      </c>
      <c r="AA2413" s="14" t="str">
        <f aca="false">IF(I2413&lt;p_local,"Local",IF(I2413&lt;p_vv_min,"Courte distance",IF(I2413&lt;p_tres_long,"Longue distance","Très longue distance")))</f>
        <v>Longue distance</v>
      </c>
    </row>
    <row r="2414" customFormat="false" ht="15" hidden="false" customHeight="true" outlineLevel="0" collapsed="false">
      <c r="A2414" s="14" t="s">
        <v>2614</v>
      </c>
      <c r="B2414" s="14" t="s">
        <v>2619</v>
      </c>
      <c r="C2414" s="14" t="s">
        <v>37</v>
      </c>
      <c r="D2414" s="14" t="s">
        <v>653</v>
      </c>
      <c r="E2414" s="14" t="s">
        <v>2620</v>
      </c>
      <c r="F2414" s="15" t="s">
        <v>41</v>
      </c>
      <c r="G2414" s="14" t="str">
        <f aca="false">IF(I2414&lt;p_local,"Local → page infra",IF(H2414&gt;=p_ph1,"Phase 1",IF(H2414&gt;=p_ph2,"Phase 2","Phase 3")))</f>
        <v>Phase 2</v>
      </c>
      <c r="H2414" s="14" t="n">
        <f aca="false">IF(I2414&lt;p_local,0,IF(C2414="Aéroport → Aéroport",p_pts_plein,IF(Y2414&gt;0,IF(I2414&lt;=Y2414,p_pts_plein,IF(I2414&lt;=p_mult2*Y2414,p_pts_moyen,p_pts_r3)),IF(I2414&gt;=p_vv_min,p_pts_plein,IF(I2414&gt;=p_vv_moy,p_pts_moyen,p_pts_court))))+IF(INDEX(10_Lieux!$D:$D,U2414)=1,p_prio1,p_prio2)+IF(INDEX(10_Lieux!$D:$D,V2414)=1,p_prio1,p_prio2)+IF(K2414="Oui",p_tf,0)+p_hub*((INDEX(10_Lieux!$H:$H,U2414)="Hub")+(INDEX(10_Lieux!$H:$H,V2414)="Hub"))+IF(OR(INDEX(10_Lieux!$H:$H,U2414)="Premium",INDEX(10_Lieux!$H:$H,V2414)="Premium"),p_prem,0))</f>
        <v>70</v>
      </c>
      <c r="I2414" s="14" t="n">
        <f aca="false">ROUND(W2414*p_facteur,0)</f>
        <v>69</v>
      </c>
      <c r="J2414" s="14" t="str">
        <f aca="false">IF(X2414&lt;60,X2414&amp;" min",INT(X2414/60)&amp;" h"&amp;IF(MOD(X2414,60)=0,""," "&amp;TEXT(MOD(X2414,60),"00")))</f>
        <v>1 h</v>
      </c>
      <c r="K2414" s="14" t="str">
        <f aca="false">IF(S2414&lt;&gt;T2414,"Oui","Non")</f>
        <v>Non</v>
      </c>
      <c r="L2414" s="14" t="str">
        <f aca="false">IF(AND(INDEX(10_Lieux!$B:$B,U2414)="Ville",INDEX(10_Lieux!$B:$B,V2414)="Ville"),"/chauffeur-prive/"&amp;INDEX(10_Lieux!$E:$E,U2414)&amp;"-"&amp;INDEX(10_Lieux!$E:$E,V2414)&amp;"/","/chauffeur-prive/"&amp;INDEX(10_Lieux!$E:$E,U2414)&amp;"/"&amp;INDEX(10_Lieux!$E:$E,V2414)&amp;"/")</f>
        <v>/chauffeur-prive/gare-bruxelles-midi/namur/</v>
      </c>
      <c r="M2414" s="14" t="str">
        <f aca="false">IFERROR(INDEX($L:$L,MATCH(B2414&amp;"|"&amp;A2414,$Z:$Z,0)),"—")</f>
        <v>/chauffeur-prive/namur/gare-bruxelles-midi/</v>
      </c>
      <c r="N2414" s="14" t="str">
        <f aca="false">IF(LEN("Chauffeur privé "&amp;INDEX(10_Lieux!$J:$J,U2414)&amp;" → "&amp;INDEX(10_Lieux!$J:$J,V2414)&amp;" | 24h/24")&gt;60,"Chauffeur privé "&amp;INDEX(10_Lieux!$J:$J,U2414)&amp;" → "&amp;INDEX(10_Lieux!$J:$J,V2414),"Chauffeur privé "&amp;INDEX(10_Lieux!$J:$J,U2414)&amp;" → "&amp;INDEX(10_Lieux!$J:$J,V2414)&amp;" | 24h/24")</f>
        <v>Chauffeur privé Gare Bruxelles-Midi → Namur | 24h/24</v>
      </c>
      <c r="O2414" s="14" t="n">
        <f aca="false">LEN(N2414)</f>
        <v>52</v>
      </c>
      <c r="P2414" s="14" t="str">
        <f aca="false">"Chauffeur privé "&amp;INDEX(10_Lieux!$K:$K,U2414)&amp;" vers "&amp;INDEX(10_Lieux!$L:$L,V2414)</f>
        <v>Chauffeur privé de la gare Bruxelles-Midi vers Namur</v>
      </c>
      <c r="Q2414" s="14" t="str">
        <f aca="false">"Chauffeur privé "&amp;INDEX(10_Lieux!$K:$K,U2414)&amp;" vers "&amp;INDEX(10_Lieux!$L:$L,V2414)&amp;" : env. "&amp;I2414&amp;" km, "&amp;J2414&amp;" de route. Devis personnalisé, standard 24h/24 et 7j/7."</f>
        <v>Chauffeur privé de la gare Bruxelles-Midi vers Namur : env. 69 km, 1 h de route. Devis personnalisé, standard 24h/24 et 7j/7.</v>
      </c>
      <c r="R2414" s="14" t="n">
        <f aca="false">LEN(Q2414)</f>
        <v>125</v>
      </c>
      <c r="S2414" s="14" t="str">
        <f aca="false">INDEX(10_Lieux!$C:$C,U2414)</f>
        <v>Belgique</v>
      </c>
      <c r="T2414" s="14" t="str">
        <f aca="false">INDEX(10_Lieux!$C:$C,V2414)</f>
        <v>Belgique</v>
      </c>
      <c r="U2414" s="14" t="n">
        <f aca="false">MATCH(A2414,10_Lieux!$A:$A,0)</f>
        <v>254</v>
      </c>
      <c r="V2414" s="14" t="n">
        <f aca="false">MATCH(B2414,10_Lieux!$A:$A,0)</f>
        <v>95</v>
      </c>
      <c r="W2414" s="14" t="n">
        <f aca="false">ROUND(6371*2*ASIN(SQRT(SIN(RADIANS(INDEX(10_Lieux!$F:$F,V2414)-INDEX(10_Lieux!$F:$F,U2414))/2)^2+COS(RADIANS(INDEX(10_Lieux!$F:$F,U2414)))*COS(RADIANS(INDEX(10_Lieux!$F:$F,V2414)))*SIN(RADIANS(INDEX(10_Lieux!$G:$G,V2414)-INDEX(10_Lieux!$G:$G,U2414))/2)^2)),1)</f>
        <v>55.5</v>
      </c>
      <c r="X2414" s="14" t="n">
        <f aca="false">ROUND(I2414/IF(I2414&lt;p_seuil_vitesse,p_vit_lente,p_vit_rapide)*60/15,0)*15</f>
        <v>60</v>
      </c>
      <c r="Y2414" s="14" t="n">
        <f aca="false">MAX(IF(INDEX(10_Lieux!$B:$B,U2414)&lt;&gt;"Ville",INDEX(10_Lieux!$I:$I,U2414),0),IF(INDEX(10_Lieux!$B:$B,V2414)&lt;&gt;"Ville",INDEX(10_Lieux!$I:$I,V2414),0))</f>
        <v>500</v>
      </c>
      <c r="Z2414" s="14" t="str">
        <f aca="false">A2414&amp;"|"&amp;B2414</f>
        <v>Gare Bruxelles-Midi|Namur</v>
      </c>
      <c r="AA2414" s="14" t="str">
        <f aca="false">IF(I2414&lt;p_local,"Local",IF(I2414&lt;p_vv_min,"Courte distance",IF(I2414&lt;p_tres_long,"Longue distance","Très longue distance")))</f>
        <v>Courte distance</v>
      </c>
    </row>
    <row r="2415" customFormat="false" ht="15" hidden="false" customHeight="true" outlineLevel="0" collapsed="false">
      <c r="A2415" s="14" t="s">
        <v>2619</v>
      </c>
      <c r="B2415" s="14" t="s">
        <v>2614</v>
      </c>
      <c r="C2415" s="14" t="s">
        <v>38</v>
      </c>
      <c r="D2415" s="14" t="s">
        <v>653</v>
      </c>
      <c r="E2415" s="14" t="s">
        <v>2621</v>
      </c>
      <c r="F2415" s="15" t="s">
        <v>41</v>
      </c>
      <c r="G2415" s="14" t="str">
        <f aca="false">IF(I2415&lt;p_local,"Local → page infra",IF(H2415&gt;=p_ph1,"Phase 1",IF(H2415&gt;=p_ph2,"Phase 2","Phase 3")))</f>
        <v>Phase 2</v>
      </c>
      <c r="H2415" s="14" t="n">
        <f aca="false">IF(I2415&lt;p_local,0,IF(C2415="Aéroport → Aéroport",p_pts_plein,IF(Y2415&gt;0,IF(I2415&lt;=Y2415,p_pts_plein,IF(I2415&lt;=p_mult2*Y2415,p_pts_moyen,p_pts_r3)),IF(I2415&gt;=p_vv_min,p_pts_plein,IF(I2415&gt;=p_vv_moy,p_pts_moyen,p_pts_court))))+IF(INDEX(10_Lieux!$D:$D,U2415)=1,p_prio1,p_prio2)+IF(INDEX(10_Lieux!$D:$D,V2415)=1,p_prio1,p_prio2)+IF(K2415="Oui",p_tf,0)+p_hub*((INDEX(10_Lieux!$H:$H,U2415)="Hub")+(INDEX(10_Lieux!$H:$H,V2415)="Hub"))+IF(OR(INDEX(10_Lieux!$H:$H,U2415)="Premium",INDEX(10_Lieux!$H:$H,V2415)="Premium"),p_prem,0))</f>
        <v>70</v>
      </c>
      <c r="I2415" s="14" t="n">
        <f aca="false">ROUND(W2415*p_facteur,0)</f>
        <v>69</v>
      </c>
      <c r="J2415" s="14" t="str">
        <f aca="false">IF(X2415&lt;60,X2415&amp;" min",INT(X2415/60)&amp;" h"&amp;IF(MOD(X2415,60)=0,""," "&amp;TEXT(MOD(X2415,60),"00")))</f>
        <v>1 h</v>
      </c>
      <c r="K2415" s="14" t="str">
        <f aca="false">IF(S2415&lt;&gt;T2415,"Oui","Non")</f>
        <v>Non</v>
      </c>
      <c r="L2415" s="14" t="str">
        <f aca="false">IF(AND(INDEX(10_Lieux!$B:$B,U2415)="Ville",INDEX(10_Lieux!$B:$B,V2415)="Ville"),"/chauffeur-prive/"&amp;INDEX(10_Lieux!$E:$E,U2415)&amp;"-"&amp;INDEX(10_Lieux!$E:$E,V2415)&amp;"/","/chauffeur-prive/"&amp;INDEX(10_Lieux!$E:$E,U2415)&amp;"/"&amp;INDEX(10_Lieux!$E:$E,V2415)&amp;"/")</f>
        <v>/chauffeur-prive/namur/gare-bruxelles-midi/</v>
      </c>
      <c r="M2415" s="14" t="str">
        <f aca="false">IFERROR(INDEX($L:$L,MATCH(B2415&amp;"|"&amp;A2415,$Z:$Z,0)),"—")</f>
        <v>/chauffeur-prive/gare-bruxelles-midi/namur/</v>
      </c>
      <c r="N2415" s="14" t="str">
        <f aca="false">IF(LEN("Chauffeur privé "&amp;INDEX(10_Lieux!$J:$J,U2415)&amp;" → "&amp;INDEX(10_Lieux!$J:$J,V2415)&amp;" | 24h/24")&gt;60,"Chauffeur privé "&amp;INDEX(10_Lieux!$J:$J,U2415)&amp;" → "&amp;INDEX(10_Lieux!$J:$J,V2415),"Chauffeur privé "&amp;INDEX(10_Lieux!$J:$J,U2415)&amp;" → "&amp;INDEX(10_Lieux!$J:$J,V2415)&amp;" | 24h/24")</f>
        <v>Chauffeur privé Namur → Gare Bruxelles-Midi | 24h/24</v>
      </c>
      <c r="O2415" s="14" t="n">
        <f aca="false">LEN(N2415)</f>
        <v>52</v>
      </c>
      <c r="P2415" s="14" t="str">
        <f aca="false">"Chauffeur privé "&amp;INDEX(10_Lieux!$K:$K,U2415)&amp;" vers "&amp;INDEX(10_Lieux!$L:$L,V2415)</f>
        <v>Chauffeur privé de Namur vers la gare Bruxelles-Midi</v>
      </c>
      <c r="Q2415" s="14" t="str">
        <f aca="false">"Chauffeur privé "&amp;INDEX(10_Lieux!$K:$K,U2415)&amp;" vers "&amp;INDEX(10_Lieux!$L:$L,V2415)&amp;" : env. "&amp;I2415&amp;" km, "&amp;J2415&amp;" de route. Devis personnalisé, standard 24h/24 et 7j/7."</f>
        <v>Chauffeur privé de Namur vers la gare Bruxelles-Midi : env. 69 km, 1 h de route. Devis personnalisé, standard 24h/24 et 7j/7.</v>
      </c>
      <c r="R2415" s="14" t="n">
        <f aca="false">LEN(Q2415)</f>
        <v>125</v>
      </c>
      <c r="S2415" s="14" t="str">
        <f aca="false">INDEX(10_Lieux!$C:$C,U2415)</f>
        <v>Belgique</v>
      </c>
      <c r="T2415" s="14" t="str">
        <f aca="false">INDEX(10_Lieux!$C:$C,V2415)</f>
        <v>Belgique</v>
      </c>
      <c r="U2415" s="14" t="n">
        <f aca="false">MATCH(A2415,10_Lieux!$A:$A,0)</f>
        <v>95</v>
      </c>
      <c r="V2415" s="14" t="n">
        <f aca="false">MATCH(B2415,10_Lieux!$A:$A,0)</f>
        <v>254</v>
      </c>
      <c r="W2415" s="14" t="n">
        <f aca="false">ROUND(6371*2*ASIN(SQRT(SIN(RADIANS(INDEX(10_Lieux!$F:$F,V2415)-INDEX(10_Lieux!$F:$F,U2415))/2)^2+COS(RADIANS(INDEX(10_Lieux!$F:$F,U2415)))*COS(RADIANS(INDEX(10_Lieux!$F:$F,V2415)))*SIN(RADIANS(INDEX(10_Lieux!$G:$G,V2415)-INDEX(10_Lieux!$G:$G,U2415))/2)^2)),1)</f>
        <v>55.5</v>
      </c>
      <c r="X2415" s="14" t="n">
        <f aca="false">ROUND(I2415/IF(I2415&lt;p_seuil_vitesse,p_vit_lente,p_vit_rapide)*60/15,0)*15</f>
        <v>60</v>
      </c>
      <c r="Y2415" s="14" t="n">
        <f aca="false">MAX(IF(INDEX(10_Lieux!$B:$B,U2415)&lt;&gt;"Ville",INDEX(10_Lieux!$I:$I,U2415),0),IF(INDEX(10_Lieux!$B:$B,V2415)&lt;&gt;"Ville",INDEX(10_Lieux!$I:$I,V2415),0))</f>
        <v>500</v>
      </c>
      <c r="Z2415" s="14" t="str">
        <f aca="false">A2415&amp;"|"&amp;B2415</f>
        <v>Namur|Gare Bruxelles-Midi</v>
      </c>
      <c r="AA2415" s="14" t="str">
        <f aca="false">IF(I2415&lt;p_local,"Local",IF(I2415&lt;p_vv_min,"Courte distance",IF(I2415&lt;p_tres_long,"Longue distance","Très longue distance")))</f>
        <v>Courte distance</v>
      </c>
    </row>
    <row r="2416" customFormat="false" ht="15" hidden="false" customHeight="true" outlineLevel="0" collapsed="false">
      <c r="A2416" s="14" t="s">
        <v>652</v>
      </c>
      <c r="B2416" s="14" t="s">
        <v>698</v>
      </c>
      <c r="C2416" s="14" t="s">
        <v>36</v>
      </c>
      <c r="D2416" s="14" t="s">
        <v>2622</v>
      </c>
      <c r="E2416" s="14" t="s">
        <v>2623</v>
      </c>
      <c r="F2416" s="15" t="s">
        <v>41</v>
      </c>
      <c r="G2416" s="14" t="str">
        <f aca="false">IF(I2416&lt;p_local,"Local → page infra",IF(H2416&gt;=p_ph1,"Phase 1",IF(H2416&gt;=p_ph2,"Phase 2","Phase 3")))</f>
        <v>Phase 1</v>
      </c>
      <c r="H2416" s="14" t="n">
        <f aca="false">IF(I2416&lt;p_local,0,IF(C2416="Aéroport → Aéroport",p_pts_plein,IF(Y2416&gt;0,IF(I2416&lt;=Y2416,p_pts_plein,IF(I2416&lt;=p_mult2*Y2416,p_pts_moyen,p_pts_r3)),IF(I2416&gt;=p_vv_min,p_pts_plein,IF(I2416&gt;=p_vv_moy,p_pts_moyen,p_pts_court))))+IF(INDEX(10_Lieux!$D:$D,U2416)=1,p_prio1,p_prio2)+IF(INDEX(10_Lieux!$D:$D,V2416)=1,p_prio1,p_prio2)+IF(K2416="Oui",p_tf,0)+p_hub*((INDEX(10_Lieux!$H:$H,U2416)="Hub")+(INDEX(10_Lieux!$H:$H,V2416)="Hub"))+IF(OR(INDEX(10_Lieux!$H:$H,U2416)="Premium",INDEX(10_Lieux!$H:$H,V2416)="Premium"),p_prem,0))</f>
        <v>80</v>
      </c>
      <c r="I2416" s="14" t="n">
        <f aca="false">ROUND(W2416*p_facteur,0)</f>
        <v>43</v>
      </c>
      <c r="J2416" s="14" t="str">
        <f aca="false">IF(X2416&lt;60,X2416&amp;" min",INT(X2416/60)&amp;" h"&amp;IF(MOD(X2416,60)=0,""," "&amp;TEXT(MOD(X2416,60),"00")))</f>
        <v>30 min</v>
      </c>
      <c r="K2416" s="14" t="str">
        <f aca="false">IF(S2416&lt;&gt;T2416,"Oui","Non")</f>
        <v>Non</v>
      </c>
      <c r="L2416" s="14" t="str">
        <f aca="false">IF(AND(INDEX(10_Lieux!$B:$B,U2416)="Ville",INDEX(10_Lieux!$B:$B,V2416)="Ville"),"/chauffeur-prive/"&amp;INDEX(10_Lieux!$E:$E,U2416)&amp;"-"&amp;INDEX(10_Lieux!$E:$E,V2416)&amp;"/","/chauffeur-prive/"&amp;INDEX(10_Lieux!$E:$E,U2416)&amp;"/"&amp;INDEX(10_Lieux!$E:$E,V2416)&amp;"/")</f>
        <v>/chauffeur-prive/aeroport-paris-charles-de-gaulle/aeroport-paris-orly/</v>
      </c>
      <c r="M2416" s="14" t="str">
        <f aca="false">IFERROR(INDEX($L:$L,MATCH(B2416&amp;"|"&amp;A2416,$Z:$Z,0)),"—")</f>
        <v>/chauffeur-prive/aeroport-paris-orly/aeroport-paris-charles-de-gaulle/</v>
      </c>
      <c r="N2416" s="14" t="str">
        <f aca="false">IF(LEN("Chauffeur privé "&amp;INDEX(10_Lieux!$J:$J,U2416)&amp;" → "&amp;INDEX(10_Lieux!$J:$J,V2416)&amp;" | 24h/24")&gt;60,"Chauffeur privé "&amp;INDEX(10_Lieux!$J:$J,U2416)&amp;" → "&amp;INDEX(10_Lieux!$J:$J,V2416),"Chauffeur privé "&amp;INDEX(10_Lieux!$J:$J,U2416)&amp;" → "&amp;INDEX(10_Lieux!$J:$J,V2416)&amp;" | 24h/24")</f>
        <v>Chauffeur privé Aéroport Paris-CDG → Aéroport Paris-Orly</v>
      </c>
      <c r="O2416" s="14" t="n">
        <f aca="false">LEN(N2416)</f>
        <v>56</v>
      </c>
      <c r="P2416" s="14" t="str">
        <f aca="false">"Chauffeur privé "&amp;INDEX(10_Lieux!$K:$K,U2416)&amp;" vers "&amp;INDEX(10_Lieux!$L:$L,V2416)</f>
        <v>Chauffeur privé de l'aéroport Paris-CDG vers l'aéroport Paris-Orly</v>
      </c>
      <c r="Q2416" s="14" t="str">
        <f aca="false">"Chauffeur privé "&amp;INDEX(10_Lieux!$K:$K,U2416)&amp;" vers "&amp;INDEX(10_Lieux!$L:$L,V2416)&amp;" : env. "&amp;I2416&amp;" km, "&amp;J2416&amp;" de route. Devis personnalisé, standard 24h/24 et 7j/7."</f>
        <v>Chauffeur privé de l'aéroport Paris-CDG vers l'aéroport Paris-Orly : env. 43 km, 30 min de route. Devis personnalisé, standard 24h/24 et 7j/7.</v>
      </c>
      <c r="R2416" s="14" t="n">
        <f aca="false">LEN(Q2416)</f>
        <v>142</v>
      </c>
      <c r="S2416" s="14" t="str">
        <f aca="false">INDEX(10_Lieux!$C:$C,U2416)</f>
        <v>France</v>
      </c>
      <c r="T2416" s="14" t="str">
        <f aca="false">INDEX(10_Lieux!$C:$C,V2416)</f>
        <v>France</v>
      </c>
      <c r="U2416" s="14" t="n">
        <f aca="false">MATCH(A2416,10_Lieux!$A:$A,0)</f>
        <v>132</v>
      </c>
      <c r="V2416" s="14" t="n">
        <f aca="false">MATCH(B2416,10_Lieux!$A:$A,0)</f>
        <v>133</v>
      </c>
      <c r="W2416" s="14" t="n">
        <f aca="false">ROUND(6371*2*ASIN(SQRT(SIN(RADIANS(INDEX(10_Lieux!$F:$F,V2416)-INDEX(10_Lieux!$F:$F,U2416))/2)^2+COS(RADIANS(INDEX(10_Lieux!$F:$F,U2416)))*COS(RADIANS(INDEX(10_Lieux!$F:$F,V2416)))*SIN(RADIANS(INDEX(10_Lieux!$G:$G,V2416)-INDEX(10_Lieux!$G:$G,U2416))/2)^2)),1)</f>
        <v>34.1</v>
      </c>
      <c r="X2416" s="14" t="n">
        <f aca="false">ROUND(I2416/IF(I2416&lt;p_seuil_vitesse,p_vit_lente,p_vit_rapide)*60/15,0)*15</f>
        <v>30</v>
      </c>
      <c r="Y2416" s="14" t="n">
        <f aca="false">MAX(IF(INDEX(10_Lieux!$B:$B,U2416)&lt;&gt;"Ville",INDEX(10_Lieux!$I:$I,U2416),0),IF(INDEX(10_Lieux!$B:$B,V2416)&lt;&gt;"Ville",INDEX(10_Lieux!$I:$I,V2416),0))</f>
        <v>500</v>
      </c>
      <c r="Z2416" s="14" t="str">
        <f aca="false">A2416&amp;"|"&amp;B2416</f>
        <v>Paris Charles de Gaulle|Paris-Orly</v>
      </c>
      <c r="AA2416" s="14" t="str">
        <f aca="false">IF(I2416&lt;p_local,"Local",IF(I2416&lt;p_vv_min,"Courte distance",IF(I2416&lt;p_tres_long,"Longue distance","Très longue distance")))</f>
        <v>Courte distance</v>
      </c>
    </row>
    <row r="2417" customFormat="false" ht="15" hidden="false" customHeight="true" outlineLevel="0" collapsed="false">
      <c r="A2417" s="14" t="s">
        <v>698</v>
      </c>
      <c r="B2417" s="14" t="s">
        <v>652</v>
      </c>
      <c r="C2417" s="14" t="s">
        <v>36</v>
      </c>
      <c r="D2417" s="14" t="s">
        <v>2622</v>
      </c>
      <c r="E2417" s="14" t="s">
        <v>2624</v>
      </c>
      <c r="F2417" s="15" t="s">
        <v>41</v>
      </c>
      <c r="G2417" s="14" t="str">
        <f aca="false">IF(I2417&lt;p_local,"Local → page infra",IF(H2417&gt;=p_ph1,"Phase 1",IF(H2417&gt;=p_ph2,"Phase 2","Phase 3")))</f>
        <v>Phase 1</v>
      </c>
      <c r="H2417" s="14" t="n">
        <f aca="false">IF(I2417&lt;p_local,0,IF(C2417="Aéroport → Aéroport",p_pts_plein,IF(Y2417&gt;0,IF(I2417&lt;=Y2417,p_pts_plein,IF(I2417&lt;=p_mult2*Y2417,p_pts_moyen,p_pts_r3)),IF(I2417&gt;=p_vv_min,p_pts_plein,IF(I2417&gt;=p_vv_moy,p_pts_moyen,p_pts_court))))+IF(INDEX(10_Lieux!$D:$D,U2417)=1,p_prio1,p_prio2)+IF(INDEX(10_Lieux!$D:$D,V2417)=1,p_prio1,p_prio2)+IF(K2417="Oui",p_tf,0)+p_hub*((INDEX(10_Lieux!$H:$H,U2417)="Hub")+(INDEX(10_Lieux!$H:$H,V2417)="Hub"))+IF(OR(INDEX(10_Lieux!$H:$H,U2417)="Premium",INDEX(10_Lieux!$H:$H,V2417)="Premium"),p_prem,0))</f>
        <v>80</v>
      </c>
      <c r="I2417" s="14" t="n">
        <f aca="false">ROUND(W2417*p_facteur,0)</f>
        <v>43</v>
      </c>
      <c r="J2417" s="14" t="str">
        <f aca="false">IF(X2417&lt;60,X2417&amp;" min",INT(X2417/60)&amp;" h"&amp;IF(MOD(X2417,60)=0,""," "&amp;TEXT(MOD(X2417,60),"00")))</f>
        <v>30 min</v>
      </c>
      <c r="K2417" s="14" t="str">
        <f aca="false">IF(S2417&lt;&gt;T2417,"Oui","Non")</f>
        <v>Non</v>
      </c>
      <c r="L2417" s="14" t="str">
        <f aca="false">IF(AND(INDEX(10_Lieux!$B:$B,U2417)="Ville",INDEX(10_Lieux!$B:$B,V2417)="Ville"),"/chauffeur-prive/"&amp;INDEX(10_Lieux!$E:$E,U2417)&amp;"-"&amp;INDEX(10_Lieux!$E:$E,V2417)&amp;"/","/chauffeur-prive/"&amp;INDEX(10_Lieux!$E:$E,U2417)&amp;"/"&amp;INDEX(10_Lieux!$E:$E,V2417)&amp;"/")</f>
        <v>/chauffeur-prive/aeroport-paris-orly/aeroport-paris-charles-de-gaulle/</v>
      </c>
      <c r="M2417" s="14" t="str">
        <f aca="false">IFERROR(INDEX($L:$L,MATCH(B2417&amp;"|"&amp;A2417,$Z:$Z,0)),"—")</f>
        <v>/chauffeur-prive/aeroport-paris-charles-de-gaulle/aeroport-paris-orly/</v>
      </c>
      <c r="N2417" s="14" t="str">
        <f aca="false">IF(LEN("Chauffeur privé "&amp;INDEX(10_Lieux!$J:$J,U2417)&amp;" → "&amp;INDEX(10_Lieux!$J:$J,V2417)&amp;" | 24h/24")&gt;60,"Chauffeur privé "&amp;INDEX(10_Lieux!$J:$J,U2417)&amp;" → "&amp;INDEX(10_Lieux!$J:$J,V2417),"Chauffeur privé "&amp;INDEX(10_Lieux!$J:$J,U2417)&amp;" → "&amp;INDEX(10_Lieux!$J:$J,V2417)&amp;" | 24h/24")</f>
        <v>Chauffeur privé Aéroport Paris-Orly → Aéroport Paris-CDG</v>
      </c>
      <c r="O2417" s="14" t="n">
        <f aca="false">LEN(N2417)</f>
        <v>56</v>
      </c>
      <c r="P2417" s="14" t="str">
        <f aca="false">"Chauffeur privé "&amp;INDEX(10_Lieux!$K:$K,U2417)&amp;" vers "&amp;INDEX(10_Lieux!$L:$L,V2417)</f>
        <v>Chauffeur privé de l'aéroport Paris-Orly vers l'aéroport Paris-CDG</v>
      </c>
      <c r="Q2417" s="14" t="str">
        <f aca="false">"Chauffeur privé "&amp;INDEX(10_Lieux!$K:$K,U2417)&amp;" vers "&amp;INDEX(10_Lieux!$L:$L,V2417)&amp;" : env. "&amp;I2417&amp;" km, "&amp;J2417&amp;" de route. Devis personnalisé, standard 24h/24 et 7j/7."</f>
        <v>Chauffeur privé de l'aéroport Paris-Orly vers l'aéroport Paris-CDG : env. 43 km, 30 min de route. Devis personnalisé, standard 24h/24 et 7j/7.</v>
      </c>
      <c r="R2417" s="14" t="n">
        <f aca="false">LEN(Q2417)</f>
        <v>142</v>
      </c>
      <c r="S2417" s="14" t="str">
        <f aca="false">INDEX(10_Lieux!$C:$C,U2417)</f>
        <v>France</v>
      </c>
      <c r="T2417" s="14" t="str">
        <f aca="false">INDEX(10_Lieux!$C:$C,V2417)</f>
        <v>France</v>
      </c>
      <c r="U2417" s="14" t="n">
        <f aca="false">MATCH(A2417,10_Lieux!$A:$A,0)</f>
        <v>133</v>
      </c>
      <c r="V2417" s="14" t="n">
        <f aca="false">MATCH(B2417,10_Lieux!$A:$A,0)</f>
        <v>132</v>
      </c>
      <c r="W2417" s="14" t="n">
        <f aca="false">ROUND(6371*2*ASIN(SQRT(SIN(RADIANS(INDEX(10_Lieux!$F:$F,V2417)-INDEX(10_Lieux!$F:$F,U2417))/2)^2+COS(RADIANS(INDEX(10_Lieux!$F:$F,U2417)))*COS(RADIANS(INDEX(10_Lieux!$F:$F,V2417)))*SIN(RADIANS(INDEX(10_Lieux!$G:$G,V2417)-INDEX(10_Lieux!$G:$G,U2417))/2)^2)),1)</f>
        <v>34.1</v>
      </c>
      <c r="X2417" s="14" t="n">
        <f aca="false">ROUND(I2417/IF(I2417&lt;p_seuil_vitesse,p_vit_lente,p_vit_rapide)*60/15,0)*15</f>
        <v>30</v>
      </c>
      <c r="Y2417" s="14" t="n">
        <f aca="false">MAX(IF(INDEX(10_Lieux!$B:$B,U2417)&lt;&gt;"Ville",INDEX(10_Lieux!$I:$I,U2417),0),IF(INDEX(10_Lieux!$B:$B,V2417)&lt;&gt;"Ville",INDEX(10_Lieux!$I:$I,V2417),0))</f>
        <v>500</v>
      </c>
      <c r="Z2417" s="14" t="str">
        <f aca="false">A2417&amp;"|"&amp;B2417</f>
        <v>Paris-Orly|Paris Charles de Gaulle</v>
      </c>
      <c r="AA2417" s="14" t="str">
        <f aca="false">IF(I2417&lt;p_local,"Local",IF(I2417&lt;p_vv_min,"Courte distance",IF(I2417&lt;p_tres_long,"Longue distance","Très longue distance")))</f>
        <v>Courte distance</v>
      </c>
    </row>
    <row r="2418" customFormat="false" ht="15" hidden="false" customHeight="true" outlineLevel="0" collapsed="false">
      <c r="A2418" s="14" t="s">
        <v>652</v>
      </c>
      <c r="B2418" s="14" t="s">
        <v>743</v>
      </c>
      <c r="C2418" s="14" t="s">
        <v>36</v>
      </c>
      <c r="D2418" s="14" t="s">
        <v>2622</v>
      </c>
      <c r="E2418" s="14" t="s">
        <v>2625</v>
      </c>
      <c r="F2418" s="15" t="s">
        <v>41</v>
      </c>
      <c r="G2418" s="14" t="str">
        <f aca="false">IF(I2418&lt;p_local,"Local → page infra",IF(H2418&gt;=p_ph1,"Phase 1",IF(H2418&gt;=p_ph2,"Phase 2","Phase 3")))</f>
        <v>Local → page infra</v>
      </c>
      <c r="H2418" s="14" t="n">
        <f aca="false">IF(I2418&lt;p_local,0,IF(C2418="Aéroport → Aéroport",p_pts_plein,IF(Y2418&gt;0,IF(I2418&lt;=Y2418,p_pts_plein,IF(I2418&lt;=p_mult2*Y2418,p_pts_moyen,p_pts_r3)),IF(I2418&gt;=p_vv_min,p_pts_plein,IF(I2418&gt;=p_vv_moy,p_pts_moyen,p_pts_court))))+IF(INDEX(10_Lieux!$D:$D,U2418)=1,p_prio1,p_prio2)+IF(INDEX(10_Lieux!$D:$D,V2418)=1,p_prio1,p_prio2)+IF(K2418="Oui",p_tf,0)+p_hub*((INDEX(10_Lieux!$H:$H,U2418)="Hub")+(INDEX(10_Lieux!$H:$H,V2418)="Hub"))+IF(OR(INDEX(10_Lieux!$H:$H,U2418)="Premium",INDEX(10_Lieux!$H:$H,V2418)="Premium"),p_prem,0))</f>
        <v>0</v>
      </c>
      <c r="I2418" s="14" t="n">
        <f aca="false">ROUND(W2418*p_facteur,0)</f>
        <v>11</v>
      </c>
      <c r="J2418" s="14" t="str">
        <f aca="false">IF(X2418&lt;60,X2418&amp;" min",INT(X2418/60)&amp;" h"&amp;IF(MOD(X2418,60)=0,""," "&amp;TEXT(MOD(X2418,60),"00")))</f>
        <v>15 min</v>
      </c>
      <c r="K2418" s="14" t="str">
        <f aca="false">IF(S2418&lt;&gt;T2418,"Oui","Non")</f>
        <v>Non</v>
      </c>
      <c r="L2418" s="14" t="str">
        <f aca="false">IF(AND(INDEX(10_Lieux!$B:$B,U2418)="Ville",INDEX(10_Lieux!$B:$B,V2418)="Ville"),"/chauffeur-prive/"&amp;INDEX(10_Lieux!$E:$E,U2418)&amp;"-"&amp;INDEX(10_Lieux!$E:$E,V2418)&amp;"/","/chauffeur-prive/"&amp;INDEX(10_Lieux!$E:$E,U2418)&amp;"/"&amp;INDEX(10_Lieux!$E:$E,V2418)&amp;"/")</f>
        <v>/chauffeur-prive/aeroport-paris-charles-de-gaulle/aeroport-paris-le-bourget/</v>
      </c>
      <c r="M2418" s="14" t="str">
        <f aca="false">IFERROR(INDEX($L:$L,MATCH(B2418&amp;"|"&amp;A2418,$Z:$Z,0)),"—")</f>
        <v>/chauffeur-prive/aeroport-paris-le-bourget/aeroport-paris-charles-de-gaulle/</v>
      </c>
      <c r="N2418" s="14" t="str">
        <f aca="false">IF(LEN("Chauffeur privé "&amp;INDEX(10_Lieux!$J:$J,U2418)&amp;" → "&amp;INDEX(10_Lieux!$J:$J,V2418)&amp;" | 24h/24")&gt;60,"Chauffeur privé "&amp;INDEX(10_Lieux!$J:$J,U2418)&amp;" → "&amp;INDEX(10_Lieux!$J:$J,V2418),"Chauffeur privé "&amp;INDEX(10_Lieux!$J:$J,U2418)&amp;" → "&amp;INDEX(10_Lieux!$J:$J,V2418)&amp;" | 24h/24")</f>
        <v>Chauffeur privé Aéroport Paris-CDG → Aéroport Paris-Le Bourget</v>
      </c>
      <c r="O2418" s="14" t="n">
        <f aca="false">LEN(N2418)</f>
        <v>62</v>
      </c>
      <c r="P2418" s="14" t="str">
        <f aca="false">"Chauffeur privé "&amp;INDEX(10_Lieux!$K:$K,U2418)&amp;" vers "&amp;INDEX(10_Lieux!$L:$L,V2418)</f>
        <v>Chauffeur privé de l'aéroport Paris-CDG vers l'aéroport Paris-Le Bourget</v>
      </c>
      <c r="Q2418" s="14" t="str">
        <f aca="false">"Chauffeur privé "&amp;INDEX(10_Lieux!$K:$K,U2418)&amp;" vers "&amp;INDEX(10_Lieux!$L:$L,V2418)&amp;" : env. "&amp;I2418&amp;" km, "&amp;J2418&amp;" de route. Devis personnalisé, standard 24h/24 et 7j/7."</f>
        <v>Chauffeur privé de l'aéroport Paris-CDG vers l'aéroport Paris-Le Bourget : env. 11 km, 15 min de route. Devis personnalisé, standard 24h/24 et 7j/7.</v>
      </c>
      <c r="R2418" s="14" t="n">
        <f aca="false">LEN(Q2418)</f>
        <v>148</v>
      </c>
      <c r="S2418" s="14" t="str">
        <f aca="false">INDEX(10_Lieux!$C:$C,U2418)</f>
        <v>France</v>
      </c>
      <c r="T2418" s="14" t="str">
        <f aca="false">INDEX(10_Lieux!$C:$C,V2418)</f>
        <v>France</v>
      </c>
      <c r="U2418" s="14" t="n">
        <f aca="false">MATCH(A2418,10_Lieux!$A:$A,0)</f>
        <v>132</v>
      </c>
      <c r="V2418" s="14" t="n">
        <f aca="false">MATCH(B2418,10_Lieux!$A:$A,0)</f>
        <v>134</v>
      </c>
      <c r="W2418" s="14" t="n">
        <f aca="false">ROUND(6371*2*ASIN(SQRT(SIN(RADIANS(INDEX(10_Lieux!$F:$F,V2418)-INDEX(10_Lieux!$F:$F,U2418))/2)^2+COS(RADIANS(INDEX(10_Lieux!$F:$F,U2418)))*COS(RADIANS(INDEX(10_Lieux!$F:$F,V2418)))*SIN(RADIANS(INDEX(10_Lieux!$G:$G,V2418)-INDEX(10_Lieux!$G:$G,U2418))/2)^2)),1)</f>
        <v>9</v>
      </c>
      <c r="X2418" s="14" t="n">
        <f aca="false">ROUND(I2418/IF(I2418&lt;p_seuil_vitesse,p_vit_lente,p_vit_rapide)*60/15,0)*15</f>
        <v>15</v>
      </c>
      <c r="Y2418" s="14" t="n">
        <f aca="false">MAX(IF(INDEX(10_Lieux!$B:$B,U2418)&lt;&gt;"Ville",INDEX(10_Lieux!$I:$I,U2418),0),IF(INDEX(10_Lieux!$B:$B,V2418)&lt;&gt;"Ville",INDEX(10_Lieux!$I:$I,V2418),0))</f>
        <v>500</v>
      </c>
      <c r="Z2418" s="14" t="str">
        <f aca="false">A2418&amp;"|"&amp;B2418</f>
        <v>Paris Charles de Gaulle|Paris-Le Bourget</v>
      </c>
      <c r="AA2418" s="14" t="str">
        <f aca="false">IF(I2418&lt;p_local,"Local",IF(I2418&lt;p_vv_min,"Courte distance",IF(I2418&lt;p_tres_long,"Longue distance","Très longue distance")))</f>
        <v>Local</v>
      </c>
    </row>
    <row r="2419" customFormat="false" ht="15" hidden="false" customHeight="true" outlineLevel="0" collapsed="false">
      <c r="A2419" s="14" t="s">
        <v>743</v>
      </c>
      <c r="B2419" s="14" t="s">
        <v>652</v>
      </c>
      <c r="C2419" s="14" t="s">
        <v>36</v>
      </c>
      <c r="D2419" s="14" t="s">
        <v>2622</v>
      </c>
      <c r="E2419" s="14" t="s">
        <v>2626</v>
      </c>
      <c r="F2419" s="15" t="s">
        <v>41</v>
      </c>
      <c r="G2419" s="14" t="str">
        <f aca="false">IF(I2419&lt;p_local,"Local → page infra",IF(H2419&gt;=p_ph1,"Phase 1",IF(H2419&gt;=p_ph2,"Phase 2","Phase 3")))</f>
        <v>Local → page infra</v>
      </c>
      <c r="H2419" s="14" t="n">
        <f aca="false">IF(I2419&lt;p_local,0,IF(C2419="Aéroport → Aéroport",p_pts_plein,IF(Y2419&gt;0,IF(I2419&lt;=Y2419,p_pts_plein,IF(I2419&lt;=p_mult2*Y2419,p_pts_moyen,p_pts_r3)),IF(I2419&gt;=p_vv_min,p_pts_plein,IF(I2419&gt;=p_vv_moy,p_pts_moyen,p_pts_court))))+IF(INDEX(10_Lieux!$D:$D,U2419)=1,p_prio1,p_prio2)+IF(INDEX(10_Lieux!$D:$D,V2419)=1,p_prio1,p_prio2)+IF(K2419="Oui",p_tf,0)+p_hub*((INDEX(10_Lieux!$H:$H,U2419)="Hub")+(INDEX(10_Lieux!$H:$H,V2419)="Hub"))+IF(OR(INDEX(10_Lieux!$H:$H,U2419)="Premium",INDEX(10_Lieux!$H:$H,V2419)="Premium"),p_prem,0))</f>
        <v>0</v>
      </c>
      <c r="I2419" s="14" t="n">
        <f aca="false">ROUND(W2419*p_facteur,0)</f>
        <v>11</v>
      </c>
      <c r="J2419" s="14" t="str">
        <f aca="false">IF(X2419&lt;60,X2419&amp;" min",INT(X2419/60)&amp;" h"&amp;IF(MOD(X2419,60)=0,""," "&amp;TEXT(MOD(X2419,60),"00")))</f>
        <v>15 min</v>
      </c>
      <c r="K2419" s="14" t="str">
        <f aca="false">IF(S2419&lt;&gt;T2419,"Oui","Non")</f>
        <v>Non</v>
      </c>
      <c r="L2419" s="14" t="str">
        <f aca="false">IF(AND(INDEX(10_Lieux!$B:$B,U2419)="Ville",INDEX(10_Lieux!$B:$B,V2419)="Ville"),"/chauffeur-prive/"&amp;INDEX(10_Lieux!$E:$E,U2419)&amp;"-"&amp;INDEX(10_Lieux!$E:$E,V2419)&amp;"/","/chauffeur-prive/"&amp;INDEX(10_Lieux!$E:$E,U2419)&amp;"/"&amp;INDEX(10_Lieux!$E:$E,V2419)&amp;"/")</f>
        <v>/chauffeur-prive/aeroport-paris-le-bourget/aeroport-paris-charles-de-gaulle/</v>
      </c>
      <c r="M2419" s="14" t="str">
        <f aca="false">IFERROR(INDEX($L:$L,MATCH(B2419&amp;"|"&amp;A2419,$Z:$Z,0)),"—")</f>
        <v>/chauffeur-prive/aeroport-paris-charles-de-gaulle/aeroport-paris-le-bourget/</v>
      </c>
      <c r="N2419" s="14" t="str">
        <f aca="false">IF(LEN("Chauffeur privé "&amp;INDEX(10_Lieux!$J:$J,U2419)&amp;" → "&amp;INDEX(10_Lieux!$J:$J,V2419)&amp;" | 24h/24")&gt;60,"Chauffeur privé "&amp;INDEX(10_Lieux!$J:$J,U2419)&amp;" → "&amp;INDEX(10_Lieux!$J:$J,V2419),"Chauffeur privé "&amp;INDEX(10_Lieux!$J:$J,U2419)&amp;" → "&amp;INDEX(10_Lieux!$J:$J,V2419)&amp;" | 24h/24")</f>
        <v>Chauffeur privé Aéroport Paris-Le Bourget → Aéroport Paris-CDG</v>
      </c>
      <c r="O2419" s="14" t="n">
        <f aca="false">LEN(N2419)</f>
        <v>62</v>
      </c>
      <c r="P2419" s="14" t="str">
        <f aca="false">"Chauffeur privé "&amp;INDEX(10_Lieux!$K:$K,U2419)&amp;" vers "&amp;INDEX(10_Lieux!$L:$L,V2419)</f>
        <v>Chauffeur privé de l'aéroport Paris-Le Bourget vers l'aéroport Paris-CDG</v>
      </c>
      <c r="Q2419" s="14" t="str">
        <f aca="false">"Chauffeur privé "&amp;INDEX(10_Lieux!$K:$K,U2419)&amp;" vers "&amp;INDEX(10_Lieux!$L:$L,V2419)&amp;" : env. "&amp;I2419&amp;" km, "&amp;J2419&amp;" de route. Devis personnalisé, standard 24h/24 et 7j/7."</f>
        <v>Chauffeur privé de l'aéroport Paris-Le Bourget vers l'aéroport Paris-CDG : env. 11 km, 15 min de route. Devis personnalisé, standard 24h/24 et 7j/7.</v>
      </c>
      <c r="R2419" s="14" t="n">
        <f aca="false">LEN(Q2419)</f>
        <v>148</v>
      </c>
      <c r="S2419" s="14" t="str">
        <f aca="false">INDEX(10_Lieux!$C:$C,U2419)</f>
        <v>France</v>
      </c>
      <c r="T2419" s="14" t="str">
        <f aca="false">INDEX(10_Lieux!$C:$C,V2419)</f>
        <v>France</v>
      </c>
      <c r="U2419" s="14" t="n">
        <f aca="false">MATCH(A2419,10_Lieux!$A:$A,0)</f>
        <v>134</v>
      </c>
      <c r="V2419" s="14" t="n">
        <f aca="false">MATCH(B2419,10_Lieux!$A:$A,0)</f>
        <v>132</v>
      </c>
      <c r="W2419" s="14" t="n">
        <f aca="false">ROUND(6371*2*ASIN(SQRT(SIN(RADIANS(INDEX(10_Lieux!$F:$F,V2419)-INDEX(10_Lieux!$F:$F,U2419))/2)^2+COS(RADIANS(INDEX(10_Lieux!$F:$F,U2419)))*COS(RADIANS(INDEX(10_Lieux!$F:$F,V2419)))*SIN(RADIANS(INDEX(10_Lieux!$G:$G,V2419)-INDEX(10_Lieux!$G:$G,U2419))/2)^2)),1)</f>
        <v>9</v>
      </c>
      <c r="X2419" s="14" t="n">
        <f aca="false">ROUND(I2419/IF(I2419&lt;p_seuil_vitesse,p_vit_lente,p_vit_rapide)*60/15,0)*15</f>
        <v>15</v>
      </c>
      <c r="Y2419" s="14" t="n">
        <f aca="false">MAX(IF(INDEX(10_Lieux!$B:$B,U2419)&lt;&gt;"Ville",INDEX(10_Lieux!$I:$I,U2419),0),IF(INDEX(10_Lieux!$B:$B,V2419)&lt;&gt;"Ville",INDEX(10_Lieux!$I:$I,V2419),0))</f>
        <v>500</v>
      </c>
      <c r="Z2419" s="14" t="str">
        <f aca="false">A2419&amp;"|"&amp;B2419</f>
        <v>Paris-Le Bourget|Paris Charles de Gaulle</v>
      </c>
      <c r="AA2419" s="14" t="str">
        <f aca="false">IF(I2419&lt;p_local,"Local",IF(I2419&lt;p_vv_min,"Courte distance",IF(I2419&lt;p_tres_long,"Longue distance","Très longue distance")))</f>
        <v>Local</v>
      </c>
    </row>
    <row r="2420" customFormat="false" ht="15" hidden="false" customHeight="true" outlineLevel="0" collapsed="false">
      <c r="A2420" s="14" t="s">
        <v>652</v>
      </c>
      <c r="B2420" s="14" t="s">
        <v>788</v>
      </c>
      <c r="C2420" s="14" t="s">
        <v>36</v>
      </c>
      <c r="D2420" s="14" t="s">
        <v>2622</v>
      </c>
      <c r="E2420" s="14" t="s">
        <v>2627</v>
      </c>
      <c r="F2420" s="15" t="s">
        <v>41</v>
      </c>
      <c r="G2420" s="14" t="str">
        <f aca="false">IF(I2420&lt;p_local,"Local → page infra",IF(H2420&gt;=p_ph1,"Phase 1",IF(H2420&gt;=p_ph2,"Phase 2","Phase 3")))</f>
        <v>Phase 1</v>
      </c>
      <c r="H2420" s="14" t="n">
        <f aca="false">IF(I2420&lt;p_local,0,IF(C2420="Aéroport → Aéroport",p_pts_plein,IF(Y2420&gt;0,IF(I2420&lt;=Y2420,p_pts_plein,IF(I2420&lt;=p_mult2*Y2420,p_pts_moyen,p_pts_r3)),IF(I2420&gt;=p_vv_min,p_pts_plein,IF(I2420&gt;=p_vv_moy,p_pts_moyen,p_pts_court))))+IF(INDEX(10_Lieux!$D:$D,U2420)=1,p_prio1,p_prio2)+IF(INDEX(10_Lieux!$D:$D,V2420)=1,p_prio1,p_prio2)+IF(K2420="Oui",p_tf,0)+p_hub*((INDEX(10_Lieux!$H:$H,U2420)="Hub")+(INDEX(10_Lieux!$H:$H,V2420)="Hub"))+IF(OR(INDEX(10_Lieux!$H:$H,U2420)="Premium",INDEX(10_Lieux!$H:$H,V2420)="Premium"),p_prem,0))</f>
        <v>80</v>
      </c>
      <c r="I2420" s="14" t="n">
        <f aca="false">ROUND(W2420*p_facteur,0)</f>
        <v>515</v>
      </c>
      <c r="J2420" s="14" t="str">
        <f aca="false">IF(X2420&lt;60,X2420&amp;" min",INT(X2420/60)&amp;" h"&amp;IF(MOD(X2420,60)=0,""," "&amp;TEXT(MOD(X2420,60),"00")))</f>
        <v>5 h 30</v>
      </c>
      <c r="K2420" s="14" t="str">
        <f aca="false">IF(S2420&lt;&gt;T2420,"Oui","Non")</f>
        <v>Non</v>
      </c>
      <c r="L2420" s="14" t="str">
        <f aca="false">IF(AND(INDEX(10_Lieux!$B:$B,U2420)="Ville",INDEX(10_Lieux!$B:$B,V2420)="Ville"),"/chauffeur-prive/"&amp;INDEX(10_Lieux!$E:$E,U2420)&amp;"-"&amp;INDEX(10_Lieux!$E:$E,V2420)&amp;"/","/chauffeur-prive/"&amp;INDEX(10_Lieux!$E:$E,U2420)&amp;"/"&amp;INDEX(10_Lieux!$E:$E,V2420)&amp;"/")</f>
        <v>/chauffeur-prive/aeroport-paris-charles-de-gaulle/aeroport-lyon-saint-exupery/</v>
      </c>
      <c r="M2420" s="14" t="str">
        <f aca="false">IFERROR(INDEX($L:$L,MATCH(B2420&amp;"|"&amp;A2420,$Z:$Z,0)),"—")</f>
        <v>/chauffeur-prive/aeroport-lyon-saint-exupery/aeroport-paris-charles-de-gaulle/</v>
      </c>
      <c r="N2420" s="14" t="str">
        <f aca="false">IF(LEN("Chauffeur privé "&amp;INDEX(10_Lieux!$J:$J,U2420)&amp;" → "&amp;INDEX(10_Lieux!$J:$J,V2420)&amp;" | 24h/24")&gt;60,"Chauffeur privé "&amp;INDEX(10_Lieux!$J:$J,U2420)&amp;" → "&amp;INDEX(10_Lieux!$J:$J,V2420),"Chauffeur privé "&amp;INDEX(10_Lieux!$J:$J,U2420)&amp;" → "&amp;INDEX(10_Lieux!$J:$J,V2420)&amp;" | 24h/24")</f>
        <v>Chauffeur privé Aéroport Paris-CDG → Aéroport Lyon-Saint-Exupéry</v>
      </c>
      <c r="O2420" s="14" t="n">
        <f aca="false">LEN(N2420)</f>
        <v>64</v>
      </c>
      <c r="P2420" s="14" t="str">
        <f aca="false">"Chauffeur privé "&amp;INDEX(10_Lieux!$K:$K,U2420)&amp;" vers "&amp;INDEX(10_Lieux!$L:$L,V2420)</f>
        <v>Chauffeur privé de l'aéroport Paris-CDG vers l'aéroport Lyon-Saint-Exupéry</v>
      </c>
      <c r="Q2420" s="14" t="str">
        <f aca="false">"Chauffeur privé "&amp;INDEX(10_Lieux!$K:$K,U2420)&amp;" vers "&amp;INDEX(10_Lieux!$L:$L,V2420)&amp;" : env. "&amp;I2420&amp;" km, "&amp;J2420&amp;" de route. Devis personnalisé, standard 24h/24 et 7j/7."</f>
        <v>Chauffeur privé de l'aéroport Paris-CDG vers l'aéroport Lyon-Saint-Exupéry : env. 515 km, 5 h 30 de route. Devis personnalisé, standard 24h/24 et 7j/7.</v>
      </c>
      <c r="R2420" s="14" t="n">
        <f aca="false">LEN(Q2420)</f>
        <v>151</v>
      </c>
      <c r="S2420" s="14" t="str">
        <f aca="false">INDEX(10_Lieux!$C:$C,U2420)</f>
        <v>France</v>
      </c>
      <c r="T2420" s="14" t="str">
        <f aca="false">INDEX(10_Lieux!$C:$C,V2420)</f>
        <v>France</v>
      </c>
      <c r="U2420" s="14" t="n">
        <f aca="false">MATCH(A2420,10_Lieux!$A:$A,0)</f>
        <v>132</v>
      </c>
      <c r="V2420" s="14" t="n">
        <f aca="false">MATCH(B2420,10_Lieux!$A:$A,0)</f>
        <v>136</v>
      </c>
      <c r="W2420" s="14" t="n">
        <f aca="false">ROUND(6371*2*ASIN(SQRT(SIN(RADIANS(INDEX(10_Lieux!$F:$F,V2420)-INDEX(10_Lieux!$F:$F,U2420))/2)^2+COS(RADIANS(INDEX(10_Lieux!$F:$F,U2420)))*COS(RADIANS(INDEX(10_Lieux!$F:$F,V2420)))*SIN(RADIANS(INDEX(10_Lieux!$G:$G,V2420)-INDEX(10_Lieux!$G:$G,U2420))/2)^2)),1)</f>
        <v>411.8</v>
      </c>
      <c r="X2420" s="14" t="n">
        <f aca="false">ROUND(I2420/IF(I2420&lt;p_seuil_vitesse,p_vit_lente,p_vit_rapide)*60/15,0)*15</f>
        <v>330</v>
      </c>
      <c r="Y2420" s="14" t="n">
        <f aca="false">MAX(IF(INDEX(10_Lieux!$B:$B,U2420)&lt;&gt;"Ville",INDEX(10_Lieux!$I:$I,U2420),0),IF(INDEX(10_Lieux!$B:$B,V2420)&lt;&gt;"Ville",INDEX(10_Lieux!$I:$I,V2420),0))</f>
        <v>500</v>
      </c>
      <c r="Z2420" s="14" t="str">
        <f aca="false">A2420&amp;"|"&amp;B2420</f>
        <v>Paris Charles de Gaulle|Lyon-Saint-Exupéry</v>
      </c>
      <c r="AA2420" s="14" t="str">
        <f aca="false">IF(I2420&lt;p_local,"Local",IF(I2420&lt;p_vv_min,"Courte distance",IF(I2420&lt;p_tres_long,"Longue distance","Très longue distance")))</f>
        <v>Longue distance</v>
      </c>
    </row>
    <row r="2421" customFormat="false" ht="15" hidden="false" customHeight="true" outlineLevel="0" collapsed="false">
      <c r="A2421" s="14" t="s">
        <v>788</v>
      </c>
      <c r="B2421" s="14" t="s">
        <v>652</v>
      </c>
      <c r="C2421" s="14" t="s">
        <v>36</v>
      </c>
      <c r="D2421" s="14" t="s">
        <v>2622</v>
      </c>
      <c r="E2421" s="14" t="s">
        <v>2628</v>
      </c>
      <c r="F2421" s="15" t="s">
        <v>41</v>
      </c>
      <c r="G2421" s="14" t="str">
        <f aca="false">IF(I2421&lt;p_local,"Local → page infra",IF(H2421&gt;=p_ph1,"Phase 1",IF(H2421&gt;=p_ph2,"Phase 2","Phase 3")))</f>
        <v>Phase 1</v>
      </c>
      <c r="H2421" s="14" t="n">
        <f aca="false">IF(I2421&lt;p_local,0,IF(C2421="Aéroport → Aéroport",p_pts_plein,IF(Y2421&gt;0,IF(I2421&lt;=Y2421,p_pts_plein,IF(I2421&lt;=p_mult2*Y2421,p_pts_moyen,p_pts_r3)),IF(I2421&gt;=p_vv_min,p_pts_plein,IF(I2421&gt;=p_vv_moy,p_pts_moyen,p_pts_court))))+IF(INDEX(10_Lieux!$D:$D,U2421)=1,p_prio1,p_prio2)+IF(INDEX(10_Lieux!$D:$D,V2421)=1,p_prio1,p_prio2)+IF(K2421="Oui",p_tf,0)+p_hub*((INDEX(10_Lieux!$H:$H,U2421)="Hub")+(INDEX(10_Lieux!$H:$H,V2421)="Hub"))+IF(OR(INDEX(10_Lieux!$H:$H,U2421)="Premium",INDEX(10_Lieux!$H:$H,V2421)="Premium"),p_prem,0))</f>
        <v>80</v>
      </c>
      <c r="I2421" s="14" t="n">
        <f aca="false">ROUND(W2421*p_facteur,0)</f>
        <v>515</v>
      </c>
      <c r="J2421" s="14" t="str">
        <f aca="false">IF(X2421&lt;60,X2421&amp;" min",INT(X2421/60)&amp;" h"&amp;IF(MOD(X2421,60)=0,""," "&amp;TEXT(MOD(X2421,60),"00")))</f>
        <v>5 h 30</v>
      </c>
      <c r="K2421" s="14" t="str">
        <f aca="false">IF(S2421&lt;&gt;T2421,"Oui","Non")</f>
        <v>Non</v>
      </c>
      <c r="L2421" s="14" t="str">
        <f aca="false">IF(AND(INDEX(10_Lieux!$B:$B,U2421)="Ville",INDEX(10_Lieux!$B:$B,V2421)="Ville"),"/chauffeur-prive/"&amp;INDEX(10_Lieux!$E:$E,U2421)&amp;"-"&amp;INDEX(10_Lieux!$E:$E,V2421)&amp;"/","/chauffeur-prive/"&amp;INDEX(10_Lieux!$E:$E,U2421)&amp;"/"&amp;INDEX(10_Lieux!$E:$E,V2421)&amp;"/")</f>
        <v>/chauffeur-prive/aeroport-lyon-saint-exupery/aeroport-paris-charles-de-gaulle/</v>
      </c>
      <c r="M2421" s="14" t="str">
        <f aca="false">IFERROR(INDEX($L:$L,MATCH(B2421&amp;"|"&amp;A2421,$Z:$Z,0)),"—")</f>
        <v>/chauffeur-prive/aeroport-paris-charles-de-gaulle/aeroport-lyon-saint-exupery/</v>
      </c>
      <c r="N2421" s="14" t="str">
        <f aca="false">IF(LEN("Chauffeur privé "&amp;INDEX(10_Lieux!$J:$J,U2421)&amp;" → "&amp;INDEX(10_Lieux!$J:$J,V2421)&amp;" | 24h/24")&gt;60,"Chauffeur privé "&amp;INDEX(10_Lieux!$J:$J,U2421)&amp;" → "&amp;INDEX(10_Lieux!$J:$J,V2421),"Chauffeur privé "&amp;INDEX(10_Lieux!$J:$J,U2421)&amp;" → "&amp;INDEX(10_Lieux!$J:$J,V2421)&amp;" | 24h/24")</f>
        <v>Chauffeur privé Aéroport Lyon-Saint-Exupéry → Aéroport Paris-CDG</v>
      </c>
      <c r="O2421" s="14" t="n">
        <f aca="false">LEN(N2421)</f>
        <v>64</v>
      </c>
      <c r="P2421" s="14" t="str">
        <f aca="false">"Chauffeur privé "&amp;INDEX(10_Lieux!$K:$K,U2421)&amp;" vers "&amp;INDEX(10_Lieux!$L:$L,V2421)</f>
        <v>Chauffeur privé de l'aéroport Lyon-Saint-Exupéry vers l'aéroport Paris-CDG</v>
      </c>
      <c r="Q2421" s="14" t="str">
        <f aca="false">"Chauffeur privé "&amp;INDEX(10_Lieux!$K:$K,U2421)&amp;" vers "&amp;INDEX(10_Lieux!$L:$L,V2421)&amp;" : env. "&amp;I2421&amp;" km, "&amp;J2421&amp;" de route. Devis personnalisé, standard 24h/24 et 7j/7."</f>
        <v>Chauffeur privé de l'aéroport Lyon-Saint-Exupéry vers l'aéroport Paris-CDG : env. 515 km, 5 h 30 de route. Devis personnalisé, standard 24h/24 et 7j/7.</v>
      </c>
      <c r="R2421" s="14" t="n">
        <f aca="false">LEN(Q2421)</f>
        <v>151</v>
      </c>
      <c r="S2421" s="14" t="str">
        <f aca="false">INDEX(10_Lieux!$C:$C,U2421)</f>
        <v>France</v>
      </c>
      <c r="T2421" s="14" t="str">
        <f aca="false">INDEX(10_Lieux!$C:$C,V2421)</f>
        <v>France</v>
      </c>
      <c r="U2421" s="14" t="n">
        <f aca="false">MATCH(A2421,10_Lieux!$A:$A,0)</f>
        <v>136</v>
      </c>
      <c r="V2421" s="14" t="n">
        <f aca="false">MATCH(B2421,10_Lieux!$A:$A,0)</f>
        <v>132</v>
      </c>
      <c r="W2421" s="14" t="n">
        <f aca="false">ROUND(6371*2*ASIN(SQRT(SIN(RADIANS(INDEX(10_Lieux!$F:$F,V2421)-INDEX(10_Lieux!$F:$F,U2421))/2)^2+COS(RADIANS(INDEX(10_Lieux!$F:$F,U2421)))*COS(RADIANS(INDEX(10_Lieux!$F:$F,V2421)))*SIN(RADIANS(INDEX(10_Lieux!$G:$G,V2421)-INDEX(10_Lieux!$G:$G,U2421))/2)^2)),1)</f>
        <v>411.8</v>
      </c>
      <c r="X2421" s="14" t="n">
        <f aca="false">ROUND(I2421/IF(I2421&lt;p_seuil_vitesse,p_vit_lente,p_vit_rapide)*60/15,0)*15</f>
        <v>330</v>
      </c>
      <c r="Y2421" s="14" t="n">
        <f aca="false">MAX(IF(INDEX(10_Lieux!$B:$B,U2421)&lt;&gt;"Ville",INDEX(10_Lieux!$I:$I,U2421),0),IF(INDEX(10_Lieux!$B:$B,V2421)&lt;&gt;"Ville",INDEX(10_Lieux!$I:$I,V2421),0))</f>
        <v>500</v>
      </c>
      <c r="Z2421" s="14" t="str">
        <f aca="false">A2421&amp;"|"&amp;B2421</f>
        <v>Lyon-Saint-Exupéry|Paris Charles de Gaulle</v>
      </c>
      <c r="AA2421" s="14" t="str">
        <f aca="false">IF(I2421&lt;p_local,"Local",IF(I2421&lt;p_vv_min,"Courte distance",IF(I2421&lt;p_tres_long,"Longue distance","Très longue distance")))</f>
        <v>Longue distance</v>
      </c>
    </row>
    <row r="2422" customFormat="false" ht="15" hidden="false" customHeight="true" outlineLevel="0" collapsed="false">
      <c r="A2422" s="14" t="s">
        <v>652</v>
      </c>
      <c r="B2422" s="14" t="s">
        <v>2164</v>
      </c>
      <c r="C2422" s="14" t="s">
        <v>36</v>
      </c>
      <c r="D2422" s="14" t="s">
        <v>2622</v>
      </c>
      <c r="E2422" s="14" t="s">
        <v>2629</v>
      </c>
      <c r="F2422" s="15" t="s">
        <v>41</v>
      </c>
      <c r="G2422" s="14" t="str">
        <f aca="false">IF(I2422&lt;p_local,"Local → page infra",IF(H2422&gt;=p_ph1,"Phase 1",IF(H2422&gt;=p_ph2,"Phase 2","Phase 3")))</f>
        <v>Phase 1</v>
      </c>
      <c r="H2422" s="14" t="n">
        <f aca="false">IF(I2422&lt;p_local,0,IF(C2422="Aéroport → Aéroport",p_pts_plein,IF(Y2422&gt;0,IF(I2422&lt;=Y2422,p_pts_plein,IF(I2422&lt;=p_mult2*Y2422,p_pts_moyen,p_pts_r3)),IF(I2422&gt;=p_vv_min,p_pts_plein,IF(I2422&gt;=p_vv_moy,p_pts_moyen,p_pts_court))))+IF(INDEX(10_Lieux!$D:$D,U2422)=1,p_prio1,p_prio2)+IF(INDEX(10_Lieux!$D:$D,V2422)=1,p_prio1,p_prio2)+IF(K2422="Oui",p_tf,0)+p_hub*((INDEX(10_Lieux!$H:$H,U2422)="Hub")+(INDEX(10_Lieux!$H:$H,V2422)="Hub"))+IF(OR(INDEX(10_Lieux!$H:$H,U2422)="Premium",INDEX(10_Lieux!$H:$H,V2422)="Premium"),p_prem,0))</f>
        <v>90</v>
      </c>
      <c r="I2422" s="14" t="n">
        <f aca="false">ROUND(W2422*p_facteur,0)</f>
        <v>509</v>
      </c>
      <c r="J2422" s="14" t="str">
        <f aca="false">IF(X2422&lt;60,X2422&amp;" min",INT(X2422/60)&amp;" h"&amp;IF(MOD(X2422,60)=0,""," "&amp;TEXT(MOD(X2422,60),"00")))</f>
        <v>5 h 15</v>
      </c>
      <c r="K2422" s="14" t="str">
        <f aca="false">IF(S2422&lt;&gt;T2422,"Oui","Non")</f>
        <v>Oui</v>
      </c>
      <c r="L2422" s="14" t="str">
        <f aca="false">IF(AND(INDEX(10_Lieux!$B:$B,U2422)="Ville",INDEX(10_Lieux!$B:$B,V2422)="Ville"),"/chauffeur-prive/"&amp;INDEX(10_Lieux!$E:$E,U2422)&amp;"-"&amp;INDEX(10_Lieux!$E:$E,V2422)&amp;"/","/chauffeur-prive/"&amp;INDEX(10_Lieux!$E:$E,U2422)&amp;"/"&amp;INDEX(10_Lieux!$E:$E,V2422)&amp;"/")</f>
        <v>/chauffeur-prive/aeroport-paris-charles-de-gaulle/aeroport-geneve/</v>
      </c>
      <c r="M2422" s="14" t="str">
        <f aca="false">IFERROR(INDEX($L:$L,MATCH(B2422&amp;"|"&amp;A2422,$Z:$Z,0)),"—")</f>
        <v>/chauffeur-prive/aeroport-geneve/aeroport-paris-charles-de-gaulle/</v>
      </c>
      <c r="N2422" s="14" t="str">
        <f aca="false">IF(LEN("Chauffeur privé "&amp;INDEX(10_Lieux!$J:$J,U2422)&amp;" → "&amp;INDEX(10_Lieux!$J:$J,V2422)&amp;" | 24h/24")&gt;60,"Chauffeur privé "&amp;INDEX(10_Lieux!$J:$J,U2422)&amp;" → "&amp;INDEX(10_Lieux!$J:$J,V2422),"Chauffeur privé "&amp;INDEX(10_Lieux!$J:$J,U2422)&amp;" → "&amp;INDEX(10_Lieux!$J:$J,V2422)&amp;" | 24h/24")</f>
        <v>Chauffeur privé Aéroport Paris-CDG → Aéroport de Genève</v>
      </c>
      <c r="O2422" s="14" t="n">
        <f aca="false">LEN(N2422)</f>
        <v>55</v>
      </c>
      <c r="P2422" s="14" t="str">
        <f aca="false">"Chauffeur privé "&amp;INDEX(10_Lieux!$K:$K,U2422)&amp;" vers "&amp;INDEX(10_Lieux!$L:$L,V2422)</f>
        <v>Chauffeur privé de l'aéroport Paris-CDG vers l'aéroport de Genève</v>
      </c>
      <c r="Q2422" s="14" t="str">
        <f aca="false">"Chauffeur privé "&amp;INDEX(10_Lieux!$K:$K,U2422)&amp;" vers "&amp;INDEX(10_Lieux!$L:$L,V2422)&amp;" : env. "&amp;I2422&amp;" km, "&amp;J2422&amp;" de route. Devis personnalisé, standard 24h/24 et 7j/7."</f>
        <v>Chauffeur privé de l'aéroport Paris-CDG vers l'aéroport de Genève : env. 509 km, 5 h 15 de route. Devis personnalisé, standard 24h/24 et 7j/7.</v>
      </c>
      <c r="R2422" s="14" t="n">
        <f aca="false">LEN(Q2422)</f>
        <v>142</v>
      </c>
      <c r="S2422" s="14" t="str">
        <f aca="false">INDEX(10_Lieux!$C:$C,U2422)</f>
        <v>France</v>
      </c>
      <c r="T2422" s="14" t="str">
        <f aca="false">INDEX(10_Lieux!$C:$C,V2422)</f>
        <v>Suisse</v>
      </c>
      <c r="U2422" s="14" t="n">
        <f aca="false">MATCH(A2422,10_Lieux!$A:$A,0)</f>
        <v>132</v>
      </c>
      <c r="V2422" s="14" t="n">
        <f aca="false">MATCH(B2422,10_Lieux!$A:$A,0)</f>
        <v>182</v>
      </c>
      <c r="W2422" s="14" t="n">
        <f aca="false">ROUND(6371*2*ASIN(SQRT(SIN(RADIANS(INDEX(10_Lieux!$F:$F,V2422)-INDEX(10_Lieux!$F:$F,U2422))/2)^2+COS(RADIANS(INDEX(10_Lieux!$F:$F,U2422)))*COS(RADIANS(INDEX(10_Lieux!$F:$F,V2422)))*SIN(RADIANS(INDEX(10_Lieux!$G:$G,V2422)-INDEX(10_Lieux!$G:$G,U2422))/2)^2)),1)</f>
        <v>407.5</v>
      </c>
      <c r="X2422" s="14" t="n">
        <f aca="false">ROUND(I2422/IF(I2422&lt;p_seuil_vitesse,p_vit_lente,p_vit_rapide)*60/15,0)*15</f>
        <v>315</v>
      </c>
      <c r="Y2422" s="14" t="n">
        <f aca="false">MAX(IF(INDEX(10_Lieux!$B:$B,U2422)&lt;&gt;"Ville",INDEX(10_Lieux!$I:$I,U2422),0),IF(INDEX(10_Lieux!$B:$B,V2422)&lt;&gt;"Ville",INDEX(10_Lieux!$I:$I,V2422),0))</f>
        <v>500</v>
      </c>
      <c r="Z2422" s="14" t="str">
        <f aca="false">A2422&amp;"|"&amp;B2422</f>
        <v>Paris Charles de Gaulle|Genève Aéroport</v>
      </c>
      <c r="AA2422" s="14" t="str">
        <f aca="false">IF(I2422&lt;p_local,"Local",IF(I2422&lt;p_vv_min,"Courte distance",IF(I2422&lt;p_tres_long,"Longue distance","Très longue distance")))</f>
        <v>Longue distance</v>
      </c>
    </row>
    <row r="2423" customFormat="false" ht="15" hidden="false" customHeight="true" outlineLevel="0" collapsed="false">
      <c r="A2423" s="14" t="s">
        <v>2164</v>
      </c>
      <c r="B2423" s="14" t="s">
        <v>652</v>
      </c>
      <c r="C2423" s="14" t="s">
        <v>36</v>
      </c>
      <c r="D2423" s="14" t="s">
        <v>2622</v>
      </c>
      <c r="E2423" s="14" t="s">
        <v>2630</v>
      </c>
      <c r="F2423" s="15" t="s">
        <v>41</v>
      </c>
      <c r="G2423" s="14" t="str">
        <f aca="false">IF(I2423&lt;p_local,"Local → page infra",IF(H2423&gt;=p_ph1,"Phase 1",IF(H2423&gt;=p_ph2,"Phase 2","Phase 3")))</f>
        <v>Phase 1</v>
      </c>
      <c r="H2423" s="14" t="n">
        <f aca="false">IF(I2423&lt;p_local,0,IF(C2423="Aéroport → Aéroport",p_pts_plein,IF(Y2423&gt;0,IF(I2423&lt;=Y2423,p_pts_plein,IF(I2423&lt;=p_mult2*Y2423,p_pts_moyen,p_pts_r3)),IF(I2423&gt;=p_vv_min,p_pts_plein,IF(I2423&gt;=p_vv_moy,p_pts_moyen,p_pts_court))))+IF(INDEX(10_Lieux!$D:$D,U2423)=1,p_prio1,p_prio2)+IF(INDEX(10_Lieux!$D:$D,V2423)=1,p_prio1,p_prio2)+IF(K2423="Oui",p_tf,0)+p_hub*((INDEX(10_Lieux!$H:$H,U2423)="Hub")+(INDEX(10_Lieux!$H:$H,V2423)="Hub"))+IF(OR(INDEX(10_Lieux!$H:$H,U2423)="Premium",INDEX(10_Lieux!$H:$H,V2423)="Premium"),p_prem,0))</f>
        <v>90</v>
      </c>
      <c r="I2423" s="14" t="n">
        <f aca="false">ROUND(W2423*p_facteur,0)</f>
        <v>509</v>
      </c>
      <c r="J2423" s="14" t="str">
        <f aca="false">IF(X2423&lt;60,X2423&amp;" min",INT(X2423/60)&amp;" h"&amp;IF(MOD(X2423,60)=0,""," "&amp;TEXT(MOD(X2423,60),"00")))</f>
        <v>5 h 15</v>
      </c>
      <c r="K2423" s="14" t="str">
        <f aca="false">IF(S2423&lt;&gt;T2423,"Oui","Non")</f>
        <v>Oui</v>
      </c>
      <c r="L2423" s="14" t="str">
        <f aca="false">IF(AND(INDEX(10_Lieux!$B:$B,U2423)="Ville",INDEX(10_Lieux!$B:$B,V2423)="Ville"),"/chauffeur-prive/"&amp;INDEX(10_Lieux!$E:$E,U2423)&amp;"-"&amp;INDEX(10_Lieux!$E:$E,V2423)&amp;"/","/chauffeur-prive/"&amp;INDEX(10_Lieux!$E:$E,U2423)&amp;"/"&amp;INDEX(10_Lieux!$E:$E,V2423)&amp;"/")</f>
        <v>/chauffeur-prive/aeroport-geneve/aeroport-paris-charles-de-gaulle/</v>
      </c>
      <c r="M2423" s="14" t="str">
        <f aca="false">IFERROR(INDEX($L:$L,MATCH(B2423&amp;"|"&amp;A2423,$Z:$Z,0)),"—")</f>
        <v>/chauffeur-prive/aeroport-paris-charles-de-gaulle/aeroport-geneve/</v>
      </c>
      <c r="N2423" s="14" t="str">
        <f aca="false">IF(LEN("Chauffeur privé "&amp;INDEX(10_Lieux!$J:$J,U2423)&amp;" → "&amp;INDEX(10_Lieux!$J:$J,V2423)&amp;" | 24h/24")&gt;60,"Chauffeur privé "&amp;INDEX(10_Lieux!$J:$J,U2423)&amp;" → "&amp;INDEX(10_Lieux!$J:$J,V2423),"Chauffeur privé "&amp;INDEX(10_Lieux!$J:$J,U2423)&amp;" → "&amp;INDEX(10_Lieux!$J:$J,V2423)&amp;" | 24h/24")</f>
        <v>Chauffeur privé Aéroport de Genève → Aéroport Paris-CDG</v>
      </c>
      <c r="O2423" s="14" t="n">
        <f aca="false">LEN(N2423)</f>
        <v>55</v>
      </c>
      <c r="P2423" s="14" t="str">
        <f aca="false">"Chauffeur privé "&amp;INDEX(10_Lieux!$K:$K,U2423)&amp;" vers "&amp;INDEX(10_Lieux!$L:$L,V2423)</f>
        <v>Chauffeur privé de l'aéroport de Genève vers l'aéroport Paris-CDG</v>
      </c>
      <c r="Q2423" s="14" t="str">
        <f aca="false">"Chauffeur privé "&amp;INDEX(10_Lieux!$K:$K,U2423)&amp;" vers "&amp;INDEX(10_Lieux!$L:$L,V2423)&amp;" : env. "&amp;I2423&amp;" km, "&amp;J2423&amp;" de route. Devis personnalisé, standard 24h/24 et 7j/7."</f>
        <v>Chauffeur privé de l'aéroport de Genève vers l'aéroport Paris-CDG : env. 509 km, 5 h 15 de route. Devis personnalisé, standard 24h/24 et 7j/7.</v>
      </c>
      <c r="R2423" s="14" t="n">
        <f aca="false">LEN(Q2423)</f>
        <v>142</v>
      </c>
      <c r="S2423" s="14" t="str">
        <f aca="false">INDEX(10_Lieux!$C:$C,U2423)</f>
        <v>Suisse</v>
      </c>
      <c r="T2423" s="14" t="str">
        <f aca="false">INDEX(10_Lieux!$C:$C,V2423)</f>
        <v>France</v>
      </c>
      <c r="U2423" s="14" t="n">
        <f aca="false">MATCH(A2423,10_Lieux!$A:$A,0)</f>
        <v>182</v>
      </c>
      <c r="V2423" s="14" t="n">
        <f aca="false">MATCH(B2423,10_Lieux!$A:$A,0)</f>
        <v>132</v>
      </c>
      <c r="W2423" s="14" t="n">
        <f aca="false">ROUND(6371*2*ASIN(SQRT(SIN(RADIANS(INDEX(10_Lieux!$F:$F,V2423)-INDEX(10_Lieux!$F:$F,U2423))/2)^2+COS(RADIANS(INDEX(10_Lieux!$F:$F,U2423)))*COS(RADIANS(INDEX(10_Lieux!$F:$F,V2423)))*SIN(RADIANS(INDEX(10_Lieux!$G:$G,V2423)-INDEX(10_Lieux!$G:$G,U2423))/2)^2)),1)</f>
        <v>407.5</v>
      </c>
      <c r="X2423" s="14" t="n">
        <f aca="false">ROUND(I2423/IF(I2423&lt;p_seuil_vitesse,p_vit_lente,p_vit_rapide)*60/15,0)*15</f>
        <v>315</v>
      </c>
      <c r="Y2423" s="14" t="n">
        <f aca="false">MAX(IF(INDEX(10_Lieux!$B:$B,U2423)&lt;&gt;"Ville",INDEX(10_Lieux!$I:$I,U2423),0),IF(INDEX(10_Lieux!$B:$B,V2423)&lt;&gt;"Ville",INDEX(10_Lieux!$I:$I,V2423),0))</f>
        <v>500</v>
      </c>
      <c r="Z2423" s="14" t="str">
        <f aca="false">A2423&amp;"|"&amp;B2423</f>
        <v>Genève Aéroport|Paris Charles de Gaulle</v>
      </c>
      <c r="AA2423" s="14" t="str">
        <f aca="false">IF(I2423&lt;p_local,"Local",IF(I2423&lt;p_vv_min,"Courte distance",IF(I2423&lt;p_tres_long,"Longue distance","Très longue distance")))</f>
        <v>Longue distance</v>
      </c>
    </row>
    <row r="2424" customFormat="false" ht="15" hidden="false" customHeight="true" outlineLevel="0" collapsed="false">
      <c r="A2424" s="14" t="s">
        <v>652</v>
      </c>
      <c r="B2424" s="14" t="s">
        <v>1751</v>
      </c>
      <c r="C2424" s="14" t="s">
        <v>36</v>
      </c>
      <c r="D2424" s="14" t="s">
        <v>2622</v>
      </c>
      <c r="E2424" s="14" t="s">
        <v>2631</v>
      </c>
      <c r="F2424" s="15" t="s">
        <v>41</v>
      </c>
      <c r="G2424" s="14" t="str">
        <f aca="false">IF(I2424&lt;p_local,"Local → page infra",IF(H2424&gt;=p_ph1,"Phase 1",IF(H2424&gt;=p_ph2,"Phase 2","Phase 3")))</f>
        <v>Phase 1</v>
      </c>
      <c r="H2424" s="14" t="n">
        <f aca="false">IF(I2424&lt;p_local,0,IF(C2424="Aéroport → Aéroport",p_pts_plein,IF(Y2424&gt;0,IF(I2424&lt;=Y2424,p_pts_plein,IF(I2424&lt;=p_mult2*Y2424,p_pts_moyen,p_pts_r3)),IF(I2424&gt;=p_vv_min,p_pts_plein,IF(I2424&gt;=p_vv_moy,p_pts_moyen,p_pts_court))))+IF(INDEX(10_Lieux!$D:$D,U2424)=1,p_prio1,p_prio2)+IF(INDEX(10_Lieux!$D:$D,V2424)=1,p_prio1,p_prio2)+IF(K2424="Oui",p_tf,0)+p_hub*((INDEX(10_Lieux!$H:$H,U2424)="Hub")+(INDEX(10_Lieux!$H:$H,V2424)="Hub"))+IF(OR(INDEX(10_Lieux!$H:$H,U2424)="Premium",INDEX(10_Lieux!$H:$H,V2424)="Premium"),p_prem,0))</f>
        <v>80</v>
      </c>
      <c r="I2424" s="14" t="n">
        <f aca="false">ROUND(W2424*p_facteur,0)</f>
        <v>868</v>
      </c>
      <c r="J2424" s="14" t="str">
        <f aca="false">IF(X2424&lt;60,X2424&amp;" min",INT(X2424/60)&amp;" h"&amp;IF(MOD(X2424,60)=0,""," "&amp;TEXT(MOD(X2424,60),"00")))</f>
        <v>9 h 15</v>
      </c>
      <c r="K2424" s="14" t="str">
        <f aca="false">IF(S2424&lt;&gt;T2424,"Oui","Non")</f>
        <v>Non</v>
      </c>
      <c r="L2424" s="14" t="str">
        <f aca="false">IF(AND(INDEX(10_Lieux!$B:$B,U2424)="Ville",INDEX(10_Lieux!$B:$B,V2424)="Ville"),"/chauffeur-prive/"&amp;INDEX(10_Lieux!$E:$E,U2424)&amp;"-"&amp;INDEX(10_Lieux!$E:$E,V2424)&amp;"/","/chauffeur-prive/"&amp;INDEX(10_Lieux!$E:$E,U2424)&amp;"/"&amp;INDEX(10_Lieux!$E:$E,V2424)&amp;"/")</f>
        <v>/chauffeur-prive/aeroport-paris-charles-de-gaulle/aeroport-nice-cote-d-azur/</v>
      </c>
      <c r="M2424" s="14" t="str">
        <f aca="false">IFERROR(INDEX($L:$L,MATCH(B2424&amp;"|"&amp;A2424,$Z:$Z,0)),"—")</f>
        <v>/chauffeur-prive/aeroport-nice-cote-d-azur/aeroport-paris-charles-de-gaulle/</v>
      </c>
      <c r="N2424" s="14" t="str">
        <f aca="false">IF(LEN("Chauffeur privé "&amp;INDEX(10_Lieux!$J:$J,U2424)&amp;" → "&amp;INDEX(10_Lieux!$J:$J,V2424)&amp;" | 24h/24")&gt;60,"Chauffeur privé "&amp;INDEX(10_Lieux!$J:$J,U2424)&amp;" → "&amp;INDEX(10_Lieux!$J:$J,V2424),"Chauffeur privé "&amp;INDEX(10_Lieux!$J:$J,U2424)&amp;" → "&amp;INDEX(10_Lieux!$J:$J,V2424)&amp;" | 24h/24")</f>
        <v>Chauffeur privé Aéroport Paris-CDG → Aéroport Nice-Côte d'Azur</v>
      </c>
      <c r="O2424" s="14" t="n">
        <f aca="false">LEN(N2424)</f>
        <v>62</v>
      </c>
      <c r="P2424" s="14" t="str">
        <f aca="false">"Chauffeur privé "&amp;INDEX(10_Lieux!$K:$K,U2424)&amp;" vers "&amp;INDEX(10_Lieux!$L:$L,V2424)</f>
        <v>Chauffeur privé de l'aéroport Paris-CDG vers l'aéroport Nice-Côte d'Azur</v>
      </c>
      <c r="Q2424" s="14" t="str">
        <f aca="false">"Chauffeur privé "&amp;INDEX(10_Lieux!$K:$K,U2424)&amp;" vers "&amp;INDEX(10_Lieux!$L:$L,V2424)&amp;" : env. "&amp;I2424&amp;" km, "&amp;J2424&amp;" de route. Devis personnalisé, standard 24h/24 et 7j/7."</f>
        <v>Chauffeur privé de l'aéroport Paris-CDG vers l'aéroport Nice-Côte d'Azur : env. 868 km, 9 h 15 de route. Devis personnalisé, standard 24h/24 et 7j/7.</v>
      </c>
      <c r="R2424" s="14" t="n">
        <f aca="false">LEN(Q2424)</f>
        <v>149</v>
      </c>
      <c r="S2424" s="14" t="str">
        <f aca="false">INDEX(10_Lieux!$C:$C,U2424)</f>
        <v>France</v>
      </c>
      <c r="T2424" s="14" t="str">
        <f aca="false">INDEX(10_Lieux!$C:$C,V2424)</f>
        <v>France</v>
      </c>
      <c r="U2424" s="14" t="n">
        <f aca="false">MATCH(A2424,10_Lieux!$A:$A,0)</f>
        <v>132</v>
      </c>
      <c r="V2424" s="14" t="n">
        <f aca="false">MATCH(B2424,10_Lieux!$A:$A,0)</f>
        <v>168</v>
      </c>
      <c r="W2424" s="14" t="n">
        <f aca="false">ROUND(6371*2*ASIN(SQRT(SIN(RADIANS(INDEX(10_Lieux!$F:$F,V2424)-INDEX(10_Lieux!$F:$F,U2424))/2)^2+COS(RADIANS(INDEX(10_Lieux!$F:$F,U2424)))*COS(RADIANS(INDEX(10_Lieux!$F:$F,V2424)))*SIN(RADIANS(INDEX(10_Lieux!$G:$G,V2424)-INDEX(10_Lieux!$G:$G,U2424))/2)^2)),1)</f>
        <v>694.3</v>
      </c>
      <c r="X2424" s="14" t="n">
        <f aca="false">ROUND(I2424/IF(I2424&lt;p_seuil_vitesse,p_vit_lente,p_vit_rapide)*60/15,0)*15</f>
        <v>555</v>
      </c>
      <c r="Y2424" s="14" t="n">
        <f aca="false">MAX(IF(INDEX(10_Lieux!$B:$B,U2424)&lt;&gt;"Ville",INDEX(10_Lieux!$I:$I,U2424),0),IF(INDEX(10_Lieux!$B:$B,V2424)&lt;&gt;"Ville",INDEX(10_Lieux!$I:$I,V2424),0))</f>
        <v>500</v>
      </c>
      <c r="Z2424" s="14" t="str">
        <f aca="false">A2424&amp;"|"&amp;B2424</f>
        <v>Paris Charles de Gaulle|Nice-Côte d'Azur</v>
      </c>
      <c r="AA2424" s="14" t="str">
        <f aca="false">IF(I2424&lt;p_local,"Local",IF(I2424&lt;p_vv_min,"Courte distance",IF(I2424&lt;p_tres_long,"Longue distance","Très longue distance")))</f>
        <v>Très longue distance</v>
      </c>
    </row>
    <row r="2425" customFormat="false" ht="15" hidden="false" customHeight="true" outlineLevel="0" collapsed="false">
      <c r="A2425" s="14" t="s">
        <v>1751</v>
      </c>
      <c r="B2425" s="14" t="s">
        <v>652</v>
      </c>
      <c r="C2425" s="14" t="s">
        <v>36</v>
      </c>
      <c r="D2425" s="14" t="s">
        <v>2622</v>
      </c>
      <c r="E2425" s="14" t="s">
        <v>2632</v>
      </c>
      <c r="F2425" s="15" t="s">
        <v>41</v>
      </c>
      <c r="G2425" s="14" t="str">
        <f aca="false">IF(I2425&lt;p_local,"Local → page infra",IF(H2425&gt;=p_ph1,"Phase 1",IF(H2425&gt;=p_ph2,"Phase 2","Phase 3")))</f>
        <v>Phase 1</v>
      </c>
      <c r="H2425" s="14" t="n">
        <f aca="false">IF(I2425&lt;p_local,0,IF(C2425="Aéroport → Aéroport",p_pts_plein,IF(Y2425&gt;0,IF(I2425&lt;=Y2425,p_pts_plein,IF(I2425&lt;=p_mult2*Y2425,p_pts_moyen,p_pts_r3)),IF(I2425&gt;=p_vv_min,p_pts_plein,IF(I2425&gt;=p_vv_moy,p_pts_moyen,p_pts_court))))+IF(INDEX(10_Lieux!$D:$D,U2425)=1,p_prio1,p_prio2)+IF(INDEX(10_Lieux!$D:$D,V2425)=1,p_prio1,p_prio2)+IF(K2425="Oui",p_tf,0)+p_hub*((INDEX(10_Lieux!$H:$H,U2425)="Hub")+(INDEX(10_Lieux!$H:$H,V2425)="Hub"))+IF(OR(INDEX(10_Lieux!$H:$H,U2425)="Premium",INDEX(10_Lieux!$H:$H,V2425)="Premium"),p_prem,0))</f>
        <v>80</v>
      </c>
      <c r="I2425" s="14" t="n">
        <f aca="false">ROUND(W2425*p_facteur,0)</f>
        <v>868</v>
      </c>
      <c r="J2425" s="14" t="str">
        <f aca="false">IF(X2425&lt;60,X2425&amp;" min",INT(X2425/60)&amp;" h"&amp;IF(MOD(X2425,60)=0,""," "&amp;TEXT(MOD(X2425,60),"00")))</f>
        <v>9 h 15</v>
      </c>
      <c r="K2425" s="14" t="str">
        <f aca="false">IF(S2425&lt;&gt;T2425,"Oui","Non")</f>
        <v>Non</v>
      </c>
      <c r="L2425" s="14" t="str">
        <f aca="false">IF(AND(INDEX(10_Lieux!$B:$B,U2425)="Ville",INDEX(10_Lieux!$B:$B,V2425)="Ville"),"/chauffeur-prive/"&amp;INDEX(10_Lieux!$E:$E,U2425)&amp;"-"&amp;INDEX(10_Lieux!$E:$E,V2425)&amp;"/","/chauffeur-prive/"&amp;INDEX(10_Lieux!$E:$E,U2425)&amp;"/"&amp;INDEX(10_Lieux!$E:$E,V2425)&amp;"/")</f>
        <v>/chauffeur-prive/aeroport-nice-cote-d-azur/aeroport-paris-charles-de-gaulle/</v>
      </c>
      <c r="M2425" s="14" t="str">
        <f aca="false">IFERROR(INDEX($L:$L,MATCH(B2425&amp;"|"&amp;A2425,$Z:$Z,0)),"—")</f>
        <v>/chauffeur-prive/aeroport-paris-charles-de-gaulle/aeroport-nice-cote-d-azur/</v>
      </c>
      <c r="N2425" s="14" t="str">
        <f aca="false">IF(LEN("Chauffeur privé "&amp;INDEX(10_Lieux!$J:$J,U2425)&amp;" → "&amp;INDEX(10_Lieux!$J:$J,V2425)&amp;" | 24h/24")&gt;60,"Chauffeur privé "&amp;INDEX(10_Lieux!$J:$J,U2425)&amp;" → "&amp;INDEX(10_Lieux!$J:$J,V2425),"Chauffeur privé "&amp;INDEX(10_Lieux!$J:$J,U2425)&amp;" → "&amp;INDEX(10_Lieux!$J:$J,V2425)&amp;" | 24h/24")</f>
        <v>Chauffeur privé Aéroport Nice-Côte d'Azur → Aéroport Paris-CDG</v>
      </c>
      <c r="O2425" s="14" t="n">
        <f aca="false">LEN(N2425)</f>
        <v>62</v>
      </c>
      <c r="P2425" s="14" t="str">
        <f aca="false">"Chauffeur privé "&amp;INDEX(10_Lieux!$K:$K,U2425)&amp;" vers "&amp;INDEX(10_Lieux!$L:$L,V2425)</f>
        <v>Chauffeur privé de l'aéroport Nice-Côte d'Azur vers l'aéroport Paris-CDG</v>
      </c>
      <c r="Q2425" s="14" t="str">
        <f aca="false">"Chauffeur privé "&amp;INDEX(10_Lieux!$K:$K,U2425)&amp;" vers "&amp;INDEX(10_Lieux!$L:$L,V2425)&amp;" : env. "&amp;I2425&amp;" km, "&amp;J2425&amp;" de route. Devis personnalisé, standard 24h/24 et 7j/7."</f>
        <v>Chauffeur privé de l'aéroport Nice-Côte d'Azur vers l'aéroport Paris-CDG : env. 868 km, 9 h 15 de route. Devis personnalisé, standard 24h/24 et 7j/7.</v>
      </c>
      <c r="R2425" s="14" t="n">
        <f aca="false">LEN(Q2425)</f>
        <v>149</v>
      </c>
      <c r="S2425" s="14" t="str">
        <f aca="false">INDEX(10_Lieux!$C:$C,U2425)</f>
        <v>France</v>
      </c>
      <c r="T2425" s="14" t="str">
        <f aca="false">INDEX(10_Lieux!$C:$C,V2425)</f>
        <v>France</v>
      </c>
      <c r="U2425" s="14" t="n">
        <f aca="false">MATCH(A2425,10_Lieux!$A:$A,0)</f>
        <v>168</v>
      </c>
      <c r="V2425" s="14" t="n">
        <f aca="false">MATCH(B2425,10_Lieux!$A:$A,0)</f>
        <v>132</v>
      </c>
      <c r="W2425" s="14" t="n">
        <f aca="false">ROUND(6371*2*ASIN(SQRT(SIN(RADIANS(INDEX(10_Lieux!$F:$F,V2425)-INDEX(10_Lieux!$F:$F,U2425))/2)^2+COS(RADIANS(INDEX(10_Lieux!$F:$F,U2425)))*COS(RADIANS(INDEX(10_Lieux!$F:$F,V2425)))*SIN(RADIANS(INDEX(10_Lieux!$G:$G,V2425)-INDEX(10_Lieux!$G:$G,U2425))/2)^2)),1)</f>
        <v>694.3</v>
      </c>
      <c r="X2425" s="14" t="n">
        <f aca="false">ROUND(I2425/IF(I2425&lt;p_seuil_vitesse,p_vit_lente,p_vit_rapide)*60/15,0)*15</f>
        <v>555</v>
      </c>
      <c r="Y2425" s="14" t="n">
        <f aca="false">MAX(IF(INDEX(10_Lieux!$B:$B,U2425)&lt;&gt;"Ville",INDEX(10_Lieux!$I:$I,U2425),0),IF(INDEX(10_Lieux!$B:$B,V2425)&lt;&gt;"Ville",INDEX(10_Lieux!$I:$I,V2425),0))</f>
        <v>500</v>
      </c>
      <c r="Z2425" s="14" t="str">
        <f aca="false">A2425&amp;"|"&amp;B2425</f>
        <v>Nice-Côte d'Azur|Paris Charles de Gaulle</v>
      </c>
      <c r="AA2425" s="14" t="str">
        <f aca="false">IF(I2425&lt;p_local,"Local",IF(I2425&lt;p_vv_min,"Courte distance",IF(I2425&lt;p_tres_long,"Longue distance","Très longue distance")))</f>
        <v>Très longue distance</v>
      </c>
    </row>
    <row r="2426" customFormat="false" ht="15" hidden="false" customHeight="true" outlineLevel="0" collapsed="false">
      <c r="A2426" s="14" t="s">
        <v>652</v>
      </c>
      <c r="B2426" s="14" t="s">
        <v>1890</v>
      </c>
      <c r="C2426" s="14" t="s">
        <v>36</v>
      </c>
      <c r="D2426" s="14" t="s">
        <v>2622</v>
      </c>
      <c r="E2426" s="14" t="s">
        <v>2633</v>
      </c>
      <c r="F2426" s="15" t="s">
        <v>41</v>
      </c>
      <c r="G2426" s="14" t="str">
        <f aca="false">IF(I2426&lt;p_local,"Local → page infra",IF(H2426&gt;=p_ph1,"Phase 1",IF(H2426&gt;=p_ph2,"Phase 2","Phase 3")))</f>
        <v>Phase 1</v>
      </c>
      <c r="H2426" s="14" t="n">
        <f aca="false">IF(I2426&lt;p_local,0,IF(C2426="Aéroport → Aéroport",p_pts_plein,IF(Y2426&gt;0,IF(I2426&lt;=Y2426,p_pts_plein,IF(I2426&lt;=p_mult2*Y2426,p_pts_moyen,p_pts_r3)),IF(I2426&gt;=p_vv_min,p_pts_plein,IF(I2426&gt;=p_vv_moy,p_pts_moyen,p_pts_court))))+IF(INDEX(10_Lieux!$D:$D,U2426)=1,p_prio1,p_prio2)+IF(INDEX(10_Lieux!$D:$D,V2426)=1,p_prio1,p_prio2)+IF(K2426="Oui",p_tf,0)+p_hub*((INDEX(10_Lieux!$H:$H,U2426)="Hub")+(INDEX(10_Lieux!$H:$H,V2426)="Hub"))+IF(OR(INDEX(10_Lieux!$H:$H,U2426)="Premium",INDEX(10_Lieux!$H:$H,V2426)="Premium"),p_prem,0))</f>
        <v>80</v>
      </c>
      <c r="I2426" s="14" t="n">
        <f aca="false">ROUND(W2426*p_facteur,0)</f>
        <v>816</v>
      </c>
      <c r="J2426" s="14" t="str">
        <f aca="false">IF(X2426&lt;60,X2426&amp;" min",INT(X2426/60)&amp;" h"&amp;IF(MOD(X2426,60)=0,""," "&amp;TEXT(MOD(X2426,60),"00")))</f>
        <v>8 h 30</v>
      </c>
      <c r="K2426" s="14" t="str">
        <f aca="false">IF(S2426&lt;&gt;T2426,"Oui","Non")</f>
        <v>Non</v>
      </c>
      <c r="L2426" s="14" t="str">
        <f aca="false">IF(AND(INDEX(10_Lieux!$B:$B,U2426)="Ville",INDEX(10_Lieux!$B:$B,V2426)="Ville"),"/chauffeur-prive/"&amp;INDEX(10_Lieux!$E:$E,U2426)&amp;"-"&amp;INDEX(10_Lieux!$E:$E,V2426)&amp;"/","/chauffeur-prive/"&amp;INDEX(10_Lieux!$E:$E,U2426)&amp;"/"&amp;INDEX(10_Lieux!$E:$E,V2426)&amp;"/")</f>
        <v>/chauffeur-prive/aeroport-paris-charles-de-gaulle/aeroport-marseille-provence/</v>
      </c>
      <c r="M2426" s="14" t="str">
        <f aca="false">IFERROR(INDEX($L:$L,MATCH(B2426&amp;"|"&amp;A2426,$Z:$Z,0)),"—")</f>
        <v>/chauffeur-prive/aeroport-marseille-provence/aeroport-paris-charles-de-gaulle/</v>
      </c>
      <c r="N2426" s="14" t="str">
        <f aca="false">IF(LEN("Chauffeur privé "&amp;INDEX(10_Lieux!$J:$J,U2426)&amp;" → "&amp;INDEX(10_Lieux!$J:$J,V2426)&amp;" | 24h/24")&gt;60,"Chauffeur privé "&amp;INDEX(10_Lieux!$J:$J,U2426)&amp;" → "&amp;INDEX(10_Lieux!$J:$J,V2426),"Chauffeur privé "&amp;INDEX(10_Lieux!$J:$J,U2426)&amp;" → "&amp;INDEX(10_Lieux!$J:$J,V2426)&amp;" | 24h/24")</f>
        <v>Chauffeur privé Aéroport Paris-CDG → Aéroport Marseille-Provence</v>
      </c>
      <c r="O2426" s="14" t="n">
        <f aca="false">LEN(N2426)</f>
        <v>64</v>
      </c>
      <c r="P2426" s="14" t="str">
        <f aca="false">"Chauffeur privé "&amp;INDEX(10_Lieux!$K:$K,U2426)&amp;" vers "&amp;INDEX(10_Lieux!$L:$L,V2426)</f>
        <v>Chauffeur privé de l'aéroport Paris-CDG vers l'aéroport Marseille-Provence</v>
      </c>
      <c r="Q2426" s="14" t="str">
        <f aca="false">"Chauffeur privé "&amp;INDEX(10_Lieux!$K:$K,U2426)&amp;" vers "&amp;INDEX(10_Lieux!$L:$L,V2426)&amp;" : env. "&amp;I2426&amp;" km, "&amp;J2426&amp;" de route. Devis personnalisé, standard 24h/24 et 7j/7."</f>
        <v>Chauffeur privé de l'aéroport Paris-CDG vers l'aéroport Marseille-Provence : env. 816 km, 8 h 30 de route. Devis personnalisé, standard 24h/24 et 7j/7.</v>
      </c>
      <c r="R2426" s="14" t="n">
        <f aca="false">LEN(Q2426)</f>
        <v>151</v>
      </c>
      <c r="S2426" s="14" t="str">
        <f aca="false">INDEX(10_Lieux!$C:$C,U2426)</f>
        <v>France</v>
      </c>
      <c r="T2426" s="14" t="str">
        <f aca="false">INDEX(10_Lieux!$C:$C,V2426)</f>
        <v>France</v>
      </c>
      <c r="U2426" s="14" t="n">
        <f aca="false">MATCH(A2426,10_Lieux!$A:$A,0)</f>
        <v>132</v>
      </c>
      <c r="V2426" s="14" t="n">
        <f aca="false">MATCH(B2426,10_Lieux!$A:$A,0)</f>
        <v>171</v>
      </c>
      <c r="W2426" s="14" t="n">
        <f aca="false">ROUND(6371*2*ASIN(SQRT(SIN(RADIANS(INDEX(10_Lieux!$F:$F,V2426)-INDEX(10_Lieux!$F:$F,U2426))/2)^2+COS(RADIANS(INDEX(10_Lieux!$F:$F,U2426)))*COS(RADIANS(INDEX(10_Lieux!$F:$F,V2426)))*SIN(RADIANS(INDEX(10_Lieux!$G:$G,V2426)-INDEX(10_Lieux!$G:$G,U2426))/2)^2)),1)</f>
        <v>652.5</v>
      </c>
      <c r="X2426" s="14" t="n">
        <f aca="false">ROUND(I2426/IF(I2426&lt;p_seuil_vitesse,p_vit_lente,p_vit_rapide)*60/15,0)*15</f>
        <v>510</v>
      </c>
      <c r="Y2426" s="14" t="n">
        <f aca="false">MAX(IF(INDEX(10_Lieux!$B:$B,U2426)&lt;&gt;"Ville",INDEX(10_Lieux!$I:$I,U2426),0),IF(INDEX(10_Lieux!$B:$B,V2426)&lt;&gt;"Ville",INDEX(10_Lieux!$I:$I,V2426),0))</f>
        <v>500</v>
      </c>
      <c r="Z2426" s="14" t="str">
        <f aca="false">A2426&amp;"|"&amp;B2426</f>
        <v>Paris Charles de Gaulle|Marseille-Provence</v>
      </c>
      <c r="AA2426" s="14" t="str">
        <f aca="false">IF(I2426&lt;p_local,"Local",IF(I2426&lt;p_vv_min,"Courte distance",IF(I2426&lt;p_tres_long,"Longue distance","Très longue distance")))</f>
        <v>Très longue distance</v>
      </c>
    </row>
    <row r="2427" customFormat="false" ht="15" hidden="false" customHeight="true" outlineLevel="0" collapsed="false">
      <c r="A2427" s="14" t="s">
        <v>1890</v>
      </c>
      <c r="B2427" s="14" t="s">
        <v>652</v>
      </c>
      <c r="C2427" s="14" t="s">
        <v>36</v>
      </c>
      <c r="D2427" s="14" t="s">
        <v>2622</v>
      </c>
      <c r="E2427" s="14" t="s">
        <v>2634</v>
      </c>
      <c r="F2427" s="15" t="s">
        <v>41</v>
      </c>
      <c r="G2427" s="14" t="str">
        <f aca="false">IF(I2427&lt;p_local,"Local → page infra",IF(H2427&gt;=p_ph1,"Phase 1",IF(H2427&gt;=p_ph2,"Phase 2","Phase 3")))</f>
        <v>Phase 1</v>
      </c>
      <c r="H2427" s="14" t="n">
        <f aca="false">IF(I2427&lt;p_local,0,IF(C2427="Aéroport → Aéroport",p_pts_plein,IF(Y2427&gt;0,IF(I2427&lt;=Y2427,p_pts_plein,IF(I2427&lt;=p_mult2*Y2427,p_pts_moyen,p_pts_r3)),IF(I2427&gt;=p_vv_min,p_pts_plein,IF(I2427&gt;=p_vv_moy,p_pts_moyen,p_pts_court))))+IF(INDEX(10_Lieux!$D:$D,U2427)=1,p_prio1,p_prio2)+IF(INDEX(10_Lieux!$D:$D,V2427)=1,p_prio1,p_prio2)+IF(K2427="Oui",p_tf,0)+p_hub*((INDEX(10_Lieux!$H:$H,U2427)="Hub")+(INDEX(10_Lieux!$H:$H,V2427)="Hub"))+IF(OR(INDEX(10_Lieux!$H:$H,U2427)="Premium",INDEX(10_Lieux!$H:$H,V2427)="Premium"),p_prem,0))</f>
        <v>80</v>
      </c>
      <c r="I2427" s="14" t="n">
        <f aca="false">ROUND(W2427*p_facteur,0)</f>
        <v>816</v>
      </c>
      <c r="J2427" s="14" t="str">
        <f aca="false">IF(X2427&lt;60,X2427&amp;" min",INT(X2427/60)&amp;" h"&amp;IF(MOD(X2427,60)=0,""," "&amp;TEXT(MOD(X2427,60),"00")))</f>
        <v>8 h 30</v>
      </c>
      <c r="K2427" s="14" t="str">
        <f aca="false">IF(S2427&lt;&gt;T2427,"Oui","Non")</f>
        <v>Non</v>
      </c>
      <c r="L2427" s="14" t="str">
        <f aca="false">IF(AND(INDEX(10_Lieux!$B:$B,U2427)="Ville",INDEX(10_Lieux!$B:$B,V2427)="Ville"),"/chauffeur-prive/"&amp;INDEX(10_Lieux!$E:$E,U2427)&amp;"-"&amp;INDEX(10_Lieux!$E:$E,V2427)&amp;"/","/chauffeur-prive/"&amp;INDEX(10_Lieux!$E:$E,U2427)&amp;"/"&amp;INDEX(10_Lieux!$E:$E,V2427)&amp;"/")</f>
        <v>/chauffeur-prive/aeroport-marseille-provence/aeroport-paris-charles-de-gaulle/</v>
      </c>
      <c r="M2427" s="14" t="str">
        <f aca="false">IFERROR(INDEX($L:$L,MATCH(B2427&amp;"|"&amp;A2427,$Z:$Z,0)),"—")</f>
        <v>/chauffeur-prive/aeroport-paris-charles-de-gaulle/aeroport-marseille-provence/</v>
      </c>
      <c r="N2427" s="14" t="str">
        <f aca="false">IF(LEN("Chauffeur privé "&amp;INDEX(10_Lieux!$J:$J,U2427)&amp;" → "&amp;INDEX(10_Lieux!$J:$J,V2427)&amp;" | 24h/24")&gt;60,"Chauffeur privé "&amp;INDEX(10_Lieux!$J:$J,U2427)&amp;" → "&amp;INDEX(10_Lieux!$J:$J,V2427),"Chauffeur privé "&amp;INDEX(10_Lieux!$J:$J,U2427)&amp;" → "&amp;INDEX(10_Lieux!$J:$J,V2427)&amp;" | 24h/24")</f>
        <v>Chauffeur privé Aéroport Marseille-Provence → Aéroport Paris-CDG</v>
      </c>
      <c r="O2427" s="14" t="n">
        <f aca="false">LEN(N2427)</f>
        <v>64</v>
      </c>
      <c r="P2427" s="14" t="str">
        <f aca="false">"Chauffeur privé "&amp;INDEX(10_Lieux!$K:$K,U2427)&amp;" vers "&amp;INDEX(10_Lieux!$L:$L,V2427)</f>
        <v>Chauffeur privé de l'aéroport Marseille-Provence vers l'aéroport Paris-CDG</v>
      </c>
      <c r="Q2427" s="14" t="str">
        <f aca="false">"Chauffeur privé "&amp;INDEX(10_Lieux!$K:$K,U2427)&amp;" vers "&amp;INDEX(10_Lieux!$L:$L,V2427)&amp;" : env. "&amp;I2427&amp;" km, "&amp;J2427&amp;" de route. Devis personnalisé, standard 24h/24 et 7j/7."</f>
        <v>Chauffeur privé de l'aéroport Marseille-Provence vers l'aéroport Paris-CDG : env. 816 km, 8 h 30 de route. Devis personnalisé, standard 24h/24 et 7j/7.</v>
      </c>
      <c r="R2427" s="14" t="n">
        <f aca="false">LEN(Q2427)</f>
        <v>151</v>
      </c>
      <c r="S2427" s="14" t="str">
        <f aca="false">INDEX(10_Lieux!$C:$C,U2427)</f>
        <v>France</v>
      </c>
      <c r="T2427" s="14" t="str">
        <f aca="false">INDEX(10_Lieux!$C:$C,V2427)</f>
        <v>France</v>
      </c>
      <c r="U2427" s="14" t="n">
        <f aca="false">MATCH(A2427,10_Lieux!$A:$A,0)</f>
        <v>171</v>
      </c>
      <c r="V2427" s="14" t="n">
        <f aca="false">MATCH(B2427,10_Lieux!$A:$A,0)</f>
        <v>132</v>
      </c>
      <c r="W2427" s="14" t="n">
        <f aca="false">ROUND(6371*2*ASIN(SQRT(SIN(RADIANS(INDEX(10_Lieux!$F:$F,V2427)-INDEX(10_Lieux!$F:$F,U2427))/2)^2+COS(RADIANS(INDEX(10_Lieux!$F:$F,U2427)))*COS(RADIANS(INDEX(10_Lieux!$F:$F,V2427)))*SIN(RADIANS(INDEX(10_Lieux!$G:$G,V2427)-INDEX(10_Lieux!$G:$G,U2427))/2)^2)),1)</f>
        <v>652.5</v>
      </c>
      <c r="X2427" s="14" t="n">
        <f aca="false">ROUND(I2427/IF(I2427&lt;p_seuil_vitesse,p_vit_lente,p_vit_rapide)*60/15,0)*15</f>
        <v>510</v>
      </c>
      <c r="Y2427" s="14" t="n">
        <f aca="false">MAX(IF(INDEX(10_Lieux!$B:$B,U2427)&lt;&gt;"Ville",INDEX(10_Lieux!$I:$I,U2427),0),IF(INDEX(10_Lieux!$B:$B,V2427)&lt;&gt;"Ville",INDEX(10_Lieux!$I:$I,V2427),0))</f>
        <v>500</v>
      </c>
      <c r="Z2427" s="14" t="str">
        <f aca="false">A2427&amp;"|"&amp;B2427</f>
        <v>Marseille-Provence|Paris Charles de Gaulle</v>
      </c>
      <c r="AA2427" s="14" t="str">
        <f aca="false">IF(I2427&lt;p_local,"Local",IF(I2427&lt;p_vv_min,"Courte distance",IF(I2427&lt;p_tres_long,"Longue distance","Très longue distance")))</f>
        <v>Très longue distance</v>
      </c>
    </row>
    <row r="2428" customFormat="false" ht="15" hidden="false" customHeight="true" outlineLevel="0" collapsed="false">
      <c r="A2428" s="14" t="s">
        <v>652</v>
      </c>
      <c r="B2428" s="14" t="s">
        <v>1982</v>
      </c>
      <c r="C2428" s="14" t="s">
        <v>36</v>
      </c>
      <c r="D2428" s="14" t="s">
        <v>2622</v>
      </c>
      <c r="E2428" s="14" t="s">
        <v>2635</v>
      </c>
      <c r="F2428" s="15" t="s">
        <v>41</v>
      </c>
      <c r="G2428" s="14" t="str">
        <f aca="false">IF(I2428&lt;p_local,"Local → page infra",IF(H2428&gt;=p_ph1,"Phase 1",IF(H2428&gt;=p_ph2,"Phase 2","Phase 3")))</f>
        <v>Phase 1</v>
      </c>
      <c r="H2428" s="14" t="n">
        <f aca="false">IF(I2428&lt;p_local,0,IF(C2428="Aéroport → Aéroport",p_pts_plein,IF(Y2428&gt;0,IF(I2428&lt;=Y2428,p_pts_plein,IF(I2428&lt;=p_mult2*Y2428,p_pts_moyen,p_pts_r3)),IF(I2428&gt;=p_vv_min,p_pts_plein,IF(I2428&gt;=p_vv_moy,p_pts_moyen,p_pts_court))))+IF(INDEX(10_Lieux!$D:$D,U2428)=1,p_prio1,p_prio2)+IF(INDEX(10_Lieux!$D:$D,V2428)=1,p_prio1,p_prio2)+IF(K2428="Oui",p_tf,0)+p_hub*((INDEX(10_Lieux!$H:$H,U2428)="Hub")+(INDEX(10_Lieux!$H:$H,V2428)="Hub"))+IF(OR(INDEX(10_Lieux!$H:$H,U2428)="Premium",INDEX(10_Lieux!$H:$H,V2428)="Premium"),p_prem,0))</f>
        <v>90</v>
      </c>
      <c r="I2428" s="14" t="n">
        <f aca="false">ROUND(W2428*p_facteur,0)</f>
        <v>315</v>
      </c>
      <c r="J2428" s="14" t="str">
        <f aca="false">IF(X2428&lt;60,X2428&amp;" min",INT(X2428/60)&amp;" h"&amp;IF(MOD(X2428,60)=0,""," "&amp;TEXT(MOD(X2428,60),"00")))</f>
        <v>3 h 15</v>
      </c>
      <c r="K2428" s="14" t="str">
        <f aca="false">IF(S2428&lt;&gt;T2428,"Oui","Non")</f>
        <v>Oui</v>
      </c>
      <c r="L2428" s="14" t="str">
        <f aca="false">IF(AND(INDEX(10_Lieux!$B:$B,U2428)="Ville",INDEX(10_Lieux!$B:$B,V2428)="Ville"),"/chauffeur-prive/"&amp;INDEX(10_Lieux!$E:$E,U2428)&amp;"-"&amp;INDEX(10_Lieux!$E:$E,V2428)&amp;"/","/chauffeur-prive/"&amp;INDEX(10_Lieux!$E:$E,U2428)&amp;"/"&amp;INDEX(10_Lieux!$E:$E,V2428)&amp;"/")</f>
        <v>/chauffeur-prive/aeroport-paris-charles-de-gaulle/aeroport-bruxelles-zaventem/</v>
      </c>
      <c r="M2428" s="14" t="str">
        <f aca="false">IFERROR(INDEX($L:$L,MATCH(B2428&amp;"|"&amp;A2428,$Z:$Z,0)),"—")</f>
        <v>/chauffeur-prive/aeroport-bruxelles-zaventem/aeroport-paris-charles-de-gaulle/</v>
      </c>
      <c r="N2428" s="14" t="str">
        <f aca="false">IF(LEN("Chauffeur privé "&amp;INDEX(10_Lieux!$J:$J,U2428)&amp;" → "&amp;INDEX(10_Lieux!$J:$J,V2428)&amp;" | 24h/24")&gt;60,"Chauffeur privé "&amp;INDEX(10_Lieux!$J:$J,U2428)&amp;" → "&amp;INDEX(10_Lieux!$J:$J,V2428),"Chauffeur privé "&amp;INDEX(10_Lieux!$J:$J,U2428)&amp;" → "&amp;INDEX(10_Lieux!$J:$J,V2428)&amp;" | 24h/24")</f>
        <v>Chauffeur privé Aéroport Paris-CDG → Aéroport Bruxelles-Zaventem</v>
      </c>
      <c r="O2428" s="14" t="n">
        <f aca="false">LEN(N2428)</f>
        <v>64</v>
      </c>
      <c r="P2428" s="14" t="str">
        <f aca="false">"Chauffeur privé "&amp;INDEX(10_Lieux!$K:$K,U2428)&amp;" vers "&amp;INDEX(10_Lieux!$L:$L,V2428)</f>
        <v>Chauffeur privé de l'aéroport Paris-CDG vers l'aéroport Bruxelles-Zaventem</v>
      </c>
      <c r="Q2428" s="14" t="str">
        <f aca="false">"Chauffeur privé "&amp;INDEX(10_Lieux!$K:$K,U2428)&amp;" vers "&amp;INDEX(10_Lieux!$L:$L,V2428)&amp;" : env. "&amp;I2428&amp;" km, "&amp;J2428&amp;" de route. Devis personnalisé, standard 24h/24 et 7j/7."</f>
        <v>Chauffeur privé de l'aéroport Paris-CDG vers l'aéroport Bruxelles-Zaventem : env. 315 km, 3 h 15 de route. Devis personnalisé, standard 24h/24 et 7j/7.</v>
      </c>
      <c r="R2428" s="14" t="n">
        <f aca="false">LEN(Q2428)</f>
        <v>151</v>
      </c>
      <c r="S2428" s="14" t="str">
        <f aca="false">INDEX(10_Lieux!$C:$C,U2428)</f>
        <v>France</v>
      </c>
      <c r="T2428" s="14" t="str">
        <f aca="false">INDEX(10_Lieux!$C:$C,V2428)</f>
        <v>Belgique</v>
      </c>
      <c r="U2428" s="14" t="n">
        <f aca="false">MATCH(A2428,10_Lieux!$A:$A,0)</f>
        <v>132</v>
      </c>
      <c r="V2428" s="14" t="n">
        <f aca="false">MATCH(B2428,10_Lieux!$A:$A,0)</f>
        <v>177</v>
      </c>
      <c r="W2428" s="14" t="n">
        <f aca="false">ROUND(6371*2*ASIN(SQRT(SIN(RADIANS(INDEX(10_Lieux!$F:$F,V2428)-INDEX(10_Lieux!$F:$F,U2428))/2)^2+COS(RADIANS(INDEX(10_Lieux!$F:$F,U2428)))*COS(RADIANS(INDEX(10_Lieux!$F:$F,V2428)))*SIN(RADIANS(INDEX(10_Lieux!$G:$G,V2428)-INDEX(10_Lieux!$G:$G,U2428))/2)^2)),1)</f>
        <v>251.9</v>
      </c>
      <c r="X2428" s="14" t="n">
        <f aca="false">ROUND(I2428/IF(I2428&lt;p_seuil_vitesse,p_vit_lente,p_vit_rapide)*60/15,0)*15</f>
        <v>195</v>
      </c>
      <c r="Y2428" s="14" t="n">
        <f aca="false">MAX(IF(INDEX(10_Lieux!$B:$B,U2428)&lt;&gt;"Ville",INDEX(10_Lieux!$I:$I,U2428),0),IF(INDEX(10_Lieux!$B:$B,V2428)&lt;&gt;"Ville",INDEX(10_Lieux!$I:$I,V2428),0))</f>
        <v>500</v>
      </c>
      <c r="Z2428" s="14" t="str">
        <f aca="false">A2428&amp;"|"&amp;B2428</f>
        <v>Paris Charles de Gaulle|Brussels Airport</v>
      </c>
      <c r="AA2428" s="14" t="str">
        <f aca="false">IF(I2428&lt;p_local,"Local",IF(I2428&lt;p_vv_min,"Courte distance",IF(I2428&lt;p_tres_long,"Longue distance","Très longue distance")))</f>
        <v>Longue distance</v>
      </c>
    </row>
    <row r="2429" customFormat="false" ht="15" hidden="false" customHeight="true" outlineLevel="0" collapsed="false">
      <c r="A2429" s="14" t="s">
        <v>1982</v>
      </c>
      <c r="B2429" s="14" t="s">
        <v>652</v>
      </c>
      <c r="C2429" s="14" t="s">
        <v>36</v>
      </c>
      <c r="D2429" s="14" t="s">
        <v>2622</v>
      </c>
      <c r="E2429" s="14" t="s">
        <v>2636</v>
      </c>
      <c r="F2429" s="15" t="s">
        <v>41</v>
      </c>
      <c r="G2429" s="14" t="str">
        <f aca="false">IF(I2429&lt;p_local,"Local → page infra",IF(H2429&gt;=p_ph1,"Phase 1",IF(H2429&gt;=p_ph2,"Phase 2","Phase 3")))</f>
        <v>Phase 1</v>
      </c>
      <c r="H2429" s="14" t="n">
        <f aca="false">IF(I2429&lt;p_local,0,IF(C2429="Aéroport → Aéroport",p_pts_plein,IF(Y2429&gt;0,IF(I2429&lt;=Y2429,p_pts_plein,IF(I2429&lt;=p_mult2*Y2429,p_pts_moyen,p_pts_r3)),IF(I2429&gt;=p_vv_min,p_pts_plein,IF(I2429&gt;=p_vv_moy,p_pts_moyen,p_pts_court))))+IF(INDEX(10_Lieux!$D:$D,U2429)=1,p_prio1,p_prio2)+IF(INDEX(10_Lieux!$D:$D,V2429)=1,p_prio1,p_prio2)+IF(K2429="Oui",p_tf,0)+p_hub*((INDEX(10_Lieux!$H:$H,U2429)="Hub")+(INDEX(10_Lieux!$H:$H,V2429)="Hub"))+IF(OR(INDEX(10_Lieux!$H:$H,U2429)="Premium",INDEX(10_Lieux!$H:$H,V2429)="Premium"),p_prem,0))</f>
        <v>90</v>
      </c>
      <c r="I2429" s="14" t="n">
        <f aca="false">ROUND(W2429*p_facteur,0)</f>
        <v>315</v>
      </c>
      <c r="J2429" s="14" t="str">
        <f aca="false">IF(X2429&lt;60,X2429&amp;" min",INT(X2429/60)&amp;" h"&amp;IF(MOD(X2429,60)=0,""," "&amp;TEXT(MOD(X2429,60),"00")))</f>
        <v>3 h 15</v>
      </c>
      <c r="K2429" s="14" t="str">
        <f aca="false">IF(S2429&lt;&gt;T2429,"Oui","Non")</f>
        <v>Oui</v>
      </c>
      <c r="L2429" s="14" t="str">
        <f aca="false">IF(AND(INDEX(10_Lieux!$B:$B,U2429)="Ville",INDEX(10_Lieux!$B:$B,V2429)="Ville"),"/chauffeur-prive/"&amp;INDEX(10_Lieux!$E:$E,U2429)&amp;"-"&amp;INDEX(10_Lieux!$E:$E,V2429)&amp;"/","/chauffeur-prive/"&amp;INDEX(10_Lieux!$E:$E,U2429)&amp;"/"&amp;INDEX(10_Lieux!$E:$E,V2429)&amp;"/")</f>
        <v>/chauffeur-prive/aeroport-bruxelles-zaventem/aeroport-paris-charles-de-gaulle/</v>
      </c>
      <c r="M2429" s="14" t="str">
        <f aca="false">IFERROR(INDEX($L:$L,MATCH(B2429&amp;"|"&amp;A2429,$Z:$Z,0)),"—")</f>
        <v>/chauffeur-prive/aeroport-paris-charles-de-gaulle/aeroport-bruxelles-zaventem/</v>
      </c>
      <c r="N2429" s="14" t="str">
        <f aca="false">IF(LEN("Chauffeur privé "&amp;INDEX(10_Lieux!$J:$J,U2429)&amp;" → "&amp;INDEX(10_Lieux!$J:$J,V2429)&amp;" | 24h/24")&gt;60,"Chauffeur privé "&amp;INDEX(10_Lieux!$J:$J,U2429)&amp;" → "&amp;INDEX(10_Lieux!$J:$J,V2429),"Chauffeur privé "&amp;INDEX(10_Lieux!$J:$J,U2429)&amp;" → "&amp;INDEX(10_Lieux!$J:$J,V2429)&amp;" | 24h/24")</f>
        <v>Chauffeur privé Aéroport Bruxelles-Zaventem → Aéroport Paris-CDG</v>
      </c>
      <c r="O2429" s="14" t="n">
        <f aca="false">LEN(N2429)</f>
        <v>64</v>
      </c>
      <c r="P2429" s="14" t="str">
        <f aca="false">"Chauffeur privé "&amp;INDEX(10_Lieux!$K:$K,U2429)&amp;" vers "&amp;INDEX(10_Lieux!$L:$L,V2429)</f>
        <v>Chauffeur privé de l'aéroport Bruxelles-Zaventem vers l'aéroport Paris-CDG</v>
      </c>
      <c r="Q2429" s="14" t="str">
        <f aca="false">"Chauffeur privé "&amp;INDEX(10_Lieux!$K:$K,U2429)&amp;" vers "&amp;INDEX(10_Lieux!$L:$L,V2429)&amp;" : env. "&amp;I2429&amp;" km, "&amp;J2429&amp;" de route. Devis personnalisé, standard 24h/24 et 7j/7."</f>
        <v>Chauffeur privé de l'aéroport Bruxelles-Zaventem vers l'aéroport Paris-CDG : env. 315 km, 3 h 15 de route. Devis personnalisé, standard 24h/24 et 7j/7.</v>
      </c>
      <c r="R2429" s="14" t="n">
        <f aca="false">LEN(Q2429)</f>
        <v>151</v>
      </c>
      <c r="S2429" s="14" t="str">
        <f aca="false">INDEX(10_Lieux!$C:$C,U2429)</f>
        <v>Belgique</v>
      </c>
      <c r="T2429" s="14" t="str">
        <f aca="false">INDEX(10_Lieux!$C:$C,V2429)</f>
        <v>France</v>
      </c>
      <c r="U2429" s="14" t="n">
        <f aca="false">MATCH(A2429,10_Lieux!$A:$A,0)</f>
        <v>177</v>
      </c>
      <c r="V2429" s="14" t="n">
        <f aca="false">MATCH(B2429,10_Lieux!$A:$A,0)</f>
        <v>132</v>
      </c>
      <c r="W2429" s="14" t="n">
        <f aca="false">ROUND(6371*2*ASIN(SQRT(SIN(RADIANS(INDEX(10_Lieux!$F:$F,V2429)-INDEX(10_Lieux!$F:$F,U2429))/2)^2+COS(RADIANS(INDEX(10_Lieux!$F:$F,U2429)))*COS(RADIANS(INDEX(10_Lieux!$F:$F,V2429)))*SIN(RADIANS(INDEX(10_Lieux!$G:$G,V2429)-INDEX(10_Lieux!$G:$G,U2429))/2)^2)),1)</f>
        <v>251.9</v>
      </c>
      <c r="X2429" s="14" t="n">
        <f aca="false">ROUND(I2429/IF(I2429&lt;p_seuil_vitesse,p_vit_lente,p_vit_rapide)*60/15,0)*15</f>
        <v>195</v>
      </c>
      <c r="Y2429" s="14" t="n">
        <f aca="false">MAX(IF(INDEX(10_Lieux!$B:$B,U2429)&lt;&gt;"Ville",INDEX(10_Lieux!$I:$I,U2429),0),IF(INDEX(10_Lieux!$B:$B,V2429)&lt;&gt;"Ville",INDEX(10_Lieux!$I:$I,V2429),0))</f>
        <v>500</v>
      </c>
      <c r="Z2429" s="14" t="str">
        <f aca="false">A2429&amp;"|"&amp;B2429</f>
        <v>Brussels Airport|Paris Charles de Gaulle</v>
      </c>
      <c r="AA2429" s="14" t="str">
        <f aca="false">IF(I2429&lt;p_local,"Local",IF(I2429&lt;p_vv_min,"Courte distance",IF(I2429&lt;p_tres_long,"Longue distance","Très longue distance")))</f>
        <v>Longue distance</v>
      </c>
    </row>
    <row r="2430" customFormat="false" ht="15" hidden="false" customHeight="true" outlineLevel="0" collapsed="false">
      <c r="A2430" s="14" t="s">
        <v>652</v>
      </c>
      <c r="B2430" s="14" t="s">
        <v>2301</v>
      </c>
      <c r="C2430" s="14" t="s">
        <v>36</v>
      </c>
      <c r="D2430" s="14" t="s">
        <v>2622</v>
      </c>
      <c r="E2430" s="14" t="s">
        <v>2637</v>
      </c>
      <c r="F2430" s="15" t="s">
        <v>41</v>
      </c>
      <c r="G2430" s="14" t="str">
        <f aca="false">IF(I2430&lt;p_local,"Local → page infra",IF(H2430&gt;=p_ph1,"Phase 1",IF(H2430&gt;=p_ph2,"Phase 2","Phase 3")))</f>
        <v>Phase 1</v>
      </c>
      <c r="H2430" s="14" t="n">
        <f aca="false">IF(I2430&lt;p_local,0,IF(C2430="Aéroport → Aéroport",p_pts_plein,IF(Y2430&gt;0,IF(I2430&lt;=Y2430,p_pts_plein,IF(I2430&lt;=p_mult2*Y2430,p_pts_moyen,p_pts_r3)),IF(I2430&gt;=p_vv_min,p_pts_plein,IF(I2430&gt;=p_vv_moy,p_pts_moyen,p_pts_court))))+IF(INDEX(10_Lieux!$D:$D,U2430)=1,p_prio1,p_prio2)+IF(INDEX(10_Lieux!$D:$D,V2430)=1,p_prio1,p_prio2)+IF(K2430="Oui",p_tf,0)+p_hub*((INDEX(10_Lieux!$H:$H,U2430)="Hub")+(INDEX(10_Lieux!$H:$H,V2430)="Hub"))+IF(OR(INDEX(10_Lieux!$H:$H,U2430)="Premium",INDEX(10_Lieux!$H:$H,V2430)="Premium"),p_prem,0))</f>
        <v>90</v>
      </c>
      <c r="I2430" s="14" t="n">
        <f aca="false">ROUND(W2430*p_facteur,0)</f>
        <v>596</v>
      </c>
      <c r="J2430" s="14" t="str">
        <f aca="false">IF(X2430&lt;60,X2430&amp;" min",INT(X2430/60)&amp;" h"&amp;IF(MOD(X2430,60)=0,""," "&amp;TEXT(MOD(X2430,60),"00")))</f>
        <v>6 h 15</v>
      </c>
      <c r="K2430" s="14" t="str">
        <f aca="false">IF(S2430&lt;&gt;T2430,"Oui","Non")</f>
        <v>Oui</v>
      </c>
      <c r="L2430" s="14" t="str">
        <f aca="false">IF(AND(INDEX(10_Lieux!$B:$B,U2430)="Ville",INDEX(10_Lieux!$B:$B,V2430)="Ville"),"/chauffeur-prive/"&amp;INDEX(10_Lieux!$E:$E,U2430)&amp;"-"&amp;INDEX(10_Lieux!$E:$E,V2430)&amp;"/","/chauffeur-prive/"&amp;INDEX(10_Lieux!$E:$E,U2430)&amp;"/"&amp;INDEX(10_Lieux!$E:$E,V2430)&amp;"/")</f>
        <v>/chauffeur-prive/aeroport-paris-charles-de-gaulle/aeroport-zurich/</v>
      </c>
      <c r="M2430" s="14" t="str">
        <f aca="false">IFERROR(INDEX($L:$L,MATCH(B2430&amp;"|"&amp;A2430,$Z:$Z,0)),"—")</f>
        <v>/chauffeur-prive/aeroport-zurich/aeroport-paris-charles-de-gaulle/</v>
      </c>
      <c r="N2430" s="14" t="str">
        <f aca="false">IF(LEN("Chauffeur privé "&amp;INDEX(10_Lieux!$J:$J,U2430)&amp;" → "&amp;INDEX(10_Lieux!$J:$J,V2430)&amp;" | 24h/24")&gt;60,"Chauffeur privé "&amp;INDEX(10_Lieux!$J:$J,U2430)&amp;" → "&amp;INDEX(10_Lieux!$J:$J,V2430),"Chauffeur privé "&amp;INDEX(10_Lieux!$J:$J,U2430)&amp;" → "&amp;INDEX(10_Lieux!$J:$J,V2430)&amp;" | 24h/24")</f>
        <v>Chauffeur privé Aéroport Paris-CDG → Aéroport de Zurich</v>
      </c>
      <c r="O2430" s="14" t="n">
        <f aca="false">LEN(N2430)</f>
        <v>55</v>
      </c>
      <c r="P2430" s="14" t="str">
        <f aca="false">"Chauffeur privé "&amp;INDEX(10_Lieux!$K:$K,U2430)&amp;" vers "&amp;INDEX(10_Lieux!$L:$L,V2430)</f>
        <v>Chauffeur privé de l'aéroport Paris-CDG vers l'aéroport de Zurich</v>
      </c>
      <c r="Q2430" s="14" t="str">
        <f aca="false">"Chauffeur privé "&amp;INDEX(10_Lieux!$K:$K,U2430)&amp;" vers "&amp;INDEX(10_Lieux!$L:$L,V2430)&amp;" : env. "&amp;I2430&amp;" km, "&amp;J2430&amp;" de route. Devis personnalisé, standard 24h/24 et 7j/7."</f>
        <v>Chauffeur privé de l'aéroport Paris-CDG vers l'aéroport de Zurich : env. 596 km, 6 h 15 de route. Devis personnalisé, standard 24h/24 et 7j/7.</v>
      </c>
      <c r="R2430" s="14" t="n">
        <f aca="false">LEN(Q2430)</f>
        <v>142</v>
      </c>
      <c r="S2430" s="14" t="str">
        <f aca="false">INDEX(10_Lieux!$C:$C,U2430)</f>
        <v>France</v>
      </c>
      <c r="T2430" s="14" t="str">
        <f aca="false">INDEX(10_Lieux!$C:$C,V2430)</f>
        <v>Suisse</v>
      </c>
      <c r="U2430" s="14" t="n">
        <f aca="false">MATCH(A2430,10_Lieux!$A:$A,0)</f>
        <v>132</v>
      </c>
      <c r="V2430" s="14" t="n">
        <f aca="false">MATCH(B2430,10_Lieux!$A:$A,0)</f>
        <v>185</v>
      </c>
      <c r="W2430" s="14" t="n">
        <f aca="false">ROUND(6371*2*ASIN(SQRT(SIN(RADIANS(INDEX(10_Lieux!$F:$F,V2430)-INDEX(10_Lieux!$F:$F,U2430))/2)^2+COS(RADIANS(INDEX(10_Lieux!$F:$F,U2430)))*COS(RADIANS(INDEX(10_Lieux!$F:$F,V2430)))*SIN(RADIANS(INDEX(10_Lieux!$G:$G,V2430)-INDEX(10_Lieux!$G:$G,U2430))/2)^2)),1)</f>
        <v>476.5</v>
      </c>
      <c r="X2430" s="14" t="n">
        <f aca="false">ROUND(I2430/IF(I2430&lt;p_seuil_vitesse,p_vit_lente,p_vit_rapide)*60/15,0)*15</f>
        <v>375</v>
      </c>
      <c r="Y2430" s="14" t="n">
        <f aca="false">MAX(IF(INDEX(10_Lieux!$B:$B,U2430)&lt;&gt;"Ville",INDEX(10_Lieux!$I:$I,U2430),0),IF(INDEX(10_Lieux!$B:$B,V2430)&lt;&gt;"Ville",INDEX(10_Lieux!$I:$I,V2430),0))</f>
        <v>500</v>
      </c>
      <c r="Z2430" s="14" t="str">
        <f aca="false">A2430&amp;"|"&amp;B2430</f>
        <v>Paris Charles de Gaulle|Zurich Airport</v>
      </c>
      <c r="AA2430" s="14" t="str">
        <f aca="false">IF(I2430&lt;p_local,"Local",IF(I2430&lt;p_vv_min,"Courte distance",IF(I2430&lt;p_tres_long,"Longue distance","Très longue distance")))</f>
        <v>Longue distance</v>
      </c>
    </row>
    <row r="2431" customFormat="false" ht="15" hidden="false" customHeight="true" outlineLevel="0" collapsed="false">
      <c r="A2431" s="14" t="s">
        <v>2301</v>
      </c>
      <c r="B2431" s="14" t="s">
        <v>652</v>
      </c>
      <c r="C2431" s="14" t="s">
        <v>36</v>
      </c>
      <c r="D2431" s="14" t="s">
        <v>2622</v>
      </c>
      <c r="E2431" s="14" t="s">
        <v>2638</v>
      </c>
      <c r="F2431" s="15" t="s">
        <v>41</v>
      </c>
      <c r="G2431" s="14" t="str">
        <f aca="false">IF(I2431&lt;p_local,"Local → page infra",IF(H2431&gt;=p_ph1,"Phase 1",IF(H2431&gt;=p_ph2,"Phase 2","Phase 3")))</f>
        <v>Phase 1</v>
      </c>
      <c r="H2431" s="14" t="n">
        <f aca="false">IF(I2431&lt;p_local,0,IF(C2431="Aéroport → Aéroport",p_pts_plein,IF(Y2431&gt;0,IF(I2431&lt;=Y2431,p_pts_plein,IF(I2431&lt;=p_mult2*Y2431,p_pts_moyen,p_pts_r3)),IF(I2431&gt;=p_vv_min,p_pts_plein,IF(I2431&gt;=p_vv_moy,p_pts_moyen,p_pts_court))))+IF(INDEX(10_Lieux!$D:$D,U2431)=1,p_prio1,p_prio2)+IF(INDEX(10_Lieux!$D:$D,V2431)=1,p_prio1,p_prio2)+IF(K2431="Oui",p_tf,0)+p_hub*((INDEX(10_Lieux!$H:$H,U2431)="Hub")+(INDEX(10_Lieux!$H:$H,V2431)="Hub"))+IF(OR(INDEX(10_Lieux!$H:$H,U2431)="Premium",INDEX(10_Lieux!$H:$H,V2431)="Premium"),p_prem,0))</f>
        <v>90</v>
      </c>
      <c r="I2431" s="14" t="n">
        <f aca="false">ROUND(W2431*p_facteur,0)</f>
        <v>596</v>
      </c>
      <c r="J2431" s="14" t="str">
        <f aca="false">IF(X2431&lt;60,X2431&amp;" min",INT(X2431/60)&amp;" h"&amp;IF(MOD(X2431,60)=0,""," "&amp;TEXT(MOD(X2431,60),"00")))</f>
        <v>6 h 15</v>
      </c>
      <c r="K2431" s="14" t="str">
        <f aca="false">IF(S2431&lt;&gt;T2431,"Oui","Non")</f>
        <v>Oui</v>
      </c>
      <c r="L2431" s="14" t="str">
        <f aca="false">IF(AND(INDEX(10_Lieux!$B:$B,U2431)="Ville",INDEX(10_Lieux!$B:$B,V2431)="Ville"),"/chauffeur-prive/"&amp;INDEX(10_Lieux!$E:$E,U2431)&amp;"-"&amp;INDEX(10_Lieux!$E:$E,V2431)&amp;"/","/chauffeur-prive/"&amp;INDEX(10_Lieux!$E:$E,U2431)&amp;"/"&amp;INDEX(10_Lieux!$E:$E,V2431)&amp;"/")</f>
        <v>/chauffeur-prive/aeroport-zurich/aeroport-paris-charles-de-gaulle/</v>
      </c>
      <c r="M2431" s="14" t="str">
        <f aca="false">IFERROR(INDEX($L:$L,MATCH(B2431&amp;"|"&amp;A2431,$Z:$Z,0)),"—")</f>
        <v>/chauffeur-prive/aeroport-paris-charles-de-gaulle/aeroport-zurich/</v>
      </c>
      <c r="N2431" s="14" t="str">
        <f aca="false">IF(LEN("Chauffeur privé "&amp;INDEX(10_Lieux!$J:$J,U2431)&amp;" → "&amp;INDEX(10_Lieux!$J:$J,V2431)&amp;" | 24h/24")&gt;60,"Chauffeur privé "&amp;INDEX(10_Lieux!$J:$J,U2431)&amp;" → "&amp;INDEX(10_Lieux!$J:$J,V2431),"Chauffeur privé "&amp;INDEX(10_Lieux!$J:$J,U2431)&amp;" → "&amp;INDEX(10_Lieux!$J:$J,V2431)&amp;" | 24h/24")</f>
        <v>Chauffeur privé Aéroport de Zurich → Aéroport Paris-CDG</v>
      </c>
      <c r="O2431" s="14" t="n">
        <f aca="false">LEN(N2431)</f>
        <v>55</v>
      </c>
      <c r="P2431" s="14" t="str">
        <f aca="false">"Chauffeur privé "&amp;INDEX(10_Lieux!$K:$K,U2431)&amp;" vers "&amp;INDEX(10_Lieux!$L:$L,V2431)</f>
        <v>Chauffeur privé de l'aéroport de Zurich vers l'aéroport Paris-CDG</v>
      </c>
      <c r="Q2431" s="14" t="str">
        <f aca="false">"Chauffeur privé "&amp;INDEX(10_Lieux!$K:$K,U2431)&amp;" vers "&amp;INDEX(10_Lieux!$L:$L,V2431)&amp;" : env. "&amp;I2431&amp;" km, "&amp;J2431&amp;" de route. Devis personnalisé, standard 24h/24 et 7j/7."</f>
        <v>Chauffeur privé de l'aéroport de Zurich vers l'aéroport Paris-CDG : env. 596 km, 6 h 15 de route. Devis personnalisé, standard 24h/24 et 7j/7.</v>
      </c>
      <c r="R2431" s="14" t="n">
        <f aca="false">LEN(Q2431)</f>
        <v>142</v>
      </c>
      <c r="S2431" s="14" t="str">
        <f aca="false">INDEX(10_Lieux!$C:$C,U2431)</f>
        <v>Suisse</v>
      </c>
      <c r="T2431" s="14" t="str">
        <f aca="false">INDEX(10_Lieux!$C:$C,V2431)</f>
        <v>France</v>
      </c>
      <c r="U2431" s="14" t="n">
        <f aca="false">MATCH(A2431,10_Lieux!$A:$A,0)</f>
        <v>185</v>
      </c>
      <c r="V2431" s="14" t="n">
        <f aca="false">MATCH(B2431,10_Lieux!$A:$A,0)</f>
        <v>132</v>
      </c>
      <c r="W2431" s="14" t="n">
        <f aca="false">ROUND(6371*2*ASIN(SQRT(SIN(RADIANS(INDEX(10_Lieux!$F:$F,V2431)-INDEX(10_Lieux!$F:$F,U2431))/2)^2+COS(RADIANS(INDEX(10_Lieux!$F:$F,U2431)))*COS(RADIANS(INDEX(10_Lieux!$F:$F,V2431)))*SIN(RADIANS(INDEX(10_Lieux!$G:$G,V2431)-INDEX(10_Lieux!$G:$G,U2431))/2)^2)),1)</f>
        <v>476.5</v>
      </c>
      <c r="X2431" s="14" t="n">
        <f aca="false">ROUND(I2431/IF(I2431&lt;p_seuil_vitesse,p_vit_lente,p_vit_rapide)*60/15,0)*15</f>
        <v>375</v>
      </c>
      <c r="Y2431" s="14" t="n">
        <f aca="false">MAX(IF(INDEX(10_Lieux!$B:$B,U2431)&lt;&gt;"Ville",INDEX(10_Lieux!$I:$I,U2431),0),IF(INDEX(10_Lieux!$B:$B,V2431)&lt;&gt;"Ville",INDEX(10_Lieux!$I:$I,V2431),0))</f>
        <v>500</v>
      </c>
      <c r="Z2431" s="14" t="str">
        <f aca="false">A2431&amp;"|"&amp;B2431</f>
        <v>Zurich Airport|Paris Charles de Gaulle</v>
      </c>
      <c r="AA2431" s="14" t="str">
        <f aca="false">IF(I2431&lt;p_local,"Local",IF(I2431&lt;p_vv_min,"Courte distance",IF(I2431&lt;p_tres_long,"Longue distance","Très longue distance")))</f>
        <v>Longue distance</v>
      </c>
    </row>
    <row r="2432" customFormat="false" ht="15" hidden="false" customHeight="true" outlineLevel="0" collapsed="false">
      <c r="A2432" s="14" t="s">
        <v>652</v>
      </c>
      <c r="B2432" s="14" t="s">
        <v>1614</v>
      </c>
      <c r="C2432" s="14" t="s">
        <v>36</v>
      </c>
      <c r="D2432" s="14" t="s">
        <v>2622</v>
      </c>
      <c r="E2432" s="14" t="s">
        <v>2639</v>
      </c>
      <c r="F2432" s="15" t="s">
        <v>41</v>
      </c>
      <c r="G2432" s="14" t="str">
        <f aca="false">IF(I2432&lt;p_local,"Local → page infra",IF(H2432&gt;=p_ph1,"Phase 1",IF(H2432&gt;=p_ph2,"Phase 2","Phase 3")))</f>
        <v>Phase 2</v>
      </c>
      <c r="H2432" s="14" t="n">
        <f aca="false">IF(I2432&lt;p_local,0,IF(C2432="Aéroport → Aéroport",p_pts_plein,IF(Y2432&gt;0,IF(I2432&lt;=Y2432,p_pts_plein,IF(I2432&lt;=p_mult2*Y2432,p_pts_moyen,p_pts_r3)),IF(I2432&gt;=p_vv_min,p_pts_plein,IF(I2432&gt;=p_vv_moy,p_pts_moyen,p_pts_court))))+IF(INDEX(10_Lieux!$D:$D,U2432)=1,p_prio1,p_prio2)+IF(INDEX(10_Lieux!$D:$D,V2432)=1,p_prio1,p_prio2)+IF(K2432="Oui",p_tf,0)+p_hub*((INDEX(10_Lieux!$H:$H,U2432)="Hub")+(INDEX(10_Lieux!$H:$H,V2432)="Hub"))+IF(OR(INDEX(10_Lieux!$H:$H,U2432)="Premium",INDEX(10_Lieux!$H:$H,V2432)="Premium"),p_prem,0))</f>
        <v>70</v>
      </c>
      <c r="I2432" s="14" t="n">
        <f aca="false">ROUND(W2432*p_facteur,0)</f>
        <v>756</v>
      </c>
      <c r="J2432" s="14" t="str">
        <f aca="false">IF(X2432&lt;60,X2432&amp;" min",INT(X2432/60)&amp;" h"&amp;IF(MOD(X2432,60)=0,""," "&amp;TEXT(MOD(X2432,60),"00")))</f>
        <v>8 h</v>
      </c>
      <c r="K2432" s="14" t="str">
        <f aca="false">IF(S2432&lt;&gt;T2432,"Oui","Non")</f>
        <v>Non</v>
      </c>
      <c r="L2432" s="14" t="str">
        <f aca="false">IF(AND(INDEX(10_Lieux!$B:$B,U2432)="Ville",INDEX(10_Lieux!$B:$B,V2432)="Ville"),"/chauffeur-prive/"&amp;INDEX(10_Lieux!$E:$E,U2432)&amp;"-"&amp;INDEX(10_Lieux!$E:$E,V2432)&amp;"/","/chauffeur-prive/"&amp;INDEX(10_Lieux!$E:$E,U2432)&amp;"/"&amp;INDEX(10_Lieux!$E:$E,V2432)&amp;"/")</f>
        <v>/chauffeur-prive/aeroport-paris-charles-de-gaulle/aeroport-toulouse-blagnac/</v>
      </c>
      <c r="M2432" s="14" t="str">
        <f aca="false">IFERROR(INDEX($L:$L,MATCH(B2432&amp;"|"&amp;A2432,$Z:$Z,0)),"—")</f>
        <v>/chauffeur-prive/aeroport-toulouse-blagnac/aeroport-paris-charles-de-gaulle/</v>
      </c>
      <c r="N2432" s="14" t="str">
        <f aca="false">IF(LEN("Chauffeur privé "&amp;INDEX(10_Lieux!$J:$J,U2432)&amp;" → "&amp;INDEX(10_Lieux!$J:$J,V2432)&amp;" | 24h/24")&gt;60,"Chauffeur privé "&amp;INDEX(10_Lieux!$J:$J,U2432)&amp;" → "&amp;INDEX(10_Lieux!$J:$J,V2432),"Chauffeur privé "&amp;INDEX(10_Lieux!$J:$J,U2432)&amp;" → "&amp;INDEX(10_Lieux!$J:$J,V2432)&amp;" | 24h/24")</f>
        <v>Chauffeur privé Aéroport Paris-CDG → Aéroport Toulouse-Blagnac</v>
      </c>
      <c r="O2432" s="14" t="n">
        <f aca="false">LEN(N2432)</f>
        <v>62</v>
      </c>
      <c r="P2432" s="14" t="str">
        <f aca="false">"Chauffeur privé "&amp;INDEX(10_Lieux!$K:$K,U2432)&amp;" vers "&amp;INDEX(10_Lieux!$L:$L,V2432)</f>
        <v>Chauffeur privé de l'aéroport Paris-CDG vers l'aéroport Toulouse-Blagnac</v>
      </c>
      <c r="Q2432" s="14" t="str">
        <f aca="false">"Chauffeur privé "&amp;INDEX(10_Lieux!$K:$K,U2432)&amp;" vers "&amp;INDEX(10_Lieux!$L:$L,V2432)&amp;" : env. "&amp;I2432&amp;" km, "&amp;J2432&amp;" de route. Devis personnalisé, standard 24h/24 et 7j/7."</f>
        <v>Chauffeur privé de l'aéroport Paris-CDG vers l'aéroport Toulouse-Blagnac : env. 756 km, 8 h de route. Devis personnalisé, standard 24h/24 et 7j/7.</v>
      </c>
      <c r="R2432" s="14" t="n">
        <f aca="false">LEN(Q2432)</f>
        <v>146</v>
      </c>
      <c r="S2432" s="14" t="str">
        <f aca="false">INDEX(10_Lieux!$C:$C,U2432)</f>
        <v>France</v>
      </c>
      <c r="T2432" s="14" t="str">
        <f aca="false">INDEX(10_Lieux!$C:$C,V2432)</f>
        <v>France</v>
      </c>
      <c r="U2432" s="14" t="n">
        <f aca="false">MATCH(A2432,10_Lieux!$A:$A,0)</f>
        <v>132</v>
      </c>
      <c r="V2432" s="14" t="n">
        <f aca="false">MATCH(B2432,10_Lieux!$A:$A,0)</f>
        <v>163</v>
      </c>
      <c r="W2432" s="14" t="n">
        <f aca="false">ROUND(6371*2*ASIN(SQRT(SIN(RADIANS(INDEX(10_Lieux!$F:$F,V2432)-INDEX(10_Lieux!$F:$F,U2432))/2)^2+COS(RADIANS(INDEX(10_Lieux!$F:$F,U2432)))*COS(RADIANS(INDEX(10_Lieux!$F:$F,V2432)))*SIN(RADIANS(INDEX(10_Lieux!$G:$G,V2432)-INDEX(10_Lieux!$G:$G,U2432))/2)^2)),1)</f>
        <v>605.1</v>
      </c>
      <c r="X2432" s="14" t="n">
        <f aca="false">ROUND(I2432/IF(I2432&lt;p_seuil_vitesse,p_vit_lente,p_vit_rapide)*60/15,0)*15</f>
        <v>480</v>
      </c>
      <c r="Y2432" s="14" t="n">
        <f aca="false">MAX(IF(INDEX(10_Lieux!$B:$B,U2432)&lt;&gt;"Ville",INDEX(10_Lieux!$I:$I,U2432),0),IF(INDEX(10_Lieux!$B:$B,V2432)&lt;&gt;"Ville",INDEX(10_Lieux!$I:$I,V2432),0))</f>
        <v>500</v>
      </c>
      <c r="Z2432" s="14" t="str">
        <f aca="false">A2432&amp;"|"&amp;B2432</f>
        <v>Paris Charles de Gaulle|Toulouse-Blagnac</v>
      </c>
      <c r="AA2432" s="14" t="str">
        <f aca="false">IF(I2432&lt;p_local,"Local",IF(I2432&lt;p_vv_min,"Courte distance",IF(I2432&lt;p_tres_long,"Longue distance","Très longue distance")))</f>
        <v>Très longue distance</v>
      </c>
    </row>
    <row r="2433" customFormat="false" ht="15" hidden="false" customHeight="true" outlineLevel="0" collapsed="false">
      <c r="A2433" s="14" t="s">
        <v>1614</v>
      </c>
      <c r="B2433" s="14" t="s">
        <v>652</v>
      </c>
      <c r="C2433" s="14" t="s">
        <v>36</v>
      </c>
      <c r="D2433" s="14" t="s">
        <v>2622</v>
      </c>
      <c r="E2433" s="14" t="s">
        <v>2640</v>
      </c>
      <c r="F2433" s="15" t="s">
        <v>41</v>
      </c>
      <c r="G2433" s="14" t="str">
        <f aca="false">IF(I2433&lt;p_local,"Local → page infra",IF(H2433&gt;=p_ph1,"Phase 1",IF(H2433&gt;=p_ph2,"Phase 2","Phase 3")))</f>
        <v>Phase 2</v>
      </c>
      <c r="H2433" s="14" t="n">
        <f aca="false">IF(I2433&lt;p_local,0,IF(C2433="Aéroport → Aéroport",p_pts_plein,IF(Y2433&gt;0,IF(I2433&lt;=Y2433,p_pts_plein,IF(I2433&lt;=p_mult2*Y2433,p_pts_moyen,p_pts_r3)),IF(I2433&gt;=p_vv_min,p_pts_plein,IF(I2433&gt;=p_vv_moy,p_pts_moyen,p_pts_court))))+IF(INDEX(10_Lieux!$D:$D,U2433)=1,p_prio1,p_prio2)+IF(INDEX(10_Lieux!$D:$D,V2433)=1,p_prio1,p_prio2)+IF(K2433="Oui",p_tf,0)+p_hub*((INDEX(10_Lieux!$H:$H,U2433)="Hub")+(INDEX(10_Lieux!$H:$H,V2433)="Hub"))+IF(OR(INDEX(10_Lieux!$H:$H,U2433)="Premium",INDEX(10_Lieux!$H:$H,V2433)="Premium"),p_prem,0))</f>
        <v>70</v>
      </c>
      <c r="I2433" s="14" t="n">
        <f aca="false">ROUND(W2433*p_facteur,0)</f>
        <v>756</v>
      </c>
      <c r="J2433" s="14" t="str">
        <f aca="false">IF(X2433&lt;60,X2433&amp;" min",INT(X2433/60)&amp;" h"&amp;IF(MOD(X2433,60)=0,""," "&amp;TEXT(MOD(X2433,60),"00")))</f>
        <v>8 h</v>
      </c>
      <c r="K2433" s="14" t="str">
        <f aca="false">IF(S2433&lt;&gt;T2433,"Oui","Non")</f>
        <v>Non</v>
      </c>
      <c r="L2433" s="14" t="str">
        <f aca="false">IF(AND(INDEX(10_Lieux!$B:$B,U2433)="Ville",INDEX(10_Lieux!$B:$B,V2433)="Ville"),"/chauffeur-prive/"&amp;INDEX(10_Lieux!$E:$E,U2433)&amp;"-"&amp;INDEX(10_Lieux!$E:$E,V2433)&amp;"/","/chauffeur-prive/"&amp;INDEX(10_Lieux!$E:$E,U2433)&amp;"/"&amp;INDEX(10_Lieux!$E:$E,V2433)&amp;"/")</f>
        <v>/chauffeur-prive/aeroport-toulouse-blagnac/aeroport-paris-charles-de-gaulle/</v>
      </c>
      <c r="M2433" s="14" t="str">
        <f aca="false">IFERROR(INDEX($L:$L,MATCH(B2433&amp;"|"&amp;A2433,$Z:$Z,0)),"—")</f>
        <v>/chauffeur-prive/aeroport-paris-charles-de-gaulle/aeroport-toulouse-blagnac/</v>
      </c>
      <c r="N2433" s="14" t="str">
        <f aca="false">IF(LEN("Chauffeur privé "&amp;INDEX(10_Lieux!$J:$J,U2433)&amp;" → "&amp;INDEX(10_Lieux!$J:$J,V2433)&amp;" | 24h/24")&gt;60,"Chauffeur privé "&amp;INDEX(10_Lieux!$J:$J,U2433)&amp;" → "&amp;INDEX(10_Lieux!$J:$J,V2433),"Chauffeur privé "&amp;INDEX(10_Lieux!$J:$J,U2433)&amp;" → "&amp;INDEX(10_Lieux!$J:$J,V2433)&amp;" | 24h/24")</f>
        <v>Chauffeur privé Aéroport Toulouse-Blagnac → Aéroport Paris-CDG</v>
      </c>
      <c r="O2433" s="14" t="n">
        <f aca="false">LEN(N2433)</f>
        <v>62</v>
      </c>
      <c r="P2433" s="14" t="str">
        <f aca="false">"Chauffeur privé "&amp;INDEX(10_Lieux!$K:$K,U2433)&amp;" vers "&amp;INDEX(10_Lieux!$L:$L,V2433)</f>
        <v>Chauffeur privé de l'aéroport Toulouse-Blagnac vers l'aéroport Paris-CDG</v>
      </c>
      <c r="Q2433" s="14" t="str">
        <f aca="false">"Chauffeur privé "&amp;INDEX(10_Lieux!$K:$K,U2433)&amp;" vers "&amp;INDEX(10_Lieux!$L:$L,V2433)&amp;" : env. "&amp;I2433&amp;" km, "&amp;J2433&amp;" de route. Devis personnalisé, standard 24h/24 et 7j/7."</f>
        <v>Chauffeur privé de l'aéroport Toulouse-Blagnac vers l'aéroport Paris-CDG : env. 756 km, 8 h de route. Devis personnalisé, standard 24h/24 et 7j/7.</v>
      </c>
      <c r="R2433" s="14" t="n">
        <f aca="false">LEN(Q2433)</f>
        <v>146</v>
      </c>
      <c r="S2433" s="14" t="str">
        <f aca="false">INDEX(10_Lieux!$C:$C,U2433)</f>
        <v>France</v>
      </c>
      <c r="T2433" s="14" t="str">
        <f aca="false">INDEX(10_Lieux!$C:$C,V2433)</f>
        <v>France</v>
      </c>
      <c r="U2433" s="14" t="n">
        <f aca="false">MATCH(A2433,10_Lieux!$A:$A,0)</f>
        <v>163</v>
      </c>
      <c r="V2433" s="14" t="n">
        <f aca="false">MATCH(B2433,10_Lieux!$A:$A,0)</f>
        <v>132</v>
      </c>
      <c r="W2433" s="14" t="n">
        <f aca="false">ROUND(6371*2*ASIN(SQRT(SIN(RADIANS(INDEX(10_Lieux!$F:$F,V2433)-INDEX(10_Lieux!$F:$F,U2433))/2)^2+COS(RADIANS(INDEX(10_Lieux!$F:$F,U2433)))*COS(RADIANS(INDEX(10_Lieux!$F:$F,V2433)))*SIN(RADIANS(INDEX(10_Lieux!$G:$G,V2433)-INDEX(10_Lieux!$G:$G,U2433))/2)^2)),1)</f>
        <v>605.1</v>
      </c>
      <c r="X2433" s="14" t="n">
        <f aca="false">ROUND(I2433/IF(I2433&lt;p_seuil_vitesse,p_vit_lente,p_vit_rapide)*60/15,0)*15</f>
        <v>480</v>
      </c>
      <c r="Y2433" s="14" t="n">
        <f aca="false">MAX(IF(INDEX(10_Lieux!$B:$B,U2433)&lt;&gt;"Ville",INDEX(10_Lieux!$I:$I,U2433),0),IF(INDEX(10_Lieux!$B:$B,V2433)&lt;&gt;"Ville",INDEX(10_Lieux!$I:$I,V2433),0))</f>
        <v>500</v>
      </c>
      <c r="Z2433" s="14" t="str">
        <f aca="false">A2433&amp;"|"&amp;B2433</f>
        <v>Toulouse-Blagnac|Paris Charles de Gaulle</v>
      </c>
      <c r="AA2433" s="14" t="str">
        <f aca="false">IF(I2433&lt;p_local,"Local",IF(I2433&lt;p_vv_min,"Courte distance",IF(I2433&lt;p_tres_long,"Longue distance","Très longue distance")))</f>
        <v>Très longue distance</v>
      </c>
    </row>
    <row r="2434" customFormat="false" ht="15" hidden="false" customHeight="true" outlineLevel="0" collapsed="false">
      <c r="A2434" s="14" t="s">
        <v>652</v>
      </c>
      <c r="B2434" s="14" t="s">
        <v>1475</v>
      </c>
      <c r="C2434" s="14" t="s">
        <v>36</v>
      </c>
      <c r="D2434" s="14" t="s">
        <v>2622</v>
      </c>
      <c r="E2434" s="14" t="s">
        <v>2641</v>
      </c>
      <c r="F2434" s="15" t="s">
        <v>41</v>
      </c>
      <c r="G2434" s="14" t="str">
        <f aca="false">IF(I2434&lt;p_local,"Local → page infra",IF(H2434&gt;=p_ph1,"Phase 1",IF(H2434&gt;=p_ph2,"Phase 2","Phase 3")))</f>
        <v>Phase 2</v>
      </c>
      <c r="H2434" s="14" t="n">
        <f aca="false">IF(I2434&lt;p_local,0,IF(C2434="Aéroport → Aéroport",p_pts_plein,IF(Y2434&gt;0,IF(I2434&lt;=Y2434,p_pts_plein,IF(I2434&lt;=p_mult2*Y2434,p_pts_moyen,p_pts_r3)),IF(I2434&gt;=p_vv_min,p_pts_plein,IF(I2434&gt;=p_vv_moy,p_pts_moyen,p_pts_court))))+IF(INDEX(10_Lieux!$D:$D,U2434)=1,p_prio1,p_prio2)+IF(INDEX(10_Lieux!$D:$D,V2434)=1,p_prio1,p_prio2)+IF(K2434="Oui",p_tf,0)+p_hub*((INDEX(10_Lieux!$H:$H,U2434)="Hub")+(INDEX(10_Lieux!$H:$H,V2434)="Hub"))+IF(OR(INDEX(10_Lieux!$H:$H,U2434)="Premium",INDEX(10_Lieux!$H:$H,V2434)="Premium"),p_prem,0))</f>
        <v>70</v>
      </c>
      <c r="I2434" s="14" t="n">
        <f aca="false">ROUND(W2434*p_facteur,0)</f>
        <v>658</v>
      </c>
      <c r="J2434" s="14" t="str">
        <f aca="false">IF(X2434&lt;60,X2434&amp;" min",INT(X2434/60)&amp;" h"&amp;IF(MOD(X2434,60)=0,""," "&amp;TEXT(MOD(X2434,60),"00")))</f>
        <v>7 h</v>
      </c>
      <c r="K2434" s="14" t="str">
        <f aca="false">IF(S2434&lt;&gt;T2434,"Oui","Non")</f>
        <v>Non</v>
      </c>
      <c r="L2434" s="14" t="str">
        <f aca="false">IF(AND(INDEX(10_Lieux!$B:$B,U2434)="Ville",INDEX(10_Lieux!$B:$B,V2434)="Ville"),"/chauffeur-prive/"&amp;INDEX(10_Lieux!$E:$E,U2434)&amp;"-"&amp;INDEX(10_Lieux!$E:$E,V2434)&amp;"/","/chauffeur-prive/"&amp;INDEX(10_Lieux!$E:$E,U2434)&amp;"/"&amp;INDEX(10_Lieux!$E:$E,V2434)&amp;"/")</f>
        <v>/chauffeur-prive/aeroport-paris-charles-de-gaulle/aeroport-bordeaux-merignac/</v>
      </c>
      <c r="M2434" s="14" t="str">
        <f aca="false">IFERROR(INDEX($L:$L,MATCH(B2434&amp;"|"&amp;A2434,$Z:$Z,0)),"—")</f>
        <v>/chauffeur-prive/aeroport-bordeaux-merignac/aeroport-paris-charles-de-gaulle/</v>
      </c>
      <c r="N2434" s="14" t="str">
        <f aca="false">IF(LEN("Chauffeur privé "&amp;INDEX(10_Lieux!$J:$J,U2434)&amp;" → "&amp;INDEX(10_Lieux!$J:$J,V2434)&amp;" | 24h/24")&gt;60,"Chauffeur privé "&amp;INDEX(10_Lieux!$J:$J,U2434)&amp;" → "&amp;INDEX(10_Lieux!$J:$J,V2434),"Chauffeur privé "&amp;INDEX(10_Lieux!$J:$J,U2434)&amp;" → "&amp;INDEX(10_Lieux!$J:$J,V2434)&amp;" | 24h/24")</f>
        <v>Chauffeur privé Aéroport Paris-CDG → Aéroport Bordeaux-Mérignac</v>
      </c>
      <c r="O2434" s="14" t="n">
        <f aca="false">LEN(N2434)</f>
        <v>63</v>
      </c>
      <c r="P2434" s="14" t="str">
        <f aca="false">"Chauffeur privé "&amp;INDEX(10_Lieux!$K:$K,U2434)&amp;" vers "&amp;INDEX(10_Lieux!$L:$L,V2434)</f>
        <v>Chauffeur privé de l'aéroport Paris-CDG vers l'aéroport Bordeaux-Mérignac</v>
      </c>
      <c r="Q2434" s="14" t="str">
        <f aca="false">"Chauffeur privé "&amp;INDEX(10_Lieux!$K:$K,U2434)&amp;" vers "&amp;INDEX(10_Lieux!$L:$L,V2434)&amp;" : env. "&amp;I2434&amp;" km, "&amp;J2434&amp;" de route. Devis personnalisé, standard 24h/24 et 7j/7."</f>
        <v>Chauffeur privé de l'aéroport Paris-CDG vers l'aéroport Bordeaux-Mérignac : env. 658 km, 7 h de route. Devis personnalisé, standard 24h/24 et 7j/7.</v>
      </c>
      <c r="R2434" s="14" t="n">
        <f aca="false">LEN(Q2434)</f>
        <v>147</v>
      </c>
      <c r="S2434" s="14" t="str">
        <f aca="false">INDEX(10_Lieux!$C:$C,U2434)</f>
        <v>France</v>
      </c>
      <c r="T2434" s="14" t="str">
        <f aca="false">INDEX(10_Lieux!$C:$C,V2434)</f>
        <v>France</v>
      </c>
      <c r="U2434" s="14" t="n">
        <f aca="false">MATCH(A2434,10_Lieux!$A:$A,0)</f>
        <v>132</v>
      </c>
      <c r="V2434" s="14" t="n">
        <f aca="false">MATCH(B2434,10_Lieux!$A:$A,0)</f>
        <v>158</v>
      </c>
      <c r="W2434" s="14" t="n">
        <f aca="false">ROUND(6371*2*ASIN(SQRT(SIN(RADIANS(INDEX(10_Lieux!$F:$F,V2434)-INDEX(10_Lieux!$F:$F,U2434))/2)^2+COS(RADIANS(INDEX(10_Lieux!$F:$F,U2434)))*COS(RADIANS(INDEX(10_Lieux!$F:$F,V2434)))*SIN(RADIANS(INDEX(10_Lieux!$G:$G,V2434)-INDEX(10_Lieux!$G:$G,U2434))/2)^2)),1)</f>
        <v>526.7</v>
      </c>
      <c r="X2434" s="14" t="n">
        <f aca="false">ROUND(I2434/IF(I2434&lt;p_seuil_vitesse,p_vit_lente,p_vit_rapide)*60/15,0)*15</f>
        <v>420</v>
      </c>
      <c r="Y2434" s="14" t="n">
        <f aca="false">MAX(IF(INDEX(10_Lieux!$B:$B,U2434)&lt;&gt;"Ville",INDEX(10_Lieux!$I:$I,U2434),0),IF(INDEX(10_Lieux!$B:$B,V2434)&lt;&gt;"Ville",INDEX(10_Lieux!$I:$I,V2434),0))</f>
        <v>500</v>
      </c>
      <c r="Z2434" s="14" t="str">
        <f aca="false">A2434&amp;"|"&amp;B2434</f>
        <v>Paris Charles de Gaulle|Bordeaux-Mérignac</v>
      </c>
      <c r="AA2434" s="14" t="str">
        <f aca="false">IF(I2434&lt;p_local,"Local",IF(I2434&lt;p_vv_min,"Courte distance",IF(I2434&lt;p_tres_long,"Longue distance","Très longue distance")))</f>
        <v>Longue distance</v>
      </c>
    </row>
    <row r="2435" customFormat="false" ht="15" hidden="false" customHeight="true" outlineLevel="0" collapsed="false">
      <c r="A2435" s="14" t="s">
        <v>1475</v>
      </c>
      <c r="B2435" s="14" t="s">
        <v>652</v>
      </c>
      <c r="C2435" s="14" t="s">
        <v>36</v>
      </c>
      <c r="D2435" s="14" t="s">
        <v>2622</v>
      </c>
      <c r="E2435" s="14" t="s">
        <v>2642</v>
      </c>
      <c r="F2435" s="15" t="s">
        <v>41</v>
      </c>
      <c r="G2435" s="14" t="str">
        <f aca="false">IF(I2435&lt;p_local,"Local → page infra",IF(H2435&gt;=p_ph1,"Phase 1",IF(H2435&gt;=p_ph2,"Phase 2","Phase 3")))</f>
        <v>Phase 2</v>
      </c>
      <c r="H2435" s="14" t="n">
        <f aca="false">IF(I2435&lt;p_local,0,IF(C2435="Aéroport → Aéroport",p_pts_plein,IF(Y2435&gt;0,IF(I2435&lt;=Y2435,p_pts_plein,IF(I2435&lt;=p_mult2*Y2435,p_pts_moyen,p_pts_r3)),IF(I2435&gt;=p_vv_min,p_pts_plein,IF(I2435&gt;=p_vv_moy,p_pts_moyen,p_pts_court))))+IF(INDEX(10_Lieux!$D:$D,U2435)=1,p_prio1,p_prio2)+IF(INDEX(10_Lieux!$D:$D,V2435)=1,p_prio1,p_prio2)+IF(K2435="Oui",p_tf,0)+p_hub*((INDEX(10_Lieux!$H:$H,U2435)="Hub")+(INDEX(10_Lieux!$H:$H,V2435)="Hub"))+IF(OR(INDEX(10_Lieux!$H:$H,U2435)="Premium",INDEX(10_Lieux!$H:$H,V2435)="Premium"),p_prem,0))</f>
        <v>70</v>
      </c>
      <c r="I2435" s="14" t="n">
        <f aca="false">ROUND(W2435*p_facteur,0)</f>
        <v>658</v>
      </c>
      <c r="J2435" s="14" t="str">
        <f aca="false">IF(X2435&lt;60,X2435&amp;" min",INT(X2435/60)&amp;" h"&amp;IF(MOD(X2435,60)=0,""," "&amp;TEXT(MOD(X2435,60),"00")))</f>
        <v>7 h</v>
      </c>
      <c r="K2435" s="14" t="str">
        <f aca="false">IF(S2435&lt;&gt;T2435,"Oui","Non")</f>
        <v>Non</v>
      </c>
      <c r="L2435" s="14" t="str">
        <f aca="false">IF(AND(INDEX(10_Lieux!$B:$B,U2435)="Ville",INDEX(10_Lieux!$B:$B,V2435)="Ville"),"/chauffeur-prive/"&amp;INDEX(10_Lieux!$E:$E,U2435)&amp;"-"&amp;INDEX(10_Lieux!$E:$E,V2435)&amp;"/","/chauffeur-prive/"&amp;INDEX(10_Lieux!$E:$E,U2435)&amp;"/"&amp;INDEX(10_Lieux!$E:$E,V2435)&amp;"/")</f>
        <v>/chauffeur-prive/aeroport-bordeaux-merignac/aeroport-paris-charles-de-gaulle/</v>
      </c>
      <c r="M2435" s="14" t="str">
        <f aca="false">IFERROR(INDEX($L:$L,MATCH(B2435&amp;"|"&amp;A2435,$Z:$Z,0)),"—")</f>
        <v>/chauffeur-prive/aeroport-paris-charles-de-gaulle/aeroport-bordeaux-merignac/</v>
      </c>
      <c r="N2435" s="14" t="str">
        <f aca="false">IF(LEN("Chauffeur privé "&amp;INDEX(10_Lieux!$J:$J,U2435)&amp;" → "&amp;INDEX(10_Lieux!$J:$J,V2435)&amp;" | 24h/24")&gt;60,"Chauffeur privé "&amp;INDEX(10_Lieux!$J:$J,U2435)&amp;" → "&amp;INDEX(10_Lieux!$J:$J,V2435),"Chauffeur privé "&amp;INDEX(10_Lieux!$J:$J,U2435)&amp;" → "&amp;INDEX(10_Lieux!$J:$J,V2435)&amp;" | 24h/24")</f>
        <v>Chauffeur privé Aéroport Bordeaux-Mérignac → Aéroport Paris-CDG</v>
      </c>
      <c r="O2435" s="14" t="n">
        <f aca="false">LEN(N2435)</f>
        <v>63</v>
      </c>
      <c r="P2435" s="14" t="str">
        <f aca="false">"Chauffeur privé "&amp;INDEX(10_Lieux!$K:$K,U2435)&amp;" vers "&amp;INDEX(10_Lieux!$L:$L,V2435)</f>
        <v>Chauffeur privé de l'aéroport Bordeaux-Mérignac vers l'aéroport Paris-CDG</v>
      </c>
      <c r="Q2435" s="14" t="str">
        <f aca="false">"Chauffeur privé "&amp;INDEX(10_Lieux!$K:$K,U2435)&amp;" vers "&amp;INDEX(10_Lieux!$L:$L,V2435)&amp;" : env. "&amp;I2435&amp;" km, "&amp;J2435&amp;" de route. Devis personnalisé, standard 24h/24 et 7j/7."</f>
        <v>Chauffeur privé de l'aéroport Bordeaux-Mérignac vers l'aéroport Paris-CDG : env. 658 km, 7 h de route. Devis personnalisé, standard 24h/24 et 7j/7.</v>
      </c>
      <c r="R2435" s="14" t="n">
        <f aca="false">LEN(Q2435)</f>
        <v>147</v>
      </c>
      <c r="S2435" s="14" t="str">
        <f aca="false">INDEX(10_Lieux!$C:$C,U2435)</f>
        <v>France</v>
      </c>
      <c r="T2435" s="14" t="str">
        <f aca="false">INDEX(10_Lieux!$C:$C,V2435)</f>
        <v>France</v>
      </c>
      <c r="U2435" s="14" t="n">
        <f aca="false">MATCH(A2435,10_Lieux!$A:$A,0)</f>
        <v>158</v>
      </c>
      <c r="V2435" s="14" t="n">
        <f aca="false">MATCH(B2435,10_Lieux!$A:$A,0)</f>
        <v>132</v>
      </c>
      <c r="W2435" s="14" t="n">
        <f aca="false">ROUND(6371*2*ASIN(SQRT(SIN(RADIANS(INDEX(10_Lieux!$F:$F,V2435)-INDEX(10_Lieux!$F:$F,U2435))/2)^2+COS(RADIANS(INDEX(10_Lieux!$F:$F,U2435)))*COS(RADIANS(INDEX(10_Lieux!$F:$F,V2435)))*SIN(RADIANS(INDEX(10_Lieux!$G:$G,V2435)-INDEX(10_Lieux!$G:$G,U2435))/2)^2)),1)</f>
        <v>526.7</v>
      </c>
      <c r="X2435" s="14" t="n">
        <f aca="false">ROUND(I2435/IF(I2435&lt;p_seuil_vitesse,p_vit_lente,p_vit_rapide)*60/15,0)*15</f>
        <v>420</v>
      </c>
      <c r="Y2435" s="14" t="n">
        <f aca="false">MAX(IF(INDEX(10_Lieux!$B:$B,U2435)&lt;&gt;"Ville",INDEX(10_Lieux!$I:$I,U2435),0),IF(INDEX(10_Lieux!$B:$B,V2435)&lt;&gt;"Ville",INDEX(10_Lieux!$I:$I,V2435),0))</f>
        <v>500</v>
      </c>
      <c r="Z2435" s="14" t="str">
        <f aca="false">A2435&amp;"|"&amp;B2435</f>
        <v>Bordeaux-Mérignac|Paris Charles de Gaulle</v>
      </c>
      <c r="AA2435" s="14" t="str">
        <f aca="false">IF(I2435&lt;p_local,"Local",IF(I2435&lt;p_vv_min,"Courte distance",IF(I2435&lt;p_tres_long,"Longue distance","Très longue distance")))</f>
        <v>Longue distance</v>
      </c>
    </row>
    <row r="2436" customFormat="false" ht="15" hidden="false" customHeight="true" outlineLevel="0" collapsed="false">
      <c r="A2436" s="14" t="s">
        <v>652</v>
      </c>
      <c r="B2436" s="14" t="s">
        <v>1105</v>
      </c>
      <c r="C2436" s="14" t="s">
        <v>36</v>
      </c>
      <c r="D2436" s="14" t="s">
        <v>2622</v>
      </c>
      <c r="E2436" s="14" t="s">
        <v>2643</v>
      </c>
      <c r="F2436" s="15" t="s">
        <v>41</v>
      </c>
      <c r="G2436" s="14" t="str">
        <f aca="false">IF(I2436&lt;p_local,"Local → page infra",IF(H2436&gt;=p_ph1,"Phase 1",IF(H2436&gt;=p_ph2,"Phase 2","Phase 3")))</f>
        <v>Phase 2</v>
      </c>
      <c r="H2436" s="14" t="n">
        <f aca="false">IF(I2436&lt;p_local,0,IF(C2436="Aéroport → Aéroport",p_pts_plein,IF(Y2436&gt;0,IF(I2436&lt;=Y2436,p_pts_plein,IF(I2436&lt;=p_mult2*Y2436,p_pts_moyen,p_pts_r3)),IF(I2436&gt;=p_vv_min,p_pts_plein,IF(I2436&gt;=p_vv_moy,p_pts_moyen,p_pts_court))))+IF(INDEX(10_Lieux!$D:$D,U2436)=1,p_prio1,p_prio2)+IF(INDEX(10_Lieux!$D:$D,V2436)=1,p_prio1,p_prio2)+IF(K2436="Oui",p_tf,0)+p_hub*((INDEX(10_Lieux!$H:$H,U2436)="Hub")+(INDEX(10_Lieux!$H:$H,V2436)="Hub"))+IF(OR(INDEX(10_Lieux!$H:$H,U2436)="Premium",INDEX(10_Lieux!$H:$H,V2436)="Premium"),p_prem,0))</f>
        <v>70</v>
      </c>
      <c r="I2436" s="14" t="n">
        <f aca="false">ROUND(W2436*p_facteur,0)</f>
        <v>501</v>
      </c>
      <c r="J2436" s="14" t="str">
        <f aca="false">IF(X2436&lt;60,X2436&amp;" min",INT(X2436/60)&amp;" h"&amp;IF(MOD(X2436,60)=0,""," "&amp;TEXT(MOD(X2436,60),"00")))</f>
        <v>5 h 15</v>
      </c>
      <c r="K2436" s="14" t="str">
        <f aca="false">IF(S2436&lt;&gt;T2436,"Oui","Non")</f>
        <v>Non</v>
      </c>
      <c r="L2436" s="14" t="str">
        <f aca="false">IF(AND(INDEX(10_Lieux!$B:$B,U2436)="Ville",INDEX(10_Lieux!$B:$B,V2436)="Ville"),"/chauffeur-prive/"&amp;INDEX(10_Lieux!$E:$E,U2436)&amp;"-"&amp;INDEX(10_Lieux!$E:$E,V2436)&amp;"/","/chauffeur-prive/"&amp;INDEX(10_Lieux!$E:$E,U2436)&amp;"/"&amp;INDEX(10_Lieux!$E:$E,V2436)&amp;"/")</f>
        <v>/chauffeur-prive/aeroport-paris-charles-de-gaulle/aeroport-bale-mulhouse/</v>
      </c>
      <c r="M2436" s="14" t="str">
        <f aca="false">IFERROR(INDEX($L:$L,MATCH(B2436&amp;"|"&amp;A2436,$Z:$Z,0)),"—")</f>
        <v>/chauffeur-prive/aeroport-bale-mulhouse/aeroport-paris-charles-de-gaulle/</v>
      </c>
      <c r="N2436" s="14" t="str">
        <f aca="false">IF(LEN("Chauffeur privé "&amp;INDEX(10_Lieux!$J:$J,U2436)&amp;" → "&amp;INDEX(10_Lieux!$J:$J,V2436)&amp;" | 24h/24")&gt;60,"Chauffeur privé "&amp;INDEX(10_Lieux!$J:$J,U2436)&amp;" → "&amp;INDEX(10_Lieux!$J:$J,V2436),"Chauffeur privé "&amp;INDEX(10_Lieux!$J:$J,U2436)&amp;" → "&amp;INDEX(10_Lieux!$J:$J,V2436)&amp;" | 24h/24")</f>
        <v>Chauffeur privé Aéroport Paris-CDG → Aéroport Bâle-Mulhouse</v>
      </c>
      <c r="O2436" s="14" t="n">
        <f aca="false">LEN(N2436)</f>
        <v>59</v>
      </c>
      <c r="P2436" s="14" t="str">
        <f aca="false">"Chauffeur privé "&amp;INDEX(10_Lieux!$K:$K,U2436)&amp;" vers "&amp;INDEX(10_Lieux!$L:$L,V2436)</f>
        <v>Chauffeur privé de l'aéroport Paris-CDG vers l'aéroport Bâle-Mulhouse</v>
      </c>
      <c r="Q2436" s="14" t="str">
        <f aca="false">"Chauffeur privé "&amp;INDEX(10_Lieux!$K:$K,U2436)&amp;" vers "&amp;INDEX(10_Lieux!$L:$L,V2436)&amp;" : env. "&amp;I2436&amp;" km, "&amp;J2436&amp;" de route. Devis personnalisé, standard 24h/24 et 7j/7."</f>
        <v>Chauffeur privé de l'aéroport Paris-CDG vers l'aéroport Bâle-Mulhouse : env. 501 km, 5 h 15 de route. Devis personnalisé, standard 24h/24 et 7j/7.</v>
      </c>
      <c r="R2436" s="14" t="n">
        <f aca="false">LEN(Q2436)</f>
        <v>146</v>
      </c>
      <c r="S2436" s="14" t="str">
        <f aca="false">INDEX(10_Lieux!$C:$C,U2436)</f>
        <v>France</v>
      </c>
      <c r="T2436" s="14" t="str">
        <f aca="false">INDEX(10_Lieux!$C:$C,V2436)</f>
        <v>France</v>
      </c>
      <c r="U2436" s="14" t="n">
        <f aca="false">MATCH(A2436,10_Lieux!$A:$A,0)</f>
        <v>132</v>
      </c>
      <c r="V2436" s="14" t="n">
        <f aca="false">MATCH(B2436,10_Lieux!$A:$A,0)</f>
        <v>144</v>
      </c>
      <c r="W2436" s="14" t="n">
        <f aca="false">ROUND(6371*2*ASIN(SQRT(SIN(RADIANS(INDEX(10_Lieux!$F:$F,V2436)-INDEX(10_Lieux!$F:$F,U2436))/2)^2+COS(RADIANS(INDEX(10_Lieux!$F:$F,U2436)))*COS(RADIANS(INDEX(10_Lieux!$F:$F,V2436)))*SIN(RADIANS(INDEX(10_Lieux!$G:$G,V2436)-INDEX(10_Lieux!$G:$G,U2436))/2)^2)),1)</f>
        <v>400.7</v>
      </c>
      <c r="X2436" s="14" t="n">
        <f aca="false">ROUND(I2436/IF(I2436&lt;p_seuil_vitesse,p_vit_lente,p_vit_rapide)*60/15,0)*15</f>
        <v>315</v>
      </c>
      <c r="Y2436" s="14" t="n">
        <f aca="false">MAX(IF(INDEX(10_Lieux!$B:$B,U2436)&lt;&gt;"Ville",INDEX(10_Lieux!$I:$I,U2436),0),IF(INDEX(10_Lieux!$B:$B,V2436)&lt;&gt;"Ville",INDEX(10_Lieux!$I:$I,V2436),0))</f>
        <v>500</v>
      </c>
      <c r="Z2436" s="14" t="str">
        <f aca="false">A2436&amp;"|"&amp;B2436</f>
        <v>Paris Charles de Gaulle|EuroAirport Basel-Mulhouse-Freiburg</v>
      </c>
      <c r="AA2436" s="14" t="str">
        <f aca="false">IF(I2436&lt;p_local,"Local",IF(I2436&lt;p_vv_min,"Courte distance",IF(I2436&lt;p_tres_long,"Longue distance","Très longue distance")))</f>
        <v>Longue distance</v>
      </c>
    </row>
    <row r="2437" customFormat="false" ht="15" hidden="false" customHeight="true" outlineLevel="0" collapsed="false">
      <c r="A2437" s="14" t="s">
        <v>1105</v>
      </c>
      <c r="B2437" s="14" t="s">
        <v>652</v>
      </c>
      <c r="C2437" s="14" t="s">
        <v>36</v>
      </c>
      <c r="D2437" s="14" t="s">
        <v>2622</v>
      </c>
      <c r="E2437" s="14" t="s">
        <v>2644</v>
      </c>
      <c r="F2437" s="15" t="s">
        <v>41</v>
      </c>
      <c r="G2437" s="14" t="str">
        <f aca="false">IF(I2437&lt;p_local,"Local → page infra",IF(H2437&gt;=p_ph1,"Phase 1",IF(H2437&gt;=p_ph2,"Phase 2","Phase 3")))</f>
        <v>Phase 2</v>
      </c>
      <c r="H2437" s="14" t="n">
        <f aca="false">IF(I2437&lt;p_local,0,IF(C2437="Aéroport → Aéroport",p_pts_plein,IF(Y2437&gt;0,IF(I2437&lt;=Y2437,p_pts_plein,IF(I2437&lt;=p_mult2*Y2437,p_pts_moyen,p_pts_r3)),IF(I2437&gt;=p_vv_min,p_pts_plein,IF(I2437&gt;=p_vv_moy,p_pts_moyen,p_pts_court))))+IF(INDEX(10_Lieux!$D:$D,U2437)=1,p_prio1,p_prio2)+IF(INDEX(10_Lieux!$D:$D,V2437)=1,p_prio1,p_prio2)+IF(K2437="Oui",p_tf,0)+p_hub*((INDEX(10_Lieux!$H:$H,U2437)="Hub")+(INDEX(10_Lieux!$H:$H,V2437)="Hub"))+IF(OR(INDEX(10_Lieux!$H:$H,U2437)="Premium",INDEX(10_Lieux!$H:$H,V2437)="Premium"),p_prem,0))</f>
        <v>70</v>
      </c>
      <c r="I2437" s="14" t="n">
        <f aca="false">ROUND(W2437*p_facteur,0)</f>
        <v>501</v>
      </c>
      <c r="J2437" s="14" t="str">
        <f aca="false">IF(X2437&lt;60,X2437&amp;" min",INT(X2437/60)&amp;" h"&amp;IF(MOD(X2437,60)=0,""," "&amp;TEXT(MOD(X2437,60),"00")))</f>
        <v>5 h 15</v>
      </c>
      <c r="K2437" s="14" t="str">
        <f aca="false">IF(S2437&lt;&gt;T2437,"Oui","Non")</f>
        <v>Non</v>
      </c>
      <c r="L2437" s="14" t="str">
        <f aca="false">IF(AND(INDEX(10_Lieux!$B:$B,U2437)="Ville",INDEX(10_Lieux!$B:$B,V2437)="Ville"),"/chauffeur-prive/"&amp;INDEX(10_Lieux!$E:$E,U2437)&amp;"-"&amp;INDEX(10_Lieux!$E:$E,V2437)&amp;"/","/chauffeur-prive/"&amp;INDEX(10_Lieux!$E:$E,U2437)&amp;"/"&amp;INDEX(10_Lieux!$E:$E,V2437)&amp;"/")</f>
        <v>/chauffeur-prive/aeroport-bale-mulhouse/aeroport-paris-charles-de-gaulle/</v>
      </c>
      <c r="M2437" s="14" t="str">
        <f aca="false">IFERROR(INDEX($L:$L,MATCH(B2437&amp;"|"&amp;A2437,$Z:$Z,0)),"—")</f>
        <v>/chauffeur-prive/aeroport-paris-charles-de-gaulle/aeroport-bale-mulhouse/</v>
      </c>
      <c r="N2437" s="14" t="str">
        <f aca="false">IF(LEN("Chauffeur privé "&amp;INDEX(10_Lieux!$J:$J,U2437)&amp;" → "&amp;INDEX(10_Lieux!$J:$J,V2437)&amp;" | 24h/24")&gt;60,"Chauffeur privé "&amp;INDEX(10_Lieux!$J:$J,U2437)&amp;" → "&amp;INDEX(10_Lieux!$J:$J,V2437),"Chauffeur privé "&amp;INDEX(10_Lieux!$J:$J,U2437)&amp;" → "&amp;INDEX(10_Lieux!$J:$J,V2437)&amp;" | 24h/24")</f>
        <v>Chauffeur privé Aéroport Bâle-Mulhouse → Aéroport Paris-CDG</v>
      </c>
      <c r="O2437" s="14" t="n">
        <f aca="false">LEN(N2437)</f>
        <v>59</v>
      </c>
      <c r="P2437" s="14" t="str">
        <f aca="false">"Chauffeur privé "&amp;INDEX(10_Lieux!$K:$K,U2437)&amp;" vers "&amp;INDEX(10_Lieux!$L:$L,V2437)</f>
        <v>Chauffeur privé de l'aéroport Bâle-Mulhouse vers l'aéroport Paris-CDG</v>
      </c>
      <c r="Q2437" s="14" t="str">
        <f aca="false">"Chauffeur privé "&amp;INDEX(10_Lieux!$K:$K,U2437)&amp;" vers "&amp;INDEX(10_Lieux!$L:$L,V2437)&amp;" : env. "&amp;I2437&amp;" km, "&amp;J2437&amp;" de route. Devis personnalisé, standard 24h/24 et 7j/7."</f>
        <v>Chauffeur privé de l'aéroport Bâle-Mulhouse vers l'aéroport Paris-CDG : env. 501 km, 5 h 15 de route. Devis personnalisé, standard 24h/24 et 7j/7.</v>
      </c>
      <c r="R2437" s="14" t="n">
        <f aca="false">LEN(Q2437)</f>
        <v>146</v>
      </c>
      <c r="S2437" s="14" t="str">
        <f aca="false">INDEX(10_Lieux!$C:$C,U2437)</f>
        <v>France</v>
      </c>
      <c r="T2437" s="14" t="str">
        <f aca="false">INDEX(10_Lieux!$C:$C,V2437)</f>
        <v>France</v>
      </c>
      <c r="U2437" s="14" t="n">
        <f aca="false">MATCH(A2437,10_Lieux!$A:$A,0)</f>
        <v>144</v>
      </c>
      <c r="V2437" s="14" t="n">
        <f aca="false">MATCH(B2437,10_Lieux!$A:$A,0)</f>
        <v>132</v>
      </c>
      <c r="W2437" s="14" t="n">
        <f aca="false">ROUND(6371*2*ASIN(SQRT(SIN(RADIANS(INDEX(10_Lieux!$F:$F,V2437)-INDEX(10_Lieux!$F:$F,U2437))/2)^2+COS(RADIANS(INDEX(10_Lieux!$F:$F,U2437)))*COS(RADIANS(INDEX(10_Lieux!$F:$F,V2437)))*SIN(RADIANS(INDEX(10_Lieux!$G:$G,V2437)-INDEX(10_Lieux!$G:$G,U2437))/2)^2)),1)</f>
        <v>400.7</v>
      </c>
      <c r="X2437" s="14" t="n">
        <f aca="false">ROUND(I2437/IF(I2437&lt;p_seuil_vitesse,p_vit_lente,p_vit_rapide)*60/15,0)*15</f>
        <v>315</v>
      </c>
      <c r="Y2437" s="14" t="n">
        <f aca="false">MAX(IF(INDEX(10_Lieux!$B:$B,U2437)&lt;&gt;"Ville",INDEX(10_Lieux!$I:$I,U2437),0),IF(INDEX(10_Lieux!$B:$B,V2437)&lt;&gt;"Ville",INDEX(10_Lieux!$I:$I,V2437),0))</f>
        <v>500</v>
      </c>
      <c r="Z2437" s="14" t="str">
        <f aca="false">A2437&amp;"|"&amp;B2437</f>
        <v>EuroAirport Basel-Mulhouse-Freiburg|Paris Charles de Gaulle</v>
      </c>
      <c r="AA2437" s="14" t="str">
        <f aca="false">IF(I2437&lt;p_local,"Local",IF(I2437&lt;p_vv_min,"Courte distance",IF(I2437&lt;p_tres_long,"Longue distance","Très longue distance")))</f>
        <v>Longue distance</v>
      </c>
    </row>
    <row r="2438" customFormat="false" ht="15" hidden="false" customHeight="true" outlineLevel="0" collapsed="false">
      <c r="A2438" s="14" t="s">
        <v>652</v>
      </c>
      <c r="B2438" s="14" t="s">
        <v>1796</v>
      </c>
      <c r="C2438" s="14" t="s">
        <v>36</v>
      </c>
      <c r="D2438" s="14" t="s">
        <v>2622</v>
      </c>
      <c r="E2438" s="14" t="s">
        <v>2645</v>
      </c>
      <c r="F2438" s="15" t="s">
        <v>41</v>
      </c>
      <c r="G2438" s="14" t="str">
        <f aca="false">IF(I2438&lt;p_local,"Local → page infra",IF(H2438&gt;=p_ph1,"Phase 1",IF(H2438&gt;=p_ph2,"Phase 2","Phase 3")))</f>
        <v>Phase 1</v>
      </c>
      <c r="H2438" s="14" t="n">
        <f aca="false">IF(I2438&lt;p_local,0,IF(C2438="Aéroport → Aéroport",p_pts_plein,IF(Y2438&gt;0,IF(I2438&lt;=Y2438,p_pts_plein,IF(I2438&lt;=p_mult2*Y2438,p_pts_moyen,p_pts_r3)),IF(I2438&gt;=p_vv_min,p_pts_plein,IF(I2438&gt;=p_vv_moy,p_pts_moyen,p_pts_court))))+IF(INDEX(10_Lieux!$D:$D,U2438)=1,p_prio1,p_prio2)+IF(INDEX(10_Lieux!$D:$D,V2438)=1,p_prio1,p_prio2)+IF(K2438="Oui",p_tf,0)+p_hub*((INDEX(10_Lieux!$H:$H,U2438)="Hub")+(INDEX(10_Lieux!$H:$H,V2438)="Hub"))+IF(OR(INDEX(10_Lieux!$H:$H,U2438)="Premium",INDEX(10_Lieux!$H:$H,V2438)="Premium"),p_prem,0))</f>
        <v>80</v>
      </c>
      <c r="I2438" s="14" t="n">
        <f aca="false">ROUND(W2438*p_facteur,0)</f>
        <v>869</v>
      </c>
      <c r="J2438" s="14" t="str">
        <f aca="false">IF(X2438&lt;60,X2438&amp;" min",INT(X2438/60)&amp;" h"&amp;IF(MOD(X2438,60)=0,""," "&amp;TEXT(MOD(X2438,60),"00")))</f>
        <v>9 h 15</v>
      </c>
      <c r="K2438" s="14" t="str">
        <f aca="false">IF(S2438&lt;&gt;T2438,"Oui","Non")</f>
        <v>Non</v>
      </c>
      <c r="L2438" s="14" t="str">
        <f aca="false">IF(AND(INDEX(10_Lieux!$B:$B,U2438)="Ville",INDEX(10_Lieux!$B:$B,V2438)="Ville"),"/chauffeur-prive/"&amp;INDEX(10_Lieux!$E:$E,U2438)&amp;"-"&amp;INDEX(10_Lieux!$E:$E,V2438)&amp;"/","/chauffeur-prive/"&amp;INDEX(10_Lieux!$E:$E,U2438)&amp;"/"&amp;INDEX(10_Lieux!$E:$E,V2438)&amp;"/")</f>
        <v>/chauffeur-prive/aeroport-paris-charles-de-gaulle/aeroport-cannes-mandelieu/</v>
      </c>
      <c r="M2438" s="14" t="str">
        <f aca="false">IFERROR(INDEX($L:$L,MATCH(B2438&amp;"|"&amp;A2438,$Z:$Z,0)),"—")</f>
        <v>/chauffeur-prive/aeroport-cannes-mandelieu/aeroport-paris-charles-de-gaulle/</v>
      </c>
      <c r="N2438" s="14" t="str">
        <f aca="false">IF(LEN("Chauffeur privé "&amp;INDEX(10_Lieux!$J:$J,U2438)&amp;" → "&amp;INDEX(10_Lieux!$J:$J,V2438)&amp;" | 24h/24")&gt;60,"Chauffeur privé "&amp;INDEX(10_Lieux!$J:$J,U2438)&amp;" → "&amp;INDEX(10_Lieux!$J:$J,V2438),"Chauffeur privé "&amp;INDEX(10_Lieux!$J:$J,U2438)&amp;" → "&amp;INDEX(10_Lieux!$J:$J,V2438)&amp;" | 24h/24")</f>
        <v>Chauffeur privé Aéroport Paris-CDG → Aéroport Cannes-Mandelieu</v>
      </c>
      <c r="O2438" s="14" t="n">
        <f aca="false">LEN(N2438)</f>
        <v>62</v>
      </c>
      <c r="P2438" s="14" t="str">
        <f aca="false">"Chauffeur privé "&amp;INDEX(10_Lieux!$K:$K,U2438)&amp;" vers "&amp;INDEX(10_Lieux!$L:$L,V2438)</f>
        <v>Chauffeur privé de l'aéroport Paris-CDG vers l'aéroport Cannes-Mandelieu</v>
      </c>
      <c r="Q2438" s="14" t="str">
        <f aca="false">"Chauffeur privé "&amp;INDEX(10_Lieux!$K:$K,U2438)&amp;" vers "&amp;INDEX(10_Lieux!$L:$L,V2438)&amp;" : env. "&amp;I2438&amp;" km, "&amp;J2438&amp;" de route. Devis personnalisé, standard 24h/24 et 7j/7."</f>
        <v>Chauffeur privé de l'aéroport Paris-CDG vers l'aéroport Cannes-Mandelieu : env. 869 km, 9 h 15 de route. Devis personnalisé, standard 24h/24 et 7j/7.</v>
      </c>
      <c r="R2438" s="14" t="n">
        <f aca="false">LEN(Q2438)</f>
        <v>149</v>
      </c>
      <c r="S2438" s="14" t="str">
        <f aca="false">INDEX(10_Lieux!$C:$C,U2438)</f>
        <v>France</v>
      </c>
      <c r="T2438" s="14" t="str">
        <f aca="false">INDEX(10_Lieux!$C:$C,V2438)</f>
        <v>France</v>
      </c>
      <c r="U2438" s="14" t="n">
        <f aca="false">MATCH(A2438,10_Lieux!$A:$A,0)</f>
        <v>132</v>
      </c>
      <c r="V2438" s="14" t="n">
        <f aca="false">MATCH(B2438,10_Lieux!$A:$A,0)</f>
        <v>169</v>
      </c>
      <c r="W2438" s="14" t="n">
        <f aca="false">ROUND(6371*2*ASIN(SQRT(SIN(RADIANS(INDEX(10_Lieux!$F:$F,V2438)-INDEX(10_Lieux!$F:$F,U2438))/2)^2+COS(RADIANS(INDEX(10_Lieux!$F:$F,U2438)))*COS(RADIANS(INDEX(10_Lieux!$F:$F,V2438)))*SIN(RADIANS(INDEX(10_Lieux!$G:$G,V2438)-INDEX(10_Lieux!$G:$G,U2438))/2)^2)),1)</f>
        <v>695.5</v>
      </c>
      <c r="X2438" s="14" t="n">
        <f aca="false">ROUND(I2438/IF(I2438&lt;p_seuil_vitesse,p_vit_lente,p_vit_rapide)*60/15,0)*15</f>
        <v>555</v>
      </c>
      <c r="Y2438" s="14" t="n">
        <f aca="false">MAX(IF(INDEX(10_Lieux!$B:$B,U2438)&lt;&gt;"Ville",INDEX(10_Lieux!$I:$I,U2438),0),IF(INDEX(10_Lieux!$B:$B,V2438)&lt;&gt;"Ville",INDEX(10_Lieux!$I:$I,V2438),0))</f>
        <v>500</v>
      </c>
      <c r="Z2438" s="14" t="str">
        <f aca="false">A2438&amp;"|"&amp;B2438</f>
        <v>Paris Charles de Gaulle|Cannes-Mandelieu</v>
      </c>
      <c r="AA2438" s="14" t="str">
        <f aca="false">IF(I2438&lt;p_local,"Local",IF(I2438&lt;p_vv_min,"Courte distance",IF(I2438&lt;p_tres_long,"Longue distance","Très longue distance")))</f>
        <v>Très longue distance</v>
      </c>
    </row>
    <row r="2439" customFormat="false" ht="15" hidden="false" customHeight="true" outlineLevel="0" collapsed="false">
      <c r="A2439" s="14" t="s">
        <v>1796</v>
      </c>
      <c r="B2439" s="14" t="s">
        <v>652</v>
      </c>
      <c r="C2439" s="14" t="s">
        <v>36</v>
      </c>
      <c r="D2439" s="14" t="s">
        <v>2622</v>
      </c>
      <c r="E2439" s="14" t="s">
        <v>2646</v>
      </c>
      <c r="F2439" s="15" t="s">
        <v>41</v>
      </c>
      <c r="G2439" s="14" t="str">
        <f aca="false">IF(I2439&lt;p_local,"Local → page infra",IF(H2439&gt;=p_ph1,"Phase 1",IF(H2439&gt;=p_ph2,"Phase 2","Phase 3")))</f>
        <v>Phase 1</v>
      </c>
      <c r="H2439" s="14" t="n">
        <f aca="false">IF(I2439&lt;p_local,0,IF(C2439="Aéroport → Aéroport",p_pts_plein,IF(Y2439&gt;0,IF(I2439&lt;=Y2439,p_pts_plein,IF(I2439&lt;=p_mult2*Y2439,p_pts_moyen,p_pts_r3)),IF(I2439&gt;=p_vv_min,p_pts_plein,IF(I2439&gt;=p_vv_moy,p_pts_moyen,p_pts_court))))+IF(INDEX(10_Lieux!$D:$D,U2439)=1,p_prio1,p_prio2)+IF(INDEX(10_Lieux!$D:$D,V2439)=1,p_prio1,p_prio2)+IF(K2439="Oui",p_tf,0)+p_hub*((INDEX(10_Lieux!$H:$H,U2439)="Hub")+(INDEX(10_Lieux!$H:$H,V2439)="Hub"))+IF(OR(INDEX(10_Lieux!$H:$H,U2439)="Premium",INDEX(10_Lieux!$H:$H,V2439)="Premium"),p_prem,0))</f>
        <v>80</v>
      </c>
      <c r="I2439" s="14" t="n">
        <f aca="false">ROUND(W2439*p_facteur,0)</f>
        <v>869</v>
      </c>
      <c r="J2439" s="14" t="str">
        <f aca="false">IF(X2439&lt;60,X2439&amp;" min",INT(X2439/60)&amp;" h"&amp;IF(MOD(X2439,60)=0,""," "&amp;TEXT(MOD(X2439,60),"00")))</f>
        <v>9 h 15</v>
      </c>
      <c r="K2439" s="14" t="str">
        <f aca="false">IF(S2439&lt;&gt;T2439,"Oui","Non")</f>
        <v>Non</v>
      </c>
      <c r="L2439" s="14" t="str">
        <f aca="false">IF(AND(INDEX(10_Lieux!$B:$B,U2439)="Ville",INDEX(10_Lieux!$B:$B,V2439)="Ville"),"/chauffeur-prive/"&amp;INDEX(10_Lieux!$E:$E,U2439)&amp;"-"&amp;INDEX(10_Lieux!$E:$E,V2439)&amp;"/","/chauffeur-prive/"&amp;INDEX(10_Lieux!$E:$E,U2439)&amp;"/"&amp;INDEX(10_Lieux!$E:$E,V2439)&amp;"/")</f>
        <v>/chauffeur-prive/aeroport-cannes-mandelieu/aeroport-paris-charles-de-gaulle/</v>
      </c>
      <c r="M2439" s="14" t="str">
        <f aca="false">IFERROR(INDEX($L:$L,MATCH(B2439&amp;"|"&amp;A2439,$Z:$Z,0)),"—")</f>
        <v>/chauffeur-prive/aeroport-paris-charles-de-gaulle/aeroport-cannes-mandelieu/</v>
      </c>
      <c r="N2439" s="14" t="str">
        <f aca="false">IF(LEN("Chauffeur privé "&amp;INDEX(10_Lieux!$J:$J,U2439)&amp;" → "&amp;INDEX(10_Lieux!$J:$J,V2439)&amp;" | 24h/24")&gt;60,"Chauffeur privé "&amp;INDEX(10_Lieux!$J:$J,U2439)&amp;" → "&amp;INDEX(10_Lieux!$J:$J,V2439),"Chauffeur privé "&amp;INDEX(10_Lieux!$J:$J,U2439)&amp;" → "&amp;INDEX(10_Lieux!$J:$J,V2439)&amp;" | 24h/24")</f>
        <v>Chauffeur privé Aéroport Cannes-Mandelieu → Aéroport Paris-CDG</v>
      </c>
      <c r="O2439" s="14" t="n">
        <f aca="false">LEN(N2439)</f>
        <v>62</v>
      </c>
      <c r="P2439" s="14" t="str">
        <f aca="false">"Chauffeur privé "&amp;INDEX(10_Lieux!$K:$K,U2439)&amp;" vers "&amp;INDEX(10_Lieux!$L:$L,V2439)</f>
        <v>Chauffeur privé de l'aéroport Cannes-Mandelieu vers l'aéroport Paris-CDG</v>
      </c>
      <c r="Q2439" s="14" t="str">
        <f aca="false">"Chauffeur privé "&amp;INDEX(10_Lieux!$K:$K,U2439)&amp;" vers "&amp;INDEX(10_Lieux!$L:$L,V2439)&amp;" : env. "&amp;I2439&amp;" km, "&amp;J2439&amp;" de route. Devis personnalisé, standard 24h/24 et 7j/7."</f>
        <v>Chauffeur privé de l'aéroport Cannes-Mandelieu vers l'aéroport Paris-CDG : env. 869 km, 9 h 15 de route. Devis personnalisé, standard 24h/24 et 7j/7.</v>
      </c>
      <c r="R2439" s="14" t="n">
        <f aca="false">LEN(Q2439)</f>
        <v>149</v>
      </c>
      <c r="S2439" s="14" t="str">
        <f aca="false">INDEX(10_Lieux!$C:$C,U2439)</f>
        <v>France</v>
      </c>
      <c r="T2439" s="14" t="str">
        <f aca="false">INDEX(10_Lieux!$C:$C,V2439)</f>
        <v>France</v>
      </c>
      <c r="U2439" s="14" t="n">
        <f aca="false">MATCH(A2439,10_Lieux!$A:$A,0)</f>
        <v>169</v>
      </c>
      <c r="V2439" s="14" t="n">
        <f aca="false">MATCH(B2439,10_Lieux!$A:$A,0)</f>
        <v>132</v>
      </c>
      <c r="W2439" s="14" t="n">
        <f aca="false">ROUND(6371*2*ASIN(SQRT(SIN(RADIANS(INDEX(10_Lieux!$F:$F,V2439)-INDEX(10_Lieux!$F:$F,U2439))/2)^2+COS(RADIANS(INDEX(10_Lieux!$F:$F,U2439)))*COS(RADIANS(INDEX(10_Lieux!$F:$F,V2439)))*SIN(RADIANS(INDEX(10_Lieux!$G:$G,V2439)-INDEX(10_Lieux!$G:$G,U2439))/2)^2)),1)</f>
        <v>695.5</v>
      </c>
      <c r="X2439" s="14" t="n">
        <f aca="false">ROUND(I2439/IF(I2439&lt;p_seuil_vitesse,p_vit_lente,p_vit_rapide)*60/15,0)*15</f>
        <v>555</v>
      </c>
      <c r="Y2439" s="14" t="n">
        <f aca="false">MAX(IF(INDEX(10_Lieux!$B:$B,U2439)&lt;&gt;"Ville",INDEX(10_Lieux!$I:$I,U2439),0),IF(INDEX(10_Lieux!$B:$B,V2439)&lt;&gt;"Ville",INDEX(10_Lieux!$I:$I,V2439),0))</f>
        <v>500</v>
      </c>
      <c r="Z2439" s="14" t="str">
        <f aca="false">A2439&amp;"|"&amp;B2439</f>
        <v>Cannes-Mandelieu|Paris Charles de Gaulle</v>
      </c>
      <c r="AA2439" s="14" t="str">
        <f aca="false">IF(I2439&lt;p_local,"Local",IF(I2439&lt;p_vv_min,"Courte distance",IF(I2439&lt;p_tres_long,"Longue distance","Très longue distance")))</f>
        <v>Très longue distance</v>
      </c>
    </row>
    <row r="2440" customFormat="false" ht="15" hidden="false" customHeight="true" outlineLevel="0" collapsed="false">
      <c r="A2440" s="14" t="s">
        <v>652</v>
      </c>
      <c r="B2440" s="14" t="s">
        <v>1843</v>
      </c>
      <c r="C2440" s="14" t="s">
        <v>36</v>
      </c>
      <c r="D2440" s="14" t="s">
        <v>2622</v>
      </c>
      <c r="E2440" s="14" t="s">
        <v>2647</v>
      </c>
      <c r="F2440" s="15" t="s">
        <v>41</v>
      </c>
      <c r="G2440" s="14" t="str">
        <f aca="false">IF(I2440&lt;p_local,"Local → page infra",IF(H2440&gt;=p_ph1,"Phase 1",IF(H2440&gt;=p_ph2,"Phase 2","Phase 3")))</f>
        <v>Phase 1</v>
      </c>
      <c r="H2440" s="14" t="n">
        <f aca="false">IF(I2440&lt;p_local,0,IF(C2440="Aéroport → Aéroport",p_pts_plein,IF(Y2440&gt;0,IF(I2440&lt;=Y2440,p_pts_plein,IF(I2440&lt;=p_mult2*Y2440,p_pts_moyen,p_pts_r3)),IF(I2440&gt;=p_vv_min,p_pts_plein,IF(I2440&gt;=p_vv_moy,p_pts_moyen,p_pts_court))))+IF(INDEX(10_Lieux!$D:$D,U2440)=1,p_prio1,p_prio2)+IF(INDEX(10_Lieux!$D:$D,V2440)=1,p_prio1,p_prio2)+IF(K2440="Oui",p_tf,0)+p_hub*((INDEX(10_Lieux!$H:$H,U2440)="Hub")+(INDEX(10_Lieux!$H:$H,V2440)="Hub"))+IF(OR(INDEX(10_Lieux!$H:$H,U2440)="Premium",INDEX(10_Lieux!$H:$H,V2440)="Premium"),p_prem,0))</f>
        <v>80</v>
      </c>
      <c r="I2440" s="14" t="n">
        <f aca="false">ROUND(W2440*p_facteur,0)</f>
        <v>891</v>
      </c>
      <c r="J2440" s="14" t="str">
        <f aca="false">IF(X2440&lt;60,X2440&amp;" min",INT(X2440/60)&amp;" h"&amp;IF(MOD(X2440,60)=0,""," "&amp;TEXT(MOD(X2440,60),"00")))</f>
        <v>9 h 30</v>
      </c>
      <c r="K2440" s="14" t="str">
        <f aca="false">IF(S2440&lt;&gt;T2440,"Oui","Non")</f>
        <v>Non</v>
      </c>
      <c r="L2440" s="14" t="str">
        <f aca="false">IF(AND(INDEX(10_Lieux!$B:$B,U2440)="Ville",INDEX(10_Lieux!$B:$B,V2440)="Ville"),"/chauffeur-prive/"&amp;INDEX(10_Lieux!$E:$E,U2440)&amp;"-"&amp;INDEX(10_Lieux!$E:$E,V2440)&amp;"/","/chauffeur-prive/"&amp;INDEX(10_Lieux!$E:$E,U2440)&amp;"/"&amp;INDEX(10_Lieux!$E:$E,V2440)&amp;"/")</f>
        <v>/chauffeur-prive/aeroport-paris-charles-de-gaulle/aeroport-la-mole-saint-tropez/</v>
      </c>
      <c r="M2440" s="14" t="str">
        <f aca="false">IFERROR(INDEX($L:$L,MATCH(B2440&amp;"|"&amp;A2440,$Z:$Z,0)),"—")</f>
        <v>/chauffeur-prive/aeroport-la-mole-saint-tropez/aeroport-paris-charles-de-gaulle/</v>
      </c>
      <c r="N2440" s="14" t="str">
        <f aca="false">IF(LEN("Chauffeur privé "&amp;INDEX(10_Lieux!$J:$J,U2440)&amp;" → "&amp;INDEX(10_Lieux!$J:$J,V2440)&amp;" | 24h/24")&gt;60,"Chauffeur privé "&amp;INDEX(10_Lieux!$J:$J,U2440)&amp;" → "&amp;INDEX(10_Lieux!$J:$J,V2440),"Chauffeur privé "&amp;INDEX(10_Lieux!$J:$J,U2440)&amp;" → "&amp;INDEX(10_Lieux!$J:$J,V2440)&amp;" | 24h/24")</f>
        <v>Chauffeur privé Aéroport Paris-CDG → Aéroport La Môle-Saint-Tropez</v>
      </c>
      <c r="O2440" s="14" t="n">
        <f aca="false">LEN(N2440)</f>
        <v>66</v>
      </c>
      <c r="P2440" s="14" t="str">
        <f aca="false">"Chauffeur privé "&amp;INDEX(10_Lieux!$K:$K,U2440)&amp;" vers "&amp;INDEX(10_Lieux!$L:$L,V2440)</f>
        <v>Chauffeur privé de l'aéroport Paris-CDG vers l'aéroport La Môle-Saint-Tropez</v>
      </c>
      <c r="Q2440" s="14" t="str">
        <f aca="false">"Chauffeur privé "&amp;INDEX(10_Lieux!$K:$K,U2440)&amp;" vers "&amp;INDEX(10_Lieux!$L:$L,V2440)&amp;" : env. "&amp;I2440&amp;" km, "&amp;J2440&amp;" de route. Devis personnalisé, standard 24h/24 et 7j/7."</f>
        <v>Chauffeur privé de l'aéroport Paris-CDG vers l'aéroport La Môle-Saint-Tropez : env. 891 km, 9 h 30 de route. Devis personnalisé, standard 24h/24 et 7j/7.</v>
      </c>
      <c r="R2440" s="14" t="n">
        <f aca="false">LEN(Q2440)</f>
        <v>153</v>
      </c>
      <c r="S2440" s="14" t="str">
        <f aca="false">INDEX(10_Lieux!$C:$C,U2440)</f>
        <v>France</v>
      </c>
      <c r="T2440" s="14" t="str">
        <f aca="false">INDEX(10_Lieux!$C:$C,V2440)</f>
        <v>France</v>
      </c>
      <c r="U2440" s="14" t="n">
        <f aca="false">MATCH(A2440,10_Lieux!$A:$A,0)</f>
        <v>132</v>
      </c>
      <c r="V2440" s="14" t="n">
        <f aca="false">MATCH(B2440,10_Lieux!$A:$A,0)</f>
        <v>170</v>
      </c>
      <c r="W2440" s="14" t="n">
        <f aca="false">ROUND(6371*2*ASIN(SQRT(SIN(RADIANS(INDEX(10_Lieux!$F:$F,V2440)-INDEX(10_Lieux!$F:$F,U2440))/2)^2+COS(RADIANS(INDEX(10_Lieux!$F:$F,U2440)))*COS(RADIANS(INDEX(10_Lieux!$F:$F,V2440)))*SIN(RADIANS(INDEX(10_Lieux!$G:$G,V2440)-INDEX(10_Lieux!$G:$G,U2440))/2)^2)),1)</f>
        <v>712.7</v>
      </c>
      <c r="X2440" s="14" t="n">
        <f aca="false">ROUND(I2440/IF(I2440&lt;p_seuil_vitesse,p_vit_lente,p_vit_rapide)*60/15,0)*15</f>
        <v>570</v>
      </c>
      <c r="Y2440" s="14" t="n">
        <f aca="false">MAX(IF(INDEX(10_Lieux!$B:$B,U2440)&lt;&gt;"Ville",INDEX(10_Lieux!$I:$I,U2440),0),IF(INDEX(10_Lieux!$B:$B,V2440)&lt;&gt;"Ville",INDEX(10_Lieux!$I:$I,V2440),0))</f>
        <v>500</v>
      </c>
      <c r="Z2440" s="14" t="str">
        <f aca="false">A2440&amp;"|"&amp;B2440</f>
        <v>Paris Charles de Gaulle|La Môle-Saint-Tropez</v>
      </c>
      <c r="AA2440" s="14" t="str">
        <f aca="false">IF(I2440&lt;p_local,"Local",IF(I2440&lt;p_vv_min,"Courte distance",IF(I2440&lt;p_tres_long,"Longue distance","Très longue distance")))</f>
        <v>Très longue distance</v>
      </c>
    </row>
    <row r="2441" customFormat="false" ht="15" hidden="false" customHeight="true" outlineLevel="0" collapsed="false">
      <c r="A2441" s="14" t="s">
        <v>1843</v>
      </c>
      <c r="B2441" s="14" t="s">
        <v>652</v>
      </c>
      <c r="C2441" s="14" t="s">
        <v>36</v>
      </c>
      <c r="D2441" s="14" t="s">
        <v>2622</v>
      </c>
      <c r="E2441" s="14" t="s">
        <v>2648</v>
      </c>
      <c r="F2441" s="15" t="s">
        <v>41</v>
      </c>
      <c r="G2441" s="14" t="str">
        <f aca="false">IF(I2441&lt;p_local,"Local → page infra",IF(H2441&gt;=p_ph1,"Phase 1",IF(H2441&gt;=p_ph2,"Phase 2","Phase 3")))</f>
        <v>Phase 1</v>
      </c>
      <c r="H2441" s="14" t="n">
        <f aca="false">IF(I2441&lt;p_local,0,IF(C2441="Aéroport → Aéroport",p_pts_plein,IF(Y2441&gt;0,IF(I2441&lt;=Y2441,p_pts_plein,IF(I2441&lt;=p_mult2*Y2441,p_pts_moyen,p_pts_r3)),IF(I2441&gt;=p_vv_min,p_pts_plein,IF(I2441&gt;=p_vv_moy,p_pts_moyen,p_pts_court))))+IF(INDEX(10_Lieux!$D:$D,U2441)=1,p_prio1,p_prio2)+IF(INDEX(10_Lieux!$D:$D,V2441)=1,p_prio1,p_prio2)+IF(K2441="Oui",p_tf,0)+p_hub*((INDEX(10_Lieux!$H:$H,U2441)="Hub")+(INDEX(10_Lieux!$H:$H,V2441)="Hub"))+IF(OR(INDEX(10_Lieux!$H:$H,U2441)="Premium",INDEX(10_Lieux!$H:$H,V2441)="Premium"),p_prem,0))</f>
        <v>80</v>
      </c>
      <c r="I2441" s="14" t="n">
        <f aca="false">ROUND(W2441*p_facteur,0)</f>
        <v>891</v>
      </c>
      <c r="J2441" s="14" t="str">
        <f aca="false">IF(X2441&lt;60,X2441&amp;" min",INT(X2441/60)&amp;" h"&amp;IF(MOD(X2441,60)=0,""," "&amp;TEXT(MOD(X2441,60),"00")))</f>
        <v>9 h 30</v>
      </c>
      <c r="K2441" s="14" t="str">
        <f aca="false">IF(S2441&lt;&gt;T2441,"Oui","Non")</f>
        <v>Non</v>
      </c>
      <c r="L2441" s="14" t="str">
        <f aca="false">IF(AND(INDEX(10_Lieux!$B:$B,U2441)="Ville",INDEX(10_Lieux!$B:$B,V2441)="Ville"),"/chauffeur-prive/"&amp;INDEX(10_Lieux!$E:$E,U2441)&amp;"-"&amp;INDEX(10_Lieux!$E:$E,V2441)&amp;"/","/chauffeur-prive/"&amp;INDEX(10_Lieux!$E:$E,U2441)&amp;"/"&amp;INDEX(10_Lieux!$E:$E,V2441)&amp;"/")</f>
        <v>/chauffeur-prive/aeroport-la-mole-saint-tropez/aeroport-paris-charles-de-gaulle/</v>
      </c>
      <c r="M2441" s="14" t="str">
        <f aca="false">IFERROR(INDEX($L:$L,MATCH(B2441&amp;"|"&amp;A2441,$Z:$Z,0)),"—")</f>
        <v>/chauffeur-prive/aeroport-paris-charles-de-gaulle/aeroport-la-mole-saint-tropez/</v>
      </c>
      <c r="N2441" s="14" t="str">
        <f aca="false">IF(LEN("Chauffeur privé "&amp;INDEX(10_Lieux!$J:$J,U2441)&amp;" → "&amp;INDEX(10_Lieux!$J:$J,V2441)&amp;" | 24h/24")&gt;60,"Chauffeur privé "&amp;INDEX(10_Lieux!$J:$J,U2441)&amp;" → "&amp;INDEX(10_Lieux!$J:$J,V2441),"Chauffeur privé "&amp;INDEX(10_Lieux!$J:$J,U2441)&amp;" → "&amp;INDEX(10_Lieux!$J:$J,V2441)&amp;" | 24h/24")</f>
        <v>Chauffeur privé Aéroport La Môle-Saint-Tropez → Aéroport Paris-CDG</v>
      </c>
      <c r="O2441" s="14" t="n">
        <f aca="false">LEN(N2441)</f>
        <v>66</v>
      </c>
      <c r="P2441" s="14" t="str">
        <f aca="false">"Chauffeur privé "&amp;INDEX(10_Lieux!$K:$K,U2441)&amp;" vers "&amp;INDEX(10_Lieux!$L:$L,V2441)</f>
        <v>Chauffeur privé de l'aéroport La Môle-Saint-Tropez vers l'aéroport Paris-CDG</v>
      </c>
      <c r="Q2441" s="14" t="str">
        <f aca="false">"Chauffeur privé "&amp;INDEX(10_Lieux!$K:$K,U2441)&amp;" vers "&amp;INDEX(10_Lieux!$L:$L,V2441)&amp;" : env. "&amp;I2441&amp;" km, "&amp;J2441&amp;" de route. Devis personnalisé, standard 24h/24 et 7j/7."</f>
        <v>Chauffeur privé de l'aéroport La Môle-Saint-Tropez vers l'aéroport Paris-CDG : env. 891 km, 9 h 30 de route. Devis personnalisé, standard 24h/24 et 7j/7.</v>
      </c>
      <c r="R2441" s="14" t="n">
        <f aca="false">LEN(Q2441)</f>
        <v>153</v>
      </c>
      <c r="S2441" s="14" t="str">
        <f aca="false">INDEX(10_Lieux!$C:$C,U2441)</f>
        <v>France</v>
      </c>
      <c r="T2441" s="14" t="str">
        <f aca="false">INDEX(10_Lieux!$C:$C,V2441)</f>
        <v>France</v>
      </c>
      <c r="U2441" s="14" t="n">
        <f aca="false">MATCH(A2441,10_Lieux!$A:$A,0)</f>
        <v>170</v>
      </c>
      <c r="V2441" s="14" t="n">
        <f aca="false">MATCH(B2441,10_Lieux!$A:$A,0)</f>
        <v>132</v>
      </c>
      <c r="W2441" s="14" t="n">
        <f aca="false">ROUND(6371*2*ASIN(SQRT(SIN(RADIANS(INDEX(10_Lieux!$F:$F,V2441)-INDEX(10_Lieux!$F:$F,U2441))/2)^2+COS(RADIANS(INDEX(10_Lieux!$F:$F,U2441)))*COS(RADIANS(INDEX(10_Lieux!$F:$F,V2441)))*SIN(RADIANS(INDEX(10_Lieux!$G:$G,V2441)-INDEX(10_Lieux!$G:$G,U2441))/2)^2)),1)</f>
        <v>712.7</v>
      </c>
      <c r="X2441" s="14" t="n">
        <f aca="false">ROUND(I2441/IF(I2441&lt;p_seuil_vitesse,p_vit_lente,p_vit_rapide)*60/15,0)*15</f>
        <v>570</v>
      </c>
      <c r="Y2441" s="14" t="n">
        <f aca="false">MAX(IF(INDEX(10_Lieux!$B:$B,U2441)&lt;&gt;"Ville",INDEX(10_Lieux!$I:$I,U2441),0),IF(INDEX(10_Lieux!$B:$B,V2441)&lt;&gt;"Ville",INDEX(10_Lieux!$I:$I,V2441),0))</f>
        <v>500</v>
      </c>
      <c r="Z2441" s="14" t="str">
        <f aca="false">A2441&amp;"|"&amp;B2441</f>
        <v>La Môle-Saint-Tropez|Paris Charles de Gaulle</v>
      </c>
      <c r="AA2441" s="14" t="str">
        <f aca="false">IF(I2441&lt;p_local,"Local",IF(I2441&lt;p_vv_min,"Courte distance",IF(I2441&lt;p_tres_long,"Longue distance","Très longue distance")))</f>
        <v>Très longue distance</v>
      </c>
    </row>
    <row r="2442" customFormat="false" ht="15" hidden="false" customHeight="true" outlineLevel="0" collapsed="false">
      <c r="A2442" s="14" t="s">
        <v>652</v>
      </c>
      <c r="B2442" s="14" t="s">
        <v>2346</v>
      </c>
      <c r="C2442" s="14" t="s">
        <v>36</v>
      </c>
      <c r="D2442" s="14" t="s">
        <v>2622</v>
      </c>
      <c r="E2442" s="14" t="s">
        <v>2649</v>
      </c>
      <c r="F2442" s="15" t="s">
        <v>41</v>
      </c>
      <c r="G2442" s="14" t="str">
        <f aca="false">IF(I2442&lt;p_local,"Local → page infra",IF(H2442&gt;=p_ph1,"Phase 1",IF(H2442&gt;=p_ph2,"Phase 2","Phase 3")))</f>
        <v>Phase 1</v>
      </c>
      <c r="H2442" s="14" t="n">
        <f aca="false">IF(I2442&lt;p_local,0,IF(C2442="Aéroport → Aéroport",p_pts_plein,IF(Y2442&gt;0,IF(I2442&lt;=Y2442,p_pts_plein,IF(I2442&lt;=p_mult2*Y2442,p_pts_moyen,p_pts_r3)),IF(I2442&gt;=p_vv_min,p_pts_plein,IF(I2442&gt;=p_vv_moy,p_pts_moyen,p_pts_court))))+IF(INDEX(10_Lieux!$D:$D,U2442)=1,p_prio1,p_prio2)+IF(INDEX(10_Lieux!$D:$D,V2442)=1,p_prio1,p_prio2)+IF(K2442="Oui",p_tf,0)+p_hub*((INDEX(10_Lieux!$H:$H,U2442)="Hub")+(INDEX(10_Lieux!$H:$H,V2442)="Hub"))+IF(OR(INDEX(10_Lieux!$H:$H,U2442)="Premium",INDEX(10_Lieux!$H:$H,V2442)="Premium"),p_prem,0))</f>
        <v>90</v>
      </c>
      <c r="I2442" s="14" t="n">
        <f aca="false">ROUND(W2442*p_facteur,0)</f>
        <v>766</v>
      </c>
      <c r="J2442" s="14" t="str">
        <f aca="false">IF(X2442&lt;60,X2442&amp;" min",INT(X2442/60)&amp;" h"&amp;IF(MOD(X2442,60)=0,""," "&amp;TEXT(MOD(X2442,60),"00")))</f>
        <v>8 h</v>
      </c>
      <c r="K2442" s="14" t="str">
        <f aca="false">IF(S2442&lt;&gt;T2442,"Oui","Non")</f>
        <v>Oui</v>
      </c>
      <c r="L2442" s="14" t="str">
        <f aca="false">IF(AND(INDEX(10_Lieux!$B:$B,U2442)="Ville",INDEX(10_Lieux!$B:$B,V2442)="Ville"),"/chauffeur-prive/"&amp;INDEX(10_Lieux!$E:$E,U2442)&amp;"-"&amp;INDEX(10_Lieux!$E:$E,V2442)&amp;"/","/chauffeur-prive/"&amp;INDEX(10_Lieux!$E:$E,U2442)&amp;"/"&amp;INDEX(10_Lieux!$E:$E,V2442)&amp;"/")</f>
        <v>/chauffeur-prive/aeroport-paris-charles-de-gaulle/aeroport-samedan-engadine/</v>
      </c>
      <c r="M2442" s="14" t="str">
        <f aca="false">IFERROR(INDEX($L:$L,MATCH(B2442&amp;"|"&amp;A2442,$Z:$Z,0)),"—")</f>
        <v>/chauffeur-prive/aeroport-samedan-engadine/aeroport-paris-charles-de-gaulle/</v>
      </c>
      <c r="N2442" s="14" t="str">
        <f aca="false">IF(LEN("Chauffeur privé "&amp;INDEX(10_Lieux!$J:$J,U2442)&amp;" → "&amp;INDEX(10_Lieux!$J:$J,V2442)&amp;" | 24h/24")&gt;60,"Chauffeur privé "&amp;INDEX(10_Lieux!$J:$J,U2442)&amp;" → "&amp;INDEX(10_Lieux!$J:$J,V2442),"Chauffeur privé "&amp;INDEX(10_Lieux!$J:$J,U2442)&amp;" → "&amp;INDEX(10_Lieux!$J:$J,V2442)&amp;" | 24h/24")</f>
        <v>Chauffeur privé Aéroport Paris-CDG → Aéroport de Samedan</v>
      </c>
      <c r="O2442" s="14" t="n">
        <f aca="false">LEN(N2442)</f>
        <v>56</v>
      </c>
      <c r="P2442" s="14" t="str">
        <f aca="false">"Chauffeur privé "&amp;INDEX(10_Lieux!$K:$K,U2442)&amp;" vers "&amp;INDEX(10_Lieux!$L:$L,V2442)</f>
        <v>Chauffeur privé de l'aéroport Paris-CDG vers l'aéroport de Samedan</v>
      </c>
      <c r="Q2442" s="14" t="str">
        <f aca="false">"Chauffeur privé "&amp;INDEX(10_Lieux!$K:$K,U2442)&amp;" vers "&amp;INDEX(10_Lieux!$L:$L,V2442)&amp;" : env. "&amp;I2442&amp;" km, "&amp;J2442&amp;" de route. Devis personnalisé, standard 24h/24 et 7j/7."</f>
        <v>Chauffeur privé de l'aéroport Paris-CDG vers l'aéroport de Samedan : env. 766 km, 8 h de route. Devis personnalisé, standard 24h/24 et 7j/7.</v>
      </c>
      <c r="R2442" s="14" t="n">
        <f aca="false">LEN(Q2442)</f>
        <v>140</v>
      </c>
      <c r="S2442" s="14" t="str">
        <f aca="false">INDEX(10_Lieux!$C:$C,U2442)</f>
        <v>France</v>
      </c>
      <c r="T2442" s="14" t="str">
        <f aca="false">INDEX(10_Lieux!$C:$C,V2442)</f>
        <v>Suisse</v>
      </c>
      <c r="U2442" s="14" t="n">
        <f aca="false">MATCH(A2442,10_Lieux!$A:$A,0)</f>
        <v>132</v>
      </c>
      <c r="V2442" s="14" t="n">
        <f aca="false">MATCH(B2442,10_Lieux!$A:$A,0)</f>
        <v>188</v>
      </c>
      <c r="W2442" s="14" t="n">
        <f aca="false">ROUND(6371*2*ASIN(SQRT(SIN(RADIANS(INDEX(10_Lieux!$F:$F,V2442)-INDEX(10_Lieux!$F:$F,U2442))/2)^2+COS(RADIANS(INDEX(10_Lieux!$F:$F,U2442)))*COS(RADIANS(INDEX(10_Lieux!$F:$F,V2442)))*SIN(RADIANS(INDEX(10_Lieux!$G:$G,V2442)-INDEX(10_Lieux!$G:$G,U2442))/2)^2)),1)</f>
        <v>613.1</v>
      </c>
      <c r="X2442" s="14" t="n">
        <f aca="false">ROUND(I2442/IF(I2442&lt;p_seuil_vitesse,p_vit_lente,p_vit_rapide)*60/15,0)*15</f>
        <v>480</v>
      </c>
      <c r="Y2442" s="14" t="n">
        <f aca="false">MAX(IF(INDEX(10_Lieux!$B:$B,U2442)&lt;&gt;"Ville",INDEX(10_Lieux!$I:$I,U2442),0),IF(INDEX(10_Lieux!$B:$B,V2442)&lt;&gt;"Ville",INDEX(10_Lieux!$I:$I,V2442),0))</f>
        <v>500</v>
      </c>
      <c r="Z2442" s="14" t="str">
        <f aca="false">A2442&amp;"|"&amp;B2442</f>
        <v>Paris Charles de Gaulle|Engadin Airport</v>
      </c>
      <c r="AA2442" s="14" t="str">
        <f aca="false">IF(I2442&lt;p_local,"Local",IF(I2442&lt;p_vv_min,"Courte distance",IF(I2442&lt;p_tres_long,"Longue distance","Très longue distance")))</f>
        <v>Très longue distance</v>
      </c>
    </row>
    <row r="2443" customFormat="false" ht="15" hidden="false" customHeight="true" outlineLevel="0" collapsed="false">
      <c r="A2443" s="14" t="s">
        <v>2346</v>
      </c>
      <c r="B2443" s="14" t="s">
        <v>652</v>
      </c>
      <c r="C2443" s="14" t="s">
        <v>36</v>
      </c>
      <c r="D2443" s="14" t="s">
        <v>2622</v>
      </c>
      <c r="E2443" s="14" t="s">
        <v>2650</v>
      </c>
      <c r="F2443" s="15" t="s">
        <v>41</v>
      </c>
      <c r="G2443" s="14" t="str">
        <f aca="false">IF(I2443&lt;p_local,"Local → page infra",IF(H2443&gt;=p_ph1,"Phase 1",IF(H2443&gt;=p_ph2,"Phase 2","Phase 3")))</f>
        <v>Phase 1</v>
      </c>
      <c r="H2443" s="14" t="n">
        <f aca="false">IF(I2443&lt;p_local,0,IF(C2443="Aéroport → Aéroport",p_pts_plein,IF(Y2443&gt;0,IF(I2443&lt;=Y2443,p_pts_plein,IF(I2443&lt;=p_mult2*Y2443,p_pts_moyen,p_pts_r3)),IF(I2443&gt;=p_vv_min,p_pts_plein,IF(I2443&gt;=p_vv_moy,p_pts_moyen,p_pts_court))))+IF(INDEX(10_Lieux!$D:$D,U2443)=1,p_prio1,p_prio2)+IF(INDEX(10_Lieux!$D:$D,V2443)=1,p_prio1,p_prio2)+IF(K2443="Oui",p_tf,0)+p_hub*((INDEX(10_Lieux!$H:$H,U2443)="Hub")+(INDEX(10_Lieux!$H:$H,V2443)="Hub"))+IF(OR(INDEX(10_Lieux!$H:$H,U2443)="Premium",INDEX(10_Lieux!$H:$H,V2443)="Premium"),p_prem,0))</f>
        <v>90</v>
      </c>
      <c r="I2443" s="14" t="n">
        <f aca="false">ROUND(W2443*p_facteur,0)</f>
        <v>766</v>
      </c>
      <c r="J2443" s="14" t="str">
        <f aca="false">IF(X2443&lt;60,X2443&amp;" min",INT(X2443/60)&amp;" h"&amp;IF(MOD(X2443,60)=0,""," "&amp;TEXT(MOD(X2443,60),"00")))</f>
        <v>8 h</v>
      </c>
      <c r="K2443" s="14" t="str">
        <f aca="false">IF(S2443&lt;&gt;T2443,"Oui","Non")</f>
        <v>Oui</v>
      </c>
      <c r="L2443" s="14" t="str">
        <f aca="false">IF(AND(INDEX(10_Lieux!$B:$B,U2443)="Ville",INDEX(10_Lieux!$B:$B,V2443)="Ville"),"/chauffeur-prive/"&amp;INDEX(10_Lieux!$E:$E,U2443)&amp;"-"&amp;INDEX(10_Lieux!$E:$E,V2443)&amp;"/","/chauffeur-prive/"&amp;INDEX(10_Lieux!$E:$E,U2443)&amp;"/"&amp;INDEX(10_Lieux!$E:$E,V2443)&amp;"/")</f>
        <v>/chauffeur-prive/aeroport-samedan-engadine/aeroport-paris-charles-de-gaulle/</v>
      </c>
      <c r="M2443" s="14" t="str">
        <f aca="false">IFERROR(INDEX($L:$L,MATCH(B2443&amp;"|"&amp;A2443,$Z:$Z,0)),"—")</f>
        <v>/chauffeur-prive/aeroport-paris-charles-de-gaulle/aeroport-samedan-engadine/</v>
      </c>
      <c r="N2443" s="14" t="str">
        <f aca="false">IF(LEN("Chauffeur privé "&amp;INDEX(10_Lieux!$J:$J,U2443)&amp;" → "&amp;INDEX(10_Lieux!$J:$J,V2443)&amp;" | 24h/24")&gt;60,"Chauffeur privé "&amp;INDEX(10_Lieux!$J:$J,U2443)&amp;" → "&amp;INDEX(10_Lieux!$J:$J,V2443),"Chauffeur privé "&amp;INDEX(10_Lieux!$J:$J,U2443)&amp;" → "&amp;INDEX(10_Lieux!$J:$J,V2443)&amp;" | 24h/24")</f>
        <v>Chauffeur privé Aéroport de Samedan → Aéroport Paris-CDG</v>
      </c>
      <c r="O2443" s="14" t="n">
        <f aca="false">LEN(N2443)</f>
        <v>56</v>
      </c>
      <c r="P2443" s="14" t="str">
        <f aca="false">"Chauffeur privé "&amp;INDEX(10_Lieux!$K:$K,U2443)&amp;" vers "&amp;INDEX(10_Lieux!$L:$L,V2443)</f>
        <v>Chauffeur privé de l'aéroport de Samedan vers l'aéroport Paris-CDG</v>
      </c>
      <c r="Q2443" s="14" t="str">
        <f aca="false">"Chauffeur privé "&amp;INDEX(10_Lieux!$K:$K,U2443)&amp;" vers "&amp;INDEX(10_Lieux!$L:$L,V2443)&amp;" : env. "&amp;I2443&amp;" km, "&amp;J2443&amp;" de route. Devis personnalisé, standard 24h/24 et 7j/7."</f>
        <v>Chauffeur privé de l'aéroport de Samedan vers l'aéroport Paris-CDG : env. 766 km, 8 h de route. Devis personnalisé, standard 24h/24 et 7j/7.</v>
      </c>
      <c r="R2443" s="14" t="n">
        <f aca="false">LEN(Q2443)</f>
        <v>140</v>
      </c>
      <c r="S2443" s="14" t="str">
        <f aca="false">INDEX(10_Lieux!$C:$C,U2443)</f>
        <v>Suisse</v>
      </c>
      <c r="T2443" s="14" t="str">
        <f aca="false">INDEX(10_Lieux!$C:$C,V2443)</f>
        <v>France</v>
      </c>
      <c r="U2443" s="14" t="n">
        <f aca="false">MATCH(A2443,10_Lieux!$A:$A,0)</f>
        <v>188</v>
      </c>
      <c r="V2443" s="14" t="n">
        <f aca="false">MATCH(B2443,10_Lieux!$A:$A,0)</f>
        <v>132</v>
      </c>
      <c r="W2443" s="14" t="n">
        <f aca="false">ROUND(6371*2*ASIN(SQRT(SIN(RADIANS(INDEX(10_Lieux!$F:$F,V2443)-INDEX(10_Lieux!$F:$F,U2443))/2)^2+COS(RADIANS(INDEX(10_Lieux!$F:$F,U2443)))*COS(RADIANS(INDEX(10_Lieux!$F:$F,V2443)))*SIN(RADIANS(INDEX(10_Lieux!$G:$G,V2443)-INDEX(10_Lieux!$G:$G,U2443))/2)^2)),1)</f>
        <v>613.1</v>
      </c>
      <c r="X2443" s="14" t="n">
        <f aca="false">ROUND(I2443/IF(I2443&lt;p_seuil_vitesse,p_vit_lente,p_vit_rapide)*60/15,0)*15</f>
        <v>480</v>
      </c>
      <c r="Y2443" s="14" t="n">
        <f aca="false">MAX(IF(INDEX(10_Lieux!$B:$B,U2443)&lt;&gt;"Ville",INDEX(10_Lieux!$I:$I,U2443),0),IF(INDEX(10_Lieux!$B:$B,V2443)&lt;&gt;"Ville",INDEX(10_Lieux!$I:$I,V2443),0))</f>
        <v>500</v>
      </c>
      <c r="Z2443" s="14" t="str">
        <f aca="false">A2443&amp;"|"&amp;B2443</f>
        <v>Engadin Airport|Paris Charles de Gaulle</v>
      </c>
      <c r="AA2443" s="14" t="str">
        <f aca="false">IF(I2443&lt;p_local,"Local",IF(I2443&lt;p_vv_min,"Courte distance",IF(I2443&lt;p_tres_long,"Longue distance","Très longue distance")))</f>
        <v>Très longue distance</v>
      </c>
    </row>
    <row r="2444" customFormat="false" ht="15" hidden="false" customHeight="true" outlineLevel="0" collapsed="false">
      <c r="A2444" s="14" t="s">
        <v>652</v>
      </c>
      <c r="B2444" s="14" t="s">
        <v>1430</v>
      </c>
      <c r="C2444" s="14" t="s">
        <v>36</v>
      </c>
      <c r="D2444" s="14" t="s">
        <v>2622</v>
      </c>
      <c r="E2444" s="14" t="s">
        <v>2651</v>
      </c>
      <c r="F2444" s="15" t="s">
        <v>41</v>
      </c>
      <c r="G2444" s="14" t="str">
        <f aca="false">IF(I2444&lt;p_local,"Local → page infra",IF(H2444&gt;=p_ph1,"Phase 1",IF(H2444&gt;=p_ph2,"Phase 2","Phase 3")))</f>
        <v>Phase 2</v>
      </c>
      <c r="H2444" s="14" t="n">
        <f aca="false">IF(I2444&lt;p_local,0,IF(C2444="Aéroport → Aéroport",p_pts_plein,IF(Y2444&gt;0,IF(I2444&lt;=Y2444,p_pts_plein,IF(I2444&lt;=p_mult2*Y2444,p_pts_moyen,p_pts_r3)),IF(I2444&gt;=p_vv_min,p_pts_plein,IF(I2444&gt;=p_vv_moy,p_pts_moyen,p_pts_court))))+IF(INDEX(10_Lieux!$D:$D,U2444)=1,p_prio1,p_prio2)+IF(INDEX(10_Lieux!$D:$D,V2444)=1,p_prio1,p_prio2)+IF(K2444="Oui",p_tf,0)+p_hub*((INDEX(10_Lieux!$H:$H,U2444)="Hub")+(INDEX(10_Lieux!$H:$H,V2444)="Hub"))+IF(OR(INDEX(10_Lieux!$H:$H,U2444)="Premium",INDEX(10_Lieux!$H:$H,V2444)="Premium"),p_prem,0))</f>
        <v>70</v>
      </c>
      <c r="I2444" s="14" t="n">
        <f aca="false">ROUND(W2444*p_facteur,0)</f>
        <v>464</v>
      </c>
      <c r="J2444" s="14" t="str">
        <f aca="false">IF(X2444&lt;60,X2444&amp;" min",INT(X2444/60)&amp;" h"&amp;IF(MOD(X2444,60)=0,""," "&amp;TEXT(MOD(X2444,60),"00")))</f>
        <v>5 h</v>
      </c>
      <c r="K2444" s="14" t="str">
        <f aca="false">IF(S2444&lt;&gt;T2444,"Oui","Non")</f>
        <v>Non</v>
      </c>
      <c r="L2444" s="14" t="str">
        <f aca="false">IF(AND(INDEX(10_Lieux!$B:$B,U2444)="Ville",INDEX(10_Lieux!$B:$B,V2444)="Ville"),"/chauffeur-prive/"&amp;INDEX(10_Lieux!$E:$E,U2444)&amp;"-"&amp;INDEX(10_Lieux!$E:$E,V2444)&amp;"/","/chauffeur-prive/"&amp;INDEX(10_Lieux!$E:$E,U2444)&amp;"/"&amp;INDEX(10_Lieux!$E:$E,V2444)&amp;"/")</f>
        <v>/chauffeur-prive/aeroport-paris-charles-de-gaulle/aeroport-nantes-atlantique/</v>
      </c>
      <c r="M2444" s="14" t="str">
        <f aca="false">IFERROR(INDEX($L:$L,MATCH(B2444&amp;"|"&amp;A2444,$Z:$Z,0)),"—")</f>
        <v>/chauffeur-prive/aeroport-nantes-atlantique/aeroport-paris-charles-de-gaulle/</v>
      </c>
      <c r="N2444" s="14" t="str">
        <f aca="false">IF(LEN("Chauffeur privé "&amp;INDEX(10_Lieux!$J:$J,U2444)&amp;" → "&amp;INDEX(10_Lieux!$J:$J,V2444)&amp;" | 24h/24")&gt;60,"Chauffeur privé "&amp;INDEX(10_Lieux!$J:$J,U2444)&amp;" → "&amp;INDEX(10_Lieux!$J:$J,V2444),"Chauffeur privé "&amp;INDEX(10_Lieux!$J:$J,U2444)&amp;" → "&amp;INDEX(10_Lieux!$J:$J,V2444)&amp;" | 24h/24")</f>
        <v>Chauffeur privé Aéroport Paris-CDG → Aéroport Nantes-Atlantique</v>
      </c>
      <c r="O2444" s="14" t="n">
        <f aca="false">LEN(N2444)</f>
        <v>63</v>
      </c>
      <c r="P2444" s="14" t="str">
        <f aca="false">"Chauffeur privé "&amp;INDEX(10_Lieux!$K:$K,U2444)&amp;" vers "&amp;INDEX(10_Lieux!$L:$L,V2444)</f>
        <v>Chauffeur privé de l'aéroport Paris-CDG vers l'aéroport Nantes-Atlantique</v>
      </c>
      <c r="Q2444" s="14" t="str">
        <f aca="false">"Chauffeur privé "&amp;INDEX(10_Lieux!$K:$K,U2444)&amp;" vers "&amp;INDEX(10_Lieux!$L:$L,V2444)&amp;" : env. "&amp;I2444&amp;" km, "&amp;J2444&amp;" de route. Devis personnalisé, standard 24h/24 et 7j/7."</f>
        <v>Chauffeur privé de l'aéroport Paris-CDG vers l'aéroport Nantes-Atlantique : env. 464 km, 5 h de route. Devis personnalisé, standard 24h/24 et 7j/7.</v>
      </c>
      <c r="R2444" s="14" t="n">
        <f aca="false">LEN(Q2444)</f>
        <v>147</v>
      </c>
      <c r="S2444" s="14" t="str">
        <f aca="false">INDEX(10_Lieux!$C:$C,U2444)</f>
        <v>France</v>
      </c>
      <c r="T2444" s="14" t="str">
        <f aca="false">INDEX(10_Lieux!$C:$C,V2444)</f>
        <v>France</v>
      </c>
      <c r="U2444" s="14" t="n">
        <f aca="false">MATCH(A2444,10_Lieux!$A:$A,0)</f>
        <v>132</v>
      </c>
      <c r="V2444" s="14" t="n">
        <f aca="false">MATCH(B2444,10_Lieux!$A:$A,0)</f>
        <v>157</v>
      </c>
      <c r="W2444" s="14" t="n">
        <f aca="false">ROUND(6371*2*ASIN(SQRT(SIN(RADIANS(INDEX(10_Lieux!$F:$F,V2444)-INDEX(10_Lieux!$F:$F,U2444))/2)^2+COS(RADIANS(INDEX(10_Lieux!$F:$F,U2444)))*COS(RADIANS(INDEX(10_Lieux!$F:$F,V2444)))*SIN(RADIANS(INDEX(10_Lieux!$G:$G,V2444)-INDEX(10_Lieux!$G:$G,U2444))/2)^2)),1)</f>
        <v>371.5</v>
      </c>
      <c r="X2444" s="14" t="n">
        <f aca="false">ROUND(I2444/IF(I2444&lt;p_seuil_vitesse,p_vit_lente,p_vit_rapide)*60/15,0)*15</f>
        <v>300</v>
      </c>
      <c r="Y2444" s="14" t="n">
        <f aca="false">MAX(IF(INDEX(10_Lieux!$B:$B,U2444)&lt;&gt;"Ville",INDEX(10_Lieux!$I:$I,U2444),0),IF(INDEX(10_Lieux!$B:$B,V2444)&lt;&gt;"Ville",INDEX(10_Lieux!$I:$I,V2444),0))</f>
        <v>500</v>
      </c>
      <c r="Z2444" s="14" t="str">
        <f aca="false">A2444&amp;"|"&amp;B2444</f>
        <v>Paris Charles de Gaulle|Nantes-Atlantique</v>
      </c>
      <c r="AA2444" s="14" t="str">
        <f aca="false">IF(I2444&lt;p_local,"Local",IF(I2444&lt;p_vv_min,"Courte distance",IF(I2444&lt;p_tres_long,"Longue distance","Très longue distance")))</f>
        <v>Longue distance</v>
      </c>
    </row>
    <row r="2445" customFormat="false" ht="15" hidden="false" customHeight="true" outlineLevel="0" collapsed="false">
      <c r="A2445" s="14" t="s">
        <v>1430</v>
      </c>
      <c r="B2445" s="14" t="s">
        <v>652</v>
      </c>
      <c r="C2445" s="14" t="s">
        <v>36</v>
      </c>
      <c r="D2445" s="14" t="s">
        <v>2622</v>
      </c>
      <c r="E2445" s="14" t="s">
        <v>2652</v>
      </c>
      <c r="F2445" s="15" t="s">
        <v>41</v>
      </c>
      <c r="G2445" s="14" t="str">
        <f aca="false">IF(I2445&lt;p_local,"Local → page infra",IF(H2445&gt;=p_ph1,"Phase 1",IF(H2445&gt;=p_ph2,"Phase 2","Phase 3")))</f>
        <v>Phase 2</v>
      </c>
      <c r="H2445" s="14" t="n">
        <f aca="false">IF(I2445&lt;p_local,0,IF(C2445="Aéroport → Aéroport",p_pts_plein,IF(Y2445&gt;0,IF(I2445&lt;=Y2445,p_pts_plein,IF(I2445&lt;=p_mult2*Y2445,p_pts_moyen,p_pts_r3)),IF(I2445&gt;=p_vv_min,p_pts_plein,IF(I2445&gt;=p_vv_moy,p_pts_moyen,p_pts_court))))+IF(INDEX(10_Lieux!$D:$D,U2445)=1,p_prio1,p_prio2)+IF(INDEX(10_Lieux!$D:$D,V2445)=1,p_prio1,p_prio2)+IF(K2445="Oui",p_tf,0)+p_hub*((INDEX(10_Lieux!$H:$H,U2445)="Hub")+(INDEX(10_Lieux!$H:$H,V2445)="Hub"))+IF(OR(INDEX(10_Lieux!$H:$H,U2445)="Premium",INDEX(10_Lieux!$H:$H,V2445)="Premium"),p_prem,0))</f>
        <v>70</v>
      </c>
      <c r="I2445" s="14" t="n">
        <f aca="false">ROUND(W2445*p_facteur,0)</f>
        <v>464</v>
      </c>
      <c r="J2445" s="14" t="str">
        <f aca="false">IF(X2445&lt;60,X2445&amp;" min",INT(X2445/60)&amp;" h"&amp;IF(MOD(X2445,60)=0,""," "&amp;TEXT(MOD(X2445,60),"00")))</f>
        <v>5 h</v>
      </c>
      <c r="K2445" s="14" t="str">
        <f aca="false">IF(S2445&lt;&gt;T2445,"Oui","Non")</f>
        <v>Non</v>
      </c>
      <c r="L2445" s="14" t="str">
        <f aca="false">IF(AND(INDEX(10_Lieux!$B:$B,U2445)="Ville",INDEX(10_Lieux!$B:$B,V2445)="Ville"),"/chauffeur-prive/"&amp;INDEX(10_Lieux!$E:$E,U2445)&amp;"-"&amp;INDEX(10_Lieux!$E:$E,V2445)&amp;"/","/chauffeur-prive/"&amp;INDEX(10_Lieux!$E:$E,U2445)&amp;"/"&amp;INDEX(10_Lieux!$E:$E,V2445)&amp;"/")</f>
        <v>/chauffeur-prive/aeroport-nantes-atlantique/aeroport-paris-charles-de-gaulle/</v>
      </c>
      <c r="M2445" s="14" t="str">
        <f aca="false">IFERROR(INDEX($L:$L,MATCH(B2445&amp;"|"&amp;A2445,$Z:$Z,0)),"—")</f>
        <v>/chauffeur-prive/aeroport-paris-charles-de-gaulle/aeroport-nantes-atlantique/</v>
      </c>
      <c r="N2445" s="14" t="str">
        <f aca="false">IF(LEN("Chauffeur privé "&amp;INDEX(10_Lieux!$J:$J,U2445)&amp;" → "&amp;INDEX(10_Lieux!$J:$J,V2445)&amp;" | 24h/24")&gt;60,"Chauffeur privé "&amp;INDEX(10_Lieux!$J:$J,U2445)&amp;" → "&amp;INDEX(10_Lieux!$J:$J,V2445),"Chauffeur privé "&amp;INDEX(10_Lieux!$J:$J,U2445)&amp;" → "&amp;INDEX(10_Lieux!$J:$J,V2445)&amp;" | 24h/24")</f>
        <v>Chauffeur privé Aéroport Nantes-Atlantique → Aéroport Paris-CDG</v>
      </c>
      <c r="O2445" s="14" t="n">
        <f aca="false">LEN(N2445)</f>
        <v>63</v>
      </c>
      <c r="P2445" s="14" t="str">
        <f aca="false">"Chauffeur privé "&amp;INDEX(10_Lieux!$K:$K,U2445)&amp;" vers "&amp;INDEX(10_Lieux!$L:$L,V2445)</f>
        <v>Chauffeur privé de l'aéroport Nantes-Atlantique vers l'aéroport Paris-CDG</v>
      </c>
      <c r="Q2445" s="14" t="str">
        <f aca="false">"Chauffeur privé "&amp;INDEX(10_Lieux!$K:$K,U2445)&amp;" vers "&amp;INDEX(10_Lieux!$L:$L,V2445)&amp;" : env. "&amp;I2445&amp;" km, "&amp;J2445&amp;" de route. Devis personnalisé, standard 24h/24 et 7j/7."</f>
        <v>Chauffeur privé de l'aéroport Nantes-Atlantique vers l'aéroport Paris-CDG : env. 464 km, 5 h de route. Devis personnalisé, standard 24h/24 et 7j/7.</v>
      </c>
      <c r="R2445" s="14" t="n">
        <f aca="false">LEN(Q2445)</f>
        <v>147</v>
      </c>
      <c r="S2445" s="14" t="str">
        <f aca="false">INDEX(10_Lieux!$C:$C,U2445)</f>
        <v>France</v>
      </c>
      <c r="T2445" s="14" t="str">
        <f aca="false">INDEX(10_Lieux!$C:$C,V2445)</f>
        <v>France</v>
      </c>
      <c r="U2445" s="14" t="n">
        <f aca="false">MATCH(A2445,10_Lieux!$A:$A,0)</f>
        <v>157</v>
      </c>
      <c r="V2445" s="14" t="n">
        <f aca="false">MATCH(B2445,10_Lieux!$A:$A,0)</f>
        <v>132</v>
      </c>
      <c r="W2445" s="14" t="n">
        <f aca="false">ROUND(6371*2*ASIN(SQRT(SIN(RADIANS(INDEX(10_Lieux!$F:$F,V2445)-INDEX(10_Lieux!$F:$F,U2445))/2)^2+COS(RADIANS(INDEX(10_Lieux!$F:$F,U2445)))*COS(RADIANS(INDEX(10_Lieux!$F:$F,V2445)))*SIN(RADIANS(INDEX(10_Lieux!$G:$G,V2445)-INDEX(10_Lieux!$G:$G,U2445))/2)^2)),1)</f>
        <v>371.5</v>
      </c>
      <c r="X2445" s="14" t="n">
        <f aca="false">ROUND(I2445/IF(I2445&lt;p_seuil_vitesse,p_vit_lente,p_vit_rapide)*60/15,0)*15</f>
        <v>300</v>
      </c>
      <c r="Y2445" s="14" t="n">
        <f aca="false">MAX(IF(INDEX(10_Lieux!$B:$B,U2445)&lt;&gt;"Ville",INDEX(10_Lieux!$I:$I,U2445),0),IF(INDEX(10_Lieux!$B:$B,V2445)&lt;&gt;"Ville",INDEX(10_Lieux!$I:$I,V2445),0))</f>
        <v>500</v>
      </c>
      <c r="Z2445" s="14" t="str">
        <f aca="false">A2445&amp;"|"&amp;B2445</f>
        <v>Nantes-Atlantique|Paris Charles de Gaulle</v>
      </c>
      <c r="AA2445" s="14" t="str">
        <f aca="false">IF(I2445&lt;p_local,"Local",IF(I2445&lt;p_vv_min,"Courte distance",IF(I2445&lt;p_tres_long,"Longue distance","Très longue distance")))</f>
        <v>Longue distance</v>
      </c>
    </row>
    <row r="2446" customFormat="false" ht="15" hidden="false" customHeight="true" outlineLevel="0" collapsed="false">
      <c r="A2446" s="14" t="s">
        <v>652</v>
      </c>
      <c r="B2446" s="14" t="s">
        <v>1199</v>
      </c>
      <c r="C2446" s="14" t="s">
        <v>36</v>
      </c>
      <c r="D2446" s="14" t="s">
        <v>2622</v>
      </c>
      <c r="E2446" s="14" t="s">
        <v>2653</v>
      </c>
      <c r="F2446" s="15" t="s">
        <v>41</v>
      </c>
      <c r="G2446" s="14" t="str">
        <f aca="false">IF(I2446&lt;p_local,"Local → page infra",IF(H2446&gt;=p_ph1,"Phase 1",IF(H2446&gt;=p_ph2,"Phase 2","Phase 3")))</f>
        <v>Phase 2</v>
      </c>
      <c r="H2446" s="14" t="n">
        <f aca="false">IF(I2446&lt;p_local,0,IF(C2446="Aéroport → Aéroport",p_pts_plein,IF(Y2446&gt;0,IF(I2446&lt;=Y2446,p_pts_plein,IF(I2446&lt;=p_mult2*Y2446,p_pts_moyen,p_pts_r3)),IF(I2446&gt;=p_vv_min,p_pts_plein,IF(I2446&gt;=p_vv_moy,p_pts_moyen,p_pts_court))))+IF(INDEX(10_Lieux!$D:$D,U2446)=1,p_prio1,p_prio2)+IF(INDEX(10_Lieux!$D:$D,V2446)=1,p_prio1,p_prio2)+IF(K2446="Oui",p_tf,0)+p_hub*((INDEX(10_Lieux!$H:$H,U2446)="Hub")+(INDEX(10_Lieux!$H:$H,V2446)="Hub"))+IF(OR(INDEX(10_Lieux!$H:$H,U2446)="Premium",INDEX(10_Lieux!$H:$H,V2446)="Premium"),p_prem,0))</f>
        <v>70</v>
      </c>
      <c r="I2446" s="14" t="n">
        <f aca="false">ROUND(W2446*p_facteur,0)</f>
        <v>221</v>
      </c>
      <c r="J2446" s="14" t="str">
        <f aca="false">IF(X2446&lt;60,X2446&amp;" min",INT(X2446/60)&amp;" h"&amp;IF(MOD(X2446,60)=0,""," "&amp;TEXT(MOD(X2446,60),"00")))</f>
        <v>2 h 15</v>
      </c>
      <c r="K2446" s="14" t="str">
        <f aca="false">IF(S2446&lt;&gt;T2446,"Oui","Non")</f>
        <v>Non</v>
      </c>
      <c r="L2446" s="14" t="str">
        <f aca="false">IF(AND(INDEX(10_Lieux!$B:$B,U2446)="Ville",INDEX(10_Lieux!$B:$B,V2446)="Ville"),"/chauffeur-prive/"&amp;INDEX(10_Lieux!$E:$E,U2446)&amp;"-"&amp;INDEX(10_Lieux!$E:$E,V2446)&amp;"/","/chauffeur-prive/"&amp;INDEX(10_Lieux!$E:$E,U2446)&amp;"/"&amp;INDEX(10_Lieux!$E:$E,V2446)&amp;"/")</f>
        <v>/chauffeur-prive/aeroport-paris-charles-de-gaulle/aeroport-lille-lesquin/</v>
      </c>
      <c r="M2446" s="14" t="str">
        <f aca="false">IFERROR(INDEX($L:$L,MATCH(B2446&amp;"|"&amp;A2446,$Z:$Z,0)),"—")</f>
        <v>/chauffeur-prive/aeroport-lille-lesquin/aeroport-paris-charles-de-gaulle/</v>
      </c>
      <c r="N2446" s="14" t="str">
        <f aca="false">IF(LEN("Chauffeur privé "&amp;INDEX(10_Lieux!$J:$J,U2446)&amp;" → "&amp;INDEX(10_Lieux!$J:$J,V2446)&amp;" | 24h/24")&gt;60,"Chauffeur privé "&amp;INDEX(10_Lieux!$J:$J,U2446)&amp;" → "&amp;INDEX(10_Lieux!$J:$J,V2446),"Chauffeur privé "&amp;INDEX(10_Lieux!$J:$J,U2446)&amp;" → "&amp;INDEX(10_Lieux!$J:$J,V2446)&amp;" | 24h/24")</f>
        <v>Chauffeur privé Aéroport Paris-CDG → Aéroport Lille-Lesquin</v>
      </c>
      <c r="O2446" s="14" t="n">
        <f aca="false">LEN(N2446)</f>
        <v>59</v>
      </c>
      <c r="P2446" s="14" t="str">
        <f aca="false">"Chauffeur privé "&amp;INDEX(10_Lieux!$K:$K,U2446)&amp;" vers "&amp;INDEX(10_Lieux!$L:$L,V2446)</f>
        <v>Chauffeur privé de l'aéroport Paris-CDG vers l'aéroport Lille-Lesquin</v>
      </c>
      <c r="Q2446" s="14" t="str">
        <f aca="false">"Chauffeur privé "&amp;INDEX(10_Lieux!$K:$K,U2446)&amp;" vers "&amp;INDEX(10_Lieux!$L:$L,V2446)&amp;" : env. "&amp;I2446&amp;" km, "&amp;J2446&amp;" de route. Devis personnalisé, standard 24h/24 et 7j/7."</f>
        <v>Chauffeur privé de l'aéroport Paris-CDG vers l'aéroport Lille-Lesquin : env. 221 km, 2 h 15 de route. Devis personnalisé, standard 24h/24 et 7j/7.</v>
      </c>
      <c r="R2446" s="14" t="n">
        <f aca="false">LEN(Q2446)</f>
        <v>146</v>
      </c>
      <c r="S2446" s="14" t="str">
        <f aca="false">INDEX(10_Lieux!$C:$C,U2446)</f>
        <v>France</v>
      </c>
      <c r="T2446" s="14" t="str">
        <f aca="false">INDEX(10_Lieux!$C:$C,V2446)</f>
        <v>France</v>
      </c>
      <c r="U2446" s="14" t="n">
        <f aca="false">MATCH(A2446,10_Lieux!$A:$A,0)</f>
        <v>132</v>
      </c>
      <c r="V2446" s="14" t="n">
        <f aca="false">MATCH(B2446,10_Lieux!$A:$A,0)</f>
        <v>147</v>
      </c>
      <c r="W2446" s="14" t="n">
        <f aca="false">ROUND(6371*2*ASIN(SQRT(SIN(RADIANS(INDEX(10_Lieux!$F:$F,V2446)-INDEX(10_Lieux!$F:$F,U2446))/2)^2+COS(RADIANS(INDEX(10_Lieux!$F:$F,U2446)))*COS(RADIANS(INDEX(10_Lieux!$F:$F,V2446)))*SIN(RADIANS(INDEX(10_Lieux!$G:$G,V2446)-INDEX(10_Lieux!$G:$G,U2446))/2)^2)),1)</f>
        <v>177</v>
      </c>
      <c r="X2446" s="14" t="n">
        <f aca="false">ROUND(I2446/IF(I2446&lt;p_seuil_vitesse,p_vit_lente,p_vit_rapide)*60/15,0)*15</f>
        <v>135</v>
      </c>
      <c r="Y2446" s="14" t="n">
        <f aca="false">MAX(IF(INDEX(10_Lieux!$B:$B,U2446)&lt;&gt;"Ville",INDEX(10_Lieux!$I:$I,U2446),0),IF(INDEX(10_Lieux!$B:$B,V2446)&lt;&gt;"Ville",INDEX(10_Lieux!$I:$I,V2446),0))</f>
        <v>500</v>
      </c>
      <c r="Z2446" s="14" t="str">
        <f aca="false">A2446&amp;"|"&amp;B2446</f>
        <v>Paris Charles de Gaulle|Lille-Lesquin</v>
      </c>
      <c r="AA2446" s="14" t="str">
        <f aca="false">IF(I2446&lt;p_local,"Local",IF(I2446&lt;p_vv_min,"Courte distance",IF(I2446&lt;p_tres_long,"Longue distance","Très longue distance")))</f>
        <v>Longue distance</v>
      </c>
    </row>
    <row r="2447" customFormat="false" ht="15" hidden="false" customHeight="true" outlineLevel="0" collapsed="false">
      <c r="A2447" s="14" t="s">
        <v>1199</v>
      </c>
      <c r="B2447" s="14" t="s">
        <v>652</v>
      </c>
      <c r="C2447" s="14" t="s">
        <v>36</v>
      </c>
      <c r="D2447" s="14" t="s">
        <v>2622</v>
      </c>
      <c r="E2447" s="14" t="s">
        <v>2654</v>
      </c>
      <c r="F2447" s="15" t="s">
        <v>41</v>
      </c>
      <c r="G2447" s="14" t="str">
        <f aca="false">IF(I2447&lt;p_local,"Local → page infra",IF(H2447&gt;=p_ph1,"Phase 1",IF(H2447&gt;=p_ph2,"Phase 2","Phase 3")))</f>
        <v>Phase 2</v>
      </c>
      <c r="H2447" s="14" t="n">
        <f aca="false">IF(I2447&lt;p_local,0,IF(C2447="Aéroport → Aéroport",p_pts_plein,IF(Y2447&gt;0,IF(I2447&lt;=Y2447,p_pts_plein,IF(I2447&lt;=p_mult2*Y2447,p_pts_moyen,p_pts_r3)),IF(I2447&gt;=p_vv_min,p_pts_plein,IF(I2447&gt;=p_vv_moy,p_pts_moyen,p_pts_court))))+IF(INDEX(10_Lieux!$D:$D,U2447)=1,p_prio1,p_prio2)+IF(INDEX(10_Lieux!$D:$D,V2447)=1,p_prio1,p_prio2)+IF(K2447="Oui",p_tf,0)+p_hub*((INDEX(10_Lieux!$H:$H,U2447)="Hub")+(INDEX(10_Lieux!$H:$H,V2447)="Hub"))+IF(OR(INDEX(10_Lieux!$H:$H,U2447)="Premium",INDEX(10_Lieux!$H:$H,V2447)="Premium"),p_prem,0))</f>
        <v>70</v>
      </c>
      <c r="I2447" s="14" t="n">
        <f aca="false">ROUND(W2447*p_facteur,0)</f>
        <v>221</v>
      </c>
      <c r="J2447" s="14" t="str">
        <f aca="false">IF(X2447&lt;60,X2447&amp;" min",INT(X2447/60)&amp;" h"&amp;IF(MOD(X2447,60)=0,""," "&amp;TEXT(MOD(X2447,60),"00")))</f>
        <v>2 h 15</v>
      </c>
      <c r="K2447" s="14" t="str">
        <f aca="false">IF(S2447&lt;&gt;T2447,"Oui","Non")</f>
        <v>Non</v>
      </c>
      <c r="L2447" s="14" t="str">
        <f aca="false">IF(AND(INDEX(10_Lieux!$B:$B,U2447)="Ville",INDEX(10_Lieux!$B:$B,V2447)="Ville"),"/chauffeur-prive/"&amp;INDEX(10_Lieux!$E:$E,U2447)&amp;"-"&amp;INDEX(10_Lieux!$E:$E,V2447)&amp;"/","/chauffeur-prive/"&amp;INDEX(10_Lieux!$E:$E,U2447)&amp;"/"&amp;INDEX(10_Lieux!$E:$E,V2447)&amp;"/")</f>
        <v>/chauffeur-prive/aeroport-lille-lesquin/aeroport-paris-charles-de-gaulle/</v>
      </c>
      <c r="M2447" s="14" t="str">
        <f aca="false">IFERROR(INDEX($L:$L,MATCH(B2447&amp;"|"&amp;A2447,$Z:$Z,0)),"—")</f>
        <v>/chauffeur-prive/aeroport-paris-charles-de-gaulle/aeroport-lille-lesquin/</v>
      </c>
      <c r="N2447" s="14" t="str">
        <f aca="false">IF(LEN("Chauffeur privé "&amp;INDEX(10_Lieux!$J:$J,U2447)&amp;" → "&amp;INDEX(10_Lieux!$J:$J,V2447)&amp;" | 24h/24")&gt;60,"Chauffeur privé "&amp;INDEX(10_Lieux!$J:$J,U2447)&amp;" → "&amp;INDEX(10_Lieux!$J:$J,V2447),"Chauffeur privé "&amp;INDEX(10_Lieux!$J:$J,U2447)&amp;" → "&amp;INDEX(10_Lieux!$J:$J,V2447)&amp;" | 24h/24")</f>
        <v>Chauffeur privé Aéroport Lille-Lesquin → Aéroport Paris-CDG</v>
      </c>
      <c r="O2447" s="14" t="n">
        <f aca="false">LEN(N2447)</f>
        <v>59</v>
      </c>
      <c r="P2447" s="14" t="str">
        <f aca="false">"Chauffeur privé "&amp;INDEX(10_Lieux!$K:$K,U2447)&amp;" vers "&amp;INDEX(10_Lieux!$L:$L,V2447)</f>
        <v>Chauffeur privé de l'aéroport Lille-Lesquin vers l'aéroport Paris-CDG</v>
      </c>
      <c r="Q2447" s="14" t="str">
        <f aca="false">"Chauffeur privé "&amp;INDEX(10_Lieux!$K:$K,U2447)&amp;" vers "&amp;INDEX(10_Lieux!$L:$L,V2447)&amp;" : env. "&amp;I2447&amp;" km, "&amp;J2447&amp;" de route. Devis personnalisé, standard 24h/24 et 7j/7."</f>
        <v>Chauffeur privé de l'aéroport Lille-Lesquin vers l'aéroport Paris-CDG : env. 221 km, 2 h 15 de route. Devis personnalisé, standard 24h/24 et 7j/7.</v>
      </c>
      <c r="R2447" s="14" t="n">
        <f aca="false">LEN(Q2447)</f>
        <v>146</v>
      </c>
      <c r="S2447" s="14" t="str">
        <f aca="false">INDEX(10_Lieux!$C:$C,U2447)</f>
        <v>France</v>
      </c>
      <c r="T2447" s="14" t="str">
        <f aca="false">INDEX(10_Lieux!$C:$C,V2447)</f>
        <v>France</v>
      </c>
      <c r="U2447" s="14" t="n">
        <f aca="false">MATCH(A2447,10_Lieux!$A:$A,0)</f>
        <v>147</v>
      </c>
      <c r="V2447" s="14" t="n">
        <f aca="false">MATCH(B2447,10_Lieux!$A:$A,0)</f>
        <v>132</v>
      </c>
      <c r="W2447" s="14" t="n">
        <f aca="false">ROUND(6371*2*ASIN(SQRT(SIN(RADIANS(INDEX(10_Lieux!$F:$F,V2447)-INDEX(10_Lieux!$F:$F,U2447))/2)^2+COS(RADIANS(INDEX(10_Lieux!$F:$F,U2447)))*COS(RADIANS(INDEX(10_Lieux!$F:$F,V2447)))*SIN(RADIANS(INDEX(10_Lieux!$G:$G,V2447)-INDEX(10_Lieux!$G:$G,U2447))/2)^2)),1)</f>
        <v>177</v>
      </c>
      <c r="X2447" s="14" t="n">
        <f aca="false">ROUND(I2447/IF(I2447&lt;p_seuil_vitesse,p_vit_lente,p_vit_rapide)*60/15,0)*15</f>
        <v>135</v>
      </c>
      <c r="Y2447" s="14" t="n">
        <f aca="false">MAX(IF(INDEX(10_Lieux!$B:$B,U2447)&lt;&gt;"Ville",INDEX(10_Lieux!$I:$I,U2447),0),IF(INDEX(10_Lieux!$B:$B,V2447)&lt;&gt;"Ville",INDEX(10_Lieux!$I:$I,V2447),0))</f>
        <v>500</v>
      </c>
      <c r="Z2447" s="14" t="str">
        <f aca="false">A2447&amp;"|"&amp;B2447</f>
        <v>Lille-Lesquin|Paris Charles de Gaulle</v>
      </c>
      <c r="AA2447" s="14" t="str">
        <f aca="false">IF(I2447&lt;p_local,"Local",IF(I2447&lt;p_vv_min,"Courte distance",IF(I2447&lt;p_tres_long,"Longue distance","Très longue distance")))</f>
        <v>Longue distance</v>
      </c>
    </row>
    <row r="2448" customFormat="false" ht="15" hidden="false" customHeight="true" outlineLevel="0" collapsed="false">
      <c r="A2448" s="14" t="s">
        <v>652</v>
      </c>
      <c r="B2448" s="14" t="s">
        <v>1060</v>
      </c>
      <c r="C2448" s="14" t="s">
        <v>36</v>
      </c>
      <c r="D2448" s="14" t="s">
        <v>2622</v>
      </c>
      <c r="E2448" s="14" t="s">
        <v>2655</v>
      </c>
      <c r="F2448" s="15" t="s">
        <v>41</v>
      </c>
      <c r="G2448" s="14" t="str">
        <f aca="false">IF(I2448&lt;p_local,"Local → page infra",IF(H2448&gt;=p_ph1,"Phase 1",IF(H2448&gt;=p_ph2,"Phase 2","Phase 3")))</f>
        <v>Phase 2</v>
      </c>
      <c r="H2448" s="14" t="n">
        <f aca="false">IF(I2448&lt;p_local,0,IF(C2448="Aéroport → Aéroport",p_pts_plein,IF(Y2448&gt;0,IF(I2448&lt;=Y2448,p_pts_plein,IF(I2448&lt;=p_mult2*Y2448,p_pts_moyen,p_pts_r3)),IF(I2448&gt;=p_vv_min,p_pts_plein,IF(I2448&gt;=p_vv_moy,p_pts_moyen,p_pts_court))))+IF(INDEX(10_Lieux!$D:$D,U2448)=1,p_prio1,p_prio2)+IF(INDEX(10_Lieux!$D:$D,V2448)=1,p_prio1,p_prio2)+IF(K2448="Oui",p_tf,0)+p_hub*((INDEX(10_Lieux!$H:$H,U2448)="Hub")+(INDEX(10_Lieux!$H:$H,V2448)="Hub"))+IF(OR(INDEX(10_Lieux!$H:$H,U2448)="Premium",INDEX(10_Lieux!$H:$H,V2448)="Premium"),p_prem,0))</f>
        <v>70</v>
      </c>
      <c r="I2448" s="14" t="n">
        <f aca="false">ROUND(W2448*p_facteur,0)</f>
        <v>470</v>
      </c>
      <c r="J2448" s="14" t="str">
        <f aca="false">IF(X2448&lt;60,X2448&amp;" min",INT(X2448/60)&amp;" h"&amp;IF(MOD(X2448,60)=0,""," "&amp;TEXT(MOD(X2448,60),"00")))</f>
        <v>5 h</v>
      </c>
      <c r="K2448" s="14" t="str">
        <f aca="false">IF(S2448&lt;&gt;T2448,"Oui","Non")</f>
        <v>Non</v>
      </c>
      <c r="L2448" s="14" t="str">
        <f aca="false">IF(AND(INDEX(10_Lieux!$B:$B,U2448)="Ville",INDEX(10_Lieux!$B:$B,V2448)="Ville"),"/chauffeur-prive/"&amp;INDEX(10_Lieux!$E:$E,U2448)&amp;"-"&amp;INDEX(10_Lieux!$E:$E,V2448)&amp;"/","/chauffeur-prive/"&amp;INDEX(10_Lieux!$E:$E,U2448)&amp;"/"&amp;INDEX(10_Lieux!$E:$E,V2448)&amp;"/")</f>
        <v>/chauffeur-prive/aeroport-paris-charles-de-gaulle/aeroport-strasbourg-entzheim/</v>
      </c>
      <c r="M2448" s="14" t="str">
        <f aca="false">IFERROR(INDEX($L:$L,MATCH(B2448&amp;"|"&amp;A2448,$Z:$Z,0)),"—")</f>
        <v>/chauffeur-prive/aeroport-strasbourg-entzheim/aeroport-paris-charles-de-gaulle/</v>
      </c>
      <c r="N2448" s="14" t="str">
        <f aca="false">IF(LEN("Chauffeur privé "&amp;INDEX(10_Lieux!$J:$J,U2448)&amp;" → "&amp;INDEX(10_Lieux!$J:$J,V2448)&amp;" | 24h/24")&gt;60,"Chauffeur privé "&amp;INDEX(10_Lieux!$J:$J,U2448)&amp;" → "&amp;INDEX(10_Lieux!$J:$J,V2448),"Chauffeur privé "&amp;INDEX(10_Lieux!$J:$J,U2448)&amp;" → "&amp;INDEX(10_Lieux!$J:$J,V2448)&amp;" | 24h/24")</f>
        <v>Chauffeur privé Aéroport Paris-CDG → Aéroport Strasbourg-Entzheim</v>
      </c>
      <c r="O2448" s="14" t="n">
        <f aca="false">LEN(N2448)</f>
        <v>65</v>
      </c>
      <c r="P2448" s="14" t="str">
        <f aca="false">"Chauffeur privé "&amp;INDEX(10_Lieux!$K:$K,U2448)&amp;" vers "&amp;INDEX(10_Lieux!$L:$L,V2448)</f>
        <v>Chauffeur privé de l'aéroport Paris-CDG vers l'aéroport Strasbourg-Entzheim</v>
      </c>
      <c r="Q2448" s="14" t="str">
        <f aca="false">"Chauffeur privé "&amp;INDEX(10_Lieux!$K:$K,U2448)&amp;" vers "&amp;INDEX(10_Lieux!$L:$L,V2448)&amp;" : env. "&amp;I2448&amp;" km, "&amp;J2448&amp;" de route. Devis personnalisé, standard 24h/24 et 7j/7."</f>
        <v>Chauffeur privé de l'aéroport Paris-CDG vers l'aéroport Strasbourg-Entzheim : env. 470 km, 5 h de route. Devis personnalisé, standard 24h/24 et 7j/7.</v>
      </c>
      <c r="R2448" s="14" t="n">
        <f aca="false">LEN(Q2448)</f>
        <v>149</v>
      </c>
      <c r="S2448" s="14" t="str">
        <f aca="false">INDEX(10_Lieux!$C:$C,U2448)</f>
        <v>France</v>
      </c>
      <c r="T2448" s="14" t="str">
        <f aca="false">INDEX(10_Lieux!$C:$C,V2448)</f>
        <v>France</v>
      </c>
      <c r="U2448" s="14" t="n">
        <f aca="false">MATCH(A2448,10_Lieux!$A:$A,0)</f>
        <v>132</v>
      </c>
      <c r="V2448" s="14" t="n">
        <f aca="false">MATCH(B2448,10_Lieux!$A:$A,0)</f>
        <v>143</v>
      </c>
      <c r="W2448" s="14" t="n">
        <f aca="false">ROUND(6371*2*ASIN(SQRT(SIN(RADIANS(INDEX(10_Lieux!$F:$F,V2448)-INDEX(10_Lieux!$F:$F,U2448))/2)^2+COS(RADIANS(INDEX(10_Lieux!$F:$F,U2448)))*COS(RADIANS(INDEX(10_Lieux!$F:$F,V2448)))*SIN(RADIANS(INDEX(10_Lieux!$G:$G,V2448)-INDEX(10_Lieux!$G:$G,U2448))/2)^2)),1)</f>
        <v>375.9</v>
      </c>
      <c r="X2448" s="14" t="n">
        <f aca="false">ROUND(I2448/IF(I2448&lt;p_seuil_vitesse,p_vit_lente,p_vit_rapide)*60/15,0)*15</f>
        <v>300</v>
      </c>
      <c r="Y2448" s="14" t="n">
        <f aca="false">MAX(IF(INDEX(10_Lieux!$B:$B,U2448)&lt;&gt;"Ville",INDEX(10_Lieux!$I:$I,U2448),0),IF(INDEX(10_Lieux!$B:$B,V2448)&lt;&gt;"Ville",INDEX(10_Lieux!$I:$I,V2448),0))</f>
        <v>500</v>
      </c>
      <c r="Z2448" s="14" t="str">
        <f aca="false">A2448&amp;"|"&amp;B2448</f>
        <v>Paris Charles de Gaulle|Strasbourg-Entzheim</v>
      </c>
      <c r="AA2448" s="14" t="str">
        <f aca="false">IF(I2448&lt;p_local,"Local",IF(I2448&lt;p_vv_min,"Courte distance",IF(I2448&lt;p_tres_long,"Longue distance","Très longue distance")))</f>
        <v>Longue distance</v>
      </c>
    </row>
    <row r="2449" customFormat="false" ht="15" hidden="false" customHeight="true" outlineLevel="0" collapsed="false">
      <c r="A2449" s="14" t="s">
        <v>1060</v>
      </c>
      <c r="B2449" s="14" t="s">
        <v>652</v>
      </c>
      <c r="C2449" s="14" t="s">
        <v>36</v>
      </c>
      <c r="D2449" s="14" t="s">
        <v>2622</v>
      </c>
      <c r="E2449" s="14" t="s">
        <v>2656</v>
      </c>
      <c r="F2449" s="15" t="s">
        <v>41</v>
      </c>
      <c r="G2449" s="14" t="str">
        <f aca="false">IF(I2449&lt;p_local,"Local → page infra",IF(H2449&gt;=p_ph1,"Phase 1",IF(H2449&gt;=p_ph2,"Phase 2","Phase 3")))</f>
        <v>Phase 2</v>
      </c>
      <c r="H2449" s="14" t="n">
        <f aca="false">IF(I2449&lt;p_local,0,IF(C2449="Aéroport → Aéroport",p_pts_plein,IF(Y2449&gt;0,IF(I2449&lt;=Y2449,p_pts_plein,IF(I2449&lt;=p_mult2*Y2449,p_pts_moyen,p_pts_r3)),IF(I2449&gt;=p_vv_min,p_pts_plein,IF(I2449&gt;=p_vv_moy,p_pts_moyen,p_pts_court))))+IF(INDEX(10_Lieux!$D:$D,U2449)=1,p_prio1,p_prio2)+IF(INDEX(10_Lieux!$D:$D,V2449)=1,p_prio1,p_prio2)+IF(K2449="Oui",p_tf,0)+p_hub*((INDEX(10_Lieux!$H:$H,U2449)="Hub")+(INDEX(10_Lieux!$H:$H,V2449)="Hub"))+IF(OR(INDEX(10_Lieux!$H:$H,U2449)="Premium",INDEX(10_Lieux!$H:$H,V2449)="Premium"),p_prem,0))</f>
        <v>70</v>
      </c>
      <c r="I2449" s="14" t="n">
        <f aca="false">ROUND(W2449*p_facteur,0)</f>
        <v>470</v>
      </c>
      <c r="J2449" s="14" t="str">
        <f aca="false">IF(X2449&lt;60,X2449&amp;" min",INT(X2449/60)&amp;" h"&amp;IF(MOD(X2449,60)=0,""," "&amp;TEXT(MOD(X2449,60),"00")))</f>
        <v>5 h</v>
      </c>
      <c r="K2449" s="14" t="str">
        <f aca="false">IF(S2449&lt;&gt;T2449,"Oui","Non")</f>
        <v>Non</v>
      </c>
      <c r="L2449" s="14" t="str">
        <f aca="false">IF(AND(INDEX(10_Lieux!$B:$B,U2449)="Ville",INDEX(10_Lieux!$B:$B,V2449)="Ville"),"/chauffeur-prive/"&amp;INDEX(10_Lieux!$E:$E,U2449)&amp;"-"&amp;INDEX(10_Lieux!$E:$E,V2449)&amp;"/","/chauffeur-prive/"&amp;INDEX(10_Lieux!$E:$E,U2449)&amp;"/"&amp;INDEX(10_Lieux!$E:$E,V2449)&amp;"/")</f>
        <v>/chauffeur-prive/aeroport-strasbourg-entzheim/aeroport-paris-charles-de-gaulle/</v>
      </c>
      <c r="M2449" s="14" t="str">
        <f aca="false">IFERROR(INDEX($L:$L,MATCH(B2449&amp;"|"&amp;A2449,$Z:$Z,0)),"—")</f>
        <v>/chauffeur-prive/aeroport-paris-charles-de-gaulle/aeroport-strasbourg-entzheim/</v>
      </c>
      <c r="N2449" s="14" t="str">
        <f aca="false">IF(LEN("Chauffeur privé "&amp;INDEX(10_Lieux!$J:$J,U2449)&amp;" → "&amp;INDEX(10_Lieux!$J:$J,V2449)&amp;" | 24h/24")&gt;60,"Chauffeur privé "&amp;INDEX(10_Lieux!$J:$J,U2449)&amp;" → "&amp;INDEX(10_Lieux!$J:$J,V2449),"Chauffeur privé "&amp;INDEX(10_Lieux!$J:$J,U2449)&amp;" → "&amp;INDEX(10_Lieux!$J:$J,V2449)&amp;" | 24h/24")</f>
        <v>Chauffeur privé Aéroport Strasbourg-Entzheim → Aéroport Paris-CDG</v>
      </c>
      <c r="O2449" s="14" t="n">
        <f aca="false">LEN(N2449)</f>
        <v>65</v>
      </c>
      <c r="P2449" s="14" t="str">
        <f aca="false">"Chauffeur privé "&amp;INDEX(10_Lieux!$K:$K,U2449)&amp;" vers "&amp;INDEX(10_Lieux!$L:$L,V2449)</f>
        <v>Chauffeur privé de l'aéroport Strasbourg-Entzheim vers l'aéroport Paris-CDG</v>
      </c>
      <c r="Q2449" s="14" t="str">
        <f aca="false">"Chauffeur privé "&amp;INDEX(10_Lieux!$K:$K,U2449)&amp;" vers "&amp;INDEX(10_Lieux!$L:$L,V2449)&amp;" : env. "&amp;I2449&amp;" km, "&amp;J2449&amp;" de route. Devis personnalisé, standard 24h/24 et 7j/7."</f>
        <v>Chauffeur privé de l'aéroport Strasbourg-Entzheim vers l'aéroport Paris-CDG : env. 470 km, 5 h de route. Devis personnalisé, standard 24h/24 et 7j/7.</v>
      </c>
      <c r="R2449" s="14" t="n">
        <f aca="false">LEN(Q2449)</f>
        <v>149</v>
      </c>
      <c r="S2449" s="14" t="str">
        <f aca="false">INDEX(10_Lieux!$C:$C,U2449)</f>
        <v>France</v>
      </c>
      <c r="T2449" s="14" t="str">
        <f aca="false">INDEX(10_Lieux!$C:$C,V2449)</f>
        <v>France</v>
      </c>
      <c r="U2449" s="14" t="n">
        <f aca="false">MATCH(A2449,10_Lieux!$A:$A,0)</f>
        <v>143</v>
      </c>
      <c r="V2449" s="14" t="n">
        <f aca="false">MATCH(B2449,10_Lieux!$A:$A,0)</f>
        <v>132</v>
      </c>
      <c r="W2449" s="14" t="n">
        <f aca="false">ROUND(6371*2*ASIN(SQRT(SIN(RADIANS(INDEX(10_Lieux!$F:$F,V2449)-INDEX(10_Lieux!$F:$F,U2449))/2)^2+COS(RADIANS(INDEX(10_Lieux!$F:$F,U2449)))*COS(RADIANS(INDEX(10_Lieux!$F:$F,V2449)))*SIN(RADIANS(INDEX(10_Lieux!$G:$G,V2449)-INDEX(10_Lieux!$G:$G,U2449))/2)^2)),1)</f>
        <v>375.9</v>
      </c>
      <c r="X2449" s="14" t="n">
        <f aca="false">ROUND(I2449/IF(I2449&lt;p_seuil_vitesse,p_vit_lente,p_vit_rapide)*60/15,0)*15</f>
        <v>300</v>
      </c>
      <c r="Y2449" s="14" t="n">
        <f aca="false">MAX(IF(INDEX(10_Lieux!$B:$B,U2449)&lt;&gt;"Ville",INDEX(10_Lieux!$I:$I,U2449),0),IF(INDEX(10_Lieux!$B:$B,V2449)&lt;&gt;"Ville",INDEX(10_Lieux!$I:$I,V2449),0))</f>
        <v>500</v>
      </c>
      <c r="Z2449" s="14" t="str">
        <f aca="false">A2449&amp;"|"&amp;B2449</f>
        <v>Strasbourg-Entzheim|Paris Charles de Gaulle</v>
      </c>
      <c r="AA2449" s="14" t="str">
        <f aca="false">IF(I2449&lt;p_local,"Local",IF(I2449&lt;p_vv_min,"Courte distance",IF(I2449&lt;p_tres_long,"Longue distance","Très longue distance")))</f>
        <v>Longue distance</v>
      </c>
    </row>
    <row r="2450" customFormat="false" ht="15" hidden="false" customHeight="true" outlineLevel="0" collapsed="false">
      <c r="A2450" s="14" t="s">
        <v>698</v>
      </c>
      <c r="B2450" s="14" t="s">
        <v>743</v>
      </c>
      <c r="C2450" s="14" t="s">
        <v>36</v>
      </c>
      <c r="D2450" s="14" t="s">
        <v>2622</v>
      </c>
      <c r="E2450" s="14" t="s">
        <v>2657</v>
      </c>
      <c r="F2450" s="15" t="s">
        <v>41</v>
      </c>
      <c r="G2450" s="14" t="str">
        <f aca="false">IF(I2450&lt;p_local,"Local → page infra",IF(H2450&gt;=p_ph1,"Phase 1",IF(H2450&gt;=p_ph2,"Phase 2","Phase 3")))</f>
        <v>Local → page infra</v>
      </c>
      <c r="H2450" s="14" t="n">
        <f aca="false">IF(I2450&lt;p_local,0,IF(C2450="Aéroport → Aéroport",p_pts_plein,IF(Y2450&gt;0,IF(I2450&lt;=Y2450,p_pts_plein,IF(I2450&lt;=p_mult2*Y2450,p_pts_moyen,p_pts_r3)),IF(I2450&gt;=p_vv_min,p_pts_plein,IF(I2450&gt;=p_vv_moy,p_pts_moyen,p_pts_court))))+IF(INDEX(10_Lieux!$D:$D,U2450)=1,p_prio1,p_prio2)+IF(INDEX(10_Lieux!$D:$D,V2450)=1,p_prio1,p_prio2)+IF(K2450="Oui",p_tf,0)+p_hub*((INDEX(10_Lieux!$H:$H,U2450)="Hub")+(INDEX(10_Lieux!$H:$H,V2450)="Hub"))+IF(OR(INDEX(10_Lieux!$H:$H,U2450)="Premium",INDEX(10_Lieux!$H:$H,V2450)="Premium"),p_prem,0))</f>
        <v>0</v>
      </c>
      <c r="I2450" s="14" t="n">
        <f aca="false">ROUND(W2450*p_facteur,0)</f>
        <v>35</v>
      </c>
      <c r="J2450" s="14" t="str">
        <f aca="false">IF(X2450&lt;60,X2450&amp;" min",INT(X2450/60)&amp;" h"&amp;IF(MOD(X2450,60)=0,""," "&amp;TEXT(MOD(X2450,60),"00")))</f>
        <v>30 min</v>
      </c>
      <c r="K2450" s="14" t="str">
        <f aca="false">IF(S2450&lt;&gt;T2450,"Oui","Non")</f>
        <v>Non</v>
      </c>
      <c r="L2450" s="14" t="str">
        <f aca="false">IF(AND(INDEX(10_Lieux!$B:$B,U2450)="Ville",INDEX(10_Lieux!$B:$B,V2450)="Ville"),"/chauffeur-prive/"&amp;INDEX(10_Lieux!$E:$E,U2450)&amp;"-"&amp;INDEX(10_Lieux!$E:$E,V2450)&amp;"/","/chauffeur-prive/"&amp;INDEX(10_Lieux!$E:$E,U2450)&amp;"/"&amp;INDEX(10_Lieux!$E:$E,V2450)&amp;"/")</f>
        <v>/chauffeur-prive/aeroport-paris-orly/aeroport-paris-le-bourget/</v>
      </c>
      <c r="M2450" s="14" t="str">
        <f aca="false">IFERROR(INDEX($L:$L,MATCH(B2450&amp;"|"&amp;A2450,$Z:$Z,0)),"—")</f>
        <v>/chauffeur-prive/aeroport-paris-le-bourget/aeroport-paris-orly/</v>
      </c>
      <c r="N2450" s="14" t="str">
        <f aca="false">IF(LEN("Chauffeur privé "&amp;INDEX(10_Lieux!$J:$J,U2450)&amp;" → "&amp;INDEX(10_Lieux!$J:$J,V2450)&amp;" | 24h/24")&gt;60,"Chauffeur privé "&amp;INDEX(10_Lieux!$J:$J,U2450)&amp;" → "&amp;INDEX(10_Lieux!$J:$J,V2450),"Chauffeur privé "&amp;INDEX(10_Lieux!$J:$J,U2450)&amp;" → "&amp;INDEX(10_Lieux!$J:$J,V2450)&amp;" | 24h/24")</f>
        <v>Chauffeur privé Aéroport Paris-Orly → Aéroport Paris-Le Bourget</v>
      </c>
      <c r="O2450" s="14" t="n">
        <f aca="false">LEN(N2450)</f>
        <v>63</v>
      </c>
      <c r="P2450" s="14" t="str">
        <f aca="false">"Chauffeur privé "&amp;INDEX(10_Lieux!$K:$K,U2450)&amp;" vers "&amp;INDEX(10_Lieux!$L:$L,V2450)</f>
        <v>Chauffeur privé de l'aéroport Paris-Orly vers l'aéroport Paris-Le Bourget</v>
      </c>
      <c r="Q2450" s="14" t="str">
        <f aca="false">"Chauffeur privé "&amp;INDEX(10_Lieux!$K:$K,U2450)&amp;" vers "&amp;INDEX(10_Lieux!$L:$L,V2450)&amp;" : env. "&amp;I2450&amp;" km, "&amp;J2450&amp;" de route. Devis personnalisé, standard 24h/24 et 7j/7."</f>
        <v>Chauffeur privé de l'aéroport Paris-Orly vers l'aéroport Paris-Le Bourget : env. 35 km, 30 min de route. Devis personnalisé, standard 24h/24 et 7j/7.</v>
      </c>
      <c r="R2450" s="14" t="n">
        <f aca="false">LEN(Q2450)</f>
        <v>149</v>
      </c>
      <c r="S2450" s="14" t="str">
        <f aca="false">INDEX(10_Lieux!$C:$C,U2450)</f>
        <v>France</v>
      </c>
      <c r="T2450" s="14" t="str">
        <f aca="false">INDEX(10_Lieux!$C:$C,V2450)</f>
        <v>France</v>
      </c>
      <c r="U2450" s="14" t="n">
        <f aca="false">MATCH(A2450,10_Lieux!$A:$A,0)</f>
        <v>133</v>
      </c>
      <c r="V2450" s="14" t="n">
        <f aca="false">MATCH(B2450,10_Lieux!$A:$A,0)</f>
        <v>134</v>
      </c>
      <c r="W2450" s="14" t="n">
        <f aca="false">ROUND(6371*2*ASIN(SQRT(SIN(RADIANS(INDEX(10_Lieux!$F:$F,V2450)-INDEX(10_Lieux!$F:$F,U2450))/2)^2+COS(RADIANS(INDEX(10_Lieux!$F:$F,U2450)))*COS(RADIANS(INDEX(10_Lieux!$F:$F,V2450)))*SIN(RADIANS(INDEX(10_Lieux!$G:$G,V2450)-INDEX(10_Lieux!$G:$G,U2450))/2)^2)),1)</f>
        <v>27.7</v>
      </c>
      <c r="X2450" s="14" t="n">
        <f aca="false">ROUND(I2450/IF(I2450&lt;p_seuil_vitesse,p_vit_lente,p_vit_rapide)*60/15,0)*15</f>
        <v>30</v>
      </c>
      <c r="Y2450" s="14" t="n">
        <f aca="false">MAX(IF(INDEX(10_Lieux!$B:$B,U2450)&lt;&gt;"Ville",INDEX(10_Lieux!$I:$I,U2450),0),IF(INDEX(10_Lieux!$B:$B,V2450)&lt;&gt;"Ville",INDEX(10_Lieux!$I:$I,V2450),0))</f>
        <v>500</v>
      </c>
      <c r="Z2450" s="14" t="str">
        <f aca="false">A2450&amp;"|"&amp;B2450</f>
        <v>Paris-Orly|Paris-Le Bourget</v>
      </c>
      <c r="AA2450" s="14" t="str">
        <f aca="false">IF(I2450&lt;p_local,"Local",IF(I2450&lt;p_vv_min,"Courte distance",IF(I2450&lt;p_tres_long,"Longue distance","Très longue distance")))</f>
        <v>Local</v>
      </c>
    </row>
    <row r="2451" customFormat="false" ht="15" hidden="false" customHeight="true" outlineLevel="0" collapsed="false">
      <c r="A2451" s="14" t="s">
        <v>743</v>
      </c>
      <c r="B2451" s="14" t="s">
        <v>698</v>
      </c>
      <c r="C2451" s="14" t="s">
        <v>36</v>
      </c>
      <c r="D2451" s="14" t="s">
        <v>2622</v>
      </c>
      <c r="E2451" s="14" t="s">
        <v>2658</v>
      </c>
      <c r="F2451" s="15" t="s">
        <v>41</v>
      </c>
      <c r="G2451" s="14" t="str">
        <f aca="false">IF(I2451&lt;p_local,"Local → page infra",IF(H2451&gt;=p_ph1,"Phase 1",IF(H2451&gt;=p_ph2,"Phase 2","Phase 3")))</f>
        <v>Local → page infra</v>
      </c>
      <c r="H2451" s="14" t="n">
        <f aca="false">IF(I2451&lt;p_local,0,IF(C2451="Aéroport → Aéroport",p_pts_plein,IF(Y2451&gt;0,IF(I2451&lt;=Y2451,p_pts_plein,IF(I2451&lt;=p_mult2*Y2451,p_pts_moyen,p_pts_r3)),IF(I2451&gt;=p_vv_min,p_pts_plein,IF(I2451&gt;=p_vv_moy,p_pts_moyen,p_pts_court))))+IF(INDEX(10_Lieux!$D:$D,U2451)=1,p_prio1,p_prio2)+IF(INDEX(10_Lieux!$D:$D,V2451)=1,p_prio1,p_prio2)+IF(K2451="Oui",p_tf,0)+p_hub*((INDEX(10_Lieux!$H:$H,U2451)="Hub")+(INDEX(10_Lieux!$H:$H,V2451)="Hub"))+IF(OR(INDEX(10_Lieux!$H:$H,U2451)="Premium",INDEX(10_Lieux!$H:$H,V2451)="Premium"),p_prem,0))</f>
        <v>0</v>
      </c>
      <c r="I2451" s="14" t="n">
        <f aca="false">ROUND(W2451*p_facteur,0)</f>
        <v>35</v>
      </c>
      <c r="J2451" s="14" t="str">
        <f aca="false">IF(X2451&lt;60,X2451&amp;" min",INT(X2451/60)&amp;" h"&amp;IF(MOD(X2451,60)=0,""," "&amp;TEXT(MOD(X2451,60),"00")))</f>
        <v>30 min</v>
      </c>
      <c r="K2451" s="14" t="str">
        <f aca="false">IF(S2451&lt;&gt;T2451,"Oui","Non")</f>
        <v>Non</v>
      </c>
      <c r="L2451" s="14" t="str">
        <f aca="false">IF(AND(INDEX(10_Lieux!$B:$B,U2451)="Ville",INDEX(10_Lieux!$B:$B,V2451)="Ville"),"/chauffeur-prive/"&amp;INDEX(10_Lieux!$E:$E,U2451)&amp;"-"&amp;INDEX(10_Lieux!$E:$E,V2451)&amp;"/","/chauffeur-prive/"&amp;INDEX(10_Lieux!$E:$E,U2451)&amp;"/"&amp;INDEX(10_Lieux!$E:$E,V2451)&amp;"/")</f>
        <v>/chauffeur-prive/aeroport-paris-le-bourget/aeroport-paris-orly/</v>
      </c>
      <c r="M2451" s="14" t="str">
        <f aca="false">IFERROR(INDEX($L:$L,MATCH(B2451&amp;"|"&amp;A2451,$Z:$Z,0)),"—")</f>
        <v>/chauffeur-prive/aeroport-paris-orly/aeroport-paris-le-bourget/</v>
      </c>
      <c r="N2451" s="14" t="str">
        <f aca="false">IF(LEN("Chauffeur privé "&amp;INDEX(10_Lieux!$J:$J,U2451)&amp;" → "&amp;INDEX(10_Lieux!$J:$J,V2451)&amp;" | 24h/24")&gt;60,"Chauffeur privé "&amp;INDEX(10_Lieux!$J:$J,U2451)&amp;" → "&amp;INDEX(10_Lieux!$J:$J,V2451),"Chauffeur privé "&amp;INDEX(10_Lieux!$J:$J,U2451)&amp;" → "&amp;INDEX(10_Lieux!$J:$J,V2451)&amp;" | 24h/24")</f>
        <v>Chauffeur privé Aéroport Paris-Le Bourget → Aéroport Paris-Orly</v>
      </c>
      <c r="O2451" s="14" t="n">
        <f aca="false">LEN(N2451)</f>
        <v>63</v>
      </c>
      <c r="P2451" s="14" t="str">
        <f aca="false">"Chauffeur privé "&amp;INDEX(10_Lieux!$K:$K,U2451)&amp;" vers "&amp;INDEX(10_Lieux!$L:$L,V2451)</f>
        <v>Chauffeur privé de l'aéroport Paris-Le Bourget vers l'aéroport Paris-Orly</v>
      </c>
      <c r="Q2451" s="14" t="str">
        <f aca="false">"Chauffeur privé "&amp;INDEX(10_Lieux!$K:$K,U2451)&amp;" vers "&amp;INDEX(10_Lieux!$L:$L,V2451)&amp;" : env. "&amp;I2451&amp;" km, "&amp;J2451&amp;" de route. Devis personnalisé, standard 24h/24 et 7j/7."</f>
        <v>Chauffeur privé de l'aéroport Paris-Le Bourget vers l'aéroport Paris-Orly : env. 35 km, 30 min de route. Devis personnalisé, standard 24h/24 et 7j/7.</v>
      </c>
      <c r="R2451" s="14" t="n">
        <f aca="false">LEN(Q2451)</f>
        <v>149</v>
      </c>
      <c r="S2451" s="14" t="str">
        <f aca="false">INDEX(10_Lieux!$C:$C,U2451)</f>
        <v>France</v>
      </c>
      <c r="T2451" s="14" t="str">
        <f aca="false">INDEX(10_Lieux!$C:$C,V2451)</f>
        <v>France</v>
      </c>
      <c r="U2451" s="14" t="n">
        <f aca="false">MATCH(A2451,10_Lieux!$A:$A,0)</f>
        <v>134</v>
      </c>
      <c r="V2451" s="14" t="n">
        <f aca="false">MATCH(B2451,10_Lieux!$A:$A,0)</f>
        <v>133</v>
      </c>
      <c r="W2451" s="14" t="n">
        <f aca="false">ROUND(6371*2*ASIN(SQRT(SIN(RADIANS(INDEX(10_Lieux!$F:$F,V2451)-INDEX(10_Lieux!$F:$F,U2451))/2)^2+COS(RADIANS(INDEX(10_Lieux!$F:$F,U2451)))*COS(RADIANS(INDEX(10_Lieux!$F:$F,V2451)))*SIN(RADIANS(INDEX(10_Lieux!$G:$G,V2451)-INDEX(10_Lieux!$G:$G,U2451))/2)^2)),1)</f>
        <v>27.7</v>
      </c>
      <c r="X2451" s="14" t="n">
        <f aca="false">ROUND(I2451/IF(I2451&lt;p_seuil_vitesse,p_vit_lente,p_vit_rapide)*60/15,0)*15</f>
        <v>30</v>
      </c>
      <c r="Y2451" s="14" t="n">
        <f aca="false">MAX(IF(INDEX(10_Lieux!$B:$B,U2451)&lt;&gt;"Ville",INDEX(10_Lieux!$I:$I,U2451),0),IF(INDEX(10_Lieux!$B:$B,V2451)&lt;&gt;"Ville",INDEX(10_Lieux!$I:$I,V2451),0))</f>
        <v>500</v>
      </c>
      <c r="Z2451" s="14" t="str">
        <f aca="false">A2451&amp;"|"&amp;B2451</f>
        <v>Paris-Le Bourget|Paris-Orly</v>
      </c>
      <c r="AA2451" s="14" t="str">
        <f aca="false">IF(I2451&lt;p_local,"Local",IF(I2451&lt;p_vv_min,"Courte distance",IF(I2451&lt;p_tres_long,"Longue distance","Très longue distance")))</f>
        <v>Local</v>
      </c>
    </row>
    <row r="2452" customFormat="false" ht="15" hidden="false" customHeight="true" outlineLevel="0" collapsed="false">
      <c r="A2452" s="14" t="s">
        <v>698</v>
      </c>
      <c r="B2452" s="14" t="s">
        <v>788</v>
      </c>
      <c r="C2452" s="14" t="s">
        <v>36</v>
      </c>
      <c r="D2452" s="14" t="s">
        <v>2622</v>
      </c>
      <c r="E2452" s="14" t="s">
        <v>2659</v>
      </c>
      <c r="F2452" s="15" t="s">
        <v>41</v>
      </c>
      <c r="G2452" s="14" t="str">
        <f aca="false">IF(I2452&lt;p_local,"Local → page infra",IF(H2452&gt;=p_ph1,"Phase 1",IF(H2452&gt;=p_ph2,"Phase 2","Phase 3")))</f>
        <v>Phase 1</v>
      </c>
      <c r="H2452" s="14" t="n">
        <f aca="false">IF(I2452&lt;p_local,0,IF(C2452="Aéroport → Aéroport",p_pts_plein,IF(Y2452&gt;0,IF(I2452&lt;=Y2452,p_pts_plein,IF(I2452&lt;=p_mult2*Y2452,p_pts_moyen,p_pts_r3)),IF(I2452&gt;=p_vv_min,p_pts_plein,IF(I2452&gt;=p_vv_moy,p_pts_moyen,p_pts_court))))+IF(INDEX(10_Lieux!$D:$D,U2452)=1,p_prio1,p_prio2)+IF(INDEX(10_Lieux!$D:$D,V2452)=1,p_prio1,p_prio2)+IF(K2452="Oui",p_tf,0)+p_hub*((INDEX(10_Lieux!$H:$H,U2452)="Hub")+(INDEX(10_Lieux!$H:$H,V2452)="Hub"))+IF(OR(INDEX(10_Lieux!$H:$H,U2452)="Premium",INDEX(10_Lieux!$H:$H,V2452)="Premium"),p_prem,0))</f>
        <v>80</v>
      </c>
      <c r="I2452" s="14" t="n">
        <f aca="false">ROUND(W2452*p_facteur,0)</f>
        <v>488</v>
      </c>
      <c r="J2452" s="14" t="str">
        <f aca="false">IF(X2452&lt;60,X2452&amp;" min",INT(X2452/60)&amp;" h"&amp;IF(MOD(X2452,60)=0,""," "&amp;TEXT(MOD(X2452,60),"00")))</f>
        <v>5 h 15</v>
      </c>
      <c r="K2452" s="14" t="str">
        <f aca="false">IF(S2452&lt;&gt;T2452,"Oui","Non")</f>
        <v>Non</v>
      </c>
      <c r="L2452" s="14" t="str">
        <f aca="false">IF(AND(INDEX(10_Lieux!$B:$B,U2452)="Ville",INDEX(10_Lieux!$B:$B,V2452)="Ville"),"/chauffeur-prive/"&amp;INDEX(10_Lieux!$E:$E,U2452)&amp;"-"&amp;INDEX(10_Lieux!$E:$E,V2452)&amp;"/","/chauffeur-prive/"&amp;INDEX(10_Lieux!$E:$E,U2452)&amp;"/"&amp;INDEX(10_Lieux!$E:$E,V2452)&amp;"/")</f>
        <v>/chauffeur-prive/aeroport-paris-orly/aeroport-lyon-saint-exupery/</v>
      </c>
      <c r="M2452" s="14" t="str">
        <f aca="false">IFERROR(INDEX($L:$L,MATCH(B2452&amp;"|"&amp;A2452,$Z:$Z,0)),"—")</f>
        <v>/chauffeur-prive/aeroport-lyon-saint-exupery/aeroport-paris-orly/</v>
      </c>
      <c r="N2452" s="14" t="str">
        <f aca="false">IF(LEN("Chauffeur privé "&amp;INDEX(10_Lieux!$J:$J,U2452)&amp;" → "&amp;INDEX(10_Lieux!$J:$J,V2452)&amp;" | 24h/24")&gt;60,"Chauffeur privé "&amp;INDEX(10_Lieux!$J:$J,U2452)&amp;" → "&amp;INDEX(10_Lieux!$J:$J,V2452),"Chauffeur privé "&amp;INDEX(10_Lieux!$J:$J,U2452)&amp;" → "&amp;INDEX(10_Lieux!$J:$J,V2452)&amp;" | 24h/24")</f>
        <v>Chauffeur privé Aéroport Paris-Orly → Aéroport Lyon-Saint-Exupéry</v>
      </c>
      <c r="O2452" s="14" t="n">
        <f aca="false">LEN(N2452)</f>
        <v>65</v>
      </c>
      <c r="P2452" s="14" t="str">
        <f aca="false">"Chauffeur privé "&amp;INDEX(10_Lieux!$K:$K,U2452)&amp;" vers "&amp;INDEX(10_Lieux!$L:$L,V2452)</f>
        <v>Chauffeur privé de l'aéroport Paris-Orly vers l'aéroport Lyon-Saint-Exupéry</v>
      </c>
      <c r="Q2452" s="14" t="str">
        <f aca="false">"Chauffeur privé "&amp;INDEX(10_Lieux!$K:$K,U2452)&amp;" vers "&amp;INDEX(10_Lieux!$L:$L,V2452)&amp;" : env. "&amp;I2452&amp;" km, "&amp;J2452&amp;" de route. Devis personnalisé, standard 24h/24 et 7j/7."</f>
        <v>Chauffeur privé de l'aéroport Paris-Orly vers l'aéroport Lyon-Saint-Exupéry : env. 488 km, 5 h 15 de route. Devis personnalisé, standard 24h/24 et 7j/7.</v>
      </c>
      <c r="R2452" s="14" t="n">
        <f aca="false">LEN(Q2452)</f>
        <v>152</v>
      </c>
      <c r="S2452" s="14" t="str">
        <f aca="false">INDEX(10_Lieux!$C:$C,U2452)</f>
        <v>France</v>
      </c>
      <c r="T2452" s="14" t="str">
        <f aca="false">INDEX(10_Lieux!$C:$C,V2452)</f>
        <v>France</v>
      </c>
      <c r="U2452" s="14" t="n">
        <f aca="false">MATCH(A2452,10_Lieux!$A:$A,0)</f>
        <v>133</v>
      </c>
      <c r="V2452" s="14" t="n">
        <f aca="false">MATCH(B2452,10_Lieux!$A:$A,0)</f>
        <v>136</v>
      </c>
      <c r="W2452" s="14" t="n">
        <f aca="false">ROUND(6371*2*ASIN(SQRT(SIN(RADIANS(INDEX(10_Lieux!$F:$F,V2452)-INDEX(10_Lieux!$F:$F,U2452))/2)^2+COS(RADIANS(INDEX(10_Lieux!$F:$F,U2452)))*COS(RADIANS(INDEX(10_Lieux!$F:$F,V2452)))*SIN(RADIANS(INDEX(10_Lieux!$G:$G,V2452)-INDEX(10_Lieux!$G:$G,U2452))/2)^2)),1)</f>
        <v>390.7</v>
      </c>
      <c r="X2452" s="14" t="n">
        <f aca="false">ROUND(I2452/IF(I2452&lt;p_seuil_vitesse,p_vit_lente,p_vit_rapide)*60/15,0)*15</f>
        <v>315</v>
      </c>
      <c r="Y2452" s="14" t="n">
        <f aca="false">MAX(IF(INDEX(10_Lieux!$B:$B,U2452)&lt;&gt;"Ville",INDEX(10_Lieux!$I:$I,U2452),0),IF(INDEX(10_Lieux!$B:$B,V2452)&lt;&gt;"Ville",INDEX(10_Lieux!$I:$I,V2452),0))</f>
        <v>500</v>
      </c>
      <c r="Z2452" s="14" t="str">
        <f aca="false">A2452&amp;"|"&amp;B2452</f>
        <v>Paris-Orly|Lyon-Saint-Exupéry</v>
      </c>
      <c r="AA2452" s="14" t="str">
        <f aca="false">IF(I2452&lt;p_local,"Local",IF(I2452&lt;p_vv_min,"Courte distance",IF(I2452&lt;p_tres_long,"Longue distance","Très longue distance")))</f>
        <v>Longue distance</v>
      </c>
    </row>
    <row r="2453" customFormat="false" ht="15" hidden="false" customHeight="true" outlineLevel="0" collapsed="false">
      <c r="A2453" s="14" t="s">
        <v>788</v>
      </c>
      <c r="B2453" s="14" t="s">
        <v>698</v>
      </c>
      <c r="C2453" s="14" t="s">
        <v>36</v>
      </c>
      <c r="D2453" s="14" t="s">
        <v>2622</v>
      </c>
      <c r="E2453" s="14" t="s">
        <v>2660</v>
      </c>
      <c r="F2453" s="15" t="s">
        <v>41</v>
      </c>
      <c r="G2453" s="14" t="str">
        <f aca="false">IF(I2453&lt;p_local,"Local → page infra",IF(H2453&gt;=p_ph1,"Phase 1",IF(H2453&gt;=p_ph2,"Phase 2","Phase 3")))</f>
        <v>Phase 1</v>
      </c>
      <c r="H2453" s="14" t="n">
        <f aca="false">IF(I2453&lt;p_local,0,IF(C2453="Aéroport → Aéroport",p_pts_plein,IF(Y2453&gt;0,IF(I2453&lt;=Y2453,p_pts_plein,IF(I2453&lt;=p_mult2*Y2453,p_pts_moyen,p_pts_r3)),IF(I2453&gt;=p_vv_min,p_pts_plein,IF(I2453&gt;=p_vv_moy,p_pts_moyen,p_pts_court))))+IF(INDEX(10_Lieux!$D:$D,U2453)=1,p_prio1,p_prio2)+IF(INDEX(10_Lieux!$D:$D,V2453)=1,p_prio1,p_prio2)+IF(K2453="Oui",p_tf,0)+p_hub*((INDEX(10_Lieux!$H:$H,U2453)="Hub")+(INDEX(10_Lieux!$H:$H,V2453)="Hub"))+IF(OR(INDEX(10_Lieux!$H:$H,U2453)="Premium",INDEX(10_Lieux!$H:$H,V2453)="Premium"),p_prem,0))</f>
        <v>80</v>
      </c>
      <c r="I2453" s="14" t="n">
        <f aca="false">ROUND(W2453*p_facteur,0)</f>
        <v>488</v>
      </c>
      <c r="J2453" s="14" t="str">
        <f aca="false">IF(X2453&lt;60,X2453&amp;" min",INT(X2453/60)&amp;" h"&amp;IF(MOD(X2453,60)=0,""," "&amp;TEXT(MOD(X2453,60),"00")))</f>
        <v>5 h 15</v>
      </c>
      <c r="K2453" s="14" t="str">
        <f aca="false">IF(S2453&lt;&gt;T2453,"Oui","Non")</f>
        <v>Non</v>
      </c>
      <c r="L2453" s="14" t="str">
        <f aca="false">IF(AND(INDEX(10_Lieux!$B:$B,U2453)="Ville",INDEX(10_Lieux!$B:$B,V2453)="Ville"),"/chauffeur-prive/"&amp;INDEX(10_Lieux!$E:$E,U2453)&amp;"-"&amp;INDEX(10_Lieux!$E:$E,V2453)&amp;"/","/chauffeur-prive/"&amp;INDEX(10_Lieux!$E:$E,U2453)&amp;"/"&amp;INDEX(10_Lieux!$E:$E,V2453)&amp;"/")</f>
        <v>/chauffeur-prive/aeroport-lyon-saint-exupery/aeroport-paris-orly/</v>
      </c>
      <c r="M2453" s="14" t="str">
        <f aca="false">IFERROR(INDEX($L:$L,MATCH(B2453&amp;"|"&amp;A2453,$Z:$Z,0)),"—")</f>
        <v>/chauffeur-prive/aeroport-paris-orly/aeroport-lyon-saint-exupery/</v>
      </c>
      <c r="N2453" s="14" t="str">
        <f aca="false">IF(LEN("Chauffeur privé "&amp;INDEX(10_Lieux!$J:$J,U2453)&amp;" → "&amp;INDEX(10_Lieux!$J:$J,V2453)&amp;" | 24h/24")&gt;60,"Chauffeur privé "&amp;INDEX(10_Lieux!$J:$J,U2453)&amp;" → "&amp;INDEX(10_Lieux!$J:$J,V2453),"Chauffeur privé "&amp;INDEX(10_Lieux!$J:$J,U2453)&amp;" → "&amp;INDEX(10_Lieux!$J:$J,V2453)&amp;" | 24h/24")</f>
        <v>Chauffeur privé Aéroport Lyon-Saint-Exupéry → Aéroport Paris-Orly</v>
      </c>
      <c r="O2453" s="14" t="n">
        <f aca="false">LEN(N2453)</f>
        <v>65</v>
      </c>
      <c r="P2453" s="14" t="str">
        <f aca="false">"Chauffeur privé "&amp;INDEX(10_Lieux!$K:$K,U2453)&amp;" vers "&amp;INDEX(10_Lieux!$L:$L,V2453)</f>
        <v>Chauffeur privé de l'aéroport Lyon-Saint-Exupéry vers l'aéroport Paris-Orly</v>
      </c>
      <c r="Q2453" s="14" t="str">
        <f aca="false">"Chauffeur privé "&amp;INDEX(10_Lieux!$K:$K,U2453)&amp;" vers "&amp;INDEX(10_Lieux!$L:$L,V2453)&amp;" : env. "&amp;I2453&amp;" km, "&amp;J2453&amp;" de route. Devis personnalisé, standard 24h/24 et 7j/7."</f>
        <v>Chauffeur privé de l'aéroport Lyon-Saint-Exupéry vers l'aéroport Paris-Orly : env. 488 km, 5 h 15 de route. Devis personnalisé, standard 24h/24 et 7j/7.</v>
      </c>
      <c r="R2453" s="14" t="n">
        <f aca="false">LEN(Q2453)</f>
        <v>152</v>
      </c>
      <c r="S2453" s="14" t="str">
        <f aca="false">INDEX(10_Lieux!$C:$C,U2453)</f>
        <v>France</v>
      </c>
      <c r="T2453" s="14" t="str">
        <f aca="false">INDEX(10_Lieux!$C:$C,V2453)</f>
        <v>France</v>
      </c>
      <c r="U2453" s="14" t="n">
        <f aca="false">MATCH(A2453,10_Lieux!$A:$A,0)</f>
        <v>136</v>
      </c>
      <c r="V2453" s="14" t="n">
        <f aca="false">MATCH(B2453,10_Lieux!$A:$A,0)</f>
        <v>133</v>
      </c>
      <c r="W2453" s="14" t="n">
        <f aca="false">ROUND(6371*2*ASIN(SQRT(SIN(RADIANS(INDEX(10_Lieux!$F:$F,V2453)-INDEX(10_Lieux!$F:$F,U2453))/2)^2+COS(RADIANS(INDEX(10_Lieux!$F:$F,U2453)))*COS(RADIANS(INDEX(10_Lieux!$F:$F,V2453)))*SIN(RADIANS(INDEX(10_Lieux!$G:$G,V2453)-INDEX(10_Lieux!$G:$G,U2453))/2)^2)),1)</f>
        <v>390.7</v>
      </c>
      <c r="X2453" s="14" t="n">
        <f aca="false">ROUND(I2453/IF(I2453&lt;p_seuil_vitesse,p_vit_lente,p_vit_rapide)*60/15,0)*15</f>
        <v>315</v>
      </c>
      <c r="Y2453" s="14" t="n">
        <f aca="false">MAX(IF(INDEX(10_Lieux!$B:$B,U2453)&lt;&gt;"Ville",INDEX(10_Lieux!$I:$I,U2453),0),IF(INDEX(10_Lieux!$B:$B,V2453)&lt;&gt;"Ville",INDEX(10_Lieux!$I:$I,V2453),0))</f>
        <v>500</v>
      </c>
      <c r="Z2453" s="14" t="str">
        <f aca="false">A2453&amp;"|"&amp;B2453</f>
        <v>Lyon-Saint-Exupéry|Paris-Orly</v>
      </c>
      <c r="AA2453" s="14" t="str">
        <f aca="false">IF(I2453&lt;p_local,"Local",IF(I2453&lt;p_vv_min,"Courte distance",IF(I2453&lt;p_tres_long,"Longue distance","Très longue distance")))</f>
        <v>Longue distance</v>
      </c>
    </row>
    <row r="2454" customFormat="false" ht="15" hidden="false" customHeight="true" outlineLevel="0" collapsed="false">
      <c r="A2454" s="14" t="s">
        <v>698</v>
      </c>
      <c r="B2454" s="14" t="s">
        <v>2164</v>
      </c>
      <c r="C2454" s="14" t="s">
        <v>36</v>
      </c>
      <c r="D2454" s="14" t="s">
        <v>2622</v>
      </c>
      <c r="E2454" s="14" t="s">
        <v>2661</v>
      </c>
      <c r="F2454" s="15" t="s">
        <v>41</v>
      </c>
      <c r="G2454" s="14" t="str">
        <f aca="false">IF(I2454&lt;p_local,"Local → page infra",IF(H2454&gt;=p_ph1,"Phase 1",IF(H2454&gt;=p_ph2,"Phase 2","Phase 3")))</f>
        <v>Phase 1</v>
      </c>
      <c r="H2454" s="14" t="n">
        <f aca="false">IF(I2454&lt;p_local,0,IF(C2454="Aéroport → Aéroport",p_pts_plein,IF(Y2454&gt;0,IF(I2454&lt;=Y2454,p_pts_plein,IF(I2454&lt;=p_mult2*Y2454,p_pts_moyen,p_pts_r3)),IF(I2454&gt;=p_vv_min,p_pts_plein,IF(I2454&gt;=p_vv_moy,p_pts_moyen,p_pts_court))))+IF(INDEX(10_Lieux!$D:$D,U2454)=1,p_prio1,p_prio2)+IF(INDEX(10_Lieux!$D:$D,V2454)=1,p_prio1,p_prio2)+IF(K2454="Oui",p_tf,0)+p_hub*((INDEX(10_Lieux!$H:$H,U2454)="Hub")+(INDEX(10_Lieux!$H:$H,V2454)="Hub"))+IF(OR(INDEX(10_Lieux!$H:$H,U2454)="Premium",INDEX(10_Lieux!$H:$H,V2454)="Premium"),p_prem,0))</f>
        <v>90</v>
      </c>
      <c r="I2454" s="14" t="n">
        <f aca="false">ROUND(W2454*p_facteur,0)</f>
        <v>492</v>
      </c>
      <c r="J2454" s="14" t="str">
        <f aca="false">IF(X2454&lt;60,X2454&amp;" min",INT(X2454/60)&amp;" h"&amp;IF(MOD(X2454,60)=0,""," "&amp;TEXT(MOD(X2454,60),"00")))</f>
        <v>5 h 15</v>
      </c>
      <c r="K2454" s="14" t="str">
        <f aca="false">IF(S2454&lt;&gt;T2454,"Oui","Non")</f>
        <v>Oui</v>
      </c>
      <c r="L2454" s="14" t="str">
        <f aca="false">IF(AND(INDEX(10_Lieux!$B:$B,U2454)="Ville",INDEX(10_Lieux!$B:$B,V2454)="Ville"),"/chauffeur-prive/"&amp;INDEX(10_Lieux!$E:$E,U2454)&amp;"-"&amp;INDEX(10_Lieux!$E:$E,V2454)&amp;"/","/chauffeur-prive/"&amp;INDEX(10_Lieux!$E:$E,U2454)&amp;"/"&amp;INDEX(10_Lieux!$E:$E,V2454)&amp;"/")</f>
        <v>/chauffeur-prive/aeroport-paris-orly/aeroport-geneve/</v>
      </c>
      <c r="M2454" s="14" t="str">
        <f aca="false">IFERROR(INDEX($L:$L,MATCH(B2454&amp;"|"&amp;A2454,$Z:$Z,0)),"—")</f>
        <v>/chauffeur-prive/aeroport-geneve/aeroport-paris-orly/</v>
      </c>
      <c r="N2454" s="14" t="str">
        <f aca="false">IF(LEN("Chauffeur privé "&amp;INDEX(10_Lieux!$J:$J,U2454)&amp;" → "&amp;INDEX(10_Lieux!$J:$J,V2454)&amp;" | 24h/24")&gt;60,"Chauffeur privé "&amp;INDEX(10_Lieux!$J:$J,U2454)&amp;" → "&amp;INDEX(10_Lieux!$J:$J,V2454),"Chauffeur privé "&amp;INDEX(10_Lieux!$J:$J,U2454)&amp;" → "&amp;INDEX(10_Lieux!$J:$J,V2454)&amp;" | 24h/24")</f>
        <v>Chauffeur privé Aéroport Paris-Orly → Aéroport de Genève</v>
      </c>
      <c r="O2454" s="14" t="n">
        <f aca="false">LEN(N2454)</f>
        <v>56</v>
      </c>
      <c r="P2454" s="14" t="str">
        <f aca="false">"Chauffeur privé "&amp;INDEX(10_Lieux!$K:$K,U2454)&amp;" vers "&amp;INDEX(10_Lieux!$L:$L,V2454)</f>
        <v>Chauffeur privé de l'aéroport Paris-Orly vers l'aéroport de Genève</v>
      </c>
      <c r="Q2454" s="14" t="str">
        <f aca="false">"Chauffeur privé "&amp;INDEX(10_Lieux!$K:$K,U2454)&amp;" vers "&amp;INDEX(10_Lieux!$L:$L,V2454)&amp;" : env. "&amp;I2454&amp;" km, "&amp;J2454&amp;" de route. Devis personnalisé, standard 24h/24 et 7j/7."</f>
        <v>Chauffeur privé de l'aéroport Paris-Orly vers l'aéroport de Genève : env. 492 km, 5 h 15 de route. Devis personnalisé, standard 24h/24 et 7j/7.</v>
      </c>
      <c r="R2454" s="14" t="n">
        <f aca="false">LEN(Q2454)</f>
        <v>143</v>
      </c>
      <c r="S2454" s="14" t="str">
        <f aca="false">INDEX(10_Lieux!$C:$C,U2454)</f>
        <v>France</v>
      </c>
      <c r="T2454" s="14" t="str">
        <f aca="false">INDEX(10_Lieux!$C:$C,V2454)</f>
        <v>Suisse</v>
      </c>
      <c r="U2454" s="14" t="n">
        <f aca="false">MATCH(A2454,10_Lieux!$A:$A,0)</f>
        <v>133</v>
      </c>
      <c r="V2454" s="14" t="n">
        <f aca="false">MATCH(B2454,10_Lieux!$A:$A,0)</f>
        <v>182</v>
      </c>
      <c r="W2454" s="14" t="n">
        <f aca="false">ROUND(6371*2*ASIN(SQRT(SIN(RADIANS(INDEX(10_Lieux!$F:$F,V2454)-INDEX(10_Lieux!$F:$F,U2454))/2)^2+COS(RADIANS(INDEX(10_Lieux!$F:$F,U2454)))*COS(RADIANS(INDEX(10_Lieux!$F:$F,V2454)))*SIN(RADIANS(INDEX(10_Lieux!$G:$G,V2454)-INDEX(10_Lieux!$G:$G,U2454))/2)^2)),1)</f>
        <v>393.5</v>
      </c>
      <c r="X2454" s="14" t="n">
        <f aca="false">ROUND(I2454/IF(I2454&lt;p_seuil_vitesse,p_vit_lente,p_vit_rapide)*60/15,0)*15</f>
        <v>315</v>
      </c>
      <c r="Y2454" s="14" t="n">
        <f aca="false">MAX(IF(INDEX(10_Lieux!$B:$B,U2454)&lt;&gt;"Ville",INDEX(10_Lieux!$I:$I,U2454),0),IF(INDEX(10_Lieux!$B:$B,V2454)&lt;&gt;"Ville",INDEX(10_Lieux!$I:$I,V2454),0))</f>
        <v>500</v>
      </c>
      <c r="Z2454" s="14" t="str">
        <f aca="false">A2454&amp;"|"&amp;B2454</f>
        <v>Paris-Orly|Genève Aéroport</v>
      </c>
      <c r="AA2454" s="14" t="str">
        <f aca="false">IF(I2454&lt;p_local,"Local",IF(I2454&lt;p_vv_min,"Courte distance",IF(I2454&lt;p_tres_long,"Longue distance","Très longue distance")))</f>
        <v>Longue distance</v>
      </c>
    </row>
    <row r="2455" customFormat="false" ht="15" hidden="false" customHeight="true" outlineLevel="0" collapsed="false">
      <c r="A2455" s="14" t="s">
        <v>2164</v>
      </c>
      <c r="B2455" s="14" t="s">
        <v>698</v>
      </c>
      <c r="C2455" s="14" t="s">
        <v>36</v>
      </c>
      <c r="D2455" s="14" t="s">
        <v>2622</v>
      </c>
      <c r="E2455" s="14" t="s">
        <v>2662</v>
      </c>
      <c r="F2455" s="15" t="s">
        <v>41</v>
      </c>
      <c r="G2455" s="14" t="str">
        <f aca="false">IF(I2455&lt;p_local,"Local → page infra",IF(H2455&gt;=p_ph1,"Phase 1",IF(H2455&gt;=p_ph2,"Phase 2","Phase 3")))</f>
        <v>Phase 1</v>
      </c>
      <c r="H2455" s="14" t="n">
        <f aca="false">IF(I2455&lt;p_local,0,IF(C2455="Aéroport → Aéroport",p_pts_plein,IF(Y2455&gt;0,IF(I2455&lt;=Y2455,p_pts_plein,IF(I2455&lt;=p_mult2*Y2455,p_pts_moyen,p_pts_r3)),IF(I2455&gt;=p_vv_min,p_pts_plein,IF(I2455&gt;=p_vv_moy,p_pts_moyen,p_pts_court))))+IF(INDEX(10_Lieux!$D:$D,U2455)=1,p_prio1,p_prio2)+IF(INDEX(10_Lieux!$D:$D,V2455)=1,p_prio1,p_prio2)+IF(K2455="Oui",p_tf,0)+p_hub*((INDEX(10_Lieux!$H:$H,U2455)="Hub")+(INDEX(10_Lieux!$H:$H,V2455)="Hub"))+IF(OR(INDEX(10_Lieux!$H:$H,U2455)="Premium",INDEX(10_Lieux!$H:$H,V2455)="Premium"),p_prem,0))</f>
        <v>90</v>
      </c>
      <c r="I2455" s="14" t="n">
        <f aca="false">ROUND(W2455*p_facteur,0)</f>
        <v>492</v>
      </c>
      <c r="J2455" s="14" t="str">
        <f aca="false">IF(X2455&lt;60,X2455&amp;" min",INT(X2455/60)&amp;" h"&amp;IF(MOD(X2455,60)=0,""," "&amp;TEXT(MOD(X2455,60),"00")))</f>
        <v>5 h 15</v>
      </c>
      <c r="K2455" s="14" t="str">
        <f aca="false">IF(S2455&lt;&gt;T2455,"Oui","Non")</f>
        <v>Oui</v>
      </c>
      <c r="L2455" s="14" t="str">
        <f aca="false">IF(AND(INDEX(10_Lieux!$B:$B,U2455)="Ville",INDEX(10_Lieux!$B:$B,V2455)="Ville"),"/chauffeur-prive/"&amp;INDEX(10_Lieux!$E:$E,U2455)&amp;"-"&amp;INDEX(10_Lieux!$E:$E,V2455)&amp;"/","/chauffeur-prive/"&amp;INDEX(10_Lieux!$E:$E,U2455)&amp;"/"&amp;INDEX(10_Lieux!$E:$E,V2455)&amp;"/")</f>
        <v>/chauffeur-prive/aeroport-geneve/aeroport-paris-orly/</v>
      </c>
      <c r="M2455" s="14" t="str">
        <f aca="false">IFERROR(INDEX($L:$L,MATCH(B2455&amp;"|"&amp;A2455,$Z:$Z,0)),"—")</f>
        <v>/chauffeur-prive/aeroport-paris-orly/aeroport-geneve/</v>
      </c>
      <c r="N2455" s="14" t="str">
        <f aca="false">IF(LEN("Chauffeur privé "&amp;INDEX(10_Lieux!$J:$J,U2455)&amp;" → "&amp;INDEX(10_Lieux!$J:$J,V2455)&amp;" | 24h/24")&gt;60,"Chauffeur privé "&amp;INDEX(10_Lieux!$J:$J,U2455)&amp;" → "&amp;INDEX(10_Lieux!$J:$J,V2455),"Chauffeur privé "&amp;INDEX(10_Lieux!$J:$J,U2455)&amp;" → "&amp;INDEX(10_Lieux!$J:$J,V2455)&amp;" | 24h/24")</f>
        <v>Chauffeur privé Aéroport de Genève → Aéroport Paris-Orly</v>
      </c>
      <c r="O2455" s="14" t="n">
        <f aca="false">LEN(N2455)</f>
        <v>56</v>
      </c>
      <c r="P2455" s="14" t="str">
        <f aca="false">"Chauffeur privé "&amp;INDEX(10_Lieux!$K:$K,U2455)&amp;" vers "&amp;INDEX(10_Lieux!$L:$L,V2455)</f>
        <v>Chauffeur privé de l'aéroport de Genève vers l'aéroport Paris-Orly</v>
      </c>
      <c r="Q2455" s="14" t="str">
        <f aca="false">"Chauffeur privé "&amp;INDEX(10_Lieux!$K:$K,U2455)&amp;" vers "&amp;INDEX(10_Lieux!$L:$L,V2455)&amp;" : env. "&amp;I2455&amp;" km, "&amp;J2455&amp;" de route. Devis personnalisé, standard 24h/24 et 7j/7."</f>
        <v>Chauffeur privé de l'aéroport de Genève vers l'aéroport Paris-Orly : env. 492 km, 5 h 15 de route. Devis personnalisé, standard 24h/24 et 7j/7.</v>
      </c>
      <c r="R2455" s="14" t="n">
        <f aca="false">LEN(Q2455)</f>
        <v>143</v>
      </c>
      <c r="S2455" s="14" t="str">
        <f aca="false">INDEX(10_Lieux!$C:$C,U2455)</f>
        <v>Suisse</v>
      </c>
      <c r="T2455" s="14" t="str">
        <f aca="false">INDEX(10_Lieux!$C:$C,V2455)</f>
        <v>France</v>
      </c>
      <c r="U2455" s="14" t="n">
        <f aca="false">MATCH(A2455,10_Lieux!$A:$A,0)</f>
        <v>182</v>
      </c>
      <c r="V2455" s="14" t="n">
        <f aca="false">MATCH(B2455,10_Lieux!$A:$A,0)</f>
        <v>133</v>
      </c>
      <c r="W2455" s="14" t="n">
        <f aca="false">ROUND(6371*2*ASIN(SQRT(SIN(RADIANS(INDEX(10_Lieux!$F:$F,V2455)-INDEX(10_Lieux!$F:$F,U2455))/2)^2+COS(RADIANS(INDEX(10_Lieux!$F:$F,U2455)))*COS(RADIANS(INDEX(10_Lieux!$F:$F,V2455)))*SIN(RADIANS(INDEX(10_Lieux!$G:$G,V2455)-INDEX(10_Lieux!$G:$G,U2455))/2)^2)),1)</f>
        <v>393.5</v>
      </c>
      <c r="X2455" s="14" t="n">
        <f aca="false">ROUND(I2455/IF(I2455&lt;p_seuil_vitesse,p_vit_lente,p_vit_rapide)*60/15,0)*15</f>
        <v>315</v>
      </c>
      <c r="Y2455" s="14" t="n">
        <f aca="false">MAX(IF(INDEX(10_Lieux!$B:$B,U2455)&lt;&gt;"Ville",INDEX(10_Lieux!$I:$I,U2455),0),IF(INDEX(10_Lieux!$B:$B,V2455)&lt;&gt;"Ville",INDEX(10_Lieux!$I:$I,V2455),0))</f>
        <v>500</v>
      </c>
      <c r="Z2455" s="14" t="str">
        <f aca="false">A2455&amp;"|"&amp;B2455</f>
        <v>Genève Aéroport|Paris-Orly</v>
      </c>
      <c r="AA2455" s="14" t="str">
        <f aca="false">IF(I2455&lt;p_local,"Local",IF(I2455&lt;p_vv_min,"Courte distance",IF(I2455&lt;p_tres_long,"Longue distance","Très longue distance")))</f>
        <v>Longue distance</v>
      </c>
    </row>
    <row r="2456" customFormat="false" ht="15" hidden="false" customHeight="true" outlineLevel="0" collapsed="false">
      <c r="A2456" s="14" t="s">
        <v>698</v>
      </c>
      <c r="B2456" s="14" t="s">
        <v>1751</v>
      </c>
      <c r="C2456" s="14" t="s">
        <v>36</v>
      </c>
      <c r="D2456" s="14" t="s">
        <v>2622</v>
      </c>
      <c r="E2456" s="14" t="s">
        <v>2663</v>
      </c>
      <c r="F2456" s="15" t="s">
        <v>41</v>
      </c>
      <c r="G2456" s="14" t="str">
        <f aca="false">IF(I2456&lt;p_local,"Local → page infra",IF(H2456&gt;=p_ph1,"Phase 1",IF(H2456&gt;=p_ph2,"Phase 2","Phase 3")))</f>
        <v>Phase 1</v>
      </c>
      <c r="H2456" s="14" t="n">
        <f aca="false">IF(I2456&lt;p_local,0,IF(C2456="Aéroport → Aéroport",p_pts_plein,IF(Y2456&gt;0,IF(I2456&lt;=Y2456,p_pts_plein,IF(I2456&lt;=p_mult2*Y2456,p_pts_moyen,p_pts_r3)),IF(I2456&gt;=p_vv_min,p_pts_plein,IF(I2456&gt;=p_vv_moy,p_pts_moyen,p_pts_court))))+IF(INDEX(10_Lieux!$D:$D,U2456)=1,p_prio1,p_prio2)+IF(INDEX(10_Lieux!$D:$D,V2456)=1,p_prio1,p_prio2)+IF(K2456="Oui",p_tf,0)+p_hub*((INDEX(10_Lieux!$H:$H,U2456)="Hub")+(INDEX(10_Lieux!$H:$H,V2456)="Hub"))+IF(OR(INDEX(10_Lieux!$H:$H,U2456)="Premium",INDEX(10_Lieux!$H:$H,V2456)="Premium"),p_prem,0))</f>
        <v>80</v>
      </c>
      <c r="I2456" s="14" t="n">
        <f aca="false">ROUND(W2456*p_facteur,0)</f>
        <v>844</v>
      </c>
      <c r="J2456" s="14" t="str">
        <f aca="false">IF(X2456&lt;60,X2456&amp;" min",INT(X2456/60)&amp;" h"&amp;IF(MOD(X2456,60)=0,""," "&amp;TEXT(MOD(X2456,60),"00")))</f>
        <v>9 h</v>
      </c>
      <c r="K2456" s="14" t="str">
        <f aca="false">IF(S2456&lt;&gt;T2456,"Oui","Non")</f>
        <v>Non</v>
      </c>
      <c r="L2456" s="14" t="str">
        <f aca="false">IF(AND(INDEX(10_Lieux!$B:$B,U2456)="Ville",INDEX(10_Lieux!$B:$B,V2456)="Ville"),"/chauffeur-prive/"&amp;INDEX(10_Lieux!$E:$E,U2456)&amp;"-"&amp;INDEX(10_Lieux!$E:$E,V2456)&amp;"/","/chauffeur-prive/"&amp;INDEX(10_Lieux!$E:$E,U2456)&amp;"/"&amp;INDEX(10_Lieux!$E:$E,V2456)&amp;"/")</f>
        <v>/chauffeur-prive/aeroport-paris-orly/aeroport-nice-cote-d-azur/</v>
      </c>
      <c r="M2456" s="14" t="str">
        <f aca="false">IFERROR(INDEX($L:$L,MATCH(B2456&amp;"|"&amp;A2456,$Z:$Z,0)),"—")</f>
        <v>/chauffeur-prive/aeroport-nice-cote-d-azur/aeroport-paris-orly/</v>
      </c>
      <c r="N2456" s="14" t="str">
        <f aca="false">IF(LEN("Chauffeur privé "&amp;INDEX(10_Lieux!$J:$J,U2456)&amp;" → "&amp;INDEX(10_Lieux!$J:$J,V2456)&amp;" | 24h/24")&gt;60,"Chauffeur privé "&amp;INDEX(10_Lieux!$J:$J,U2456)&amp;" → "&amp;INDEX(10_Lieux!$J:$J,V2456),"Chauffeur privé "&amp;INDEX(10_Lieux!$J:$J,U2456)&amp;" → "&amp;INDEX(10_Lieux!$J:$J,V2456)&amp;" | 24h/24")</f>
        <v>Chauffeur privé Aéroport Paris-Orly → Aéroport Nice-Côte d'Azur</v>
      </c>
      <c r="O2456" s="14" t="n">
        <f aca="false">LEN(N2456)</f>
        <v>63</v>
      </c>
      <c r="P2456" s="14" t="str">
        <f aca="false">"Chauffeur privé "&amp;INDEX(10_Lieux!$K:$K,U2456)&amp;" vers "&amp;INDEX(10_Lieux!$L:$L,V2456)</f>
        <v>Chauffeur privé de l'aéroport Paris-Orly vers l'aéroport Nice-Côte d'Azur</v>
      </c>
      <c r="Q2456" s="14" t="str">
        <f aca="false">"Chauffeur privé "&amp;INDEX(10_Lieux!$K:$K,U2456)&amp;" vers "&amp;INDEX(10_Lieux!$L:$L,V2456)&amp;" : env. "&amp;I2456&amp;" km, "&amp;J2456&amp;" de route. Devis personnalisé, standard 24h/24 et 7j/7."</f>
        <v>Chauffeur privé de l'aéroport Paris-Orly vers l'aéroport Nice-Côte d'Azur : env. 844 km, 9 h de route. Devis personnalisé, standard 24h/24 et 7j/7.</v>
      </c>
      <c r="R2456" s="14" t="n">
        <f aca="false">LEN(Q2456)</f>
        <v>147</v>
      </c>
      <c r="S2456" s="14" t="str">
        <f aca="false">INDEX(10_Lieux!$C:$C,U2456)</f>
        <v>France</v>
      </c>
      <c r="T2456" s="14" t="str">
        <f aca="false">INDEX(10_Lieux!$C:$C,V2456)</f>
        <v>France</v>
      </c>
      <c r="U2456" s="14" t="n">
        <f aca="false">MATCH(A2456,10_Lieux!$A:$A,0)</f>
        <v>133</v>
      </c>
      <c r="V2456" s="14" t="n">
        <f aca="false">MATCH(B2456,10_Lieux!$A:$A,0)</f>
        <v>168</v>
      </c>
      <c r="W2456" s="14" t="n">
        <f aca="false">ROUND(6371*2*ASIN(SQRT(SIN(RADIANS(INDEX(10_Lieux!$F:$F,V2456)-INDEX(10_Lieux!$F:$F,U2456))/2)^2+COS(RADIANS(INDEX(10_Lieux!$F:$F,U2456)))*COS(RADIANS(INDEX(10_Lieux!$F:$F,V2456)))*SIN(RADIANS(INDEX(10_Lieux!$G:$G,V2456)-INDEX(10_Lieux!$G:$G,U2456))/2)^2)),1)</f>
        <v>674.8</v>
      </c>
      <c r="X2456" s="14" t="n">
        <f aca="false">ROUND(I2456/IF(I2456&lt;p_seuil_vitesse,p_vit_lente,p_vit_rapide)*60/15,0)*15</f>
        <v>540</v>
      </c>
      <c r="Y2456" s="14" t="n">
        <f aca="false">MAX(IF(INDEX(10_Lieux!$B:$B,U2456)&lt;&gt;"Ville",INDEX(10_Lieux!$I:$I,U2456),0),IF(INDEX(10_Lieux!$B:$B,V2456)&lt;&gt;"Ville",INDEX(10_Lieux!$I:$I,V2456),0))</f>
        <v>500</v>
      </c>
      <c r="Z2456" s="14" t="str">
        <f aca="false">A2456&amp;"|"&amp;B2456</f>
        <v>Paris-Orly|Nice-Côte d'Azur</v>
      </c>
      <c r="AA2456" s="14" t="str">
        <f aca="false">IF(I2456&lt;p_local,"Local",IF(I2456&lt;p_vv_min,"Courte distance",IF(I2456&lt;p_tres_long,"Longue distance","Très longue distance")))</f>
        <v>Très longue distance</v>
      </c>
    </row>
    <row r="2457" customFormat="false" ht="15" hidden="false" customHeight="true" outlineLevel="0" collapsed="false">
      <c r="A2457" s="14" t="s">
        <v>1751</v>
      </c>
      <c r="B2457" s="14" t="s">
        <v>698</v>
      </c>
      <c r="C2457" s="14" t="s">
        <v>36</v>
      </c>
      <c r="D2457" s="14" t="s">
        <v>2622</v>
      </c>
      <c r="E2457" s="14" t="s">
        <v>2664</v>
      </c>
      <c r="F2457" s="15" t="s">
        <v>41</v>
      </c>
      <c r="G2457" s="14" t="str">
        <f aca="false">IF(I2457&lt;p_local,"Local → page infra",IF(H2457&gt;=p_ph1,"Phase 1",IF(H2457&gt;=p_ph2,"Phase 2","Phase 3")))</f>
        <v>Phase 1</v>
      </c>
      <c r="H2457" s="14" t="n">
        <f aca="false">IF(I2457&lt;p_local,0,IF(C2457="Aéroport → Aéroport",p_pts_plein,IF(Y2457&gt;0,IF(I2457&lt;=Y2457,p_pts_plein,IF(I2457&lt;=p_mult2*Y2457,p_pts_moyen,p_pts_r3)),IF(I2457&gt;=p_vv_min,p_pts_plein,IF(I2457&gt;=p_vv_moy,p_pts_moyen,p_pts_court))))+IF(INDEX(10_Lieux!$D:$D,U2457)=1,p_prio1,p_prio2)+IF(INDEX(10_Lieux!$D:$D,V2457)=1,p_prio1,p_prio2)+IF(K2457="Oui",p_tf,0)+p_hub*((INDEX(10_Lieux!$H:$H,U2457)="Hub")+(INDEX(10_Lieux!$H:$H,V2457)="Hub"))+IF(OR(INDEX(10_Lieux!$H:$H,U2457)="Premium",INDEX(10_Lieux!$H:$H,V2457)="Premium"),p_prem,0))</f>
        <v>80</v>
      </c>
      <c r="I2457" s="14" t="n">
        <f aca="false">ROUND(W2457*p_facteur,0)</f>
        <v>844</v>
      </c>
      <c r="J2457" s="14" t="str">
        <f aca="false">IF(X2457&lt;60,X2457&amp;" min",INT(X2457/60)&amp;" h"&amp;IF(MOD(X2457,60)=0,""," "&amp;TEXT(MOD(X2457,60),"00")))</f>
        <v>9 h</v>
      </c>
      <c r="K2457" s="14" t="str">
        <f aca="false">IF(S2457&lt;&gt;T2457,"Oui","Non")</f>
        <v>Non</v>
      </c>
      <c r="L2457" s="14" t="str">
        <f aca="false">IF(AND(INDEX(10_Lieux!$B:$B,U2457)="Ville",INDEX(10_Lieux!$B:$B,V2457)="Ville"),"/chauffeur-prive/"&amp;INDEX(10_Lieux!$E:$E,U2457)&amp;"-"&amp;INDEX(10_Lieux!$E:$E,V2457)&amp;"/","/chauffeur-prive/"&amp;INDEX(10_Lieux!$E:$E,U2457)&amp;"/"&amp;INDEX(10_Lieux!$E:$E,V2457)&amp;"/")</f>
        <v>/chauffeur-prive/aeroport-nice-cote-d-azur/aeroport-paris-orly/</v>
      </c>
      <c r="M2457" s="14" t="str">
        <f aca="false">IFERROR(INDEX($L:$L,MATCH(B2457&amp;"|"&amp;A2457,$Z:$Z,0)),"—")</f>
        <v>/chauffeur-prive/aeroport-paris-orly/aeroport-nice-cote-d-azur/</v>
      </c>
      <c r="N2457" s="14" t="str">
        <f aca="false">IF(LEN("Chauffeur privé "&amp;INDEX(10_Lieux!$J:$J,U2457)&amp;" → "&amp;INDEX(10_Lieux!$J:$J,V2457)&amp;" | 24h/24")&gt;60,"Chauffeur privé "&amp;INDEX(10_Lieux!$J:$J,U2457)&amp;" → "&amp;INDEX(10_Lieux!$J:$J,V2457),"Chauffeur privé "&amp;INDEX(10_Lieux!$J:$J,U2457)&amp;" → "&amp;INDEX(10_Lieux!$J:$J,V2457)&amp;" | 24h/24")</f>
        <v>Chauffeur privé Aéroport Nice-Côte d'Azur → Aéroport Paris-Orly</v>
      </c>
      <c r="O2457" s="14" t="n">
        <f aca="false">LEN(N2457)</f>
        <v>63</v>
      </c>
      <c r="P2457" s="14" t="str">
        <f aca="false">"Chauffeur privé "&amp;INDEX(10_Lieux!$K:$K,U2457)&amp;" vers "&amp;INDEX(10_Lieux!$L:$L,V2457)</f>
        <v>Chauffeur privé de l'aéroport Nice-Côte d'Azur vers l'aéroport Paris-Orly</v>
      </c>
      <c r="Q2457" s="14" t="str">
        <f aca="false">"Chauffeur privé "&amp;INDEX(10_Lieux!$K:$K,U2457)&amp;" vers "&amp;INDEX(10_Lieux!$L:$L,V2457)&amp;" : env. "&amp;I2457&amp;" km, "&amp;J2457&amp;" de route. Devis personnalisé, standard 24h/24 et 7j/7."</f>
        <v>Chauffeur privé de l'aéroport Nice-Côte d'Azur vers l'aéroport Paris-Orly : env. 844 km, 9 h de route. Devis personnalisé, standard 24h/24 et 7j/7.</v>
      </c>
      <c r="R2457" s="14" t="n">
        <f aca="false">LEN(Q2457)</f>
        <v>147</v>
      </c>
      <c r="S2457" s="14" t="str">
        <f aca="false">INDEX(10_Lieux!$C:$C,U2457)</f>
        <v>France</v>
      </c>
      <c r="T2457" s="14" t="str">
        <f aca="false">INDEX(10_Lieux!$C:$C,V2457)</f>
        <v>France</v>
      </c>
      <c r="U2457" s="14" t="n">
        <f aca="false">MATCH(A2457,10_Lieux!$A:$A,0)</f>
        <v>168</v>
      </c>
      <c r="V2457" s="14" t="n">
        <f aca="false">MATCH(B2457,10_Lieux!$A:$A,0)</f>
        <v>133</v>
      </c>
      <c r="W2457" s="14" t="n">
        <f aca="false">ROUND(6371*2*ASIN(SQRT(SIN(RADIANS(INDEX(10_Lieux!$F:$F,V2457)-INDEX(10_Lieux!$F:$F,U2457))/2)^2+COS(RADIANS(INDEX(10_Lieux!$F:$F,U2457)))*COS(RADIANS(INDEX(10_Lieux!$F:$F,V2457)))*SIN(RADIANS(INDEX(10_Lieux!$G:$G,V2457)-INDEX(10_Lieux!$G:$G,U2457))/2)^2)),1)</f>
        <v>674.8</v>
      </c>
      <c r="X2457" s="14" t="n">
        <f aca="false">ROUND(I2457/IF(I2457&lt;p_seuil_vitesse,p_vit_lente,p_vit_rapide)*60/15,0)*15</f>
        <v>540</v>
      </c>
      <c r="Y2457" s="14" t="n">
        <f aca="false">MAX(IF(INDEX(10_Lieux!$B:$B,U2457)&lt;&gt;"Ville",INDEX(10_Lieux!$I:$I,U2457),0),IF(INDEX(10_Lieux!$B:$B,V2457)&lt;&gt;"Ville",INDEX(10_Lieux!$I:$I,V2457),0))</f>
        <v>500</v>
      </c>
      <c r="Z2457" s="14" t="str">
        <f aca="false">A2457&amp;"|"&amp;B2457</f>
        <v>Nice-Côte d'Azur|Paris-Orly</v>
      </c>
      <c r="AA2457" s="14" t="str">
        <f aca="false">IF(I2457&lt;p_local,"Local",IF(I2457&lt;p_vv_min,"Courte distance",IF(I2457&lt;p_tres_long,"Longue distance","Très longue distance")))</f>
        <v>Très longue distance</v>
      </c>
    </row>
    <row r="2458" customFormat="false" ht="15" hidden="false" customHeight="true" outlineLevel="0" collapsed="false">
      <c r="A2458" s="14" t="s">
        <v>698</v>
      </c>
      <c r="B2458" s="14" t="s">
        <v>1890</v>
      </c>
      <c r="C2458" s="14" t="s">
        <v>36</v>
      </c>
      <c r="D2458" s="14" t="s">
        <v>2622</v>
      </c>
      <c r="E2458" s="14" t="s">
        <v>2665</v>
      </c>
      <c r="F2458" s="15" t="s">
        <v>41</v>
      </c>
      <c r="G2458" s="14" t="str">
        <f aca="false">IF(I2458&lt;p_local,"Local → page infra",IF(H2458&gt;=p_ph1,"Phase 1",IF(H2458&gt;=p_ph2,"Phase 2","Phase 3")))</f>
        <v>Phase 1</v>
      </c>
      <c r="H2458" s="14" t="n">
        <f aca="false">IF(I2458&lt;p_local,0,IF(C2458="Aéroport → Aéroport",p_pts_plein,IF(Y2458&gt;0,IF(I2458&lt;=Y2458,p_pts_plein,IF(I2458&lt;=p_mult2*Y2458,p_pts_moyen,p_pts_r3)),IF(I2458&gt;=p_vv_min,p_pts_plein,IF(I2458&gt;=p_vv_moy,p_pts_moyen,p_pts_court))))+IF(INDEX(10_Lieux!$D:$D,U2458)=1,p_prio1,p_prio2)+IF(INDEX(10_Lieux!$D:$D,V2458)=1,p_prio1,p_prio2)+IF(K2458="Oui",p_tf,0)+p_hub*((INDEX(10_Lieux!$H:$H,U2458)="Hub")+(INDEX(10_Lieux!$H:$H,V2458)="Hub"))+IF(OR(INDEX(10_Lieux!$H:$H,U2458)="Premium",INDEX(10_Lieux!$H:$H,V2458)="Premium"),p_prem,0))</f>
        <v>80</v>
      </c>
      <c r="I2458" s="14" t="n">
        <f aca="false">ROUND(W2458*p_facteur,0)</f>
        <v>784</v>
      </c>
      <c r="J2458" s="14" t="str">
        <f aca="false">IF(X2458&lt;60,X2458&amp;" min",INT(X2458/60)&amp;" h"&amp;IF(MOD(X2458,60)=0,""," "&amp;TEXT(MOD(X2458,60),"00")))</f>
        <v>8 h 15</v>
      </c>
      <c r="K2458" s="14" t="str">
        <f aca="false">IF(S2458&lt;&gt;T2458,"Oui","Non")</f>
        <v>Non</v>
      </c>
      <c r="L2458" s="14" t="str">
        <f aca="false">IF(AND(INDEX(10_Lieux!$B:$B,U2458)="Ville",INDEX(10_Lieux!$B:$B,V2458)="Ville"),"/chauffeur-prive/"&amp;INDEX(10_Lieux!$E:$E,U2458)&amp;"-"&amp;INDEX(10_Lieux!$E:$E,V2458)&amp;"/","/chauffeur-prive/"&amp;INDEX(10_Lieux!$E:$E,U2458)&amp;"/"&amp;INDEX(10_Lieux!$E:$E,V2458)&amp;"/")</f>
        <v>/chauffeur-prive/aeroport-paris-orly/aeroport-marseille-provence/</v>
      </c>
      <c r="M2458" s="14" t="str">
        <f aca="false">IFERROR(INDEX($L:$L,MATCH(B2458&amp;"|"&amp;A2458,$Z:$Z,0)),"—")</f>
        <v>/chauffeur-prive/aeroport-marseille-provence/aeroport-paris-orly/</v>
      </c>
      <c r="N2458" s="14" t="str">
        <f aca="false">IF(LEN("Chauffeur privé "&amp;INDEX(10_Lieux!$J:$J,U2458)&amp;" → "&amp;INDEX(10_Lieux!$J:$J,V2458)&amp;" | 24h/24")&gt;60,"Chauffeur privé "&amp;INDEX(10_Lieux!$J:$J,U2458)&amp;" → "&amp;INDEX(10_Lieux!$J:$J,V2458),"Chauffeur privé "&amp;INDEX(10_Lieux!$J:$J,U2458)&amp;" → "&amp;INDEX(10_Lieux!$J:$J,V2458)&amp;" | 24h/24")</f>
        <v>Chauffeur privé Aéroport Paris-Orly → Aéroport Marseille-Provence</v>
      </c>
      <c r="O2458" s="14" t="n">
        <f aca="false">LEN(N2458)</f>
        <v>65</v>
      </c>
      <c r="P2458" s="14" t="str">
        <f aca="false">"Chauffeur privé "&amp;INDEX(10_Lieux!$K:$K,U2458)&amp;" vers "&amp;INDEX(10_Lieux!$L:$L,V2458)</f>
        <v>Chauffeur privé de l'aéroport Paris-Orly vers l'aéroport Marseille-Provence</v>
      </c>
      <c r="Q2458" s="14" t="str">
        <f aca="false">"Chauffeur privé "&amp;INDEX(10_Lieux!$K:$K,U2458)&amp;" vers "&amp;INDEX(10_Lieux!$L:$L,V2458)&amp;" : env. "&amp;I2458&amp;" km, "&amp;J2458&amp;" de route. Devis personnalisé, standard 24h/24 et 7j/7."</f>
        <v>Chauffeur privé de l'aéroport Paris-Orly vers l'aéroport Marseille-Provence : env. 784 km, 8 h 15 de route. Devis personnalisé, standard 24h/24 et 7j/7.</v>
      </c>
      <c r="R2458" s="14" t="n">
        <f aca="false">LEN(Q2458)</f>
        <v>152</v>
      </c>
      <c r="S2458" s="14" t="str">
        <f aca="false">INDEX(10_Lieux!$C:$C,U2458)</f>
        <v>France</v>
      </c>
      <c r="T2458" s="14" t="str">
        <f aca="false">INDEX(10_Lieux!$C:$C,V2458)</f>
        <v>France</v>
      </c>
      <c r="U2458" s="14" t="n">
        <f aca="false">MATCH(A2458,10_Lieux!$A:$A,0)</f>
        <v>133</v>
      </c>
      <c r="V2458" s="14" t="n">
        <f aca="false">MATCH(B2458,10_Lieux!$A:$A,0)</f>
        <v>171</v>
      </c>
      <c r="W2458" s="14" t="n">
        <f aca="false">ROUND(6371*2*ASIN(SQRT(SIN(RADIANS(INDEX(10_Lieux!$F:$F,V2458)-INDEX(10_Lieux!$F:$F,U2458))/2)^2+COS(RADIANS(INDEX(10_Lieux!$F:$F,U2458)))*COS(RADIANS(INDEX(10_Lieux!$F:$F,V2458)))*SIN(RADIANS(INDEX(10_Lieux!$G:$G,V2458)-INDEX(10_Lieux!$G:$G,U2458))/2)^2)),1)</f>
        <v>627</v>
      </c>
      <c r="X2458" s="14" t="n">
        <f aca="false">ROUND(I2458/IF(I2458&lt;p_seuil_vitesse,p_vit_lente,p_vit_rapide)*60/15,0)*15</f>
        <v>495</v>
      </c>
      <c r="Y2458" s="14" t="n">
        <f aca="false">MAX(IF(INDEX(10_Lieux!$B:$B,U2458)&lt;&gt;"Ville",INDEX(10_Lieux!$I:$I,U2458),0),IF(INDEX(10_Lieux!$B:$B,V2458)&lt;&gt;"Ville",INDEX(10_Lieux!$I:$I,V2458),0))</f>
        <v>500</v>
      </c>
      <c r="Z2458" s="14" t="str">
        <f aca="false">A2458&amp;"|"&amp;B2458</f>
        <v>Paris-Orly|Marseille-Provence</v>
      </c>
      <c r="AA2458" s="14" t="str">
        <f aca="false">IF(I2458&lt;p_local,"Local",IF(I2458&lt;p_vv_min,"Courte distance",IF(I2458&lt;p_tres_long,"Longue distance","Très longue distance")))</f>
        <v>Très longue distance</v>
      </c>
    </row>
    <row r="2459" customFormat="false" ht="15" hidden="false" customHeight="true" outlineLevel="0" collapsed="false">
      <c r="A2459" s="14" t="s">
        <v>1890</v>
      </c>
      <c r="B2459" s="14" t="s">
        <v>698</v>
      </c>
      <c r="C2459" s="14" t="s">
        <v>36</v>
      </c>
      <c r="D2459" s="14" t="s">
        <v>2622</v>
      </c>
      <c r="E2459" s="14" t="s">
        <v>2666</v>
      </c>
      <c r="F2459" s="15" t="s">
        <v>41</v>
      </c>
      <c r="G2459" s="14" t="str">
        <f aca="false">IF(I2459&lt;p_local,"Local → page infra",IF(H2459&gt;=p_ph1,"Phase 1",IF(H2459&gt;=p_ph2,"Phase 2","Phase 3")))</f>
        <v>Phase 1</v>
      </c>
      <c r="H2459" s="14" t="n">
        <f aca="false">IF(I2459&lt;p_local,0,IF(C2459="Aéroport → Aéroport",p_pts_plein,IF(Y2459&gt;0,IF(I2459&lt;=Y2459,p_pts_plein,IF(I2459&lt;=p_mult2*Y2459,p_pts_moyen,p_pts_r3)),IF(I2459&gt;=p_vv_min,p_pts_plein,IF(I2459&gt;=p_vv_moy,p_pts_moyen,p_pts_court))))+IF(INDEX(10_Lieux!$D:$D,U2459)=1,p_prio1,p_prio2)+IF(INDEX(10_Lieux!$D:$D,V2459)=1,p_prio1,p_prio2)+IF(K2459="Oui",p_tf,0)+p_hub*((INDEX(10_Lieux!$H:$H,U2459)="Hub")+(INDEX(10_Lieux!$H:$H,V2459)="Hub"))+IF(OR(INDEX(10_Lieux!$H:$H,U2459)="Premium",INDEX(10_Lieux!$H:$H,V2459)="Premium"),p_prem,0))</f>
        <v>80</v>
      </c>
      <c r="I2459" s="14" t="n">
        <f aca="false">ROUND(W2459*p_facteur,0)</f>
        <v>784</v>
      </c>
      <c r="J2459" s="14" t="str">
        <f aca="false">IF(X2459&lt;60,X2459&amp;" min",INT(X2459/60)&amp;" h"&amp;IF(MOD(X2459,60)=0,""," "&amp;TEXT(MOD(X2459,60),"00")))</f>
        <v>8 h 15</v>
      </c>
      <c r="K2459" s="14" t="str">
        <f aca="false">IF(S2459&lt;&gt;T2459,"Oui","Non")</f>
        <v>Non</v>
      </c>
      <c r="L2459" s="14" t="str">
        <f aca="false">IF(AND(INDEX(10_Lieux!$B:$B,U2459)="Ville",INDEX(10_Lieux!$B:$B,V2459)="Ville"),"/chauffeur-prive/"&amp;INDEX(10_Lieux!$E:$E,U2459)&amp;"-"&amp;INDEX(10_Lieux!$E:$E,V2459)&amp;"/","/chauffeur-prive/"&amp;INDEX(10_Lieux!$E:$E,U2459)&amp;"/"&amp;INDEX(10_Lieux!$E:$E,V2459)&amp;"/")</f>
        <v>/chauffeur-prive/aeroport-marseille-provence/aeroport-paris-orly/</v>
      </c>
      <c r="M2459" s="14" t="str">
        <f aca="false">IFERROR(INDEX($L:$L,MATCH(B2459&amp;"|"&amp;A2459,$Z:$Z,0)),"—")</f>
        <v>/chauffeur-prive/aeroport-paris-orly/aeroport-marseille-provence/</v>
      </c>
      <c r="N2459" s="14" t="str">
        <f aca="false">IF(LEN("Chauffeur privé "&amp;INDEX(10_Lieux!$J:$J,U2459)&amp;" → "&amp;INDEX(10_Lieux!$J:$J,V2459)&amp;" | 24h/24")&gt;60,"Chauffeur privé "&amp;INDEX(10_Lieux!$J:$J,U2459)&amp;" → "&amp;INDEX(10_Lieux!$J:$J,V2459),"Chauffeur privé "&amp;INDEX(10_Lieux!$J:$J,U2459)&amp;" → "&amp;INDEX(10_Lieux!$J:$J,V2459)&amp;" | 24h/24")</f>
        <v>Chauffeur privé Aéroport Marseille-Provence → Aéroport Paris-Orly</v>
      </c>
      <c r="O2459" s="14" t="n">
        <f aca="false">LEN(N2459)</f>
        <v>65</v>
      </c>
      <c r="P2459" s="14" t="str">
        <f aca="false">"Chauffeur privé "&amp;INDEX(10_Lieux!$K:$K,U2459)&amp;" vers "&amp;INDEX(10_Lieux!$L:$L,V2459)</f>
        <v>Chauffeur privé de l'aéroport Marseille-Provence vers l'aéroport Paris-Orly</v>
      </c>
      <c r="Q2459" s="14" t="str">
        <f aca="false">"Chauffeur privé "&amp;INDEX(10_Lieux!$K:$K,U2459)&amp;" vers "&amp;INDEX(10_Lieux!$L:$L,V2459)&amp;" : env. "&amp;I2459&amp;" km, "&amp;J2459&amp;" de route. Devis personnalisé, standard 24h/24 et 7j/7."</f>
        <v>Chauffeur privé de l'aéroport Marseille-Provence vers l'aéroport Paris-Orly : env. 784 km, 8 h 15 de route. Devis personnalisé, standard 24h/24 et 7j/7.</v>
      </c>
      <c r="R2459" s="14" t="n">
        <f aca="false">LEN(Q2459)</f>
        <v>152</v>
      </c>
      <c r="S2459" s="14" t="str">
        <f aca="false">INDEX(10_Lieux!$C:$C,U2459)</f>
        <v>France</v>
      </c>
      <c r="T2459" s="14" t="str">
        <f aca="false">INDEX(10_Lieux!$C:$C,V2459)</f>
        <v>France</v>
      </c>
      <c r="U2459" s="14" t="n">
        <f aca="false">MATCH(A2459,10_Lieux!$A:$A,0)</f>
        <v>171</v>
      </c>
      <c r="V2459" s="14" t="n">
        <f aca="false">MATCH(B2459,10_Lieux!$A:$A,0)</f>
        <v>133</v>
      </c>
      <c r="W2459" s="14" t="n">
        <f aca="false">ROUND(6371*2*ASIN(SQRT(SIN(RADIANS(INDEX(10_Lieux!$F:$F,V2459)-INDEX(10_Lieux!$F:$F,U2459))/2)^2+COS(RADIANS(INDEX(10_Lieux!$F:$F,U2459)))*COS(RADIANS(INDEX(10_Lieux!$F:$F,V2459)))*SIN(RADIANS(INDEX(10_Lieux!$G:$G,V2459)-INDEX(10_Lieux!$G:$G,U2459))/2)^2)),1)</f>
        <v>627</v>
      </c>
      <c r="X2459" s="14" t="n">
        <f aca="false">ROUND(I2459/IF(I2459&lt;p_seuil_vitesse,p_vit_lente,p_vit_rapide)*60/15,0)*15</f>
        <v>495</v>
      </c>
      <c r="Y2459" s="14" t="n">
        <f aca="false">MAX(IF(INDEX(10_Lieux!$B:$B,U2459)&lt;&gt;"Ville",INDEX(10_Lieux!$I:$I,U2459),0),IF(INDEX(10_Lieux!$B:$B,V2459)&lt;&gt;"Ville",INDEX(10_Lieux!$I:$I,V2459),0))</f>
        <v>500</v>
      </c>
      <c r="Z2459" s="14" t="str">
        <f aca="false">A2459&amp;"|"&amp;B2459</f>
        <v>Marseille-Provence|Paris-Orly</v>
      </c>
      <c r="AA2459" s="14" t="str">
        <f aca="false">IF(I2459&lt;p_local,"Local",IF(I2459&lt;p_vv_min,"Courte distance",IF(I2459&lt;p_tres_long,"Longue distance","Très longue distance")))</f>
        <v>Très longue distance</v>
      </c>
    </row>
    <row r="2460" customFormat="false" ht="15" hidden="false" customHeight="true" outlineLevel="0" collapsed="false">
      <c r="A2460" s="14" t="s">
        <v>698</v>
      </c>
      <c r="B2460" s="14" t="s">
        <v>1982</v>
      </c>
      <c r="C2460" s="14" t="s">
        <v>36</v>
      </c>
      <c r="D2460" s="14" t="s">
        <v>2622</v>
      </c>
      <c r="E2460" s="14" t="s">
        <v>2667</v>
      </c>
      <c r="F2460" s="15" t="s">
        <v>41</v>
      </c>
      <c r="G2460" s="14" t="str">
        <f aca="false">IF(I2460&lt;p_local,"Local → page infra",IF(H2460&gt;=p_ph1,"Phase 1",IF(H2460&gt;=p_ph2,"Phase 2","Phase 3")))</f>
        <v>Phase 1</v>
      </c>
      <c r="H2460" s="14" t="n">
        <f aca="false">IF(I2460&lt;p_local,0,IF(C2460="Aéroport → Aéroport",p_pts_plein,IF(Y2460&gt;0,IF(I2460&lt;=Y2460,p_pts_plein,IF(I2460&lt;=p_mult2*Y2460,p_pts_moyen,p_pts_r3)),IF(I2460&gt;=p_vv_min,p_pts_plein,IF(I2460&gt;=p_vv_moy,p_pts_moyen,p_pts_court))))+IF(INDEX(10_Lieux!$D:$D,U2460)=1,p_prio1,p_prio2)+IF(INDEX(10_Lieux!$D:$D,V2460)=1,p_prio1,p_prio2)+IF(K2460="Oui",p_tf,0)+p_hub*((INDEX(10_Lieux!$H:$H,U2460)="Hub")+(INDEX(10_Lieux!$H:$H,V2460)="Hub"))+IF(OR(INDEX(10_Lieux!$H:$H,U2460)="Premium",INDEX(10_Lieux!$H:$H,V2460)="Premium"),p_prem,0))</f>
        <v>90</v>
      </c>
      <c r="I2460" s="14" t="n">
        <f aca="false">ROUND(W2460*p_facteur,0)</f>
        <v>357</v>
      </c>
      <c r="J2460" s="14" t="str">
        <f aca="false">IF(X2460&lt;60,X2460&amp;" min",INT(X2460/60)&amp;" h"&amp;IF(MOD(X2460,60)=0,""," "&amp;TEXT(MOD(X2460,60),"00")))</f>
        <v>3 h 45</v>
      </c>
      <c r="K2460" s="14" t="str">
        <f aca="false">IF(S2460&lt;&gt;T2460,"Oui","Non")</f>
        <v>Oui</v>
      </c>
      <c r="L2460" s="14" t="str">
        <f aca="false">IF(AND(INDEX(10_Lieux!$B:$B,U2460)="Ville",INDEX(10_Lieux!$B:$B,V2460)="Ville"),"/chauffeur-prive/"&amp;INDEX(10_Lieux!$E:$E,U2460)&amp;"-"&amp;INDEX(10_Lieux!$E:$E,V2460)&amp;"/","/chauffeur-prive/"&amp;INDEX(10_Lieux!$E:$E,U2460)&amp;"/"&amp;INDEX(10_Lieux!$E:$E,V2460)&amp;"/")</f>
        <v>/chauffeur-prive/aeroport-paris-orly/aeroport-bruxelles-zaventem/</v>
      </c>
      <c r="M2460" s="14" t="str">
        <f aca="false">IFERROR(INDEX($L:$L,MATCH(B2460&amp;"|"&amp;A2460,$Z:$Z,0)),"—")</f>
        <v>/chauffeur-prive/aeroport-bruxelles-zaventem/aeroport-paris-orly/</v>
      </c>
      <c r="N2460" s="14" t="str">
        <f aca="false">IF(LEN("Chauffeur privé "&amp;INDEX(10_Lieux!$J:$J,U2460)&amp;" → "&amp;INDEX(10_Lieux!$J:$J,V2460)&amp;" | 24h/24")&gt;60,"Chauffeur privé "&amp;INDEX(10_Lieux!$J:$J,U2460)&amp;" → "&amp;INDEX(10_Lieux!$J:$J,V2460),"Chauffeur privé "&amp;INDEX(10_Lieux!$J:$J,U2460)&amp;" → "&amp;INDEX(10_Lieux!$J:$J,V2460)&amp;" | 24h/24")</f>
        <v>Chauffeur privé Aéroport Paris-Orly → Aéroport Bruxelles-Zaventem</v>
      </c>
      <c r="O2460" s="14" t="n">
        <f aca="false">LEN(N2460)</f>
        <v>65</v>
      </c>
      <c r="P2460" s="14" t="str">
        <f aca="false">"Chauffeur privé "&amp;INDEX(10_Lieux!$K:$K,U2460)&amp;" vers "&amp;INDEX(10_Lieux!$L:$L,V2460)</f>
        <v>Chauffeur privé de l'aéroport Paris-Orly vers l'aéroport Bruxelles-Zaventem</v>
      </c>
      <c r="Q2460" s="14" t="str">
        <f aca="false">"Chauffeur privé "&amp;INDEX(10_Lieux!$K:$K,U2460)&amp;" vers "&amp;INDEX(10_Lieux!$L:$L,V2460)&amp;" : env. "&amp;I2460&amp;" km, "&amp;J2460&amp;" de route. Devis personnalisé, standard 24h/24 et 7j/7."</f>
        <v>Chauffeur privé de l'aéroport Paris-Orly vers l'aéroport Bruxelles-Zaventem : env. 357 km, 3 h 45 de route. Devis personnalisé, standard 24h/24 et 7j/7.</v>
      </c>
      <c r="R2460" s="14" t="n">
        <f aca="false">LEN(Q2460)</f>
        <v>152</v>
      </c>
      <c r="S2460" s="14" t="str">
        <f aca="false">INDEX(10_Lieux!$C:$C,U2460)</f>
        <v>France</v>
      </c>
      <c r="T2460" s="14" t="str">
        <f aca="false">INDEX(10_Lieux!$C:$C,V2460)</f>
        <v>Belgique</v>
      </c>
      <c r="U2460" s="14" t="n">
        <f aca="false">MATCH(A2460,10_Lieux!$A:$A,0)</f>
        <v>133</v>
      </c>
      <c r="V2460" s="14" t="n">
        <f aca="false">MATCH(B2460,10_Lieux!$A:$A,0)</f>
        <v>177</v>
      </c>
      <c r="W2460" s="14" t="n">
        <f aca="false">ROUND(6371*2*ASIN(SQRT(SIN(RADIANS(INDEX(10_Lieux!$F:$F,V2460)-INDEX(10_Lieux!$F:$F,U2460))/2)^2+COS(RADIANS(INDEX(10_Lieux!$F:$F,U2460)))*COS(RADIANS(INDEX(10_Lieux!$F:$F,V2460)))*SIN(RADIANS(INDEX(10_Lieux!$G:$G,V2460)-INDEX(10_Lieux!$G:$G,U2460))/2)^2)),1)</f>
        <v>285.4</v>
      </c>
      <c r="X2460" s="14" t="n">
        <f aca="false">ROUND(I2460/IF(I2460&lt;p_seuil_vitesse,p_vit_lente,p_vit_rapide)*60/15,0)*15</f>
        <v>225</v>
      </c>
      <c r="Y2460" s="14" t="n">
        <f aca="false">MAX(IF(INDEX(10_Lieux!$B:$B,U2460)&lt;&gt;"Ville",INDEX(10_Lieux!$I:$I,U2460),0),IF(INDEX(10_Lieux!$B:$B,V2460)&lt;&gt;"Ville",INDEX(10_Lieux!$I:$I,V2460),0))</f>
        <v>500</v>
      </c>
      <c r="Z2460" s="14" t="str">
        <f aca="false">A2460&amp;"|"&amp;B2460</f>
        <v>Paris-Orly|Brussels Airport</v>
      </c>
      <c r="AA2460" s="14" t="str">
        <f aca="false">IF(I2460&lt;p_local,"Local",IF(I2460&lt;p_vv_min,"Courte distance",IF(I2460&lt;p_tres_long,"Longue distance","Très longue distance")))</f>
        <v>Longue distance</v>
      </c>
    </row>
    <row r="2461" customFormat="false" ht="15" hidden="false" customHeight="true" outlineLevel="0" collapsed="false">
      <c r="A2461" s="14" t="s">
        <v>1982</v>
      </c>
      <c r="B2461" s="14" t="s">
        <v>698</v>
      </c>
      <c r="C2461" s="14" t="s">
        <v>36</v>
      </c>
      <c r="D2461" s="14" t="s">
        <v>2622</v>
      </c>
      <c r="E2461" s="14" t="s">
        <v>2668</v>
      </c>
      <c r="F2461" s="15" t="s">
        <v>41</v>
      </c>
      <c r="G2461" s="14" t="str">
        <f aca="false">IF(I2461&lt;p_local,"Local → page infra",IF(H2461&gt;=p_ph1,"Phase 1",IF(H2461&gt;=p_ph2,"Phase 2","Phase 3")))</f>
        <v>Phase 1</v>
      </c>
      <c r="H2461" s="14" t="n">
        <f aca="false">IF(I2461&lt;p_local,0,IF(C2461="Aéroport → Aéroport",p_pts_plein,IF(Y2461&gt;0,IF(I2461&lt;=Y2461,p_pts_plein,IF(I2461&lt;=p_mult2*Y2461,p_pts_moyen,p_pts_r3)),IF(I2461&gt;=p_vv_min,p_pts_plein,IF(I2461&gt;=p_vv_moy,p_pts_moyen,p_pts_court))))+IF(INDEX(10_Lieux!$D:$D,U2461)=1,p_prio1,p_prio2)+IF(INDEX(10_Lieux!$D:$D,V2461)=1,p_prio1,p_prio2)+IF(K2461="Oui",p_tf,0)+p_hub*((INDEX(10_Lieux!$H:$H,U2461)="Hub")+(INDEX(10_Lieux!$H:$H,V2461)="Hub"))+IF(OR(INDEX(10_Lieux!$H:$H,U2461)="Premium",INDEX(10_Lieux!$H:$H,V2461)="Premium"),p_prem,0))</f>
        <v>90</v>
      </c>
      <c r="I2461" s="14" t="n">
        <f aca="false">ROUND(W2461*p_facteur,0)</f>
        <v>357</v>
      </c>
      <c r="J2461" s="14" t="str">
        <f aca="false">IF(X2461&lt;60,X2461&amp;" min",INT(X2461/60)&amp;" h"&amp;IF(MOD(X2461,60)=0,""," "&amp;TEXT(MOD(X2461,60),"00")))</f>
        <v>3 h 45</v>
      </c>
      <c r="K2461" s="14" t="str">
        <f aca="false">IF(S2461&lt;&gt;T2461,"Oui","Non")</f>
        <v>Oui</v>
      </c>
      <c r="L2461" s="14" t="str">
        <f aca="false">IF(AND(INDEX(10_Lieux!$B:$B,U2461)="Ville",INDEX(10_Lieux!$B:$B,V2461)="Ville"),"/chauffeur-prive/"&amp;INDEX(10_Lieux!$E:$E,U2461)&amp;"-"&amp;INDEX(10_Lieux!$E:$E,V2461)&amp;"/","/chauffeur-prive/"&amp;INDEX(10_Lieux!$E:$E,U2461)&amp;"/"&amp;INDEX(10_Lieux!$E:$E,V2461)&amp;"/")</f>
        <v>/chauffeur-prive/aeroport-bruxelles-zaventem/aeroport-paris-orly/</v>
      </c>
      <c r="M2461" s="14" t="str">
        <f aca="false">IFERROR(INDEX($L:$L,MATCH(B2461&amp;"|"&amp;A2461,$Z:$Z,0)),"—")</f>
        <v>/chauffeur-prive/aeroport-paris-orly/aeroport-bruxelles-zaventem/</v>
      </c>
      <c r="N2461" s="14" t="str">
        <f aca="false">IF(LEN("Chauffeur privé "&amp;INDEX(10_Lieux!$J:$J,U2461)&amp;" → "&amp;INDEX(10_Lieux!$J:$J,V2461)&amp;" | 24h/24")&gt;60,"Chauffeur privé "&amp;INDEX(10_Lieux!$J:$J,U2461)&amp;" → "&amp;INDEX(10_Lieux!$J:$J,V2461),"Chauffeur privé "&amp;INDEX(10_Lieux!$J:$J,U2461)&amp;" → "&amp;INDEX(10_Lieux!$J:$J,V2461)&amp;" | 24h/24")</f>
        <v>Chauffeur privé Aéroport Bruxelles-Zaventem → Aéroport Paris-Orly</v>
      </c>
      <c r="O2461" s="14" t="n">
        <f aca="false">LEN(N2461)</f>
        <v>65</v>
      </c>
      <c r="P2461" s="14" t="str">
        <f aca="false">"Chauffeur privé "&amp;INDEX(10_Lieux!$K:$K,U2461)&amp;" vers "&amp;INDEX(10_Lieux!$L:$L,V2461)</f>
        <v>Chauffeur privé de l'aéroport Bruxelles-Zaventem vers l'aéroport Paris-Orly</v>
      </c>
      <c r="Q2461" s="14" t="str">
        <f aca="false">"Chauffeur privé "&amp;INDEX(10_Lieux!$K:$K,U2461)&amp;" vers "&amp;INDEX(10_Lieux!$L:$L,V2461)&amp;" : env. "&amp;I2461&amp;" km, "&amp;J2461&amp;" de route. Devis personnalisé, standard 24h/24 et 7j/7."</f>
        <v>Chauffeur privé de l'aéroport Bruxelles-Zaventem vers l'aéroport Paris-Orly : env. 357 km, 3 h 45 de route. Devis personnalisé, standard 24h/24 et 7j/7.</v>
      </c>
      <c r="R2461" s="14" t="n">
        <f aca="false">LEN(Q2461)</f>
        <v>152</v>
      </c>
      <c r="S2461" s="14" t="str">
        <f aca="false">INDEX(10_Lieux!$C:$C,U2461)</f>
        <v>Belgique</v>
      </c>
      <c r="T2461" s="14" t="str">
        <f aca="false">INDEX(10_Lieux!$C:$C,V2461)</f>
        <v>France</v>
      </c>
      <c r="U2461" s="14" t="n">
        <f aca="false">MATCH(A2461,10_Lieux!$A:$A,0)</f>
        <v>177</v>
      </c>
      <c r="V2461" s="14" t="n">
        <f aca="false">MATCH(B2461,10_Lieux!$A:$A,0)</f>
        <v>133</v>
      </c>
      <c r="W2461" s="14" t="n">
        <f aca="false">ROUND(6371*2*ASIN(SQRT(SIN(RADIANS(INDEX(10_Lieux!$F:$F,V2461)-INDEX(10_Lieux!$F:$F,U2461))/2)^2+COS(RADIANS(INDEX(10_Lieux!$F:$F,U2461)))*COS(RADIANS(INDEX(10_Lieux!$F:$F,V2461)))*SIN(RADIANS(INDEX(10_Lieux!$G:$G,V2461)-INDEX(10_Lieux!$G:$G,U2461))/2)^2)),1)</f>
        <v>285.4</v>
      </c>
      <c r="X2461" s="14" t="n">
        <f aca="false">ROUND(I2461/IF(I2461&lt;p_seuil_vitesse,p_vit_lente,p_vit_rapide)*60/15,0)*15</f>
        <v>225</v>
      </c>
      <c r="Y2461" s="14" t="n">
        <f aca="false">MAX(IF(INDEX(10_Lieux!$B:$B,U2461)&lt;&gt;"Ville",INDEX(10_Lieux!$I:$I,U2461),0),IF(INDEX(10_Lieux!$B:$B,V2461)&lt;&gt;"Ville",INDEX(10_Lieux!$I:$I,V2461),0))</f>
        <v>500</v>
      </c>
      <c r="Z2461" s="14" t="str">
        <f aca="false">A2461&amp;"|"&amp;B2461</f>
        <v>Brussels Airport|Paris-Orly</v>
      </c>
      <c r="AA2461" s="14" t="str">
        <f aca="false">IF(I2461&lt;p_local,"Local",IF(I2461&lt;p_vv_min,"Courte distance",IF(I2461&lt;p_tres_long,"Longue distance","Très longue distance")))</f>
        <v>Longue distance</v>
      </c>
    </row>
    <row r="2462" customFormat="false" ht="15" hidden="false" customHeight="true" outlineLevel="0" collapsed="false">
      <c r="A2462" s="14" t="s">
        <v>698</v>
      </c>
      <c r="B2462" s="14" t="s">
        <v>2301</v>
      </c>
      <c r="C2462" s="14" t="s">
        <v>36</v>
      </c>
      <c r="D2462" s="14" t="s">
        <v>2622</v>
      </c>
      <c r="E2462" s="14" t="s">
        <v>2669</v>
      </c>
      <c r="F2462" s="15" t="s">
        <v>41</v>
      </c>
      <c r="G2462" s="14" t="str">
        <f aca="false">IF(I2462&lt;p_local,"Local → page infra",IF(H2462&gt;=p_ph1,"Phase 1",IF(H2462&gt;=p_ph2,"Phase 2","Phase 3")))</f>
        <v>Phase 1</v>
      </c>
      <c r="H2462" s="14" t="n">
        <f aca="false">IF(I2462&lt;p_local,0,IF(C2462="Aéroport → Aéroport",p_pts_plein,IF(Y2462&gt;0,IF(I2462&lt;=Y2462,p_pts_plein,IF(I2462&lt;=p_mult2*Y2462,p_pts_moyen,p_pts_r3)),IF(I2462&gt;=p_vv_min,p_pts_plein,IF(I2462&gt;=p_vv_moy,p_pts_moyen,p_pts_court))))+IF(INDEX(10_Lieux!$D:$D,U2462)=1,p_prio1,p_prio2)+IF(INDEX(10_Lieux!$D:$D,V2462)=1,p_prio1,p_prio2)+IF(K2462="Oui",p_tf,0)+p_hub*((INDEX(10_Lieux!$H:$H,U2462)="Hub")+(INDEX(10_Lieux!$H:$H,V2462)="Hub"))+IF(OR(INDEX(10_Lieux!$H:$H,U2462)="Premium",INDEX(10_Lieux!$H:$H,V2462)="Premium"),p_prem,0))</f>
        <v>90</v>
      </c>
      <c r="I2462" s="14" t="n">
        <f aca="false">ROUND(W2462*p_facteur,0)</f>
        <v>599</v>
      </c>
      <c r="J2462" s="14" t="str">
        <f aca="false">IF(X2462&lt;60,X2462&amp;" min",INT(X2462/60)&amp;" h"&amp;IF(MOD(X2462,60)=0,""," "&amp;TEXT(MOD(X2462,60),"00")))</f>
        <v>6 h 15</v>
      </c>
      <c r="K2462" s="14" t="str">
        <f aca="false">IF(S2462&lt;&gt;T2462,"Oui","Non")</f>
        <v>Oui</v>
      </c>
      <c r="L2462" s="14" t="str">
        <f aca="false">IF(AND(INDEX(10_Lieux!$B:$B,U2462)="Ville",INDEX(10_Lieux!$B:$B,V2462)="Ville"),"/chauffeur-prive/"&amp;INDEX(10_Lieux!$E:$E,U2462)&amp;"-"&amp;INDEX(10_Lieux!$E:$E,V2462)&amp;"/","/chauffeur-prive/"&amp;INDEX(10_Lieux!$E:$E,U2462)&amp;"/"&amp;INDEX(10_Lieux!$E:$E,V2462)&amp;"/")</f>
        <v>/chauffeur-prive/aeroport-paris-orly/aeroport-zurich/</v>
      </c>
      <c r="M2462" s="14" t="str">
        <f aca="false">IFERROR(INDEX($L:$L,MATCH(B2462&amp;"|"&amp;A2462,$Z:$Z,0)),"—")</f>
        <v>/chauffeur-prive/aeroport-zurich/aeroport-paris-orly/</v>
      </c>
      <c r="N2462" s="14" t="str">
        <f aca="false">IF(LEN("Chauffeur privé "&amp;INDEX(10_Lieux!$J:$J,U2462)&amp;" → "&amp;INDEX(10_Lieux!$J:$J,V2462)&amp;" | 24h/24")&gt;60,"Chauffeur privé "&amp;INDEX(10_Lieux!$J:$J,U2462)&amp;" → "&amp;INDEX(10_Lieux!$J:$J,V2462),"Chauffeur privé "&amp;INDEX(10_Lieux!$J:$J,U2462)&amp;" → "&amp;INDEX(10_Lieux!$J:$J,V2462)&amp;" | 24h/24")</f>
        <v>Chauffeur privé Aéroport Paris-Orly → Aéroport de Zurich</v>
      </c>
      <c r="O2462" s="14" t="n">
        <f aca="false">LEN(N2462)</f>
        <v>56</v>
      </c>
      <c r="P2462" s="14" t="str">
        <f aca="false">"Chauffeur privé "&amp;INDEX(10_Lieux!$K:$K,U2462)&amp;" vers "&amp;INDEX(10_Lieux!$L:$L,V2462)</f>
        <v>Chauffeur privé de l'aéroport Paris-Orly vers l'aéroport de Zurich</v>
      </c>
      <c r="Q2462" s="14" t="str">
        <f aca="false">"Chauffeur privé "&amp;INDEX(10_Lieux!$K:$K,U2462)&amp;" vers "&amp;INDEX(10_Lieux!$L:$L,V2462)&amp;" : env. "&amp;I2462&amp;" km, "&amp;J2462&amp;" de route. Devis personnalisé, standard 24h/24 et 7j/7."</f>
        <v>Chauffeur privé de l'aéroport Paris-Orly vers l'aéroport de Zurich : env. 599 km, 6 h 15 de route. Devis personnalisé, standard 24h/24 et 7j/7.</v>
      </c>
      <c r="R2462" s="14" t="n">
        <f aca="false">LEN(Q2462)</f>
        <v>143</v>
      </c>
      <c r="S2462" s="14" t="str">
        <f aca="false">INDEX(10_Lieux!$C:$C,U2462)</f>
        <v>France</v>
      </c>
      <c r="T2462" s="14" t="str">
        <f aca="false">INDEX(10_Lieux!$C:$C,V2462)</f>
        <v>Suisse</v>
      </c>
      <c r="U2462" s="14" t="n">
        <f aca="false">MATCH(A2462,10_Lieux!$A:$A,0)</f>
        <v>133</v>
      </c>
      <c r="V2462" s="14" t="n">
        <f aca="false">MATCH(B2462,10_Lieux!$A:$A,0)</f>
        <v>185</v>
      </c>
      <c r="W2462" s="14" t="n">
        <f aca="false">ROUND(6371*2*ASIN(SQRT(SIN(RADIANS(INDEX(10_Lieux!$F:$F,V2462)-INDEX(10_Lieux!$F:$F,U2462))/2)^2+COS(RADIANS(INDEX(10_Lieux!$F:$F,U2462)))*COS(RADIANS(INDEX(10_Lieux!$F:$F,V2462)))*SIN(RADIANS(INDEX(10_Lieux!$G:$G,V2462)-INDEX(10_Lieux!$G:$G,U2462))/2)^2)),1)</f>
        <v>479.1</v>
      </c>
      <c r="X2462" s="14" t="n">
        <f aca="false">ROUND(I2462/IF(I2462&lt;p_seuil_vitesse,p_vit_lente,p_vit_rapide)*60/15,0)*15</f>
        <v>375</v>
      </c>
      <c r="Y2462" s="14" t="n">
        <f aca="false">MAX(IF(INDEX(10_Lieux!$B:$B,U2462)&lt;&gt;"Ville",INDEX(10_Lieux!$I:$I,U2462),0),IF(INDEX(10_Lieux!$B:$B,V2462)&lt;&gt;"Ville",INDEX(10_Lieux!$I:$I,V2462),0))</f>
        <v>500</v>
      </c>
      <c r="Z2462" s="14" t="str">
        <f aca="false">A2462&amp;"|"&amp;B2462</f>
        <v>Paris-Orly|Zurich Airport</v>
      </c>
      <c r="AA2462" s="14" t="str">
        <f aca="false">IF(I2462&lt;p_local,"Local",IF(I2462&lt;p_vv_min,"Courte distance",IF(I2462&lt;p_tres_long,"Longue distance","Très longue distance")))</f>
        <v>Longue distance</v>
      </c>
    </row>
    <row r="2463" customFormat="false" ht="15" hidden="false" customHeight="true" outlineLevel="0" collapsed="false">
      <c r="A2463" s="14" t="s">
        <v>2301</v>
      </c>
      <c r="B2463" s="14" t="s">
        <v>698</v>
      </c>
      <c r="C2463" s="14" t="s">
        <v>36</v>
      </c>
      <c r="D2463" s="14" t="s">
        <v>2622</v>
      </c>
      <c r="E2463" s="14" t="s">
        <v>2670</v>
      </c>
      <c r="F2463" s="15" t="s">
        <v>41</v>
      </c>
      <c r="G2463" s="14" t="str">
        <f aca="false">IF(I2463&lt;p_local,"Local → page infra",IF(H2463&gt;=p_ph1,"Phase 1",IF(H2463&gt;=p_ph2,"Phase 2","Phase 3")))</f>
        <v>Phase 1</v>
      </c>
      <c r="H2463" s="14" t="n">
        <f aca="false">IF(I2463&lt;p_local,0,IF(C2463="Aéroport → Aéroport",p_pts_plein,IF(Y2463&gt;0,IF(I2463&lt;=Y2463,p_pts_plein,IF(I2463&lt;=p_mult2*Y2463,p_pts_moyen,p_pts_r3)),IF(I2463&gt;=p_vv_min,p_pts_plein,IF(I2463&gt;=p_vv_moy,p_pts_moyen,p_pts_court))))+IF(INDEX(10_Lieux!$D:$D,U2463)=1,p_prio1,p_prio2)+IF(INDEX(10_Lieux!$D:$D,V2463)=1,p_prio1,p_prio2)+IF(K2463="Oui",p_tf,0)+p_hub*((INDEX(10_Lieux!$H:$H,U2463)="Hub")+(INDEX(10_Lieux!$H:$H,V2463)="Hub"))+IF(OR(INDEX(10_Lieux!$H:$H,U2463)="Premium",INDEX(10_Lieux!$H:$H,V2463)="Premium"),p_prem,0))</f>
        <v>90</v>
      </c>
      <c r="I2463" s="14" t="n">
        <f aca="false">ROUND(W2463*p_facteur,0)</f>
        <v>599</v>
      </c>
      <c r="J2463" s="14" t="str">
        <f aca="false">IF(X2463&lt;60,X2463&amp;" min",INT(X2463/60)&amp;" h"&amp;IF(MOD(X2463,60)=0,""," "&amp;TEXT(MOD(X2463,60),"00")))</f>
        <v>6 h 15</v>
      </c>
      <c r="K2463" s="14" t="str">
        <f aca="false">IF(S2463&lt;&gt;T2463,"Oui","Non")</f>
        <v>Oui</v>
      </c>
      <c r="L2463" s="14" t="str">
        <f aca="false">IF(AND(INDEX(10_Lieux!$B:$B,U2463)="Ville",INDEX(10_Lieux!$B:$B,V2463)="Ville"),"/chauffeur-prive/"&amp;INDEX(10_Lieux!$E:$E,U2463)&amp;"-"&amp;INDEX(10_Lieux!$E:$E,V2463)&amp;"/","/chauffeur-prive/"&amp;INDEX(10_Lieux!$E:$E,U2463)&amp;"/"&amp;INDEX(10_Lieux!$E:$E,V2463)&amp;"/")</f>
        <v>/chauffeur-prive/aeroport-zurich/aeroport-paris-orly/</v>
      </c>
      <c r="M2463" s="14" t="str">
        <f aca="false">IFERROR(INDEX($L:$L,MATCH(B2463&amp;"|"&amp;A2463,$Z:$Z,0)),"—")</f>
        <v>/chauffeur-prive/aeroport-paris-orly/aeroport-zurich/</v>
      </c>
      <c r="N2463" s="14" t="str">
        <f aca="false">IF(LEN("Chauffeur privé "&amp;INDEX(10_Lieux!$J:$J,U2463)&amp;" → "&amp;INDEX(10_Lieux!$J:$J,V2463)&amp;" | 24h/24")&gt;60,"Chauffeur privé "&amp;INDEX(10_Lieux!$J:$J,U2463)&amp;" → "&amp;INDEX(10_Lieux!$J:$J,V2463),"Chauffeur privé "&amp;INDEX(10_Lieux!$J:$J,U2463)&amp;" → "&amp;INDEX(10_Lieux!$J:$J,V2463)&amp;" | 24h/24")</f>
        <v>Chauffeur privé Aéroport de Zurich → Aéroport Paris-Orly</v>
      </c>
      <c r="O2463" s="14" t="n">
        <f aca="false">LEN(N2463)</f>
        <v>56</v>
      </c>
      <c r="P2463" s="14" t="str">
        <f aca="false">"Chauffeur privé "&amp;INDEX(10_Lieux!$K:$K,U2463)&amp;" vers "&amp;INDEX(10_Lieux!$L:$L,V2463)</f>
        <v>Chauffeur privé de l'aéroport de Zurich vers l'aéroport Paris-Orly</v>
      </c>
      <c r="Q2463" s="14" t="str">
        <f aca="false">"Chauffeur privé "&amp;INDEX(10_Lieux!$K:$K,U2463)&amp;" vers "&amp;INDEX(10_Lieux!$L:$L,V2463)&amp;" : env. "&amp;I2463&amp;" km, "&amp;J2463&amp;" de route. Devis personnalisé, standard 24h/24 et 7j/7."</f>
        <v>Chauffeur privé de l'aéroport de Zurich vers l'aéroport Paris-Orly : env. 599 km, 6 h 15 de route. Devis personnalisé, standard 24h/24 et 7j/7.</v>
      </c>
      <c r="R2463" s="14" t="n">
        <f aca="false">LEN(Q2463)</f>
        <v>143</v>
      </c>
      <c r="S2463" s="14" t="str">
        <f aca="false">INDEX(10_Lieux!$C:$C,U2463)</f>
        <v>Suisse</v>
      </c>
      <c r="T2463" s="14" t="str">
        <f aca="false">INDEX(10_Lieux!$C:$C,V2463)</f>
        <v>France</v>
      </c>
      <c r="U2463" s="14" t="n">
        <f aca="false">MATCH(A2463,10_Lieux!$A:$A,0)</f>
        <v>185</v>
      </c>
      <c r="V2463" s="14" t="n">
        <f aca="false">MATCH(B2463,10_Lieux!$A:$A,0)</f>
        <v>133</v>
      </c>
      <c r="W2463" s="14" t="n">
        <f aca="false">ROUND(6371*2*ASIN(SQRT(SIN(RADIANS(INDEX(10_Lieux!$F:$F,V2463)-INDEX(10_Lieux!$F:$F,U2463))/2)^2+COS(RADIANS(INDEX(10_Lieux!$F:$F,U2463)))*COS(RADIANS(INDEX(10_Lieux!$F:$F,V2463)))*SIN(RADIANS(INDEX(10_Lieux!$G:$G,V2463)-INDEX(10_Lieux!$G:$G,U2463))/2)^2)),1)</f>
        <v>479.1</v>
      </c>
      <c r="X2463" s="14" t="n">
        <f aca="false">ROUND(I2463/IF(I2463&lt;p_seuil_vitesse,p_vit_lente,p_vit_rapide)*60/15,0)*15</f>
        <v>375</v>
      </c>
      <c r="Y2463" s="14" t="n">
        <f aca="false">MAX(IF(INDEX(10_Lieux!$B:$B,U2463)&lt;&gt;"Ville",INDEX(10_Lieux!$I:$I,U2463),0),IF(INDEX(10_Lieux!$B:$B,V2463)&lt;&gt;"Ville",INDEX(10_Lieux!$I:$I,V2463),0))</f>
        <v>500</v>
      </c>
      <c r="Z2463" s="14" t="str">
        <f aca="false">A2463&amp;"|"&amp;B2463</f>
        <v>Zurich Airport|Paris-Orly</v>
      </c>
      <c r="AA2463" s="14" t="str">
        <f aca="false">IF(I2463&lt;p_local,"Local",IF(I2463&lt;p_vv_min,"Courte distance",IF(I2463&lt;p_tres_long,"Longue distance","Très longue distance")))</f>
        <v>Longue distance</v>
      </c>
    </row>
    <row r="2464" customFormat="false" ht="15" hidden="false" customHeight="true" outlineLevel="0" collapsed="false">
      <c r="A2464" s="14" t="s">
        <v>698</v>
      </c>
      <c r="B2464" s="14" t="s">
        <v>1614</v>
      </c>
      <c r="C2464" s="14" t="s">
        <v>36</v>
      </c>
      <c r="D2464" s="14" t="s">
        <v>2622</v>
      </c>
      <c r="E2464" s="14" t="s">
        <v>2671</v>
      </c>
      <c r="F2464" s="15" t="s">
        <v>41</v>
      </c>
      <c r="G2464" s="14" t="str">
        <f aca="false">IF(I2464&lt;p_local,"Local → page infra",IF(H2464&gt;=p_ph1,"Phase 1",IF(H2464&gt;=p_ph2,"Phase 2","Phase 3")))</f>
        <v>Phase 2</v>
      </c>
      <c r="H2464" s="14" t="n">
        <f aca="false">IF(I2464&lt;p_local,0,IF(C2464="Aéroport → Aéroport",p_pts_plein,IF(Y2464&gt;0,IF(I2464&lt;=Y2464,p_pts_plein,IF(I2464&lt;=p_mult2*Y2464,p_pts_moyen,p_pts_r3)),IF(I2464&gt;=p_vv_min,p_pts_plein,IF(I2464&gt;=p_vv_moy,p_pts_moyen,p_pts_court))))+IF(INDEX(10_Lieux!$D:$D,U2464)=1,p_prio1,p_prio2)+IF(INDEX(10_Lieux!$D:$D,V2464)=1,p_prio1,p_prio2)+IF(K2464="Oui",p_tf,0)+p_hub*((INDEX(10_Lieux!$H:$H,U2464)="Hub")+(INDEX(10_Lieux!$H:$H,V2464)="Hub"))+IF(OR(INDEX(10_Lieux!$H:$H,U2464)="Premium",INDEX(10_Lieux!$H:$H,V2464)="Premium"),p_prem,0))</f>
        <v>70</v>
      </c>
      <c r="I2464" s="14" t="n">
        <f aca="false">ROUND(W2464*p_facteur,0)</f>
        <v>715</v>
      </c>
      <c r="J2464" s="14" t="str">
        <f aca="false">IF(X2464&lt;60,X2464&amp;" min",INT(X2464/60)&amp;" h"&amp;IF(MOD(X2464,60)=0,""," "&amp;TEXT(MOD(X2464,60),"00")))</f>
        <v>7 h 30</v>
      </c>
      <c r="K2464" s="14" t="str">
        <f aca="false">IF(S2464&lt;&gt;T2464,"Oui","Non")</f>
        <v>Non</v>
      </c>
      <c r="L2464" s="14" t="str">
        <f aca="false">IF(AND(INDEX(10_Lieux!$B:$B,U2464)="Ville",INDEX(10_Lieux!$B:$B,V2464)="Ville"),"/chauffeur-prive/"&amp;INDEX(10_Lieux!$E:$E,U2464)&amp;"-"&amp;INDEX(10_Lieux!$E:$E,V2464)&amp;"/","/chauffeur-prive/"&amp;INDEX(10_Lieux!$E:$E,U2464)&amp;"/"&amp;INDEX(10_Lieux!$E:$E,V2464)&amp;"/")</f>
        <v>/chauffeur-prive/aeroport-paris-orly/aeroport-toulouse-blagnac/</v>
      </c>
      <c r="M2464" s="14" t="str">
        <f aca="false">IFERROR(INDEX($L:$L,MATCH(B2464&amp;"|"&amp;A2464,$Z:$Z,0)),"—")</f>
        <v>/chauffeur-prive/aeroport-toulouse-blagnac/aeroport-paris-orly/</v>
      </c>
      <c r="N2464" s="14" t="str">
        <f aca="false">IF(LEN("Chauffeur privé "&amp;INDEX(10_Lieux!$J:$J,U2464)&amp;" → "&amp;INDEX(10_Lieux!$J:$J,V2464)&amp;" | 24h/24")&gt;60,"Chauffeur privé "&amp;INDEX(10_Lieux!$J:$J,U2464)&amp;" → "&amp;INDEX(10_Lieux!$J:$J,V2464),"Chauffeur privé "&amp;INDEX(10_Lieux!$J:$J,U2464)&amp;" → "&amp;INDEX(10_Lieux!$J:$J,V2464)&amp;" | 24h/24")</f>
        <v>Chauffeur privé Aéroport Paris-Orly → Aéroport Toulouse-Blagnac</v>
      </c>
      <c r="O2464" s="14" t="n">
        <f aca="false">LEN(N2464)</f>
        <v>63</v>
      </c>
      <c r="P2464" s="14" t="str">
        <f aca="false">"Chauffeur privé "&amp;INDEX(10_Lieux!$K:$K,U2464)&amp;" vers "&amp;INDEX(10_Lieux!$L:$L,V2464)</f>
        <v>Chauffeur privé de l'aéroport Paris-Orly vers l'aéroport Toulouse-Blagnac</v>
      </c>
      <c r="Q2464" s="14" t="str">
        <f aca="false">"Chauffeur privé "&amp;INDEX(10_Lieux!$K:$K,U2464)&amp;" vers "&amp;INDEX(10_Lieux!$L:$L,V2464)&amp;" : env. "&amp;I2464&amp;" km, "&amp;J2464&amp;" de route. Devis personnalisé, standard 24h/24 et 7j/7."</f>
        <v>Chauffeur privé de l'aéroport Paris-Orly vers l'aéroport Toulouse-Blagnac : env. 715 km, 7 h 30 de route. Devis personnalisé, standard 24h/24 et 7j/7.</v>
      </c>
      <c r="R2464" s="14" t="n">
        <f aca="false">LEN(Q2464)</f>
        <v>150</v>
      </c>
      <c r="S2464" s="14" t="str">
        <f aca="false">INDEX(10_Lieux!$C:$C,U2464)</f>
        <v>France</v>
      </c>
      <c r="T2464" s="14" t="str">
        <f aca="false">INDEX(10_Lieux!$C:$C,V2464)</f>
        <v>France</v>
      </c>
      <c r="U2464" s="14" t="n">
        <f aca="false">MATCH(A2464,10_Lieux!$A:$A,0)</f>
        <v>133</v>
      </c>
      <c r="V2464" s="14" t="n">
        <f aca="false">MATCH(B2464,10_Lieux!$A:$A,0)</f>
        <v>163</v>
      </c>
      <c r="W2464" s="14" t="n">
        <f aca="false">ROUND(6371*2*ASIN(SQRT(SIN(RADIANS(INDEX(10_Lieux!$F:$F,V2464)-INDEX(10_Lieux!$F:$F,U2464))/2)^2+COS(RADIANS(INDEX(10_Lieux!$F:$F,U2464)))*COS(RADIANS(INDEX(10_Lieux!$F:$F,V2464)))*SIN(RADIANS(INDEX(10_Lieux!$G:$G,V2464)-INDEX(10_Lieux!$G:$G,U2464))/2)^2)),1)</f>
        <v>571.8</v>
      </c>
      <c r="X2464" s="14" t="n">
        <f aca="false">ROUND(I2464/IF(I2464&lt;p_seuil_vitesse,p_vit_lente,p_vit_rapide)*60/15,0)*15</f>
        <v>450</v>
      </c>
      <c r="Y2464" s="14" t="n">
        <f aca="false">MAX(IF(INDEX(10_Lieux!$B:$B,U2464)&lt;&gt;"Ville",INDEX(10_Lieux!$I:$I,U2464),0),IF(INDEX(10_Lieux!$B:$B,V2464)&lt;&gt;"Ville",INDEX(10_Lieux!$I:$I,V2464),0))</f>
        <v>500</v>
      </c>
      <c r="Z2464" s="14" t="str">
        <f aca="false">A2464&amp;"|"&amp;B2464</f>
        <v>Paris-Orly|Toulouse-Blagnac</v>
      </c>
      <c r="AA2464" s="14" t="str">
        <f aca="false">IF(I2464&lt;p_local,"Local",IF(I2464&lt;p_vv_min,"Courte distance",IF(I2464&lt;p_tres_long,"Longue distance","Très longue distance")))</f>
        <v>Très longue distance</v>
      </c>
    </row>
    <row r="2465" customFormat="false" ht="15" hidden="false" customHeight="true" outlineLevel="0" collapsed="false">
      <c r="A2465" s="14" t="s">
        <v>1614</v>
      </c>
      <c r="B2465" s="14" t="s">
        <v>698</v>
      </c>
      <c r="C2465" s="14" t="s">
        <v>36</v>
      </c>
      <c r="D2465" s="14" t="s">
        <v>2622</v>
      </c>
      <c r="E2465" s="14" t="s">
        <v>2672</v>
      </c>
      <c r="F2465" s="15" t="s">
        <v>41</v>
      </c>
      <c r="G2465" s="14" t="str">
        <f aca="false">IF(I2465&lt;p_local,"Local → page infra",IF(H2465&gt;=p_ph1,"Phase 1",IF(H2465&gt;=p_ph2,"Phase 2","Phase 3")))</f>
        <v>Phase 2</v>
      </c>
      <c r="H2465" s="14" t="n">
        <f aca="false">IF(I2465&lt;p_local,0,IF(C2465="Aéroport → Aéroport",p_pts_plein,IF(Y2465&gt;0,IF(I2465&lt;=Y2465,p_pts_plein,IF(I2465&lt;=p_mult2*Y2465,p_pts_moyen,p_pts_r3)),IF(I2465&gt;=p_vv_min,p_pts_plein,IF(I2465&gt;=p_vv_moy,p_pts_moyen,p_pts_court))))+IF(INDEX(10_Lieux!$D:$D,U2465)=1,p_prio1,p_prio2)+IF(INDEX(10_Lieux!$D:$D,V2465)=1,p_prio1,p_prio2)+IF(K2465="Oui",p_tf,0)+p_hub*((INDEX(10_Lieux!$H:$H,U2465)="Hub")+(INDEX(10_Lieux!$H:$H,V2465)="Hub"))+IF(OR(INDEX(10_Lieux!$H:$H,U2465)="Premium",INDEX(10_Lieux!$H:$H,V2465)="Premium"),p_prem,0))</f>
        <v>70</v>
      </c>
      <c r="I2465" s="14" t="n">
        <f aca="false">ROUND(W2465*p_facteur,0)</f>
        <v>715</v>
      </c>
      <c r="J2465" s="14" t="str">
        <f aca="false">IF(X2465&lt;60,X2465&amp;" min",INT(X2465/60)&amp;" h"&amp;IF(MOD(X2465,60)=0,""," "&amp;TEXT(MOD(X2465,60),"00")))</f>
        <v>7 h 30</v>
      </c>
      <c r="K2465" s="14" t="str">
        <f aca="false">IF(S2465&lt;&gt;T2465,"Oui","Non")</f>
        <v>Non</v>
      </c>
      <c r="L2465" s="14" t="str">
        <f aca="false">IF(AND(INDEX(10_Lieux!$B:$B,U2465)="Ville",INDEX(10_Lieux!$B:$B,V2465)="Ville"),"/chauffeur-prive/"&amp;INDEX(10_Lieux!$E:$E,U2465)&amp;"-"&amp;INDEX(10_Lieux!$E:$E,V2465)&amp;"/","/chauffeur-prive/"&amp;INDEX(10_Lieux!$E:$E,U2465)&amp;"/"&amp;INDEX(10_Lieux!$E:$E,V2465)&amp;"/")</f>
        <v>/chauffeur-prive/aeroport-toulouse-blagnac/aeroport-paris-orly/</v>
      </c>
      <c r="M2465" s="14" t="str">
        <f aca="false">IFERROR(INDEX($L:$L,MATCH(B2465&amp;"|"&amp;A2465,$Z:$Z,0)),"—")</f>
        <v>/chauffeur-prive/aeroport-paris-orly/aeroport-toulouse-blagnac/</v>
      </c>
      <c r="N2465" s="14" t="str">
        <f aca="false">IF(LEN("Chauffeur privé "&amp;INDEX(10_Lieux!$J:$J,U2465)&amp;" → "&amp;INDEX(10_Lieux!$J:$J,V2465)&amp;" | 24h/24")&gt;60,"Chauffeur privé "&amp;INDEX(10_Lieux!$J:$J,U2465)&amp;" → "&amp;INDEX(10_Lieux!$J:$J,V2465),"Chauffeur privé "&amp;INDEX(10_Lieux!$J:$J,U2465)&amp;" → "&amp;INDEX(10_Lieux!$J:$J,V2465)&amp;" | 24h/24")</f>
        <v>Chauffeur privé Aéroport Toulouse-Blagnac → Aéroport Paris-Orly</v>
      </c>
      <c r="O2465" s="14" t="n">
        <f aca="false">LEN(N2465)</f>
        <v>63</v>
      </c>
      <c r="P2465" s="14" t="str">
        <f aca="false">"Chauffeur privé "&amp;INDEX(10_Lieux!$K:$K,U2465)&amp;" vers "&amp;INDEX(10_Lieux!$L:$L,V2465)</f>
        <v>Chauffeur privé de l'aéroport Toulouse-Blagnac vers l'aéroport Paris-Orly</v>
      </c>
      <c r="Q2465" s="14" t="str">
        <f aca="false">"Chauffeur privé "&amp;INDEX(10_Lieux!$K:$K,U2465)&amp;" vers "&amp;INDEX(10_Lieux!$L:$L,V2465)&amp;" : env. "&amp;I2465&amp;" km, "&amp;J2465&amp;" de route. Devis personnalisé, standard 24h/24 et 7j/7."</f>
        <v>Chauffeur privé de l'aéroport Toulouse-Blagnac vers l'aéroport Paris-Orly : env. 715 km, 7 h 30 de route. Devis personnalisé, standard 24h/24 et 7j/7.</v>
      </c>
      <c r="R2465" s="14" t="n">
        <f aca="false">LEN(Q2465)</f>
        <v>150</v>
      </c>
      <c r="S2465" s="14" t="str">
        <f aca="false">INDEX(10_Lieux!$C:$C,U2465)</f>
        <v>France</v>
      </c>
      <c r="T2465" s="14" t="str">
        <f aca="false">INDEX(10_Lieux!$C:$C,V2465)</f>
        <v>France</v>
      </c>
      <c r="U2465" s="14" t="n">
        <f aca="false">MATCH(A2465,10_Lieux!$A:$A,0)</f>
        <v>163</v>
      </c>
      <c r="V2465" s="14" t="n">
        <f aca="false">MATCH(B2465,10_Lieux!$A:$A,0)</f>
        <v>133</v>
      </c>
      <c r="W2465" s="14" t="n">
        <f aca="false">ROUND(6371*2*ASIN(SQRT(SIN(RADIANS(INDEX(10_Lieux!$F:$F,V2465)-INDEX(10_Lieux!$F:$F,U2465))/2)^2+COS(RADIANS(INDEX(10_Lieux!$F:$F,U2465)))*COS(RADIANS(INDEX(10_Lieux!$F:$F,V2465)))*SIN(RADIANS(INDEX(10_Lieux!$G:$G,V2465)-INDEX(10_Lieux!$G:$G,U2465))/2)^2)),1)</f>
        <v>571.8</v>
      </c>
      <c r="X2465" s="14" t="n">
        <f aca="false">ROUND(I2465/IF(I2465&lt;p_seuil_vitesse,p_vit_lente,p_vit_rapide)*60/15,0)*15</f>
        <v>450</v>
      </c>
      <c r="Y2465" s="14" t="n">
        <f aca="false">MAX(IF(INDEX(10_Lieux!$B:$B,U2465)&lt;&gt;"Ville",INDEX(10_Lieux!$I:$I,U2465),0),IF(INDEX(10_Lieux!$B:$B,V2465)&lt;&gt;"Ville",INDEX(10_Lieux!$I:$I,V2465),0))</f>
        <v>500</v>
      </c>
      <c r="Z2465" s="14" t="str">
        <f aca="false">A2465&amp;"|"&amp;B2465</f>
        <v>Toulouse-Blagnac|Paris-Orly</v>
      </c>
      <c r="AA2465" s="14" t="str">
        <f aca="false">IF(I2465&lt;p_local,"Local",IF(I2465&lt;p_vv_min,"Courte distance",IF(I2465&lt;p_tres_long,"Longue distance","Très longue distance")))</f>
        <v>Très longue distance</v>
      </c>
    </row>
    <row r="2466" customFormat="false" ht="15" hidden="false" customHeight="true" outlineLevel="0" collapsed="false">
      <c r="A2466" s="14" t="s">
        <v>698</v>
      </c>
      <c r="B2466" s="14" t="s">
        <v>1475</v>
      </c>
      <c r="C2466" s="14" t="s">
        <v>36</v>
      </c>
      <c r="D2466" s="14" t="s">
        <v>2622</v>
      </c>
      <c r="E2466" s="14" t="s">
        <v>2673</v>
      </c>
      <c r="F2466" s="15" t="s">
        <v>41</v>
      </c>
      <c r="G2466" s="14" t="str">
        <f aca="false">IF(I2466&lt;p_local,"Local → page infra",IF(H2466&gt;=p_ph1,"Phase 1",IF(H2466&gt;=p_ph2,"Phase 2","Phase 3")))</f>
        <v>Phase 2</v>
      </c>
      <c r="H2466" s="14" t="n">
        <f aca="false">IF(I2466&lt;p_local,0,IF(C2466="Aéroport → Aéroport",p_pts_plein,IF(Y2466&gt;0,IF(I2466&lt;=Y2466,p_pts_plein,IF(I2466&lt;=p_mult2*Y2466,p_pts_moyen,p_pts_r3)),IF(I2466&gt;=p_vv_min,p_pts_plein,IF(I2466&gt;=p_vv_moy,p_pts_moyen,p_pts_court))))+IF(INDEX(10_Lieux!$D:$D,U2466)=1,p_prio1,p_prio2)+IF(INDEX(10_Lieux!$D:$D,V2466)=1,p_prio1,p_prio2)+IF(K2466="Oui",p_tf,0)+p_hub*((INDEX(10_Lieux!$H:$H,U2466)="Hub")+(INDEX(10_Lieux!$H:$H,V2466)="Hub"))+IF(OR(INDEX(10_Lieux!$H:$H,U2466)="Premium",INDEX(10_Lieux!$H:$H,V2466)="Premium"),p_prem,0))</f>
        <v>70</v>
      </c>
      <c r="I2466" s="14" t="n">
        <f aca="false">ROUND(W2466*p_facteur,0)</f>
        <v>616</v>
      </c>
      <c r="J2466" s="14" t="str">
        <f aca="false">IF(X2466&lt;60,X2466&amp;" min",INT(X2466/60)&amp;" h"&amp;IF(MOD(X2466,60)=0,""," "&amp;TEXT(MOD(X2466,60),"00")))</f>
        <v>6 h 30</v>
      </c>
      <c r="K2466" s="14" t="str">
        <f aca="false">IF(S2466&lt;&gt;T2466,"Oui","Non")</f>
        <v>Non</v>
      </c>
      <c r="L2466" s="14" t="str">
        <f aca="false">IF(AND(INDEX(10_Lieux!$B:$B,U2466)="Ville",INDEX(10_Lieux!$B:$B,V2466)="Ville"),"/chauffeur-prive/"&amp;INDEX(10_Lieux!$E:$E,U2466)&amp;"-"&amp;INDEX(10_Lieux!$E:$E,V2466)&amp;"/","/chauffeur-prive/"&amp;INDEX(10_Lieux!$E:$E,U2466)&amp;"/"&amp;INDEX(10_Lieux!$E:$E,V2466)&amp;"/")</f>
        <v>/chauffeur-prive/aeroport-paris-orly/aeroport-bordeaux-merignac/</v>
      </c>
      <c r="M2466" s="14" t="str">
        <f aca="false">IFERROR(INDEX($L:$L,MATCH(B2466&amp;"|"&amp;A2466,$Z:$Z,0)),"—")</f>
        <v>/chauffeur-prive/aeroport-bordeaux-merignac/aeroport-paris-orly/</v>
      </c>
      <c r="N2466" s="14" t="str">
        <f aca="false">IF(LEN("Chauffeur privé "&amp;INDEX(10_Lieux!$J:$J,U2466)&amp;" → "&amp;INDEX(10_Lieux!$J:$J,V2466)&amp;" | 24h/24")&gt;60,"Chauffeur privé "&amp;INDEX(10_Lieux!$J:$J,U2466)&amp;" → "&amp;INDEX(10_Lieux!$J:$J,V2466),"Chauffeur privé "&amp;INDEX(10_Lieux!$J:$J,U2466)&amp;" → "&amp;INDEX(10_Lieux!$J:$J,V2466)&amp;" | 24h/24")</f>
        <v>Chauffeur privé Aéroport Paris-Orly → Aéroport Bordeaux-Mérignac</v>
      </c>
      <c r="O2466" s="14" t="n">
        <f aca="false">LEN(N2466)</f>
        <v>64</v>
      </c>
      <c r="P2466" s="14" t="str">
        <f aca="false">"Chauffeur privé "&amp;INDEX(10_Lieux!$K:$K,U2466)&amp;" vers "&amp;INDEX(10_Lieux!$L:$L,V2466)</f>
        <v>Chauffeur privé de l'aéroport Paris-Orly vers l'aéroport Bordeaux-Mérignac</v>
      </c>
      <c r="Q2466" s="14" t="str">
        <f aca="false">"Chauffeur privé "&amp;INDEX(10_Lieux!$K:$K,U2466)&amp;" vers "&amp;INDEX(10_Lieux!$L:$L,V2466)&amp;" : env. "&amp;I2466&amp;" km, "&amp;J2466&amp;" de route. Devis personnalisé, standard 24h/24 et 7j/7."</f>
        <v>Chauffeur privé de l'aéroport Paris-Orly vers l'aéroport Bordeaux-Mérignac : env. 616 km, 6 h 30 de route. Devis personnalisé, standard 24h/24 et 7j/7.</v>
      </c>
      <c r="R2466" s="14" t="n">
        <f aca="false">LEN(Q2466)</f>
        <v>151</v>
      </c>
      <c r="S2466" s="14" t="str">
        <f aca="false">INDEX(10_Lieux!$C:$C,U2466)</f>
        <v>France</v>
      </c>
      <c r="T2466" s="14" t="str">
        <f aca="false">INDEX(10_Lieux!$C:$C,V2466)</f>
        <v>France</v>
      </c>
      <c r="U2466" s="14" t="n">
        <f aca="false">MATCH(A2466,10_Lieux!$A:$A,0)</f>
        <v>133</v>
      </c>
      <c r="V2466" s="14" t="n">
        <f aca="false">MATCH(B2466,10_Lieux!$A:$A,0)</f>
        <v>158</v>
      </c>
      <c r="W2466" s="14" t="n">
        <f aca="false">ROUND(6371*2*ASIN(SQRT(SIN(RADIANS(INDEX(10_Lieux!$F:$F,V2466)-INDEX(10_Lieux!$F:$F,U2466))/2)^2+COS(RADIANS(INDEX(10_Lieux!$F:$F,U2466)))*COS(RADIANS(INDEX(10_Lieux!$F:$F,V2466)))*SIN(RADIANS(INDEX(10_Lieux!$G:$G,V2466)-INDEX(10_Lieux!$G:$G,U2466))/2)^2)),1)</f>
        <v>493</v>
      </c>
      <c r="X2466" s="14" t="n">
        <f aca="false">ROUND(I2466/IF(I2466&lt;p_seuil_vitesse,p_vit_lente,p_vit_rapide)*60/15,0)*15</f>
        <v>390</v>
      </c>
      <c r="Y2466" s="14" t="n">
        <f aca="false">MAX(IF(INDEX(10_Lieux!$B:$B,U2466)&lt;&gt;"Ville",INDEX(10_Lieux!$I:$I,U2466),0),IF(INDEX(10_Lieux!$B:$B,V2466)&lt;&gt;"Ville",INDEX(10_Lieux!$I:$I,V2466),0))</f>
        <v>500</v>
      </c>
      <c r="Z2466" s="14" t="str">
        <f aca="false">A2466&amp;"|"&amp;B2466</f>
        <v>Paris-Orly|Bordeaux-Mérignac</v>
      </c>
      <c r="AA2466" s="14" t="str">
        <f aca="false">IF(I2466&lt;p_local,"Local",IF(I2466&lt;p_vv_min,"Courte distance",IF(I2466&lt;p_tres_long,"Longue distance","Très longue distance")))</f>
        <v>Longue distance</v>
      </c>
    </row>
    <row r="2467" customFormat="false" ht="15" hidden="false" customHeight="true" outlineLevel="0" collapsed="false">
      <c r="A2467" s="14" t="s">
        <v>1475</v>
      </c>
      <c r="B2467" s="14" t="s">
        <v>698</v>
      </c>
      <c r="C2467" s="14" t="s">
        <v>36</v>
      </c>
      <c r="D2467" s="14" t="s">
        <v>2622</v>
      </c>
      <c r="E2467" s="14" t="s">
        <v>2674</v>
      </c>
      <c r="F2467" s="15" t="s">
        <v>41</v>
      </c>
      <c r="G2467" s="14" t="str">
        <f aca="false">IF(I2467&lt;p_local,"Local → page infra",IF(H2467&gt;=p_ph1,"Phase 1",IF(H2467&gt;=p_ph2,"Phase 2","Phase 3")))</f>
        <v>Phase 2</v>
      </c>
      <c r="H2467" s="14" t="n">
        <f aca="false">IF(I2467&lt;p_local,0,IF(C2467="Aéroport → Aéroport",p_pts_plein,IF(Y2467&gt;0,IF(I2467&lt;=Y2467,p_pts_plein,IF(I2467&lt;=p_mult2*Y2467,p_pts_moyen,p_pts_r3)),IF(I2467&gt;=p_vv_min,p_pts_plein,IF(I2467&gt;=p_vv_moy,p_pts_moyen,p_pts_court))))+IF(INDEX(10_Lieux!$D:$D,U2467)=1,p_prio1,p_prio2)+IF(INDEX(10_Lieux!$D:$D,V2467)=1,p_prio1,p_prio2)+IF(K2467="Oui",p_tf,0)+p_hub*((INDEX(10_Lieux!$H:$H,U2467)="Hub")+(INDEX(10_Lieux!$H:$H,V2467)="Hub"))+IF(OR(INDEX(10_Lieux!$H:$H,U2467)="Premium",INDEX(10_Lieux!$H:$H,V2467)="Premium"),p_prem,0))</f>
        <v>70</v>
      </c>
      <c r="I2467" s="14" t="n">
        <f aca="false">ROUND(W2467*p_facteur,0)</f>
        <v>616</v>
      </c>
      <c r="J2467" s="14" t="str">
        <f aca="false">IF(X2467&lt;60,X2467&amp;" min",INT(X2467/60)&amp;" h"&amp;IF(MOD(X2467,60)=0,""," "&amp;TEXT(MOD(X2467,60),"00")))</f>
        <v>6 h 30</v>
      </c>
      <c r="K2467" s="14" t="str">
        <f aca="false">IF(S2467&lt;&gt;T2467,"Oui","Non")</f>
        <v>Non</v>
      </c>
      <c r="L2467" s="14" t="str">
        <f aca="false">IF(AND(INDEX(10_Lieux!$B:$B,U2467)="Ville",INDEX(10_Lieux!$B:$B,V2467)="Ville"),"/chauffeur-prive/"&amp;INDEX(10_Lieux!$E:$E,U2467)&amp;"-"&amp;INDEX(10_Lieux!$E:$E,V2467)&amp;"/","/chauffeur-prive/"&amp;INDEX(10_Lieux!$E:$E,U2467)&amp;"/"&amp;INDEX(10_Lieux!$E:$E,V2467)&amp;"/")</f>
        <v>/chauffeur-prive/aeroport-bordeaux-merignac/aeroport-paris-orly/</v>
      </c>
      <c r="M2467" s="14" t="str">
        <f aca="false">IFERROR(INDEX($L:$L,MATCH(B2467&amp;"|"&amp;A2467,$Z:$Z,0)),"—")</f>
        <v>/chauffeur-prive/aeroport-paris-orly/aeroport-bordeaux-merignac/</v>
      </c>
      <c r="N2467" s="14" t="str">
        <f aca="false">IF(LEN("Chauffeur privé "&amp;INDEX(10_Lieux!$J:$J,U2467)&amp;" → "&amp;INDEX(10_Lieux!$J:$J,V2467)&amp;" | 24h/24")&gt;60,"Chauffeur privé "&amp;INDEX(10_Lieux!$J:$J,U2467)&amp;" → "&amp;INDEX(10_Lieux!$J:$J,V2467),"Chauffeur privé "&amp;INDEX(10_Lieux!$J:$J,U2467)&amp;" → "&amp;INDEX(10_Lieux!$J:$J,V2467)&amp;" | 24h/24")</f>
        <v>Chauffeur privé Aéroport Bordeaux-Mérignac → Aéroport Paris-Orly</v>
      </c>
      <c r="O2467" s="14" t="n">
        <f aca="false">LEN(N2467)</f>
        <v>64</v>
      </c>
      <c r="P2467" s="14" t="str">
        <f aca="false">"Chauffeur privé "&amp;INDEX(10_Lieux!$K:$K,U2467)&amp;" vers "&amp;INDEX(10_Lieux!$L:$L,V2467)</f>
        <v>Chauffeur privé de l'aéroport Bordeaux-Mérignac vers l'aéroport Paris-Orly</v>
      </c>
      <c r="Q2467" s="14" t="str">
        <f aca="false">"Chauffeur privé "&amp;INDEX(10_Lieux!$K:$K,U2467)&amp;" vers "&amp;INDEX(10_Lieux!$L:$L,V2467)&amp;" : env. "&amp;I2467&amp;" km, "&amp;J2467&amp;" de route. Devis personnalisé, standard 24h/24 et 7j/7."</f>
        <v>Chauffeur privé de l'aéroport Bordeaux-Mérignac vers l'aéroport Paris-Orly : env. 616 km, 6 h 30 de route. Devis personnalisé, standard 24h/24 et 7j/7.</v>
      </c>
      <c r="R2467" s="14" t="n">
        <f aca="false">LEN(Q2467)</f>
        <v>151</v>
      </c>
      <c r="S2467" s="14" t="str">
        <f aca="false">INDEX(10_Lieux!$C:$C,U2467)</f>
        <v>France</v>
      </c>
      <c r="T2467" s="14" t="str">
        <f aca="false">INDEX(10_Lieux!$C:$C,V2467)</f>
        <v>France</v>
      </c>
      <c r="U2467" s="14" t="n">
        <f aca="false">MATCH(A2467,10_Lieux!$A:$A,0)</f>
        <v>158</v>
      </c>
      <c r="V2467" s="14" t="n">
        <f aca="false">MATCH(B2467,10_Lieux!$A:$A,0)</f>
        <v>133</v>
      </c>
      <c r="W2467" s="14" t="n">
        <f aca="false">ROUND(6371*2*ASIN(SQRT(SIN(RADIANS(INDEX(10_Lieux!$F:$F,V2467)-INDEX(10_Lieux!$F:$F,U2467))/2)^2+COS(RADIANS(INDEX(10_Lieux!$F:$F,U2467)))*COS(RADIANS(INDEX(10_Lieux!$F:$F,V2467)))*SIN(RADIANS(INDEX(10_Lieux!$G:$G,V2467)-INDEX(10_Lieux!$G:$G,U2467))/2)^2)),1)</f>
        <v>493</v>
      </c>
      <c r="X2467" s="14" t="n">
        <f aca="false">ROUND(I2467/IF(I2467&lt;p_seuil_vitesse,p_vit_lente,p_vit_rapide)*60/15,0)*15</f>
        <v>390</v>
      </c>
      <c r="Y2467" s="14" t="n">
        <f aca="false">MAX(IF(INDEX(10_Lieux!$B:$B,U2467)&lt;&gt;"Ville",INDEX(10_Lieux!$I:$I,U2467),0),IF(INDEX(10_Lieux!$B:$B,V2467)&lt;&gt;"Ville",INDEX(10_Lieux!$I:$I,V2467),0))</f>
        <v>500</v>
      </c>
      <c r="Z2467" s="14" t="str">
        <f aca="false">A2467&amp;"|"&amp;B2467</f>
        <v>Bordeaux-Mérignac|Paris-Orly</v>
      </c>
      <c r="AA2467" s="14" t="str">
        <f aca="false">IF(I2467&lt;p_local,"Local",IF(I2467&lt;p_vv_min,"Courte distance",IF(I2467&lt;p_tres_long,"Longue distance","Très longue distance")))</f>
        <v>Longue distance</v>
      </c>
    </row>
    <row r="2468" customFormat="false" ht="15" hidden="false" customHeight="true" outlineLevel="0" collapsed="false">
      <c r="A2468" s="14" t="s">
        <v>698</v>
      </c>
      <c r="B2468" s="14" t="s">
        <v>1105</v>
      </c>
      <c r="C2468" s="14" t="s">
        <v>36</v>
      </c>
      <c r="D2468" s="14" t="s">
        <v>2622</v>
      </c>
      <c r="E2468" s="14" t="s">
        <v>2675</v>
      </c>
      <c r="F2468" s="15" t="s">
        <v>41</v>
      </c>
      <c r="G2468" s="14" t="str">
        <f aca="false">IF(I2468&lt;p_local,"Local → page infra",IF(H2468&gt;=p_ph1,"Phase 1",IF(H2468&gt;=p_ph2,"Phase 2","Phase 3")))</f>
        <v>Phase 2</v>
      </c>
      <c r="H2468" s="14" t="n">
        <f aca="false">IF(I2468&lt;p_local,0,IF(C2468="Aéroport → Aéroport",p_pts_plein,IF(Y2468&gt;0,IF(I2468&lt;=Y2468,p_pts_plein,IF(I2468&lt;=p_mult2*Y2468,p_pts_moyen,p_pts_r3)),IF(I2468&gt;=p_vv_min,p_pts_plein,IF(I2468&gt;=p_vv_moy,p_pts_moyen,p_pts_court))))+IF(INDEX(10_Lieux!$D:$D,U2468)=1,p_prio1,p_prio2)+IF(INDEX(10_Lieux!$D:$D,V2468)=1,p_prio1,p_prio2)+IF(K2468="Oui",p_tf,0)+p_hub*((INDEX(10_Lieux!$H:$H,U2468)="Hub")+(INDEX(10_Lieux!$H:$H,V2468)="Hub"))+IF(OR(INDEX(10_Lieux!$H:$H,U2468)="Premium",INDEX(10_Lieux!$H:$H,V2468)="Premium"),p_prem,0))</f>
        <v>70</v>
      </c>
      <c r="I2468" s="14" t="n">
        <f aca="false">ROUND(W2468*p_facteur,0)</f>
        <v>503</v>
      </c>
      <c r="J2468" s="14" t="str">
        <f aca="false">IF(X2468&lt;60,X2468&amp;" min",INT(X2468/60)&amp;" h"&amp;IF(MOD(X2468,60)=0,""," "&amp;TEXT(MOD(X2468,60),"00")))</f>
        <v>5 h 15</v>
      </c>
      <c r="K2468" s="14" t="str">
        <f aca="false">IF(S2468&lt;&gt;T2468,"Oui","Non")</f>
        <v>Non</v>
      </c>
      <c r="L2468" s="14" t="str">
        <f aca="false">IF(AND(INDEX(10_Lieux!$B:$B,U2468)="Ville",INDEX(10_Lieux!$B:$B,V2468)="Ville"),"/chauffeur-prive/"&amp;INDEX(10_Lieux!$E:$E,U2468)&amp;"-"&amp;INDEX(10_Lieux!$E:$E,V2468)&amp;"/","/chauffeur-prive/"&amp;INDEX(10_Lieux!$E:$E,U2468)&amp;"/"&amp;INDEX(10_Lieux!$E:$E,V2468)&amp;"/")</f>
        <v>/chauffeur-prive/aeroport-paris-orly/aeroport-bale-mulhouse/</v>
      </c>
      <c r="M2468" s="14" t="str">
        <f aca="false">IFERROR(INDEX($L:$L,MATCH(B2468&amp;"|"&amp;A2468,$Z:$Z,0)),"—")</f>
        <v>/chauffeur-prive/aeroport-bale-mulhouse/aeroport-paris-orly/</v>
      </c>
      <c r="N2468" s="14" t="str">
        <f aca="false">IF(LEN("Chauffeur privé "&amp;INDEX(10_Lieux!$J:$J,U2468)&amp;" → "&amp;INDEX(10_Lieux!$J:$J,V2468)&amp;" | 24h/24")&gt;60,"Chauffeur privé "&amp;INDEX(10_Lieux!$J:$J,U2468)&amp;" → "&amp;INDEX(10_Lieux!$J:$J,V2468),"Chauffeur privé "&amp;INDEX(10_Lieux!$J:$J,U2468)&amp;" → "&amp;INDEX(10_Lieux!$J:$J,V2468)&amp;" | 24h/24")</f>
        <v>Chauffeur privé Aéroport Paris-Orly → Aéroport Bâle-Mulhouse</v>
      </c>
      <c r="O2468" s="14" t="n">
        <f aca="false">LEN(N2468)</f>
        <v>60</v>
      </c>
      <c r="P2468" s="14" t="str">
        <f aca="false">"Chauffeur privé "&amp;INDEX(10_Lieux!$K:$K,U2468)&amp;" vers "&amp;INDEX(10_Lieux!$L:$L,V2468)</f>
        <v>Chauffeur privé de l'aéroport Paris-Orly vers l'aéroport Bâle-Mulhouse</v>
      </c>
      <c r="Q2468" s="14" t="str">
        <f aca="false">"Chauffeur privé "&amp;INDEX(10_Lieux!$K:$K,U2468)&amp;" vers "&amp;INDEX(10_Lieux!$L:$L,V2468)&amp;" : env. "&amp;I2468&amp;" km, "&amp;J2468&amp;" de route. Devis personnalisé, standard 24h/24 et 7j/7."</f>
        <v>Chauffeur privé de l'aéroport Paris-Orly vers l'aéroport Bâle-Mulhouse : env. 503 km, 5 h 15 de route. Devis personnalisé, standard 24h/24 et 7j/7.</v>
      </c>
      <c r="R2468" s="14" t="n">
        <f aca="false">LEN(Q2468)</f>
        <v>147</v>
      </c>
      <c r="S2468" s="14" t="str">
        <f aca="false">INDEX(10_Lieux!$C:$C,U2468)</f>
        <v>France</v>
      </c>
      <c r="T2468" s="14" t="str">
        <f aca="false">INDEX(10_Lieux!$C:$C,V2468)</f>
        <v>France</v>
      </c>
      <c r="U2468" s="14" t="n">
        <f aca="false">MATCH(A2468,10_Lieux!$A:$A,0)</f>
        <v>133</v>
      </c>
      <c r="V2468" s="14" t="n">
        <f aca="false">MATCH(B2468,10_Lieux!$A:$A,0)</f>
        <v>144</v>
      </c>
      <c r="W2468" s="14" t="n">
        <f aca="false">ROUND(6371*2*ASIN(SQRT(SIN(RADIANS(INDEX(10_Lieux!$F:$F,V2468)-INDEX(10_Lieux!$F:$F,U2468))/2)^2+COS(RADIANS(INDEX(10_Lieux!$F:$F,U2468)))*COS(RADIANS(INDEX(10_Lieux!$F:$F,V2468)))*SIN(RADIANS(INDEX(10_Lieux!$G:$G,V2468)-INDEX(10_Lieux!$G:$G,U2468))/2)^2)),1)</f>
        <v>402.2</v>
      </c>
      <c r="X2468" s="14" t="n">
        <f aca="false">ROUND(I2468/IF(I2468&lt;p_seuil_vitesse,p_vit_lente,p_vit_rapide)*60/15,0)*15</f>
        <v>315</v>
      </c>
      <c r="Y2468" s="14" t="n">
        <f aca="false">MAX(IF(INDEX(10_Lieux!$B:$B,U2468)&lt;&gt;"Ville",INDEX(10_Lieux!$I:$I,U2468),0),IF(INDEX(10_Lieux!$B:$B,V2468)&lt;&gt;"Ville",INDEX(10_Lieux!$I:$I,V2468),0))</f>
        <v>500</v>
      </c>
      <c r="Z2468" s="14" t="str">
        <f aca="false">A2468&amp;"|"&amp;B2468</f>
        <v>Paris-Orly|EuroAirport Basel-Mulhouse-Freiburg</v>
      </c>
      <c r="AA2468" s="14" t="str">
        <f aca="false">IF(I2468&lt;p_local,"Local",IF(I2468&lt;p_vv_min,"Courte distance",IF(I2468&lt;p_tres_long,"Longue distance","Très longue distance")))</f>
        <v>Longue distance</v>
      </c>
    </row>
    <row r="2469" customFormat="false" ht="15" hidden="false" customHeight="true" outlineLevel="0" collapsed="false">
      <c r="A2469" s="14" t="s">
        <v>1105</v>
      </c>
      <c r="B2469" s="14" t="s">
        <v>698</v>
      </c>
      <c r="C2469" s="14" t="s">
        <v>36</v>
      </c>
      <c r="D2469" s="14" t="s">
        <v>2622</v>
      </c>
      <c r="E2469" s="14" t="s">
        <v>2676</v>
      </c>
      <c r="F2469" s="15" t="s">
        <v>41</v>
      </c>
      <c r="G2469" s="14" t="str">
        <f aca="false">IF(I2469&lt;p_local,"Local → page infra",IF(H2469&gt;=p_ph1,"Phase 1",IF(H2469&gt;=p_ph2,"Phase 2","Phase 3")))</f>
        <v>Phase 2</v>
      </c>
      <c r="H2469" s="14" t="n">
        <f aca="false">IF(I2469&lt;p_local,0,IF(C2469="Aéroport → Aéroport",p_pts_plein,IF(Y2469&gt;0,IF(I2469&lt;=Y2469,p_pts_plein,IF(I2469&lt;=p_mult2*Y2469,p_pts_moyen,p_pts_r3)),IF(I2469&gt;=p_vv_min,p_pts_plein,IF(I2469&gt;=p_vv_moy,p_pts_moyen,p_pts_court))))+IF(INDEX(10_Lieux!$D:$D,U2469)=1,p_prio1,p_prio2)+IF(INDEX(10_Lieux!$D:$D,V2469)=1,p_prio1,p_prio2)+IF(K2469="Oui",p_tf,0)+p_hub*((INDEX(10_Lieux!$H:$H,U2469)="Hub")+(INDEX(10_Lieux!$H:$H,V2469)="Hub"))+IF(OR(INDEX(10_Lieux!$H:$H,U2469)="Premium",INDEX(10_Lieux!$H:$H,V2469)="Premium"),p_prem,0))</f>
        <v>70</v>
      </c>
      <c r="I2469" s="14" t="n">
        <f aca="false">ROUND(W2469*p_facteur,0)</f>
        <v>503</v>
      </c>
      <c r="J2469" s="14" t="str">
        <f aca="false">IF(X2469&lt;60,X2469&amp;" min",INT(X2469/60)&amp;" h"&amp;IF(MOD(X2469,60)=0,""," "&amp;TEXT(MOD(X2469,60),"00")))</f>
        <v>5 h 15</v>
      </c>
      <c r="K2469" s="14" t="str">
        <f aca="false">IF(S2469&lt;&gt;T2469,"Oui","Non")</f>
        <v>Non</v>
      </c>
      <c r="L2469" s="14" t="str">
        <f aca="false">IF(AND(INDEX(10_Lieux!$B:$B,U2469)="Ville",INDEX(10_Lieux!$B:$B,V2469)="Ville"),"/chauffeur-prive/"&amp;INDEX(10_Lieux!$E:$E,U2469)&amp;"-"&amp;INDEX(10_Lieux!$E:$E,V2469)&amp;"/","/chauffeur-prive/"&amp;INDEX(10_Lieux!$E:$E,U2469)&amp;"/"&amp;INDEX(10_Lieux!$E:$E,V2469)&amp;"/")</f>
        <v>/chauffeur-prive/aeroport-bale-mulhouse/aeroport-paris-orly/</v>
      </c>
      <c r="M2469" s="14" t="str">
        <f aca="false">IFERROR(INDEX($L:$L,MATCH(B2469&amp;"|"&amp;A2469,$Z:$Z,0)),"—")</f>
        <v>/chauffeur-prive/aeroport-paris-orly/aeroport-bale-mulhouse/</v>
      </c>
      <c r="N2469" s="14" t="str">
        <f aca="false">IF(LEN("Chauffeur privé "&amp;INDEX(10_Lieux!$J:$J,U2469)&amp;" → "&amp;INDEX(10_Lieux!$J:$J,V2469)&amp;" | 24h/24")&gt;60,"Chauffeur privé "&amp;INDEX(10_Lieux!$J:$J,U2469)&amp;" → "&amp;INDEX(10_Lieux!$J:$J,V2469),"Chauffeur privé "&amp;INDEX(10_Lieux!$J:$J,U2469)&amp;" → "&amp;INDEX(10_Lieux!$J:$J,V2469)&amp;" | 24h/24")</f>
        <v>Chauffeur privé Aéroport Bâle-Mulhouse → Aéroport Paris-Orly</v>
      </c>
      <c r="O2469" s="14" t="n">
        <f aca="false">LEN(N2469)</f>
        <v>60</v>
      </c>
      <c r="P2469" s="14" t="str">
        <f aca="false">"Chauffeur privé "&amp;INDEX(10_Lieux!$K:$K,U2469)&amp;" vers "&amp;INDEX(10_Lieux!$L:$L,V2469)</f>
        <v>Chauffeur privé de l'aéroport Bâle-Mulhouse vers l'aéroport Paris-Orly</v>
      </c>
      <c r="Q2469" s="14" t="str">
        <f aca="false">"Chauffeur privé "&amp;INDEX(10_Lieux!$K:$K,U2469)&amp;" vers "&amp;INDEX(10_Lieux!$L:$L,V2469)&amp;" : env. "&amp;I2469&amp;" km, "&amp;J2469&amp;" de route. Devis personnalisé, standard 24h/24 et 7j/7."</f>
        <v>Chauffeur privé de l'aéroport Bâle-Mulhouse vers l'aéroport Paris-Orly : env. 503 km, 5 h 15 de route. Devis personnalisé, standard 24h/24 et 7j/7.</v>
      </c>
      <c r="R2469" s="14" t="n">
        <f aca="false">LEN(Q2469)</f>
        <v>147</v>
      </c>
      <c r="S2469" s="14" t="str">
        <f aca="false">INDEX(10_Lieux!$C:$C,U2469)</f>
        <v>France</v>
      </c>
      <c r="T2469" s="14" t="str">
        <f aca="false">INDEX(10_Lieux!$C:$C,V2469)</f>
        <v>France</v>
      </c>
      <c r="U2469" s="14" t="n">
        <f aca="false">MATCH(A2469,10_Lieux!$A:$A,0)</f>
        <v>144</v>
      </c>
      <c r="V2469" s="14" t="n">
        <f aca="false">MATCH(B2469,10_Lieux!$A:$A,0)</f>
        <v>133</v>
      </c>
      <c r="W2469" s="14" t="n">
        <f aca="false">ROUND(6371*2*ASIN(SQRT(SIN(RADIANS(INDEX(10_Lieux!$F:$F,V2469)-INDEX(10_Lieux!$F:$F,U2469))/2)^2+COS(RADIANS(INDEX(10_Lieux!$F:$F,U2469)))*COS(RADIANS(INDEX(10_Lieux!$F:$F,V2469)))*SIN(RADIANS(INDEX(10_Lieux!$G:$G,V2469)-INDEX(10_Lieux!$G:$G,U2469))/2)^2)),1)</f>
        <v>402.2</v>
      </c>
      <c r="X2469" s="14" t="n">
        <f aca="false">ROUND(I2469/IF(I2469&lt;p_seuil_vitesse,p_vit_lente,p_vit_rapide)*60/15,0)*15</f>
        <v>315</v>
      </c>
      <c r="Y2469" s="14" t="n">
        <f aca="false">MAX(IF(INDEX(10_Lieux!$B:$B,U2469)&lt;&gt;"Ville",INDEX(10_Lieux!$I:$I,U2469),0),IF(INDEX(10_Lieux!$B:$B,V2469)&lt;&gt;"Ville",INDEX(10_Lieux!$I:$I,V2469),0))</f>
        <v>500</v>
      </c>
      <c r="Z2469" s="14" t="str">
        <f aca="false">A2469&amp;"|"&amp;B2469</f>
        <v>EuroAirport Basel-Mulhouse-Freiburg|Paris-Orly</v>
      </c>
      <c r="AA2469" s="14" t="str">
        <f aca="false">IF(I2469&lt;p_local,"Local",IF(I2469&lt;p_vv_min,"Courte distance",IF(I2469&lt;p_tres_long,"Longue distance","Très longue distance")))</f>
        <v>Longue distance</v>
      </c>
    </row>
    <row r="2470" customFormat="false" ht="15" hidden="false" customHeight="true" outlineLevel="0" collapsed="false">
      <c r="A2470" s="14" t="s">
        <v>698</v>
      </c>
      <c r="B2470" s="14" t="s">
        <v>1796</v>
      </c>
      <c r="C2470" s="14" t="s">
        <v>36</v>
      </c>
      <c r="D2470" s="14" t="s">
        <v>2622</v>
      </c>
      <c r="E2470" s="14" t="s">
        <v>2677</v>
      </c>
      <c r="F2470" s="15" t="s">
        <v>41</v>
      </c>
      <c r="G2470" s="14" t="str">
        <f aca="false">IF(I2470&lt;p_local,"Local → page infra",IF(H2470&gt;=p_ph1,"Phase 1",IF(H2470&gt;=p_ph2,"Phase 2","Phase 3")))</f>
        <v>Phase 1</v>
      </c>
      <c r="H2470" s="14" t="n">
        <f aca="false">IF(I2470&lt;p_local,0,IF(C2470="Aéroport → Aéroport",p_pts_plein,IF(Y2470&gt;0,IF(I2470&lt;=Y2470,p_pts_plein,IF(I2470&lt;=p_mult2*Y2470,p_pts_moyen,p_pts_r3)),IF(I2470&gt;=p_vv_min,p_pts_plein,IF(I2470&gt;=p_vv_moy,p_pts_moyen,p_pts_court))))+IF(INDEX(10_Lieux!$D:$D,U2470)=1,p_prio1,p_prio2)+IF(INDEX(10_Lieux!$D:$D,V2470)=1,p_prio1,p_prio2)+IF(K2470="Oui",p_tf,0)+p_hub*((INDEX(10_Lieux!$H:$H,U2470)="Hub")+(INDEX(10_Lieux!$H:$H,V2470)="Hub"))+IF(OR(INDEX(10_Lieux!$H:$H,U2470)="Premium",INDEX(10_Lieux!$H:$H,V2470)="Premium"),p_prem,0))</f>
        <v>80</v>
      </c>
      <c r="I2470" s="14" t="n">
        <f aca="false">ROUND(W2470*p_facteur,0)</f>
        <v>844</v>
      </c>
      <c r="J2470" s="14" t="str">
        <f aca="false">IF(X2470&lt;60,X2470&amp;" min",INT(X2470/60)&amp;" h"&amp;IF(MOD(X2470,60)=0,""," "&amp;TEXT(MOD(X2470,60),"00")))</f>
        <v>9 h</v>
      </c>
      <c r="K2470" s="14" t="str">
        <f aca="false">IF(S2470&lt;&gt;T2470,"Oui","Non")</f>
        <v>Non</v>
      </c>
      <c r="L2470" s="14" t="str">
        <f aca="false">IF(AND(INDEX(10_Lieux!$B:$B,U2470)="Ville",INDEX(10_Lieux!$B:$B,V2470)="Ville"),"/chauffeur-prive/"&amp;INDEX(10_Lieux!$E:$E,U2470)&amp;"-"&amp;INDEX(10_Lieux!$E:$E,V2470)&amp;"/","/chauffeur-prive/"&amp;INDEX(10_Lieux!$E:$E,U2470)&amp;"/"&amp;INDEX(10_Lieux!$E:$E,V2470)&amp;"/")</f>
        <v>/chauffeur-prive/aeroport-paris-orly/aeroport-cannes-mandelieu/</v>
      </c>
      <c r="M2470" s="14" t="str">
        <f aca="false">IFERROR(INDEX($L:$L,MATCH(B2470&amp;"|"&amp;A2470,$Z:$Z,0)),"—")</f>
        <v>/chauffeur-prive/aeroport-cannes-mandelieu/aeroport-paris-orly/</v>
      </c>
      <c r="N2470" s="14" t="str">
        <f aca="false">IF(LEN("Chauffeur privé "&amp;INDEX(10_Lieux!$J:$J,U2470)&amp;" → "&amp;INDEX(10_Lieux!$J:$J,V2470)&amp;" | 24h/24")&gt;60,"Chauffeur privé "&amp;INDEX(10_Lieux!$J:$J,U2470)&amp;" → "&amp;INDEX(10_Lieux!$J:$J,V2470),"Chauffeur privé "&amp;INDEX(10_Lieux!$J:$J,U2470)&amp;" → "&amp;INDEX(10_Lieux!$J:$J,V2470)&amp;" | 24h/24")</f>
        <v>Chauffeur privé Aéroport Paris-Orly → Aéroport Cannes-Mandelieu</v>
      </c>
      <c r="O2470" s="14" t="n">
        <f aca="false">LEN(N2470)</f>
        <v>63</v>
      </c>
      <c r="P2470" s="14" t="str">
        <f aca="false">"Chauffeur privé "&amp;INDEX(10_Lieux!$K:$K,U2470)&amp;" vers "&amp;INDEX(10_Lieux!$L:$L,V2470)</f>
        <v>Chauffeur privé de l'aéroport Paris-Orly vers l'aéroport Cannes-Mandelieu</v>
      </c>
      <c r="Q2470" s="14" t="str">
        <f aca="false">"Chauffeur privé "&amp;INDEX(10_Lieux!$K:$K,U2470)&amp;" vers "&amp;INDEX(10_Lieux!$L:$L,V2470)&amp;" : env. "&amp;I2470&amp;" km, "&amp;J2470&amp;" de route. Devis personnalisé, standard 24h/24 et 7j/7."</f>
        <v>Chauffeur privé de l'aéroport Paris-Orly vers l'aéroport Cannes-Mandelieu : env. 844 km, 9 h de route. Devis personnalisé, standard 24h/24 et 7j/7.</v>
      </c>
      <c r="R2470" s="14" t="n">
        <f aca="false">LEN(Q2470)</f>
        <v>147</v>
      </c>
      <c r="S2470" s="14" t="str">
        <f aca="false">INDEX(10_Lieux!$C:$C,U2470)</f>
        <v>France</v>
      </c>
      <c r="T2470" s="14" t="str">
        <f aca="false">INDEX(10_Lieux!$C:$C,V2470)</f>
        <v>France</v>
      </c>
      <c r="U2470" s="14" t="n">
        <f aca="false">MATCH(A2470,10_Lieux!$A:$A,0)</f>
        <v>133</v>
      </c>
      <c r="V2470" s="14" t="n">
        <f aca="false">MATCH(B2470,10_Lieux!$A:$A,0)</f>
        <v>169</v>
      </c>
      <c r="W2470" s="14" t="n">
        <f aca="false">ROUND(6371*2*ASIN(SQRT(SIN(RADIANS(INDEX(10_Lieux!$F:$F,V2470)-INDEX(10_Lieux!$F:$F,U2470))/2)^2+COS(RADIANS(INDEX(10_Lieux!$F:$F,U2470)))*COS(RADIANS(INDEX(10_Lieux!$F:$F,V2470)))*SIN(RADIANS(INDEX(10_Lieux!$G:$G,V2470)-INDEX(10_Lieux!$G:$G,U2470))/2)^2)),1)</f>
        <v>675.1</v>
      </c>
      <c r="X2470" s="14" t="n">
        <f aca="false">ROUND(I2470/IF(I2470&lt;p_seuil_vitesse,p_vit_lente,p_vit_rapide)*60/15,0)*15</f>
        <v>540</v>
      </c>
      <c r="Y2470" s="14" t="n">
        <f aca="false">MAX(IF(INDEX(10_Lieux!$B:$B,U2470)&lt;&gt;"Ville",INDEX(10_Lieux!$I:$I,U2470),0),IF(INDEX(10_Lieux!$B:$B,V2470)&lt;&gt;"Ville",INDEX(10_Lieux!$I:$I,V2470),0))</f>
        <v>500</v>
      </c>
      <c r="Z2470" s="14" t="str">
        <f aca="false">A2470&amp;"|"&amp;B2470</f>
        <v>Paris-Orly|Cannes-Mandelieu</v>
      </c>
      <c r="AA2470" s="14" t="str">
        <f aca="false">IF(I2470&lt;p_local,"Local",IF(I2470&lt;p_vv_min,"Courte distance",IF(I2470&lt;p_tres_long,"Longue distance","Très longue distance")))</f>
        <v>Très longue distance</v>
      </c>
    </row>
    <row r="2471" customFormat="false" ht="15" hidden="false" customHeight="true" outlineLevel="0" collapsed="false">
      <c r="A2471" s="14" t="s">
        <v>1796</v>
      </c>
      <c r="B2471" s="14" t="s">
        <v>698</v>
      </c>
      <c r="C2471" s="14" t="s">
        <v>36</v>
      </c>
      <c r="D2471" s="14" t="s">
        <v>2622</v>
      </c>
      <c r="E2471" s="14" t="s">
        <v>2678</v>
      </c>
      <c r="F2471" s="15" t="s">
        <v>41</v>
      </c>
      <c r="G2471" s="14" t="str">
        <f aca="false">IF(I2471&lt;p_local,"Local → page infra",IF(H2471&gt;=p_ph1,"Phase 1",IF(H2471&gt;=p_ph2,"Phase 2","Phase 3")))</f>
        <v>Phase 1</v>
      </c>
      <c r="H2471" s="14" t="n">
        <f aca="false">IF(I2471&lt;p_local,0,IF(C2471="Aéroport → Aéroport",p_pts_plein,IF(Y2471&gt;0,IF(I2471&lt;=Y2471,p_pts_plein,IF(I2471&lt;=p_mult2*Y2471,p_pts_moyen,p_pts_r3)),IF(I2471&gt;=p_vv_min,p_pts_plein,IF(I2471&gt;=p_vv_moy,p_pts_moyen,p_pts_court))))+IF(INDEX(10_Lieux!$D:$D,U2471)=1,p_prio1,p_prio2)+IF(INDEX(10_Lieux!$D:$D,V2471)=1,p_prio1,p_prio2)+IF(K2471="Oui",p_tf,0)+p_hub*((INDEX(10_Lieux!$H:$H,U2471)="Hub")+(INDEX(10_Lieux!$H:$H,V2471)="Hub"))+IF(OR(INDEX(10_Lieux!$H:$H,U2471)="Premium",INDEX(10_Lieux!$H:$H,V2471)="Premium"),p_prem,0))</f>
        <v>80</v>
      </c>
      <c r="I2471" s="14" t="n">
        <f aca="false">ROUND(W2471*p_facteur,0)</f>
        <v>844</v>
      </c>
      <c r="J2471" s="14" t="str">
        <f aca="false">IF(X2471&lt;60,X2471&amp;" min",INT(X2471/60)&amp;" h"&amp;IF(MOD(X2471,60)=0,""," "&amp;TEXT(MOD(X2471,60),"00")))</f>
        <v>9 h</v>
      </c>
      <c r="K2471" s="14" t="str">
        <f aca="false">IF(S2471&lt;&gt;T2471,"Oui","Non")</f>
        <v>Non</v>
      </c>
      <c r="L2471" s="14" t="str">
        <f aca="false">IF(AND(INDEX(10_Lieux!$B:$B,U2471)="Ville",INDEX(10_Lieux!$B:$B,V2471)="Ville"),"/chauffeur-prive/"&amp;INDEX(10_Lieux!$E:$E,U2471)&amp;"-"&amp;INDEX(10_Lieux!$E:$E,V2471)&amp;"/","/chauffeur-prive/"&amp;INDEX(10_Lieux!$E:$E,U2471)&amp;"/"&amp;INDEX(10_Lieux!$E:$E,V2471)&amp;"/")</f>
        <v>/chauffeur-prive/aeroport-cannes-mandelieu/aeroport-paris-orly/</v>
      </c>
      <c r="M2471" s="14" t="str">
        <f aca="false">IFERROR(INDEX($L:$L,MATCH(B2471&amp;"|"&amp;A2471,$Z:$Z,0)),"—")</f>
        <v>/chauffeur-prive/aeroport-paris-orly/aeroport-cannes-mandelieu/</v>
      </c>
      <c r="N2471" s="14" t="str">
        <f aca="false">IF(LEN("Chauffeur privé "&amp;INDEX(10_Lieux!$J:$J,U2471)&amp;" → "&amp;INDEX(10_Lieux!$J:$J,V2471)&amp;" | 24h/24")&gt;60,"Chauffeur privé "&amp;INDEX(10_Lieux!$J:$J,U2471)&amp;" → "&amp;INDEX(10_Lieux!$J:$J,V2471),"Chauffeur privé "&amp;INDEX(10_Lieux!$J:$J,U2471)&amp;" → "&amp;INDEX(10_Lieux!$J:$J,V2471)&amp;" | 24h/24")</f>
        <v>Chauffeur privé Aéroport Cannes-Mandelieu → Aéroport Paris-Orly</v>
      </c>
      <c r="O2471" s="14" t="n">
        <f aca="false">LEN(N2471)</f>
        <v>63</v>
      </c>
      <c r="P2471" s="14" t="str">
        <f aca="false">"Chauffeur privé "&amp;INDEX(10_Lieux!$K:$K,U2471)&amp;" vers "&amp;INDEX(10_Lieux!$L:$L,V2471)</f>
        <v>Chauffeur privé de l'aéroport Cannes-Mandelieu vers l'aéroport Paris-Orly</v>
      </c>
      <c r="Q2471" s="14" t="str">
        <f aca="false">"Chauffeur privé "&amp;INDEX(10_Lieux!$K:$K,U2471)&amp;" vers "&amp;INDEX(10_Lieux!$L:$L,V2471)&amp;" : env. "&amp;I2471&amp;" km, "&amp;J2471&amp;" de route. Devis personnalisé, standard 24h/24 et 7j/7."</f>
        <v>Chauffeur privé de l'aéroport Cannes-Mandelieu vers l'aéroport Paris-Orly : env. 844 km, 9 h de route. Devis personnalisé, standard 24h/24 et 7j/7.</v>
      </c>
      <c r="R2471" s="14" t="n">
        <f aca="false">LEN(Q2471)</f>
        <v>147</v>
      </c>
      <c r="S2471" s="14" t="str">
        <f aca="false">INDEX(10_Lieux!$C:$C,U2471)</f>
        <v>France</v>
      </c>
      <c r="T2471" s="14" t="str">
        <f aca="false">INDEX(10_Lieux!$C:$C,V2471)</f>
        <v>France</v>
      </c>
      <c r="U2471" s="14" t="n">
        <f aca="false">MATCH(A2471,10_Lieux!$A:$A,0)</f>
        <v>169</v>
      </c>
      <c r="V2471" s="14" t="n">
        <f aca="false">MATCH(B2471,10_Lieux!$A:$A,0)</f>
        <v>133</v>
      </c>
      <c r="W2471" s="14" t="n">
        <f aca="false">ROUND(6371*2*ASIN(SQRT(SIN(RADIANS(INDEX(10_Lieux!$F:$F,V2471)-INDEX(10_Lieux!$F:$F,U2471))/2)^2+COS(RADIANS(INDEX(10_Lieux!$F:$F,U2471)))*COS(RADIANS(INDEX(10_Lieux!$F:$F,V2471)))*SIN(RADIANS(INDEX(10_Lieux!$G:$G,V2471)-INDEX(10_Lieux!$G:$G,U2471))/2)^2)),1)</f>
        <v>675.1</v>
      </c>
      <c r="X2471" s="14" t="n">
        <f aca="false">ROUND(I2471/IF(I2471&lt;p_seuil_vitesse,p_vit_lente,p_vit_rapide)*60/15,0)*15</f>
        <v>540</v>
      </c>
      <c r="Y2471" s="14" t="n">
        <f aca="false">MAX(IF(INDEX(10_Lieux!$B:$B,U2471)&lt;&gt;"Ville",INDEX(10_Lieux!$I:$I,U2471),0),IF(INDEX(10_Lieux!$B:$B,V2471)&lt;&gt;"Ville",INDEX(10_Lieux!$I:$I,V2471),0))</f>
        <v>500</v>
      </c>
      <c r="Z2471" s="14" t="str">
        <f aca="false">A2471&amp;"|"&amp;B2471</f>
        <v>Cannes-Mandelieu|Paris-Orly</v>
      </c>
      <c r="AA2471" s="14" t="str">
        <f aca="false">IF(I2471&lt;p_local,"Local",IF(I2471&lt;p_vv_min,"Courte distance",IF(I2471&lt;p_tres_long,"Longue distance","Très longue distance")))</f>
        <v>Très longue distance</v>
      </c>
    </row>
    <row r="2472" customFormat="false" ht="15" hidden="false" customHeight="true" outlineLevel="0" collapsed="false">
      <c r="A2472" s="14" t="s">
        <v>698</v>
      </c>
      <c r="B2472" s="14" t="s">
        <v>1843</v>
      </c>
      <c r="C2472" s="14" t="s">
        <v>36</v>
      </c>
      <c r="D2472" s="14" t="s">
        <v>2622</v>
      </c>
      <c r="E2472" s="14" t="s">
        <v>2679</v>
      </c>
      <c r="F2472" s="15" t="s">
        <v>41</v>
      </c>
      <c r="G2472" s="14" t="str">
        <f aca="false">IF(I2472&lt;p_local,"Local → page infra",IF(H2472&gt;=p_ph1,"Phase 1",IF(H2472&gt;=p_ph2,"Phase 2","Phase 3")))</f>
        <v>Phase 1</v>
      </c>
      <c r="H2472" s="14" t="n">
        <f aca="false">IF(I2472&lt;p_local,0,IF(C2472="Aéroport → Aéroport",p_pts_plein,IF(Y2472&gt;0,IF(I2472&lt;=Y2472,p_pts_plein,IF(I2472&lt;=p_mult2*Y2472,p_pts_moyen,p_pts_r3)),IF(I2472&gt;=p_vv_min,p_pts_plein,IF(I2472&gt;=p_vv_moy,p_pts_moyen,p_pts_court))))+IF(INDEX(10_Lieux!$D:$D,U2472)=1,p_prio1,p_prio2)+IF(INDEX(10_Lieux!$D:$D,V2472)=1,p_prio1,p_prio2)+IF(K2472="Oui",p_tf,0)+p_hub*((INDEX(10_Lieux!$H:$H,U2472)="Hub")+(INDEX(10_Lieux!$H:$H,V2472)="Hub"))+IF(OR(INDEX(10_Lieux!$H:$H,U2472)="Premium",INDEX(10_Lieux!$H:$H,V2472)="Premium"),p_prem,0))</f>
        <v>80</v>
      </c>
      <c r="I2472" s="14" t="n">
        <f aca="false">ROUND(W2472*p_facteur,0)</f>
        <v>863</v>
      </c>
      <c r="J2472" s="14" t="str">
        <f aca="false">IF(X2472&lt;60,X2472&amp;" min",INT(X2472/60)&amp;" h"&amp;IF(MOD(X2472,60)=0,""," "&amp;TEXT(MOD(X2472,60),"00")))</f>
        <v>9 h</v>
      </c>
      <c r="K2472" s="14" t="str">
        <f aca="false">IF(S2472&lt;&gt;T2472,"Oui","Non")</f>
        <v>Non</v>
      </c>
      <c r="L2472" s="14" t="str">
        <f aca="false">IF(AND(INDEX(10_Lieux!$B:$B,U2472)="Ville",INDEX(10_Lieux!$B:$B,V2472)="Ville"),"/chauffeur-prive/"&amp;INDEX(10_Lieux!$E:$E,U2472)&amp;"-"&amp;INDEX(10_Lieux!$E:$E,V2472)&amp;"/","/chauffeur-prive/"&amp;INDEX(10_Lieux!$E:$E,U2472)&amp;"/"&amp;INDEX(10_Lieux!$E:$E,V2472)&amp;"/")</f>
        <v>/chauffeur-prive/aeroport-paris-orly/aeroport-la-mole-saint-tropez/</v>
      </c>
      <c r="M2472" s="14" t="str">
        <f aca="false">IFERROR(INDEX($L:$L,MATCH(B2472&amp;"|"&amp;A2472,$Z:$Z,0)),"—")</f>
        <v>/chauffeur-prive/aeroport-la-mole-saint-tropez/aeroport-paris-orly/</v>
      </c>
      <c r="N2472" s="14" t="str">
        <f aca="false">IF(LEN("Chauffeur privé "&amp;INDEX(10_Lieux!$J:$J,U2472)&amp;" → "&amp;INDEX(10_Lieux!$J:$J,V2472)&amp;" | 24h/24")&gt;60,"Chauffeur privé "&amp;INDEX(10_Lieux!$J:$J,U2472)&amp;" → "&amp;INDEX(10_Lieux!$J:$J,V2472),"Chauffeur privé "&amp;INDEX(10_Lieux!$J:$J,U2472)&amp;" → "&amp;INDEX(10_Lieux!$J:$J,V2472)&amp;" | 24h/24")</f>
        <v>Chauffeur privé Aéroport Paris-Orly → Aéroport La Môle-Saint-Tropez</v>
      </c>
      <c r="O2472" s="14" t="n">
        <f aca="false">LEN(N2472)</f>
        <v>67</v>
      </c>
      <c r="P2472" s="14" t="str">
        <f aca="false">"Chauffeur privé "&amp;INDEX(10_Lieux!$K:$K,U2472)&amp;" vers "&amp;INDEX(10_Lieux!$L:$L,V2472)</f>
        <v>Chauffeur privé de l'aéroport Paris-Orly vers l'aéroport La Môle-Saint-Tropez</v>
      </c>
      <c r="Q2472" s="14" t="str">
        <f aca="false">"Chauffeur privé "&amp;INDEX(10_Lieux!$K:$K,U2472)&amp;" vers "&amp;INDEX(10_Lieux!$L:$L,V2472)&amp;" : env. "&amp;I2472&amp;" km, "&amp;J2472&amp;" de route. Devis personnalisé, standard 24h/24 et 7j/7."</f>
        <v>Chauffeur privé de l'aéroport Paris-Orly vers l'aéroport La Môle-Saint-Tropez : env. 863 km, 9 h de route. Devis personnalisé, standard 24h/24 et 7j/7.</v>
      </c>
      <c r="R2472" s="14" t="n">
        <f aca="false">LEN(Q2472)</f>
        <v>151</v>
      </c>
      <c r="S2472" s="14" t="str">
        <f aca="false">INDEX(10_Lieux!$C:$C,U2472)</f>
        <v>France</v>
      </c>
      <c r="T2472" s="14" t="str">
        <f aca="false">INDEX(10_Lieux!$C:$C,V2472)</f>
        <v>France</v>
      </c>
      <c r="U2472" s="14" t="n">
        <f aca="false">MATCH(A2472,10_Lieux!$A:$A,0)</f>
        <v>133</v>
      </c>
      <c r="V2472" s="14" t="n">
        <f aca="false">MATCH(B2472,10_Lieux!$A:$A,0)</f>
        <v>170</v>
      </c>
      <c r="W2472" s="14" t="n">
        <f aca="false">ROUND(6371*2*ASIN(SQRT(SIN(RADIANS(INDEX(10_Lieux!$F:$F,V2472)-INDEX(10_Lieux!$F:$F,U2472))/2)^2+COS(RADIANS(INDEX(10_Lieux!$F:$F,U2472)))*COS(RADIANS(INDEX(10_Lieux!$F:$F,V2472)))*SIN(RADIANS(INDEX(10_Lieux!$G:$G,V2472)-INDEX(10_Lieux!$G:$G,U2472))/2)^2)),1)</f>
        <v>690.3</v>
      </c>
      <c r="X2472" s="14" t="n">
        <f aca="false">ROUND(I2472/IF(I2472&lt;p_seuil_vitesse,p_vit_lente,p_vit_rapide)*60/15,0)*15</f>
        <v>540</v>
      </c>
      <c r="Y2472" s="14" t="n">
        <f aca="false">MAX(IF(INDEX(10_Lieux!$B:$B,U2472)&lt;&gt;"Ville",INDEX(10_Lieux!$I:$I,U2472),0),IF(INDEX(10_Lieux!$B:$B,V2472)&lt;&gt;"Ville",INDEX(10_Lieux!$I:$I,V2472),0))</f>
        <v>500</v>
      </c>
      <c r="Z2472" s="14" t="str">
        <f aca="false">A2472&amp;"|"&amp;B2472</f>
        <v>Paris-Orly|La Môle-Saint-Tropez</v>
      </c>
      <c r="AA2472" s="14" t="str">
        <f aca="false">IF(I2472&lt;p_local,"Local",IF(I2472&lt;p_vv_min,"Courte distance",IF(I2472&lt;p_tres_long,"Longue distance","Très longue distance")))</f>
        <v>Très longue distance</v>
      </c>
    </row>
    <row r="2473" customFormat="false" ht="15" hidden="false" customHeight="true" outlineLevel="0" collapsed="false">
      <c r="A2473" s="14" t="s">
        <v>1843</v>
      </c>
      <c r="B2473" s="14" t="s">
        <v>698</v>
      </c>
      <c r="C2473" s="14" t="s">
        <v>36</v>
      </c>
      <c r="D2473" s="14" t="s">
        <v>2622</v>
      </c>
      <c r="E2473" s="14" t="s">
        <v>2680</v>
      </c>
      <c r="F2473" s="15" t="s">
        <v>41</v>
      </c>
      <c r="G2473" s="14" t="str">
        <f aca="false">IF(I2473&lt;p_local,"Local → page infra",IF(H2473&gt;=p_ph1,"Phase 1",IF(H2473&gt;=p_ph2,"Phase 2","Phase 3")))</f>
        <v>Phase 1</v>
      </c>
      <c r="H2473" s="14" t="n">
        <f aca="false">IF(I2473&lt;p_local,0,IF(C2473="Aéroport → Aéroport",p_pts_plein,IF(Y2473&gt;0,IF(I2473&lt;=Y2473,p_pts_plein,IF(I2473&lt;=p_mult2*Y2473,p_pts_moyen,p_pts_r3)),IF(I2473&gt;=p_vv_min,p_pts_plein,IF(I2473&gt;=p_vv_moy,p_pts_moyen,p_pts_court))))+IF(INDEX(10_Lieux!$D:$D,U2473)=1,p_prio1,p_prio2)+IF(INDEX(10_Lieux!$D:$D,V2473)=1,p_prio1,p_prio2)+IF(K2473="Oui",p_tf,0)+p_hub*((INDEX(10_Lieux!$H:$H,U2473)="Hub")+(INDEX(10_Lieux!$H:$H,V2473)="Hub"))+IF(OR(INDEX(10_Lieux!$H:$H,U2473)="Premium",INDEX(10_Lieux!$H:$H,V2473)="Premium"),p_prem,0))</f>
        <v>80</v>
      </c>
      <c r="I2473" s="14" t="n">
        <f aca="false">ROUND(W2473*p_facteur,0)</f>
        <v>863</v>
      </c>
      <c r="J2473" s="14" t="str">
        <f aca="false">IF(X2473&lt;60,X2473&amp;" min",INT(X2473/60)&amp;" h"&amp;IF(MOD(X2473,60)=0,""," "&amp;TEXT(MOD(X2473,60),"00")))</f>
        <v>9 h</v>
      </c>
      <c r="K2473" s="14" t="str">
        <f aca="false">IF(S2473&lt;&gt;T2473,"Oui","Non")</f>
        <v>Non</v>
      </c>
      <c r="L2473" s="14" t="str">
        <f aca="false">IF(AND(INDEX(10_Lieux!$B:$B,U2473)="Ville",INDEX(10_Lieux!$B:$B,V2473)="Ville"),"/chauffeur-prive/"&amp;INDEX(10_Lieux!$E:$E,U2473)&amp;"-"&amp;INDEX(10_Lieux!$E:$E,V2473)&amp;"/","/chauffeur-prive/"&amp;INDEX(10_Lieux!$E:$E,U2473)&amp;"/"&amp;INDEX(10_Lieux!$E:$E,V2473)&amp;"/")</f>
        <v>/chauffeur-prive/aeroport-la-mole-saint-tropez/aeroport-paris-orly/</v>
      </c>
      <c r="M2473" s="14" t="str">
        <f aca="false">IFERROR(INDEX($L:$L,MATCH(B2473&amp;"|"&amp;A2473,$Z:$Z,0)),"—")</f>
        <v>/chauffeur-prive/aeroport-paris-orly/aeroport-la-mole-saint-tropez/</v>
      </c>
      <c r="N2473" s="14" t="str">
        <f aca="false">IF(LEN("Chauffeur privé "&amp;INDEX(10_Lieux!$J:$J,U2473)&amp;" → "&amp;INDEX(10_Lieux!$J:$J,V2473)&amp;" | 24h/24")&gt;60,"Chauffeur privé "&amp;INDEX(10_Lieux!$J:$J,U2473)&amp;" → "&amp;INDEX(10_Lieux!$J:$J,V2473),"Chauffeur privé "&amp;INDEX(10_Lieux!$J:$J,U2473)&amp;" → "&amp;INDEX(10_Lieux!$J:$J,V2473)&amp;" | 24h/24")</f>
        <v>Chauffeur privé Aéroport La Môle-Saint-Tropez → Aéroport Paris-Orly</v>
      </c>
      <c r="O2473" s="14" t="n">
        <f aca="false">LEN(N2473)</f>
        <v>67</v>
      </c>
      <c r="P2473" s="14" t="str">
        <f aca="false">"Chauffeur privé "&amp;INDEX(10_Lieux!$K:$K,U2473)&amp;" vers "&amp;INDEX(10_Lieux!$L:$L,V2473)</f>
        <v>Chauffeur privé de l'aéroport La Môle-Saint-Tropez vers l'aéroport Paris-Orly</v>
      </c>
      <c r="Q2473" s="14" t="str">
        <f aca="false">"Chauffeur privé "&amp;INDEX(10_Lieux!$K:$K,U2473)&amp;" vers "&amp;INDEX(10_Lieux!$L:$L,V2473)&amp;" : env. "&amp;I2473&amp;" km, "&amp;J2473&amp;" de route. Devis personnalisé, standard 24h/24 et 7j/7."</f>
        <v>Chauffeur privé de l'aéroport La Môle-Saint-Tropez vers l'aéroport Paris-Orly : env. 863 km, 9 h de route. Devis personnalisé, standard 24h/24 et 7j/7.</v>
      </c>
      <c r="R2473" s="14" t="n">
        <f aca="false">LEN(Q2473)</f>
        <v>151</v>
      </c>
      <c r="S2473" s="14" t="str">
        <f aca="false">INDEX(10_Lieux!$C:$C,U2473)</f>
        <v>France</v>
      </c>
      <c r="T2473" s="14" t="str">
        <f aca="false">INDEX(10_Lieux!$C:$C,V2473)</f>
        <v>France</v>
      </c>
      <c r="U2473" s="14" t="n">
        <f aca="false">MATCH(A2473,10_Lieux!$A:$A,0)</f>
        <v>170</v>
      </c>
      <c r="V2473" s="14" t="n">
        <f aca="false">MATCH(B2473,10_Lieux!$A:$A,0)</f>
        <v>133</v>
      </c>
      <c r="W2473" s="14" t="n">
        <f aca="false">ROUND(6371*2*ASIN(SQRT(SIN(RADIANS(INDEX(10_Lieux!$F:$F,V2473)-INDEX(10_Lieux!$F:$F,U2473))/2)^2+COS(RADIANS(INDEX(10_Lieux!$F:$F,U2473)))*COS(RADIANS(INDEX(10_Lieux!$F:$F,V2473)))*SIN(RADIANS(INDEX(10_Lieux!$G:$G,V2473)-INDEX(10_Lieux!$G:$G,U2473))/2)^2)),1)</f>
        <v>690.3</v>
      </c>
      <c r="X2473" s="14" t="n">
        <f aca="false">ROUND(I2473/IF(I2473&lt;p_seuil_vitesse,p_vit_lente,p_vit_rapide)*60/15,0)*15</f>
        <v>540</v>
      </c>
      <c r="Y2473" s="14" t="n">
        <f aca="false">MAX(IF(INDEX(10_Lieux!$B:$B,U2473)&lt;&gt;"Ville",INDEX(10_Lieux!$I:$I,U2473),0),IF(INDEX(10_Lieux!$B:$B,V2473)&lt;&gt;"Ville",INDEX(10_Lieux!$I:$I,V2473),0))</f>
        <v>500</v>
      </c>
      <c r="Z2473" s="14" t="str">
        <f aca="false">A2473&amp;"|"&amp;B2473</f>
        <v>La Môle-Saint-Tropez|Paris-Orly</v>
      </c>
      <c r="AA2473" s="14" t="str">
        <f aca="false">IF(I2473&lt;p_local,"Local",IF(I2473&lt;p_vv_min,"Courte distance",IF(I2473&lt;p_tres_long,"Longue distance","Très longue distance")))</f>
        <v>Très longue distance</v>
      </c>
    </row>
    <row r="2474" customFormat="false" ht="15" hidden="false" customHeight="true" outlineLevel="0" collapsed="false">
      <c r="A2474" s="14" t="s">
        <v>698</v>
      </c>
      <c r="B2474" s="14" t="s">
        <v>2346</v>
      </c>
      <c r="C2474" s="14" t="s">
        <v>36</v>
      </c>
      <c r="D2474" s="14" t="s">
        <v>2622</v>
      </c>
      <c r="E2474" s="14" t="s">
        <v>2681</v>
      </c>
      <c r="F2474" s="15" t="s">
        <v>41</v>
      </c>
      <c r="G2474" s="14" t="str">
        <f aca="false">IF(I2474&lt;p_local,"Local → page infra",IF(H2474&gt;=p_ph1,"Phase 1",IF(H2474&gt;=p_ph2,"Phase 2","Phase 3")))</f>
        <v>Phase 1</v>
      </c>
      <c r="H2474" s="14" t="n">
        <f aca="false">IF(I2474&lt;p_local,0,IF(C2474="Aéroport → Aéroport",p_pts_plein,IF(Y2474&gt;0,IF(I2474&lt;=Y2474,p_pts_plein,IF(I2474&lt;=p_mult2*Y2474,p_pts_moyen,p_pts_r3)),IF(I2474&gt;=p_vv_min,p_pts_plein,IF(I2474&gt;=p_vv_moy,p_pts_moyen,p_pts_court))))+IF(INDEX(10_Lieux!$D:$D,U2474)=1,p_prio1,p_prio2)+IF(INDEX(10_Lieux!$D:$D,V2474)=1,p_prio1,p_prio2)+IF(K2474="Oui",p_tf,0)+p_hub*((INDEX(10_Lieux!$H:$H,U2474)="Hub")+(INDEX(10_Lieux!$H:$H,V2474)="Hub"))+IF(OR(INDEX(10_Lieux!$H:$H,U2474)="Premium",INDEX(10_Lieux!$H:$H,V2474)="Premium"),p_prem,0))</f>
        <v>90</v>
      </c>
      <c r="I2474" s="14" t="n">
        <f aca="false">ROUND(W2474*p_facteur,0)</f>
        <v>766</v>
      </c>
      <c r="J2474" s="14" t="str">
        <f aca="false">IF(X2474&lt;60,X2474&amp;" min",INT(X2474/60)&amp;" h"&amp;IF(MOD(X2474,60)=0,""," "&amp;TEXT(MOD(X2474,60),"00")))</f>
        <v>8 h</v>
      </c>
      <c r="K2474" s="14" t="str">
        <f aca="false">IF(S2474&lt;&gt;T2474,"Oui","Non")</f>
        <v>Oui</v>
      </c>
      <c r="L2474" s="14" t="str">
        <f aca="false">IF(AND(INDEX(10_Lieux!$B:$B,U2474)="Ville",INDEX(10_Lieux!$B:$B,V2474)="Ville"),"/chauffeur-prive/"&amp;INDEX(10_Lieux!$E:$E,U2474)&amp;"-"&amp;INDEX(10_Lieux!$E:$E,V2474)&amp;"/","/chauffeur-prive/"&amp;INDEX(10_Lieux!$E:$E,U2474)&amp;"/"&amp;INDEX(10_Lieux!$E:$E,V2474)&amp;"/")</f>
        <v>/chauffeur-prive/aeroport-paris-orly/aeroport-samedan-engadine/</v>
      </c>
      <c r="M2474" s="14" t="str">
        <f aca="false">IFERROR(INDEX($L:$L,MATCH(B2474&amp;"|"&amp;A2474,$Z:$Z,0)),"—")</f>
        <v>/chauffeur-prive/aeroport-samedan-engadine/aeroport-paris-orly/</v>
      </c>
      <c r="N2474" s="14" t="str">
        <f aca="false">IF(LEN("Chauffeur privé "&amp;INDEX(10_Lieux!$J:$J,U2474)&amp;" → "&amp;INDEX(10_Lieux!$J:$J,V2474)&amp;" | 24h/24")&gt;60,"Chauffeur privé "&amp;INDEX(10_Lieux!$J:$J,U2474)&amp;" → "&amp;INDEX(10_Lieux!$J:$J,V2474),"Chauffeur privé "&amp;INDEX(10_Lieux!$J:$J,U2474)&amp;" → "&amp;INDEX(10_Lieux!$J:$J,V2474)&amp;" | 24h/24")</f>
        <v>Chauffeur privé Aéroport Paris-Orly → Aéroport de Samedan</v>
      </c>
      <c r="O2474" s="14" t="n">
        <f aca="false">LEN(N2474)</f>
        <v>57</v>
      </c>
      <c r="P2474" s="14" t="str">
        <f aca="false">"Chauffeur privé "&amp;INDEX(10_Lieux!$K:$K,U2474)&amp;" vers "&amp;INDEX(10_Lieux!$L:$L,V2474)</f>
        <v>Chauffeur privé de l'aéroport Paris-Orly vers l'aéroport de Samedan</v>
      </c>
      <c r="Q2474" s="14" t="str">
        <f aca="false">"Chauffeur privé "&amp;INDEX(10_Lieux!$K:$K,U2474)&amp;" vers "&amp;INDEX(10_Lieux!$L:$L,V2474)&amp;" : env. "&amp;I2474&amp;" km, "&amp;J2474&amp;" de route. Devis personnalisé, standard 24h/24 et 7j/7."</f>
        <v>Chauffeur privé de l'aéroport Paris-Orly vers l'aéroport de Samedan : env. 766 km, 8 h de route. Devis personnalisé, standard 24h/24 et 7j/7.</v>
      </c>
      <c r="R2474" s="14" t="n">
        <f aca="false">LEN(Q2474)</f>
        <v>141</v>
      </c>
      <c r="S2474" s="14" t="str">
        <f aca="false">INDEX(10_Lieux!$C:$C,U2474)</f>
        <v>France</v>
      </c>
      <c r="T2474" s="14" t="str">
        <f aca="false">INDEX(10_Lieux!$C:$C,V2474)</f>
        <v>Suisse</v>
      </c>
      <c r="U2474" s="14" t="n">
        <f aca="false">MATCH(A2474,10_Lieux!$A:$A,0)</f>
        <v>133</v>
      </c>
      <c r="V2474" s="14" t="n">
        <f aca="false">MATCH(B2474,10_Lieux!$A:$A,0)</f>
        <v>188</v>
      </c>
      <c r="W2474" s="14" t="n">
        <f aca="false">ROUND(6371*2*ASIN(SQRT(SIN(RADIANS(INDEX(10_Lieux!$F:$F,V2474)-INDEX(10_Lieux!$F:$F,U2474))/2)^2+COS(RADIANS(INDEX(10_Lieux!$F:$F,U2474)))*COS(RADIANS(INDEX(10_Lieux!$F:$F,V2474)))*SIN(RADIANS(INDEX(10_Lieux!$G:$G,V2474)-INDEX(10_Lieux!$G:$G,U2474))/2)^2)),1)</f>
        <v>612.5</v>
      </c>
      <c r="X2474" s="14" t="n">
        <f aca="false">ROUND(I2474/IF(I2474&lt;p_seuil_vitesse,p_vit_lente,p_vit_rapide)*60/15,0)*15</f>
        <v>480</v>
      </c>
      <c r="Y2474" s="14" t="n">
        <f aca="false">MAX(IF(INDEX(10_Lieux!$B:$B,U2474)&lt;&gt;"Ville",INDEX(10_Lieux!$I:$I,U2474),0),IF(INDEX(10_Lieux!$B:$B,V2474)&lt;&gt;"Ville",INDEX(10_Lieux!$I:$I,V2474),0))</f>
        <v>500</v>
      </c>
      <c r="Z2474" s="14" t="str">
        <f aca="false">A2474&amp;"|"&amp;B2474</f>
        <v>Paris-Orly|Engadin Airport</v>
      </c>
      <c r="AA2474" s="14" t="str">
        <f aca="false">IF(I2474&lt;p_local,"Local",IF(I2474&lt;p_vv_min,"Courte distance",IF(I2474&lt;p_tres_long,"Longue distance","Très longue distance")))</f>
        <v>Très longue distance</v>
      </c>
    </row>
    <row r="2475" customFormat="false" ht="15" hidden="false" customHeight="true" outlineLevel="0" collapsed="false">
      <c r="A2475" s="14" t="s">
        <v>2346</v>
      </c>
      <c r="B2475" s="14" t="s">
        <v>698</v>
      </c>
      <c r="C2475" s="14" t="s">
        <v>36</v>
      </c>
      <c r="D2475" s="14" t="s">
        <v>2622</v>
      </c>
      <c r="E2475" s="14" t="s">
        <v>2682</v>
      </c>
      <c r="F2475" s="15" t="s">
        <v>41</v>
      </c>
      <c r="G2475" s="14" t="str">
        <f aca="false">IF(I2475&lt;p_local,"Local → page infra",IF(H2475&gt;=p_ph1,"Phase 1",IF(H2475&gt;=p_ph2,"Phase 2","Phase 3")))</f>
        <v>Phase 1</v>
      </c>
      <c r="H2475" s="14" t="n">
        <f aca="false">IF(I2475&lt;p_local,0,IF(C2475="Aéroport → Aéroport",p_pts_plein,IF(Y2475&gt;0,IF(I2475&lt;=Y2475,p_pts_plein,IF(I2475&lt;=p_mult2*Y2475,p_pts_moyen,p_pts_r3)),IF(I2475&gt;=p_vv_min,p_pts_plein,IF(I2475&gt;=p_vv_moy,p_pts_moyen,p_pts_court))))+IF(INDEX(10_Lieux!$D:$D,U2475)=1,p_prio1,p_prio2)+IF(INDEX(10_Lieux!$D:$D,V2475)=1,p_prio1,p_prio2)+IF(K2475="Oui",p_tf,0)+p_hub*((INDEX(10_Lieux!$H:$H,U2475)="Hub")+(INDEX(10_Lieux!$H:$H,V2475)="Hub"))+IF(OR(INDEX(10_Lieux!$H:$H,U2475)="Premium",INDEX(10_Lieux!$H:$H,V2475)="Premium"),p_prem,0))</f>
        <v>90</v>
      </c>
      <c r="I2475" s="14" t="n">
        <f aca="false">ROUND(W2475*p_facteur,0)</f>
        <v>766</v>
      </c>
      <c r="J2475" s="14" t="str">
        <f aca="false">IF(X2475&lt;60,X2475&amp;" min",INT(X2475/60)&amp;" h"&amp;IF(MOD(X2475,60)=0,""," "&amp;TEXT(MOD(X2475,60),"00")))</f>
        <v>8 h</v>
      </c>
      <c r="K2475" s="14" t="str">
        <f aca="false">IF(S2475&lt;&gt;T2475,"Oui","Non")</f>
        <v>Oui</v>
      </c>
      <c r="L2475" s="14" t="str">
        <f aca="false">IF(AND(INDEX(10_Lieux!$B:$B,U2475)="Ville",INDEX(10_Lieux!$B:$B,V2475)="Ville"),"/chauffeur-prive/"&amp;INDEX(10_Lieux!$E:$E,U2475)&amp;"-"&amp;INDEX(10_Lieux!$E:$E,V2475)&amp;"/","/chauffeur-prive/"&amp;INDEX(10_Lieux!$E:$E,U2475)&amp;"/"&amp;INDEX(10_Lieux!$E:$E,V2475)&amp;"/")</f>
        <v>/chauffeur-prive/aeroport-samedan-engadine/aeroport-paris-orly/</v>
      </c>
      <c r="M2475" s="14" t="str">
        <f aca="false">IFERROR(INDEX($L:$L,MATCH(B2475&amp;"|"&amp;A2475,$Z:$Z,0)),"—")</f>
        <v>/chauffeur-prive/aeroport-paris-orly/aeroport-samedan-engadine/</v>
      </c>
      <c r="N2475" s="14" t="str">
        <f aca="false">IF(LEN("Chauffeur privé "&amp;INDEX(10_Lieux!$J:$J,U2475)&amp;" → "&amp;INDEX(10_Lieux!$J:$J,V2475)&amp;" | 24h/24")&gt;60,"Chauffeur privé "&amp;INDEX(10_Lieux!$J:$J,U2475)&amp;" → "&amp;INDEX(10_Lieux!$J:$J,V2475),"Chauffeur privé "&amp;INDEX(10_Lieux!$J:$J,U2475)&amp;" → "&amp;INDEX(10_Lieux!$J:$J,V2475)&amp;" | 24h/24")</f>
        <v>Chauffeur privé Aéroport de Samedan → Aéroport Paris-Orly</v>
      </c>
      <c r="O2475" s="14" t="n">
        <f aca="false">LEN(N2475)</f>
        <v>57</v>
      </c>
      <c r="P2475" s="14" t="str">
        <f aca="false">"Chauffeur privé "&amp;INDEX(10_Lieux!$K:$K,U2475)&amp;" vers "&amp;INDEX(10_Lieux!$L:$L,V2475)</f>
        <v>Chauffeur privé de l'aéroport de Samedan vers l'aéroport Paris-Orly</v>
      </c>
      <c r="Q2475" s="14" t="str">
        <f aca="false">"Chauffeur privé "&amp;INDEX(10_Lieux!$K:$K,U2475)&amp;" vers "&amp;INDEX(10_Lieux!$L:$L,V2475)&amp;" : env. "&amp;I2475&amp;" km, "&amp;J2475&amp;" de route. Devis personnalisé, standard 24h/24 et 7j/7."</f>
        <v>Chauffeur privé de l'aéroport de Samedan vers l'aéroport Paris-Orly : env. 766 km, 8 h de route. Devis personnalisé, standard 24h/24 et 7j/7.</v>
      </c>
      <c r="R2475" s="14" t="n">
        <f aca="false">LEN(Q2475)</f>
        <v>141</v>
      </c>
      <c r="S2475" s="14" t="str">
        <f aca="false">INDEX(10_Lieux!$C:$C,U2475)</f>
        <v>Suisse</v>
      </c>
      <c r="T2475" s="14" t="str">
        <f aca="false">INDEX(10_Lieux!$C:$C,V2475)</f>
        <v>France</v>
      </c>
      <c r="U2475" s="14" t="n">
        <f aca="false">MATCH(A2475,10_Lieux!$A:$A,0)</f>
        <v>188</v>
      </c>
      <c r="V2475" s="14" t="n">
        <f aca="false">MATCH(B2475,10_Lieux!$A:$A,0)</f>
        <v>133</v>
      </c>
      <c r="W2475" s="14" t="n">
        <f aca="false">ROUND(6371*2*ASIN(SQRT(SIN(RADIANS(INDEX(10_Lieux!$F:$F,V2475)-INDEX(10_Lieux!$F:$F,U2475))/2)^2+COS(RADIANS(INDEX(10_Lieux!$F:$F,U2475)))*COS(RADIANS(INDEX(10_Lieux!$F:$F,V2475)))*SIN(RADIANS(INDEX(10_Lieux!$G:$G,V2475)-INDEX(10_Lieux!$G:$G,U2475))/2)^2)),1)</f>
        <v>612.5</v>
      </c>
      <c r="X2475" s="14" t="n">
        <f aca="false">ROUND(I2475/IF(I2475&lt;p_seuil_vitesse,p_vit_lente,p_vit_rapide)*60/15,0)*15</f>
        <v>480</v>
      </c>
      <c r="Y2475" s="14" t="n">
        <f aca="false">MAX(IF(INDEX(10_Lieux!$B:$B,U2475)&lt;&gt;"Ville",INDEX(10_Lieux!$I:$I,U2475),0),IF(INDEX(10_Lieux!$B:$B,V2475)&lt;&gt;"Ville",INDEX(10_Lieux!$I:$I,V2475),0))</f>
        <v>500</v>
      </c>
      <c r="Z2475" s="14" t="str">
        <f aca="false">A2475&amp;"|"&amp;B2475</f>
        <v>Engadin Airport|Paris-Orly</v>
      </c>
      <c r="AA2475" s="14" t="str">
        <f aca="false">IF(I2475&lt;p_local,"Local",IF(I2475&lt;p_vv_min,"Courte distance",IF(I2475&lt;p_tres_long,"Longue distance","Très longue distance")))</f>
        <v>Très longue distance</v>
      </c>
    </row>
    <row r="2476" customFormat="false" ht="15" hidden="false" customHeight="true" outlineLevel="0" collapsed="false">
      <c r="A2476" s="14" t="s">
        <v>698</v>
      </c>
      <c r="B2476" s="14" t="s">
        <v>1430</v>
      </c>
      <c r="C2476" s="14" t="s">
        <v>36</v>
      </c>
      <c r="D2476" s="14" t="s">
        <v>2622</v>
      </c>
      <c r="E2476" s="14" t="s">
        <v>2683</v>
      </c>
      <c r="F2476" s="15" t="s">
        <v>41</v>
      </c>
      <c r="G2476" s="14" t="str">
        <f aca="false">IF(I2476&lt;p_local,"Local → page infra",IF(H2476&gt;=p_ph1,"Phase 1",IF(H2476&gt;=p_ph2,"Phase 2","Phase 3")))</f>
        <v>Phase 2</v>
      </c>
      <c r="H2476" s="14" t="n">
        <f aca="false">IF(I2476&lt;p_local,0,IF(C2476="Aéroport → Aéroport",p_pts_plein,IF(Y2476&gt;0,IF(I2476&lt;=Y2476,p_pts_plein,IF(I2476&lt;=p_mult2*Y2476,p_pts_moyen,p_pts_r3)),IF(I2476&gt;=p_vv_min,p_pts_plein,IF(I2476&gt;=p_vv_moy,p_pts_moyen,p_pts_court))))+IF(INDEX(10_Lieux!$D:$D,U2476)=1,p_prio1,p_prio2)+IF(INDEX(10_Lieux!$D:$D,V2476)=1,p_prio1,p_prio2)+IF(K2476="Oui",p_tf,0)+p_hub*((INDEX(10_Lieux!$H:$H,U2476)="Hub")+(INDEX(10_Lieux!$H:$H,V2476)="Hub"))+IF(OR(INDEX(10_Lieux!$H:$H,U2476)="Premium",INDEX(10_Lieux!$H:$H,V2476)="Premium"),p_prem,0))</f>
        <v>70</v>
      </c>
      <c r="I2476" s="14" t="n">
        <f aca="false">ROUND(W2476*p_facteur,0)</f>
        <v>431</v>
      </c>
      <c r="J2476" s="14" t="str">
        <f aca="false">IF(X2476&lt;60,X2476&amp;" min",INT(X2476/60)&amp;" h"&amp;IF(MOD(X2476,60)=0,""," "&amp;TEXT(MOD(X2476,60),"00")))</f>
        <v>4 h 30</v>
      </c>
      <c r="K2476" s="14" t="str">
        <f aca="false">IF(S2476&lt;&gt;T2476,"Oui","Non")</f>
        <v>Non</v>
      </c>
      <c r="L2476" s="14" t="str">
        <f aca="false">IF(AND(INDEX(10_Lieux!$B:$B,U2476)="Ville",INDEX(10_Lieux!$B:$B,V2476)="Ville"),"/chauffeur-prive/"&amp;INDEX(10_Lieux!$E:$E,U2476)&amp;"-"&amp;INDEX(10_Lieux!$E:$E,V2476)&amp;"/","/chauffeur-prive/"&amp;INDEX(10_Lieux!$E:$E,U2476)&amp;"/"&amp;INDEX(10_Lieux!$E:$E,V2476)&amp;"/")</f>
        <v>/chauffeur-prive/aeroport-paris-orly/aeroport-nantes-atlantique/</v>
      </c>
      <c r="M2476" s="14" t="str">
        <f aca="false">IFERROR(INDEX($L:$L,MATCH(B2476&amp;"|"&amp;A2476,$Z:$Z,0)),"—")</f>
        <v>/chauffeur-prive/aeroport-nantes-atlantique/aeroport-paris-orly/</v>
      </c>
      <c r="N2476" s="14" t="str">
        <f aca="false">IF(LEN("Chauffeur privé "&amp;INDEX(10_Lieux!$J:$J,U2476)&amp;" → "&amp;INDEX(10_Lieux!$J:$J,V2476)&amp;" | 24h/24")&gt;60,"Chauffeur privé "&amp;INDEX(10_Lieux!$J:$J,U2476)&amp;" → "&amp;INDEX(10_Lieux!$J:$J,V2476),"Chauffeur privé "&amp;INDEX(10_Lieux!$J:$J,U2476)&amp;" → "&amp;INDEX(10_Lieux!$J:$J,V2476)&amp;" | 24h/24")</f>
        <v>Chauffeur privé Aéroport Paris-Orly → Aéroport Nantes-Atlantique</v>
      </c>
      <c r="O2476" s="14" t="n">
        <f aca="false">LEN(N2476)</f>
        <v>64</v>
      </c>
      <c r="P2476" s="14" t="str">
        <f aca="false">"Chauffeur privé "&amp;INDEX(10_Lieux!$K:$K,U2476)&amp;" vers "&amp;INDEX(10_Lieux!$L:$L,V2476)</f>
        <v>Chauffeur privé de l'aéroport Paris-Orly vers l'aéroport Nantes-Atlantique</v>
      </c>
      <c r="Q2476" s="14" t="str">
        <f aca="false">"Chauffeur privé "&amp;INDEX(10_Lieux!$K:$K,U2476)&amp;" vers "&amp;INDEX(10_Lieux!$L:$L,V2476)&amp;" : env. "&amp;I2476&amp;" km, "&amp;J2476&amp;" de route. Devis personnalisé, standard 24h/24 et 7j/7."</f>
        <v>Chauffeur privé de l'aéroport Paris-Orly vers l'aéroport Nantes-Atlantique : env. 431 km, 4 h 30 de route. Devis personnalisé, standard 24h/24 et 7j/7.</v>
      </c>
      <c r="R2476" s="14" t="n">
        <f aca="false">LEN(Q2476)</f>
        <v>151</v>
      </c>
      <c r="S2476" s="14" t="str">
        <f aca="false">INDEX(10_Lieux!$C:$C,U2476)</f>
        <v>France</v>
      </c>
      <c r="T2476" s="14" t="str">
        <f aca="false">INDEX(10_Lieux!$C:$C,V2476)</f>
        <v>France</v>
      </c>
      <c r="U2476" s="14" t="n">
        <f aca="false">MATCH(A2476,10_Lieux!$A:$A,0)</f>
        <v>133</v>
      </c>
      <c r="V2476" s="14" t="n">
        <f aca="false">MATCH(B2476,10_Lieux!$A:$A,0)</f>
        <v>157</v>
      </c>
      <c r="W2476" s="14" t="n">
        <f aca="false">ROUND(6371*2*ASIN(SQRT(SIN(RADIANS(INDEX(10_Lieux!$F:$F,V2476)-INDEX(10_Lieux!$F:$F,U2476))/2)^2+COS(RADIANS(INDEX(10_Lieux!$F:$F,U2476)))*COS(RADIANS(INDEX(10_Lieux!$F:$F,V2476)))*SIN(RADIANS(INDEX(10_Lieux!$G:$G,V2476)-INDEX(10_Lieux!$G:$G,U2476))/2)^2)),1)</f>
        <v>344.6</v>
      </c>
      <c r="X2476" s="14" t="n">
        <f aca="false">ROUND(I2476/IF(I2476&lt;p_seuil_vitesse,p_vit_lente,p_vit_rapide)*60/15,0)*15</f>
        <v>270</v>
      </c>
      <c r="Y2476" s="14" t="n">
        <f aca="false">MAX(IF(INDEX(10_Lieux!$B:$B,U2476)&lt;&gt;"Ville",INDEX(10_Lieux!$I:$I,U2476),0),IF(INDEX(10_Lieux!$B:$B,V2476)&lt;&gt;"Ville",INDEX(10_Lieux!$I:$I,V2476),0))</f>
        <v>500</v>
      </c>
      <c r="Z2476" s="14" t="str">
        <f aca="false">A2476&amp;"|"&amp;B2476</f>
        <v>Paris-Orly|Nantes-Atlantique</v>
      </c>
      <c r="AA2476" s="14" t="str">
        <f aca="false">IF(I2476&lt;p_local,"Local",IF(I2476&lt;p_vv_min,"Courte distance",IF(I2476&lt;p_tres_long,"Longue distance","Très longue distance")))</f>
        <v>Longue distance</v>
      </c>
    </row>
    <row r="2477" customFormat="false" ht="15" hidden="false" customHeight="true" outlineLevel="0" collapsed="false">
      <c r="A2477" s="14" t="s">
        <v>1430</v>
      </c>
      <c r="B2477" s="14" t="s">
        <v>698</v>
      </c>
      <c r="C2477" s="14" t="s">
        <v>36</v>
      </c>
      <c r="D2477" s="14" t="s">
        <v>2622</v>
      </c>
      <c r="E2477" s="14" t="s">
        <v>2684</v>
      </c>
      <c r="F2477" s="15" t="s">
        <v>41</v>
      </c>
      <c r="G2477" s="14" t="str">
        <f aca="false">IF(I2477&lt;p_local,"Local → page infra",IF(H2477&gt;=p_ph1,"Phase 1",IF(H2477&gt;=p_ph2,"Phase 2","Phase 3")))</f>
        <v>Phase 2</v>
      </c>
      <c r="H2477" s="14" t="n">
        <f aca="false">IF(I2477&lt;p_local,0,IF(C2477="Aéroport → Aéroport",p_pts_plein,IF(Y2477&gt;0,IF(I2477&lt;=Y2477,p_pts_plein,IF(I2477&lt;=p_mult2*Y2477,p_pts_moyen,p_pts_r3)),IF(I2477&gt;=p_vv_min,p_pts_plein,IF(I2477&gt;=p_vv_moy,p_pts_moyen,p_pts_court))))+IF(INDEX(10_Lieux!$D:$D,U2477)=1,p_prio1,p_prio2)+IF(INDEX(10_Lieux!$D:$D,V2477)=1,p_prio1,p_prio2)+IF(K2477="Oui",p_tf,0)+p_hub*((INDEX(10_Lieux!$H:$H,U2477)="Hub")+(INDEX(10_Lieux!$H:$H,V2477)="Hub"))+IF(OR(INDEX(10_Lieux!$H:$H,U2477)="Premium",INDEX(10_Lieux!$H:$H,V2477)="Premium"),p_prem,0))</f>
        <v>70</v>
      </c>
      <c r="I2477" s="14" t="n">
        <f aca="false">ROUND(W2477*p_facteur,0)</f>
        <v>431</v>
      </c>
      <c r="J2477" s="14" t="str">
        <f aca="false">IF(X2477&lt;60,X2477&amp;" min",INT(X2477/60)&amp;" h"&amp;IF(MOD(X2477,60)=0,""," "&amp;TEXT(MOD(X2477,60),"00")))</f>
        <v>4 h 30</v>
      </c>
      <c r="K2477" s="14" t="str">
        <f aca="false">IF(S2477&lt;&gt;T2477,"Oui","Non")</f>
        <v>Non</v>
      </c>
      <c r="L2477" s="14" t="str">
        <f aca="false">IF(AND(INDEX(10_Lieux!$B:$B,U2477)="Ville",INDEX(10_Lieux!$B:$B,V2477)="Ville"),"/chauffeur-prive/"&amp;INDEX(10_Lieux!$E:$E,U2477)&amp;"-"&amp;INDEX(10_Lieux!$E:$E,V2477)&amp;"/","/chauffeur-prive/"&amp;INDEX(10_Lieux!$E:$E,U2477)&amp;"/"&amp;INDEX(10_Lieux!$E:$E,V2477)&amp;"/")</f>
        <v>/chauffeur-prive/aeroport-nantes-atlantique/aeroport-paris-orly/</v>
      </c>
      <c r="M2477" s="14" t="str">
        <f aca="false">IFERROR(INDEX($L:$L,MATCH(B2477&amp;"|"&amp;A2477,$Z:$Z,0)),"—")</f>
        <v>/chauffeur-prive/aeroport-paris-orly/aeroport-nantes-atlantique/</v>
      </c>
      <c r="N2477" s="14" t="str">
        <f aca="false">IF(LEN("Chauffeur privé "&amp;INDEX(10_Lieux!$J:$J,U2477)&amp;" → "&amp;INDEX(10_Lieux!$J:$J,V2477)&amp;" | 24h/24")&gt;60,"Chauffeur privé "&amp;INDEX(10_Lieux!$J:$J,U2477)&amp;" → "&amp;INDEX(10_Lieux!$J:$J,V2477),"Chauffeur privé "&amp;INDEX(10_Lieux!$J:$J,U2477)&amp;" → "&amp;INDEX(10_Lieux!$J:$J,V2477)&amp;" | 24h/24")</f>
        <v>Chauffeur privé Aéroport Nantes-Atlantique → Aéroport Paris-Orly</v>
      </c>
      <c r="O2477" s="14" t="n">
        <f aca="false">LEN(N2477)</f>
        <v>64</v>
      </c>
      <c r="P2477" s="14" t="str">
        <f aca="false">"Chauffeur privé "&amp;INDEX(10_Lieux!$K:$K,U2477)&amp;" vers "&amp;INDEX(10_Lieux!$L:$L,V2477)</f>
        <v>Chauffeur privé de l'aéroport Nantes-Atlantique vers l'aéroport Paris-Orly</v>
      </c>
      <c r="Q2477" s="14" t="str">
        <f aca="false">"Chauffeur privé "&amp;INDEX(10_Lieux!$K:$K,U2477)&amp;" vers "&amp;INDEX(10_Lieux!$L:$L,V2477)&amp;" : env. "&amp;I2477&amp;" km, "&amp;J2477&amp;" de route. Devis personnalisé, standard 24h/24 et 7j/7."</f>
        <v>Chauffeur privé de l'aéroport Nantes-Atlantique vers l'aéroport Paris-Orly : env. 431 km, 4 h 30 de route. Devis personnalisé, standard 24h/24 et 7j/7.</v>
      </c>
      <c r="R2477" s="14" t="n">
        <f aca="false">LEN(Q2477)</f>
        <v>151</v>
      </c>
      <c r="S2477" s="14" t="str">
        <f aca="false">INDEX(10_Lieux!$C:$C,U2477)</f>
        <v>France</v>
      </c>
      <c r="T2477" s="14" t="str">
        <f aca="false">INDEX(10_Lieux!$C:$C,V2477)</f>
        <v>France</v>
      </c>
      <c r="U2477" s="14" t="n">
        <f aca="false">MATCH(A2477,10_Lieux!$A:$A,0)</f>
        <v>157</v>
      </c>
      <c r="V2477" s="14" t="n">
        <f aca="false">MATCH(B2477,10_Lieux!$A:$A,0)</f>
        <v>133</v>
      </c>
      <c r="W2477" s="14" t="n">
        <f aca="false">ROUND(6371*2*ASIN(SQRT(SIN(RADIANS(INDEX(10_Lieux!$F:$F,V2477)-INDEX(10_Lieux!$F:$F,U2477))/2)^2+COS(RADIANS(INDEX(10_Lieux!$F:$F,U2477)))*COS(RADIANS(INDEX(10_Lieux!$F:$F,V2477)))*SIN(RADIANS(INDEX(10_Lieux!$G:$G,V2477)-INDEX(10_Lieux!$G:$G,U2477))/2)^2)),1)</f>
        <v>344.6</v>
      </c>
      <c r="X2477" s="14" t="n">
        <f aca="false">ROUND(I2477/IF(I2477&lt;p_seuil_vitesse,p_vit_lente,p_vit_rapide)*60/15,0)*15</f>
        <v>270</v>
      </c>
      <c r="Y2477" s="14" t="n">
        <f aca="false">MAX(IF(INDEX(10_Lieux!$B:$B,U2477)&lt;&gt;"Ville",INDEX(10_Lieux!$I:$I,U2477),0),IF(INDEX(10_Lieux!$B:$B,V2477)&lt;&gt;"Ville",INDEX(10_Lieux!$I:$I,V2477),0))</f>
        <v>500</v>
      </c>
      <c r="Z2477" s="14" t="str">
        <f aca="false">A2477&amp;"|"&amp;B2477</f>
        <v>Nantes-Atlantique|Paris-Orly</v>
      </c>
      <c r="AA2477" s="14" t="str">
        <f aca="false">IF(I2477&lt;p_local,"Local",IF(I2477&lt;p_vv_min,"Courte distance",IF(I2477&lt;p_tres_long,"Longue distance","Très longue distance")))</f>
        <v>Longue distance</v>
      </c>
    </row>
    <row r="2478" customFormat="false" ht="15" hidden="false" customHeight="true" outlineLevel="0" collapsed="false">
      <c r="A2478" s="14" t="s">
        <v>698</v>
      </c>
      <c r="B2478" s="14" t="s">
        <v>1199</v>
      </c>
      <c r="C2478" s="14" t="s">
        <v>36</v>
      </c>
      <c r="D2478" s="14" t="s">
        <v>2622</v>
      </c>
      <c r="E2478" s="14" t="s">
        <v>2685</v>
      </c>
      <c r="F2478" s="15" t="s">
        <v>41</v>
      </c>
      <c r="G2478" s="14" t="str">
        <f aca="false">IF(I2478&lt;p_local,"Local → page infra",IF(H2478&gt;=p_ph1,"Phase 1",IF(H2478&gt;=p_ph2,"Phase 2","Phase 3")))</f>
        <v>Phase 2</v>
      </c>
      <c r="H2478" s="14" t="n">
        <f aca="false">IF(I2478&lt;p_local,0,IF(C2478="Aéroport → Aéroport",p_pts_plein,IF(Y2478&gt;0,IF(I2478&lt;=Y2478,p_pts_plein,IF(I2478&lt;=p_mult2*Y2478,p_pts_moyen,p_pts_r3)),IF(I2478&gt;=p_vv_min,p_pts_plein,IF(I2478&gt;=p_vv_moy,p_pts_moyen,p_pts_court))))+IF(INDEX(10_Lieux!$D:$D,U2478)=1,p_prio1,p_prio2)+IF(INDEX(10_Lieux!$D:$D,V2478)=1,p_prio1,p_prio2)+IF(K2478="Oui",p_tf,0)+p_hub*((INDEX(10_Lieux!$H:$H,U2478)="Hub")+(INDEX(10_Lieux!$H:$H,V2478)="Hub"))+IF(OR(INDEX(10_Lieux!$H:$H,U2478)="Premium",INDEX(10_Lieux!$H:$H,V2478)="Premium"),p_prem,0))</f>
        <v>70</v>
      </c>
      <c r="I2478" s="14" t="n">
        <f aca="false">ROUND(W2478*p_facteur,0)</f>
        <v>264</v>
      </c>
      <c r="J2478" s="14" t="str">
        <f aca="false">IF(X2478&lt;60,X2478&amp;" min",INT(X2478/60)&amp;" h"&amp;IF(MOD(X2478,60)=0,""," "&amp;TEXT(MOD(X2478,60),"00")))</f>
        <v>2 h 45</v>
      </c>
      <c r="K2478" s="14" t="str">
        <f aca="false">IF(S2478&lt;&gt;T2478,"Oui","Non")</f>
        <v>Non</v>
      </c>
      <c r="L2478" s="14" t="str">
        <f aca="false">IF(AND(INDEX(10_Lieux!$B:$B,U2478)="Ville",INDEX(10_Lieux!$B:$B,V2478)="Ville"),"/chauffeur-prive/"&amp;INDEX(10_Lieux!$E:$E,U2478)&amp;"-"&amp;INDEX(10_Lieux!$E:$E,V2478)&amp;"/","/chauffeur-prive/"&amp;INDEX(10_Lieux!$E:$E,U2478)&amp;"/"&amp;INDEX(10_Lieux!$E:$E,V2478)&amp;"/")</f>
        <v>/chauffeur-prive/aeroport-paris-orly/aeroport-lille-lesquin/</v>
      </c>
      <c r="M2478" s="14" t="str">
        <f aca="false">IFERROR(INDEX($L:$L,MATCH(B2478&amp;"|"&amp;A2478,$Z:$Z,0)),"—")</f>
        <v>/chauffeur-prive/aeroport-lille-lesquin/aeroport-paris-orly/</v>
      </c>
      <c r="N2478" s="14" t="str">
        <f aca="false">IF(LEN("Chauffeur privé "&amp;INDEX(10_Lieux!$J:$J,U2478)&amp;" → "&amp;INDEX(10_Lieux!$J:$J,V2478)&amp;" | 24h/24")&gt;60,"Chauffeur privé "&amp;INDEX(10_Lieux!$J:$J,U2478)&amp;" → "&amp;INDEX(10_Lieux!$J:$J,V2478),"Chauffeur privé "&amp;INDEX(10_Lieux!$J:$J,U2478)&amp;" → "&amp;INDEX(10_Lieux!$J:$J,V2478)&amp;" | 24h/24")</f>
        <v>Chauffeur privé Aéroport Paris-Orly → Aéroport Lille-Lesquin</v>
      </c>
      <c r="O2478" s="14" t="n">
        <f aca="false">LEN(N2478)</f>
        <v>60</v>
      </c>
      <c r="P2478" s="14" t="str">
        <f aca="false">"Chauffeur privé "&amp;INDEX(10_Lieux!$K:$K,U2478)&amp;" vers "&amp;INDEX(10_Lieux!$L:$L,V2478)</f>
        <v>Chauffeur privé de l'aéroport Paris-Orly vers l'aéroport Lille-Lesquin</v>
      </c>
      <c r="Q2478" s="14" t="str">
        <f aca="false">"Chauffeur privé "&amp;INDEX(10_Lieux!$K:$K,U2478)&amp;" vers "&amp;INDEX(10_Lieux!$L:$L,V2478)&amp;" : env. "&amp;I2478&amp;" km, "&amp;J2478&amp;" de route. Devis personnalisé, standard 24h/24 et 7j/7."</f>
        <v>Chauffeur privé de l'aéroport Paris-Orly vers l'aéroport Lille-Lesquin : env. 264 km, 2 h 45 de route. Devis personnalisé, standard 24h/24 et 7j/7.</v>
      </c>
      <c r="R2478" s="14" t="n">
        <f aca="false">LEN(Q2478)</f>
        <v>147</v>
      </c>
      <c r="S2478" s="14" t="str">
        <f aca="false">INDEX(10_Lieux!$C:$C,U2478)</f>
        <v>France</v>
      </c>
      <c r="T2478" s="14" t="str">
        <f aca="false">INDEX(10_Lieux!$C:$C,V2478)</f>
        <v>France</v>
      </c>
      <c r="U2478" s="14" t="n">
        <f aca="false">MATCH(A2478,10_Lieux!$A:$A,0)</f>
        <v>133</v>
      </c>
      <c r="V2478" s="14" t="n">
        <f aca="false">MATCH(B2478,10_Lieux!$A:$A,0)</f>
        <v>147</v>
      </c>
      <c r="W2478" s="14" t="n">
        <f aca="false">ROUND(6371*2*ASIN(SQRT(SIN(RADIANS(INDEX(10_Lieux!$F:$F,V2478)-INDEX(10_Lieux!$F:$F,U2478))/2)^2+COS(RADIANS(INDEX(10_Lieux!$F:$F,U2478)))*COS(RADIANS(INDEX(10_Lieux!$F:$F,V2478)))*SIN(RADIANS(INDEX(10_Lieux!$G:$G,V2478)-INDEX(10_Lieux!$G:$G,U2478))/2)^2)),1)</f>
        <v>210.8</v>
      </c>
      <c r="X2478" s="14" t="n">
        <f aca="false">ROUND(I2478/IF(I2478&lt;p_seuil_vitesse,p_vit_lente,p_vit_rapide)*60/15,0)*15</f>
        <v>165</v>
      </c>
      <c r="Y2478" s="14" t="n">
        <f aca="false">MAX(IF(INDEX(10_Lieux!$B:$B,U2478)&lt;&gt;"Ville",INDEX(10_Lieux!$I:$I,U2478),0),IF(INDEX(10_Lieux!$B:$B,V2478)&lt;&gt;"Ville",INDEX(10_Lieux!$I:$I,V2478),0))</f>
        <v>500</v>
      </c>
      <c r="Z2478" s="14" t="str">
        <f aca="false">A2478&amp;"|"&amp;B2478</f>
        <v>Paris-Orly|Lille-Lesquin</v>
      </c>
      <c r="AA2478" s="14" t="str">
        <f aca="false">IF(I2478&lt;p_local,"Local",IF(I2478&lt;p_vv_min,"Courte distance",IF(I2478&lt;p_tres_long,"Longue distance","Très longue distance")))</f>
        <v>Longue distance</v>
      </c>
    </row>
    <row r="2479" customFormat="false" ht="15" hidden="false" customHeight="true" outlineLevel="0" collapsed="false">
      <c r="A2479" s="14" t="s">
        <v>1199</v>
      </c>
      <c r="B2479" s="14" t="s">
        <v>698</v>
      </c>
      <c r="C2479" s="14" t="s">
        <v>36</v>
      </c>
      <c r="D2479" s="14" t="s">
        <v>2622</v>
      </c>
      <c r="E2479" s="14" t="s">
        <v>2686</v>
      </c>
      <c r="F2479" s="15" t="s">
        <v>41</v>
      </c>
      <c r="G2479" s="14" t="str">
        <f aca="false">IF(I2479&lt;p_local,"Local → page infra",IF(H2479&gt;=p_ph1,"Phase 1",IF(H2479&gt;=p_ph2,"Phase 2","Phase 3")))</f>
        <v>Phase 2</v>
      </c>
      <c r="H2479" s="14" t="n">
        <f aca="false">IF(I2479&lt;p_local,0,IF(C2479="Aéroport → Aéroport",p_pts_plein,IF(Y2479&gt;0,IF(I2479&lt;=Y2479,p_pts_plein,IF(I2479&lt;=p_mult2*Y2479,p_pts_moyen,p_pts_r3)),IF(I2479&gt;=p_vv_min,p_pts_plein,IF(I2479&gt;=p_vv_moy,p_pts_moyen,p_pts_court))))+IF(INDEX(10_Lieux!$D:$D,U2479)=1,p_prio1,p_prio2)+IF(INDEX(10_Lieux!$D:$D,V2479)=1,p_prio1,p_prio2)+IF(K2479="Oui",p_tf,0)+p_hub*((INDEX(10_Lieux!$H:$H,U2479)="Hub")+(INDEX(10_Lieux!$H:$H,V2479)="Hub"))+IF(OR(INDEX(10_Lieux!$H:$H,U2479)="Premium",INDEX(10_Lieux!$H:$H,V2479)="Premium"),p_prem,0))</f>
        <v>70</v>
      </c>
      <c r="I2479" s="14" t="n">
        <f aca="false">ROUND(W2479*p_facteur,0)</f>
        <v>264</v>
      </c>
      <c r="J2479" s="14" t="str">
        <f aca="false">IF(X2479&lt;60,X2479&amp;" min",INT(X2479/60)&amp;" h"&amp;IF(MOD(X2479,60)=0,""," "&amp;TEXT(MOD(X2479,60),"00")))</f>
        <v>2 h 45</v>
      </c>
      <c r="K2479" s="14" t="str">
        <f aca="false">IF(S2479&lt;&gt;T2479,"Oui","Non")</f>
        <v>Non</v>
      </c>
      <c r="L2479" s="14" t="str">
        <f aca="false">IF(AND(INDEX(10_Lieux!$B:$B,U2479)="Ville",INDEX(10_Lieux!$B:$B,V2479)="Ville"),"/chauffeur-prive/"&amp;INDEX(10_Lieux!$E:$E,U2479)&amp;"-"&amp;INDEX(10_Lieux!$E:$E,V2479)&amp;"/","/chauffeur-prive/"&amp;INDEX(10_Lieux!$E:$E,U2479)&amp;"/"&amp;INDEX(10_Lieux!$E:$E,V2479)&amp;"/")</f>
        <v>/chauffeur-prive/aeroport-lille-lesquin/aeroport-paris-orly/</v>
      </c>
      <c r="M2479" s="14" t="str">
        <f aca="false">IFERROR(INDEX($L:$L,MATCH(B2479&amp;"|"&amp;A2479,$Z:$Z,0)),"—")</f>
        <v>/chauffeur-prive/aeroport-paris-orly/aeroport-lille-lesquin/</v>
      </c>
      <c r="N2479" s="14" t="str">
        <f aca="false">IF(LEN("Chauffeur privé "&amp;INDEX(10_Lieux!$J:$J,U2479)&amp;" → "&amp;INDEX(10_Lieux!$J:$J,V2479)&amp;" | 24h/24")&gt;60,"Chauffeur privé "&amp;INDEX(10_Lieux!$J:$J,U2479)&amp;" → "&amp;INDEX(10_Lieux!$J:$J,V2479),"Chauffeur privé "&amp;INDEX(10_Lieux!$J:$J,U2479)&amp;" → "&amp;INDEX(10_Lieux!$J:$J,V2479)&amp;" | 24h/24")</f>
        <v>Chauffeur privé Aéroport Lille-Lesquin → Aéroport Paris-Orly</v>
      </c>
      <c r="O2479" s="14" t="n">
        <f aca="false">LEN(N2479)</f>
        <v>60</v>
      </c>
      <c r="P2479" s="14" t="str">
        <f aca="false">"Chauffeur privé "&amp;INDEX(10_Lieux!$K:$K,U2479)&amp;" vers "&amp;INDEX(10_Lieux!$L:$L,V2479)</f>
        <v>Chauffeur privé de l'aéroport Lille-Lesquin vers l'aéroport Paris-Orly</v>
      </c>
      <c r="Q2479" s="14" t="str">
        <f aca="false">"Chauffeur privé "&amp;INDEX(10_Lieux!$K:$K,U2479)&amp;" vers "&amp;INDEX(10_Lieux!$L:$L,V2479)&amp;" : env. "&amp;I2479&amp;" km, "&amp;J2479&amp;" de route. Devis personnalisé, standard 24h/24 et 7j/7."</f>
        <v>Chauffeur privé de l'aéroport Lille-Lesquin vers l'aéroport Paris-Orly : env. 264 km, 2 h 45 de route. Devis personnalisé, standard 24h/24 et 7j/7.</v>
      </c>
      <c r="R2479" s="14" t="n">
        <f aca="false">LEN(Q2479)</f>
        <v>147</v>
      </c>
      <c r="S2479" s="14" t="str">
        <f aca="false">INDEX(10_Lieux!$C:$C,U2479)</f>
        <v>France</v>
      </c>
      <c r="T2479" s="14" t="str">
        <f aca="false">INDEX(10_Lieux!$C:$C,V2479)</f>
        <v>France</v>
      </c>
      <c r="U2479" s="14" t="n">
        <f aca="false">MATCH(A2479,10_Lieux!$A:$A,0)</f>
        <v>147</v>
      </c>
      <c r="V2479" s="14" t="n">
        <f aca="false">MATCH(B2479,10_Lieux!$A:$A,0)</f>
        <v>133</v>
      </c>
      <c r="W2479" s="14" t="n">
        <f aca="false">ROUND(6371*2*ASIN(SQRT(SIN(RADIANS(INDEX(10_Lieux!$F:$F,V2479)-INDEX(10_Lieux!$F:$F,U2479))/2)^2+COS(RADIANS(INDEX(10_Lieux!$F:$F,U2479)))*COS(RADIANS(INDEX(10_Lieux!$F:$F,V2479)))*SIN(RADIANS(INDEX(10_Lieux!$G:$G,V2479)-INDEX(10_Lieux!$G:$G,U2479))/2)^2)),1)</f>
        <v>210.8</v>
      </c>
      <c r="X2479" s="14" t="n">
        <f aca="false">ROUND(I2479/IF(I2479&lt;p_seuil_vitesse,p_vit_lente,p_vit_rapide)*60/15,0)*15</f>
        <v>165</v>
      </c>
      <c r="Y2479" s="14" t="n">
        <f aca="false">MAX(IF(INDEX(10_Lieux!$B:$B,U2479)&lt;&gt;"Ville",INDEX(10_Lieux!$I:$I,U2479),0),IF(INDEX(10_Lieux!$B:$B,V2479)&lt;&gt;"Ville",INDEX(10_Lieux!$I:$I,V2479),0))</f>
        <v>500</v>
      </c>
      <c r="Z2479" s="14" t="str">
        <f aca="false">A2479&amp;"|"&amp;B2479</f>
        <v>Lille-Lesquin|Paris-Orly</v>
      </c>
      <c r="AA2479" s="14" t="str">
        <f aca="false">IF(I2479&lt;p_local,"Local",IF(I2479&lt;p_vv_min,"Courte distance",IF(I2479&lt;p_tres_long,"Longue distance","Très longue distance")))</f>
        <v>Longue distance</v>
      </c>
    </row>
    <row r="2480" customFormat="false" ht="15" hidden="false" customHeight="true" outlineLevel="0" collapsed="false">
      <c r="A2480" s="14" t="s">
        <v>698</v>
      </c>
      <c r="B2480" s="14" t="s">
        <v>1060</v>
      </c>
      <c r="C2480" s="14" t="s">
        <v>36</v>
      </c>
      <c r="D2480" s="14" t="s">
        <v>2622</v>
      </c>
      <c r="E2480" s="14" t="s">
        <v>2687</v>
      </c>
      <c r="F2480" s="15" t="s">
        <v>41</v>
      </c>
      <c r="G2480" s="14" t="str">
        <f aca="false">IF(I2480&lt;p_local,"Local → page infra",IF(H2480&gt;=p_ph1,"Phase 1",IF(H2480&gt;=p_ph2,"Phase 2","Phase 3")))</f>
        <v>Phase 2</v>
      </c>
      <c r="H2480" s="14" t="n">
        <f aca="false">IF(I2480&lt;p_local,0,IF(C2480="Aéroport → Aéroport",p_pts_plein,IF(Y2480&gt;0,IF(I2480&lt;=Y2480,p_pts_plein,IF(I2480&lt;=p_mult2*Y2480,p_pts_moyen,p_pts_r3)),IF(I2480&gt;=p_vv_min,p_pts_plein,IF(I2480&gt;=p_vv_moy,p_pts_moyen,p_pts_court))))+IF(INDEX(10_Lieux!$D:$D,U2480)=1,p_prio1,p_prio2)+IF(INDEX(10_Lieux!$D:$D,V2480)=1,p_prio1,p_prio2)+IF(K2480="Oui",p_tf,0)+p_hub*((INDEX(10_Lieux!$H:$H,U2480)="Hub")+(INDEX(10_Lieux!$H:$H,V2480)="Hub"))+IF(OR(INDEX(10_Lieux!$H:$H,U2480)="Premium",INDEX(10_Lieux!$H:$H,V2480)="Premium"),p_prem,0))</f>
        <v>70</v>
      </c>
      <c r="I2480" s="14" t="n">
        <f aca="false">ROUND(W2480*p_facteur,0)</f>
        <v>483</v>
      </c>
      <c r="J2480" s="14" t="str">
        <f aca="false">IF(X2480&lt;60,X2480&amp;" min",INT(X2480/60)&amp;" h"&amp;IF(MOD(X2480,60)=0,""," "&amp;TEXT(MOD(X2480,60),"00")))</f>
        <v>5 h</v>
      </c>
      <c r="K2480" s="14" t="str">
        <f aca="false">IF(S2480&lt;&gt;T2480,"Oui","Non")</f>
        <v>Non</v>
      </c>
      <c r="L2480" s="14" t="str">
        <f aca="false">IF(AND(INDEX(10_Lieux!$B:$B,U2480)="Ville",INDEX(10_Lieux!$B:$B,V2480)="Ville"),"/chauffeur-prive/"&amp;INDEX(10_Lieux!$E:$E,U2480)&amp;"-"&amp;INDEX(10_Lieux!$E:$E,V2480)&amp;"/","/chauffeur-prive/"&amp;INDEX(10_Lieux!$E:$E,U2480)&amp;"/"&amp;INDEX(10_Lieux!$E:$E,V2480)&amp;"/")</f>
        <v>/chauffeur-prive/aeroport-paris-orly/aeroport-strasbourg-entzheim/</v>
      </c>
      <c r="M2480" s="14" t="str">
        <f aca="false">IFERROR(INDEX($L:$L,MATCH(B2480&amp;"|"&amp;A2480,$Z:$Z,0)),"—")</f>
        <v>/chauffeur-prive/aeroport-strasbourg-entzheim/aeroport-paris-orly/</v>
      </c>
      <c r="N2480" s="14" t="str">
        <f aca="false">IF(LEN("Chauffeur privé "&amp;INDEX(10_Lieux!$J:$J,U2480)&amp;" → "&amp;INDEX(10_Lieux!$J:$J,V2480)&amp;" | 24h/24")&gt;60,"Chauffeur privé "&amp;INDEX(10_Lieux!$J:$J,U2480)&amp;" → "&amp;INDEX(10_Lieux!$J:$J,V2480),"Chauffeur privé "&amp;INDEX(10_Lieux!$J:$J,U2480)&amp;" → "&amp;INDEX(10_Lieux!$J:$J,V2480)&amp;" | 24h/24")</f>
        <v>Chauffeur privé Aéroport Paris-Orly → Aéroport Strasbourg-Entzheim</v>
      </c>
      <c r="O2480" s="14" t="n">
        <f aca="false">LEN(N2480)</f>
        <v>66</v>
      </c>
      <c r="P2480" s="14" t="str">
        <f aca="false">"Chauffeur privé "&amp;INDEX(10_Lieux!$K:$K,U2480)&amp;" vers "&amp;INDEX(10_Lieux!$L:$L,V2480)</f>
        <v>Chauffeur privé de l'aéroport Paris-Orly vers l'aéroport Strasbourg-Entzheim</v>
      </c>
      <c r="Q2480" s="14" t="str">
        <f aca="false">"Chauffeur privé "&amp;INDEX(10_Lieux!$K:$K,U2480)&amp;" vers "&amp;INDEX(10_Lieux!$L:$L,V2480)&amp;" : env. "&amp;I2480&amp;" km, "&amp;J2480&amp;" de route. Devis personnalisé, standard 24h/24 et 7j/7."</f>
        <v>Chauffeur privé de l'aéroport Paris-Orly vers l'aéroport Strasbourg-Entzheim : env. 483 km, 5 h de route. Devis personnalisé, standard 24h/24 et 7j/7.</v>
      </c>
      <c r="R2480" s="14" t="n">
        <f aca="false">LEN(Q2480)</f>
        <v>150</v>
      </c>
      <c r="S2480" s="14" t="str">
        <f aca="false">INDEX(10_Lieux!$C:$C,U2480)</f>
        <v>France</v>
      </c>
      <c r="T2480" s="14" t="str">
        <f aca="false">INDEX(10_Lieux!$C:$C,V2480)</f>
        <v>France</v>
      </c>
      <c r="U2480" s="14" t="n">
        <f aca="false">MATCH(A2480,10_Lieux!$A:$A,0)</f>
        <v>133</v>
      </c>
      <c r="V2480" s="14" t="n">
        <f aca="false">MATCH(B2480,10_Lieux!$A:$A,0)</f>
        <v>143</v>
      </c>
      <c r="W2480" s="14" t="n">
        <f aca="false">ROUND(6371*2*ASIN(SQRT(SIN(RADIANS(INDEX(10_Lieux!$F:$F,V2480)-INDEX(10_Lieux!$F:$F,U2480))/2)^2+COS(RADIANS(INDEX(10_Lieux!$F:$F,U2480)))*COS(RADIANS(INDEX(10_Lieux!$F:$F,V2480)))*SIN(RADIANS(INDEX(10_Lieux!$G:$G,V2480)-INDEX(10_Lieux!$G:$G,U2480))/2)^2)),1)</f>
        <v>386.2</v>
      </c>
      <c r="X2480" s="14" t="n">
        <f aca="false">ROUND(I2480/IF(I2480&lt;p_seuil_vitesse,p_vit_lente,p_vit_rapide)*60/15,0)*15</f>
        <v>300</v>
      </c>
      <c r="Y2480" s="14" t="n">
        <f aca="false">MAX(IF(INDEX(10_Lieux!$B:$B,U2480)&lt;&gt;"Ville",INDEX(10_Lieux!$I:$I,U2480),0),IF(INDEX(10_Lieux!$B:$B,V2480)&lt;&gt;"Ville",INDEX(10_Lieux!$I:$I,V2480),0))</f>
        <v>500</v>
      </c>
      <c r="Z2480" s="14" t="str">
        <f aca="false">A2480&amp;"|"&amp;B2480</f>
        <v>Paris-Orly|Strasbourg-Entzheim</v>
      </c>
      <c r="AA2480" s="14" t="str">
        <f aca="false">IF(I2480&lt;p_local,"Local",IF(I2480&lt;p_vv_min,"Courte distance",IF(I2480&lt;p_tres_long,"Longue distance","Très longue distance")))</f>
        <v>Longue distance</v>
      </c>
    </row>
    <row r="2481" customFormat="false" ht="15" hidden="false" customHeight="true" outlineLevel="0" collapsed="false">
      <c r="A2481" s="14" t="s">
        <v>1060</v>
      </c>
      <c r="B2481" s="14" t="s">
        <v>698</v>
      </c>
      <c r="C2481" s="14" t="s">
        <v>36</v>
      </c>
      <c r="D2481" s="14" t="s">
        <v>2622</v>
      </c>
      <c r="E2481" s="14" t="s">
        <v>2688</v>
      </c>
      <c r="F2481" s="15" t="s">
        <v>41</v>
      </c>
      <c r="G2481" s="14" t="str">
        <f aca="false">IF(I2481&lt;p_local,"Local → page infra",IF(H2481&gt;=p_ph1,"Phase 1",IF(H2481&gt;=p_ph2,"Phase 2","Phase 3")))</f>
        <v>Phase 2</v>
      </c>
      <c r="H2481" s="14" t="n">
        <f aca="false">IF(I2481&lt;p_local,0,IF(C2481="Aéroport → Aéroport",p_pts_plein,IF(Y2481&gt;0,IF(I2481&lt;=Y2481,p_pts_plein,IF(I2481&lt;=p_mult2*Y2481,p_pts_moyen,p_pts_r3)),IF(I2481&gt;=p_vv_min,p_pts_plein,IF(I2481&gt;=p_vv_moy,p_pts_moyen,p_pts_court))))+IF(INDEX(10_Lieux!$D:$D,U2481)=1,p_prio1,p_prio2)+IF(INDEX(10_Lieux!$D:$D,V2481)=1,p_prio1,p_prio2)+IF(K2481="Oui",p_tf,0)+p_hub*((INDEX(10_Lieux!$H:$H,U2481)="Hub")+(INDEX(10_Lieux!$H:$H,V2481)="Hub"))+IF(OR(INDEX(10_Lieux!$H:$H,U2481)="Premium",INDEX(10_Lieux!$H:$H,V2481)="Premium"),p_prem,0))</f>
        <v>70</v>
      </c>
      <c r="I2481" s="14" t="n">
        <f aca="false">ROUND(W2481*p_facteur,0)</f>
        <v>483</v>
      </c>
      <c r="J2481" s="14" t="str">
        <f aca="false">IF(X2481&lt;60,X2481&amp;" min",INT(X2481/60)&amp;" h"&amp;IF(MOD(X2481,60)=0,""," "&amp;TEXT(MOD(X2481,60),"00")))</f>
        <v>5 h</v>
      </c>
      <c r="K2481" s="14" t="str">
        <f aca="false">IF(S2481&lt;&gt;T2481,"Oui","Non")</f>
        <v>Non</v>
      </c>
      <c r="L2481" s="14" t="str">
        <f aca="false">IF(AND(INDEX(10_Lieux!$B:$B,U2481)="Ville",INDEX(10_Lieux!$B:$B,V2481)="Ville"),"/chauffeur-prive/"&amp;INDEX(10_Lieux!$E:$E,U2481)&amp;"-"&amp;INDEX(10_Lieux!$E:$E,V2481)&amp;"/","/chauffeur-prive/"&amp;INDEX(10_Lieux!$E:$E,U2481)&amp;"/"&amp;INDEX(10_Lieux!$E:$E,V2481)&amp;"/")</f>
        <v>/chauffeur-prive/aeroport-strasbourg-entzheim/aeroport-paris-orly/</v>
      </c>
      <c r="M2481" s="14" t="str">
        <f aca="false">IFERROR(INDEX($L:$L,MATCH(B2481&amp;"|"&amp;A2481,$Z:$Z,0)),"—")</f>
        <v>/chauffeur-prive/aeroport-paris-orly/aeroport-strasbourg-entzheim/</v>
      </c>
      <c r="N2481" s="14" t="str">
        <f aca="false">IF(LEN("Chauffeur privé "&amp;INDEX(10_Lieux!$J:$J,U2481)&amp;" → "&amp;INDEX(10_Lieux!$J:$J,V2481)&amp;" | 24h/24")&gt;60,"Chauffeur privé "&amp;INDEX(10_Lieux!$J:$J,U2481)&amp;" → "&amp;INDEX(10_Lieux!$J:$J,V2481),"Chauffeur privé "&amp;INDEX(10_Lieux!$J:$J,U2481)&amp;" → "&amp;INDEX(10_Lieux!$J:$J,V2481)&amp;" | 24h/24")</f>
        <v>Chauffeur privé Aéroport Strasbourg-Entzheim → Aéroport Paris-Orly</v>
      </c>
      <c r="O2481" s="14" t="n">
        <f aca="false">LEN(N2481)</f>
        <v>66</v>
      </c>
      <c r="P2481" s="14" t="str">
        <f aca="false">"Chauffeur privé "&amp;INDEX(10_Lieux!$K:$K,U2481)&amp;" vers "&amp;INDEX(10_Lieux!$L:$L,V2481)</f>
        <v>Chauffeur privé de l'aéroport Strasbourg-Entzheim vers l'aéroport Paris-Orly</v>
      </c>
      <c r="Q2481" s="14" t="str">
        <f aca="false">"Chauffeur privé "&amp;INDEX(10_Lieux!$K:$K,U2481)&amp;" vers "&amp;INDEX(10_Lieux!$L:$L,V2481)&amp;" : env. "&amp;I2481&amp;" km, "&amp;J2481&amp;" de route. Devis personnalisé, standard 24h/24 et 7j/7."</f>
        <v>Chauffeur privé de l'aéroport Strasbourg-Entzheim vers l'aéroport Paris-Orly : env. 483 km, 5 h de route. Devis personnalisé, standard 24h/24 et 7j/7.</v>
      </c>
      <c r="R2481" s="14" t="n">
        <f aca="false">LEN(Q2481)</f>
        <v>150</v>
      </c>
      <c r="S2481" s="14" t="str">
        <f aca="false">INDEX(10_Lieux!$C:$C,U2481)</f>
        <v>France</v>
      </c>
      <c r="T2481" s="14" t="str">
        <f aca="false">INDEX(10_Lieux!$C:$C,V2481)</f>
        <v>France</v>
      </c>
      <c r="U2481" s="14" t="n">
        <f aca="false">MATCH(A2481,10_Lieux!$A:$A,0)</f>
        <v>143</v>
      </c>
      <c r="V2481" s="14" t="n">
        <f aca="false">MATCH(B2481,10_Lieux!$A:$A,0)</f>
        <v>133</v>
      </c>
      <c r="W2481" s="14" t="n">
        <f aca="false">ROUND(6371*2*ASIN(SQRT(SIN(RADIANS(INDEX(10_Lieux!$F:$F,V2481)-INDEX(10_Lieux!$F:$F,U2481))/2)^2+COS(RADIANS(INDEX(10_Lieux!$F:$F,U2481)))*COS(RADIANS(INDEX(10_Lieux!$F:$F,V2481)))*SIN(RADIANS(INDEX(10_Lieux!$G:$G,V2481)-INDEX(10_Lieux!$G:$G,U2481))/2)^2)),1)</f>
        <v>386.2</v>
      </c>
      <c r="X2481" s="14" t="n">
        <f aca="false">ROUND(I2481/IF(I2481&lt;p_seuil_vitesse,p_vit_lente,p_vit_rapide)*60/15,0)*15</f>
        <v>300</v>
      </c>
      <c r="Y2481" s="14" t="n">
        <f aca="false">MAX(IF(INDEX(10_Lieux!$B:$B,U2481)&lt;&gt;"Ville",INDEX(10_Lieux!$I:$I,U2481),0),IF(INDEX(10_Lieux!$B:$B,V2481)&lt;&gt;"Ville",INDEX(10_Lieux!$I:$I,V2481),0))</f>
        <v>500</v>
      </c>
      <c r="Z2481" s="14" t="str">
        <f aca="false">A2481&amp;"|"&amp;B2481</f>
        <v>Strasbourg-Entzheim|Paris-Orly</v>
      </c>
      <c r="AA2481" s="14" t="str">
        <f aca="false">IF(I2481&lt;p_local,"Local",IF(I2481&lt;p_vv_min,"Courte distance",IF(I2481&lt;p_tres_long,"Longue distance","Très longue distance")))</f>
        <v>Longue distance</v>
      </c>
    </row>
    <row r="2482" customFormat="false" ht="15" hidden="false" customHeight="true" outlineLevel="0" collapsed="false">
      <c r="A2482" s="14" t="s">
        <v>743</v>
      </c>
      <c r="B2482" s="14" t="s">
        <v>788</v>
      </c>
      <c r="C2482" s="14" t="s">
        <v>36</v>
      </c>
      <c r="D2482" s="14" t="s">
        <v>2622</v>
      </c>
      <c r="E2482" s="14" t="s">
        <v>2689</v>
      </c>
      <c r="F2482" s="15" t="s">
        <v>41</v>
      </c>
      <c r="G2482" s="14" t="str">
        <f aca="false">IF(I2482&lt;p_local,"Local → page infra",IF(H2482&gt;=p_ph1,"Phase 1",IF(H2482&gt;=p_ph2,"Phase 2","Phase 3")))</f>
        <v>Phase 1</v>
      </c>
      <c r="H2482" s="14" t="n">
        <f aca="false">IF(I2482&lt;p_local,0,IF(C2482="Aéroport → Aéroport",p_pts_plein,IF(Y2482&gt;0,IF(I2482&lt;=Y2482,p_pts_plein,IF(I2482&lt;=p_mult2*Y2482,p_pts_moyen,p_pts_r3)),IF(I2482&gt;=p_vv_min,p_pts_plein,IF(I2482&gt;=p_vv_moy,p_pts_moyen,p_pts_court))))+IF(INDEX(10_Lieux!$D:$D,U2482)=1,p_prio1,p_prio2)+IF(INDEX(10_Lieux!$D:$D,V2482)=1,p_prio1,p_prio2)+IF(K2482="Oui",p_tf,0)+p_hub*((INDEX(10_Lieux!$H:$H,U2482)="Hub")+(INDEX(10_Lieux!$H:$H,V2482)="Hub"))+IF(OR(INDEX(10_Lieux!$H:$H,U2482)="Premium",INDEX(10_Lieux!$H:$H,V2482)="Premium"),p_prem,0))</f>
        <v>80</v>
      </c>
      <c r="I2482" s="14" t="n">
        <f aca="false">ROUND(W2482*p_facteur,0)</f>
        <v>515</v>
      </c>
      <c r="J2482" s="14" t="str">
        <f aca="false">IF(X2482&lt;60,X2482&amp;" min",INT(X2482/60)&amp;" h"&amp;IF(MOD(X2482,60)=0,""," "&amp;TEXT(MOD(X2482,60),"00")))</f>
        <v>5 h 30</v>
      </c>
      <c r="K2482" s="14" t="str">
        <f aca="false">IF(S2482&lt;&gt;T2482,"Oui","Non")</f>
        <v>Non</v>
      </c>
      <c r="L2482" s="14" t="str">
        <f aca="false">IF(AND(INDEX(10_Lieux!$B:$B,U2482)="Ville",INDEX(10_Lieux!$B:$B,V2482)="Ville"),"/chauffeur-prive/"&amp;INDEX(10_Lieux!$E:$E,U2482)&amp;"-"&amp;INDEX(10_Lieux!$E:$E,V2482)&amp;"/","/chauffeur-prive/"&amp;INDEX(10_Lieux!$E:$E,U2482)&amp;"/"&amp;INDEX(10_Lieux!$E:$E,V2482)&amp;"/")</f>
        <v>/chauffeur-prive/aeroport-paris-le-bourget/aeroport-lyon-saint-exupery/</v>
      </c>
      <c r="M2482" s="14" t="str">
        <f aca="false">IFERROR(INDEX($L:$L,MATCH(B2482&amp;"|"&amp;A2482,$Z:$Z,0)),"—")</f>
        <v>/chauffeur-prive/aeroport-lyon-saint-exupery/aeroport-paris-le-bourget/</v>
      </c>
      <c r="N2482" s="14" t="str">
        <f aca="false">IF(LEN("Chauffeur privé "&amp;INDEX(10_Lieux!$J:$J,U2482)&amp;" → "&amp;INDEX(10_Lieux!$J:$J,V2482)&amp;" | 24h/24")&gt;60,"Chauffeur privé "&amp;INDEX(10_Lieux!$J:$J,U2482)&amp;" → "&amp;INDEX(10_Lieux!$J:$J,V2482),"Chauffeur privé "&amp;INDEX(10_Lieux!$J:$J,U2482)&amp;" → "&amp;INDEX(10_Lieux!$J:$J,V2482)&amp;" | 24h/24")</f>
        <v>Chauffeur privé Aéroport Paris-Le Bourget → Aéroport Lyon-Saint-Exupéry</v>
      </c>
      <c r="O2482" s="14" t="n">
        <f aca="false">LEN(N2482)</f>
        <v>71</v>
      </c>
      <c r="P2482" s="14" t="str">
        <f aca="false">"Chauffeur privé "&amp;INDEX(10_Lieux!$K:$K,U2482)&amp;" vers "&amp;INDEX(10_Lieux!$L:$L,V2482)</f>
        <v>Chauffeur privé de l'aéroport Paris-Le Bourget vers l'aéroport Lyon-Saint-Exupéry</v>
      </c>
      <c r="Q2482" s="14" t="str">
        <f aca="false">"Chauffeur privé "&amp;INDEX(10_Lieux!$K:$K,U2482)&amp;" vers "&amp;INDEX(10_Lieux!$L:$L,V2482)&amp;" : env. "&amp;I2482&amp;" km, "&amp;J2482&amp;" de route. Devis personnalisé, standard 24h/24 et 7j/7."</f>
        <v>Chauffeur privé de l'aéroport Paris-Le Bourget vers l'aéroport Lyon-Saint-Exupéry : env. 515 km, 5 h 30 de route. Devis personnalisé, standard 24h/24 et 7j/7.</v>
      </c>
      <c r="R2482" s="14" t="n">
        <f aca="false">LEN(Q2482)</f>
        <v>158</v>
      </c>
      <c r="S2482" s="14" t="str">
        <f aca="false">INDEX(10_Lieux!$C:$C,U2482)</f>
        <v>France</v>
      </c>
      <c r="T2482" s="14" t="str">
        <f aca="false">INDEX(10_Lieux!$C:$C,V2482)</f>
        <v>France</v>
      </c>
      <c r="U2482" s="14" t="n">
        <f aca="false">MATCH(A2482,10_Lieux!$A:$A,0)</f>
        <v>134</v>
      </c>
      <c r="V2482" s="14" t="n">
        <f aca="false">MATCH(B2482,10_Lieux!$A:$A,0)</f>
        <v>136</v>
      </c>
      <c r="W2482" s="14" t="n">
        <f aca="false">ROUND(6371*2*ASIN(SQRT(SIN(RADIANS(INDEX(10_Lieux!$F:$F,V2482)-INDEX(10_Lieux!$F:$F,U2482))/2)^2+COS(RADIANS(INDEX(10_Lieux!$F:$F,U2482)))*COS(RADIANS(INDEX(10_Lieux!$F:$F,V2482)))*SIN(RADIANS(INDEX(10_Lieux!$G:$G,V2482)-INDEX(10_Lieux!$G:$G,U2482))/2)^2)),1)</f>
        <v>411.8</v>
      </c>
      <c r="X2482" s="14" t="n">
        <f aca="false">ROUND(I2482/IF(I2482&lt;p_seuil_vitesse,p_vit_lente,p_vit_rapide)*60/15,0)*15</f>
        <v>330</v>
      </c>
      <c r="Y2482" s="14" t="n">
        <f aca="false">MAX(IF(INDEX(10_Lieux!$B:$B,U2482)&lt;&gt;"Ville",INDEX(10_Lieux!$I:$I,U2482),0),IF(INDEX(10_Lieux!$B:$B,V2482)&lt;&gt;"Ville",INDEX(10_Lieux!$I:$I,V2482),0))</f>
        <v>500</v>
      </c>
      <c r="Z2482" s="14" t="str">
        <f aca="false">A2482&amp;"|"&amp;B2482</f>
        <v>Paris-Le Bourget|Lyon-Saint-Exupéry</v>
      </c>
      <c r="AA2482" s="14" t="str">
        <f aca="false">IF(I2482&lt;p_local,"Local",IF(I2482&lt;p_vv_min,"Courte distance",IF(I2482&lt;p_tres_long,"Longue distance","Très longue distance")))</f>
        <v>Longue distance</v>
      </c>
    </row>
    <row r="2483" customFormat="false" ht="15" hidden="false" customHeight="true" outlineLevel="0" collapsed="false">
      <c r="A2483" s="14" t="s">
        <v>788</v>
      </c>
      <c r="B2483" s="14" t="s">
        <v>743</v>
      </c>
      <c r="C2483" s="14" t="s">
        <v>36</v>
      </c>
      <c r="D2483" s="14" t="s">
        <v>2622</v>
      </c>
      <c r="E2483" s="14" t="s">
        <v>2690</v>
      </c>
      <c r="F2483" s="15" t="s">
        <v>41</v>
      </c>
      <c r="G2483" s="14" t="str">
        <f aca="false">IF(I2483&lt;p_local,"Local → page infra",IF(H2483&gt;=p_ph1,"Phase 1",IF(H2483&gt;=p_ph2,"Phase 2","Phase 3")))</f>
        <v>Phase 1</v>
      </c>
      <c r="H2483" s="14" t="n">
        <f aca="false">IF(I2483&lt;p_local,0,IF(C2483="Aéroport → Aéroport",p_pts_plein,IF(Y2483&gt;0,IF(I2483&lt;=Y2483,p_pts_plein,IF(I2483&lt;=p_mult2*Y2483,p_pts_moyen,p_pts_r3)),IF(I2483&gt;=p_vv_min,p_pts_plein,IF(I2483&gt;=p_vv_moy,p_pts_moyen,p_pts_court))))+IF(INDEX(10_Lieux!$D:$D,U2483)=1,p_prio1,p_prio2)+IF(INDEX(10_Lieux!$D:$D,V2483)=1,p_prio1,p_prio2)+IF(K2483="Oui",p_tf,0)+p_hub*((INDEX(10_Lieux!$H:$H,U2483)="Hub")+(INDEX(10_Lieux!$H:$H,V2483)="Hub"))+IF(OR(INDEX(10_Lieux!$H:$H,U2483)="Premium",INDEX(10_Lieux!$H:$H,V2483)="Premium"),p_prem,0))</f>
        <v>80</v>
      </c>
      <c r="I2483" s="14" t="n">
        <f aca="false">ROUND(W2483*p_facteur,0)</f>
        <v>515</v>
      </c>
      <c r="J2483" s="14" t="str">
        <f aca="false">IF(X2483&lt;60,X2483&amp;" min",INT(X2483/60)&amp;" h"&amp;IF(MOD(X2483,60)=0,""," "&amp;TEXT(MOD(X2483,60),"00")))</f>
        <v>5 h 30</v>
      </c>
      <c r="K2483" s="14" t="str">
        <f aca="false">IF(S2483&lt;&gt;T2483,"Oui","Non")</f>
        <v>Non</v>
      </c>
      <c r="L2483" s="14" t="str">
        <f aca="false">IF(AND(INDEX(10_Lieux!$B:$B,U2483)="Ville",INDEX(10_Lieux!$B:$B,V2483)="Ville"),"/chauffeur-prive/"&amp;INDEX(10_Lieux!$E:$E,U2483)&amp;"-"&amp;INDEX(10_Lieux!$E:$E,V2483)&amp;"/","/chauffeur-prive/"&amp;INDEX(10_Lieux!$E:$E,U2483)&amp;"/"&amp;INDEX(10_Lieux!$E:$E,V2483)&amp;"/")</f>
        <v>/chauffeur-prive/aeroport-lyon-saint-exupery/aeroport-paris-le-bourget/</v>
      </c>
      <c r="M2483" s="14" t="str">
        <f aca="false">IFERROR(INDEX($L:$L,MATCH(B2483&amp;"|"&amp;A2483,$Z:$Z,0)),"—")</f>
        <v>/chauffeur-prive/aeroport-paris-le-bourget/aeroport-lyon-saint-exupery/</v>
      </c>
      <c r="N2483" s="14" t="str">
        <f aca="false">IF(LEN("Chauffeur privé "&amp;INDEX(10_Lieux!$J:$J,U2483)&amp;" → "&amp;INDEX(10_Lieux!$J:$J,V2483)&amp;" | 24h/24")&gt;60,"Chauffeur privé "&amp;INDEX(10_Lieux!$J:$J,U2483)&amp;" → "&amp;INDEX(10_Lieux!$J:$J,V2483),"Chauffeur privé "&amp;INDEX(10_Lieux!$J:$J,U2483)&amp;" → "&amp;INDEX(10_Lieux!$J:$J,V2483)&amp;" | 24h/24")</f>
        <v>Chauffeur privé Aéroport Lyon-Saint-Exupéry → Aéroport Paris-Le Bourget</v>
      </c>
      <c r="O2483" s="14" t="n">
        <f aca="false">LEN(N2483)</f>
        <v>71</v>
      </c>
      <c r="P2483" s="14" t="str">
        <f aca="false">"Chauffeur privé "&amp;INDEX(10_Lieux!$K:$K,U2483)&amp;" vers "&amp;INDEX(10_Lieux!$L:$L,V2483)</f>
        <v>Chauffeur privé de l'aéroport Lyon-Saint-Exupéry vers l'aéroport Paris-Le Bourget</v>
      </c>
      <c r="Q2483" s="14" t="str">
        <f aca="false">"Chauffeur privé "&amp;INDEX(10_Lieux!$K:$K,U2483)&amp;" vers "&amp;INDEX(10_Lieux!$L:$L,V2483)&amp;" : env. "&amp;I2483&amp;" km, "&amp;J2483&amp;" de route. Devis personnalisé, standard 24h/24 et 7j/7."</f>
        <v>Chauffeur privé de l'aéroport Lyon-Saint-Exupéry vers l'aéroport Paris-Le Bourget : env. 515 km, 5 h 30 de route. Devis personnalisé, standard 24h/24 et 7j/7.</v>
      </c>
      <c r="R2483" s="14" t="n">
        <f aca="false">LEN(Q2483)</f>
        <v>158</v>
      </c>
      <c r="S2483" s="14" t="str">
        <f aca="false">INDEX(10_Lieux!$C:$C,U2483)</f>
        <v>France</v>
      </c>
      <c r="T2483" s="14" t="str">
        <f aca="false">INDEX(10_Lieux!$C:$C,V2483)</f>
        <v>France</v>
      </c>
      <c r="U2483" s="14" t="n">
        <f aca="false">MATCH(A2483,10_Lieux!$A:$A,0)</f>
        <v>136</v>
      </c>
      <c r="V2483" s="14" t="n">
        <f aca="false">MATCH(B2483,10_Lieux!$A:$A,0)</f>
        <v>134</v>
      </c>
      <c r="W2483" s="14" t="n">
        <f aca="false">ROUND(6371*2*ASIN(SQRT(SIN(RADIANS(INDEX(10_Lieux!$F:$F,V2483)-INDEX(10_Lieux!$F:$F,U2483))/2)^2+COS(RADIANS(INDEX(10_Lieux!$F:$F,U2483)))*COS(RADIANS(INDEX(10_Lieux!$F:$F,V2483)))*SIN(RADIANS(INDEX(10_Lieux!$G:$G,V2483)-INDEX(10_Lieux!$G:$G,U2483))/2)^2)),1)</f>
        <v>411.8</v>
      </c>
      <c r="X2483" s="14" t="n">
        <f aca="false">ROUND(I2483/IF(I2483&lt;p_seuil_vitesse,p_vit_lente,p_vit_rapide)*60/15,0)*15</f>
        <v>330</v>
      </c>
      <c r="Y2483" s="14" t="n">
        <f aca="false">MAX(IF(INDEX(10_Lieux!$B:$B,U2483)&lt;&gt;"Ville",INDEX(10_Lieux!$I:$I,U2483),0),IF(INDEX(10_Lieux!$B:$B,V2483)&lt;&gt;"Ville",INDEX(10_Lieux!$I:$I,V2483),0))</f>
        <v>500</v>
      </c>
      <c r="Z2483" s="14" t="str">
        <f aca="false">A2483&amp;"|"&amp;B2483</f>
        <v>Lyon-Saint-Exupéry|Paris-Le Bourget</v>
      </c>
      <c r="AA2483" s="14" t="str">
        <f aca="false">IF(I2483&lt;p_local,"Local",IF(I2483&lt;p_vv_min,"Courte distance",IF(I2483&lt;p_tres_long,"Longue distance","Très longue distance")))</f>
        <v>Longue distance</v>
      </c>
    </row>
    <row r="2484" customFormat="false" ht="15" hidden="false" customHeight="true" outlineLevel="0" collapsed="false">
      <c r="A2484" s="14" t="s">
        <v>743</v>
      </c>
      <c r="B2484" s="14" t="s">
        <v>2164</v>
      </c>
      <c r="C2484" s="14" t="s">
        <v>36</v>
      </c>
      <c r="D2484" s="14" t="s">
        <v>2622</v>
      </c>
      <c r="E2484" s="14" t="s">
        <v>2691</v>
      </c>
      <c r="F2484" s="15" t="s">
        <v>41</v>
      </c>
      <c r="G2484" s="14" t="str">
        <f aca="false">IF(I2484&lt;p_local,"Local → page infra",IF(H2484&gt;=p_ph1,"Phase 1",IF(H2484&gt;=p_ph2,"Phase 2","Phase 3")))</f>
        <v>Phase 1</v>
      </c>
      <c r="H2484" s="14" t="n">
        <f aca="false">IF(I2484&lt;p_local,0,IF(C2484="Aéroport → Aéroport",p_pts_plein,IF(Y2484&gt;0,IF(I2484&lt;=Y2484,p_pts_plein,IF(I2484&lt;=p_mult2*Y2484,p_pts_moyen,p_pts_r3)),IF(I2484&gt;=p_vv_min,p_pts_plein,IF(I2484&gt;=p_vv_moy,p_pts_moyen,p_pts_court))))+IF(INDEX(10_Lieux!$D:$D,U2484)=1,p_prio1,p_prio2)+IF(INDEX(10_Lieux!$D:$D,V2484)=1,p_prio1,p_prio2)+IF(K2484="Oui",p_tf,0)+p_hub*((INDEX(10_Lieux!$H:$H,U2484)="Hub")+(INDEX(10_Lieux!$H:$H,V2484)="Hub"))+IF(OR(INDEX(10_Lieux!$H:$H,U2484)="Premium",INDEX(10_Lieux!$H:$H,V2484)="Premium"),p_prem,0))</f>
        <v>90</v>
      </c>
      <c r="I2484" s="14" t="n">
        <f aca="false">ROUND(W2484*p_facteur,0)</f>
        <v>512</v>
      </c>
      <c r="J2484" s="14" t="str">
        <f aca="false">IF(X2484&lt;60,X2484&amp;" min",INT(X2484/60)&amp;" h"&amp;IF(MOD(X2484,60)=0,""," "&amp;TEXT(MOD(X2484,60),"00")))</f>
        <v>5 h 30</v>
      </c>
      <c r="K2484" s="14" t="str">
        <f aca="false">IF(S2484&lt;&gt;T2484,"Oui","Non")</f>
        <v>Oui</v>
      </c>
      <c r="L2484" s="14" t="str">
        <f aca="false">IF(AND(INDEX(10_Lieux!$B:$B,U2484)="Ville",INDEX(10_Lieux!$B:$B,V2484)="Ville"),"/chauffeur-prive/"&amp;INDEX(10_Lieux!$E:$E,U2484)&amp;"-"&amp;INDEX(10_Lieux!$E:$E,V2484)&amp;"/","/chauffeur-prive/"&amp;INDEX(10_Lieux!$E:$E,U2484)&amp;"/"&amp;INDEX(10_Lieux!$E:$E,V2484)&amp;"/")</f>
        <v>/chauffeur-prive/aeroport-paris-le-bourget/aeroport-geneve/</v>
      </c>
      <c r="M2484" s="14" t="str">
        <f aca="false">IFERROR(INDEX($L:$L,MATCH(B2484&amp;"|"&amp;A2484,$Z:$Z,0)),"—")</f>
        <v>/chauffeur-prive/aeroport-geneve/aeroport-paris-le-bourget/</v>
      </c>
      <c r="N2484" s="14" t="str">
        <f aca="false">IF(LEN("Chauffeur privé "&amp;INDEX(10_Lieux!$J:$J,U2484)&amp;" → "&amp;INDEX(10_Lieux!$J:$J,V2484)&amp;" | 24h/24")&gt;60,"Chauffeur privé "&amp;INDEX(10_Lieux!$J:$J,U2484)&amp;" → "&amp;INDEX(10_Lieux!$J:$J,V2484),"Chauffeur privé "&amp;INDEX(10_Lieux!$J:$J,U2484)&amp;" → "&amp;INDEX(10_Lieux!$J:$J,V2484)&amp;" | 24h/24")</f>
        <v>Chauffeur privé Aéroport Paris-Le Bourget → Aéroport de Genève</v>
      </c>
      <c r="O2484" s="14" t="n">
        <f aca="false">LEN(N2484)</f>
        <v>62</v>
      </c>
      <c r="P2484" s="14" t="str">
        <f aca="false">"Chauffeur privé "&amp;INDEX(10_Lieux!$K:$K,U2484)&amp;" vers "&amp;INDEX(10_Lieux!$L:$L,V2484)</f>
        <v>Chauffeur privé de l'aéroport Paris-Le Bourget vers l'aéroport de Genève</v>
      </c>
      <c r="Q2484" s="14" t="str">
        <f aca="false">"Chauffeur privé "&amp;INDEX(10_Lieux!$K:$K,U2484)&amp;" vers "&amp;INDEX(10_Lieux!$L:$L,V2484)&amp;" : env. "&amp;I2484&amp;" km, "&amp;J2484&amp;" de route. Devis personnalisé, standard 24h/24 et 7j/7."</f>
        <v>Chauffeur privé de l'aéroport Paris-Le Bourget vers l'aéroport de Genève : env. 512 km, 5 h 30 de route. Devis personnalisé, standard 24h/24 et 7j/7.</v>
      </c>
      <c r="R2484" s="14" t="n">
        <f aca="false">LEN(Q2484)</f>
        <v>149</v>
      </c>
      <c r="S2484" s="14" t="str">
        <f aca="false">INDEX(10_Lieux!$C:$C,U2484)</f>
        <v>France</v>
      </c>
      <c r="T2484" s="14" t="str">
        <f aca="false">INDEX(10_Lieux!$C:$C,V2484)</f>
        <v>Suisse</v>
      </c>
      <c r="U2484" s="14" t="n">
        <f aca="false">MATCH(A2484,10_Lieux!$A:$A,0)</f>
        <v>134</v>
      </c>
      <c r="V2484" s="14" t="n">
        <f aca="false">MATCH(B2484,10_Lieux!$A:$A,0)</f>
        <v>182</v>
      </c>
      <c r="W2484" s="14" t="n">
        <f aca="false">ROUND(6371*2*ASIN(SQRT(SIN(RADIANS(INDEX(10_Lieux!$F:$F,V2484)-INDEX(10_Lieux!$F:$F,U2484))/2)^2+COS(RADIANS(INDEX(10_Lieux!$F:$F,U2484)))*COS(RADIANS(INDEX(10_Lieux!$F:$F,V2484)))*SIN(RADIANS(INDEX(10_Lieux!$G:$G,V2484)-INDEX(10_Lieux!$G:$G,U2484))/2)^2)),1)</f>
        <v>409.6</v>
      </c>
      <c r="X2484" s="14" t="n">
        <f aca="false">ROUND(I2484/IF(I2484&lt;p_seuil_vitesse,p_vit_lente,p_vit_rapide)*60/15,0)*15</f>
        <v>330</v>
      </c>
      <c r="Y2484" s="14" t="n">
        <f aca="false">MAX(IF(INDEX(10_Lieux!$B:$B,U2484)&lt;&gt;"Ville",INDEX(10_Lieux!$I:$I,U2484),0),IF(INDEX(10_Lieux!$B:$B,V2484)&lt;&gt;"Ville",INDEX(10_Lieux!$I:$I,V2484),0))</f>
        <v>500</v>
      </c>
      <c r="Z2484" s="14" t="str">
        <f aca="false">A2484&amp;"|"&amp;B2484</f>
        <v>Paris-Le Bourget|Genève Aéroport</v>
      </c>
      <c r="AA2484" s="14" t="str">
        <f aca="false">IF(I2484&lt;p_local,"Local",IF(I2484&lt;p_vv_min,"Courte distance",IF(I2484&lt;p_tres_long,"Longue distance","Très longue distance")))</f>
        <v>Longue distance</v>
      </c>
    </row>
    <row r="2485" customFormat="false" ht="15" hidden="false" customHeight="true" outlineLevel="0" collapsed="false">
      <c r="A2485" s="14" t="s">
        <v>2164</v>
      </c>
      <c r="B2485" s="14" t="s">
        <v>743</v>
      </c>
      <c r="C2485" s="14" t="s">
        <v>36</v>
      </c>
      <c r="D2485" s="14" t="s">
        <v>2622</v>
      </c>
      <c r="E2485" s="14" t="s">
        <v>2692</v>
      </c>
      <c r="F2485" s="15" t="s">
        <v>41</v>
      </c>
      <c r="G2485" s="14" t="str">
        <f aca="false">IF(I2485&lt;p_local,"Local → page infra",IF(H2485&gt;=p_ph1,"Phase 1",IF(H2485&gt;=p_ph2,"Phase 2","Phase 3")))</f>
        <v>Phase 1</v>
      </c>
      <c r="H2485" s="14" t="n">
        <f aca="false">IF(I2485&lt;p_local,0,IF(C2485="Aéroport → Aéroport",p_pts_plein,IF(Y2485&gt;0,IF(I2485&lt;=Y2485,p_pts_plein,IF(I2485&lt;=p_mult2*Y2485,p_pts_moyen,p_pts_r3)),IF(I2485&gt;=p_vv_min,p_pts_plein,IF(I2485&gt;=p_vv_moy,p_pts_moyen,p_pts_court))))+IF(INDEX(10_Lieux!$D:$D,U2485)=1,p_prio1,p_prio2)+IF(INDEX(10_Lieux!$D:$D,V2485)=1,p_prio1,p_prio2)+IF(K2485="Oui",p_tf,0)+p_hub*((INDEX(10_Lieux!$H:$H,U2485)="Hub")+(INDEX(10_Lieux!$H:$H,V2485)="Hub"))+IF(OR(INDEX(10_Lieux!$H:$H,U2485)="Premium",INDEX(10_Lieux!$H:$H,V2485)="Premium"),p_prem,0))</f>
        <v>90</v>
      </c>
      <c r="I2485" s="14" t="n">
        <f aca="false">ROUND(W2485*p_facteur,0)</f>
        <v>512</v>
      </c>
      <c r="J2485" s="14" t="str">
        <f aca="false">IF(X2485&lt;60,X2485&amp;" min",INT(X2485/60)&amp;" h"&amp;IF(MOD(X2485,60)=0,""," "&amp;TEXT(MOD(X2485,60),"00")))</f>
        <v>5 h 30</v>
      </c>
      <c r="K2485" s="14" t="str">
        <f aca="false">IF(S2485&lt;&gt;T2485,"Oui","Non")</f>
        <v>Oui</v>
      </c>
      <c r="L2485" s="14" t="str">
        <f aca="false">IF(AND(INDEX(10_Lieux!$B:$B,U2485)="Ville",INDEX(10_Lieux!$B:$B,V2485)="Ville"),"/chauffeur-prive/"&amp;INDEX(10_Lieux!$E:$E,U2485)&amp;"-"&amp;INDEX(10_Lieux!$E:$E,V2485)&amp;"/","/chauffeur-prive/"&amp;INDEX(10_Lieux!$E:$E,U2485)&amp;"/"&amp;INDEX(10_Lieux!$E:$E,V2485)&amp;"/")</f>
        <v>/chauffeur-prive/aeroport-geneve/aeroport-paris-le-bourget/</v>
      </c>
      <c r="M2485" s="14" t="str">
        <f aca="false">IFERROR(INDEX($L:$L,MATCH(B2485&amp;"|"&amp;A2485,$Z:$Z,0)),"—")</f>
        <v>/chauffeur-prive/aeroport-paris-le-bourget/aeroport-geneve/</v>
      </c>
      <c r="N2485" s="14" t="str">
        <f aca="false">IF(LEN("Chauffeur privé "&amp;INDEX(10_Lieux!$J:$J,U2485)&amp;" → "&amp;INDEX(10_Lieux!$J:$J,V2485)&amp;" | 24h/24")&gt;60,"Chauffeur privé "&amp;INDEX(10_Lieux!$J:$J,U2485)&amp;" → "&amp;INDEX(10_Lieux!$J:$J,V2485),"Chauffeur privé "&amp;INDEX(10_Lieux!$J:$J,U2485)&amp;" → "&amp;INDEX(10_Lieux!$J:$J,V2485)&amp;" | 24h/24")</f>
        <v>Chauffeur privé Aéroport de Genève → Aéroport Paris-Le Bourget</v>
      </c>
      <c r="O2485" s="14" t="n">
        <f aca="false">LEN(N2485)</f>
        <v>62</v>
      </c>
      <c r="P2485" s="14" t="str">
        <f aca="false">"Chauffeur privé "&amp;INDEX(10_Lieux!$K:$K,U2485)&amp;" vers "&amp;INDEX(10_Lieux!$L:$L,V2485)</f>
        <v>Chauffeur privé de l'aéroport de Genève vers l'aéroport Paris-Le Bourget</v>
      </c>
      <c r="Q2485" s="14" t="str">
        <f aca="false">"Chauffeur privé "&amp;INDEX(10_Lieux!$K:$K,U2485)&amp;" vers "&amp;INDEX(10_Lieux!$L:$L,V2485)&amp;" : env. "&amp;I2485&amp;" km, "&amp;J2485&amp;" de route. Devis personnalisé, standard 24h/24 et 7j/7."</f>
        <v>Chauffeur privé de l'aéroport de Genève vers l'aéroport Paris-Le Bourget : env. 512 km, 5 h 30 de route. Devis personnalisé, standard 24h/24 et 7j/7.</v>
      </c>
      <c r="R2485" s="14" t="n">
        <f aca="false">LEN(Q2485)</f>
        <v>149</v>
      </c>
      <c r="S2485" s="14" t="str">
        <f aca="false">INDEX(10_Lieux!$C:$C,U2485)</f>
        <v>Suisse</v>
      </c>
      <c r="T2485" s="14" t="str">
        <f aca="false">INDEX(10_Lieux!$C:$C,V2485)</f>
        <v>France</v>
      </c>
      <c r="U2485" s="14" t="n">
        <f aca="false">MATCH(A2485,10_Lieux!$A:$A,0)</f>
        <v>182</v>
      </c>
      <c r="V2485" s="14" t="n">
        <f aca="false">MATCH(B2485,10_Lieux!$A:$A,0)</f>
        <v>134</v>
      </c>
      <c r="W2485" s="14" t="n">
        <f aca="false">ROUND(6371*2*ASIN(SQRT(SIN(RADIANS(INDEX(10_Lieux!$F:$F,V2485)-INDEX(10_Lieux!$F:$F,U2485))/2)^2+COS(RADIANS(INDEX(10_Lieux!$F:$F,U2485)))*COS(RADIANS(INDEX(10_Lieux!$F:$F,V2485)))*SIN(RADIANS(INDEX(10_Lieux!$G:$G,V2485)-INDEX(10_Lieux!$G:$G,U2485))/2)^2)),1)</f>
        <v>409.6</v>
      </c>
      <c r="X2485" s="14" t="n">
        <f aca="false">ROUND(I2485/IF(I2485&lt;p_seuil_vitesse,p_vit_lente,p_vit_rapide)*60/15,0)*15</f>
        <v>330</v>
      </c>
      <c r="Y2485" s="14" t="n">
        <f aca="false">MAX(IF(INDEX(10_Lieux!$B:$B,U2485)&lt;&gt;"Ville",INDEX(10_Lieux!$I:$I,U2485),0),IF(INDEX(10_Lieux!$B:$B,V2485)&lt;&gt;"Ville",INDEX(10_Lieux!$I:$I,V2485),0))</f>
        <v>500</v>
      </c>
      <c r="Z2485" s="14" t="str">
        <f aca="false">A2485&amp;"|"&amp;B2485</f>
        <v>Genève Aéroport|Paris-Le Bourget</v>
      </c>
      <c r="AA2485" s="14" t="str">
        <f aca="false">IF(I2485&lt;p_local,"Local",IF(I2485&lt;p_vv_min,"Courte distance",IF(I2485&lt;p_tres_long,"Longue distance","Très longue distance")))</f>
        <v>Longue distance</v>
      </c>
    </row>
    <row r="2486" customFormat="false" ht="15" hidden="false" customHeight="true" outlineLevel="0" collapsed="false">
      <c r="A2486" s="14" t="s">
        <v>743</v>
      </c>
      <c r="B2486" s="14" t="s">
        <v>1751</v>
      </c>
      <c r="C2486" s="14" t="s">
        <v>36</v>
      </c>
      <c r="D2486" s="14" t="s">
        <v>2622</v>
      </c>
      <c r="E2486" s="14" t="s">
        <v>2693</v>
      </c>
      <c r="F2486" s="15" t="s">
        <v>41</v>
      </c>
      <c r="G2486" s="14" t="str">
        <f aca="false">IF(I2486&lt;p_local,"Local → page infra",IF(H2486&gt;=p_ph1,"Phase 1",IF(H2486&gt;=p_ph2,"Phase 2","Phase 3")))</f>
        <v>Phase 1</v>
      </c>
      <c r="H2486" s="14" t="n">
        <f aca="false">IF(I2486&lt;p_local,0,IF(C2486="Aéroport → Aéroport",p_pts_plein,IF(Y2486&gt;0,IF(I2486&lt;=Y2486,p_pts_plein,IF(I2486&lt;=p_mult2*Y2486,p_pts_moyen,p_pts_r3)),IF(I2486&gt;=p_vv_min,p_pts_plein,IF(I2486&gt;=p_vv_moy,p_pts_moyen,p_pts_court))))+IF(INDEX(10_Lieux!$D:$D,U2486)=1,p_prio1,p_prio2)+IF(INDEX(10_Lieux!$D:$D,V2486)=1,p_prio1,p_prio2)+IF(K2486="Oui",p_tf,0)+p_hub*((INDEX(10_Lieux!$H:$H,U2486)="Hub")+(INDEX(10_Lieux!$H:$H,V2486)="Hub"))+IF(OR(INDEX(10_Lieux!$H:$H,U2486)="Premium",INDEX(10_Lieux!$H:$H,V2486)="Premium"),p_prem,0))</f>
        <v>80</v>
      </c>
      <c r="I2486" s="14" t="n">
        <f aca="false">ROUND(W2486*p_facteur,0)</f>
        <v>869</v>
      </c>
      <c r="J2486" s="14" t="str">
        <f aca="false">IF(X2486&lt;60,X2486&amp;" min",INT(X2486/60)&amp;" h"&amp;IF(MOD(X2486,60)=0,""," "&amp;TEXT(MOD(X2486,60),"00")))</f>
        <v>9 h 15</v>
      </c>
      <c r="K2486" s="14" t="str">
        <f aca="false">IF(S2486&lt;&gt;T2486,"Oui","Non")</f>
        <v>Non</v>
      </c>
      <c r="L2486" s="14" t="str">
        <f aca="false">IF(AND(INDEX(10_Lieux!$B:$B,U2486)="Ville",INDEX(10_Lieux!$B:$B,V2486)="Ville"),"/chauffeur-prive/"&amp;INDEX(10_Lieux!$E:$E,U2486)&amp;"-"&amp;INDEX(10_Lieux!$E:$E,V2486)&amp;"/","/chauffeur-prive/"&amp;INDEX(10_Lieux!$E:$E,U2486)&amp;"/"&amp;INDEX(10_Lieux!$E:$E,V2486)&amp;"/")</f>
        <v>/chauffeur-prive/aeroport-paris-le-bourget/aeroport-nice-cote-d-azur/</v>
      </c>
      <c r="M2486" s="14" t="str">
        <f aca="false">IFERROR(INDEX($L:$L,MATCH(B2486&amp;"|"&amp;A2486,$Z:$Z,0)),"—")</f>
        <v>/chauffeur-prive/aeroport-nice-cote-d-azur/aeroport-paris-le-bourget/</v>
      </c>
      <c r="N2486" s="14" t="str">
        <f aca="false">IF(LEN("Chauffeur privé "&amp;INDEX(10_Lieux!$J:$J,U2486)&amp;" → "&amp;INDEX(10_Lieux!$J:$J,V2486)&amp;" | 24h/24")&gt;60,"Chauffeur privé "&amp;INDEX(10_Lieux!$J:$J,U2486)&amp;" → "&amp;INDEX(10_Lieux!$J:$J,V2486),"Chauffeur privé "&amp;INDEX(10_Lieux!$J:$J,U2486)&amp;" → "&amp;INDEX(10_Lieux!$J:$J,V2486)&amp;" | 24h/24")</f>
        <v>Chauffeur privé Aéroport Paris-Le Bourget → Aéroport Nice-Côte d'Azur</v>
      </c>
      <c r="O2486" s="14" t="n">
        <f aca="false">LEN(N2486)</f>
        <v>69</v>
      </c>
      <c r="P2486" s="14" t="str">
        <f aca="false">"Chauffeur privé "&amp;INDEX(10_Lieux!$K:$K,U2486)&amp;" vers "&amp;INDEX(10_Lieux!$L:$L,V2486)</f>
        <v>Chauffeur privé de l'aéroport Paris-Le Bourget vers l'aéroport Nice-Côte d'Azur</v>
      </c>
      <c r="Q2486" s="14" t="str">
        <f aca="false">"Chauffeur privé "&amp;INDEX(10_Lieux!$K:$K,U2486)&amp;" vers "&amp;INDEX(10_Lieux!$L:$L,V2486)&amp;" : env. "&amp;I2486&amp;" km, "&amp;J2486&amp;" de route. Devis personnalisé, standard 24h/24 et 7j/7."</f>
        <v>Chauffeur privé de l'aéroport Paris-Le Bourget vers l'aéroport Nice-Côte d'Azur : env. 869 km, 9 h 15 de route. Devis personnalisé, standard 24h/24 et 7j/7.</v>
      </c>
      <c r="R2486" s="14" t="n">
        <f aca="false">LEN(Q2486)</f>
        <v>156</v>
      </c>
      <c r="S2486" s="14" t="str">
        <f aca="false">INDEX(10_Lieux!$C:$C,U2486)</f>
        <v>France</v>
      </c>
      <c r="T2486" s="14" t="str">
        <f aca="false">INDEX(10_Lieux!$C:$C,V2486)</f>
        <v>France</v>
      </c>
      <c r="U2486" s="14" t="n">
        <f aca="false">MATCH(A2486,10_Lieux!$A:$A,0)</f>
        <v>134</v>
      </c>
      <c r="V2486" s="14" t="n">
        <f aca="false">MATCH(B2486,10_Lieux!$A:$A,0)</f>
        <v>168</v>
      </c>
      <c r="W2486" s="14" t="n">
        <f aca="false">ROUND(6371*2*ASIN(SQRT(SIN(RADIANS(INDEX(10_Lieux!$F:$F,V2486)-INDEX(10_Lieux!$F:$F,U2486))/2)^2+COS(RADIANS(INDEX(10_Lieux!$F:$F,U2486)))*COS(RADIANS(INDEX(10_Lieux!$F:$F,V2486)))*SIN(RADIANS(INDEX(10_Lieux!$G:$G,V2486)-INDEX(10_Lieux!$G:$G,U2486))/2)^2)),1)</f>
        <v>694.8</v>
      </c>
      <c r="X2486" s="14" t="n">
        <f aca="false">ROUND(I2486/IF(I2486&lt;p_seuil_vitesse,p_vit_lente,p_vit_rapide)*60/15,0)*15</f>
        <v>555</v>
      </c>
      <c r="Y2486" s="14" t="n">
        <f aca="false">MAX(IF(INDEX(10_Lieux!$B:$B,U2486)&lt;&gt;"Ville",INDEX(10_Lieux!$I:$I,U2486),0),IF(INDEX(10_Lieux!$B:$B,V2486)&lt;&gt;"Ville",INDEX(10_Lieux!$I:$I,V2486),0))</f>
        <v>500</v>
      </c>
      <c r="Z2486" s="14" t="str">
        <f aca="false">A2486&amp;"|"&amp;B2486</f>
        <v>Paris-Le Bourget|Nice-Côte d'Azur</v>
      </c>
      <c r="AA2486" s="14" t="str">
        <f aca="false">IF(I2486&lt;p_local,"Local",IF(I2486&lt;p_vv_min,"Courte distance",IF(I2486&lt;p_tres_long,"Longue distance","Très longue distance")))</f>
        <v>Très longue distance</v>
      </c>
    </row>
    <row r="2487" customFormat="false" ht="15" hidden="false" customHeight="true" outlineLevel="0" collapsed="false">
      <c r="A2487" s="14" t="s">
        <v>1751</v>
      </c>
      <c r="B2487" s="14" t="s">
        <v>743</v>
      </c>
      <c r="C2487" s="14" t="s">
        <v>36</v>
      </c>
      <c r="D2487" s="14" t="s">
        <v>2622</v>
      </c>
      <c r="E2487" s="14" t="s">
        <v>2694</v>
      </c>
      <c r="F2487" s="15" t="s">
        <v>41</v>
      </c>
      <c r="G2487" s="14" t="str">
        <f aca="false">IF(I2487&lt;p_local,"Local → page infra",IF(H2487&gt;=p_ph1,"Phase 1",IF(H2487&gt;=p_ph2,"Phase 2","Phase 3")))</f>
        <v>Phase 1</v>
      </c>
      <c r="H2487" s="14" t="n">
        <f aca="false">IF(I2487&lt;p_local,0,IF(C2487="Aéroport → Aéroport",p_pts_plein,IF(Y2487&gt;0,IF(I2487&lt;=Y2487,p_pts_plein,IF(I2487&lt;=p_mult2*Y2487,p_pts_moyen,p_pts_r3)),IF(I2487&gt;=p_vv_min,p_pts_plein,IF(I2487&gt;=p_vv_moy,p_pts_moyen,p_pts_court))))+IF(INDEX(10_Lieux!$D:$D,U2487)=1,p_prio1,p_prio2)+IF(INDEX(10_Lieux!$D:$D,V2487)=1,p_prio1,p_prio2)+IF(K2487="Oui",p_tf,0)+p_hub*((INDEX(10_Lieux!$H:$H,U2487)="Hub")+(INDEX(10_Lieux!$H:$H,V2487)="Hub"))+IF(OR(INDEX(10_Lieux!$H:$H,U2487)="Premium",INDEX(10_Lieux!$H:$H,V2487)="Premium"),p_prem,0))</f>
        <v>80</v>
      </c>
      <c r="I2487" s="14" t="n">
        <f aca="false">ROUND(W2487*p_facteur,0)</f>
        <v>869</v>
      </c>
      <c r="J2487" s="14" t="str">
        <f aca="false">IF(X2487&lt;60,X2487&amp;" min",INT(X2487/60)&amp;" h"&amp;IF(MOD(X2487,60)=0,""," "&amp;TEXT(MOD(X2487,60),"00")))</f>
        <v>9 h 15</v>
      </c>
      <c r="K2487" s="14" t="str">
        <f aca="false">IF(S2487&lt;&gt;T2487,"Oui","Non")</f>
        <v>Non</v>
      </c>
      <c r="L2487" s="14" t="str">
        <f aca="false">IF(AND(INDEX(10_Lieux!$B:$B,U2487)="Ville",INDEX(10_Lieux!$B:$B,V2487)="Ville"),"/chauffeur-prive/"&amp;INDEX(10_Lieux!$E:$E,U2487)&amp;"-"&amp;INDEX(10_Lieux!$E:$E,V2487)&amp;"/","/chauffeur-prive/"&amp;INDEX(10_Lieux!$E:$E,U2487)&amp;"/"&amp;INDEX(10_Lieux!$E:$E,V2487)&amp;"/")</f>
        <v>/chauffeur-prive/aeroport-nice-cote-d-azur/aeroport-paris-le-bourget/</v>
      </c>
      <c r="M2487" s="14" t="str">
        <f aca="false">IFERROR(INDEX($L:$L,MATCH(B2487&amp;"|"&amp;A2487,$Z:$Z,0)),"—")</f>
        <v>/chauffeur-prive/aeroport-paris-le-bourget/aeroport-nice-cote-d-azur/</v>
      </c>
      <c r="N2487" s="14" t="str">
        <f aca="false">IF(LEN("Chauffeur privé "&amp;INDEX(10_Lieux!$J:$J,U2487)&amp;" → "&amp;INDEX(10_Lieux!$J:$J,V2487)&amp;" | 24h/24")&gt;60,"Chauffeur privé "&amp;INDEX(10_Lieux!$J:$J,U2487)&amp;" → "&amp;INDEX(10_Lieux!$J:$J,V2487),"Chauffeur privé "&amp;INDEX(10_Lieux!$J:$J,U2487)&amp;" → "&amp;INDEX(10_Lieux!$J:$J,V2487)&amp;" | 24h/24")</f>
        <v>Chauffeur privé Aéroport Nice-Côte d'Azur → Aéroport Paris-Le Bourget</v>
      </c>
      <c r="O2487" s="14" t="n">
        <f aca="false">LEN(N2487)</f>
        <v>69</v>
      </c>
      <c r="P2487" s="14" t="str">
        <f aca="false">"Chauffeur privé "&amp;INDEX(10_Lieux!$K:$K,U2487)&amp;" vers "&amp;INDEX(10_Lieux!$L:$L,V2487)</f>
        <v>Chauffeur privé de l'aéroport Nice-Côte d'Azur vers l'aéroport Paris-Le Bourget</v>
      </c>
      <c r="Q2487" s="14" t="str">
        <f aca="false">"Chauffeur privé "&amp;INDEX(10_Lieux!$K:$K,U2487)&amp;" vers "&amp;INDEX(10_Lieux!$L:$L,V2487)&amp;" : env. "&amp;I2487&amp;" km, "&amp;J2487&amp;" de route. Devis personnalisé, standard 24h/24 et 7j/7."</f>
        <v>Chauffeur privé de l'aéroport Nice-Côte d'Azur vers l'aéroport Paris-Le Bourget : env. 869 km, 9 h 15 de route. Devis personnalisé, standard 24h/24 et 7j/7.</v>
      </c>
      <c r="R2487" s="14" t="n">
        <f aca="false">LEN(Q2487)</f>
        <v>156</v>
      </c>
      <c r="S2487" s="14" t="str">
        <f aca="false">INDEX(10_Lieux!$C:$C,U2487)</f>
        <v>France</v>
      </c>
      <c r="T2487" s="14" t="str">
        <f aca="false">INDEX(10_Lieux!$C:$C,V2487)</f>
        <v>France</v>
      </c>
      <c r="U2487" s="14" t="n">
        <f aca="false">MATCH(A2487,10_Lieux!$A:$A,0)</f>
        <v>168</v>
      </c>
      <c r="V2487" s="14" t="n">
        <f aca="false">MATCH(B2487,10_Lieux!$A:$A,0)</f>
        <v>134</v>
      </c>
      <c r="W2487" s="14" t="n">
        <f aca="false">ROUND(6371*2*ASIN(SQRT(SIN(RADIANS(INDEX(10_Lieux!$F:$F,V2487)-INDEX(10_Lieux!$F:$F,U2487))/2)^2+COS(RADIANS(INDEX(10_Lieux!$F:$F,U2487)))*COS(RADIANS(INDEX(10_Lieux!$F:$F,V2487)))*SIN(RADIANS(INDEX(10_Lieux!$G:$G,V2487)-INDEX(10_Lieux!$G:$G,U2487))/2)^2)),1)</f>
        <v>694.8</v>
      </c>
      <c r="X2487" s="14" t="n">
        <f aca="false">ROUND(I2487/IF(I2487&lt;p_seuil_vitesse,p_vit_lente,p_vit_rapide)*60/15,0)*15</f>
        <v>555</v>
      </c>
      <c r="Y2487" s="14" t="n">
        <f aca="false">MAX(IF(INDEX(10_Lieux!$B:$B,U2487)&lt;&gt;"Ville",INDEX(10_Lieux!$I:$I,U2487),0),IF(INDEX(10_Lieux!$B:$B,V2487)&lt;&gt;"Ville",INDEX(10_Lieux!$I:$I,V2487),0))</f>
        <v>500</v>
      </c>
      <c r="Z2487" s="14" t="str">
        <f aca="false">A2487&amp;"|"&amp;B2487</f>
        <v>Nice-Côte d'Azur|Paris-Le Bourget</v>
      </c>
      <c r="AA2487" s="14" t="str">
        <f aca="false">IF(I2487&lt;p_local,"Local",IF(I2487&lt;p_vv_min,"Courte distance",IF(I2487&lt;p_tres_long,"Longue distance","Très longue distance")))</f>
        <v>Très longue distance</v>
      </c>
    </row>
    <row r="2488" customFormat="false" ht="15" hidden="false" customHeight="true" outlineLevel="0" collapsed="false">
      <c r="A2488" s="14" t="s">
        <v>743</v>
      </c>
      <c r="B2488" s="14" t="s">
        <v>1890</v>
      </c>
      <c r="C2488" s="14" t="s">
        <v>36</v>
      </c>
      <c r="D2488" s="14" t="s">
        <v>2622</v>
      </c>
      <c r="E2488" s="14" t="s">
        <v>2695</v>
      </c>
      <c r="F2488" s="15" t="s">
        <v>41</v>
      </c>
      <c r="G2488" s="14" t="str">
        <f aca="false">IF(I2488&lt;p_local,"Local → page infra",IF(H2488&gt;=p_ph1,"Phase 1",IF(H2488&gt;=p_ph2,"Phase 2","Phase 3")))</f>
        <v>Phase 1</v>
      </c>
      <c r="H2488" s="14" t="n">
        <f aca="false">IF(I2488&lt;p_local,0,IF(C2488="Aéroport → Aéroport",p_pts_plein,IF(Y2488&gt;0,IF(I2488&lt;=Y2488,p_pts_plein,IF(I2488&lt;=p_mult2*Y2488,p_pts_moyen,p_pts_r3)),IF(I2488&gt;=p_vv_min,p_pts_plein,IF(I2488&gt;=p_vv_moy,p_pts_moyen,p_pts_court))))+IF(INDEX(10_Lieux!$D:$D,U2488)=1,p_prio1,p_prio2)+IF(INDEX(10_Lieux!$D:$D,V2488)=1,p_prio1,p_prio2)+IF(K2488="Oui",p_tf,0)+p_hub*((INDEX(10_Lieux!$H:$H,U2488)="Hub")+(INDEX(10_Lieux!$H:$H,V2488)="Hub"))+IF(OR(INDEX(10_Lieux!$H:$H,U2488)="Premium",INDEX(10_Lieux!$H:$H,V2488)="Premium"),p_prem,0))</f>
        <v>80</v>
      </c>
      <c r="I2488" s="14" t="n">
        <f aca="false">ROUND(W2488*p_facteur,0)</f>
        <v>814</v>
      </c>
      <c r="J2488" s="14" t="str">
        <f aca="false">IF(X2488&lt;60,X2488&amp;" min",INT(X2488/60)&amp;" h"&amp;IF(MOD(X2488,60)=0,""," "&amp;TEXT(MOD(X2488,60),"00")))</f>
        <v>8 h 30</v>
      </c>
      <c r="K2488" s="14" t="str">
        <f aca="false">IF(S2488&lt;&gt;T2488,"Oui","Non")</f>
        <v>Non</v>
      </c>
      <c r="L2488" s="14" t="str">
        <f aca="false">IF(AND(INDEX(10_Lieux!$B:$B,U2488)="Ville",INDEX(10_Lieux!$B:$B,V2488)="Ville"),"/chauffeur-prive/"&amp;INDEX(10_Lieux!$E:$E,U2488)&amp;"-"&amp;INDEX(10_Lieux!$E:$E,V2488)&amp;"/","/chauffeur-prive/"&amp;INDEX(10_Lieux!$E:$E,U2488)&amp;"/"&amp;INDEX(10_Lieux!$E:$E,V2488)&amp;"/")</f>
        <v>/chauffeur-prive/aeroport-paris-le-bourget/aeroport-marseille-provence/</v>
      </c>
      <c r="M2488" s="14" t="str">
        <f aca="false">IFERROR(INDEX($L:$L,MATCH(B2488&amp;"|"&amp;A2488,$Z:$Z,0)),"—")</f>
        <v>/chauffeur-prive/aeroport-marseille-provence/aeroport-paris-le-bourget/</v>
      </c>
      <c r="N2488" s="14" t="str">
        <f aca="false">IF(LEN("Chauffeur privé "&amp;INDEX(10_Lieux!$J:$J,U2488)&amp;" → "&amp;INDEX(10_Lieux!$J:$J,V2488)&amp;" | 24h/24")&gt;60,"Chauffeur privé "&amp;INDEX(10_Lieux!$J:$J,U2488)&amp;" → "&amp;INDEX(10_Lieux!$J:$J,V2488),"Chauffeur privé "&amp;INDEX(10_Lieux!$J:$J,U2488)&amp;" → "&amp;INDEX(10_Lieux!$J:$J,V2488)&amp;" | 24h/24")</f>
        <v>Chauffeur privé Aéroport Paris-Le Bourget → Aéroport Marseille-Provence</v>
      </c>
      <c r="O2488" s="14" t="n">
        <f aca="false">LEN(N2488)</f>
        <v>71</v>
      </c>
      <c r="P2488" s="14" t="str">
        <f aca="false">"Chauffeur privé "&amp;INDEX(10_Lieux!$K:$K,U2488)&amp;" vers "&amp;INDEX(10_Lieux!$L:$L,V2488)</f>
        <v>Chauffeur privé de l'aéroport Paris-Le Bourget vers l'aéroport Marseille-Provence</v>
      </c>
      <c r="Q2488" s="14" t="str">
        <f aca="false">"Chauffeur privé "&amp;INDEX(10_Lieux!$K:$K,U2488)&amp;" vers "&amp;INDEX(10_Lieux!$L:$L,V2488)&amp;" : env. "&amp;I2488&amp;" km, "&amp;J2488&amp;" de route. Devis personnalisé, standard 24h/24 et 7j/7."</f>
        <v>Chauffeur privé de l'aéroport Paris-Le Bourget vers l'aéroport Marseille-Provence : env. 814 km, 8 h 30 de route. Devis personnalisé, standard 24h/24 et 7j/7.</v>
      </c>
      <c r="R2488" s="14" t="n">
        <f aca="false">LEN(Q2488)</f>
        <v>158</v>
      </c>
      <c r="S2488" s="14" t="str">
        <f aca="false">INDEX(10_Lieux!$C:$C,U2488)</f>
        <v>France</v>
      </c>
      <c r="T2488" s="14" t="str">
        <f aca="false">INDEX(10_Lieux!$C:$C,V2488)</f>
        <v>France</v>
      </c>
      <c r="U2488" s="14" t="n">
        <f aca="false">MATCH(A2488,10_Lieux!$A:$A,0)</f>
        <v>134</v>
      </c>
      <c r="V2488" s="14" t="n">
        <f aca="false">MATCH(B2488,10_Lieux!$A:$A,0)</f>
        <v>171</v>
      </c>
      <c r="W2488" s="14" t="n">
        <f aca="false">ROUND(6371*2*ASIN(SQRT(SIN(RADIANS(INDEX(10_Lieux!$F:$F,V2488)-INDEX(10_Lieux!$F:$F,U2488))/2)^2+COS(RADIANS(INDEX(10_Lieux!$F:$F,U2488)))*COS(RADIANS(INDEX(10_Lieux!$F:$F,V2488)))*SIN(RADIANS(INDEX(10_Lieux!$G:$G,V2488)-INDEX(10_Lieux!$G:$G,U2488))/2)^2)),1)</f>
        <v>650.9</v>
      </c>
      <c r="X2488" s="14" t="n">
        <f aca="false">ROUND(I2488/IF(I2488&lt;p_seuil_vitesse,p_vit_lente,p_vit_rapide)*60/15,0)*15</f>
        <v>510</v>
      </c>
      <c r="Y2488" s="14" t="n">
        <f aca="false">MAX(IF(INDEX(10_Lieux!$B:$B,U2488)&lt;&gt;"Ville",INDEX(10_Lieux!$I:$I,U2488),0),IF(INDEX(10_Lieux!$B:$B,V2488)&lt;&gt;"Ville",INDEX(10_Lieux!$I:$I,V2488),0))</f>
        <v>500</v>
      </c>
      <c r="Z2488" s="14" t="str">
        <f aca="false">A2488&amp;"|"&amp;B2488</f>
        <v>Paris-Le Bourget|Marseille-Provence</v>
      </c>
      <c r="AA2488" s="14" t="str">
        <f aca="false">IF(I2488&lt;p_local,"Local",IF(I2488&lt;p_vv_min,"Courte distance",IF(I2488&lt;p_tres_long,"Longue distance","Très longue distance")))</f>
        <v>Très longue distance</v>
      </c>
    </row>
    <row r="2489" customFormat="false" ht="15" hidden="false" customHeight="true" outlineLevel="0" collapsed="false">
      <c r="A2489" s="14" t="s">
        <v>1890</v>
      </c>
      <c r="B2489" s="14" t="s">
        <v>743</v>
      </c>
      <c r="C2489" s="14" t="s">
        <v>36</v>
      </c>
      <c r="D2489" s="14" t="s">
        <v>2622</v>
      </c>
      <c r="E2489" s="14" t="s">
        <v>2696</v>
      </c>
      <c r="F2489" s="15" t="s">
        <v>41</v>
      </c>
      <c r="G2489" s="14" t="str">
        <f aca="false">IF(I2489&lt;p_local,"Local → page infra",IF(H2489&gt;=p_ph1,"Phase 1",IF(H2489&gt;=p_ph2,"Phase 2","Phase 3")))</f>
        <v>Phase 1</v>
      </c>
      <c r="H2489" s="14" t="n">
        <f aca="false">IF(I2489&lt;p_local,0,IF(C2489="Aéroport → Aéroport",p_pts_plein,IF(Y2489&gt;0,IF(I2489&lt;=Y2489,p_pts_plein,IF(I2489&lt;=p_mult2*Y2489,p_pts_moyen,p_pts_r3)),IF(I2489&gt;=p_vv_min,p_pts_plein,IF(I2489&gt;=p_vv_moy,p_pts_moyen,p_pts_court))))+IF(INDEX(10_Lieux!$D:$D,U2489)=1,p_prio1,p_prio2)+IF(INDEX(10_Lieux!$D:$D,V2489)=1,p_prio1,p_prio2)+IF(K2489="Oui",p_tf,0)+p_hub*((INDEX(10_Lieux!$H:$H,U2489)="Hub")+(INDEX(10_Lieux!$H:$H,V2489)="Hub"))+IF(OR(INDEX(10_Lieux!$H:$H,U2489)="Premium",INDEX(10_Lieux!$H:$H,V2489)="Premium"),p_prem,0))</f>
        <v>80</v>
      </c>
      <c r="I2489" s="14" t="n">
        <f aca="false">ROUND(W2489*p_facteur,0)</f>
        <v>814</v>
      </c>
      <c r="J2489" s="14" t="str">
        <f aca="false">IF(X2489&lt;60,X2489&amp;" min",INT(X2489/60)&amp;" h"&amp;IF(MOD(X2489,60)=0,""," "&amp;TEXT(MOD(X2489,60),"00")))</f>
        <v>8 h 30</v>
      </c>
      <c r="K2489" s="14" t="str">
        <f aca="false">IF(S2489&lt;&gt;T2489,"Oui","Non")</f>
        <v>Non</v>
      </c>
      <c r="L2489" s="14" t="str">
        <f aca="false">IF(AND(INDEX(10_Lieux!$B:$B,U2489)="Ville",INDEX(10_Lieux!$B:$B,V2489)="Ville"),"/chauffeur-prive/"&amp;INDEX(10_Lieux!$E:$E,U2489)&amp;"-"&amp;INDEX(10_Lieux!$E:$E,V2489)&amp;"/","/chauffeur-prive/"&amp;INDEX(10_Lieux!$E:$E,U2489)&amp;"/"&amp;INDEX(10_Lieux!$E:$E,V2489)&amp;"/")</f>
        <v>/chauffeur-prive/aeroport-marseille-provence/aeroport-paris-le-bourget/</v>
      </c>
      <c r="M2489" s="14" t="str">
        <f aca="false">IFERROR(INDEX($L:$L,MATCH(B2489&amp;"|"&amp;A2489,$Z:$Z,0)),"—")</f>
        <v>/chauffeur-prive/aeroport-paris-le-bourget/aeroport-marseille-provence/</v>
      </c>
      <c r="N2489" s="14" t="str">
        <f aca="false">IF(LEN("Chauffeur privé "&amp;INDEX(10_Lieux!$J:$J,U2489)&amp;" → "&amp;INDEX(10_Lieux!$J:$J,V2489)&amp;" | 24h/24")&gt;60,"Chauffeur privé "&amp;INDEX(10_Lieux!$J:$J,U2489)&amp;" → "&amp;INDEX(10_Lieux!$J:$J,V2489),"Chauffeur privé "&amp;INDEX(10_Lieux!$J:$J,U2489)&amp;" → "&amp;INDEX(10_Lieux!$J:$J,V2489)&amp;" | 24h/24")</f>
        <v>Chauffeur privé Aéroport Marseille-Provence → Aéroport Paris-Le Bourget</v>
      </c>
      <c r="O2489" s="14" t="n">
        <f aca="false">LEN(N2489)</f>
        <v>71</v>
      </c>
      <c r="P2489" s="14" t="str">
        <f aca="false">"Chauffeur privé "&amp;INDEX(10_Lieux!$K:$K,U2489)&amp;" vers "&amp;INDEX(10_Lieux!$L:$L,V2489)</f>
        <v>Chauffeur privé de l'aéroport Marseille-Provence vers l'aéroport Paris-Le Bourget</v>
      </c>
      <c r="Q2489" s="14" t="str">
        <f aca="false">"Chauffeur privé "&amp;INDEX(10_Lieux!$K:$K,U2489)&amp;" vers "&amp;INDEX(10_Lieux!$L:$L,V2489)&amp;" : env. "&amp;I2489&amp;" km, "&amp;J2489&amp;" de route. Devis personnalisé, standard 24h/24 et 7j/7."</f>
        <v>Chauffeur privé de l'aéroport Marseille-Provence vers l'aéroport Paris-Le Bourget : env. 814 km, 8 h 30 de route. Devis personnalisé, standard 24h/24 et 7j/7.</v>
      </c>
      <c r="R2489" s="14" t="n">
        <f aca="false">LEN(Q2489)</f>
        <v>158</v>
      </c>
      <c r="S2489" s="14" t="str">
        <f aca="false">INDEX(10_Lieux!$C:$C,U2489)</f>
        <v>France</v>
      </c>
      <c r="T2489" s="14" t="str">
        <f aca="false">INDEX(10_Lieux!$C:$C,V2489)</f>
        <v>France</v>
      </c>
      <c r="U2489" s="14" t="n">
        <f aca="false">MATCH(A2489,10_Lieux!$A:$A,0)</f>
        <v>171</v>
      </c>
      <c r="V2489" s="14" t="n">
        <f aca="false">MATCH(B2489,10_Lieux!$A:$A,0)</f>
        <v>134</v>
      </c>
      <c r="W2489" s="14" t="n">
        <f aca="false">ROUND(6371*2*ASIN(SQRT(SIN(RADIANS(INDEX(10_Lieux!$F:$F,V2489)-INDEX(10_Lieux!$F:$F,U2489))/2)^2+COS(RADIANS(INDEX(10_Lieux!$F:$F,U2489)))*COS(RADIANS(INDEX(10_Lieux!$F:$F,V2489)))*SIN(RADIANS(INDEX(10_Lieux!$G:$G,V2489)-INDEX(10_Lieux!$G:$G,U2489))/2)^2)),1)</f>
        <v>650.9</v>
      </c>
      <c r="X2489" s="14" t="n">
        <f aca="false">ROUND(I2489/IF(I2489&lt;p_seuil_vitesse,p_vit_lente,p_vit_rapide)*60/15,0)*15</f>
        <v>510</v>
      </c>
      <c r="Y2489" s="14" t="n">
        <f aca="false">MAX(IF(INDEX(10_Lieux!$B:$B,U2489)&lt;&gt;"Ville",INDEX(10_Lieux!$I:$I,U2489),0),IF(INDEX(10_Lieux!$B:$B,V2489)&lt;&gt;"Ville",INDEX(10_Lieux!$I:$I,V2489),0))</f>
        <v>500</v>
      </c>
      <c r="Z2489" s="14" t="str">
        <f aca="false">A2489&amp;"|"&amp;B2489</f>
        <v>Marseille-Provence|Paris-Le Bourget</v>
      </c>
      <c r="AA2489" s="14" t="str">
        <f aca="false">IF(I2489&lt;p_local,"Local",IF(I2489&lt;p_vv_min,"Courte distance",IF(I2489&lt;p_tres_long,"Longue distance","Très longue distance")))</f>
        <v>Très longue distance</v>
      </c>
    </row>
    <row r="2490" customFormat="false" ht="15" hidden="false" customHeight="true" outlineLevel="0" collapsed="false">
      <c r="A2490" s="14" t="s">
        <v>743</v>
      </c>
      <c r="B2490" s="14" t="s">
        <v>1982</v>
      </c>
      <c r="C2490" s="14" t="s">
        <v>36</v>
      </c>
      <c r="D2490" s="14" t="s">
        <v>2622</v>
      </c>
      <c r="E2490" s="14" t="s">
        <v>2697</v>
      </c>
      <c r="F2490" s="15" t="s">
        <v>41</v>
      </c>
      <c r="G2490" s="14" t="str">
        <f aca="false">IF(I2490&lt;p_local,"Local → page infra",IF(H2490&gt;=p_ph1,"Phase 1",IF(H2490&gt;=p_ph2,"Phase 2","Phase 3")))</f>
        <v>Phase 1</v>
      </c>
      <c r="H2490" s="14" t="n">
        <f aca="false">IF(I2490&lt;p_local,0,IF(C2490="Aéroport → Aéroport",p_pts_plein,IF(Y2490&gt;0,IF(I2490&lt;=Y2490,p_pts_plein,IF(I2490&lt;=p_mult2*Y2490,p_pts_moyen,p_pts_r3)),IF(I2490&gt;=p_vv_min,p_pts_plein,IF(I2490&gt;=p_vv_moy,p_pts_moyen,p_pts_court))))+IF(INDEX(10_Lieux!$D:$D,U2490)=1,p_prio1,p_prio2)+IF(INDEX(10_Lieux!$D:$D,V2490)=1,p_prio1,p_prio2)+IF(K2490="Oui",p_tf,0)+p_hub*((INDEX(10_Lieux!$H:$H,U2490)="Hub")+(INDEX(10_Lieux!$H:$H,V2490)="Hub"))+IF(OR(INDEX(10_Lieux!$H:$H,U2490)="Premium",INDEX(10_Lieux!$H:$H,V2490)="Premium"),p_prem,0))</f>
        <v>90</v>
      </c>
      <c r="I2490" s="14" t="n">
        <f aca="false">ROUND(W2490*p_facteur,0)</f>
        <v>325</v>
      </c>
      <c r="J2490" s="14" t="str">
        <f aca="false">IF(X2490&lt;60,X2490&amp;" min",INT(X2490/60)&amp;" h"&amp;IF(MOD(X2490,60)=0,""," "&amp;TEXT(MOD(X2490,60),"00")))</f>
        <v>3 h 30</v>
      </c>
      <c r="K2490" s="14" t="str">
        <f aca="false">IF(S2490&lt;&gt;T2490,"Oui","Non")</f>
        <v>Oui</v>
      </c>
      <c r="L2490" s="14" t="str">
        <f aca="false">IF(AND(INDEX(10_Lieux!$B:$B,U2490)="Ville",INDEX(10_Lieux!$B:$B,V2490)="Ville"),"/chauffeur-prive/"&amp;INDEX(10_Lieux!$E:$E,U2490)&amp;"-"&amp;INDEX(10_Lieux!$E:$E,V2490)&amp;"/","/chauffeur-prive/"&amp;INDEX(10_Lieux!$E:$E,U2490)&amp;"/"&amp;INDEX(10_Lieux!$E:$E,V2490)&amp;"/")</f>
        <v>/chauffeur-prive/aeroport-paris-le-bourget/aeroport-bruxelles-zaventem/</v>
      </c>
      <c r="M2490" s="14" t="str">
        <f aca="false">IFERROR(INDEX($L:$L,MATCH(B2490&amp;"|"&amp;A2490,$Z:$Z,0)),"—")</f>
        <v>/chauffeur-prive/aeroport-bruxelles-zaventem/aeroport-paris-le-bourget/</v>
      </c>
      <c r="N2490" s="14" t="str">
        <f aca="false">IF(LEN("Chauffeur privé "&amp;INDEX(10_Lieux!$J:$J,U2490)&amp;" → "&amp;INDEX(10_Lieux!$J:$J,V2490)&amp;" | 24h/24")&gt;60,"Chauffeur privé "&amp;INDEX(10_Lieux!$J:$J,U2490)&amp;" → "&amp;INDEX(10_Lieux!$J:$J,V2490),"Chauffeur privé "&amp;INDEX(10_Lieux!$J:$J,U2490)&amp;" → "&amp;INDEX(10_Lieux!$J:$J,V2490)&amp;" | 24h/24")</f>
        <v>Chauffeur privé Aéroport Paris-Le Bourget → Aéroport Bruxelles-Zaventem</v>
      </c>
      <c r="O2490" s="14" t="n">
        <f aca="false">LEN(N2490)</f>
        <v>71</v>
      </c>
      <c r="P2490" s="14" t="str">
        <f aca="false">"Chauffeur privé "&amp;INDEX(10_Lieux!$K:$K,U2490)&amp;" vers "&amp;INDEX(10_Lieux!$L:$L,V2490)</f>
        <v>Chauffeur privé de l'aéroport Paris-Le Bourget vers l'aéroport Bruxelles-Zaventem</v>
      </c>
      <c r="Q2490" s="14" t="str">
        <f aca="false">"Chauffeur privé "&amp;INDEX(10_Lieux!$K:$K,U2490)&amp;" vers "&amp;INDEX(10_Lieux!$L:$L,V2490)&amp;" : env. "&amp;I2490&amp;" km, "&amp;J2490&amp;" de route. Devis personnalisé, standard 24h/24 et 7j/7."</f>
        <v>Chauffeur privé de l'aéroport Paris-Le Bourget vers l'aéroport Bruxelles-Zaventem : env. 325 km, 3 h 30 de route. Devis personnalisé, standard 24h/24 et 7j/7.</v>
      </c>
      <c r="R2490" s="14" t="n">
        <f aca="false">LEN(Q2490)</f>
        <v>158</v>
      </c>
      <c r="S2490" s="14" t="str">
        <f aca="false">INDEX(10_Lieux!$C:$C,U2490)</f>
        <v>France</v>
      </c>
      <c r="T2490" s="14" t="str">
        <f aca="false">INDEX(10_Lieux!$C:$C,V2490)</f>
        <v>Belgique</v>
      </c>
      <c r="U2490" s="14" t="n">
        <f aca="false">MATCH(A2490,10_Lieux!$A:$A,0)</f>
        <v>134</v>
      </c>
      <c r="V2490" s="14" t="n">
        <f aca="false">MATCH(B2490,10_Lieux!$A:$A,0)</f>
        <v>177</v>
      </c>
      <c r="W2490" s="14" t="n">
        <f aca="false">ROUND(6371*2*ASIN(SQRT(SIN(RADIANS(INDEX(10_Lieux!$F:$F,V2490)-INDEX(10_Lieux!$F:$F,U2490))/2)^2+COS(RADIANS(INDEX(10_Lieux!$F:$F,U2490)))*COS(RADIANS(INDEX(10_Lieux!$F:$F,V2490)))*SIN(RADIANS(INDEX(10_Lieux!$G:$G,V2490)-INDEX(10_Lieux!$G:$G,U2490))/2)^2)),1)</f>
        <v>259.8</v>
      </c>
      <c r="X2490" s="14" t="n">
        <f aca="false">ROUND(I2490/IF(I2490&lt;p_seuil_vitesse,p_vit_lente,p_vit_rapide)*60/15,0)*15</f>
        <v>210</v>
      </c>
      <c r="Y2490" s="14" t="n">
        <f aca="false">MAX(IF(INDEX(10_Lieux!$B:$B,U2490)&lt;&gt;"Ville",INDEX(10_Lieux!$I:$I,U2490),0),IF(INDEX(10_Lieux!$B:$B,V2490)&lt;&gt;"Ville",INDEX(10_Lieux!$I:$I,V2490),0))</f>
        <v>500</v>
      </c>
      <c r="Z2490" s="14" t="str">
        <f aca="false">A2490&amp;"|"&amp;B2490</f>
        <v>Paris-Le Bourget|Brussels Airport</v>
      </c>
      <c r="AA2490" s="14" t="str">
        <f aca="false">IF(I2490&lt;p_local,"Local",IF(I2490&lt;p_vv_min,"Courte distance",IF(I2490&lt;p_tres_long,"Longue distance","Très longue distance")))</f>
        <v>Longue distance</v>
      </c>
    </row>
    <row r="2491" customFormat="false" ht="15" hidden="false" customHeight="true" outlineLevel="0" collapsed="false">
      <c r="A2491" s="14" t="s">
        <v>1982</v>
      </c>
      <c r="B2491" s="14" t="s">
        <v>743</v>
      </c>
      <c r="C2491" s="14" t="s">
        <v>36</v>
      </c>
      <c r="D2491" s="14" t="s">
        <v>2622</v>
      </c>
      <c r="E2491" s="14" t="s">
        <v>2698</v>
      </c>
      <c r="F2491" s="15" t="s">
        <v>41</v>
      </c>
      <c r="G2491" s="14" t="str">
        <f aca="false">IF(I2491&lt;p_local,"Local → page infra",IF(H2491&gt;=p_ph1,"Phase 1",IF(H2491&gt;=p_ph2,"Phase 2","Phase 3")))</f>
        <v>Phase 1</v>
      </c>
      <c r="H2491" s="14" t="n">
        <f aca="false">IF(I2491&lt;p_local,0,IF(C2491="Aéroport → Aéroport",p_pts_plein,IF(Y2491&gt;0,IF(I2491&lt;=Y2491,p_pts_plein,IF(I2491&lt;=p_mult2*Y2491,p_pts_moyen,p_pts_r3)),IF(I2491&gt;=p_vv_min,p_pts_plein,IF(I2491&gt;=p_vv_moy,p_pts_moyen,p_pts_court))))+IF(INDEX(10_Lieux!$D:$D,U2491)=1,p_prio1,p_prio2)+IF(INDEX(10_Lieux!$D:$D,V2491)=1,p_prio1,p_prio2)+IF(K2491="Oui",p_tf,0)+p_hub*((INDEX(10_Lieux!$H:$H,U2491)="Hub")+(INDEX(10_Lieux!$H:$H,V2491)="Hub"))+IF(OR(INDEX(10_Lieux!$H:$H,U2491)="Premium",INDEX(10_Lieux!$H:$H,V2491)="Premium"),p_prem,0))</f>
        <v>90</v>
      </c>
      <c r="I2491" s="14" t="n">
        <f aca="false">ROUND(W2491*p_facteur,0)</f>
        <v>325</v>
      </c>
      <c r="J2491" s="14" t="str">
        <f aca="false">IF(X2491&lt;60,X2491&amp;" min",INT(X2491/60)&amp;" h"&amp;IF(MOD(X2491,60)=0,""," "&amp;TEXT(MOD(X2491,60),"00")))</f>
        <v>3 h 30</v>
      </c>
      <c r="K2491" s="14" t="str">
        <f aca="false">IF(S2491&lt;&gt;T2491,"Oui","Non")</f>
        <v>Oui</v>
      </c>
      <c r="L2491" s="14" t="str">
        <f aca="false">IF(AND(INDEX(10_Lieux!$B:$B,U2491)="Ville",INDEX(10_Lieux!$B:$B,V2491)="Ville"),"/chauffeur-prive/"&amp;INDEX(10_Lieux!$E:$E,U2491)&amp;"-"&amp;INDEX(10_Lieux!$E:$E,V2491)&amp;"/","/chauffeur-prive/"&amp;INDEX(10_Lieux!$E:$E,U2491)&amp;"/"&amp;INDEX(10_Lieux!$E:$E,V2491)&amp;"/")</f>
        <v>/chauffeur-prive/aeroport-bruxelles-zaventem/aeroport-paris-le-bourget/</v>
      </c>
      <c r="M2491" s="14" t="str">
        <f aca="false">IFERROR(INDEX($L:$L,MATCH(B2491&amp;"|"&amp;A2491,$Z:$Z,0)),"—")</f>
        <v>/chauffeur-prive/aeroport-paris-le-bourget/aeroport-bruxelles-zaventem/</v>
      </c>
      <c r="N2491" s="14" t="str">
        <f aca="false">IF(LEN("Chauffeur privé "&amp;INDEX(10_Lieux!$J:$J,U2491)&amp;" → "&amp;INDEX(10_Lieux!$J:$J,V2491)&amp;" | 24h/24")&gt;60,"Chauffeur privé "&amp;INDEX(10_Lieux!$J:$J,U2491)&amp;" → "&amp;INDEX(10_Lieux!$J:$J,V2491),"Chauffeur privé "&amp;INDEX(10_Lieux!$J:$J,U2491)&amp;" → "&amp;INDEX(10_Lieux!$J:$J,V2491)&amp;" | 24h/24")</f>
        <v>Chauffeur privé Aéroport Bruxelles-Zaventem → Aéroport Paris-Le Bourget</v>
      </c>
      <c r="O2491" s="14" t="n">
        <f aca="false">LEN(N2491)</f>
        <v>71</v>
      </c>
      <c r="P2491" s="14" t="str">
        <f aca="false">"Chauffeur privé "&amp;INDEX(10_Lieux!$K:$K,U2491)&amp;" vers "&amp;INDEX(10_Lieux!$L:$L,V2491)</f>
        <v>Chauffeur privé de l'aéroport Bruxelles-Zaventem vers l'aéroport Paris-Le Bourget</v>
      </c>
      <c r="Q2491" s="14" t="str">
        <f aca="false">"Chauffeur privé "&amp;INDEX(10_Lieux!$K:$K,U2491)&amp;" vers "&amp;INDEX(10_Lieux!$L:$L,V2491)&amp;" : env. "&amp;I2491&amp;" km, "&amp;J2491&amp;" de route. Devis personnalisé, standard 24h/24 et 7j/7."</f>
        <v>Chauffeur privé de l'aéroport Bruxelles-Zaventem vers l'aéroport Paris-Le Bourget : env. 325 km, 3 h 30 de route. Devis personnalisé, standard 24h/24 et 7j/7.</v>
      </c>
      <c r="R2491" s="14" t="n">
        <f aca="false">LEN(Q2491)</f>
        <v>158</v>
      </c>
      <c r="S2491" s="14" t="str">
        <f aca="false">INDEX(10_Lieux!$C:$C,U2491)</f>
        <v>Belgique</v>
      </c>
      <c r="T2491" s="14" t="str">
        <f aca="false">INDEX(10_Lieux!$C:$C,V2491)</f>
        <v>France</v>
      </c>
      <c r="U2491" s="14" t="n">
        <f aca="false">MATCH(A2491,10_Lieux!$A:$A,0)</f>
        <v>177</v>
      </c>
      <c r="V2491" s="14" t="n">
        <f aca="false">MATCH(B2491,10_Lieux!$A:$A,0)</f>
        <v>134</v>
      </c>
      <c r="W2491" s="14" t="n">
        <f aca="false">ROUND(6371*2*ASIN(SQRT(SIN(RADIANS(INDEX(10_Lieux!$F:$F,V2491)-INDEX(10_Lieux!$F:$F,U2491))/2)^2+COS(RADIANS(INDEX(10_Lieux!$F:$F,U2491)))*COS(RADIANS(INDEX(10_Lieux!$F:$F,V2491)))*SIN(RADIANS(INDEX(10_Lieux!$G:$G,V2491)-INDEX(10_Lieux!$G:$G,U2491))/2)^2)),1)</f>
        <v>259.8</v>
      </c>
      <c r="X2491" s="14" t="n">
        <f aca="false">ROUND(I2491/IF(I2491&lt;p_seuil_vitesse,p_vit_lente,p_vit_rapide)*60/15,0)*15</f>
        <v>210</v>
      </c>
      <c r="Y2491" s="14" t="n">
        <f aca="false">MAX(IF(INDEX(10_Lieux!$B:$B,U2491)&lt;&gt;"Ville",INDEX(10_Lieux!$I:$I,U2491),0),IF(INDEX(10_Lieux!$B:$B,V2491)&lt;&gt;"Ville",INDEX(10_Lieux!$I:$I,V2491),0))</f>
        <v>500</v>
      </c>
      <c r="Z2491" s="14" t="str">
        <f aca="false">A2491&amp;"|"&amp;B2491</f>
        <v>Brussels Airport|Paris-Le Bourget</v>
      </c>
      <c r="AA2491" s="14" t="str">
        <f aca="false">IF(I2491&lt;p_local,"Local",IF(I2491&lt;p_vv_min,"Courte distance",IF(I2491&lt;p_tres_long,"Longue distance","Très longue distance")))</f>
        <v>Longue distance</v>
      </c>
    </row>
    <row r="2492" customFormat="false" ht="15" hidden="false" customHeight="true" outlineLevel="0" collapsed="false">
      <c r="A2492" s="14" t="s">
        <v>743</v>
      </c>
      <c r="B2492" s="14" t="s">
        <v>2301</v>
      </c>
      <c r="C2492" s="14" t="s">
        <v>36</v>
      </c>
      <c r="D2492" s="14" t="s">
        <v>2622</v>
      </c>
      <c r="E2492" s="14" t="s">
        <v>2699</v>
      </c>
      <c r="F2492" s="15" t="s">
        <v>41</v>
      </c>
      <c r="G2492" s="14" t="str">
        <f aca="false">IF(I2492&lt;p_local,"Local → page infra",IF(H2492&gt;=p_ph1,"Phase 1",IF(H2492&gt;=p_ph2,"Phase 2","Phase 3")))</f>
        <v>Phase 1</v>
      </c>
      <c r="H2492" s="14" t="n">
        <f aca="false">IF(I2492&lt;p_local,0,IF(C2492="Aéroport → Aéroport",p_pts_plein,IF(Y2492&gt;0,IF(I2492&lt;=Y2492,p_pts_plein,IF(I2492&lt;=p_mult2*Y2492,p_pts_moyen,p_pts_r3)),IF(I2492&gt;=p_vv_min,p_pts_plein,IF(I2492&gt;=p_vv_moy,p_pts_moyen,p_pts_court))))+IF(INDEX(10_Lieux!$D:$D,U2492)=1,p_prio1,p_prio2)+IF(INDEX(10_Lieux!$D:$D,V2492)=1,p_prio1,p_prio2)+IF(K2492="Oui",p_tf,0)+p_hub*((INDEX(10_Lieux!$H:$H,U2492)="Hub")+(INDEX(10_Lieux!$H:$H,V2492)="Hub"))+IF(OR(INDEX(10_Lieux!$H:$H,U2492)="Premium",INDEX(10_Lieux!$H:$H,V2492)="Premium"),p_prem,0))</f>
        <v>90</v>
      </c>
      <c r="I2492" s="14" t="n">
        <f aca="false">ROUND(W2492*p_facteur,0)</f>
        <v>603</v>
      </c>
      <c r="J2492" s="14" t="str">
        <f aca="false">IF(X2492&lt;60,X2492&amp;" min",INT(X2492/60)&amp;" h"&amp;IF(MOD(X2492,60)=0,""," "&amp;TEXT(MOD(X2492,60),"00")))</f>
        <v>6 h 15</v>
      </c>
      <c r="K2492" s="14" t="str">
        <f aca="false">IF(S2492&lt;&gt;T2492,"Oui","Non")</f>
        <v>Oui</v>
      </c>
      <c r="L2492" s="14" t="str">
        <f aca="false">IF(AND(INDEX(10_Lieux!$B:$B,U2492)="Ville",INDEX(10_Lieux!$B:$B,V2492)="Ville"),"/chauffeur-prive/"&amp;INDEX(10_Lieux!$E:$E,U2492)&amp;"-"&amp;INDEX(10_Lieux!$E:$E,V2492)&amp;"/","/chauffeur-prive/"&amp;INDEX(10_Lieux!$E:$E,U2492)&amp;"/"&amp;INDEX(10_Lieux!$E:$E,V2492)&amp;"/")</f>
        <v>/chauffeur-prive/aeroport-paris-le-bourget/aeroport-zurich/</v>
      </c>
      <c r="M2492" s="14" t="str">
        <f aca="false">IFERROR(INDEX($L:$L,MATCH(B2492&amp;"|"&amp;A2492,$Z:$Z,0)),"—")</f>
        <v>/chauffeur-prive/aeroport-zurich/aeroport-paris-le-bourget/</v>
      </c>
      <c r="N2492" s="14" t="str">
        <f aca="false">IF(LEN("Chauffeur privé "&amp;INDEX(10_Lieux!$J:$J,U2492)&amp;" → "&amp;INDEX(10_Lieux!$J:$J,V2492)&amp;" | 24h/24")&gt;60,"Chauffeur privé "&amp;INDEX(10_Lieux!$J:$J,U2492)&amp;" → "&amp;INDEX(10_Lieux!$J:$J,V2492),"Chauffeur privé "&amp;INDEX(10_Lieux!$J:$J,U2492)&amp;" → "&amp;INDEX(10_Lieux!$J:$J,V2492)&amp;" | 24h/24")</f>
        <v>Chauffeur privé Aéroport Paris-Le Bourget → Aéroport de Zurich</v>
      </c>
      <c r="O2492" s="14" t="n">
        <f aca="false">LEN(N2492)</f>
        <v>62</v>
      </c>
      <c r="P2492" s="14" t="str">
        <f aca="false">"Chauffeur privé "&amp;INDEX(10_Lieux!$K:$K,U2492)&amp;" vers "&amp;INDEX(10_Lieux!$L:$L,V2492)</f>
        <v>Chauffeur privé de l'aéroport Paris-Le Bourget vers l'aéroport de Zurich</v>
      </c>
      <c r="Q2492" s="14" t="str">
        <f aca="false">"Chauffeur privé "&amp;INDEX(10_Lieux!$K:$K,U2492)&amp;" vers "&amp;INDEX(10_Lieux!$L:$L,V2492)&amp;" : env. "&amp;I2492&amp;" km, "&amp;J2492&amp;" de route. Devis personnalisé, standard 24h/24 et 7j/7."</f>
        <v>Chauffeur privé de l'aéroport Paris-Le Bourget vers l'aéroport de Zurich : env. 603 km, 6 h 15 de route. Devis personnalisé, standard 24h/24 et 7j/7.</v>
      </c>
      <c r="R2492" s="14" t="n">
        <f aca="false">LEN(Q2492)</f>
        <v>149</v>
      </c>
      <c r="S2492" s="14" t="str">
        <f aca="false">INDEX(10_Lieux!$C:$C,U2492)</f>
        <v>France</v>
      </c>
      <c r="T2492" s="14" t="str">
        <f aca="false">INDEX(10_Lieux!$C:$C,V2492)</f>
        <v>Suisse</v>
      </c>
      <c r="U2492" s="14" t="n">
        <f aca="false">MATCH(A2492,10_Lieux!$A:$A,0)</f>
        <v>134</v>
      </c>
      <c r="V2492" s="14" t="n">
        <f aca="false">MATCH(B2492,10_Lieux!$A:$A,0)</f>
        <v>185</v>
      </c>
      <c r="W2492" s="14" t="n">
        <f aca="false">ROUND(6371*2*ASIN(SQRT(SIN(RADIANS(INDEX(10_Lieux!$F:$F,V2492)-INDEX(10_Lieux!$F:$F,U2492))/2)^2+COS(RADIANS(INDEX(10_Lieux!$F:$F,U2492)))*COS(RADIANS(INDEX(10_Lieux!$F:$F,V2492)))*SIN(RADIANS(INDEX(10_Lieux!$G:$G,V2492)-INDEX(10_Lieux!$G:$G,U2492))/2)^2)),1)</f>
        <v>482.5</v>
      </c>
      <c r="X2492" s="14" t="n">
        <f aca="false">ROUND(I2492/IF(I2492&lt;p_seuil_vitesse,p_vit_lente,p_vit_rapide)*60/15,0)*15</f>
        <v>375</v>
      </c>
      <c r="Y2492" s="14" t="n">
        <f aca="false">MAX(IF(INDEX(10_Lieux!$B:$B,U2492)&lt;&gt;"Ville",INDEX(10_Lieux!$I:$I,U2492),0),IF(INDEX(10_Lieux!$B:$B,V2492)&lt;&gt;"Ville",INDEX(10_Lieux!$I:$I,V2492),0))</f>
        <v>500</v>
      </c>
      <c r="Z2492" s="14" t="str">
        <f aca="false">A2492&amp;"|"&amp;B2492</f>
        <v>Paris-Le Bourget|Zurich Airport</v>
      </c>
      <c r="AA2492" s="14" t="str">
        <f aca="false">IF(I2492&lt;p_local,"Local",IF(I2492&lt;p_vv_min,"Courte distance",IF(I2492&lt;p_tres_long,"Longue distance","Très longue distance")))</f>
        <v>Longue distance</v>
      </c>
    </row>
    <row r="2493" customFormat="false" ht="15" hidden="false" customHeight="true" outlineLevel="0" collapsed="false">
      <c r="A2493" s="14" t="s">
        <v>2301</v>
      </c>
      <c r="B2493" s="14" t="s">
        <v>743</v>
      </c>
      <c r="C2493" s="14" t="s">
        <v>36</v>
      </c>
      <c r="D2493" s="14" t="s">
        <v>2622</v>
      </c>
      <c r="E2493" s="14" t="s">
        <v>2700</v>
      </c>
      <c r="F2493" s="15" t="s">
        <v>41</v>
      </c>
      <c r="G2493" s="14" t="str">
        <f aca="false">IF(I2493&lt;p_local,"Local → page infra",IF(H2493&gt;=p_ph1,"Phase 1",IF(H2493&gt;=p_ph2,"Phase 2","Phase 3")))</f>
        <v>Phase 1</v>
      </c>
      <c r="H2493" s="14" t="n">
        <f aca="false">IF(I2493&lt;p_local,0,IF(C2493="Aéroport → Aéroport",p_pts_plein,IF(Y2493&gt;0,IF(I2493&lt;=Y2493,p_pts_plein,IF(I2493&lt;=p_mult2*Y2493,p_pts_moyen,p_pts_r3)),IF(I2493&gt;=p_vv_min,p_pts_plein,IF(I2493&gt;=p_vv_moy,p_pts_moyen,p_pts_court))))+IF(INDEX(10_Lieux!$D:$D,U2493)=1,p_prio1,p_prio2)+IF(INDEX(10_Lieux!$D:$D,V2493)=1,p_prio1,p_prio2)+IF(K2493="Oui",p_tf,0)+p_hub*((INDEX(10_Lieux!$H:$H,U2493)="Hub")+(INDEX(10_Lieux!$H:$H,V2493)="Hub"))+IF(OR(INDEX(10_Lieux!$H:$H,U2493)="Premium",INDEX(10_Lieux!$H:$H,V2493)="Premium"),p_prem,0))</f>
        <v>90</v>
      </c>
      <c r="I2493" s="14" t="n">
        <f aca="false">ROUND(W2493*p_facteur,0)</f>
        <v>603</v>
      </c>
      <c r="J2493" s="14" t="str">
        <f aca="false">IF(X2493&lt;60,X2493&amp;" min",INT(X2493/60)&amp;" h"&amp;IF(MOD(X2493,60)=0,""," "&amp;TEXT(MOD(X2493,60),"00")))</f>
        <v>6 h 15</v>
      </c>
      <c r="K2493" s="14" t="str">
        <f aca="false">IF(S2493&lt;&gt;T2493,"Oui","Non")</f>
        <v>Oui</v>
      </c>
      <c r="L2493" s="14" t="str">
        <f aca="false">IF(AND(INDEX(10_Lieux!$B:$B,U2493)="Ville",INDEX(10_Lieux!$B:$B,V2493)="Ville"),"/chauffeur-prive/"&amp;INDEX(10_Lieux!$E:$E,U2493)&amp;"-"&amp;INDEX(10_Lieux!$E:$E,V2493)&amp;"/","/chauffeur-prive/"&amp;INDEX(10_Lieux!$E:$E,U2493)&amp;"/"&amp;INDEX(10_Lieux!$E:$E,V2493)&amp;"/")</f>
        <v>/chauffeur-prive/aeroport-zurich/aeroport-paris-le-bourget/</v>
      </c>
      <c r="M2493" s="14" t="str">
        <f aca="false">IFERROR(INDEX($L:$L,MATCH(B2493&amp;"|"&amp;A2493,$Z:$Z,0)),"—")</f>
        <v>/chauffeur-prive/aeroport-paris-le-bourget/aeroport-zurich/</v>
      </c>
      <c r="N2493" s="14" t="str">
        <f aca="false">IF(LEN("Chauffeur privé "&amp;INDEX(10_Lieux!$J:$J,U2493)&amp;" → "&amp;INDEX(10_Lieux!$J:$J,V2493)&amp;" | 24h/24")&gt;60,"Chauffeur privé "&amp;INDEX(10_Lieux!$J:$J,U2493)&amp;" → "&amp;INDEX(10_Lieux!$J:$J,V2493),"Chauffeur privé "&amp;INDEX(10_Lieux!$J:$J,U2493)&amp;" → "&amp;INDEX(10_Lieux!$J:$J,V2493)&amp;" | 24h/24")</f>
        <v>Chauffeur privé Aéroport de Zurich → Aéroport Paris-Le Bourget</v>
      </c>
      <c r="O2493" s="14" t="n">
        <f aca="false">LEN(N2493)</f>
        <v>62</v>
      </c>
      <c r="P2493" s="14" t="str">
        <f aca="false">"Chauffeur privé "&amp;INDEX(10_Lieux!$K:$K,U2493)&amp;" vers "&amp;INDEX(10_Lieux!$L:$L,V2493)</f>
        <v>Chauffeur privé de l'aéroport de Zurich vers l'aéroport Paris-Le Bourget</v>
      </c>
      <c r="Q2493" s="14" t="str">
        <f aca="false">"Chauffeur privé "&amp;INDEX(10_Lieux!$K:$K,U2493)&amp;" vers "&amp;INDEX(10_Lieux!$L:$L,V2493)&amp;" : env. "&amp;I2493&amp;" km, "&amp;J2493&amp;" de route. Devis personnalisé, standard 24h/24 et 7j/7."</f>
        <v>Chauffeur privé de l'aéroport de Zurich vers l'aéroport Paris-Le Bourget : env. 603 km, 6 h 15 de route. Devis personnalisé, standard 24h/24 et 7j/7.</v>
      </c>
      <c r="R2493" s="14" t="n">
        <f aca="false">LEN(Q2493)</f>
        <v>149</v>
      </c>
      <c r="S2493" s="14" t="str">
        <f aca="false">INDEX(10_Lieux!$C:$C,U2493)</f>
        <v>Suisse</v>
      </c>
      <c r="T2493" s="14" t="str">
        <f aca="false">INDEX(10_Lieux!$C:$C,V2493)</f>
        <v>France</v>
      </c>
      <c r="U2493" s="14" t="n">
        <f aca="false">MATCH(A2493,10_Lieux!$A:$A,0)</f>
        <v>185</v>
      </c>
      <c r="V2493" s="14" t="n">
        <f aca="false">MATCH(B2493,10_Lieux!$A:$A,0)</f>
        <v>134</v>
      </c>
      <c r="W2493" s="14" t="n">
        <f aca="false">ROUND(6371*2*ASIN(SQRT(SIN(RADIANS(INDEX(10_Lieux!$F:$F,V2493)-INDEX(10_Lieux!$F:$F,U2493))/2)^2+COS(RADIANS(INDEX(10_Lieux!$F:$F,U2493)))*COS(RADIANS(INDEX(10_Lieux!$F:$F,V2493)))*SIN(RADIANS(INDEX(10_Lieux!$G:$G,V2493)-INDEX(10_Lieux!$G:$G,U2493))/2)^2)),1)</f>
        <v>482.5</v>
      </c>
      <c r="X2493" s="14" t="n">
        <f aca="false">ROUND(I2493/IF(I2493&lt;p_seuil_vitesse,p_vit_lente,p_vit_rapide)*60/15,0)*15</f>
        <v>375</v>
      </c>
      <c r="Y2493" s="14" t="n">
        <f aca="false">MAX(IF(INDEX(10_Lieux!$B:$B,U2493)&lt;&gt;"Ville",INDEX(10_Lieux!$I:$I,U2493),0),IF(INDEX(10_Lieux!$B:$B,V2493)&lt;&gt;"Ville",INDEX(10_Lieux!$I:$I,V2493),0))</f>
        <v>500</v>
      </c>
      <c r="Z2493" s="14" t="str">
        <f aca="false">A2493&amp;"|"&amp;B2493</f>
        <v>Zurich Airport|Paris-Le Bourget</v>
      </c>
      <c r="AA2493" s="14" t="str">
        <f aca="false">IF(I2493&lt;p_local,"Local",IF(I2493&lt;p_vv_min,"Courte distance",IF(I2493&lt;p_tres_long,"Longue distance","Très longue distance")))</f>
        <v>Longue distance</v>
      </c>
    </row>
    <row r="2494" customFormat="false" ht="15" hidden="false" customHeight="true" outlineLevel="0" collapsed="false">
      <c r="A2494" s="14" t="s">
        <v>743</v>
      </c>
      <c r="B2494" s="14" t="s">
        <v>1614</v>
      </c>
      <c r="C2494" s="14" t="s">
        <v>36</v>
      </c>
      <c r="D2494" s="14" t="s">
        <v>2622</v>
      </c>
      <c r="E2494" s="14" t="s">
        <v>2701</v>
      </c>
      <c r="F2494" s="15" t="s">
        <v>41</v>
      </c>
      <c r="G2494" s="14" t="str">
        <f aca="false">IF(I2494&lt;p_local,"Local → page infra",IF(H2494&gt;=p_ph1,"Phase 1",IF(H2494&gt;=p_ph2,"Phase 2","Phase 3")))</f>
        <v>Phase 2</v>
      </c>
      <c r="H2494" s="14" t="n">
        <f aca="false">IF(I2494&lt;p_local,0,IF(C2494="Aéroport → Aéroport",p_pts_plein,IF(Y2494&gt;0,IF(I2494&lt;=Y2494,p_pts_plein,IF(I2494&lt;=p_mult2*Y2494,p_pts_moyen,p_pts_r3)),IF(I2494&gt;=p_vv_min,p_pts_plein,IF(I2494&gt;=p_vv_moy,p_pts_moyen,p_pts_court))))+IF(INDEX(10_Lieux!$D:$D,U2494)=1,p_prio1,p_prio2)+IF(INDEX(10_Lieux!$D:$D,V2494)=1,p_prio1,p_prio2)+IF(K2494="Oui",p_tf,0)+p_hub*((INDEX(10_Lieux!$H:$H,U2494)="Hub")+(INDEX(10_Lieux!$H:$H,V2494)="Hub"))+IF(OR(INDEX(10_Lieux!$H:$H,U2494)="Premium",INDEX(10_Lieux!$H:$H,V2494)="Premium"),p_prem,0))</f>
        <v>70</v>
      </c>
      <c r="I2494" s="14" t="n">
        <f aca="false">ROUND(W2494*p_facteur,0)</f>
        <v>749</v>
      </c>
      <c r="J2494" s="14" t="str">
        <f aca="false">IF(X2494&lt;60,X2494&amp;" min",INT(X2494/60)&amp;" h"&amp;IF(MOD(X2494,60)=0,""," "&amp;TEXT(MOD(X2494,60),"00")))</f>
        <v>8 h</v>
      </c>
      <c r="K2494" s="14" t="str">
        <f aca="false">IF(S2494&lt;&gt;T2494,"Oui","Non")</f>
        <v>Non</v>
      </c>
      <c r="L2494" s="14" t="str">
        <f aca="false">IF(AND(INDEX(10_Lieux!$B:$B,U2494)="Ville",INDEX(10_Lieux!$B:$B,V2494)="Ville"),"/chauffeur-prive/"&amp;INDEX(10_Lieux!$E:$E,U2494)&amp;"-"&amp;INDEX(10_Lieux!$E:$E,V2494)&amp;"/","/chauffeur-prive/"&amp;INDEX(10_Lieux!$E:$E,U2494)&amp;"/"&amp;INDEX(10_Lieux!$E:$E,V2494)&amp;"/")</f>
        <v>/chauffeur-prive/aeroport-paris-le-bourget/aeroport-toulouse-blagnac/</v>
      </c>
      <c r="M2494" s="14" t="str">
        <f aca="false">IFERROR(INDEX($L:$L,MATCH(B2494&amp;"|"&amp;A2494,$Z:$Z,0)),"—")</f>
        <v>/chauffeur-prive/aeroport-toulouse-blagnac/aeroport-paris-le-bourget/</v>
      </c>
      <c r="N2494" s="14" t="str">
        <f aca="false">IF(LEN("Chauffeur privé "&amp;INDEX(10_Lieux!$J:$J,U2494)&amp;" → "&amp;INDEX(10_Lieux!$J:$J,V2494)&amp;" | 24h/24")&gt;60,"Chauffeur privé "&amp;INDEX(10_Lieux!$J:$J,U2494)&amp;" → "&amp;INDEX(10_Lieux!$J:$J,V2494),"Chauffeur privé "&amp;INDEX(10_Lieux!$J:$J,U2494)&amp;" → "&amp;INDEX(10_Lieux!$J:$J,V2494)&amp;" | 24h/24")</f>
        <v>Chauffeur privé Aéroport Paris-Le Bourget → Aéroport Toulouse-Blagnac</v>
      </c>
      <c r="O2494" s="14" t="n">
        <f aca="false">LEN(N2494)</f>
        <v>69</v>
      </c>
      <c r="P2494" s="14" t="str">
        <f aca="false">"Chauffeur privé "&amp;INDEX(10_Lieux!$K:$K,U2494)&amp;" vers "&amp;INDEX(10_Lieux!$L:$L,V2494)</f>
        <v>Chauffeur privé de l'aéroport Paris-Le Bourget vers l'aéroport Toulouse-Blagnac</v>
      </c>
      <c r="Q2494" s="14" t="str">
        <f aca="false">"Chauffeur privé "&amp;INDEX(10_Lieux!$K:$K,U2494)&amp;" vers "&amp;INDEX(10_Lieux!$L:$L,V2494)&amp;" : env. "&amp;I2494&amp;" km, "&amp;J2494&amp;" de route. Devis personnalisé, standard 24h/24 et 7j/7."</f>
        <v>Chauffeur privé de l'aéroport Paris-Le Bourget vers l'aéroport Toulouse-Blagnac : env. 749 km, 8 h de route. Devis personnalisé, standard 24h/24 et 7j/7.</v>
      </c>
      <c r="R2494" s="14" t="n">
        <f aca="false">LEN(Q2494)</f>
        <v>153</v>
      </c>
      <c r="S2494" s="14" t="str">
        <f aca="false">INDEX(10_Lieux!$C:$C,U2494)</f>
        <v>France</v>
      </c>
      <c r="T2494" s="14" t="str">
        <f aca="false">INDEX(10_Lieux!$C:$C,V2494)</f>
        <v>France</v>
      </c>
      <c r="U2494" s="14" t="n">
        <f aca="false">MATCH(A2494,10_Lieux!$A:$A,0)</f>
        <v>134</v>
      </c>
      <c r="V2494" s="14" t="n">
        <f aca="false">MATCH(B2494,10_Lieux!$A:$A,0)</f>
        <v>163</v>
      </c>
      <c r="W2494" s="14" t="n">
        <f aca="false">ROUND(6371*2*ASIN(SQRT(SIN(RADIANS(INDEX(10_Lieux!$F:$F,V2494)-INDEX(10_Lieux!$F:$F,U2494))/2)^2+COS(RADIANS(INDEX(10_Lieux!$F:$F,U2494)))*COS(RADIANS(INDEX(10_Lieux!$F:$F,V2494)))*SIN(RADIANS(INDEX(10_Lieux!$G:$G,V2494)-INDEX(10_Lieux!$G:$G,U2494))/2)^2)),1)</f>
        <v>599.5</v>
      </c>
      <c r="X2494" s="14" t="n">
        <f aca="false">ROUND(I2494/IF(I2494&lt;p_seuil_vitesse,p_vit_lente,p_vit_rapide)*60/15,0)*15</f>
        <v>480</v>
      </c>
      <c r="Y2494" s="14" t="n">
        <f aca="false">MAX(IF(INDEX(10_Lieux!$B:$B,U2494)&lt;&gt;"Ville",INDEX(10_Lieux!$I:$I,U2494),0),IF(INDEX(10_Lieux!$B:$B,V2494)&lt;&gt;"Ville",INDEX(10_Lieux!$I:$I,V2494),0))</f>
        <v>500</v>
      </c>
      <c r="Z2494" s="14" t="str">
        <f aca="false">A2494&amp;"|"&amp;B2494</f>
        <v>Paris-Le Bourget|Toulouse-Blagnac</v>
      </c>
      <c r="AA2494" s="14" t="str">
        <f aca="false">IF(I2494&lt;p_local,"Local",IF(I2494&lt;p_vv_min,"Courte distance",IF(I2494&lt;p_tres_long,"Longue distance","Très longue distance")))</f>
        <v>Très longue distance</v>
      </c>
    </row>
    <row r="2495" customFormat="false" ht="15" hidden="false" customHeight="true" outlineLevel="0" collapsed="false">
      <c r="A2495" s="14" t="s">
        <v>1614</v>
      </c>
      <c r="B2495" s="14" t="s">
        <v>743</v>
      </c>
      <c r="C2495" s="14" t="s">
        <v>36</v>
      </c>
      <c r="D2495" s="14" t="s">
        <v>2622</v>
      </c>
      <c r="E2495" s="14" t="s">
        <v>2702</v>
      </c>
      <c r="F2495" s="15" t="s">
        <v>41</v>
      </c>
      <c r="G2495" s="14" t="str">
        <f aca="false">IF(I2495&lt;p_local,"Local → page infra",IF(H2495&gt;=p_ph1,"Phase 1",IF(H2495&gt;=p_ph2,"Phase 2","Phase 3")))</f>
        <v>Phase 2</v>
      </c>
      <c r="H2495" s="14" t="n">
        <f aca="false">IF(I2495&lt;p_local,0,IF(C2495="Aéroport → Aéroport",p_pts_plein,IF(Y2495&gt;0,IF(I2495&lt;=Y2495,p_pts_plein,IF(I2495&lt;=p_mult2*Y2495,p_pts_moyen,p_pts_r3)),IF(I2495&gt;=p_vv_min,p_pts_plein,IF(I2495&gt;=p_vv_moy,p_pts_moyen,p_pts_court))))+IF(INDEX(10_Lieux!$D:$D,U2495)=1,p_prio1,p_prio2)+IF(INDEX(10_Lieux!$D:$D,V2495)=1,p_prio1,p_prio2)+IF(K2495="Oui",p_tf,0)+p_hub*((INDEX(10_Lieux!$H:$H,U2495)="Hub")+(INDEX(10_Lieux!$H:$H,V2495)="Hub"))+IF(OR(INDEX(10_Lieux!$H:$H,U2495)="Premium",INDEX(10_Lieux!$H:$H,V2495)="Premium"),p_prem,0))</f>
        <v>70</v>
      </c>
      <c r="I2495" s="14" t="n">
        <f aca="false">ROUND(W2495*p_facteur,0)</f>
        <v>749</v>
      </c>
      <c r="J2495" s="14" t="str">
        <f aca="false">IF(X2495&lt;60,X2495&amp;" min",INT(X2495/60)&amp;" h"&amp;IF(MOD(X2495,60)=0,""," "&amp;TEXT(MOD(X2495,60),"00")))</f>
        <v>8 h</v>
      </c>
      <c r="K2495" s="14" t="str">
        <f aca="false">IF(S2495&lt;&gt;T2495,"Oui","Non")</f>
        <v>Non</v>
      </c>
      <c r="L2495" s="14" t="str">
        <f aca="false">IF(AND(INDEX(10_Lieux!$B:$B,U2495)="Ville",INDEX(10_Lieux!$B:$B,V2495)="Ville"),"/chauffeur-prive/"&amp;INDEX(10_Lieux!$E:$E,U2495)&amp;"-"&amp;INDEX(10_Lieux!$E:$E,V2495)&amp;"/","/chauffeur-prive/"&amp;INDEX(10_Lieux!$E:$E,U2495)&amp;"/"&amp;INDEX(10_Lieux!$E:$E,V2495)&amp;"/")</f>
        <v>/chauffeur-prive/aeroport-toulouse-blagnac/aeroport-paris-le-bourget/</v>
      </c>
      <c r="M2495" s="14" t="str">
        <f aca="false">IFERROR(INDEX($L:$L,MATCH(B2495&amp;"|"&amp;A2495,$Z:$Z,0)),"—")</f>
        <v>/chauffeur-prive/aeroport-paris-le-bourget/aeroport-toulouse-blagnac/</v>
      </c>
      <c r="N2495" s="14" t="str">
        <f aca="false">IF(LEN("Chauffeur privé "&amp;INDEX(10_Lieux!$J:$J,U2495)&amp;" → "&amp;INDEX(10_Lieux!$J:$J,V2495)&amp;" | 24h/24")&gt;60,"Chauffeur privé "&amp;INDEX(10_Lieux!$J:$J,U2495)&amp;" → "&amp;INDEX(10_Lieux!$J:$J,V2495),"Chauffeur privé "&amp;INDEX(10_Lieux!$J:$J,U2495)&amp;" → "&amp;INDEX(10_Lieux!$J:$J,V2495)&amp;" | 24h/24")</f>
        <v>Chauffeur privé Aéroport Toulouse-Blagnac → Aéroport Paris-Le Bourget</v>
      </c>
      <c r="O2495" s="14" t="n">
        <f aca="false">LEN(N2495)</f>
        <v>69</v>
      </c>
      <c r="P2495" s="14" t="str">
        <f aca="false">"Chauffeur privé "&amp;INDEX(10_Lieux!$K:$K,U2495)&amp;" vers "&amp;INDEX(10_Lieux!$L:$L,V2495)</f>
        <v>Chauffeur privé de l'aéroport Toulouse-Blagnac vers l'aéroport Paris-Le Bourget</v>
      </c>
      <c r="Q2495" s="14" t="str">
        <f aca="false">"Chauffeur privé "&amp;INDEX(10_Lieux!$K:$K,U2495)&amp;" vers "&amp;INDEX(10_Lieux!$L:$L,V2495)&amp;" : env. "&amp;I2495&amp;" km, "&amp;J2495&amp;" de route. Devis personnalisé, standard 24h/24 et 7j/7."</f>
        <v>Chauffeur privé de l'aéroport Toulouse-Blagnac vers l'aéroport Paris-Le Bourget : env. 749 km, 8 h de route. Devis personnalisé, standard 24h/24 et 7j/7.</v>
      </c>
      <c r="R2495" s="14" t="n">
        <f aca="false">LEN(Q2495)</f>
        <v>153</v>
      </c>
      <c r="S2495" s="14" t="str">
        <f aca="false">INDEX(10_Lieux!$C:$C,U2495)</f>
        <v>France</v>
      </c>
      <c r="T2495" s="14" t="str">
        <f aca="false">INDEX(10_Lieux!$C:$C,V2495)</f>
        <v>France</v>
      </c>
      <c r="U2495" s="14" t="n">
        <f aca="false">MATCH(A2495,10_Lieux!$A:$A,0)</f>
        <v>163</v>
      </c>
      <c r="V2495" s="14" t="n">
        <f aca="false">MATCH(B2495,10_Lieux!$A:$A,0)</f>
        <v>134</v>
      </c>
      <c r="W2495" s="14" t="n">
        <f aca="false">ROUND(6371*2*ASIN(SQRT(SIN(RADIANS(INDEX(10_Lieux!$F:$F,V2495)-INDEX(10_Lieux!$F:$F,U2495))/2)^2+COS(RADIANS(INDEX(10_Lieux!$F:$F,U2495)))*COS(RADIANS(INDEX(10_Lieux!$F:$F,V2495)))*SIN(RADIANS(INDEX(10_Lieux!$G:$G,V2495)-INDEX(10_Lieux!$G:$G,U2495))/2)^2)),1)</f>
        <v>599.5</v>
      </c>
      <c r="X2495" s="14" t="n">
        <f aca="false">ROUND(I2495/IF(I2495&lt;p_seuil_vitesse,p_vit_lente,p_vit_rapide)*60/15,0)*15</f>
        <v>480</v>
      </c>
      <c r="Y2495" s="14" t="n">
        <f aca="false">MAX(IF(INDEX(10_Lieux!$B:$B,U2495)&lt;&gt;"Ville",INDEX(10_Lieux!$I:$I,U2495),0),IF(INDEX(10_Lieux!$B:$B,V2495)&lt;&gt;"Ville",INDEX(10_Lieux!$I:$I,V2495),0))</f>
        <v>500</v>
      </c>
      <c r="Z2495" s="14" t="str">
        <f aca="false">A2495&amp;"|"&amp;B2495</f>
        <v>Toulouse-Blagnac|Paris-Le Bourget</v>
      </c>
      <c r="AA2495" s="14" t="str">
        <f aca="false">IF(I2495&lt;p_local,"Local",IF(I2495&lt;p_vv_min,"Courte distance",IF(I2495&lt;p_tres_long,"Longue distance","Très longue distance")))</f>
        <v>Très longue distance</v>
      </c>
    </row>
    <row r="2496" customFormat="false" ht="15" hidden="false" customHeight="true" outlineLevel="0" collapsed="false">
      <c r="A2496" s="14" t="s">
        <v>743</v>
      </c>
      <c r="B2496" s="14" t="s">
        <v>1475</v>
      </c>
      <c r="C2496" s="14" t="s">
        <v>36</v>
      </c>
      <c r="D2496" s="14" t="s">
        <v>2622</v>
      </c>
      <c r="E2496" s="14" t="s">
        <v>2703</v>
      </c>
      <c r="F2496" s="15" t="s">
        <v>41</v>
      </c>
      <c r="G2496" s="14" t="str">
        <f aca="false">IF(I2496&lt;p_local,"Local → page infra",IF(H2496&gt;=p_ph1,"Phase 1",IF(H2496&gt;=p_ph2,"Phase 2","Phase 3")))</f>
        <v>Phase 2</v>
      </c>
      <c r="H2496" s="14" t="n">
        <f aca="false">IF(I2496&lt;p_local,0,IF(C2496="Aéroport → Aéroport",p_pts_plein,IF(Y2496&gt;0,IF(I2496&lt;=Y2496,p_pts_plein,IF(I2496&lt;=p_mult2*Y2496,p_pts_moyen,p_pts_r3)),IF(I2496&gt;=p_vv_min,p_pts_plein,IF(I2496&gt;=p_vv_moy,p_pts_moyen,p_pts_court))))+IF(INDEX(10_Lieux!$D:$D,U2496)=1,p_prio1,p_prio2)+IF(INDEX(10_Lieux!$D:$D,V2496)=1,p_prio1,p_prio2)+IF(K2496="Oui",p_tf,0)+p_hub*((INDEX(10_Lieux!$H:$H,U2496)="Hub")+(INDEX(10_Lieux!$H:$H,V2496)="Hub"))+IF(OR(INDEX(10_Lieux!$H:$H,U2496)="Premium",INDEX(10_Lieux!$H:$H,V2496)="Premium"),p_prem,0))</f>
        <v>70</v>
      </c>
      <c r="I2496" s="14" t="n">
        <f aca="false">ROUND(W2496*p_facteur,0)</f>
        <v>649</v>
      </c>
      <c r="J2496" s="14" t="str">
        <f aca="false">IF(X2496&lt;60,X2496&amp;" min",INT(X2496/60)&amp;" h"&amp;IF(MOD(X2496,60)=0,""," "&amp;TEXT(MOD(X2496,60),"00")))</f>
        <v>6 h 45</v>
      </c>
      <c r="K2496" s="14" t="str">
        <f aca="false">IF(S2496&lt;&gt;T2496,"Oui","Non")</f>
        <v>Non</v>
      </c>
      <c r="L2496" s="14" t="str">
        <f aca="false">IF(AND(INDEX(10_Lieux!$B:$B,U2496)="Ville",INDEX(10_Lieux!$B:$B,V2496)="Ville"),"/chauffeur-prive/"&amp;INDEX(10_Lieux!$E:$E,U2496)&amp;"-"&amp;INDEX(10_Lieux!$E:$E,V2496)&amp;"/","/chauffeur-prive/"&amp;INDEX(10_Lieux!$E:$E,U2496)&amp;"/"&amp;INDEX(10_Lieux!$E:$E,V2496)&amp;"/")</f>
        <v>/chauffeur-prive/aeroport-paris-le-bourget/aeroport-bordeaux-merignac/</v>
      </c>
      <c r="M2496" s="14" t="str">
        <f aca="false">IFERROR(INDEX($L:$L,MATCH(B2496&amp;"|"&amp;A2496,$Z:$Z,0)),"—")</f>
        <v>/chauffeur-prive/aeroport-bordeaux-merignac/aeroport-paris-le-bourget/</v>
      </c>
      <c r="N2496" s="14" t="str">
        <f aca="false">IF(LEN("Chauffeur privé "&amp;INDEX(10_Lieux!$J:$J,U2496)&amp;" → "&amp;INDEX(10_Lieux!$J:$J,V2496)&amp;" | 24h/24")&gt;60,"Chauffeur privé "&amp;INDEX(10_Lieux!$J:$J,U2496)&amp;" → "&amp;INDEX(10_Lieux!$J:$J,V2496),"Chauffeur privé "&amp;INDEX(10_Lieux!$J:$J,U2496)&amp;" → "&amp;INDEX(10_Lieux!$J:$J,V2496)&amp;" | 24h/24")</f>
        <v>Chauffeur privé Aéroport Paris-Le Bourget → Aéroport Bordeaux-Mérignac</v>
      </c>
      <c r="O2496" s="14" t="n">
        <f aca="false">LEN(N2496)</f>
        <v>70</v>
      </c>
      <c r="P2496" s="14" t="str">
        <f aca="false">"Chauffeur privé "&amp;INDEX(10_Lieux!$K:$K,U2496)&amp;" vers "&amp;INDEX(10_Lieux!$L:$L,V2496)</f>
        <v>Chauffeur privé de l'aéroport Paris-Le Bourget vers l'aéroport Bordeaux-Mérignac</v>
      </c>
      <c r="Q2496" s="14" t="str">
        <f aca="false">"Chauffeur privé "&amp;INDEX(10_Lieux!$K:$K,U2496)&amp;" vers "&amp;INDEX(10_Lieux!$L:$L,V2496)&amp;" : env. "&amp;I2496&amp;" km, "&amp;J2496&amp;" de route. Devis personnalisé, standard 24h/24 et 7j/7."</f>
        <v>Chauffeur privé de l'aéroport Paris-Le Bourget vers l'aéroport Bordeaux-Mérignac : env. 649 km, 6 h 45 de route. Devis personnalisé, standard 24h/24 et 7j/7.</v>
      </c>
      <c r="R2496" s="14" t="n">
        <f aca="false">LEN(Q2496)</f>
        <v>157</v>
      </c>
      <c r="S2496" s="14" t="str">
        <f aca="false">INDEX(10_Lieux!$C:$C,U2496)</f>
        <v>France</v>
      </c>
      <c r="T2496" s="14" t="str">
        <f aca="false">INDEX(10_Lieux!$C:$C,V2496)</f>
        <v>France</v>
      </c>
      <c r="U2496" s="14" t="n">
        <f aca="false">MATCH(A2496,10_Lieux!$A:$A,0)</f>
        <v>134</v>
      </c>
      <c r="V2496" s="14" t="n">
        <f aca="false">MATCH(B2496,10_Lieux!$A:$A,0)</f>
        <v>158</v>
      </c>
      <c r="W2496" s="14" t="n">
        <f aca="false">ROUND(6371*2*ASIN(SQRT(SIN(RADIANS(INDEX(10_Lieux!$F:$F,V2496)-INDEX(10_Lieux!$F:$F,U2496))/2)^2+COS(RADIANS(INDEX(10_Lieux!$F:$F,U2496)))*COS(RADIANS(INDEX(10_Lieux!$F:$F,V2496)))*SIN(RADIANS(INDEX(10_Lieux!$G:$G,V2496)-INDEX(10_Lieux!$G:$G,U2496))/2)^2)),1)</f>
        <v>519.1</v>
      </c>
      <c r="X2496" s="14" t="n">
        <f aca="false">ROUND(I2496/IF(I2496&lt;p_seuil_vitesse,p_vit_lente,p_vit_rapide)*60/15,0)*15</f>
        <v>405</v>
      </c>
      <c r="Y2496" s="14" t="n">
        <f aca="false">MAX(IF(INDEX(10_Lieux!$B:$B,U2496)&lt;&gt;"Ville",INDEX(10_Lieux!$I:$I,U2496),0),IF(INDEX(10_Lieux!$B:$B,V2496)&lt;&gt;"Ville",INDEX(10_Lieux!$I:$I,V2496),0))</f>
        <v>500</v>
      </c>
      <c r="Z2496" s="14" t="str">
        <f aca="false">A2496&amp;"|"&amp;B2496</f>
        <v>Paris-Le Bourget|Bordeaux-Mérignac</v>
      </c>
      <c r="AA2496" s="14" t="str">
        <f aca="false">IF(I2496&lt;p_local,"Local",IF(I2496&lt;p_vv_min,"Courte distance",IF(I2496&lt;p_tres_long,"Longue distance","Très longue distance")))</f>
        <v>Longue distance</v>
      </c>
    </row>
    <row r="2497" customFormat="false" ht="15" hidden="false" customHeight="true" outlineLevel="0" collapsed="false">
      <c r="A2497" s="14" t="s">
        <v>1475</v>
      </c>
      <c r="B2497" s="14" t="s">
        <v>743</v>
      </c>
      <c r="C2497" s="14" t="s">
        <v>36</v>
      </c>
      <c r="D2497" s="14" t="s">
        <v>2622</v>
      </c>
      <c r="E2497" s="14" t="s">
        <v>2704</v>
      </c>
      <c r="F2497" s="15" t="s">
        <v>41</v>
      </c>
      <c r="G2497" s="14" t="str">
        <f aca="false">IF(I2497&lt;p_local,"Local → page infra",IF(H2497&gt;=p_ph1,"Phase 1",IF(H2497&gt;=p_ph2,"Phase 2","Phase 3")))</f>
        <v>Phase 2</v>
      </c>
      <c r="H2497" s="14" t="n">
        <f aca="false">IF(I2497&lt;p_local,0,IF(C2497="Aéroport → Aéroport",p_pts_plein,IF(Y2497&gt;0,IF(I2497&lt;=Y2497,p_pts_plein,IF(I2497&lt;=p_mult2*Y2497,p_pts_moyen,p_pts_r3)),IF(I2497&gt;=p_vv_min,p_pts_plein,IF(I2497&gt;=p_vv_moy,p_pts_moyen,p_pts_court))))+IF(INDEX(10_Lieux!$D:$D,U2497)=1,p_prio1,p_prio2)+IF(INDEX(10_Lieux!$D:$D,V2497)=1,p_prio1,p_prio2)+IF(K2497="Oui",p_tf,0)+p_hub*((INDEX(10_Lieux!$H:$H,U2497)="Hub")+(INDEX(10_Lieux!$H:$H,V2497)="Hub"))+IF(OR(INDEX(10_Lieux!$H:$H,U2497)="Premium",INDEX(10_Lieux!$H:$H,V2497)="Premium"),p_prem,0))</f>
        <v>70</v>
      </c>
      <c r="I2497" s="14" t="n">
        <f aca="false">ROUND(W2497*p_facteur,0)</f>
        <v>649</v>
      </c>
      <c r="J2497" s="14" t="str">
        <f aca="false">IF(X2497&lt;60,X2497&amp;" min",INT(X2497/60)&amp;" h"&amp;IF(MOD(X2497,60)=0,""," "&amp;TEXT(MOD(X2497,60),"00")))</f>
        <v>6 h 45</v>
      </c>
      <c r="K2497" s="14" t="str">
        <f aca="false">IF(S2497&lt;&gt;T2497,"Oui","Non")</f>
        <v>Non</v>
      </c>
      <c r="L2497" s="14" t="str">
        <f aca="false">IF(AND(INDEX(10_Lieux!$B:$B,U2497)="Ville",INDEX(10_Lieux!$B:$B,V2497)="Ville"),"/chauffeur-prive/"&amp;INDEX(10_Lieux!$E:$E,U2497)&amp;"-"&amp;INDEX(10_Lieux!$E:$E,V2497)&amp;"/","/chauffeur-prive/"&amp;INDEX(10_Lieux!$E:$E,U2497)&amp;"/"&amp;INDEX(10_Lieux!$E:$E,V2497)&amp;"/")</f>
        <v>/chauffeur-prive/aeroport-bordeaux-merignac/aeroport-paris-le-bourget/</v>
      </c>
      <c r="M2497" s="14" t="str">
        <f aca="false">IFERROR(INDEX($L:$L,MATCH(B2497&amp;"|"&amp;A2497,$Z:$Z,0)),"—")</f>
        <v>/chauffeur-prive/aeroport-paris-le-bourget/aeroport-bordeaux-merignac/</v>
      </c>
      <c r="N2497" s="14" t="str">
        <f aca="false">IF(LEN("Chauffeur privé "&amp;INDEX(10_Lieux!$J:$J,U2497)&amp;" → "&amp;INDEX(10_Lieux!$J:$J,V2497)&amp;" | 24h/24")&gt;60,"Chauffeur privé "&amp;INDEX(10_Lieux!$J:$J,U2497)&amp;" → "&amp;INDEX(10_Lieux!$J:$J,V2497),"Chauffeur privé "&amp;INDEX(10_Lieux!$J:$J,U2497)&amp;" → "&amp;INDEX(10_Lieux!$J:$J,V2497)&amp;" | 24h/24")</f>
        <v>Chauffeur privé Aéroport Bordeaux-Mérignac → Aéroport Paris-Le Bourget</v>
      </c>
      <c r="O2497" s="14" t="n">
        <f aca="false">LEN(N2497)</f>
        <v>70</v>
      </c>
      <c r="P2497" s="14" t="str">
        <f aca="false">"Chauffeur privé "&amp;INDEX(10_Lieux!$K:$K,U2497)&amp;" vers "&amp;INDEX(10_Lieux!$L:$L,V2497)</f>
        <v>Chauffeur privé de l'aéroport Bordeaux-Mérignac vers l'aéroport Paris-Le Bourget</v>
      </c>
      <c r="Q2497" s="14" t="str">
        <f aca="false">"Chauffeur privé "&amp;INDEX(10_Lieux!$K:$K,U2497)&amp;" vers "&amp;INDEX(10_Lieux!$L:$L,V2497)&amp;" : env. "&amp;I2497&amp;" km, "&amp;J2497&amp;" de route. Devis personnalisé, standard 24h/24 et 7j/7."</f>
        <v>Chauffeur privé de l'aéroport Bordeaux-Mérignac vers l'aéroport Paris-Le Bourget : env. 649 km, 6 h 45 de route. Devis personnalisé, standard 24h/24 et 7j/7.</v>
      </c>
      <c r="R2497" s="14" t="n">
        <f aca="false">LEN(Q2497)</f>
        <v>157</v>
      </c>
      <c r="S2497" s="14" t="str">
        <f aca="false">INDEX(10_Lieux!$C:$C,U2497)</f>
        <v>France</v>
      </c>
      <c r="T2497" s="14" t="str">
        <f aca="false">INDEX(10_Lieux!$C:$C,V2497)</f>
        <v>France</v>
      </c>
      <c r="U2497" s="14" t="n">
        <f aca="false">MATCH(A2497,10_Lieux!$A:$A,0)</f>
        <v>158</v>
      </c>
      <c r="V2497" s="14" t="n">
        <f aca="false">MATCH(B2497,10_Lieux!$A:$A,0)</f>
        <v>134</v>
      </c>
      <c r="W2497" s="14" t="n">
        <f aca="false">ROUND(6371*2*ASIN(SQRT(SIN(RADIANS(INDEX(10_Lieux!$F:$F,V2497)-INDEX(10_Lieux!$F:$F,U2497))/2)^2+COS(RADIANS(INDEX(10_Lieux!$F:$F,U2497)))*COS(RADIANS(INDEX(10_Lieux!$F:$F,V2497)))*SIN(RADIANS(INDEX(10_Lieux!$G:$G,V2497)-INDEX(10_Lieux!$G:$G,U2497))/2)^2)),1)</f>
        <v>519.1</v>
      </c>
      <c r="X2497" s="14" t="n">
        <f aca="false">ROUND(I2497/IF(I2497&lt;p_seuil_vitesse,p_vit_lente,p_vit_rapide)*60/15,0)*15</f>
        <v>405</v>
      </c>
      <c r="Y2497" s="14" t="n">
        <f aca="false">MAX(IF(INDEX(10_Lieux!$B:$B,U2497)&lt;&gt;"Ville",INDEX(10_Lieux!$I:$I,U2497),0),IF(INDEX(10_Lieux!$B:$B,V2497)&lt;&gt;"Ville",INDEX(10_Lieux!$I:$I,V2497),0))</f>
        <v>500</v>
      </c>
      <c r="Z2497" s="14" t="str">
        <f aca="false">A2497&amp;"|"&amp;B2497</f>
        <v>Bordeaux-Mérignac|Paris-Le Bourget</v>
      </c>
      <c r="AA2497" s="14" t="str">
        <f aca="false">IF(I2497&lt;p_local,"Local",IF(I2497&lt;p_vv_min,"Courte distance",IF(I2497&lt;p_tres_long,"Longue distance","Très longue distance")))</f>
        <v>Longue distance</v>
      </c>
    </row>
    <row r="2498" customFormat="false" ht="15" hidden="false" customHeight="true" outlineLevel="0" collapsed="false">
      <c r="A2498" s="14" t="s">
        <v>743</v>
      </c>
      <c r="B2498" s="14" t="s">
        <v>1105</v>
      </c>
      <c r="C2498" s="14" t="s">
        <v>36</v>
      </c>
      <c r="D2498" s="14" t="s">
        <v>2622</v>
      </c>
      <c r="E2498" s="14" t="s">
        <v>2705</v>
      </c>
      <c r="F2498" s="15" t="s">
        <v>41</v>
      </c>
      <c r="G2498" s="14" t="str">
        <f aca="false">IF(I2498&lt;p_local,"Local → page infra",IF(H2498&gt;=p_ph1,"Phase 1",IF(H2498&gt;=p_ph2,"Phase 2","Phase 3")))</f>
        <v>Phase 2</v>
      </c>
      <c r="H2498" s="14" t="n">
        <f aca="false">IF(I2498&lt;p_local,0,IF(C2498="Aéroport → Aéroport",p_pts_plein,IF(Y2498&gt;0,IF(I2498&lt;=Y2498,p_pts_plein,IF(I2498&lt;=p_mult2*Y2498,p_pts_moyen,p_pts_r3)),IF(I2498&gt;=p_vv_min,p_pts_plein,IF(I2498&gt;=p_vv_moy,p_pts_moyen,p_pts_court))))+IF(INDEX(10_Lieux!$D:$D,U2498)=1,p_prio1,p_prio2)+IF(INDEX(10_Lieux!$D:$D,V2498)=1,p_prio1,p_prio2)+IF(K2498="Oui",p_tf,0)+p_hub*((INDEX(10_Lieux!$H:$H,U2498)="Hub")+(INDEX(10_Lieux!$H:$H,V2498)="Hub"))+IF(OR(INDEX(10_Lieux!$H:$H,U2498)="Premium",INDEX(10_Lieux!$H:$H,V2498)="Premium"),p_prem,0))</f>
        <v>70</v>
      </c>
      <c r="I2498" s="14" t="n">
        <f aca="false">ROUND(W2498*p_facteur,0)</f>
        <v>508</v>
      </c>
      <c r="J2498" s="14" t="str">
        <f aca="false">IF(X2498&lt;60,X2498&amp;" min",INT(X2498/60)&amp;" h"&amp;IF(MOD(X2498,60)=0,""," "&amp;TEXT(MOD(X2498,60),"00")))</f>
        <v>5 h 15</v>
      </c>
      <c r="K2498" s="14" t="str">
        <f aca="false">IF(S2498&lt;&gt;T2498,"Oui","Non")</f>
        <v>Non</v>
      </c>
      <c r="L2498" s="14" t="str">
        <f aca="false">IF(AND(INDEX(10_Lieux!$B:$B,U2498)="Ville",INDEX(10_Lieux!$B:$B,V2498)="Ville"),"/chauffeur-prive/"&amp;INDEX(10_Lieux!$E:$E,U2498)&amp;"-"&amp;INDEX(10_Lieux!$E:$E,V2498)&amp;"/","/chauffeur-prive/"&amp;INDEX(10_Lieux!$E:$E,U2498)&amp;"/"&amp;INDEX(10_Lieux!$E:$E,V2498)&amp;"/")</f>
        <v>/chauffeur-prive/aeroport-paris-le-bourget/aeroport-bale-mulhouse/</v>
      </c>
      <c r="M2498" s="14" t="str">
        <f aca="false">IFERROR(INDEX($L:$L,MATCH(B2498&amp;"|"&amp;A2498,$Z:$Z,0)),"—")</f>
        <v>/chauffeur-prive/aeroport-bale-mulhouse/aeroport-paris-le-bourget/</v>
      </c>
      <c r="N2498" s="14" t="str">
        <f aca="false">IF(LEN("Chauffeur privé "&amp;INDEX(10_Lieux!$J:$J,U2498)&amp;" → "&amp;INDEX(10_Lieux!$J:$J,V2498)&amp;" | 24h/24")&gt;60,"Chauffeur privé "&amp;INDEX(10_Lieux!$J:$J,U2498)&amp;" → "&amp;INDEX(10_Lieux!$J:$J,V2498),"Chauffeur privé "&amp;INDEX(10_Lieux!$J:$J,U2498)&amp;" → "&amp;INDEX(10_Lieux!$J:$J,V2498)&amp;" | 24h/24")</f>
        <v>Chauffeur privé Aéroport Paris-Le Bourget → Aéroport Bâle-Mulhouse</v>
      </c>
      <c r="O2498" s="14" t="n">
        <f aca="false">LEN(N2498)</f>
        <v>66</v>
      </c>
      <c r="P2498" s="14" t="str">
        <f aca="false">"Chauffeur privé "&amp;INDEX(10_Lieux!$K:$K,U2498)&amp;" vers "&amp;INDEX(10_Lieux!$L:$L,V2498)</f>
        <v>Chauffeur privé de l'aéroport Paris-Le Bourget vers l'aéroport Bâle-Mulhouse</v>
      </c>
      <c r="Q2498" s="14" t="str">
        <f aca="false">"Chauffeur privé "&amp;INDEX(10_Lieux!$K:$K,U2498)&amp;" vers "&amp;INDEX(10_Lieux!$L:$L,V2498)&amp;" : env. "&amp;I2498&amp;" km, "&amp;J2498&amp;" de route. Devis personnalisé, standard 24h/24 et 7j/7."</f>
        <v>Chauffeur privé de l'aéroport Paris-Le Bourget vers l'aéroport Bâle-Mulhouse : env. 508 km, 5 h 15 de route. Devis personnalisé, standard 24h/24 et 7j/7.</v>
      </c>
      <c r="R2498" s="14" t="n">
        <f aca="false">LEN(Q2498)</f>
        <v>153</v>
      </c>
      <c r="S2498" s="14" t="str">
        <f aca="false">INDEX(10_Lieux!$C:$C,U2498)</f>
        <v>France</v>
      </c>
      <c r="T2498" s="14" t="str">
        <f aca="false">INDEX(10_Lieux!$C:$C,V2498)</f>
        <v>France</v>
      </c>
      <c r="U2498" s="14" t="n">
        <f aca="false">MATCH(A2498,10_Lieux!$A:$A,0)</f>
        <v>134</v>
      </c>
      <c r="V2498" s="14" t="n">
        <f aca="false">MATCH(B2498,10_Lieux!$A:$A,0)</f>
        <v>144</v>
      </c>
      <c r="W2498" s="14" t="n">
        <f aca="false">ROUND(6371*2*ASIN(SQRT(SIN(RADIANS(INDEX(10_Lieux!$F:$F,V2498)-INDEX(10_Lieux!$F:$F,U2498))/2)^2+COS(RADIANS(INDEX(10_Lieux!$F:$F,U2498)))*COS(RADIANS(INDEX(10_Lieux!$F:$F,V2498)))*SIN(RADIANS(INDEX(10_Lieux!$G:$G,V2498)-INDEX(10_Lieux!$G:$G,U2498))/2)^2)),1)</f>
        <v>406.4</v>
      </c>
      <c r="X2498" s="14" t="n">
        <f aca="false">ROUND(I2498/IF(I2498&lt;p_seuil_vitesse,p_vit_lente,p_vit_rapide)*60/15,0)*15</f>
        <v>315</v>
      </c>
      <c r="Y2498" s="14" t="n">
        <f aca="false">MAX(IF(INDEX(10_Lieux!$B:$B,U2498)&lt;&gt;"Ville",INDEX(10_Lieux!$I:$I,U2498),0),IF(INDEX(10_Lieux!$B:$B,V2498)&lt;&gt;"Ville",INDEX(10_Lieux!$I:$I,V2498),0))</f>
        <v>500</v>
      </c>
      <c r="Z2498" s="14" t="str">
        <f aca="false">A2498&amp;"|"&amp;B2498</f>
        <v>Paris-Le Bourget|EuroAirport Basel-Mulhouse-Freiburg</v>
      </c>
      <c r="AA2498" s="14" t="str">
        <f aca="false">IF(I2498&lt;p_local,"Local",IF(I2498&lt;p_vv_min,"Courte distance",IF(I2498&lt;p_tres_long,"Longue distance","Très longue distance")))</f>
        <v>Longue distance</v>
      </c>
    </row>
    <row r="2499" customFormat="false" ht="15" hidden="false" customHeight="true" outlineLevel="0" collapsed="false">
      <c r="A2499" s="14" t="s">
        <v>1105</v>
      </c>
      <c r="B2499" s="14" t="s">
        <v>743</v>
      </c>
      <c r="C2499" s="14" t="s">
        <v>36</v>
      </c>
      <c r="D2499" s="14" t="s">
        <v>2622</v>
      </c>
      <c r="E2499" s="14" t="s">
        <v>2706</v>
      </c>
      <c r="F2499" s="15" t="s">
        <v>41</v>
      </c>
      <c r="G2499" s="14" t="str">
        <f aca="false">IF(I2499&lt;p_local,"Local → page infra",IF(H2499&gt;=p_ph1,"Phase 1",IF(H2499&gt;=p_ph2,"Phase 2","Phase 3")))</f>
        <v>Phase 2</v>
      </c>
      <c r="H2499" s="14" t="n">
        <f aca="false">IF(I2499&lt;p_local,0,IF(C2499="Aéroport → Aéroport",p_pts_plein,IF(Y2499&gt;0,IF(I2499&lt;=Y2499,p_pts_plein,IF(I2499&lt;=p_mult2*Y2499,p_pts_moyen,p_pts_r3)),IF(I2499&gt;=p_vv_min,p_pts_plein,IF(I2499&gt;=p_vv_moy,p_pts_moyen,p_pts_court))))+IF(INDEX(10_Lieux!$D:$D,U2499)=1,p_prio1,p_prio2)+IF(INDEX(10_Lieux!$D:$D,V2499)=1,p_prio1,p_prio2)+IF(K2499="Oui",p_tf,0)+p_hub*((INDEX(10_Lieux!$H:$H,U2499)="Hub")+(INDEX(10_Lieux!$H:$H,V2499)="Hub"))+IF(OR(INDEX(10_Lieux!$H:$H,U2499)="Premium",INDEX(10_Lieux!$H:$H,V2499)="Premium"),p_prem,0))</f>
        <v>70</v>
      </c>
      <c r="I2499" s="14" t="n">
        <f aca="false">ROUND(W2499*p_facteur,0)</f>
        <v>508</v>
      </c>
      <c r="J2499" s="14" t="str">
        <f aca="false">IF(X2499&lt;60,X2499&amp;" min",INT(X2499/60)&amp;" h"&amp;IF(MOD(X2499,60)=0,""," "&amp;TEXT(MOD(X2499,60),"00")))</f>
        <v>5 h 15</v>
      </c>
      <c r="K2499" s="14" t="str">
        <f aca="false">IF(S2499&lt;&gt;T2499,"Oui","Non")</f>
        <v>Non</v>
      </c>
      <c r="L2499" s="14" t="str">
        <f aca="false">IF(AND(INDEX(10_Lieux!$B:$B,U2499)="Ville",INDEX(10_Lieux!$B:$B,V2499)="Ville"),"/chauffeur-prive/"&amp;INDEX(10_Lieux!$E:$E,U2499)&amp;"-"&amp;INDEX(10_Lieux!$E:$E,V2499)&amp;"/","/chauffeur-prive/"&amp;INDEX(10_Lieux!$E:$E,U2499)&amp;"/"&amp;INDEX(10_Lieux!$E:$E,V2499)&amp;"/")</f>
        <v>/chauffeur-prive/aeroport-bale-mulhouse/aeroport-paris-le-bourget/</v>
      </c>
      <c r="M2499" s="14" t="str">
        <f aca="false">IFERROR(INDEX($L:$L,MATCH(B2499&amp;"|"&amp;A2499,$Z:$Z,0)),"—")</f>
        <v>/chauffeur-prive/aeroport-paris-le-bourget/aeroport-bale-mulhouse/</v>
      </c>
      <c r="N2499" s="14" t="str">
        <f aca="false">IF(LEN("Chauffeur privé "&amp;INDEX(10_Lieux!$J:$J,U2499)&amp;" → "&amp;INDEX(10_Lieux!$J:$J,V2499)&amp;" | 24h/24")&gt;60,"Chauffeur privé "&amp;INDEX(10_Lieux!$J:$J,U2499)&amp;" → "&amp;INDEX(10_Lieux!$J:$J,V2499),"Chauffeur privé "&amp;INDEX(10_Lieux!$J:$J,U2499)&amp;" → "&amp;INDEX(10_Lieux!$J:$J,V2499)&amp;" | 24h/24")</f>
        <v>Chauffeur privé Aéroport Bâle-Mulhouse → Aéroport Paris-Le Bourget</v>
      </c>
      <c r="O2499" s="14" t="n">
        <f aca="false">LEN(N2499)</f>
        <v>66</v>
      </c>
      <c r="P2499" s="14" t="str">
        <f aca="false">"Chauffeur privé "&amp;INDEX(10_Lieux!$K:$K,U2499)&amp;" vers "&amp;INDEX(10_Lieux!$L:$L,V2499)</f>
        <v>Chauffeur privé de l'aéroport Bâle-Mulhouse vers l'aéroport Paris-Le Bourget</v>
      </c>
      <c r="Q2499" s="14" t="str">
        <f aca="false">"Chauffeur privé "&amp;INDEX(10_Lieux!$K:$K,U2499)&amp;" vers "&amp;INDEX(10_Lieux!$L:$L,V2499)&amp;" : env. "&amp;I2499&amp;" km, "&amp;J2499&amp;" de route. Devis personnalisé, standard 24h/24 et 7j/7."</f>
        <v>Chauffeur privé de l'aéroport Bâle-Mulhouse vers l'aéroport Paris-Le Bourget : env. 508 km, 5 h 15 de route. Devis personnalisé, standard 24h/24 et 7j/7.</v>
      </c>
      <c r="R2499" s="14" t="n">
        <f aca="false">LEN(Q2499)</f>
        <v>153</v>
      </c>
      <c r="S2499" s="14" t="str">
        <f aca="false">INDEX(10_Lieux!$C:$C,U2499)</f>
        <v>France</v>
      </c>
      <c r="T2499" s="14" t="str">
        <f aca="false">INDEX(10_Lieux!$C:$C,V2499)</f>
        <v>France</v>
      </c>
      <c r="U2499" s="14" t="n">
        <f aca="false">MATCH(A2499,10_Lieux!$A:$A,0)</f>
        <v>144</v>
      </c>
      <c r="V2499" s="14" t="n">
        <f aca="false">MATCH(B2499,10_Lieux!$A:$A,0)</f>
        <v>134</v>
      </c>
      <c r="W2499" s="14" t="n">
        <f aca="false">ROUND(6371*2*ASIN(SQRT(SIN(RADIANS(INDEX(10_Lieux!$F:$F,V2499)-INDEX(10_Lieux!$F:$F,U2499))/2)^2+COS(RADIANS(INDEX(10_Lieux!$F:$F,U2499)))*COS(RADIANS(INDEX(10_Lieux!$F:$F,V2499)))*SIN(RADIANS(INDEX(10_Lieux!$G:$G,V2499)-INDEX(10_Lieux!$G:$G,U2499))/2)^2)),1)</f>
        <v>406.4</v>
      </c>
      <c r="X2499" s="14" t="n">
        <f aca="false">ROUND(I2499/IF(I2499&lt;p_seuil_vitesse,p_vit_lente,p_vit_rapide)*60/15,0)*15</f>
        <v>315</v>
      </c>
      <c r="Y2499" s="14" t="n">
        <f aca="false">MAX(IF(INDEX(10_Lieux!$B:$B,U2499)&lt;&gt;"Ville",INDEX(10_Lieux!$I:$I,U2499),0),IF(INDEX(10_Lieux!$B:$B,V2499)&lt;&gt;"Ville",INDEX(10_Lieux!$I:$I,V2499),0))</f>
        <v>500</v>
      </c>
      <c r="Z2499" s="14" t="str">
        <f aca="false">A2499&amp;"|"&amp;B2499</f>
        <v>EuroAirport Basel-Mulhouse-Freiburg|Paris-Le Bourget</v>
      </c>
      <c r="AA2499" s="14" t="str">
        <f aca="false">IF(I2499&lt;p_local,"Local",IF(I2499&lt;p_vv_min,"Courte distance",IF(I2499&lt;p_tres_long,"Longue distance","Très longue distance")))</f>
        <v>Longue distance</v>
      </c>
    </row>
    <row r="2500" customFormat="false" ht="15" hidden="false" customHeight="true" outlineLevel="0" collapsed="false">
      <c r="A2500" s="14" t="s">
        <v>743</v>
      </c>
      <c r="B2500" s="14" t="s">
        <v>1796</v>
      </c>
      <c r="C2500" s="14" t="s">
        <v>36</v>
      </c>
      <c r="D2500" s="14" t="s">
        <v>2622</v>
      </c>
      <c r="E2500" s="14" t="s">
        <v>2707</v>
      </c>
      <c r="F2500" s="15" t="s">
        <v>41</v>
      </c>
      <c r="G2500" s="14" t="str">
        <f aca="false">IF(I2500&lt;p_local,"Local → page infra",IF(H2500&gt;=p_ph1,"Phase 1",IF(H2500&gt;=p_ph2,"Phase 2","Phase 3")))</f>
        <v>Phase 1</v>
      </c>
      <c r="H2500" s="14" t="n">
        <f aca="false">IF(I2500&lt;p_local,0,IF(C2500="Aéroport → Aéroport",p_pts_plein,IF(Y2500&gt;0,IF(I2500&lt;=Y2500,p_pts_plein,IF(I2500&lt;=p_mult2*Y2500,p_pts_moyen,p_pts_r3)),IF(I2500&gt;=p_vv_min,p_pts_plein,IF(I2500&gt;=p_vv_moy,p_pts_moyen,p_pts_court))))+IF(INDEX(10_Lieux!$D:$D,U2500)=1,p_prio1,p_prio2)+IF(INDEX(10_Lieux!$D:$D,V2500)=1,p_prio1,p_prio2)+IF(K2500="Oui",p_tf,0)+p_hub*((INDEX(10_Lieux!$H:$H,U2500)="Hub")+(INDEX(10_Lieux!$H:$H,V2500)="Hub"))+IF(OR(INDEX(10_Lieux!$H:$H,U2500)="Premium",INDEX(10_Lieux!$H:$H,V2500)="Premium"),p_prem,0))</f>
        <v>80</v>
      </c>
      <c r="I2500" s="14" t="n">
        <f aca="false">ROUND(W2500*p_facteur,0)</f>
        <v>870</v>
      </c>
      <c r="J2500" s="14" t="str">
        <f aca="false">IF(X2500&lt;60,X2500&amp;" min",INT(X2500/60)&amp;" h"&amp;IF(MOD(X2500,60)=0,""," "&amp;TEXT(MOD(X2500,60),"00")))</f>
        <v>9 h 15</v>
      </c>
      <c r="K2500" s="14" t="str">
        <f aca="false">IF(S2500&lt;&gt;T2500,"Oui","Non")</f>
        <v>Non</v>
      </c>
      <c r="L2500" s="14" t="str">
        <f aca="false">IF(AND(INDEX(10_Lieux!$B:$B,U2500)="Ville",INDEX(10_Lieux!$B:$B,V2500)="Ville"),"/chauffeur-prive/"&amp;INDEX(10_Lieux!$E:$E,U2500)&amp;"-"&amp;INDEX(10_Lieux!$E:$E,V2500)&amp;"/","/chauffeur-prive/"&amp;INDEX(10_Lieux!$E:$E,U2500)&amp;"/"&amp;INDEX(10_Lieux!$E:$E,V2500)&amp;"/")</f>
        <v>/chauffeur-prive/aeroport-paris-le-bourget/aeroport-cannes-mandelieu/</v>
      </c>
      <c r="M2500" s="14" t="str">
        <f aca="false">IFERROR(INDEX($L:$L,MATCH(B2500&amp;"|"&amp;A2500,$Z:$Z,0)),"—")</f>
        <v>/chauffeur-prive/aeroport-cannes-mandelieu/aeroport-paris-le-bourget/</v>
      </c>
      <c r="N2500" s="14" t="str">
        <f aca="false">IF(LEN("Chauffeur privé "&amp;INDEX(10_Lieux!$J:$J,U2500)&amp;" → "&amp;INDEX(10_Lieux!$J:$J,V2500)&amp;" | 24h/24")&gt;60,"Chauffeur privé "&amp;INDEX(10_Lieux!$J:$J,U2500)&amp;" → "&amp;INDEX(10_Lieux!$J:$J,V2500),"Chauffeur privé "&amp;INDEX(10_Lieux!$J:$J,U2500)&amp;" → "&amp;INDEX(10_Lieux!$J:$J,V2500)&amp;" | 24h/24")</f>
        <v>Chauffeur privé Aéroport Paris-Le Bourget → Aéroport Cannes-Mandelieu</v>
      </c>
      <c r="O2500" s="14" t="n">
        <f aca="false">LEN(N2500)</f>
        <v>69</v>
      </c>
      <c r="P2500" s="14" t="str">
        <f aca="false">"Chauffeur privé "&amp;INDEX(10_Lieux!$K:$K,U2500)&amp;" vers "&amp;INDEX(10_Lieux!$L:$L,V2500)</f>
        <v>Chauffeur privé de l'aéroport Paris-Le Bourget vers l'aéroport Cannes-Mandelieu</v>
      </c>
      <c r="Q2500" s="14" t="str">
        <f aca="false">"Chauffeur privé "&amp;INDEX(10_Lieux!$K:$K,U2500)&amp;" vers "&amp;INDEX(10_Lieux!$L:$L,V2500)&amp;" : env. "&amp;I2500&amp;" km, "&amp;J2500&amp;" de route. Devis personnalisé, standard 24h/24 et 7j/7."</f>
        <v>Chauffeur privé de l'aéroport Paris-Le Bourget vers l'aéroport Cannes-Mandelieu : env. 870 km, 9 h 15 de route. Devis personnalisé, standard 24h/24 et 7j/7.</v>
      </c>
      <c r="R2500" s="14" t="n">
        <f aca="false">LEN(Q2500)</f>
        <v>156</v>
      </c>
      <c r="S2500" s="14" t="str">
        <f aca="false">INDEX(10_Lieux!$C:$C,U2500)</f>
        <v>France</v>
      </c>
      <c r="T2500" s="14" t="str">
        <f aca="false">INDEX(10_Lieux!$C:$C,V2500)</f>
        <v>France</v>
      </c>
      <c r="U2500" s="14" t="n">
        <f aca="false">MATCH(A2500,10_Lieux!$A:$A,0)</f>
        <v>134</v>
      </c>
      <c r="V2500" s="14" t="n">
        <f aca="false">MATCH(B2500,10_Lieux!$A:$A,0)</f>
        <v>169</v>
      </c>
      <c r="W2500" s="14" t="n">
        <f aca="false">ROUND(6371*2*ASIN(SQRT(SIN(RADIANS(INDEX(10_Lieux!$F:$F,V2500)-INDEX(10_Lieux!$F:$F,U2500))/2)^2+COS(RADIANS(INDEX(10_Lieux!$F:$F,U2500)))*COS(RADIANS(INDEX(10_Lieux!$F:$F,V2500)))*SIN(RADIANS(INDEX(10_Lieux!$G:$G,V2500)-INDEX(10_Lieux!$G:$G,U2500))/2)^2)),1)</f>
        <v>695.8</v>
      </c>
      <c r="X2500" s="14" t="n">
        <f aca="false">ROUND(I2500/IF(I2500&lt;p_seuil_vitesse,p_vit_lente,p_vit_rapide)*60/15,0)*15</f>
        <v>555</v>
      </c>
      <c r="Y2500" s="14" t="n">
        <f aca="false">MAX(IF(INDEX(10_Lieux!$B:$B,U2500)&lt;&gt;"Ville",INDEX(10_Lieux!$I:$I,U2500),0),IF(INDEX(10_Lieux!$B:$B,V2500)&lt;&gt;"Ville",INDEX(10_Lieux!$I:$I,V2500),0))</f>
        <v>500</v>
      </c>
      <c r="Z2500" s="14" t="str">
        <f aca="false">A2500&amp;"|"&amp;B2500</f>
        <v>Paris-Le Bourget|Cannes-Mandelieu</v>
      </c>
      <c r="AA2500" s="14" t="str">
        <f aca="false">IF(I2500&lt;p_local,"Local",IF(I2500&lt;p_vv_min,"Courte distance",IF(I2500&lt;p_tres_long,"Longue distance","Très longue distance")))</f>
        <v>Très longue distance</v>
      </c>
    </row>
    <row r="2501" customFormat="false" ht="15" hidden="false" customHeight="true" outlineLevel="0" collapsed="false">
      <c r="A2501" s="14" t="s">
        <v>1796</v>
      </c>
      <c r="B2501" s="14" t="s">
        <v>743</v>
      </c>
      <c r="C2501" s="14" t="s">
        <v>36</v>
      </c>
      <c r="D2501" s="14" t="s">
        <v>2622</v>
      </c>
      <c r="E2501" s="14" t="s">
        <v>2708</v>
      </c>
      <c r="F2501" s="15" t="s">
        <v>41</v>
      </c>
      <c r="G2501" s="14" t="str">
        <f aca="false">IF(I2501&lt;p_local,"Local → page infra",IF(H2501&gt;=p_ph1,"Phase 1",IF(H2501&gt;=p_ph2,"Phase 2","Phase 3")))</f>
        <v>Phase 1</v>
      </c>
      <c r="H2501" s="14" t="n">
        <f aca="false">IF(I2501&lt;p_local,0,IF(C2501="Aéroport → Aéroport",p_pts_plein,IF(Y2501&gt;0,IF(I2501&lt;=Y2501,p_pts_plein,IF(I2501&lt;=p_mult2*Y2501,p_pts_moyen,p_pts_r3)),IF(I2501&gt;=p_vv_min,p_pts_plein,IF(I2501&gt;=p_vv_moy,p_pts_moyen,p_pts_court))))+IF(INDEX(10_Lieux!$D:$D,U2501)=1,p_prio1,p_prio2)+IF(INDEX(10_Lieux!$D:$D,V2501)=1,p_prio1,p_prio2)+IF(K2501="Oui",p_tf,0)+p_hub*((INDEX(10_Lieux!$H:$H,U2501)="Hub")+(INDEX(10_Lieux!$H:$H,V2501)="Hub"))+IF(OR(INDEX(10_Lieux!$H:$H,U2501)="Premium",INDEX(10_Lieux!$H:$H,V2501)="Premium"),p_prem,0))</f>
        <v>80</v>
      </c>
      <c r="I2501" s="14" t="n">
        <f aca="false">ROUND(W2501*p_facteur,0)</f>
        <v>870</v>
      </c>
      <c r="J2501" s="14" t="str">
        <f aca="false">IF(X2501&lt;60,X2501&amp;" min",INT(X2501/60)&amp;" h"&amp;IF(MOD(X2501,60)=0,""," "&amp;TEXT(MOD(X2501,60),"00")))</f>
        <v>9 h 15</v>
      </c>
      <c r="K2501" s="14" t="str">
        <f aca="false">IF(S2501&lt;&gt;T2501,"Oui","Non")</f>
        <v>Non</v>
      </c>
      <c r="L2501" s="14" t="str">
        <f aca="false">IF(AND(INDEX(10_Lieux!$B:$B,U2501)="Ville",INDEX(10_Lieux!$B:$B,V2501)="Ville"),"/chauffeur-prive/"&amp;INDEX(10_Lieux!$E:$E,U2501)&amp;"-"&amp;INDEX(10_Lieux!$E:$E,V2501)&amp;"/","/chauffeur-prive/"&amp;INDEX(10_Lieux!$E:$E,U2501)&amp;"/"&amp;INDEX(10_Lieux!$E:$E,V2501)&amp;"/")</f>
        <v>/chauffeur-prive/aeroport-cannes-mandelieu/aeroport-paris-le-bourget/</v>
      </c>
      <c r="M2501" s="14" t="str">
        <f aca="false">IFERROR(INDEX($L:$L,MATCH(B2501&amp;"|"&amp;A2501,$Z:$Z,0)),"—")</f>
        <v>/chauffeur-prive/aeroport-paris-le-bourget/aeroport-cannes-mandelieu/</v>
      </c>
      <c r="N2501" s="14" t="str">
        <f aca="false">IF(LEN("Chauffeur privé "&amp;INDEX(10_Lieux!$J:$J,U2501)&amp;" → "&amp;INDEX(10_Lieux!$J:$J,V2501)&amp;" | 24h/24")&gt;60,"Chauffeur privé "&amp;INDEX(10_Lieux!$J:$J,U2501)&amp;" → "&amp;INDEX(10_Lieux!$J:$J,V2501),"Chauffeur privé "&amp;INDEX(10_Lieux!$J:$J,U2501)&amp;" → "&amp;INDEX(10_Lieux!$J:$J,V2501)&amp;" | 24h/24")</f>
        <v>Chauffeur privé Aéroport Cannes-Mandelieu → Aéroport Paris-Le Bourget</v>
      </c>
      <c r="O2501" s="14" t="n">
        <f aca="false">LEN(N2501)</f>
        <v>69</v>
      </c>
      <c r="P2501" s="14" t="str">
        <f aca="false">"Chauffeur privé "&amp;INDEX(10_Lieux!$K:$K,U2501)&amp;" vers "&amp;INDEX(10_Lieux!$L:$L,V2501)</f>
        <v>Chauffeur privé de l'aéroport Cannes-Mandelieu vers l'aéroport Paris-Le Bourget</v>
      </c>
      <c r="Q2501" s="14" t="str">
        <f aca="false">"Chauffeur privé "&amp;INDEX(10_Lieux!$K:$K,U2501)&amp;" vers "&amp;INDEX(10_Lieux!$L:$L,V2501)&amp;" : env. "&amp;I2501&amp;" km, "&amp;J2501&amp;" de route. Devis personnalisé, standard 24h/24 et 7j/7."</f>
        <v>Chauffeur privé de l'aéroport Cannes-Mandelieu vers l'aéroport Paris-Le Bourget : env. 870 km, 9 h 15 de route. Devis personnalisé, standard 24h/24 et 7j/7.</v>
      </c>
      <c r="R2501" s="14" t="n">
        <f aca="false">LEN(Q2501)</f>
        <v>156</v>
      </c>
      <c r="S2501" s="14" t="str">
        <f aca="false">INDEX(10_Lieux!$C:$C,U2501)</f>
        <v>France</v>
      </c>
      <c r="T2501" s="14" t="str">
        <f aca="false">INDEX(10_Lieux!$C:$C,V2501)</f>
        <v>France</v>
      </c>
      <c r="U2501" s="14" t="n">
        <f aca="false">MATCH(A2501,10_Lieux!$A:$A,0)</f>
        <v>169</v>
      </c>
      <c r="V2501" s="14" t="n">
        <f aca="false">MATCH(B2501,10_Lieux!$A:$A,0)</f>
        <v>134</v>
      </c>
      <c r="W2501" s="14" t="n">
        <f aca="false">ROUND(6371*2*ASIN(SQRT(SIN(RADIANS(INDEX(10_Lieux!$F:$F,V2501)-INDEX(10_Lieux!$F:$F,U2501))/2)^2+COS(RADIANS(INDEX(10_Lieux!$F:$F,U2501)))*COS(RADIANS(INDEX(10_Lieux!$F:$F,V2501)))*SIN(RADIANS(INDEX(10_Lieux!$G:$G,V2501)-INDEX(10_Lieux!$G:$G,U2501))/2)^2)),1)</f>
        <v>695.8</v>
      </c>
      <c r="X2501" s="14" t="n">
        <f aca="false">ROUND(I2501/IF(I2501&lt;p_seuil_vitesse,p_vit_lente,p_vit_rapide)*60/15,0)*15</f>
        <v>555</v>
      </c>
      <c r="Y2501" s="14" t="n">
        <f aca="false">MAX(IF(INDEX(10_Lieux!$B:$B,U2501)&lt;&gt;"Ville",INDEX(10_Lieux!$I:$I,U2501),0),IF(INDEX(10_Lieux!$B:$B,V2501)&lt;&gt;"Ville",INDEX(10_Lieux!$I:$I,V2501),0))</f>
        <v>500</v>
      </c>
      <c r="Z2501" s="14" t="str">
        <f aca="false">A2501&amp;"|"&amp;B2501</f>
        <v>Cannes-Mandelieu|Paris-Le Bourget</v>
      </c>
      <c r="AA2501" s="14" t="str">
        <f aca="false">IF(I2501&lt;p_local,"Local",IF(I2501&lt;p_vv_min,"Courte distance",IF(I2501&lt;p_tres_long,"Longue distance","Très longue distance")))</f>
        <v>Très longue distance</v>
      </c>
    </row>
    <row r="2502" customFormat="false" ht="15" hidden="false" customHeight="true" outlineLevel="0" collapsed="false">
      <c r="A2502" s="14" t="s">
        <v>743</v>
      </c>
      <c r="B2502" s="14" t="s">
        <v>1843</v>
      </c>
      <c r="C2502" s="14" t="s">
        <v>36</v>
      </c>
      <c r="D2502" s="14" t="s">
        <v>2622</v>
      </c>
      <c r="E2502" s="14" t="s">
        <v>2709</v>
      </c>
      <c r="F2502" s="15" t="s">
        <v>41</v>
      </c>
      <c r="G2502" s="14" t="str">
        <f aca="false">IF(I2502&lt;p_local,"Local → page infra",IF(H2502&gt;=p_ph1,"Phase 1",IF(H2502&gt;=p_ph2,"Phase 2","Phase 3")))</f>
        <v>Phase 1</v>
      </c>
      <c r="H2502" s="14" t="n">
        <f aca="false">IF(I2502&lt;p_local,0,IF(C2502="Aéroport → Aéroport",p_pts_plein,IF(Y2502&gt;0,IF(I2502&lt;=Y2502,p_pts_plein,IF(I2502&lt;=p_mult2*Y2502,p_pts_moyen,p_pts_r3)),IF(I2502&gt;=p_vv_min,p_pts_plein,IF(I2502&gt;=p_vv_moy,p_pts_moyen,p_pts_court))))+IF(INDEX(10_Lieux!$D:$D,U2502)=1,p_prio1,p_prio2)+IF(INDEX(10_Lieux!$D:$D,V2502)=1,p_prio1,p_prio2)+IF(K2502="Oui",p_tf,0)+p_hub*((INDEX(10_Lieux!$H:$H,U2502)="Hub")+(INDEX(10_Lieux!$H:$H,V2502)="Hub"))+IF(OR(INDEX(10_Lieux!$H:$H,U2502)="Premium",INDEX(10_Lieux!$H:$H,V2502)="Premium"),p_prem,0))</f>
        <v>80</v>
      </c>
      <c r="I2502" s="14" t="n">
        <f aca="false">ROUND(W2502*p_facteur,0)</f>
        <v>890</v>
      </c>
      <c r="J2502" s="14" t="str">
        <f aca="false">IF(X2502&lt;60,X2502&amp;" min",INT(X2502/60)&amp;" h"&amp;IF(MOD(X2502,60)=0,""," "&amp;TEXT(MOD(X2502,60),"00")))</f>
        <v>9 h 15</v>
      </c>
      <c r="K2502" s="14" t="str">
        <f aca="false">IF(S2502&lt;&gt;T2502,"Oui","Non")</f>
        <v>Non</v>
      </c>
      <c r="L2502" s="14" t="str">
        <f aca="false">IF(AND(INDEX(10_Lieux!$B:$B,U2502)="Ville",INDEX(10_Lieux!$B:$B,V2502)="Ville"),"/chauffeur-prive/"&amp;INDEX(10_Lieux!$E:$E,U2502)&amp;"-"&amp;INDEX(10_Lieux!$E:$E,V2502)&amp;"/","/chauffeur-prive/"&amp;INDEX(10_Lieux!$E:$E,U2502)&amp;"/"&amp;INDEX(10_Lieux!$E:$E,V2502)&amp;"/")</f>
        <v>/chauffeur-prive/aeroport-paris-le-bourget/aeroport-la-mole-saint-tropez/</v>
      </c>
      <c r="M2502" s="14" t="str">
        <f aca="false">IFERROR(INDEX($L:$L,MATCH(B2502&amp;"|"&amp;A2502,$Z:$Z,0)),"—")</f>
        <v>/chauffeur-prive/aeroport-la-mole-saint-tropez/aeroport-paris-le-bourget/</v>
      </c>
      <c r="N2502" s="14" t="str">
        <f aca="false">IF(LEN("Chauffeur privé "&amp;INDEX(10_Lieux!$J:$J,U2502)&amp;" → "&amp;INDEX(10_Lieux!$J:$J,V2502)&amp;" | 24h/24")&gt;60,"Chauffeur privé "&amp;INDEX(10_Lieux!$J:$J,U2502)&amp;" → "&amp;INDEX(10_Lieux!$J:$J,V2502),"Chauffeur privé "&amp;INDEX(10_Lieux!$J:$J,U2502)&amp;" → "&amp;INDEX(10_Lieux!$J:$J,V2502)&amp;" | 24h/24")</f>
        <v>Chauffeur privé Aéroport Paris-Le Bourget → Aéroport La Môle-Saint-Tropez</v>
      </c>
      <c r="O2502" s="14" t="n">
        <f aca="false">LEN(N2502)</f>
        <v>73</v>
      </c>
      <c r="P2502" s="14" t="str">
        <f aca="false">"Chauffeur privé "&amp;INDEX(10_Lieux!$K:$K,U2502)&amp;" vers "&amp;INDEX(10_Lieux!$L:$L,V2502)</f>
        <v>Chauffeur privé de l'aéroport Paris-Le Bourget vers l'aéroport La Môle-Saint-Tropez</v>
      </c>
      <c r="Q2502" s="14" t="str">
        <f aca="false">"Chauffeur privé "&amp;INDEX(10_Lieux!$K:$K,U2502)&amp;" vers "&amp;INDEX(10_Lieux!$L:$L,V2502)&amp;" : env. "&amp;I2502&amp;" km, "&amp;J2502&amp;" de route. Devis personnalisé, standard 24h/24 et 7j/7."</f>
        <v>Chauffeur privé de l'aéroport Paris-Le Bourget vers l'aéroport La Môle-Saint-Tropez : env. 890 km, 9 h 15 de route. Devis personnalisé, standard 24h/24 et 7j/7.</v>
      </c>
      <c r="R2502" s="14" t="n">
        <f aca="false">LEN(Q2502)</f>
        <v>160</v>
      </c>
      <c r="S2502" s="14" t="str">
        <f aca="false">INDEX(10_Lieux!$C:$C,U2502)</f>
        <v>France</v>
      </c>
      <c r="T2502" s="14" t="str">
        <f aca="false">INDEX(10_Lieux!$C:$C,V2502)</f>
        <v>France</v>
      </c>
      <c r="U2502" s="14" t="n">
        <f aca="false">MATCH(A2502,10_Lieux!$A:$A,0)</f>
        <v>134</v>
      </c>
      <c r="V2502" s="14" t="n">
        <f aca="false">MATCH(B2502,10_Lieux!$A:$A,0)</f>
        <v>170</v>
      </c>
      <c r="W2502" s="14" t="n">
        <f aca="false">ROUND(6371*2*ASIN(SQRT(SIN(RADIANS(INDEX(10_Lieux!$F:$F,V2502)-INDEX(10_Lieux!$F:$F,U2502))/2)^2+COS(RADIANS(INDEX(10_Lieux!$F:$F,U2502)))*COS(RADIANS(INDEX(10_Lieux!$F:$F,V2502)))*SIN(RADIANS(INDEX(10_Lieux!$G:$G,V2502)-INDEX(10_Lieux!$G:$G,U2502))/2)^2)),1)</f>
        <v>712.3</v>
      </c>
      <c r="X2502" s="14" t="n">
        <f aca="false">ROUND(I2502/IF(I2502&lt;p_seuil_vitesse,p_vit_lente,p_vit_rapide)*60/15,0)*15</f>
        <v>555</v>
      </c>
      <c r="Y2502" s="14" t="n">
        <f aca="false">MAX(IF(INDEX(10_Lieux!$B:$B,U2502)&lt;&gt;"Ville",INDEX(10_Lieux!$I:$I,U2502),0),IF(INDEX(10_Lieux!$B:$B,V2502)&lt;&gt;"Ville",INDEX(10_Lieux!$I:$I,V2502),0))</f>
        <v>500</v>
      </c>
      <c r="Z2502" s="14" t="str">
        <f aca="false">A2502&amp;"|"&amp;B2502</f>
        <v>Paris-Le Bourget|La Môle-Saint-Tropez</v>
      </c>
      <c r="AA2502" s="14" t="str">
        <f aca="false">IF(I2502&lt;p_local,"Local",IF(I2502&lt;p_vv_min,"Courte distance",IF(I2502&lt;p_tres_long,"Longue distance","Très longue distance")))</f>
        <v>Très longue distance</v>
      </c>
    </row>
    <row r="2503" customFormat="false" ht="15" hidden="false" customHeight="true" outlineLevel="0" collapsed="false">
      <c r="A2503" s="14" t="s">
        <v>1843</v>
      </c>
      <c r="B2503" s="14" t="s">
        <v>743</v>
      </c>
      <c r="C2503" s="14" t="s">
        <v>36</v>
      </c>
      <c r="D2503" s="14" t="s">
        <v>2622</v>
      </c>
      <c r="E2503" s="14" t="s">
        <v>2710</v>
      </c>
      <c r="F2503" s="15" t="s">
        <v>41</v>
      </c>
      <c r="G2503" s="14" t="str">
        <f aca="false">IF(I2503&lt;p_local,"Local → page infra",IF(H2503&gt;=p_ph1,"Phase 1",IF(H2503&gt;=p_ph2,"Phase 2","Phase 3")))</f>
        <v>Phase 1</v>
      </c>
      <c r="H2503" s="14" t="n">
        <f aca="false">IF(I2503&lt;p_local,0,IF(C2503="Aéroport → Aéroport",p_pts_plein,IF(Y2503&gt;0,IF(I2503&lt;=Y2503,p_pts_plein,IF(I2503&lt;=p_mult2*Y2503,p_pts_moyen,p_pts_r3)),IF(I2503&gt;=p_vv_min,p_pts_plein,IF(I2503&gt;=p_vv_moy,p_pts_moyen,p_pts_court))))+IF(INDEX(10_Lieux!$D:$D,U2503)=1,p_prio1,p_prio2)+IF(INDEX(10_Lieux!$D:$D,V2503)=1,p_prio1,p_prio2)+IF(K2503="Oui",p_tf,0)+p_hub*((INDEX(10_Lieux!$H:$H,U2503)="Hub")+(INDEX(10_Lieux!$H:$H,V2503)="Hub"))+IF(OR(INDEX(10_Lieux!$H:$H,U2503)="Premium",INDEX(10_Lieux!$H:$H,V2503)="Premium"),p_prem,0))</f>
        <v>80</v>
      </c>
      <c r="I2503" s="14" t="n">
        <f aca="false">ROUND(W2503*p_facteur,0)</f>
        <v>890</v>
      </c>
      <c r="J2503" s="14" t="str">
        <f aca="false">IF(X2503&lt;60,X2503&amp;" min",INT(X2503/60)&amp;" h"&amp;IF(MOD(X2503,60)=0,""," "&amp;TEXT(MOD(X2503,60),"00")))</f>
        <v>9 h 15</v>
      </c>
      <c r="K2503" s="14" t="str">
        <f aca="false">IF(S2503&lt;&gt;T2503,"Oui","Non")</f>
        <v>Non</v>
      </c>
      <c r="L2503" s="14" t="str">
        <f aca="false">IF(AND(INDEX(10_Lieux!$B:$B,U2503)="Ville",INDEX(10_Lieux!$B:$B,V2503)="Ville"),"/chauffeur-prive/"&amp;INDEX(10_Lieux!$E:$E,U2503)&amp;"-"&amp;INDEX(10_Lieux!$E:$E,V2503)&amp;"/","/chauffeur-prive/"&amp;INDEX(10_Lieux!$E:$E,U2503)&amp;"/"&amp;INDEX(10_Lieux!$E:$E,V2503)&amp;"/")</f>
        <v>/chauffeur-prive/aeroport-la-mole-saint-tropez/aeroport-paris-le-bourget/</v>
      </c>
      <c r="M2503" s="14" t="str">
        <f aca="false">IFERROR(INDEX($L:$L,MATCH(B2503&amp;"|"&amp;A2503,$Z:$Z,0)),"—")</f>
        <v>/chauffeur-prive/aeroport-paris-le-bourget/aeroport-la-mole-saint-tropez/</v>
      </c>
      <c r="N2503" s="14" t="str">
        <f aca="false">IF(LEN("Chauffeur privé "&amp;INDEX(10_Lieux!$J:$J,U2503)&amp;" → "&amp;INDEX(10_Lieux!$J:$J,V2503)&amp;" | 24h/24")&gt;60,"Chauffeur privé "&amp;INDEX(10_Lieux!$J:$J,U2503)&amp;" → "&amp;INDEX(10_Lieux!$J:$J,V2503),"Chauffeur privé "&amp;INDEX(10_Lieux!$J:$J,U2503)&amp;" → "&amp;INDEX(10_Lieux!$J:$J,V2503)&amp;" | 24h/24")</f>
        <v>Chauffeur privé Aéroport La Môle-Saint-Tropez → Aéroport Paris-Le Bourget</v>
      </c>
      <c r="O2503" s="14" t="n">
        <f aca="false">LEN(N2503)</f>
        <v>73</v>
      </c>
      <c r="P2503" s="14" t="str">
        <f aca="false">"Chauffeur privé "&amp;INDEX(10_Lieux!$K:$K,U2503)&amp;" vers "&amp;INDEX(10_Lieux!$L:$L,V2503)</f>
        <v>Chauffeur privé de l'aéroport La Môle-Saint-Tropez vers l'aéroport Paris-Le Bourget</v>
      </c>
      <c r="Q2503" s="14" t="str">
        <f aca="false">"Chauffeur privé "&amp;INDEX(10_Lieux!$K:$K,U2503)&amp;" vers "&amp;INDEX(10_Lieux!$L:$L,V2503)&amp;" : env. "&amp;I2503&amp;" km, "&amp;J2503&amp;" de route. Devis personnalisé, standard 24h/24 et 7j/7."</f>
        <v>Chauffeur privé de l'aéroport La Môle-Saint-Tropez vers l'aéroport Paris-Le Bourget : env. 890 km, 9 h 15 de route. Devis personnalisé, standard 24h/24 et 7j/7.</v>
      </c>
      <c r="R2503" s="14" t="n">
        <f aca="false">LEN(Q2503)</f>
        <v>160</v>
      </c>
      <c r="S2503" s="14" t="str">
        <f aca="false">INDEX(10_Lieux!$C:$C,U2503)</f>
        <v>France</v>
      </c>
      <c r="T2503" s="14" t="str">
        <f aca="false">INDEX(10_Lieux!$C:$C,V2503)</f>
        <v>France</v>
      </c>
      <c r="U2503" s="14" t="n">
        <f aca="false">MATCH(A2503,10_Lieux!$A:$A,0)</f>
        <v>170</v>
      </c>
      <c r="V2503" s="14" t="n">
        <f aca="false">MATCH(B2503,10_Lieux!$A:$A,0)</f>
        <v>134</v>
      </c>
      <c r="W2503" s="14" t="n">
        <f aca="false">ROUND(6371*2*ASIN(SQRT(SIN(RADIANS(INDEX(10_Lieux!$F:$F,V2503)-INDEX(10_Lieux!$F:$F,U2503))/2)^2+COS(RADIANS(INDEX(10_Lieux!$F:$F,U2503)))*COS(RADIANS(INDEX(10_Lieux!$F:$F,V2503)))*SIN(RADIANS(INDEX(10_Lieux!$G:$G,V2503)-INDEX(10_Lieux!$G:$G,U2503))/2)^2)),1)</f>
        <v>712.3</v>
      </c>
      <c r="X2503" s="14" t="n">
        <f aca="false">ROUND(I2503/IF(I2503&lt;p_seuil_vitesse,p_vit_lente,p_vit_rapide)*60/15,0)*15</f>
        <v>555</v>
      </c>
      <c r="Y2503" s="14" t="n">
        <f aca="false">MAX(IF(INDEX(10_Lieux!$B:$B,U2503)&lt;&gt;"Ville",INDEX(10_Lieux!$I:$I,U2503),0),IF(INDEX(10_Lieux!$B:$B,V2503)&lt;&gt;"Ville",INDEX(10_Lieux!$I:$I,V2503),0))</f>
        <v>500</v>
      </c>
      <c r="Z2503" s="14" t="str">
        <f aca="false">A2503&amp;"|"&amp;B2503</f>
        <v>La Môle-Saint-Tropez|Paris-Le Bourget</v>
      </c>
      <c r="AA2503" s="14" t="str">
        <f aca="false">IF(I2503&lt;p_local,"Local",IF(I2503&lt;p_vv_min,"Courte distance",IF(I2503&lt;p_tres_long,"Longue distance","Très longue distance")))</f>
        <v>Très longue distance</v>
      </c>
    </row>
    <row r="2504" customFormat="false" ht="15" hidden="false" customHeight="true" outlineLevel="0" collapsed="false">
      <c r="A2504" s="14" t="s">
        <v>743</v>
      </c>
      <c r="B2504" s="14" t="s">
        <v>2346</v>
      </c>
      <c r="C2504" s="14" t="s">
        <v>36</v>
      </c>
      <c r="D2504" s="14" t="s">
        <v>2622</v>
      </c>
      <c r="E2504" s="14" t="s">
        <v>2711</v>
      </c>
      <c r="F2504" s="15" t="s">
        <v>41</v>
      </c>
      <c r="G2504" s="14" t="str">
        <f aca="false">IF(I2504&lt;p_local,"Local → page infra",IF(H2504&gt;=p_ph1,"Phase 1",IF(H2504&gt;=p_ph2,"Phase 2","Phase 3")))</f>
        <v>Phase 1</v>
      </c>
      <c r="H2504" s="14" t="n">
        <f aca="false">IF(I2504&lt;p_local,0,IF(C2504="Aéroport → Aéroport",p_pts_plein,IF(Y2504&gt;0,IF(I2504&lt;=Y2504,p_pts_plein,IF(I2504&lt;=p_mult2*Y2504,p_pts_moyen,p_pts_r3)),IF(I2504&gt;=p_vv_min,p_pts_plein,IF(I2504&gt;=p_vv_moy,p_pts_moyen,p_pts_court))))+IF(INDEX(10_Lieux!$D:$D,U2504)=1,p_prio1,p_prio2)+IF(INDEX(10_Lieux!$D:$D,V2504)=1,p_prio1,p_prio2)+IF(K2504="Oui",p_tf,0)+p_hub*((INDEX(10_Lieux!$H:$H,U2504)="Hub")+(INDEX(10_Lieux!$H:$H,V2504)="Hub"))+IF(OR(INDEX(10_Lieux!$H:$H,U2504)="Premium",INDEX(10_Lieux!$H:$H,V2504)="Premium"),p_prem,0))</f>
        <v>90</v>
      </c>
      <c r="I2504" s="14" t="n">
        <f aca="false">ROUND(W2504*p_facteur,0)</f>
        <v>773</v>
      </c>
      <c r="J2504" s="14" t="str">
        <f aca="false">IF(X2504&lt;60,X2504&amp;" min",INT(X2504/60)&amp;" h"&amp;IF(MOD(X2504,60)=0,""," "&amp;TEXT(MOD(X2504,60),"00")))</f>
        <v>8 h 15</v>
      </c>
      <c r="K2504" s="14" t="str">
        <f aca="false">IF(S2504&lt;&gt;T2504,"Oui","Non")</f>
        <v>Oui</v>
      </c>
      <c r="L2504" s="14" t="str">
        <f aca="false">IF(AND(INDEX(10_Lieux!$B:$B,U2504)="Ville",INDEX(10_Lieux!$B:$B,V2504)="Ville"),"/chauffeur-prive/"&amp;INDEX(10_Lieux!$E:$E,U2504)&amp;"-"&amp;INDEX(10_Lieux!$E:$E,V2504)&amp;"/","/chauffeur-prive/"&amp;INDEX(10_Lieux!$E:$E,U2504)&amp;"/"&amp;INDEX(10_Lieux!$E:$E,V2504)&amp;"/")</f>
        <v>/chauffeur-prive/aeroport-paris-le-bourget/aeroport-samedan-engadine/</v>
      </c>
      <c r="M2504" s="14" t="str">
        <f aca="false">IFERROR(INDEX($L:$L,MATCH(B2504&amp;"|"&amp;A2504,$Z:$Z,0)),"—")</f>
        <v>/chauffeur-prive/aeroport-samedan-engadine/aeroport-paris-le-bourget/</v>
      </c>
      <c r="N2504" s="14" t="str">
        <f aca="false">IF(LEN("Chauffeur privé "&amp;INDEX(10_Lieux!$J:$J,U2504)&amp;" → "&amp;INDEX(10_Lieux!$J:$J,V2504)&amp;" | 24h/24")&gt;60,"Chauffeur privé "&amp;INDEX(10_Lieux!$J:$J,U2504)&amp;" → "&amp;INDEX(10_Lieux!$J:$J,V2504),"Chauffeur privé "&amp;INDEX(10_Lieux!$J:$J,U2504)&amp;" → "&amp;INDEX(10_Lieux!$J:$J,V2504)&amp;" | 24h/24")</f>
        <v>Chauffeur privé Aéroport Paris-Le Bourget → Aéroport de Samedan</v>
      </c>
      <c r="O2504" s="14" t="n">
        <f aca="false">LEN(N2504)</f>
        <v>63</v>
      </c>
      <c r="P2504" s="14" t="str">
        <f aca="false">"Chauffeur privé "&amp;INDEX(10_Lieux!$K:$K,U2504)&amp;" vers "&amp;INDEX(10_Lieux!$L:$L,V2504)</f>
        <v>Chauffeur privé de l'aéroport Paris-Le Bourget vers l'aéroport de Samedan</v>
      </c>
      <c r="Q2504" s="14" t="str">
        <f aca="false">"Chauffeur privé "&amp;INDEX(10_Lieux!$K:$K,U2504)&amp;" vers "&amp;INDEX(10_Lieux!$L:$L,V2504)&amp;" : env. "&amp;I2504&amp;" km, "&amp;J2504&amp;" de route. Devis personnalisé, standard 24h/24 et 7j/7."</f>
        <v>Chauffeur privé de l'aéroport Paris-Le Bourget vers l'aéroport de Samedan : env. 773 km, 8 h 15 de route. Devis personnalisé, standard 24h/24 et 7j/7.</v>
      </c>
      <c r="R2504" s="14" t="n">
        <f aca="false">LEN(Q2504)</f>
        <v>150</v>
      </c>
      <c r="S2504" s="14" t="str">
        <f aca="false">INDEX(10_Lieux!$C:$C,U2504)</f>
        <v>France</v>
      </c>
      <c r="T2504" s="14" t="str">
        <f aca="false">INDEX(10_Lieux!$C:$C,V2504)</f>
        <v>Suisse</v>
      </c>
      <c r="U2504" s="14" t="n">
        <f aca="false">MATCH(A2504,10_Lieux!$A:$A,0)</f>
        <v>134</v>
      </c>
      <c r="V2504" s="14" t="n">
        <f aca="false">MATCH(B2504,10_Lieux!$A:$A,0)</f>
        <v>188</v>
      </c>
      <c r="W2504" s="14" t="n">
        <f aca="false">ROUND(6371*2*ASIN(SQRT(SIN(RADIANS(INDEX(10_Lieux!$F:$F,V2504)-INDEX(10_Lieux!$F:$F,U2504))/2)^2+COS(RADIANS(INDEX(10_Lieux!$F:$F,U2504)))*COS(RADIANS(INDEX(10_Lieux!$F:$F,V2504)))*SIN(RADIANS(INDEX(10_Lieux!$G:$G,V2504)-INDEX(10_Lieux!$G:$G,U2504))/2)^2)),1)</f>
        <v>618.5</v>
      </c>
      <c r="X2504" s="14" t="n">
        <f aca="false">ROUND(I2504/IF(I2504&lt;p_seuil_vitesse,p_vit_lente,p_vit_rapide)*60/15,0)*15</f>
        <v>495</v>
      </c>
      <c r="Y2504" s="14" t="n">
        <f aca="false">MAX(IF(INDEX(10_Lieux!$B:$B,U2504)&lt;&gt;"Ville",INDEX(10_Lieux!$I:$I,U2504),0),IF(INDEX(10_Lieux!$B:$B,V2504)&lt;&gt;"Ville",INDEX(10_Lieux!$I:$I,V2504),0))</f>
        <v>500</v>
      </c>
      <c r="Z2504" s="14" t="str">
        <f aca="false">A2504&amp;"|"&amp;B2504</f>
        <v>Paris-Le Bourget|Engadin Airport</v>
      </c>
      <c r="AA2504" s="14" t="str">
        <f aca="false">IF(I2504&lt;p_local,"Local",IF(I2504&lt;p_vv_min,"Courte distance",IF(I2504&lt;p_tres_long,"Longue distance","Très longue distance")))</f>
        <v>Très longue distance</v>
      </c>
    </row>
    <row r="2505" customFormat="false" ht="15" hidden="false" customHeight="true" outlineLevel="0" collapsed="false">
      <c r="A2505" s="14" t="s">
        <v>2346</v>
      </c>
      <c r="B2505" s="14" t="s">
        <v>743</v>
      </c>
      <c r="C2505" s="14" t="s">
        <v>36</v>
      </c>
      <c r="D2505" s="14" t="s">
        <v>2622</v>
      </c>
      <c r="E2505" s="14" t="s">
        <v>2712</v>
      </c>
      <c r="F2505" s="15" t="s">
        <v>41</v>
      </c>
      <c r="G2505" s="14" t="str">
        <f aca="false">IF(I2505&lt;p_local,"Local → page infra",IF(H2505&gt;=p_ph1,"Phase 1",IF(H2505&gt;=p_ph2,"Phase 2","Phase 3")))</f>
        <v>Phase 1</v>
      </c>
      <c r="H2505" s="14" t="n">
        <f aca="false">IF(I2505&lt;p_local,0,IF(C2505="Aéroport → Aéroport",p_pts_plein,IF(Y2505&gt;0,IF(I2505&lt;=Y2505,p_pts_plein,IF(I2505&lt;=p_mult2*Y2505,p_pts_moyen,p_pts_r3)),IF(I2505&gt;=p_vv_min,p_pts_plein,IF(I2505&gt;=p_vv_moy,p_pts_moyen,p_pts_court))))+IF(INDEX(10_Lieux!$D:$D,U2505)=1,p_prio1,p_prio2)+IF(INDEX(10_Lieux!$D:$D,V2505)=1,p_prio1,p_prio2)+IF(K2505="Oui",p_tf,0)+p_hub*((INDEX(10_Lieux!$H:$H,U2505)="Hub")+(INDEX(10_Lieux!$H:$H,V2505)="Hub"))+IF(OR(INDEX(10_Lieux!$H:$H,U2505)="Premium",INDEX(10_Lieux!$H:$H,V2505)="Premium"),p_prem,0))</f>
        <v>90</v>
      </c>
      <c r="I2505" s="14" t="n">
        <f aca="false">ROUND(W2505*p_facteur,0)</f>
        <v>773</v>
      </c>
      <c r="J2505" s="14" t="str">
        <f aca="false">IF(X2505&lt;60,X2505&amp;" min",INT(X2505/60)&amp;" h"&amp;IF(MOD(X2505,60)=0,""," "&amp;TEXT(MOD(X2505,60),"00")))</f>
        <v>8 h 15</v>
      </c>
      <c r="K2505" s="14" t="str">
        <f aca="false">IF(S2505&lt;&gt;T2505,"Oui","Non")</f>
        <v>Oui</v>
      </c>
      <c r="L2505" s="14" t="str">
        <f aca="false">IF(AND(INDEX(10_Lieux!$B:$B,U2505)="Ville",INDEX(10_Lieux!$B:$B,V2505)="Ville"),"/chauffeur-prive/"&amp;INDEX(10_Lieux!$E:$E,U2505)&amp;"-"&amp;INDEX(10_Lieux!$E:$E,V2505)&amp;"/","/chauffeur-prive/"&amp;INDEX(10_Lieux!$E:$E,U2505)&amp;"/"&amp;INDEX(10_Lieux!$E:$E,V2505)&amp;"/")</f>
        <v>/chauffeur-prive/aeroport-samedan-engadine/aeroport-paris-le-bourget/</v>
      </c>
      <c r="M2505" s="14" t="str">
        <f aca="false">IFERROR(INDEX($L:$L,MATCH(B2505&amp;"|"&amp;A2505,$Z:$Z,0)),"—")</f>
        <v>/chauffeur-prive/aeroport-paris-le-bourget/aeroport-samedan-engadine/</v>
      </c>
      <c r="N2505" s="14" t="str">
        <f aca="false">IF(LEN("Chauffeur privé "&amp;INDEX(10_Lieux!$J:$J,U2505)&amp;" → "&amp;INDEX(10_Lieux!$J:$J,V2505)&amp;" | 24h/24")&gt;60,"Chauffeur privé "&amp;INDEX(10_Lieux!$J:$J,U2505)&amp;" → "&amp;INDEX(10_Lieux!$J:$J,V2505),"Chauffeur privé "&amp;INDEX(10_Lieux!$J:$J,U2505)&amp;" → "&amp;INDEX(10_Lieux!$J:$J,V2505)&amp;" | 24h/24")</f>
        <v>Chauffeur privé Aéroport de Samedan → Aéroport Paris-Le Bourget</v>
      </c>
      <c r="O2505" s="14" t="n">
        <f aca="false">LEN(N2505)</f>
        <v>63</v>
      </c>
      <c r="P2505" s="14" t="str">
        <f aca="false">"Chauffeur privé "&amp;INDEX(10_Lieux!$K:$K,U2505)&amp;" vers "&amp;INDEX(10_Lieux!$L:$L,V2505)</f>
        <v>Chauffeur privé de l'aéroport de Samedan vers l'aéroport Paris-Le Bourget</v>
      </c>
      <c r="Q2505" s="14" t="str">
        <f aca="false">"Chauffeur privé "&amp;INDEX(10_Lieux!$K:$K,U2505)&amp;" vers "&amp;INDEX(10_Lieux!$L:$L,V2505)&amp;" : env. "&amp;I2505&amp;" km, "&amp;J2505&amp;" de route. Devis personnalisé, standard 24h/24 et 7j/7."</f>
        <v>Chauffeur privé de l'aéroport de Samedan vers l'aéroport Paris-Le Bourget : env. 773 km, 8 h 15 de route. Devis personnalisé, standard 24h/24 et 7j/7.</v>
      </c>
      <c r="R2505" s="14" t="n">
        <f aca="false">LEN(Q2505)</f>
        <v>150</v>
      </c>
      <c r="S2505" s="14" t="str">
        <f aca="false">INDEX(10_Lieux!$C:$C,U2505)</f>
        <v>Suisse</v>
      </c>
      <c r="T2505" s="14" t="str">
        <f aca="false">INDEX(10_Lieux!$C:$C,V2505)</f>
        <v>France</v>
      </c>
      <c r="U2505" s="14" t="n">
        <f aca="false">MATCH(A2505,10_Lieux!$A:$A,0)</f>
        <v>188</v>
      </c>
      <c r="V2505" s="14" t="n">
        <f aca="false">MATCH(B2505,10_Lieux!$A:$A,0)</f>
        <v>134</v>
      </c>
      <c r="W2505" s="14" t="n">
        <f aca="false">ROUND(6371*2*ASIN(SQRT(SIN(RADIANS(INDEX(10_Lieux!$F:$F,V2505)-INDEX(10_Lieux!$F:$F,U2505))/2)^2+COS(RADIANS(INDEX(10_Lieux!$F:$F,U2505)))*COS(RADIANS(INDEX(10_Lieux!$F:$F,V2505)))*SIN(RADIANS(INDEX(10_Lieux!$G:$G,V2505)-INDEX(10_Lieux!$G:$G,U2505))/2)^2)),1)</f>
        <v>618.5</v>
      </c>
      <c r="X2505" s="14" t="n">
        <f aca="false">ROUND(I2505/IF(I2505&lt;p_seuil_vitesse,p_vit_lente,p_vit_rapide)*60/15,0)*15</f>
        <v>495</v>
      </c>
      <c r="Y2505" s="14" t="n">
        <f aca="false">MAX(IF(INDEX(10_Lieux!$B:$B,U2505)&lt;&gt;"Ville",INDEX(10_Lieux!$I:$I,U2505),0),IF(INDEX(10_Lieux!$B:$B,V2505)&lt;&gt;"Ville",INDEX(10_Lieux!$I:$I,V2505),0))</f>
        <v>500</v>
      </c>
      <c r="Z2505" s="14" t="str">
        <f aca="false">A2505&amp;"|"&amp;B2505</f>
        <v>Engadin Airport|Paris-Le Bourget</v>
      </c>
      <c r="AA2505" s="14" t="str">
        <f aca="false">IF(I2505&lt;p_local,"Local",IF(I2505&lt;p_vv_min,"Courte distance",IF(I2505&lt;p_tres_long,"Longue distance","Très longue distance")))</f>
        <v>Très longue distance</v>
      </c>
    </row>
    <row r="2506" customFormat="false" ht="15" hidden="false" customHeight="true" outlineLevel="0" collapsed="false">
      <c r="A2506" s="14" t="s">
        <v>743</v>
      </c>
      <c r="B2506" s="14" t="s">
        <v>1430</v>
      </c>
      <c r="C2506" s="14" t="s">
        <v>36</v>
      </c>
      <c r="D2506" s="14" t="s">
        <v>2622</v>
      </c>
      <c r="E2506" s="14" t="s">
        <v>2713</v>
      </c>
      <c r="F2506" s="15" t="s">
        <v>41</v>
      </c>
      <c r="G2506" s="14" t="str">
        <f aca="false">IF(I2506&lt;p_local,"Local → page infra",IF(H2506&gt;=p_ph1,"Phase 1",IF(H2506&gt;=p_ph2,"Phase 2","Phase 3")))</f>
        <v>Phase 2</v>
      </c>
      <c r="H2506" s="14" t="n">
        <f aca="false">IF(I2506&lt;p_local,0,IF(C2506="Aéroport → Aéroport",p_pts_plein,IF(Y2506&gt;0,IF(I2506&lt;=Y2506,p_pts_plein,IF(I2506&lt;=p_mult2*Y2506,p_pts_moyen,p_pts_r3)),IF(I2506&gt;=p_vv_min,p_pts_plein,IF(I2506&gt;=p_vv_moy,p_pts_moyen,p_pts_court))))+IF(INDEX(10_Lieux!$D:$D,U2506)=1,p_prio1,p_prio2)+IF(INDEX(10_Lieux!$D:$D,V2506)=1,p_prio1,p_prio2)+IF(K2506="Oui",p_tf,0)+p_hub*((INDEX(10_Lieux!$H:$H,U2506)="Hub")+(INDEX(10_Lieux!$H:$H,V2506)="Hub"))+IF(OR(INDEX(10_Lieux!$H:$H,U2506)="Premium",INDEX(10_Lieux!$H:$H,V2506)="Premium"),p_prem,0))</f>
        <v>70</v>
      </c>
      <c r="I2506" s="14" t="n">
        <f aca="false">ROUND(W2506*p_facteur,0)</f>
        <v>453</v>
      </c>
      <c r="J2506" s="14" t="str">
        <f aca="false">IF(X2506&lt;60,X2506&amp;" min",INT(X2506/60)&amp;" h"&amp;IF(MOD(X2506,60)=0,""," "&amp;TEXT(MOD(X2506,60),"00")))</f>
        <v>4 h 45</v>
      </c>
      <c r="K2506" s="14" t="str">
        <f aca="false">IF(S2506&lt;&gt;T2506,"Oui","Non")</f>
        <v>Non</v>
      </c>
      <c r="L2506" s="14" t="str">
        <f aca="false">IF(AND(INDEX(10_Lieux!$B:$B,U2506)="Ville",INDEX(10_Lieux!$B:$B,V2506)="Ville"),"/chauffeur-prive/"&amp;INDEX(10_Lieux!$E:$E,U2506)&amp;"-"&amp;INDEX(10_Lieux!$E:$E,V2506)&amp;"/","/chauffeur-prive/"&amp;INDEX(10_Lieux!$E:$E,U2506)&amp;"/"&amp;INDEX(10_Lieux!$E:$E,V2506)&amp;"/")</f>
        <v>/chauffeur-prive/aeroport-paris-le-bourget/aeroport-nantes-atlantique/</v>
      </c>
      <c r="M2506" s="14" t="str">
        <f aca="false">IFERROR(INDEX($L:$L,MATCH(B2506&amp;"|"&amp;A2506,$Z:$Z,0)),"—")</f>
        <v>/chauffeur-prive/aeroport-nantes-atlantique/aeroport-paris-le-bourget/</v>
      </c>
      <c r="N2506" s="14" t="str">
        <f aca="false">IF(LEN("Chauffeur privé "&amp;INDEX(10_Lieux!$J:$J,U2506)&amp;" → "&amp;INDEX(10_Lieux!$J:$J,V2506)&amp;" | 24h/24")&gt;60,"Chauffeur privé "&amp;INDEX(10_Lieux!$J:$J,U2506)&amp;" → "&amp;INDEX(10_Lieux!$J:$J,V2506),"Chauffeur privé "&amp;INDEX(10_Lieux!$J:$J,U2506)&amp;" → "&amp;INDEX(10_Lieux!$J:$J,V2506)&amp;" | 24h/24")</f>
        <v>Chauffeur privé Aéroport Paris-Le Bourget → Aéroport Nantes-Atlantique</v>
      </c>
      <c r="O2506" s="14" t="n">
        <f aca="false">LEN(N2506)</f>
        <v>70</v>
      </c>
      <c r="P2506" s="14" t="str">
        <f aca="false">"Chauffeur privé "&amp;INDEX(10_Lieux!$K:$K,U2506)&amp;" vers "&amp;INDEX(10_Lieux!$L:$L,V2506)</f>
        <v>Chauffeur privé de l'aéroport Paris-Le Bourget vers l'aéroport Nantes-Atlantique</v>
      </c>
      <c r="Q2506" s="14" t="str">
        <f aca="false">"Chauffeur privé "&amp;INDEX(10_Lieux!$K:$K,U2506)&amp;" vers "&amp;INDEX(10_Lieux!$L:$L,V2506)&amp;" : env. "&amp;I2506&amp;" km, "&amp;J2506&amp;" de route. Devis personnalisé, standard 24h/24 et 7j/7."</f>
        <v>Chauffeur privé de l'aéroport Paris-Le Bourget vers l'aéroport Nantes-Atlantique : env. 453 km, 4 h 45 de route. Devis personnalisé, standard 24h/24 et 7j/7.</v>
      </c>
      <c r="R2506" s="14" t="n">
        <f aca="false">LEN(Q2506)</f>
        <v>157</v>
      </c>
      <c r="S2506" s="14" t="str">
        <f aca="false">INDEX(10_Lieux!$C:$C,U2506)</f>
        <v>France</v>
      </c>
      <c r="T2506" s="14" t="str">
        <f aca="false">INDEX(10_Lieux!$C:$C,V2506)</f>
        <v>France</v>
      </c>
      <c r="U2506" s="14" t="n">
        <f aca="false">MATCH(A2506,10_Lieux!$A:$A,0)</f>
        <v>134</v>
      </c>
      <c r="V2506" s="14" t="n">
        <f aca="false">MATCH(B2506,10_Lieux!$A:$A,0)</f>
        <v>157</v>
      </c>
      <c r="W2506" s="14" t="n">
        <f aca="false">ROUND(6371*2*ASIN(SQRT(SIN(RADIANS(INDEX(10_Lieux!$F:$F,V2506)-INDEX(10_Lieux!$F:$F,U2506))/2)^2+COS(RADIANS(INDEX(10_Lieux!$F:$F,U2506)))*COS(RADIANS(INDEX(10_Lieux!$F:$F,V2506)))*SIN(RADIANS(INDEX(10_Lieux!$G:$G,V2506)-INDEX(10_Lieux!$G:$G,U2506))/2)^2)),1)</f>
        <v>362.5</v>
      </c>
      <c r="X2506" s="14" t="n">
        <f aca="false">ROUND(I2506/IF(I2506&lt;p_seuil_vitesse,p_vit_lente,p_vit_rapide)*60/15,0)*15</f>
        <v>285</v>
      </c>
      <c r="Y2506" s="14" t="n">
        <f aca="false">MAX(IF(INDEX(10_Lieux!$B:$B,U2506)&lt;&gt;"Ville",INDEX(10_Lieux!$I:$I,U2506),0),IF(INDEX(10_Lieux!$B:$B,V2506)&lt;&gt;"Ville",INDEX(10_Lieux!$I:$I,V2506),0))</f>
        <v>500</v>
      </c>
      <c r="Z2506" s="14" t="str">
        <f aca="false">A2506&amp;"|"&amp;B2506</f>
        <v>Paris-Le Bourget|Nantes-Atlantique</v>
      </c>
      <c r="AA2506" s="14" t="str">
        <f aca="false">IF(I2506&lt;p_local,"Local",IF(I2506&lt;p_vv_min,"Courte distance",IF(I2506&lt;p_tres_long,"Longue distance","Très longue distance")))</f>
        <v>Longue distance</v>
      </c>
    </row>
    <row r="2507" customFormat="false" ht="15" hidden="false" customHeight="true" outlineLevel="0" collapsed="false">
      <c r="A2507" s="14" t="s">
        <v>1430</v>
      </c>
      <c r="B2507" s="14" t="s">
        <v>743</v>
      </c>
      <c r="C2507" s="14" t="s">
        <v>36</v>
      </c>
      <c r="D2507" s="14" t="s">
        <v>2622</v>
      </c>
      <c r="E2507" s="14" t="s">
        <v>2714</v>
      </c>
      <c r="F2507" s="15" t="s">
        <v>41</v>
      </c>
      <c r="G2507" s="14" t="str">
        <f aca="false">IF(I2507&lt;p_local,"Local → page infra",IF(H2507&gt;=p_ph1,"Phase 1",IF(H2507&gt;=p_ph2,"Phase 2","Phase 3")))</f>
        <v>Phase 2</v>
      </c>
      <c r="H2507" s="14" t="n">
        <f aca="false">IF(I2507&lt;p_local,0,IF(C2507="Aéroport → Aéroport",p_pts_plein,IF(Y2507&gt;0,IF(I2507&lt;=Y2507,p_pts_plein,IF(I2507&lt;=p_mult2*Y2507,p_pts_moyen,p_pts_r3)),IF(I2507&gt;=p_vv_min,p_pts_plein,IF(I2507&gt;=p_vv_moy,p_pts_moyen,p_pts_court))))+IF(INDEX(10_Lieux!$D:$D,U2507)=1,p_prio1,p_prio2)+IF(INDEX(10_Lieux!$D:$D,V2507)=1,p_prio1,p_prio2)+IF(K2507="Oui",p_tf,0)+p_hub*((INDEX(10_Lieux!$H:$H,U2507)="Hub")+(INDEX(10_Lieux!$H:$H,V2507)="Hub"))+IF(OR(INDEX(10_Lieux!$H:$H,U2507)="Premium",INDEX(10_Lieux!$H:$H,V2507)="Premium"),p_prem,0))</f>
        <v>70</v>
      </c>
      <c r="I2507" s="14" t="n">
        <f aca="false">ROUND(W2507*p_facteur,0)</f>
        <v>453</v>
      </c>
      <c r="J2507" s="14" t="str">
        <f aca="false">IF(X2507&lt;60,X2507&amp;" min",INT(X2507/60)&amp;" h"&amp;IF(MOD(X2507,60)=0,""," "&amp;TEXT(MOD(X2507,60),"00")))</f>
        <v>4 h 45</v>
      </c>
      <c r="K2507" s="14" t="str">
        <f aca="false">IF(S2507&lt;&gt;T2507,"Oui","Non")</f>
        <v>Non</v>
      </c>
      <c r="L2507" s="14" t="str">
        <f aca="false">IF(AND(INDEX(10_Lieux!$B:$B,U2507)="Ville",INDEX(10_Lieux!$B:$B,V2507)="Ville"),"/chauffeur-prive/"&amp;INDEX(10_Lieux!$E:$E,U2507)&amp;"-"&amp;INDEX(10_Lieux!$E:$E,V2507)&amp;"/","/chauffeur-prive/"&amp;INDEX(10_Lieux!$E:$E,U2507)&amp;"/"&amp;INDEX(10_Lieux!$E:$E,V2507)&amp;"/")</f>
        <v>/chauffeur-prive/aeroport-nantes-atlantique/aeroport-paris-le-bourget/</v>
      </c>
      <c r="M2507" s="14" t="str">
        <f aca="false">IFERROR(INDEX($L:$L,MATCH(B2507&amp;"|"&amp;A2507,$Z:$Z,0)),"—")</f>
        <v>/chauffeur-prive/aeroport-paris-le-bourget/aeroport-nantes-atlantique/</v>
      </c>
      <c r="N2507" s="14" t="str">
        <f aca="false">IF(LEN("Chauffeur privé "&amp;INDEX(10_Lieux!$J:$J,U2507)&amp;" → "&amp;INDEX(10_Lieux!$J:$J,V2507)&amp;" | 24h/24")&gt;60,"Chauffeur privé "&amp;INDEX(10_Lieux!$J:$J,U2507)&amp;" → "&amp;INDEX(10_Lieux!$J:$J,V2507),"Chauffeur privé "&amp;INDEX(10_Lieux!$J:$J,U2507)&amp;" → "&amp;INDEX(10_Lieux!$J:$J,V2507)&amp;" | 24h/24")</f>
        <v>Chauffeur privé Aéroport Nantes-Atlantique → Aéroport Paris-Le Bourget</v>
      </c>
      <c r="O2507" s="14" t="n">
        <f aca="false">LEN(N2507)</f>
        <v>70</v>
      </c>
      <c r="P2507" s="14" t="str">
        <f aca="false">"Chauffeur privé "&amp;INDEX(10_Lieux!$K:$K,U2507)&amp;" vers "&amp;INDEX(10_Lieux!$L:$L,V2507)</f>
        <v>Chauffeur privé de l'aéroport Nantes-Atlantique vers l'aéroport Paris-Le Bourget</v>
      </c>
      <c r="Q2507" s="14" t="str">
        <f aca="false">"Chauffeur privé "&amp;INDEX(10_Lieux!$K:$K,U2507)&amp;" vers "&amp;INDEX(10_Lieux!$L:$L,V2507)&amp;" : env. "&amp;I2507&amp;" km, "&amp;J2507&amp;" de route. Devis personnalisé, standard 24h/24 et 7j/7."</f>
        <v>Chauffeur privé de l'aéroport Nantes-Atlantique vers l'aéroport Paris-Le Bourget : env. 453 km, 4 h 45 de route. Devis personnalisé, standard 24h/24 et 7j/7.</v>
      </c>
      <c r="R2507" s="14" t="n">
        <f aca="false">LEN(Q2507)</f>
        <v>157</v>
      </c>
      <c r="S2507" s="14" t="str">
        <f aca="false">INDEX(10_Lieux!$C:$C,U2507)</f>
        <v>France</v>
      </c>
      <c r="T2507" s="14" t="str">
        <f aca="false">INDEX(10_Lieux!$C:$C,V2507)</f>
        <v>France</v>
      </c>
      <c r="U2507" s="14" t="n">
        <f aca="false">MATCH(A2507,10_Lieux!$A:$A,0)</f>
        <v>157</v>
      </c>
      <c r="V2507" s="14" t="n">
        <f aca="false">MATCH(B2507,10_Lieux!$A:$A,0)</f>
        <v>134</v>
      </c>
      <c r="W2507" s="14" t="n">
        <f aca="false">ROUND(6371*2*ASIN(SQRT(SIN(RADIANS(INDEX(10_Lieux!$F:$F,V2507)-INDEX(10_Lieux!$F:$F,U2507))/2)^2+COS(RADIANS(INDEX(10_Lieux!$F:$F,U2507)))*COS(RADIANS(INDEX(10_Lieux!$F:$F,V2507)))*SIN(RADIANS(INDEX(10_Lieux!$G:$G,V2507)-INDEX(10_Lieux!$G:$G,U2507))/2)^2)),1)</f>
        <v>362.5</v>
      </c>
      <c r="X2507" s="14" t="n">
        <f aca="false">ROUND(I2507/IF(I2507&lt;p_seuil_vitesse,p_vit_lente,p_vit_rapide)*60/15,0)*15</f>
        <v>285</v>
      </c>
      <c r="Y2507" s="14" t="n">
        <f aca="false">MAX(IF(INDEX(10_Lieux!$B:$B,U2507)&lt;&gt;"Ville",INDEX(10_Lieux!$I:$I,U2507),0),IF(INDEX(10_Lieux!$B:$B,V2507)&lt;&gt;"Ville",INDEX(10_Lieux!$I:$I,V2507),0))</f>
        <v>500</v>
      </c>
      <c r="Z2507" s="14" t="str">
        <f aca="false">A2507&amp;"|"&amp;B2507</f>
        <v>Nantes-Atlantique|Paris-Le Bourget</v>
      </c>
      <c r="AA2507" s="14" t="str">
        <f aca="false">IF(I2507&lt;p_local,"Local",IF(I2507&lt;p_vv_min,"Courte distance",IF(I2507&lt;p_tres_long,"Longue distance","Très longue distance")))</f>
        <v>Longue distance</v>
      </c>
    </row>
    <row r="2508" customFormat="false" ht="15" hidden="false" customHeight="true" outlineLevel="0" collapsed="false">
      <c r="A2508" s="14" t="s">
        <v>743</v>
      </c>
      <c r="B2508" s="14" t="s">
        <v>1199</v>
      </c>
      <c r="C2508" s="14" t="s">
        <v>36</v>
      </c>
      <c r="D2508" s="14" t="s">
        <v>2622</v>
      </c>
      <c r="E2508" s="14" t="s">
        <v>2715</v>
      </c>
      <c r="F2508" s="15" t="s">
        <v>41</v>
      </c>
      <c r="G2508" s="14" t="str">
        <f aca="false">IF(I2508&lt;p_local,"Local → page infra",IF(H2508&gt;=p_ph1,"Phase 1",IF(H2508&gt;=p_ph2,"Phase 2","Phase 3")))</f>
        <v>Phase 2</v>
      </c>
      <c r="H2508" s="14" t="n">
        <f aca="false">IF(I2508&lt;p_local,0,IF(C2508="Aéroport → Aéroport",p_pts_plein,IF(Y2508&gt;0,IF(I2508&lt;=Y2508,p_pts_plein,IF(I2508&lt;=p_mult2*Y2508,p_pts_moyen,p_pts_r3)),IF(I2508&gt;=p_vv_min,p_pts_plein,IF(I2508&gt;=p_vv_moy,p_pts_moyen,p_pts_court))))+IF(INDEX(10_Lieux!$D:$D,U2508)=1,p_prio1,p_prio2)+IF(INDEX(10_Lieux!$D:$D,V2508)=1,p_prio1,p_prio2)+IF(K2508="Oui",p_tf,0)+p_hub*((INDEX(10_Lieux!$H:$H,U2508)="Hub")+(INDEX(10_Lieux!$H:$H,V2508)="Hub"))+IF(OR(INDEX(10_Lieux!$H:$H,U2508)="Premium",INDEX(10_Lieux!$H:$H,V2508)="Premium"),p_prem,0))</f>
        <v>70</v>
      </c>
      <c r="I2508" s="14" t="n">
        <f aca="false">ROUND(W2508*p_facteur,0)</f>
        <v>229</v>
      </c>
      <c r="J2508" s="14" t="str">
        <f aca="false">IF(X2508&lt;60,X2508&amp;" min",INT(X2508/60)&amp;" h"&amp;IF(MOD(X2508,60)=0,""," "&amp;TEXT(MOD(X2508,60),"00")))</f>
        <v>2 h 30</v>
      </c>
      <c r="K2508" s="14" t="str">
        <f aca="false">IF(S2508&lt;&gt;T2508,"Oui","Non")</f>
        <v>Non</v>
      </c>
      <c r="L2508" s="14" t="str">
        <f aca="false">IF(AND(INDEX(10_Lieux!$B:$B,U2508)="Ville",INDEX(10_Lieux!$B:$B,V2508)="Ville"),"/chauffeur-prive/"&amp;INDEX(10_Lieux!$E:$E,U2508)&amp;"-"&amp;INDEX(10_Lieux!$E:$E,V2508)&amp;"/","/chauffeur-prive/"&amp;INDEX(10_Lieux!$E:$E,U2508)&amp;"/"&amp;INDEX(10_Lieux!$E:$E,V2508)&amp;"/")</f>
        <v>/chauffeur-prive/aeroport-paris-le-bourget/aeroport-lille-lesquin/</v>
      </c>
      <c r="M2508" s="14" t="str">
        <f aca="false">IFERROR(INDEX($L:$L,MATCH(B2508&amp;"|"&amp;A2508,$Z:$Z,0)),"—")</f>
        <v>/chauffeur-prive/aeroport-lille-lesquin/aeroport-paris-le-bourget/</v>
      </c>
      <c r="N2508" s="14" t="str">
        <f aca="false">IF(LEN("Chauffeur privé "&amp;INDEX(10_Lieux!$J:$J,U2508)&amp;" → "&amp;INDEX(10_Lieux!$J:$J,V2508)&amp;" | 24h/24")&gt;60,"Chauffeur privé "&amp;INDEX(10_Lieux!$J:$J,U2508)&amp;" → "&amp;INDEX(10_Lieux!$J:$J,V2508),"Chauffeur privé "&amp;INDEX(10_Lieux!$J:$J,U2508)&amp;" → "&amp;INDEX(10_Lieux!$J:$J,V2508)&amp;" | 24h/24")</f>
        <v>Chauffeur privé Aéroport Paris-Le Bourget → Aéroport Lille-Lesquin</v>
      </c>
      <c r="O2508" s="14" t="n">
        <f aca="false">LEN(N2508)</f>
        <v>66</v>
      </c>
      <c r="P2508" s="14" t="str">
        <f aca="false">"Chauffeur privé "&amp;INDEX(10_Lieux!$K:$K,U2508)&amp;" vers "&amp;INDEX(10_Lieux!$L:$L,V2508)</f>
        <v>Chauffeur privé de l'aéroport Paris-Le Bourget vers l'aéroport Lille-Lesquin</v>
      </c>
      <c r="Q2508" s="14" t="str">
        <f aca="false">"Chauffeur privé "&amp;INDEX(10_Lieux!$K:$K,U2508)&amp;" vers "&amp;INDEX(10_Lieux!$L:$L,V2508)&amp;" : env. "&amp;I2508&amp;" km, "&amp;J2508&amp;" de route. Devis personnalisé, standard 24h/24 et 7j/7."</f>
        <v>Chauffeur privé de l'aéroport Paris-Le Bourget vers l'aéroport Lille-Lesquin : env. 229 km, 2 h 30 de route. Devis personnalisé, standard 24h/24 et 7j/7.</v>
      </c>
      <c r="R2508" s="14" t="n">
        <f aca="false">LEN(Q2508)</f>
        <v>153</v>
      </c>
      <c r="S2508" s="14" t="str">
        <f aca="false">INDEX(10_Lieux!$C:$C,U2508)</f>
        <v>France</v>
      </c>
      <c r="T2508" s="14" t="str">
        <f aca="false">INDEX(10_Lieux!$C:$C,V2508)</f>
        <v>France</v>
      </c>
      <c r="U2508" s="14" t="n">
        <f aca="false">MATCH(A2508,10_Lieux!$A:$A,0)</f>
        <v>134</v>
      </c>
      <c r="V2508" s="14" t="n">
        <f aca="false">MATCH(B2508,10_Lieux!$A:$A,0)</f>
        <v>147</v>
      </c>
      <c r="W2508" s="14" t="n">
        <f aca="false">ROUND(6371*2*ASIN(SQRT(SIN(RADIANS(INDEX(10_Lieux!$F:$F,V2508)-INDEX(10_Lieux!$F:$F,U2508))/2)^2+COS(RADIANS(INDEX(10_Lieux!$F:$F,U2508)))*COS(RADIANS(INDEX(10_Lieux!$F:$F,V2508)))*SIN(RADIANS(INDEX(10_Lieux!$G:$G,V2508)-INDEX(10_Lieux!$G:$G,U2508))/2)^2)),1)</f>
        <v>183.1</v>
      </c>
      <c r="X2508" s="14" t="n">
        <f aca="false">ROUND(I2508/IF(I2508&lt;p_seuil_vitesse,p_vit_lente,p_vit_rapide)*60/15,0)*15</f>
        <v>150</v>
      </c>
      <c r="Y2508" s="14" t="n">
        <f aca="false">MAX(IF(INDEX(10_Lieux!$B:$B,U2508)&lt;&gt;"Ville",INDEX(10_Lieux!$I:$I,U2508),0),IF(INDEX(10_Lieux!$B:$B,V2508)&lt;&gt;"Ville",INDEX(10_Lieux!$I:$I,V2508),0))</f>
        <v>500</v>
      </c>
      <c r="Z2508" s="14" t="str">
        <f aca="false">A2508&amp;"|"&amp;B2508</f>
        <v>Paris-Le Bourget|Lille-Lesquin</v>
      </c>
      <c r="AA2508" s="14" t="str">
        <f aca="false">IF(I2508&lt;p_local,"Local",IF(I2508&lt;p_vv_min,"Courte distance",IF(I2508&lt;p_tres_long,"Longue distance","Très longue distance")))</f>
        <v>Longue distance</v>
      </c>
    </row>
    <row r="2509" customFormat="false" ht="15" hidden="false" customHeight="true" outlineLevel="0" collapsed="false">
      <c r="A2509" s="14" t="s">
        <v>1199</v>
      </c>
      <c r="B2509" s="14" t="s">
        <v>743</v>
      </c>
      <c r="C2509" s="14" t="s">
        <v>36</v>
      </c>
      <c r="D2509" s="14" t="s">
        <v>2622</v>
      </c>
      <c r="E2509" s="14" t="s">
        <v>2716</v>
      </c>
      <c r="F2509" s="15" t="s">
        <v>41</v>
      </c>
      <c r="G2509" s="14" t="str">
        <f aca="false">IF(I2509&lt;p_local,"Local → page infra",IF(H2509&gt;=p_ph1,"Phase 1",IF(H2509&gt;=p_ph2,"Phase 2","Phase 3")))</f>
        <v>Phase 2</v>
      </c>
      <c r="H2509" s="14" t="n">
        <f aca="false">IF(I2509&lt;p_local,0,IF(C2509="Aéroport → Aéroport",p_pts_plein,IF(Y2509&gt;0,IF(I2509&lt;=Y2509,p_pts_plein,IF(I2509&lt;=p_mult2*Y2509,p_pts_moyen,p_pts_r3)),IF(I2509&gt;=p_vv_min,p_pts_plein,IF(I2509&gt;=p_vv_moy,p_pts_moyen,p_pts_court))))+IF(INDEX(10_Lieux!$D:$D,U2509)=1,p_prio1,p_prio2)+IF(INDEX(10_Lieux!$D:$D,V2509)=1,p_prio1,p_prio2)+IF(K2509="Oui",p_tf,0)+p_hub*((INDEX(10_Lieux!$H:$H,U2509)="Hub")+(INDEX(10_Lieux!$H:$H,V2509)="Hub"))+IF(OR(INDEX(10_Lieux!$H:$H,U2509)="Premium",INDEX(10_Lieux!$H:$H,V2509)="Premium"),p_prem,0))</f>
        <v>70</v>
      </c>
      <c r="I2509" s="14" t="n">
        <f aca="false">ROUND(W2509*p_facteur,0)</f>
        <v>229</v>
      </c>
      <c r="J2509" s="14" t="str">
        <f aca="false">IF(X2509&lt;60,X2509&amp;" min",INT(X2509/60)&amp;" h"&amp;IF(MOD(X2509,60)=0,""," "&amp;TEXT(MOD(X2509,60),"00")))</f>
        <v>2 h 30</v>
      </c>
      <c r="K2509" s="14" t="str">
        <f aca="false">IF(S2509&lt;&gt;T2509,"Oui","Non")</f>
        <v>Non</v>
      </c>
      <c r="L2509" s="14" t="str">
        <f aca="false">IF(AND(INDEX(10_Lieux!$B:$B,U2509)="Ville",INDEX(10_Lieux!$B:$B,V2509)="Ville"),"/chauffeur-prive/"&amp;INDEX(10_Lieux!$E:$E,U2509)&amp;"-"&amp;INDEX(10_Lieux!$E:$E,V2509)&amp;"/","/chauffeur-prive/"&amp;INDEX(10_Lieux!$E:$E,U2509)&amp;"/"&amp;INDEX(10_Lieux!$E:$E,V2509)&amp;"/")</f>
        <v>/chauffeur-prive/aeroport-lille-lesquin/aeroport-paris-le-bourget/</v>
      </c>
      <c r="M2509" s="14" t="str">
        <f aca="false">IFERROR(INDEX($L:$L,MATCH(B2509&amp;"|"&amp;A2509,$Z:$Z,0)),"—")</f>
        <v>/chauffeur-prive/aeroport-paris-le-bourget/aeroport-lille-lesquin/</v>
      </c>
      <c r="N2509" s="14" t="str">
        <f aca="false">IF(LEN("Chauffeur privé "&amp;INDEX(10_Lieux!$J:$J,U2509)&amp;" → "&amp;INDEX(10_Lieux!$J:$J,V2509)&amp;" | 24h/24")&gt;60,"Chauffeur privé "&amp;INDEX(10_Lieux!$J:$J,U2509)&amp;" → "&amp;INDEX(10_Lieux!$J:$J,V2509),"Chauffeur privé "&amp;INDEX(10_Lieux!$J:$J,U2509)&amp;" → "&amp;INDEX(10_Lieux!$J:$J,V2509)&amp;" | 24h/24")</f>
        <v>Chauffeur privé Aéroport Lille-Lesquin → Aéroport Paris-Le Bourget</v>
      </c>
      <c r="O2509" s="14" t="n">
        <f aca="false">LEN(N2509)</f>
        <v>66</v>
      </c>
      <c r="P2509" s="14" t="str">
        <f aca="false">"Chauffeur privé "&amp;INDEX(10_Lieux!$K:$K,U2509)&amp;" vers "&amp;INDEX(10_Lieux!$L:$L,V2509)</f>
        <v>Chauffeur privé de l'aéroport Lille-Lesquin vers l'aéroport Paris-Le Bourget</v>
      </c>
      <c r="Q2509" s="14" t="str">
        <f aca="false">"Chauffeur privé "&amp;INDEX(10_Lieux!$K:$K,U2509)&amp;" vers "&amp;INDEX(10_Lieux!$L:$L,V2509)&amp;" : env. "&amp;I2509&amp;" km, "&amp;J2509&amp;" de route. Devis personnalisé, standard 24h/24 et 7j/7."</f>
        <v>Chauffeur privé de l'aéroport Lille-Lesquin vers l'aéroport Paris-Le Bourget : env. 229 km, 2 h 30 de route. Devis personnalisé, standard 24h/24 et 7j/7.</v>
      </c>
      <c r="R2509" s="14" t="n">
        <f aca="false">LEN(Q2509)</f>
        <v>153</v>
      </c>
      <c r="S2509" s="14" t="str">
        <f aca="false">INDEX(10_Lieux!$C:$C,U2509)</f>
        <v>France</v>
      </c>
      <c r="T2509" s="14" t="str">
        <f aca="false">INDEX(10_Lieux!$C:$C,V2509)</f>
        <v>France</v>
      </c>
      <c r="U2509" s="14" t="n">
        <f aca="false">MATCH(A2509,10_Lieux!$A:$A,0)</f>
        <v>147</v>
      </c>
      <c r="V2509" s="14" t="n">
        <f aca="false">MATCH(B2509,10_Lieux!$A:$A,0)</f>
        <v>134</v>
      </c>
      <c r="W2509" s="14" t="n">
        <f aca="false">ROUND(6371*2*ASIN(SQRT(SIN(RADIANS(INDEX(10_Lieux!$F:$F,V2509)-INDEX(10_Lieux!$F:$F,U2509))/2)^2+COS(RADIANS(INDEX(10_Lieux!$F:$F,U2509)))*COS(RADIANS(INDEX(10_Lieux!$F:$F,V2509)))*SIN(RADIANS(INDEX(10_Lieux!$G:$G,V2509)-INDEX(10_Lieux!$G:$G,U2509))/2)^2)),1)</f>
        <v>183.1</v>
      </c>
      <c r="X2509" s="14" t="n">
        <f aca="false">ROUND(I2509/IF(I2509&lt;p_seuil_vitesse,p_vit_lente,p_vit_rapide)*60/15,0)*15</f>
        <v>150</v>
      </c>
      <c r="Y2509" s="14" t="n">
        <f aca="false">MAX(IF(INDEX(10_Lieux!$B:$B,U2509)&lt;&gt;"Ville",INDEX(10_Lieux!$I:$I,U2509),0),IF(INDEX(10_Lieux!$B:$B,V2509)&lt;&gt;"Ville",INDEX(10_Lieux!$I:$I,V2509),0))</f>
        <v>500</v>
      </c>
      <c r="Z2509" s="14" t="str">
        <f aca="false">A2509&amp;"|"&amp;B2509</f>
        <v>Lille-Lesquin|Paris-Le Bourget</v>
      </c>
      <c r="AA2509" s="14" t="str">
        <f aca="false">IF(I2509&lt;p_local,"Local",IF(I2509&lt;p_vv_min,"Courte distance",IF(I2509&lt;p_tres_long,"Longue distance","Très longue distance")))</f>
        <v>Longue distance</v>
      </c>
    </row>
    <row r="2510" customFormat="false" ht="15" hidden="false" customHeight="true" outlineLevel="0" collapsed="false">
      <c r="A2510" s="14" t="s">
        <v>743</v>
      </c>
      <c r="B2510" s="14" t="s">
        <v>1060</v>
      </c>
      <c r="C2510" s="14" t="s">
        <v>36</v>
      </c>
      <c r="D2510" s="14" t="s">
        <v>2622</v>
      </c>
      <c r="E2510" s="14" t="s">
        <v>2717</v>
      </c>
      <c r="F2510" s="15" t="s">
        <v>41</v>
      </c>
      <c r="G2510" s="14" t="str">
        <f aca="false">IF(I2510&lt;p_local,"Local → page infra",IF(H2510&gt;=p_ph1,"Phase 1",IF(H2510&gt;=p_ph2,"Phase 2","Phase 3")))</f>
        <v>Phase 2</v>
      </c>
      <c r="H2510" s="14" t="n">
        <f aca="false">IF(I2510&lt;p_local,0,IF(C2510="Aéroport → Aéroport",p_pts_plein,IF(Y2510&gt;0,IF(I2510&lt;=Y2510,p_pts_plein,IF(I2510&lt;=p_mult2*Y2510,p_pts_moyen,p_pts_r3)),IF(I2510&gt;=p_vv_min,p_pts_plein,IF(I2510&gt;=p_vv_moy,p_pts_moyen,p_pts_court))))+IF(INDEX(10_Lieux!$D:$D,U2510)=1,p_prio1,p_prio2)+IF(INDEX(10_Lieux!$D:$D,V2510)=1,p_prio1,p_prio2)+IF(K2510="Oui",p_tf,0)+p_hub*((INDEX(10_Lieux!$H:$H,U2510)="Hub")+(INDEX(10_Lieux!$H:$H,V2510)="Hub"))+IF(OR(INDEX(10_Lieux!$H:$H,U2510)="Premium",INDEX(10_Lieux!$H:$H,V2510)="Premium"),p_prem,0))</f>
        <v>70</v>
      </c>
      <c r="I2510" s="14" t="n">
        <f aca="false">ROUND(W2510*p_facteur,0)</f>
        <v>479</v>
      </c>
      <c r="J2510" s="14" t="str">
        <f aca="false">IF(X2510&lt;60,X2510&amp;" min",INT(X2510/60)&amp;" h"&amp;IF(MOD(X2510,60)=0,""," "&amp;TEXT(MOD(X2510,60),"00")))</f>
        <v>5 h</v>
      </c>
      <c r="K2510" s="14" t="str">
        <f aca="false">IF(S2510&lt;&gt;T2510,"Oui","Non")</f>
        <v>Non</v>
      </c>
      <c r="L2510" s="14" t="str">
        <f aca="false">IF(AND(INDEX(10_Lieux!$B:$B,U2510)="Ville",INDEX(10_Lieux!$B:$B,V2510)="Ville"),"/chauffeur-prive/"&amp;INDEX(10_Lieux!$E:$E,U2510)&amp;"-"&amp;INDEX(10_Lieux!$E:$E,V2510)&amp;"/","/chauffeur-prive/"&amp;INDEX(10_Lieux!$E:$E,U2510)&amp;"/"&amp;INDEX(10_Lieux!$E:$E,V2510)&amp;"/")</f>
        <v>/chauffeur-prive/aeroport-paris-le-bourget/aeroport-strasbourg-entzheim/</v>
      </c>
      <c r="M2510" s="14" t="str">
        <f aca="false">IFERROR(INDEX($L:$L,MATCH(B2510&amp;"|"&amp;A2510,$Z:$Z,0)),"—")</f>
        <v>/chauffeur-prive/aeroport-strasbourg-entzheim/aeroport-paris-le-bourget/</v>
      </c>
      <c r="N2510" s="14" t="str">
        <f aca="false">IF(LEN("Chauffeur privé "&amp;INDEX(10_Lieux!$J:$J,U2510)&amp;" → "&amp;INDEX(10_Lieux!$J:$J,V2510)&amp;" | 24h/24")&gt;60,"Chauffeur privé "&amp;INDEX(10_Lieux!$J:$J,U2510)&amp;" → "&amp;INDEX(10_Lieux!$J:$J,V2510),"Chauffeur privé "&amp;INDEX(10_Lieux!$J:$J,U2510)&amp;" → "&amp;INDEX(10_Lieux!$J:$J,V2510)&amp;" | 24h/24")</f>
        <v>Chauffeur privé Aéroport Paris-Le Bourget → Aéroport Strasbourg-Entzheim</v>
      </c>
      <c r="O2510" s="14" t="n">
        <f aca="false">LEN(N2510)</f>
        <v>72</v>
      </c>
      <c r="P2510" s="14" t="str">
        <f aca="false">"Chauffeur privé "&amp;INDEX(10_Lieux!$K:$K,U2510)&amp;" vers "&amp;INDEX(10_Lieux!$L:$L,V2510)</f>
        <v>Chauffeur privé de l'aéroport Paris-Le Bourget vers l'aéroport Strasbourg-Entzheim</v>
      </c>
      <c r="Q2510" s="14" t="str">
        <f aca="false">"Chauffeur privé "&amp;INDEX(10_Lieux!$K:$K,U2510)&amp;" vers "&amp;INDEX(10_Lieux!$L:$L,V2510)&amp;" : env. "&amp;I2510&amp;" km, "&amp;J2510&amp;" de route. Devis personnalisé, standard 24h/24 et 7j/7."</f>
        <v>Chauffeur privé de l'aéroport Paris-Le Bourget vers l'aéroport Strasbourg-Entzheim : env. 479 km, 5 h de route. Devis personnalisé, standard 24h/24 et 7j/7.</v>
      </c>
      <c r="R2510" s="14" t="n">
        <f aca="false">LEN(Q2510)</f>
        <v>156</v>
      </c>
      <c r="S2510" s="14" t="str">
        <f aca="false">INDEX(10_Lieux!$C:$C,U2510)</f>
        <v>France</v>
      </c>
      <c r="T2510" s="14" t="str">
        <f aca="false">INDEX(10_Lieux!$C:$C,V2510)</f>
        <v>France</v>
      </c>
      <c r="U2510" s="14" t="n">
        <f aca="false">MATCH(A2510,10_Lieux!$A:$A,0)</f>
        <v>134</v>
      </c>
      <c r="V2510" s="14" t="n">
        <f aca="false">MATCH(B2510,10_Lieux!$A:$A,0)</f>
        <v>143</v>
      </c>
      <c r="W2510" s="14" t="n">
        <f aca="false">ROUND(6371*2*ASIN(SQRT(SIN(RADIANS(INDEX(10_Lieux!$F:$F,V2510)-INDEX(10_Lieux!$F:$F,U2510))/2)^2+COS(RADIANS(INDEX(10_Lieux!$F:$F,U2510)))*COS(RADIANS(INDEX(10_Lieux!$F:$F,V2510)))*SIN(RADIANS(INDEX(10_Lieux!$G:$G,V2510)-INDEX(10_Lieux!$G:$G,U2510))/2)^2)),1)</f>
        <v>383.2</v>
      </c>
      <c r="X2510" s="14" t="n">
        <f aca="false">ROUND(I2510/IF(I2510&lt;p_seuil_vitesse,p_vit_lente,p_vit_rapide)*60/15,0)*15</f>
        <v>300</v>
      </c>
      <c r="Y2510" s="14" t="n">
        <f aca="false">MAX(IF(INDEX(10_Lieux!$B:$B,U2510)&lt;&gt;"Ville",INDEX(10_Lieux!$I:$I,U2510),0),IF(INDEX(10_Lieux!$B:$B,V2510)&lt;&gt;"Ville",INDEX(10_Lieux!$I:$I,V2510),0))</f>
        <v>500</v>
      </c>
      <c r="Z2510" s="14" t="str">
        <f aca="false">A2510&amp;"|"&amp;B2510</f>
        <v>Paris-Le Bourget|Strasbourg-Entzheim</v>
      </c>
      <c r="AA2510" s="14" t="str">
        <f aca="false">IF(I2510&lt;p_local,"Local",IF(I2510&lt;p_vv_min,"Courte distance",IF(I2510&lt;p_tres_long,"Longue distance","Très longue distance")))</f>
        <v>Longue distance</v>
      </c>
    </row>
    <row r="2511" customFormat="false" ht="15" hidden="false" customHeight="true" outlineLevel="0" collapsed="false">
      <c r="A2511" s="14" t="s">
        <v>1060</v>
      </c>
      <c r="B2511" s="14" t="s">
        <v>743</v>
      </c>
      <c r="C2511" s="14" t="s">
        <v>36</v>
      </c>
      <c r="D2511" s="14" t="s">
        <v>2622</v>
      </c>
      <c r="E2511" s="14" t="s">
        <v>2718</v>
      </c>
      <c r="F2511" s="15" t="s">
        <v>41</v>
      </c>
      <c r="G2511" s="14" t="str">
        <f aca="false">IF(I2511&lt;p_local,"Local → page infra",IF(H2511&gt;=p_ph1,"Phase 1",IF(H2511&gt;=p_ph2,"Phase 2","Phase 3")))</f>
        <v>Phase 2</v>
      </c>
      <c r="H2511" s="14" t="n">
        <f aca="false">IF(I2511&lt;p_local,0,IF(C2511="Aéroport → Aéroport",p_pts_plein,IF(Y2511&gt;0,IF(I2511&lt;=Y2511,p_pts_plein,IF(I2511&lt;=p_mult2*Y2511,p_pts_moyen,p_pts_r3)),IF(I2511&gt;=p_vv_min,p_pts_plein,IF(I2511&gt;=p_vv_moy,p_pts_moyen,p_pts_court))))+IF(INDEX(10_Lieux!$D:$D,U2511)=1,p_prio1,p_prio2)+IF(INDEX(10_Lieux!$D:$D,V2511)=1,p_prio1,p_prio2)+IF(K2511="Oui",p_tf,0)+p_hub*((INDEX(10_Lieux!$H:$H,U2511)="Hub")+(INDEX(10_Lieux!$H:$H,V2511)="Hub"))+IF(OR(INDEX(10_Lieux!$H:$H,U2511)="Premium",INDEX(10_Lieux!$H:$H,V2511)="Premium"),p_prem,0))</f>
        <v>70</v>
      </c>
      <c r="I2511" s="14" t="n">
        <f aca="false">ROUND(W2511*p_facteur,0)</f>
        <v>479</v>
      </c>
      <c r="J2511" s="14" t="str">
        <f aca="false">IF(X2511&lt;60,X2511&amp;" min",INT(X2511/60)&amp;" h"&amp;IF(MOD(X2511,60)=0,""," "&amp;TEXT(MOD(X2511,60),"00")))</f>
        <v>5 h</v>
      </c>
      <c r="K2511" s="14" t="str">
        <f aca="false">IF(S2511&lt;&gt;T2511,"Oui","Non")</f>
        <v>Non</v>
      </c>
      <c r="L2511" s="14" t="str">
        <f aca="false">IF(AND(INDEX(10_Lieux!$B:$B,U2511)="Ville",INDEX(10_Lieux!$B:$B,V2511)="Ville"),"/chauffeur-prive/"&amp;INDEX(10_Lieux!$E:$E,U2511)&amp;"-"&amp;INDEX(10_Lieux!$E:$E,V2511)&amp;"/","/chauffeur-prive/"&amp;INDEX(10_Lieux!$E:$E,U2511)&amp;"/"&amp;INDEX(10_Lieux!$E:$E,V2511)&amp;"/")</f>
        <v>/chauffeur-prive/aeroport-strasbourg-entzheim/aeroport-paris-le-bourget/</v>
      </c>
      <c r="M2511" s="14" t="str">
        <f aca="false">IFERROR(INDEX($L:$L,MATCH(B2511&amp;"|"&amp;A2511,$Z:$Z,0)),"—")</f>
        <v>/chauffeur-prive/aeroport-paris-le-bourget/aeroport-strasbourg-entzheim/</v>
      </c>
      <c r="N2511" s="14" t="str">
        <f aca="false">IF(LEN("Chauffeur privé "&amp;INDEX(10_Lieux!$J:$J,U2511)&amp;" → "&amp;INDEX(10_Lieux!$J:$J,V2511)&amp;" | 24h/24")&gt;60,"Chauffeur privé "&amp;INDEX(10_Lieux!$J:$J,U2511)&amp;" → "&amp;INDEX(10_Lieux!$J:$J,V2511),"Chauffeur privé "&amp;INDEX(10_Lieux!$J:$J,U2511)&amp;" → "&amp;INDEX(10_Lieux!$J:$J,V2511)&amp;" | 24h/24")</f>
        <v>Chauffeur privé Aéroport Strasbourg-Entzheim → Aéroport Paris-Le Bourget</v>
      </c>
      <c r="O2511" s="14" t="n">
        <f aca="false">LEN(N2511)</f>
        <v>72</v>
      </c>
      <c r="P2511" s="14" t="str">
        <f aca="false">"Chauffeur privé "&amp;INDEX(10_Lieux!$K:$K,U2511)&amp;" vers "&amp;INDEX(10_Lieux!$L:$L,V2511)</f>
        <v>Chauffeur privé de l'aéroport Strasbourg-Entzheim vers l'aéroport Paris-Le Bourget</v>
      </c>
      <c r="Q2511" s="14" t="str">
        <f aca="false">"Chauffeur privé "&amp;INDEX(10_Lieux!$K:$K,U2511)&amp;" vers "&amp;INDEX(10_Lieux!$L:$L,V2511)&amp;" : env. "&amp;I2511&amp;" km, "&amp;J2511&amp;" de route. Devis personnalisé, standard 24h/24 et 7j/7."</f>
        <v>Chauffeur privé de l'aéroport Strasbourg-Entzheim vers l'aéroport Paris-Le Bourget : env. 479 km, 5 h de route. Devis personnalisé, standard 24h/24 et 7j/7.</v>
      </c>
      <c r="R2511" s="14" t="n">
        <f aca="false">LEN(Q2511)</f>
        <v>156</v>
      </c>
      <c r="S2511" s="14" t="str">
        <f aca="false">INDEX(10_Lieux!$C:$C,U2511)</f>
        <v>France</v>
      </c>
      <c r="T2511" s="14" t="str">
        <f aca="false">INDEX(10_Lieux!$C:$C,V2511)</f>
        <v>France</v>
      </c>
      <c r="U2511" s="14" t="n">
        <f aca="false">MATCH(A2511,10_Lieux!$A:$A,0)</f>
        <v>143</v>
      </c>
      <c r="V2511" s="14" t="n">
        <f aca="false">MATCH(B2511,10_Lieux!$A:$A,0)</f>
        <v>134</v>
      </c>
      <c r="W2511" s="14" t="n">
        <f aca="false">ROUND(6371*2*ASIN(SQRT(SIN(RADIANS(INDEX(10_Lieux!$F:$F,V2511)-INDEX(10_Lieux!$F:$F,U2511))/2)^2+COS(RADIANS(INDEX(10_Lieux!$F:$F,U2511)))*COS(RADIANS(INDEX(10_Lieux!$F:$F,V2511)))*SIN(RADIANS(INDEX(10_Lieux!$G:$G,V2511)-INDEX(10_Lieux!$G:$G,U2511))/2)^2)),1)</f>
        <v>383.2</v>
      </c>
      <c r="X2511" s="14" t="n">
        <f aca="false">ROUND(I2511/IF(I2511&lt;p_seuil_vitesse,p_vit_lente,p_vit_rapide)*60/15,0)*15</f>
        <v>300</v>
      </c>
      <c r="Y2511" s="14" t="n">
        <f aca="false">MAX(IF(INDEX(10_Lieux!$B:$B,U2511)&lt;&gt;"Ville",INDEX(10_Lieux!$I:$I,U2511),0),IF(INDEX(10_Lieux!$B:$B,V2511)&lt;&gt;"Ville",INDEX(10_Lieux!$I:$I,V2511),0))</f>
        <v>500</v>
      </c>
      <c r="Z2511" s="14" t="str">
        <f aca="false">A2511&amp;"|"&amp;B2511</f>
        <v>Strasbourg-Entzheim|Paris-Le Bourget</v>
      </c>
      <c r="AA2511" s="14" t="str">
        <f aca="false">IF(I2511&lt;p_local,"Local",IF(I2511&lt;p_vv_min,"Courte distance",IF(I2511&lt;p_tres_long,"Longue distance","Très longue distance")))</f>
        <v>Longue distance</v>
      </c>
    </row>
    <row r="2512" customFormat="false" ht="15" hidden="false" customHeight="true" outlineLevel="0" collapsed="false">
      <c r="A2512" s="14" t="s">
        <v>788</v>
      </c>
      <c r="B2512" s="14" t="s">
        <v>2164</v>
      </c>
      <c r="C2512" s="14" t="s">
        <v>36</v>
      </c>
      <c r="D2512" s="14" t="s">
        <v>2622</v>
      </c>
      <c r="E2512" s="14" t="s">
        <v>2719</v>
      </c>
      <c r="F2512" s="15" t="s">
        <v>41</v>
      </c>
      <c r="G2512" s="14" t="str">
        <f aca="false">IF(I2512&lt;p_local,"Local → page infra",IF(H2512&gt;=p_ph1,"Phase 1",IF(H2512&gt;=p_ph2,"Phase 2","Phase 3")))</f>
        <v>Phase 1</v>
      </c>
      <c r="H2512" s="14" t="n">
        <f aca="false">IF(I2512&lt;p_local,0,IF(C2512="Aéroport → Aéroport",p_pts_plein,IF(Y2512&gt;0,IF(I2512&lt;=Y2512,p_pts_plein,IF(I2512&lt;=p_mult2*Y2512,p_pts_moyen,p_pts_r3)),IF(I2512&gt;=p_vv_min,p_pts_plein,IF(I2512&gt;=p_vv_moy,p_pts_moyen,p_pts_court))))+IF(INDEX(10_Lieux!$D:$D,U2512)=1,p_prio1,p_prio2)+IF(INDEX(10_Lieux!$D:$D,V2512)=1,p_prio1,p_prio2)+IF(K2512="Oui",p_tf,0)+p_hub*((INDEX(10_Lieux!$H:$H,U2512)="Hub")+(INDEX(10_Lieux!$H:$H,V2512)="Hub"))+IF(OR(INDEX(10_Lieux!$H:$H,U2512)="Premium",INDEX(10_Lieux!$H:$H,V2512)="Premium"),p_prem,0))</f>
        <v>90</v>
      </c>
      <c r="I2512" s="14" t="n">
        <f aca="false">ROUND(W2512*p_facteur,0)</f>
        <v>122</v>
      </c>
      <c r="J2512" s="14" t="str">
        <f aca="false">IF(X2512&lt;60,X2512&amp;" min",INT(X2512/60)&amp;" h"&amp;IF(MOD(X2512,60)=0,""," "&amp;TEXT(MOD(X2512,60),"00")))</f>
        <v>1 h 15</v>
      </c>
      <c r="K2512" s="14" t="str">
        <f aca="false">IF(S2512&lt;&gt;T2512,"Oui","Non")</f>
        <v>Oui</v>
      </c>
      <c r="L2512" s="14" t="str">
        <f aca="false">IF(AND(INDEX(10_Lieux!$B:$B,U2512)="Ville",INDEX(10_Lieux!$B:$B,V2512)="Ville"),"/chauffeur-prive/"&amp;INDEX(10_Lieux!$E:$E,U2512)&amp;"-"&amp;INDEX(10_Lieux!$E:$E,V2512)&amp;"/","/chauffeur-prive/"&amp;INDEX(10_Lieux!$E:$E,U2512)&amp;"/"&amp;INDEX(10_Lieux!$E:$E,V2512)&amp;"/")</f>
        <v>/chauffeur-prive/aeroport-lyon-saint-exupery/aeroport-geneve/</v>
      </c>
      <c r="M2512" s="14" t="str">
        <f aca="false">IFERROR(INDEX($L:$L,MATCH(B2512&amp;"|"&amp;A2512,$Z:$Z,0)),"—")</f>
        <v>/chauffeur-prive/aeroport-geneve/aeroport-lyon-saint-exupery/</v>
      </c>
      <c r="N2512" s="14" t="str">
        <f aca="false">IF(LEN("Chauffeur privé "&amp;INDEX(10_Lieux!$J:$J,U2512)&amp;" → "&amp;INDEX(10_Lieux!$J:$J,V2512)&amp;" | 24h/24")&gt;60,"Chauffeur privé "&amp;INDEX(10_Lieux!$J:$J,U2512)&amp;" → "&amp;INDEX(10_Lieux!$J:$J,V2512),"Chauffeur privé "&amp;INDEX(10_Lieux!$J:$J,U2512)&amp;" → "&amp;INDEX(10_Lieux!$J:$J,V2512)&amp;" | 24h/24")</f>
        <v>Chauffeur privé Aéroport Lyon-Saint-Exupéry → Aéroport de Genève</v>
      </c>
      <c r="O2512" s="14" t="n">
        <f aca="false">LEN(N2512)</f>
        <v>64</v>
      </c>
      <c r="P2512" s="14" t="str">
        <f aca="false">"Chauffeur privé "&amp;INDEX(10_Lieux!$K:$K,U2512)&amp;" vers "&amp;INDEX(10_Lieux!$L:$L,V2512)</f>
        <v>Chauffeur privé de l'aéroport Lyon-Saint-Exupéry vers l'aéroport de Genève</v>
      </c>
      <c r="Q2512" s="14" t="str">
        <f aca="false">"Chauffeur privé "&amp;INDEX(10_Lieux!$K:$K,U2512)&amp;" vers "&amp;INDEX(10_Lieux!$L:$L,V2512)&amp;" : env. "&amp;I2512&amp;" km, "&amp;J2512&amp;" de route. Devis personnalisé, standard 24h/24 et 7j/7."</f>
        <v>Chauffeur privé de l'aéroport Lyon-Saint-Exupéry vers l'aéroport de Genève : env. 122 km, 1 h 15 de route. Devis personnalisé, standard 24h/24 et 7j/7.</v>
      </c>
      <c r="R2512" s="14" t="n">
        <f aca="false">LEN(Q2512)</f>
        <v>151</v>
      </c>
      <c r="S2512" s="14" t="str">
        <f aca="false">INDEX(10_Lieux!$C:$C,U2512)</f>
        <v>France</v>
      </c>
      <c r="T2512" s="14" t="str">
        <f aca="false">INDEX(10_Lieux!$C:$C,V2512)</f>
        <v>Suisse</v>
      </c>
      <c r="U2512" s="14" t="n">
        <f aca="false">MATCH(A2512,10_Lieux!$A:$A,0)</f>
        <v>136</v>
      </c>
      <c r="V2512" s="14" t="n">
        <f aca="false">MATCH(B2512,10_Lieux!$A:$A,0)</f>
        <v>182</v>
      </c>
      <c r="W2512" s="14" t="n">
        <f aca="false">ROUND(6371*2*ASIN(SQRT(SIN(RADIANS(INDEX(10_Lieux!$F:$F,V2512)-INDEX(10_Lieux!$F:$F,U2512))/2)^2+COS(RADIANS(INDEX(10_Lieux!$F:$F,U2512)))*COS(RADIANS(INDEX(10_Lieux!$F:$F,V2512)))*SIN(RADIANS(INDEX(10_Lieux!$G:$G,V2512)-INDEX(10_Lieux!$G:$G,U2512))/2)^2)),1)</f>
        <v>97.7</v>
      </c>
      <c r="X2512" s="14" t="n">
        <f aca="false">ROUND(I2512/IF(I2512&lt;p_seuil_vitesse,p_vit_lente,p_vit_rapide)*60/15,0)*15</f>
        <v>75</v>
      </c>
      <c r="Y2512" s="14" t="n">
        <f aca="false">MAX(IF(INDEX(10_Lieux!$B:$B,U2512)&lt;&gt;"Ville",INDEX(10_Lieux!$I:$I,U2512),0),IF(INDEX(10_Lieux!$B:$B,V2512)&lt;&gt;"Ville",INDEX(10_Lieux!$I:$I,V2512),0))</f>
        <v>500</v>
      </c>
      <c r="Z2512" s="14" t="str">
        <f aca="false">A2512&amp;"|"&amp;B2512</f>
        <v>Lyon-Saint-Exupéry|Genève Aéroport</v>
      </c>
      <c r="AA2512" s="14" t="str">
        <f aca="false">IF(I2512&lt;p_local,"Local",IF(I2512&lt;p_vv_min,"Courte distance",IF(I2512&lt;p_tres_long,"Longue distance","Très longue distance")))</f>
        <v>Longue distance</v>
      </c>
    </row>
    <row r="2513" customFormat="false" ht="15" hidden="false" customHeight="true" outlineLevel="0" collapsed="false">
      <c r="A2513" s="14" t="s">
        <v>2164</v>
      </c>
      <c r="B2513" s="14" t="s">
        <v>788</v>
      </c>
      <c r="C2513" s="14" t="s">
        <v>36</v>
      </c>
      <c r="D2513" s="14" t="s">
        <v>2622</v>
      </c>
      <c r="E2513" s="14" t="s">
        <v>2720</v>
      </c>
      <c r="F2513" s="15" t="s">
        <v>41</v>
      </c>
      <c r="G2513" s="14" t="str">
        <f aca="false">IF(I2513&lt;p_local,"Local → page infra",IF(H2513&gt;=p_ph1,"Phase 1",IF(H2513&gt;=p_ph2,"Phase 2","Phase 3")))</f>
        <v>Phase 1</v>
      </c>
      <c r="H2513" s="14" t="n">
        <f aca="false">IF(I2513&lt;p_local,0,IF(C2513="Aéroport → Aéroport",p_pts_plein,IF(Y2513&gt;0,IF(I2513&lt;=Y2513,p_pts_plein,IF(I2513&lt;=p_mult2*Y2513,p_pts_moyen,p_pts_r3)),IF(I2513&gt;=p_vv_min,p_pts_plein,IF(I2513&gt;=p_vv_moy,p_pts_moyen,p_pts_court))))+IF(INDEX(10_Lieux!$D:$D,U2513)=1,p_prio1,p_prio2)+IF(INDEX(10_Lieux!$D:$D,V2513)=1,p_prio1,p_prio2)+IF(K2513="Oui",p_tf,0)+p_hub*((INDEX(10_Lieux!$H:$H,U2513)="Hub")+(INDEX(10_Lieux!$H:$H,V2513)="Hub"))+IF(OR(INDEX(10_Lieux!$H:$H,U2513)="Premium",INDEX(10_Lieux!$H:$H,V2513)="Premium"),p_prem,0))</f>
        <v>90</v>
      </c>
      <c r="I2513" s="14" t="n">
        <f aca="false">ROUND(W2513*p_facteur,0)</f>
        <v>122</v>
      </c>
      <c r="J2513" s="14" t="str">
        <f aca="false">IF(X2513&lt;60,X2513&amp;" min",INT(X2513/60)&amp;" h"&amp;IF(MOD(X2513,60)=0,""," "&amp;TEXT(MOD(X2513,60),"00")))</f>
        <v>1 h 15</v>
      </c>
      <c r="K2513" s="14" t="str">
        <f aca="false">IF(S2513&lt;&gt;T2513,"Oui","Non")</f>
        <v>Oui</v>
      </c>
      <c r="L2513" s="14" t="str">
        <f aca="false">IF(AND(INDEX(10_Lieux!$B:$B,U2513)="Ville",INDEX(10_Lieux!$B:$B,V2513)="Ville"),"/chauffeur-prive/"&amp;INDEX(10_Lieux!$E:$E,U2513)&amp;"-"&amp;INDEX(10_Lieux!$E:$E,V2513)&amp;"/","/chauffeur-prive/"&amp;INDEX(10_Lieux!$E:$E,U2513)&amp;"/"&amp;INDEX(10_Lieux!$E:$E,V2513)&amp;"/")</f>
        <v>/chauffeur-prive/aeroport-geneve/aeroport-lyon-saint-exupery/</v>
      </c>
      <c r="M2513" s="14" t="str">
        <f aca="false">IFERROR(INDEX($L:$L,MATCH(B2513&amp;"|"&amp;A2513,$Z:$Z,0)),"—")</f>
        <v>/chauffeur-prive/aeroport-lyon-saint-exupery/aeroport-geneve/</v>
      </c>
      <c r="N2513" s="14" t="str">
        <f aca="false">IF(LEN("Chauffeur privé "&amp;INDEX(10_Lieux!$J:$J,U2513)&amp;" → "&amp;INDEX(10_Lieux!$J:$J,V2513)&amp;" | 24h/24")&gt;60,"Chauffeur privé "&amp;INDEX(10_Lieux!$J:$J,U2513)&amp;" → "&amp;INDEX(10_Lieux!$J:$J,V2513),"Chauffeur privé "&amp;INDEX(10_Lieux!$J:$J,U2513)&amp;" → "&amp;INDEX(10_Lieux!$J:$J,V2513)&amp;" | 24h/24")</f>
        <v>Chauffeur privé Aéroport de Genève → Aéroport Lyon-Saint-Exupéry</v>
      </c>
      <c r="O2513" s="14" t="n">
        <f aca="false">LEN(N2513)</f>
        <v>64</v>
      </c>
      <c r="P2513" s="14" t="str">
        <f aca="false">"Chauffeur privé "&amp;INDEX(10_Lieux!$K:$K,U2513)&amp;" vers "&amp;INDEX(10_Lieux!$L:$L,V2513)</f>
        <v>Chauffeur privé de l'aéroport de Genève vers l'aéroport Lyon-Saint-Exupéry</v>
      </c>
      <c r="Q2513" s="14" t="str">
        <f aca="false">"Chauffeur privé "&amp;INDEX(10_Lieux!$K:$K,U2513)&amp;" vers "&amp;INDEX(10_Lieux!$L:$L,V2513)&amp;" : env. "&amp;I2513&amp;" km, "&amp;J2513&amp;" de route. Devis personnalisé, standard 24h/24 et 7j/7."</f>
        <v>Chauffeur privé de l'aéroport de Genève vers l'aéroport Lyon-Saint-Exupéry : env. 122 km, 1 h 15 de route. Devis personnalisé, standard 24h/24 et 7j/7.</v>
      </c>
      <c r="R2513" s="14" t="n">
        <f aca="false">LEN(Q2513)</f>
        <v>151</v>
      </c>
      <c r="S2513" s="14" t="str">
        <f aca="false">INDEX(10_Lieux!$C:$C,U2513)</f>
        <v>Suisse</v>
      </c>
      <c r="T2513" s="14" t="str">
        <f aca="false">INDEX(10_Lieux!$C:$C,V2513)</f>
        <v>France</v>
      </c>
      <c r="U2513" s="14" t="n">
        <f aca="false">MATCH(A2513,10_Lieux!$A:$A,0)</f>
        <v>182</v>
      </c>
      <c r="V2513" s="14" t="n">
        <f aca="false">MATCH(B2513,10_Lieux!$A:$A,0)</f>
        <v>136</v>
      </c>
      <c r="W2513" s="14" t="n">
        <f aca="false">ROUND(6371*2*ASIN(SQRT(SIN(RADIANS(INDEX(10_Lieux!$F:$F,V2513)-INDEX(10_Lieux!$F:$F,U2513))/2)^2+COS(RADIANS(INDEX(10_Lieux!$F:$F,U2513)))*COS(RADIANS(INDEX(10_Lieux!$F:$F,V2513)))*SIN(RADIANS(INDEX(10_Lieux!$G:$G,V2513)-INDEX(10_Lieux!$G:$G,U2513))/2)^2)),1)</f>
        <v>97.7</v>
      </c>
      <c r="X2513" s="14" t="n">
        <f aca="false">ROUND(I2513/IF(I2513&lt;p_seuil_vitesse,p_vit_lente,p_vit_rapide)*60/15,0)*15</f>
        <v>75</v>
      </c>
      <c r="Y2513" s="14" t="n">
        <f aca="false">MAX(IF(INDEX(10_Lieux!$B:$B,U2513)&lt;&gt;"Ville",INDEX(10_Lieux!$I:$I,U2513),0),IF(INDEX(10_Lieux!$B:$B,V2513)&lt;&gt;"Ville",INDEX(10_Lieux!$I:$I,V2513),0))</f>
        <v>500</v>
      </c>
      <c r="Z2513" s="14" t="str">
        <f aca="false">A2513&amp;"|"&amp;B2513</f>
        <v>Genève Aéroport|Lyon-Saint-Exupéry</v>
      </c>
      <c r="AA2513" s="14" t="str">
        <f aca="false">IF(I2513&lt;p_local,"Local",IF(I2513&lt;p_vv_min,"Courte distance",IF(I2513&lt;p_tres_long,"Longue distance","Très longue distance")))</f>
        <v>Longue distance</v>
      </c>
    </row>
    <row r="2514" customFormat="false" ht="15" hidden="false" customHeight="true" outlineLevel="0" collapsed="false">
      <c r="A2514" s="14" t="s">
        <v>788</v>
      </c>
      <c r="B2514" s="14" t="s">
        <v>1751</v>
      </c>
      <c r="C2514" s="14" t="s">
        <v>36</v>
      </c>
      <c r="D2514" s="14" t="s">
        <v>2622</v>
      </c>
      <c r="E2514" s="14" t="s">
        <v>2721</v>
      </c>
      <c r="F2514" s="15" t="s">
        <v>41</v>
      </c>
      <c r="G2514" s="14" t="str">
        <f aca="false">IF(I2514&lt;p_local,"Local → page infra",IF(H2514&gt;=p_ph1,"Phase 1",IF(H2514&gt;=p_ph2,"Phase 2","Phase 3")))</f>
        <v>Phase 1</v>
      </c>
      <c r="H2514" s="14" t="n">
        <f aca="false">IF(I2514&lt;p_local,0,IF(C2514="Aéroport → Aéroport",p_pts_plein,IF(Y2514&gt;0,IF(I2514&lt;=Y2514,p_pts_plein,IF(I2514&lt;=p_mult2*Y2514,p_pts_moyen,p_pts_r3)),IF(I2514&gt;=p_vv_min,p_pts_plein,IF(I2514&gt;=p_vv_moy,p_pts_moyen,p_pts_court))))+IF(INDEX(10_Lieux!$D:$D,U2514)=1,p_prio1,p_prio2)+IF(INDEX(10_Lieux!$D:$D,V2514)=1,p_prio1,p_prio2)+IF(K2514="Oui",p_tf,0)+p_hub*((INDEX(10_Lieux!$H:$H,U2514)="Hub")+(INDEX(10_Lieux!$H:$H,V2514)="Hub"))+IF(OR(INDEX(10_Lieux!$H:$H,U2514)="Premium",INDEX(10_Lieux!$H:$H,V2514)="Premium"),p_prem,0))</f>
        <v>80</v>
      </c>
      <c r="I2514" s="14" t="n">
        <f aca="false">ROUND(W2514*p_facteur,0)</f>
        <v>357</v>
      </c>
      <c r="J2514" s="14" t="str">
        <f aca="false">IF(X2514&lt;60,X2514&amp;" min",INT(X2514/60)&amp;" h"&amp;IF(MOD(X2514,60)=0,""," "&amp;TEXT(MOD(X2514,60),"00")))</f>
        <v>3 h 45</v>
      </c>
      <c r="K2514" s="14" t="str">
        <f aca="false">IF(S2514&lt;&gt;T2514,"Oui","Non")</f>
        <v>Non</v>
      </c>
      <c r="L2514" s="14" t="str">
        <f aca="false">IF(AND(INDEX(10_Lieux!$B:$B,U2514)="Ville",INDEX(10_Lieux!$B:$B,V2514)="Ville"),"/chauffeur-prive/"&amp;INDEX(10_Lieux!$E:$E,U2514)&amp;"-"&amp;INDEX(10_Lieux!$E:$E,V2514)&amp;"/","/chauffeur-prive/"&amp;INDEX(10_Lieux!$E:$E,U2514)&amp;"/"&amp;INDEX(10_Lieux!$E:$E,V2514)&amp;"/")</f>
        <v>/chauffeur-prive/aeroport-lyon-saint-exupery/aeroport-nice-cote-d-azur/</v>
      </c>
      <c r="M2514" s="14" t="str">
        <f aca="false">IFERROR(INDEX($L:$L,MATCH(B2514&amp;"|"&amp;A2514,$Z:$Z,0)),"—")</f>
        <v>/chauffeur-prive/aeroport-nice-cote-d-azur/aeroport-lyon-saint-exupery/</v>
      </c>
      <c r="N2514" s="14" t="str">
        <f aca="false">IF(LEN("Chauffeur privé "&amp;INDEX(10_Lieux!$J:$J,U2514)&amp;" → "&amp;INDEX(10_Lieux!$J:$J,V2514)&amp;" | 24h/24")&gt;60,"Chauffeur privé "&amp;INDEX(10_Lieux!$J:$J,U2514)&amp;" → "&amp;INDEX(10_Lieux!$J:$J,V2514),"Chauffeur privé "&amp;INDEX(10_Lieux!$J:$J,U2514)&amp;" → "&amp;INDEX(10_Lieux!$J:$J,V2514)&amp;" | 24h/24")</f>
        <v>Chauffeur privé Aéroport Lyon-Saint-Exupéry → Aéroport Nice-Côte d'Azur</v>
      </c>
      <c r="O2514" s="14" t="n">
        <f aca="false">LEN(N2514)</f>
        <v>71</v>
      </c>
      <c r="P2514" s="14" t="str">
        <f aca="false">"Chauffeur privé "&amp;INDEX(10_Lieux!$K:$K,U2514)&amp;" vers "&amp;INDEX(10_Lieux!$L:$L,V2514)</f>
        <v>Chauffeur privé de l'aéroport Lyon-Saint-Exupéry vers l'aéroport Nice-Côte d'Azur</v>
      </c>
      <c r="Q2514" s="14" t="str">
        <f aca="false">"Chauffeur privé "&amp;INDEX(10_Lieux!$K:$K,U2514)&amp;" vers "&amp;INDEX(10_Lieux!$L:$L,V2514)&amp;" : env. "&amp;I2514&amp;" km, "&amp;J2514&amp;" de route. Devis personnalisé, standard 24h/24 et 7j/7."</f>
        <v>Chauffeur privé de l'aéroport Lyon-Saint-Exupéry vers l'aéroport Nice-Côte d'Azur : env. 357 km, 3 h 45 de route. Devis personnalisé, standard 24h/24 et 7j/7.</v>
      </c>
      <c r="R2514" s="14" t="n">
        <f aca="false">LEN(Q2514)</f>
        <v>158</v>
      </c>
      <c r="S2514" s="14" t="str">
        <f aca="false">INDEX(10_Lieux!$C:$C,U2514)</f>
        <v>France</v>
      </c>
      <c r="T2514" s="14" t="str">
        <f aca="false">INDEX(10_Lieux!$C:$C,V2514)</f>
        <v>France</v>
      </c>
      <c r="U2514" s="14" t="n">
        <f aca="false">MATCH(A2514,10_Lieux!$A:$A,0)</f>
        <v>136</v>
      </c>
      <c r="V2514" s="14" t="n">
        <f aca="false">MATCH(B2514,10_Lieux!$A:$A,0)</f>
        <v>168</v>
      </c>
      <c r="W2514" s="14" t="n">
        <f aca="false">ROUND(6371*2*ASIN(SQRT(SIN(RADIANS(INDEX(10_Lieux!$F:$F,V2514)-INDEX(10_Lieux!$F:$F,U2514))/2)^2+COS(RADIANS(INDEX(10_Lieux!$F:$F,U2514)))*COS(RADIANS(INDEX(10_Lieux!$F:$F,V2514)))*SIN(RADIANS(INDEX(10_Lieux!$G:$G,V2514)-INDEX(10_Lieux!$G:$G,U2514))/2)^2)),1)</f>
        <v>285.2</v>
      </c>
      <c r="X2514" s="14" t="n">
        <f aca="false">ROUND(I2514/IF(I2514&lt;p_seuil_vitesse,p_vit_lente,p_vit_rapide)*60/15,0)*15</f>
        <v>225</v>
      </c>
      <c r="Y2514" s="14" t="n">
        <f aca="false">MAX(IF(INDEX(10_Lieux!$B:$B,U2514)&lt;&gt;"Ville",INDEX(10_Lieux!$I:$I,U2514),0),IF(INDEX(10_Lieux!$B:$B,V2514)&lt;&gt;"Ville",INDEX(10_Lieux!$I:$I,V2514),0))</f>
        <v>500</v>
      </c>
      <c r="Z2514" s="14" t="str">
        <f aca="false">A2514&amp;"|"&amp;B2514</f>
        <v>Lyon-Saint-Exupéry|Nice-Côte d'Azur</v>
      </c>
      <c r="AA2514" s="14" t="str">
        <f aca="false">IF(I2514&lt;p_local,"Local",IF(I2514&lt;p_vv_min,"Courte distance",IF(I2514&lt;p_tres_long,"Longue distance","Très longue distance")))</f>
        <v>Longue distance</v>
      </c>
    </row>
    <row r="2515" customFormat="false" ht="15" hidden="false" customHeight="true" outlineLevel="0" collapsed="false">
      <c r="A2515" s="14" t="s">
        <v>1751</v>
      </c>
      <c r="B2515" s="14" t="s">
        <v>788</v>
      </c>
      <c r="C2515" s="14" t="s">
        <v>36</v>
      </c>
      <c r="D2515" s="14" t="s">
        <v>2622</v>
      </c>
      <c r="E2515" s="14" t="s">
        <v>2722</v>
      </c>
      <c r="F2515" s="15" t="s">
        <v>41</v>
      </c>
      <c r="G2515" s="14" t="str">
        <f aca="false">IF(I2515&lt;p_local,"Local → page infra",IF(H2515&gt;=p_ph1,"Phase 1",IF(H2515&gt;=p_ph2,"Phase 2","Phase 3")))</f>
        <v>Phase 1</v>
      </c>
      <c r="H2515" s="14" t="n">
        <f aca="false">IF(I2515&lt;p_local,0,IF(C2515="Aéroport → Aéroport",p_pts_plein,IF(Y2515&gt;0,IF(I2515&lt;=Y2515,p_pts_plein,IF(I2515&lt;=p_mult2*Y2515,p_pts_moyen,p_pts_r3)),IF(I2515&gt;=p_vv_min,p_pts_plein,IF(I2515&gt;=p_vv_moy,p_pts_moyen,p_pts_court))))+IF(INDEX(10_Lieux!$D:$D,U2515)=1,p_prio1,p_prio2)+IF(INDEX(10_Lieux!$D:$D,V2515)=1,p_prio1,p_prio2)+IF(K2515="Oui",p_tf,0)+p_hub*((INDEX(10_Lieux!$H:$H,U2515)="Hub")+(INDEX(10_Lieux!$H:$H,V2515)="Hub"))+IF(OR(INDEX(10_Lieux!$H:$H,U2515)="Premium",INDEX(10_Lieux!$H:$H,V2515)="Premium"),p_prem,0))</f>
        <v>80</v>
      </c>
      <c r="I2515" s="14" t="n">
        <f aca="false">ROUND(W2515*p_facteur,0)</f>
        <v>357</v>
      </c>
      <c r="J2515" s="14" t="str">
        <f aca="false">IF(X2515&lt;60,X2515&amp;" min",INT(X2515/60)&amp;" h"&amp;IF(MOD(X2515,60)=0,""," "&amp;TEXT(MOD(X2515,60),"00")))</f>
        <v>3 h 45</v>
      </c>
      <c r="K2515" s="14" t="str">
        <f aca="false">IF(S2515&lt;&gt;T2515,"Oui","Non")</f>
        <v>Non</v>
      </c>
      <c r="L2515" s="14" t="str">
        <f aca="false">IF(AND(INDEX(10_Lieux!$B:$B,U2515)="Ville",INDEX(10_Lieux!$B:$B,V2515)="Ville"),"/chauffeur-prive/"&amp;INDEX(10_Lieux!$E:$E,U2515)&amp;"-"&amp;INDEX(10_Lieux!$E:$E,V2515)&amp;"/","/chauffeur-prive/"&amp;INDEX(10_Lieux!$E:$E,U2515)&amp;"/"&amp;INDEX(10_Lieux!$E:$E,V2515)&amp;"/")</f>
        <v>/chauffeur-prive/aeroport-nice-cote-d-azur/aeroport-lyon-saint-exupery/</v>
      </c>
      <c r="M2515" s="14" t="str">
        <f aca="false">IFERROR(INDEX($L:$L,MATCH(B2515&amp;"|"&amp;A2515,$Z:$Z,0)),"—")</f>
        <v>/chauffeur-prive/aeroport-lyon-saint-exupery/aeroport-nice-cote-d-azur/</v>
      </c>
      <c r="N2515" s="14" t="str">
        <f aca="false">IF(LEN("Chauffeur privé "&amp;INDEX(10_Lieux!$J:$J,U2515)&amp;" → "&amp;INDEX(10_Lieux!$J:$J,V2515)&amp;" | 24h/24")&gt;60,"Chauffeur privé "&amp;INDEX(10_Lieux!$J:$J,U2515)&amp;" → "&amp;INDEX(10_Lieux!$J:$J,V2515),"Chauffeur privé "&amp;INDEX(10_Lieux!$J:$J,U2515)&amp;" → "&amp;INDEX(10_Lieux!$J:$J,V2515)&amp;" | 24h/24")</f>
        <v>Chauffeur privé Aéroport Nice-Côte d'Azur → Aéroport Lyon-Saint-Exupéry</v>
      </c>
      <c r="O2515" s="14" t="n">
        <f aca="false">LEN(N2515)</f>
        <v>71</v>
      </c>
      <c r="P2515" s="14" t="str">
        <f aca="false">"Chauffeur privé "&amp;INDEX(10_Lieux!$K:$K,U2515)&amp;" vers "&amp;INDEX(10_Lieux!$L:$L,V2515)</f>
        <v>Chauffeur privé de l'aéroport Nice-Côte d'Azur vers l'aéroport Lyon-Saint-Exupéry</v>
      </c>
      <c r="Q2515" s="14" t="str">
        <f aca="false">"Chauffeur privé "&amp;INDEX(10_Lieux!$K:$K,U2515)&amp;" vers "&amp;INDEX(10_Lieux!$L:$L,V2515)&amp;" : env. "&amp;I2515&amp;" km, "&amp;J2515&amp;" de route. Devis personnalisé, standard 24h/24 et 7j/7."</f>
        <v>Chauffeur privé de l'aéroport Nice-Côte d'Azur vers l'aéroport Lyon-Saint-Exupéry : env. 357 km, 3 h 45 de route. Devis personnalisé, standard 24h/24 et 7j/7.</v>
      </c>
      <c r="R2515" s="14" t="n">
        <f aca="false">LEN(Q2515)</f>
        <v>158</v>
      </c>
      <c r="S2515" s="14" t="str">
        <f aca="false">INDEX(10_Lieux!$C:$C,U2515)</f>
        <v>France</v>
      </c>
      <c r="T2515" s="14" t="str">
        <f aca="false">INDEX(10_Lieux!$C:$C,V2515)</f>
        <v>France</v>
      </c>
      <c r="U2515" s="14" t="n">
        <f aca="false">MATCH(A2515,10_Lieux!$A:$A,0)</f>
        <v>168</v>
      </c>
      <c r="V2515" s="14" t="n">
        <f aca="false">MATCH(B2515,10_Lieux!$A:$A,0)</f>
        <v>136</v>
      </c>
      <c r="W2515" s="14" t="n">
        <f aca="false">ROUND(6371*2*ASIN(SQRT(SIN(RADIANS(INDEX(10_Lieux!$F:$F,V2515)-INDEX(10_Lieux!$F:$F,U2515))/2)^2+COS(RADIANS(INDEX(10_Lieux!$F:$F,U2515)))*COS(RADIANS(INDEX(10_Lieux!$F:$F,V2515)))*SIN(RADIANS(INDEX(10_Lieux!$G:$G,V2515)-INDEX(10_Lieux!$G:$G,U2515))/2)^2)),1)</f>
        <v>285.2</v>
      </c>
      <c r="X2515" s="14" t="n">
        <f aca="false">ROUND(I2515/IF(I2515&lt;p_seuil_vitesse,p_vit_lente,p_vit_rapide)*60/15,0)*15</f>
        <v>225</v>
      </c>
      <c r="Y2515" s="14" t="n">
        <f aca="false">MAX(IF(INDEX(10_Lieux!$B:$B,U2515)&lt;&gt;"Ville",INDEX(10_Lieux!$I:$I,U2515),0),IF(INDEX(10_Lieux!$B:$B,V2515)&lt;&gt;"Ville",INDEX(10_Lieux!$I:$I,V2515),0))</f>
        <v>500</v>
      </c>
      <c r="Z2515" s="14" t="str">
        <f aca="false">A2515&amp;"|"&amp;B2515</f>
        <v>Nice-Côte d'Azur|Lyon-Saint-Exupéry</v>
      </c>
      <c r="AA2515" s="14" t="str">
        <f aca="false">IF(I2515&lt;p_local,"Local",IF(I2515&lt;p_vv_min,"Courte distance",IF(I2515&lt;p_tres_long,"Longue distance","Très longue distance")))</f>
        <v>Longue distance</v>
      </c>
    </row>
    <row r="2516" customFormat="false" ht="15" hidden="false" customHeight="true" outlineLevel="0" collapsed="false">
      <c r="A2516" s="14" t="s">
        <v>788</v>
      </c>
      <c r="B2516" s="14" t="s">
        <v>1890</v>
      </c>
      <c r="C2516" s="14" t="s">
        <v>36</v>
      </c>
      <c r="D2516" s="14" t="s">
        <v>2622</v>
      </c>
      <c r="E2516" s="14" t="s">
        <v>2723</v>
      </c>
      <c r="F2516" s="15" t="s">
        <v>41</v>
      </c>
      <c r="G2516" s="14" t="str">
        <f aca="false">IF(I2516&lt;p_local,"Local → page infra",IF(H2516&gt;=p_ph1,"Phase 1",IF(H2516&gt;=p_ph2,"Phase 2","Phase 3")))</f>
        <v>Phase 1</v>
      </c>
      <c r="H2516" s="14" t="n">
        <f aca="false">IF(I2516&lt;p_local,0,IF(C2516="Aéroport → Aéroport",p_pts_plein,IF(Y2516&gt;0,IF(I2516&lt;=Y2516,p_pts_plein,IF(I2516&lt;=p_mult2*Y2516,p_pts_moyen,p_pts_r3)),IF(I2516&gt;=p_vv_min,p_pts_plein,IF(I2516&gt;=p_vv_moy,p_pts_moyen,p_pts_court))))+IF(INDEX(10_Lieux!$D:$D,U2516)=1,p_prio1,p_prio2)+IF(INDEX(10_Lieux!$D:$D,V2516)=1,p_prio1,p_prio2)+IF(K2516="Oui",p_tf,0)+p_hub*((INDEX(10_Lieux!$H:$H,U2516)="Hub")+(INDEX(10_Lieux!$H:$H,V2516)="Hub"))+IF(OR(INDEX(10_Lieux!$H:$H,U2516)="Premium",INDEX(10_Lieux!$H:$H,V2516)="Premium"),p_prem,0))</f>
        <v>80</v>
      </c>
      <c r="I2516" s="14" t="n">
        <f aca="false">ROUND(W2516*p_facteur,0)</f>
        <v>318</v>
      </c>
      <c r="J2516" s="14" t="str">
        <f aca="false">IF(X2516&lt;60,X2516&amp;" min",INT(X2516/60)&amp;" h"&amp;IF(MOD(X2516,60)=0,""," "&amp;TEXT(MOD(X2516,60),"00")))</f>
        <v>3 h 15</v>
      </c>
      <c r="K2516" s="14" t="str">
        <f aca="false">IF(S2516&lt;&gt;T2516,"Oui","Non")</f>
        <v>Non</v>
      </c>
      <c r="L2516" s="14" t="str">
        <f aca="false">IF(AND(INDEX(10_Lieux!$B:$B,U2516)="Ville",INDEX(10_Lieux!$B:$B,V2516)="Ville"),"/chauffeur-prive/"&amp;INDEX(10_Lieux!$E:$E,U2516)&amp;"-"&amp;INDEX(10_Lieux!$E:$E,V2516)&amp;"/","/chauffeur-prive/"&amp;INDEX(10_Lieux!$E:$E,U2516)&amp;"/"&amp;INDEX(10_Lieux!$E:$E,V2516)&amp;"/")</f>
        <v>/chauffeur-prive/aeroport-lyon-saint-exupery/aeroport-marseille-provence/</v>
      </c>
      <c r="M2516" s="14" t="str">
        <f aca="false">IFERROR(INDEX($L:$L,MATCH(B2516&amp;"|"&amp;A2516,$Z:$Z,0)),"—")</f>
        <v>/chauffeur-prive/aeroport-marseille-provence/aeroport-lyon-saint-exupery/</v>
      </c>
      <c r="N2516" s="14" t="str">
        <f aca="false">IF(LEN("Chauffeur privé "&amp;INDEX(10_Lieux!$J:$J,U2516)&amp;" → "&amp;INDEX(10_Lieux!$J:$J,V2516)&amp;" | 24h/24")&gt;60,"Chauffeur privé "&amp;INDEX(10_Lieux!$J:$J,U2516)&amp;" → "&amp;INDEX(10_Lieux!$J:$J,V2516),"Chauffeur privé "&amp;INDEX(10_Lieux!$J:$J,U2516)&amp;" → "&amp;INDEX(10_Lieux!$J:$J,V2516)&amp;" | 24h/24")</f>
        <v>Chauffeur privé Aéroport Lyon-Saint-Exupéry → Aéroport Marseille-Provence</v>
      </c>
      <c r="O2516" s="14" t="n">
        <f aca="false">LEN(N2516)</f>
        <v>73</v>
      </c>
      <c r="P2516" s="14" t="str">
        <f aca="false">"Chauffeur privé "&amp;INDEX(10_Lieux!$K:$K,U2516)&amp;" vers "&amp;INDEX(10_Lieux!$L:$L,V2516)</f>
        <v>Chauffeur privé de l'aéroport Lyon-Saint-Exupéry vers l'aéroport Marseille-Provence</v>
      </c>
      <c r="Q2516" s="14" t="str">
        <f aca="false">"Chauffeur privé "&amp;INDEX(10_Lieux!$K:$K,U2516)&amp;" vers "&amp;INDEX(10_Lieux!$L:$L,V2516)&amp;" : env. "&amp;I2516&amp;" km, "&amp;J2516&amp;" de route. Devis personnalisé, standard 24h/24 et 7j/7."</f>
        <v>Chauffeur privé de l'aéroport Lyon-Saint-Exupéry vers l'aéroport Marseille-Provence : env. 318 km, 3 h 15 de route. Devis personnalisé, standard 24h/24 et 7j/7.</v>
      </c>
      <c r="R2516" s="14" t="n">
        <f aca="false">LEN(Q2516)</f>
        <v>160</v>
      </c>
      <c r="S2516" s="14" t="str">
        <f aca="false">INDEX(10_Lieux!$C:$C,U2516)</f>
        <v>France</v>
      </c>
      <c r="T2516" s="14" t="str">
        <f aca="false">INDEX(10_Lieux!$C:$C,V2516)</f>
        <v>France</v>
      </c>
      <c r="U2516" s="14" t="n">
        <f aca="false">MATCH(A2516,10_Lieux!$A:$A,0)</f>
        <v>136</v>
      </c>
      <c r="V2516" s="14" t="n">
        <f aca="false">MATCH(B2516,10_Lieux!$A:$A,0)</f>
        <v>171</v>
      </c>
      <c r="W2516" s="14" t="n">
        <f aca="false">ROUND(6371*2*ASIN(SQRT(SIN(RADIANS(INDEX(10_Lieux!$F:$F,V2516)-INDEX(10_Lieux!$F:$F,U2516))/2)^2+COS(RADIANS(INDEX(10_Lieux!$F:$F,U2516)))*COS(RADIANS(INDEX(10_Lieux!$F:$F,V2516)))*SIN(RADIANS(INDEX(10_Lieux!$G:$G,V2516)-INDEX(10_Lieux!$G:$G,U2516))/2)^2)),1)</f>
        <v>254.5</v>
      </c>
      <c r="X2516" s="14" t="n">
        <f aca="false">ROUND(I2516/IF(I2516&lt;p_seuil_vitesse,p_vit_lente,p_vit_rapide)*60/15,0)*15</f>
        <v>195</v>
      </c>
      <c r="Y2516" s="14" t="n">
        <f aca="false">MAX(IF(INDEX(10_Lieux!$B:$B,U2516)&lt;&gt;"Ville",INDEX(10_Lieux!$I:$I,U2516),0),IF(INDEX(10_Lieux!$B:$B,V2516)&lt;&gt;"Ville",INDEX(10_Lieux!$I:$I,V2516),0))</f>
        <v>500</v>
      </c>
      <c r="Z2516" s="14" t="str">
        <f aca="false">A2516&amp;"|"&amp;B2516</f>
        <v>Lyon-Saint-Exupéry|Marseille-Provence</v>
      </c>
      <c r="AA2516" s="14" t="str">
        <f aca="false">IF(I2516&lt;p_local,"Local",IF(I2516&lt;p_vv_min,"Courte distance",IF(I2516&lt;p_tres_long,"Longue distance","Très longue distance")))</f>
        <v>Longue distance</v>
      </c>
    </row>
    <row r="2517" customFormat="false" ht="15" hidden="false" customHeight="true" outlineLevel="0" collapsed="false">
      <c r="A2517" s="14" t="s">
        <v>1890</v>
      </c>
      <c r="B2517" s="14" t="s">
        <v>788</v>
      </c>
      <c r="C2517" s="14" t="s">
        <v>36</v>
      </c>
      <c r="D2517" s="14" t="s">
        <v>2622</v>
      </c>
      <c r="E2517" s="14" t="s">
        <v>2724</v>
      </c>
      <c r="F2517" s="15" t="s">
        <v>41</v>
      </c>
      <c r="G2517" s="14" t="str">
        <f aca="false">IF(I2517&lt;p_local,"Local → page infra",IF(H2517&gt;=p_ph1,"Phase 1",IF(H2517&gt;=p_ph2,"Phase 2","Phase 3")))</f>
        <v>Phase 1</v>
      </c>
      <c r="H2517" s="14" t="n">
        <f aca="false">IF(I2517&lt;p_local,0,IF(C2517="Aéroport → Aéroport",p_pts_plein,IF(Y2517&gt;0,IF(I2517&lt;=Y2517,p_pts_plein,IF(I2517&lt;=p_mult2*Y2517,p_pts_moyen,p_pts_r3)),IF(I2517&gt;=p_vv_min,p_pts_plein,IF(I2517&gt;=p_vv_moy,p_pts_moyen,p_pts_court))))+IF(INDEX(10_Lieux!$D:$D,U2517)=1,p_prio1,p_prio2)+IF(INDEX(10_Lieux!$D:$D,V2517)=1,p_prio1,p_prio2)+IF(K2517="Oui",p_tf,0)+p_hub*((INDEX(10_Lieux!$H:$H,U2517)="Hub")+(INDEX(10_Lieux!$H:$H,V2517)="Hub"))+IF(OR(INDEX(10_Lieux!$H:$H,U2517)="Premium",INDEX(10_Lieux!$H:$H,V2517)="Premium"),p_prem,0))</f>
        <v>80</v>
      </c>
      <c r="I2517" s="14" t="n">
        <f aca="false">ROUND(W2517*p_facteur,0)</f>
        <v>318</v>
      </c>
      <c r="J2517" s="14" t="str">
        <f aca="false">IF(X2517&lt;60,X2517&amp;" min",INT(X2517/60)&amp;" h"&amp;IF(MOD(X2517,60)=0,""," "&amp;TEXT(MOD(X2517,60),"00")))</f>
        <v>3 h 15</v>
      </c>
      <c r="K2517" s="14" t="str">
        <f aca="false">IF(S2517&lt;&gt;T2517,"Oui","Non")</f>
        <v>Non</v>
      </c>
      <c r="L2517" s="14" t="str">
        <f aca="false">IF(AND(INDEX(10_Lieux!$B:$B,U2517)="Ville",INDEX(10_Lieux!$B:$B,V2517)="Ville"),"/chauffeur-prive/"&amp;INDEX(10_Lieux!$E:$E,U2517)&amp;"-"&amp;INDEX(10_Lieux!$E:$E,V2517)&amp;"/","/chauffeur-prive/"&amp;INDEX(10_Lieux!$E:$E,U2517)&amp;"/"&amp;INDEX(10_Lieux!$E:$E,V2517)&amp;"/")</f>
        <v>/chauffeur-prive/aeroport-marseille-provence/aeroport-lyon-saint-exupery/</v>
      </c>
      <c r="M2517" s="14" t="str">
        <f aca="false">IFERROR(INDEX($L:$L,MATCH(B2517&amp;"|"&amp;A2517,$Z:$Z,0)),"—")</f>
        <v>/chauffeur-prive/aeroport-lyon-saint-exupery/aeroport-marseille-provence/</v>
      </c>
      <c r="N2517" s="14" t="str">
        <f aca="false">IF(LEN("Chauffeur privé "&amp;INDEX(10_Lieux!$J:$J,U2517)&amp;" → "&amp;INDEX(10_Lieux!$J:$J,V2517)&amp;" | 24h/24")&gt;60,"Chauffeur privé "&amp;INDEX(10_Lieux!$J:$J,U2517)&amp;" → "&amp;INDEX(10_Lieux!$J:$J,V2517),"Chauffeur privé "&amp;INDEX(10_Lieux!$J:$J,U2517)&amp;" → "&amp;INDEX(10_Lieux!$J:$J,V2517)&amp;" | 24h/24")</f>
        <v>Chauffeur privé Aéroport Marseille-Provence → Aéroport Lyon-Saint-Exupéry</v>
      </c>
      <c r="O2517" s="14" t="n">
        <f aca="false">LEN(N2517)</f>
        <v>73</v>
      </c>
      <c r="P2517" s="14" t="str">
        <f aca="false">"Chauffeur privé "&amp;INDEX(10_Lieux!$K:$K,U2517)&amp;" vers "&amp;INDEX(10_Lieux!$L:$L,V2517)</f>
        <v>Chauffeur privé de l'aéroport Marseille-Provence vers l'aéroport Lyon-Saint-Exupéry</v>
      </c>
      <c r="Q2517" s="14" t="str">
        <f aca="false">"Chauffeur privé "&amp;INDEX(10_Lieux!$K:$K,U2517)&amp;" vers "&amp;INDEX(10_Lieux!$L:$L,V2517)&amp;" : env. "&amp;I2517&amp;" km, "&amp;J2517&amp;" de route. Devis personnalisé, standard 24h/24 et 7j/7."</f>
        <v>Chauffeur privé de l'aéroport Marseille-Provence vers l'aéroport Lyon-Saint-Exupéry : env. 318 km, 3 h 15 de route. Devis personnalisé, standard 24h/24 et 7j/7.</v>
      </c>
      <c r="R2517" s="14" t="n">
        <f aca="false">LEN(Q2517)</f>
        <v>160</v>
      </c>
      <c r="S2517" s="14" t="str">
        <f aca="false">INDEX(10_Lieux!$C:$C,U2517)</f>
        <v>France</v>
      </c>
      <c r="T2517" s="14" t="str">
        <f aca="false">INDEX(10_Lieux!$C:$C,V2517)</f>
        <v>France</v>
      </c>
      <c r="U2517" s="14" t="n">
        <f aca="false">MATCH(A2517,10_Lieux!$A:$A,0)</f>
        <v>171</v>
      </c>
      <c r="V2517" s="14" t="n">
        <f aca="false">MATCH(B2517,10_Lieux!$A:$A,0)</f>
        <v>136</v>
      </c>
      <c r="W2517" s="14" t="n">
        <f aca="false">ROUND(6371*2*ASIN(SQRT(SIN(RADIANS(INDEX(10_Lieux!$F:$F,V2517)-INDEX(10_Lieux!$F:$F,U2517))/2)^2+COS(RADIANS(INDEX(10_Lieux!$F:$F,U2517)))*COS(RADIANS(INDEX(10_Lieux!$F:$F,V2517)))*SIN(RADIANS(INDEX(10_Lieux!$G:$G,V2517)-INDEX(10_Lieux!$G:$G,U2517))/2)^2)),1)</f>
        <v>254.5</v>
      </c>
      <c r="X2517" s="14" t="n">
        <f aca="false">ROUND(I2517/IF(I2517&lt;p_seuil_vitesse,p_vit_lente,p_vit_rapide)*60/15,0)*15</f>
        <v>195</v>
      </c>
      <c r="Y2517" s="14" t="n">
        <f aca="false">MAX(IF(INDEX(10_Lieux!$B:$B,U2517)&lt;&gt;"Ville",INDEX(10_Lieux!$I:$I,U2517),0),IF(INDEX(10_Lieux!$B:$B,V2517)&lt;&gt;"Ville",INDEX(10_Lieux!$I:$I,V2517),0))</f>
        <v>500</v>
      </c>
      <c r="Z2517" s="14" t="str">
        <f aca="false">A2517&amp;"|"&amp;B2517</f>
        <v>Marseille-Provence|Lyon-Saint-Exupéry</v>
      </c>
      <c r="AA2517" s="14" t="str">
        <f aca="false">IF(I2517&lt;p_local,"Local",IF(I2517&lt;p_vv_min,"Courte distance",IF(I2517&lt;p_tres_long,"Longue distance","Très longue distance")))</f>
        <v>Longue distance</v>
      </c>
    </row>
    <row r="2518" customFormat="false" ht="15" hidden="false" customHeight="true" outlineLevel="0" collapsed="false">
      <c r="A2518" s="14" t="s">
        <v>788</v>
      </c>
      <c r="B2518" s="14" t="s">
        <v>1982</v>
      </c>
      <c r="C2518" s="14" t="s">
        <v>36</v>
      </c>
      <c r="D2518" s="14" t="s">
        <v>2622</v>
      </c>
      <c r="E2518" s="14" t="s">
        <v>2725</v>
      </c>
      <c r="F2518" s="15" t="s">
        <v>41</v>
      </c>
      <c r="G2518" s="14" t="str">
        <f aca="false">IF(I2518&lt;p_local,"Local → page infra",IF(H2518&gt;=p_ph1,"Phase 1",IF(H2518&gt;=p_ph2,"Phase 2","Phase 3")))</f>
        <v>Phase 1</v>
      </c>
      <c r="H2518" s="14" t="n">
        <f aca="false">IF(I2518&lt;p_local,0,IF(C2518="Aéroport → Aéroport",p_pts_plein,IF(Y2518&gt;0,IF(I2518&lt;=Y2518,p_pts_plein,IF(I2518&lt;=p_mult2*Y2518,p_pts_moyen,p_pts_r3)),IF(I2518&gt;=p_vv_min,p_pts_plein,IF(I2518&gt;=p_vv_moy,p_pts_moyen,p_pts_court))))+IF(INDEX(10_Lieux!$D:$D,U2518)=1,p_prio1,p_prio2)+IF(INDEX(10_Lieux!$D:$D,V2518)=1,p_prio1,p_prio2)+IF(K2518="Oui",p_tf,0)+p_hub*((INDEX(10_Lieux!$H:$H,U2518)="Hub")+(INDEX(10_Lieux!$H:$H,V2518)="Hub"))+IF(OR(INDEX(10_Lieux!$H:$H,U2518)="Premium",INDEX(10_Lieux!$H:$H,V2518)="Premium"),p_prem,0))</f>
        <v>90</v>
      </c>
      <c r="I2518" s="14" t="n">
        <f aca="false">ROUND(W2518*p_facteur,0)</f>
        <v>721</v>
      </c>
      <c r="J2518" s="14" t="str">
        <f aca="false">IF(X2518&lt;60,X2518&amp;" min",INT(X2518/60)&amp;" h"&amp;IF(MOD(X2518,60)=0,""," "&amp;TEXT(MOD(X2518,60),"00")))</f>
        <v>7 h 30</v>
      </c>
      <c r="K2518" s="14" t="str">
        <f aca="false">IF(S2518&lt;&gt;T2518,"Oui","Non")</f>
        <v>Oui</v>
      </c>
      <c r="L2518" s="14" t="str">
        <f aca="false">IF(AND(INDEX(10_Lieux!$B:$B,U2518)="Ville",INDEX(10_Lieux!$B:$B,V2518)="Ville"),"/chauffeur-prive/"&amp;INDEX(10_Lieux!$E:$E,U2518)&amp;"-"&amp;INDEX(10_Lieux!$E:$E,V2518)&amp;"/","/chauffeur-prive/"&amp;INDEX(10_Lieux!$E:$E,U2518)&amp;"/"&amp;INDEX(10_Lieux!$E:$E,V2518)&amp;"/")</f>
        <v>/chauffeur-prive/aeroport-lyon-saint-exupery/aeroport-bruxelles-zaventem/</v>
      </c>
      <c r="M2518" s="14" t="str">
        <f aca="false">IFERROR(INDEX($L:$L,MATCH(B2518&amp;"|"&amp;A2518,$Z:$Z,0)),"—")</f>
        <v>/chauffeur-prive/aeroport-bruxelles-zaventem/aeroport-lyon-saint-exupery/</v>
      </c>
      <c r="N2518" s="14" t="str">
        <f aca="false">IF(LEN("Chauffeur privé "&amp;INDEX(10_Lieux!$J:$J,U2518)&amp;" → "&amp;INDEX(10_Lieux!$J:$J,V2518)&amp;" | 24h/24")&gt;60,"Chauffeur privé "&amp;INDEX(10_Lieux!$J:$J,U2518)&amp;" → "&amp;INDEX(10_Lieux!$J:$J,V2518),"Chauffeur privé "&amp;INDEX(10_Lieux!$J:$J,U2518)&amp;" → "&amp;INDEX(10_Lieux!$J:$J,V2518)&amp;" | 24h/24")</f>
        <v>Chauffeur privé Aéroport Lyon-Saint-Exupéry → Aéroport Bruxelles-Zaventem</v>
      </c>
      <c r="O2518" s="14" t="n">
        <f aca="false">LEN(N2518)</f>
        <v>73</v>
      </c>
      <c r="P2518" s="14" t="str">
        <f aca="false">"Chauffeur privé "&amp;INDEX(10_Lieux!$K:$K,U2518)&amp;" vers "&amp;INDEX(10_Lieux!$L:$L,V2518)</f>
        <v>Chauffeur privé de l'aéroport Lyon-Saint-Exupéry vers l'aéroport Bruxelles-Zaventem</v>
      </c>
      <c r="Q2518" s="14" t="str">
        <f aca="false">"Chauffeur privé "&amp;INDEX(10_Lieux!$K:$K,U2518)&amp;" vers "&amp;INDEX(10_Lieux!$L:$L,V2518)&amp;" : env. "&amp;I2518&amp;" km, "&amp;J2518&amp;" de route. Devis personnalisé, standard 24h/24 et 7j/7."</f>
        <v>Chauffeur privé de l'aéroport Lyon-Saint-Exupéry vers l'aéroport Bruxelles-Zaventem : env. 721 km, 7 h 30 de route. Devis personnalisé, standard 24h/24 et 7j/7.</v>
      </c>
      <c r="R2518" s="14" t="n">
        <f aca="false">LEN(Q2518)</f>
        <v>160</v>
      </c>
      <c r="S2518" s="14" t="str">
        <f aca="false">INDEX(10_Lieux!$C:$C,U2518)</f>
        <v>France</v>
      </c>
      <c r="T2518" s="14" t="str">
        <f aca="false">INDEX(10_Lieux!$C:$C,V2518)</f>
        <v>Belgique</v>
      </c>
      <c r="U2518" s="14" t="n">
        <f aca="false">MATCH(A2518,10_Lieux!$A:$A,0)</f>
        <v>136</v>
      </c>
      <c r="V2518" s="14" t="n">
        <f aca="false">MATCH(B2518,10_Lieux!$A:$A,0)</f>
        <v>177</v>
      </c>
      <c r="W2518" s="14" t="n">
        <f aca="false">ROUND(6371*2*ASIN(SQRT(SIN(RADIANS(INDEX(10_Lieux!$F:$F,V2518)-INDEX(10_Lieux!$F:$F,U2518))/2)^2+COS(RADIANS(INDEX(10_Lieux!$F:$F,U2518)))*COS(RADIANS(INDEX(10_Lieux!$F:$F,V2518)))*SIN(RADIANS(INDEX(10_Lieux!$G:$G,V2518)-INDEX(10_Lieux!$G:$G,U2518))/2)^2)),1)</f>
        <v>577.1</v>
      </c>
      <c r="X2518" s="14" t="n">
        <f aca="false">ROUND(I2518/IF(I2518&lt;p_seuil_vitesse,p_vit_lente,p_vit_rapide)*60/15,0)*15</f>
        <v>450</v>
      </c>
      <c r="Y2518" s="14" t="n">
        <f aca="false">MAX(IF(INDEX(10_Lieux!$B:$B,U2518)&lt;&gt;"Ville",INDEX(10_Lieux!$I:$I,U2518),0),IF(INDEX(10_Lieux!$B:$B,V2518)&lt;&gt;"Ville",INDEX(10_Lieux!$I:$I,V2518),0))</f>
        <v>500</v>
      </c>
      <c r="Z2518" s="14" t="str">
        <f aca="false">A2518&amp;"|"&amp;B2518</f>
        <v>Lyon-Saint-Exupéry|Brussels Airport</v>
      </c>
      <c r="AA2518" s="14" t="str">
        <f aca="false">IF(I2518&lt;p_local,"Local",IF(I2518&lt;p_vv_min,"Courte distance",IF(I2518&lt;p_tres_long,"Longue distance","Très longue distance")))</f>
        <v>Très longue distance</v>
      </c>
    </row>
    <row r="2519" customFormat="false" ht="15" hidden="false" customHeight="true" outlineLevel="0" collapsed="false">
      <c r="A2519" s="14" t="s">
        <v>1982</v>
      </c>
      <c r="B2519" s="14" t="s">
        <v>788</v>
      </c>
      <c r="C2519" s="14" t="s">
        <v>36</v>
      </c>
      <c r="D2519" s="14" t="s">
        <v>2622</v>
      </c>
      <c r="E2519" s="14" t="s">
        <v>2726</v>
      </c>
      <c r="F2519" s="15" t="s">
        <v>41</v>
      </c>
      <c r="G2519" s="14" t="str">
        <f aca="false">IF(I2519&lt;p_local,"Local → page infra",IF(H2519&gt;=p_ph1,"Phase 1",IF(H2519&gt;=p_ph2,"Phase 2","Phase 3")))</f>
        <v>Phase 1</v>
      </c>
      <c r="H2519" s="14" t="n">
        <f aca="false">IF(I2519&lt;p_local,0,IF(C2519="Aéroport → Aéroport",p_pts_plein,IF(Y2519&gt;0,IF(I2519&lt;=Y2519,p_pts_plein,IF(I2519&lt;=p_mult2*Y2519,p_pts_moyen,p_pts_r3)),IF(I2519&gt;=p_vv_min,p_pts_plein,IF(I2519&gt;=p_vv_moy,p_pts_moyen,p_pts_court))))+IF(INDEX(10_Lieux!$D:$D,U2519)=1,p_prio1,p_prio2)+IF(INDEX(10_Lieux!$D:$D,V2519)=1,p_prio1,p_prio2)+IF(K2519="Oui",p_tf,0)+p_hub*((INDEX(10_Lieux!$H:$H,U2519)="Hub")+(INDEX(10_Lieux!$H:$H,V2519)="Hub"))+IF(OR(INDEX(10_Lieux!$H:$H,U2519)="Premium",INDEX(10_Lieux!$H:$H,V2519)="Premium"),p_prem,0))</f>
        <v>90</v>
      </c>
      <c r="I2519" s="14" t="n">
        <f aca="false">ROUND(W2519*p_facteur,0)</f>
        <v>721</v>
      </c>
      <c r="J2519" s="14" t="str">
        <f aca="false">IF(X2519&lt;60,X2519&amp;" min",INT(X2519/60)&amp;" h"&amp;IF(MOD(X2519,60)=0,""," "&amp;TEXT(MOD(X2519,60),"00")))</f>
        <v>7 h 30</v>
      </c>
      <c r="K2519" s="14" t="str">
        <f aca="false">IF(S2519&lt;&gt;T2519,"Oui","Non")</f>
        <v>Oui</v>
      </c>
      <c r="L2519" s="14" t="str">
        <f aca="false">IF(AND(INDEX(10_Lieux!$B:$B,U2519)="Ville",INDEX(10_Lieux!$B:$B,V2519)="Ville"),"/chauffeur-prive/"&amp;INDEX(10_Lieux!$E:$E,U2519)&amp;"-"&amp;INDEX(10_Lieux!$E:$E,V2519)&amp;"/","/chauffeur-prive/"&amp;INDEX(10_Lieux!$E:$E,U2519)&amp;"/"&amp;INDEX(10_Lieux!$E:$E,V2519)&amp;"/")</f>
        <v>/chauffeur-prive/aeroport-bruxelles-zaventem/aeroport-lyon-saint-exupery/</v>
      </c>
      <c r="M2519" s="14" t="str">
        <f aca="false">IFERROR(INDEX($L:$L,MATCH(B2519&amp;"|"&amp;A2519,$Z:$Z,0)),"—")</f>
        <v>/chauffeur-prive/aeroport-lyon-saint-exupery/aeroport-bruxelles-zaventem/</v>
      </c>
      <c r="N2519" s="14" t="str">
        <f aca="false">IF(LEN("Chauffeur privé "&amp;INDEX(10_Lieux!$J:$J,U2519)&amp;" → "&amp;INDEX(10_Lieux!$J:$J,V2519)&amp;" | 24h/24")&gt;60,"Chauffeur privé "&amp;INDEX(10_Lieux!$J:$J,U2519)&amp;" → "&amp;INDEX(10_Lieux!$J:$J,V2519),"Chauffeur privé "&amp;INDEX(10_Lieux!$J:$J,U2519)&amp;" → "&amp;INDEX(10_Lieux!$J:$J,V2519)&amp;" | 24h/24")</f>
        <v>Chauffeur privé Aéroport Bruxelles-Zaventem → Aéroport Lyon-Saint-Exupéry</v>
      </c>
      <c r="O2519" s="14" t="n">
        <f aca="false">LEN(N2519)</f>
        <v>73</v>
      </c>
      <c r="P2519" s="14" t="str">
        <f aca="false">"Chauffeur privé "&amp;INDEX(10_Lieux!$K:$K,U2519)&amp;" vers "&amp;INDEX(10_Lieux!$L:$L,V2519)</f>
        <v>Chauffeur privé de l'aéroport Bruxelles-Zaventem vers l'aéroport Lyon-Saint-Exupéry</v>
      </c>
      <c r="Q2519" s="14" t="str">
        <f aca="false">"Chauffeur privé "&amp;INDEX(10_Lieux!$K:$K,U2519)&amp;" vers "&amp;INDEX(10_Lieux!$L:$L,V2519)&amp;" : env. "&amp;I2519&amp;" km, "&amp;J2519&amp;" de route. Devis personnalisé, standard 24h/24 et 7j/7."</f>
        <v>Chauffeur privé de l'aéroport Bruxelles-Zaventem vers l'aéroport Lyon-Saint-Exupéry : env. 721 km, 7 h 30 de route. Devis personnalisé, standard 24h/24 et 7j/7.</v>
      </c>
      <c r="R2519" s="14" t="n">
        <f aca="false">LEN(Q2519)</f>
        <v>160</v>
      </c>
      <c r="S2519" s="14" t="str">
        <f aca="false">INDEX(10_Lieux!$C:$C,U2519)</f>
        <v>Belgique</v>
      </c>
      <c r="T2519" s="14" t="str">
        <f aca="false">INDEX(10_Lieux!$C:$C,V2519)</f>
        <v>France</v>
      </c>
      <c r="U2519" s="14" t="n">
        <f aca="false">MATCH(A2519,10_Lieux!$A:$A,0)</f>
        <v>177</v>
      </c>
      <c r="V2519" s="14" t="n">
        <f aca="false">MATCH(B2519,10_Lieux!$A:$A,0)</f>
        <v>136</v>
      </c>
      <c r="W2519" s="14" t="n">
        <f aca="false">ROUND(6371*2*ASIN(SQRT(SIN(RADIANS(INDEX(10_Lieux!$F:$F,V2519)-INDEX(10_Lieux!$F:$F,U2519))/2)^2+COS(RADIANS(INDEX(10_Lieux!$F:$F,U2519)))*COS(RADIANS(INDEX(10_Lieux!$F:$F,V2519)))*SIN(RADIANS(INDEX(10_Lieux!$G:$G,V2519)-INDEX(10_Lieux!$G:$G,U2519))/2)^2)),1)</f>
        <v>577.1</v>
      </c>
      <c r="X2519" s="14" t="n">
        <f aca="false">ROUND(I2519/IF(I2519&lt;p_seuil_vitesse,p_vit_lente,p_vit_rapide)*60/15,0)*15</f>
        <v>450</v>
      </c>
      <c r="Y2519" s="14" t="n">
        <f aca="false">MAX(IF(INDEX(10_Lieux!$B:$B,U2519)&lt;&gt;"Ville",INDEX(10_Lieux!$I:$I,U2519),0),IF(INDEX(10_Lieux!$B:$B,V2519)&lt;&gt;"Ville",INDEX(10_Lieux!$I:$I,V2519),0))</f>
        <v>500</v>
      </c>
      <c r="Z2519" s="14" t="str">
        <f aca="false">A2519&amp;"|"&amp;B2519</f>
        <v>Brussels Airport|Lyon-Saint-Exupéry</v>
      </c>
      <c r="AA2519" s="14" t="str">
        <f aca="false">IF(I2519&lt;p_local,"Local",IF(I2519&lt;p_vv_min,"Courte distance",IF(I2519&lt;p_tres_long,"Longue distance","Très longue distance")))</f>
        <v>Très longue distance</v>
      </c>
    </row>
    <row r="2520" customFormat="false" ht="15" hidden="false" customHeight="true" outlineLevel="0" collapsed="false">
      <c r="A2520" s="14" t="s">
        <v>788</v>
      </c>
      <c r="B2520" s="14" t="s">
        <v>2301</v>
      </c>
      <c r="C2520" s="14" t="s">
        <v>36</v>
      </c>
      <c r="D2520" s="14" t="s">
        <v>2622</v>
      </c>
      <c r="E2520" s="14" t="s">
        <v>2727</v>
      </c>
      <c r="F2520" s="15" t="s">
        <v>41</v>
      </c>
      <c r="G2520" s="14" t="str">
        <f aca="false">IF(I2520&lt;p_local,"Local → page infra",IF(H2520&gt;=p_ph1,"Phase 1",IF(H2520&gt;=p_ph2,"Phase 2","Phase 3")))</f>
        <v>Phase 1</v>
      </c>
      <c r="H2520" s="14" t="n">
        <f aca="false">IF(I2520&lt;p_local,0,IF(C2520="Aéroport → Aéroport",p_pts_plein,IF(Y2520&gt;0,IF(I2520&lt;=Y2520,p_pts_plein,IF(I2520&lt;=p_mult2*Y2520,p_pts_moyen,p_pts_r3)),IF(I2520&gt;=p_vv_min,p_pts_plein,IF(I2520&gt;=p_vv_moy,p_pts_moyen,p_pts_court))))+IF(INDEX(10_Lieux!$D:$D,U2520)=1,p_prio1,p_prio2)+IF(INDEX(10_Lieux!$D:$D,V2520)=1,p_prio1,p_prio2)+IF(K2520="Oui",p_tf,0)+p_hub*((INDEX(10_Lieux!$H:$H,U2520)="Hub")+(INDEX(10_Lieux!$H:$H,V2520)="Hub"))+IF(OR(INDEX(10_Lieux!$H:$H,U2520)="Premium",INDEX(10_Lieux!$H:$H,V2520)="Premium"),p_prem,0))</f>
        <v>90</v>
      </c>
      <c r="I2520" s="14" t="n">
        <f aca="false">ROUND(W2520*p_facteur,0)</f>
        <v>409</v>
      </c>
      <c r="J2520" s="14" t="str">
        <f aca="false">IF(X2520&lt;60,X2520&amp;" min",INT(X2520/60)&amp;" h"&amp;IF(MOD(X2520,60)=0,""," "&amp;TEXT(MOD(X2520,60),"00")))</f>
        <v>4 h 15</v>
      </c>
      <c r="K2520" s="14" t="str">
        <f aca="false">IF(S2520&lt;&gt;T2520,"Oui","Non")</f>
        <v>Oui</v>
      </c>
      <c r="L2520" s="14" t="str">
        <f aca="false">IF(AND(INDEX(10_Lieux!$B:$B,U2520)="Ville",INDEX(10_Lieux!$B:$B,V2520)="Ville"),"/chauffeur-prive/"&amp;INDEX(10_Lieux!$E:$E,U2520)&amp;"-"&amp;INDEX(10_Lieux!$E:$E,V2520)&amp;"/","/chauffeur-prive/"&amp;INDEX(10_Lieux!$E:$E,U2520)&amp;"/"&amp;INDEX(10_Lieux!$E:$E,V2520)&amp;"/")</f>
        <v>/chauffeur-prive/aeroport-lyon-saint-exupery/aeroport-zurich/</v>
      </c>
      <c r="M2520" s="14" t="str">
        <f aca="false">IFERROR(INDEX($L:$L,MATCH(B2520&amp;"|"&amp;A2520,$Z:$Z,0)),"—")</f>
        <v>/chauffeur-prive/aeroport-zurich/aeroport-lyon-saint-exupery/</v>
      </c>
      <c r="N2520" s="14" t="str">
        <f aca="false">IF(LEN("Chauffeur privé "&amp;INDEX(10_Lieux!$J:$J,U2520)&amp;" → "&amp;INDEX(10_Lieux!$J:$J,V2520)&amp;" | 24h/24")&gt;60,"Chauffeur privé "&amp;INDEX(10_Lieux!$J:$J,U2520)&amp;" → "&amp;INDEX(10_Lieux!$J:$J,V2520),"Chauffeur privé "&amp;INDEX(10_Lieux!$J:$J,U2520)&amp;" → "&amp;INDEX(10_Lieux!$J:$J,V2520)&amp;" | 24h/24")</f>
        <v>Chauffeur privé Aéroport Lyon-Saint-Exupéry → Aéroport de Zurich</v>
      </c>
      <c r="O2520" s="14" t="n">
        <f aca="false">LEN(N2520)</f>
        <v>64</v>
      </c>
      <c r="P2520" s="14" t="str">
        <f aca="false">"Chauffeur privé "&amp;INDEX(10_Lieux!$K:$K,U2520)&amp;" vers "&amp;INDEX(10_Lieux!$L:$L,V2520)</f>
        <v>Chauffeur privé de l'aéroport Lyon-Saint-Exupéry vers l'aéroport de Zurich</v>
      </c>
      <c r="Q2520" s="14" t="str">
        <f aca="false">"Chauffeur privé "&amp;INDEX(10_Lieux!$K:$K,U2520)&amp;" vers "&amp;INDEX(10_Lieux!$L:$L,V2520)&amp;" : env. "&amp;I2520&amp;" km, "&amp;J2520&amp;" de route. Devis personnalisé, standard 24h/24 et 7j/7."</f>
        <v>Chauffeur privé de l'aéroport Lyon-Saint-Exupéry vers l'aéroport de Zurich : env. 409 km, 4 h 15 de route. Devis personnalisé, standard 24h/24 et 7j/7.</v>
      </c>
      <c r="R2520" s="14" t="n">
        <f aca="false">LEN(Q2520)</f>
        <v>151</v>
      </c>
      <c r="S2520" s="14" t="str">
        <f aca="false">INDEX(10_Lieux!$C:$C,U2520)</f>
        <v>France</v>
      </c>
      <c r="T2520" s="14" t="str">
        <f aca="false">INDEX(10_Lieux!$C:$C,V2520)</f>
        <v>Suisse</v>
      </c>
      <c r="U2520" s="14" t="n">
        <f aca="false">MATCH(A2520,10_Lieux!$A:$A,0)</f>
        <v>136</v>
      </c>
      <c r="V2520" s="14" t="n">
        <f aca="false">MATCH(B2520,10_Lieux!$A:$A,0)</f>
        <v>185</v>
      </c>
      <c r="W2520" s="14" t="n">
        <f aca="false">ROUND(6371*2*ASIN(SQRT(SIN(RADIANS(INDEX(10_Lieux!$F:$F,V2520)-INDEX(10_Lieux!$F:$F,U2520))/2)^2+COS(RADIANS(INDEX(10_Lieux!$F:$F,U2520)))*COS(RADIANS(INDEX(10_Lieux!$F:$F,V2520)))*SIN(RADIANS(INDEX(10_Lieux!$G:$G,V2520)-INDEX(10_Lieux!$G:$G,U2520))/2)^2)),1)</f>
        <v>327.5</v>
      </c>
      <c r="X2520" s="14" t="n">
        <f aca="false">ROUND(I2520/IF(I2520&lt;p_seuil_vitesse,p_vit_lente,p_vit_rapide)*60/15,0)*15</f>
        <v>255</v>
      </c>
      <c r="Y2520" s="14" t="n">
        <f aca="false">MAX(IF(INDEX(10_Lieux!$B:$B,U2520)&lt;&gt;"Ville",INDEX(10_Lieux!$I:$I,U2520),0),IF(INDEX(10_Lieux!$B:$B,V2520)&lt;&gt;"Ville",INDEX(10_Lieux!$I:$I,V2520),0))</f>
        <v>500</v>
      </c>
      <c r="Z2520" s="14" t="str">
        <f aca="false">A2520&amp;"|"&amp;B2520</f>
        <v>Lyon-Saint-Exupéry|Zurich Airport</v>
      </c>
      <c r="AA2520" s="14" t="str">
        <f aca="false">IF(I2520&lt;p_local,"Local",IF(I2520&lt;p_vv_min,"Courte distance",IF(I2520&lt;p_tres_long,"Longue distance","Très longue distance")))</f>
        <v>Longue distance</v>
      </c>
    </row>
    <row r="2521" customFormat="false" ht="15" hidden="false" customHeight="true" outlineLevel="0" collapsed="false">
      <c r="A2521" s="14" t="s">
        <v>2301</v>
      </c>
      <c r="B2521" s="14" t="s">
        <v>788</v>
      </c>
      <c r="C2521" s="14" t="s">
        <v>36</v>
      </c>
      <c r="D2521" s="14" t="s">
        <v>2622</v>
      </c>
      <c r="E2521" s="14" t="s">
        <v>2728</v>
      </c>
      <c r="F2521" s="15" t="s">
        <v>41</v>
      </c>
      <c r="G2521" s="14" t="str">
        <f aca="false">IF(I2521&lt;p_local,"Local → page infra",IF(H2521&gt;=p_ph1,"Phase 1",IF(H2521&gt;=p_ph2,"Phase 2","Phase 3")))</f>
        <v>Phase 1</v>
      </c>
      <c r="H2521" s="14" t="n">
        <f aca="false">IF(I2521&lt;p_local,0,IF(C2521="Aéroport → Aéroport",p_pts_plein,IF(Y2521&gt;0,IF(I2521&lt;=Y2521,p_pts_plein,IF(I2521&lt;=p_mult2*Y2521,p_pts_moyen,p_pts_r3)),IF(I2521&gt;=p_vv_min,p_pts_plein,IF(I2521&gt;=p_vv_moy,p_pts_moyen,p_pts_court))))+IF(INDEX(10_Lieux!$D:$D,U2521)=1,p_prio1,p_prio2)+IF(INDEX(10_Lieux!$D:$D,V2521)=1,p_prio1,p_prio2)+IF(K2521="Oui",p_tf,0)+p_hub*((INDEX(10_Lieux!$H:$H,U2521)="Hub")+(INDEX(10_Lieux!$H:$H,V2521)="Hub"))+IF(OR(INDEX(10_Lieux!$H:$H,U2521)="Premium",INDEX(10_Lieux!$H:$H,V2521)="Premium"),p_prem,0))</f>
        <v>90</v>
      </c>
      <c r="I2521" s="14" t="n">
        <f aca="false">ROUND(W2521*p_facteur,0)</f>
        <v>409</v>
      </c>
      <c r="J2521" s="14" t="str">
        <f aca="false">IF(X2521&lt;60,X2521&amp;" min",INT(X2521/60)&amp;" h"&amp;IF(MOD(X2521,60)=0,""," "&amp;TEXT(MOD(X2521,60),"00")))</f>
        <v>4 h 15</v>
      </c>
      <c r="K2521" s="14" t="str">
        <f aca="false">IF(S2521&lt;&gt;T2521,"Oui","Non")</f>
        <v>Oui</v>
      </c>
      <c r="L2521" s="14" t="str">
        <f aca="false">IF(AND(INDEX(10_Lieux!$B:$B,U2521)="Ville",INDEX(10_Lieux!$B:$B,V2521)="Ville"),"/chauffeur-prive/"&amp;INDEX(10_Lieux!$E:$E,U2521)&amp;"-"&amp;INDEX(10_Lieux!$E:$E,V2521)&amp;"/","/chauffeur-prive/"&amp;INDEX(10_Lieux!$E:$E,U2521)&amp;"/"&amp;INDEX(10_Lieux!$E:$E,V2521)&amp;"/")</f>
        <v>/chauffeur-prive/aeroport-zurich/aeroport-lyon-saint-exupery/</v>
      </c>
      <c r="M2521" s="14" t="str">
        <f aca="false">IFERROR(INDEX($L:$L,MATCH(B2521&amp;"|"&amp;A2521,$Z:$Z,0)),"—")</f>
        <v>/chauffeur-prive/aeroport-lyon-saint-exupery/aeroport-zurich/</v>
      </c>
      <c r="N2521" s="14" t="str">
        <f aca="false">IF(LEN("Chauffeur privé "&amp;INDEX(10_Lieux!$J:$J,U2521)&amp;" → "&amp;INDEX(10_Lieux!$J:$J,V2521)&amp;" | 24h/24")&gt;60,"Chauffeur privé "&amp;INDEX(10_Lieux!$J:$J,U2521)&amp;" → "&amp;INDEX(10_Lieux!$J:$J,V2521),"Chauffeur privé "&amp;INDEX(10_Lieux!$J:$J,U2521)&amp;" → "&amp;INDEX(10_Lieux!$J:$J,V2521)&amp;" | 24h/24")</f>
        <v>Chauffeur privé Aéroport de Zurich → Aéroport Lyon-Saint-Exupéry</v>
      </c>
      <c r="O2521" s="14" t="n">
        <f aca="false">LEN(N2521)</f>
        <v>64</v>
      </c>
      <c r="P2521" s="14" t="str">
        <f aca="false">"Chauffeur privé "&amp;INDEX(10_Lieux!$K:$K,U2521)&amp;" vers "&amp;INDEX(10_Lieux!$L:$L,V2521)</f>
        <v>Chauffeur privé de l'aéroport de Zurich vers l'aéroport Lyon-Saint-Exupéry</v>
      </c>
      <c r="Q2521" s="14" t="str">
        <f aca="false">"Chauffeur privé "&amp;INDEX(10_Lieux!$K:$K,U2521)&amp;" vers "&amp;INDEX(10_Lieux!$L:$L,V2521)&amp;" : env. "&amp;I2521&amp;" km, "&amp;J2521&amp;" de route. Devis personnalisé, standard 24h/24 et 7j/7."</f>
        <v>Chauffeur privé de l'aéroport de Zurich vers l'aéroport Lyon-Saint-Exupéry : env. 409 km, 4 h 15 de route. Devis personnalisé, standard 24h/24 et 7j/7.</v>
      </c>
      <c r="R2521" s="14" t="n">
        <f aca="false">LEN(Q2521)</f>
        <v>151</v>
      </c>
      <c r="S2521" s="14" t="str">
        <f aca="false">INDEX(10_Lieux!$C:$C,U2521)</f>
        <v>Suisse</v>
      </c>
      <c r="T2521" s="14" t="str">
        <f aca="false">INDEX(10_Lieux!$C:$C,V2521)</f>
        <v>France</v>
      </c>
      <c r="U2521" s="14" t="n">
        <f aca="false">MATCH(A2521,10_Lieux!$A:$A,0)</f>
        <v>185</v>
      </c>
      <c r="V2521" s="14" t="n">
        <f aca="false">MATCH(B2521,10_Lieux!$A:$A,0)</f>
        <v>136</v>
      </c>
      <c r="W2521" s="14" t="n">
        <f aca="false">ROUND(6371*2*ASIN(SQRT(SIN(RADIANS(INDEX(10_Lieux!$F:$F,V2521)-INDEX(10_Lieux!$F:$F,U2521))/2)^2+COS(RADIANS(INDEX(10_Lieux!$F:$F,U2521)))*COS(RADIANS(INDEX(10_Lieux!$F:$F,V2521)))*SIN(RADIANS(INDEX(10_Lieux!$G:$G,V2521)-INDEX(10_Lieux!$G:$G,U2521))/2)^2)),1)</f>
        <v>327.5</v>
      </c>
      <c r="X2521" s="14" t="n">
        <f aca="false">ROUND(I2521/IF(I2521&lt;p_seuil_vitesse,p_vit_lente,p_vit_rapide)*60/15,0)*15</f>
        <v>255</v>
      </c>
      <c r="Y2521" s="14" t="n">
        <f aca="false">MAX(IF(INDEX(10_Lieux!$B:$B,U2521)&lt;&gt;"Ville",INDEX(10_Lieux!$I:$I,U2521),0),IF(INDEX(10_Lieux!$B:$B,V2521)&lt;&gt;"Ville",INDEX(10_Lieux!$I:$I,V2521),0))</f>
        <v>500</v>
      </c>
      <c r="Z2521" s="14" t="str">
        <f aca="false">A2521&amp;"|"&amp;B2521</f>
        <v>Zurich Airport|Lyon-Saint-Exupéry</v>
      </c>
      <c r="AA2521" s="14" t="str">
        <f aca="false">IF(I2521&lt;p_local,"Local",IF(I2521&lt;p_vv_min,"Courte distance",IF(I2521&lt;p_tres_long,"Longue distance","Très longue distance")))</f>
        <v>Longue distance</v>
      </c>
    </row>
    <row r="2522" customFormat="false" ht="15" hidden="false" customHeight="true" outlineLevel="0" collapsed="false">
      <c r="A2522" s="14" t="s">
        <v>788</v>
      </c>
      <c r="B2522" s="14" t="s">
        <v>1614</v>
      </c>
      <c r="C2522" s="14" t="s">
        <v>36</v>
      </c>
      <c r="D2522" s="14" t="s">
        <v>2622</v>
      </c>
      <c r="E2522" s="14" t="s">
        <v>2729</v>
      </c>
      <c r="F2522" s="15" t="s">
        <v>41</v>
      </c>
      <c r="G2522" s="14" t="str">
        <f aca="false">IF(I2522&lt;p_local,"Local → page infra",IF(H2522&gt;=p_ph1,"Phase 1",IF(H2522&gt;=p_ph2,"Phase 2","Phase 3")))</f>
        <v>Phase 2</v>
      </c>
      <c r="H2522" s="14" t="n">
        <f aca="false">IF(I2522&lt;p_local,0,IF(C2522="Aéroport → Aéroport",p_pts_plein,IF(Y2522&gt;0,IF(I2522&lt;=Y2522,p_pts_plein,IF(I2522&lt;=p_mult2*Y2522,p_pts_moyen,p_pts_r3)),IF(I2522&gt;=p_vv_min,p_pts_plein,IF(I2522&gt;=p_vv_moy,p_pts_moyen,p_pts_court))))+IF(INDEX(10_Lieux!$D:$D,U2522)=1,p_prio1,p_prio2)+IF(INDEX(10_Lieux!$D:$D,V2522)=1,p_prio1,p_prio2)+IF(K2522="Oui",p_tf,0)+p_hub*((INDEX(10_Lieux!$H:$H,U2522)="Hub")+(INDEX(10_Lieux!$H:$H,V2522)="Hub"))+IF(OR(INDEX(10_Lieux!$H:$H,U2522)="Premium",INDEX(10_Lieux!$H:$H,V2522)="Premium"),p_prem,0))</f>
        <v>70</v>
      </c>
      <c r="I2522" s="14" t="n">
        <f aca="false">ROUND(W2522*p_facteur,0)</f>
        <v>469</v>
      </c>
      <c r="J2522" s="14" t="str">
        <f aca="false">IF(X2522&lt;60,X2522&amp;" min",INT(X2522/60)&amp;" h"&amp;IF(MOD(X2522,60)=0,""," "&amp;TEXT(MOD(X2522,60),"00")))</f>
        <v>5 h</v>
      </c>
      <c r="K2522" s="14" t="str">
        <f aca="false">IF(S2522&lt;&gt;T2522,"Oui","Non")</f>
        <v>Non</v>
      </c>
      <c r="L2522" s="14" t="str">
        <f aca="false">IF(AND(INDEX(10_Lieux!$B:$B,U2522)="Ville",INDEX(10_Lieux!$B:$B,V2522)="Ville"),"/chauffeur-prive/"&amp;INDEX(10_Lieux!$E:$E,U2522)&amp;"-"&amp;INDEX(10_Lieux!$E:$E,V2522)&amp;"/","/chauffeur-prive/"&amp;INDEX(10_Lieux!$E:$E,U2522)&amp;"/"&amp;INDEX(10_Lieux!$E:$E,V2522)&amp;"/")</f>
        <v>/chauffeur-prive/aeroport-lyon-saint-exupery/aeroport-toulouse-blagnac/</v>
      </c>
      <c r="M2522" s="14" t="str">
        <f aca="false">IFERROR(INDEX($L:$L,MATCH(B2522&amp;"|"&amp;A2522,$Z:$Z,0)),"—")</f>
        <v>/chauffeur-prive/aeroport-toulouse-blagnac/aeroport-lyon-saint-exupery/</v>
      </c>
      <c r="N2522" s="14" t="str">
        <f aca="false">IF(LEN("Chauffeur privé "&amp;INDEX(10_Lieux!$J:$J,U2522)&amp;" → "&amp;INDEX(10_Lieux!$J:$J,V2522)&amp;" | 24h/24")&gt;60,"Chauffeur privé "&amp;INDEX(10_Lieux!$J:$J,U2522)&amp;" → "&amp;INDEX(10_Lieux!$J:$J,V2522),"Chauffeur privé "&amp;INDEX(10_Lieux!$J:$J,U2522)&amp;" → "&amp;INDEX(10_Lieux!$J:$J,V2522)&amp;" | 24h/24")</f>
        <v>Chauffeur privé Aéroport Lyon-Saint-Exupéry → Aéroport Toulouse-Blagnac</v>
      </c>
      <c r="O2522" s="14" t="n">
        <f aca="false">LEN(N2522)</f>
        <v>71</v>
      </c>
      <c r="P2522" s="14" t="str">
        <f aca="false">"Chauffeur privé "&amp;INDEX(10_Lieux!$K:$K,U2522)&amp;" vers "&amp;INDEX(10_Lieux!$L:$L,V2522)</f>
        <v>Chauffeur privé de l'aéroport Lyon-Saint-Exupéry vers l'aéroport Toulouse-Blagnac</v>
      </c>
      <c r="Q2522" s="14" t="str">
        <f aca="false">"Chauffeur privé "&amp;INDEX(10_Lieux!$K:$K,U2522)&amp;" vers "&amp;INDEX(10_Lieux!$L:$L,V2522)&amp;" : env. "&amp;I2522&amp;" km, "&amp;J2522&amp;" de route. Devis personnalisé, standard 24h/24 et 7j/7."</f>
        <v>Chauffeur privé de l'aéroport Lyon-Saint-Exupéry vers l'aéroport Toulouse-Blagnac : env. 469 km, 5 h de route. Devis personnalisé, standard 24h/24 et 7j/7.</v>
      </c>
      <c r="R2522" s="14" t="n">
        <f aca="false">LEN(Q2522)</f>
        <v>155</v>
      </c>
      <c r="S2522" s="14" t="str">
        <f aca="false">INDEX(10_Lieux!$C:$C,U2522)</f>
        <v>France</v>
      </c>
      <c r="T2522" s="14" t="str">
        <f aca="false">INDEX(10_Lieux!$C:$C,V2522)</f>
        <v>France</v>
      </c>
      <c r="U2522" s="14" t="n">
        <f aca="false">MATCH(A2522,10_Lieux!$A:$A,0)</f>
        <v>136</v>
      </c>
      <c r="V2522" s="14" t="n">
        <f aca="false">MATCH(B2522,10_Lieux!$A:$A,0)</f>
        <v>163</v>
      </c>
      <c r="W2522" s="14" t="n">
        <f aca="false">ROUND(6371*2*ASIN(SQRT(SIN(RADIANS(INDEX(10_Lieux!$F:$F,V2522)-INDEX(10_Lieux!$F:$F,U2522))/2)^2+COS(RADIANS(INDEX(10_Lieux!$F:$F,U2522)))*COS(RADIANS(INDEX(10_Lieux!$F:$F,V2522)))*SIN(RADIANS(INDEX(10_Lieux!$G:$G,V2522)-INDEX(10_Lieux!$G:$G,U2522))/2)^2)),1)</f>
        <v>375.1</v>
      </c>
      <c r="X2522" s="14" t="n">
        <f aca="false">ROUND(I2522/IF(I2522&lt;p_seuil_vitesse,p_vit_lente,p_vit_rapide)*60/15,0)*15</f>
        <v>300</v>
      </c>
      <c r="Y2522" s="14" t="n">
        <f aca="false">MAX(IF(INDEX(10_Lieux!$B:$B,U2522)&lt;&gt;"Ville",INDEX(10_Lieux!$I:$I,U2522),0),IF(INDEX(10_Lieux!$B:$B,V2522)&lt;&gt;"Ville",INDEX(10_Lieux!$I:$I,V2522),0))</f>
        <v>500</v>
      </c>
      <c r="Z2522" s="14" t="str">
        <f aca="false">A2522&amp;"|"&amp;B2522</f>
        <v>Lyon-Saint-Exupéry|Toulouse-Blagnac</v>
      </c>
      <c r="AA2522" s="14" t="str">
        <f aca="false">IF(I2522&lt;p_local,"Local",IF(I2522&lt;p_vv_min,"Courte distance",IF(I2522&lt;p_tres_long,"Longue distance","Très longue distance")))</f>
        <v>Longue distance</v>
      </c>
    </row>
    <row r="2523" customFormat="false" ht="15" hidden="false" customHeight="true" outlineLevel="0" collapsed="false">
      <c r="A2523" s="14" t="s">
        <v>1614</v>
      </c>
      <c r="B2523" s="14" t="s">
        <v>788</v>
      </c>
      <c r="C2523" s="14" t="s">
        <v>36</v>
      </c>
      <c r="D2523" s="14" t="s">
        <v>2622</v>
      </c>
      <c r="E2523" s="14" t="s">
        <v>2730</v>
      </c>
      <c r="F2523" s="15" t="s">
        <v>41</v>
      </c>
      <c r="G2523" s="14" t="str">
        <f aca="false">IF(I2523&lt;p_local,"Local → page infra",IF(H2523&gt;=p_ph1,"Phase 1",IF(H2523&gt;=p_ph2,"Phase 2","Phase 3")))</f>
        <v>Phase 2</v>
      </c>
      <c r="H2523" s="14" t="n">
        <f aca="false">IF(I2523&lt;p_local,0,IF(C2523="Aéroport → Aéroport",p_pts_plein,IF(Y2523&gt;0,IF(I2523&lt;=Y2523,p_pts_plein,IF(I2523&lt;=p_mult2*Y2523,p_pts_moyen,p_pts_r3)),IF(I2523&gt;=p_vv_min,p_pts_plein,IF(I2523&gt;=p_vv_moy,p_pts_moyen,p_pts_court))))+IF(INDEX(10_Lieux!$D:$D,U2523)=1,p_prio1,p_prio2)+IF(INDEX(10_Lieux!$D:$D,V2523)=1,p_prio1,p_prio2)+IF(K2523="Oui",p_tf,0)+p_hub*((INDEX(10_Lieux!$H:$H,U2523)="Hub")+(INDEX(10_Lieux!$H:$H,V2523)="Hub"))+IF(OR(INDEX(10_Lieux!$H:$H,U2523)="Premium",INDEX(10_Lieux!$H:$H,V2523)="Premium"),p_prem,0))</f>
        <v>70</v>
      </c>
      <c r="I2523" s="14" t="n">
        <f aca="false">ROUND(W2523*p_facteur,0)</f>
        <v>469</v>
      </c>
      <c r="J2523" s="14" t="str">
        <f aca="false">IF(X2523&lt;60,X2523&amp;" min",INT(X2523/60)&amp;" h"&amp;IF(MOD(X2523,60)=0,""," "&amp;TEXT(MOD(X2523,60),"00")))</f>
        <v>5 h</v>
      </c>
      <c r="K2523" s="14" t="str">
        <f aca="false">IF(S2523&lt;&gt;T2523,"Oui","Non")</f>
        <v>Non</v>
      </c>
      <c r="L2523" s="14" t="str">
        <f aca="false">IF(AND(INDEX(10_Lieux!$B:$B,U2523)="Ville",INDEX(10_Lieux!$B:$B,V2523)="Ville"),"/chauffeur-prive/"&amp;INDEX(10_Lieux!$E:$E,U2523)&amp;"-"&amp;INDEX(10_Lieux!$E:$E,V2523)&amp;"/","/chauffeur-prive/"&amp;INDEX(10_Lieux!$E:$E,U2523)&amp;"/"&amp;INDEX(10_Lieux!$E:$E,V2523)&amp;"/")</f>
        <v>/chauffeur-prive/aeroport-toulouse-blagnac/aeroport-lyon-saint-exupery/</v>
      </c>
      <c r="M2523" s="14" t="str">
        <f aca="false">IFERROR(INDEX($L:$L,MATCH(B2523&amp;"|"&amp;A2523,$Z:$Z,0)),"—")</f>
        <v>/chauffeur-prive/aeroport-lyon-saint-exupery/aeroport-toulouse-blagnac/</v>
      </c>
      <c r="N2523" s="14" t="str">
        <f aca="false">IF(LEN("Chauffeur privé "&amp;INDEX(10_Lieux!$J:$J,U2523)&amp;" → "&amp;INDEX(10_Lieux!$J:$J,V2523)&amp;" | 24h/24")&gt;60,"Chauffeur privé "&amp;INDEX(10_Lieux!$J:$J,U2523)&amp;" → "&amp;INDEX(10_Lieux!$J:$J,V2523),"Chauffeur privé "&amp;INDEX(10_Lieux!$J:$J,U2523)&amp;" → "&amp;INDEX(10_Lieux!$J:$J,V2523)&amp;" | 24h/24")</f>
        <v>Chauffeur privé Aéroport Toulouse-Blagnac → Aéroport Lyon-Saint-Exupéry</v>
      </c>
      <c r="O2523" s="14" t="n">
        <f aca="false">LEN(N2523)</f>
        <v>71</v>
      </c>
      <c r="P2523" s="14" t="str">
        <f aca="false">"Chauffeur privé "&amp;INDEX(10_Lieux!$K:$K,U2523)&amp;" vers "&amp;INDEX(10_Lieux!$L:$L,V2523)</f>
        <v>Chauffeur privé de l'aéroport Toulouse-Blagnac vers l'aéroport Lyon-Saint-Exupéry</v>
      </c>
      <c r="Q2523" s="14" t="str">
        <f aca="false">"Chauffeur privé "&amp;INDEX(10_Lieux!$K:$K,U2523)&amp;" vers "&amp;INDEX(10_Lieux!$L:$L,V2523)&amp;" : env. "&amp;I2523&amp;" km, "&amp;J2523&amp;" de route. Devis personnalisé, standard 24h/24 et 7j/7."</f>
        <v>Chauffeur privé de l'aéroport Toulouse-Blagnac vers l'aéroport Lyon-Saint-Exupéry : env. 469 km, 5 h de route. Devis personnalisé, standard 24h/24 et 7j/7.</v>
      </c>
      <c r="R2523" s="14" t="n">
        <f aca="false">LEN(Q2523)</f>
        <v>155</v>
      </c>
      <c r="S2523" s="14" t="str">
        <f aca="false">INDEX(10_Lieux!$C:$C,U2523)</f>
        <v>France</v>
      </c>
      <c r="T2523" s="14" t="str">
        <f aca="false">INDEX(10_Lieux!$C:$C,V2523)</f>
        <v>France</v>
      </c>
      <c r="U2523" s="14" t="n">
        <f aca="false">MATCH(A2523,10_Lieux!$A:$A,0)</f>
        <v>163</v>
      </c>
      <c r="V2523" s="14" t="n">
        <f aca="false">MATCH(B2523,10_Lieux!$A:$A,0)</f>
        <v>136</v>
      </c>
      <c r="W2523" s="14" t="n">
        <f aca="false">ROUND(6371*2*ASIN(SQRT(SIN(RADIANS(INDEX(10_Lieux!$F:$F,V2523)-INDEX(10_Lieux!$F:$F,U2523))/2)^2+COS(RADIANS(INDEX(10_Lieux!$F:$F,U2523)))*COS(RADIANS(INDEX(10_Lieux!$F:$F,V2523)))*SIN(RADIANS(INDEX(10_Lieux!$G:$G,V2523)-INDEX(10_Lieux!$G:$G,U2523))/2)^2)),1)</f>
        <v>375.1</v>
      </c>
      <c r="X2523" s="14" t="n">
        <f aca="false">ROUND(I2523/IF(I2523&lt;p_seuil_vitesse,p_vit_lente,p_vit_rapide)*60/15,0)*15</f>
        <v>300</v>
      </c>
      <c r="Y2523" s="14" t="n">
        <f aca="false">MAX(IF(INDEX(10_Lieux!$B:$B,U2523)&lt;&gt;"Ville",INDEX(10_Lieux!$I:$I,U2523),0),IF(INDEX(10_Lieux!$B:$B,V2523)&lt;&gt;"Ville",INDEX(10_Lieux!$I:$I,V2523),0))</f>
        <v>500</v>
      </c>
      <c r="Z2523" s="14" t="str">
        <f aca="false">A2523&amp;"|"&amp;B2523</f>
        <v>Toulouse-Blagnac|Lyon-Saint-Exupéry</v>
      </c>
      <c r="AA2523" s="14" t="str">
        <f aca="false">IF(I2523&lt;p_local,"Local",IF(I2523&lt;p_vv_min,"Courte distance",IF(I2523&lt;p_tres_long,"Longue distance","Très longue distance")))</f>
        <v>Longue distance</v>
      </c>
    </row>
    <row r="2524" customFormat="false" ht="15" hidden="false" customHeight="true" outlineLevel="0" collapsed="false">
      <c r="A2524" s="14" t="s">
        <v>788</v>
      </c>
      <c r="B2524" s="14" t="s">
        <v>1475</v>
      </c>
      <c r="C2524" s="14" t="s">
        <v>36</v>
      </c>
      <c r="D2524" s="14" t="s">
        <v>2622</v>
      </c>
      <c r="E2524" s="14" t="s">
        <v>2731</v>
      </c>
      <c r="F2524" s="15" t="s">
        <v>41</v>
      </c>
      <c r="G2524" s="14" t="str">
        <f aca="false">IF(I2524&lt;p_local,"Local → page infra",IF(H2524&gt;=p_ph1,"Phase 1",IF(H2524&gt;=p_ph2,"Phase 2","Phase 3")))</f>
        <v>Phase 2</v>
      </c>
      <c r="H2524" s="14" t="n">
        <f aca="false">IF(I2524&lt;p_local,0,IF(C2524="Aéroport → Aéroport",p_pts_plein,IF(Y2524&gt;0,IF(I2524&lt;=Y2524,p_pts_plein,IF(I2524&lt;=p_mult2*Y2524,p_pts_moyen,p_pts_r3)),IF(I2524&gt;=p_vv_min,p_pts_plein,IF(I2524&gt;=p_vv_moy,p_pts_moyen,p_pts_court))))+IF(INDEX(10_Lieux!$D:$D,U2524)=1,p_prio1,p_prio2)+IF(INDEX(10_Lieux!$D:$D,V2524)=1,p_prio1,p_prio2)+IF(K2524="Oui",p_tf,0)+p_hub*((INDEX(10_Lieux!$H:$H,U2524)="Hub")+(INDEX(10_Lieux!$H:$H,V2524)="Hub"))+IF(OR(INDEX(10_Lieux!$H:$H,U2524)="Premium",INDEX(10_Lieux!$H:$H,V2524)="Premium"),p_prem,0))</f>
        <v>70</v>
      </c>
      <c r="I2524" s="14" t="n">
        <f aca="false">ROUND(W2524*p_facteur,0)</f>
        <v>580</v>
      </c>
      <c r="J2524" s="14" t="str">
        <f aca="false">IF(X2524&lt;60,X2524&amp;" min",INT(X2524/60)&amp;" h"&amp;IF(MOD(X2524,60)=0,""," "&amp;TEXT(MOD(X2524,60),"00")))</f>
        <v>6 h</v>
      </c>
      <c r="K2524" s="14" t="str">
        <f aca="false">IF(S2524&lt;&gt;T2524,"Oui","Non")</f>
        <v>Non</v>
      </c>
      <c r="L2524" s="14" t="str">
        <f aca="false">IF(AND(INDEX(10_Lieux!$B:$B,U2524)="Ville",INDEX(10_Lieux!$B:$B,V2524)="Ville"),"/chauffeur-prive/"&amp;INDEX(10_Lieux!$E:$E,U2524)&amp;"-"&amp;INDEX(10_Lieux!$E:$E,V2524)&amp;"/","/chauffeur-prive/"&amp;INDEX(10_Lieux!$E:$E,U2524)&amp;"/"&amp;INDEX(10_Lieux!$E:$E,V2524)&amp;"/")</f>
        <v>/chauffeur-prive/aeroport-lyon-saint-exupery/aeroport-bordeaux-merignac/</v>
      </c>
      <c r="M2524" s="14" t="str">
        <f aca="false">IFERROR(INDEX($L:$L,MATCH(B2524&amp;"|"&amp;A2524,$Z:$Z,0)),"—")</f>
        <v>/chauffeur-prive/aeroport-bordeaux-merignac/aeroport-lyon-saint-exupery/</v>
      </c>
      <c r="N2524" s="14" t="str">
        <f aca="false">IF(LEN("Chauffeur privé "&amp;INDEX(10_Lieux!$J:$J,U2524)&amp;" → "&amp;INDEX(10_Lieux!$J:$J,V2524)&amp;" | 24h/24")&gt;60,"Chauffeur privé "&amp;INDEX(10_Lieux!$J:$J,U2524)&amp;" → "&amp;INDEX(10_Lieux!$J:$J,V2524),"Chauffeur privé "&amp;INDEX(10_Lieux!$J:$J,U2524)&amp;" → "&amp;INDEX(10_Lieux!$J:$J,V2524)&amp;" | 24h/24")</f>
        <v>Chauffeur privé Aéroport Lyon-Saint-Exupéry → Aéroport Bordeaux-Mérignac</v>
      </c>
      <c r="O2524" s="14" t="n">
        <f aca="false">LEN(N2524)</f>
        <v>72</v>
      </c>
      <c r="P2524" s="14" t="str">
        <f aca="false">"Chauffeur privé "&amp;INDEX(10_Lieux!$K:$K,U2524)&amp;" vers "&amp;INDEX(10_Lieux!$L:$L,V2524)</f>
        <v>Chauffeur privé de l'aéroport Lyon-Saint-Exupéry vers l'aéroport Bordeaux-Mérignac</v>
      </c>
      <c r="Q2524" s="14" t="str">
        <f aca="false">"Chauffeur privé "&amp;INDEX(10_Lieux!$K:$K,U2524)&amp;" vers "&amp;INDEX(10_Lieux!$L:$L,V2524)&amp;" : env. "&amp;I2524&amp;" km, "&amp;J2524&amp;" de route. Devis personnalisé, standard 24h/24 et 7j/7."</f>
        <v>Chauffeur privé de l'aéroport Lyon-Saint-Exupéry vers l'aéroport Bordeaux-Mérignac : env. 580 km, 6 h de route. Devis personnalisé, standard 24h/24 et 7j/7.</v>
      </c>
      <c r="R2524" s="14" t="n">
        <f aca="false">LEN(Q2524)</f>
        <v>156</v>
      </c>
      <c r="S2524" s="14" t="str">
        <f aca="false">INDEX(10_Lieux!$C:$C,U2524)</f>
        <v>France</v>
      </c>
      <c r="T2524" s="14" t="str">
        <f aca="false">INDEX(10_Lieux!$C:$C,V2524)</f>
        <v>France</v>
      </c>
      <c r="U2524" s="14" t="n">
        <f aca="false">MATCH(A2524,10_Lieux!$A:$A,0)</f>
        <v>136</v>
      </c>
      <c r="V2524" s="14" t="n">
        <f aca="false">MATCH(B2524,10_Lieux!$A:$A,0)</f>
        <v>158</v>
      </c>
      <c r="W2524" s="14" t="n">
        <f aca="false">ROUND(6371*2*ASIN(SQRT(SIN(RADIANS(INDEX(10_Lieux!$F:$F,V2524)-INDEX(10_Lieux!$F:$F,U2524))/2)^2+COS(RADIANS(INDEX(10_Lieux!$F:$F,U2524)))*COS(RADIANS(INDEX(10_Lieux!$F:$F,V2524)))*SIN(RADIANS(INDEX(10_Lieux!$G:$G,V2524)-INDEX(10_Lieux!$G:$G,U2524))/2)^2)),1)</f>
        <v>464.3</v>
      </c>
      <c r="X2524" s="14" t="n">
        <f aca="false">ROUND(I2524/IF(I2524&lt;p_seuil_vitesse,p_vit_lente,p_vit_rapide)*60/15,0)*15</f>
        <v>360</v>
      </c>
      <c r="Y2524" s="14" t="n">
        <f aca="false">MAX(IF(INDEX(10_Lieux!$B:$B,U2524)&lt;&gt;"Ville",INDEX(10_Lieux!$I:$I,U2524),0),IF(INDEX(10_Lieux!$B:$B,V2524)&lt;&gt;"Ville",INDEX(10_Lieux!$I:$I,V2524),0))</f>
        <v>500</v>
      </c>
      <c r="Z2524" s="14" t="str">
        <f aca="false">A2524&amp;"|"&amp;B2524</f>
        <v>Lyon-Saint-Exupéry|Bordeaux-Mérignac</v>
      </c>
      <c r="AA2524" s="14" t="str">
        <f aca="false">IF(I2524&lt;p_local,"Local",IF(I2524&lt;p_vv_min,"Courte distance",IF(I2524&lt;p_tres_long,"Longue distance","Très longue distance")))</f>
        <v>Longue distance</v>
      </c>
    </row>
    <row r="2525" customFormat="false" ht="15" hidden="false" customHeight="true" outlineLevel="0" collapsed="false">
      <c r="A2525" s="14" t="s">
        <v>1475</v>
      </c>
      <c r="B2525" s="14" t="s">
        <v>788</v>
      </c>
      <c r="C2525" s="14" t="s">
        <v>36</v>
      </c>
      <c r="D2525" s="14" t="s">
        <v>2622</v>
      </c>
      <c r="E2525" s="14" t="s">
        <v>2732</v>
      </c>
      <c r="F2525" s="15" t="s">
        <v>41</v>
      </c>
      <c r="G2525" s="14" t="str">
        <f aca="false">IF(I2525&lt;p_local,"Local → page infra",IF(H2525&gt;=p_ph1,"Phase 1",IF(H2525&gt;=p_ph2,"Phase 2","Phase 3")))</f>
        <v>Phase 2</v>
      </c>
      <c r="H2525" s="14" t="n">
        <f aca="false">IF(I2525&lt;p_local,0,IF(C2525="Aéroport → Aéroport",p_pts_plein,IF(Y2525&gt;0,IF(I2525&lt;=Y2525,p_pts_plein,IF(I2525&lt;=p_mult2*Y2525,p_pts_moyen,p_pts_r3)),IF(I2525&gt;=p_vv_min,p_pts_plein,IF(I2525&gt;=p_vv_moy,p_pts_moyen,p_pts_court))))+IF(INDEX(10_Lieux!$D:$D,U2525)=1,p_prio1,p_prio2)+IF(INDEX(10_Lieux!$D:$D,V2525)=1,p_prio1,p_prio2)+IF(K2525="Oui",p_tf,0)+p_hub*((INDEX(10_Lieux!$H:$H,U2525)="Hub")+(INDEX(10_Lieux!$H:$H,V2525)="Hub"))+IF(OR(INDEX(10_Lieux!$H:$H,U2525)="Premium",INDEX(10_Lieux!$H:$H,V2525)="Premium"),p_prem,0))</f>
        <v>70</v>
      </c>
      <c r="I2525" s="14" t="n">
        <f aca="false">ROUND(W2525*p_facteur,0)</f>
        <v>580</v>
      </c>
      <c r="J2525" s="14" t="str">
        <f aca="false">IF(X2525&lt;60,X2525&amp;" min",INT(X2525/60)&amp;" h"&amp;IF(MOD(X2525,60)=0,""," "&amp;TEXT(MOD(X2525,60),"00")))</f>
        <v>6 h</v>
      </c>
      <c r="K2525" s="14" t="str">
        <f aca="false">IF(S2525&lt;&gt;T2525,"Oui","Non")</f>
        <v>Non</v>
      </c>
      <c r="L2525" s="14" t="str">
        <f aca="false">IF(AND(INDEX(10_Lieux!$B:$B,U2525)="Ville",INDEX(10_Lieux!$B:$B,V2525)="Ville"),"/chauffeur-prive/"&amp;INDEX(10_Lieux!$E:$E,U2525)&amp;"-"&amp;INDEX(10_Lieux!$E:$E,V2525)&amp;"/","/chauffeur-prive/"&amp;INDEX(10_Lieux!$E:$E,U2525)&amp;"/"&amp;INDEX(10_Lieux!$E:$E,V2525)&amp;"/")</f>
        <v>/chauffeur-prive/aeroport-bordeaux-merignac/aeroport-lyon-saint-exupery/</v>
      </c>
      <c r="M2525" s="14" t="str">
        <f aca="false">IFERROR(INDEX($L:$L,MATCH(B2525&amp;"|"&amp;A2525,$Z:$Z,0)),"—")</f>
        <v>/chauffeur-prive/aeroport-lyon-saint-exupery/aeroport-bordeaux-merignac/</v>
      </c>
      <c r="N2525" s="14" t="str">
        <f aca="false">IF(LEN("Chauffeur privé "&amp;INDEX(10_Lieux!$J:$J,U2525)&amp;" → "&amp;INDEX(10_Lieux!$J:$J,V2525)&amp;" | 24h/24")&gt;60,"Chauffeur privé "&amp;INDEX(10_Lieux!$J:$J,U2525)&amp;" → "&amp;INDEX(10_Lieux!$J:$J,V2525),"Chauffeur privé "&amp;INDEX(10_Lieux!$J:$J,U2525)&amp;" → "&amp;INDEX(10_Lieux!$J:$J,V2525)&amp;" | 24h/24")</f>
        <v>Chauffeur privé Aéroport Bordeaux-Mérignac → Aéroport Lyon-Saint-Exupéry</v>
      </c>
      <c r="O2525" s="14" t="n">
        <f aca="false">LEN(N2525)</f>
        <v>72</v>
      </c>
      <c r="P2525" s="14" t="str">
        <f aca="false">"Chauffeur privé "&amp;INDEX(10_Lieux!$K:$K,U2525)&amp;" vers "&amp;INDEX(10_Lieux!$L:$L,V2525)</f>
        <v>Chauffeur privé de l'aéroport Bordeaux-Mérignac vers l'aéroport Lyon-Saint-Exupéry</v>
      </c>
      <c r="Q2525" s="14" t="str">
        <f aca="false">"Chauffeur privé "&amp;INDEX(10_Lieux!$K:$K,U2525)&amp;" vers "&amp;INDEX(10_Lieux!$L:$L,V2525)&amp;" : env. "&amp;I2525&amp;" km, "&amp;J2525&amp;" de route. Devis personnalisé, standard 24h/24 et 7j/7."</f>
        <v>Chauffeur privé de l'aéroport Bordeaux-Mérignac vers l'aéroport Lyon-Saint-Exupéry : env. 580 km, 6 h de route. Devis personnalisé, standard 24h/24 et 7j/7.</v>
      </c>
      <c r="R2525" s="14" t="n">
        <f aca="false">LEN(Q2525)</f>
        <v>156</v>
      </c>
      <c r="S2525" s="14" t="str">
        <f aca="false">INDEX(10_Lieux!$C:$C,U2525)</f>
        <v>France</v>
      </c>
      <c r="T2525" s="14" t="str">
        <f aca="false">INDEX(10_Lieux!$C:$C,V2525)</f>
        <v>France</v>
      </c>
      <c r="U2525" s="14" t="n">
        <f aca="false">MATCH(A2525,10_Lieux!$A:$A,0)</f>
        <v>158</v>
      </c>
      <c r="V2525" s="14" t="n">
        <f aca="false">MATCH(B2525,10_Lieux!$A:$A,0)</f>
        <v>136</v>
      </c>
      <c r="W2525" s="14" t="n">
        <f aca="false">ROUND(6371*2*ASIN(SQRT(SIN(RADIANS(INDEX(10_Lieux!$F:$F,V2525)-INDEX(10_Lieux!$F:$F,U2525))/2)^2+COS(RADIANS(INDEX(10_Lieux!$F:$F,U2525)))*COS(RADIANS(INDEX(10_Lieux!$F:$F,V2525)))*SIN(RADIANS(INDEX(10_Lieux!$G:$G,V2525)-INDEX(10_Lieux!$G:$G,U2525))/2)^2)),1)</f>
        <v>464.3</v>
      </c>
      <c r="X2525" s="14" t="n">
        <f aca="false">ROUND(I2525/IF(I2525&lt;p_seuil_vitesse,p_vit_lente,p_vit_rapide)*60/15,0)*15</f>
        <v>360</v>
      </c>
      <c r="Y2525" s="14" t="n">
        <f aca="false">MAX(IF(INDEX(10_Lieux!$B:$B,U2525)&lt;&gt;"Ville",INDEX(10_Lieux!$I:$I,U2525),0),IF(INDEX(10_Lieux!$B:$B,V2525)&lt;&gt;"Ville",INDEX(10_Lieux!$I:$I,V2525),0))</f>
        <v>500</v>
      </c>
      <c r="Z2525" s="14" t="str">
        <f aca="false">A2525&amp;"|"&amp;B2525</f>
        <v>Bordeaux-Mérignac|Lyon-Saint-Exupéry</v>
      </c>
      <c r="AA2525" s="14" t="str">
        <f aca="false">IF(I2525&lt;p_local,"Local",IF(I2525&lt;p_vv_min,"Courte distance",IF(I2525&lt;p_tres_long,"Longue distance","Très longue distance")))</f>
        <v>Longue distance</v>
      </c>
    </row>
    <row r="2526" customFormat="false" ht="15" hidden="false" customHeight="true" outlineLevel="0" collapsed="false">
      <c r="A2526" s="14" t="s">
        <v>788</v>
      </c>
      <c r="B2526" s="14" t="s">
        <v>1105</v>
      </c>
      <c r="C2526" s="14" t="s">
        <v>36</v>
      </c>
      <c r="D2526" s="14" t="s">
        <v>2622</v>
      </c>
      <c r="E2526" s="14" t="s">
        <v>2733</v>
      </c>
      <c r="F2526" s="15" t="s">
        <v>41</v>
      </c>
      <c r="G2526" s="14" t="str">
        <f aca="false">IF(I2526&lt;p_local,"Local → page infra",IF(H2526&gt;=p_ph1,"Phase 1",IF(H2526&gt;=p_ph2,"Phase 2","Phase 3")))</f>
        <v>Phase 2</v>
      </c>
      <c r="H2526" s="14" t="n">
        <f aca="false">IF(I2526&lt;p_local,0,IF(C2526="Aéroport → Aéroport",p_pts_plein,IF(Y2526&gt;0,IF(I2526&lt;=Y2526,p_pts_plein,IF(I2526&lt;=p_mult2*Y2526,p_pts_moyen,p_pts_r3)),IF(I2526&gt;=p_vv_min,p_pts_plein,IF(I2526&gt;=p_vv_moy,p_pts_moyen,p_pts_court))))+IF(INDEX(10_Lieux!$D:$D,U2526)=1,p_prio1,p_prio2)+IF(INDEX(10_Lieux!$D:$D,V2526)=1,p_prio1,p_prio2)+IF(K2526="Oui",p_tf,0)+p_hub*((INDEX(10_Lieux!$H:$H,U2526)="Hub")+(INDEX(10_Lieux!$H:$H,V2526)="Hub"))+IF(OR(INDEX(10_Lieux!$H:$H,U2526)="Premium",INDEX(10_Lieux!$H:$H,V2526)="Premium"),p_prem,0))</f>
        <v>70</v>
      </c>
      <c r="I2526" s="14" t="n">
        <f aca="false">ROUND(W2526*p_facteur,0)</f>
        <v>349</v>
      </c>
      <c r="J2526" s="14" t="str">
        <f aca="false">IF(X2526&lt;60,X2526&amp;" min",INT(X2526/60)&amp;" h"&amp;IF(MOD(X2526,60)=0,""," "&amp;TEXT(MOD(X2526,60),"00")))</f>
        <v>3 h 45</v>
      </c>
      <c r="K2526" s="14" t="str">
        <f aca="false">IF(S2526&lt;&gt;T2526,"Oui","Non")</f>
        <v>Non</v>
      </c>
      <c r="L2526" s="14" t="str">
        <f aca="false">IF(AND(INDEX(10_Lieux!$B:$B,U2526)="Ville",INDEX(10_Lieux!$B:$B,V2526)="Ville"),"/chauffeur-prive/"&amp;INDEX(10_Lieux!$E:$E,U2526)&amp;"-"&amp;INDEX(10_Lieux!$E:$E,V2526)&amp;"/","/chauffeur-prive/"&amp;INDEX(10_Lieux!$E:$E,U2526)&amp;"/"&amp;INDEX(10_Lieux!$E:$E,V2526)&amp;"/")</f>
        <v>/chauffeur-prive/aeroport-lyon-saint-exupery/aeroport-bale-mulhouse/</v>
      </c>
      <c r="M2526" s="14" t="str">
        <f aca="false">IFERROR(INDEX($L:$L,MATCH(B2526&amp;"|"&amp;A2526,$Z:$Z,0)),"—")</f>
        <v>/chauffeur-prive/aeroport-bale-mulhouse/aeroport-lyon-saint-exupery/</v>
      </c>
      <c r="N2526" s="14" t="str">
        <f aca="false">IF(LEN("Chauffeur privé "&amp;INDEX(10_Lieux!$J:$J,U2526)&amp;" → "&amp;INDEX(10_Lieux!$J:$J,V2526)&amp;" | 24h/24")&gt;60,"Chauffeur privé "&amp;INDEX(10_Lieux!$J:$J,U2526)&amp;" → "&amp;INDEX(10_Lieux!$J:$J,V2526),"Chauffeur privé "&amp;INDEX(10_Lieux!$J:$J,U2526)&amp;" → "&amp;INDEX(10_Lieux!$J:$J,V2526)&amp;" | 24h/24")</f>
        <v>Chauffeur privé Aéroport Lyon-Saint-Exupéry → Aéroport Bâle-Mulhouse</v>
      </c>
      <c r="O2526" s="14" t="n">
        <f aca="false">LEN(N2526)</f>
        <v>68</v>
      </c>
      <c r="P2526" s="14" t="str">
        <f aca="false">"Chauffeur privé "&amp;INDEX(10_Lieux!$K:$K,U2526)&amp;" vers "&amp;INDEX(10_Lieux!$L:$L,V2526)</f>
        <v>Chauffeur privé de l'aéroport Lyon-Saint-Exupéry vers l'aéroport Bâle-Mulhouse</v>
      </c>
      <c r="Q2526" s="14" t="str">
        <f aca="false">"Chauffeur privé "&amp;INDEX(10_Lieux!$K:$K,U2526)&amp;" vers "&amp;INDEX(10_Lieux!$L:$L,V2526)&amp;" : env. "&amp;I2526&amp;" km, "&amp;J2526&amp;" de route. Devis personnalisé, standard 24h/24 et 7j/7."</f>
        <v>Chauffeur privé de l'aéroport Lyon-Saint-Exupéry vers l'aéroport Bâle-Mulhouse : env. 349 km, 3 h 45 de route. Devis personnalisé, standard 24h/24 et 7j/7.</v>
      </c>
      <c r="R2526" s="14" t="n">
        <f aca="false">LEN(Q2526)</f>
        <v>155</v>
      </c>
      <c r="S2526" s="14" t="str">
        <f aca="false">INDEX(10_Lieux!$C:$C,U2526)</f>
        <v>France</v>
      </c>
      <c r="T2526" s="14" t="str">
        <f aca="false">INDEX(10_Lieux!$C:$C,V2526)</f>
        <v>France</v>
      </c>
      <c r="U2526" s="14" t="n">
        <f aca="false">MATCH(A2526,10_Lieux!$A:$A,0)</f>
        <v>136</v>
      </c>
      <c r="V2526" s="14" t="n">
        <f aca="false">MATCH(B2526,10_Lieux!$A:$A,0)</f>
        <v>144</v>
      </c>
      <c r="W2526" s="14" t="n">
        <f aca="false">ROUND(6371*2*ASIN(SQRT(SIN(RADIANS(INDEX(10_Lieux!$F:$F,V2526)-INDEX(10_Lieux!$F:$F,U2526))/2)^2+COS(RADIANS(INDEX(10_Lieux!$F:$F,U2526)))*COS(RADIANS(INDEX(10_Lieux!$F:$F,V2526)))*SIN(RADIANS(INDEX(10_Lieux!$G:$G,V2526)-INDEX(10_Lieux!$G:$G,U2526))/2)^2)),1)</f>
        <v>279</v>
      </c>
      <c r="X2526" s="14" t="n">
        <f aca="false">ROUND(I2526/IF(I2526&lt;p_seuil_vitesse,p_vit_lente,p_vit_rapide)*60/15,0)*15</f>
        <v>225</v>
      </c>
      <c r="Y2526" s="14" t="n">
        <f aca="false">MAX(IF(INDEX(10_Lieux!$B:$B,U2526)&lt;&gt;"Ville",INDEX(10_Lieux!$I:$I,U2526),0),IF(INDEX(10_Lieux!$B:$B,V2526)&lt;&gt;"Ville",INDEX(10_Lieux!$I:$I,V2526),0))</f>
        <v>500</v>
      </c>
      <c r="Z2526" s="14" t="str">
        <f aca="false">A2526&amp;"|"&amp;B2526</f>
        <v>Lyon-Saint-Exupéry|EuroAirport Basel-Mulhouse-Freiburg</v>
      </c>
      <c r="AA2526" s="14" t="str">
        <f aca="false">IF(I2526&lt;p_local,"Local",IF(I2526&lt;p_vv_min,"Courte distance",IF(I2526&lt;p_tres_long,"Longue distance","Très longue distance")))</f>
        <v>Longue distance</v>
      </c>
    </row>
    <row r="2527" customFormat="false" ht="15" hidden="false" customHeight="true" outlineLevel="0" collapsed="false">
      <c r="A2527" s="14" t="s">
        <v>1105</v>
      </c>
      <c r="B2527" s="14" t="s">
        <v>788</v>
      </c>
      <c r="C2527" s="14" t="s">
        <v>36</v>
      </c>
      <c r="D2527" s="14" t="s">
        <v>2622</v>
      </c>
      <c r="E2527" s="14" t="s">
        <v>2734</v>
      </c>
      <c r="F2527" s="15" t="s">
        <v>41</v>
      </c>
      <c r="G2527" s="14" t="str">
        <f aca="false">IF(I2527&lt;p_local,"Local → page infra",IF(H2527&gt;=p_ph1,"Phase 1",IF(H2527&gt;=p_ph2,"Phase 2","Phase 3")))</f>
        <v>Phase 2</v>
      </c>
      <c r="H2527" s="14" t="n">
        <f aca="false">IF(I2527&lt;p_local,0,IF(C2527="Aéroport → Aéroport",p_pts_plein,IF(Y2527&gt;0,IF(I2527&lt;=Y2527,p_pts_plein,IF(I2527&lt;=p_mult2*Y2527,p_pts_moyen,p_pts_r3)),IF(I2527&gt;=p_vv_min,p_pts_plein,IF(I2527&gt;=p_vv_moy,p_pts_moyen,p_pts_court))))+IF(INDEX(10_Lieux!$D:$D,U2527)=1,p_prio1,p_prio2)+IF(INDEX(10_Lieux!$D:$D,V2527)=1,p_prio1,p_prio2)+IF(K2527="Oui",p_tf,0)+p_hub*((INDEX(10_Lieux!$H:$H,U2527)="Hub")+(INDEX(10_Lieux!$H:$H,V2527)="Hub"))+IF(OR(INDEX(10_Lieux!$H:$H,U2527)="Premium",INDEX(10_Lieux!$H:$H,V2527)="Premium"),p_prem,0))</f>
        <v>70</v>
      </c>
      <c r="I2527" s="14" t="n">
        <f aca="false">ROUND(W2527*p_facteur,0)</f>
        <v>349</v>
      </c>
      <c r="J2527" s="14" t="str">
        <f aca="false">IF(X2527&lt;60,X2527&amp;" min",INT(X2527/60)&amp;" h"&amp;IF(MOD(X2527,60)=0,""," "&amp;TEXT(MOD(X2527,60),"00")))</f>
        <v>3 h 45</v>
      </c>
      <c r="K2527" s="14" t="str">
        <f aca="false">IF(S2527&lt;&gt;T2527,"Oui","Non")</f>
        <v>Non</v>
      </c>
      <c r="L2527" s="14" t="str">
        <f aca="false">IF(AND(INDEX(10_Lieux!$B:$B,U2527)="Ville",INDEX(10_Lieux!$B:$B,V2527)="Ville"),"/chauffeur-prive/"&amp;INDEX(10_Lieux!$E:$E,U2527)&amp;"-"&amp;INDEX(10_Lieux!$E:$E,V2527)&amp;"/","/chauffeur-prive/"&amp;INDEX(10_Lieux!$E:$E,U2527)&amp;"/"&amp;INDEX(10_Lieux!$E:$E,V2527)&amp;"/")</f>
        <v>/chauffeur-prive/aeroport-bale-mulhouse/aeroport-lyon-saint-exupery/</v>
      </c>
      <c r="M2527" s="14" t="str">
        <f aca="false">IFERROR(INDEX($L:$L,MATCH(B2527&amp;"|"&amp;A2527,$Z:$Z,0)),"—")</f>
        <v>/chauffeur-prive/aeroport-lyon-saint-exupery/aeroport-bale-mulhouse/</v>
      </c>
      <c r="N2527" s="14" t="str">
        <f aca="false">IF(LEN("Chauffeur privé "&amp;INDEX(10_Lieux!$J:$J,U2527)&amp;" → "&amp;INDEX(10_Lieux!$J:$J,V2527)&amp;" | 24h/24")&gt;60,"Chauffeur privé "&amp;INDEX(10_Lieux!$J:$J,U2527)&amp;" → "&amp;INDEX(10_Lieux!$J:$J,V2527),"Chauffeur privé "&amp;INDEX(10_Lieux!$J:$J,U2527)&amp;" → "&amp;INDEX(10_Lieux!$J:$J,V2527)&amp;" | 24h/24")</f>
        <v>Chauffeur privé Aéroport Bâle-Mulhouse → Aéroport Lyon-Saint-Exupéry</v>
      </c>
      <c r="O2527" s="14" t="n">
        <f aca="false">LEN(N2527)</f>
        <v>68</v>
      </c>
      <c r="P2527" s="14" t="str">
        <f aca="false">"Chauffeur privé "&amp;INDEX(10_Lieux!$K:$K,U2527)&amp;" vers "&amp;INDEX(10_Lieux!$L:$L,V2527)</f>
        <v>Chauffeur privé de l'aéroport Bâle-Mulhouse vers l'aéroport Lyon-Saint-Exupéry</v>
      </c>
      <c r="Q2527" s="14" t="str">
        <f aca="false">"Chauffeur privé "&amp;INDEX(10_Lieux!$K:$K,U2527)&amp;" vers "&amp;INDEX(10_Lieux!$L:$L,V2527)&amp;" : env. "&amp;I2527&amp;" km, "&amp;J2527&amp;" de route. Devis personnalisé, standard 24h/24 et 7j/7."</f>
        <v>Chauffeur privé de l'aéroport Bâle-Mulhouse vers l'aéroport Lyon-Saint-Exupéry : env. 349 km, 3 h 45 de route. Devis personnalisé, standard 24h/24 et 7j/7.</v>
      </c>
      <c r="R2527" s="14" t="n">
        <f aca="false">LEN(Q2527)</f>
        <v>155</v>
      </c>
      <c r="S2527" s="14" t="str">
        <f aca="false">INDEX(10_Lieux!$C:$C,U2527)</f>
        <v>France</v>
      </c>
      <c r="T2527" s="14" t="str">
        <f aca="false">INDEX(10_Lieux!$C:$C,V2527)</f>
        <v>France</v>
      </c>
      <c r="U2527" s="14" t="n">
        <f aca="false">MATCH(A2527,10_Lieux!$A:$A,0)</f>
        <v>144</v>
      </c>
      <c r="V2527" s="14" t="n">
        <f aca="false">MATCH(B2527,10_Lieux!$A:$A,0)</f>
        <v>136</v>
      </c>
      <c r="W2527" s="14" t="n">
        <f aca="false">ROUND(6371*2*ASIN(SQRT(SIN(RADIANS(INDEX(10_Lieux!$F:$F,V2527)-INDEX(10_Lieux!$F:$F,U2527))/2)^2+COS(RADIANS(INDEX(10_Lieux!$F:$F,U2527)))*COS(RADIANS(INDEX(10_Lieux!$F:$F,V2527)))*SIN(RADIANS(INDEX(10_Lieux!$G:$G,V2527)-INDEX(10_Lieux!$G:$G,U2527))/2)^2)),1)</f>
        <v>279</v>
      </c>
      <c r="X2527" s="14" t="n">
        <f aca="false">ROUND(I2527/IF(I2527&lt;p_seuil_vitesse,p_vit_lente,p_vit_rapide)*60/15,0)*15</f>
        <v>225</v>
      </c>
      <c r="Y2527" s="14" t="n">
        <f aca="false">MAX(IF(INDEX(10_Lieux!$B:$B,U2527)&lt;&gt;"Ville",INDEX(10_Lieux!$I:$I,U2527),0),IF(INDEX(10_Lieux!$B:$B,V2527)&lt;&gt;"Ville",INDEX(10_Lieux!$I:$I,V2527),0))</f>
        <v>500</v>
      </c>
      <c r="Z2527" s="14" t="str">
        <f aca="false">A2527&amp;"|"&amp;B2527</f>
        <v>EuroAirport Basel-Mulhouse-Freiburg|Lyon-Saint-Exupéry</v>
      </c>
      <c r="AA2527" s="14" t="str">
        <f aca="false">IF(I2527&lt;p_local,"Local",IF(I2527&lt;p_vv_min,"Courte distance",IF(I2527&lt;p_tres_long,"Longue distance","Très longue distance")))</f>
        <v>Longue distance</v>
      </c>
    </row>
    <row r="2528" customFormat="false" ht="15" hidden="false" customHeight="true" outlineLevel="0" collapsed="false">
      <c r="A2528" s="14" t="s">
        <v>788</v>
      </c>
      <c r="B2528" s="14" t="s">
        <v>1796</v>
      </c>
      <c r="C2528" s="14" t="s">
        <v>36</v>
      </c>
      <c r="D2528" s="14" t="s">
        <v>2622</v>
      </c>
      <c r="E2528" s="14" t="s">
        <v>2735</v>
      </c>
      <c r="F2528" s="15" t="s">
        <v>41</v>
      </c>
      <c r="G2528" s="14" t="str">
        <f aca="false">IF(I2528&lt;p_local,"Local → page infra",IF(H2528&gt;=p_ph1,"Phase 1",IF(H2528&gt;=p_ph2,"Phase 2","Phase 3")))</f>
        <v>Phase 1</v>
      </c>
      <c r="H2528" s="14" t="n">
        <f aca="false">IF(I2528&lt;p_local,0,IF(C2528="Aéroport → Aéroport",p_pts_plein,IF(Y2528&gt;0,IF(I2528&lt;=Y2528,p_pts_plein,IF(I2528&lt;=p_mult2*Y2528,p_pts_moyen,p_pts_r3)),IF(I2528&gt;=p_vv_min,p_pts_plein,IF(I2528&gt;=p_vv_moy,p_pts_moyen,p_pts_court))))+IF(INDEX(10_Lieux!$D:$D,U2528)=1,p_prio1,p_prio2)+IF(INDEX(10_Lieux!$D:$D,V2528)=1,p_prio1,p_prio2)+IF(K2528="Oui",p_tf,0)+p_hub*((INDEX(10_Lieux!$H:$H,U2528)="Hub")+(INDEX(10_Lieux!$H:$H,V2528)="Hub"))+IF(OR(INDEX(10_Lieux!$H:$H,U2528)="Premium",INDEX(10_Lieux!$H:$H,V2528)="Premium"),p_prem,0))</f>
        <v>80</v>
      </c>
      <c r="I2528" s="14" t="n">
        <f aca="false">ROUND(W2528*p_facteur,0)</f>
        <v>356</v>
      </c>
      <c r="J2528" s="14" t="str">
        <f aca="false">IF(X2528&lt;60,X2528&amp;" min",INT(X2528/60)&amp;" h"&amp;IF(MOD(X2528,60)=0,""," "&amp;TEXT(MOD(X2528,60),"00")))</f>
        <v>3 h 45</v>
      </c>
      <c r="K2528" s="14" t="str">
        <f aca="false">IF(S2528&lt;&gt;T2528,"Oui","Non")</f>
        <v>Non</v>
      </c>
      <c r="L2528" s="14" t="str">
        <f aca="false">IF(AND(INDEX(10_Lieux!$B:$B,U2528)="Ville",INDEX(10_Lieux!$B:$B,V2528)="Ville"),"/chauffeur-prive/"&amp;INDEX(10_Lieux!$E:$E,U2528)&amp;"-"&amp;INDEX(10_Lieux!$E:$E,V2528)&amp;"/","/chauffeur-prive/"&amp;INDEX(10_Lieux!$E:$E,U2528)&amp;"/"&amp;INDEX(10_Lieux!$E:$E,V2528)&amp;"/")</f>
        <v>/chauffeur-prive/aeroport-lyon-saint-exupery/aeroport-cannes-mandelieu/</v>
      </c>
      <c r="M2528" s="14" t="str">
        <f aca="false">IFERROR(INDEX($L:$L,MATCH(B2528&amp;"|"&amp;A2528,$Z:$Z,0)),"—")</f>
        <v>/chauffeur-prive/aeroport-cannes-mandelieu/aeroport-lyon-saint-exupery/</v>
      </c>
      <c r="N2528" s="14" t="str">
        <f aca="false">IF(LEN("Chauffeur privé "&amp;INDEX(10_Lieux!$J:$J,U2528)&amp;" → "&amp;INDEX(10_Lieux!$J:$J,V2528)&amp;" | 24h/24")&gt;60,"Chauffeur privé "&amp;INDEX(10_Lieux!$J:$J,U2528)&amp;" → "&amp;INDEX(10_Lieux!$J:$J,V2528),"Chauffeur privé "&amp;INDEX(10_Lieux!$J:$J,U2528)&amp;" → "&amp;INDEX(10_Lieux!$J:$J,V2528)&amp;" | 24h/24")</f>
        <v>Chauffeur privé Aéroport Lyon-Saint-Exupéry → Aéroport Cannes-Mandelieu</v>
      </c>
      <c r="O2528" s="14" t="n">
        <f aca="false">LEN(N2528)</f>
        <v>71</v>
      </c>
      <c r="P2528" s="14" t="str">
        <f aca="false">"Chauffeur privé "&amp;INDEX(10_Lieux!$K:$K,U2528)&amp;" vers "&amp;INDEX(10_Lieux!$L:$L,V2528)</f>
        <v>Chauffeur privé de l'aéroport Lyon-Saint-Exupéry vers l'aéroport Cannes-Mandelieu</v>
      </c>
      <c r="Q2528" s="14" t="str">
        <f aca="false">"Chauffeur privé "&amp;INDEX(10_Lieux!$K:$K,U2528)&amp;" vers "&amp;INDEX(10_Lieux!$L:$L,V2528)&amp;" : env. "&amp;I2528&amp;" km, "&amp;J2528&amp;" de route. Devis personnalisé, standard 24h/24 et 7j/7."</f>
        <v>Chauffeur privé de l'aéroport Lyon-Saint-Exupéry vers l'aéroport Cannes-Mandelieu : env. 356 km, 3 h 45 de route. Devis personnalisé, standard 24h/24 et 7j/7.</v>
      </c>
      <c r="R2528" s="14" t="n">
        <f aca="false">LEN(Q2528)</f>
        <v>158</v>
      </c>
      <c r="S2528" s="14" t="str">
        <f aca="false">INDEX(10_Lieux!$C:$C,U2528)</f>
        <v>France</v>
      </c>
      <c r="T2528" s="14" t="str">
        <f aca="false">INDEX(10_Lieux!$C:$C,V2528)</f>
        <v>France</v>
      </c>
      <c r="U2528" s="14" t="n">
        <f aca="false">MATCH(A2528,10_Lieux!$A:$A,0)</f>
        <v>136</v>
      </c>
      <c r="V2528" s="14" t="n">
        <f aca="false">MATCH(B2528,10_Lieux!$A:$A,0)</f>
        <v>169</v>
      </c>
      <c r="W2528" s="14" t="n">
        <f aca="false">ROUND(6371*2*ASIN(SQRT(SIN(RADIANS(INDEX(10_Lieux!$F:$F,V2528)-INDEX(10_Lieux!$F:$F,U2528))/2)^2+COS(RADIANS(INDEX(10_Lieux!$F:$F,U2528)))*COS(RADIANS(INDEX(10_Lieux!$F:$F,V2528)))*SIN(RADIANS(INDEX(10_Lieux!$G:$G,V2528)-INDEX(10_Lieux!$G:$G,U2528))/2)^2)),1)</f>
        <v>284.4</v>
      </c>
      <c r="X2528" s="14" t="n">
        <f aca="false">ROUND(I2528/IF(I2528&lt;p_seuil_vitesse,p_vit_lente,p_vit_rapide)*60/15,0)*15</f>
        <v>225</v>
      </c>
      <c r="Y2528" s="14" t="n">
        <f aca="false">MAX(IF(INDEX(10_Lieux!$B:$B,U2528)&lt;&gt;"Ville",INDEX(10_Lieux!$I:$I,U2528),0),IF(INDEX(10_Lieux!$B:$B,V2528)&lt;&gt;"Ville",INDEX(10_Lieux!$I:$I,V2528),0))</f>
        <v>500</v>
      </c>
      <c r="Z2528" s="14" t="str">
        <f aca="false">A2528&amp;"|"&amp;B2528</f>
        <v>Lyon-Saint-Exupéry|Cannes-Mandelieu</v>
      </c>
      <c r="AA2528" s="14" t="str">
        <f aca="false">IF(I2528&lt;p_local,"Local",IF(I2528&lt;p_vv_min,"Courte distance",IF(I2528&lt;p_tres_long,"Longue distance","Très longue distance")))</f>
        <v>Longue distance</v>
      </c>
    </row>
    <row r="2529" customFormat="false" ht="15" hidden="false" customHeight="true" outlineLevel="0" collapsed="false">
      <c r="A2529" s="14" t="s">
        <v>1796</v>
      </c>
      <c r="B2529" s="14" t="s">
        <v>788</v>
      </c>
      <c r="C2529" s="14" t="s">
        <v>36</v>
      </c>
      <c r="D2529" s="14" t="s">
        <v>2622</v>
      </c>
      <c r="E2529" s="14" t="s">
        <v>2736</v>
      </c>
      <c r="F2529" s="15" t="s">
        <v>41</v>
      </c>
      <c r="G2529" s="14" t="str">
        <f aca="false">IF(I2529&lt;p_local,"Local → page infra",IF(H2529&gt;=p_ph1,"Phase 1",IF(H2529&gt;=p_ph2,"Phase 2","Phase 3")))</f>
        <v>Phase 1</v>
      </c>
      <c r="H2529" s="14" t="n">
        <f aca="false">IF(I2529&lt;p_local,0,IF(C2529="Aéroport → Aéroport",p_pts_plein,IF(Y2529&gt;0,IF(I2529&lt;=Y2529,p_pts_plein,IF(I2529&lt;=p_mult2*Y2529,p_pts_moyen,p_pts_r3)),IF(I2529&gt;=p_vv_min,p_pts_plein,IF(I2529&gt;=p_vv_moy,p_pts_moyen,p_pts_court))))+IF(INDEX(10_Lieux!$D:$D,U2529)=1,p_prio1,p_prio2)+IF(INDEX(10_Lieux!$D:$D,V2529)=1,p_prio1,p_prio2)+IF(K2529="Oui",p_tf,0)+p_hub*((INDEX(10_Lieux!$H:$H,U2529)="Hub")+(INDEX(10_Lieux!$H:$H,V2529)="Hub"))+IF(OR(INDEX(10_Lieux!$H:$H,U2529)="Premium",INDEX(10_Lieux!$H:$H,V2529)="Premium"),p_prem,0))</f>
        <v>80</v>
      </c>
      <c r="I2529" s="14" t="n">
        <f aca="false">ROUND(W2529*p_facteur,0)</f>
        <v>356</v>
      </c>
      <c r="J2529" s="14" t="str">
        <f aca="false">IF(X2529&lt;60,X2529&amp;" min",INT(X2529/60)&amp;" h"&amp;IF(MOD(X2529,60)=0,""," "&amp;TEXT(MOD(X2529,60),"00")))</f>
        <v>3 h 45</v>
      </c>
      <c r="K2529" s="14" t="str">
        <f aca="false">IF(S2529&lt;&gt;T2529,"Oui","Non")</f>
        <v>Non</v>
      </c>
      <c r="L2529" s="14" t="str">
        <f aca="false">IF(AND(INDEX(10_Lieux!$B:$B,U2529)="Ville",INDEX(10_Lieux!$B:$B,V2529)="Ville"),"/chauffeur-prive/"&amp;INDEX(10_Lieux!$E:$E,U2529)&amp;"-"&amp;INDEX(10_Lieux!$E:$E,V2529)&amp;"/","/chauffeur-prive/"&amp;INDEX(10_Lieux!$E:$E,U2529)&amp;"/"&amp;INDEX(10_Lieux!$E:$E,V2529)&amp;"/")</f>
        <v>/chauffeur-prive/aeroport-cannes-mandelieu/aeroport-lyon-saint-exupery/</v>
      </c>
      <c r="M2529" s="14" t="str">
        <f aca="false">IFERROR(INDEX($L:$L,MATCH(B2529&amp;"|"&amp;A2529,$Z:$Z,0)),"—")</f>
        <v>/chauffeur-prive/aeroport-lyon-saint-exupery/aeroport-cannes-mandelieu/</v>
      </c>
      <c r="N2529" s="14" t="str">
        <f aca="false">IF(LEN("Chauffeur privé "&amp;INDEX(10_Lieux!$J:$J,U2529)&amp;" → "&amp;INDEX(10_Lieux!$J:$J,V2529)&amp;" | 24h/24")&gt;60,"Chauffeur privé "&amp;INDEX(10_Lieux!$J:$J,U2529)&amp;" → "&amp;INDEX(10_Lieux!$J:$J,V2529),"Chauffeur privé "&amp;INDEX(10_Lieux!$J:$J,U2529)&amp;" → "&amp;INDEX(10_Lieux!$J:$J,V2529)&amp;" | 24h/24")</f>
        <v>Chauffeur privé Aéroport Cannes-Mandelieu → Aéroport Lyon-Saint-Exupéry</v>
      </c>
      <c r="O2529" s="14" t="n">
        <f aca="false">LEN(N2529)</f>
        <v>71</v>
      </c>
      <c r="P2529" s="14" t="str">
        <f aca="false">"Chauffeur privé "&amp;INDEX(10_Lieux!$K:$K,U2529)&amp;" vers "&amp;INDEX(10_Lieux!$L:$L,V2529)</f>
        <v>Chauffeur privé de l'aéroport Cannes-Mandelieu vers l'aéroport Lyon-Saint-Exupéry</v>
      </c>
      <c r="Q2529" s="14" t="str">
        <f aca="false">"Chauffeur privé "&amp;INDEX(10_Lieux!$K:$K,U2529)&amp;" vers "&amp;INDEX(10_Lieux!$L:$L,V2529)&amp;" : env. "&amp;I2529&amp;" km, "&amp;J2529&amp;" de route. Devis personnalisé, standard 24h/24 et 7j/7."</f>
        <v>Chauffeur privé de l'aéroport Cannes-Mandelieu vers l'aéroport Lyon-Saint-Exupéry : env. 356 km, 3 h 45 de route. Devis personnalisé, standard 24h/24 et 7j/7.</v>
      </c>
      <c r="R2529" s="14" t="n">
        <f aca="false">LEN(Q2529)</f>
        <v>158</v>
      </c>
      <c r="S2529" s="14" t="str">
        <f aca="false">INDEX(10_Lieux!$C:$C,U2529)</f>
        <v>France</v>
      </c>
      <c r="T2529" s="14" t="str">
        <f aca="false">INDEX(10_Lieux!$C:$C,V2529)</f>
        <v>France</v>
      </c>
      <c r="U2529" s="14" t="n">
        <f aca="false">MATCH(A2529,10_Lieux!$A:$A,0)</f>
        <v>169</v>
      </c>
      <c r="V2529" s="14" t="n">
        <f aca="false">MATCH(B2529,10_Lieux!$A:$A,0)</f>
        <v>136</v>
      </c>
      <c r="W2529" s="14" t="n">
        <f aca="false">ROUND(6371*2*ASIN(SQRT(SIN(RADIANS(INDEX(10_Lieux!$F:$F,V2529)-INDEX(10_Lieux!$F:$F,U2529))/2)^2+COS(RADIANS(INDEX(10_Lieux!$F:$F,U2529)))*COS(RADIANS(INDEX(10_Lieux!$F:$F,V2529)))*SIN(RADIANS(INDEX(10_Lieux!$G:$G,V2529)-INDEX(10_Lieux!$G:$G,U2529))/2)^2)),1)</f>
        <v>284.4</v>
      </c>
      <c r="X2529" s="14" t="n">
        <f aca="false">ROUND(I2529/IF(I2529&lt;p_seuil_vitesse,p_vit_lente,p_vit_rapide)*60/15,0)*15</f>
        <v>225</v>
      </c>
      <c r="Y2529" s="14" t="n">
        <f aca="false">MAX(IF(INDEX(10_Lieux!$B:$B,U2529)&lt;&gt;"Ville",INDEX(10_Lieux!$I:$I,U2529),0),IF(INDEX(10_Lieux!$B:$B,V2529)&lt;&gt;"Ville",INDEX(10_Lieux!$I:$I,V2529),0))</f>
        <v>500</v>
      </c>
      <c r="Z2529" s="14" t="str">
        <f aca="false">A2529&amp;"|"&amp;B2529</f>
        <v>Cannes-Mandelieu|Lyon-Saint-Exupéry</v>
      </c>
      <c r="AA2529" s="14" t="str">
        <f aca="false">IF(I2529&lt;p_local,"Local",IF(I2529&lt;p_vv_min,"Courte distance",IF(I2529&lt;p_tres_long,"Longue distance","Très longue distance")))</f>
        <v>Longue distance</v>
      </c>
    </row>
    <row r="2530" customFormat="false" ht="15" hidden="false" customHeight="true" outlineLevel="0" collapsed="false">
      <c r="A2530" s="14" t="s">
        <v>788</v>
      </c>
      <c r="B2530" s="14" t="s">
        <v>1843</v>
      </c>
      <c r="C2530" s="14" t="s">
        <v>36</v>
      </c>
      <c r="D2530" s="14" t="s">
        <v>2622</v>
      </c>
      <c r="E2530" s="14" t="s">
        <v>2737</v>
      </c>
      <c r="F2530" s="15" t="s">
        <v>41</v>
      </c>
      <c r="G2530" s="14" t="str">
        <f aca="false">IF(I2530&lt;p_local,"Local → page infra",IF(H2530&gt;=p_ph1,"Phase 1",IF(H2530&gt;=p_ph2,"Phase 2","Phase 3")))</f>
        <v>Phase 1</v>
      </c>
      <c r="H2530" s="14" t="n">
        <f aca="false">IF(I2530&lt;p_local,0,IF(C2530="Aéroport → Aéroport",p_pts_plein,IF(Y2530&gt;0,IF(I2530&lt;=Y2530,p_pts_plein,IF(I2530&lt;=p_mult2*Y2530,p_pts_moyen,p_pts_r3)),IF(I2530&gt;=p_vv_min,p_pts_plein,IF(I2530&gt;=p_vv_moy,p_pts_moyen,p_pts_court))))+IF(INDEX(10_Lieux!$D:$D,U2530)=1,p_prio1,p_prio2)+IF(INDEX(10_Lieux!$D:$D,V2530)=1,p_prio1,p_prio2)+IF(K2530="Oui",p_tf,0)+p_hub*((INDEX(10_Lieux!$H:$H,U2530)="Hub")+(INDEX(10_Lieux!$H:$H,V2530)="Hub"))+IF(OR(INDEX(10_Lieux!$H:$H,U2530)="Premium",INDEX(10_Lieux!$H:$H,V2530)="Premium"),p_prem,0))</f>
        <v>80</v>
      </c>
      <c r="I2530" s="14" t="n">
        <f aca="false">ROUND(W2530*p_facteur,0)</f>
        <v>377</v>
      </c>
      <c r="J2530" s="14" t="str">
        <f aca="false">IF(X2530&lt;60,X2530&amp;" min",INT(X2530/60)&amp;" h"&amp;IF(MOD(X2530,60)=0,""," "&amp;TEXT(MOD(X2530,60),"00")))</f>
        <v>4 h</v>
      </c>
      <c r="K2530" s="14" t="str">
        <f aca="false">IF(S2530&lt;&gt;T2530,"Oui","Non")</f>
        <v>Non</v>
      </c>
      <c r="L2530" s="14" t="str">
        <f aca="false">IF(AND(INDEX(10_Lieux!$B:$B,U2530)="Ville",INDEX(10_Lieux!$B:$B,V2530)="Ville"),"/chauffeur-prive/"&amp;INDEX(10_Lieux!$E:$E,U2530)&amp;"-"&amp;INDEX(10_Lieux!$E:$E,V2530)&amp;"/","/chauffeur-prive/"&amp;INDEX(10_Lieux!$E:$E,U2530)&amp;"/"&amp;INDEX(10_Lieux!$E:$E,V2530)&amp;"/")</f>
        <v>/chauffeur-prive/aeroport-lyon-saint-exupery/aeroport-la-mole-saint-tropez/</v>
      </c>
      <c r="M2530" s="14" t="str">
        <f aca="false">IFERROR(INDEX($L:$L,MATCH(B2530&amp;"|"&amp;A2530,$Z:$Z,0)),"—")</f>
        <v>/chauffeur-prive/aeroport-la-mole-saint-tropez/aeroport-lyon-saint-exupery/</v>
      </c>
      <c r="N2530" s="14" t="str">
        <f aca="false">IF(LEN("Chauffeur privé "&amp;INDEX(10_Lieux!$J:$J,U2530)&amp;" → "&amp;INDEX(10_Lieux!$J:$J,V2530)&amp;" | 24h/24")&gt;60,"Chauffeur privé "&amp;INDEX(10_Lieux!$J:$J,U2530)&amp;" → "&amp;INDEX(10_Lieux!$J:$J,V2530),"Chauffeur privé "&amp;INDEX(10_Lieux!$J:$J,U2530)&amp;" → "&amp;INDEX(10_Lieux!$J:$J,V2530)&amp;" | 24h/24")</f>
        <v>Chauffeur privé Aéroport Lyon-Saint-Exupéry → Aéroport La Môle-Saint-Tropez</v>
      </c>
      <c r="O2530" s="14" t="n">
        <f aca="false">LEN(N2530)</f>
        <v>75</v>
      </c>
      <c r="P2530" s="14" t="str">
        <f aca="false">"Chauffeur privé "&amp;INDEX(10_Lieux!$K:$K,U2530)&amp;" vers "&amp;INDEX(10_Lieux!$L:$L,V2530)</f>
        <v>Chauffeur privé de l'aéroport Lyon-Saint-Exupéry vers l'aéroport La Môle-Saint-Tropez</v>
      </c>
      <c r="Q2530" s="14" t="str">
        <f aca="false">"Chauffeur privé "&amp;INDEX(10_Lieux!$K:$K,U2530)&amp;" vers "&amp;INDEX(10_Lieux!$L:$L,V2530)&amp;" : env. "&amp;I2530&amp;" km, "&amp;J2530&amp;" de route. Devis personnalisé, standard 24h/24 et 7j/7."</f>
        <v>Chauffeur privé de l'aéroport Lyon-Saint-Exupéry vers l'aéroport La Môle-Saint-Tropez : env. 377 km, 4 h de route. Devis personnalisé, standard 24h/24 et 7j/7.</v>
      </c>
      <c r="R2530" s="14" t="n">
        <f aca="false">LEN(Q2530)</f>
        <v>159</v>
      </c>
      <c r="S2530" s="14" t="str">
        <f aca="false">INDEX(10_Lieux!$C:$C,U2530)</f>
        <v>France</v>
      </c>
      <c r="T2530" s="14" t="str">
        <f aca="false">INDEX(10_Lieux!$C:$C,V2530)</f>
        <v>France</v>
      </c>
      <c r="U2530" s="14" t="n">
        <f aca="false">MATCH(A2530,10_Lieux!$A:$A,0)</f>
        <v>136</v>
      </c>
      <c r="V2530" s="14" t="n">
        <f aca="false">MATCH(B2530,10_Lieux!$A:$A,0)</f>
        <v>170</v>
      </c>
      <c r="W2530" s="14" t="n">
        <f aca="false">ROUND(6371*2*ASIN(SQRT(SIN(RADIANS(INDEX(10_Lieux!$F:$F,V2530)-INDEX(10_Lieux!$F:$F,U2530))/2)^2+COS(RADIANS(INDEX(10_Lieux!$F:$F,U2530)))*COS(RADIANS(INDEX(10_Lieux!$F:$F,V2530)))*SIN(RADIANS(INDEX(10_Lieux!$G:$G,V2530)-INDEX(10_Lieux!$G:$G,U2530))/2)^2)),1)</f>
        <v>301.4</v>
      </c>
      <c r="X2530" s="14" t="n">
        <f aca="false">ROUND(I2530/IF(I2530&lt;p_seuil_vitesse,p_vit_lente,p_vit_rapide)*60/15,0)*15</f>
        <v>240</v>
      </c>
      <c r="Y2530" s="14" t="n">
        <f aca="false">MAX(IF(INDEX(10_Lieux!$B:$B,U2530)&lt;&gt;"Ville",INDEX(10_Lieux!$I:$I,U2530),0),IF(INDEX(10_Lieux!$B:$B,V2530)&lt;&gt;"Ville",INDEX(10_Lieux!$I:$I,V2530),0))</f>
        <v>500</v>
      </c>
      <c r="Z2530" s="14" t="str">
        <f aca="false">A2530&amp;"|"&amp;B2530</f>
        <v>Lyon-Saint-Exupéry|La Môle-Saint-Tropez</v>
      </c>
      <c r="AA2530" s="14" t="str">
        <f aca="false">IF(I2530&lt;p_local,"Local",IF(I2530&lt;p_vv_min,"Courte distance",IF(I2530&lt;p_tres_long,"Longue distance","Très longue distance")))</f>
        <v>Longue distance</v>
      </c>
    </row>
    <row r="2531" customFormat="false" ht="15" hidden="false" customHeight="true" outlineLevel="0" collapsed="false">
      <c r="A2531" s="14" t="s">
        <v>1843</v>
      </c>
      <c r="B2531" s="14" t="s">
        <v>788</v>
      </c>
      <c r="C2531" s="14" t="s">
        <v>36</v>
      </c>
      <c r="D2531" s="14" t="s">
        <v>2622</v>
      </c>
      <c r="E2531" s="14" t="s">
        <v>2738</v>
      </c>
      <c r="F2531" s="15" t="s">
        <v>41</v>
      </c>
      <c r="G2531" s="14" t="str">
        <f aca="false">IF(I2531&lt;p_local,"Local → page infra",IF(H2531&gt;=p_ph1,"Phase 1",IF(H2531&gt;=p_ph2,"Phase 2","Phase 3")))</f>
        <v>Phase 1</v>
      </c>
      <c r="H2531" s="14" t="n">
        <f aca="false">IF(I2531&lt;p_local,0,IF(C2531="Aéroport → Aéroport",p_pts_plein,IF(Y2531&gt;0,IF(I2531&lt;=Y2531,p_pts_plein,IF(I2531&lt;=p_mult2*Y2531,p_pts_moyen,p_pts_r3)),IF(I2531&gt;=p_vv_min,p_pts_plein,IF(I2531&gt;=p_vv_moy,p_pts_moyen,p_pts_court))))+IF(INDEX(10_Lieux!$D:$D,U2531)=1,p_prio1,p_prio2)+IF(INDEX(10_Lieux!$D:$D,V2531)=1,p_prio1,p_prio2)+IF(K2531="Oui",p_tf,0)+p_hub*((INDEX(10_Lieux!$H:$H,U2531)="Hub")+(INDEX(10_Lieux!$H:$H,V2531)="Hub"))+IF(OR(INDEX(10_Lieux!$H:$H,U2531)="Premium",INDEX(10_Lieux!$H:$H,V2531)="Premium"),p_prem,0))</f>
        <v>80</v>
      </c>
      <c r="I2531" s="14" t="n">
        <f aca="false">ROUND(W2531*p_facteur,0)</f>
        <v>377</v>
      </c>
      <c r="J2531" s="14" t="str">
        <f aca="false">IF(X2531&lt;60,X2531&amp;" min",INT(X2531/60)&amp;" h"&amp;IF(MOD(X2531,60)=0,""," "&amp;TEXT(MOD(X2531,60),"00")))</f>
        <v>4 h</v>
      </c>
      <c r="K2531" s="14" t="str">
        <f aca="false">IF(S2531&lt;&gt;T2531,"Oui","Non")</f>
        <v>Non</v>
      </c>
      <c r="L2531" s="14" t="str">
        <f aca="false">IF(AND(INDEX(10_Lieux!$B:$B,U2531)="Ville",INDEX(10_Lieux!$B:$B,V2531)="Ville"),"/chauffeur-prive/"&amp;INDEX(10_Lieux!$E:$E,U2531)&amp;"-"&amp;INDEX(10_Lieux!$E:$E,V2531)&amp;"/","/chauffeur-prive/"&amp;INDEX(10_Lieux!$E:$E,U2531)&amp;"/"&amp;INDEX(10_Lieux!$E:$E,V2531)&amp;"/")</f>
        <v>/chauffeur-prive/aeroport-la-mole-saint-tropez/aeroport-lyon-saint-exupery/</v>
      </c>
      <c r="M2531" s="14" t="str">
        <f aca="false">IFERROR(INDEX($L:$L,MATCH(B2531&amp;"|"&amp;A2531,$Z:$Z,0)),"—")</f>
        <v>/chauffeur-prive/aeroport-lyon-saint-exupery/aeroport-la-mole-saint-tropez/</v>
      </c>
      <c r="N2531" s="14" t="str">
        <f aca="false">IF(LEN("Chauffeur privé "&amp;INDEX(10_Lieux!$J:$J,U2531)&amp;" → "&amp;INDEX(10_Lieux!$J:$J,V2531)&amp;" | 24h/24")&gt;60,"Chauffeur privé "&amp;INDEX(10_Lieux!$J:$J,U2531)&amp;" → "&amp;INDEX(10_Lieux!$J:$J,V2531),"Chauffeur privé "&amp;INDEX(10_Lieux!$J:$J,U2531)&amp;" → "&amp;INDEX(10_Lieux!$J:$J,V2531)&amp;" | 24h/24")</f>
        <v>Chauffeur privé Aéroport La Môle-Saint-Tropez → Aéroport Lyon-Saint-Exupéry</v>
      </c>
      <c r="O2531" s="14" t="n">
        <f aca="false">LEN(N2531)</f>
        <v>75</v>
      </c>
      <c r="P2531" s="14" t="str">
        <f aca="false">"Chauffeur privé "&amp;INDEX(10_Lieux!$K:$K,U2531)&amp;" vers "&amp;INDEX(10_Lieux!$L:$L,V2531)</f>
        <v>Chauffeur privé de l'aéroport La Môle-Saint-Tropez vers l'aéroport Lyon-Saint-Exupéry</v>
      </c>
      <c r="Q2531" s="14" t="str">
        <f aca="false">"Chauffeur privé "&amp;INDEX(10_Lieux!$K:$K,U2531)&amp;" vers "&amp;INDEX(10_Lieux!$L:$L,V2531)&amp;" : env. "&amp;I2531&amp;" km, "&amp;J2531&amp;" de route. Devis personnalisé, standard 24h/24 et 7j/7."</f>
        <v>Chauffeur privé de l'aéroport La Môle-Saint-Tropez vers l'aéroport Lyon-Saint-Exupéry : env. 377 km, 4 h de route. Devis personnalisé, standard 24h/24 et 7j/7.</v>
      </c>
      <c r="R2531" s="14" t="n">
        <f aca="false">LEN(Q2531)</f>
        <v>159</v>
      </c>
      <c r="S2531" s="14" t="str">
        <f aca="false">INDEX(10_Lieux!$C:$C,U2531)</f>
        <v>France</v>
      </c>
      <c r="T2531" s="14" t="str">
        <f aca="false">INDEX(10_Lieux!$C:$C,V2531)</f>
        <v>France</v>
      </c>
      <c r="U2531" s="14" t="n">
        <f aca="false">MATCH(A2531,10_Lieux!$A:$A,0)</f>
        <v>170</v>
      </c>
      <c r="V2531" s="14" t="n">
        <f aca="false">MATCH(B2531,10_Lieux!$A:$A,0)</f>
        <v>136</v>
      </c>
      <c r="W2531" s="14" t="n">
        <f aca="false">ROUND(6371*2*ASIN(SQRT(SIN(RADIANS(INDEX(10_Lieux!$F:$F,V2531)-INDEX(10_Lieux!$F:$F,U2531))/2)^2+COS(RADIANS(INDEX(10_Lieux!$F:$F,U2531)))*COS(RADIANS(INDEX(10_Lieux!$F:$F,V2531)))*SIN(RADIANS(INDEX(10_Lieux!$G:$G,V2531)-INDEX(10_Lieux!$G:$G,U2531))/2)^2)),1)</f>
        <v>301.4</v>
      </c>
      <c r="X2531" s="14" t="n">
        <f aca="false">ROUND(I2531/IF(I2531&lt;p_seuil_vitesse,p_vit_lente,p_vit_rapide)*60/15,0)*15</f>
        <v>240</v>
      </c>
      <c r="Y2531" s="14" t="n">
        <f aca="false">MAX(IF(INDEX(10_Lieux!$B:$B,U2531)&lt;&gt;"Ville",INDEX(10_Lieux!$I:$I,U2531),0),IF(INDEX(10_Lieux!$B:$B,V2531)&lt;&gt;"Ville",INDEX(10_Lieux!$I:$I,V2531),0))</f>
        <v>500</v>
      </c>
      <c r="Z2531" s="14" t="str">
        <f aca="false">A2531&amp;"|"&amp;B2531</f>
        <v>La Môle-Saint-Tropez|Lyon-Saint-Exupéry</v>
      </c>
      <c r="AA2531" s="14" t="str">
        <f aca="false">IF(I2531&lt;p_local,"Local",IF(I2531&lt;p_vv_min,"Courte distance",IF(I2531&lt;p_tres_long,"Longue distance","Très longue distance")))</f>
        <v>Longue distance</v>
      </c>
    </row>
    <row r="2532" customFormat="false" ht="15" hidden="false" customHeight="true" outlineLevel="0" collapsed="false">
      <c r="A2532" s="14" t="s">
        <v>788</v>
      </c>
      <c r="B2532" s="14" t="s">
        <v>2346</v>
      </c>
      <c r="C2532" s="14" t="s">
        <v>36</v>
      </c>
      <c r="D2532" s="14" t="s">
        <v>2622</v>
      </c>
      <c r="E2532" s="14" t="s">
        <v>2739</v>
      </c>
      <c r="F2532" s="15" t="s">
        <v>41</v>
      </c>
      <c r="G2532" s="14" t="str">
        <f aca="false">IF(I2532&lt;p_local,"Local → page infra",IF(H2532&gt;=p_ph1,"Phase 1",IF(H2532&gt;=p_ph2,"Phase 2","Phase 3")))</f>
        <v>Phase 1</v>
      </c>
      <c r="H2532" s="14" t="n">
        <f aca="false">IF(I2532&lt;p_local,0,IF(C2532="Aéroport → Aéroport",p_pts_plein,IF(Y2532&gt;0,IF(I2532&lt;=Y2532,p_pts_plein,IF(I2532&lt;=p_mult2*Y2532,p_pts_moyen,p_pts_r3)),IF(I2532&gt;=p_vv_min,p_pts_plein,IF(I2532&gt;=p_vv_moy,p_pts_moyen,p_pts_court))))+IF(INDEX(10_Lieux!$D:$D,U2532)=1,p_prio1,p_prio2)+IF(INDEX(10_Lieux!$D:$D,V2532)=1,p_prio1,p_prio2)+IF(K2532="Oui",p_tf,0)+p_hub*((INDEX(10_Lieux!$H:$H,U2532)="Hub")+(INDEX(10_Lieux!$H:$H,V2532)="Hub"))+IF(OR(INDEX(10_Lieux!$H:$H,U2532)="Premium",INDEX(10_Lieux!$H:$H,V2532)="Premium"),p_prem,0))</f>
        <v>90</v>
      </c>
      <c r="I2532" s="14" t="n">
        <f aca="false">ROUND(W2532*p_facteur,0)</f>
        <v>476</v>
      </c>
      <c r="J2532" s="14" t="str">
        <f aca="false">IF(X2532&lt;60,X2532&amp;" min",INT(X2532/60)&amp;" h"&amp;IF(MOD(X2532,60)=0,""," "&amp;TEXT(MOD(X2532,60),"00")))</f>
        <v>5 h</v>
      </c>
      <c r="K2532" s="14" t="str">
        <f aca="false">IF(S2532&lt;&gt;T2532,"Oui","Non")</f>
        <v>Oui</v>
      </c>
      <c r="L2532" s="14" t="str">
        <f aca="false">IF(AND(INDEX(10_Lieux!$B:$B,U2532)="Ville",INDEX(10_Lieux!$B:$B,V2532)="Ville"),"/chauffeur-prive/"&amp;INDEX(10_Lieux!$E:$E,U2532)&amp;"-"&amp;INDEX(10_Lieux!$E:$E,V2532)&amp;"/","/chauffeur-prive/"&amp;INDEX(10_Lieux!$E:$E,U2532)&amp;"/"&amp;INDEX(10_Lieux!$E:$E,V2532)&amp;"/")</f>
        <v>/chauffeur-prive/aeroport-lyon-saint-exupery/aeroport-samedan-engadine/</v>
      </c>
      <c r="M2532" s="14" t="str">
        <f aca="false">IFERROR(INDEX($L:$L,MATCH(B2532&amp;"|"&amp;A2532,$Z:$Z,0)),"—")</f>
        <v>/chauffeur-prive/aeroport-samedan-engadine/aeroport-lyon-saint-exupery/</v>
      </c>
      <c r="N2532" s="14" t="str">
        <f aca="false">IF(LEN("Chauffeur privé "&amp;INDEX(10_Lieux!$J:$J,U2532)&amp;" → "&amp;INDEX(10_Lieux!$J:$J,V2532)&amp;" | 24h/24")&gt;60,"Chauffeur privé "&amp;INDEX(10_Lieux!$J:$J,U2532)&amp;" → "&amp;INDEX(10_Lieux!$J:$J,V2532),"Chauffeur privé "&amp;INDEX(10_Lieux!$J:$J,U2532)&amp;" → "&amp;INDEX(10_Lieux!$J:$J,V2532)&amp;" | 24h/24")</f>
        <v>Chauffeur privé Aéroport Lyon-Saint-Exupéry → Aéroport de Samedan</v>
      </c>
      <c r="O2532" s="14" t="n">
        <f aca="false">LEN(N2532)</f>
        <v>65</v>
      </c>
      <c r="P2532" s="14" t="str">
        <f aca="false">"Chauffeur privé "&amp;INDEX(10_Lieux!$K:$K,U2532)&amp;" vers "&amp;INDEX(10_Lieux!$L:$L,V2532)</f>
        <v>Chauffeur privé de l'aéroport Lyon-Saint-Exupéry vers l'aéroport de Samedan</v>
      </c>
      <c r="Q2532" s="14" t="str">
        <f aca="false">"Chauffeur privé "&amp;INDEX(10_Lieux!$K:$K,U2532)&amp;" vers "&amp;INDEX(10_Lieux!$L:$L,V2532)&amp;" : env. "&amp;I2532&amp;" km, "&amp;J2532&amp;" de route. Devis personnalisé, standard 24h/24 et 7j/7."</f>
        <v>Chauffeur privé de l'aéroport Lyon-Saint-Exupéry vers l'aéroport de Samedan : env. 476 km, 5 h de route. Devis personnalisé, standard 24h/24 et 7j/7.</v>
      </c>
      <c r="R2532" s="14" t="n">
        <f aca="false">LEN(Q2532)</f>
        <v>149</v>
      </c>
      <c r="S2532" s="14" t="str">
        <f aca="false">INDEX(10_Lieux!$C:$C,U2532)</f>
        <v>France</v>
      </c>
      <c r="T2532" s="14" t="str">
        <f aca="false">INDEX(10_Lieux!$C:$C,V2532)</f>
        <v>Suisse</v>
      </c>
      <c r="U2532" s="14" t="n">
        <f aca="false">MATCH(A2532,10_Lieux!$A:$A,0)</f>
        <v>136</v>
      </c>
      <c r="V2532" s="14" t="n">
        <f aca="false">MATCH(B2532,10_Lieux!$A:$A,0)</f>
        <v>188</v>
      </c>
      <c r="W2532" s="14" t="n">
        <f aca="false">ROUND(6371*2*ASIN(SQRT(SIN(RADIANS(INDEX(10_Lieux!$F:$F,V2532)-INDEX(10_Lieux!$F:$F,U2532))/2)^2+COS(RADIANS(INDEX(10_Lieux!$F:$F,U2532)))*COS(RADIANS(INDEX(10_Lieux!$F:$F,V2532)))*SIN(RADIANS(INDEX(10_Lieux!$G:$G,V2532)-INDEX(10_Lieux!$G:$G,U2532))/2)^2)),1)</f>
        <v>380.8</v>
      </c>
      <c r="X2532" s="14" t="n">
        <f aca="false">ROUND(I2532/IF(I2532&lt;p_seuil_vitesse,p_vit_lente,p_vit_rapide)*60/15,0)*15</f>
        <v>300</v>
      </c>
      <c r="Y2532" s="14" t="n">
        <f aca="false">MAX(IF(INDEX(10_Lieux!$B:$B,U2532)&lt;&gt;"Ville",INDEX(10_Lieux!$I:$I,U2532),0),IF(INDEX(10_Lieux!$B:$B,V2532)&lt;&gt;"Ville",INDEX(10_Lieux!$I:$I,V2532),0))</f>
        <v>500</v>
      </c>
      <c r="Z2532" s="14" t="str">
        <f aca="false">A2532&amp;"|"&amp;B2532</f>
        <v>Lyon-Saint-Exupéry|Engadin Airport</v>
      </c>
      <c r="AA2532" s="14" t="str">
        <f aca="false">IF(I2532&lt;p_local,"Local",IF(I2532&lt;p_vv_min,"Courte distance",IF(I2532&lt;p_tres_long,"Longue distance","Très longue distance")))</f>
        <v>Longue distance</v>
      </c>
    </row>
    <row r="2533" customFormat="false" ht="15" hidden="false" customHeight="true" outlineLevel="0" collapsed="false">
      <c r="A2533" s="14" t="s">
        <v>2346</v>
      </c>
      <c r="B2533" s="14" t="s">
        <v>788</v>
      </c>
      <c r="C2533" s="14" t="s">
        <v>36</v>
      </c>
      <c r="D2533" s="14" t="s">
        <v>2622</v>
      </c>
      <c r="E2533" s="14" t="s">
        <v>2740</v>
      </c>
      <c r="F2533" s="15" t="s">
        <v>41</v>
      </c>
      <c r="G2533" s="14" t="str">
        <f aca="false">IF(I2533&lt;p_local,"Local → page infra",IF(H2533&gt;=p_ph1,"Phase 1",IF(H2533&gt;=p_ph2,"Phase 2","Phase 3")))</f>
        <v>Phase 1</v>
      </c>
      <c r="H2533" s="14" t="n">
        <f aca="false">IF(I2533&lt;p_local,0,IF(C2533="Aéroport → Aéroport",p_pts_plein,IF(Y2533&gt;0,IF(I2533&lt;=Y2533,p_pts_plein,IF(I2533&lt;=p_mult2*Y2533,p_pts_moyen,p_pts_r3)),IF(I2533&gt;=p_vv_min,p_pts_plein,IF(I2533&gt;=p_vv_moy,p_pts_moyen,p_pts_court))))+IF(INDEX(10_Lieux!$D:$D,U2533)=1,p_prio1,p_prio2)+IF(INDEX(10_Lieux!$D:$D,V2533)=1,p_prio1,p_prio2)+IF(K2533="Oui",p_tf,0)+p_hub*((INDEX(10_Lieux!$H:$H,U2533)="Hub")+(INDEX(10_Lieux!$H:$H,V2533)="Hub"))+IF(OR(INDEX(10_Lieux!$H:$H,U2533)="Premium",INDEX(10_Lieux!$H:$H,V2533)="Premium"),p_prem,0))</f>
        <v>90</v>
      </c>
      <c r="I2533" s="14" t="n">
        <f aca="false">ROUND(W2533*p_facteur,0)</f>
        <v>476</v>
      </c>
      <c r="J2533" s="14" t="str">
        <f aca="false">IF(X2533&lt;60,X2533&amp;" min",INT(X2533/60)&amp;" h"&amp;IF(MOD(X2533,60)=0,""," "&amp;TEXT(MOD(X2533,60),"00")))</f>
        <v>5 h</v>
      </c>
      <c r="K2533" s="14" t="str">
        <f aca="false">IF(S2533&lt;&gt;T2533,"Oui","Non")</f>
        <v>Oui</v>
      </c>
      <c r="L2533" s="14" t="str">
        <f aca="false">IF(AND(INDEX(10_Lieux!$B:$B,U2533)="Ville",INDEX(10_Lieux!$B:$B,V2533)="Ville"),"/chauffeur-prive/"&amp;INDEX(10_Lieux!$E:$E,U2533)&amp;"-"&amp;INDEX(10_Lieux!$E:$E,V2533)&amp;"/","/chauffeur-prive/"&amp;INDEX(10_Lieux!$E:$E,U2533)&amp;"/"&amp;INDEX(10_Lieux!$E:$E,V2533)&amp;"/")</f>
        <v>/chauffeur-prive/aeroport-samedan-engadine/aeroport-lyon-saint-exupery/</v>
      </c>
      <c r="M2533" s="14" t="str">
        <f aca="false">IFERROR(INDEX($L:$L,MATCH(B2533&amp;"|"&amp;A2533,$Z:$Z,0)),"—")</f>
        <v>/chauffeur-prive/aeroport-lyon-saint-exupery/aeroport-samedan-engadine/</v>
      </c>
      <c r="N2533" s="14" t="str">
        <f aca="false">IF(LEN("Chauffeur privé "&amp;INDEX(10_Lieux!$J:$J,U2533)&amp;" → "&amp;INDEX(10_Lieux!$J:$J,V2533)&amp;" | 24h/24")&gt;60,"Chauffeur privé "&amp;INDEX(10_Lieux!$J:$J,U2533)&amp;" → "&amp;INDEX(10_Lieux!$J:$J,V2533),"Chauffeur privé "&amp;INDEX(10_Lieux!$J:$J,U2533)&amp;" → "&amp;INDEX(10_Lieux!$J:$J,V2533)&amp;" | 24h/24")</f>
        <v>Chauffeur privé Aéroport de Samedan → Aéroport Lyon-Saint-Exupéry</v>
      </c>
      <c r="O2533" s="14" t="n">
        <f aca="false">LEN(N2533)</f>
        <v>65</v>
      </c>
      <c r="P2533" s="14" t="str">
        <f aca="false">"Chauffeur privé "&amp;INDEX(10_Lieux!$K:$K,U2533)&amp;" vers "&amp;INDEX(10_Lieux!$L:$L,V2533)</f>
        <v>Chauffeur privé de l'aéroport de Samedan vers l'aéroport Lyon-Saint-Exupéry</v>
      </c>
      <c r="Q2533" s="14" t="str">
        <f aca="false">"Chauffeur privé "&amp;INDEX(10_Lieux!$K:$K,U2533)&amp;" vers "&amp;INDEX(10_Lieux!$L:$L,V2533)&amp;" : env. "&amp;I2533&amp;" km, "&amp;J2533&amp;" de route. Devis personnalisé, standard 24h/24 et 7j/7."</f>
        <v>Chauffeur privé de l'aéroport de Samedan vers l'aéroport Lyon-Saint-Exupéry : env. 476 km, 5 h de route. Devis personnalisé, standard 24h/24 et 7j/7.</v>
      </c>
      <c r="R2533" s="14" t="n">
        <f aca="false">LEN(Q2533)</f>
        <v>149</v>
      </c>
      <c r="S2533" s="14" t="str">
        <f aca="false">INDEX(10_Lieux!$C:$C,U2533)</f>
        <v>Suisse</v>
      </c>
      <c r="T2533" s="14" t="str">
        <f aca="false">INDEX(10_Lieux!$C:$C,V2533)</f>
        <v>France</v>
      </c>
      <c r="U2533" s="14" t="n">
        <f aca="false">MATCH(A2533,10_Lieux!$A:$A,0)</f>
        <v>188</v>
      </c>
      <c r="V2533" s="14" t="n">
        <f aca="false">MATCH(B2533,10_Lieux!$A:$A,0)</f>
        <v>136</v>
      </c>
      <c r="W2533" s="14" t="n">
        <f aca="false">ROUND(6371*2*ASIN(SQRT(SIN(RADIANS(INDEX(10_Lieux!$F:$F,V2533)-INDEX(10_Lieux!$F:$F,U2533))/2)^2+COS(RADIANS(INDEX(10_Lieux!$F:$F,U2533)))*COS(RADIANS(INDEX(10_Lieux!$F:$F,V2533)))*SIN(RADIANS(INDEX(10_Lieux!$G:$G,V2533)-INDEX(10_Lieux!$G:$G,U2533))/2)^2)),1)</f>
        <v>380.8</v>
      </c>
      <c r="X2533" s="14" t="n">
        <f aca="false">ROUND(I2533/IF(I2533&lt;p_seuil_vitesse,p_vit_lente,p_vit_rapide)*60/15,0)*15</f>
        <v>300</v>
      </c>
      <c r="Y2533" s="14" t="n">
        <f aca="false">MAX(IF(INDEX(10_Lieux!$B:$B,U2533)&lt;&gt;"Ville",INDEX(10_Lieux!$I:$I,U2533),0),IF(INDEX(10_Lieux!$B:$B,V2533)&lt;&gt;"Ville",INDEX(10_Lieux!$I:$I,V2533),0))</f>
        <v>500</v>
      </c>
      <c r="Z2533" s="14" t="str">
        <f aca="false">A2533&amp;"|"&amp;B2533</f>
        <v>Engadin Airport|Lyon-Saint-Exupéry</v>
      </c>
      <c r="AA2533" s="14" t="str">
        <f aca="false">IF(I2533&lt;p_local,"Local",IF(I2533&lt;p_vv_min,"Courte distance",IF(I2533&lt;p_tres_long,"Longue distance","Très longue distance")))</f>
        <v>Longue distance</v>
      </c>
    </row>
    <row r="2534" customFormat="false" ht="15" hidden="false" customHeight="true" outlineLevel="0" collapsed="false">
      <c r="A2534" s="14" t="s">
        <v>788</v>
      </c>
      <c r="B2534" s="14" t="s">
        <v>1430</v>
      </c>
      <c r="C2534" s="14" t="s">
        <v>36</v>
      </c>
      <c r="D2534" s="14" t="s">
        <v>2622</v>
      </c>
      <c r="E2534" s="14" t="s">
        <v>2741</v>
      </c>
      <c r="F2534" s="15" t="s">
        <v>41</v>
      </c>
      <c r="G2534" s="14" t="str">
        <f aca="false">IF(I2534&lt;p_local,"Local → page infra",IF(H2534&gt;=p_ph1,"Phase 1",IF(H2534&gt;=p_ph2,"Phase 2","Phase 3")))</f>
        <v>Phase 2</v>
      </c>
      <c r="H2534" s="14" t="n">
        <f aca="false">IF(I2534&lt;p_local,0,IF(C2534="Aéroport → Aéroport",p_pts_plein,IF(Y2534&gt;0,IF(I2534&lt;=Y2534,p_pts_plein,IF(I2534&lt;=p_mult2*Y2534,p_pts_moyen,p_pts_r3)),IF(I2534&gt;=p_vv_min,p_pts_plein,IF(I2534&gt;=p_vv_moy,p_pts_moyen,p_pts_court))))+IF(INDEX(10_Lieux!$D:$D,U2534)=1,p_prio1,p_prio2)+IF(INDEX(10_Lieux!$D:$D,V2534)=1,p_prio1,p_prio2)+IF(K2534="Oui",p_tf,0)+p_hub*((INDEX(10_Lieux!$H:$H,U2534)="Hub")+(INDEX(10_Lieux!$H:$H,V2534)="Hub"))+IF(OR(INDEX(10_Lieux!$H:$H,U2534)="Premium",INDEX(10_Lieux!$H:$H,V2534)="Premium"),p_prem,0))</f>
        <v>70</v>
      </c>
      <c r="I2534" s="14" t="n">
        <f aca="false">ROUND(W2534*p_facteur,0)</f>
        <v>671</v>
      </c>
      <c r="J2534" s="14" t="str">
        <f aca="false">IF(X2534&lt;60,X2534&amp;" min",INT(X2534/60)&amp;" h"&amp;IF(MOD(X2534,60)=0,""," "&amp;TEXT(MOD(X2534,60),"00")))</f>
        <v>7 h</v>
      </c>
      <c r="K2534" s="14" t="str">
        <f aca="false">IF(S2534&lt;&gt;T2534,"Oui","Non")</f>
        <v>Non</v>
      </c>
      <c r="L2534" s="14" t="str">
        <f aca="false">IF(AND(INDEX(10_Lieux!$B:$B,U2534)="Ville",INDEX(10_Lieux!$B:$B,V2534)="Ville"),"/chauffeur-prive/"&amp;INDEX(10_Lieux!$E:$E,U2534)&amp;"-"&amp;INDEX(10_Lieux!$E:$E,V2534)&amp;"/","/chauffeur-prive/"&amp;INDEX(10_Lieux!$E:$E,U2534)&amp;"/"&amp;INDEX(10_Lieux!$E:$E,V2534)&amp;"/")</f>
        <v>/chauffeur-prive/aeroport-lyon-saint-exupery/aeroport-nantes-atlantique/</v>
      </c>
      <c r="M2534" s="14" t="str">
        <f aca="false">IFERROR(INDEX($L:$L,MATCH(B2534&amp;"|"&amp;A2534,$Z:$Z,0)),"—")</f>
        <v>/chauffeur-prive/aeroport-nantes-atlantique/aeroport-lyon-saint-exupery/</v>
      </c>
      <c r="N2534" s="14" t="str">
        <f aca="false">IF(LEN("Chauffeur privé "&amp;INDEX(10_Lieux!$J:$J,U2534)&amp;" → "&amp;INDEX(10_Lieux!$J:$J,V2534)&amp;" | 24h/24")&gt;60,"Chauffeur privé "&amp;INDEX(10_Lieux!$J:$J,U2534)&amp;" → "&amp;INDEX(10_Lieux!$J:$J,V2534),"Chauffeur privé "&amp;INDEX(10_Lieux!$J:$J,U2534)&amp;" → "&amp;INDEX(10_Lieux!$J:$J,V2534)&amp;" | 24h/24")</f>
        <v>Chauffeur privé Aéroport Lyon-Saint-Exupéry → Aéroport Nantes-Atlantique</v>
      </c>
      <c r="O2534" s="14" t="n">
        <f aca="false">LEN(N2534)</f>
        <v>72</v>
      </c>
      <c r="P2534" s="14" t="str">
        <f aca="false">"Chauffeur privé "&amp;INDEX(10_Lieux!$K:$K,U2534)&amp;" vers "&amp;INDEX(10_Lieux!$L:$L,V2534)</f>
        <v>Chauffeur privé de l'aéroport Lyon-Saint-Exupéry vers l'aéroport Nantes-Atlantique</v>
      </c>
      <c r="Q2534" s="14" t="str">
        <f aca="false">"Chauffeur privé "&amp;INDEX(10_Lieux!$K:$K,U2534)&amp;" vers "&amp;INDEX(10_Lieux!$L:$L,V2534)&amp;" : env. "&amp;I2534&amp;" km, "&amp;J2534&amp;" de route. Devis personnalisé, standard 24h/24 et 7j/7."</f>
        <v>Chauffeur privé de l'aéroport Lyon-Saint-Exupéry vers l'aéroport Nantes-Atlantique : env. 671 km, 7 h de route. Devis personnalisé, standard 24h/24 et 7j/7.</v>
      </c>
      <c r="R2534" s="14" t="n">
        <f aca="false">LEN(Q2534)</f>
        <v>156</v>
      </c>
      <c r="S2534" s="14" t="str">
        <f aca="false">INDEX(10_Lieux!$C:$C,U2534)</f>
        <v>France</v>
      </c>
      <c r="T2534" s="14" t="str">
        <f aca="false">INDEX(10_Lieux!$C:$C,V2534)</f>
        <v>France</v>
      </c>
      <c r="U2534" s="14" t="n">
        <f aca="false">MATCH(A2534,10_Lieux!$A:$A,0)</f>
        <v>136</v>
      </c>
      <c r="V2534" s="14" t="n">
        <f aca="false">MATCH(B2534,10_Lieux!$A:$A,0)</f>
        <v>157</v>
      </c>
      <c r="W2534" s="14" t="n">
        <f aca="false">ROUND(6371*2*ASIN(SQRT(SIN(RADIANS(INDEX(10_Lieux!$F:$F,V2534)-INDEX(10_Lieux!$F:$F,U2534))/2)^2+COS(RADIANS(INDEX(10_Lieux!$F:$F,U2534)))*COS(RADIANS(INDEX(10_Lieux!$F:$F,V2534)))*SIN(RADIANS(INDEX(10_Lieux!$G:$G,V2534)-INDEX(10_Lieux!$G:$G,U2534))/2)^2)),1)</f>
        <v>536.6</v>
      </c>
      <c r="X2534" s="14" t="n">
        <f aca="false">ROUND(I2534/IF(I2534&lt;p_seuil_vitesse,p_vit_lente,p_vit_rapide)*60/15,0)*15</f>
        <v>420</v>
      </c>
      <c r="Y2534" s="14" t="n">
        <f aca="false">MAX(IF(INDEX(10_Lieux!$B:$B,U2534)&lt;&gt;"Ville",INDEX(10_Lieux!$I:$I,U2534),0),IF(INDEX(10_Lieux!$B:$B,V2534)&lt;&gt;"Ville",INDEX(10_Lieux!$I:$I,V2534),0))</f>
        <v>500</v>
      </c>
      <c r="Z2534" s="14" t="str">
        <f aca="false">A2534&amp;"|"&amp;B2534</f>
        <v>Lyon-Saint-Exupéry|Nantes-Atlantique</v>
      </c>
      <c r="AA2534" s="14" t="str">
        <f aca="false">IF(I2534&lt;p_local,"Local",IF(I2534&lt;p_vv_min,"Courte distance",IF(I2534&lt;p_tres_long,"Longue distance","Très longue distance")))</f>
        <v>Longue distance</v>
      </c>
    </row>
    <row r="2535" customFormat="false" ht="15" hidden="false" customHeight="true" outlineLevel="0" collapsed="false">
      <c r="A2535" s="14" t="s">
        <v>1430</v>
      </c>
      <c r="B2535" s="14" t="s">
        <v>788</v>
      </c>
      <c r="C2535" s="14" t="s">
        <v>36</v>
      </c>
      <c r="D2535" s="14" t="s">
        <v>2622</v>
      </c>
      <c r="E2535" s="14" t="s">
        <v>2742</v>
      </c>
      <c r="F2535" s="15" t="s">
        <v>41</v>
      </c>
      <c r="G2535" s="14" t="str">
        <f aca="false">IF(I2535&lt;p_local,"Local → page infra",IF(H2535&gt;=p_ph1,"Phase 1",IF(H2535&gt;=p_ph2,"Phase 2","Phase 3")))</f>
        <v>Phase 2</v>
      </c>
      <c r="H2535" s="14" t="n">
        <f aca="false">IF(I2535&lt;p_local,0,IF(C2535="Aéroport → Aéroport",p_pts_plein,IF(Y2535&gt;0,IF(I2535&lt;=Y2535,p_pts_plein,IF(I2535&lt;=p_mult2*Y2535,p_pts_moyen,p_pts_r3)),IF(I2535&gt;=p_vv_min,p_pts_plein,IF(I2535&gt;=p_vv_moy,p_pts_moyen,p_pts_court))))+IF(INDEX(10_Lieux!$D:$D,U2535)=1,p_prio1,p_prio2)+IF(INDEX(10_Lieux!$D:$D,V2535)=1,p_prio1,p_prio2)+IF(K2535="Oui",p_tf,0)+p_hub*((INDEX(10_Lieux!$H:$H,U2535)="Hub")+(INDEX(10_Lieux!$H:$H,V2535)="Hub"))+IF(OR(INDEX(10_Lieux!$H:$H,U2535)="Premium",INDEX(10_Lieux!$H:$H,V2535)="Premium"),p_prem,0))</f>
        <v>70</v>
      </c>
      <c r="I2535" s="14" t="n">
        <f aca="false">ROUND(W2535*p_facteur,0)</f>
        <v>671</v>
      </c>
      <c r="J2535" s="14" t="str">
        <f aca="false">IF(X2535&lt;60,X2535&amp;" min",INT(X2535/60)&amp;" h"&amp;IF(MOD(X2535,60)=0,""," "&amp;TEXT(MOD(X2535,60),"00")))</f>
        <v>7 h</v>
      </c>
      <c r="K2535" s="14" t="str">
        <f aca="false">IF(S2535&lt;&gt;T2535,"Oui","Non")</f>
        <v>Non</v>
      </c>
      <c r="L2535" s="14" t="str">
        <f aca="false">IF(AND(INDEX(10_Lieux!$B:$B,U2535)="Ville",INDEX(10_Lieux!$B:$B,V2535)="Ville"),"/chauffeur-prive/"&amp;INDEX(10_Lieux!$E:$E,U2535)&amp;"-"&amp;INDEX(10_Lieux!$E:$E,V2535)&amp;"/","/chauffeur-prive/"&amp;INDEX(10_Lieux!$E:$E,U2535)&amp;"/"&amp;INDEX(10_Lieux!$E:$E,V2535)&amp;"/")</f>
        <v>/chauffeur-prive/aeroport-nantes-atlantique/aeroport-lyon-saint-exupery/</v>
      </c>
      <c r="M2535" s="14" t="str">
        <f aca="false">IFERROR(INDEX($L:$L,MATCH(B2535&amp;"|"&amp;A2535,$Z:$Z,0)),"—")</f>
        <v>/chauffeur-prive/aeroport-lyon-saint-exupery/aeroport-nantes-atlantique/</v>
      </c>
      <c r="N2535" s="14" t="str">
        <f aca="false">IF(LEN("Chauffeur privé "&amp;INDEX(10_Lieux!$J:$J,U2535)&amp;" → "&amp;INDEX(10_Lieux!$J:$J,V2535)&amp;" | 24h/24")&gt;60,"Chauffeur privé "&amp;INDEX(10_Lieux!$J:$J,U2535)&amp;" → "&amp;INDEX(10_Lieux!$J:$J,V2535),"Chauffeur privé "&amp;INDEX(10_Lieux!$J:$J,U2535)&amp;" → "&amp;INDEX(10_Lieux!$J:$J,V2535)&amp;" | 24h/24")</f>
        <v>Chauffeur privé Aéroport Nantes-Atlantique → Aéroport Lyon-Saint-Exupéry</v>
      </c>
      <c r="O2535" s="14" t="n">
        <f aca="false">LEN(N2535)</f>
        <v>72</v>
      </c>
      <c r="P2535" s="14" t="str">
        <f aca="false">"Chauffeur privé "&amp;INDEX(10_Lieux!$K:$K,U2535)&amp;" vers "&amp;INDEX(10_Lieux!$L:$L,V2535)</f>
        <v>Chauffeur privé de l'aéroport Nantes-Atlantique vers l'aéroport Lyon-Saint-Exupéry</v>
      </c>
      <c r="Q2535" s="14" t="str">
        <f aca="false">"Chauffeur privé "&amp;INDEX(10_Lieux!$K:$K,U2535)&amp;" vers "&amp;INDEX(10_Lieux!$L:$L,V2535)&amp;" : env. "&amp;I2535&amp;" km, "&amp;J2535&amp;" de route. Devis personnalisé, standard 24h/24 et 7j/7."</f>
        <v>Chauffeur privé de l'aéroport Nantes-Atlantique vers l'aéroport Lyon-Saint-Exupéry : env. 671 km, 7 h de route. Devis personnalisé, standard 24h/24 et 7j/7.</v>
      </c>
      <c r="R2535" s="14" t="n">
        <f aca="false">LEN(Q2535)</f>
        <v>156</v>
      </c>
      <c r="S2535" s="14" t="str">
        <f aca="false">INDEX(10_Lieux!$C:$C,U2535)</f>
        <v>France</v>
      </c>
      <c r="T2535" s="14" t="str">
        <f aca="false">INDEX(10_Lieux!$C:$C,V2535)</f>
        <v>France</v>
      </c>
      <c r="U2535" s="14" t="n">
        <f aca="false">MATCH(A2535,10_Lieux!$A:$A,0)</f>
        <v>157</v>
      </c>
      <c r="V2535" s="14" t="n">
        <f aca="false">MATCH(B2535,10_Lieux!$A:$A,0)</f>
        <v>136</v>
      </c>
      <c r="W2535" s="14" t="n">
        <f aca="false">ROUND(6371*2*ASIN(SQRT(SIN(RADIANS(INDEX(10_Lieux!$F:$F,V2535)-INDEX(10_Lieux!$F:$F,U2535))/2)^2+COS(RADIANS(INDEX(10_Lieux!$F:$F,U2535)))*COS(RADIANS(INDEX(10_Lieux!$F:$F,V2535)))*SIN(RADIANS(INDEX(10_Lieux!$G:$G,V2535)-INDEX(10_Lieux!$G:$G,U2535))/2)^2)),1)</f>
        <v>536.6</v>
      </c>
      <c r="X2535" s="14" t="n">
        <f aca="false">ROUND(I2535/IF(I2535&lt;p_seuil_vitesse,p_vit_lente,p_vit_rapide)*60/15,0)*15</f>
        <v>420</v>
      </c>
      <c r="Y2535" s="14" t="n">
        <f aca="false">MAX(IF(INDEX(10_Lieux!$B:$B,U2535)&lt;&gt;"Ville",INDEX(10_Lieux!$I:$I,U2535),0),IF(INDEX(10_Lieux!$B:$B,V2535)&lt;&gt;"Ville",INDEX(10_Lieux!$I:$I,V2535),0))</f>
        <v>500</v>
      </c>
      <c r="Z2535" s="14" t="str">
        <f aca="false">A2535&amp;"|"&amp;B2535</f>
        <v>Nantes-Atlantique|Lyon-Saint-Exupéry</v>
      </c>
      <c r="AA2535" s="14" t="str">
        <f aca="false">IF(I2535&lt;p_local,"Local",IF(I2535&lt;p_vv_min,"Courte distance",IF(I2535&lt;p_tres_long,"Longue distance","Très longue distance")))</f>
        <v>Longue distance</v>
      </c>
    </row>
    <row r="2536" customFormat="false" ht="15" hidden="false" customHeight="true" outlineLevel="0" collapsed="false">
      <c r="A2536" s="14" t="s">
        <v>788</v>
      </c>
      <c r="B2536" s="14" t="s">
        <v>1199</v>
      </c>
      <c r="C2536" s="14" t="s">
        <v>36</v>
      </c>
      <c r="D2536" s="14" t="s">
        <v>2622</v>
      </c>
      <c r="E2536" s="14" t="s">
        <v>2743</v>
      </c>
      <c r="F2536" s="15" t="s">
        <v>41</v>
      </c>
      <c r="G2536" s="14" t="str">
        <f aca="false">IF(I2536&lt;p_local,"Local → page infra",IF(H2536&gt;=p_ph1,"Phase 1",IF(H2536&gt;=p_ph2,"Phase 2","Phase 3")))</f>
        <v>Phase 2</v>
      </c>
      <c r="H2536" s="14" t="n">
        <f aca="false">IF(I2536&lt;p_local,0,IF(C2536="Aéroport → Aéroport",p_pts_plein,IF(Y2536&gt;0,IF(I2536&lt;=Y2536,p_pts_plein,IF(I2536&lt;=p_mult2*Y2536,p_pts_moyen,p_pts_r3)),IF(I2536&gt;=p_vv_min,p_pts_plein,IF(I2536&gt;=p_vv_moy,p_pts_moyen,p_pts_court))))+IF(INDEX(10_Lieux!$D:$D,U2536)=1,p_prio1,p_prio2)+IF(INDEX(10_Lieux!$D:$D,V2536)=1,p_prio1,p_prio2)+IF(K2536="Oui",p_tf,0)+p_hub*((INDEX(10_Lieux!$H:$H,U2536)="Hub")+(INDEX(10_Lieux!$H:$H,V2536)="Hub"))+IF(OR(INDEX(10_Lieux!$H:$H,U2536)="Premium",INDEX(10_Lieux!$H:$H,V2536)="Premium"),p_prem,0))</f>
        <v>70</v>
      </c>
      <c r="I2536" s="14" t="n">
        <f aca="false">ROUND(W2536*p_facteur,0)</f>
        <v>697</v>
      </c>
      <c r="J2536" s="14" t="str">
        <f aca="false">IF(X2536&lt;60,X2536&amp;" min",INT(X2536/60)&amp;" h"&amp;IF(MOD(X2536,60)=0,""," "&amp;TEXT(MOD(X2536,60),"00")))</f>
        <v>7 h 15</v>
      </c>
      <c r="K2536" s="14" t="str">
        <f aca="false">IF(S2536&lt;&gt;T2536,"Oui","Non")</f>
        <v>Non</v>
      </c>
      <c r="L2536" s="14" t="str">
        <f aca="false">IF(AND(INDEX(10_Lieux!$B:$B,U2536)="Ville",INDEX(10_Lieux!$B:$B,V2536)="Ville"),"/chauffeur-prive/"&amp;INDEX(10_Lieux!$E:$E,U2536)&amp;"-"&amp;INDEX(10_Lieux!$E:$E,V2536)&amp;"/","/chauffeur-prive/"&amp;INDEX(10_Lieux!$E:$E,U2536)&amp;"/"&amp;INDEX(10_Lieux!$E:$E,V2536)&amp;"/")</f>
        <v>/chauffeur-prive/aeroport-lyon-saint-exupery/aeroport-lille-lesquin/</v>
      </c>
      <c r="M2536" s="14" t="str">
        <f aca="false">IFERROR(INDEX($L:$L,MATCH(B2536&amp;"|"&amp;A2536,$Z:$Z,0)),"—")</f>
        <v>/chauffeur-prive/aeroport-lille-lesquin/aeroport-lyon-saint-exupery/</v>
      </c>
      <c r="N2536" s="14" t="str">
        <f aca="false">IF(LEN("Chauffeur privé "&amp;INDEX(10_Lieux!$J:$J,U2536)&amp;" → "&amp;INDEX(10_Lieux!$J:$J,V2536)&amp;" | 24h/24")&gt;60,"Chauffeur privé "&amp;INDEX(10_Lieux!$J:$J,U2536)&amp;" → "&amp;INDEX(10_Lieux!$J:$J,V2536),"Chauffeur privé "&amp;INDEX(10_Lieux!$J:$J,U2536)&amp;" → "&amp;INDEX(10_Lieux!$J:$J,V2536)&amp;" | 24h/24")</f>
        <v>Chauffeur privé Aéroport Lyon-Saint-Exupéry → Aéroport Lille-Lesquin</v>
      </c>
      <c r="O2536" s="14" t="n">
        <f aca="false">LEN(N2536)</f>
        <v>68</v>
      </c>
      <c r="P2536" s="14" t="str">
        <f aca="false">"Chauffeur privé "&amp;INDEX(10_Lieux!$K:$K,U2536)&amp;" vers "&amp;INDEX(10_Lieux!$L:$L,V2536)</f>
        <v>Chauffeur privé de l'aéroport Lyon-Saint-Exupéry vers l'aéroport Lille-Lesquin</v>
      </c>
      <c r="Q2536" s="14" t="str">
        <f aca="false">"Chauffeur privé "&amp;INDEX(10_Lieux!$K:$K,U2536)&amp;" vers "&amp;INDEX(10_Lieux!$L:$L,V2536)&amp;" : env. "&amp;I2536&amp;" km, "&amp;J2536&amp;" de route. Devis personnalisé, standard 24h/24 et 7j/7."</f>
        <v>Chauffeur privé de l'aéroport Lyon-Saint-Exupéry vers l'aéroport Lille-Lesquin : env. 697 km, 7 h 15 de route. Devis personnalisé, standard 24h/24 et 7j/7.</v>
      </c>
      <c r="R2536" s="14" t="n">
        <f aca="false">LEN(Q2536)</f>
        <v>155</v>
      </c>
      <c r="S2536" s="14" t="str">
        <f aca="false">INDEX(10_Lieux!$C:$C,U2536)</f>
        <v>France</v>
      </c>
      <c r="T2536" s="14" t="str">
        <f aca="false">INDEX(10_Lieux!$C:$C,V2536)</f>
        <v>France</v>
      </c>
      <c r="U2536" s="14" t="n">
        <f aca="false">MATCH(A2536,10_Lieux!$A:$A,0)</f>
        <v>136</v>
      </c>
      <c r="V2536" s="14" t="n">
        <f aca="false">MATCH(B2536,10_Lieux!$A:$A,0)</f>
        <v>147</v>
      </c>
      <c r="W2536" s="14" t="n">
        <f aca="false">ROUND(6371*2*ASIN(SQRT(SIN(RADIANS(INDEX(10_Lieux!$F:$F,V2536)-INDEX(10_Lieux!$F:$F,U2536))/2)^2+COS(RADIANS(INDEX(10_Lieux!$F:$F,U2536)))*COS(RADIANS(INDEX(10_Lieux!$F:$F,V2536)))*SIN(RADIANS(INDEX(10_Lieux!$G:$G,V2536)-INDEX(10_Lieux!$G:$G,U2536))/2)^2)),1)</f>
        <v>557.6</v>
      </c>
      <c r="X2536" s="14" t="n">
        <f aca="false">ROUND(I2536/IF(I2536&lt;p_seuil_vitesse,p_vit_lente,p_vit_rapide)*60/15,0)*15</f>
        <v>435</v>
      </c>
      <c r="Y2536" s="14" t="n">
        <f aca="false">MAX(IF(INDEX(10_Lieux!$B:$B,U2536)&lt;&gt;"Ville",INDEX(10_Lieux!$I:$I,U2536),0),IF(INDEX(10_Lieux!$B:$B,V2536)&lt;&gt;"Ville",INDEX(10_Lieux!$I:$I,V2536),0))</f>
        <v>500</v>
      </c>
      <c r="Z2536" s="14" t="str">
        <f aca="false">A2536&amp;"|"&amp;B2536</f>
        <v>Lyon-Saint-Exupéry|Lille-Lesquin</v>
      </c>
      <c r="AA2536" s="14" t="str">
        <f aca="false">IF(I2536&lt;p_local,"Local",IF(I2536&lt;p_vv_min,"Courte distance",IF(I2536&lt;p_tres_long,"Longue distance","Très longue distance")))</f>
        <v>Longue distance</v>
      </c>
    </row>
    <row r="2537" customFormat="false" ht="15" hidden="false" customHeight="true" outlineLevel="0" collapsed="false">
      <c r="A2537" s="14" t="s">
        <v>1199</v>
      </c>
      <c r="B2537" s="14" t="s">
        <v>788</v>
      </c>
      <c r="C2537" s="14" t="s">
        <v>36</v>
      </c>
      <c r="D2537" s="14" t="s">
        <v>2622</v>
      </c>
      <c r="E2537" s="14" t="s">
        <v>2744</v>
      </c>
      <c r="F2537" s="15" t="s">
        <v>41</v>
      </c>
      <c r="G2537" s="14" t="str">
        <f aca="false">IF(I2537&lt;p_local,"Local → page infra",IF(H2537&gt;=p_ph1,"Phase 1",IF(H2537&gt;=p_ph2,"Phase 2","Phase 3")))</f>
        <v>Phase 2</v>
      </c>
      <c r="H2537" s="14" t="n">
        <f aca="false">IF(I2537&lt;p_local,0,IF(C2537="Aéroport → Aéroport",p_pts_plein,IF(Y2537&gt;0,IF(I2537&lt;=Y2537,p_pts_plein,IF(I2537&lt;=p_mult2*Y2537,p_pts_moyen,p_pts_r3)),IF(I2537&gt;=p_vv_min,p_pts_plein,IF(I2537&gt;=p_vv_moy,p_pts_moyen,p_pts_court))))+IF(INDEX(10_Lieux!$D:$D,U2537)=1,p_prio1,p_prio2)+IF(INDEX(10_Lieux!$D:$D,V2537)=1,p_prio1,p_prio2)+IF(K2537="Oui",p_tf,0)+p_hub*((INDEX(10_Lieux!$H:$H,U2537)="Hub")+(INDEX(10_Lieux!$H:$H,V2537)="Hub"))+IF(OR(INDEX(10_Lieux!$H:$H,U2537)="Premium",INDEX(10_Lieux!$H:$H,V2537)="Premium"),p_prem,0))</f>
        <v>70</v>
      </c>
      <c r="I2537" s="14" t="n">
        <f aca="false">ROUND(W2537*p_facteur,0)</f>
        <v>697</v>
      </c>
      <c r="J2537" s="14" t="str">
        <f aca="false">IF(X2537&lt;60,X2537&amp;" min",INT(X2537/60)&amp;" h"&amp;IF(MOD(X2537,60)=0,""," "&amp;TEXT(MOD(X2537,60),"00")))</f>
        <v>7 h 15</v>
      </c>
      <c r="K2537" s="14" t="str">
        <f aca="false">IF(S2537&lt;&gt;T2537,"Oui","Non")</f>
        <v>Non</v>
      </c>
      <c r="L2537" s="14" t="str">
        <f aca="false">IF(AND(INDEX(10_Lieux!$B:$B,U2537)="Ville",INDEX(10_Lieux!$B:$B,V2537)="Ville"),"/chauffeur-prive/"&amp;INDEX(10_Lieux!$E:$E,U2537)&amp;"-"&amp;INDEX(10_Lieux!$E:$E,V2537)&amp;"/","/chauffeur-prive/"&amp;INDEX(10_Lieux!$E:$E,U2537)&amp;"/"&amp;INDEX(10_Lieux!$E:$E,V2537)&amp;"/")</f>
        <v>/chauffeur-prive/aeroport-lille-lesquin/aeroport-lyon-saint-exupery/</v>
      </c>
      <c r="M2537" s="14" t="str">
        <f aca="false">IFERROR(INDEX($L:$L,MATCH(B2537&amp;"|"&amp;A2537,$Z:$Z,0)),"—")</f>
        <v>/chauffeur-prive/aeroport-lyon-saint-exupery/aeroport-lille-lesquin/</v>
      </c>
      <c r="N2537" s="14" t="str">
        <f aca="false">IF(LEN("Chauffeur privé "&amp;INDEX(10_Lieux!$J:$J,U2537)&amp;" → "&amp;INDEX(10_Lieux!$J:$J,V2537)&amp;" | 24h/24")&gt;60,"Chauffeur privé "&amp;INDEX(10_Lieux!$J:$J,U2537)&amp;" → "&amp;INDEX(10_Lieux!$J:$J,V2537),"Chauffeur privé "&amp;INDEX(10_Lieux!$J:$J,U2537)&amp;" → "&amp;INDEX(10_Lieux!$J:$J,V2537)&amp;" | 24h/24")</f>
        <v>Chauffeur privé Aéroport Lille-Lesquin → Aéroport Lyon-Saint-Exupéry</v>
      </c>
      <c r="O2537" s="14" t="n">
        <f aca="false">LEN(N2537)</f>
        <v>68</v>
      </c>
      <c r="P2537" s="14" t="str">
        <f aca="false">"Chauffeur privé "&amp;INDEX(10_Lieux!$K:$K,U2537)&amp;" vers "&amp;INDEX(10_Lieux!$L:$L,V2537)</f>
        <v>Chauffeur privé de l'aéroport Lille-Lesquin vers l'aéroport Lyon-Saint-Exupéry</v>
      </c>
      <c r="Q2537" s="14" t="str">
        <f aca="false">"Chauffeur privé "&amp;INDEX(10_Lieux!$K:$K,U2537)&amp;" vers "&amp;INDEX(10_Lieux!$L:$L,V2537)&amp;" : env. "&amp;I2537&amp;" km, "&amp;J2537&amp;" de route. Devis personnalisé, standard 24h/24 et 7j/7."</f>
        <v>Chauffeur privé de l'aéroport Lille-Lesquin vers l'aéroport Lyon-Saint-Exupéry : env. 697 km, 7 h 15 de route. Devis personnalisé, standard 24h/24 et 7j/7.</v>
      </c>
      <c r="R2537" s="14" t="n">
        <f aca="false">LEN(Q2537)</f>
        <v>155</v>
      </c>
      <c r="S2537" s="14" t="str">
        <f aca="false">INDEX(10_Lieux!$C:$C,U2537)</f>
        <v>France</v>
      </c>
      <c r="T2537" s="14" t="str">
        <f aca="false">INDEX(10_Lieux!$C:$C,V2537)</f>
        <v>France</v>
      </c>
      <c r="U2537" s="14" t="n">
        <f aca="false">MATCH(A2537,10_Lieux!$A:$A,0)</f>
        <v>147</v>
      </c>
      <c r="V2537" s="14" t="n">
        <f aca="false">MATCH(B2537,10_Lieux!$A:$A,0)</f>
        <v>136</v>
      </c>
      <c r="W2537" s="14" t="n">
        <f aca="false">ROUND(6371*2*ASIN(SQRT(SIN(RADIANS(INDEX(10_Lieux!$F:$F,V2537)-INDEX(10_Lieux!$F:$F,U2537))/2)^2+COS(RADIANS(INDEX(10_Lieux!$F:$F,U2537)))*COS(RADIANS(INDEX(10_Lieux!$F:$F,V2537)))*SIN(RADIANS(INDEX(10_Lieux!$G:$G,V2537)-INDEX(10_Lieux!$G:$G,U2537))/2)^2)),1)</f>
        <v>557.6</v>
      </c>
      <c r="X2537" s="14" t="n">
        <f aca="false">ROUND(I2537/IF(I2537&lt;p_seuil_vitesse,p_vit_lente,p_vit_rapide)*60/15,0)*15</f>
        <v>435</v>
      </c>
      <c r="Y2537" s="14" t="n">
        <f aca="false">MAX(IF(INDEX(10_Lieux!$B:$B,U2537)&lt;&gt;"Ville",INDEX(10_Lieux!$I:$I,U2537),0),IF(INDEX(10_Lieux!$B:$B,V2537)&lt;&gt;"Ville",INDEX(10_Lieux!$I:$I,V2537),0))</f>
        <v>500</v>
      </c>
      <c r="Z2537" s="14" t="str">
        <f aca="false">A2537&amp;"|"&amp;B2537</f>
        <v>Lille-Lesquin|Lyon-Saint-Exupéry</v>
      </c>
      <c r="AA2537" s="14" t="str">
        <f aca="false">IF(I2537&lt;p_local,"Local",IF(I2537&lt;p_vv_min,"Courte distance",IF(I2537&lt;p_tres_long,"Longue distance","Très longue distance")))</f>
        <v>Longue distance</v>
      </c>
    </row>
    <row r="2538" customFormat="false" ht="15" hidden="false" customHeight="true" outlineLevel="0" collapsed="false">
      <c r="A2538" s="14" t="s">
        <v>788</v>
      </c>
      <c r="B2538" s="14" t="s">
        <v>1060</v>
      </c>
      <c r="C2538" s="14" t="s">
        <v>36</v>
      </c>
      <c r="D2538" s="14" t="s">
        <v>2622</v>
      </c>
      <c r="E2538" s="14" t="s">
        <v>2745</v>
      </c>
      <c r="F2538" s="15" t="s">
        <v>41</v>
      </c>
      <c r="G2538" s="14" t="str">
        <f aca="false">IF(I2538&lt;p_local,"Local → page infra",IF(H2538&gt;=p_ph1,"Phase 1",IF(H2538&gt;=p_ph2,"Phase 2","Phase 3")))</f>
        <v>Phase 2</v>
      </c>
      <c r="H2538" s="14" t="n">
        <f aca="false">IF(I2538&lt;p_local,0,IF(C2538="Aéroport → Aéroport",p_pts_plein,IF(Y2538&gt;0,IF(I2538&lt;=Y2538,p_pts_plein,IF(I2538&lt;=p_mult2*Y2538,p_pts_moyen,p_pts_r3)),IF(I2538&gt;=p_vv_min,p_pts_plein,IF(I2538&gt;=p_vv_moy,p_pts_moyen,p_pts_court))))+IF(INDEX(10_Lieux!$D:$D,U2538)=1,p_prio1,p_prio2)+IF(INDEX(10_Lieux!$D:$D,V2538)=1,p_prio1,p_prio2)+IF(K2538="Oui",p_tf,0)+p_hub*((INDEX(10_Lieux!$H:$H,U2538)="Hub")+(INDEX(10_Lieux!$H:$H,V2538)="Hub"))+IF(OR(INDEX(10_Lieux!$H:$H,U2538)="Premium",INDEX(10_Lieux!$H:$H,V2538)="Premium"),p_prem,0))</f>
        <v>70</v>
      </c>
      <c r="I2538" s="14" t="n">
        <f aca="false">ROUND(W2538*p_facteur,0)</f>
        <v>459</v>
      </c>
      <c r="J2538" s="14" t="str">
        <f aca="false">IF(X2538&lt;60,X2538&amp;" min",INT(X2538/60)&amp;" h"&amp;IF(MOD(X2538,60)=0,""," "&amp;TEXT(MOD(X2538,60),"00")))</f>
        <v>4 h 45</v>
      </c>
      <c r="K2538" s="14" t="str">
        <f aca="false">IF(S2538&lt;&gt;T2538,"Oui","Non")</f>
        <v>Non</v>
      </c>
      <c r="L2538" s="14" t="str">
        <f aca="false">IF(AND(INDEX(10_Lieux!$B:$B,U2538)="Ville",INDEX(10_Lieux!$B:$B,V2538)="Ville"),"/chauffeur-prive/"&amp;INDEX(10_Lieux!$E:$E,U2538)&amp;"-"&amp;INDEX(10_Lieux!$E:$E,V2538)&amp;"/","/chauffeur-prive/"&amp;INDEX(10_Lieux!$E:$E,U2538)&amp;"/"&amp;INDEX(10_Lieux!$E:$E,V2538)&amp;"/")</f>
        <v>/chauffeur-prive/aeroport-lyon-saint-exupery/aeroport-strasbourg-entzheim/</v>
      </c>
      <c r="M2538" s="14" t="str">
        <f aca="false">IFERROR(INDEX($L:$L,MATCH(B2538&amp;"|"&amp;A2538,$Z:$Z,0)),"—")</f>
        <v>/chauffeur-prive/aeroport-strasbourg-entzheim/aeroport-lyon-saint-exupery/</v>
      </c>
      <c r="N2538" s="14" t="str">
        <f aca="false">IF(LEN("Chauffeur privé "&amp;INDEX(10_Lieux!$J:$J,U2538)&amp;" → "&amp;INDEX(10_Lieux!$J:$J,V2538)&amp;" | 24h/24")&gt;60,"Chauffeur privé "&amp;INDEX(10_Lieux!$J:$J,U2538)&amp;" → "&amp;INDEX(10_Lieux!$J:$J,V2538),"Chauffeur privé "&amp;INDEX(10_Lieux!$J:$J,U2538)&amp;" → "&amp;INDEX(10_Lieux!$J:$J,V2538)&amp;" | 24h/24")</f>
        <v>Chauffeur privé Aéroport Lyon-Saint-Exupéry → Aéroport Strasbourg-Entzheim</v>
      </c>
      <c r="O2538" s="14" t="n">
        <f aca="false">LEN(N2538)</f>
        <v>74</v>
      </c>
      <c r="P2538" s="14" t="str">
        <f aca="false">"Chauffeur privé "&amp;INDEX(10_Lieux!$K:$K,U2538)&amp;" vers "&amp;INDEX(10_Lieux!$L:$L,V2538)</f>
        <v>Chauffeur privé de l'aéroport Lyon-Saint-Exupéry vers l'aéroport Strasbourg-Entzheim</v>
      </c>
      <c r="Q2538" s="14" t="str">
        <f aca="false">"Chauffeur privé "&amp;INDEX(10_Lieux!$K:$K,U2538)&amp;" vers "&amp;INDEX(10_Lieux!$L:$L,V2538)&amp;" : env. "&amp;I2538&amp;" km, "&amp;J2538&amp;" de route. Devis personnalisé, standard 24h/24 et 7j/7."</f>
        <v>Chauffeur privé de l'aéroport Lyon-Saint-Exupéry vers l'aéroport Strasbourg-Entzheim : env. 459 km, 4 h 45 de route. Devis personnalisé, standard 24h/24 et 7j/7.</v>
      </c>
      <c r="R2538" s="14" t="n">
        <f aca="false">LEN(Q2538)</f>
        <v>161</v>
      </c>
      <c r="S2538" s="14" t="str">
        <f aca="false">INDEX(10_Lieux!$C:$C,U2538)</f>
        <v>France</v>
      </c>
      <c r="T2538" s="14" t="str">
        <f aca="false">INDEX(10_Lieux!$C:$C,V2538)</f>
        <v>France</v>
      </c>
      <c r="U2538" s="14" t="n">
        <f aca="false">MATCH(A2538,10_Lieux!$A:$A,0)</f>
        <v>136</v>
      </c>
      <c r="V2538" s="14" t="n">
        <f aca="false">MATCH(B2538,10_Lieux!$A:$A,0)</f>
        <v>143</v>
      </c>
      <c r="W2538" s="14" t="n">
        <f aca="false">ROUND(6371*2*ASIN(SQRT(SIN(RADIANS(INDEX(10_Lieux!$F:$F,V2538)-INDEX(10_Lieux!$F:$F,U2538))/2)^2+COS(RADIANS(INDEX(10_Lieux!$F:$F,U2538)))*COS(RADIANS(INDEX(10_Lieux!$F:$F,V2538)))*SIN(RADIANS(INDEX(10_Lieux!$G:$G,V2538)-INDEX(10_Lieux!$G:$G,U2538))/2)^2)),1)</f>
        <v>367.2</v>
      </c>
      <c r="X2538" s="14" t="n">
        <f aca="false">ROUND(I2538/IF(I2538&lt;p_seuil_vitesse,p_vit_lente,p_vit_rapide)*60/15,0)*15</f>
        <v>285</v>
      </c>
      <c r="Y2538" s="14" t="n">
        <f aca="false">MAX(IF(INDEX(10_Lieux!$B:$B,U2538)&lt;&gt;"Ville",INDEX(10_Lieux!$I:$I,U2538),0),IF(INDEX(10_Lieux!$B:$B,V2538)&lt;&gt;"Ville",INDEX(10_Lieux!$I:$I,V2538),0))</f>
        <v>500</v>
      </c>
      <c r="Z2538" s="14" t="str">
        <f aca="false">A2538&amp;"|"&amp;B2538</f>
        <v>Lyon-Saint-Exupéry|Strasbourg-Entzheim</v>
      </c>
      <c r="AA2538" s="14" t="str">
        <f aca="false">IF(I2538&lt;p_local,"Local",IF(I2538&lt;p_vv_min,"Courte distance",IF(I2538&lt;p_tres_long,"Longue distance","Très longue distance")))</f>
        <v>Longue distance</v>
      </c>
    </row>
    <row r="2539" customFormat="false" ht="15" hidden="false" customHeight="true" outlineLevel="0" collapsed="false">
      <c r="A2539" s="14" t="s">
        <v>1060</v>
      </c>
      <c r="B2539" s="14" t="s">
        <v>788</v>
      </c>
      <c r="C2539" s="14" t="s">
        <v>36</v>
      </c>
      <c r="D2539" s="14" t="s">
        <v>2622</v>
      </c>
      <c r="E2539" s="14" t="s">
        <v>2746</v>
      </c>
      <c r="F2539" s="15" t="s">
        <v>41</v>
      </c>
      <c r="G2539" s="14" t="str">
        <f aca="false">IF(I2539&lt;p_local,"Local → page infra",IF(H2539&gt;=p_ph1,"Phase 1",IF(H2539&gt;=p_ph2,"Phase 2","Phase 3")))</f>
        <v>Phase 2</v>
      </c>
      <c r="H2539" s="14" t="n">
        <f aca="false">IF(I2539&lt;p_local,0,IF(C2539="Aéroport → Aéroport",p_pts_plein,IF(Y2539&gt;0,IF(I2539&lt;=Y2539,p_pts_plein,IF(I2539&lt;=p_mult2*Y2539,p_pts_moyen,p_pts_r3)),IF(I2539&gt;=p_vv_min,p_pts_plein,IF(I2539&gt;=p_vv_moy,p_pts_moyen,p_pts_court))))+IF(INDEX(10_Lieux!$D:$D,U2539)=1,p_prio1,p_prio2)+IF(INDEX(10_Lieux!$D:$D,V2539)=1,p_prio1,p_prio2)+IF(K2539="Oui",p_tf,0)+p_hub*((INDEX(10_Lieux!$H:$H,U2539)="Hub")+(INDEX(10_Lieux!$H:$H,V2539)="Hub"))+IF(OR(INDEX(10_Lieux!$H:$H,U2539)="Premium",INDEX(10_Lieux!$H:$H,V2539)="Premium"),p_prem,0))</f>
        <v>70</v>
      </c>
      <c r="I2539" s="14" t="n">
        <f aca="false">ROUND(W2539*p_facteur,0)</f>
        <v>459</v>
      </c>
      <c r="J2539" s="14" t="str">
        <f aca="false">IF(X2539&lt;60,X2539&amp;" min",INT(X2539/60)&amp;" h"&amp;IF(MOD(X2539,60)=0,""," "&amp;TEXT(MOD(X2539,60),"00")))</f>
        <v>4 h 45</v>
      </c>
      <c r="K2539" s="14" t="str">
        <f aca="false">IF(S2539&lt;&gt;T2539,"Oui","Non")</f>
        <v>Non</v>
      </c>
      <c r="L2539" s="14" t="str">
        <f aca="false">IF(AND(INDEX(10_Lieux!$B:$B,U2539)="Ville",INDEX(10_Lieux!$B:$B,V2539)="Ville"),"/chauffeur-prive/"&amp;INDEX(10_Lieux!$E:$E,U2539)&amp;"-"&amp;INDEX(10_Lieux!$E:$E,V2539)&amp;"/","/chauffeur-prive/"&amp;INDEX(10_Lieux!$E:$E,U2539)&amp;"/"&amp;INDEX(10_Lieux!$E:$E,V2539)&amp;"/")</f>
        <v>/chauffeur-prive/aeroport-strasbourg-entzheim/aeroport-lyon-saint-exupery/</v>
      </c>
      <c r="M2539" s="14" t="str">
        <f aca="false">IFERROR(INDEX($L:$L,MATCH(B2539&amp;"|"&amp;A2539,$Z:$Z,0)),"—")</f>
        <v>/chauffeur-prive/aeroport-lyon-saint-exupery/aeroport-strasbourg-entzheim/</v>
      </c>
      <c r="N2539" s="14" t="str">
        <f aca="false">IF(LEN("Chauffeur privé "&amp;INDEX(10_Lieux!$J:$J,U2539)&amp;" → "&amp;INDEX(10_Lieux!$J:$J,V2539)&amp;" | 24h/24")&gt;60,"Chauffeur privé "&amp;INDEX(10_Lieux!$J:$J,U2539)&amp;" → "&amp;INDEX(10_Lieux!$J:$J,V2539),"Chauffeur privé "&amp;INDEX(10_Lieux!$J:$J,U2539)&amp;" → "&amp;INDEX(10_Lieux!$J:$J,V2539)&amp;" | 24h/24")</f>
        <v>Chauffeur privé Aéroport Strasbourg-Entzheim → Aéroport Lyon-Saint-Exupéry</v>
      </c>
      <c r="O2539" s="14" t="n">
        <f aca="false">LEN(N2539)</f>
        <v>74</v>
      </c>
      <c r="P2539" s="14" t="str">
        <f aca="false">"Chauffeur privé "&amp;INDEX(10_Lieux!$K:$K,U2539)&amp;" vers "&amp;INDEX(10_Lieux!$L:$L,V2539)</f>
        <v>Chauffeur privé de l'aéroport Strasbourg-Entzheim vers l'aéroport Lyon-Saint-Exupéry</v>
      </c>
      <c r="Q2539" s="14" t="str">
        <f aca="false">"Chauffeur privé "&amp;INDEX(10_Lieux!$K:$K,U2539)&amp;" vers "&amp;INDEX(10_Lieux!$L:$L,V2539)&amp;" : env. "&amp;I2539&amp;" km, "&amp;J2539&amp;" de route. Devis personnalisé, standard 24h/24 et 7j/7."</f>
        <v>Chauffeur privé de l'aéroport Strasbourg-Entzheim vers l'aéroport Lyon-Saint-Exupéry : env. 459 km, 4 h 45 de route. Devis personnalisé, standard 24h/24 et 7j/7.</v>
      </c>
      <c r="R2539" s="14" t="n">
        <f aca="false">LEN(Q2539)</f>
        <v>161</v>
      </c>
      <c r="S2539" s="14" t="str">
        <f aca="false">INDEX(10_Lieux!$C:$C,U2539)</f>
        <v>France</v>
      </c>
      <c r="T2539" s="14" t="str">
        <f aca="false">INDEX(10_Lieux!$C:$C,V2539)</f>
        <v>France</v>
      </c>
      <c r="U2539" s="14" t="n">
        <f aca="false">MATCH(A2539,10_Lieux!$A:$A,0)</f>
        <v>143</v>
      </c>
      <c r="V2539" s="14" t="n">
        <f aca="false">MATCH(B2539,10_Lieux!$A:$A,0)</f>
        <v>136</v>
      </c>
      <c r="W2539" s="14" t="n">
        <f aca="false">ROUND(6371*2*ASIN(SQRT(SIN(RADIANS(INDEX(10_Lieux!$F:$F,V2539)-INDEX(10_Lieux!$F:$F,U2539))/2)^2+COS(RADIANS(INDEX(10_Lieux!$F:$F,U2539)))*COS(RADIANS(INDEX(10_Lieux!$F:$F,V2539)))*SIN(RADIANS(INDEX(10_Lieux!$G:$G,V2539)-INDEX(10_Lieux!$G:$G,U2539))/2)^2)),1)</f>
        <v>367.2</v>
      </c>
      <c r="X2539" s="14" t="n">
        <f aca="false">ROUND(I2539/IF(I2539&lt;p_seuil_vitesse,p_vit_lente,p_vit_rapide)*60/15,0)*15</f>
        <v>285</v>
      </c>
      <c r="Y2539" s="14" t="n">
        <f aca="false">MAX(IF(INDEX(10_Lieux!$B:$B,U2539)&lt;&gt;"Ville",INDEX(10_Lieux!$I:$I,U2539),0),IF(INDEX(10_Lieux!$B:$B,V2539)&lt;&gt;"Ville",INDEX(10_Lieux!$I:$I,V2539),0))</f>
        <v>500</v>
      </c>
      <c r="Z2539" s="14" t="str">
        <f aca="false">A2539&amp;"|"&amp;B2539</f>
        <v>Strasbourg-Entzheim|Lyon-Saint-Exupéry</v>
      </c>
      <c r="AA2539" s="14" t="str">
        <f aca="false">IF(I2539&lt;p_local,"Local",IF(I2539&lt;p_vv_min,"Courte distance",IF(I2539&lt;p_tres_long,"Longue distance","Très longue distance")))</f>
        <v>Longue distance</v>
      </c>
    </row>
    <row r="2540" customFormat="false" ht="15" hidden="false" customHeight="true" outlineLevel="0" collapsed="false">
      <c r="A2540" s="14" t="s">
        <v>2164</v>
      </c>
      <c r="B2540" s="14" t="s">
        <v>1751</v>
      </c>
      <c r="C2540" s="14" t="s">
        <v>36</v>
      </c>
      <c r="D2540" s="14" t="s">
        <v>2622</v>
      </c>
      <c r="E2540" s="14" t="s">
        <v>2747</v>
      </c>
      <c r="F2540" s="15" t="s">
        <v>41</v>
      </c>
      <c r="G2540" s="14" t="str">
        <f aca="false">IF(I2540&lt;p_local,"Local → page infra",IF(H2540&gt;=p_ph1,"Phase 1",IF(H2540&gt;=p_ph2,"Phase 2","Phase 3")))</f>
        <v>Phase 1</v>
      </c>
      <c r="H2540" s="14" t="n">
        <f aca="false">IF(I2540&lt;p_local,0,IF(C2540="Aéroport → Aéroport",p_pts_plein,IF(Y2540&gt;0,IF(I2540&lt;=Y2540,p_pts_plein,IF(I2540&lt;=p_mult2*Y2540,p_pts_moyen,p_pts_r3)),IF(I2540&gt;=p_vv_min,p_pts_plein,IF(I2540&gt;=p_vv_moy,p_pts_moyen,p_pts_court))))+IF(INDEX(10_Lieux!$D:$D,U2540)=1,p_prio1,p_prio2)+IF(INDEX(10_Lieux!$D:$D,V2540)=1,p_prio1,p_prio2)+IF(K2540="Oui",p_tf,0)+p_hub*((INDEX(10_Lieux!$H:$H,U2540)="Hub")+(INDEX(10_Lieux!$H:$H,V2540)="Hub"))+IF(OR(INDEX(10_Lieux!$H:$H,U2540)="Premium",INDEX(10_Lieux!$H:$H,V2540)="Premium"),p_prem,0))</f>
        <v>90</v>
      </c>
      <c r="I2540" s="14" t="n">
        <f aca="false">ROUND(W2540*p_facteur,0)</f>
        <v>375</v>
      </c>
      <c r="J2540" s="14" t="str">
        <f aca="false">IF(X2540&lt;60,X2540&amp;" min",INT(X2540/60)&amp;" h"&amp;IF(MOD(X2540,60)=0,""," "&amp;TEXT(MOD(X2540,60),"00")))</f>
        <v>4 h</v>
      </c>
      <c r="K2540" s="14" t="str">
        <f aca="false">IF(S2540&lt;&gt;T2540,"Oui","Non")</f>
        <v>Oui</v>
      </c>
      <c r="L2540" s="14" t="str">
        <f aca="false">IF(AND(INDEX(10_Lieux!$B:$B,U2540)="Ville",INDEX(10_Lieux!$B:$B,V2540)="Ville"),"/chauffeur-prive/"&amp;INDEX(10_Lieux!$E:$E,U2540)&amp;"-"&amp;INDEX(10_Lieux!$E:$E,V2540)&amp;"/","/chauffeur-prive/"&amp;INDEX(10_Lieux!$E:$E,U2540)&amp;"/"&amp;INDEX(10_Lieux!$E:$E,V2540)&amp;"/")</f>
        <v>/chauffeur-prive/aeroport-geneve/aeroport-nice-cote-d-azur/</v>
      </c>
      <c r="M2540" s="14" t="str">
        <f aca="false">IFERROR(INDEX($L:$L,MATCH(B2540&amp;"|"&amp;A2540,$Z:$Z,0)),"—")</f>
        <v>/chauffeur-prive/aeroport-nice-cote-d-azur/aeroport-geneve/</v>
      </c>
      <c r="N2540" s="14" t="str">
        <f aca="false">IF(LEN("Chauffeur privé "&amp;INDEX(10_Lieux!$J:$J,U2540)&amp;" → "&amp;INDEX(10_Lieux!$J:$J,V2540)&amp;" | 24h/24")&gt;60,"Chauffeur privé "&amp;INDEX(10_Lieux!$J:$J,U2540)&amp;" → "&amp;INDEX(10_Lieux!$J:$J,V2540),"Chauffeur privé "&amp;INDEX(10_Lieux!$J:$J,U2540)&amp;" → "&amp;INDEX(10_Lieux!$J:$J,V2540)&amp;" | 24h/24")</f>
        <v>Chauffeur privé Aéroport de Genève → Aéroport Nice-Côte d'Azur</v>
      </c>
      <c r="O2540" s="14" t="n">
        <f aca="false">LEN(N2540)</f>
        <v>62</v>
      </c>
      <c r="P2540" s="14" t="str">
        <f aca="false">"Chauffeur privé "&amp;INDEX(10_Lieux!$K:$K,U2540)&amp;" vers "&amp;INDEX(10_Lieux!$L:$L,V2540)</f>
        <v>Chauffeur privé de l'aéroport de Genève vers l'aéroport Nice-Côte d'Azur</v>
      </c>
      <c r="Q2540" s="14" t="str">
        <f aca="false">"Chauffeur privé "&amp;INDEX(10_Lieux!$K:$K,U2540)&amp;" vers "&amp;INDEX(10_Lieux!$L:$L,V2540)&amp;" : env. "&amp;I2540&amp;" km, "&amp;J2540&amp;" de route. Devis personnalisé, standard 24h/24 et 7j/7."</f>
        <v>Chauffeur privé de l'aéroport de Genève vers l'aéroport Nice-Côte d'Azur : env. 375 km, 4 h de route. Devis personnalisé, standard 24h/24 et 7j/7.</v>
      </c>
      <c r="R2540" s="14" t="n">
        <f aca="false">LEN(Q2540)</f>
        <v>146</v>
      </c>
      <c r="S2540" s="14" t="str">
        <f aca="false">INDEX(10_Lieux!$C:$C,U2540)</f>
        <v>Suisse</v>
      </c>
      <c r="T2540" s="14" t="str">
        <f aca="false">INDEX(10_Lieux!$C:$C,V2540)</f>
        <v>France</v>
      </c>
      <c r="U2540" s="14" t="n">
        <f aca="false">MATCH(A2540,10_Lieux!$A:$A,0)</f>
        <v>182</v>
      </c>
      <c r="V2540" s="14" t="n">
        <f aca="false">MATCH(B2540,10_Lieux!$A:$A,0)</f>
        <v>168</v>
      </c>
      <c r="W2540" s="14" t="n">
        <f aca="false">ROUND(6371*2*ASIN(SQRT(SIN(RADIANS(INDEX(10_Lieux!$F:$F,V2540)-INDEX(10_Lieux!$F:$F,U2540))/2)^2+COS(RADIANS(INDEX(10_Lieux!$F:$F,U2540)))*COS(RADIANS(INDEX(10_Lieux!$F:$F,V2540)))*SIN(RADIANS(INDEX(10_Lieux!$G:$G,V2540)-INDEX(10_Lieux!$G:$G,U2540))/2)^2)),1)</f>
        <v>299.8</v>
      </c>
      <c r="X2540" s="14" t="n">
        <f aca="false">ROUND(I2540/IF(I2540&lt;p_seuil_vitesse,p_vit_lente,p_vit_rapide)*60/15,0)*15</f>
        <v>240</v>
      </c>
      <c r="Y2540" s="14" t="n">
        <f aca="false">MAX(IF(INDEX(10_Lieux!$B:$B,U2540)&lt;&gt;"Ville",INDEX(10_Lieux!$I:$I,U2540),0),IF(INDEX(10_Lieux!$B:$B,V2540)&lt;&gt;"Ville",INDEX(10_Lieux!$I:$I,V2540),0))</f>
        <v>500</v>
      </c>
      <c r="Z2540" s="14" t="str">
        <f aca="false">A2540&amp;"|"&amp;B2540</f>
        <v>Genève Aéroport|Nice-Côte d'Azur</v>
      </c>
      <c r="AA2540" s="14" t="str">
        <f aca="false">IF(I2540&lt;p_local,"Local",IF(I2540&lt;p_vv_min,"Courte distance",IF(I2540&lt;p_tres_long,"Longue distance","Très longue distance")))</f>
        <v>Longue distance</v>
      </c>
    </row>
    <row r="2541" customFormat="false" ht="15" hidden="false" customHeight="true" outlineLevel="0" collapsed="false">
      <c r="A2541" s="14" t="s">
        <v>1751</v>
      </c>
      <c r="B2541" s="14" t="s">
        <v>2164</v>
      </c>
      <c r="C2541" s="14" t="s">
        <v>36</v>
      </c>
      <c r="D2541" s="14" t="s">
        <v>2622</v>
      </c>
      <c r="E2541" s="14" t="s">
        <v>2748</v>
      </c>
      <c r="F2541" s="15" t="s">
        <v>41</v>
      </c>
      <c r="G2541" s="14" t="str">
        <f aca="false">IF(I2541&lt;p_local,"Local → page infra",IF(H2541&gt;=p_ph1,"Phase 1",IF(H2541&gt;=p_ph2,"Phase 2","Phase 3")))</f>
        <v>Phase 1</v>
      </c>
      <c r="H2541" s="14" t="n">
        <f aca="false">IF(I2541&lt;p_local,0,IF(C2541="Aéroport → Aéroport",p_pts_plein,IF(Y2541&gt;0,IF(I2541&lt;=Y2541,p_pts_plein,IF(I2541&lt;=p_mult2*Y2541,p_pts_moyen,p_pts_r3)),IF(I2541&gt;=p_vv_min,p_pts_plein,IF(I2541&gt;=p_vv_moy,p_pts_moyen,p_pts_court))))+IF(INDEX(10_Lieux!$D:$D,U2541)=1,p_prio1,p_prio2)+IF(INDEX(10_Lieux!$D:$D,V2541)=1,p_prio1,p_prio2)+IF(K2541="Oui",p_tf,0)+p_hub*((INDEX(10_Lieux!$H:$H,U2541)="Hub")+(INDEX(10_Lieux!$H:$H,V2541)="Hub"))+IF(OR(INDEX(10_Lieux!$H:$H,U2541)="Premium",INDEX(10_Lieux!$H:$H,V2541)="Premium"),p_prem,0))</f>
        <v>90</v>
      </c>
      <c r="I2541" s="14" t="n">
        <f aca="false">ROUND(W2541*p_facteur,0)</f>
        <v>375</v>
      </c>
      <c r="J2541" s="14" t="str">
        <f aca="false">IF(X2541&lt;60,X2541&amp;" min",INT(X2541/60)&amp;" h"&amp;IF(MOD(X2541,60)=0,""," "&amp;TEXT(MOD(X2541,60),"00")))</f>
        <v>4 h</v>
      </c>
      <c r="K2541" s="14" t="str">
        <f aca="false">IF(S2541&lt;&gt;T2541,"Oui","Non")</f>
        <v>Oui</v>
      </c>
      <c r="L2541" s="14" t="str">
        <f aca="false">IF(AND(INDEX(10_Lieux!$B:$B,U2541)="Ville",INDEX(10_Lieux!$B:$B,V2541)="Ville"),"/chauffeur-prive/"&amp;INDEX(10_Lieux!$E:$E,U2541)&amp;"-"&amp;INDEX(10_Lieux!$E:$E,V2541)&amp;"/","/chauffeur-prive/"&amp;INDEX(10_Lieux!$E:$E,U2541)&amp;"/"&amp;INDEX(10_Lieux!$E:$E,V2541)&amp;"/")</f>
        <v>/chauffeur-prive/aeroport-nice-cote-d-azur/aeroport-geneve/</v>
      </c>
      <c r="M2541" s="14" t="str">
        <f aca="false">IFERROR(INDEX($L:$L,MATCH(B2541&amp;"|"&amp;A2541,$Z:$Z,0)),"—")</f>
        <v>/chauffeur-prive/aeroport-geneve/aeroport-nice-cote-d-azur/</v>
      </c>
      <c r="N2541" s="14" t="str">
        <f aca="false">IF(LEN("Chauffeur privé "&amp;INDEX(10_Lieux!$J:$J,U2541)&amp;" → "&amp;INDEX(10_Lieux!$J:$J,V2541)&amp;" | 24h/24")&gt;60,"Chauffeur privé "&amp;INDEX(10_Lieux!$J:$J,U2541)&amp;" → "&amp;INDEX(10_Lieux!$J:$J,V2541),"Chauffeur privé "&amp;INDEX(10_Lieux!$J:$J,U2541)&amp;" → "&amp;INDEX(10_Lieux!$J:$J,V2541)&amp;" | 24h/24")</f>
        <v>Chauffeur privé Aéroport Nice-Côte d'Azur → Aéroport de Genève</v>
      </c>
      <c r="O2541" s="14" t="n">
        <f aca="false">LEN(N2541)</f>
        <v>62</v>
      </c>
      <c r="P2541" s="14" t="str">
        <f aca="false">"Chauffeur privé "&amp;INDEX(10_Lieux!$K:$K,U2541)&amp;" vers "&amp;INDEX(10_Lieux!$L:$L,V2541)</f>
        <v>Chauffeur privé de l'aéroport Nice-Côte d'Azur vers l'aéroport de Genève</v>
      </c>
      <c r="Q2541" s="14" t="str">
        <f aca="false">"Chauffeur privé "&amp;INDEX(10_Lieux!$K:$K,U2541)&amp;" vers "&amp;INDEX(10_Lieux!$L:$L,V2541)&amp;" : env. "&amp;I2541&amp;" km, "&amp;J2541&amp;" de route. Devis personnalisé, standard 24h/24 et 7j/7."</f>
        <v>Chauffeur privé de l'aéroport Nice-Côte d'Azur vers l'aéroport de Genève : env. 375 km, 4 h de route. Devis personnalisé, standard 24h/24 et 7j/7.</v>
      </c>
      <c r="R2541" s="14" t="n">
        <f aca="false">LEN(Q2541)</f>
        <v>146</v>
      </c>
      <c r="S2541" s="14" t="str">
        <f aca="false">INDEX(10_Lieux!$C:$C,U2541)</f>
        <v>France</v>
      </c>
      <c r="T2541" s="14" t="str">
        <f aca="false">INDEX(10_Lieux!$C:$C,V2541)</f>
        <v>Suisse</v>
      </c>
      <c r="U2541" s="14" t="n">
        <f aca="false">MATCH(A2541,10_Lieux!$A:$A,0)</f>
        <v>168</v>
      </c>
      <c r="V2541" s="14" t="n">
        <f aca="false">MATCH(B2541,10_Lieux!$A:$A,0)</f>
        <v>182</v>
      </c>
      <c r="W2541" s="14" t="n">
        <f aca="false">ROUND(6371*2*ASIN(SQRT(SIN(RADIANS(INDEX(10_Lieux!$F:$F,V2541)-INDEX(10_Lieux!$F:$F,U2541))/2)^2+COS(RADIANS(INDEX(10_Lieux!$F:$F,U2541)))*COS(RADIANS(INDEX(10_Lieux!$F:$F,V2541)))*SIN(RADIANS(INDEX(10_Lieux!$G:$G,V2541)-INDEX(10_Lieux!$G:$G,U2541))/2)^2)),1)</f>
        <v>299.8</v>
      </c>
      <c r="X2541" s="14" t="n">
        <f aca="false">ROUND(I2541/IF(I2541&lt;p_seuil_vitesse,p_vit_lente,p_vit_rapide)*60/15,0)*15</f>
        <v>240</v>
      </c>
      <c r="Y2541" s="14" t="n">
        <f aca="false">MAX(IF(INDEX(10_Lieux!$B:$B,U2541)&lt;&gt;"Ville",INDEX(10_Lieux!$I:$I,U2541),0),IF(INDEX(10_Lieux!$B:$B,V2541)&lt;&gt;"Ville",INDEX(10_Lieux!$I:$I,V2541),0))</f>
        <v>500</v>
      </c>
      <c r="Z2541" s="14" t="str">
        <f aca="false">A2541&amp;"|"&amp;B2541</f>
        <v>Nice-Côte d'Azur|Genève Aéroport</v>
      </c>
      <c r="AA2541" s="14" t="str">
        <f aca="false">IF(I2541&lt;p_local,"Local",IF(I2541&lt;p_vv_min,"Courte distance",IF(I2541&lt;p_tres_long,"Longue distance","Très longue distance")))</f>
        <v>Longue distance</v>
      </c>
    </row>
    <row r="2542" customFormat="false" ht="15" hidden="false" customHeight="true" outlineLevel="0" collapsed="false">
      <c r="A2542" s="14" t="s">
        <v>2164</v>
      </c>
      <c r="B2542" s="14" t="s">
        <v>1890</v>
      </c>
      <c r="C2542" s="14" t="s">
        <v>36</v>
      </c>
      <c r="D2542" s="14" t="s">
        <v>2622</v>
      </c>
      <c r="E2542" s="14" t="s">
        <v>2749</v>
      </c>
      <c r="F2542" s="15" t="s">
        <v>41</v>
      </c>
      <c r="G2542" s="14" t="str">
        <f aca="false">IF(I2542&lt;p_local,"Local → page infra",IF(H2542&gt;=p_ph1,"Phase 1",IF(H2542&gt;=p_ph2,"Phase 2","Phase 3")))</f>
        <v>Phase 1</v>
      </c>
      <c r="H2542" s="14" t="n">
        <f aca="false">IF(I2542&lt;p_local,0,IF(C2542="Aéroport → Aéroport",p_pts_plein,IF(Y2542&gt;0,IF(I2542&lt;=Y2542,p_pts_plein,IF(I2542&lt;=p_mult2*Y2542,p_pts_moyen,p_pts_r3)),IF(I2542&gt;=p_vv_min,p_pts_plein,IF(I2542&gt;=p_vv_moy,p_pts_moyen,p_pts_court))))+IF(INDEX(10_Lieux!$D:$D,U2542)=1,p_prio1,p_prio2)+IF(INDEX(10_Lieux!$D:$D,V2542)=1,p_prio1,p_prio2)+IF(K2542="Oui",p_tf,0)+p_hub*((INDEX(10_Lieux!$H:$H,U2542)="Hub")+(INDEX(10_Lieux!$H:$H,V2542)="Hub"))+IF(OR(INDEX(10_Lieux!$H:$H,U2542)="Premium",INDEX(10_Lieux!$H:$H,V2542)="Premium"),p_prem,0))</f>
        <v>90</v>
      </c>
      <c r="I2542" s="14" t="n">
        <f aca="false">ROUND(W2542*p_facteur,0)</f>
        <v>399</v>
      </c>
      <c r="J2542" s="14" t="str">
        <f aca="false">IF(X2542&lt;60,X2542&amp;" min",INT(X2542/60)&amp;" h"&amp;IF(MOD(X2542,60)=0,""," "&amp;TEXT(MOD(X2542,60),"00")))</f>
        <v>4 h 15</v>
      </c>
      <c r="K2542" s="14" t="str">
        <f aca="false">IF(S2542&lt;&gt;T2542,"Oui","Non")</f>
        <v>Oui</v>
      </c>
      <c r="L2542" s="14" t="str">
        <f aca="false">IF(AND(INDEX(10_Lieux!$B:$B,U2542)="Ville",INDEX(10_Lieux!$B:$B,V2542)="Ville"),"/chauffeur-prive/"&amp;INDEX(10_Lieux!$E:$E,U2542)&amp;"-"&amp;INDEX(10_Lieux!$E:$E,V2542)&amp;"/","/chauffeur-prive/"&amp;INDEX(10_Lieux!$E:$E,U2542)&amp;"/"&amp;INDEX(10_Lieux!$E:$E,V2542)&amp;"/")</f>
        <v>/chauffeur-prive/aeroport-geneve/aeroport-marseille-provence/</v>
      </c>
      <c r="M2542" s="14" t="str">
        <f aca="false">IFERROR(INDEX($L:$L,MATCH(B2542&amp;"|"&amp;A2542,$Z:$Z,0)),"—")</f>
        <v>/chauffeur-prive/aeroport-marseille-provence/aeroport-geneve/</v>
      </c>
      <c r="N2542" s="14" t="str">
        <f aca="false">IF(LEN("Chauffeur privé "&amp;INDEX(10_Lieux!$J:$J,U2542)&amp;" → "&amp;INDEX(10_Lieux!$J:$J,V2542)&amp;" | 24h/24")&gt;60,"Chauffeur privé "&amp;INDEX(10_Lieux!$J:$J,U2542)&amp;" → "&amp;INDEX(10_Lieux!$J:$J,V2542),"Chauffeur privé "&amp;INDEX(10_Lieux!$J:$J,U2542)&amp;" → "&amp;INDEX(10_Lieux!$J:$J,V2542)&amp;" | 24h/24")</f>
        <v>Chauffeur privé Aéroport de Genève → Aéroport Marseille-Provence</v>
      </c>
      <c r="O2542" s="14" t="n">
        <f aca="false">LEN(N2542)</f>
        <v>64</v>
      </c>
      <c r="P2542" s="14" t="str">
        <f aca="false">"Chauffeur privé "&amp;INDEX(10_Lieux!$K:$K,U2542)&amp;" vers "&amp;INDEX(10_Lieux!$L:$L,V2542)</f>
        <v>Chauffeur privé de l'aéroport de Genève vers l'aéroport Marseille-Provence</v>
      </c>
      <c r="Q2542" s="14" t="str">
        <f aca="false">"Chauffeur privé "&amp;INDEX(10_Lieux!$K:$K,U2542)&amp;" vers "&amp;INDEX(10_Lieux!$L:$L,V2542)&amp;" : env. "&amp;I2542&amp;" km, "&amp;J2542&amp;" de route. Devis personnalisé, standard 24h/24 et 7j/7."</f>
        <v>Chauffeur privé de l'aéroport de Genève vers l'aéroport Marseille-Provence : env. 399 km, 4 h 15 de route. Devis personnalisé, standard 24h/24 et 7j/7.</v>
      </c>
      <c r="R2542" s="14" t="n">
        <f aca="false">LEN(Q2542)</f>
        <v>151</v>
      </c>
      <c r="S2542" s="14" t="str">
        <f aca="false">INDEX(10_Lieux!$C:$C,U2542)</f>
        <v>Suisse</v>
      </c>
      <c r="T2542" s="14" t="str">
        <f aca="false">INDEX(10_Lieux!$C:$C,V2542)</f>
        <v>France</v>
      </c>
      <c r="U2542" s="14" t="n">
        <f aca="false">MATCH(A2542,10_Lieux!$A:$A,0)</f>
        <v>182</v>
      </c>
      <c r="V2542" s="14" t="n">
        <f aca="false">MATCH(B2542,10_Lieux!$A:$A,0)</f>
        <v>171</v>
      </c>
      <c r="W2542" s="14" t="n">
        <f aca="false">ROUND(6371*2*ASIN(SQRT(SIN(RADIANS(INDEX(10_Lieux!$F:$F,V2542)-INDEX(10_Lieux!$F:$F,U2542))/2)^2+COS(RADIANS(INDEX(10_Lieux!$F:$F,U2542)))*COS(RADIANS(INDEX(10_Lieux!$F:$F,V2542)))*SIN(RADIANS(INDEX(10_Lieux!$G:$G,V2542)-INDEX(10_Lieux!$G:$G,U2542))/2)^2)),1)</f>
        <v>319</v>
      </c>
      <c r="X2542" s="14" t="n">
        <f aca="false">ROUND(I2542/IF(I2542&lt;p_seuil_vitesse,p_vit_lente,p_vit_rapide)*60/15,0)*15</f>
        <v>255</v>
      </c>
      <c r="Y2542" s="14" t="n">
        <f aca="false">MAX(IF(INDEX(10_Lieux!$B:$B,U2542)&lt;&gt;"Ville",INDEX(10_Lieux!$I:$I,U2542),0),IF(INDEX(10_Lieux!$B:$B,V2542)&lt;&gt;"Ville",INDEX(10_Lieux!$I:$I,V2542),0))</f>
        <v>500</v>
      </c>
      <c r="Z2542" s="14" t="str">
        <f aca="false">A2542&amp;"|"&amp;B2542</f>
        <v>Genève Aéroport|Marseille-Provence</v>
      </c>
      <c r="AA2542" s="14" t="str">
        <f aca="false">IF(I2542&lt;p_local,"Local",IF(I2542&lt;p_vv_min,"Courte distance",IF(I2542&lt;p_tres_long,"Longue distance","Très longue distance")))</f>
        <v>Longue distance</v>
      </c>
    </row>
    <row r="2543" customFormat="false" ht="15" hidden="false" customHeight="true" outlineLevel="0" collapsed="false">
      <c r="A2543" s="14" t="s">
        <v>1890</v>
      </c>
      <c r="B2543" s="14" t="s">
        <v>2164</v>
      </c>
      <c r="C2543" s="14" t="s">
        <v>36</v>
      </c>
      <c r="D2543" s="14" t="s">
        <v>2622</v>
      </c>
      <c r="E2543" s="14" t="s">
        <v>2750</v>
      </c>
      <c r="F2543" s="15" t="s">
        <v>41</v>
      </c>
      <c r="G2543" s="14" t="str">
        <f aca="false">IF(I2543&lt;p_local,"Local → page infra",IF(H2543&gt;=p_ph1,"Phase 1",IF(H2543&gt;=p_ph2,"Phase 2","Phase 3")))</f>
        <v>Phase 1</v>
      </c>
      <c r="H2543" s="14" t="n">
        <f aca="false">IF(I2543&lt;p_local,0,IF(C2543="Aéroport → Aéroport",p_pts_plein,IF(Y2543&gt;0,IF(I2543&lt;=Y2543,p_pts_plein,IF(I2543&lt;=p_mult2*Y2543,p_pts_moyen,p_pts_r3)),IF(I2543&gt;=p_vv_min,p_pts_plein,IF(I2543&gt;=p_vv_moy,p_pts_moyen,p_pts_court))))+IF(INDEX(10_Lieux!$D:$D,U2543)=1,p_prio1,p_prio2)+IF(INDEX(10_Lieux!$D:$D,V2543)=1,p_prio1,p_prio2)+IF(K2543="Oui",p_tf,0)+p_hub*((INDEX(10_Lieux!$H:$H,U2543)="Hub")+(INDEX(10_Lieux!$H:$H,V2543)="Hub"))+IF(OR(INDEX(10_Lieux!$H:$H,U2543)="Premium",INDEX(10_Lieux!$H:$H,V2543)="Premium"),p_prem,0))</f>
        <v>90</v>
      </c>
      <c r="I2543" s="14" t="n">
        <f aca="false">ROUND(W2543*p_facteur,0)</f>
        <v>399</v>
      </c>
      <c r="J2543" s="14" t="str">
        <f aca="false">IF(X2543&lt;60,X2543&amp;" min",INT(X2543/60)&amp;" h"&amp;IF(MOD(X2543,60)=0,""," "&amp;TEXT(MOD(X2543,60),"00")))</f>
        <v>4 h 15</v>
      </c>
      <c r="K2543" s="14" t="str">
        <f aca="false">IF(S2543&lt;&gt;T2543,"Oui","Non")</f>
        <v>Oui</v>
      </c>
      <c r="L2543" s="14" t="str">
        <f aca="false">IF(AND(INDEX(10_Lieux!$B:$B,U2543)="Ville",INDEX(10_Lieux!$B:$B,V2543)="Ville"),"/chauffeur-prive/"&amp;INDEX(10_Lieux!$E:$E,U2543)&amp;"-"&amp;INDEX(10_Lieux!$E:$E,V2543)&amp;"/","/chauffeur-prive/"&amp;INDEX(10_Lieux!$E:$E,U2543)&amp;"/"&amp;INDEX(10_Lieux!$E:$E,V2543)&amp;"/")</f>
        <v>/chauffeur-prive/aeroport-marseille-provence/aeroport-geneve/</v>
      </c>
      <c r="M2543" s="14" t="str">
        <f aca="false">IFERROR(INDEX($L:$L,MATCH(B2543&amp;"|"&amp;A2543,$Z:$Z,0)),"—")</f>
        <v>/chauffeur-prive/aeroport-geneve/aeroport-marseille-provence/</v>
      </c>
      <c r="N2543" s="14" t="str">
        <f aca="false">IF(LEN("Chauffeur privé "&amp;INDEX(10_Lieux!$J:$J,U2543)&amp;" → "&amp;INDEX(10_Lieux!$J:$J,V2543)&amp;" | 24h/24")&gt;60,"Chauffeur privé "&amp;INDEX(10_Lieux!$J:$J,U2543)&amp;" → "&amp;INDEX(10_Lieux!$J:$J,V2543),"Chauffeur privé "&amp;INDEX(10_Lieux!$J:$J,U2543)&amp;" → "&amp;INDEX(10_Lieux!$J:$J,V2543)&amp;" | 24h/24")</f>
        <v>Chauffeur privé Aéroport Marseille-Provence → Aéroport de Genève</v>
      </c>
      <c r="O2543" s="14" t="n">
        <f aca="false">LEN(N2543)</f>
        <v>64</v>
      </c>
      <c r="P2543" s="14" t="str">
        <f aca="false">"Chauffeur privé "&amp;INDEX(10_Lieux!$K:$K,U2543)&amp;" vers "&amp;INDEX(10_Lieux!$L:$L,V2543)</f>
        <v>Chauffeur privé de l'aéroport Marseille-Provence vers l'aéroport de Genève</v>
      </c>
      <c r="Q2543" s="14" t="str">
        <f aca="false">"Chauffeur privé "&amp;INDEX(10_Lieux!$K:$K,U2543)&amp;" vers "&amp;INDEX(10_Lieux!$L:$L,V2543)&amp;" : env. "&amp;I2543&amp;" km, "&amp;J2543&amp;" de route. Devis personnalisé, standard 24h/24 et 7j/7."</f>
        <v>Chauffeur privé de l'aéroport Marseille-Provence vers l'aéroport de Genève : env. 399 km, 4 h 15 de route. Devis personnalisé, standard 24h/24 et 7j/7.</v>
      </c>
      <c r="R2543" s="14" t="n">
        <f aca="false">LEN(Q2543)</f>
        <v>151</v>
      </c>
      <c r="S2543" s="14" t="str">
        <f aca="false">INDEX(10_Lieux!$C:$C,U2543)</f>
        <v>France</v>
      </c>
      <c r="T2543" s="14" t="str">
        <f aca="false">INDEX(10_Lieux!$C:$C,V2543)</f>
        <v>Suisse</v>
      </c>
      <c r="U2543" s="14" t="n">
        <f aca="false">MATCH(A2543,10_Lieux!$A:$A,0)</f>
        <v>171</v>
      </c>
      <c r="V2543" s="14" t="n">
        <f aca="false">MATCH(B2543,10_Lieux!$A:$A,0)</f>
        <v>182</v>
      </c>
      <c r="W2543" s="14" t="n">
        <f aca="false">ROUND(6371*2*ASIN(SQRT(SIN(RADIANS(INDEX(10_Lieux!$F:$F,V2543)-INDEX(10_Lieux!$F:$F,U2543))/2)^2+COS(RADIANS(INDEX(10_Lieux!$F:$F,U2543)))*COS(RADIANS(INDEX(10_Lieux!$F:$F,V2543)))*SIN(RADIANS(INDEX(10_Lieux!$G:$G,V2543)-INDEX(10_Lieux!$G:$G,U2543))/2)^2)),1)</f>
        <v>319</v>
      </c>
      <c r="X2543" s="14" t="n">
        <f aca="false">ROUND(I2543/IF(I2543&lt;p_seuil_vitesse,p_vit_lente,p_vit_rapide)*60/15,0)*15</f>
        <v>255</v>
      </c>
      <c r="Y2543" s="14" t="n">
        <f aca="false">MAX(IF(INDEX(10_Lieux!$B:$B,U2543)&lt;&gt;"Ville",INDEX(10_Lieux!$I:$I,U2543),0),IF(INDEX(10_Lieux!$B:$B,V2543)&lt;&gt;"Ville",INDEX(10_Lieux!$I:$I,V2543),0))</f>
        <v>500</v>
      </c>
      <c r="Z2543" s="14" t="str">
        <f aca="false">A2543&amp;"|"&amp;B2543</f>
        <v>Marseille-Provence|Genève Aéroport</v>
      </c>
      <c r="AA2543" s="14" t="str">
        <f aca="false">IF(I2543&lt;p_local,"Local",IF(I2543&lt;p_vv_min,"Courte distance",IF(I2543&lt;p_tres_long,"Longue distance","Très longue distance")))</f>
        <v>Longue distance</v>
      </c>
    </row>
    <row r="2544" customFormat="false" ht="15" hidden="false" customHeight="true" outlineLevel="0" collapsed="false">
      <c r="A2544" s="14" t="s">
        <v>2164</v>
      </c>
      <c r="B2544" s="14" t="s">
        <v>1982</v>
      </c>
      <c r="C2544" s="14" t="s">
        <v>36</v>
      </c>
      <c r="D2544" s="14" t="s">
        <v>2622</v>
      </c>
      <c r="E2544" s="14" t="s">
        <v>2751</v>
      </c>
      <c r="F2544" s="15" t="s">
        <v>41</v>
      </c>
      <c r="G2544" s="14" t="str">
        <f aca="false">IF(I2544&lt;p_local,"Local → page infra",IF(H2544&gt;=p_ph1,"Phase 1",IF(H2544&gt;=p_ph2,"Phase 2","Phase 3")))</f>
        <v>Phase 1</v>
      </c>
      <c r="H2544" s="14" t="n">
        <f aca="false">IF(I2544&lt;p_local,0,IF(C2544="Aéroport → Aéroport",p_pts_plein,IF(Y2544&gt;0,IF(I2544&lt;=Y2544,p_pts_plein,IF(I2544&lt;=p_mult2*Y2544,p_pts_moyen,p_pts_r3)),IF(I2544&gt;=p_vv_min,p_pts_plein,IF(I2544&gt;=p_vv_moy,p_pts_moyen,p_pts_court))))+IF(INDEX(10_Lieux!$D:$D,U2544)=1,p_prio1,p_prio2)+IF(INDEX(10_Lieux!$D:$D,V2544)=1,p_prio1,p_prio2)+IF(K2544="Oui",p_tf,0)+p_hub*((INDEX(10_Lieux!$H:$H,U2544)="Hub")+(INDEX(10_Lieux!$H:$H,V2544)="Hub"))+IF(OR(INDEX(10_Lieux!$H:$H,U2544)="Premium",INDEX(10_Lieux!$H:$H,V2544)="Premium"),p_prem,0))</f>
        <v>90</v>
      </c>
      <c r="I2544" s="14" t="n">
        <f aca="false">ROUND(W2544*p_facteur,0)</f>
        <v>665</v>
      </c>
      <c r="J2544" s="14" t="str">
        <f aca="false">IF(X2544&lt;60,X2544&amp;" min",INT(X2544/60)&amp;" h"&amp;IF(MOD(X2544,60)=0,""," "&amp;TEXT(MOD(X2544,60),"00")))</f>
        <v>7 h</v>
      </c>
      <c r="K2544" s="14" t="str">
        <f aca="false">IF(S2544&lt;&gt;T2544,"Oui","Non")</f>
        <v>Oui</v>
      </c>
      <c r="L2544" s="14" t="str">
        <f aca="false">IF(AND(INDEX(10_Lieux!$B:$B,U2544)="Ville",INDEX(10_Lieux!$B:$B,V2544)="Ville"),"/chauffeur-prive/"&amp;INDEX(10_Lieux!$E:$E,U2544)&amp;"-"&amp;INDEX(10_Lieux!$E:$E,V2544)&amp;"/","/chauffeur-prive/"&amp;INDEX(10_Lieux!$E:$E,U2544)&amp;"/"&amp;INDEX(10_Lieux!$E:$E,V2544)&amp;"/")</f>
        <v>/chauffeur-prive/aeroport-geneve/aeroport-bruxelles-zaventem/</v>
      </c>
      <c r="M2544" s="14" t="str">
        <f aca="false">IFERROR(INDEX($L:$L,MATCH(B2544&amp;"|"&amp;A2544,$Z:$Z,0)),"—")</f>
        <v>/chauffeur-prive/aeroport-bruxelles-zaventem/aeroport-geneve/</v>
      </c>
      <c r="N2544" s="14" t="str">
        <f aca="false">IF(LEN("Chauffeur privé "&amp;INDEX(10_Lieux!$J:$J,U2544)&amp;" → "&amp;INDEX(10_Lieux!$J:$J,V2544)&amp;" | 24h/24")&gt;60,"Chauffeur privé "&amp;INDEX(10_Lieux!$J:$J,U2544)&amp;" → "&amp;INDEX(10_Lieux!$J:$J,V2544),"Chauffeur privé "&amp;INDEX(10_Lieux!$J:$J,U2544)&amp;" → "&amp;INDEX(10_Lieux!$J:$J,V2544)&amp;" | 24h/24")</f>
        <v>Chauffeur privé Aéroport de Genève → Aéroport Bruxelles-Zaventem</v>
      </c>
      <c r="O2544" s="14" t="n">
        <f aca="false">LEN(N2544)</f>
        <v>64</v>
      </c>
      <c r="P2544" s="14" t="str">
        <f aca="false">"Chauffeur privé "&amp;INDEX(10_Lieux!$K:$K,U2544)&amp;" vers "&amp;INDEX(10_Lieux!$L:$L,V2544)</f>
        <v>Chauffeur privé de l'aéroport de Genève vers l'aéroport Bruxelles-Zaventem</v>
      </c>
      <c r="Q2544" s="14" t="str">
        <f aca="false">"Chauffeur privé "&amp;INDEX(10_Lieux!$K:$K,U2544)&amp;" vers "&amp;INDEX(10_Lieux!$L:$L,V2544)&amp;" : env. "&amp;I2544&amp;" km, "&amp;J2544&amp;" de route. Devis personnalisé, standard 24h/24 et 7j/7."</f>
        <v>Chauffeur privé de l'aéroport de Genève vers l'aéroport Bruxelles-Zaventem : env. 665 km, 7 h de route. Devis personnalisé, standard 24h/24 et 7j/7.</v>
      </c>
      <c r="R2544" s="14" t="n">
        <f aca="false">LEN(Q2544)</f>
        <v>148</v>
      </c>
      <c r="S2544" s="14" t="str">
        <f aca="false">INDEX(10_Lieux!$C:$C,U2544)</f>
        <v>Suisse</v>
      </c>
      <c r="T2544" s="14" t="str">
        <f aca="false">INDEX(10_Lieux!$C:$C,V2544)</f>
        <v>Belgique</v>
      </c>
      <c r="U2544" s="14" t="n">
        <f aca="false">MATCH(A2544,10_Lieux!$A:$A,0)</f>
        <v>182</v>
      </c>
      <c r="V2544" s="14" t="n">
        <f aca="false">MATCH(B2544,10_Lieux!$A:$A,0)</f>
        <v>177</v>
      </c>
      <c r="W2544" s="14" t="n">
        <f aca="false">ROUND(6371*2*ASIN(SQRT(SIN(RADIANS(INDEX(10_Lieux!$F:$F,V2544)-INDEX(10_Lieux!$F:$F,U2544))/2)^2+COS(RADIANS(INDEX(10_Lieux!$F:$F,U2544)))*COS(RADIANS(INDEX(10_Lieux!$F:$F,V2544)))*SIN(RADIANS(INDEX(10_Lieux!$G:$G,V2544)-INDEX(10_Lieux!$G:$G,U2544))/2)^2)),1)</f>
        <v>532.1</v>
      </c>
      <c r="X2544" s="14" t="n">
        <f aca="false">ROUND(I2544/IF(I2544&lt;p_seuil_vitesse,p_vit_lente,p_vit_rapide)*60/15,0)*15</f>
        <v>420</v>
      </c>
      <c r="Y2544" s="14" t="n">
        <f aca="false">MAX(IF(INDEX(10_Lieux!$B:$B,U2544)&lt;&gt;"Ville",INDEX(10_Lieux!$I:$I,U2544),0),IF(INDEX(10_Lieux!$B:$B,V2544)&lt;&gt;"Ville",INDEX(10_Lieux!$I:$I,V2544),0))</f>
        <v>500</v>
      </c>
      <c r="Z2544" s="14" t="str">
        <f aca="false">A2544&amp;"|"&amp;B2544</f>
        <v>Genève Aéroport|Brussels Airport</v>
      </c>
      <c r="AA2544" s="14" t="str">
        <f aca="false">IF(I2544&lt;p_local,"Local",IF(I2544&lt;p_vv_min,"Courte distance",IF(I2544&lt;p_tres_long,"Longue distance","Très longue distance")))</f>
        <v>Longue distance</v>
      </c>
    </row>
    <row r="2545" customFormat="false" ht="15" hidden="false" customHeight="true" outlineLevel="0" collapsed="false">
      <c r="A2545" s="14" t="s">
        <v>1982</v>
      </c>
      <c r="B2545" s="14" t="s">
        <v>2164</v>
      </c>
      <c r="C2545" s="14" t="s">
        <v>36</v>
      </c>
      <c r="D2545" s="14" t="s">
        <v>2622</v>
      </c>
      <c r="E2545" s="14" t="s">
        <v>2752</v>
      </c>
      <c r="F2545" s="15" t="s">
        <v>41</v>
      </c>
      <c r="G2545" s="14" t="str">
        <f aca="false">IF(I2545&lt;p_local,"Local → page infra",IF(H2545&gt;=p_ph1,"Phase 1",IF(H2545&gt;=p_ph2,"Phase 2","Phase 3")))</f>
        <v>Phase 1</v>
      </c>
      <c r="H2545" s="14" t="n">
        <f aca="false">IF(I2545&lt;p_local,0,IF(C2545="Aéroport → Aéroport",p_pts_plein,IF(Y2545&gt;0,IF(I2545&lt;=Y2545,p_pts_plein,IF(I2545&lt;=p_mult2*Y2545,p_pts_moyen,p_pts_r3)),IF(I2545&gt;=p_vv_min,p_pts_plein,IF(I2545&gt;=p_vv_moy,p_pts_moyen,p_pts_court))))+IF(INDEX(10_Lieux!$D:$D,U2545)=1,p_prio1,p_prio2)+IF(INDEX(10_Lieux!$D:$D,V2545)=1,p_prio1,p_prio2)+IF(K2545="Oui",p_tf,0)+p_hub*((INDEX(10_Lieux!$H:$H,U2545)="Hub")+(INDEX(10_Lieux!$H:$H,V2545)="Hub"))+IF(OR(INDEX(10_Lieux!$H:$H,U2545)="Premium",INDEX(10_Lieux!$H:$H,V2545)="Premium"),p_prem,0))</f>
        <v>90</v>
      </c>
      <c r="I2545" s="14" t="n">
        <f aca="false">ROUND(W2545*p_facteur,0)</f>
        <v>665</v>
      </c>
      <c r="J2545" s="14" t="str">
        <f aca="false">IF(X2545&lt;60,X2545&amp;" min",INT(X2545/60)&amp;" h"&amp;IF(MOD(X2545,60)=0,""," "&amp;TEXT(MOD(X2545,60),"00")))</f>
        <v>7 h</v>
      </c>
      <c r="K2545" s="14" t="str">
        <f aca="false">IF(S2545&lt;&gt;T2545,"Oui","Non")</f>
        <v>Oui</v>
      </c>
      <c r="L2545" s="14" t="str">
        <f aca="false">IF(AND(INDEX(10_Lieux!$B:$B,U2545)="Ville",INDEX(10_Lieux!$B:$B,V2545)="Ville"),"/chauffeur-prive/"&amp;INDEX(10_Lieux!$E:$E,U2545)&amp;"-"&amp;INDEX(10_Lieux!$E:$E,V2545)&amp;"/","/chauffeur-prive/"&amp;INDEX(10_Lieux!$E:$E,U2545)&amp;"/"&amp;INDEX(10_Lieux!$E:$E,V2545)&amp;"/")</f>
        <v>/chauffeur-prive/aeroport-bruxelles-zaventem/aeroport-geneve/</v>
      </c>
      <c r="M2545" s="14" t="str">
        <f aca="false">IFERROR(INDEX($L:$L,MATCH(B2545&amp;"|"&amp;A2545,$Z:$Z,0)),"—")</f>
        <v>/chauffeur-prive/aeroport-geneve/aeroport-bruxelles-zaventem/</v>
      </c>
      <c r="N2545" s="14" t="str">
        <f aca="false">IF(LEN("Chauffeur privé "&amp;INDEX(10_Lieux!$J:$J,U2545)&amp;" → "&amp;INDEX(10_Lieux!$J:$J,V2545)&amp;" | 24h/24")&gt;60,"Chauffeur privé "&amp;INDEX(10_Lieux!$J:$J,U2545)&amp;" → "&amp;INDEX(10_Lieux!$J:$J,V2545),"Chauffeur privé "&amp;INDEX(10_Lieux!$J:$J,U2545)&amp;" → "&amp;INDEX(10_Lieux!$J:$J,V2545)&amp;" | 24h/24")</f>
        <v>Chauffeur privé Aéroport Bruxelles-Zaventem → Aéroport de Genève</v>
      </c>
      <c r="O2545" s="14" t="n">
        <f aca="false">LEN(N2545)</f>
        <v>64</v>
      </c>
      <c r="P2545" s="14" t="str">
        <f aca="false">"Chauffeur privé "&amp;INDEX(10_Lieux!$K:$K,U2545)&amp;" vers "&amp;INDEX(10_Lieux!$L:$L,V2545)</f>
        <v>Chauffeur privé de l'aéroport Bruxelles-Zaventem vers l'aéroport de Genève</v>
      </c>
      <c r="Q2545" s="14" t="str">
        <f aca="false">"Chauffeur privé "&amp;INDEX(10_Lieux!$K:$K,U2545)&amp;" vers "&amp;INDEX(10_Lieux!$L:$L,V2545)&amp;" : env. "&amp;I2545&amp;" km, "&amp;J2545&amp;" de route. Devis personnalisé, standard 24h/24 et 7j/7."</f>
        <v>Chauffeur privé de l'aéroport Bruxelles-Zaventem vers l'aéroport de Genève : env. 665 km, 7 h de route. Devis personnalisé, standard 24h/24 et 7j/7.</v>
      </c>
      <c r="R2545" s="14" t="n">
        <f aca="false">LEN(Q2545)</f>
        <v>148</v>
      </c>
      <c r="S2545" s="14" t="str">
        <f aca="false">INDEX(10_Lieux!$C:$C,U2545)</f>
        <v>Belgique</v>
      </c>
      <c r="T2545" s="14" t="str">
        <f aca="false">INDEX(10_Lieux!$C:$C,V2545)</f>
        <v>Suisse</v>
      </c>
      <c r="U2545" s="14" t="n">
        <f aca="false">MATCH(A2545,10_Lieux!$A:$A,0)</f>
        <v>177</v>
      </c>
      <c r="V2545" s="14" t="n">
        <f aca="false">MATCH(B2545,10_Lieux!$A:$A,0)</f>
        <v>182</v>
      </c>
      <c r="W2545" s="14" t="n">
        <f aca="false">ROUND(6371*2*ASIN(SQRT(SIN(RADIANS(INDEX(10_Lieux!$F:$F,V2545)-INDEX(10_Lieux!$F:$F,U2545))/2)^2+COS(RADIANS(INDEX(10_Lieux!$F:$F,U2545)))*COS(RADIANS(INDEX(10_Lieux!$F:$F,V2545)))*SIN(RADIANS(INDEX(10_Lieux!$G:$G,V2545)-INDEX(10_Lieux!$G:$G,U2545))/2)^2)),1)</f>
        <v>532.1</v>
      </c>
      <c r="X2545" s="14" t="n">
        <f aca="false">ROUND(I2545/IF(I2545&lt;p_seuil_vitesse,p_vit_lente,p_vit_rapide)*60/15,0)*15</f>
        <v>420</v>
      </c>
      <c r="Y2545" s="14" t="n">
        <f aca="false">MAX(IF(INDEX(10_Lieux!$B:$B,U2545)&lt;&gt;"Ville",INDEX(10_Lieux!$I:$I,U2545),0),IF(INDEX(10_Lieux!$B:$B,V2545)&lt;&gt;"Ville",INDEX(10_Lieux!$I:$I,V2545),0))</f>
        <v>500</v>
      </c>
      <c r="Z2545" s="14" t="str">
        <f aca="false">A2545&amp;"|"&amp;B2545</f>
        <v>Brussels Airport|Genève Aéroport</v>
      </c>
      <c r="AA2545" s="14" t="str">
        <f aca="false">IF(I2545&lt;p_local,"Local",IF(I2545&lt;p_vv_min,"Courte distance",IF(I2545&lt;p_tres_long,"Longue distance","Très longue distance")))</f>
        <v>Longue distance</v>
      </c>
    </row>
    <row r="2546" customFormat="false" ht="15" hidden="false" customHeight="true" outlineLevel="0" collapsed="false">
      <c r="A2546" s="14" t="s">
        <v>2164</v>
      </c>
      <c r="B2546" s="14" t="s">
        <v>2301</v>
      </c>
      <c r="C2546" s="14" t="s">
        <v>36</v>
      </c>
      <c r="D2546" s="14" t="s">
        <v>2622</v>
      </c>
      <c r="E2546" s="14" t="s">
        <v>2753</v>
      </c>
      <c r="F2546" s="15" t="s">
        <v>41</v>
      </c>
      <c r="G2546" s="14" t="str">
        <f aca="false">IF(I2546&lt;p_local,"Local → page infra",IF(H2546&gt;=p_ph1,"Phase 1",IF(H2546&gt;=p_ph2,"Phase 2","Phase 3")))</f>
        <v>Phase 1</v>
      </c>
      <c r="H2546" s="14" t="n">
        <f aca="false">IF(I2546&lt;p_local,0,IF(C2546="Aéroport → Aéroport",p_pts_plein,IF(Y2546&gt;0,IF(I2546&lt;=Y2546,p_pts_plein,IF(I2546&lt;=p_mult2*Y2546,p_pts_moyen,p_pts_r3)),IF(I2546&gt;=p_vv_min,p_pts_plein,IF(I2546&gt;=p_vv_moy,p_pts_moyen,p_pts_court))))+IF(INDEX(10_Lieux!$D:$D,U2546)=1,p_prio1,p_prio2)+IF(INDEX(10_Lieux!$D:$D,V2546)=1,p_prio1,p_prio2)+IF(K2546="Oui",p_tf,0)+p_hub*((INDEX(10_Lieux!$H:$H,U2546)="Hub")+(INDEX(10_Lieux!$H:$H,V2546)="Hub"))+IF(OR(INDEX(10_Lieux!$H:$H,U2546)="Premium",INDEX(10_Lieux!$H:$H,V2546)="Premium"),p_prem,0))</f>
        <v>80</v>
      </c>
      <c r="I2546" s="14" t="n">
        <f aca="false">ROUND(W2546*p_facteur,0)</f>
        <v>287</v>
      </c>
      <c r="J2546" s="14" t="str">
        <f aca="false">IF(X2546&lt;60,X2546&amp;" min",INT(X2546/60)&amp;" h"&amp;IF(MOD(X2546,60)=0,""," "&amp;TEXT(MOD(X2546,60),"00")))</f>
        <v>3 h</v>
      </c>
      <c r="K2546" s="14" t="str">
        <f aca="false">IF(S2546&lt;&gt;T2546,"Oui","Non")</f>
        <v>Non</v>
      </c>
      <c r="L2546" s="14" t="str">
        <f aca="false">IF(AND(INDEX(10_Lieux!$B:$B,U2546)="Ville",INDEX(10_Lieux!$B:$B,V2546)="Ville"),"/chauffeur-prive/"&amp;INDEX(10_Lieux!$E:$E,U2546)&amp;"-"&amp;INDEX(10_Lieux!$E:$E,V2546)&amp;"/","/chauffeur-prive/"&amp;INDEX(10_Lieux!$E:$E,U2546)&amp;"/"&amp;INDEX(10_Lieux!$E:$E,V2546)&amp;"/")</f>
        <v>/chauffeur-prive/aeroport-geneve/aeroport-zurich/</v>
      </c>
      <c r="M2546" s="14" t="str">
        <f aca="false">IFERROR(INDEX($L:$L,MATCH(B2546&amp;"|"&amp;A2546,$Z:$Z,0)),"—")</f>
        <v>/chauffeur-prive/aeroport-zurich/aeroport-geneve/</v>
      </c>
      <c r="N2546" s="14" t="str">
        <f aca="false">IF(LEN("Chauffeur privé "&amp;INDEX(10_Lieux!$J:$J,U2546)&amp;" → "&amp;INDEX(10_Lieux!$J:$J,V2546)&amp;" | 24h/24")&gt;60,"Chauffeur privé "&amp;INDEX(10_Lieux!$J:$J,U2546)&amp;" → "&amp;INDEX(10_Lieux!$J:$J,V2546),"Chauffeur privé "&amp;INDEX(10_Lieux!$J:$J,U2546)&amp;" → "&amp;INDEX(10_Lieux!$J:$J,V2546)&amp;" | 24h/24")</f>
        <v>Chauffeur privé Aéroport de Genève → Aéroport de Zurich</v>
      </c>
      <c r="O2546" s="14" t="n">
        <f aca="false">LEN(N2546)</f>
        <v>55</v>
      </c>
      <c r="P2546" s="14" t="str">
        <f aca="false">"Chauffeur privé "&amp;INDEX(10_Lieux!$K:$K,U2546)&amp;" vers "&amp;INDEX(10_Lieux!$L:$L,V2546)</f>
        <v>Chauffeur privé de l'aéroport de Genève vers l'aéroport de Zurich</v>
      </c>
      <c r="Q2546" s="14" t="str">
        <f aca="false">"Chauffeur privé "&amp;INDEX(10_Lieux!$K:$K,U2546)&amp;" vers "&amp;INDEX(10_Lieux!$L:$L,V2546)&amp;" : env. "&amp;I2546&amp;" km, "&amp;J2546&amp;" de route. Devis personnalisé, standard 24h/24 et 7j/7."</f>
        <v>Chauffeur privé de l'aéroport de Genève vers l'aéroport de Zurich : env. 287 km, 3 h de route. Devis personnalisé, standard 24h/24 et 7j/7.</v>
      </c>
      <c r="R2546" s="14" t="n">
        <f aca="false">LEN(Q2546)</f>
        <v>139</v>
      </c>
      <c r="S2546" s="14" t="str">
        <f aca="false">INDEX(10_Lieux!$C:$C,U2546)</f>
        <v>Suisse</v>
      </c>
      <c r="T2546" s="14" t="str">
        <f aca="false">INDEX(10_Lieux!$C:$C,V2546)</f>
        <v>Suisse</v>
      </c>
      <c r="U2546" s="14" t="n">
        <f aca="false">MATCH(A2546,10_Lieux!$A:$A,0)</f>
        <v>182</v>
      </c>
      <c r="V2546" s="14" t="n">
        <f aca="false">MATCH(B2546,10_Lieux!$A:$A,0)</f>
        <v>185</v>
      </c>
      <c r="W2546" s="14" t="n">
        <f aca="false">ROUND(6371*2*ASIN(SQRT(SIN(RADIANS(INDEX(10_Lieux!$F:$F,V2546)-INDEX(10_Lieux!$F:$F,U2546))/2)^2+COS(RADIANS(INDEX(10_Lieux!$F:$F,U2546)))*COS(RADIANS(INDEX(10_Lieux!$F:$F,V2546)))*SIN(RADIANS(INDEX(10_Lieux!$G:$G,V2546)-INDEX(10_Lieux!$G:$G,U2546))/2)^2)),1)</f>
        <v>229.8</v>
      </c>
      <c r="X2546" s="14" t="n">
        <f aca="false">ROUND(I2546/IF(I2546&lt;p_seuil_vitesse,p_vit_lente,p_vit_rapide)*60/15,0)*15</f>
        <v>180</v>
      </c>
      <c r="Y2546" s="14" t="n">
        <f aca="false">MAX(IF(INDEX(10_Lieux!$B:$B,U2546)&lt;&gt;"Ville",INDEX(10_Lieux!$I:$I,U2546),0),IF(INDEX(10_Lieux!$B:$B,V2546)&lt;&gt;"Ville",INDEX(10_Lieux!$I:$I,V2546),0))</f>
        <v>500</v>
      </c>
      <c r="Z2546" s="14" t="str">
        <f aca="false">A2546&amp;"|"&amp;B2546</f>
        <v>Genève Aéroport|Zurich Airport</v>
      </c>
      <c r="AA2546" s="14" t="str">
        <f aca="false">IF(I2546&lt;p_local,"Local",IF(I2546&lt;p_vv_min,"Courte distance",IF(I2546&lt;p_tres_long,"Longue distance","Très longue distance")))</f>
        <v>Longue distance</v>
      </c>
    </row>
    <row r="2547" customFormat="false" ht="15" hidden="false" customHeight="true" outlineLevel="0" collapsed="false">
      <c r="A2547" s="14" t="s">
        <v>2301</v>
      </c>
      <c r="B2547" s="14" t="s">
        <v>2164</v>
      </c>
      <c r="C2547" s="14" t="s">
        <v>36</v>
      </c>
      <c r="D2547" s="14" t="s">
        <v>2622</v>
      </c>
      <c r="E2547" s="14" t="s">
        <v>2754</v>
      </c>
      <c r="F2547" s="15" t="s">
        <v>41</v>
      </c>
      <c r="G2547" s="14" t="str">
        <f aca="false">IF(I2547&lt;p_local,"Local → page infra",IF(H2547&gt;=p_ph1,"Phase 1",IF(H2547&gt;=p_ph2,"Phase 2","Phase 3")))</f>
        <v>Phase 1</v>
      </c>
      <c r="H2547" s="14" t="n">
        <f aca="false">IF(I2547&lt;p_local,0,IF(C2547="Aéroport → Aéroport",p_pts_plein,IF(Y2547&gt;0,IF(I2547&lt;=Y2547,p_pts_plein,IF(I2547&lt;=p_mult2*Y2547,p_pts_moyen,p_pts_r3)),IF(I2547&gt;=p_vv_min,p_pts_plein,IF(I2547&gt;=p_vv_moy,p_pts_moyen,p_pts_court))))+IF(INDEX(10_Lieux!$D:$D,U2547)=1,p_prio1,p_prio2)+IF(INDEX(10_Lieux!$D:$D,V2547)=1,p_prio1,p_prio2)+IF(K2547="Oui",p_tf,0)+p_hub*((INDEX(10_Lieux!$H:$H,U2547)="Hub")+(INDEX(10_Lieux!$H:$H,V2547)="Hub"))+IF(OR(INDEX(10_Lieux!$H:$H,U2547)="Premium",INDEX(10_Lieux!$H:$H,V2547)="Premium"),p_prem,0))</f>
        <v>80</v>
      </c>
      <c r="I2547" s="14" t="n">
        <f aca="false">ROUND(W2547*p_facteur,0)</f>
        <v>287</v>
      </c>
      <c r="J2547" s="14" t="str">
        <f aca="false">IF(X2547&lt;60,X2547&amp;" min",INT(X2547/60)&amp;" h"&amp;IF(MOD(X2547,60)=0,""," "&amp;TEXT(MOD(X2547,60),"00")))</f>
        <v>3 h</v>
      </c>
      <c r="K2547" s="14" t="str">
        <f aca="false">IF(S2547&lt;&gt;T2547,"Oui","Non")</f>
        <v>Non</v>
      </c>
      <c r="L2547" s="14" t="str">
        <f aca="false">IF(AND(INDEX(10_Lieux!$B:$B,U2547)="Ville",INDEX(10_Lieux!$B:$B,V2547)="Ville"),"/chauffeur-prive/"&amp;INDEX(10_Lieux!$E:$E,U2547)&amp;"-"&amp;INDEX(10_Lieux!$E:$E,V2547)&amp;"/","/chauffeur-prive/"&amp;INDEX(10_Lieux!$E:$E,U2547)&amp;"/"&amp;INDEX(10_Lieux!$E:$E,V2547)&amp;"/")</f>
        <v>/chauffeur-prive/aeroport-zurich/aeroport-geneve/</v>
      </c>
      <c r="M2547" s="14" t="str">
        <f aca="false">IFERROR(INDEX($L:$L,MATCH(B2547&amp;"|"&amp;A2547,$Z:$Z,0)),"—")</f>
        <v>/chauffeur-prive/aeroport-geneve/aeroport-zurich/</v>
      </c>
      <c r="N2547" s="14" t="str">
        <f aca="false">IF(LEN("Chauffeur privé "&amp;INDEX(10_Lieux!$J:$J,U2547)&amp;" → "&amp;INDEX(10_Lieux!$J:$J,V2547)&amp;" | 24h/24")&gt;60,"Chauffeur privé "&amp;INDEX(10_Lieux!$J:$J,U2547)&amp;" → "&amp;INDEX(10_Lieux!$J:$J,V2547),"Chauffeur privé "&amp;INDEX(10_Lieux!$J:$J,U2547)&amp;" → "&amp;INDEX(10_Lieux!$J:$J,V2547)&amp;" | 24h/24")</f>
        <v>Chauffeur privé Aéroport de Zurich → Aéroport de Genève</v>
      </c>
      <c r="O2547" s="14" t="n">
        <f aca="false">LEN(N2547)</f>
        <v>55</v>
      </c>
      <c r="P2547" s="14" t="str">
        <f aca="false">"Chauffeur privé "&amp;INDEX(10_Lieux!$K:$K,U2547)&amp;" vers "&amp;INDEX(10_Lieux!$L:$L,V2547)</f>
        <v>Chauffeur privé de l'aéroport de Zurich vers l'aéroport de Genève</v>
      </c>
      <c r="Q2547" s="14" t="str">
        <f aca="false">"Chauffeur privé "&amp;INDEX(10_Lieux!$K:$K,U2547)&amp;" vers "&amp;INDEX(10_Lieux!$L:$L,V2547)&amp;" : env. "&amp;I2547&amp;" km, "&amp;J2547&amp;" de route. Devis personnalisé, standard 24h/24 et 7j/7."</f>
        <v>Chauffeur privé de l'aéroport de Zurich vers l'aéroport de Genève : env. 287 km, 3 h de route. Devis personnalisé, standard 24h/24 et 7j/7.</v>
      </c>
      <c r="R2547" s="14" t="n">
        <f aca="false">LEN(Q2547)</f>
        <v>139</v>
      </c>
      <c r="S2547" s="14" t="str">
        <f aca="false">INDEX(10_Lieux!$C:$C,U2547)</f>
        <v>Suisse</v>
      </c>
      <c r="T2547" s="14" t="str">
        <f aca="false">INDEX(10_Lieux!$C:$C,V2547)</f>
        <v>Suisse</v>
      </c>
      <c r="U2547" s="14" t="n">
        <f aca="false">MATCH(A2547,10_Lieux!$A:$A,0)</f>
        <v>185</v>
      </c>
      <c r="V2547" s="14" t="n">
        <f aca="false">MATCH(B2547,10_Lieux!$A:$A,0)</f>
        <v>182</v>
      </c>
      <c r="W2547" s="14" t="n">
        <f aca="false">ROUND(6371*2*ASIN(SQRT(SIN(RADIANS(INDEX(10_Lieux!$F:$F,V2547)-INDEX(10_Lieux!$F:$F,U2547))/2)^2+COS(RADIANS(INDEX(10_Lieux!$F:$F,U2547)))*COS(RADIANS(INDEX(10_Lieux!$F:$F,V2547)))*SIN(RADIANS(INDEX(10_Lieux!$G:$G,V2547)-INDEX(10_Lieux!$G:$G,U2547))/2)^2)),1)</f>
        <v>229.8</v>
      </c>
      <c r="X2547" s="14" t="n">
        <f aca="false">ROUND(I2547/IF(I2547&lt;p_seuil_vitesse,p_vit_lente,p_vit_rapide)*60/15,0)*15</f>
        <v>180</v>
      </c>
      <c r="Y2547" s="14" t="n">
        <f aca="false">MAX(IF(INDEX(10_Lieux!$B:$B,U2547)&lt;&gt;"Ville",INDEX(10_Lieux!$I:$I,U2547),0),IF(INDEX(10_Lieux!$B:$B,V2547)&lt;&gt;"Ville",INDEX(10_Lieux!$I:$I,V2547),0))</f>
        <v>500</v>
      </c>
      <c r="Z2547" s="14" t="str">
        <f aca="false">A2547&amp;"|"&amp;B2547</f>
        <v>Zurich Airport|Genève Aéroport</v>
      </c>
      <c r="AA2547" s="14" t="str">
        <f aca="false">IF(I2547&lt;p_local,"Local",IF(I2547&lt;p_vv_min,"Courte distance",IF(I2547&lt;p_tres_long,"Longue distance","Très longue distance")))</f>
        <v>Longue distance</v>
      </c>
    </row>
    <row r="2548" customFormat="false" ht="15" hidden="false" customHeight="true" outlineLevel="0" collapsed="false">
      <c r="A2548" s="14" t="s">
        <v>2164</v>
      </c>
      <c r="B2548" s="14" t="s">
        <v>1614</v>
      </c>
      <c r="C2548" s="14" t="s">
        <v>36</v>
      </c>
      <c r="D2548" s="14" t="s">
        <v>2622</v>
      </c>
      <c r="E2548" s="14" t="s">
        <v>2755</v>
      </c>
      <c r="F2548" s="15" t="s">
        <v>41</v>
      </c>
      <c r="G2548" s="14" t="str">
        <f aca="false">IF(I2548&lt;p_local,"Local → page infra",IF(H2548&gt;=p_ph1,"Phase 1",IF(H2548&gt;=p_ph2,"Phase 2","Phase 3")))</f>
        <v>Phase 1</v>
      </c>
      <c r="H2548" s="14" t="n">
        <f aca="false">IF(I2548&lt;p_local,0,IF(C2548="Aéroport → Aéroport",p_pts_plein,IF(Y2548&gt;0,IF(I2548&lt;=Y2548,p_pts_plein,IF(I2548&lt;=p_mult2*Y2548,p_pts_moyen,p_pts_r3)),IF(I2548&gt;=p_vv_min,p_pts_plein,IF(I2548&gt;=p_vv_moy,p_pts_moyen,p_pts_court))))+IF(INDEX(10_Lieux!$D:$D,U2548)=1,p_prio1,p_prio2)+IF(INDEX(10_Lieux!$D:$D,V2548)=1,p_prio1,p_prio2)+IF(K2548="Oui",p_tf,0)+p_hub*((INDEX(10_Lieux!$H:$H,U2548)="Hub")+(INDEX(10_Lieux!$H:$H,V2548)="Hub"))+IF(OR(INDEX(10_Lieux!$H:$H,U2548)="Premium",INDEX(10_Lieux!$H:$H,V2548)="Premium"),p_prem,0))</f>
        <v>80</v>
      </c>
      <c r="I2548" s="14" t="n">
        <f aca="false">ROUND(W2548*p_facteur,0)</f>
        <v>591</v>
      </c>
      <c r="J2548" s="14" t="str">
        <f aca="false">IF(X2548&lt;60,X2548&amp;" min",INT(X2548/60)&amp;" h"&amp;IF(MOD(X2548,60)=0,""," "&amp;TEXT(MOD(X2548,60),"00")))</f>
        <v>6 h 15</v>
      </c>
      <c r="K2548" s="14" t="str">
        <f aca="false">IF(S2548&lt;&gt;T2548,"Oui","Non")</f>
        <v>Oui</v>
      </c>
      <c r="L2548" s="14" t="str">
        <f aca="false">IF(AND(INDEX(10_Lieux!$B:$B,U2548)="Ville",INDEX(10_Lieux!$B:$B,V2548)="Ville"),"/chauffeur-prive/"&amp;INDEX(10_Lieux!$E:$E,U2548)&amp;"-"&amp;INDEX(10_Lieux!$E:$E,V2548)&amp;"/","/chauffeur-prive/"&amp;INDEX(10_Lieux!$E:$E,U2548)&amp;"/"&amp;INDEX(10_Lieux!$E:$E,V2548)&amp;"/")</f>
        <v>/chauffeur-prive/aeroport-geneve/aeroport-toulouse-blagnac/</v>
      </c>
      <c r="M2548" s="14" t="str">
        <f aca="false">IFERROR(INDEX($L:$L,MATCH(B2548&amp;"|"&amp;A2548,$Z:$Z,0)),"—")</f>
        <v>/chauffeur-prive/aeroport-toulouse-blagnac/aeroport-geneve/</v>
      </c>
      <c r="N2548" s="14" t="str">
        <f aca="false">IF(LEN("Chauffeur privé "&amp;INDEX(10_Lieux!$J:$J,U2548)&amp;" → "&amp;INDEX(10_Lieux!$J:$J,V2548)&amp;" | 24h/24")&gt;60,"Chauffeur privé "&amp;INDEX(10_Lieux!$J:$J,U2548)&amp;" → "&amp;INDEX(10_Lieux!$J:$J,V2548),"Chauffeur privé "&amp;INDEX(10_Lieux!$J:$J,U2548)&amp;" → "&amp;INDEX(10_Lieux!$J:$J,V2548)&amp;" | 24h/24")</f>
        <v>Chauffeur privé Aéroport de Genève → Aéroport Toulouse-Blagnac</v>
      </c>
      <c r="O2548" s="14" t="n">
        <f aca="false">LEN(N2548)</f>
        <v>62</v>
      </c>
      <c r="P2548" s="14" t="str">
        <f aca="false">"Chauffeur privé "&amp;INDEX(10_Lieux!$K:$K,U2548)&amp;" vers "&amp;INDEX(10_Lieux!$L:$L,V2548)</f>
        <v>Chauffeur privé de l'aéroport de Genève vers l'aéroport Toulouse-Blagnac</v>
      </c>
      <c r="Q2548" s="14" t="str">
        <f aca="false">"Chauffeur privé "&amp;INDEX(10_Lieux!$K:$K,U2548)&amp;" vers "&amp;INDEX(10_Lieux!$L:$L,V2548)&amp;" : env. "&amp;I2548&amp;" km, "&amp;J2548&amp;" de route. Devis personnalisé, standard 24h/24 et 7j/7."</f>
        <v>Chauffeur privé de l'aéroport de Genève vers l'aéroport Toulouse-Blagnac : env. 591 km, 6 h 15 de route. Devis personnalisé, standard 24h/24 et 7j/7.</v>
      </c>
      <c r="R2548" s="14" t="n">
        <f aca="false">LEN(Q2548)</f>
        <v>149</v>
      </c>
      <c r="S2548" s="14" t="str">
        <f aca="false">INDEX(10_Lieux!$C:$C,U2548)</f>
        <v>Suisse</v>
      </c>
      <c r="T2548" s="14" t="str">
        <f aca="false">INDEX(10_Lieux!$C:$C,V2548)</f>
        <v>France</v>
      </c>
      <c r="U2548" s="14" t="n">
        <f aca="false">MATCH(A2548,10_Lieux!$A:$A,0)</f>
        <v>182</v>
      </c>
      <c r="V2548" s="14" t="n">
        <f aca="false">MATCH(B2548,10_Lieux!$A:$A,0)</f>
        <v>163</v>
      </c>
      <c r="W2548" s="14" t="n">
        <f aca="false">ROUND(6371*2*ASIN(SQRT(SIN(RADIANS(INDEX(10_Lieux!$F:$F,V2548)-INDEX(10_Lieux!$F:$F,U2548))/2)^2+COS(RADIANS(INDEX(10_Lieux!$F:$F,U2548)))*COS(RADIANS(INDEX(10_Lieux!$F:$F,V2548)))*SIN(RADIANS(INDEX(10_Lieux!$G:$G,V2548)-INDEX(10_Lieux!$G:$G,U2548))/2)^2)),1)</f>
        <v>472.8</v>
      </c>
      <c r="X2548" s="14" t="n">
        <f aca="false">ROUND(I2548/IF(I2548&lt;p_seuil_vitesse,p_vit_lente,p_vit_rapide)*60/15,0)*15</f>
        <v>375</v>
      </c>
      <c r="Y2548" s="14" t="n">
        <f aca="false">MAX(IF(INDEX(10_Lieux!$B:$B,U2548)&lt;&gt;"Ville",INDEX(10_Lieux!$I:$I,U2548),0),IF(INDEX(10_Lieux!$B:$B,V2548)&lt;&gt;"Ville",INDEX(10_Lieux!$I:$I,V2548),0))</f>
        <v>500</v>
      </c>
      <c r="Z2548" s="14" t="str">
        <f aca="false">A2548&amp;"|"&amp;B2548</f>
        <v>Genève Aéroport|Toulouse-Blagnac</v>
      </c>
      <c r="AA2548" s="14" t="str">
        <f aca="false">IF(I2548&lt;p_local,"Local",IF(I2548&lt;p_vv_min,"Courte distance",IF(I2548&lt;p_tres_long,"Longue distance","Très longue distance")))</f>
        <v>Longue distance</v>
      </c>
    </row>
    <row r="2549" customFormat="false" ht="15" hidden="false" customHeight="true" outlineLevel="0" collapsed="false">
      <c r="A2549" s="14" t="s">
        <v>1614</v>
      </c>
      <c r="B2549" s="14" t="s">
        <v>2164</v>
      </c>
      <c r="C2549" s="14" t="s">
        <v>36</v>
      </c>
      <c r="D2549" s="14" t="s">
        <v>2622</v>
      </c>
      <c r="E2549" s="14" t="s">
        <v>2756</v>
      </c>
      <c r="F2549" s="15" t="s">
        <v>41</v>
      </c>
      <c r="G2549" s="14" t="str">
        <f aca="false">IF(I2549&lt;p_local,"Local → page infra",IF(H2549&gt;=p_ph1,"Phase 1",IF(H2549&gt;=p_ph2,"Phase 2","Phase 3")))</f>
        <v>Phase 1</v>
      </c>
      <c r="H2549" s="14" t="n">
        <f aca="false">IF(I2549&lt;p_local,0,IF(C2549="Aéroport → Aéroport",p_pts_plein,IF(Y2549&gt;0,IF(I2549&lt;=Y2549,p_pts_plein,IF(I2549&lt;=p_mult2*Y2549,p_pts_moyen,p_pts_r3)),IF(I2549&gt;=p_vv_min,p_pts_plein,IF(I2549&gt;=p_vv_moy,p_pts_moyen,p_pts_court))))+IF(INDEX(10_Lieux!$D:$D,U2549)=1,p_prio1,p_prio2)+IF(INDEX(10_Lieux!$D:$D,V2549)=1,p_prio1,p_prio2)+IF(K2549="Oui",p_tf,0)+p_hub*((INDEX(10_Lieux!$H:$H,U2549)="Hub")+(INDEX(10_Lieux!$H:$H,V2549)="Hub"))+IF(OR(INDEX(10_Lieux!$H:$H,U2549)="Premium",INDEX(10_Lieux!$H:$H,V2549)="Premium"),p_prem,0))</f>
        <v>80</v>
      </c>
      <c r="I2549" s="14" t="n">
        <f aca="false">ROUND(W2549*p_facteur,0)</f>
        <v>591</v>
      </c>
      <c r="J2549" s="14" t="str">
        <f aca="false">IF(X2549&lt;60,X2549&amp;" min",INT(X2549/60)&amp;" h"&amp;IF(MOD(X2549,60)=0,""," "&amp;TEXT(MOD(X2549,60),"00")))</f>
        <v>6 h 15</v>
      </c>
      <c r="K2549" s="14" t="str">
        <f aca="false">IF(S2549&lt;&gt;T2549,"Oui","Non")</f>
        <v>Oui</v>
      </c>
      <c r="L2549" s="14" t="str">
        <f aca="false">IF(AND(INDEX(10_Lieux!$B:$B,U2549)="Ville",INDEX(10_Lieux!$B:$B,V2549)="Ville"),"/chauffeur-prive/"&amp;INDEX(10_Lieux!$E:$E,U2549)&amp;"-"&amp;INDEX(10_Lieux!$E:$E,V2549)&amp;"/","/chauffeur-prive/"&amp;INDEX(10_Lieux!$E:$E,U2549)&amp;"/"&amp;INDEX(10_Lieux!$E:$E,V2549)&amp;"/")</f>
        <v>/chauffeur-prive/aeroport-toulouse-blagnac/aeroport-geneve/</v>
      </c>
      <c r="M2549" s="14" t="str">
        <f aca="false">IFERROR(INDEX($L:$L,MATCH(B2549&amp;"|"&amp;A2549,$Z:$Z,0)),"—")</f>
        <v>/chauffeur-prive/aeroport-geneve/aeroport-toulouse-blagnac/</v>
      </c>
      <c r="N2549" s="14" t="str">
        <f aca="false">IF(LEN("Chauffeur privé "&amp;INDEX(10_Lieux!$J:$J,U2549)&amp;" → "&amp;INDEX(10_Lieux!$J:$J,V2549)&amp;" | 24h/24")&gt;60,"Chauffeur privé "&amp;INDEX(10_Lieux!$J:$J,U2549)&amp;" → "&amp;INDEX(10_Lieux!$J:$J,V2549),"Chauffeur privé "&amp;INDEX(10_Lieux!$J:$J,U2549)&amp;" → "&amp;INDEX(10_Lieux!$J:$J,V2549)&amp;" | 24h/24")</f>
        <v>Chauffeur privé Aéroport Toulouse-Blagnac → Aéroport de Genève</v>
      </c>
      <c r="O2549" s="14" t="n">
        <f aca="false">LEN(N2549)</f>
        <v>62</v>
      </c>
      <c r="P2549" s="14" t="str">
        <f aca="false">"Chauffeur privé "&amp;INDEX(10_Lieux!$K:$K,U2549)&amp;" vers "&amp;INDEX(10_Lieux!$L:$L,V2549)</f>
        <v>Chauffeur privé de l'aéroport Toulouse-Blagnac vers l'aéroport de Genève</v>
      </c>
      <c r="Q2549" s="14" t="str">
        <f aca="false">"Chauffeur privé "&amp;INDEX(10_Lieux!$K:$K,U2549)&amp;" vers "&amp;INDEX(10_Lieux!$L:$L,V2549)&amp;" : env. "&amp;I2549&amp;" km, "&amp;J2549&amp;" de route. Devis personnalisé, standard 24h/24 et 7j/7."</f>
        <v>Chauffeur privé de l'aéroport Toulouse-Blagnac vers l'aéroport de Genève : env. 591 km, 6 h 15 de route. Devis personnalisé, standard 24h/24 et 7j/7.</v>
      </c>
      <c r="R2549" s="14" t="n">
        <f aca="false">LEN(Q2549)</f>
        <v>149</v>
      </c>
      <c r="S2549" s="14" t="str">
        <f aca="false">INDEX(10_Lieux!$C:$C,U2549)</f>
        <v>France</v>
      </c>
      <c r="T2549" s="14" t="str">
        <f aca="false">INDEX(10_Lieux!$C:$C,V2549)</f>
        <v>Suisse</v>
      </c>
      <c r="U2549" s="14" t="n">
        <f aca="false">MATCH(A2549,10_Lieux!$A:$A,0)</f>
        <v>163</v>
      </c>
      <c r="V2549" s="14" t="n">
        <f aca="false">MATCH(B2549,10_Lieux!$A:$A,0)</f>
        <v>182</v>
      </c>
      <c r="W2549" s="14" t="n">
        <f aca="false">ROUND(6371*2*ASIN(SQRT(SIN(RADIANS(INDEX(10_Lieux!$F:$F,V2549)-INDEX(10_Lieux!$F:$F,U2549))/2)^2+COS(RADIANS(INDEX(10_Lieux!$F:$F,U2549)))*COS(RADIANS(INDEX(10_Lieux!$F:$F,V2549)))*SIN(RADIANS(INDEX(10_Lieux!$G:$G,V2549)-INDEX(10_Lieux!$G:$G,U2549))/2)^2)),1)</f>
        <v>472.8</v>
      </c>
      <c r="X2549" s="14" t="n">
        <f aca="false">ROUND(I2549/IF(I2549&lt;p_seuil_vitesse,p_vit_lente,p_vit_rapide)*60/15,0)*15</f>
        <v>375</v>
      </c>
      <c r="Y2549" s="14" t="n">
        <f aca="false">MAX(IF(INDEX(10_Lieux!$B:$B,U2549)&lt;&gt;"Ville",INDEX(10_Lieux!$I:$I,U2549),0),IF(INDEX(10_Lieux!$B:$B,V2549)&lt;&gt;"Ville",INDEX(10_Lieux!$I:$I,V2549),0))</f>
        <v>500</v>
      </c>
      <c r="Z2549" s="14" t="str">
        <f aca="false">A2549&amp;"|"&amp;B2549</f>
        <v>Toulouse-Blagnac|Genève Aéroport</v>
      </c>
      <c r="AA2549" s="14" t="str">
        <f aca="false">IF(I2549&lt;p_local,"Local",IF(I2549&lt;p_vv_min,"Courte distance",IF(I2549&lt;p_tres_long,"Longue distance","Très longue distance")))</f>
        <v>Longue distance</v>
      </c>
    </row>
    <row r="2550" customFormat="false" ht="15" hidden="false" customHeight="true" outlineLevel="0" collapsed="false">
      <c r="A2550" s="14" t="s">
        <v>2164</v>
      </c>
      <c r="B2550" s="14" t="s">
        <v>1475</v>
      </c>
      <c r="C2550" s="14" t="s">
        <v>36</v>
      </c>
      <c r="D2550" s="14" t="s">
        <v>2622</v>
      </c>
      <c r="E2550" s="14" t="s">
        <v>2757</v>
      </c>
      <c r="F2550" s="15" t="s">
        <v>41</v>
      </c>
      <c r="G2550" s="14" t="str">
        <f aca="false">IF(I2550&lt;p_local,"Local → page infra",IF(H2550&gt;=p_ph1,"Phase 1",IF(H2550&gt;=p_ph2,"Phase 2","Phase 3")))</f>
        <v>Phase 1</v>
      </c>
      <c r="H2550" s="14" t="n">
        <f aca="false">IF(I2550&lt;p_local,0,IF(C2550="Aéroport → Aéroport",p_pts_plein,IF(Y2550&gt;0,IF(I2550&lt;=Y2550,p_pts_plein,IF(I2550&lt;=p_mult2*Y2550,p_pts_moyen,p_pts_r3)),IF(I2550&gt;=p_vv_min,p_pts_plein,IF(I2550&gt;=p_vv_moy,p_pts_moyen,p_pts_court))))+IF(INDEX(10_Lieux!$D:$D,U2550)=1,p_prio1,p_prio2)+IF(INDEX(10_Lieux!$D:$D,V2550)=1,p_prio1,p_prio2)+IF(K2550="Oui",p_tf,0)+p_hub*((INDEX(10_Lieux!$H:$H,U2550)="Hub")+(INDEX(10_Lieux!$H:$H,V2550)="Hub"))+IF(OR(INDEX(10_Lieux!$H:$H,U2550)="Premium",INDEX(10_Lieux!$H:$H,V2550)="Premium"),p_prem,0))</f>
        <v>80</v>
      </c>
      <c r="I2550" s="14" t="n">
        <f aca="false">ROUND(W2550*p_facteur,0)</f>
        <v>693</v>
      </c>
      <c r="J2550" s="14" t="str">
        <f aca="false">IF(X2550&lt;60,X2550&amp;" min",INT(X2550/60)&amp;" h"&amp;IF(MOD(X2550,60)=0,""," "&amp;TEXT(MOD(X2550,60),"00")))</f>
        <v>7 h 15</v>
      </c>
      <c r="K2550" s="14" t="str">
        <f aca="false">IF(S2550&lt;&gt;T2550,"Oui","Non")</f>
        <v>Oui</v>
      </c>
      <c r="L2550" s="14" t="str">
        <f aca="false">IF(AND(INDEX(10_Lieux!$B:$B,U2550)="Ville",INDEX(10_Lieux!$B:$B,V2550)="Ville"),"/chauffeur-prive/"&amp;INDEX(10_Lieux!$E:$E,U2550)&amp;"-"&amp;INDEX(10_Lieux!$E:$E,V2550)&amp;"/","/chauffeur-prive/"&amp;INDEX(10_Lieux!$E:$E,U2550)&amp;"/"&amp;INDEX(10_Lieux!$E:$E,V2550)&amp;"/")</f>
        <v>/chauffeur-prive/aeroport-geneve/aeroport-bordeaux-merignac/</v>
      </c>
      <c r="M2550" s="14" t="str">
        <f aca="false">IFERROR(INDEX($L:$L,MATCH(B2550&amp;"|"&amp;A2550,$Z:$Z,0)),"—")</f>
        <v>/chauffeur-prive/aeroport-bordeaux-merignac/aeroport-geneve/</v>
      </c>
      <c r="N2550" s="14" t="str">
        <f aca="false">IF(LEN("Chauffeur privé "&amp;INDEX(10_Lieux!$J:$J,U2550)&amp;" → "&amp;INDEX(10_Lieux!$J:$J,V2550)&amp;" | 24h/24")&gt;60,"Chauffeur privé "&amp;INDEX(10_Lieux!$J:$J,U2550)&amp;" → "&amp;INDEX(10_Lieux!$J:$J,V2550),"Chauffeur privé "&amp;INDEX(10_Lieux!$J:$J,U2550)&amp;" → "&amp;INDEX(10_Lieux!$J:$J,V2550)&amp;" | 24h/24")</f>
        <v>Chauffeur privé Aéroport de Genève → Aéroport Bordeaux-Mérignac</v>
      </c>
      <c r="O2550" s="14" t="n">
        <f aca="false">LEN(N2550)</f>
        <v>63</v>
      </c>
      <c r="P2550" s="14" t="str">
        <f aca="false">"Chauffeur privé "&amp;INDEX(10_Lieux!$K:$K,U2550)&amp;" vers "&amp;INDEX(10_Lieux!$L:$L,V2550)</f>
        <v>Chauffeur privé de l'aéroport de Genève vers l'aéroport Bordeaux-Mérignac</v>
      </c>
      <c r="Q2550" s="14" t="str">
        <f aca="false">"Chauffeur privé "&amp;INDEX(10_Lieux!$K:$K,U2550)&amp;" vers "&amp;INDEX(10_Lieux!$L:$L,V2550)&amp;" : env. "&amp;I2550&amp;" km, "&amp;J2550&amp;" de route. Devis personnalisé, standard 24h/24 et 7j/7."</f>
        <v>Chauffeur privé de l'aéroport de Genève vers l'aéroport Bordeaux-Mérignac : env. 693 km, 7 h 15 de route. Devis personnalisé, standard 24h/24 et 7j/7.</v>
      </c>
      <c r="R2550" s="14" t="n">
        <f aca="false">LEN(Q2550)</f>
        <v>150</v>
      </c>
      <c r="S2550" s="14" t="str">
        <f aca="false">INDEX(10_Lieux!$C:$C,U2550)</f>
        <v>Suisse</v>
      </c>
      <c r="T2550" s="14" t="str">
        <f aca="false">INDEX(10_Lieux!$C:$C,V2550)</f>
        <v>France</v>
      </c>
      <c r="U2550" s="14" t="n">
        <f aca="false">MATCH(A2550,10_Lieux!$A:$A,0)</f>
        <v>182</v>
      </c>
      <c r="V2550" s="14" t="n">
        <f aca="false">MATCH(B2550,10_Lieux!$A:$A,0)</f>
        <v>158</v>
      </c>
      <c r="W2550" s="14" t="n">
        <f aca="false">ROUND(6371*2*ASIN(SQRT(SIN(RADIANS(INDEX(10_Lieux!$F:$F,V2550)-INDEX(10_Lieux!$F:$F,U2550))/2)^2+COS(RADIANS(INDEX(10_Lieux!$F:$F,U2550)))*COS(RADIANS(INDEX(10_Lieux!$F:$F,V2550)))*SIN(RADIANS(INDEX(10_Lieux!$G:$G,V2550)-INDEX(10_Lieux!$G:$G,U2550))/2)^2)),1)</f>
        <v>554</v>
      </c>
      <c r="X2550" s="14" t="n">
        <f aca="false">ROUND(I2550/IF(I2550&lt;p_seuil_vitesse,p_vit_lente,p_vit_rapide)*60/15,0)*15</f>
        <v>435</v>
      </c>
      <c r="Y2550" s="14" t="n">
        <f aca="false">MAX(IF(INDEX(10_Lieux!$B:$B,U2550)&lt;&gt;"Ville",INDEX(10_Lieux!$I:$I,U2550),0),IF(INDEX(10_Lieux!$B:$B,V2550)&lt;&gt;"Ville",INDEX(10_Lieux!$I:$I,V2550),0))</f>
        <v>500</v>
      </c>
      <c r="Z2550" s="14" t="str">
        <f aca="false">A2550&amp;"|"&amp;B2550</f>
        <v>Genève Aéroport|Bordeaux-Mérignac</v>
      </c>
      <c r="AA2550" s="14" t="str">
        <f aca="false">IF(I2550&lt;p_local,"Local",IF(I2550&lt;p_vv_min,"Courte distance",IF(I2550&lt;p_tres_long,"Longue distance","Très longue distance")))</f>
        <v>Longue distance</v>
      </c>
    </row>
    <row r="2551" customFormat="false" ht="15" hidden="false" customHeight="true" outlineLevel="0" collapsed="false">
      <c r="A2551" s="14" t="s">
        <v>1475</v>
      </c>
      <c r="B2551" s="14" t="s">
        <v>2164</v>
      </c>
      <c r="C2551" s="14" t="s">
        <v>36</v>
      </c>
      <c r="D2551" s="14" t="s">
        <v>2622</v>
      </c>
      <c r="E2551" s="14" t="s">
        <v>2758</v>
      </c>
      <c r="F2551" s="15" t="s">
        <v>41</v>
      </c>
      <c r="G2551" s="14" t="str">
        <f aca="false">IF(I2551&lt;p_local,"Local → page infra",IF(H2551&gt;=p_ph1,"Phase 1",IF(H2551&gt;=p_ph2,"Phase 2","Phase 3")))</f>
        <v>Phase 1</v>
      </c>
      <c r="H2551" s="14" t="n">
        <f aca="false">IF(I2551&lt;p_local,0,IF(C2551="Aéroport → Aéroport",p_pts_plein,IF(Y2551&gt;0,IF(I2551&lt;=Y2551,p_pts_plein,IF(I2551&lt;=p_mult2*Y2551,p_pts_moyen,p_pts_r3)),IF(I2551&gt;=p_vv_min,p_pts_plein,IF(I2551&gt;=p_vv_moy,p_pts_moyen,p_pts_court))))+IF(INDEX(10_Lieux!$D:$D,U2551)=1,p_prio1,p_prio2)+IF(INDEX(10_Lieux!$D:$D,V2551)=1,p_prio1,p_prio2)+IF(K2551="Oui",p_tf,0)+p_hub*((INDEX(10_Lieux!$H:$H,U2551)="Hub")+(INDEX(10_Lieux!$H:$H,V2551)="Hub"))+IF(OR(INDEX(10_Lieux!$H:$H,U2551)="Premium",INDEX(10_Lieux!$H:$H,V2551)="Premium"),p_prem,0))</f>
        <v>80</v>
      </c>
      <c r="I2551" s="14" t="n">
        <f aca="false">ROUND(W2551*p_facteur,0)</f>
        <v>693</v>
      </c>
      <c r="J2551" s="14" t="str">
        <f aca="false">IF(X2551&lt;60,X2551&amp;" min",INT(X2551/60)&amp;" h"&amp;IF(MOD(X2551,60)=0,""," "&amp;TEXT(MOD(X2551,60),"00")))</f>
        <v>7 h 15</v>
      </c>
      <c r="K2551" s="14" t="str">
        <f aca="false">IF(S2551&lt;&gt;T2551,"Oui","Non")</f>
        <v>Oui</v>
      </c>
      <c r="L2551" s="14" t="str">
        <f aca="false">IF(AND(INDEX(10_Lieux!$B:$B,U2551)="Ville",INDEX(10_Lieux!$B:$B,V2551)="Ville"),"/chauffeur-prive/"&amp;INDEX(10_Lieux!$E:$E,U2551)&amp;"-"&amp;INDEX(10_Lieux!$E:$E,V2551)&amp;"/","/chauffeur-prive/"&amp;INDEX(10_Lieux!$E:$E,U2551)&amp;"/"&amp;INDEX(10_Lieux!$E:$E,V2551)&amp;"/")</f>
        <v>/chauffeur-prive/aeroport-bordeaux-merignac/aeroport-geneve/</v>
      </c>
      <c r="M2551" s="14" t="str">
        <f aca="false">IFERROR(INDEX($L:$L,MATCH(B2551&amp;"|"&amp;A2551,$Z:$Z,0)),"—")</f>
        <v>/chauffeur-prive/aeroport-geneve/aeroport-bordeaux-merignac/</v>
      </c>
      <c r="N2551" s="14" t="str">
        <f aca="false">IF(LEN("Chauffeur privé "&amp;INDEX(10_Lieux!$J:$J,U2551)&amp;" → "&amp;INDEX(10_Lieux!$J:$J,V2551)&amp;" | 24h/24")&gt;60,"Chauffeur privé "&amp;INDEX(10_Lieux!$J:$J,U2551)&amp;" → "&amp;INDEX(10_Lieux!$J:$J,V2551),"Chauffeur privé "&amp;INDEX(10_Lieux!$J:$J,U2551)&amp;" → "&amp;INDEX(10_Lieux!$J:$J,V2551)&amp;" | 24h/24")</f>
        <v>Chauffeur privé Aéroport Bordeaux-Mérignac → Aéroport de Genève</v>
      </c>
      <c r="O2551" s="14" t="n">
        <f aca="false">LEN(N2551)</f>
        <v>63</v>
      </c>
      <c r="P2551" s="14" t="str">
        <f aca="false">"Chauffeur privé "&amp;INDEX(10_Lieux!$K:$K,U2551)&amp;" vers "&amp;INDEX(10_Lieux!$L:$L,V2551)</f>
        <v>Chauffeur privé de l'aéroport Bordeaux-Mérignac vers l'aéroport de Genève</v>
      </c>
      <c r="Q2551" s="14" t="str">
        <f aca="false">"Chauffeur privé "&amp;INDEX(10_Lieux!$K:$K,U2551)&amp;" vers "&amp;INDEX(10_Lieux!$L:$L,V2551)&amp;" : env. "&amp;I2551&amp;" km, "&amp;J2551&amp;" de route. Devis personnalisé, standard 24h/24 et 7j/7."</f>
        <v>Chauffeur privé de l'aéroport Bordeaux-Mérignac vers l'aéroport de Genève : env. 693 km, 7 h 15 de route. Devis personnalisé, standard 24h/24 et 7j/7.</v>
      </c>
      <c r="R2551" s="14" t="n">
        <f aca="false">LEN(Q2551)</f>
        <v>150</v>
      </c>
      <c r="S2551" s="14" t="str">
        <f aca="false">INDEX(10_Lieux!$C:$C,U2551)</f>
        <v>France</v>
      </c>
      <c r="T2551" s="14" t="str">
        <f aca="false">INDEX(10_Lieux!$C:$C,V2551)</f>
        <v>Suisse</v>
      </c>
      <c r="U2551" s="14" t="n">
        <f aca="false">MATCH(A2551,10_Lieux!$A:$A,0)</f>
        <v>158</v>
      </c>
      <c r="V2551" s="14" t="n">
        <f aca="false">MATCH(B2551,10_Lieux!$A:$A,0)</f>
        <v>182</v>
      </c>
      <c r="W2551" s="14" t="n">
        <f aca="false">ROUND(6371*2*ASIN(SQRT(SIN(RADIANS(INDEX(10_Lieux!$F:$F,V2551)-INDEX(10_Lieux!$F:$F,U2551))/2)^2+COS(RADIANS(INDEX(10_Lieux!$F:$F,U2551)))*COS(RADIANS(INDEX(10_Lieux!$F:$F,V2551)))*SIN(RADIANS(INDEX(10_Lieux!$G:$G,V2551)-INDEX(10_Lieux!$G:$G,U2551))/2)^2)),1)</f>
        <v>554</v>
      </c>
      <c r="X2551" s="14" t="n">
        <f aca="false">ROUND(I2551/IF(I2551&lt;p_seuil_vitesse,p_vit_lente,p_vit_rapide)*60/15,0)*15</f>
        <v>435</v>
      </c>
      <c r="Y2551" s="14" t="n">
        <f aca="false">MAX(IF(INDEX(10_Lieux!$B:$B,U2551)&lt;&gt;"Ville",INDEX(10_Lieux!$I:$I,U2551),0),IF(INDEX(10_Lieux!$B:$B,V2551)&lt;&gt;"Ville",INDEX(10_Lieux!$I:$I,V2551),0))</f>
        <v>500</v>
      </c>
      <c r="Z2551" s="14" t="str">
        <f aca="false">A2551&amp;"|"&amp;B2551</f>
        <v>Bordeaux-Mérignac|Genève Aéroport</v>
      </c>
      <c r="AA2551" s="14" t="str">
        <f aca="false">IF(I2551&lt;p_local,"Local",IF(I2551&lt;p_vv_min,"Courte distance",IF(I2551&lt;p_tres_long,"Longue distance","Très longue distance")))</f>
        <v>Longue distance</v>
      </c>
    </row>
    <row r="2552" customFormat="false" ht="15" hidden="false" customHeight="true" outlineLevel="0" collapsed="false">
      <c r="A2552" s="14" t="s">
        <v>2164</v>
      </c>
      <c r="B2552" s="14" t="s">
        <v>1105</v>
      </c>
      <c r="C2552" s="14" t="s">
        <v>36</v>
      </c>
      <c r="D2552" s="14" t="s">
        <v>2622</v>
      </c>
      <c r="E2552" s="14" t="s">
        <v>2759</v>
      </c>
      <c r="F2552" s="15" t="s">
        <v>41</v>
      </c>
      <c r="G2552" s="14" t="str">
        <f aca="false">IF(I2552&lt;p_local,"Local → page infra",IF(H2552&gt;=p_ph1,"Phase 1",IF(H2552&gt;=p_ph2,"Phase 2","Phase 3")))</f>
        <v>Phase 1</v>
      </c>
      <c r="H2552" s="14" t="n">
        <f aca="false">IF(I2552&lt;p_local,0,IF(C2552="Aéroport → Aéroport",p_pts_plein,IF(Y2552&gt;0,IF(I2552&lt;=Y2552,p_pts_plein,IF(I2552&lt;=p_mult2*Y2552,p_pts_moyen,p_pts_r3)),IF(I2552&gt;=p_vv_min,p_pts_plein,IF(I2552&gt;=p_vv_moy,p_pts_moyen,p_pts_court))))+IF(INDEX(10_Lieux!$D:$D,U2552)=1,p_prio1,p_prio2)+IF(INDEX(10_Lieux!$D:$D,V2552)=1,p_prio1,p_prio2)+IF(K2552="Oui",p_tf,0)+p_hub*((INDEX(10_Lieux!$H:$H,U2552)="Hub")+(INDEX(10_Lieux!$H:$H,V2552)="Hub"))+IF(OR(INDEX(10_Lieux!$H:$H,U2552)="Premium",INDEX(10_Lieux!$H:$H,V2552)="Premium"),p_prem,0))</f>
        <v>80</v>
      </c>
      <c r="I2552" s="14" t="n">
        <f aca="false">ROUND(W2552*p_facteur,0)</f>
        <v>231</v>
      </c>
      <c r="J2552" s="14" t="str">
        <f aca="false">IF(X2552&lt;60,X2552&amp;" min",INT(X2552/60)&amp;" h"&amp;IF(MOD(X2552,60)=0,""," "&amp;TEXT(MOD(X2552,60),"00")))</f>
        <v>2 h 30</v>
      </c>
      <c r="K2552" s="14" t="str">
        <f aca="false">IF(S2552&lt;&gt;T2552,"Oui","Non")</f>
        <v>Oui</v>
      </c>
      <c r="L2552" s="14" t="str">
        <f aca="false">IF(AND(INDEX(10_Lieux!$B:$B,U2552)="Ville",INDEX(10_Lieux!$B:$B,V2552)="Ville"),"/chauffeur-prive/"&amp;INDEX(10_Lieux!$E:$E,U2552)&amp;"-"&amp;INDEX(10_Lieux!$E:$E,V2552)&amp;"/","/chauffeur-prive/"&amp;INDEX(10_Lieux!$E:$E,U2552)&amp;"/"&amp;INDEX(10_Lieux!$E:$E,V2552)&amp;"/")</f>
        <v>/chauffeur-prive/aeroport-geneve/aeroport-bale-mulhouse/</v>
      </c>
      <c r="M2552" s="14" t="str">
        <f aca="false">IFERROR(INDEX($L:$L,MATCH(B2552&amp;"|"&amp;A2552,$Z:$Z,0)),"—")</f>
        <v>/chauffeur-prive/aeroport-bale-mulhouse/aeroport-geneve/</v>
      </c>
      <c r="N2552" s="14" t="str">
        <f aca="false">IF(LEN("Chauffeur privé "&amp;INDEX(10_Lieux!$J:$J,U2552)&amp;" → "&amp;INDEX(10_Lieux!$J:$J,V2552)&amp;" | 24h/24")&gt;60,"Chauffeur privé "&amp;INDEX(10_Lieux!$J:$J,U2552)&amp;" → "&amp;INDEX(10_Lieux!$J:$J,V2552),"Chauffeur privé "&amp;INDEX(10_Lieux!$J:$J,U2552)&amp;" → "&amp;INDEX(10_Lieux!$J:$J,V2552)&amp;" | 24h/24")</f>
        <v>Chauffeur privé Aéroport de Genève → Aéroport Bâle-Mulhouse</v>
      </c>
      <c r="O2552" s="14" t="n">
        <f aca="false">LEN(N2552)</f>
        <v>59</v>
      </c>
      <c r="P2552" s="14" t="str">
        <f aca="false">"Chauffeur privé "&amp;INDEX(10_Lieux!$K:$K,U2552)&amp;" vers "&amp;INDEX(10_Lieux!$L:$L,V2552)</f>
        <v>Chauffeur privé de l'aéroport de Genève vers l'aéroport Bâle-Mulhouse</v>
      </c>
      <c r="Q2552" s="14" t="str">
        <f aca="false">"Chauffeur privé "&amp;INDEX(10_Lieux!$K:$K,U2552)&amp;" vers "&amp;INDEX(10_Lieux!$L:$L,V2552)&amp;" : env. "&amp;I2552&amp;" km, "&amp;J2552&amp;" de route. Devis personnalisé, standard 24h/24 et 7j/7."</f>
        <v>Chauffeur privé de l'aéroport de Genève vers l'aéroport Bâle-Mulhouse : env. 231 km, 2 h 30 de route. Devis personnalisé, standard 24h/24 et 7j/7.</v>
      </c>
      <c r="R2552" s="14" t="n">
        <f aca="false">LEN(Q2552)</f>
        <v>146</v>
      </c>
      <c r="S2552" s="14" t="str">
        <f aca="false">INDEX(10_Lieux!$C:$C,U2552)</f>
        <v>Suisse</v>
      </c>
      <c r="T2552" s="14" t="str">
        <f aca="false">INDEX(10_Lieux!$C:$C,V2552)</f>
        <v>France</v>
      </c>
      <c r="U2552" s="14" t="n">
        <f aca="false">MATCH(A2552,10_Lieux!$A:$A,0)</f>
        <v>182</v>
      </c>
      <c r="V2552" s="14" t="n">
        <f aca="false">MATCH(B2552,10_Lieux!$A:$A,0)</f>
        <v>144</v>
      </c>
      <c r="W2552" s="14" t="n">
        <f aca="false">ROUND(6371*2*ASIN(SQRT(SIN(RADIANS(INDEX(10_Lieux!$F:$F,V2552)-INDEX(10_Lieux!$F:$F,U2552))/2)^2+COS(RADIANS(INDEX(10_Lieux!$F:$F,U2552)))*COS(RADIANS(INDEX(10_Lieux!$F:$F,V2552)))*SIN(RADIANS(INDEX(10_Lieux!$G:$G,V2552)-INDEX(10_Lieux!$G:$G,U2552))/2)^2)),1)</f>
        <v>185</v>
      </c>
      <c r="X2552" s="14" t="n">
        <f aca="false">ROUND(I2552/IF(I2552&lt;p_seuil_vitesse,p_vit_lente,p_vit_rapide)*60/15,0)*15</f>
        <v>150</v>
      </c>
      <c r="Y2552" s="14" t="n">
        <f aca="false">MAX(IF(INDEX(10_Lieux!$B:$B,U2552)&lt;&gt;"Ville",INDEX(10_Lieux!$I:$I,U2552),0),IF(INDEX(10_Lieux!$B:$B,V2552)&lt;&gt;"Ville",INDEX(10_Lieux!$I:$I,V2552),0))</f>
        <v>500</v>
      </c>
      <c r="Z2552" s="14" t="str">
        <f aca="false">A2552&amp;"|"&amp;B2552</f>
        <v>Genève Aéroport|EuroAirport Basel-Mulhouse-Freiburg</v>
      </c>
      <c r="AA2552" s="14" t="str">
        <f aca="false">IF(I2552&lt;p_local,"Local",IF(I2552&lt;p_vv_min,"Courte distance",IF(I2552&lt;p_tres_long,"Longue distance","Très longue distance")))</f>
        <v>Longue distance</v>
      </c>
    </row>
    <row r="2553" customFormat="false" ht="15" hidden="false" customHeight="true" outlineLevel="0" collapsed="false">
      <c r="A2553" s="14" t="s">
        <v>1105</v>
      </c>
      <c r="B2553" s="14" t="s">
        <v>2164</v>
      </c>
      <c r="C2553" s="14" t="s">
        <v>36</v>
      </c>
      <c r="D2553" s="14" t="s">
        <v>2622</v>
      </c>
      <c r="E2553" s="14" t="s">
        <v>2760</v>
      </c>
      <c r="F2553" s="15" t="s">
        <v>41</v>
      </c>
      <c r="G2553" s="14" t="str">
        <f aca="false">IF(I2553&lt;p_local,"Local → page infra",IF(H2553&gt;=p_ph1,"Phase 1",IF(H2553&gt;=p_ph2,"Phase 2","Phase 3")))</f>
        <v>Phase 1</v>
      </c>
      <c r="H2553" s="14" t="n">
        <f aca="false">IF(I2553&lt;p_local,0,IF(C2553="Aéroport → Aéroport",p_pts_plein,IF(Y2553&gt;0,IF(I2553&lt;=Y2553,p_pts_plein,IF(I2553&lt;=p_mult2*Y2553,p_pts_moyen,p_pts_r3)),IF(I2553&gt;=p_vv_min,p_pts_plein,IF(I2553&gt;=p_vv_moy,p_pts_moyen,p_pts_court))))+IF(INDEX(10_Lieux!$D:$D,U2553)=1,p_prio1,p_prio2)+IF(INDEX(10_Lieux!$D:$D,V2553)=1,p_prio1,p_prio2)+IF(K2553="Oui",p_tf,0)+p_hub*((INDEX(10_Lieux!$H:$H,U2553)="Hub")+(INDEX(10_Lieux!$H:$H,V2553)="Hub"))+IF(OR(INDEX(10_Lieux!$H:$H,U2553)="Premium",INDEX(10_Lieux!$H:$H,V2553)="Premium"),p_prem,0))</f>
        <v>80</v>
      </c>
      <c r="I2553" s="14" t="n">
        <f aca="false">ROUND(W2553*p_facteur,0)</f>
        <v>231</v>
      </c>
      <c r="J2553" s="14" t="str">
        <f aca="false">IF(X2553&lt;60,X2553&amp;" min",INT(X2553/60)&amp;" h"&amp;IF(MOD(X2553,60)=0,""," "&amp;TEXT(MOD(X2553,60),"00")))</f>
        <v>2 h 30</v>
      </c>
      <c r="K2553" s="14" t="str">
        <f aca="false">IF(S2553&lt;&gt;T2553,"Oui","Non")</f>
        <v>Oui</v>
      </c>
      <c r="L2553" s="14" t="str">
        <f aca="false">IF(AND(INDEX(10_Lieux!$B:$B,U2553)="Ville",INDEX(10_Lieux!$B:$B,V2553)="Ville"),"/chauffeur-prive/"&amp;INDEX(10_Lieux!$E:$E,U2553)&amp;"-"&amp;INDEX(10_Lieux!$E:$E,V2553)&amp;"/","/chauffeur-prive/"&amp;INDEX(10_Lieux!$E:$E,U2553)&amp;"/"&amp;INDEX(10_Lieux!$E:$E,V2553)&amp;"/")</f>
        <v>/chauffeur-prive/aeroport-bale-mulhouse/aeroport-geneve/</v>
      </c>
      <c r="M2553" s="14" t="str">
        <f aca="false">IFERROR(INDEX($L:$L,MATCH(B2553&amp;"|"&amp;A2553,$Z:$Z,0)),"—")</f>
        <v>/chauffeur-prive/aeroport-geneve/aeroport-bale-mulhouse/</v>
      </c>
      <c r="N2553" s="14" t="str">
        <f aca="false">IF(LEN("Chauffeur privé "&amp;INDEX(10_Lieux!$J:$J,U2553)&amp;" → "&amp;INDEX(10_Lieux!$J:$J,V2553)&amp;" | 24h/24")&gt;60,"Chauffeur privé "&amp;INDEX(10_Lieux!$J:$J,U2553)&amp;" → "&amp;INDEX(10_Lieux!$J:$J,V2553),"Chauffeur privé "&amp;INDEX(10_Lieux!$J:$J,U2553)&amp;" → "&amp;INDEX(10_Lieux!$J:$J,V2553)&amp;" | 24h/24")</f>
        <v>Chauffeur privé Aéroport Bâle-Mulhouse → Aéroport de Genève</v>
      </c>
      <c r="O2553" s="14" t="n">
        <f aca="false">LEN(N2553)</f>
        <v>59</v>
      </c>
      <c r="P2553" s="14" t="str">
        <f aca="false">"Chauffeur privé "&amp;INDEX(10_Lieux!$K:$K,U2553)&amp;" vers "&amp;INDEX(10_Lieux!$L:$L,V2553)</f>
        <v>Chauffeur privé de l'aéroport Bâle-Mulhouse vers l'aéroport de Genève</v>
      </c>
      <c r="Q2553" s="14" t="str">
        <f aca="false">"Chauffeur privé "&amp;INDEX(10_Lieux!$K:$K,U2553)&amp;" vers "&amp;INDEX(10_Lieux!$L:$L,V2553)&amp;" : env. "&amp;I2553&amp;" km, "&amp;J2553&amp;" de route. Devis personnalisé, standard 24h/24 et 7j/7."</f>
        <v>Chauffeur privé de l'aéroport Bâle-Mulhouse vers l'aéroport de Genève : env. 231 km, 2 h 30 de route. Devis personnalisé, standard 24h/24 et 7j/7.</v>
      </c>
      <c r="R2553" s="14" t="n">
        <f aca="false">LEN(Q2553)</f>
        <v>146</v>
      </c>
      <c r="S2553" s="14" t="str">
        <f aca="false">INDEX(10_Lieux!$C:$C,U2553)</f>
        <v>France</v>
      </c>
      <c r="T2553" s="14" t="str">
        <f aca="false">INDEX(10_Lieux!$C:$C,V2553)</f>
        <v>Suisse</v>
      </c>
      <c r="U2553" s="14" t="n">
        <f aca="false">MATCH(A2553,10_Lieux!$A:$A,0)</f>
        <v>144</v>
      </c>
      <c r="V2553" s="14" t="n">
        <f aca="false">MATCH(B2553,10_Lieux!$A:$A,0)</f>
        <v>182</v>
      </c>
      <c r="W2553" s="14" t="n">
        <f aca="false">ROUND(6371*2*ASIN(SQRT(SIN(RADIANS(INDEX(10_Lieux!$F:$F,V2553)-INDEX(10_Lieux!$F:$F,U2553))/2)^2+COS(RADIANS(INDEX(10_Lieux!$F:$F,U2553)))*COS(RADIANS(INDEX(10_Lieux!$F:$F,V2553)))*SIN(RADIANS(INDEX(10_Lieux!$G:$G,V2553)-INDEX(10_Lieux!$G:$G,U2553))/2)^2)),1)</f>
        <v>185</v>
      </c>
      <c r="X2553" s="14" t="n">
        <f aca="false">ROUND(I2553/IF(I2553&lt;p_seuil_vitesse,p_vit_lente,p_vit_rapide)*60/15,0)*15</f>
        <v>150</v>
      </c>
      <c r="Y2553" s="14" t="n">
        <f aca="false">MAX(IF(INDEX(10_Lieux!$B:$B,U2553)&lt;&gt;"Ville",INDEX(10_Lieux!$I:$I,U2553),0),IF(INDEX(10_Lieux!$B:$B,V2553)&lt;&gt;"Ville",INDEX(10_Lieux!$I:$I,V2553),0))</f>
        <v>500</v>
      </c>
      <c r="Z2553" s="14" t="str">
        <f aca="false">A2553&amp;"|"&amp;B2553</f>
        <v>EuroAirport Basel-Mulhouse-Freiburg|Genève Aéroport</v>
      </c>
      <c r="AA2553" s="14" t="str">
        <f aca="false">IF(I2553&lt;p_local,"Local",IF(I2553&lt;p_vv_min,"Courte distance",IF(I2553&lt;p_tres_long,"Longue distance","Très longue distance")))</f>
        <v>Longue distance</v>
      </c>
    </row>
    <row r="2554" customFormat="false" ht="15" hidden="false" customHeight="true" outlineLevel="0" collapsed="false">
      <c r="A2554" s="14" t="s">
        <v>2164</v>
      </c>
      <c r="B2554" s="14" t="s">
        <v>1796</v>
      </c>
      <c r="C2554" s="14" t="s">
        <v>36</v>
      </c>
      <c r="D2554" s="14" t="s">
        <v>2622</v>
      </c>
      <c r="E2554" s="14" t="s">
        <v>2761</v>
      </c>
      <c r="F2554" s="15" t="s">
        <v>41</v>
      </c>
      <c r="G2554" s="14" t="str">
        <f aca="false">IF(I2554&lt;p_local,"Local → page infra",IF(H2554&gt;=p_ph1,"Phase 1",IF(H2554&gt;=p_ph2,"Phase 2","Phase 3")))</f>
        <v>Phase 1</v>
      </c>
      <c r="H2554" s="14" t="n">
        <f aca="false">IF(I2554&lt;p_local,0,IF(C2554="Aéroport → Aéroport",p_pts_plein,IF(Y2554&gt;0,IF(I2554&lt;=Y2554,p_pts_plein,IF(I2554&lt;=p_mult2*Y2554,p_pts_moyen,p_pts_r3)),IF(I2554&gt;=p_vv_min,p_pts_plein,IF(I2554&gt;=p_vv_moy,p_pts_moyen,p_pts_court))))+IF(INDEX(10_Lieux!$D:$D,U2554)=1,p_prio1,p_prio2)+IF(INDEX(10_Lieux!$D:$D,V2554)=1,p_prio1,p_prio2)+IF(K2554="Oui",p_tf,0)+p_hub*((INDEX(10_Lieux!$H:$H,U2554)="Hub")+(INDEX(10_Lieux!$H:$H,V2554)="Hub"))+IF(OR(INDEX(10_Lieux!$H:$H,U2554)="Premium",INDEX(10_Lieux!$H:$H,V2554)="Premium"),p_prem,0))</f>
        <v>90</v>
      </c>
      <c r="I2554" s="14" t="n">
        <f aca="false">ROUND(W2554*p_facteur,0)</f>
        <v>384</v>
      </c>
      <c r="J2554" s="14" t="str">
        <f aca="false">IF(X2554&lt;60,X2554&amp;" min",INT(X2554/60)&amp;" h"&amp;IF(MOD(X2554,60)=0,""," "&amp;TEXT(MOD(X2554,60),"00")))</f>
        <v>4 h</v>
      </c>
      <c r="K2554" s="14" t="str">
        <f aca="false">IF(S2554&lt;&gt;T2554,"Oui","Non")</f>
        <v>Oui</v>
      </c>
      <c r="L2554" s="14" t="str">
        <f aca="false">IF(AND(INDEX(10_Lieux!$B:$B,U2554)="Ville",INDEX(10_Lieux!$B:$B,V2554)="Ville"),"/chauffeur-prive/"&amp;INDEX(10_Lieux!$E:$E,U2554)&amp;"-"&amp;INDEX(10_Lieux!$E:$E,V2554)&amp;"/","/chauffeur-prive/"&amp;INDEX(10_Lieux!$E:$E,U2554)&amp;"/"&amp;INDEX(10_Lieux!$E:$E,V2554)&amp;"/")</f>
        <v>/chauffeur-prive/aeroport-geneve/aeroport-cannes-mandelieu/</v>
      </c>
      <c r="M2554" s="14" t="str">
        <f aca="false">IFERROR(INDEX($L:$L,MATCH(B2554&amp;"|"&amp;A2554,$Z:$Z,0)),"—")</f>
        <v>/chauffeur-prive/aeroport-cannes-mandelieu/aeroport-geneve/</v>
      </c>
      <c r="N2554" s="14" t="str">
        <f aca="false">IF(LEN("Chauffeur privé "&amp;INDEX(10_Lieux!$J:$J,U2554)&amp;" → "&amp;INDEX(10_Lieux!$J:$J,V2554)&amp;" | 24h/24")&gt;60,"Chauffeur privé "&amp;INDEX(10_Lieux!$J:$J,U2554)&amp;" → "&amp;INDEX(10_Lieux!$J:$J,V2554),"Chauffeur privé "&amp;INDEX(10_Lieux!$J:$J,U2554)&amp;" → "&amp;INDEX(10_Lieux!$J:$J,V2554)&amp;" | 24h/24")</f>
        <v>Chauffeur privé Aéroport de Genève → Aéroport Cannes-Mandelieu</v>
      </c>
      <c r="O2554" s="14" t="n">
        <f aca="false">LEN(N2554)</f>
        <v>62</v>
      </c>
      <c r="P2554" s="14" t="str">
        <f aca="false">"Chauffeur privé "&amp;INDEX(10_Lieux!$K:$K,U2554)&amp;" vers "&amp;INDEX(10_Lieux!$L:$L,V2554)</f>
        <v>Chauffeur privé de l'aéroport de Genève vers l'aéroport Cannes-Mandelieu</v>
      </c>
      <c r="Q2554" s="14" t="str">
        <f aca="false">"Chauffeur privé "&amp;INDEX(10_Lieux!$K:$K,U2554)&amp;" vers "&amp;INDEX(10_Lieux!$L:$L,V2554)&amp;" : env. "&amp;I2554&amp;" km, "&amp;J2554&amp;" de route. Devis personnalisé, standard 24h/24 et 7j/7."</f>
        <v>Chauffeur privé de l'aéroport de Genève vers l'aéroport Cannes-Mandelieu : env. 384 km, 4 h de route. Devis personnalisé, standard 24h/24 et 7j/7.</v>
      </c>
      <c r="R2554" s="14" t="n">
        <f aca="false">LEN(Q2554)</f>
        <v>146</v>
      </c>
      <c r="S2554" s="14" t="str">
        <f aca="false">INDEX(10_Lieux!$C:$C,U2554)</f>
        <v>Suisse</v>
      </c>
      <c r="T2554" s="14" t="str">
        <f aca="false">INDEX(10_Lieux!$C:$C,V2554)</f>
        <v>France</v>
      </c>
      <c r="U2554" s="14" t="n">
        <f aca="false">MATCH(A2554,10_Lieux!$A:$A,0)</f>
        <v>182</v>
      </c>
      <c r="V2554" s="14" t="n">
        <f aca="false">MATCH(B2554,10_Lieux!$A:$A,0)</f>
        <v>169</v>
      </c>
      <c r="W2554" s="14" t="n">
        <f aca="false">ROUND(6371*2*ASIN(SQRT(SIN(RADIANS(INDEX(10_Lieux!$F:$F,V2554)-INDEX(10_Lieux!$F:$F,U2554))/2)^2+COS(RADIANS(INDEX(10_Lieux!$F:$F,U2554)))*COS(RADIANS(INDEX(10_Lieux!$F:$F,V2554)))*SIN(RADIANS(INDEX(10_Lieux!$G:$G,V2554)-INDEX(10_Lieux!$G:$G,U2554))/2)^2)),1)</f>
        <v>307.1</v>
      </c>
      <c r="X2554" s="14" t="n">
        <f aca="false">ROUND(I2554/IF(I2554&lt;p_seuil_vitesse,p_vit_lente,p_vit_rapide)*60/15,0)*15</f>
        <v>240</v>
      </c>
      <c r="Y2554" s="14" t="n">
        <f aca="false">MAX(IF(INDEX(10_Lieux!$B:$B,U2554)&lt;&gt;"Ville",INDEX(10_Lieux!$I:$I,U2554),0),IF(INDEX(10_Lieux!$B:$B,V2554)&lt;&gt;"Ville",INDEX(10_Lieux!$I:$I,V2554),0))</f>
        <v>500</v>
      </c>
      <c r="Z2554" s="14" t="str">
        <f aca="false">A2554&amp;"|"&amp;B2554</f>
        <v>Genève Aéroport|Cannes-Mandelieu</v>
      </c>
      <c r="AA2554" s="14" t="str">
        <f aca="false">IF(I2554&lt;p_local,"Local",IF(I2554&lt;p_vv_min,"Courte distance",IF(I2554&lt;p_tres_long,"Longue distance","Très longue distance")))</f>
        <v>Longue distance</v>
      </c>
    </row>
    <row r="2555" customFormat="false" ht="15" hidden="false" customHeight="true" outlineLevel="0" collapsed="false">
      <c r="A2555" s="14" t="s">
        <v>1796</v>
      </c>
      <c r="B2555" s="14" t="s">
        <v>2164</v>
      </c>
      <c r="C2555" s="14" t="s">
        <v>36</v>
      </c>
      <c r="D2555" s="14" t="s">
        <v>2622</v>
      </c>
      <c r="E2555" s="14" t="s">
        <v>2762</v>
      </c>
      <c r="F2555" s="15" t="s">
        <v>41</v>
      </c>
      <c r="G2555" s="14" t="str">
        <f aca="false">IF(I2555&lt;p_local,"Local → page infra",IF(H2555&gt;=p_ph1,"Phase 1",IF(H2555&gt;=p_ph2,"Phase 2","Phase 3")))</f>
        <v>Phase 1</v>
      </c>
      <c r="H2555" s="14" t="n">
        <f aca="false">IF(I2555&lt;p_local,0,IF(C2555="Aéroport → Aéroport",p_pts_plein,IF(Y2555&gt;0,IF(I2555&lt;=Y2555,p_pts_plein,IF(I2555&lt;=p_mult2*Y2555,p_pts_moyen,p_pts_r3)),IF(I2555&gt;=p_vv_min,p_pts_plein,IF(I2555&gt;=p_vv_moy,p_pts_moyen,p_pts_court))))+IF(INDEX(10_Lieux!$D:$D,U2555)=1,p_prio1,p_prio2)+IF(INDEX(10_Lieux!$D:$D,V2555)=1,p_prio1,p_prio2)+IF(K2555="Oui",p_tf,0)+p_hub*((INDEX(10_Lieux!$H:$H,U2555)="Hub")+(INDEX(10_Lieux!$H:$H,V2555)="Hub"))+IF(OR(INDEX(10_Lieux!$H:$H,U2555)="Premium",INDEX(10_Lieux!$H:$H,V2555)="Premium"),p_prem,0))</f>
        <v>90</v>
      </c>
      <c r="I2555" s="14" t="n">
        <f aca="false">ROUND(W2555*p_facteur,0)</f>
        <v>384</v>
      </c>
      <c r="J2555" s="14" t="str">
        <f aca="false">IF(X2555&lt;60,X2555&amp;" min",INT(X2555/60)&amp;" h"&amp;IF(MOD(X2555,60)=0,""," "&amp;TEXT(MOD(X2555,60),"00")))</f>
        <v>4 h</v>
      </c>
      <c r="K2555" s="14" t="str">
        <f aca="false">IF(S2555&lt;&gt;T2555,"Oui","Non")</f>
        <v>Oui</v>
      </c>
      <c r="L2555" s="14" t="str">
        <f aca="false">IF(AND(INDEX(10_Lieux!$B:$B,U2555)="Ville",INDEX(10_Lieux!$B:$B,V2555)="Ville"),"/chauffeur-prive/"&amp;INDEX(10_Lieux!$E:$E,U2555)&amp;"-"&amp;INDEX(10_Lieux!$E:$E,V2555)&amp;"/","/chauffeur-prive/"&amp;INDEX(10_Lieux!$E:$E,U2555)&amp;"/"&amp;INDEX(10_Lieux!$E:$E,V2555)&amp;"/")</f>
        <v>/chauffeur-prive/aeroport-cannes-mandelieu/aeroport-geneve/</v>
      </c>
      <c r="M2555" s="14" t="str">
        <f aca="false">IFERROR(INDEX($L:$L,MATCH(B2555&amp;"|"&amp;A2555,$Z:$Z,0)),"—")</f>
        <v>/chauffeur-prive/aeroport-geneve/aeroport-cannes-mandelieu/</v>
      </c>
      <c r="N2555" s="14" t="str">
        <f aca="false">IF(LEN("Chauffeur privé "&amp;INDEX(10_Lieux!$J:$J,U2555)&amp;" → "&amp;INDEX(10_Lieux!$J:$J,V2555)&amp;" | 24h/24")&gt;60,"Chauffeur privé "&amp;INDEX(10_Lieux!$J:$J,U2555)&amp;" → "&amp;INDEX(10_Lieux!$J:$J,V2555),"Chauffeur privé "&amp;INDEX(10_Lieux!$J:$J,U2555)&amp;" → "&amp;INDEX(10_Lieux!$J:$J,V2555)&amp;" | 24h/24")</f>
        <v>Chauffeur privé Aéroport Cannes-Mandelieu → Aéroport de Genève</v>
      </c>
      <c r="O2555" s="14" t="n">
        <f aca="false">LEN(N2555)</f>
        <v>62</v>
      </c>
      <c r="P2555" s="14" t="str">
        <f aca="false">"Chauffeur privé "&amp;INDEX(10_Lieux!$K:$K,U2555)&amp;" vers "&amp;INDEX(10_Lieux!$L:$L,V2555)</f>
        <v>Chauffeur privé de l'aéroport Cannes-Mandelieu vers l'aéroport de Genève</v>
      </c>
      <c r="Q2555" s="14" t="str">
        <f aca="false">"Chauffeur privé "&amp;INDEX(10_Lieux!$K:$K,U2555)&amp;" vers "&amp;INDEX(10_Lieux!$L:$L,V2555)&amp;" : env. "&amp;I2555&amp;" km, "&amp;J2555&amp;" de route. Devis personnalisé, standard 24h/24 et 7j/7."</f>
        <v>Chauffeur privé de l'aéroport Cannes-Mandelieu vers l'aéroport de Genève : env. 384 km, 4 h de route. Devis personnalisé, standard 24h/24 et 7j/7.</v>
      </c>
      <c r="R2555" s="14" t="n">
        <f aca="false">LEN(Q2555)</f>
        <v>146</v>
      </c>
      <c r="S2555" s="14" t="str">
        <f aca="false">INDEX(10_Lieux!$C:$C,U2555)</f>
        <v>France</v>
      </c>
      <c r="T2555" s="14" t="str">
        <f aca="false">INDEX(10_Lieux!$C:$C,V2555)</f>
        <v>Suisse</v>
      </c>
      <c r="U2555" s="14" t="n">
        <f aca="false">MATCH(A2555,10_Lieux!$A:$A,0)</f>
        <v>169</v>
      </c>
      <c r="V2555" s="14" t="n">
        <f aca="false">MATCH(B2555,10_Lieux!$A:$A,0)</f>
        <v>182</v>
      </c>
      <c r="W2555" s="14" t="n">
        <f aca="false">ROUND(6371*2*ASIN(SQRT(SIN(RADIANS(INDEX(10_Lieux!$F:$F,V2555)-INDEX(10_Lieux!$F:$F,U2555))/2)^2+COS(RADIANS(INDEX(10_Lieux!$F:$F,U2555)))*COS(RADIANS(INDEX(10_Lieux!$F:$F,V2555)))*SIN(RADIANS(INDEX(10_Lieux!$G:$G,V2555)-INDEX(10_Lieux!$G:$G,U2555))/2)^2)),1)</f>
        <v>307.1</v>
      </c>
      <c r="X2555" s="14" t="n">
        <f aca="false">ROUND(I2555/IF(I2555&lt;p_seuil_vitesse,p_vit_lente,p_vit_rapide)*60/15,0)*15</f>
        <v>240</v>
      </c>
      <c r="Y2555" s="14" t="n">
        <f aca="false">MAX(IF(INDEX(10_Lieux!$B:$B,U2555)&lt;&gt;"Ville",INDEX(10_Lieux!$I:$I,U2555),0),IF(INDEX(10_Lieux!$B:$B,V2555)&lt;&gt;"Ville",INDEX(10_Lieux!$I:$I,V2555),0))</f>
        <v>500</v>
      </c>
      <c r="Z2555" s="14" t="str">
        <f aca="false">A2555&amp;"|"&amp;B2555</f>
        <v>Cannes-Mandelieu|Genève Aéroport</v>
      </c>
      <c r="AA2555" s="14" t="str">
        <f aca="false">IF(I2555&lt;p_local,"Local",IF(I2555&lt;p_vv_min,"Courte distance",IF(I2555&lt;p_tres_long,"Longue distance","Très longue distance")))</f>
        <v>Longue distance</v>
      </c>
    </row>
    <row r="2556" customFormat="false" ht="15" hidden="false" customHeight="true" outlineLevel="0" collapsed="false">
      <c r="A2556" s="14" t="s">
        <v>2164</v>
      </c>
      <c r="B2556" s="14" t="s">
        <v>1843</v>
      </c>
      <c r="C2556" s="14" t="s">
        <v>36</v>
      </c>
      <c r="D2556" s="14" t="s">
        <v>2622</v>
      </c>
      <c r="E2556" s="14" t="s">
        <v>2763</v>
      </c>
      <c r="F2556" s="15" t="s">
        <v>41</v>
      </c>
      <c r="G2556" s="14" t="str">
        <f aca="false">IF(I2556&lt;p_local,"Local → page infra",IF(H2556&gt;=p_ph1,"Phase 1",IF(H2556&gt;=p_ph2,"Phase 2","Phase 3")))</f>
        <v>Phase 1</v>
      </c>
      <c r="H2556" s="14" t="n">
        <f aca="false">IF(I2556&lt;p_local,0,IF(C2556="Aéroport → Aéroport",p_pts_plein,IF(Y2556&gt;0,IF(I2556&lt;=Y2556,p_pts_plein,IF(I2556&lt;=p_mult2*Y2556,p_pts_moyen,p_pts_r3)),IF(I2556&gt;=p_vv_min,p_pts_plein,IF(I2556&gt;=p_vv_moy,p_pts_moyen,p_pts_court))))+IF(INDEX(10_Lieux!$D:$D,U2556)=1,p_prio1,p_prio2)+IF(INDEX(10_Lieux!$D:$D,V2556)=1,p_prio1,p_prio2)+IF(K2556="Oui",p_tf,0)+p_hub*((INDEX(10_Lieux!$H:$H,U2556)="Hub")+(INDEX(10_Lieux!$H:$H,V2556)="Hub"))+IF(OR(INDEX(10_Lieux!$H:$H,U2556)="Premium",INDEX(10_Lieux!$H:$H,V2556)="Premium"),p_prem,0))</f>
        <v>90</v>
      </c>
      <c r="I2556" s="14" t="n">
        <f aca="false">ROUND(W2556*p_facteur,0)</f>
        <v>423</v>
      </c>
      <c r="J2556" s="14" t="str">
        <f aca="false">IF(X2556&lt;60,X2556&amp;" min",INT(X2556/60)&amp;" h"&amp;IF(MOD(X2556,60)=0,""," "&amp;TEXT(MOD(X2556,60),"00")))</f>
        <v>4 h 30</v>
      </c>
      <c r="K2556" s="14" t="str">
        <f aca="false">IF(S2556&lt;&gt;T2556,"Oui","Non")</f>
        <v>Oui</v>
      </c>
      <c r="L2556" s="14" t="str">
        <f aca="false">IF(AND(INDEX(10_Lieux!$B:$B,U2556)="Ville",INDEX(10_Lieux!$B:$B,V2556)="Ville"),"/chauffeur-prive/"&amp;INDEX(10_Lieux!$E:$E,U2556)&amp;"-"&amp;INDEX(10_Lieux!$E:$E,V2556)&amp;"/","/chauffeur-prive/"&amp;INDEX(10_Lieux!$E:$E,U2556)&amp;"/"&amp;INDEX(10_Lieux!$E:$E,V2556)&amp;"/")</f>
        <v>/chauffeur-prive/aeroport-geneve/aeroport-la-mole-saint-tropez/</v>
      </c>
      <c r="M2556" s="14" t="str">
        <f aca="false">IFERROR(INDEX($L:$L,MATCH(B2556&amp;"|"&amp;A2556,$Z:$Z,0)),"—")</f>
        <v>/chauffeur-prive/aeroport-la-mole-saint-tropez/aeroport-geneve/</v>
      </c>
      <c r="N2556" s="14" t="str">
        <f aca="false">IF(LEN("Chauffeur privé "&amp;INDEX(10_Lieux!$J:$J,U2556)&amp;" → "&amp;INDEX(10_Lieux!$J:$J,V2556)&amp;" | 24h/24")&gt;60,"Chauffeur privé "&amp;INDEX(10_Lieux!$J:$J,U2556)&amp;" → "&amp;INDEX(10_Lieux!$J:$J,V2556),"Chauffeur privé "&amp;INDEX(10_Lieux!$J:$J,U2556)&amp;" → "&amp;INDEX(10_Lieux!$J:$J,V2556)&amp;" | 24h/24")</f>
        <v>Chauffeur privé Aéroport de Genève → Aéroport La Môle-Saint-Tropez</v>
      </c>
      <c r="O2556" s="14" t="n">
        <f aca="false">LEN(N2556)</f>
        <v>66</v>
      </c>
      <c r="P2556" s="14" t="str">
        <f aca="false">"Chauffeur privé "&amp;INDEX(10_Lieux!$K:$K,U2556)&amp;" vers "&amp;INDEX(10_Lieux!$L:$L,V2556)</f>
        <v>Chauffeur privé de l'aéroport de Genève vers l'aéroport La Môle-Saint-Tropez</v>
      </c>
      <c r="Q2556" s="14" t="str">
        <f aca="false">"Chauffeur privé "&amp;INDEX(10_Lieux!$K:$K,U2556)&amp;" vers "&amp;INDEX(10_Lieux!$L:$L,V2556)&amp;" : env. "&amp;I2556&amp;" km, "&amp;J2556&amp;" de route. Devis personnalisé, standard 24h/24 et 7j/7."</f>
        <v>Chauffeur privé de l'aéroport de Genève vers l'aéroport La Môle-Saint-Tropez : env. 423 km, 4 h 30 de route. Devis personnalisé, standard 24h/24 et 7j/7.</v>
      </c>
      <c r="R2556" s="14" t="n">
        <f aca="false">LEN(Q2556)</f>
        <v>153</v>
      </c>
      <c r="S2556" s="14" t="str">
        <f aca="false">INDEX(10_Lieux!$C:$C,U2556)</f>
        <v>Suisse</v>
      </c>
      <c r="T2556" s="14" t="str">
        <f aca="false">INDEX(10_Lieux!$C:$C,V2556)</f>
        <v>France</v>
      </c>
      <c r="U2556" s="14" t="n">
        <f aca="false">MATCH(A2556,10_Lieux!$A:$A,0)</f>
        <v>182</v>
      </c>
      <c r="V2556" s="14" t="n">
        <f aca="false">MATCH(B2556,10_Lieux!$A:$A,0)</f>
        <v>170</v>
      </c>
      <c r="W2556" s="14" t="n">
        <f aca="false">ROUND(6371*2*ASIN(SQRT(SIN(RADIANS(INDEX(10_Lieux!$F:$F,V2556)-INDEX(10_Lieux!$F:$F,U2556))/2)^2+COS(RADIANS(INDEX(10_Lieux!$F:$F,U2556)))*COS(RADIANS(INDEX(10_Lieux!$F:$F,V2556)))*SIN(RADIANS(INDEX(10_Lieux!$G:$G,V2556)-INDEX(10_Lieux!$G:$G,U2556))/2)^2)),1)</f>
        <v>338.4</v>
      </c>
      <c r="X2556" s="14" t="n">
        <f aca="false">ROUND(I2556/IF(I2556&lt;p_seuil_vitesse,p_vit_lente,p_vit_rapide)*60/15,0)*15</f>
        <v>270</v>
      </c>
      <c r="Y2556" s="14" t="n">
        <f aca="false">MAX(IF(INDEX(10_Lieux!$B:$B,U2556)&lt;&gt;"Ville",INDEX(10_Lieux!$I:$I,U2556),0),IF(INDEX(10_Lieux!$B:$B,V2556)&lt;&gt;"Ville",INDEX(10_Lieux!$I:$I,V2556),0))</f>
        <v>500</v>
      </c>
      <c r="Z2556" s="14" t="str">
        <f aca="false">A2556&amp;"|"&amp;B2556</f>
        <v>Genève Aéroport|La Môle-Saint-Tropez</v>
      </c>
      <c r="AA2556" s="14" t="str">
        <f aca="false">IF(I2556&lt;p_local,"Local",IF(I2556&lt;p_vv_min,"Courte distance",IF(I2556&lt;p_tres_long,"Longue distance","Très longue distance")))</f>
        <v>Longue distance</v>
      </c>
    </row>
    <row r="2557" customFormat="false" ht="15" hidden="false" customHeight="true" outlineLevel="0" collapsed="false">
      <c r="A2557" s="14" t="s">
        <v>1843</v>
      </c>
      <c r="B2557" s="14" t="s">
        <v>2164</v>
      </c>
      <c r="C2557" s="14" t="s">
        <v>36</v>
      </c>
      <c r="D2557" s="14" t="s">
        <v>2622</v>
      </c>
      <c r="E2557" s="14" t="s">
        <v>2764</v>
      </c>
      <c r="F2557" s="15" t="s">
        <v>41</v>
      </c>
      <c r="G2557" s="14" t="str">
        <f aca="false">IF(I2557&lt;p_local,"Local → page infra",IF(H2557&gt;=p_ph1,"Phase 1",IF(H2557&gt;=p_ph2,"Phase 2","Phase 3")))</f>
        <v>Phase 1</v>
      </c>
      <c r="H2557" s="14" t="n">
        <f aca="false">IF(I2557&lt;p_local,0,IF(C2557="Aéroport → Aéroport",p_pts_plein,IF(Y2557&gt;0,IF(I2557&lt;=Y2557,p_pts_plein,IF(I2557&lt;=p_mult2*Y2557,p_pts_moyen,p_pts_r3)),IF(I2557&gt;=p_vv_min,p_pts_plein,IF(I2557&gt;=p_vv_moy,p_pts_moyen,p_pts_court))))+IF(INDEX(10_Lieux!$D:$D,U2557)=1,p_prio1,p_prio2)+IF(INDEX(10_Lieux!$D:$D,V2557)=1,p_prio1,p_prio2)+IF(K2557="Oui",p_tf,0)+p_hub*((INDEX(10_Lieux!$H:$H,U2557)="Hub")+(INDEX(10_Lieux!$H:$H,V2557)="Hub"))+IF(OR(INDEX(10_Lieux!$H:$H,U2557)="Premium",INDEX(10_Lieux!$H:$H,V2557)="Premium"),p_prem,0))</f>
        <v>90</v>
      </c>
      <c r="I2557" s="14" t="n">
        <f aca="false">ROUND(W2557*p_facteur,0)</f>
        <v>423</v>
      </c>
      <c r="J2557" s="14" t="str">
        <f aca="false">IF(X2557&lt;60,X2557&amp;" min",INT(X2557/60)&amp;" h"&amp;IF(MOD(X2557,60)=0,""," "&amp;TEXT(MOD(X2557,60),"00")))</f>
        <v>4 h 30</v>
      </c>
      <c r="K2557" s="14" t="str">
        <f aca="false">IF(S2557&lt;&gt;T2557,"Oui","Non")</f>
        <v>Oui</v>
      </c>
      <c r="L2557" s="14" t="str">
        <f aca="false">IF(AND(INDEX(10_Lieux!$B:$B,U2557)="Ville",INDEX(10_Lieux!$B:$B,V2557)="Ville"),"/chauffeur-prive/"&amp;INDEX(10_Lieux!$E:$E,U2557)&amp;"-"&amp;INDEX(10_Lieux!$E:$E,V2557)&amp;"/","/chauffeur-prive/"&amp;INDEX(10_Lieux!$E:$E,U2557)&amp;"/"&amp;INDEX(10_Lieux!$E:$E,V2557)&amp;"/")</f>
        <v>/chauffeur-prive/aeroport-la-mole-saint-tropez/aeroport-geneve/</v>
      </c>
      <c r="M2557" s="14" t="str">
        <f aca="false">IFERROR(INDEX($L:$L,MATCH(B2557&amp;"|"&amp;A2557,$Z:$Z,0)),"—")</f>
        <v>/chauffeur-prive/aeroport-geneve/aeroport-la-mole-saint-tropez/</v>
      </c>
      <c r="N2557" s="14" t="str">
        <f aca="false">IF(LEN("Chauffeur privé "&amp;INDEX(10_Lieux!$J:$J,U2557)&amp;" → "&amp;INDEX(10_Lieux!$J:$J,V2557)&amp;" | 24h/24")&gt;60,"Chauffeur privé "&amp;INDEX(10_Lieux!$J:$J,U2557)&amp;" → "&amp;INDEX(10_Lieux!$J:$J,V2557),"Chauffeur privé "&amp;INDEX(10_Lieux!$J:$J,U2557)&amp;" → "&amp;INDEX(10_Lieux!$J:$J,V2557)&amp;" | 24h/24")</f>
        <v>Chauffeur privé Aéroport La Môle-Saint-Tropez → Aéroport de Genève</v>
      </c>
      <c r="O2557" s="14" t="n">
        <f aca="false">LEN(N2557)</f>
        <v>66</v>
      </c>
      <c r="P2557" s="14" t="str">
        <f aca="false">"Chauffeur privé "&amp;INDEX(10_Lieux!$K:$K,U2557)&amp;" vers "&amp;INDEX(10_Lieux!$L:$L,V2557)</f>
        <v>Chauffeur privé de l'aéroport La Môle-Saint-Tropez vers l'aéroport de Genève</v>
      </c>
      <c r="Q2557" s="14" t="str">
        <f aca="false">"Chauffeur privé "&amp;INDEX(10_Lieux!$K:$K,U2557)&amp;" vers "&amp;INDEX(10_Lieux!$L:$L,V2557)&amp;" : env. "&amp;I2557&amp;" km, "&amp;J2557&amp;" de route. Devis personnalisé, standard 24h/24 et 7j/7."</f>
        <v>Chauffeur privé de l'aéroport La Môle-Saint-Tropez vers l'aéroport de Genève : env. 423 km, 4 h 30 de route. Devis personnalisé, standard 24h/24 et 7j/7.</v>
      </c>
      <c r="R2557" s="14" t="n">
        <f aca="false">LEN(Q2557)</f>
        <v>153</v>
      </c>
      <c r="S2557" s="14" t="str">
        <f aca="false">INDEX(10_Lieux!$C:$C,U2557)</f>
        <v>France</v>
      </c>
      <c r="T2557" s="14" t="str">
        <f aca="false">INDEX(10_Lieux!$C:$C,V2557)</f>
        <v>Suisse</v>
      </c>
      <c r="U2557" s="14" t="n">
        <f aca="false">MATCH(A2557,10_Lieux!$A:$A,0)</f>
        <v>170</v>
      </c>
      <c r="V2557" s="14" t="n">
        <f aca="false">MATCH(B2557,10_Lieux!$A:$A,0)</f>
        <v>182</v>
      </c>
      <c r="W2557" s="14" t="n">
        <f aca="false">ROUND(6371*2*ASIN(SQRT(SIN(RADIANS(INDEX(10_Lieux!$F:$F,V2557)-INDEX(10_Lieux!$F:$F,U2557))/2)^2+COS(RADIANS(INDEX(10_Lieux!$F:$F,U2557)))*COS(RADIANS(INDEX(10_Lieux!$F:$F,V2557)))*SIN(RADIANS(INDEX(10_Lieux!$G:$G,V2557)-INDEX(10_Lieux!$G:$G,U2557))/2)^2)),1)</f>
        <v>338.4</v>
      </c>
      <c r="X2557" s="14" t="n">
        <f aca="false">ROUND(I2557/IF(I2557&lt;p_seuil_vitesse,p_vit_lente,p_vit_rapide)*60/15,0)*15</f>
        <v>270</v>
      </c>
      <c r="Y2557" s="14" t="n">
        <f aca="false">MAX(IF(INDEX(10_Lieux!$B:$B,U2557)&lt;&gt;"Ville",INDEX(10_Lieux!$I:$I,U2557),0),IF(INDEX(10_Lieux!$B:$B,V2557)&lt;&gt;"Ville",INDEX(10_Lieux!$I:$I,V2557),0))</f>
        <v>500</v>
      </c>
      <c r="Z2557" s="14" t="str">
        <f aca="false">A2557&amp;"|"&amp;B2557</f>
        <v>La Môle-Saint-Tropez|Genève Aéroport</v>
      </c>
      <c r="AA2557" s="14" t="str">
        <f aca="false">IF(I2557&lt;p_local,"Local",IF(I2557&lt;p_vv_min,"Courte distance",IF(I2557&lt;p_tres_long,"Longue distance","Très longue distance")))</f>
        <v>Longue distance</v>
      </c>
    </row>
    <row r="2558" customFormat="false" ht="15" hidden="false" customHeight="true" outlineLevel="0" collapsed="false">
      <c r="A2558" s="14" t="s">
        <v>2164</v>
      </c>
      <c r="B2558" s="14" t="s">
        <v>2346</v>
      </c>
      <c r="C2558" s="14" t="s">
        <v>36</v>
      </c>
      <c r="D2558" s="14" t="s">
        <v>2622</v>
      </c>
      <c r="E2558" s="14" t="s">
        <v>2765</v>
      </c>
      <c r="F2558" s="15" t="s">
        <v>41</v>
      </c>
      <c r="G2558" s="14" t="str">
        <f aca="false">IF(I2558&lt;p_local,"Local → page infra",IF(H2558&gt;=p_ph1,"Phase 1",IF(H2558&gt;=p_ph2,"Phase 2","Phase 3")))</f>
        <v>Phase 1</v>
      </c>
      <c r="H2558" s="14" t="n">
        <f aca="false">IF(I2558&lt;p_local,0,IF(C2558="Aéroport → Aéroport",p_pts_plein,IF(Y2558&gt;0,IF(I2558&lt;=Y2558,p_pts_plein,IF(I2558&lt;=p_mult2*Y2558,p_pts_moyen,p_pts_r3)),IF(I2558&gt;=p_vv_min,p_pts_plein,IF(I2558&gt;=p_vv_moy,p_pts_moyen,p_pts_court))))+IF(INDEX(10_Lieux!$D:$D,U2558)=1,p_prio1,p_prio2)+IF(INDEX(10_Lieux!$D:$D,V2558)=1,p_prio1,p_prio2)+IF(K2558="Oui",p_tf,0)+p_hub*((INDEX(10_Lieux!$H:$H,U2558)="Hub")+(INDEX(10_Lieux!$H:$H,V2558)="Hub"))+IF(OR(INDEX(10_Lieux!$H:$H,U2558)="Premium",INDEX(10_Lieux!$H:$H,V2558)="Premium"),p_prem,0))</f>
        <v>80</v>
      </c>
      <c r="I2558" s="14" t="n">
        <f aca="false">ROUND(W2558*p_facteur,0)</f>
        <v>364</v>
      </c>
      <c r="J2558" s="14" t="str">
        <f aca="false">IF(X2558&lt;60,X2558&amp;" min",INT(X2558/60)&amp;" h"&amp;IF(MOD(X2558,60)=0,""," "&amp;TEXT(MOD(X2558,60),"00")))</f>
        <v>3 h 45</v>
      </c>
      <c r="K2558" s="14" t="str">
        <f aca="false">IF(S2558&lt;&gt;T2558,"Oui","Non")</f>
        <v>Non</v>
      </c>
      <c r="L2558" s="14" t="str">
        <f aca="false">IF(AND(INDEX(10_Lieux!$B:$B,U2558)="Ville",INDEX(10_Lieux!$B:$B,V2558)="Ville"),"/chauffeur-prive/"&amp;INDEX(10_Lieux!$E:$E,U2558)&amp;"-"&amp;INDEX(10_Lieux!$E:$E,V2558)&amp;"/","/chauffeur-prive/"&amp;INDEX(10_Lieux!$E:$E,U2558)&amp;"/"&amp;INDEX(10_Lieux!$E:$E,V2558)&amp;"/")</f>
        <v>/chauffeur-prive/aeroport-geneve/aeroport-samedan-engadine/</v>
      </c>
      <c r="M2558" s="14" t="str">
        <f aca="false">IFERROR(INDEX($L:$L,MATCH(B2558&amp;"|"&amp;A2558,$Z:$Z,0)),"—")</f>
        <v>/chauffeur-prive/aeroport-samedan-engadine/aeroport-geneve/</v>
      </c>
      <c r="N2558" s="14" t="str">
        <f aca="false">IF(LEN("Chauffeur privé "&amp;INDEX(10_Lieux!$J:$J,U2558)&amp;" → "&amp;INDEX(10_Lieux!$J:$J,V2558)&amp;" | 24h/24")&gt;60,"Chauffeur privé "&amp;INDEX(10_Lieux!$J:$J,U2558)&amp;" → "&amp;INDEX(10_Lieux!$J:$J,V2558),"Chauffeur privé "&amp;INDEX(10_Lieux!$J:$J,U2558)&amp;" → "&amp;INDEX(10_Lieux!$J:$J,V2558)&amp;" | 24h/24")</f>
        <v>Chauffeur privé Aéroport de Genève → Aéroport de Samedan</v>
      </c>
      <c r="O2558" s="14" t="n">
        <f aca="false">LEN(N2558)</f>
        <v>56</v>
      </c>
      <c r="P2558" s="14" t="str">
        <f aca="false">"Chauffeur privé "&amp;INDEX(10_Lieux!$K:$K,U2558)&amp;" vers "&amp;INDEX(10_Lieux!$L:$L,V2558)</f>
        <v>Chauffeur privé de l'aéroport de Genève vers l'aéroport de Samedan</v>
      </c>
      <c r="Q2558" s="14" t="str">
        <f aca="false">"Chauffeur privé "&amp;INDEX(10_Lieux!$K:$K,U2558)&amp;" vers "&amp;INDEX(10_Lieux!$L:$L,V2558)&amp;" : env. "&amp;I2558&amp;" km, "&amp;J2558&amp;" de route. Devis personnalisé, standard 24h/24 et 7j/7."</f>
        <v>Chauffeur privé de l'aéroport de Genève vers l'aéroport de Samedan : env. 364 km, 3 h 45 de route. Devis personnalisé, standard 24h/24 et 7j/7.</v>
      </c>
      <c r="R2558" s="14" t="n">
        <f aca="false">LEN(Q2558)</f>
        <v>143</v>
      </c>
      <c r="S2558" s="14" t="str">
        <f aca="false">INDEX(10_Lieux!$C:$C,U2558)</f>
        <v>Suisse</v>
      </c>
      <c r="T2558" s="14" t="str">
        <f aca="false">INDEX(10_Lieux!$C:$C,V2558)</f>
        <v>Suisse</v>
      </c>
      <c r="U2558" s="14" t="n">
        <f aca="false">MATCH(A2558,10_Lieux!$A:$A,0)</f>
        <v>182</v>
      </c>
      <c r="V2558" s="14" t="n">
        <f aca="false">MATCH(B2558,10_Lieux!$A:$A,0)</f>
        <v>188</v>
      </c>
      <c r="W2558" s="14" t="n">
        <f aca="false">ROUND(6371*2*ASIN(SQRT(SIN(RADIANS(INDEX(10_Lieux!$F:$F,V2558)-INDEX(10_Lieux!$F:$F,U2558))/2)^2+COS(RADIANS(INDEX(10_Lieux!$F:$F,U2558)))*COS(RADIANS(INDEX(10_Lieux!$F:$F,V2558)))*SIN(RADIANS(INDEX(10_Lieux!$G:$G,V2558)-INDEX(10_Lieux!$G:$G,U2558))/2)^2)),1)</f>
        <v>291.4</v>
      </c>
      <c r="X2558" s="14" t="n">
        <f aca="false">ROUND(I2558/IF(I2558&lt;p_seuil_vitesse,p_vit_lente,p_vit_rapide)*60/15,0)*15</f>
        <v>225</v>
      </c>
      <c r="Y2558" s="14" t="n">
        <f aca="false">MAX(IF(INDEX(10_Lieux!$B:$B,U2558)&lt;&gt;"Ville",INDEX(10_Lieux!$I:$I,U2558),0),IF(INDEX(10_Lieux!$B:$B,V2558)&lt;&gt;"Ville",INDEX(10_Lieux!$I:$I,V2558),0))</f>
        <v>500</v>
      </c>
      <c r="Z2558" s="14" t="str">
        <f aca="false">A2558&amp;"|"&amp;B2558</f>
        <v>Genève Aéroport|Engadin Airport</v>
      </c>
      <c r="AA2558" s="14" t="str">
        <f aca="false">IF(I2558&lt;p_local,"Local",IF(I2558&lt;p_vv_min,"Courte distance",IF(I2558&lt;p_tres_long,"Longue distance","Très longue distance")))</f>
        <v>Longue distance</v>
      </c>
    </row>
    <row r="2559" customFormat="false" ht="15" hidden="false" customHeight="true" outlineLevel="0" collapsed="false">
      <c r="A2559" s="14" t="s">
        <v>2346</v>
      </c>
      <c r="B2559" s="14" t="s">
        <v>2164</v>
      </c>
      <c r="C2559" s="14" t="s">
        <v>36</v>
      </c>
      <c r="D2559" s="14" t="s">
        <v>2622</v>
      </c>
      <c r="E2559" s="14" t="s">
        <v>2766</v>
      </c>
      <c r="F2559" s="15" t="s">
        <v>41</v>
      </c>
      <c r="G2559" s="14" t="str">
        <f aca="false">IF(I2559&lt;p_local,"Local → page infra",IF(H2559&gt;=p_ph1,"Phase 1",IF(H2559&gt;=p_ph2,"Phase 2","Phase 3")))</f>
        <v>Phase 1</v>
      </c>
      <c r="H2559" s="14" t="n">
        <f aca="false">IF(I2559&lt;p_local,0,IF(C2559="Aéroport → Aéroport",p_pts_plein,IF(Y2559&gt;0,IF(I2559&lt;=Y2559,p_pts_plein,IF(I2559&lt;=p_mult2*Y2559,p_pts_moyen,p_pts_r3)),IF(I2559&gt;=p_vv_min,p_pts_plein,IF(I2559&gt;=p_vv_moy,p_pts_moyen,p_pts_court))))+IF(INDEX(10_Lieux!$D:$D,U2559)=1,p_prio1,p_prio2)+IF(INDEX(10_Lieux!$D:$D,V2559)=1,p_prio1,p_prio2)+IF(K2559="Oui",p_tf,0)+p_hub*((INDEX(10_Lieux!$H:$H,U2559)="Hub")+(INDEX(10_Lieux!$H:$H,V2559)="Hub"))+IF(OR(INDEX(10_Lieux!$H:$H,U2559)="Premium",INDEX(10_Lieux!$H:$H,V2559)="Premium"),p_prem,0))</f>
        <v>80</v>
      </c>
      <c r="I2559" s="14" t="n">
        <f aca="false">ROUND(W2559*p_facteur,0)</f>
        <v>364</v>
      </c>
      <c r="J2559" s="14" t="str">
        <f aca="false">IF(X2559&lt;60,X2559&amp;" min",INT(X2559/60)&amp;" h"&amp;IF(MOD(X2559,60)=0,""," "&amp;TEXT(MOD(X2559,60),"00")))</f>
        <v>3 h 45</v>
      </c>
      <c r="K2559" s="14" t="str">
        <f aca="false">IF(S2559&lt;&gt;T2559,"Oui","Non")</f>
        <v>Non</v>
      </c>
      <c r="L2559" s="14" t="str">
        <f aca="false">IF(AND(INDEX(10_Lieux!$B:$B,U2559)="Ville",INDEX(10_Lieux!$B:$B,V2559)="Ville"),"/chauffeur-prive/"&amp;INDEX(10_Lieux!$E:$E,U2559)&amp;"-"&amp;INDEX(10_Lieux!$E:$E,V2559)&amp;"/","/chauffeur-prive/"&amp;INDEX(10_Lieux!$E:$E,U2559)&amp;"/"&amp;INDEX(10_Lieux!$E:$E,V2559)&amp;"/")</f>
        <v>/chauffeur-prive/aeroport-samedan-engadine/aeroport-geneve/</v>
      </c>
      <c r="M2559" s="14" t="str">
        <f aca="false">IFERROR(INDEX($L:$L,MATCH(B2559&amp;"|"&amp;A2559,$Z:$Z,0)),"—")</f>
        <v>/chauffeur-prive/aeroport-geneve/aeroport-samedan-engadine/</v>
      </c>
      <c r="N2559" s="14" t="str">
        <f aca="false">IF(LEN("Chauffeur privé "&amp;INDEX(10_Lieux!$J:$J,U2559)&amp;" → "&amp;INDEX(10_Lieux!$J:$J,V2559)&amp;" | 24h/24")&gt;60,"Chauffeur privé "&amp;INDEX(10_Lieux!$J:$J,U2559)&amp;" → "&amp;INDEX(10_Lieux!$J:$J,V2559),"Chauffeur privé "&amp;INDEX(10_Lieux!$J:$J,U2559)&amp;" → "&amp;INDEX(10_Lieux!$J:$J,V2559)&amp;" | 24h/24")</f>
        <v>Chauffeur privé Aéroport de Samedan → Aéroport de Genève</v>
      </c>
      <c r="O2559" s="14" t="n">
        <f aca="false">LEN(N2559)</f>
        <v>56</v>
      </c>
      <c r="P2559" s="14" t="str">
        <f aca="false">"Chauffeur privé "&amp;INDEX(10_Lieux!$K:$K,U2559)&amp;" vers "&amp;INDEX(10_Lieux!$L:$L,V2559)</f>
        <v>Chauffeur privé de l'aéroport de Samedan vers l'aéroport de Genève</v>
      </c>
      <c r="Q2559" s="14" t="str">
        <f aca="false">"Chauffeur privé "&amp;INDEX(10_Lieux!$K:$K,U2559)&amp;" vers "&amp;INDEX(10_Lieux!$L:$L,V2559)&amp;" : env. "&amp;I2559&amp;" km, "&amp;J2559&amp;" de route. Devis personnalisé, standard 24h/24 et 7j/7."</f>
        <v>Chauffeur privé de l'aéroport de Samedan vers l'aéroport de Genève : env. 364 km, 3 h 45 de route. Devis personnalisé, standard 24h/24 et 7j/7.</v>
      </c>
      <c r="R2559" s="14" t="n">
        <f aca="false">LEN(Q2559)</f>
        <v>143</v>
      </c>
      <c r="S2559" s="14" t="str">
        <f aca="false">INDEX(10_Lieux!$C:$C,U2559)</f>
        <v>Suisse</v>
      </c>
      <c r="T2559" s="14" t="str">
        <f aca="false">INDEX(10_Lieux!$C:$C,V2559)</f>
        <v>Suisse</v>
      </c>
      <c r="U2559" s="14" t="n">
        <f aca="false">MATCH(A2559,10_Lieux!$A:$A,0)</f>
        <v>188</v>
      </c>
      <c r="V2559" s="14" t="n">
        <f aca="false">MATCH(B2559,10_Lieux!$A:$A,0)</f>
        <v>182</v>
      </c>
      <c r="W2559" s="14" t="n">
        <f aca="false">ROUND(6371*2*ASIN(SQRT(SIN(RADIANS(INDEX(10_Lieux!$F:$F,V2559)-INDEX(10_Lieux!$F:$F,U2559))/2)^2+COS(RADIANS(INDEX(10_Lieux!$F:$F,U2559)))*COS(RADIANS(INDEX(10_Lieux!$F:$F,V2559)))*SIN(RADIANS(INDEX(10_Lieux!$G:$G,V2559)-INDEX(10_Lieux!$G:$G,U2559))/2)^2)),1)</f>
        <v>291.4</v>
      </c>
      <c r="X2559" s="14" t="n">
        <f aca="false">ROUND(I2559/IF(I2559&lt;p_seuil_vitesse,p_vit_lente,p_vit_rapide)*60/15,0)*15</f>
        <v>225</v>
      </c>
      <c r="Y2559" s="14" t="n">
        <f aca="false">MAX(IF(INDEX(10_Lieux!$B:$B,U2559)&lt;&gt;"Ville",INDEX(10_Lieux!$I:$I,U2559),0),IF(INDEX(10_Lieux!$B:$B,V2559)&lt;&gt;"Ville",INDEX(10_Lieux!$I:$I,V2559),0))</f>
        <v>500</v>
      </c>
      <c r="Z2559" s="14" t="str">
        <f aca="false">A2559&amp;"|"&amp;B2559</f>
        <v>Engadin Airport|Genève Aéroport</v>
      </c>
      <c r="AA2559" s="14" t="str">
        <f aca="false">IF(I2559&lt;p_local,"Local",IF(I2559&lt;p_vv_min,"Courte distance",IF(I2559&lt;p_tres_long,"Longue distance","Très longue distance")))</f>
        <v>Longue distance</v>
      </c>
    </row>
    <row r="2560" customFormat="false" ht="15" hidden="false" customHeight="true" outlineLevel="0" collapsed="false">
      <c r="A2560" s="14" t="s">
        <v>2164</v>
      </c>
      <c r="B2560" s="14" t="s">
        <v>1430</v>
      </c>
      <c r="C2560" s="14" t="s">
        <v>36</v>
      </c>
      <c r="D2560" s="14" t="s">
        <v>2622</v>
      </c>
      <c r="E2560" s="14" t="s">
        <v>2767</v>
      </c>
      <c r="F2560" s="15" t="s">
        <v>41</v>
      </c>
      <c r="G2560" s="14" t="str">
        <f aca="false">IF(I2560&lt;p_local,"Local → page infra",IF(H2560&gt;=p_ph1,"Phase 1",IF(H2560&gt;=p_ph2,"Phase 2","Phase 3")))</f>
        <v>Phase 1</v>
      </c>
      <c r="H2560" s="14" t="n">
        <f aca="false">IF(I2560&lt;p_local,0,IF(C2560="Aéroport → Aéroport",p_pts_plein,IF(Y2560&gt;0,IF(I2560&lt;=Y2560,p_pts_plein,IF(I2560&lt;=p_mult2*Y2560,p_pts_moyen,p_pts_r3)),IF(I2560&gt;=p_vv_min,p_pts_plein,IF(I2560&gt;=p_vv_moy,p_pts_moyen,p_pts_court))))+IF(INDEX(10_Lieux!$D:$D,U2560)=1,p_prio1,p_prio2)+IF(INDEX(10_Lieux!$D:$D,V2560)=1,p_prio1,p_prio2)+IF(K2560="Oui",p_tf,0)+p_hub*((INDEX(10_Lieux!$H:$H,U2560)="Hub")+(INDEX(10_Lieux!$H:$H,V2560)="Hub"))+IF(OR(INDEX(10_Lieux!$H:$H,U2560)="Premium",INDEX(10_Lieux!$H:$H,V2560)="Premium"),p_prem,0))</f>
        <v>80</v>
      </c>
      <c r="I2560" s="14" t="n">
        <f aca="false">ROUND(W2560*p_facteur,0)</f>
        <v>747</v>
      </c>
      <c r="J2560" s="14" t="str">
        <f aca="false">IF(X2560&lt;60,X2560&amp;" min",INT(X2560/60)&amp;" h"&amp;IF(MOD(X2560,60)=0,""," "&amp;TEXT(MOD(X2560,60),"00")))</f>
        <v>7 h 45</v>
      </c>
      <c r="K2560" s="14" t="str">
        <f aca="false">IF(S2560&lt;&gt;T2560,"Oui","Non")</f>
        <v>Oui</v>
      </c>
      <c r="L2560" s="14" t="str">
        <f aca="false">IF(AND(INDEX(10_Lieux!$B:$B,U2560)="Ville",INDEX(10_Lieux!$B:$B,V2560)="Ville"),"/chauffeur-prive/"&amp;INDEX(10_Lieux!$E:$E,U2560)&amp;"-"&amp;INDEX(10_Lieux!$E:$E,V2560)&amp;"/","/chauffeur-prive/"&amp;INDEX(10_Lieux!$E:$E,U2560)&amp;"/"&amp;INDEX(10_Lieux!$E:$E,V2560)&amp;"/")</f>
        <v>/chauffeur-prive/aeroport-geneve/aeroport-nantes-atlantique/</v>
      </c>
      <c r="M2560" s="14" t="str">
        <f aca="false">IFERROR(INDEX($L:$L,MATCH(B2560&amp;"|"&amp;A2560,$Z:$Z,0)),"—")</f>
        <v>/chauffeur-prive/aeroport-nantes-atlantique/aeroport-geneve/</v>
      </c>
      <c r="N2560" s="14" t="str">
        <f aca="false">IF(LEN("Chauffeur privé "&amp;INDEX(10_Lieux!$J:$J,U2560)&amp;" → "&amp;INDEX(10_Lieux!$J:$J,V2560)&amp;" | 24h/24")&gt;60,"Chauffeur privé "&amp;INDEX(10_Lieux!$J:$J,U2560)&amp;" → "&amp;INDEX(10_Lieux!$J:$J,V2560),"Chauffeur privé "&amp;INDEX(10_Lieux!$J:$J,U2560)&amp;" → "&amp;INDEX(10_Lieux!$J:$J,V2560)&amp;" | 24h/24")</f>
        <v>Chauffeur privé Aéroport de Genève → Aéroport Nantes-Atlantique</v>
      </c>
      <c r="O2560" s="14" t="n">
        <f aca="false">LEN(N2560)</f>
        <v>63</v>
      </c>
      <c r="P2560" s="14" t="str">
        <f aca="false">"Chauffeur privé "&amp;INDEX(10_Lieux!$K:$K,U2560)&amp;" vers "&amp;INDEX(10_Lieux!$L:$L,V2560)</f>
        <v>Chauffeur privé de l'aéroport de Genève vers l'aéroport Nantes-Atlantique</v>
      </c>
      <c r="Q2560" s="14" t="str">
        <f aca="false">"Chauffeur privé "&amp;INDEX(10_Lieux!$K:$K,U2560)&amp;" vers "&amp;INDEX(10_Lieux!$L:$L,V2560)&amp;" : env. "&amp;I2560&amp;" km, "&amp;J2560&amp;" de route. Devis personnalisé, standard 24h/24 et 7j/7."</f>
        <v>Chauffeur privé de l'aéroport de Genève vers l'aéroport Nantes-Atlantique : env. 747 km, 7 h 45 de route. Devis personnalisé, standard 24h/24 et 7j/7.</v>
      </c>
      <c r="R2560" s="14" t="n">
        <f aca="false">LEN(Q2560)</f>
        <v>150</v>
      </c>
      <c r="S2560" s="14" t="str">
        <f aca="false">INDEX(10_Lieux!$C:$C,U2560)</f>
        <v>Suisse</v>
      </c>
      <c r="T2560" s="14" t="str">
        <f aca="false">INDEX(10_Lieux!$C:$C,V2560)</f>
        <v>France</v>
      </c>
      <c r="U2560" s="14" t="n">
        <f aca="false">MATCH(A2560,10_Lieux!$A:$A,0)</f>
        <v>182</v>
      </c>
      <c r="V2560" s="14" t="n">
        <f aca="false">MATCH(B2560,10_Lieux!$A:$A,0)</f>
        <v>157</v>
      </c>
      <c r="W2560" s="14" t="n">
        <f aca="false">ROUND(6371*2*ASIN(SQRT(SIN(RADIANS(INDEX(10_Lieux!$F:$F,V2560)-INDEX(10_Lieux!$F:$F,U2560))/2)^2+COS(RADIANS(INDEX(10_Lieux!$F:$F,U2560)))*COS(RADIANS(INDEX(10_Lieux!$F:$F,V2560)))*SIN(RADIANS(INDEX(10_Lieux!$G:$G,V2560)-INDEX(10_Lieux!$G:$G,U2560))/2)^2)),1)</f>
        <v>597.2</v>
      </c>
      <c r="X2560" s="14" t="n">
        <f aca="false">ROUND(I2560/IF(I2560&lt;p_seuil_vitesse,p_vit_lente,p_vit_rapide)*60/15,0)*15</f>
        <v>465</v>
      </c>
      <c r="Y2560" s="14" t="n">
        <f aca="false">MAX(IF(INDEX(10_Lieux!$B:$B,U2560)&lt;&gt;"Ville",INDEX(10_Lieux!$I:$I,U2560),0),IF(INDEX(10_Lieux!$B:$B,V2560)&lt;&gt;"Ville",INDEX(10_Lieux!$I:$I,V2560),0))</f>
        <v>500</v>
      </c>
      <c r="Z2560" s="14" t="str">
        <f aca="false">A2560&amp;"|"&amp;B2560</f>
        <v>Genève Aéroport|Nantes-Atlantique</v>
      </c>
      <c r="AA2560" s="14" t="str">
        <f aca="false">IF(I2560&lt;p_local,"Local",IF(I2560&lt;p_vv_min,"Courte distance",IF(I2560&lt;p_tres_long,"Longue distance","Très longue distance")))</f>
        <v>Très longue distance</v>
      </c>
    </row>
    <row r="2561" customFormat="false" ht="15" hidden="false" customHeight="true" outlineLevel="0" collapsed="false">
      <c r="A2561" s="14" t="s">
        <v>1430</v>
      </c>
      <c r="B2561" s="14" t="s">
        <v>2164</v>
      </c>
      <c r="C2561" s="14" t="s">
        <v>36</v>
      </c>
      <c r="D2561" s="14" t="s">
        <v>2622</v>
      </c>
      <c r="E2561" s="14" t="s">
        <v>2768</v>
      </c>
      <c r="F2561" s="15" t="s">
        <v>41</v>
      </c>
      <c r="G2561" s="14" t="str">
        <f aca="false">IF(I2561&lt;p_local,"Local → page infra",IF(H2561&gt;=p_ph1,"Phase 1",IF(H2561&gt;=p_ph2,"Phase 2","Phase 3")))</f>
        <v>Phase 1</v>
      </c>
      <c r="H2561" s="14" t="n">
        <f aca="false">IF(I2561&lt;p_local,0,IF(C2561="Aéroport → Aéroport",p_pts_plein,IF(Y2561&gt;0,IF(I2561&lt;=Y2561,p_pts_plein,IF(I2561&lt;=p_mult2*Y2561,p_pts_moyen,p_pts_r3)),IF(I2561&gt;=p_vv_min,p_pts_plein,IF(I2561&gt;=p_vv_moy,p_pts_moyen,p_pts_court))))+IF(INDEX(10_Lieux!$D:$D,U2561)=1,p_prio1,p_prio2)+IF(INDEX(10_Lieux!$D:$D,V2561)=1,p_prio1,p_prio2)+IF(K2561="Oui",p_tf,0)+p_hub*((INDEX(10_Lieux!$H:$H,U2561)="Hub")+(INDEX(10_Lieux!$H:$H,V2561)="Hub"))+IF(OR(INDEX(10_Lieux!$H:$H,U2561)="Premium",INDEX(10_Lieux!$H:$H,V2561)="Premium"),p_prem,0))</f>
        <v>80</v>
      </c>
      <c r="I2561" s="14" t="n">
        <f aca="false">ROUND(W2561*p_facteur,0)</f>
        <v>747</v>
      </c>
      <c r="J2561" s="14" t="str">
        <f aca="false">IF(X2561&lt;60,X2561&amp;" min",INT(X2561/60)&amp;" h"&amp;IF(MOD(X2561,60)=0,""," "&amp;TEXT(MOD(X2561,60),"00")))</f>
        <v>7 h 45</v>
      </c>
      <c r="K2561" s="14" t="str">
        <f aca="false">IF(S2561&lt;&gt;T2561,"Oui","Non")</f>
        <v>Oui</v>
      </c>
      <c r="L2561" s="14" t="str">
        <f aca="false">IF(AND(INDEX(10_Lieux!$B:$B,U2561)="Ville",INDEX(10_Lieux!$B:$B,V2561)="Ville"),"/chauffeur-prive/"&amp;INDEX(10_Lieux!$E:$E,U2561)&amp;"-"&amp;INDEX(10_Lieux!$E:$E,V2561)&amp;"/","/chauffeur-prive/"&amp;INDEX(10_Lieux!$E:$E,U2561)&amp;"/"&amp;INDEX(10_Lieux!$E:$E,V2561)&amp;"/")</f>
        <v>/chauffeur-prive/aeroport-nantes-atlantique/aeroport-geneve/</v>
      </c>
      <c r="M2561" s="14" t="str">
        <f aca="false">IFERROR(INDEX($L:$L,MATCH(B2561&amp;"|"&amp;A2561,$Z:$Z,0)),"—")</f>
        <v>/chauffeur-prive/aeroport-geneve/aeroport-nantes-atlantique/</v>
      </c>
      <c r="N2561" s="14" t="str">
        <f aca="false">IF(LEN("Chauffeur privé "&amp;INDEX(10_Lieux!$J:$J,U2561)&amp;" → "&amp;INDEX(10_Lieux!$J:$J,V2561)&amp;" | 24h/24")&gt;60,"Chauffeur privé "&amp;INDEX(10_Lieux!$J:$J,U2561)&amp;" → "&amp;INDEX(10_Lieux!$J:$J,V2561),"Chauffeur privé "&amp;INDEX(10_Lieux!$J:$J,U2561)&amp;" → "&amp;INDEX(10_Lieux!$J:$J,V2561)&amp;" | 24h/24")</f>
        <v>Chauffeur privé Aéroport Nantes-Atlantique → Aéroport de Genève</v>
      </c>
      <c r="O2561" s="14" t="n">
        <f aca="false">LEN(N2561)</f>
        <v>63</v>
      </c>
      <c r="P2561" s="14" t="str">
        <f aca="false">"Chauffeur privé "&amp;INDEX(10_Lieux!$K:$K,U2561)&amp;" vers "&amp;INDEX(10_Lieux!$L:$L,V2561)</f>
        <v>Chauffeur privé de l'aéroport Nantes-Atlantique vers l'aéroport de Genève</v>
      </c>
      <c r="Q2561" s="14" t="str">
        <f aca="false">"Chauffeur privé "&amp;INDEX(10_Lieux!$K:$K,U2561)&amp;" vers "&amp;INDEX(10_Lieux!$L:$L,V2561)&amp;" : env. "&amp;I2561&amp;" km, "&amp;J2561&amp;" de route. Devis personnalisé, standard 24h/24 et 7j/7."</f>
        <v>Chauffeur privé de l'aéroport Nantes-Atlantique vers l'aéroport de Genève : env. 747 km, 7 h 45 de route. Devis personnalisé, standard 24h/24 et 7j/7.</v>
      </c>
      <c r="R2561" s="14" t="n">
        <f aca="false">LEN(Q2561)</f>
        <v>150</v>
      </c>
      <c r="S2561" s="14" t="str">
        <f aca="false">INDEX(10_Lieux!$C:$C,U2561)</f>
        <v>France</v>
      </c>
      <c r="T2561" s="14" t="str">
        <f aca="false">INDEX(10_Lieux!$C:$C,V2561)</f>
        <v>Suisse</v>
      </c>
      <c r="U2561" s="14" t="n">
        <f aca="false">MATCH(A2561,10_Lieux!$A:$A,0)</f>
        <v>157</v>
      </c>
      <c r="V2561" s="14" t="n">
        <f aca="false">MATCH(B2561,10_Lieux!$A:$A,0)</f>
        <v>182</v>
      </c>
      <c r="W2561" s="14" t="n">
        <f aca="false">ROUND(6371*2*ASIN(SQRT(SIN(RADIANS(INDEX(10_Lieux!$F:$F,V2561)-INDEX(10_Lieux!$F:$F,U2561))/2)^2+COS(RADIANS(INDEX(10_Lieux!$F:$F,U2561)))*COS(RADIANS(INDEX(10_Lieux!$F:$F,V2561)))*SIN(RADIANS(INDEX(10_Lieux!$G:$G,V2561)-INDEX(10_Lieux!$G:$G,U2561))/2)^2)),1)</f>
        <v>597.2</v>
      </c>
      <c r="X2561" s="14" t="n">
        <f aca="false">ROUND(I2561/IF(I2561&lt;p_seuil_vitesse,p_vit_lente,p_vit_rapide)*60/15,0)*15</f>
        <v>465</v>
      </c>
      <c r="Y2561" s="14" t="n">
        <f aca="false">MAX(IF(INDEX(10_Lieux!$B:$B,U2561)&lt;&gt;"Ville",INDEX(10_Lieux!$I:$I,U2561),0),IF(INDEX(10_Lieux!$B:$B,V2561)&lt;&gt;"Ville",INDEX(10_Lieux!$I:$I,V2561),0))</f>
        <v>500</v>
      </c>
      <c r="Z2561" s="14" t="str">
        <f aca="false">A2561&amp;"|"&amp;B2561</f>
        <v>Nantes-Atlantique|Genève Aéroport</v>
      </c>
      <c r="AA2561" s="14" t="str">
        <f aca="false">IF(I2561&lt;p_local,"Local",IF(I2561&lt;p_vv_min,"Courte distance",IF(I2561&lt;p_tres_long,"Longue distance","Très longue distance")))</f>
        <v>Très longue distance</v>
      </c>
    </row>
    <row r="2562" customFormat="false" ht="15" hidden="false" customHeight="true" outlineLevel="0" collapsed="false">
      <c r="A2562" s="14" t="s">
        <v>2164</v>
      </c>
      <c r="B2562" s="14" t="s">
        <v>1199</v>
      </c>
      <c r="C2562" s="14" t="s">
        <v>36</v>
      </c>
      <c r="D2562" s="14" t="s">
        <v>2622</v>
      </c>
      <c r="E2562" s="14" t="s">
        <v>2769</v>
      </c>
      <c r="F2562" s="15" t="s">
        <v>41</v>
      </c>
      <c r="G2562" s="14" t="str">
        <f aca="false">IF(I2562&lt;p_local,"Local → page infra",IF(H2562&gt;=p_ph1,"Phase 1",IF(H2562&gt;=p_ph2,"Phase 2","Phase 3")))</f>
        <v>Phase 1</v>
      </c>
      <c r="H2562" s="14" t="n">
        <f aca="false">IF(I2562&lt;p_local,0,IF(C2562="Aéroport → Aéroport",p_pts_plein,IF(Y2562&gt;0,IF(I2562&lt;=Y2562,p_pts_plein,IF(I2562&lt;=p_mult2*Y2562,p_pts_moyen,p_pts_r3)),IF(I2562&gt;=p_vv_min,p_pts_plein,IF(I2562&gt;=p_vv_moy,p_pts_moyen,p_pts_court))))+IF(INDEX(10_Lieux!$D:$D,U2562)=1,p_prio1,p_prio2)+IF(INDEX(10_Lieux!$D:$D,V2562)=1,p_prio1,p_prio2)+IF(K2562="Oui",p_tf,0)+p_hub*((INDEX(10_Lieux!$H:$H,U2562)="Hub")+(INDEX(10_Lieux!$H:$H,V2562)="Hub"))+IF(OR(INDEX(10_Lieux!$H:$H,U2562)="Premium",INDEX(10_Lieux!$H:$H,V2562)="Premium"),p_prem,0))</f>
        <v>80</v>
      </c>
      <c r="I2562" s="14" t="n">
        <f aca="false">ROUND(W2562*p_facteur,0)</f>
        <v>662</v>
      </c>
      <c r="J2562" s="14" t="str">
        <f aca="false">IF(X2562&lt;60,X2562&amp;" min",INT(X2562/60)&amp;" h"&amp;IF(MOD(X2562,60)=0,""," "&amp;TEXT(MOD(X2562,60),"00")))</f>
        <v>7 h</v>
      </c>
      <c r="K2562" s="14" t="str">
        <f aca="false">IF(S2562&lt;&gt;T2562,"Oui","Non")</f>
        <v>Oui</v>
      </c>
      <c r="L2562" s="14" t="str">
        <f aca="false">IF(AND(INDEX(10_Lieux!$B:$B,U2562)="Ville",INDEX(10_Lieux!$B:$B,V2562)="Ville"),"/chauffeur-prive/"&amp;INDEX(10_Lieux!$E:$E,U2562)&amp;"-"&amp;INDEX(10_Lieux!$E:$E,V2562)&amp;"/","/chauffeur-prive/"&amp;INDEX(10_Lieux!$E:$E,U2562)&amp;"/"&amp;INDEX(10_Lieux!$E:$E,V2562)&amp;"/")</f>
        <v>/chauffeur-prive/aeroport-geneve/aeroport-lille-lesquin/</v>
      </c>
      <c r="M2562" s="14" t="str">
        <f aca="false">IFERROR(INDEX($L:$L,MATCH(B2562&amp;"|"&amp;A2562,$Z:$Z,0)),"—")</f>
        <v>/chauffeur-prive/aeroport-lille-lesquin/aeroport-geneve/</v>
      </c>
      <c r="N2562" s="14" t="str">
        <f aca="false">IF(LEN("Chauffeur privé "&amp;INDEX(10_Lieux!$J:$J,U2562)&amp;" → "&amp;INDEX(10_Lieux!$J:$J,V2562)&amp;" | 24h/24")&gt;60,"Chauffeur privé "&amp;INDEX(10_Lieux!$J:$J,U2562)&amp;" → "&amp;INDEX(10_Lieux!$J:$J,V2562),"Chauffeur privé "&amp;INDEX(10_Lieux!$J:$J,U2562)&amp;" → "&amp;INDEX(10_Lieux!$J:$J,V2562)&amp;" | 24h/24")</f>
        <v>Chauffeur privé Aéroport de Genève → Aéroport Lille-Lesquin</v>
      </c>
      <c r="O2562" s="14" t="n">
        <f aca="false">LEN(N2562)</f>
        <v>59</v>
      </c>
      <c r="P2562" s="14" t="str">
        <f aca="false">"Chauffeur privé "&amp;INDEX(10_Lieux!$K:$K,U2562)&amp;" vers "&amp;INDEX(10_Lieux!$L:$L,V2562)</f>
        <v>Chauffeur privé de l'aéroport de Genève vers l'aéroport Lille-Lesquin</v>
      </c>
      <c r="Q2562" s="14" t="str">
        <f aca="false">"Chauffeur privé "&amp;INDEX(10_Lieux!$K:$K,U2562)&amp;" vers "&amp;INDEX(10_Lieux!$L:$L,V2562)&amp;" : env. "&amp;I2562&amp;" km, "&amp;J2562&amp;" de route. Devis personnalisé, standard 24h/24 et 7j/7."</f>
        <v>Chauffeur privé de l'aéroport de Genève vers l'aéroport Lille-Lesquin : env. 662 km, 7 h de route. Devis personnalisé, standard 24h/24 et 7j/7.</v>
      </c>
      <c r="R2562" s="14" t="n">
        <f aca="false">LEN(Q2562)</f>
        <v>143</v>
      </c>
      <c r="S2562" s="14" t="str">
        <f aca="false">INDEX(10_Lieux!$C:$C,U2562)</f>
        <v>Suisse</v>
      </c>
      <c r="T2562" s="14" t="str">
        <f aca="false">INDEX(10_Lieux!$C:$C,V2562)</f>
        <v>France</v>
      </c>
      <c r="U2562" s="14" t="n">
        <f aca="false">MATCH(A2562,10_Lieux!$A:$A,0)</f>
        <v>182</v>
      </c>
      <c r="V2562" s="14" t="n">
        <f aca="false">MATCH(B2562,10_Lieux!$A:$A,0)</f>
        <v>147</v>
      </c>
      <c r="W2562" s="14" t="n">
        <f aca="false">ROUND(6371*2*ASIN(SQRT(SIN(RADIANS(INDEX(10_Lieux!$F:$F,V2562)-INDEX(10_Lieux!$F:$F,U2562))/2)^2+COS(RADIANS(INDEX(10_Lieux!$F:$F,U2562)))*COS(RADIANS(INDEX(10_Lieux!$F:$F,V2562)))*SIN(RADIANS(INDEX(10_Lieux!$G:$G,V2562)-INDEX(10_Lieux!$G:$G,U2562))/2)^2)),1)</f>
        <v>529.9</v>
      </c>
      <c r="X2562" s="14" t="n">
        <f aca="false">ROUND(I2562/IF(I2562&lt;p_seuil_vitesse,p_vit_lente,p_vit_rapide)*60/15,0)*15</f>
        <v>420</v>
      </c>
      <c r="Y2562" s="14" t="n">
        <f aca="false">MAX(IF(INDEX(10_Lieux!$B:$B,U2562)&lt;&gt;"Ville",INDEX(10_Lieux!$I:$I,U2562),0),IF(INDEX(10_Lieux!$B:$B,V2562)&lt;&gt;"Ville",INDEX(10_Lieux!$I:$I,V2562),0))</f>
        <v>500</v>
      </c>
      <c r="Z2562" s="14" t="str">
        <f aca="false">A2562&amp;"|"&amp;B2562</f>
        <v>Genève Aéroport|Lille-Lesquin</v>
      </c>
      <c r="AA2562" s="14" t="str">
        <f aca="false">IF(I2562&lt;p_local,"Local",IF(I2562&lt;p_vv_min,"Courte distance",IF(I2562&lt;p_tres_long,"Longue distance","Très longue distance")))</f>
        <v>Longue distance</v>
      </c>
    </row>
    <row r="2563" customFormat="false" ht="15" hidden="false" customHeight="true" outlineLevel="0" collapsed="false">
      <c r="A2563" s="14" t="s">
        <v>1199</v>
      </c>
      <c r="B2563" s="14" t="s">
        <v>2164</v>
      </c>
      <c r="C2563" s="14" t="s">
        <v>36</v>
      </c>
      <c r="D2563" s="14" t="s">
        <v>2622</v>
      </c>
      <c r="E2563" s="14" t="s">
        <v>2770</v>
      </c>
      <c r="F2563" s="15" t="s">
        <v>41</v>
      </c>
      <c r="G2563" s="14" t="str">
        <f aca="false">IF(I2563&lt;p_local,"Local → page infra",IF(H2563&gt;=p_ph1,"Phase 1",IF(H2563&gt;=p_ph2,"Phase 2","Phase 3")))</f>
        <v>Phase 1</v>
      </c>
      <c r="H2563" s="14" t="n">
        <f aca="false">IF(I2563&lt;p_local,0,IF(C2563="Aéroport → Aéroport",p_pts_plein,IF(Y2563&gt;0,IF(I2563&lt;=Y2563,p_pts_plein,IF(I2563&lt;=p_mult2*Y2563,p_pts_moyen,p_pts_r3)),IF(I2563&gt;=p_vv_min,p_pts_plein,IF(I2563&gt;=p_vv_moy,p_pts_moyen,p_pts_court))))+IF(INDEX(10_Lieux!$D:$D,U2563)=1,p_prio1,p_prio2)+IF(INDEX(10_Lieux!$D:$D,V2563)=1,p_prio1,p_prio2)+IF(K2563="Oui",p_tf,0)+p_hub*((INDEX(10_Lieux!$H:$H,U2563)="Hub")+(INDEX(10_Lieux!$H:$H,V2563)="Hub"))+IF(OR(INDEX(10_Lieux!$H:$H,U2563)="Premium",INDEX(10_Lieux!$H:$H,V2563)="Premium"),p_prem,0))</f>
        <v>80</v>
      </c>
      <c r="I2563" s="14" t="n">
        <f aca="false">ROUND(W2563*p_facteur,0)</f>
        <v>662</v>
      </c>
      <c r="J2563" s="14" t="str">
        <f aca="false">IF(X2563&lt;60,X2563&amp;" min",INT(X2563/60)&amp;" h"&amp;IF(MOD(X2563,60)=0,""," "&amp;TEXT(MOD(X2563,60),"00")))</f>
        <v>7 h</v>
      </c>
      <c r="K2563" s="14" t="str">
        <f aca="false">IF(S2563&lt;&gt;T2563,"Oui","Non")</f>
        <v>Oui</v>
      </c>
      <c r="L2563" s="14" t="str">
        <f aca="false">IF(AND(INDEX(10_Lieux!$B:$B,U2563)="Ville",INDEX(10_Lieux!$B:$B,V2563)="Ville"),"/chauffeur-prive/"&amp;INDEX(10_Lieux!$E:$E,U2563)&amp;"-"&amp;INDEX(10_Lieux!$E:$E,V2563)&amp;"/","/chauffeur-prive/"&amp;INDEX(10_Lieux!$E:$E,U2563)&amp;"/"&amp;INDEX(10_Lieux!$E:$E,V2563)&amp;"/")</f>
        <v>/chauffeur-prive/aeroport-lille-lesquin/aeroport-geneve/</v>
      </c>
      <c r="M2563" s="14" t="str">
        <f aca="false">IFERROR(INDEX($L:$L,MATCH(B2563&amp;"|"&amp;A2563,$Z:$Z,0)),"—")</f>
        <v>/chauffeur-prive/aeroport-geneve/aeroport-lille-lesquin/</v>
      </c>
      <c r="N2563" s="14" t="str">
        <f aca="false">IF(LEN("Chauffeur privé "&amp;INDEX(10_Lieux!$J:$J,U2563)&amp;" → "&amp;INDEX(10_Lieux!$J:$J,V2563)&amp;" | 24h/24")&gt;60,"Chauffeur privé "&amp;INDEX(10_Lieux!$J:$J,U2563)&amp;" → "&amp;INDEX(10_Lieux!$J:$J,V2563),"Chauffeur privé "&amp;INDEX(10_Lieux!$J:$J,U2563)&amp;" → "&amp;INDEX(10_Lieux!$J:$J,V2563)&amp;" | 24h/24")</f>
        <v>Chauffeur privé Aéroport Lille-Lesquin → Aéroport de Genève</v>
      </c>
      <c r="O2563" s="14" t="n">
        <f aca="false">LEN(N2563)</f>
        <v>59</v>
      </c>
      <c r="P2563" s="14" t="str">
        <f aca="false">"Chauffeur privé "&amp;INDEX(10_Lieux!$K:$K,U2563)&amp;" vers "&amp;INDEX(10_Lieux!$L:$L,V2563)</f>
        <v>Chauffeur privé de l'aéroport Lille-Lesquin vers l'aéroport de Genève</v>
      </c>
      <c r="Q2563" s="14" t="str">
        <f aca="false">"Chauffeur privé "&amp;INDEX(10_Lieux!$K:$K,U2563)&amp;" vers "&amp;INDEX(10_Lieux!$L:$L,V2563)&amp;" : env. "&amp;I2563&amp;" km, "&amp;J2563&amp;" de route. Devis personnalisé, standard 24h/24 et 7j/7."</f>
        <v>Chauffeur privé de l'aéroport Lille-Lesquin vers l'aéroport de Genève : env. 662 km, 7 h de route. Devis personnalisé, standard 24h/24 et 7j/7.</v>
      </c>
      <c r="R2563" s="14" t="n">
        <f aca="false">LEN(Q2563)</f>
        <v>143</v>
      </c>
      <c r="S2563" s="14" t="str">
        <f aca="false">INDEX(10_Lieux!$C:$C,U2563)</f>
        <v>France</v>
      </c>
      <c r="T2563" s="14" t="str">
        <f aca="false">INDEX(10_Lieux!$C:$C,V2563)</f>
        <v>Suisse</v>
      </c>
      <c r="U2563" s="14" t="n">
        <f aca="false">MATCH(A2563,10_Lieux!$A:$A,0)</f>
        <v>147</v>
      </c>
      <c r="V2563" s="14" t="n">
        <f aca="false">MATCH(B2563,10_Lieux!$A:$A,0)</f>
        <v>182</v>
      </c>
      <c r="W2563" s="14" t="n">
        <f aca="false">ROUND(6371*2*ASIN(SQRT(SIN(RADIANS(INDEX(10_Lieux!$F:$F,V2563)-INDEX(10_Lieux!$F:$F,U2563))/2)^2+COS(RADIANS(INDEX(10_Lieux!$F:$F,U2563)))*COS(RADIANS(INDEX(10_Lieux!$F:$F,V2563)))*SIN(RADIANS(INDEX(10_Lieux!$G:$G,V2563)-INDEX(10_Lieux!$G:$G,U2563))/2)^2)),1)</f>
        <v>529.9</v>
      </c>
      <c r="X2563" s="14" t="n">
        <f aca="false">ROUND(I2563/IF(I2563&lt;p_seuil_vitesse,p_vit_lente,p_vit_rapide)*60/15,0)*15</f>
        <v>420</v>
      </c>
      <c r="Y2563" s="14" t="n">
        <f aca="false">MAX(IF(INDEX(10_Lieux!$B:$B,U2563)&lt;&gt;"Ville",INDEX(10_Lieux!$I:$I,U2563),0),IF(INDEX(10_Lieux!$B:$B,V2563)&lt;&gt;"Ville",INDEX(10_Lieux!$I:$I,V2563),0))</f>
        <v>500</v>
      </c>
      <c r="Z2563" s="14" t="str">
        <f aca="false">A2563&amp;"|"&amp;B2563</f>
        <v>Lille-Lesquin|Genève Aéroport</v>
      </c>
      <c r="AA2563" s="14" t="str">
        <f aca="false">IF(I2563&lt;p_local,"Local",IF(I2563&lt;p_vv_min,"Courte distance",IF(I2563&lt;p_tres_long,"Longue distance","Très longue distance")))</f>
        <v>Longue distance</v>
      </c>
    </row>
    <row r="2564" customFormat="false" ht="15" hidden="false" customHeight="true" outlineLevel="0" collapsed="false">
      <c r="A2564" s="14" t="s">
        <v>2164</v>
      </c>
      <c r="B2564" s="14" t="s">
        <v>1060</v>
      </c>
      <c r="C2564" s="14" t="s">
        <v>36</v>
      </c>
      <c r="D2564" s="14" t="s">
        <v>2622</v>
      </c>
      <c r="E2564" s="14" t="s">
        <v>2771</v>
      </c>
      <c r="F2564" s="15" t="s">
        <v>41</v>
      </c>
      <c r="G2564" s="14" t="str">
        <f aca="false">IF(I2564&lt;p_local,"Local → page infra",IF(H2564&gt;=p_ph1,"Phase 1",IF(H2564&gt;=p_ph2,"Phase 2","Phase 3")))</f>
        <v>Phase 1</v>
      </c>
      <c r="H2564" s="14" t="n">
        <f aca="false">IF(I2564&lt;p_local,0,IF(C2564="Aéroport → Aéroport",p_pts_plein,IF(Y2564&gt;0,IF(I2564&lt;=Y2564,p_pts_plein,IF(I2564&lt;=p_mult2*Y2564,p_pts_moyen,p_pts_r3)),IF(I2564&gt;=p_vv_min,p_pts_plein,IF(I2564&gt;=p_vv_moy,p_pts_moyen,p_pts_court))))+IF(INDEX(10_Lieux!$D:$D,U2564)=1,p_prio1,p_prio2)+IF(INDEX(10_Lieux!$D:$D,V2564)=1,p_prio1,p_prio2)+IF(K2564="Oui",p_tf,0)+p_hub*((INDEX(10_Lieux!$H:$H,U2564)="Hub")+(INDEX(10_Lieux!$H:$H,V2564)="Hub"))+IF(OR(INDEX(10_Lieux!$H:$H,U2564)="Premium",INDEX(10_Lieux!$H:$H,V2564)="Premium"),p_prem,0))</f>
        <v>80</v>
      </c>
      <c r="I2564" s="14" t="n">
        <f aca="false">ROUND(W2564*p_facteur,0)</f>
        <v>350</v>
      </c>
      <c r="J2564" s="14" t="str">
        <f aca="false">IF(X2564&lt;60,X2564&amp;" min",INT(X2564/60)&amp;" h"&amp;IF(MOD(X2564,60)=0,""," "&amp;TEXT(MOD(X2564,60),"00")))</f>
        <v>3 h 45</v>
      </c>
      <c r="K2564" s="14" t="str">
        <f aca="false">IF(S2564&lt;&gt;T2564,"Oui","Non")</f>
        <v>Oui</v>
      </c>
      <c r="L2564" s="14" t="str">
        <f aca="false">IF(AND(INDEX(10_Lieux!$B:$B,U2564)="Ville",INDEX(10_Lieux!$B:$B,V2564)="Ville"),"/chauffeur-prive/"&amp;INDEX(10_Lieux!$E:$E,U2564)&amp;"-"&amp;INDEX(10_Lieux!$E:$E,V2564)&amp;"/","/chauffeur-prive/"&amp;INDEX(10_Lieux!$E:$E,U2564)&amp;"/"&amp;INDEX(10_Lieux!$E:$E,V2564)&amp;"/")</f>
        <v>/chauffeur-prive/aeroport-geneve/aeroport-strasbourg-entzheim/</v>
      </c>
      <c r="M2564" s="14" t="str">
        <f aca="false">IFERROR(INDEX($L:$L,MATCH(B2564&amp;"|"&amp;A2564,$Z:$Z,0)),"—")</f>
        <v>/chauffeur-prive/aeroport-strasbourg-entzheim/aeroport-geneve/</v>
      </c>
      <c r="N2564" s="14" t="str">
        <f aca="false">IF(LEN("Chauffeur privé "&amp;INDEX(10_Lieux!$J:$J,U2564)&amp;" → "&amp;INDEX(10_Lieux!$J:$J,V2564)&amp;" | 24h/24")&gt;60,"Chauffeur privé "&amp;INDEX(10_Lieux!$J:$J,U2564)&amp;" → "&amp;INDEX(10_Lieux!$J:$J,V2564),"Chauffeur privé "&amp;INDEX(10_Lieux!$J:$J,U2564)&amp;" → "&amp;INDEX(10_Lieux!$J:$J,V2564)&amp;" | 24h/24")</f>
        <v>Chauffeur privé Aéroport de Genève → Aéroport Strasbourg-Entzheim</v>
      </c>
      <c r="O2564" s="14" t="n">
        <f aca="false">LEN(N2564)</f>
        <v>65</v>
      </c>
      <c r="P2564" s="14" t="str">
        <f aca="false">"Chauffeur privé "&amp;INDEX(10_Lieux!$K:$K,U2564)&amp;" vers "&amp;INDEX(10_Lieux!$L:$L,V2564)</f>
        <v>Chauffeur privé de l'aéroport de Genève vers l'aéroport Strasbourg-Entzheim</v>
      </c>
      <c r="Q2564" s="14" t="str">
        <f aca="false">"Chauffeur privé "&amp;INDEX(10_Lieux!$K:$K,U2564)&amp;" vers "&amp;INDEX(10_Lieux!$L:$L,V2564)&amp;" : env. "&amp;I2564&amp;" km, "&amp;J2564&amp;" de route. Devis personnalisé, standard 24h/24 et 7j/7."</f>
        <v>Chauffeur privé de l'aéroport de Genève vers l'aéroport Strasbourg-Entzheim : env. 350 km, 3 h 45 de route. Devis personnalisé, standard 24h/24 et 7j/7.</v>
      </c>
      <c r="R2564" s="14" t="n">
        <f aca="false">LEN(Q2564)</f>
        <v>152</v>
      </c>
      <c r="S2564" s="14" t="str">
        <f aca="false">INDEX(10_Lieux!$C:$C,U2564)</f>
        <v>Suisse</v>
      </c>
      <c r="T2564" s="14" t="str">
        <f aca="false">INDEX(10_Lieux!$C:$C,V2564)</f>
        <v>France</v>
      </c>
      <c r="U2564" s="14" t="n">
        <f aca="false">MATCH(A2564,10_Lieux!$A:$A,0)</f>
        <v>182</v>
      </c>
      <c r="V2564" s="14" t="n">
        <f aca="false">MATCH(B2564,10_Lieux!$A:$A,0)</f>
        <v>143</v>
      </c>
      <c r="W2564" s="14" t="n">
        <f aca="false">ROUND(6371*2*ASIN(SQRT(SIN(RADIANS(INDEX(10_Lieux!$F:$F,V2564)-INDEX(10_Lieux!$F:$F,U2564))/2)^2+COS(RADIANS(INDEX(10_Lieux!$F:$F,U2564)))*COS(RADIANS(INDEX(10_Lieux!$F:$F,V2564)))*SIN(RADIANS(INDEX(10_Lieux!$G:$G,V2564)-INDEX(10_Lieux!$G:$G,U2564))/2)^2)),1)</f>
        <v>280.1</v>
      </c>
      <c r="X2564" s="14" t="n">
        <f aca="false">ROUND(I2564/IF(I2564&lt;p_seuil_vitesse,p_vit_lente,p_vit_rapide)*60/15,0)*15</f>
        <v>225</v>
      </c>
      <c r="Y2564" s="14" t="n">
        <f aca="false">MAX(IF(INDEX(10_Lieux!$B:$B,U2564)&lt;&gt;"Ville",INDEX(10_Lieux!$I:$I,U2564),0),IF(INDEX(10_Lieux!$B:$B,V2564)&lt;&gt;"Ville",INDEX(10_Lieux!$I:$I,V2564),0))</f>
        <v>500</v>
      </c>
      <c r="Z2564" s="14" t="str">
        <f aca="false">A2564&amp;"|"&amp;B2564</f>
        <v>Genève Aéroport|Strasbourg-Entzheim</v>
      </c>
      <c r="AA2564" s="14" t="str">
        <f aca="false">IF(I2564&lt;p_local,"Local",IF(I2564&lt;p_vv_min,"Courte distance",IF(I2564&lt;p_tres_long,"Longue distance","Très longue distance")))</f>
        <v>Longue distance</v>
      </c>
    </row>
    <row r="2565" customFormat="false" ht="15" hidden="false" customHeight="true" outlineLevel="0" collapsed="false">
      <c r="A2565" s="14" t="s">
        <v>1060</v>
      </c>
      <c r="B2565" s="14" t="s">
        <v>2164</v>
      </c>
      <c r="C2565" s="14" t="s">
        <v>36</v>
      </c>
      <c r="D2565" s="14" t="s">
        <v>2622</v>
      </c>
      <c r="E2565" s="14" t="s">
        <v>2772</v>
      </c>
      <c r="F2565" s="15" t="s">
        <v>41</v>
      </c>
      <c r="G2565" s="14" t="str">
        <f aca="false">IF(I2565&lt;p_local,"Local → page infra",IF(H2565&gt;=p_ph1,"Phase 1",IF(H2565&gt;=p_ph2,"Phase 2","Phase 3")))</f>
        <v>Phase 1</v>
      </c>
      <c r="H2565" s="14" t="n">
        <f aca="false">IF(I2565&lt;p_local,0,IF(C2565="Aéroport → Aéroport",p_pts_plein,IF(Y2565&gt;0,IF(I2565&lt;=Y2565,p_pts_plein,IF(I2565&lt;=p_mult2*Y2565,p_pts_moyen,p_pts_r3)),IF(I2565&gt;=p_vv_min,p_pts_plein,IF(I2565&gt;=p_vv_moy,p_pts_moyen,p_pts_court))))+IF(INDEX(10_Lieux!$D:$D,U2565)=1,p_prio1,p_prio2)+IF(INDEX(10_Lieux!$D:$D,V2565)=1,p_prio1,p_prio2)+IF(K2565="Oui",p_tf,0)+p_hub*((INDEX(10_Lieux!$H:$H,U2565)="Hub")+(INDEX(10_Lieux!$H:$H,V2565)="Hub"))+IF(OR(INDEX(10_Lieux!$H:$H,U2565)="Premium",INDEX(10_Lieux!$H:$H,V2565)="Premium"),p_prem,0))</f>
        <v>80</v>
      </c>
      <c r="I2565" s="14" t="n">
        <f aca="false">ROUND(W2565*p_facteur,0)</f>
        <v>350</v>
      </c>
      <c r="J2565" s="14" t="str">
        <f aca="false">IF(X2565&lt;60,X2565&amp;" min",INT(X2565/60)&amp;" h"&amp;IF(MOD(X2565,60)=0,""," "&amp;TEXT(MOD(X2565,60),"00")))</f>
        <v>3 h 45</v>
      </c>
      <c r="K2565" s="14" t="str">
        <f aca="false">IF(S2565&lt;&gt;T2565,"Oui","Non")</f>
        <v>Oui</v>
      </c>
      <c r="L2565" s="14" t="str">
        <f aca="false">IF(AND(INDEX(10_Lieux!$B:$B,U2565)="Ville",INDEX(10_Lieux!$B:$B,V2565)="Ville"),"/chauffeur-prive/"&amp;INDEX(10_Lieux!$E:$E,U2565)&amp;"-"&amp;INDEX(10_Lieux!$E:$E,V2565)&amp;"/","/chauffeur-prive/"&amp;INDEX(10_Lieux!$E:$E,U2565)&amp;"/"&amp;INDEX(10_Lieux!$E:$E,V2565)&amp;"/")</f>
        <v>/chauffeur-prive/aeroport-strasbourg-entzheim/aeroport-geneve/</v>
      </c>
      <c r="M2565" s="14" t="str">
        <f aca="false">IFERROR(INDEX($L:$L,MATCH(B2565&amp;"|"&amp;A2565,$Z:$Z,0)),"—")</f>
        <v>/chauffeur-prive/aeroport-geneve/aeroport-strasbourg-entzheim/</v>
      </c>
      <c r="N2565" s="14" t="str">
        <f aca="false">IF(LEN("Chauffeur privé "&amp;INDEX(10_Lieux!$J:$J,U2565)&amp;" → "&amp;INDEX(10_Lieux!$J:$J,V2565)&amp;" | 24h/24")&gt;60,"Chauffeur privé "&amp;INDEX(10_Lieux!$J:$J,U2565)&amp;" → "&amp;INDEX(10_Lieux!$J:$J,V2565),"Chauffeur privé "&amp;INDEX(10_Lieux!$J:$J,U2565)&amp;" → "&amp;INDEX(10_Lieux!$J:$J,V2565)&amp;" | 24h/24")</f>
        <v>Chauffeur privé Aéroport Strasbourg-Entzheim → Aéroport de Genève</v>
      </c>
      <c r="O2565" s="14" t="n">
        <f aca="false">LEN(N2565)</f>
        <v>65</v>
      </c>
      <c r="P2565" s="14" t="str">
        <f aca="false">"Chauffeur privé "&amp;INDEX(10_Lieux!$K:$K,U2565)&amp;" vers "&amp;INDEX(10_Lieux!$L:$L,V2565)</f>
        <v>Chauffeur privé de l'aéroport Strasbourg-Entzheim vers l'aéroport de Genève</v>
      </c>
      <c r="Q2565" s="14" t="str">
        <f aca="false">"Chauffeur privé "&amp;INDEX(10_Lieux!$K:$K,U2565)&amp;" vers "&amp;INDEX(10_Lieux!$L:$L,V2565)&amp;" : env. "&amp;I2565&amp;" km, "&amp;J2565&amp;" de route. Devis personnalisé, standard 24h/24 et 7j/7."</f>
        <v>Chauffeur privé de l'aéroport Strasbourg-Entzheim vers l'aéroport de Genève : env. 350 km, 3 h 45 de route. Devis personnalisé, standard 24h/24 et 7j/7.</v>
      </c>
      <c r="R2565" s="14" t="n">
        <f aca="false">LEN(Q2565)</f>
        <v>152</v>
      </c>
      <c r="S2565" s="14" t="str">
        <f aca="false">INDEX(10_Lieux!$C:$C,U2565)</f>
        <v>France</v>
      </c>
      <c r="T2565" s="14" t="str">
        <f aca="false">INDEX(10_Lieux!$C:$C,V2565)</f>
        <v>Suisse</v>
      </c>
      <c r="U2565" s="14" t="n">
        <f aca="false">MATCH(A2565,10_Lieux!$A:$A,0)</f>
        <v>143</v>
      </c>
      <c r="V2565" s="14" t="n">
        <f aca="false">MATCH(B2565,10_Lieux!$A:$A,0)</f>
        <v>182</v>
      </c>
      <c r="W2565" s="14" t="n">
        <f aca="false">ROUND(6371*2*ASIN(SQRT(SIN(RADIANS(INDEX(10_Lieux!$F:$F,V2565)-INDEX(10_Lieux!$F:$F,U2565))/2)^2+COS(RADIANS(INDEX(10_Lieux!$F:$F,U2565)))*COS(RADIANS(INDEX(10_Lieux!$F:$F,V2565)))*SIN(RADIANS(INDEX(10_Lieux!$G:$G,V2565)-INDEX(10_Lieux!$G:$G,U2565))/2)^2)),1)</f>
        <v>280.1</v>
      </c>
      <c r="X2565" s="14" t="n">
        <f aca="false">ROUND(I2565/IF(I2565&lt;p_seuil_vitesse,p_vit_lente,p_vit_rapide)*60/15,0)*15</f>
        <v>225</v>
      </c>
      <c r="Y2565" s="14" t="n">
        <f aca="false">MAX(IF(INDEX(10_Lieux!$B:$B,U2565)&lt;&gt;"Ville",INDEX(10_Lieux!$I:$I,U2565),0),IF(INDEX(10_Lieux!$B:$B,V2565)&lt;&gt;"Ville",INDEX(10_Lieux!$I:$I,V2565),0))</f>
        <v>500</v>
      </c>
      <c r="Z2565" s="14" t="str">
        <f aca="false">A2565&amp;"|"&amp;B2565</f>
        <v>Strasbourg-Entzheim|Genève Aéroport</v>
      </c>
      <c r="AA2565" s="14" t="str">
        <f aca="false">IF(I2565&lt;p_local,"Local",IF(I2565&lt;p_vv_min,"Courte distance",IF(I2565&lt;p_tres_long,"Longue distance","Très longue distance")))</f>
        <v>Longue distance</v>
      </c>
    </row>
    <row r="2566" customFormat="false" ht="15" hidden="false" customHeight="true" outlineLevel="0" collapsed="false">
      <c r="A2566" s="14" t="s">
        <v>1751</v>
      </c>
      <c r="B2566" s="14" t="s">
        <v>1890</v>
      </c>
      <c r="C2566" s="14" t="s">
        <v>36</v>
      </c>
      <c r="D2566" s="14" t="s">
        <v>2622</v>
      </c>
      <c r="E2566" s="14" t="s">
        <v>2773</v>
      </c>
      <c r="F2566" s="15" t="s">
        <v>41</v>
      </c>
      <c r="G2566" s="14" t="str">
        <f aca="false">IF(I2566&lt;p_local,"Local → page infra",IF(H2566&gt;=p_ph1,"Phase 1",IF(H2566&gt;=p_ph2,"Phase 2","Phase 3")))</f>
        <v>Phase 1</v>
      </c>
      <c r="H2566" s="14" t="n">
        <f aca="false">IF(I2566&lt;p_local,0,IF(C2566="Aéroport → Aéroport",p_pts_plein,IF(Y2566&gt;0,IF(I2566&lt;=Y2566,p_pts_plein,IF(I2566&lt;=p_mult2*Y2566,p_pts_moyen,p_pts_r3)),IF(I2566&gt;=p_vv_min,p_pts_plein,IF(I2566&gt;=p_vv_moy,p_pts_moyen,p_pts_court))))+IF(INDEX(10_Lieux!$D:$D,U2566)=1,p_prio1,p_prio2)+IF(INDEX(10_Lieux!$D:$D,V2566)=1,p_prio1,p_prio2)+IF(K2566="Oui",p_tf,0)+p_hub*((INDEX(10_Lieux!$H:$H,U2566)="Hub")+(INDEX(10_Lieux!$H:$H,V2566)="Hub"))+IF(OR(INDEX(10_Lieux!$H:$H,U2566)="Premium",INDEX(10_Lieux!$H:$H,V2566)="Premium"),p_prem,0))</f>
        <v>80</v>
      </c>
      <c r="I2566" s="14" t="n">
        <f aca="false">ROUND(W2566*p_facteur,0)</f>
        <v>203</v>
      </c>
      <c r="J2566" s="14" t="str">
        <f aca="false">IF(X2566&lt;60,X2566&amp;" min",INT(X2566/60)&amp;" h"&amp;IF(MOD(X2566,60)=0,""," "&amp;TEXT(MOD(X2566,60),"00")))</f>
        <v>2 h 15</v>
      </c>
      <c r="K2566" s="14" t="str">
        <f aca="false">IF(S2566&lt;&gt;T2566,"Oui","Non")</f>
        <v>Non</v>
      </c>
      <c r="L2566" s="14" t="str">
        <f aca="false">IF(AND(INDEX(10_Lieux!$B:$B,U2566)="Ville",INDEX(10_Lieux!$B:$B,V2566)="Ville"),"/chauffeur-prive/"&amp;INDEX(10_Lieux!$E:$E,U2566)&amp;"-"&amp;INDEX(10_Lieux!$E:$E,V2566)&amp;"/","/chauffeur-prive/"&amp;INDEX(10_Lieux!$E:$E,U2566)&amp;"/"&amp;INDEX(10_Lieux!$E:$E,V2566)&amp;"/")</f>
        <v>/chauffeur-prive/aeroport-nice-cote-d-azur/aeroport-marseille-provence/</v>
      </c>
      <c r="M2566" s="14" t="str">
        <f aca="false">IFERROR(INDEX($L:$L,MATCH(B2566&amp;"|"&amp;A2566,$Z:$Z,0)),"—")</f>
        <v>/chauffeur-prive/aeroport-marseille-provence/aeroport-nice-cote-d-azur/</v>
      </c>
      <c r="N2566" s="14" t="str">
        <f aca="false">IF(LEN("Chauffeur privé "&amp;INDEX(10_Lieux!$J:$J,U2566)&amp;" → "&amp;INDEX(10_Lieux!$J:$J,V2566)&amp;" | 24h/24")&gt;60,"Chauffeur privé "&amp;INDEX(10_Lieux!$J:$J,U2566)&amp;" → "&amp;INDEX(10_Lieux!$J:$J,V2566),"Chauffeur privé "&amp;INDEX(10_Lieux!$J:$J,U2566)&amp;" → "&amp;INDEX(10_Lieux!$J:$J,V2566)&amp;" | 24h/24")</f>
        <v>Chauffeur privé Aéroport Nice-Côte d'Azur → Aéroport Marseille-Provence</v>
      </c>
      <c r="O2566" s="14" t="n">
        <f aca="false">LEN(N2566)</f>
        <v>71</v>
      </c>
      <c r="P2566" s="14" t="str">
        <f aca="false">"Chauffeur privé "&amp;INDEX(10_Lieux!$K:$K,U2566)&amp;" vers "&amp;INDEX(10_Lieux!$L:$L,V2566)</f>
        <v>Chauffeur privé de l'aéroport Nice-Côte d'Azur vers l'aéroport Marseille-Provence</v>
      </c>
      <c r="Q2566" s="14" t="str">
        <f aca="false">"Chauffeur privé "&amp;INDEX(10_Lieux!$K:$K,U2566)&amp;" vers "&amp;INDEX(10_Lieux!$L:$L,V2566)&amp;" : env. "&amp;I2566&amp;" km, "&amp;J2566&amp;" de route. Devis personnalisé, standard 24h/24 et 7j/7."</f>
        <v>Chauffeur privé de l'aéroport Nice-Côte d'Azur vers l'aéroport Marseille-Provence : env. 203 km, 2 h 15 de route. Devis personnalisé, standard 24h/24 et 7j/7.</v>
      </c>
      <c r="R2566" s="14" t="n">
        <f aca="false">LEN(Q2566)</f>
        <v>158</v>
      </c>
      <c r="S2566" s="14" t="str">
        <f aca="false">INDEX(10_Lieux!$C:$C,U2566)</f>
        <v>France</v>
      </c>
      <c r="T2566" s="14" t="str">
        <f aca="false">INDEX(10_Lieux!$C:$C,V2566)</f>
        <v>France</v>
      </c>
      <c r="U2566" s="14" t="n">
        <f aca="false">MATCH(A2566,10_Lieux!$A:$A,0)</f>
        <v>168</v>
      </c>
      <c r="V2566" s="14" t="n">
        <f aca="false">MATCH(B2566,10_Lieux!$A:$A,0)</f>
        <v>171</v>
      </c>
      <c r="W2566" s="14" t="n">
        <f aca="false">ROUND(6371*2*ASIN(SQRT(SIN(RADIANS(INDEX(10_Lieux!$F:$F,V2566)-INDEX(10_Lieux!$F:$F,U2566))/2)^2+COS(RADIANS(INDEX(10_Lieux!$F:$F,U2566)))*COS(RADIANS(INDEX(10_Lieux!$F:$F,V2566)))*SIN(RADIANS(INDEX(10_Lieux!$G:$G,V2566)-INDEX(10_Lieux!$G:$G,U2566))/2)^2)),1)</f>
        <v>162.6</v>
      </c>
      <c r="X2566" s="14" t="n">
        <f aca="false">ROUND(I2566/IF(I2566&lt;p_seuil_vitesse,p_vit_lente,p_vit_rapide)*60/15,0)*15</f>
        <v>135</v>
      </c>
      <c r="Y2566" s="14" t="n">
        <f aca="false">MAX(IF(INDEX(10_Lieux!$B:$B,U2566)&lt;&gt;"Ville",INDEX(10_Lieux!$I:$I,U2566),0),IF(INDEX(10_Lieux!$B:$B,V2566)&lt;&gt;"Ville",INDEX(10_Lieux!$I:$I,V2566),0))</f>
        <v>500</v>
      </c>
      <c r="Z2566" s="14" t="str">
        <f aca="false">A2566&amp;"|"&amp;B2566</f>
        <v>Nice-Côte d'Azur|Marseille-Provence</v>
      </c>
      <c r="AA2566" s="14" t="str">
        <f aca="false">IF(I2566&lt;p_local,"Local",IF(I2566&lt;p_vv_min,"Courte distance",IF(I2566&lt;p_tres_long,"Longue distance","Très longue distance")))</f>
        <v>Longue distance</v>
      </c>
    </row>
    <row r="2567" customFormat="false" ht="15" hidden="false" customHeight="true" outlineLevel="0" collapsed="false">
      <c r="A2567" s="14" t="s">
        <v>1890</v>
      </c>
      <c r="B2567" s="14" t="s">
        <v>1751</v>
      </c>
      <c r="C2567" s="14" t="s">
        <v>36</v>
      </c>
      <c r="D2567" s="14" t="s">
        <v>2622</v>
      </c>
      <c r="E2567" s="14" t="s">
        <v>2774</v>
      </c>
      <c r="F2567" s="15" t="s">
        <v>41</v>
      </c>
      <c r="G2567" s="14" t="str">
        <f aca="false">IF(I2567&lt;p_local,"Local → page infra",IF(H2567&gt;=p_ph1,"Phase 1",IF(H2567&gt;=p_ph2,"Phase 2","Phase 3")))</f>
        <v>Phase 1</v>
      </c>
      <c r="H2567" s="14" t="n">
        <f aca="false">IF(I2567&lt;p_local,0,IF(C2567="Aéroport → Aéroport",p_pts_plein,IF(Y2567&gt;0,IF(I2567&lt;=Y2567,p_pts_plein,IF(I2567&lt;=p_mult2*Y2567,p_pts_moyen,p_pts_r3)),IF(I2567&gt;=p_vv_min,p_pts_plein,IF(I2567&gt;=p_vv_moy,p_pts_moyen,p_pts_court))))+IF(INDEX(10_Lieux!$D:$D,U2567)=1,p_prio1,p_prio2)+IF(INDEX(10_Lieux!$D:$D,V2567)=1,p_prio1,p_prio2)+IF(K2567="Oui",p_tf,0)+p_hub*((INDEX(10_Lieux!$H:$H,U2567)="Hub")+(INDEX(10_Lieux!$H:$H,V2567)="Hub"))+IF(OR(INDEX(10_Lieux!$H:$H,U2567)="Premium",INDEX(10_Lieux!$H:$H,V2567)="Premium"),p_prem,0))</f>
        <v>80</v>
      </c>
      <c r="I2567" s="14" t="n">
        <f aca="false">ROUND(W2567*p_facteur,0)</f>
        <v>203</v>
      </c>
      <c r="J2567" s="14" t="str">
        <f aca="false">IF(X2567&lt;60,X2567&amp;" min",INT(X2567/60)&amp;" h"&amp;IF(MOD(X2567,60)=0,""," "&amp;TEXT(MOD(X2567,60),"00")))</f>
        <v>2 h 15</v>
      </c>
      <c r="K2567" s="14" t="str">
        <f aca="false">IF(S2567&lt;&gt;T2567,"Oui","Non")</f>
        <v>Non</v>
      </c>
      <c r="L2567" s="14" t="str">
        <f aca="false">IF(AND(INDEX(10_Lieux!$B:$B,U2567)="Ville",INDEX(10_Lieux!$B:$B,V2567)="Ville"),"/chauffeur-prive/"&amp;INDEX(10_Lieux!$E:$E,U2567)&amp;"-"&amp;INDEX(10_Lieux!$E:$E,V2567)&amp;"/","/chauffeur-prive/"&amp;INDEX(10_Lieux!$E:$E,U2567)&amp;"/"&amp;INDEX(10_Lieux!$E:$E,V2567)&amp;"/")</f>
        <v>/chauffeur-prive/aeroport-marseille-provence/aeroport-nice-cote-d-azur/</v>
      </c>
      <c r="M2567" s="14" t="str">
        <f aca="false">IFERROR(INDEX($L:$L,MATCH(B2567&amp;"|"&amp;A2567,$Z:$Z,0)),"—")</f>
        <v>/chauffeur-prive/aeroport-nice-cote-d-azur/aeroport-marseille-provence/</v>
      </c>
      <c r="N2567" s="14" t="str">
        <f aca="false">IF(LEN("Chauffeur privé "&amp;INDEX(10_Lieux!$J:$J,U2567)&amp;" → "&amp;INDEX(10_Lieux!$J:$J,V2567)&amp;" | 24h/24")&gt;60,"Chauffeur privé "&amp;INDEX(10_Lieux!$J:$J,U2567)&amp;" → "&amp;INDEX(10_Lieux!$J:$J,V2567),"Chauffeur privé "&amp;INDEX(10_Lieux!$J:$J,U2567)&amp;" → "&amp;INDEX(10_Lieux!$J:$J,V2567)&amp;" | 24h/24")</f>
        <v>Chauffeur privé Aéroport Marseille-Provence → Aéroport Nice-Côte d'Azur</v>
      </c>
      <c r="O2567" s="14" t="n">
        <f aca="false">LEN(N2567)</f>
        <v>71</v>
      </c>
      <c r="P2567" s="14" t="str">
        <f aca="false">"Chauffeur privé "&amp;INDEX(10_Lieux!$K:$K,U2567)&amp;" vers "&amp;INDEX(10_Lieux!$L:$L,V2567)</f>
        <v>Chauffeur privé de l'aéroport Marseille-Provence vers l'aéroport Nice-Côte d'Azur</v>
      </c>
      <c r="Q2567" s="14" t="str">
        <f aca="false">"Chauffeur privé "&amp;INDEX(10_Lieux!$K:$K,U2567)&amp;" vers "&amp;INDEX(10_Lieux!$L:$L,V2567)&amp;" : env. "&amp;I2567&amp;" km, "&amp;J2567&amp;" de route. Devis personnalisé, standard 24h/24 et 7j/7."</f>
        <v>Chauffeur privé de l'aéroport Marseille-Provence vers l'aéroport Nice-Côte d'Azur : env. 203 km, 2 h 15 de route. Devis personnalisé, standard 24h/24 et 7j/7.</v>
      </c>
      <c r="R2567" s="14" t="n">
        <f aca="false">LEN(Q2567)</f>
        <v>158</v>
      </c>
      <c r="S2567" s="14" t="str">
        <f aca="false">INDEX(10_Lieux!$C:$C,U2567)</f>
        <v>France</v>
      </c>
      <c r="T2567" s="14" t="str">
        <f aca="false">INDEX(10_Lieux!$C:$C,V2567)</f>
        <v>France</v>
      </c>
      <c r="U2567" s="14" t="n">
        <f aca="false">MATCH(A2567,10_Lieux!$A:$A,0)</f>
        <v>171</v>
      </c>
      <c r="V2567" s="14" t="n">
        <f aca="false">MATCH(B2567,10_Lieux!$A:$A,0)</f>
        <v>168</v>
      </c>
      <c r="W2567" s="14" t="n">
        <f aca="false">ROUND(6371*2*ASIN(SQRT(SIN(RADIANS(INDEX(10_Lieux!$F:$F,V2567)-INDEX(10_Lieux!$F:$F,U2567))/2)^2+COS(RADIANS(INDEX(10_Lieux!$F:$F,U2567)))*COS(RADIANS(INDEX(10_Lieux!$F:$F,V2567)))*SIN(RADIANS(INDEX(10_Lieux!$G:$G,V2567)-INDEX(10_Lieux!$G:$G,U2567))/2)^2)),1)</f>
        <v>162.6</v>
      </c>
      <c r="X2567" s="14" t="n">
        <f aca="false">ROUND(I2567/IF(I2567&lt;p_seuil_vitesse,p_vit_lente,p_vit_rapide)*60/15,0)*15</f>
        <v>135</v>
      </c>
      <c r="Y2567" s="14" t="n">
        <f aca="false">MAX(IF(INDEX(10_Lieux!$B:$B,U2567)&lt;&gt;"Ville",INDEX(10_Lieux!$I:$I,U2567),0),IF(INDEX(10_Lieux!$B:$B,V2567)&lt;&gt;"Ville",INDEX(10_Lieux!$I:$I,V2567),0))</f>
        <v>500</v>
      </c>
      <c r="Z2567" s="14" t="str">
        <f aca="false">A2567&amp;"|"&amp;B2567</f>
        <v>Marseille-Provence|Nice-Côte d'Azur</v>
      </c>
      <c r="AA2567" s="14" t="str">
        <f aca="false">IF(I2567&lt;p_local,"Local",IF(I2567&lt;p_vv_min,"Courte distance",IF(I2567&lt;p_tres_long,"Longue distance","Très longue distance")))</f>
        <v>Longue distance</v>
      </c>
    </row>
    <row r="2568" customFormat="false" ht="15" hidden="false" customHeight="true" outlineLevel="0" collapsed="false">
      <c r="A2568" s="14" t="s">
        <v>1751</v>
      </c>
      <c r="B2568" s="14" t="s">
        <v>1982</v>
      </c>
      <c r="C2568" s="14" t="s">
        <v>36</v>
      </c>
      <c r="D2568" s="14" t="s">
        <v>2622</v>
      </c>
      <c r="E2568" s="14" t="s">
        <v>2775</v>
      </c>
      <c r="F2568" s="15" t="s">
        <v>41</v>
      </c>
      <c r="G2568" s="14" t="str">
        <f aca="false">IF(I2568&lt;p_local,"Local → page infra",IF(H2568&gt;=p_ph1,"Phase 1",IF(H2568&gt;=p_ph2,"Phase 2","Phase 3")))</f>
        <v>Phase 1</v>
      </c>
      <c r="H2568" s="14" t="n">
        <f aca="false">IF(I2568&lt;p_local,0,IF(C2568="Aéroport → Aéroport",p_pts_plein,IF(Y2568&gt;0,IF(I2568&lt;=Y2568,p_pts_plein,IF(I2568&lt;=p_mult2*Y2568,p_pts_moyen,p_pts_r3)),IF(I2568&gt;=p_vv_min,p_pts_plein,IF(I2568&gt;=p_vv_moy,p_pts_moyen,p_pts_court))))+IF(INDEX(10_Lieux!$D:$D,U2568)=1,p_prio1,p_prio2)+IF(INDEX(10_Lieux!$D:$D,V2568)=1,p_prio1,p_prio2)+IF(K2568="Oui",p_tf,0)+p_hub*((INDEX(10_Lieux!$H:$H,U2568)="Hub")+(INDEX(10_Lieux!$H:$H,V2568)="Hub"))+IF(OR(INDEX(10_Lieux!$H:$H,U2568)="Premium",INDEX(10_Lieux!$H:$H,V2568)="Premium"),p_prem,0))</f>
        <v>90</v>
      </c>
      <c r="I2568" s="14" t="n">
        <f aca="false">ROUND(W2568*p_facteur,0)</f>
        <v>1039</v>
      </c>
      <c r="J2568" s="14" t="str">
        <f aca="false">IF(X2568&lt;60,X2568&amp;" min",INT(X2568/60)&amp;" h"&amp;IF(MOD(X2568,60)=0,""," "&amp;TEXT(MOD(X2568,60),"00")))</f>
        <v>11 h</v>
      </c>
      <c r="K2568" s="14" t="str">
        <f aca="false">IF(S2568&lt;&gt;T2568,"Oui","Non")</f>
        <v>Oui</v>
      </c>
      <c r="L2568" s="14" t="str">
        <f aca="false">IF(AND(INDEX(10_Lieux!$B:$B,U2568)="Ville",INDEX(10_Lieux!$B:$B,V2568)="Ville"),"/chauffeur-prive/"&amp;INDEX(10_Lieux!$E:$E,U2568)&amp;"-"&amp;INDEX(10_Lieux!$E:$E,V2568)&amp;"/","/chauffeur-prive/"&amp;INDEX(10_Lieux!$E:$E,U2568)&amp;"/"&amp;INDEX(10_Lieux!$E:$E,V2568)&amp;"/")</f>
        <v>/chauffeur-prive/aeroport-nice-cote-d-azur/aeroport-bruxelles-zaventem/</v>
      </c>
      <c r="M2568" s="14" t="str">
        <f aca="false">IFERROR(INDEX($L:$L,MATCH(B2568&amp;"|"&amp;A2568,$Z:$Z,0)),"—")</f>
        <v>/chauffeur-prive/aeroport-bruxelles-zaventem/aeroport-nice-cote-d-azur/</v>
      </c>
      <c r="N2568" s="14" t="str">
        <f aca="false">IF(LEN("Chauffeur privé "&amp;INDEX(10_Lieux!$J:$J,U2568)&amp;" → "&amp;INDEX(10_Lieux!$J:$J,V2568)&amp;" | 24h/24")&gt;60,"Chauffeur privé "&amp;INDEX(10_Lieux!$J:$J,U2568)&amp;" → "&amp;INDEX(10_Lieux!$J:$J,V2568),"Chauffeur privé "&amp;INDEX(10_Lieux!$J:$J,U2568)&amp;" → "&amp;INDEX(10_Lieux!$J:$J,V2568)&amp;" | 24h/24")</f>
        <v>Chauffeur privé Aéroport Nice-Côte d'Azur → Aéroport Bruxelles-Zaventem</v>
      </c>
      <c r="O2568" s="14" t="n">
        <f aca="false">LEN(N2568)</f>
        <v>71</v>
      </c>
      <c r="P2568" s="14" t="str">
        <f aca="false">"Chauffeur privé "&amp;INDEX(10_Lieux!$K:$K,U2568)&amp;" vers "&amp;INDEX(10_Lieux!$L:$L,V2568)</f>
        <v>Chauffeur privé de l'aéroport Nice-Côte d'Azur vers l'aéroport Bruxelles-Zaventem</v>
      </c>
      <c r="Q2568" s="14" t="str">
        <f aca="false">"Chauffeur privé "&amp;INDEX(10_Lieux!$K:$K,U2568)&amp;" vers "&amp;INDEX(10_Lieux!$L:$L,V2568)&amp;" : env. "&amp;I2568&amp;" km, "&amp;J2568&amp;" de route. Devis personnalisé, standard 24h/24 et 7j/7."</f>
        <v>Chauffeur privé de l'aéroport Nice-Côte d'Azur vers l'aéroport Bruxelles-Zaventem : env. 1039 km, 11 h de route. Devis personnalisé, standard 24h/24 et 7j/7.</v>
      </c>
      <c r="R2568" s="14" t="n">
        <f aca="false">LEN(Q2568)</f>
        <v>157</v>
      </c>
      <c r="S2568" s="14" t="str">
        <f aca="false">INDEX(10_Lieux!$C:$C,U2568)</f>
        <v>France</v>
      </c>
      <c r="T2568" s="14" t="str">
        <f aca="false">INDEX(10_Lieux!$C:$C,V2568)</f>
        <v>Belgique</v>
      </c>
      <c r="U2568" s="14" t="n">
        <f aca="false">MATCH(A2568,10_Lieux!$A:$A,0)</f>
        <v>168</v>
      </c>
      <c r="V2568" s="14" t="n">
        <f aca="false">MATCH(B2568,10_Lieux!$A:$A,0)</f>
        <v>177</v>
      </c>
      <c r="W2568" s="14" t="n">
        <f aca="false">ROUND(6371*2*ASIN(SQRT(SIN(RADIANS(INDEX(10_Lieux!$F:$F,V2568)-INDEX(10_Lieux!$F:$F,U2568))/2)^2+COS(RADIANS(INDEX(10_Lieux!$F:$F,U2568)))*COS(RADIANS(INDEX(10_Lieux!$F:$F,V2568)))*SIN(RADIANS(INDEX(10_Lieux!$G:$G,V2568)-INDEX(10_Lieux!$G:$G,U2568))/2)^2)),1)</f>
        <v>831.2</v>
      </c>
      <c r="X2568" s="14" t="n">
        <f aca="false">ROUND(I2568/IF(I2568&lt;p_seuil_vitesse,p_vit_lente,p_vit_rapide)*60/15,0)*15</f>
        <v>660</v>
      </c>
      <c r="Y2568" s="14" t="n">
        <f aca="false">MAX(IF(INDEX(10_Lieux!$B:$B,U2568)&lt;&gt;"Ville",INDEX(10_Lieux!$I:$I,U2568),0),IF(INDEX(10_Lieux!$B:$B,V2568)&lt;&gt;"Ville",INDEX(10_Lieux!$I:$I,V2568),0))</f>
        <v>500</v>
      </c>
      <c r="Z2568" s="14" t="str">
        <f aca="false">A2568&amp;"|"&amp;B2568</f>
        <v>Nice-Côte d'Azur|Brussels Airport</v>
      </c>
      <c r="AA2568" s="14" t="str">
        <f aca="false">IF(I2568&lt;p_local,"Local",IF(I2568&lt;p_vv_min,"Courte distance",IF(I2568&lt;p_tres_long,"Longue distance","Très longue distance")))</f>
        <v>Très longue distance</v>
      </c>
    </row>
    <row r="2569" customFormat="false" ht="15" hidden="false" customHeight="true" outlineLevel="0" collapsed="false">
      <c r="A2569" s="14" t="s">
        <v>1982</v>
      </c>
      <c r="B2569" s="14" t="s">
        <v>1751</v>
      </c>
      <c r="C2569" s="14" t="s">
        <v>36</v>
      </c>
      <c r="D2569" s="14" t="s">
        <v>2622</v>
      </c>
      <c r="E2569" s="14" t="s">
        <v>2776</v>
      </c>
      <c r="F2569" s="15" t="s">
        <v>41</v>
      </c>
      <c r="G2569" s="14" t="str">
        <f aca="false">IF(I2569&lt;p_local,"Local → page infra",IF(H2569&gt;=p_ph1,"Phase 1",IF(H2569&gt;=p_ph2,"Phase 2","Phase 3")))</f>
        <v>Phase 1</v>
      </c>
      <c r="H2569" s="14" t="n">
        <f aca="false">IF(I2569&lt;p_local,0,IF(C2569="Aéroport → Aéroport",p_pts_plein,IF(Y2569&gt;0,IF(I2569&lt;=Y2569,p_pts_plein,IF(I2569&lt;=p_mult2*Y2569,p_pts_moyen,p_pts_r3)),IF(I2569&gt;=p_vv_min,p_pts_plein,IF(I2569&gt;=p_vv_moy,p_pts_moyen,p_pts_court))))+IF(INDEX(10_Lieux!$D:$D,U2569)=1,p_prio1,p_prio2)+IF(INDEX(10_Lieux!$D:$D,V2569)=1,p_prio1,p_prio2)+IF(K2569="Oui",p_tf,0)+p_hub*((INDEX(10_Lieux!$H:$H,U2569)="Hub")+(INDEX(10_Lieux!$H:$H,V2569)="Hub"))+IF(OR(INDEX(10_Lieux!$H:$H,U2569)="Premium",INDEX(10_Lieux!$H:$H,V2569)="Premium"),p_prem,0))</f>
        <v>90</v>
      </c>
      <c r="I2569" s="14" t="n">
        <f aca="false">ROUND(W2569*p_facteur,0)</f>
        <v>1039</v>
      </c>
      <c r="J2569" s="14" t="str">
        <f aca="false">IF(X2569&lt;60,X2569&amp;" min",INT(X2569/60)&amp;" h"&amp;IF(MOD(X2569,60)=0,""," "&amp;TEXT(MOD(X2569,60),"00")))</f>
        <v>11 h</v>
      </c>
      <c r="K2569" s="14" t="str">
        <f aca="false">IF(S2569&lt;&gt;T2569,"Oui","Non")</f>
        <v>Oui</v>
      </c>
      <c r="L2569" s="14" t="str">
        <f aca="false">IF(AND(INDEX(10_Lieux!$B:$B,U2569)="Ville",INDEX(10_Lieux!$B:$B,V2569)="Ville"),"/chauffeur-prive/"&amp;INDEX(10_Lieux!$E:$E,U2569)&amp;"-"&amp;INDEX(10_Lieux!$E:$E,V2569)&amp;"/","/chauffeur-prive/"&amp;INDEX(10_Lieux!$E:$E,U2569)&amp;"/"&amp;INDEX(10_Lieux!$E:$E,V2569)&amp;"/")</f>
        <v>/chauffeur-prive/aeroport-bruxelles-zaventem/aeroport-nice-cote-d-azur/</v>
      </c>
      <c r="M2569" s="14" t="str">
        <f aca="false">IFERROR(INDEX($L:$L,MATCH(B2569&amp;"|"&amp;A2569,$Z:$Z,0)),"—")</f>
        <v>/chauffeur-prive/aeroport-nice-cote-d-azur/aeroport-bruxelles-zaventem/</v>
      </c>
      <c r="N2569" s="14" t="str">
        <f aca="false">IF(LEN("Chauffeur privé "&amp;INDEX(10_Lieux!$J:$J,U2569)&amp;" → "&amp;INDEX(10_Lieux!$J:$J,V2569)&amp;" | 24h/24")&gt;60,"Chauffeur privé "&amp;INDEX(10_Lieux!$J:$J,U2569)&amp;" → "&amp;INDEX(10_Lieux!$J:$J,V2569),"Chauffeur privé "&amp;INDEX(10_Lieux!$J:$J,U2569)&amp;" → "&amp;INDEX(10_Lieux!$J:$J,V2569)&amp;" | 24h/24")</f>
        <v>Chauffeur privé Aéroport Bruxelles-Zaventem → Aéroport Nice-Côte d'Azur</v>
      </c>
      <c r="O2569" s="14" t="n">
        <f aca="false">LEN(N2569)</f>
        <v>71</v>
      </c>
      <c r="P2569" s="14" t="str">
        <f aca="false">"Chauffeur privé "&amp;INDEX(10_Lieux!$K:$K,U2569)&amp;" vers "&amp;INDEX(10_Lieux!$L:$L,V2569)</f>
        <v>Chauffeur privé de l'aéroport Bruxelles-Zaventem vers l'aéroport Nice-Côte d'Azur</v>
      </c>
      <c r="Q2569" s="14" t="str">
        <f aca="false">"Chauffeur privé "&amp;INDEX(10_Lieux!$K:$K,U2569)&amp;" vers "&amp;INDEX(10_Lieux!$L:$L,V2569)&amp;" : env. "&amp;I2569&amp;" km, "&amp;J2569&amp;" de route. Devis personnalisé, standard 24h/24 et 7j/7."</f>
        <v>Chauffeur privé de l'aéroport Bruxelles-Zaventem vers l'aéroport Nice-Côte d'Azur : env. 1039 km, 11 h de route. Devis personnalisé, standard 24h/24 et 7j/7.</v>
      </c>
      <c r="R2569" s="14" t="n">
        <f aca="false">LEN(Q2569)</f>
        <v>157</v>
      </c>
      <c r="S2569" s="14" t="str">
        <f aca="false">INDEX(10_Lieux!$C:$C,U2569)</f>
        <v>Belgique</v>
      </c>
      <c r="T2569" s="14" t="str">
        <f aca="false">INDEX(10_Lieux!$C:$C,V2569)</f>
        <v>France</v>
      </c>
      <c r="U2569" s="14" t="n">
        <f aca="false">MATCH(A2569,10_Lieux!$A:$A,0)</f>
        <v>177</v>
      </c>
      <c r="V2569" s="14" t="n">
        <f aca="false">MATCH(B2569,10_Lieux!$A:$A,0)</f>
        <v>168</v>
      </c>
      <c r="W2569" s="14" t="n">
        <f aca="false">ROUND(6371*2*ASIN(SQRT(SIN(RADIANS(INDEX(10_Lieux!$F:$F,V2569)-INDEX(10_Lieux!$F:$F,U2569))/2)^2+COS(RADIANS(INDEX(10_Lieux!$F:$F,U2569)))*COS(RADIANS(INDEX(10_Lieux!$F:$F,V2569)))*SIN(RADIANS(INDEX(10_Lieux!$G:$G,V2569)-INDEX(10_Lieux!$G:$G,U2569))/2)^2)),1)</f>
        <v>831.2</v>
      </c>
      <c r="X2569" s="14" t="n">
        <f aca="false">ROUND(I2569/IF(I2569&lt;p_seuil_vitesse,p_vit_lente,p_vit_rapide)*60/15,0)*15</f>
        <v>660</v>
      </c>
      <c r="Y2569" s="14" t="n">
        <f aca="false">MAX(IF(INDEX(10_Lieux!$B:$B,U2569)&lt;&gt;"Ville",INDEX(10_Lieux!$I:$I,U2569),0),IF(INDEX(10_Lieux!$B:$B,V2569)&lt;&gt;"Ville",INDEX(10_Lieux!$I:$I,V2569),0))</f>
        <v>500</v>
      </c>
      <c r="Z2569" s="14" t="str">
        <f aca="false">A2569&amp;"|"&amp;B2569</f>
        <v>Brussels Airport|Nice-Côte d'Azur</v>
      </c>
      <c r="AA2569" s="14" t="str">
        <f aca="false">IF(I2569&lt;p_local,"Local",IF(I2569&lt;p_vv_min,"Courte distance",IF(I2569&lt;p_tres_long,"Longue distance","Très longue distance")))</f>
        <v>Très longue distance</v>
      </c>
    </row>
    <row r="2570" customFormat="false" ht="15" hidden="false" customHeight="true" outlineLevel="0" collapsed="false">
      <c r="A2570" s="14" t="s">
        <v>1751</v>
      </c>
      <c r="B2570" s="14" t="s">
        <v>2301</v>
      </c>
      <c r="C2570" s="14" t="s">
        <v>36</v>
      </c>
      <c r="D2570" s="14" t="s">
        <v>2622</v>
      </c>
      <c r="E2570" s="14" t="s">
        <v>2777</v>
      </c>
      <c r="F2570" s="15" t="s">
        <v>41</v>
      </c>
      <c r="G2570" s="14" t="str">
        <f aca="false">IF(I2570&lt;p_local,"Local → page infra",IF(H2570&gt;=p_ph1,"Phase 1",IF(H2570&gt;=p_ph2,"Phase 2","Phase 3")))</f>
        <v>Phase 1</v>
      </c>
      <c r="H2570" s="14" t="n">
        <f aca="false">IF(I2570&lt;p_local,0,IF(C2570="Aéroport → Aéroport",p_pts_plein,IF(Y2570&gt;0,IF(I2570&lt;=Y2570,p_pts_plein,IF(I2570&lt;=p_mult2*Y2570,p_pts_moyen,p_pts_r3)),IF(I2570&gt;=p_vv_min,p_pts_plein,IF(I2570&gt;=p_vv_moy,p_pts_moyen,p_pts_court))))+IF(INDEX(10_Lieux!$D:$D,U2570)=1,p_prio1,p_prio2)+IF(INDEX(10_Lieux!$D:$D,V2570)=1,p_prio1,p_prio2)+IF(K2570="Oui",p_tf,0)+p_hub*((INDEX(10_Lieux!$H:$H,U2570)="Hub")+(INDEX(10_Lieux!$H:$H,V2570)="Hub"))+IF(OR(INDEX(10_Lieux!$H:$H,U2570)="Premium",INDEX(10_Lieux!$H:$H,V2570)="Premium"),p_prem,0))</f>
        <v>90</v>
      </c>
      <c r="I2570" s="14" t="n">
        <f aca="false">ROUND(W2570*p_facteur,0)</f>
        <v>544</v>
      </c>
      <c r="J2570" s="14" t="str">
        <f aca="false">IF(X2570&lt;60,X2570&amp;" min",INT(X2570/60)&amp;" h"&amp;IF(MOD(X2570,60)=0,""," "&amp;TEXT(MOD(X2570,60),"00")))</f>
        <v>5 h 45</v>
      </c>
      <c r="K2570" s="14" t="str">
        <f aca="false">IF(S2570&lt;&gt;T2570,"Oui","Non")</f>
        <v>Oui</v>
      </c>
      <c r="L2570" s="14" t="str">
        <f aca="false">IF(AND(INDEX(10_Lieux!$B:$B,U2570)="Ville",INDEX(10_Lieux!$B:$B,V2570)="Ville"),"/chauffeur-prive/"&amp;INDEX(10_Lieux!$E:$E,U2570)&amp;"-"&amp;INDEX(10_Lieux!$E:$E,V2570)&amp;"/","/chauffeur-prive/"&amp;INDEX(10_Lieux!$E:$E,U2570)&amp;"/"&amp;INDEX(10_Lieux!$E:$E,V2570)&amp;"/")</f>
        <v>/chauffeur-prive/aeroport-nice-cote-d-azur/aeroport-zurich/</v>
      </c>
      <c r="M2570" s="14" t="str">
        <f aca="false">IFERROR(INDEX($L:$L,MATCH(B2570&amp;"|"&amp;A2570,$Z:$Z,0)),"—")</f>
        <v>/chauffeur-prive/aeroport-zurich/aeroport-nice-cote-d-azur/</v>
      </c>
      <c r="N2570" s="14" t="str">
        <f aca="false">IF(LEN("Chauffeur privé "&amp;INDEX(10_Lieux!$J:$J,U2570)&amp;" → "&amp;INDEX(10_Lieux!$J:$J,V2570)&amp;" | 24h/24")&gt;60,"Chauffeur privé "&amp;INDEX(10_Lieux!$J:$J,U2570)&amp;" → "&amp;INDEX(10_Lieux!$J:$J,V2570),"Chauffeur privé "&amp;INDEX(10_Lieux!$J:$J,U2570)&amp;" → "&amp;INDEX(10_Lieux!$J:$J,V2570)&amp;" | 24h/24")</f>
        <v>Chauffeur privé Aéroport Nice-Côte d'Azur → Aéroport de Zurich</v>
      </c>
      <c r="O2570" s="14" t="n">
        <f aca="false">LEN(N2570)</f>
        <v>62</v>
      </c>
      <c r="P2570" s="14" t="str">
        <f aca="false">"Chauffeur privé "&amp;INDEX(10_Lieux!$K:$K,U2570)&amp;" vers "&amp;INDEX(10_Lieux!$L:$L,V2570)</f>
        <v>Chauffeur privé de l'aéroport Nice-Côte d'Azur vers l'aéroport de Zurich</v>
      </c>
      <c r="Q2570" s="14" t="str">
        <f aca="false">"Chauffeur privé "&amp;INDEX(10_Lieux!$K:$K,U2570)&amp;" vers "&amp;INDEX(10_Lieux!$L:$L,V2570)&amp;" : env. "&amp;I2570&amp;" km, "&amp;J2570&amp;" de route. Devis personnalisé, standard 24h/24 et 7j/7."</f>
        <v>Chauffeur privé de l'aéroport Nice-Côte d'Azur vers l'aéroport de Zurich : env. 544 km, 5 h 45 de route. Devis personnalisé, standard 24h/24 et 7j/7.</v>
      </c>
      <c r="R2570" s="14" t="n">
        <f aca="false">LEN(Q2570)</f>
        <v>149</v>
      </c>
      <c r="S2570" s="14" t="str">
        <f aca="false">INDEX(10_Lieux!$C:$C,U2570)</f>
        <v>France</v>
      </c>
      <c r="T2570" s="14" t="str">
        <f aca="false">INDEX(10_Lieux!$C:$C,V2570)</f>
        <v>Suisse</v>
      </c>
      <c r="U2570" s="14" t="n">
        <f aca="false">MATCH(A2570,10_Lieux!$A:$A,0)</f>
        <v>168</v>
      </c>
      <c r="V2570" s="14" t="n">
        <f aca="false">MATCH(B2570,10_Lieux!$A:$A,0)</f>
        <v>185</v>
      </c>
      <c r="W2570" s="14" t="n">
        <f aca="false">ROUND(6371*2*ASIN(SQRT(SIN(RADIANS(INDEX(10_Lieux!$F:$F,V2570)-INDEX(10_Lieux!$F:$F,U2570))/2)^2+COS(RADIANS(INDEX(10_Lieux!$F:$F,U2570)))*COS(RADIANS(INDEX(10_Lieux!$F:$F,V2570)))*SIN(RADIANS(INDEX(10_Lieux!$G:$G,V2570)-INDEX(10_Lieux!$G:$G,U2570))/2)^2)),1)</f>
        <v>435.1</v>
      </c>
      <c r="X2570" s="14" t="n">
        <f aca="false">ROUND(I2570/IF(I2570&lt;p_seuil_vitesse,p_vit_lente,p_vit_rapide)*60/15,0)*15</f>
        <v>345</v>
      </c>
      <c r="Y2570" s="14" t="n">
        <f aca="false">MAX(IF(INDEX(10_Lieux!$B:$B,U2570)&lt;&gt;"Ville",INDEX(10_Lieux!$I:$I,U2570),0),IF(INDEX(10_Lieux!$B:$B,V2570)&lt;&gt;"Ville",INDEX(10_Lieux!$I:$I,V2570),0))</f>
        <v>500</v>
      </c>
      <c r="Z2570" s="14" t="str">
        <f aca="false">A2570&amp;"|"&amp;B2570</f>
        <v>Nice-Côte d'Azur|Zurich Airport</v>
      </c>
      <c r="AA2570" s="14" t="str">
        <f aca="false">IF(I2570&lt;p_local,"Local",IF(I2570&lt;p_vv_min,"Courte distance",IF(I2570&lt;p_tres_long,"Longue distance","Très longue distance")))</f>
        <v>Longue distance</v>
      </c>
    </row>
    <row r="2571" customFormat="false" ht="15" hidden="false" customHeight="true" outlineLevel="0" collapsed="false">
      <c r="A2571" s="14" t="s">
        <v>2301</v>
      </c>
      <c r="B2571" s="14" t="s">
        <v>1751</v>
      </c>
      <c r="C2571" s="14" t="s">
        <v>36</v>
      </c>
      <c r="D2571" s="14" t="s">
        <v>2622</v>
      </c>
      <c r="E2571" s="14" t="s">
        <v>2778</v>
      </c>
      <c r="F2571" s="15" t="s">
        <v>41</v>
      </c>
      <c r="G2571" s="14" t="str">
        <f aca="false">IF(I2571&lt;p_local,"Local → page infra",IF(H2571&gt;=p_ph1,"Phase 1",IF(H2571&gt;=p_ph2,"Phase 2","Phase 3")))</f>
        <v>Phase 1</v>
      </c>
      <c r="H2571" s="14" t="n">
        <f aca="false">IF(I2571&lt;p_local,0,IF(C2571="Aéroport → Aéroport",p_pts_plein,IF(Y2571&gt;0,IF(I2571&lt;=Y2571,p_pts_plein,IF(I2571&lt;=p_mult2*Y2571,p_pts_moyen,p_pts_r3)),IF(I2571&gt;=p_vv_min,p_pts_plein,IF(I2571&gt;=p_vv_moy,p_pts_moyen,p_pts_court))))+IF(INDEX(10_Lieux!$D:$D,U2571)=1,p_prio1,p_prio2)+IF(INDEX(10_Lieux!$D:$D,V2571)=1,p_prio1,p_prio2)+IF(K2571="Oui",p_tf,0)+p_hub*((INDEX(10_Lieux!$H:$H,U2571)="Hub")+(INDEX(10_Lieux!$H:$H,V2571)="Hub"))+IF(OR(INDEX(10_Lieux!$H:$H,U2571)="Premium",INDEX(10_Lieux!$H:$H,V2571)="Premium"),p_prem,0))</f>
        <v>90</v>
      </c>
      <c r="I2571" s="14" t="n">
        <f aca="false">ROUND(W2571*p_facteur,0)</f>
        <v>544</v>
      </c>
      <c r="J2571" s="14" t="str">
        <f aca="false">IF(X2571&lt;60,X2571&amp;" min",INT(X2571/60)&amp;" h"&amp;IF(MOD(X2571,60)=0,""," "&amp;TEXT(MOD(X2571,60),"00")))</f>
        <v>5 h 45</v>
      </c>
      <c r="K2571" s="14" t="str">
        <f aca="false">IF(S2571&lt;&gt;T2571,"Oui","Non")</f>
        <v>Oui</v>
      </c>
      <c r="L2571" s="14" t="str">
        <f aca="false">IF(AND(INDEX(10_Lieux!$B:$B,U2571)="Ville",INDEX(10_Lieux!$B:$B,V2571)="Ville"),"/chauffeur-prive/"&amp;INDEX(10_Lieux!$E:$E,U2571)&amp;"-"&amp;INDEX(10_Lieux!$E:$E,V2571)&amp;"/","/chauffeur-prive/"&amp;INDEX(10_Lieux!$E:$E,U2571)&amp;"/"&amp;INDEX(10_Lieux!$E:$E,V2571)&amp;"/")</f>
        <v>/chauffeur-prive/aeroport-zurich/aeroport-nice-cote-d-azur/</v>
      </c>
      <c r="M2571" s="14" t="str">
        <f aca="false">IFERROR(INDEX($L:$L,MATCH(B2571&amp;"|"&amp;A2571,$Z:$Z,0)),"—")</f>
        <v>/chauffeur-prive/aeroport-nice-cote-d-azur/aeroport-zurich/</v>
      </c>
      <c r="N2571" s="14" t="str">
        <f aca="false">IF(LEN("Chauffeur privé "&amp;INDEX(10_Lieux!$J:$J,U2571)&amp;" → "&amp;INDEX(10_Lieux!$J:$J,V2571)&amp;" | 24h/24")&gt;60,"Chauffeur privé "&amp;INDEX(10_Lieux!$J:$J,U2571)&amp;" → "&amp;INDEX(10_Lieux!$J:$J,V2571),"Chauffeur privé "&amp;INDEX(10_Lieux!$J:$J,U2571)&amp;" → "&amp;INDEX(10_Lieux!$J:$J,V2571)&amp;" | 24h/24")</f>
        <v>Chauffeur privé Aéroport de Zurich → Aéroport Nice-Côte d'Azur</v>
      </c>
      <c r="O2571" s="14" t="n">
        <f aca="false">LEN(N2571)</f>
        <v>62</v>
      </c>
      <c r="P2571" s="14" t="str">
        <f aca="false">"Chauffeur privé "&amp;INDEX(10_Lieux!$K:$K,U2571)&amp;" vers "&amp;INDEX(10_Lieux!$L:$L,V2571)</f>
        <v>Chauffeur privé de l'aéroport de Zurich vers l'aéroport Nice-Côte d'Azur</v>
      </c>
      <c r="Q2571" s="14" t="str">
        <f aca="false">"Chauffeur privé "&amp;INDEX(10_Lieux!$K:$K,U2571)&amp;" vers "&amp;INDEX(10_Lieux!$L:$L,V2571)&amp;" : env. "&amp;I2571&amp;" km, "&amp;J2571&amp;" de route. Devis personnalisé, standard 24h/24 et 7j/7."</f>
        <v>Chauffeur privé de l'aéroport de Zurich vers l'aéroport Nice-Côte d'Azur : env. 544 km, 5 h 45 de route. Devis personnalisé, standard 24h/24 et 7j/7.</v>
      </c>
      <c r="R2571" s="14" t="n">
        <f aca="false">LEN(Q2571)</f>
        <v>149</v>
      </c>
      <c r="S2571" s="14" t="str">
        <f aca="false">INDEX(10_Lieux!$C:$C,U2571)</f>
        <v>Suisse</v>
      </c>
      <c r="T2571" s="14" t="str">
        <f aca="false">INDEX(10_Lieux!$C:$C,V2571)</f>
        <v>France</v>
      </c>
      <c r="U2571" s="14" t="n">
        <f aca="false">MATCH(A2571,10_Lieux!$A:$A,0)</f>
        <v>185</v>
      </c>
      <c r="V2571" s="14" t="n">
        <f aca="false">MATCH(B2571,10_Lieux!$A:$A,0)</f>
        <v>168</v>
      </c>
      <c r="W2571" s="14" t="n">
        <f aca="false">ROUND(6371*2*ASIN(SQRT(SIN(RADIANS(INDEX(10_Lieux!$F:$F,V2571)-INDEX(10_Lieux!$F:$F,U2571))/2)^2+COS(RADIANS(INDEX(10_Lieux!$F:$F,U2571)))*COS(RADIANS(INDEX(10_Lieux!$F:$F,V2571)))*SIN(RADIANS(INDEX(10_Lieux!$G:$G,V2571)-INDEX(10_Lieux!$G:$G,U2571))/2)^2)),1)</f>
        <v>435.1</v>
      </c>
      <c r="X2571" s="14" t="n">
        <f aca="false">ROUND(I2571/IF(I2571&lt;p_seuil_vitesse,p_vit_lente,p_vit_rapide)*60/15,0)*15</f>
        <v>345</v>
      </c>
      <c r="Y2571" s="14" t="n">
        <f aca="false">MAX(IF(INDEX(10_Lieux!$B:$B,U2571)&lt;&gt;"Ville",INDEX(10_Lieux!$I:$I,U2571),0),IF(INDEX(10_Lieux!$B:$B,V2571)&lt;&gt;"Ville",INDEX(10_Lieux!$I:$I,V2571),0))</f>
        <v>500</v>
      </c>
      <c r="Z2571" s="14" t="str">
        <f aca="false">A2571&amp;"|"&amp;B2571</f>
        <v>Zurich Airport|Nice-Côte d'Azur</v>
      </c>
      <c r="AA2571" s="14" t="str">
        <f aca="false">IF(I2571&lt;p_local,"Local",IF(I2571&lt;p_vv_min,"Courte distance",IF(I2571&lt;p_tres_long,"Longue distance","Très longue distance")))</f>
        <v>Longue distance</v>
      </c>
    </row>
    <row r="2572" customFormat="false" ht="15" hidden="false" customHeight="true" outlineLevel="0" collapsed="false">
      <c r="A2572" s="14" t="s">
        <v>1751</v>
      </c>
      <c r="B2572" s="14" t="s">
        <v>1614</v>
      </c>
      <c r="C2572" s="14" t="s">
        <v>36</v>
      </c>
      <c r="D2572" s="14" t="s">
        <v>2622</v>
      </c>
      <c r="E2572" s="14" t="s">
        <v>2779</v>
      </c>
      <c r="F2572" s="15" t="s">
        <v>41</v>
      </c>
      <c r="G2572" s="14" t="str">
        <f aca="false">IF(I2572&lt;p_local,"Local → page infra",IF(H2572&gt;=p_ph1,"Phase 1",IF(H2572&gt;=p_ph2,"Phase 2","Phase 3")))</f>
        <v>Phase 2</v>
      </c>
      <c r="H2572" s="14" t="n">
        <f aca="false">IF(I2572&lt;p_local,0,IF(C2572="Aéroport → Aéroport",p_pts_plein,IF(Y2572&gt;0,IF(I2572&lt;=Y2572,p_pts_plein,IF(I2572&lt;=p_mult2*Y2572,p_pts_moyen,p_pts_r3)),IF(I2572&gt;=p_vv_min,p_pts_plein,IF(I2572&gt;=p_vv_moy,p_pts_moyen,p_pts_court))))+IF(INDEX(10_Lieux!$D:$D,U2572)=1,p_prio1,p_prio2)+IF(INDEX(10_Lieux!$D:$D,V2572)=1,p_prio1,p_prio2)+IF(K2572="Oui",p_tf,0)+p_hub*((INDEX(10_Lieux!$H:$H,U2572)="Hub")+(INDEX(10_Lieux!$H:$H,V2572)="Hub"))+IF(OR(INDEX(10_Lieux!$H:$H,U2572)="Premium",INDEX(10_Lieux!$H:$H,V2572)="Premium"),p_prem,0))</f>
        <v>70</v>
      </c>
      <c r="I2572" s="14" t="n">
        <f aca="false">ROUND(W2572*p_facteur,0)</f>
        <v>589</v>
      </c>
      <c r="J2572" s="14" t="str">
        <f aca="false">IF(X2572&lt;60,X2572&amp;" min",INT(X2572/60)&amp;" h"&amp;IF(MOD(X2572,60)=0,""," "&amp;TEXT(MOD(X2572,60),"00")))</f>
        <v>6 h 15</v>
      </c>
      <c r="K2572" s="14" t="str">
        <f aca="false">IF(S2572&lt;&gt;T2572,"Oui","Non")</f>
        <v>Non</v>
      </c>
      <c r="L2572" s="14" t="str">
        <f aca="false">IF(AND(INDEX(10_Lieux!$B:$B,U2572)="Ville",INDEX(10_Lieux!$B:$B,V2572)="Ville"),"/chauffeur-prive/"&amp;INDEX(10_Lieux!$E:$E,U2572)&amp;"-"&amp;INDEX(10_Lieux!$E:$E,V2572)&amp;"/","/chauffeur-prive/"&amp;INDEX(10_Lieux!$E:$E,U2572)&amp;"/"&amp;INDEX(10_Lieux!$E:$E,V2572)&amp;"/")</f>
        <v>/chauffeur-prive/aeroport-nice-cote-d-azur/aeroport-toulouse-blagnac/</v>
      </c>
      <c r="M2572" s="14" t="str">
        <f aca="false">IFERROR(INDEX($L:$L,MATCH(B2572&amp;"|"&amp;A2572,$Z:$Z,0)),"—")</f>
        <v>/chauffeur-prive/aeroport-toulouse-blagnac/aeroport-nice-cote-d-azur/</v>
      </c>
      <c r="N2572" s="14" t="str">
        <f aca="false">IF(LEN("Chauffeur privé "&amp;INDEX(10_Lieux!$J:$J,U2572)&amp;" → "&amp;INDEX(10_Lieux!$J:$J,V2572)&amp;" | 24h/24")&gt;60,"Chauffeur privé "&amp;INDEX(10_Lieux!$J:$J,U2572)&amp;" → "&amp;INDEX(10_Lieux!$J:$J,V2572),"Chauffeur privé "&amp;INDEX(10_Lieux!$J:$J,U2572)&amp;" → "&amp;INDEX(10_Lieux!$J:$J,V2572)&amp;" | 24h/24")</f>
        <v>Chauffeur privé Aéroport Nice-Côte d'Azur → Aéroport Toulouse-Blagnac</v>
      </c>
      <c r="O2572" s="14" t="n">
        <f aca="false">LEN(N2572)</f>
        <v>69</v>
      </c>
      <c r="P2572" s="14" t="str">
        <f aca="false">"Chauffeur privé "&amp;INDEX(10_Lieux!$K:$K,U2572)&amp;" vers "&amp;INDEX(10_Lieux!$L:$L,V2572)</f>
        <v>Chauffeur privé de l'aéroport Nice-Côte d'Azur vers l'aéroport Toulouse-Blagnac</v>
      </c>
      <c r="Q2572" s="14" t="str">
        <f aca="false">"Chauffeur privé "&amp;INDEX(10_Lieux!$K:$K,U2572)&amp;" vers "&amp;INDEX(10_Lieux!$L:$L,V2572)&amp;" : env. "&amp;I2572&amp;" km, "&amp;J2572&amp;" de route. Devis personnalisé, standard 24h/24 et 7j/7."</f>
        <v>Chauffeur privé de l'aéroport Nice-Côte d'Azur vers l'aéroport Toulouse-Blagnac : env. 589 km, 6 h 15 de route. Devis personnalisé, standard 24h/24 et 7j/7.</v>
      </c>
      <c r="R2572" s="14" t="n">
        <f aca="false">LEN(Q2572)</f>
        <v>156</v>
      </c>
      <c r="S2572" s="14" t="str">
        <f aca="false">INDEX(10_Lieux!$C:$C,U2572)</f>
        <v>France</v>
      </c>
      <c r="T2572" s="14" t="str">
        <f aca="false">INDEX(10_Lieux!$C:$C,V2572)</f>
        <v>France</v>
      </c>
      <c r="U2572" s="14" t="n">
        <f aca="false">MATCH(A2572,10_Lieux!$A:$A,0)</f>
        <v>168</v>
      </c>
      <c r="V2572" s="14" t="n">
        <f aca="false">MATCH(B2572,10_Lieux!$A:$A,0)</f>
        <v>163</v>
      </c>
      <c r="W2572" s="14" t="n">
        <f aca="false">ROUND(6371*2*ASIN(SQRT(SIN(RADIANS(INDEX(10_Lieux!$F:$F,V2572)-INDEX(10_Lieux!$F:$F,U2572))/2)^2+COS(RADIANS(INDEX(10_Lieux!$F:$F,U2572)))*COS(RADIANS(INDEX(10_Lieux!$F:$F,V2572)))*SIN(RADIANS(INDEX(10_Lieux!$G:$G,V2572)-INDEX(10_Lieux!$G:$G,U2572))/2)^2)),1)</f>
        <v>470.8</v>
      </c>
      <c r="X2572" s="14" t="n">
        <f aca="false">ROUND(I2572/IF(I2572&lt;p_seuil_vitesse,p_vit_lente,p_vit_rapide)*60/15,0)*15</f>
        <v>375</v>
      </c>
      <c r="Y2572" s="14" t="n">
        <f aca="false">MAX(IF(INDEX(10_Lieux!$B:$B,U2572)&lt;&gt;"Ville",INDEX(10_Lieux!$I:$I,U2572),0),IF(INDEX(10_Lieux!$B:$B,V2572)&lt;&gt;"Ville",INDEX(10_Lieux!$I:$I,V2572),0))</f>
        <v>500</v>
      </c>
      <c r="Z2572" s="14" t="str">
        <f aca="false">A2572&amp;"|"&amp;B2572</f>
        <v>Nice-Côte d'Azur|Toulouse-Blagnac</v>
      </c>
      <c r="AA2572" s="14" t="str">
        <f aca="false">IF(I2572&lt;p_local,"Local",IF(I2572&lt;p_vv_min,"Courte distance",IF(I2572&lt;p_tres_long,"Longue distance","Très longue distance")))</f>
        <v>Longue distance</v>
      </c>
    </row>
    <row r="2573" customFormat="false" ht="15" hidden="false" customHeight="true" outlineLevel="0" collapsed="false">
      <c r="A2573" s="14" t="s">
        <v>1614</v>
      </c>
      <c r="B2573" s="14" t="s">
        <v>1751</v>
      </c>
      <c r="C2573" s="14" t="s">
        <v>36</v>
      </c>
      <c r="D2573" s="14" t="s">
        <v>2622</v>
      </c>
      <c r="E2573" s="14" t="s">
        <v>2780</v>
      </c>
      <c r="F2573" s="15" t="s">
        <v>41</v>
      </c>
      <c r="G2573" s="14" t="str">
        <f aca="false">IF(I2573&lt;p_local,"Local → page infra",IF(H2573&gt;=p_ph1,"Phase 1",IF(H2573&gt;=p_ph2,"Phase 2","Phase 3")))</f>
        <v>Phase 2</v>
      </c>
      <c r="H2573" s="14" t="n">
        <f aca="false">IF(I2573&lt;p_local,0,IF(C2573="Aéroport → Aéroport",p_pts_plein,IF(Y2573&gt;0,IF(I2573&lt;=Y2573,p_pts_plein,IF(I2573&lt;=p_mult2*Y2573,p_pts_moyen,p_pts_r3)),IF(I2573&gt;=p_vv_min,p_pts_plein,IF(I2573&gt;=p_vv_moy,p_pts_moyen,p_pts_court))))+IF(INDEX(10_Lieux!$D:$D,U2573)=1,p_prio1,p_prio2)+IF(INDEX(10_Lieux!$D:$D,V2573)=1,p_prio1,p_prio2)+IF(K2573="Oui",p_tf,0)+p_hub*((INDEX(10_Lieux!$H:$H,U2573)="Hub")+(INDEX(10_Lieux!$H:$H,V2573)="Hub"))+IF(OR(INDEX(10_Lieux!$H:$H,U2573)="Premium",INDEX(10_Lieux!$H:$H,V2573)="Premium"),p_prem,0))</f>
        <v>70</v>
      </c>
      <c r="I2573" s="14" t="n">
        <f aca="false">ROUND(W2573*p_facteur,0)</f>
        <v>589</v>
      </c>
      <c r="J2573" s="14" t="str">
        <f aca="false">IF(X2573&lt;60,X2573&amp;" min",INT(X2573/60)&amp;" h"&amp;IF(MOD(X2573,60)=0,""," "&amp;TEXT(MOD(X2573,60),"00")))</f>
        <v>6 h 15</v>
      </c>
      <c r="K2573" s="14" t="str">
        <f aca="false">IF(S2573&lt;&gt;T2573,"Oui","Non")</f>
        <v>Non</v>
      </c>
      <c r="L2573" s="14" t="str">
        <f aca="false">IF(AND(INDEX(10_Lieux!$B:$B,U2573)="Ville",INDEX(10_Lieux!$B:$B,V2573)="Ville"),"/chauffeur-prive/"&amp;INDEX(10_Lieux!$E:$E,U2573)&amp;"-"&amp;INDEX(10_Lieux!$E:$E,V2573)&amp;"/","/chauffeur-prive/"&amp;INDEX(10_Lieux!$E:$E,U2573)&amp;"/"&amp;INDEX(10_Lieux!$E:$E,V2573)&amp;"/")</f>
        <v>/chauffeur-prive/aeroport-toulouse-blagnac/aeroport-nice-cote-d-azur/</v>
      </c>
      <c r="M2573" s="14" t="str">
        <f aca="false">IFERROR(INDEX($L:$L,MATCH(B2573&amp;"|"&amp;A2573,$Z:$Z,0)),"—")</f>
        <v>/chauffeur-prive/aeroport-nice-cote-d-azur/aeroport-toulouse-blagnac/</v>
      </c>
      <c r="N2573" s="14" t="str">
        <f aca="false">IF(LEN("Chauffeur privé "&amp;INDEX(10_Lieux!$J:$J,U2573)&amp;" → "&amp;INDEX(10_Lieux!$J:$J,V2573)&amp;" | 24h/24")&gt;60,"Chauffeur privé "&amp;INDEX(10_Lieux!$J:$J,U2573)&amp;" → "&amp;INDEX(10_Lieux!$J:$J,V2573),"Chauffeur privé "&amp;INDEX(10_Lieux!$J:$J,U2573)&amp;" → "&amp;INDEX(10_Lieux!$J:$J,V2573)&amp;" | 24h/24")</f>
        <v>Chauffeur privé Aéroport Toulouse-Blagnac → Aéroport Nice-Côte d'Azur</v>
      </c>
      <c r="O2573" s="14" t="n">
        <f aca="false">LEN(N2573)</f>
        <v>69</v>
      </c>
      <c r="P2573" s="14" t="str">
        <f aca="false">"Chauffeur privé "&amp;INDEX(10_Lieux!$K:$K,U2573)&amp;" vers "&amp;INDEX(10_Lieux!$L:$L,V2573)</f>
        <v>Chauffeur privé de l'aéroport Toulouse-Blagnac vers l'aéroport Nice-Côte d'Azur</v>
      </c>
      <c r="Q2573" s="14" t="str">
        <f aca="false">"Chauffeur privé "&amp;INDEX(10_Lieux!$K:$K,U2573)&amp;" vers "&amp;INDEX(10_Lieux!$L:$L,V2573)&amp;" : env. "&amp;I2573&amp;" km, "&amp;J2573&amp;" de route. Devis personnalisé, standard 24h/24 et 7j/7."</f>
        <v>Chauffeur privé de l'aéroport Toulouse-Blagnac vers l'aéroport Nice-Côte d'Azur : env. 589 km, 6 h 15 de route. Devis personnalisé, standard 24h/24 et 7j/7.</v>
      </c>
      <c r="R2573" s="14" t="n">
        <f aca="false">LEN(Q2573)</f>
        <v>156</v>
      </c>
      <c r="S2573" s="14" t="str">
        <f aca="false">INDEX(10_Lieux!$C:$C,U2573)</f>
        <v>France</v>
      </c>
      <c r="T2573" s="14" t="str">
        <f aca="false">INDEX(10_Lieux!$C:$C,V2573)</f>
        <v>France</v>
      </c>
      <c r="U2573" s="14" t="n">
        <f aca="false">MATCH(A2573,10_Lieux!$A:$A,0)</f>
        <v>163</v>
      </c>
      <c r="V2573" s="14" t="n">
        <f aca="false">MATCH(B2573,10_Lieux!$A:$A,0)</f>
        <v>168</v>
      </c>
      <c r="W2573" s="14" t="n">
        <f aca="false">ROUND(6371*2*ASIN(SQRT(SIN(RADIANS(INDEX(10_Lieux!$F:$F,V2573)-INDEX(10_Lieux!$F:$F,U2573))/2)^2+COS(RADIANS(INDEX(10_Lieux!$F:$F,U2573)))*COS(RADIANS(INDEX(10_Lieux!$F:$F,V2573)))*SIN(RADIANS(INDEX(10_Lieux!$G:$G,V2573)-INDEX(10_Lieux!$G:$G,U2573))/2)^2)),1)</f>
        <v>470.8</v>
      </c>
      <c r="X2573" s="14" t="n">
        <f aca="false">ROUND(I2573/IF(I2573&lt;p_seuil_vitesse,p_vit_lente,p_vit_rapide)*60/15,0)*15</f>
        <v>375</v>
      </c>
      <c r="Y2573" s="14" t="n">
        <f aca="false">MAX(IF(INDEX(10_Lieux!$B:$B,U2573)&lt;&gt;"Ville",INDEX(10_Lieux!$I:$I,U2573),0),IF(INDEX(10_Lieux!$B:$B,V2573)&lt;&gt;"Ville",INDEX(10_Lieux!$I:$I,V2573),0))</f>
        <v>500</v>
      </c>
      <c r="Z2573" s="14" t="str">
        <f aca="false">A2573&amp;"|"&amp;B2573</f>
        <v>Toulouse-Blagnac|Nice-Côte d'Azur</v>
      </c>
      <c r="AA2573" s="14" t="str">
        <f aca="false">IF(I2573&lt;p_local,"Local",IF(I2573&lt;p_vv_min,"Courte distance",IF(I2573&lt;p_tres_long,"Longue distance","Très longue distance")))</f>
        <v>Longue distance</v>
      </c>
    </row>
    <row r="2574" customFormat="false" ht="15" hidden="false" customHeight="true" outlineLevel="0" collapsed="false">
      <c r="A2574" s="14" t="s">
        <v>1751</v>
      </c>
      <c r="B2574" s="14" t="s">
        <v>1475</v>
      </c>
      <c r="C2574" s="14" t="s">
        <v>36</v>
      </c>
      <c r="D2574" s="14" t="s">
        <v>2622</v>
      </c>
      <c r="E2574" s="14" t="s">
        <v>2781</v>
      </c>
      <c r="F2574" s="15" t="s">
        <v>41</v>
      </c>
      <c r="G2574" s="14" t="str">
        <f aca="false">IF(I2574&lt;p_local,"Local → page infra",IF(H2574&gt;=p_ph1,"Phase 1",IF(H2574&gt;=p_ph2,"Phase 2","Phase 3")))</f>
        <v>Phase 2</v>
      </c>
      <c r="H2574" s="14" t="n">
        <f aca="false">IF(I2574&lt;p_local,0,IF(C2574="Aéroport → Aéroport",p_pts_plein,IF(Y2574&gt;0,IF(I2574&lt;=Y2574,p_pts_plein,IF(I2574&lt;=p_mult2*Y2574,p_pts_moyen,p_pts_r3)),IF(I2574&gt;=p_vv_min,p_pts_plein,IF(I2574&gt;=p_vv_moy,p_pts_moyen,p_pts_court))))+IF(INDEX(10_Lieux!$D:$D,U2574)=1,p_prio1,p_prio2)+IF(INDEX(10_Lieux!$D:$D,V2574)=1,p_prio1,p_prio2)+IF(K2574="Oui",p_tf,0)+p_hub*((INDEX(10_Lieux!$H:$H,U2574)="Hub")+(INDEX(10_Lieux!$H:$H,V2574)="Hub"))+IF(OR(INDEX(10_Lieux!$H:$H,U2574)="Premium",INDEX(10_Lieux!$H:$H,V2574)="Premium"),p_prem,0))</f>
        <v>70</v>
      </c>
      <c r="I2574" s="14" t="n">
        <f aca="false">ROUND(W2574*p_facteur,0)</f>
        <v>806</v>
      </c>
      <c r="J2574" s="14" t="str">
        <f aca="false">IF(X2574&lt;60,X2574&amp;" min",INT(X2574/60)&amp;" h"&amp;IF(MOD(X2574,60)=0,""," "&amp;TEXT(MOD(X2574,60),"00")))</f>
        <v>8 h 30</v>
      </c>
      <c r="K2574" s="14" t="str">
        <f aca="false">IF(S2574&lt;&gt;T2574,"Oui","Non")</f>
        <v>Non</v>
      </c>
      <c r="L2574" s="14" t="str">
        <f aca="false">IF(AND(INDEX(10_Lieux!$B:$B,U2574)="Ville",INDEX(10_Lieux!$B:$B,V2574)="Ville"),"/chauffeur-prive/"&amp;INDEX(10_Lieux!$E:$E,U2574)&amp;"-"&amp;INDEX(10_Lieux!$E:$E,V2574)&amp;"/","/chauffeur-prive/"&amp;INDEX(10_Lieux!$E:$E,U2574)&amp;"/"&amp;INDEX(10_Lieux!$E:$E,V2574)&amp;"/")</f>
        <v>/chauffeur-prive/aeroport-nice-cote-d-azur/aeroport-bordeaux-merignac/</v>
      </c>
      <c r="M2574" s="14" t="str">
        <f aca="false">IFERROR(INDEX($L:$L,MATCH(B2574&amp;"|"&amp;A2574,$Z:$Z,0)),"—")</f>
        <v>/chauffeur-prive/aeroport-bordeaux-merignac/aeroport-nice-cote-d-azur/</v>
      </c>
      <c r="N2574" s="14" t="str">
        <f aca="false">IF(LEN("Chauffeur privé "&amp;INDEX(10_Lieux!$J:$J,U2574)&amp;" → "&amp;INDEX(10_Lieux!$J:$J,V2574)&amp;" | 24h/24")&gt;60,"Chauffeur privé "&amp;INDEX(10_Lieux!$J:$J,U2574)&amp;" → "&amp;INDEX(10_Lieux!$J:$J,V2574),"Chauffeur privé "&amp;INDEX(10_Lieux!$J:$J,U2574)&amp;" → "&amp;INDEX(10_Lieux!$J:$J,V2574)&amp;" | 24h/24")</f>
        <v>Chauffeur privé Aéroport Nice-Côte d'Azur → Aéroport Bordeaux-Mérignac</v>
      </c>
      <c r="O2574" s="14" t="n">
        <f aca="false">LEN(N2574)</f>
        <v>70</v>
      </c>
      <c r="P2574" s="14" t="str">
        <f aca="false">"Chauffeur privé "&amp;INDEX(10_Lieux!$K:$K,U2574)&amp;" vers "&amp;INDEX(10_Lieux!$L:$L,V2574)</f>
        <v>Chauffeur privé de l'aéroport Nice-Côte d'Azur vers l'aéroport Bordeaux-Mérignac</v>
      </c>
      <c r="Q2574" s="14" t="str">
        <f aca="false">"Chauffeur privé "&amp;INDEX(10_Lieux!$K:$K,U2574)&amp;" vers "&amp;INDEX(10_Lieux!$L:$L,V2574)&amp;" : env. "&amp;I2574&amp;" km, "&amp;J2574&amp;" de route. Devis personnalisé, standard 24h/24 et 7j/7."</f>
        <v>Chauffeur privé de l'aéroport Nice-Côte d'Azur vers l'aéroport Bordeaux-Mérignac : env. 806 km, 8 h 30 de route. Devis personnalisé, standard 24h/24 et 7j/7.</v>
      </c>
      <c r="R2574" s="14" t="n">
        <f aca="false">LEN(Q2574)</f>
        <v>157</v>
      </c>
      <c r="S2574" s="14" t="str">
        <f aca="false">INDEX(10_Lieux!$C:$C,U2574)</f>
        <v>France</v>
      </c>
      <c r="T2574" s="14" t="str">
        <f aca="false">INDEX(10_Lieux!$C:$C,V2574)</f>
        <v>France</v>
      </c>
      <c r="U2574" s="14" t="n">
        <f aca="false">MATCH(A2574,10_Lieux!$A:$A,0)</f>
        <v>168</v>
      </c>
      <c r="V2574" s="14" t="n">
        <f aca="false">MATCH(B2574,10_Lieux!$A:$A,0)</f>
        <v>158</v>
      </c>
      <c r="W2574" s="14" t="n">
        <f aca="false">ROUND(6371*2*ASIN(SQRT(SIN(RADIANS(INDEX(10_Lieux!$F:$F,V2574)-INDEX(10_Lieux!$F:$F,U2574))/2)^2+COS(RADIANS(INDEX(10_Lieux!$F:$F,U2574)))*COS(RADIANS(INDEX(10_Lieux!$F:$F,V2574)))*SIN(RADIANS(INDEX(10_Lieux!$G:$G,V2574)-INDEX(10_Lieux!$G:$G,U2574))/2)^2)),1)</f>
        <v>644.8</v>
      </c>
      <c r="X2574" s="14" t="n">
        <f aca="false">ROUND(I2574/IF(I2574&lt;p_seuil_vitesse,p_vit_lente,p_vit_rapide)*60/15,0)*15</f>
        <v>510</v>
      </c>
      <c r="Y2574" s="14" t="n">
        <f aca="false">MAX(IF(INDEX(10_Lieux!$B:$B,U2574)&lt;&gt;"Ville",INDEX(10_Lieux!$I:$I,U2574),0),IF(INDEX(10_Lieux!$B:$B,V2574)&lt;&gt;"Ville",INDEX(10_Lieux!$I:$I,V2574),0))</f>
        <v>500</v>
      </c>
      <c r="Z2574" s="14" t="str">
        <f aca="false">A2574&amp;"|"&amp;B2574</f>
        <v>Nice-Côte d'Azur|Bordeaux-Mérignac</v>
      </c>
      <c r="AA2574" s="14" t="str">
        <f aca="false">IF(I2574&lt;p_local,"Local",IF(I2574&lt;p_vv_min,"Courte distance",IF(I2574&lt;p_tres_long,"Longue distance","Très longue distance")))</f>
        <v>Très longue distance</v>
      </c>
    </row>
    <row r="2575" customFormat="false" ht="15" hidden="false" customHeight="true" outlineLevel="0" collapsed="false">
      <c r="A2575" s="14" t="s">
        <v>1475</v>
      </c>
      <c r="B2575" s="14" t="s">
        <v>1751</v>
      </c>
      <c r="C2575" s="14" t="s">
        <v>36</v>
      </c>
      <c r="D2575" s="14" t="s">
        <v>2622</v>
      </c>
      <c r="E2575" s="14" t="s">
        <v>2782</v>
      </c>
      <c r="F2575" s="15" t="s">
        <v>41</v>
      </c>
      <c r="G2575" s="14" t="str">
        <f aca="false">IF(I2575&lt;p_local,"Local → page infra",IF(H2575&gt;=p_ph1,"Phase 1",IF(H2575&gt;=p_ph2,"Phase 2","Phase 3")))</f>
        <v>Phase 2</v>
      </c>
      <c r="H2575" s="14" t="n">
        <f aca="false">IF(I2575&lt;p_local,0,IF(C2575="Aéroport → Aéroport",p_pts_plein,IF(Y2575&gt;0,IF(I2575&lt;=Y2575,p_pts_plein,IF(I2575&lt;=p_mult2*Y2575,p_pts_moyen,p_pts_r3)),IF(I2575&gt;=p_vv_min,p_pts_plein,IF(I2575&gt;=p_vv_moy,p_pts_moyen,p_pts_court))))+IF(INDEX(10_Lieux!$D:$D,U2575)=1,p_prio1,p_prio2)+IF(INDEX(10_Lieux!$D:$D,V2575)=1,p_prio1,p_prio2)+IF(K2575="Oui",p_tf,0)+p_hub*((INDEX(10_Lieux!$H:$H,U2575)="Hub")+(INDEX(10_Lieux!$H:$H,V2575)="Hub"))+IF(OR(INDEX(10_Lieux!$H:$H,U2575)="Premium",INDEX(10_Lieux!$H:$H,V2575)="Premium"),p_prem,0))</f>
        <v>70</v>
      </c>
      <c r="I2575" s="14" t="n">
        <f aca="false">ROUND(W2575*p_facteur,0)</f>
        <v>806</v>
      </c>
      <c r="J2575" s="14" t="str">
        <f aca="false">IF(X2575&lt;60,X2575&amp;" min",INT(X2575/60)&amp;" h"&amp;IF(MOD(X2575,60)=0,""," "&amp;TEXT(MOD(X2575,60),"00")))</f>
        <v>8 h 30</v>
      </c>
      <c r="K2575" s="14" t="str">
        <f aca="false">IF(S2575&lt;&gt;T2575,"Oui","Non")</f>
        <v>Non</v>
      </c>
      <c r="L2575" s="14" t="str">
        <f aca="false">IF(AND(INDEX(10_Lieux!$B:$B,U2575)="Ville",INDEX(10_Lieux!$B:$B,V2575)="Ville"),"/chauffeur-prive/"&amp;INDEX(10_Lieux!$E:$E,U2575)&amp;"-"&amp;INDEX(10_Lieux!$E:$E,V2575)&amp;"/","/chauffeur-prive/"&amp;INDEX(10_Lieux!$E:$E,U2575)&amp;"/"&amp;INDEX(10_Lieux!$E:$E,V2575)&amp;"/")</f>
        <v>/chauffeur-prive/aeroport-bordeaux-merignac/aeroport-nice-cote-d-azur/</v>
      </c>
      <c r="M2575" s="14" t="str">
        <f aca="false">IFERROR(INDEX($L:$L,MATCH(B2575&amp;"|"&amp;A2575,$Z:$Z,0)),"—")</f>
        <v>/chauffeur-prive/aeroport-nice-cote-d-azur/aeroport-bordeaux-merignac/</v>
      </c>
      <c r="N2575" s="14" t="str">
        <f aca="false">IF(LEN("Chauffeur privé "&amp;INDEX(10_Lieux!$J:$J,U2575)&amp;" → "&amp;INDEX(10_Lieux!$J:$J,V2575)&amp;" | 24h/24")&gt;60,"Chauffeur privé "&amp;INDEX(10_Lieux!$J:$J,U2575)&amp;" → "&amp;INDEX(10_Lieux!$J:$J,V2575),"Chauffeur privé "&amp;INDEX(10_Lieux!$J:$J,U2575)&amp;" → "&amp;INDEX(10_Lieux!$J:$J,V2575)&amp;" | 24h/24")</f>
        <v>Chauffeur privé Aéroport Bordeaux-Mérignac → Aéroport Nice-Côte d'Azur</v>
      </c>
      <c r="O2575" s="14" t="n">
        <f aca="false">LEN(N2575)</f>
        <v>70</v>
      </c>
      <c r="P2575" s="14" t="str">
        <f aca="false">"Chauffeur privé "&amp;INDEX(10_Lieux!$K:$K,U2575)&amp;" vers "&amp;INDEX(10_Lieux!$L:$L,V2575)</f>
        <v>Chauffeur privé de l'aéroport Bordeaux-Mérignac vers l'aéroport Nice-Côte d'Azur</v>
      </c>
      <c r="Q2575" s="14" t="str">
        <f aca="false">"Chauffeur privé "&amp;INDEX(10_Lieux!$K:$K,U2575)&amp;" vers "&amp;INDEX(10_Lieux!$L:$L,V2575)&amp;" : env. "&amp;I2575&amp;" km, "&amp;J2575&amp;" de route. Devis personnalisé, standard 24h/24 et 7j/7."</f>
        <v>Chauffeur privé de l'aéroport Bordeaux-Mérignac vers l'aéroport Nice-Côte d'Azur : env. 806 km, 8 h 30 de route. Devis personnalisé, standard 24h/24 et 7j/7.</v>
      </c>
      <c r="R2575" s="14" t="n">
        <f aca="false">LEN(Q2575)</f>
        <v>157</v>
      </c>
      <c r="S2575" s="14" t="str">
        <f aca="false">INDEX(10_Lieux!$C:$C,U2575)</f>
        <v>France</v>
      </c>
      <c r="T2575" s="14" t="str">
        <f aca="false">INDEX(10_Lieux!$C:$C,V2575)</f>
        <v>France</v>
      </c>
      <c r="U2575" s="14" t="n">
        <f aca="false">MATCH(A2575,10_Lieux!$A:$A,0)</f>
        <v>158</v>
      </c>
      <c r="V2575" s="14" t="n">
        <f aca="false">MATCH(B2575,10_Lieux!$A:$A,0)</f>
        <v>168</v>
      </c>
      <c r="W2575" s="14" t="n">
        <f aca="false">ROUND(6371*2*ASIN(SQRT(SIN(RADIANS(INDEX(10_Lieux!$F:$F,V2575)-INDEX(10_Lieux!$F:$F,U2575))/2)^2+COS(RADIANS(INDEX(10_Lieux!$F:$F,U2575)))*COS(RADIANS(INDEX(10_Lieux!$F:$F,V2575)))*SIN(RADIANS(INDEX(10_Lieux!$G:$G,V2575)-INDEX(10_Lieux!$G:$G,U2575))/2)^2)),1)</f>
        <v>644.8</v>
      </c>
      <c r="X2575" s="14" t="n">
        <f aca="false">ROUND(I2575/IF(I2575&lt;p_seuil_vitesse,p_vit_lente,p_vit_rapide)*60/15,0)*15</f>
        <v>510</v>
      </c>
      <c r="Y2575" s="14" t="n">
        <f aca="false">MAX(IF(INDEX(10_Lieux!$B:$B,U2575)&lt;&gt;"Ville",INDEX(10_Lieux!$I:$I,U2575),0),IF(INDEX(10_Lieux!$B:$B,V2575)&lt;&gt;"Ville",INDEX(10_Lieux!$I:$I,V2575),0))</f>
        <v>500</v>
      </c>
      <c r="Z2575" s="14" t="str">
        <f aca="false">A2575&amp;"|"&amp;B2575</f>
        <v>Bordeaux-Mérignac|Nice-Côte d'Azur</v>
      </c>
      <c r="AA2575" s="14" t="str">
        <f aca="false">IF(I2575&lt;p_local,"Local",IF(I2575&lt;p_vv_min,"Courte distance",IF(I2575&lt;p_tres_long,"Longue distance","Très longue distance")))</f>
        <v>Très longue distance</v>
      </c>
    </row>
    <row r="2576" customFormat="false" ht="15" hidden="false" customHeight="true" outlineLevel="0" collapsed="false">
      <c r="A2576" s="14" t="s">
        <v>1751</v>
      </c>
      <c r="B2576" s="14" t="s">
        <v>1105</v>
      </c>
      <c r="C2576" s="14" t="s">
        <v>36</v>
      </c>
      <c r="D2576" s="14" t="s">
        <v>2622</v>
      </c>
      <c r="E2576" s="14" t="s">
        <v>2783</v>
      </c>
      <c r="F2576" s="15" t="s">
        <v>41</v>
      </c>
      <c r="G2576" s="14" t="str">
        <f aca="false">IF(I2576&lt;p_local,"Local → page infra",IF(H2576&gt;=p_ph1,"Phase 1",IF(H2576&gt;=p_ph2,"Phase 2","Phase 3")))</f>
        <v>Phase 2</v>
      </c>
      <c r="H2576" s="14" t="n">
        <f aca="false">IF(I2576&lt;p_local,0,IF(C2576="Aéroport → Aéroport",p_pts_plein,IF(Y2576&gt;0,IF(I2576&lt;=Y2576,p_pts_plein,IF(I2576&lt;=p_mult2*Y2576,p_pts_moyen,p_pts_r3)),IF(I2576&gt;=p_vv_min,p_pts_plein,IF(I2576&gt;=p_vv_moy,p_pts_moyen,p_pts_court))))+IF(INDEX(10_Lieux!$D:$D,U2576)=1,p_prio1,p_prio2)+IF(INDEX(10_Lieux!$D:$D,V2576)=1,p_prio1,p_prio2)+IF(K2576="Oui",p_tf,0)+p_hub*((INDEX(10_Lieux!$H:$H,U2576)="Hub")+(INDEX(10_Lieux!$H:$H,V2576)="Hub"))+IF(OR(INDEX(10_Lieux!$H:$H,U2576)="Premium",INDEX(10_Lieux!$H:$H,V2576)="Premium"),p_prem,0))</f>
        <v>70</v>
      </c>
      <c r="I2576" s="14" t="n">
        <f aca="false">ROUND(W2576*p_facteur,0)</f>
        <v>547</v>
      </c>
      <c r="J2576" s="14" t="str">
        <f aca="false">IF(X2576&lt;60,X2576&amp;" min",INT(X2576/60)&amp;" h"&amp;IF(MOD(X2576,60)=0,""," "&amp;TEXT(MOD(X2576,60),"00")))</f>
        <v>5 h 45</v>
      </c>
      <c r="K2576" s="14" t="str">
        <f aca="false">IF(S2576&lt;&gt;T2576,"Oui","Non")</f>
        <v>Non</v>
      </c>
      <c r="L2576" s="14" t="str">
        <f aca="false">IF(AND(INDEX(10_Lieux!$B:$B,U2576)="Ville",INDEX(10_Lieux!$B:$B,V2576)="Ville"),"/chauffeur-prive/"&amp;INDEX(10_Lieux!$E:$E,U2576)&amp;"-"&amp;INDEX(10_Lieux!$E:$E,V2576)&amp;"/","/chauffeur-prive/"&amp;INDEX(10_Lieux!$E:$E,U2576)&amp;"/"&amp;INDEX(10_Lieux!$E:$E,V2576)&amp;"/")</f>
        <v>/chauffeur-prive/aeroport-nice-cote-d-azur/aeroport-bale-mulhouse/</v>
      </c>
      <c r="M2576" s="14" t="str">
        <f aca="false">IFERROR(INDEX($L:$L,MATCH(B2576&amp;"|"&amp;A2576,$Z:$Z,0)),"—")</f>
        <v>/chauffeur-prive/aeroport-bale-mulhouse/aeroport-nice-cote-d-azur/</v>
      </c>
      <c r="N2576" s="14" t="str">
        <f aca="false">IF(LEN("Chauffeur privé "&amp;INDEX(10_Lieux!$J:$J,U2576)&amp;" → "&amp;INDEX(10_Lieux!$J:$J,V2576)&amp;" | 24h/24")&gt;60,"Chauffeur privé "&amp;INDEX(10_Lieux!$J:$J,U2576)&amp;" → "&amp;INDEX(10_Lieux!$J:$J,V2576),"Chauffeur privé "&amp;INDEX(10_Lieux!$J:$J,U2576)&amp;" → "&amp;INDEX(10_Lieux!$J:$J,V2576)&amp;" | 24h/24")</f>
        <v>Chauffeur privé Aéroport Nice-Côte d'Azur → Aéroport Bâle-Mulhouse</v>
      </c>
      <c r="O2576" s="14" t="n">
        <f aca="false">LEN(N2576)</f>
        <v>66</v>
      </c>
      <c r="P2576" s="14" t="str">
        <f aca="false">"Chauffeur privé "&amp;INDEX(10_Lieux!$K:$K,U2576)&amp;" vers "&amp;INDEX(10_Lieux!$L:$L,V2576)</f>
        <v>Chauffeur privé de l'aéroport Nice-Côte d'Azur vers l'aéroport Bâle-Mulhouse</v>
      </c>
      <c r="Q2576" s="14" t="str">
        <f aca="false">"Chauffeur privé "&amp;INDEX(10_Lieux!$K:$K,U2576)&amp;" vers "&amp;INDEX(10_Lieux!$L:$L,V2576)&amp;" : env. "&amp;I2576&amp;" km, "&amp;J2576&amp;" de route. Devis personnalisé, standard 24h/24 et 7j/7."</f>
        <v>Chauffeur privé de l'aéroport Nice-Côte d'Azur vers l'aéroport Bâle-Mulhouse : env. 547 km, 5 h 45 de route. Devis personnalisé, standard 24h/24 et 7j/7.</v>
      </c>
      <c r="R2576" s="14" t="n">
        <f aca="false">LEN(Q2576)</f>
        <v>153</v>
      </c>
      <c r="S2576" s="14" t="str">
        <f aca="false">INDEX(10_Lieux!$C:$C,U2576)</f>
        <v>France</v>
      </c>
      <c r="T2576" s="14" t="str">
        <f aca="false">INDEX(10_Lieux!$C:$C,V2576)</f>
        <v>France</v>
      </c>
      <c r="U2576" s="14" t="n">
        <f aca="false">MATCH(A2576,10_Lieux!$A:$A,0)</f>
        <v>168</v>
      </c>
      <c r="V2576" s="14" t="n">
        <f aca="false">MATCH(B2576,10_Lieux!$A:$A,0)</f>
        <v>144</v>
      </c>
      <c r="W2576" s="14" t="n">
        <f aca="false">ROUND(6371*2*ASIN(SQRT(SIN(RADIANS(INDEX(10_Lieux!$F:$F,V2576)-INDEX(10_Lieux!$F:$F,U2576))/2)^2+COS(RADIANS(INDEX(10_Lieux!$F:$F,U2576)))*COS(RADIANS(INDEX(10_Lieux!$F:$F,V2576)))*SIN(RADIANS(INDEX(10_Lieux!$G:$G,V2576)-INDEX(10_Lieux!$G:$G,U2576))/2)^2)),1)</f>
        <v>437.9</v>
      </c>
      <c r="X2576" s="14" t="n">
        <f aca="false">ROUND(I2576/IF(I2576&lt;p_seuil_vitesse,p_vit_lente,p_vit_rapide)*60/15,0)*15</f>
        <v>345</v>
      </c>
      <c r="Y2576" s="14" t="n">
        <f aca="false">MAX(IF(INDEX(10_Lieux!$B:$B,U2576)&lt;&gt;"Ville",INDEX(10_Lieux!$I:$I,U2576),0),IF(INDEX(10_Lieux!$B:$B,V2576)&lt;&gt;"Ville",INDEX(10_Lieux!$I:$I,V2576),0))</f>
        <v>500</v>
      </c>
      <c r="Z2576" s="14" t="str">
        <f aca="false">A2576&amp;"|"&amp;B2576</f>
        <v>Nice-Côte d'Azur|EuroAirport Basel-Mulhouse-Freiburg</v>
      </c>
      <c r="AA2576" s="14" t="str">
        <f aca="false">IF(I2576&lt;p_local,"Local",IF(I2576&lt;p_vv_min,"Courte distance",IF(I2576&lt;p_tres_long,"Longue distance","Très longue distance")))</f>
        <v>Longue distance</v>
      </c>
    </row>
    <row r="2577" customFormat="false" ht="15" hidden="false" customHeight="true" outlineLevel="0" collapsed="false">
      <c r="A2577" s="14" t="s">
        <v>1105</v>
      </c>
      <c r="B2577" s="14" t="s">
        <v>1751</v>
      </c>
      <c r="C2577" s="14" t="s">
        <v>36</v>
      </c>
      <c r="D2577" s="14" t="s">
        <v>2622</v>
      </c>
      <c r="E2577" s="14" t="s">
        <v>2784</v>
      </c>
      <c r="F2577" s="15" t="s">
        <v>41</v>
      </c>
      <c r="G2577" s="14" t="str">
        <f aca="false">IF(I2577&lt;p_local,"Local → page infra",IF(H2577&gt;=p_ph1,"Phase 1",IF(H2577&gt;=p_ph2,"Phase 2","Phase 3")))</f>
        <v>Phase 2</v>
      </c>
      <c r="H2577" s="14" t="n">
        <f aca="false">IF(I2577&lt;p_local,0,IF(C2577="Aéroport → Aéroport",p_pts_plein,IF(Y2577&gt;0,IF(I2577&lt;=Y2577,p_pts_plein,IF(I2577&lt;=p_mult2*Y2577,p_pts_moyen,p_pts_r3)),IF(I2577&gt;=p_vv_min,p_pts_plein,IF(I2577&gt;=p_vv_moy,p_pts_moyen,p_pts_court))))+IF(INDEX(10_Lieux!$D:$D,U2577)=1,p_prio1,p_prio2)+IF(INDEX(10_Lieux!$D:$D,V2577)=1,p_prio1,p_prio2)+IF(K2577="Oui",p_tf,0)+p_hub*((INDEX(10_Lieux!$H:$H,U2577)="Hub")+(INDEX(10_Lieux!$H:$H,V2577)="Hub"))+IF(OR(INDEX(10_Lieux!$H:$H,U2577)="Premium",INDEX(10_Lieux!$H:$H,V2577)="Premium"),p_prem,0))</f>
        <v>70</v>
      </c>
      <c r="I2577" s="14" t="n">
        <f aca="false">ROUND(W2577*p_facteur,0)</f>
        <v>547</v>
      </c>
      <c r="J2577" s="14" t="str">
        <f aca="false">IF(X2577&lt;60,X2577&amp;" min",INT(X2577/60)&amp;" h"&amp;IF(MOD(X2577,60)=0,""," "&amp;TEXT(MOD(X2577,60),"00")))</f>
        <v>5 h 45</v>
      </c>
      <c r="K2577" s="14" t="str">
        <f aca="false">IF(S2577&lt;&gt;T2577,"Oui","Non")</f>
        <v>Non</v>
      </c>
      <c r="L2577" s="14" t="str">
        <f aca="false">IF(AND(INDEX(10_Lieux!$B:$B,U2577)="Ville",INDEX(10_Lieux!$B:$B,V2577)="Ville"),"/chauffeur-prive/"&amp;INDEX(10_Lieux!$E:$E,U2577)&amp;"-"&amp;INDEX(10_Lieux!$E:$E,V2577)&amp;"/","/chauffeur-prive/"&amp;INDEX(10_Lieux!$E:$E,U2577)&amp;"/"&amp;INDEX(10_Lieux!$E:$E,V2577)&amp;"/")</f>
        <v>/chauffeur-prive/aeroport-bale-mulhouse/aeroport-nice-cote-d-azur/</v>
      </c>
      <c r="M2577" s="14" t="str">
        <f aca="false">IFERROR(INDEX($L:$L,MATCH(B2577&amp;"|"&amp;A2577,$Z:$Z,0)),"—")</f>
        <v>/chauffeur-prive/aeroport-nice-cote-d-azur/aeroport-bale-mulhouse/</v>
      </c>
      <c r="N2577" s="14" t="str">
        <f aca="false">IF(LEN("Chauffeur privé "&amp;INDEX(10_Lieux!$J:$J,U2577)&amp;" → "&amp;INDEX(10_Lieux!$J:$J,V2577)&amp;" | 24h/24")&gt;60,"Chauffeur privé "&amp;INDEX(10_Lieux!$J:$J,U2577)&amp;" → "&amp;INDEX(10_Lieux!$J:$J,V2577),"Chauffeur privé "&amp;INDEX(10_Lieux!$J:$J,U2577)&amp;" → "&amp;INDEX(10_Lieux!$J:$J,V2577)&amp;" | 24h/24")</f>
        <v>Chauffeur privé Aéroport Bâle-Mulhouse → Aéroport Nice-Côte d'Azur</v>
      </c>
      <c r="O2577" s="14" t="n">
        <f aca="false">LEN(N2577)</f>
        <v>66</v>
      </c>
      <c r="P2577" s="14" t="str">
        <f aca="false">"Chauffeur privé "&amp;INDEX(10_Lieux!$K:$K,U2577)&amp;" vers "&amp;INDEX(10_Lieux!$L:$L,V2577)</f>
        <v>Chauffeur privé de l'aéroport Bâle-Mulhouse vers l'aéroport Nice-Côte d'Azur</v>
      </c>
      <c r="Q2577" s="14" t="str">
        <f aca="false">"Chauffeur privé "&amp;INDEX(10_Lieux!$K:$K,U2577)&amp;" vers "&amp;INDEX(10_Lieux!$L:$L,V2577)&amp;" : env. "&amp;I2577&amp;" km, "&amp;J2577&amp;" de route. Devis personnalisé, standard 24h/24 et 7j/7."</f>
        <v>Chauffeur privé de l'aéroport Bâle-Mulhouse vers l'aéroport Nice-Côte d'Azur : env. 547 km, 5 h 45 de route. Devis personnalisé, standard 24h/24 et 7j/7.</v>
      </c>
      <c r="R2577" s="14" t="n">
        <f aca="false">LEN(Q2577)</f>
        <v>153</v>
      </c>
      <c r="S2577" s="14" t="str">
        <f aca="false">INDEX(10_Lieux!$C:$C,U2577)</f>
        <v>France</v>
      </c>
      <c r="T2577" s="14" t="str">
        <f aca="false">INDEX(10_Lieux!$C:$C,V2577)</f>
        <v>France</v>
      </c>
      <c r="U2577" s="14" t="n">
        <f aca="false">MATCH(A2577,10_Lieux!$A:$A,0)</f>
        <v>144</v>
      </c>
      <c r="V2577" s="14" t="n">
        <f aca="false">MATCH(B2577,10_Lieux!$A:$A,0)</f>
        <v>168</v>
      </c>
      <c r="W2577" s="14" t="n">
        <f aca="false">ROUND(6371*2*ASIN(SQRT(SIN(RADIANS(INDEX(10_Lieux!$F:$F,V2577)-INDEX(10_Lieux!$F:$F,U2577))/2)^2+COS(RADIANS(INDEX(10_Lieux!$F:$F,U2577)))*COS(RADIANS(INDEX(10_Lieux!$F:$F,V2577)))*SIN(RADIANS(INDEX(10_Lieux!$G:$G,V2577)-INDEX(10_Lieux!$G:$G,U2577))/2)^2)),1)</f>
        <v>437.9</v>
      </c>
      <c r="X2577" s="14" t="n">
        <f aca="false">ROUND(I2577/IF(I2577&lt;p_seuil_vitesse,p_vit_lente,p_vit_rapide)*60/15,0)*15</f>
        <v>345</v>
      </c>
      <c r="Y2577" s="14" t="n">
        <f aca="false">MAX(IF(INDEX(10_Lieux!$B:$B,U2577)&lt;&gt;"Ville",INDEX(10_Lieux!$I:$I,U2577),0),IF(INDEX(10_Lieux!$B:$B,V2577)&lt;&gt;"Ville",INDEX(10_Lieux!$I:$I,V2577),0))</f>
        <v>500</v>
      </c>
      <c r="Z2577" s="14" t="str">
        <f aca="false">A2577&amp;"|"&amp;B2577</f>
        <v>EuroAirport Basel-Mulhouse-Freiburg|Nice-Côte d'Azur</v>
      </c>
      <c r="AA2577" s="14" t="str">
        <f aca="false">IF(I2577&lt;p_local,"Local",IF(I2577&lt;p_vv_min,"Courte distance",IF(I2577&lt;p_tres_long,"Longue distance","Très longue distance")))</f>
        <v>Longue distance</v>
      </c>
    </row>
    <row r="2578" customFormat="false" ht="15" hidden="false" customHeight="true" outlineLevel="0" collapsed="false">
      <c r="A2578" s="14" t="s">
        <v>1751</v>
      </c>
      <c r="B2578" s="14" t="s">
        <v>1796</v>
      </c>
      <c r="C2578" s="14" t="s">
        <v>36</v>
      </c>
      <c r="D2578" s="14" t="s">
        <v>2622</v>
      </c>
      <c r="E2578" s="14" t="s">
        <v>2785</v>
      </c>
      <c r="F2578" s="15" t="s">
        <v>41</v>
      </c>
      <c r="G2578" s="14" t="str">
        <f aca="false">IF(I2578&lt;p_local,"Local → page infra",IF(H2578&gt;=p_ph1,"Phase 1",IF(H2578&gt;=p_ph2,"Phase 2","Phase 3")))</f>
        <v>Local → page infra</v>
      </c>
      <c r="H2578" s="14" t="n">
        <f aca="false">IF(I2578&lt;p_local,0,IF(C2578="Aéroport → Aéroport",p_pts_plein,IF(Y2578&gt;0,IF(I2578&lt;=Y2578,p_pts_plein,IF(I2578&lt;=p_mult2*Y2578,p_pts_moyen,p_pts_r3)),IF(I2578&gt;=p_vv_min,p_pts_plein,IF(I2578&gt;=p_vv_moy,p_pts_moyen,p_pts_court))))+IF(INDEX(10_Lieux!$D:$D,U2578)=1,p_prio1,p_prio2)+IF(INDEX(10_Lieux!$D:$D,V2578)=1,p_prio1,p_prio2)+IF(K2578="Oui",p_tf,0)+p_hub*((INDEX(10_Lieux!$H:$H,U2578)="Hub")+(INDEX(10_Lieux!$H:$H,V2578)="Hub"))+IF(OR(INDEX(10_Lieux!$H:$H,U2578)="Premium",INDEX(10_Lieux!$H:$H,V2578)="Premium"),p_prem,0))</f>
        <v>0</v>
      </c>
      <c r="I2578" s="14" t="n">
        <f aca="false">ROUND(W2578*p_facteur,0)</f>
        <v>31</v>
      </c>
      <c r="J2578" s="14" t="str">
        <f aca="false">IF(X2578&lt;60,X2578&amp;" min",INT(X2578/60)&amp;" h"&amp;IF(MOD(X2578,60)=0,""," "&amp;TEXT(MOD(X2578,60),"00")))</f>
        <v>30 min</v>
      </c>
      <c r="K2578" s="14" t="str">
        <f aca="false">IF(S2578&lt;&gt;T2578,"Oui","Non")</f>
        <v>Non</v>
      </c>
      <c r="L2578" s="14" t="str">
        <f aca="false">IF(AND(INDEX(10_Lieux!$B:$B,U2578)="Ville",INDEX(10_Lieux!$B:$B,V2578)="Ville"),"/chauffeur-prive/"&amp;INDEX(10_Lieux!$E:$E,U2578)&amp;"-"&amp;INDEX(10_Lieux!$E:$E,V2578)&amp;"/","/chauffeur-prive/"&amp;INDEX(10_Lieux!$E:$E,U2578)&amp;"/"&amp;INDEX(10_Lieux!$E:$E,V2578)&amp;"/")</f>
        <v>/chauffeur-prive/aeroport-nice-cote-d-azur/aeroport-cannes-mandelieu/</v>
      </c>
      <c r="M2578" s="14" t="str">
        <f aca="false">IFERROR(INDEX($L:$L,MATCH(B2578&amp;"|"&amp;A2578,$Z:$Z,0)),"—")</f>
        <v>/chauffeur-prive/aeroport-cannes-mandelieu/aeroport-nice-cote-d-azur/</v>
      </c>
      <c r="N2578" s="14" t="str">
        <f aca="false">IF(LEN("Chauffeur privé "&amp;INDEX(10_Lieux!$J:$J,U2578)&amp;" → "&amp;INDEX(10_Lieux!$J:$J,V2578)&amp;" | 24h/24")&gt;60,"Chauffeur privé "&amp;INDEX(10_Lieux!$J:$J,U2578)&amp;" → "&amp;INDEX(10_Lieux!$J:$J,V2578),"Chauffeur privé "&amp;INDEX(10_Lieux!$J:$J,U2578)&amp;" → "&amp;INDEX(10_Lieux!$J:$J,V2578)&amp;" | 24h/24")</f>
        <v>Chauffeur privé Aéroport Nice-Côte d'Azur → Aéroport Cannes-Mandelieu</v>
      </c>
      <c r="O2578" s="14" t="n">
        <f aca="false">LEN(N2578)</f>
        <v>69</v>
      </c>
      <c r="P2578" s="14" t="str">
        <f aca="false">"Chauffeur privé "&amp;INDEX(10_Lieux!$K:$K,U2578)&amp;" vers "&amp;INDEX(10_Lieux!$L:$L,V2578)</f>
        <v>Chauffeur privé de l'aéroport Nice-Côte d'Azur vers l'aéroport Cannes-Mandelieu</v>
      </c>
      <c r="Q2578" s="14" t="str">
        <f aca="false">"Chauffeur privé "&amp;INDEX(10_Lieux!$K:$K,U2578)&amp;" vers "&amp;INDEX(10_Lieux!$L:$L,V2578)&amp;" : env. "&amp;I2578&amp;" km, "&amp;J2578&amp;" de route. Devis personnalisé, standard 24h/24 et 7j/7."</f>
        <v>Chauffeur privé de l'aéroport Nice-Côte d'Azur vers l'aéroport Cannes-Mandelieu : env. 31 km, 30 min de route. Devis personnalisé, standard 24h/24 et 7j/7.</v>
      </c>
      <c r="R2578" s="14" t="n">
        <f aca="false">LEN(Q2578)</f>
        <v>155</v>
      </c>
      <c r="S2578" s="14" t="str">
        <f aca="false">INDEX(10_Lieux!$C:$C,U2578)</f>
        <v>France</v>
      </c>
      <c r="T2578" s="14" t="str">
        <f aca="false">INDEX(10_Lieux!$C:$C,V2578)</f>
        <v>France</v>
      </c>
      <c r="U2578" s="14" t="n">
        <f aca="false">MATCH(A2578,10_Lieux!$A:$A,0)</f>
        <v>168</v>
      </c>
      <c r="V2578" s="14" t="n">
        <f aca="false">MATCH(B2578,10_Lieux!$A:$A,0)</f>
        <v>169</v>
      </c>
      <c r="W2578" s="14" t="n">
        <f aca="false">ROUND(6371*2*ASIN(SQRT(SIN(RADIANS(INDEX(10_Lieux!$F:$F,V2578)-INDEX(10_Lieux!$F:$F,U2578))/2)^2+COS(RADIANS(INDEX(10_Lieux!$F:$F,U2578)))*COS(RADIANS(INDEX(10_Lieux!$F:$F,V2578)))*SIN(RADIANS(INDEX(10_Lieux!$G:$G,V2578)-INDEX(10_Lieux!$G:$G,U2578))/2)^2)),1)</f>
        <v>24.8</v>
      </c>
      <c r="X2578" s="14" t="n">
        <f aca="false">ROUND(I2578/IF(I2578&lt;p_seuil_vitesse,p_vit_lente,p_vit_rapide)*60/15,0)*15</f>
        <v>30</v>
      </c>
      <c r="Y2578" s="14" t="n">
        <f aca="false">MAX(IF(INDEX(10_Lieux!$B:$B,U2578)&lt;&gt;"Ville",INDEX(10_Lieux!$I:$I,U2578),0),IF(INDEX(10_Lieux!$B:$B,V2578)&lt;&gt;"Ville",INDEX(10_Lieux!$I:$I,V2578),0))</f>
        <v>500</v>
      </c>
      <c r="Z2578" s="14" t="str">
        <f aca="false">A2578&amp;"|"&amp;B2578</f>
        <v>Nice-Côte d'Azur|Cannes-Mandelieu</v>
      </c>
      <c r="AA2578" s="14" t="str">
        <f aca="false">IF(I2578&lt;p_local,"Local",IF(I2578&lt;p_vv_min,"Courte distance",IF(I2578&lt;p_tres_long,"Longue distance","Très longue distance")))</f>
        <v>Local</v>
      </c>
    </row>
    <row r="2579" customFormat="false" ht="15" hidden="false" customHeight="true" outlineLevel="0" collapsed="false">
      <c r="A2579" s="14" t="s">
        <v>1796</v>
      </c>
      <c r="B2579" s="14" t="s">
        <v>1751</v>
      </c>
      <c r="C2579" s="14" t="s">
        <v>36</v>
      </c>
      <c r="D2579" s="14" t="s">
        <v>2622</v>
      </c>
      <c r="E2579" s="14" t="s">
        <v>2786</v>
      </c>
      <c r="F2579" s="15" t="s">
        <v>41</v>
      </c>
      <c r="G2579" s="14" t="str">
        <f aca="false">IF(I2579&lt;p_local,"Local → page infra",IF(H2579&gt;=p_ph1,"Phase 1",IF(H2579&gt;=p_ph2,"Phase 2","Phase 3")))</f>
        <v>Local → page infra</v>
      </c>
      <c r="H2579" s="14" t="n">
        <f aca="false">IF(I2579&lt;p_local,0,IF(C2579="Aéroport → Aéroport",p_pts_plein,IF(Y2579&gt;0,IF(I2579&lt;=Y2579,p_pts_plein,IF(I2579&lt;=p_mult2*Y2579,p_pts_moyen,p_pts_r3)),IF(I2579&gt;=p_vv_min,p_pts_plein,IF(I2579&gt;=p_vv_moy,p_pts_moyen,p_pts_court))))+IF(INDEX(10_Lieux!$D:$D,U2579)=1,p_prio1,p_prio2)+IF(INDEX(10_Lieux!$D:$D,V2579)=1,p_prio1,p_prio2)+IF(K2579="Oui",p_tf,0)+p_hub*((INDEX(10_Lieux!$H:$H,U2579)="Hub")+(INDEX(10_Lieux!$H:$H,V2579)="Hub"))+IF(OR(INDEX(10_Lieux!$H:$H,U2579)="Premium",INDEX(10_Lieux!$H:$H,V2579)="Premium"),p_prem,0))</f>
        <v>0</v>
      </c>
      <c r="I2579" s="14" t="n">
        <f aca="false">ROUND(W2579*p_facteur,0)</f>
        <v>31</v>
      </c>
      <c r="J2579" s="14" t="str">
        <f aca="false">IF(X2579&lt;60,X2579&amp;" min",INT(X2579/60)&amp;" h"&amp;IF(MOD(X2579,60)=0,""," "&amp;TEXT(MOD(X2579,60),"00")))</f>
        <v>30 min</v>
      </c>
      <c r="K2579" s="14" t="str">
        <f aca="false">IF(S2579&lt;&gt;T2579,"Oui","Non")</f>
        <v>Non</v>
      </c>
      <c r="L2579" s="14" t="str">
        <f aca="false">IF(AND(INDEX(10_Lieux!$B:$B,U2579)="Ville",INDEX(10_Lieux!$B:$B,V2579)="Ville"),"/chauffeur-prive/"&amp;INDEX(10_Lieux!$E:$E,U2579)&amp;"-"&amp;INDEX(10_Lieux!$E:$E,V2579)&amp;"/","/chauffeur-prive/"&amp;INDEX(10_Lieux!$E:$E,U2579)&amp;"/"&amp;INDEX(10_Lieux!$E:$E,V2579)&amp;"/")</f>
        <v>/chauffeur-prive/aeroport-cannes-mandelieu/aeroport-nice-cote-d-azur/</v>
      </c>
      <c r="M2579" s="14" t="str">
        <f aca="false">IFERROR(INDEX($L:$L,MATCH(B2579&amp;"|"&amp;A2579,$Z:$Z,0)),"—")</f>
        <v>/chauffeur-prive/aeroport-nice-cote-d-azur/aeroport-cannes-mandelieu/</v>
      </c>
      <c r="N2579" s="14" t="str">
        <f aca="false">IF(LEN("Chauffeur privé "&amp;INDEX(10_Lieux!$J:$J,U2579)&amp;" → "&amp;INDEX(10_Lieux!$J:$J,V2579)&amp;" | 24h/24")&gt;60,"Chauffeur privé "&amp;INDEX(10_Lieux!$J:$J,U2579)&amp;" → "&amp;INDEX(10_Lieux!$J:$J,V2579),"Chauffeur privé "&amp;INDEX(10_Lieux!$J:$J,U2579)&amp;" → "&amp;INDEX(10_Lieux!$J:$J,V2579)&amp;" | 24h/24")</f>
        <v>Chauffeur privé Aéroport Cannes-Mandelieu → Aéroport Nice-Côte d'Azur</v>
      </c>
      <c r="O2579" s="14" t="n">
        <f aca="false">LEN(N2579)</f>
        <v>69</v>
      </c>
      <c r="P2579" s="14" t="str">
        <f aca="false">"Chauffeur privé "&amp;INDEX(10_Lieux!$K:$K,U2579)&amp;" vers "&amp;INDEX(10_Lieux!$L:$L,V2579)</f>
        <v>Chauffeur privé de l'aéroport Cannes-Mandelieu vers l'aéroport Nice-Côte d'Azur</v>
      </c>
      <c r="Q2579" s="14" t="str">
        <f aca="false">"Chauffeur privé "&amp;INDEX(10_Lieux!$K:$K,U2579)&amp;" vers "&amp;INDEX(10_Lieux!$L:$L,V2579)&amp;" : env. "&amp;I2579&amp;" km, "&amp;J2579&amp;" de route. Devis personnalisé, standard 24h/24 et 7j/7."</f>
        <v>Chauffeur privé de l'aéroport Cannes-Mandelieu vers l'aéroport Nice-Côte d'Azur : env. 31 km, 30 min de route. Devis personnalisé, standard 24h/24 et 7j/7.</v>
      </c>
      <c r="R2579" s="14" t="n">
        <f aca="false">LEN(Q2579)</f>
        <v>155</v>
      </c>
      <c r="S2579" s="14" t="str">
        <f aca="false">INDEX(10_Lieux!$C:$C,U2579)</f>
        <v>France</v>
      </c>
      <c r="T2579" s="14" t="str">
        <f aca="false">INDEX(10_Lieux!$C:$C,V2579)</f>
        <v>France</v>
      </c>
      <c r="U2579" s="14" t="n">
        <f aca="false">MATCH(A2579,10_Lieux!$A:$A,0)</f>
        <v>169</v>
      </c>
      <c r="V2579" s="14" t="n">
        <f aca="false">MATCH(B2579,10_Lieux!$A:$A,0)</f>
        <v>168</v>
      </c>
      <c r="W2579" s="14" t="n">
        <f aca="false">ROUND(6371*2*ASIN(SQRT(SIN(RADIANS(INDEX(10_Lieux!$F:$F,V2579)-INDEX(10_Lieux!$F:$F,U2579))/2)^2+COS(RADIANS(INDEX(10_Lieux!$F:$F,U2579)))*COS(RADIANS(INDEX(10_Lieux!$F:$F,V2579)))*SIN(RADIANS(INDEX(10_Lieux!$G:$G,V2579)-INDEX(10_Lieux!$G:$G,U2579))/2)^2)),1)</f>
        <v>24.8</v>
      </c>
      <c r="X2579" s="14" t="n">
        <f aca="false">ROUND(I2579/IF(I2579&lt;p_seuil_vitesse,p_vit_lente,p_vit_rapide)*60/15,0)*15</f>
        <v>30</v>
      </c>
      <c r="Y2579" s="14" t="n">
        <f aca="false">MAX(IF(INDEX(10_Lieux!$B:$B,U2579)&lt;&gt;"Ville",INDEX(10_Lieux!$I:$I,U2579),0),IF(INDEX(10_Lieux!$B:$B,V2579)&lt;&gt;"Ville",INDEX(10_Lieux!$I:$I,V2579),0))</f>
        <v>500</v>
      </c>
      <c r="Z2579" s="14" t="str">
        <f aca="false">A2579&amp;"|"&amp;B2579</f>
        <v>Cannes-Mandelieu|Nice-Côte d'Azur</v>
      </c>
      <c r="AA2579" s="14" t="str">
        <f aca="false">IF(I2579&lt;p_local,"Local",IF(I2579&lt;p_vv_min,"Courte distance",IF(I2579&lt;p_tres_long,"Longue distance","Très longue distance")))</f>
        <v>Local</v>
      </c>
    </row>
    <row r="2580" customFormat="false" ht="15" hidden="false" customHeight="true" outlineLevel="0" collapsed="false">
      <c r="A2580" s="14" t="s">
        <v>1751</v>
      </c>
      <c r="B2580" s="14" t="s">
        <v>1843</v>
      </c>
      <c r="C2580" s="14" t="s">
        <v>36</v>
      </c>
      <c r="D2580" s="14" t="s">
        <v>2622</v>
      </c>
      <c r="E2580" s="14" t="s">
        <v>2787</v>
      </c>
      <c r="F2580" s="15" t="s">
        <v>41</v>
      </c>
      <c r="G2580" s="14" t="str">
        <f aca="false">IF(I2580&lt;p_local,"Local → page infra",IF(H2580&gt;=p_ph1,"Phase 1",IF(H2580&gt;=p_ph2,"Phase 2","Phase 3")))</f>
        <v>Phase 1</v>
      </c>
      <c r="H2580" s="14" t="n">
        <f aca="false">IF(I2580&lt;p_local,0,IF(C2580="Aéroport → Aéroport",p_pts_plein,IF(Y2580&gt;0,IF(I2580&lt;=Y2580,p_pts_plein,IF(I2580&lt;=p_mult2*Y2580,p_pts_moyen,p_pts_r3)),IF(I2580&gt;=p_vv_min,p_pts_plein,IF(I2580&gt;=p_vv_moy,p_pts_moyen,p_pts_court))))+IF(INDEX(10_Lieux!$D:$D,U2580)=1,p_prio1,p_prio2)+IF(INDEX(10_Lieux!$D:$D,V2580)=1,p_prio1,p_prio2)+IF(K2580="Oui",p_tf,0)+p_hub*((INDEX(10_Lieux!$H:$H,U2580)="Hub")+(INDEX(10_Lieux!$H:$H,V2580)="Hub"))+IF(OR(INDEX(10_Lieux!$H:$H,U2580)="Premium",INDEX(10_Lieux!$H:$H,V2580)="Premium"),p_prem,0))</f>
        <v>80</v>
      </c>
      <c r="I2580" s="14" t="n">
        <f aca="false">ROUND(W2580*p_facteur,0)</f>
        <v>97</v>
      </c>
      <c r="J2580" s="14" t="str">
        <f aca="false">IF(X2580&lt;60,X2580&amp;" min",INT(X2580/60)&amp;" h"&amp;IF(MOD(X2580,60)=0,""," "&amp;TEXT(MOD(X2580,60),"00")))</f>
        <v>1 h 30</v>
      </c>
      <c r="K2580" s="14" t="str">
        <f aca="false">IF(S2580&lt;&gt;T2580,"Oui","Non")</f>
        <v>Non</v>
      </c>
      <c r="L2580" s="14" t="str">
        <f aca="false">IF(AND(INDEX(10_Lieux!$B:$B,U2580)="Ville",INDEX(10_Lieux!$B:$B,V2580)="Ville"),"/chauffeur-prive/"&amp;INDEX(10_Lieux!$E:$E,U2580)&amp;"-"&amp;INDEX(10_Lieux!$E:$E,V2580)&amp;"/","/chauffeur-prive/"&amp;INDEX(10_Lieux!$E:$E,U2580)&amp;"/"&amp;INDEX(10_Lieux!$E:$E,V2580)&amp;"/")</f>
        <v>/chauffeur-prive/aeroport-nice-cote-d-azur/aeroport-la-mole-saint-tropez/</v>
      </c>
      <c r="M2580" s="14" t="str">
        <f aca="false">IFERROR(INDEX($L:$L,MATCH(B2580&amp;"|"&amp;A2580,$Z:$Z,0)),"—")</f>
        <v>/chauffeur-prive/aeroport-la-mole-saint-tropez/aeroport-nice-cote-d-azur/</v>
      </c>
      <c r="N2580" s="14" t="str">
        <f aca="false">IF(LEN("Chauffeur privé "&amp;INDEX(10_Lieux!$J:$J,U2580)&amp;" → "&amp;INDEX(10_Lieux!$J:$J,V2580)&amp;" | 24h/24")&gt;60,"Chauffeur privé "&amp;INDEX(10_Lieux!$J:$J,U2580)&amp;" → "&amp;INDEX(10_Lieux!$J:$J,V2580),"Chauffeur privé "&amp;INDEX(10_Lieux!$J:$J,U2580)&amp;" → "&amp;INDEX(10_Lieux!$J:$J,V2580)&amp;" | 24h/24")</f>
        <v>Chauffeur privé Aéroport Nice-Côte d'Azur → Aéroport La Môle-Saint-Tropez</v>
      </c>
      <c r="O2580" s="14" t="n">
        <f aca="false">LEN(N2580)</f>
        <v>73</v>
      </c>
      <c r="P2580" s="14" t="str">
        <f aca="false">"Chauffeur privé "&amp;INDEX(10_Lieux!$K:$K,U2580)&amp;" vers "&amp;INDEX(10_Lieux!$L:$L,V2580)</f>
        <v>Chauffeur privé de l'aéroport Nice-Côte d'Azur vers l'aéroport La Môle-Saint-Tropez</v>
      </c>
      <c r="Q2580" s="14" t="str">
        <f aca="false">"Chauffeur privé "&amp;INDEX(10_Lieux!$K:$K,U2580)&amp;" vers "&amp;INDEX(10_Lieux!$L:$L,V2580)&amp;" : env. "&amp;I2580&amp;" km, "&amp;J2580&amp;" de route. Devis personnalisé, standard 24h/24 et 7j/7."</f>
        <v>Chauffeur privé de l'aéroport Nice-Côte d'Azur vers l'aéroport La Môle-Saint-Tropez : env. 97 km, 1 h 30 de route. Devis personnalisé, standard 24h/24 et 7j/7.</v>
      </c>
      <c r="R2580" s="14" t="n">
        <f aca="false">LEN(Q2580)</f>
        <v>159</v>
      </c>
      <c r="S2580" s="14" t="str">
        <f aca="false">INDEX(10_Lieux!$C:$C,U2580)</f>
        <v>France</v>
      </c>
      <c r="T2580" s="14" t="str">
        <f aca="false">INDEX(10_Lieux!$C:$C,V2580)</f>
        <v>France</v>
      </c>
      <c r="U2580" s="14" t="n">
        <f aca="false">MATCH(A2580,10_Lieux!$A:$A,0)</f>
        <v>168</v>
      </c>
      <c r="V2580" s="14" t="n">
        <f aca="false">MATCH(B2580,10_Lieux!$A:$A,0)</f>
        <v>170</v>
      </c>
      <c r="W2580" s="14" t="n">
        <f aca="false">ROUND(6371*2*ASIN(SQRT(SIN(RADIANS(INDEX(10_Lieux!$F:$F,V2580)-INDEX(10_Lieux!$F:$F,U2580))/2)^2+COS(RADIANS(INDEX(10_Lieux!$F:$F,U2580)))*COS(RADIANS(INDEX(10_Lieux!$F:$F,V2580)))*SIN(RADIANS(INDEX(10_Lieux!$G:$G,V2580)-INDEX(10_Lieux!$G:$G,U2580))/2)^2)),1)</f>
        <v>77.7</v>
      </c>
      <c r="X2580" s="14" t="n">
        <f aca="false">ROUND(I2580/IF(I2580&lt;p_seuil_vitesse,p_vit_lente,p_vit_rapide)*60/15,0)*15</f>
        <v>90</v>
      </c>
      <c r="Y2580" s="14" t="n">
        <f aca="false">MAX(IF(INDEX(10_Lieux!$B:$B,U2580)&lt;&gt;"Ville",INDEX(10_Lieux!$I:$I,U2580),0),IF(INDEX(10_Lieux!$B:$B,V2580)&lt;&gt;"Ville",INDEX(10_Lieux!$I:$I,V2580),0))</f>
        <v>500</v>
      </c>
      <c r="Z2580" s="14" t="str">
        <f aca="false">A2580&amp;"|"&amp;B2580</f>
        <v>Nice-Côte d'Azur|La Môle-Saint-Tropez</v>
      </c>
      <c r="AA2580" s="14" t="str">
        <f aca="false">IF(I2580&lt;p_local,"Local",IF(I2580&lt;p_vv_min,"Courte distance",IF(I2580&lt;p_tres_long,"Longue distance","Très longue distance")))</f>
        <v>Courte distance</v>
      </c>
    </row>
    <row r="2581" customFormat="false" ht="15" hidden="false" customHeight="true" outlineLevel="0" collapsed="false">
      <c r="A2581" s="14" t="s">
        <v>1843</v>
      </c>
      <c r="B2581" s="14" t="s">
        <v>1751</v>
      </c>
      <c r="C2581" s="14" t="s">
        <v>36</v>
      </c>
      <c r="D2581" s="14" t="s">
        <v>2622</v>
      </c>
      <c r="E2581" s="14" t="s">
        <v>2788</v>
      </c>
      <c r="F2581" s="15" t="s">
        <v>41</v>
      </c>
      <c r="G2581" s="14" t="str">
        <f aca="false">IF(I2581&lt;p_local,"Local → page infra",IF(H2581&gt;=p_ph1,"Phase 1",IF(H2581&gt;=p_ph2,"Phase 2","Phase 3")))</f>
        <v>Phase 1</v>
      </c>
      <c r="H2581" s="14" t="n">
        <f aca="false">IF(I2581&lt;p_local,0,IF(C2581="Aéroport → Aéroport",p_pts_plein,IF(Y2581&gt;0,IF(I2581&lt;=Y2581,p_pts_plein,IF(I2581&lt;=p_mult2*Y2581,p_pts_moyen,p_pts_r3)),IF(I2581&gt;=p_vv_min,p_pts_plein,IF(I2581&gt;=p_vv_moy,p_pts_moyen,p_pts_court))))+IF(INDEX(10_Lieux!$D:$D,U2581)=1,p_prio1,p_prio2)+IF(INDEX(10_Lieux!$D:$D,V2581)=1,p_prio1,p_prio2)+IF(K2581="Oui",p_tf,0)+p_hub*((INDEX(10_Lieux!$H:$H,U2581)="Hub")+(INDEX(10_Lieux!$H:$H,V2581)="Hub"))+IF(OR(INDEX(10_Lieux!$H:$H,U2581)="Premium",INDEX(10_Lieux!$H:$H,V2581)="Premium"),p_prem,0))</f>
        <v>80</v>
      </c>
      <c r="I2581" s="14" t="n">
        <f aca="false">ROUND(W2581*p_facteur,0)</f>
        <v>97</v>
      </c>
      <c r="J2581" s="14" t="str">
        <f aca="false">IF(X2581&lt;60,X2581&amp;" min",INT(X2581/60)&amp;" h"&amp;IF(MOD(X2581,60)=0,""," "&amp;TEXT(MOD(X2581,60),"00")))</f>
        <v>1 h 30</v>
      </c>
      <c r="K2581" s="14" t="str">
        <f aca="false">IF(S2581&lt;&gt;T2581,"Oui","Non")</f>
        <v>Non</v>
      </c>
      <c r="L2581" s="14" t="str">
        <f aca="false">IF(AND(INDEX(10_Lieux!$B:$B,U2581)="Ville",INDEX(10_Lieux!$B:$B,V2581)="Ville"),"/chauffeur-prive/"&amp;INDEX(10_Lieux!$E:$E,U2581)&amp;"-"&amp;INDEX(10_Lieux!$E:$E,V2581)&amp;"/","/chauffeur-prive/"&amp;INDEX(10_Lieux!$E:$E,U2581)&amp;"/"&amp;INDEX(10_Lieux!$E:$E,V2581)&amp;"/")</f>
        <v>/chauffeur-prive/aeroport-la-mole-saint-tropez/aeroport-nice-cote-d-azur/</v>
      </c>
      <c r="M2581" s="14" t="str">
        <f aca="false">IFERROR(INDEX($L:$L,MATCH(B2581&amp;"|"&amp;A2581,$Z:$Z,0)),"—")</f>
        <v>/chauffeur-prive/aeroport-nice-cote-d-azur/aeroport-la-mole-saint-tropez/</v>
      </c>
      <c r="N2581" s="14" t="str">
        <f aca="false">IF(LEN("Chauffeur privé "&amp;INDEX(10_Lieux!$J:$J,U2581)&amp;" → "&amp;INDEX(10_Lieux!$J:$J,V2581)&amp;" | 24h/24")&gt;60,"Chauffeur privé "&amp;INDEX(10_Lieux!$J:$J,U2581)&amp;" → "&amp;INDEX(10_Lieux!$J:$J,V2581),"Chauffeur privé "&amp;INDEX(10_Lieux!$J:$J,U2581)&amp;" → "&amp;INDEX(10_Lieux!$J:$J,V2581)&amp;" | 24h/24")</f>
        <v>Chauffeur privé Aéroport La Môle-Saint-Tropez → Aéroport Nice-Côte d'Azur</v>
      </c>
      <c r="O2581" s="14" t="n">
        <f aca="false">LEN(N2581)</f>
        <v>73</v>
      </c>
      <c r="P2581" s="14" t="str">
        <f aca="false">"Chauffeur privé "&amp;INDEX(10_Lieux!$K:$K,U2581)&amp;" vers "&amp;INDEX(10_Lieux!$L:$L,V2581)</f>
        <v>Chauffeur privé de l'aéroport La Môle-Saint-Tropez vers l'aéroport Nice-Côte d'Azur</v>
      </c>
      <c r="Q2581" s="14" t="str">
        <f aca="false">"Chauffeur privé "&amp;INDEX(10_Lieux!$K:$K,U2581)&amp;" vers "&amp;INDEX(10_Lieux!$L:$L,V2581)&amp;" : env. "&amp;I2581&amp;" km, "&amp;J2581&amp;" de route. Devis personnalisé, standard 24h/24 et 7j/7."</f>
        <v>Chauffeur privé de l'aéroport La Môle-Saint-Tropez vers l'aéroport Nice-Côte d'Azur : env. 97 km, 1 h 30 de route. Devis personnalisé, standard 24h/24 et 7j/7.</v>
      </c>
      <c r="R2581" s="14" t="n">
        <f aca="false">LEN(Q2581)</f>
        <v>159</v>
      </c>
      <c r="S2581" s="14" t="str">
        <f aca="false">INDEX(10_Lieux!$C:$C,U2581)</f>
        <v>France</v>
      </c>
      <c r="T2581" s="14" t="str">
        <f aca="false">INDEX(10_Lieux!$C:$C,V2581)</f>
        <v>France</v>
      </c>
      <c r="U2581" s="14" t="n">
        <f aca="false">MATCH(A2581,10_Lieux!$A:$A,0)</f>
        <v>170</v>
      </c>
      <c r="V2581" s="14" t="n">
        <f aca="false">MATCH(B2581,10_Lieux!$A:$A,0)</f>
        <v>168</v>
      </c>
      <c r="W2581" s="14" t="n">
        <f aca="false">ROUND(6371*2*ASIN(SQRT(SIN(RADIANS(INDEX(10_Lieux!$F:$F,V2581)-INDEX(10_Lieux!$F:$F,U2581))/2)^2+COS(RADIANS(INDEX(10_Lieux!$F:$F,U2581)))*COS(RADIANS(INDEX(10_Lieux!$F:$F,V2581)))*SIN(RADIANS(INDEX(10_Lieux!$G:$G,V2581)-INDEX(10_Lieux!$G:$G,U2581))/2)^2)),1)</f>
        <v>77.7</v>
      </c>
      <c r="X2581" s="14" t="n">
        <f aca="false">ROUND(I2581/IF(I2581&lt;p_seuil_vitesse,p_vit_lente,p_vit_rapide)*60/15,0)*15</f>
        <v>90</v>
      </c>
      <c r="Y2581" s="14" t="n">
        <f aca="false">MAX(IF(INDEX(10_Lieux!$B:$B,U2581)&lt;&gt;"Ville",INDEX(10_Lieux!$I:$I,U2581),0),IF(INDEX(10_Lieux!$B:$B,V2581)&lt;&gt;"Ville",INDEX(10_Lieux!$I:$I,V2581),0))</f>
        <v>500</v>
      </c>
      <c r="Z2581" s="14" t="str">
        <f aca="false">A2581&amp;"|"&amp;B2581</f>
        <v>La Môle-Saint-Tropez|Nice-Côte d'Azur</v>
      </c>
      <c r="AA2581" s="14" t="str">
        <f aca="false">IF(I2581&lt;p_local,"Local",IF(I2581&lt;p_vv_min,"Courte distance",IF(I2581&lt;p_tres_long,"Longue distance","Très longue distance")))</f>
        <v>Courte distance</v>
      </c>
    </row>
    <row r="2582" customFormat="false" ht="15" hidden="false" customHeight="true" outlineLevel="0" collapsed="false">
      <c r="A2582" s="14" t="s">
        <v>1751</v>
      </c>
      <c r="B2582" s="14" t="s">
        <v>2346</v>
      </c>
      <c r="C2582" s="14" t="s">
        <v>36</v>
      </c>
      <c r="D2582" s="14" t="s">
        <v>2622</v>
      </c>
      <c r="E2582" s="14" t="s">
        <v>2789</v>
      </c>
      <c r="F2582" s="15" t="s">
        <v>41</v>
      </c>
      <c r="G2582" s="14" t="str">
        <f aca="false">IF(I2582&lt;p_local,"Local → page infra",IF(H2582&gt;=p_ph1,"Phase 1",IF(H2582&gt;=p_ph2,"Phase 2","Phase 3")))</f>
        <v>Phase 1</v>
      </c>
      <c r="H2582" s="14" t="n">
        <f aca="false">IF(I2582&lt;p_local,0,IF(C2582="Aéroport → Aéroport",p_pts_plein,IF(Y2582&gt;0,IF(I2582&lt;=Y2582,p_pts_plein,IF(I2582&lt;=p_mult2*Y2582,p_pts_moyen,p_pts_r3)),IF(I2582&gt;=p_vv_min,p_pts_plein,IF(I2582&gt;=p_vv_moy,p_pts_moyen,p_pts_court))))+IF(INDEX(10_Lieux!$D:$D,U2582)=1,p_prio1,p_prio2)+IF(INDEX(10_Lieux!$D:$D,V2582)=1,p_prio1,p_prio2)+IF(K2582="Oui",p_tf,0)+p_hub*((INDEX(10_Lieux!$H:$H,U2582)="Hub")+(INDEX(10_Lieux!$H:$H,V2582)="Hub"))+IF(OR(INDEX(10_Lieux!$H:$H,U2582)="Premium",INDEX(10_Lieux!$H:$H,V2582)="Premium"),p_prem,0))</f>
        <v>90</v>
      </c>
      <c r="I2582" s="14" t="n">
        <f aca="false">ROUND(W2582*p_facteur,0)</f>
        <v>478</v>
      </c>
      <c r="J2582" s="14" t="str">
        <f aca="false">IF(X2582&lt;60,X2582&amp;" min",INT(X2582/60)&amp;" h"&amp;IF(MOD(X2582,60)=0,""," "&amp;TEXT(MOD(X2582,60),"00")))</f>
        <v>5 h</v>
      </c>
      <c r="K2582" s="14" t="str">
        <f aca="false">IF(S2582&lt;&gt;T2582,"Oui","Non")</f>
        <v>Oui</v>
      </c>
      <c r="L2582" s="14" t="str">
        <f aca="false">IF(AND(INDEX(10_Lieux!$B:$B,U2582)="Ville",INDEX(10_Lieux!$B:$B,V2582)="Ville"),"/chauffeur-prive/"&amp;INDEX(10_Lieux!$E:$E,U2582)&amp;"-"&amp;INDEX(10_Lieux!$E:$E,V2582)&amp;"/","/chauffeur-prive/"&amp;INDEX(10_Lieux!$E:$E,U2582)&amp;"/"&amp;INDEX(10_Lieux!$E:$E,V2582)&amp;"/")</f>
        <v>/chauffeur-prive/aeroport-nice-cote-d-azur/aeroport-samedan-engadine/</v>
      </c>
      <c r="M2582" s="14" t="str">
        <f aca="false">IFERROR(INDEX($L:$L,MATCH(B2582&amp;"|"&amp;A2582,$Z:$Z,0)),"—")</f>
        <v>/chauffeur-prive/aeroport-samedan-engadine/aeroport-nice-cote-d-azur/</v>
      </c>
      <c r="N2582" s="14" t="str">
        <f aca="false">IF(LEN("Chauffeur privé "&amp;INDEX(10_Lieux!$J:$J,U2582)&amp;" → "&amp;INDEX(10_Lieux!$J:$J,V2582)&amp;" | 24h/24")&gt;60,"Chauffeur privé "&amp;INDEX(10_Lieux!$J:$J,U2582)&amp;" → "&amp;INDEX(10_Lieux!$J:$J,V2582),"Chauffeur privé "&amp;INDEX(10_Lieux!$J:$J,U2582)&amp;" → "&amp;INDEX(10_Lieux!$J:$J,V2582)&amp;" | 24h/24")</f>
        <v>Chauffeur privé Aéroport Nice-Côte d'Azur → Aéroport de Samedan</v>
      </c>
      <c r="O2582" s="14" t="n">
        <f aca="false">LEN(N2582)</f>
        <v>63</v>
      </c>
      <c r="P2582" s="14" t="str">
        <f aca="false">"Chauffeur privé "&amp;INDEX(10_Lieux!$K:$K,U2582)&amp;" vers "&amp;INDEX(10_Lieux!$L:$L,V2582)</f>
        <v>Chauffeur privé de l'aéroport Nice-Côte d'Azur vers l'aéroport de Samedan</v>
      </c>
      <c r="Q2582" s="14" t="str">
        <f aca="false">"Chauffeur privé "&amp;INDEX(10_Lieux!$K:$K,U2582)&amp;" vers "&amp;INDEX(10_Lieux!$L:$L,V2582)&amp;" : env. "&amp;I2582&amp;" km, "&amp;J2582&amp;" de route. Devis personnalisé, standard 24h/24 et 7j/7."</f>
        <v>Chauffeur privé de l'aéroport Nice-Côte d'Azur vers l'aéroport de Samedan : env. 478 km, 5 h de route. Devis personnalisé, standard 24h/24 et 7j/7.</v>
      </c>
      <c r="R2582" s="14" t="n">
        <f aca="false">LEN(Q2582)</f>
        <v>147</v>
      </c>
      <c r="S2582" s="14" t="str">
        <f aca="false">INDEX(10_Lieux!$C:$C,U2582)</f>
        <v>France</v>
      </c>
      <c r="T2582" s="14" t="str">
        <f aca="false">INDEX(10_Lieux!$C:$C,V2582)</f>
        <v>Suisse</v>
      </c>
      <c r="U2582" s="14" t="n">
        <f aca="false">MATCH(A2582,10_Lieux!$A:$A,0)</f>
        <v>168</v>
      </c>
      <c r="V2582" s="14" t="n">
        <f aca="false">MATCH(B2582,10_Lieux!$A:$A,0)</f>
        <v>188</v>
      </c>
      <c r="W2582" s="14" t="n">
        <f aca="false">ROUND(6371*2*ASIN(SQRT(SIN(RADIANS(INDEX(10_Lieux!$F:$F,V2582)-INDEX(10_Lieux!$F:$F,U2582))/2)^2+COS(RADIANS(INDEX(10_Lieux!$F:$F,U2582)))*COS(RADIANS(INDEX(10_Lieux!$F:$F,V2582)))*SIN(RADIANS(INDEX(10_Lieux!$G:$G,V2582)-INDEX(10_Lieux!$G:$G,U2582))/2)^2)),1)</f>
        <v>382.2</v>
      </c>
      <c r="X2582" s="14" t="n">
        <f aca="false">ROUND(I2582/IF(I2582&lt;p_seuil_vitesse,p_vit_lente,p_vit_rapide)*60/15,0)*15</f>
        <v>300</v>
      </c>
      <c r="Y2582" s="14" t="n">
        <f aca="false">MAX(IF(INDEX(10_Lieux!$B:$B,U2582)&lt;&gt;"Ville",INDEX(10_Lieux!$I:$I,U2582),0),IF(INDEX(10_Lieux!$B:$B,V2582)&lt;&gt;"Ville",INDEX(10_Lieux!$I:$I,V2582),0))</f>
        <v>500</v>
      </c>
      <c r="Z2582" s="14" t="str">
        <f aca="false">A2582&amp;"|"&amp;B2582</f>
        <v>Nice-Côte d'Azur|Engadin Airport</v>
      </c>
      <c r="AA2582" s="14" t="str">
        <f aca="false">IF(I2582&lt;p_local,"Local",IF(I2582&lt;p_vv_min,"Courte distance",IF(I2582&lt;p_tres_long,"Longue distance","Très longue distance")))</f>
        <v>Longue distance</v>
      </c>
    </row>
    <row r="2583" customFormat="false" ht="15" hidden="false" customHeight="true" outlineLevel="0" collapsed="false">
      <c r="A2583" s="14" t="s">
        <v>2346</v>
      </c>
      <c r="B2583" s="14" t="s">
        <v>1751</v>
      </c>
      <c r="C2583" s="14" t="s">
        <v>36</v>
      </c>
      <c r="D2583" s="14" t="s">
        <v>2622</v>
      </c>
      <c r="E2583" s="14" t="s">
        <v>2790</v>
      </c>
      <c r="F2583" s="15" t="s">
        <v>41</v>
      </c>
      <c r="G2583" s="14" t="str">
        <f aca="false">IF(I2583&lt;p_local,"Local → page infra",IF(H2583&gt;=p_ph1,"Phase 1",IF(H2583&gt;=p_ph2,"Phase 2","Phase 3")))</f>
        <v>Phase 1</v>
      </c>
      <c r="H2583" s="14" t="n">
        <f aca="false">IF(I2583&lt;p_local,0,IF(C2583="Aéroport → Aéroport",p_pts_plein,IF(Y2583&gt;0,IF(I2583&lt;=Y2583,p_pts_plein,IF(I2583&lt;=p_mult2*Y2583,p_pts_moyen,p_pts_r3)),IF(I2583&gt;=p_vv_min,p_pts_plein,IF(I2583&gt;=p_vv_moy,p_pts_moyen,p_pts_court))))+IF(INDEX(10_Lieux!$D:$D,U2583)=1,p_prio1,p_prio2)+IF(INDEX(10_Lieux!$D:$D,V2583)=1,p_prio1,p_prio2)+IF(K2583="Oui",p_tf,0)+p_hub*((INDEX(10_Lieux!$H:$H,U2583)="Hub")+(INDEX(10_Lieux!$H:$H,V2583)="Hub"))+IF(OR(INDEX(10_Lieux!$H:$H,U2583)="Premium",INDEX(10_Lieux!$H:$H,V2583)="Premium"),p_prem,0))</f>
        <v>90</v>
      </c>
      <c r="I2583" s="14" t="n">
        <f aca="false">ROUND(W2583*p_facteur,0)</f>
        <v>478</v>
      </c>
      <c r="J2583" s="14" t="str">
        <f aca="false">IF(X2583&lt;60,X2583&amp;" min",INT(X2583/60)&amp;" h"&amp;IF(MOD(X2583,60)=0,""," "&amp;TEXT(MOD(X2583,60),"00")))</f>
        <v>5 h</v>
      </c>
      <c r="K2583" s="14" t="str">
        <f aca="false">IF(S2583&lt;&gt;T2583,"Oui","Non")</f>
        <v>Oui</v>
      </c>
      <c r="L2583" s="14" t="str">
        <f aca="false">IF(AND(INDEX(10_Lieux!$B:$B,U2583)="Ville",INDEX(10_Lieux!$B:$B,V2583)="Ville"),"/chauffeur-prive/"&amp;INDEX(10_Lieux!$E:$E,U2583)&amp;"-"&amp;INDEX(10_Lieux!$E:$E,V2583)&amp;"/","/chauffeur-prive/"&amp;INDEX(10_Lieux!$E:$E,U2583)&amp;"/"&amp;INDEX(10_Lieux!$E:$E,V2583)&amp;"/")</f>
        <v>/chauffeur-prive/aeroport-samedan-engadine/aeroport-nice-cote-d-azur/</v>
      </c>
      <c r="M2583" s="14" t="str">
        <f aca="false">IFERROR(INDEX($L:$L,MATCH(B2583&amp;"|"&amp;A2583,$Z:$Z,0)),"—")</f>
        <v>/chauffeur-prive/aeroport-nice-cote-d-azur/aeroport-samedan-engadine/</v>
      </c>
      <c r="N2583" s="14" t="str">
        <f aca="false">IF(LEN("Chauffeur privé "&amp;INDEX(10_Lieux!$J:$J,U2583)&amp;" → "&amp;INDEX(10_Lieux!$J:$J,V2583)&amp;" | 24h/24")&gt;60,"Chauffeur privé "&amp;INDEX(10_Lieux!$J:$J,U2583)&amp;" → "&amp;INDEX(10_Lieux!$J:$J,V2583),"Chauffeur privé "&amp;INDEX(10_Lieux!$J:$J,U2583)&amp;" → "&amp;INDEX(10_Lieux!$J:$J,V2583)&amp;" | 24h/24")</f>
        <v>Chauffeur privé Aéroport de Samedan → Aéroport Nice-Côte d'Azur</v>
      </c>
      <c r="O2583" s="14" t="n">
        <f aca="false">LEN(N2583)</f>
        <v>63</v>
      </c>
      <c r="P2583" s="14" t="str">
        <f aca="false">"Chauffeur privé "&amp;INDEX(10_Lieux!$K:$K,U2583)&amp;" vers "&amp;INDEX(10_Lieux!$L:$L,V2583)</f>
        <v>Chauffeur privé de l'aéroport de Samedan vers l'aéroport Nice-Côte d'Azur</v>
      </c>
      <c r="Q2583" s="14" t="str">
        <f aca="false">"Chauffeur privé "&amp;INDEX(10_Lieux!$K:$K,U2583)&amp;" vers "&amp;INDEX(10_Lieux!$L:$L,V2583)&amp;" : env. "&amp;I2583&amp;" km, "&amp;J2583&amp;" de route. Devis personnalisé, standard 24h/24 et 7j/7."</f>
        <v>Chauffeur privé de l'aéroport de Samedan vers l'aéroport Nice-Côte d'Azur : env. 478 km, 5 h de route. Devis personnalisé, standard 24h/24 et 7j/7.</v>
      </c>
      <c r="R2583" s="14" t="n">
        <f aca="false">LEN(Q2583)</f>
        <v>147</v>
      </c>
      <c r="S2583" s="14" t="str">
        <f aca="false">INDEX(10_Lieux!$C:$C,U2583)</f>
        <v>Suisse</v>
      </c>
      <c r="T2583" s="14" t="str">
        <f aca="false">INDEX(10_Lieux!$C:$C,V2583)</f>
        <v>France</v>
      </c>
      <c r="U2583" s="14" t="n">
        <f aca="false">MATCH(A2583,10_Lieux!$A:$A,0)</f>
        <v>188</v>
      </c>
      <c r="V2583" s="14" t="n">
        <f aca="false">MATCH(B2583,10_Lieux!$A:$A,0)</f>
        <v>168</v>
      </c>
      <c r="W2583" s="14" t="n">
        <f aca="false">ROUND(6371*2*ASIN(SQRT(SIN(RADIANS(INDEX(10_Lieux!$F:$F,V2583)-INDEX(10_Lieux!$F:$F,U2583))/2)^2+COS(RADIANS(INDEX(10_Lieux!$F:$F,U2583)))*COS(RADIANS(INDEX(10_Lieux!$F:$F,V2583)))*SIN(RADIANS(INDEX(10_Lieux!$G:$G,V2583)-INDEX(10_Lieux!$G:$G,U2583))/2)^2)),1)</f>
        <v>382.2</v>
      </c>
      <c r="X2583" s="14" t="n">
        <f aca="false">ROUND(I2583/IF(I2583&lt;p_seuil_vitesse,p_vit_lente,p_vit_rapide)*60/15,0)*15</f>
        <v>300</v>
      </c>
      <c r="Y2583" s="14" t="n">
        <f aca="false">MAX(IF(INDEX(10_Lieux!$B:$B,U2583)&lt;&gt;"Ville",INDEX(10_Lieux!$I:$I,U2583),0),IF(INDEX(10_Lieux!$B:$B,V2583)&lt;&gt;"Ville",INDEX(10_Lieux!$I:$I,V2583),0))</f>
        <v>500</v>
      </c>
      <c r="Z2583" s="14" t="str">
        <f aca="false">A2583&amp;"|"&amp;B2583</f>
        <v>Engadin Airport|Nice-Côte d'Azur</v>
      </c>
      <c r="AA2583" s="14" t="str">
        <f aca="false">IF(I2583&lt;p_local,"Local",IF(I2583&lt;p_vv_min,"Courte distance",IF(I2583&lt;p_tres_long,"Longue distance","Très longue distance")))</f>
        <v>Longue distance</v>
      </c>
    </row>
    <row r="2584" customFormat="false" ht="15" hidden="false" customHeight="true" outlineLevel="0" collapsed="false">
      <c r="A2584" s="14" t="s">
        <v>1751</v>
      </c>
      <c r="B2584" s="14" t="s">
        <v>1430</v>
      </c>
      <c r="C2584" s="14" t="s">
        <v>36</v>
      </c>
      <c r="D2584" s="14" t="s">
        <v>2622</v>
      </c>
      <c r="E2584" s="14" t="s">
        <v>2791</v>
      </c>
      <c r="F2584" s="15" t="s">
        <v>41</v>
      </c>
      <c r="G2584" s="14" t="str">
        <f aca="false">IF(I2584&lt;p_local,"Local → page infra",IF(H2584&gt;=p_ph1,"Phase 1",IF(H2584&gt;=p_ph2,"Phase 2","Phase 3")))</f>
        <v>Phase 2</v>
      </c>
      <c r="H2584" s="14" t="n">
        <f aca="false">IF(I2584&lt;p_local,0,IF(C2584="Aéroport → Aéroport",p_pts_plein,IF(Y2584&gt;0,IF(I2584&lt;=Y2584,p_pts_plein,IF(I2584&lt;=p_mult2*Y2584,p_pts_moyen,p_pts_r3)),IF(I2584&gt;=p_vv_min,p_pts_plein,IF(I2584&gt;=p_vv_moy,p_pts_moyen,p_pts_court))))+IF(INDEX(10_Lieux!$D:$D,U2584)=1,p_prio1,p_prio2)+IF(INDEX(10_Lieux!$D:$D,V2584)=1,p_prio1,p_prio2)+IF(K2584="Oui",p_tf,0)+p_hub*((INDEX(10_Lieux!$H:$H,U2584)="Hub")+(INDEX(10_Lieux!$H:$H,V2584)="Hub"))+IF(OR(INDEX(10_Lieux!$H:$H,U2584)="Premium",INDEX(10_Lieux!$H:$H,V2584)="Premium"),p_prem,0))</f>
        <v>70</v>
      </c>
      <c r="I2584" s="14" t="n">
        <f aca="false">ROUND(W2584*p_facteur,0)</f>
        <v>988</v>
      </c>
      <c r="J2584" s="14" t="str">
        <f aca="false">IF(X2584&lt;60,X2584&amp;" min",INT(X2584/60)&amp;" h"&amp;IF(MOD(X2584,60)=0,""," "&amp;TEXT(MOD(X2584,60),"00")))</f>
        <v>10 h 30</v>
      </c>
      <c r="K2584" s="14" t="str">
        <f aca="false">IF(S2584&lt;&gt;T2584,"Oui","Non")</f>
        <v>Non</v>
      </c>
      <c r="L2584" s="14" t="str">
        <f aca="false">IF(AND(INDEX(10_Lieux!$B:$B,U2584)="Ville",INDEX(10_Lieux!$B:$B,V2584)="Ville"),"/chauffeur-prive/"&amp;INDEX(10_Lieux!$E:$E,U2584)&amp;"-"&amp;INDEX(10_Lieux!$E:$E,V2584)&amp;"/","/chauffeur-prive/"&amp;INDEX(10_Lieux!$E:$E,U2584)&amp;"/"&amp;INDEX(10_Lieux!$E:$E,V2584)&amp;"/")</f>
        <v>/chauffeur-prive/aeroport-nice-cote-d-azur/aeroport-nantes-atlantique/</v>
      </c>
      <c r="M2584" s="14" t="str">
        <f aca="false">IFERROR(INDEX($L:$L,MATCH(B2584&amp;"|"&amp;A2584,$Z:$Z,0)),"—")</f>
        <v>/chauffeur-prive/aeroport-nantes-atlantique/aeroport-nice-cote-d-azur/</v>
      </c>
      <c r="N2584" s="14" t="str">
        <f aca="false">IF(LEN("Chauffeur privé "&amp;INDEX(10_Lieux!$J:$J,U2584)&amp;" → "&amp;INDEX(10_Lieux!$J:$J,V2584)&amp;" | 24h/24")&gt;60,"Chauffeur privé "&amp;INDEX(10_Lieux!$J:$J,U2584)&amp;" → "&amp;INDEX(10_Lieux!$J:$J,V2584),"Chauffeur privé "&amp;INDEX(10_Lieux!$J:$J,U2584)&amp;" → "&amp;INDEX(10_Lieux!$J:$J,V2584)&amp;" | 24h/24")</f>
        <v>Chauffeur privé Aéroport Nice-Côte d'Azur → Aéroport Nantes-Atlantique</v>
      </c>
      <c r="O2584" s="14" t="n">
        <f aca="false">LEN(N2584)</f>
        <v>70</v>
      </c>
      <c r="P2584" s="14" t="str">
        <f aca="false">"Chauffeur privé "&amp;INDEX(10_Lieux!$K:$K,U2584)&amp;" vers "&amp;INDEX(10_Lieux!$L:$L,V2584)</f>
        <v>Chauffeur privé de l'aéroport Nice-Côte d'Azur vers l'aéroport Nantes-Atlantique</v>
      </c>
      <c r="Q2584" s="14" t="str">
        <f aca="false">"Chauffeur privé "&amp;INDEX(10_Lieux!$K:$K,U2584)&amp;" vers "&amp;INDEX(10_Lieux!$L:$L,V2584)&amp;" : env. "&amp;I2584&amp;" km, "&amp;J2584&amp;" de route. Devis personnalisé, standard 24h/24 et 7j/7."</f>
        <v>Chauffeur privé de l'aéroport Nice-Côte d'Azur vers l'aéroport Nantes-Atlantique : env. 988 km, 10 h 30 de route. Devis personnalisé, standard 24h/24 et 7j/7.</v>
      </c>
      <c r="R2584" s="14" t="n">
        <f aca="false">LEN(Q2584)</f>
        <v>158</v>
      </c>
      <c r="S2584" s="14" t="str">
        <f aca="false">INDEX(10_Lieux!$C:$C,U2584)</f>
        <v>France</v>
      </c>
      <c r="T2584" s="14" t="str">
        <f aca="false">INDEX(10_Lieux!$C:$C,V2584)</f>
        <v>France</v>
      </c>
      <c r="U2584" s="14" t="n">
        <f aca="false">MATCH(A2584,10_Lieux!$A:$A,0)</f>
        <v>168</v>
      </c>
      <c r="V2584" s="14" t="n">
        <f aca="false">MATCH(B2584,10_Lieux!$A:$A,0)</f>
        <v>157</v>
      </c>
      <c r="W2584" s="14" t="n">
        <f aca="false">ROUND(6371*2*ASIN(SQRT(SIN(RADIANS(INDEX(10_Lieux!$F:$F,V2584)-INDEX(10_Lieux!$F:$F,U2584))/2)^2+COS(RADIANS(INDEX(10_Lieux!$F:$F,U2584)))*COS(RADIANS(INDEX(10_Lieux!$F:$F,V2584)))*SIN(RADIANS(INDEX(10_Lieux!$G:$G,V2584)-INDEX(10_Lieux!$G:$G,U2584))/2)^2)),1)</f>
        <v>790.5</v>
      </c>
      <c r="X2584" s="14" t="n">
        <f aca="false">ROUND(I2584/IF(I2584&lt;p_seuil_vitesse,p_vit_lente,p_vit_rapide)*60/15,0)*15</f>
        <v>630</v>
      </c>
      <c r="Y2584" s="14" t="n">
        <f aca="false">MAX(IF(INDEX(10_Lieux!$B:$B,U2584)&lt;&gt;"Ville",INDEX(10_Lieux!$I:$I,U2584),0),IF(INDEX(10_Lieux!$B:$B,V2584)&lt;&gt;"Ville",INDEX(10_Lieux!$I:$I,V2584),0))</f>
        <v>500</v>
      </c>
      <c r="Z2584" s="14" t="str">
        <f aca="false">A2584&amp;"|"&amp;B2584</f>
        <v>Nice-Côte d'Azur|Nantes-Atlantique</v>
      </c>
      <c r="AA2584" s="14" t="str">
        <f aca="false">IF(I2584&lt;p_local,"Local",IF(I2584&lt;p_vv_min,"Courte distance",IF(I2584&lt;p_tres_long,"Longue distance","Très longue distance")))</f>
        <v>Très longue distance</v>
      </c>
    </row>
    <row r="2585" customFormat="false" ht="15" hidden="false" customHeight="true" outlineLevel="0" collapsed="false">
      <c r="A2585" s="14" t="s">
        <v>1430</v>
      </c>
      <c r="B2585" s="14" t="s">
        <v>1751</v>
      </c>
      <c r="C2585" s="14" t="s">
        <v>36</v>
      </c>
      <c r="D2585" s="14" t="s">
        <v>2622</v>
      </c>
      <c r="E2585" s="14" t="s">
        <v>2792</v>
      </c>
      <c r="F2585" s="15" t="s">
        <v>41</v>
      </c>
      <c r="G2585" s="14" t="str">
        <f aca="false">IF(I2585&lt;p_local,"Local → page infra",IF(H2585&gt;=p_ph1,"Phase 1",IF(H2585&gt;=p_ph2,"Phase 2","Phase 3")))</f>
        <v>Phase 2</v>
      </c>
      <c r="H2585" s="14" t="n">
        <f aca="false">IF(I2585&lt;p_local,0,IF(C2585="Aéroport → Aéroport",p_pts_plein,IF(Y2585&gt;0,IF(I2585&lt;=Y2585,p_pts_plein,IF(I2585&lt;=p_mult2*Y2585,p_pts_moyen,p_pts_r3)),IF(I2585&gt;=p_vv_min,p_pts_plein,IF(I2585&gt;=p_vv_moy,p_pts_moyen,p_pts_court))))+IF(INDEX(10_Lieux!$D:$D,U2585)=1,p_prio1,p_prio2)+IF(INDEX(10_Lieux!$D:$D,V2585)=1,p_prio1,p_prio2)+IF(K2585="Oui",p_tf,0)+p_hub*((INDEX(10_Lieux!$H:$H,U2585)="Hub")+(INDEX(10_Lieux!$H:$H,V2585)="Hub"))+IF(OR(INDEX(10_Lieux!$H:$H,U2585)="Premium",INDEX(10_Lieux!$H:$H,V2585)="Premium"),p_prem,0))</f>
        <v>70</v>
      </c>
      <c r="I2585" s="14" t="n">
        <f aca="false">ROUND(W2585*p_facteur,0)</f>
        <v>988</v>
      </c>
      <c r="J2585" s="14" t="str">
        <f aca="false">IF(X2585&lt;60,X2585&amp;" min",INT(X2585/60)&amp;" h"&amp;IF(MOD(X2585,60)=0,""," "&amp;TEXT(MOD(X2585,60),"00")))</f>
        <v>10 h 30</v>
      </c>
      <c r="K2585" s="14" t="str">
        <f aca="false">IF(S2585&lt;&gt;T2585,"Oui","Non")</f>
        <v>Non</v>
      </c>
      <c r="L2585" s="14" t="str">
        <f aca="false">IF(AND(INDEX(10_Lieux!$B:$B,U2585)="Ville",INDEX(10_Lieux!$B:$B,V2585)="Ville"),"/chauffeur-prive/"&amp;INDEX(10_Lieux!$E:$E,U2585)&amp;"-"&amp;INDEX(10_Lieux!$E:$E,V2585)&amp;"/","/chauffeur-prive/"&amp;INDEX(10_Lieux!$E:$E,U2585)&amp;"/"&amp;INDEX(10_Lieux!$E:$E,V2585)&amp;"/")</f>
        <v>/chauffeur-prive/aeroport-nantes-atlantique/aeroport-nice-cote-d-azur/</v>
      </c>
      <c r="M2585" s="14" t="str">
        <f aca="false">IFERROR(INDEX($L:$L,MATCH(B2585&amp;"|"&amp;A2585,$Z:$Z,0)),"—")</f>
        <v>/chauffeur-prive/aeroport-nice-cote-d-azur/aeroport-nantes-atlantique/</v>
      </c>
      <c r="N2585" s="14" t="str">
        <f aca="false">IF(LEN("Chauffeur privé "&amp;INDEX(10_Lieux!$J:$J,U2585)&amp;" → "&amp;INDEX(10_Lieux!$J:$J,V2585)&amp;" | 24h/24")&gt;60,"Chauffeur privé "&amp;INDEX(10_Lieux!$J:$J,U2585)&amp;" → "&amp;INDEX(10_Lieux!$J:$J,V2585),"Chauffeur privé "&amp;INDEX(10_Lieux!$J:$J,U2585)&amp;" → "&amp;INDEX(10_Lieux!$J:$J,V2585)&amp;" | 24h/24")</f>
        <v>Chauffeur privé Aéroport Nantes-Atlantique → Aéroport Nice-Côte d'Azur</v>
      </c>
      <c r="O2585" s="14" t="n">
        <f aca="false">LEN(N2585)</f>
        <v>70</v>
      </c>
      <c r="P2585" s="14" t="str">
        <f aca="false">"Chauffeur privé "&amp;INDEX(10_Lieux!$K:$K,U2585)&amp;" vers "&amp;INDEX(10_Lieux!$L:$L,V2585)</f>
        <v>Chauffeur privé de l'aéroport Nantes-Atlantique vers l'aéroport Nice-Côte d'Azur</v>
      </c>
      <c r="Q2585" s="14" t="str">
        <f aca="false">"Chauffeur privé "&amp;INDEX(10_Lieux!$K:$K,U2585)&amp;" vers "&amp;INDEX(10_Lieux!$L:$L,V2585)&amp;" : env. "&amp;I2585&amp;" km, "&amp;J2585&amp;" de route. Devis personnalisé, standard 24h/24 et 7j/7."</f>
        <v>Chauffeur privé de l'aéroport Nantes-Atlantique vers l'aéroport Nice-Côte d'Azur : env. 988 km, 10 h 30 de route. Devis personnalisé, standard 24h/24 et 7j/7.</v>
      </c>
      <c r="R2585" s="14" t="n">
        <f aca="false">LEN(Q2585)</f>
        <v>158</v>
      </c>
      <c r="S2585" s="14" t="str">
        <f aca="false">INDEX(10_Lieux!$C:$C,U2585)</f>
        <v>France</v>
      </c>
      <c r="T2585" s="14" t="str">
        <f aca="false">INDEX(10_Lieux!$C:$C,V2585)</f>
        <v>France</v>
      </c>
      <c r="U2585" s="14" t="n">
        <f aca="false">MATCH(A2585,10_Lieux!$A:$A,0)</f>
        <v>157</v>
      </c>
      <c r="V2585" s="14" t="n">
        <f aca="false">MATCH(B2585,10_Lieux!$A:$A,0)</f>
        <v>168</v>
      </c>
      <c r="W2585" s="14" t="n">
        <f aca="false">ROUND(6371*2*ASIN(SQRT(SIN(RADIANS(INDEX(10_Lieux!$F:$F,V2585)-INDEX(10_Lieux!$F:$F,U2585))/2)^2+COS(RADIANS(INDEX(10_Lieux!$F:$F,U2585)))*COS(RADIANS(INDEX(10_Lieux!$F:$F,V2585)))*SIN(RADIANS(INDEX(10_Lieux!$G:$G,V2585)-INDEX(10_Lieux!$G:$G,U2585))/2)^2)),1)</f>
        <v>790.5</v>
      </c>
      <c r="X2585" s="14" t="n">
        <f aca="false">ROUND(I2585/IF(I2585&lt;p_seuil_vitesse,p_vit_lente,p_vit_rapide)*60/15,0)*15</f>
        <v>630</v>
      </c>
      <c r="Y2585" s="14" t="n">
        <f aca="false">MAX(IF(INDEX(10_Lieux!$B:$B,U2585)&lt;&gt;"Ville",INDEX(10_Lieux!$I:$I,U2585),0),IF(INDEX(10_Lieux!$B:$B,V2585)&lt;&gt;"Ville",INDEX(10_Lieux!$I:$I,V2585),0))</f>
        <v>500</v>
      </c>
      <c r="Z2585" s="14" t="str">
        <f aca="false">A2585&amp;"|"&amp;B2585</f>
        <v>Nantes-Atlantique|Nice-Côte d'Azur</v>
      </c>
      <c r="AA2585" s="14" t="str">
        <f aca="false">IF(I2585&lt;p_local,"Local",IF(I2585&lt;p_vv_min,"Courte distance",IF(I2585&lt;p_tres_long,"Longue distance","Très longue distance")))</f>
        <v>Très longue distance</v>
      </c>
    </row>
    <row r="2586" customFormat="false" ht="15" hidden="false" customHeight="true" outlineLevel="0" collapsed="false">
      <c r="A2586" s="14" t="s">
        <v>1751</v>
      </c>
      <c r="B2586" s="14" t="s">
        <v>1199</v>
      </c>
      <c r="C2586" s="14" t="s">
        <v>36</v>
      </c>
      <c r="D2586" s="14" t="s">
        <v>2622</v>
      </c>
      <c r="E2586" s="14" t="s">
        <v>2793</v>
      </c>
      <c r="F2586" s="15" t="s">
        <v>41</v>
      </c>
      <c r="G2586" s="14" t="str">
        <f aca="false">IF(I2586&lt;p_local,"Local → page infra",IF(H2586&gt;=p_ph1,"Phase 1",IF(H2586&gt;=p_ph2,"Phase 2","Phase 3")))</f>
        <v>Phase 2</v>
      </c>
      <c r="H2586" s="14" t="n">
        <f aca="false">IF(I2586&lt;p_local,0,IF(C2586="Aéroport → Aéroport",p_pts_plein,IF(Y2586&gt;0,IF(I2586&lt;=Y2586,p_pts_plein,IF(I2586&lt;=p_mult2*Y2586,p_pts_moyen,p_pts_r3)),IF(I2586&gt;=p_vv_min,p_pts_plein,IF(I2586&gt;=p_vv_moy,p_pts_moyen,p_pts_court))))+IF(INDEX(10_Lieux!$D:$D,U2586)=1,p_prio1,p_prio2)+IF(INDEX(10_Lieux!$D:$D,V2586)=1,p_prio1,p_prio2)+IF(K2586="Oui",p_tf,0)+p_hub*((INDEX(10_Lieux!$H:$H,U2586)="Hub")+(INDEX(10_Lieux!$H:$H,V2586)="Hub"))+IF(OR(INDEX(10_Lieux!$H:$H,U2586)="Premium",INDEX(10_Lieux!$H:$H,V2586)="Premium"),p_prem,0))</f>
        <v>70</v>
      </c>
      <c r="I2586" s="14" t="n">
        <f aca="false">ROUND(W2586*p_facteur,0)</f>
        <v>1036</v>
      </c>
      <c r="J2586" s="14" t="str">
        <f aca="false">IF(X2586&lt;60,X2586&amp;" min",INT(X2586/60)&amp;" h"&amp;IF(MOD(X2586,60)=0,""," "&amp;TEXT(MOD(X2586,60),"00")))</f>
        <v>11 h</v>
      </c>
      <c r="K2586" s="14" t="str">
        <f aca="false">IF(S2586&lt;&gt;T2586,"Oui","Non")</f>
        <v>Non</v>
      </c>
      <c r="L2586" s="14" t="str">
        <f aca="false">IF(AND(INDEX(10_Lieux!$B:$B,U2586)="Ville",INDEX(10_Lieux!$B:$B,V2586)="Ville"),"/chauffeur-prive/"&amp;INDEX(10_Lieux!$E:$E,U2586)&amp;"-"&amp;INDEX(10_Lieux!$E:$E,V2586)&amp;"/","/chauffeur-prive/"&amp;INDEX(10_Lieux!$E:$E,U2586)&amp;"/"&amp;INDEX(10_Lieux!$E:$E,V2586)&amp;"/")</f>
        <v>/chauffeur-prive/aeroport-nice-cote-d-azur/aeroport-lille-lesquin/</v>
      </c>
      <c r="M2586" s="14" t="str">
        <f aca="false">IFERROR(INDEX($L:$L,MATCH(B2586&amp;"|"&amp;A2586,$Z:$Z,0)),"—")</f>
        <v>/chauffeur-prive/aeroport-lille-lesquin/aeroport-nice-cote-d-azur/</v>
      </c>
      <c r="N2586" s="14" t="str">
        <f aca="false">IF(LEN("Chauffeur privé "&amp;INDEX(10_Lieux!$J:$J,U2586)&amp;" → "&amp;INDEX(10_Lieux!$J:$J,V2586)&amp;" | 24h/24")&gt;60,"Chauffeur privé "&amp;INDEX(10_Lieux!$J:$J,U2586)&amp;" → "&amp;INDEX(10_Lieux!$J:$J,V2586),"Chauffeur privé "&amp;INDEX(10_Lieux!$J:$J,U2586)&amp;" → "&amp;INDEX(10_Lieux!$J:$J,V2586)&amp;" | 24h/24")</f>
        <v>Chauffeur privé Aéroport Nice-Côte d'Azur → Aéroport Lille-Lesquin</v>
      </c>
      <c r="O2586" s="14" t="n">
        <f aca="false">LEN(N2586)</f>
        <v>66</v>
      </c>
      <c r="P2586" s="14" t="str">
        <f aca="false">"Chauffeur privé "&amp;INDEX(10_Lieux!$K:$K,U2586)&amp;" vers "&amp;INDEX(10_Lieux!$L:$L,V2586)</f>
        <v>Chauffeur privé de l'aéroport Nice-Côte d'Azur vers l'aéroport Lille-Lesquin</v>
      </c>
      <c r="Q2586" s="14" t="str">
        <f aca="false">"Chauffeur privé "&amp;INDEX(10_Lieux!$K:$K,U2586)&amp;" vers "&amp;INDEX(10_Lieux!$L:$L,V2586)&amp;" : env. "&amp;I2586&amp;" km, "&amp;J2586&amp;" de route. Devis personnalisé, standard 24h/24 et 7j/7."</f>
        <v>Chauffeur privé de l'aéroport Nice-Côte d'Azur vers l'aéroport Lille-Lesquin : env. 1036 km, 11 h de route. Devis personnalisé, standard 24h/24 et 7j/7.</v>
      </c>
      <c r="R2586" s="14" t="n">
        <f aca="false">LEN(Q2586)</f>
        <v>152</v>
      </c>
      <c r="S2586" s="14" t="str">
        <f aca="false">INDEX(10_Lieux!$C:$C,U2586)</f>
        <v>France</v>
      </c>
      <c r="T2586" s="14" t="str">
        <f aca="false">INDEX(10_Lieux!$C:$C,V2586)</f>
        <v>France</v>
      </c>
      <c r="U2586" s="14" t="n">
        <f aca="false">MATCH(A2586,10_Lieux!$A:$A,0)</f>
        <v>168</v>
      </c>
      <c r="V2586" s="14" t="n">
        <f aca="false">MATCH(B2586,10_Lieux!$A:$A,0)</f>
        <v>147</v>
      </c>
      <c r="W2586" s="14" t="n">
        <f aca="false">ROUND(6371*2*ASIN(SQRT(SIN(RADIANS(INDEX(10_Lieux!$F:$F,V2586)-INDEX(10_Lieux!$F:$F,U2586))/2)^2+COS(RADIANS(INDEX(10_Lieux!$F:$F,U2586)))*COS(RADIANS(INDEX(10_Lieux!$F:$F,V2586)))*SIN(RADIANS(INDEX(10_Lieux!$G:$G,V2586)-INDEX(10_Lieux!$G:$G,U2586))/2)^2)),1)</f>
        <v>828.5</v>
      </c>
      <c r="X2586" s="14" t="n">
        <f aca="false">ROUND(I2586/IF(I2586&lt;p_seuil_vitesse,p_vit_lente,p_vit_rapide)*60/15,0)*15</f>
        <v>660</v>
      </c>
      <c r="Y2586" s="14" t="n">
        <f aca="false">MAX(IF(INDEX(10_Lieux!$B:$B,U2586)&lt;&gt;"Ville",INDEX(10_Lieux!$I:$I,U2586),0),IF(INDEX(10_Lieux!$B:$B,V2586)&lt;&gt;"Ville",INDEX(10_Lieux!$I:$I,V2586),0))</f>
        <v>500</v>
      </c>
      <c r="Z2586" s="14" t="str">
        <f aca="false">A2586&amp;"|"&amp;B2586</f>
        <v>Nice-Côte d'Azur|Lille-Lesquin</v>
      </c>
      <c r="AA2586" s="14" t="str">
        <f aca="false">IF(I2586&lt;p_local,"Local",IF(I2586&lt;p_vv_min,"Courte distance",IF(I2586&lt;p_tres_long,"Longue distance","Très longue distance")))</f>
        <v>Très longue distance</v>
      </c>
    </row>
    <row r="2587" customFormat="false" ht="15" hidden="false" customHeight="true" outlineLevel="0" collapsed="false">
      <c r="A2587" s="14" t="s">
        <v>1199</v>
      </c>
      <c r="B2587" s="14" t="s">
        <v>1751</v>
      </c>
      <c r="C2587" s="14" t="s">
        <v>36</v>
      </c>
      <c r="D2587" s="14" t="s">
        <v>2622</v>
      </c>
      <c r="E2587" s="14" t="s">
        <v>2794</v>
      </c>
      <c r="F2587" s="15" t="s">
        <v>41</v>
      </c>
      <c r="G2587" s="14" t="str">
        <f aca="false">IF(I2587&lt;p_local,"Local → page infra",IF(H2587&gt;=p_ph1,"Phase 1",IF(H2587&gt;=p_ph2,"Phase 2","Phase 3")))</f>
        <v>Phase 2</v>
      </c>
      <c r="H2587" s="14" t="n">
        <f aca="false">IF(I2587&lt;p_local,0,IF(C2587="Aéroport → Aéroport",p_pts_plein,IF(Y2587&gt;0,IF(I2587&lt;=Y2587,p_pts_plein,IF(I2587&lt;=p_mult2*Y2587,p_pts_moyen,p_pts_r3)),IF(I2587&gt;=p_vv_min,p_pts_plein,IF(I2587&gt;=p_vv_moy,p_pts_moyen,p_pts_court))))+IF(INDEX(10_Lieux!$D:$D,U2587)=1,p_prio1,p_prio2)+IF(INDEX(10_Lieux!$D:$D,V2587)=1,p_prio1,p_prio2)+IF(K2587="Oui",p_tf,0)+p_hub*((INDEX(10_Lieux!$H:$H,U2587)="Hub")+(INDEX(10_Lieux!$H:$H,V2587)="Hub"))+IF(OR(INDEX(10_Lieux!$H:$H,U2587)="Premium",INDEX(10_Lieux!$H:$H,V2587)="Premium"),p_prem,0))</f>
        <v>70</v>
      </c>
      <c r="I2587" s="14" t="n">
        <f aca="false">ROUND(W2587*p_facteur,0)</f>
        <v>1036</v>
      </c>
      <c r="J2587" s="14" t="str">
        <f aca="false">IF(X2587&lt;60,X2587&amp;" min",INT(X2587/60)&amp;" h"&amp;IF(MOD(X2587,60)=0,""," "&amp;TEXT(MOD(X2587,60),"00")))</f>
        <v>11 h</v>
      </c>
      <c r="K2587" s="14" t="str">
        <f aca="false">IF(S2587&lt;&gt;T2587,"Oui","Non")</f>
        <v>Non</v>
      </c>
      <c r="L2587" s="14" t="str">
        <f aca="false">IF(AND(INDEX(10_Lieux!$B:$B,U2587)="Ville",INDEX(10_Lieux!$B:$B,V2587)="Ville"),"/chauffeur-prive/"&amp;INDEX(10_Lieux!$E:$E,U2587)&amp;"-"&amp;INDEX(10_Lieux!$E:$E,V2587)&amp;"/","/chauffeur-prive/"&amp;INDEX(10_Lieux!$E:$E,U2587)&amp;"/"&amp;INDEX(10_Lieux!$E:$E,V2587)&amp;"/")</f>
        <v>/chauffeur-prive/aeroport-lille-lesquin/aeroport-nice-cote-d-azur/</v>
      </c>
      <c r="M2587" s="14" t="str">
        <f aca="false">IFERROR(INDEX($L:$L,MATCH(B2587&amp;"|"&amp;A2587,$Z:$Z,0)),"—")</f>
        <v>/chauffeur-prive/aeroport-nice-cote-d-azur/aeroport-lille-lesquin/</v>
      </c>
      <c r="N2587" s="14" t="str">
        <f aca="false">IF(LEN("Chauffeur privé "&amp;INDEX(10_Lieux!$J:$J,U2587)&amp;" → "&amp;INDEX(10_Lieux!$J:$J,V2587)&amp;" | 24h/24")&gt;60,"Chauffeur privé "&amp;INDEX(10_Lieux!$J:$J,U2587)&amp;" → "&amp;INDEX(10_Lieux!$J:$J,V2587),"Chauffeur privé "&amp;INDEX(10_Lieux!$J:$J,U2587)&amp;" → "&amp;INDEX(10_Lieux!$J:$J,V2587)&amp;" | 24h/24")</f>
        <v>Chauffeur privé Aéroport Lille-Lesquin → Aéroport Nice-Côte d'Azur</v>
      </c>
      <c r="O2587" s="14" t="n">
        <f aca="false">LEN(N2587)</f>
        <v>66</v>
      </c>
      <c r="P2587" s="14" t="str">
        <f aca="false">"Chauffeur privé "&amp;INDEX(10_Lieux!$K:$K,U2587)&amp;" vers "&amp;INDEX(10_Lieux!$L:$L,V2587)</f>
        <v>Chauffeur privé de l'aéroport Lille-Lesquin vers l'aéroport Nice-Côte d'Azur</v>
      </c>
      <c r="Q2587" s="14" t="str">
        <f aca="false">"Chauffeur privé "&amp;INDEX(10_Lieux!$K:$K,U2587)&amp;" vers "&amp;INDEX(10_Lieux!$L:$L,V2587)&amp;" : env. "&amp;I2587&amp;" km, "&amp;J2587&amp;" de route. Devis personnalisé, standard 24h/24 et 7j/7."</f>
        <v>Chauffeur privé de l'aéroport Lille-Lesquin vers l'aéroport Nice-Côte d'Azur : env. 1036 km, 11 h de route. Devis personnalisé, standard 24h/24 et 7j/7.</v>
      </c>
      <c r="R2587" s="14" t="n">
        <f aca="false">LEN(Q2587)</f>
        <v>152</v>
      </c>
      <c r="S2587" s="14" t="str">
        <f aca="false">INDEX(10_Lieux!$C:$C,U2587)</f>
        <v>France</v>
      </c>
      <c r="T2587" s="14" t="str">
        <f aca="false">INDEX(10_Lieux!$C:$C,V2587)</f>
        <v>France</v>
      </c>
      <c r="U2587" s="14" t="n">
        <f aca="false">MATCH(A2587,10_Lieux!$A:$A,0)</f>
        <v>147</v>
      </c>
      <c r="V2587" s="14" t="n">
        <f aca="false">MATCH(B2587,10_Lieux!$A:$A,0)</f>
        <v>168</v>
      </c>
      <c r="W2587" s="14" t="n">
        <f aca="false">ROUND(6371*2*ASIN(SQRT(SIN(RADIANS(INDEX(10_Lieux!$F:$F,V2587)-INDEX(10_Lieux!$F:$F,U2587))/2)^2+COS(RADIANS(INDEX(10_Lieux!$F:$F,U2587)))*COS(RADIANS(INDEX(10_Lieux!$F:$F,V2587)))*SIN(RADIANS(INDEX(10_Lieux!$G:$G,V2587)-INDEX(10_Lieux!$G:$G,U2587))/2)^2)),1)</f>
        <v>828.5</v>
      </c>
      <c r="X2587" s="14" t="n">
        <f aca="false">ROUND(I2587/IF(I2587&lt;p_seuil_vitesse,p_vit_lente,p_vit_rapide)*60/15,0)*15</f>
        <v>660</v>
      </c>
      <c r="Y2587" s="14" t="n">
        <f aca="false">MAX(IF(INDEX(10_Lieux!$B:$B,U2587)&lt;&gt;"Ville",INDEX(10_Lieux!$I:$I,U2587),0),IF(INDEX(10_Lieux!$B:$B,V2587)&lt;&gt;"Ville",INDEX(10_Lieux!$I:$I,V2587),0))</f>
        <v>500</v>
      </c>
      <c r="Z2587" s="14" t="str">
        <f aca="false">A2587&amp;"|"&amp;B2587</f>
        <v>Lille-Lesquin|Nice-Côte d'Azur</v>
      </c>
      <c r="AA2587" s="14" t="str">
        <f aca="false">IF(I2587&lt;p_local,"Local",IF(I2587&lt;p_vv_min,"Courte distance",IF(I2587&lt;p_tres_long,"Longue distance","Très longue distance")))</f>
        <v>Très longue distance</v>
      </c>
    </row>
    <row r="2588" customFormat="false" ht="15" hidden="false" customHeight="true" outlineLevel="0" collapsed="false">
      <c r="A2588" s="14" t="s">
        <v>1751</v>
      </c>
      <c r="B2588" s="14" t="s">
        <v>1060</v>
      </c>
      <c r="C2588" s="14" t="s">
        <v>36</v>
      </c>
      <c r="D2588" s="14" t="s">
        <v>2622</v>
      </c>
      <c r="E2588" s="14" t="s">
        <v>2795</v>
      </c>
      <c r="F2588" s="15" t="s">
        <v>41</v>
      </c>
      <c r="G2588" s="14" t="str">
        <f aca="false">IF(I2588&lt;p_local,"Local → page infra",IF(H2588&gt;=p_ph1,"Phase 1",IF(H2588&gt;=p_ph2,"Phase 2","Phase 3")))</f>
        <v>Phase 2</v>
      </c>
      <c r="H2588" s="14" t="n">
        <f aca="false">IF(I2588&lt;p_local,0,IF(C2588="Aéroport → Aéroport",p_pts_plein,IF(Y2588&gt;0,IF(I2588&lt;=Y2588,p_pts_plein,IF(I2588&lt;=p_mult2*Y2588,p_pts_moyen,p_pts_r3)),IF(I2588&gt;=p_vv_min,p_pts_plein,IF(I2588&gt;=p_vv_moy,p_pts_moyen,p_pts_court))))+IF(INDEX(10_Lieux!$D:$D,U2588)=1,p_prio1,p_prio2)+IF(INDEX(10_Lieux!$D:$D,V2588)=1,p_prio1,p_prio2)+IF(K2588="Oui",p_tf,0)+p_hub*((INDEX(10_Lieux!$H:$H,U2588)="Hub")+(INDEX(10_Lieux!$H:$H,V2588)="Hub"))+IF(OR(INDEX(10_Lieux!$H:$H,U2588)="Premium",INDEX(10_Lieux!$H:$H,V2588)="Premium"),p_prem,0))</f>
        <v>70</v>
      </c>
      <c r="I2588" s="14" t="n">
        <f aca="false">ROUND(W2588*p_facteur,0)</f>
        <v>680</v>
      </c>
      <c r="J2588" s="14" t="str">
        <f aca="false">IF(X2588&lt;60,X2588&amp;" min",INT(X2588/60)&amp;" h"&amp;IF(MOD(X2588,60)=0,""," "&amp;TEXT(MOD(X2588,60),"00")))</f>
        <v>7 h 15</v>
      </c>
      <c r="K2588" s="14" t="str">
        <f aca="false">IF(S2588&lt;&gt;T2588,"Oui","Non")</f>
        <v>Non</v>
      </c>
      <c r="L2588" s="14" t="str">
        <f aca="false">IF(AND(INDEX(10_Lieux!$B:$B,U2588)="Ville",INDEX(10_Lieux!$B:$B,V2588)="Ville"),"/chauffeur-prive/"&amp;INDEX(10_Lieux!$E:$E,U2588)&amp;"-"&amp;INDEX(10_Lieux!$E:$E,V2588)&amp;"/","/chauffeur-prive/"&amp;INDEX(10_Lieux!$E:$E,U2588)&amp;"/"&amp;INDEX(10_Lieux!$E:$E,V2588)&amp;"/")</f>
        <v>/chauffeur-prive/aeroport-nice-cote-d-azur/aeroport-strasbourg-entzheim/</v>
      </c>
      <c r="M2588" s="14" t="str">
        <f aca="false">IFERROR(INDEX($L:$L,MATCH(B2588&amp;"|"&amp;A2588,$Z:$Z,0)),"—")</f>
        <v>/chauffeur-prive/aeroport-strasbourg-entzheim/aeroport-nice-cote-d-azur/</v>
      </c>
      <c r="N2588" s="14" t="str">
        <f aca="false">IF(LEN("Chauffeur privé "&amp;INDEX(10_Lieux!$J:$J,U2588)&amp;" → "&amp;INDEX(10_Lieux!$J:$J,V2588)&amp;" | 24h/24")&gt;60,"Chauffeur privé "&amp;INDEX(10_Lieux!$J:$J,U2588)&amp;" → "&amp;INDEX(10_Lieux!$J:$J,V2588),"Chauffeur privé "&amp;INDEX(10_Lieux!$J:$J,U2588)&amp;" → "&amp;INDEX(10_Lieux!$J:$J,V2588)&amp;" | 24h/24")</f>
        <v>Chauffeur privé Aéroport Nice-Côte d'Azur → Aéroport Strasbourg-Entzheim</v>
      </c>
      <c r="O2588" s="14" t="n">
        <f aca="false">LEN(N2588)</f>
        <v>72</v>
      </c>
      <c r="P2588" s="14" t="str">
        <f aca="false">"Chauffeur privé "&amp;INDEX(10_Lieux!$K:$K,U2588)&amp;" vers "&amp;INDEX(10_Lieux!$L:$L,V2588)</f>
        <v>Chauffeur privé de l'aéroport Nice-Côte d'Azur vers l'aéroport Strasbourg-Entzheim</v>
      </c>
      <c r="Q2588" s="14" t="str">
        <f aca="false">"Chauffeur privé "&amp;INDEX(10_Lieux!$K:$K,U2588)&amp;" vers "&amp;INDEX(10_Lieux!$L:$L,V2588)&amp;" : env. "&amp;I2588&amp;" km, "&amp;J2588&amp;" de route. Devis personnalisé, standard 24h/24 et 7j/7."</f>
        <v>Chauffeur privé de l'aéroport Nice-Côte d'Azur vers l'aéroport Strasbourg-Entzheim : env. 680 km, 7 h 15 de route. Devis personnalisé, standard 24h/24 et 7j/7.</v>
      </c>
      <c r="R2588" s="14" t="n">
        <f aca="false">LEN(Q2588)</f>
        <v>159</v>
      </c>
      <c r="S2588" s="14" t="str">
        <f aca="false">INDEX(10_Lieux!$C:$C,U2588)</f>
        <v>France</v>
      </c>
      <c r="T2588" s="14" t="str">
        <f aca="false">INDEX(10_Lieux!$C:$C,V2588)</f>
        <v>France</v>
      </c>
      <c r="U2588" s="14" t="n">
        <f aca="false">MATCH(A2588,10_Lieux!$A:$A,0)</f>
        <v>168</v>
      </c>
      <c r="V2588" s="14" t="n">
        <f aca="false">MATCH(B2588,10_Lieux!$A:$A,0)</f>
        <v>143</v>
      </c>
      <c r="W2588" s="14" t="n">
        <f aca="false">ROUND(6371*2*ASIN(SQRT(SIN(RADIANS(INDEX(10_Lieux!$F:$F,V2588)-INDEX(10_Lieux!$F:$F,U2588))/2)^2+COS(RADIANS(INDEX(10_Lieux!$F:$F,U2588)))*COS(RADIANS(INDEX(10_Lieux!$F:$F,V2588)))*SIN(RADIANS(INDEX(10_Lieux!$G:$G,V2588)-INDEX(10_Lieux!$G:$G,U2588))/2)^2)),1)</f>
        <v>543.6</v>
      </c>
      <c r="X2588" s="14" t="n">
        <f aca="false">ROUND(I2588/IF(I2588&lt;p_seuil_vitesse,p_vit_lente,p_vit_rapide)*60/15,0)*15</f>
        <v>435</v>
      </c>
      <c r="Y2588" s="14" t="n">
        <f aca="false">MAX(IF(INDEX(10_Lieux!$B:$B,U2588)&lt;&gt;"Ville",INDEX(10_Lieux!$I:$I,U2588),0),IF(INDEX(10_Lieux!$B:$B,V2588)&lt;&gt;"Ville",INDEX(10_Lieux!$I:$I,V2588),0))</f>
        <v>500</v>
      </c>
      <c r="Z2588" s="14" t="str">
        <f aca="false">A2588&amp;"|"&amp;B2588</f>
        <v>Nice-Côte d'Azur|Strasbourg-Entzheim</v>
      </c>
      <c r="AA2588" s="14" t="str">
        <f aca="false">IF(I2588&lt;p_local,"Local",IF(I2588&lt;p_vv_min,"Courte distance",IF(I2588&lt;p_tres_long,"Longue distance","Très longue distance")))</f>
        <v>Longue distance</v>
      </c>
    </row>
    <row r="2589" customFormat="false" ht="15" hidden="false" customHeight="true" outlineLevel="0" collapsed="false">
      <c r="A2589" s="14" t="s">
        <v>1060</v>
      </c>
      <c r="B2589" s="14" t="s">
        <v>1751</v>
      </c>
      <c r="C2589" s="14" t="s">
        <v>36</v>
      </c>
      <c r="D2589" s="14" t="s">
        <v>2622</v>
      </c>
      <c r="E2589" s="14" t="s">
        <v>2796</v>
      </c>
      <c r="F2589" s="15" t="s">
        <v>41</v>
      </c>
      <c r="G2589" s="14" t="str">
        <f aca="false">IF(I2589&lt;p_local,"Local → page infra",IF(H2589&gt;=p_ph1,"Phase 1",IF(H2589&gt;=p_ph2,"Phase 2","Phase 3")))</f>
        <v>Phase 2</v>
      </c>
      <c r="H2589" s="14" t="n">
        <f aca="false">IF(I2589&lt;p_local,0,IF(C2589="Aéroport → Aéroport",p_pts_plein,IF(Y2589&gt;0,IF(I2589&lt;=Y2589,p_pts_plein,IF(I2589&lt;=p_mult2*Y2589,p_pts_moyen,p_pts_r3)),IF(I2589&gt;=p_vv_min,p_pts_plein,IF(I2589&gt;=p_vv_moy,p_pts_moyen,p_pts_court))))+IF(INDEX(10_Lieux!$D:$D,U2589)=1,p_prio1,p_prio2)+IF(INDEX(10_Lieux!$D:$D,V2589)=1,p_prio1,p_prio2)+IF(K2589="Oui",p_tf,0)+p_hub*((INDEX(10_Lieux!$H:$H,U2589)="Hub")+(INDEX(10_Lieux!$H:$H,V2589)="Hub"))+IF(OR(INDEX(10_Lieux!$H:$H,U2589)="Premium",INDEX(10_Lieux!$H:$H,V2589)="Premium"),p_prem,0))</f>
        <v>70</v>
      </c>
      <c r="I2589" s="14" t="n">
        <f aca="false">ROUND(W2589*p_facteur,0)</f>
        <v>680</v>
      </c>
      <c r="J2589" s="14" t="str">
        <f aca="false">IF(X2589&lt;60,X2589&amp;" min",INT(X2589/60)&amp;" h"&amp;IF(MOD(X2589,60)=0,""," "&amp;TEXT(MOD(X2589,60),"00")))</f>
        <v>7 h 15</v>
      </c>
      <c r="K2589" s="14" t="str">
        <f aca="false">IF(S2589&lt;&gt;T2589,"Oui","Non")</f>
        <v>Non</v>
      </c>
      <c r="L2589" s="14" t="str">
        <f aca="false">IF(AND(INDEX(10_Lieux!$B:$B,U2589)="Ville",INDEX(10_Lieux!$B:$B,V2589)="Ville"),"/chauffeur-prive/"&amp;INDEX(10_Lieux!$E:$E,U2589)&amp;"-"&amp;INDEX(10_Lieux!$E:$E,V2589)&amp;"/","/chauffeur-prive/"&amp;INDEX(10_Lieux!$E:$E,U2589)&amp;"/"&amp;INDEX(10_Lieux!$E:$E,V2589)&amp;"/")</f>
        <v>/chauffeur-prive/aeroport-strasbourg-entzheim/aeroport-nice-cote-d-azur/</v>
      </c>
      <c r="M2589" s="14" t="str">
        <f aca="false">IFERROR(INDEX($L:$L,MATCH(B2589&amp;"|"&amp;A2589,$Z:$Z,0)),"—")</f>
        <v>/chauffeur-prive/aeroport-nice-cote-d-azur/aeroport-strasbourg-entzheim/</v>
      </c>
      <c r="N2589" s="14" t="str">
        <f aca="false">IF(LEN("Chauffeur privé "&amp;INDEX(10_Lieux!$J:$J,U2589)&amp;" → "&amp;INDEX(10_Lieux!$J:$J,V2589)&amp;" | 24h/24")&gt;60,"Chauffeur privé "&amp;INDEX(10_Lieux!$J:$J,U2589)&amp;" → "&amp;INDEX(10_Lieux!$J:$J,V2589),"Chauffeur privé "&amp;INDEX(10_Lieux!$J:$J,U2589)&amp;" → "&amp;INDEX(10_Lieux!$J:$J,V2589)&amp;" | 24h/24")</f>
        <v>Chauffeur privé Aéroport Strasbourg-Entzheim → Aéroport Nice-Côte d'Azur</v>
      </c>
      <c r="O2589" s="14" t="n">
        <f aca="false">LEN(N2589)</f>
        <v>72</v>
      </c>
      <c r="P2589" s="14" t="str">
        <f aca="false">"Chauffeur privé "&amp;INDEX(10_Lieux!$K:$K,U2589)&amp;" vers "&amp;INDEX(10_Lieux!$L:$L,V2589)</f>
        <v>Chauffeur privé de l'aéroport Strasbourg-Entzheim vers l'aéroport Nice-Côte d'Azur</v>
      </c>
      <c r="Q2589" s="14" t="str">
        <f aca="false">"Chauffeur privé "&amp;INDEX(10_Lieux!$K:$K,U2589)&amp;" vers "&amp;INDEX(10_Lieux!$L:$L,V2589)&amp;" : env. "&amp;I2589&amp;" km, "&amp;J2589&amp;" de route. Devis personnalisé, standard 24h/24 et 7j/7."</f>
        <v>Chauffeur privé de l'aéroport Strasbourg-Entzheim vers l'aéroport Nice-Côte d'Azur : env. 680 km, 7 h 15 de route. Devis personnalisé, standard 24h/24 et 7j/7.</v>
      </c>
      <c r="R2589" s="14" t="n">
        <f aca="false">LEN(Q2589)</f>
        <v>159</v>
      </c>
      <c r="S2589" s="14" t="str">
        <f aca="false">INDEX(10_Lieux!$C:$C,U2589)</f>
        <v>France</v>
      </c>
      <c r="T2589" s="14" t="str">
        <f aca="false">INDEX(10_Lieux!$C:$C,V2589)</f>
        <v>France</v>
      </c>
      <c r="U2589" s="14" t="n">
        <f aca="false">MATCH(A2589,10_Lieux!$A:$A,0)</f>
        <v>143</v>
      </c>
      <c r="V2589" s="14" t="n">
        <f aca="false">MATCH(B2589,10_Lieux!$A:$A,0)</f>
        <v>168</v>
      </c>
      <c r="W2589" s="14" t="n">
        <f aca="false">ROUND(6371*2*ASIN(SQRT(SIN(RADIANS(INDEX(10_Lieux!$F:$F,V2589)-INDEX(10_Lieux!$F:$F,U2589))/2)^2+COS(RADIANS(INDEX(10_Lieux!$F:$F,U2589)))*COS(RADIANS(INDEX(10_Lieux!$F:$F,V2589)))*SIN(RADIANS(INDEX(10_Lieux!$G:$G,V2589)-INDEX(10_Lieux!$G:$G,U2589))/2)^2)),1)</f>
        <v>543.6</v>
      </c>
      <c r="X2589" s="14" t="n">
        <f aca="false">ROUND(I2589/IF(I2589&lt;p_seuil_vitesse,p_vit_lente,p_vit_rapide)*60/15,0)*15</f>
        <v>435</v>
      </c>
      <c r="Y2589" s="14" t="n">
        <f aca="false">MAX(IF(INDEX(10_Lieux!$B:$B,U2589)&lt;&gt;"Ville",INDEX(10_Lieux!$I:$I,U2589),0),IF(INDEX(10_Lieux!$B:$B,V2589)&lt;&gt;"Ville",INDEX(10_Lieux!$I:$I,V2589),0))</f>
        <v>500</v>
      </c>
      <c r="Z2589" s="14" t="str">
        <f aca="false">A2589&amp;"|"&amp;B2589</f>
        <v>Strasbourg-Entzheim|Nice-Côte d'Azur</v>
      </c>
      <c r="AA2589" s="14" t="str">
        <f aca="false">IF(I2589&lt;p_local,"Local",IF(I2589&lt;p_vv_min,"Courte distance",IF(I2589&lt;p_tres_long,"Longue distance","Très longue distance")))</f>
        <v>Longue distance</v>
      </c>
    </row>
    <row r="2590" customFormat="false" ht="15" hidden="false" customHeight="true" outlineLevel="0" collapsed="false">
      <c r="A2590" s="14" t="s">
        <v>1890</v>
      </c>
      <c r="B2590" s="14" t="s">
        <v>1982</v>
      </c>
      <c r="C2590" s="14" t="s">
        <v>36</v>
      </c>
      <c r="D2590" s="14" t="s">
        <v>2622</v>
      </c>
      <c r="E2590" s="14" t="s">
        <v>2797</v>
      </c>
      <c r="F2590" s="15" t="s">
        <v>41</v>
      </c>
      <c r="G2590" s="14" t="str">
        <f aca="false">IF(I2590&lt;p_local,"Local → page infra",IF(H2590&gt;=p_ph1,"Phase 1",IF(H2590&gt;=p_ph2,"Phase 2","Phase 3")))</f>
        <v>Phase 1</v>
      </c>
      <c r="H2590" s="14" t="n">
        <f aca="false">IF(I2590&lt;p_local,0,IF(C2590="Aéroport → Aéroport",p_pts_plein,IF(Y2590&gt;0,IF(I2590&lt;=Y2590,p_pts_plein,IF(I2590&lt;=p_mult2*Y2590,p_pts_moyen,p_pts_r3)),IF(I2590&gt;=p_vv_min,p_pts_plein,IF(I2590&gt;=p_vv_moy,p_pts_moyen,p_pts_court))))+IF(INDEX(10_Lieux!$D:$D,U2590)=1,p_prio1,p_prio2)+IF(INDEX(10_Lieux!$D:$D,V2590)=1,p_prio1,p_prio2)+IF(K2590="Oui",p_tf,0)+p_hub*((INDEX(10_Lieux!$H:$H,U2590)="Hub")+(INDEX(10_Lieux!$H:$H,V2590)="Hub"))+IF(OR(INDEX(10_Lieux!$H:$H,U2590)="Premium",INDEX(10_Lieux!$H:$H,V2590)="Premium"),p_prem,0))</f>
        <v>90</v>
      </c>
      <c r="I2590" s="14" t="n">
        <f aca="false">ROUND(W2590*p_facteur,0)</f>
        <v>1040</v>
      </c>
      <c r="J2590" s="14" t="str">
        <f aca="false">IF(X2590&lt;60,X2590&amp;" min",INT(X2590/60)&amp;" h"&amp;IF(MOD(X2590,60)=0,""," "&amp;TEXT(MOD(X2590,60),"00")))</f>
        <v>11 h</v>
      </c>
      <c r="K2590" s="14" t="str">
        <f aca="false">IF(S2590&lt;&gt;T2590,"Oui","Non")</f>
        <v>Oui</v>
      </c>
      <c r="L2590" s="14" t="str">
        <f aca="false">IF(AND(INDEX(10_Lieux!$B:$B,U2590)="Ville",INDEX(10_Lieux!$B:$B,V2590)="Ville"),"/chauffeur-prive/"&amp;INDEX(10_Lieux!$E:$E,U2590)&amp;"-"&amp;INDEX(10_Lieux!$E:$E,V2590)&amp;"/","/chauffeur-prive/"&amp;INDEX(10_Lieux!$E:$E,U2590)&amp;"/"&amp;INDEX(10_Lieux!$E:$E,V2590)&amp;"/")</f>
        <v>/chauffeur-prive/aeroport-marseille-provence/aeroport-bruxelles-zaventem/</v>
      </c>
      <c r="M2590" s="14" t="str">
        <f aca="false">IFERROR(INDEX($L:$L,MATCH(B2590&amp;"|"&amp;A2590,$Z:$Z,0)),"—")</f>
        <v>/chauffeur-prive/aeroport-bruxelles-zaventem/aeroport-marseille-provence/</v>
      </c>
      <c r="N2590" s="14" t="str">
        <f aca="false">IF(LEN("Chauffeur privé "&amp;INDEX(10_Lieux!$J:$J,U2590)&amp;" → "&amp;INDEX(10_Lieux!$J:$J,V2590)&amp;" | 24h/24")&gt;60,"Chauffeur privé "&amp;INDEX(10_Lieux!$J:$J,U2590)&amp;" → "&amp;INDEX(10_Lieux!$J:$J,V2590),"Chauffeur privé "&amp;INDEX(10_Lieux!$J:$J,U2590)&amp;" → "&amp;INDEX(10_Lieux!$J:$J,V2590)&amp;" | 24h/24")</f>
        <v>Chauffeur privé Aéroport Marseille-Provence → Aéroport Bruxelles-Zaventem</v>
      </c>
      <c r="O2590" s="14" t="n">
        <f aca="false">LEN(N2590)</f>
        <v>73</v>
      </c>
      <c r="P2590" s="14" t="str">
        <f aca="false">"Chauffeur privé "&amp;INDEX(10_Lieux!$K:$K,U2590)&amp;" vers "&amp;INDEX(10_Lieux!$L:$L,V2590)</f>
        <v>Chauffeur privé de l'aéroport Marseille-Provence vers l'aéroport Bruxelles-Zaventem</v>
      </c>
      <c r="Q2590" s="14" t="str">
        <f aca="false">"Chauffeur privé "&amp;INDEX(10_Lieux!$K:$K,U2590)&amp;" vers "&amp;INDEX(10_Lieux!$L:$L,V2590)&amp;" : env. "&amp;I2590&amp;" km, "&amp;J2590&amp;" de route. Devis personnalisé, standard 24h/24 et 7j/7."</f>
        <v>Chauffeur privé de l'aéroport Marseille-Provence vers l'aéroport Bruxelles-Zaventem : env. 1040 km, 11 h de route. Devis personnalisé, standard 24h/24 et 7j/7.</v>
      </c>
      <c r="R2590" s="14" t="n">
        <f aca="false">LEN(Q2590)</f>
        <v>159</v>
      </c>
      <c r="S2590" s="14" t="str">
        <f aca="false">INDEX(10_Lieux!$C:$C,U2590)</f>
        <v>France</v>
      </c>
      <c r="T2590" s="14" t="str">
        <f aca="false">INDEX(10_Lieux!$C:$C,V2590)</f>
        <v>Belgique</v>
      </c>
      <c r="U2590" s="14" t="n">
        <f aca="false">MATCH(A2590,10_Lieux!$A:$A,0)</f>
        <v>171</v>
      </c>
      <c r="V2590" s="14" t="n">
        <f aca="false">MATCH(B2590,10_Lieux!$A:$A,0)</f>
        <v>177</v>
      </c>
      <c r="W2590" s="14" t="n">
        <f aca="false">ROUND(6371*2*ASIN(SQRT(SIN(RADIANS(INDEX(10_Lieux!$F:$F,V2590)-INDEX(10_Lieux!$F:$F,U2590))/2)^2+COS(RADIANS(INDEX(10_Lieux!$F:$F,U2590)))*COS(RADIANS(INDEX(10_Lieux!$F:$F,V2590)))*SIN(RADIANS(INDEX(10_Lieux!$G:$G,V2590)-INDEX(10_Lieux!$G:$G,U2590))/2)^2)),1)</f>
        <v>831.6</v>
      </c>
      <c r="X2590" s="14" t="n">
        <f aca="false">ROUND(I2590/IF(I2590&lt;p_seuil_vitesse,p_vit_lente,p_vit_rapide)*60/15,0)*15</f>
        <v>660</v>
      </c>
      <c r="Y2590" s="14" t="n">
        <f aca="false">MAX(IF(INDEX(10_Lieux!$B:$B,U2590)&lt;&gt;"Ville",INDEX(10_Lieux!$I:$I,U2590),0),IF(INDEX(10_Lieux!$B:$B,V2590)&lt;&gt;"Ville",INDEX(10_Lieux!$I:$I,V2590),0))</f>
        <v>500</v>
      </c>
      <c r="Z2590" s="14" t="str">
        <f aca="false">A2590&amp;"|"&amp;B2590</f>
        <v>Marseille-Provence|Brussels Airport</v>
      </c>
      <c r="AA2590" s="14" t="str">
        <f aca="false">IF(I2590&lt;p_local,"Local",IF(I2590&lt;p_vv_min,"Courte distance",IF(I2590&lt;p_tres_long,"Longue distance","Très longue distance")))</f>
        <v>Très longue distance</v>
      </c>
    </row>
    <row r="2591" customFormat="false" ht="15" hidden="false" customHeight="true" outlineLevel="0" collapsed="false">
      <c r="A2591" s="14" t="s">
        <v>1982</v>
      </c>
      <c r="B2591" s="14" t="s">
        <v>1890</v>
      </c>
      <c r="C2591" s="14" t="s">
        <v>36</v>
      </c>
      <c r="D2591" s="14" t="s">
        <v>2622</v>
      </c>
      <c r="E2591" s="14" t="s">
        <v>2798</v>
      </c>
      <c r="F2591" s="15" t="s">
        <v>41</v>
      </c>
      <c r="G2591" s="14" t="str">
        <f aca="false">IF(I2591&lt;p_local,"Local → page infra",IF(H2591&gt;=p_ph1,"Phase 1",IF(H2591&gt;=p_ph2,"Phase 2","Phase 3")))</f>
        <v>Phase 1</v>
      </c>
      <c r="H2591" s="14" t="n">
        <f aca="false">IF(I2591&lt;p_local,0,IF(C2591="Aéroport → Aéroport",p_pts_plein,IF(Y2591&gt;0,IF(I2591&lt;=Y2591,p_pts_plein,IF(I2591&lt;=p_mult2*Y2591,p_pts_moyen,p_pts_r3)),IF(I2591&gt;=p_vv_min,p_pts_plein,IF(I2591&gt;=p_vv_moy,p_pts_moyen,p_pts_court))))+IF(INDEX(10_Lieux!$D:$D,U2591)=1,p_prio1,p_prio2)+IF(INDEX(10_Lieux!$D:$D,V2591)=1,p_prio1,p_prio2)+IF(K2591="Oui",p_tf,0)+p_hub*((INDEX(10_Lieux!$H:$H,U2591)="Hub")+(INDEX(10_Lieux!$H:$H,V2591)="Hub"))+IF(OR(INDEX(10_Lieux!$H:$H,U2591)="Premium",INDEX(10_Lieux!$H:$H,V2591)="Premium"),p_prem,0))</f>
        <v>90</v>
      </c>
      <c r="I2591" s="14" t="n">
        <f aca="false">ROUND(W2591*p_facteur,0)</f>
        <v>1040</v>
      </c>
      <c r="J2591" s="14" t="str">
        <f aca="false">IF(X2591&lt;60,X2591&amp;" min",INT(X2591/60)&amp;" h"&amp;IF(MOD(X2591,60)=0,""," "&amp;TEXT(MOD(X2591,60),"00")))</f>
        <v>11 h</v>
      </c>
      <c r="K2591" s="14" t="str">
        <f aca="false">IF(S2591&lt;&gt;T2591,"Oui","Non")</f>
        <v>Oui</v>
      </c>
      <c r="L2591" s="14" t="str">
        <f aca="false">IF(AND(INDEX(10_Lieux!$B:$B,U2591)="Ville",INDEX(10_Lieux!$B:$B,V2591)="Ville"),"/chauffeur-prive/"&amp;INDEX(10_Lieux!$E:$E,U2591)&amp;"-"&amp;INDEX(10_Lieux!$E:$E,V2591)&amp;"/","/chauffeur-prive/"&amp;INDEX(10_Lieux!$E:$E,U2591)&amp;"/"&amp;INDEX(10_Lieux!$E:$E,V2591)&amp;"/")</f>
        <v>/chauffeur-prive/aeroport-bruxelles-zaventem/aeroport-marseille-provence/</v>
      </c>
      <c r="M2591" s="14" t="str">
        <f aca="false">IFERROR(INDEX($L:$L,MATCH(B2591&amp;"|"&amp;A2591,$Z:$Z,0)),"—")</f>
        <v>/chauffeur-prive/aeroport-marseille-provence/aeroport-bruxelles-zaventem/</v>
      </c>
      <c r="N2591" s="14" t="str">
        <f aca="false">IF(LEN("Chauffeur privé "&amp;INDEX(10_Lieux!$J:$J,U2591)&amp;" → "&amp;INDEX(10_Lieux!$J:$J,V2591)&amp;" | 24h/24")&gt;60,"Chauffeur privé "&amp;INDEX(10_Lieux!$J:$J,U2591)&amp;" → "&amp;INDEX(10_Lieux!$J:$J,V2591),"Chauffeur privé "&amp;INDEX(10_Lieux!$J:$J,U2591)&amp;" → "&amp;INDEX(10_Lieux!$J:$J,V2591)&amp;" | 24h/24")</f>
        <v>Chauffeur privé Aéroport Bruxelles-Zaventem → Aéroport Marseille-Provence</v>
      </c>
      <c r="O2591" s="14" t="n">
        <f aca="false">LEN(N2591)</f>
        <v>73</v>
      </c>
      <c r="P2591" s="14" t="str">
        <f aca="false">"Chauffeur privé "&amp;INDEX(10_Lieux!$K:$K,U2591)&amp;" vers "&amp;INDEX(10_Lieux!$L:$L,V2591)</f>
        <v>Chauffeur privé de l'aéroport Bruxelles-Zaventem vers l'aéroport Marseille-Provence</v>
      </c>
      <c r="Q2591" s="14" t="str">
        <f aca="false">"Chauffeur privé "&amp;INDEX(10_Lieux!$K:$K,U2591)&amp;" vers "&amp;INDEX(10_Lieux!$L:$L,V2591)&amp;" : env. "&amp;I2591&amp;" km, "&amp;J2591&amp;" de route. Devis personnalisé, standard 24h/24 et 7j/7."</f>
        <v>Chauffeur privé de l'aéroport Bruxelles-Zaventem vers l'aéroport Marseille-Provence : env. 1040 km, 11 h de route. Devis personnalisé, standard 24h/24 et 7j/7.</v>
      </c>
      <c r="R2591" s="14" t="n">
        <f aca="false">LEN(Q2591)</f>
        <v>159</v>
      </c>
      <c r="S2591" s="14" t="str">
        <f aca="false">INDEX(10_Lieux!$C:$C,U2591)</f>
        <v>Belgique</v>
      </c>
      <c r="T2591" s="14" t="str">
        <f aca="false">INDEX(10_Lieux!$C:$C,V2591)</f>
        <v>France</v>
      </c>
      <c r="U2591" s="14" t="n">
        <f aca="false">MATCH(A2591,10_Lieux!$A:$A,0)</f>
        <v>177</v>
      </c>
      <c r="V2591" s="14" t="n">
        <f aca="false">MATCH(B2591,10_Lieux!$A:$A,0)</f>
        <v>171</v>
      </c>
      <c r="W2591" s="14" t="n">
        <f aca="false">ROUND(6371*2*ASIN(SQRT(SIN(RADIANS(INDEX(10_Lieux!$F:$F,V2591)-INDEX(10_Lieux!$F:$F,U2591))/2)^2+COS(RADIANS(INDEX(10_Lieux!$F:$F,U2591)))*COS(RADIANS(INDEX(10_Lieux!$F:$F,V2591)))*SIN(RADIANS(INDEX(10_Lieux!$G:$G,V2591)-INDEX(10_Lieux!$G:$G,U2591))/2)^2)),1)</f>
        <v>831.6</v>
      </c>
      <c r="X2591" s="14" t="n">
        <f aca="false">ROUND(I2591/IF(I2591&lt;p_seuil_vitesse,p_vit_lente,p_vit_rapide)*60/15,0)*15</f>
        <v>660</v>
      </c>
      <c r="Y2591" s="14" t="n">
        <f aca="false">MAX(IF(INDEX(10_Lieux!$B:$B,U2591)&lt;&gt;"Ville",INDEX(10_Lieux!$I:$I,U2591),0),IF(INDEX(10_Lieux!$B:$B,V2591)&lt;&gt;"Ville",INDEX(10_Lieux!$I:$I,V2591),0))</f>
        <v>500</v>
      </c>
      <c r="Z2591" s="14" t="str">
        <f aca="false">A2591&amp;"|"&amp;B2591</f>
        <v>Brussels Airport|Marseille-Provence</v>
      </c>
      <c r="AA2591" s="14" t="str">
        <f aca="false">IF(I2591&lt;p_local,"Local",IF(I2591&lt;p_vv_min,"Courte distance",IF(I2591&lt;p_tres_long,"Longue distance","Très longue distance")))</f>
        <v>Très longue distance</v>
      </c>
    </row>
    <row r="2592" customFormat="false" ht="15" hidden="false" customHeight="true" outlineLevel="0" collapsed="false">
      <c r="A2592" s="14" t="s">
        <v>1890</v>
      </c>
      <c r="B2592" s="14" t="s">
        <v>2301</v>
      </c>
      <c r="C2592" s="14" t="s">
        <v>36</v>
      </c>
      <c r="D2592" s="14" t="s">
        <v>2622</v>
      </c>
      <c r="E2592" s="14" t="s">
        <v>2799</v>
      </c>
      <c r="F2592" s="15" t="s">
        <v>41</v>
      </c>
      <c r="G2592" s="14" t="str">
        <f aca="false">IF(I2592&lt;p_local,"Local → page infra",IF(H2592&gt;=p_ph1,"Phase 1",IF(H2592&gt;=p_ph2,"Phase 2","Phase 3")))</f>
        <v>Phase 1</v>
      </c>
      <c r="H2592" s="14" t="n">
        <f aca="false">IF(I2592&lt;p_local,0,IF(C2592="Aéroport → Aéroport",p_pts_plein,IF(Y2592&gt;0,IF(I2592&lt;=Y2592,p_pts_plein,IF(I2592&lt;=p_mult2*Y2592,p_pts_moyen,p_pts_r3)),IF(I2592&gt;=p_vv_min,p_pts_plein,IF(I2592&gt;=p_vv_moy,p_pts_moyen,p_pts_court))))+IF(INDEX(10_Lieux!$D:$D,U2592)=1,p_prio1,p_prio2)+IF(INDEX(10_Lieux!$D:$D,V2592)=1,p_prio1,p_prio2)+IF(K2592="Oui",p_tf,0)+p_hub*((INDEX(10_Lieux!$H:$H,U2592)="Hub")+(INDEX(10_Lieux!$H:$H,V2592)="Hub"))+IF(OR(INDEX(10_Lieux!$H:$H,U2592)="Premium",INDEX(10_Lieux!$H:$H,V2592)="Premium"),p_prem,0))</f>
        <v>90</v>
      </c>
      <c r="I2592" s="14" t="n">
        <f aca="false">ROUND(W2592*p_facteur,0)</f>
        <v>646</v>
      </c>
      <c r="J2592" s="14" t="str">
        <f aca="false">IF(X2592&lt;60,X2592&amp;" min",INT(X2592/60)&amp;" h"&amp;IF(MOD(X2592,60)=0,""," "&amp;TEXT(MOD(X2592,60),"00")))</f>
        <v>6 h 45</v>
      </c>
      <c r="K2592" s="14" t="str">
        <f aca="false">IF(S2592&lt;&gt;T2592,"Oui","Non")</f>
        <v>Oui</v>
      </c>
      <c r="L2592" s="14" t="str">
        <f aca="false">IF(AND(INDEX(10_Lieux!$B:$B,U2592)="Ville",INDEX(10_Lieux!$B:$B,V2592)="Ville"),"/chauffeur-prive/"&amp;INDEX(10_Lieux!$E:$E,U2592)&amp;"-"&amp;INDEX(10_Lieux!$E:$E,V2592)&amp;"/","/chauffeur-prive/"&amp;INDEX(10_Lieux!$E:$E,U2592)&amp;"/"&amp;INDEX(10_Lieux!$E:$E,V2592)&amp;"/")</f>
        <v>/chauffeur-prive/aeroport-marseille-provence/aeroport-zurich/</v>
      </c>
      <c r="M2592" s="14" t="str">
        <f aca="false">IFERROR(INDEX($L:$L,MATCH(B2592&amp;"|"&amp;A2592,$Z:$Z,0)),"—")</f>
        <v>/chauffeur-prive/aeroport-zurich/aeroport-marseille-provence/</v>
      </c>
      <c r="N2592" s="14" t="str">
        <f aca="false">IF(LEN("Chauffeur privé "&amp;INDEX(10_Lieux!$J:$J,U2592)&amp;" → "&amp;INDEX(10_Lieux!$J:$J,V2592)&amp;" | 24h/24")&gt;60,"Chauffeur privé "&amp;INDEX(10_Lieux!$J:$J,U2592)&amp;" → "&amp;INDEX(10_Lieux!$J:$J,V2592),"Chauffeur privé "&amp;INDEX(10_Lieux!$J:$J,U2592)&amp;" → "&amp;INDEX(10_Lieux!$J:$J,V2592)&amp;" | 24h/24")</f>
        <v>Chauffeur privé Aéroport Marseille-Provence → Aéroport de Zurich</v>
      </c>
      <c r="O2592" s="14" t="n">
        <f aca="false">LEN(N2592)</f>
        <v>64</v>
      </c>
      <c r="P2592" s="14" t="str">
        <f aca="false">"Chauffeur privé "&amp;INDEX(10_Lieux!$K:$K,U2592)&amp;" vers "&amp;INDEX(10_Lieux!$L:$L,V2592)</f>
        <v>Chauffeur privé de l'aéroport Marseille-Provence vers l'aéroport de Zurich</v>
      </c>
      <c r="Q2592" s="14" t="str">
        <f aca="false">"Chauffeur privé "&amp;INDEX(10_Lieux!$K:$K,U2592)&amp;" vers "&amp;INDEX(10_Lieux!$L:$L,V2592)&amp;" : env. "&amp;I2592&amp;" km, "&amp;J2592&amp;" de route. Devis personnalisé, standard 24h/24 et 7j/7."</f>
        <v>Chauffeur privé de l'aéroport Marseille-Provence vers l'aéroport de Zurich : env. 646 km, 6 h 45 de route. Devis personnalisé, standard 24h/24 et 7j/7.</v>
      </c>
      <c r="R2592" s="14" t="n">
        <f aca="false">LEN(Q2592)</f>
        <v>151</v>
      </c>
      <c r="S2592" s="14" t="str">
        <f aca="false">INDEX(10_Lieux!$C:$C,U2592)</f>
        <v>France</v>
      </c>
      <c r="T2592" s="14" t="str">
        <f aca="false">INDEX(10_Lieux!$C:$C,V2592)</f>
        <v>Suisse</v>
      </c>
      <c r="U2592" s="14" t="n">
        <f aca="false">MATCH(A2592,10_Lieux!$A:$A,0)</f>
        <v>171</v>
      </c>
      <c r="V2592" s="14" t="n">
        <f aca="false">MATCH(B2592,10_Lieux!$A:$A,0)</f>
        <v>185</v>
      </c>
      <c r="W2592" s="14" t="n">
        <f aca="false">ROUND(6371*2*ASIN(SQRT(SIN(RADIANS(INDEX(10_Lieux!$F:$F,V2592)-INDEX(10_Lieux!$F:$F,U2592))/2)^2+COS(RADIANS(INDEX(10_Lieux!$F:$F,U2592)))*COS(RADIANS(INDEX(10_Lieux!$F:$F,V2592)))*SIN(RADIANS(INDEX(10_Lieux!$G:$G,V2592)-INDEX(10_Lieux!$G:$G,U2592))/2)^2)),1)</f>
        <v>516.7</v>
      </c>
      <c r="X2592" s="14" t="n">
        <f aca="false">ROUND(I2592/IF(I2592&lt;p_seuil_vitesse,p_vit_lente,p_vit_rapide)*60/15,0)*15</f>
        <v>405</v>
      </c>
      <c r="Y2592" s="14" t="n">
        <f aca="false">MAX(IF(INDEX(10_Lieux!$B:$B,U2592)&lt;&gt;"Ville",INDEX(10_Lieux!$I:$I,U2592),0),IF(INDEX(10_Lieux!$B:$B,V2592)&lt;&gt;"Ville",INDEX(10_Lieux!$I:$I,V2592),0))</f>
        <v>500</v>
      </c>
      <c r="Z2592" s="14" t="str">
        <f aca="false">A2592&amp;"|"&amp;B2592</f>
        <v>Marseille-Provence|Zurich Airport</v>
      </c>
      <c r="AA2592" s="14" t="str">
        <f aca="false">IF(I2592&lt;p_local,"Local",IF(I2592&lt;p_vv_min,"Courte distance",IF(I2592&lt;p_tres_long,"Longue distance","Très longue distance")))</f>
        <v>Longue distance</v>
      </c>
    </row>
    <row r="2593" customFormat="false" ht="15" hidden="false" customHeight="true" outlineLevel="0" collapsed="false">
      <c r="A2593" s="14" t="s">
        <v>2301</v>
      </c>
      <c r="B2593" s="14" t="s">
        <v>1890</v>
      </c>
      <c r="C2593" s="14" t="s">
        <v>36</v>
      </c>
      <c r="D2593" s="14" t="s">
        <v>2622</v>
      </c>
      <c r="E2593" s="14" t="s">
        <v>2800</v>
      </c>
      <c r="F2593" s="15" t="s">
        <v>41</v>
      </c>
      <c r="G2593" s="14" t="str">
        <f aca="false">IF(I2593&lt;p_local,"Local → page infra",IF(H2593&gt;=p_ph1,"Phase 1",IF(H2593&gt;=p_ph2,"Phase 2","Phase 3")))</f>
        <v>Phase 1</v>
      </c>
      <c r="H2593" s="14" t="n">
        <f aca="false">IF(I2593&lt;p_local,0,IF(C2593="Aéroport → Aéroport",p_pts_plein,IF(Y2593&gt;0,IF(I2593&lt;=Y2593,p_pts_plein,IF(I2593&lt;=p_mult2*Y2593,p_pts_moyen,p_pts_r3)),IF(I2593&gt;=p_vv_min,p_pts_plein,IF(I2593&gt;=p_vv_moy,p_pts_moyen,p_pts_court))))+IF(INDEX(10_Lieux!$D:$D,U2593)=1,p_prio1,p_prio2)+IF(INDEX(10_Lieux!$D:$D,V2593)=1,p_prio1,p_prio2)+IF(K2593="Oui",p_tf,0)+p_hub*((INDEX(10_Lieux!$H:$H,U2593)="Hub")+(INDEX(10_Lieux!$H:$H,V2593)="Hub"))+IF(OR(INDEX(10_Lieux!$H:$H,U2593)="Premium",INDEX(10_Lieux!$H:$H,V2593)="Premium"),p_prem,0))</f>
        <v>90</v>
      </c>
      <c r="I2593" s="14" t="n">
        <f aca="false">ROUND(W2593*p_facteur,0)</f>
        <v>646</v>
      </c>
      <c r="J2593" s="14" t="str">
        <f aca="false">IF(X2593&lt;60,X2593&amp;" min",INT(X2593/60)&amp;" h"&amp;IF(MOD(X2593,60)=0,""," "&amp;TEXT(MOD(X2593,60),"00")))</f>
        <v>6 h 45</v>
      </c>
      <c r="K2593" s="14" t="str">
        <f aca="false">IF(S2593&lt;&gt;T2593,"Oui","Non")</f>
        <v>Oui</v>
      </c>
      <c r="L2593" s="14" t="str">
        <f aca="false">IF(AND(INDEX(10_Lieux!$B:$B,U2593)="Ville",INDEX(10_Lieux!$B:$B,V2593)="Ville"),"/chauffeur-prive/"&amp;INDEX(10_Lieux!$E:$E,U2593)&amp;"-"&amp;INDEX(10_Lieux!$E:$E,V2593)&amp;"/","/chauffeur-prive/"&amp;INDEX(10_Lieux!$E:$E,U2593)&amp;"/"&amp;INDEX(10_Lieux!$E:$E,V2593)&amp;"/")</f>
        <v>/chauffeur-prive/aeroport-zurich/aeroport-marseille-provence/</v>
      </c>
      <c r="M2593" s="14" t="str">
        <f aca="false">IFERROR(INDEX($L:$L,MATCH(B2593&amp;"|"&amp;A2593,$Z:$Z,0)),"—")</f>
        <v>/chauffeur-prive/aeroport-marseille-provence/aeroport-zurich/</v>
      </c>
      <c r="N2593" s="14" t="str">
        <f aca="false">IF(LEN("Chauffeur privé "&amp;INDEX(10_Lieux!$J:$J,U2593)&amp;" → "&amp;INDEX(10_Lieux!$J:$J,V2593)&amp;" | 24h/24")&gt;60,"Chauffeur privé "&amp;INDEX(10_Lieux!$J:$J,U2593)&amp;" → "&amp;INDEX(10_Lieux!$J:$J,V2593),"Chauffeur privé "&amp;INDEX(10_Lieux!$J:$J,U2593)&amp;" → "&amp;INDEX(10_Lieux!$J:$J,V2593)&amp;" | 24h/24")</f>
        <v>Chauffeur privé Aéroport de Zurich → Aéroport Marseille-Provence</v>
      </c>
      <c r="O2593" s="14" t="n">
        <f aca="false">LEN(N2593)</f>
        <v>64</v>
      </c>
      <c r="P2593" s="14" t="str">
        <f aca="false">"Chauffeur privé "&amp;INDEX(10_Lieux!$K:$K,U2593)&amp;" vers "&amp;INDEX(10_Lieux!$L:$L,V2593)</f>
        <v>Chauffeur privé de l'aéroport de Zurich vers l'aéroport Marseille-Provence</v>
      </c>
      <c r="Q2593" s="14" t="str">
        <f aca="false">"Chauffeur privé "&amp;INDEX(10_Lieux!$K:$K,U2593)&amp;" vers "&amp;INDEX(10_Lieux!$L:$L,V2593)&amp;" : env. "&amp;I2593&amp;" km, "&amp;J2593&amp;" de route. Devis personnalisé, standard 24h/24 et 7j/7."</f>
        <v>Chauffeur privé de l'aéroport de Zurich vers l'aéroport Marseille-Provence : env. 646 km, 6 h 45 de route. Devis personnalisé, standard 24h/24 et 7j/7.</v>
      </c>
      <c r="R2593" s="14" t="n">
        <f aca="false">LEN(Q2593)</f>
        <v>151</v>
      </c>
      <c r="S2593" s="14" t="str">
        <f aca="false">INDEX(10_Lieux!$C:$C,U2593)</f>
        <v>Suisse</v>
      </c>
      <c r="T2593" s="14" t="str">
        <f aca="false">INDEX(10_Lieux!$C:$C,V2593)</f>
        <v>France</v>
      </c>
      <c r="U2593" s="14" t="n">
        <f aca="false">MATCH(A2593,10_Lieux!$A:$A,0)</f>
        <v>185</v>
      </c>
      <c r="V2593" s="14" t="n">
        <f aca="false">MATCH(B2593,10_Lieux!$A:$A,0)</f>
        <v>171</v>
      </c>
      <c r="W2593" s="14" t="n">
        <f aca="false">ROUND(6371*2*ASIN(SQRT(SIN(RADIANS(INDEX(10_Lieux!$F:$F,V2593)-INDEX(10_Lieux!$F:$F,U2593))/2)^2+COS(RADIANS(INDEX(10_Lieux!$F:$F,U2593)))*COS(RADIANS(INDEX(10_Lieux!$F:$F,V2593)))*SIN(RADIANS(INDEX(10_Lieux!$G:$G,V2593)-INDEX(10_Lieux!$G:$G,U2593))/2)^2)),1)</f>
        <v>516.7</v>
      </c>
      <c r="X2593" s="14" t="n">
        <f aca="false">ROUND(I2593/IF(I2593&lt;p_seuil_vitesse,p_vit_lente,p_vit_rapide)*60/15,0)*15</f>
        <v>405</v>
      </c>
      <c r="Y2593" s="14" t="n">
        <f aca="false">MAX(IF(INDEX(10_Lieux!$B:$B,U2593)&lt;&gt;"Ville",INDEX(10_Lieux!$I:$I,U2593),0),IF(INDEX(10_Lieux!$B:$B,V2593)&lt;&gt;"Ville",INDEX(10_Lieux!$I:$I,V2593),0))</f>
        <v>500</v>
      </c>
      <c r="Z2593" s="14" t="str">
        <f aca="false">A2593&amp;"|"&amp;B2593</f>
        <v>Zurich Airport|Marseille-Provence</v>
      </c>
      <c r="AA2593" s="14" t="str">
        <f aca="false">IF(I2593&lt;p_local,"Local",IF(I2593&lt;p_vv_min,"Courte distance",IF(I2593&lt;p_tres_long,"Longue distance","Très longue distance")))</f>
        <v>Longue distance</v>
      </c>
    </row>
    <row r="2594" customFormat="false" ht="15" hidden="false" customHeight="true" outlineLevel="0" collapsed="false">
      <c r="A2594" s="14" t="s">
        <v>1890</v>
      </c>
      <c r="B2594" s="14" t="s">
        <v>1614</v>
      </c>
      <c r="C2594" s="14" t="s">
        <v>36</v>
      </c>
      <c r="D2594" s="14" t="s">
        <v>2622</v>
      </c>
      <c r="E2594" s="14" t="s">
        <v>2801</v>
      </c>
      <c r="F2594" s="15" t="s">
        <v>41</v>
      </c>
      <c r="G2594" s="14" t="str">
        <f aca="false">IF(I2594&lt;p_local,"Local → page infra",IF(H2594&gt;=p_ph1,"Phase 1",IF(H2594&gt;=p_ph2,"Phase 2","Phase 3")))</f>
        <v>Phase 2</v>
      </c>
      <c r="H2594" s="14" t="n">
        <f aca="false">IF(I2594&lt;p_local,0,IF(C2594="Aéroport → Aéroport",p_pts_plein,IF(Y2594&gt;0,IF(I2594&lt;=Y2594,p_pts_plein,IF(I2594&lt;=p_mult2*Y2594,p_pts_moyen,p_pts_r3)),IF(I2594&gt;=p_vv_min,p_pts_plein,IF(I2594&gt;=p_vv_moy,p_pts_moyen,p_pts_court))))+IF(INDEX(10_Lieux!$D:$D,U2594)=1,p_prio1,p_prio2)+IF(INDEX(10_Lieux!$D:$D,V2594)=1,p_prio1,p_prio2)+IF(K2594="Oui",p_tf,0)+p_hub*((INDEX(10_Lieux!$H:$H,U2594)="Hub")+(INDEX(10_Lieux!$H:$H,V2594)="Hub"))+IF(OR(INDEX(10_Lieux!$H:$H,U2594)="Premium",INDEX(10_Lieux!$H:$H,V2594)="Premium"),p_prem,0))</f>
        <v>70</v>
      </c>
      <c r="I2594" s="14" t="n">
        <f aca="false">ROUND(W2594*p_facteur,0)</f>
        <v>390</v>
      </c>
      <c r="J2594" s="14" t="str">
        <f aca="false">IF(X2594&lt;60,X2594&amp;" min",INT(X2594/60)&amp;" h"&amp;IF(MOD(X2594,60)=0,""," "&amp;TEXT(MOD(X2594,60),"00")))</f>
        <v>4 h</v>
      </c>
      <c r="K2594" s="14" t="str">
        <f aca="false">IF(S2594&lt;&gt;T2594,"Oui","Non")</f>
        <v>Non</v>
      </c>
      <c r="L2594" s="14" t="str">
        <f aca="false">IF(AND(INDEX(10_Lieux!$B:$B,U2594)="Ville",INDEX(10_Lieux!$B:$B,V2594)="Ville"),"/chauffeur-prive/"&amp;INDEX(10_Lieux!$E:$E,U2594)&amp;"-"&amp;INDEX(10_Lieux!$E:$E,V2594)&amp;"/","/chauffeur-prive/"&amp;INDEX(10_Lieux!$E:$E,U2594)&amp;"/"&amp;INDEX(10_Lieux!$E:$E,V2594)&amp;"/")</f>
        <v>/chauffeur-prive/aeroport-marseille-provence/aeroport-toulouse-blagnac/</v>
      </c>
      <c r="M2594" s="14" t="str">
        <f aca="false">IFERROR(INDEX($L:$L,MATCH(B2594&amp;"|"&amp;A2594,$Z:$Z,0)),"—")</f>
        <v>/chauffeur-prive/aeroport-toulouse-blagnac/aeroport-marseille-provence/</v>
      </c>
      <c r="N2594" s="14" t="str">
        <f aca="false">IF(LEN("Chauffeur privé "&amp;INDEX(10_Lieux!$J:$J,U2594)&amp;" → "&amp;INDEX(10_Lieux!$J:$J,V2594)&amp;" | 24h/24")&gt;60,"Chauffeur privé "&amp;INDEX(10_Lieux!$J:$J,U2594)&amp;" → "&amp;INDEX(10_Lieux!$J:$J,V2594),"Chauffeur privé "&amp;INDEX(10_Lieux!$J:$J,U2594)&amp;" → "&amp;INDEX(10_Lieux!$J:$J,V2594)&amp;" | 24h/24")</f>
        <v>Chauffeur privé Aéroport Marseille-Provence → Aéroport Toulouse-Blagnac</v>
      </c>
      <c r="O2594" s="14" t="n">
        <f aca="false">LEN(N2594)</f>
        <v>71</v>
      </c>
      <c r="P2594" s="14" t="str">
        <f aca="false">"Chauffeur privé "&amp;INDEX(10_Lieux!$K:$K,U2594)&amp;" vers "&amp;INDEX(10_Lieux!$L:$L,V2594)</f>
        <v>Chauffeur privé de l'aéroport Marseille-Provence vers l'aéroport Toulouse-Blagnac</v>
      </c>
      <c r="Q2594" s="14" t="str">
        <f aca="false">"Chauffeur privé "&amp;INDEX(10_Lieux!$K:$K,U2594)&amp;" vers "&amp;INDEX(10_Lieux!$L:$L,V2594)&amp;" : env. "&amp;I2594&amp;" km, "&amp;J2594&amp;" de route. Devis personnalisé, standard 24h/24 et 7j/7."</f>
        <v>Chauffeur privé de l'aéroport Marseille-Provence vers l'aéroport Toulouse-Blagnac : env. 390 km, 4 h de route. Devis personnalisé, standard 24h/24 et 7j/7.</v>
      </c>
      <c r="R2594" s="14" t="n">
        <f aca="false">LEN(Q2594)</f>
        <v>155</v>
      </c>
      <c r="S2594" s="14" t="str">
        <f aca="false">INDEX(10_Lieux!$C:$C,U2594)</f>
        <v>France</v>
      </c>
      <c r="T2594" s="14" t="str">
        <f aca="false">INDEX(10_Lieux!$C:$C,V2594)</f>
        <v>France</v>
      </c>
      <c r="U2594" s="14" t="n">
        <f aca="false">MATCH(A2594,10_Lieux!$A:$A,0)</f>
        <v>171</v>
      </c>
      <c r="V2594" s="14" t="n">
        <f aca="false">MATCH(B2594,10_Lieux!$A:$A,0)</f>
        <v>163</v>
      </c>
      <c r="W2594" s="14" t="n">
        <f aca="false">ROUND(6371*2*ASIN(SQRT(SIN(RADIANS(INDEX(10_Lieux!$F:$F,V2594)-INDEX(10_Lieux!$F:$F,U2594))/2)^2+COS(RADIANS(INDEX(10_Lieux!$F:$F,U2594)))*COS(RADIANS(INDEX(10_Lieux!$F:$F,V2594)))*SIN(RADIANS(INDEX(10_Lieux!$G:$G,V2594)-INDEX(10_Lieux!$G:$G,U2594))/2)^2)),1)</f>
        <v>311.6</v>
      </c>
      <c r="X2594" s="14" t="n">
        <f aca="false">ROUND(I2594/IF(I2594&lt;p_seuil_vitesse,p_vit_lente,p_vit_rapide)*60/15,0)*15</f>
        <v>240</v>
      </c>
      <c r="Y2594" s="14" t="n">
        <f aca="false">MAX(IF(INDEX(10_Lieux!$B:$B,U2594)&lt;&gt;"Ville",INDEX(10_Lieux!$I:$I,U2594),0),IF(INDEX(10_Lieux!$B:$B,V2594)&lt;&gt;"Ville",INDEX(10_Lieux!$I:$I,V2594),0))</f>
        <v>500</v>
      </c>
      <c r="Z2594" s="14" t="str">
        <f aca="false">A2594&amp;"|"&amp;B2594</f>
        <v>Marseille-Provence|Toulouse-Blagnac</v>
      </c>
      <c r="AA2594" s="14" t="str">
        <f aca="false">IF(I2594&lt;p_local,"Local",IF(I2594&lt;p_vv_min,"Courte distance",IF(I2594&lt;p_tres_long,"Longue distance","Très longue distance")))</f>
        <v>Longue distance</v>
      </c>
    </row>
    <row r="2595" customFormat="false" ht="15" hidden="false" customHeight="true" outlineLevel="0" collapsed="false">
      <c r="A2595" s="14" t="s">
        <v>1614</v>
      </c>
      <c r="B2595" s="14" t="s">
        <v>1890</v>
      </c>
      <c r="C2595" s="14" t="s">
        <v>36</v>
      </c>
      <c r="D2595" s="14" t="s">
        <v>2622</v>
      </c>
      <c r="E2595" s="14" t="s">
        <v>2802</v>
      </c>
      <c r="F2595" s="15" t="s">
        <v>41</v>
      </c>
      <c r="G2595" s="14" t="str">
        <f aca="false">IF(I2595&lt;p_local,"Local → page infra",IF(H2595&gt;=p_ph1,"Phase 1",IF(H2595&gt;=p_ph2,"Phase 2","Phase 3")))</f>
        <v>Phase 2</v>
      </c>
      <c r="H2595" s="14" t="n">
        <f aca="false">IF(I2595&lt;p_local,0,IF(C2595="Aéroport → Aéroport",p_pts_plein,IF(Y2595&gt;0,IF(I2595&lt;=Y2595,p_pts_plein,IF(I2595&lt;=p_mult2*Y2595,p_pts_moyen,p_pts_r3)),IF(I2595&gt;=p_vv_min,p_pts_plein,IF(I2595&gt;=p_vv_moy,p_pts_moyen,p_pts_court))))+IF(INDEX(10_Lieux!$D:$D,U2595)=1,p_prio1,p_prio2)+IF(INDEX(10_Lieux!$D:$D,V2595)=1,p_prio1,p_prio2)+IF(K2595="Oui",p_tf,0)+p_hub*((INDEX(10_Lieux!$H:$H,U2595)="Hub")+(INDEX(10_Lieux!$H:$H,V2595)="Hub"))+IF(OR(INDEX(10_Lieux!$H:$H,U2595)="Premium",INDEX(10_Lieux!$H:$H,V2595)="Premium"),p_prem,0))</f>
        <v>70</v>
      </c>
      <c r="I2595" s="14" t="n">
        <f aca="false">ROUND(W2595*p_facteur,0)</f>
        <v>390</v>
      </c>
      <c r="J2595" s="14" t="str">
        <f aca="false">IF(X2595&lt;60,X2595&amp;" min",INT(X2595/60)&amp;" h"&amp;IF(MOD(X2595,60)=0,""," "&amp;TEXT(MOD(X2595,60),"00")))</f>
        <v>4 h</v>
      </c>
      <c r="K2595" s="14" t="str">
        <f aca="false">IF(S2595&lt;&gt;T2595,"Oui","Non")</f>
        <v>Non</v>
      </c>
      <c r="L2595" s="14" t="str">
        <f aca="false">IF(AND(INDEX(10_Lieux!$B:$B,U2595)="Ville",INDEX(10_Lieux!$B:$B,V2595)="Ville"),"/chauffeur-prive/"&amp;INDEX(10_Lieux!$E:$E,U2595)&amp;"-"&amp;INDEX(10_Lieux!$E:$E,V2595)&amp;"/","/chauffeur-prive/"&amp;INDEX(10_Lieux!$E:$E,U2595)&amp;"/"&amp;INDEX(10_Lieux!$E:$E,V2595)&amp;"/")</f>
        <v>/chauffeur-prive/aeroport-toulouse-blagnac/aeroport-marseille-provence/</v>
      </c>
      <c r="M2595" s="14" t="str">
        <f aca="false">IFERROR(INDEX($L:$L,MATCH(B2595&amp;"|"&amp;A2595,$Z:$Z,0)),"—")</f>
        <v>/chauffeur-prive/aeroport-marseille-provence/aeroport-toulouse-blagnac/</v>
      </c>
      <c r="N2595" s="14" t="str">
        <f aca="false">IF(LEN("Chauffeur privé "&amp;INDEX(10_Lieux!$J:$J,U2595)&amp;" → "&amp;INDEX(10_Lieux!$J:$J,V2595)&amp;" | 24h/24")&gt;60,"Chauffeur privé "&amp;INDEX(10_Lieux!$J:$J,U2595)&amp;" → "&amp;INDEX(10_Lieux!$J:$J,V2595),"Chauffeur privé "&amp;INDEX(10_Lieux!$J:$J,U2595)&amp;" → "&amp;INDEX(10_Lieux!$J:$J,V2595)&amp;" | 24h/24")</f>
        <v>Chauffeur privé Aéroport Toulouse-Blagnac → Aéroport Marseille-Provence</v>
      </c>
      <c r="O2595" s="14" t="n">
        <f aca="false">LEN(N2595)</f>
        <v>71</v>
      </c>
      <c r="P2595" s="14" t="str">
        <f aca="false">"Chauffeur privé "&amp;INDEX(10_Lieux!$K:$K,U2595)&amp;" vers "&amp;INDEX(10_Lieux!$L:$L,V2595)</f>
        <v>Chauffeur privé de l'aéroport Toulouse-Blagnac vers l'aéroport Marseille-Provence</v>
      </c>
      <c r="Q2595" s="14" t="str">
        <f aca="false">"Chauffeur privé "&amp;INDEX(10_Lieux!$K:$K,U2595)&amp;" vers "&amp;INDEX(10_Lieux!$L:$L,V2595)&amp;" : env. "&amp;I2595&amp;" km, "&amp;J2595&amp;" de route. Devis personnalisé, standard 24h/24 et 7j/7."</f>
        <v>Chauffeur privé de l'aéroport Toulouse-Blagnac vers l'aéroport Marseille-Provence : env. 390 km, 4 h de route. Devis personnalisé, standard 24h/24 et 7j/7.</v>
      </c>
      <c r="R2595" s="14" t="n">
        <f aca="false">LEN(Q2595)</f>
        <v>155</v>
      </c>
      <c r="S2595" s="14" t="str">
        <f aca="false">INDEX(10_Lieux!$C:$C,U2595)</f>
        <v>France</v>
      </c>
      <c r="T2595" s="14" t="str">
        <f aca="false">INDEX(10_Lieux!$C:$C,V2595)</f>
        <v>France</v>
      </c>
      <c r="U2595" s="14" t="n">
        <f aca="false">MATCH(A2595,10_Lieux!$A:$A,0)</f>
        <v>163</v>
      </c>
      <c r="V2595" s="14" t="n">
        <f aca="false">MATCH(B2595,10_Lieux!$A:$A,0)</f>
        <v>171</v>
      </c>
      <c r="W2595" s="14" t="n">
        <f aca="false">ROUND(6371*2*ASIN(SQRT(SIN(RADIANS(INDEX(10_Lieux!$F:$F,V2595)-INDEX(10_Lieux!$F:$F,U2595))/2)^2+COS(RADIANS(INDEX(10_Lieux!$F:$F,U2595)))*COS(RADIANS(INDEX(10_Lieux!$F:$F,V2595)))*SIN(RADIANS(INDEX(10_Lieux!$G:$G,V2595)-INDEX(10_Lieux!$G:$G,U2595))/2)^2)),1)</f>
        <v>311.6</v>
      </c>
      <c r="X2595" s="14" t="n">
        <f aca="false">ROUND(I2595/IF(I2595&lt;p_seuil_vitesse,p_vit_lente,p_vit_rapide)*60/15,0)*15</f>
        <v>240</v>
      </c>
      <c r="Y2595" s="14" t="n">
        <f aca="false">MAX(IF(INDEX(10_Lieux!$B:$B,U2595)&lt;&gt;"Ville",INDEX(10_Lieux!$I:$I,U2595),0),IF(INDEX(10_Lieux!$B:$B,V2595)&lt;&gt;"Ville",INDEX(10_Lieux!$I:$I,V2595),0))</f>
        <v>500</v>
      </c>
      <c r="Z2595" s="14" t="str">
        <f aca="false">A2595&amp;"|"&amp;B2595</f>
        <v>Toulouse-Blagnac|Marseille-Provence</v>
      </c>
      <c r="AA2595" s="14" t="str">
        <f aca="false">IF(I2595&lt;p_local,"Local",IF(I2595&lt;p_vv_min,"Courte distance",IF(I2595&lt;p_tres_long,"Longue distance","Très longue distance")))</f>
        <v>Longue distance</v>
      </c>
    </row>
    <row r="2596" customFormat="false" ht="15" hidden="false" customHeight="true" outlineLevel="0" collapsed="false">
      <c r="A2596" s="14" t="s">
        <v>1890</v>
      </c>
      <c r="B2596" s="14" t="s">
        <v>1475</v>
      </c>
      <c r="C2596" s="14" t="s">
        <v>36</v>
      </c>
      <c r="D2596" s="14" t="s">
        <v>2622</v>
      </c>
      <c r="E2596" s="14" t="s">
        <v>2803</v>
      </c>
      <c r="F2596" s="15" t="s">
        <v>41</v>
      </c>
      <c r="G2596" s="14" t="str">
        <f aca="false">IF(I2596&lt;p_local,"Local → page infra",IF(H2596&gt;=p_ph1,"Phase 1",IF(H2596&gt;=p_ph2,"Phase 2","Phase 3")))</f>
        <v>Phase 2</v>
      </c>
      <c r="H2596" s="14" t="n">
        <f aca="false">IF(I2596&lt;p_local,0,IF(C2596="Aéroport → Aéroport",p_pts_plein,IF(Y2596&gt;0,IF(I2596&lt;=Y2596,p_pts_plein,IF(I2596&lt;=p_mult2*Y2596,p_pts_moyen,p_pts_r3)),IF(I2596&gt;=p_vv_min,p_pts_plein,IF(I2596&gt;=p_vv_moy,p_pts_moyen,p_pts_court))))+IF(INDEX(10_Lieux!$D:$D,U2596)=1,p_prio1,p_prio2)+IF(INDEX(10_Lieux!$D:$D,V2596)=1,p_prio1,p_prio2)+IF(K2596="Oui",p_tf,0)+p_hub*((INDEX(10_Lieux!$H:$H,U2596)="Hub")+(INDEX(10_Lieux!$H:$H,V2596)="Hub"))+IF(OR(INDEX(10_Lieux!$H:$H,U2596)="Premium",INDEX(10_Lieux!$H:$H,V2596)="Premium"),p_prem,0))</f>
        <v>70</v>
      </c>
      <c r="I2596" s="14" t="n">
        <f aca="false">ROUND(W2596*p_facteur,0)</f>
        <v>623</v>
      </c>
      <c r="J2596" s="14" t="str">
        <f aca="false">IF(X2596&lt;60,X2596&amp;" min",INT(X2596/60)&amp;" h"&amp;IF(MOD(X2596,60)=0,""," "&amp;TEXT(MOD(X2596,60),"00")))</f>
        <v>6 h 30</v>
      </c>
      <c r="K2596" s="14" t="str">
        <f aca="false">IF(S2596&lt;&gt;T2596,"Oui","Non")</f>
        <v>Non</v>
      </c>
      <c r="L2596" s="14" t="str">
        <f aca="false">IF(AND(INDEX(10_Lieux!$B:$B,U2596)="Ville",INDEX(10_Lieux!$B:$B,V2596)="Ville"),"/chauffeur-prive/"&amp;INDEX(10_Lieux!$E:$E,U2596)&amp;"-"&amp;INDEX(10_Lieux!$E:$E,V2596)&amp;"/","/chauffeur-prive/"&amp;INDEX(10_Lieux!$E:$E,U2596)&amp;"/"&amp;INDEX(10_Lieux!$E:$E,V2596)&amp;"/")</f>
        <v>/chauffeur-prive/aeroport-marseille-provence/aeroport-bordeaux-merignac/</v>
      </c>
      <c r="M2596" s="14" t="str">
        <f aca="false">IFERROR(INDEX($L:$L,MATCH(B2596&amp;"|"&amp;A2596,$Z:$Z,0)),"—")</f>
        <v>/chauffeur-prive/aeroport-bordeaux-merignac/aeroport-marseille-provence/</v>
      </c>
      <c r="N2596" s="14" t="str">
        <f aca="false">IF(LEN("Chauffeur privé "&amp;INDEX(10_Lieux!$J:$J,U2596)&amp;" → "&amp;INDEX(10_Lieux!$J:$J,V2596)&amp;" | 24h/24")&gt;60,"Chauffeur privé "&amp;INDEX(10_Lieux!$J:$J,U2596)&amp;" → "&amp;INDEX(10_Lieux!$J:$J,V2596),"Chauffeur privé "&amp;INDEX(10_Lieux!$J:$J,U2596)&amp;" → "&amp;INDEX(10_Lieux!$J:$J,V2596)&amp;" | 24h/24")</f>
        <v>Chauffeur privé Aéroport Marseille-Provence → Aéroport Bordeaux-Mérignac</v>
      </c>
      <c r="O2596" s="14" t="n">
        <f aca="false">LEN(N2596)</f>
        <v>72</v>
      </c>
      <c r="P2596" s="14" t="str">
        <f aca="false">"Chauffeur privé "&amp;INDEX(10_Lieux!$K:$K,U2596)&amp;" vers "&amp;INDEX(10_Lieux!$L:$L,V2596)</f>
        <v>Chauffeur privé de l'aéroport Marseille-Provence vers l'aéroport Bordeaux-Mérignac</v>
      </c>
      <c r="Q2596" s="14" t="str">
        <f aca="false">"Chauffeur privé "&amp;INDEX(10_Lieux!$K:$K,U2596)&amp;" vers "&amp;INDEX(10_Lieux!$L:$L,V2596)&amp;" : env. "&amp;I2596&amp;" km, "&amp;J2596&amp;" de route. Devis personnalisé, standard 24h/24 et 7j/7."</f>
        <v>Chauffeur privé de l'aéroport Marseille-Provence vers l'aéroport Bordeaux-Mérignac : env. 623 km, 6 h 30 de route. Devis personnalisé, standard 24h/24 et 7j/7.</v>
      </c>
      <c r="R2596" s="14" t="n">
        <f aca="false">LEN(Q2596)</f>
        <v>159</v>
      </c>
      <c r="S2596" s="14" t="str">
        <f aca="false">INDEX(10_Lieux!$C:$C,U2596)</f>
        <v>France</v>
      </c>
      <c r="T2596" s="14" t="str">
        <f aca="false">INDEX(10_Lieux!$C:$C,V2596)</f>
        <v>France</v>
      </c>
      <c r="U2596" s="14" t="n">
        <f aca="false">MATCH(A2596,10_Lieux!$A:$A,0)</f>
        <v>171</v>
      </c>
      <c r="V2596" s="14" t="n">
        <f aca="false">MATCH(B2596,10_Lieux!$A:$A,0)</f>
        <v>158</v>
      </c>
      <c r="W2596" s="14" t="n">
        <f aca="false">ROUND(6371*2*ASIN(SQRT(SIN(RADIANS(INDEX(10_Lieux!$F:$F,V2596)-INDEX(10_Lieux!$F:$F,U2596))/2)^2+COS(RADIANS(INDEX(10_Lieux!$F:$F,U2596)))*COS(RADIANS(INDEX(10_Lieux!$F:$F,V2596)))*SIN(RADIANS(INDEX(10_Lieux!$G:$G,V2596)-INDEX(10_Lieux!$G:$G,U2596))/2)^2)),1)</f>
        <v>498.2</v>
      </c>
      <c r="X2596" s="14" t="n">
        <f aca="false">ROUND(I2596/IF(I2596&lt;p_seuil_vitesse,p_vit_lente,p_vit_rapide)*60/15,0)*15</f>
        <v>390</v>
      </c>
      <c r="Y2596" s="14" t="n">
        <f aca="false">MAX(IF(INDEX(10_Lieux!$B:$B,U2596)&lt;&gt;"Ville",INDEX(10_Lieux!$I:$I,U2596),0),IF(INDEX(10_Lieux!$B:$B,V2596)&lt;&gt;"Ville",INDEX(10_Lieux!$I:$I,V2596),0))</f>
        <v>500</v>
      </c>
      <c r="Z2596" s="14" t="str">
        <f aca="false">A2596&amp;"|"&amp;B2596</f>
        <v>Marseille-Provence|Bordeaux-Mérignac</v>
      </c>
      <c r="AA2596" s="14" t="str">
        <f aca="false">IF(I2596&lt;p_local,"Local",IF(I2596&lt;p_vv_min,"Courte distance",IF(I2596&lt;p_tres_long,"Longue distance","Très longue distance")))</f>
        <v>Longue distance</v>
      </c>
    </row>
    <row r="2597" customFormat="false" ht="15" hidden="false" customHeight="true" outlineLevel="0" collapsed="false">
      <c r="A2597" s="14" t="s">
        <v>1475</v>
      </c>
      <c r="B2597" s="14" t="s">
        <v>1890</v>
      </c>
      <c r="C2597" s="14" t="s">
        <v>36</v>
      </c>
      <c r="D2597" s="14" t="s">
        <v>2622</v>
      </c>
      <c r="E2597" s="14" t="s">
        <v>2804</v>
      </c>
      <c r="F2597" s="15" t="s">
        <v>41</v>
      </c>
      <c r="G2597" s="14" t="str">
        <f aca="false">IF(I2597&lt;p_local,"Local → page infra",IF(H2597&gt;=p_ph1,"Phase 1",IF(H2597&gt;=p_ph2,"Phase 2","Phase 3")))</f>
        <v>Phase 2</v>
      </c>
      <c r="H2597" s="14" t="n">
        <f aca="false">IF(I2597&lt;p_local,0,IF(C2597="Aéroport → Aéroport",p_pts_plein,IF(Y2597&gt;0,IF(I2597&lt;=Y2597,p_pts_plein,IF(I2597&lt;=p_mult2*Y2597,p_pts_moyen,p_pts_r3)),IF(I2597&gt;=p_vv_min,p_pts_plein,IF(I2597&gt;=p_vv_moy,p_pts_moyen,p_pts_court))))+IF(INDEX(10_Lieux!$D:$D,U2597)=1,p_prio1,p_prio2)+IF(INDEX(10_Lieux!$D:$D,V2597)=1,p_prio1,p_prio2)+IF(K2597="Oui",p_tf,0)+p_hub*((INDEX(10_Lieux!$H:$H,U2597)="Hub")+(INDEX(10_Lieux!$H:$H,V2597)="Hub"))+IF(OR(INDEX(10_Lieux!$H:$H,U2597)="Premium",INDEX(10_Lieux!$H:$H,V2597)="Premium"),p_prem,0))</f>
        <v>70</v>
      </c>
      <c r="I2597" s="14" t="n">
        <f aca="false">ROUND(W2597*p_facteur,0)</f>
        <v>623</v>
      </c>
      <c r="J2597" s="14" t="str">
        <f aca="false">IF(X2597&lt;60,X2597&amp;" min",INT(X2597/60)&amp;" h"&amp;IF(MOD(X2597,60)=0,""," "&amp;TEXT(MOD(X2597,60),"00")))</f>
        <v>6 h 30</v>
      </c>
      <c r="K2597" s="14" t="str">
        <f aca="false">IF(S2597&lt;&gt;T2597,"Oui","Non")</f>
        <v>Non</v>
      </c>
      <c r="L2597" s="14" t="str">
        <f aca="false">IF(AND(INDEX(10_Lieux!$B:$B,U2597)="Ville",INDEX(10_Lieux!$B:$B,V2597)="Ville"),"/chauffeur-prive/"&amp;INDEX(10_Lieux!$E:$E,U2597)&amp;"-"&amp;INDEX(10_Lieux!$E:$E,V2597)&amp;"/","/chauffeur-prive/"&amp;INDEX(10_Lieux!$E:$E,U2597)&amp;"/"&amp;INDEX(10_Lieux!$E:$E,V2597)&amp;"/")</f>
        <v>/chauffeur-prive/aeroport-bordeaux-merignac/aeroport-marseille-provence/</v>
      </c>
      <c r="M2597" s="14" t="str">
        <f aca="false">IFERROR(INDEX($L:$L,MATCH(B2597&amp;"|"&amp;A2597,$Z:$Z,0)),"—")</f>
        <v>/chauffeur-prive/aeroport-marseille-provence/aeroport-bordeaux-merignac/</v>
      </c>
      <c r="N2597" s="14" t="str">
        <f aca="false">IF(LEN("Chauffeur privé "&amp;INDEX(10_Lieux!$J:$J,U2597)&amp;" → "&amp;INDEX(10_Lieux!$J:$J,V2597)&amp;" | 24h/24")&gt;60,"Chauffeur privé "&amp;INDEX(10_Lieux!$J:$J,U2597)&amp;" → "&amp;INDEX(10_Lieux!$J:$J,V2597),"Chauffeur privé "&amp;INDEX(10_Lieux!$J:$J,U2597)&amp;" → "&amp;INDEX(10_Lieux!$J:$J,V2597)&amp;" | 24h/24")</f>
        <v>Chauffeur privé Aéroport Bordeaux-Mérignac → Aéroport Marseille-Provence</v>
      </c>
      <c r="O2597" s="14" t="n">
        <f aca="false">LEN(N2597)</f>
        <v>72</v>
      </c>
      <c r="P2597" s="14" t="str">
        <f aca="false">"Chauffeur privé "&amp;INDEX(10_Lieux!$K:$K,U2597)&amp;" vers "&amp;INDEX(10_Lieux!$L:$L,V2597)</f>
        <v>Chauffeur privé de l'aéroport Bordeaux-Mérignac vers l'aéroport Marseille-Provence</v>
      </c>
      <c r="Q2597" s="14" t="str">
        <f aca="false">"Chauffeur privé "&amp;INDEX(10_Lieux!$K:$K,U2597)&amp;" vers "&amp;INDEX(10_Lieux!$L:$L,V2597)&amp;" : env. "&amp;I2597&amp;" km, "&amp;J2597&amp;" de route. Devis personnalisé, standard 24h/24 et 7j/7."</f>
        <v>Chauffeur privé de l'aéroport Bordeaux-Mérignac vers l'aéroport Marseille-Provence : env. 623 km, 6 h 30 de route. Devis personnalisé, standard 24h/24 et 7j/7.</v>
      </c>
      <c r="R2597" s="14" t="n">
        <f aca="false">LEN(Q2597)</f>
        <v>159</v>
      </c>
      <c r="S2597" s="14" t="str">
        <f aca="false">INDEX(10_Lieux!$C:$C,U2597)</f>
        <v>France</v>
      </c>
      <c r="T2597" s="14" t="str">
        <f aca="false">INDEX(10_Lieux!$C:$C,V2597)</f>
        <v>France</v>
      </c>
      <c r="U2597" s="14" t="n">
        <f aca="false">MATCH(A2597,10_Lieux!$A:$A,0)</f>
        <v>158</v>
      </c>
      <c r="V2597" s="14" t="n">
        <f aca="false">MATCH(B2597,10_Lieux!$A:$A,0)</f>
        <v>171</v>
      </c>
      <c r="W2597" s="14" t="n">
        <f aca="false">ROUND(6371*2*ASIN(SQRT(SIN(RADIANS(INDEX(10_Lieux!$F:$F,V2597)-INDEX(10_Lieux!$F:$F,U2597))/2)^2+COS(RADIANS(INDEX(10_Lieux!$F:$F,U2597)))*COS(RADIANS(INDEX(10_Lieux!$F:$F,V2597)))*SIN(RADIANS(INDEX(10_Lieux!$G:$G,V2597)-INDEX(10_Lieux!$G:$G,U2597))/2)^2)),1)</f>
        <v>498.2</v>
      </c>
      <c r="X2597" s="14" t="n">
        <f aca="false">ROUND(I2597/IF(I2597&lt;p_seuil_vitesse,p_vit_lente,p_vit_rapide)*60/15,0)*15</f>
        <v>390</v>
      </c>
      <c r="Y2597" s="14" t="n">
        <f aca="false">MAX(IF(INDEX(10_Lieux!$B:$B,U2597)&lt;&gt;"Ville",INDEX(10_Lieux!$I:$I,U2597),0),IF(INDEX(10_Lieux!$B:$B,V2597)&lt;&gt;"Ville",INDEX(10_Lieux!$I:$I,V2597),0))</f>
        <v>500</v>
      </c>
      <c r="Z2597" s="14" t="str">
        <f aca="false">A2597&amp;"|"&amp;B2597</f>
        <v>Bordeaux-Mérignac|Marseille-Provence</v>
      </c>
      <c r="AA2597" s="14" t="str">
        <f aca="false">IF(I2597&lt;p_local,"Local",IF(I2597&lt;p_vv_min,"Courte distance",IF(I2597&lt;p_tres_long,"Longue distance","Très longue distance")))</f>
        <v>Longue distance</v>
      </c>
    </row>
    <row r="2598" customFormat="false" ht="15" hidden="false" customHeight="true" outlineLevel="0" collapsed="false">
      <c r="A2598" s="14" t="s">
        <v>1890</v>
      </c>
      <c r="B2598" s="14" t="s">
        <v>1105</v>
      </c>
      <c r="C2598" s="14" t="s">
        <v>36</v>
      </c>
      <c r="D2598" s="14" t="s">
        <v>2622</v>
      </c>
      <c r="E2598" s="14" t="s">
        <v>2805</v>
      </c>
      <c r="F2598" s="15" t="s">
        <v>41</v>
      </c>
      <c r="G2598" s="14" t="str">
        <f aca="false">IF(I2598&lt;p_local,"Local → page infra",IF(H2598&gt;=p_ph1,"Phase 1",IF(H2598&gt;=p_ph2,"Phase 2","Phase 3")))</f>
        <v>Phase 2</v>
      </c>
      <c r="H2598" s="14" t="n">
        <f aca="false">IF(I2598&lt;p_local,0,IF(C2598="Aéroport → Aéroport",p_pts_plein,IF(Y2598&gt;0,IF(I2598&lt;=Y2598,p_pts_plein,IF(I2598&lt;=p_mult2*Y2598,p_pts_moyen,p_pts_r3)),IF(I2598&gt;=p_vv_min,p_pts_plein,IF(I2598&gt;=p_vv_moy,p_pts_moyen,p_pts_court))))+IF(INDEX(10_Lieux!$D:$D,U2598)=1,p_prio1,p_prio2)+IF(INDEX(10_Lieux!$D:$D,V2598)=1,p_prio1,p_prio2)+IF(K2598="Oui",p_tf,0)+p_hub*((INDEX(10_Lieux!$H:$H,U2598)="Hub")+(INDEX(10_Lieux!$H:$H,V2598)="Hub"))+IF(OR(INDEX(10_Lieux!$H:$H,U2598)="Premium",INDEX(10_Lieux!$H:$H,V2598)="Premium"),p_prem,0))</f>
        <v>70</v>
      </c>
      <c r="I2598" s="14" t="n">
        <f aca="false">ROUND(W2598*p_facteur,0)</f>
        <v>619</v>
      </c>
      <c r="J2598" s="14" t="str">
        <f aca="false">IF(X2598&lt;60,X2598&amp;" min",INT(X2598/60)&amp;" h"&amp;IF(MOD(X2598,60)=0,""," "&amp;TEXT(MOD(X2598,60),"00")))</f>
        <v>6 h 30</v>
      </c>
      <c r="K2598" s="14" t="str">
        <f aca="false">IF(S2598&lt;&gt;T2598,"Oui","Non")</f>
        <v>Non</v>
      </c>
      <c r="L2598" s="14" t="str">
        <f aca="false">IF(AND(INDEX(10_Lieux!$B:$B,U2598)="Ville",INDEX(10_Lieux!$B:$B,V2598)="Ville"),"/chauffeur-prive/"&amp;INDEX(10_Lieux!$E:$E,U2598)&amp;"-"&amp;INDEX(10_Lieux!$E:$E,V2598)&amp;"/","/chauffeur-prive/"&amp;INDEX(10_Lieux!$E:$E,U2598)&amp;"/"&amp;INDEX(10_Lieux!$E:$E,V2598)&amp;"/")</f>
        <v>/chauffeur-prive/aeroport-marseille-provence/aeroport-bale-mulhouse/</v>
      </c>
      <c r="M2598" s="14" t="str">
        <f aca="false">IFERROR(INDEX($L:$L,MATCH(B2598&amp;"|"&amp;A2598,$Z:$Z,0)),"—")</f>
        <v>/chauffeur-prive/aeroport-bale-mulhouse/aeroport-marseille-provence/</v>
      </c>
      <c r="N2598" s="14" t="str">
        <f aca="false">IF(LEN("Chauffeur privé "&amp;INDEX(10_Lieux!$J:$J,U2598)&amp;" → "&amp;INDEX(10_Lieux!$J:$J,V2598)&amp;" | 24h/24")&gt;60,"Chauffeur privé "&amp;INDEX(10_Lieux!$J:$J,U2598)&amp;" → "&amp;INDEX(10_Lieux!$J:$J,V2598),"Chauffeur privé "&amp;INDEX(10_Lieux!$J:$J,U2598)&amp;" → "&amp;INDEX(10_Lieux!$J:$J,V2598)&amp;" | 24h/24")</f>
        <v>Chauffeur privé Aéroport Marseille-Provence → Aéroport Bâle-Mulhouse</v>
      </c>
      <c r="O2598" s="14" t="n">
        <f aca="false">LEN(N2598)</f>
        <v>68</v>
      </c>
      <c r="P2598" s="14" t="str">
        <f aca="false">"Chauffeur privé "&amp;INDEX(10_Lieux!$K:$K,U2598)&amp;" vers "&amp;INDEX(10_Lieux!$L:$L,V2598)</f>
        <v>Chauffeur privé de l'aéroport Marseille-Provence vers l'aéroport Bâle-Mulhouse</v>
      </c>
      <c r="Q2598" s="14" t="str">
        <f aca="false">"Chauffeur privé "&amp;INDEX(10_Lieux!$K:$K,U2598)&amp;" vers "&amp;INDEX(10_Lieux!$L:$L,V2598)&amp;" : env. "&amp;I2598&amp;" km, "&amp;J2598&amp;" de route. Devis personnalisé, standard 24h/24 et 7j/7."</f>
        <v>Chauffeur privé de l'aéroport Marseille-Provence vers l'aéroport Bâle-Mulhouse : env. 619 km, 6 h 30 de route. Devis personnalisé, standard 24h/24 et 7j/7.</v>
      </c>
      <c r="R2598" s="14" t="n">
        <f aca="false">LEN(Q2598)</f>
        <v>155</v>
      </c>
      <c r="S2598" s="14" t="str">
        <f aca="false">INDEX(10_Lieux!$C:$C,U2598)</f>
        <v>France</v>
      </c>
      <c r="T2598" s="14" t="str">
        <f aca="false">INDEX(10_Lieux!$C:$C,V2598)</f>
        <v>France</v>
      </c>
      <c r="U2598" s="14" t="n">
        <f aca="false">MATCH(A2598,10_Lieux!$A:$A,0)</f>
        <v>171</v>
      </c>
      <c r="V2598" s="14" t="n">
        <f aca="false">MATCH(B2598,10_Lieux!$A:$A,0)</f>
        <v>144</v>
      </c>
      <c r="W2598" s="14" t="n">
        <f aca="false">ROUND(6371*2*ASIN(SQRT(SIN(RADIANS(INDEX(10_Lieux!$F:$F,V2598)-INDEX(10_Lieux!$F:$F,U2598))/2)^2+COS(RADIANS(INDEX(10_Lieux!$F:$F,U2598)))*COS(RADIANS(INDEX(10_Lieux!$F:$F,V2598)))*SIN(RADIANS(INDEX(10_Lieux!$G:$G,V2598)-INDEX(10_Lieux!$G:$G,U2598))/2)^2)),1)</f>
        <v>495.3</v>
      </c>
      <c r="X2598" s="14" t="n">
        <f aca="false">ROUND(I2598/IF(I2598&lt;p_seuil_vitesse,p_vit_lente,p_vit_rapide)*60/15,0)*15</f>
        <v>390</v>
      </c>
      <c r="Y2598" s="14" t="n">
        <f aca="false">MAX(IF(INDEX(10_Lieux!$B:$B,U2598)&lt;&gt;"Ville",INDEX(10_Lieux!$I:$I,U2598),0),IF(INDEX(10_Lieux!$B:$B,V2598)&lt;&gt;"Ville",INDEX(10_Lieux!$I:$I,V2598),0))</f>
        <v>500</v>
      </c>
      <c r="Z2598" s="14" t="str">
        <f aca="false">A2598&amp;"|"&amp;B2598</f>
        <v>Marseille-Provence|EuroAirport Basel-Mulhouse-Freiburg</v>
      </c>
      <c r="AA2598" s="14" t="str">
        <f aca="false">IF(I2598&lt;p_local,"Local",IF(I2598&lt;p_vv_min,"Courte distance",IF(I2598&lt;p_tres_long,"Longue distance","Très longue distance")))</f>
        <v>Longue distance</v>
      </c>
    </row>
    <row r="2599" customFormat="false" ht="15" hidden="false" customHeight="true" outlineLevel="0" collapsed="false">
      <c r="A2599" s="14" t="s">
        <v>1105</v>
      </c>
      <c r="B2599" s="14" t="s">
        <v>1890</v>
      </c>
      <c r="C2599" s="14" t="s">
        <v>36</v>
      </c>
      <c r="D2599" s="14" t="s">
        <v>2622</v>
      </c>
      <c r="E2599" s="14" t="s">
        <v>2806</v>
      </c>
      <c r="F2599" s="15" t="s">
        <v>41</v>
      </c>
      <c r="G2599" s="14" t="str">
        <f aca="false">IF(I2599&lt;p_local,"Local → page infra",IF(H2599&gt;=p_ph1,"Phase 1",IF(H2599&gt;=p_ph2,"Phase 2","Phase 3")))</f>
        <v>Phase 2</v>
      </c>
      <c r="H2599" s="14" t="n">
        <f aca="false">IF(I2599&lt;p_local,0,IF(C2599="Aéroport → Aéroport",p_pts_plein,IF(Y2599&gt;0,IF(I2599&lt;=Y2599,p_pts_plein,IF(I2599&lt;=p_mult2*Y2599,p_pts_moyen,p_pts_r3)),IF(I2599&gt;=p_vv_min,p_pts_plein,IF(I2599&gt;=p_vv_moy,p_pts_moyen,p_pts_court))))+IF(INDEX(10_Lieux!$D:$D,U2599)=1,p_prio1,p_prio2)+IF(INDEX(10_Lieux!$D:$D,V2599)=1,p_prio1,p_prio2)+IF(K2599="Oui",p_tf,0)+p_hub*((INDEX(10_Lieux!$H:$H,U2599)="Hub")+(INDEX(10_Lieux!$H:$H,V2599)="Hub"))+IF(OR(INDEX(10_Lieux!$H:$H,U2599)="Premium",INDEX(10_Lieux!$H:$H,V2599)="Premium"),p_prem,0))</f>
        <v>70</v>
      </c>
      <c r="I2599" s="14" t="n">
        <f aca="false">ROUND(W2599*p_facteur,0)</f>
        <v>619</v>
      </c>
      <c r="J2599" s="14" t="str">
        <f aca="false">IF(X2599&lt;60,X2599&amp;" min",INT(X2599/60)&amp;" h"&amp;IF(MOD(X2599,60)=0,""," "&amp;TEXT(MOD(X2599,60),"00")))</f>
        <v>6 h 30</v>
      </c>
      <c r="K2599" s="14" t="str">
        <f aca="false">IF(S2599&lt;&gt;T2599,"Oui","Non")</f>
        <v>Non</v>
      </c>
      <c r="L2599" s="14" t="str">
        <f aca="false">IF(AND(INDEX(10_Lieux!$B:$B,U2599)="Ville",INDEX(10_Lieux!$B:$B,V2599)="Ville"),"/chauffeur-prive/"&amp;INDEX(10_Lieux!$E:$E,U2599)&amp;"-"&amp;INDEX(10_Lieux!$E:$E,V2599)&amp;"/","/chauffeur-prive/"&amp;INDEX(10_Lieux!$E:$E,U2599)&amp;"/"&amp;INDEX(10_Lieux!$E:$E,V2599)&amp;"/")</f>
        <v>/chauffeur-prive/aeroport-bale-mulhouse/aeroport-marseille-provence/</v>
      </c>
      <c r="M2599" s="14" t="str">
        <f aca="false">IFERROR(INDEX($L:$L,MATCH(B2599&amp;"|"&amp;A2599,$Z:$Z,0)),"—")</f>
        <v>/chauffeur-prive/aeroport-marseille-provence/aeroport-bale-mulhouse/</v>
      </c>
      <c r="N2599" s="14" t="str">
        <f aca="false">IF(LEN("Chauffeur privé "&amp;INDEX(10_Lieux!$J:$J,U2599)&amp;" → "&amp;INDEX(10_Lieux!$J:$J,V2599)&amp;" | 24h/24")&gt;60,"Chauffeur privé "&amp;INDEX(10_Lieux!$J:$J,U2599)&amp;" → "&amp;INDEX(10_Lieux!$J:$J,V2599),"Chauffeur privé "&amp;INDEX(10_Lieux!$J:$J,U2599)&amp;" → "&amp;INDEX(10_Lieux!$J:$J,V2599)&amp;" | 24h/24")</f>
        <v>Chauffeur privé Aéroport Bâle-Mulhouse → Aéroport Marseille-Provence</v>
      </c>
      <c r="O2599" s="14" t="n">
        <f aca="false">LEN(N2599)</f>
        <v>68</v>
      </c>
      <c r="P2599" s="14" t="str">
        <f aca="false">"Chauffeur privé "&amp;INDEX(10_Lieux!$K:$K,U2599)&amp;" vers "&amp;INDEX(10_Lieux!$L:$L,V2599)</f>
        <v>Chauffeur privé de l'aéroport Bâle-Mulhouse vers l'aéroport Marseille-Provence</v>
      </c>
      <c r="Q2599" s="14" t="str">
        <f aca="false">"Chauffeur privé "&amp;INDEX(10_Lieux!$K:$K,U2599)&amp;" vers "&amp;INDEX(10_Lieux!$L:$L,V2599)&amp;" : env. "&amp;I2599&amp;" km, "&amp;J2599&amp;" de route. Devis personnalisé, standard 24h/24 et 7j/7."</f>
        <v>Chauffeur privé de l'aéroport Bâle-Mulhouse vers l'aéroport Marseille-Provence : env. 619 km, 6 h 30 de route. Devis personnalisé, standard 24h/24 et 7j/7.</v>
      </c>
      <c r="R2599" s="14" t="n">
        <f aca="false">LEN(Q2599)</f>
        <v>155</v>
      </c>
      <c r="S2599" s="14" t="str">
        <f aca="false">INDEX(10_Lieux!$C:$C,U2599)</f>
        <v>France</v>
      </c>
      <c r="T2599" s="14" t="str">
        <f aca="false">INDEX(10_Lieux!$C:$C,V2599)</f>
        <v>France</v>
      </c>
      <c r="U2599" s="14" t="n">
        <f aca="false">MATCH(A2599,10_Lieux!$A:$A,0)</f>
        <v>144</v>
      </c>
      <c r="V2599" s="14" t="n">
        <f aca="false">MATCH(B2599,10_Lieux!$A:$A,0)</f>
        <v>171</v>
      </c>
      <c r="W2599" s="14" t="n">
        <f aca="false">ROUND(6371*2*ASIN(SQRT(SIN(RADIANS(INDEX(10_Lieux!$F:$F,V2599)-INDEX(10_Lieux!$F:$F,U2599))/2)^2+COS(RADIANS(INDEX(10_Lieux!$F:$F,U2599)))*COS(RADIANS(INDEX(10_Lieux!$F:$F,V2599)))*SIN(RADIANS(INDEX(10_Lieux!$G:$G,V2599)-INDEX(10_Lieux!$G:$G,U2599))/2)^2)),1)</f>
        <v>495.3</v>
      </c>
      <c r="X2599" s="14" t="n">
        <f aca="false">ROUND(I2599/IF(I2599&lt;p_seuil_vitesse,p_vit_lente,p_vit_rapide)*60/15,0)*15</f>
        <v>390</v>
      </c>
      <c r="Y2599" s="14" t="n">
        <f aca="false">MAX(IF(INDEX(10_Lieux!$B:$B,U2599)&lt;&gt;"Ville",INDEX(10_Lieux!$I:$I,U2599),0),IF(INDEX(10_Lieux!$B:$B,V2599)&lt;&gt;"Ville",INDEX(10_Lieux!$I:$I,V2599),0))</f>
        <v>500</v>
      </c>
      <c r="Z2599" s="14" t="str">
        <f aca="false">A2599&amp;"|"&amp;B2599</f>
        <v>EuroAirport Basel-Mulhouse-Freiburg|Marseille-Provence</v>
      </c>
      <c r="AA2599" s="14" t="str">
        <f aca="false">IF(I2599&lt;p_local,"Local",IF(I2599&lt;p_vv_min,"Courte distance",IF(I2599&lt;p_tres_long,"Longue distance","Très longue distance")))</f>
        <v>Longue distance</v>
      </c>
    </row>
    <row r="2600" customFormat="false" ht="15" hidden="false" customHeight="true" outlineLevel="0" collapsed="false">
      <c r="A2600" s="14" t="s">
        <v>1890</v>
      </c>
      <c r="B2600" s="14" t="s">
        <v>1796</v>
      </c>
      <c r="C2600" s="14" t="s">
        <v>36</v>
      </c>
      <c r="D2600" s="14" t="s">
        <v>2622</v>
      </c>
      <c r="E2600" s="14" t="s">
        <v>2807</v>
      </c>
      <c r="F2600" s="15" t="s">
        <v>41</v>
      </c>
      <c r="G2600" s="14" t="str">
        <f aca="false">IF(I2600&lt;p_local,"Local → page infra",IF(H2600&gt;=p_ph1,"Phase 1",IF(H2600&gt;=p_ph2,"Phase 2","Phase 3")))</f>
        <v>Phase 1</v>
      </c>
      <c r="H2600" s="14" t="n">
        <f aca="false">IF(I2600&lt;p_local,0,IF(C2600="Aéroport → Aéroport",p_pts_plein,IF(Y2600&gt;0,IF(I2600&lt;=Y2600,p_pts_plein,IF(I2600&lt;=p_mult2*Y2600,p_pts_moyen,p_pts_r3)),IF(I2600&gt;=p_vv_min,p_pts_plein,IF(I2600&gt;=p_vv_moy,p_pts_moyen,p_pts_court))))+IF(INDEX(10_Lieux!$D:$D,U2600)=1,p_prio1,p_prio2)+IF(INDEX(10_Lieux!$D:$D,V2600)=1,p_prio1,p_prio2)+IF(K2600="Oui",p_tf,0)+p_hub*((INDEX(10_Lieux!$H:$H,U2600)="Hub")+(INDEX(10_Lieux!$H:$H,V2600)="Hub"))+IF(OR(INDEX(10_Lieux!$H:$H,U2600)="Premium",INDEX(10_Lieux!$H:$H,V2600)="Premium"),p_prem,0))</f>
        <v>80</v>
      </c>
      <c r="I2600" s="14" t="n">
        <f aca="false">ROUND(W2600*p_facteur,0)</f>
        <v>175</v>
      </c>
      <c r="J2600" s="14" t="str">
        <f aca="false">IF(X2600&lt;60,X2600&amp;" min",INT(X2600/60)&amp;" h"&amp;IF(MOD(X2600,60)=0,""," "&amp;TEXT(MOD(X2600,60),"00")))</f>
        <v>1 h 45</v>
      </c>
      <c r="K2600" s="14" t="str">
        <f aca="false">IF(S2600&lt;&gt;T2600,"Oui","Non")</f>
        <v>Non</v>
      </c>
      <c r="L2600" s="14" t="str">
        <f aca="false">IF(AND(INDEX(10_Lieux!$B:$B,U2600)="Ville",INDEX(10_Lieux!$B:$B,V2600)="Ville"),"/chauffeur-prive/"&amp;INDEX(10_Lieux!$E:$E,U2600)&amp;"-"&amp;INDEX(10_Lieux!$E:$E,V2600)&amp;"/","/chauffeur-prive/"&amp;INDEX(10_Lieux!$E:$E,U2600)&amp;"/"&amp;INDEX(10_Lieux!$E:$E,V2600)&amp;"/")</f>
        <v>/chauffeur-prive/aeroport-marseille-provence/aeroport-cannes-mandelieu/</v>
      </c>
      <c r="M2600" s="14" t="str">
        <f aca="false">IFERROR(INDEX($L:$L,MATCH(B2600&amp;"|"&amp;A2600,$Z:$Z,0)),"—")</f>
        <v>/chauffeur-prive/aeroport-cannes-mandelieu/aeroport-marseille-provence/</v>
      </c>
      <c r="N2600" s="14" t="str">
        <f aca="false">IF(LEN("Chauffeur privé "&amp;INDEX(10_Lieux!$J:$J,U2600)&amp;" → "&amp;INDEX(10_Lieux!$J:$J,V2600)&amp;" | 24h/24")&gt;60,"Chauffeur privé "&amp;INDEX(10_Lieux!$J:$J,U2600)&amp;" → "&amp;INDEX(10_Lieux!$J:$J,V2600),"Chauffeur privé "&amp;INDEX(10_Lieux!$J:$J,U2600)&amp;" → "&amp;INDEX(10_Lieux!$J:$J,V2600)&amp;" | 24h/24")</f>
        <v>Chauffeur privé Aéroport Marseille-Provence → Aéroport Cannes-Mandelieu</v>
      </c>
      <c r="O2600" s="14" t="n">
        <f aca="false">LEN(N2600)</f>
        <v>71</v>
      </c>
      <c r="P2600" s="14" t="str">
        <f aca="false">"Chauffeur privé "&amp;INDEX(10_Lieux!$K:$K,U2600)&amp;" vers "&amp;INDEX(10_Lieux!$L:$L,V2600)</f>
        <v>Chauffeur privé de l'aéroport Marseille-Provence vers l'aéroport Cannes-Mandelieu</v>
      </c>
      <c r="Q2600" s="14" t="str">
        <f aca="false">"Chauffeur privé "&amp;INDEX(10_Lieux!$K:$K,U2600)&amp;" vers "&amp;INDEX(10_Lieux!$L:$L,V2600)&amp;" : env. "&amp;I2600&amp;" km, "&amp;J2600&amp;" de route. Devis personnalisé, standard 24h/24 et 7j/7."</f>
        <v>Chauffeur privé de l'aéroport Marseille-Provence vers l'aéroport Cannes-Mandelieu : env. 175 km, 1 h 45 de route. Devis personnalisé, standard 24h/24 et 7j/7.</v>
      </c>
      <c r="R2600" s="14" t="n">
        <f aca="false">LEN(Q2600)</f>
        <v>158</v>
      </c>
      <c r="S2600" s="14" t="str">
        <f aca="false">INDEX(10_Lieux!$C:$C,U2600)</f>
        <v>France</v>
      </c>
      <c r="T2600" s="14" t="str">
        <f aca="false">INDEX(10_Lieux!$C:$C,V2600)</f>
        <v>France</v>
      </c>
      <c r="U2600" s="14" t="n">
        <f aca="false">MATCH(A2600,10_Lieux!$A:$A,0)</f>
        <v>171</v>
      </c>
      <c r="V2600" s="14" t="n">
        <f aca="false">MATCH(B2600,10_Lieux!$A:$A,0)</f>
        <v>169</v>
      </c>
      <c r="W2600" s="14" t="n">
        <f aca="false">ROUND(6371*2*ASIN(SQRT(SIN(RADIANS(INDEX(10_Lieux!$F:$F,V2600)-INDEX(10_Lieux!$F:$F,U2600))/2)^2+COS(RADIANS(INDEX(10_Lieux!$F:$F,U2600)))*COS(RADIANS(INDEX(10_Lieux!$F:$F,V2600)))*SIN(RADIANS(INDEX(10_Lieux!$G:$G,V2600)-INDEX(10_Lieux!$G:$G,U2600))/2)^2)),1)</f>
        <v>140.2</v>
      </c>
      <c r="X2600" s="14" t="n">
        <f aca="false">ROUND(I2600/IF(I2600&lt;p_seuil_vitesse,p_vit_lente,p_vit_rapide)*60/15,0)*15</f>
        <v>105</v>
      </c>
      <c r="Y2600" s="14" t="n">
        <f aca="false">MAX(IF(INDEX(10_Lieux!$B:$B,U2600)&lt;&gt;"Ville",INDEX(10_Lieux!$I:$I,U2600),0),IF(INDEX(10_Lieux!$B:$B,V2600)&lt;&gt;"Ville",INDEX(10_Lieux!$I:$I,V2600),0))</f>
        <v>500</v>
      </c>
      <c r="Z2600" s="14" t="str">
        <f aca="false">A2600&amp;"|"&amp;B2600</f>
        <v>Marseille-Provence|Cannes-Mandelieu</v>
      </c>
      <c r="AA2600" s="14" t="str">
        <f aca="false">IF(I2600&lt;p_local,"Local",IF(I2600&lt;p_vv_min,"Courte distance",IF(I2600&lt;p_tres_long,"Longue distance","Très longue distance")))</f>
        <v>Longue distance</v>
      </c>
    </row>
    <row r="2601" customFormat="false" ht="15" hidden="false" customHeight="true" outlineLevel="0" collapsed="false">
      <c r="A2601" s="14" t="s">
        <v>1796</v>
      </c>
      <c r="B2601" s="14" t="s">
        <v>1890</v>
      </c>
      <c r="C2601" s="14" t="s">
        <v>36</v>
      </c>
      <c r="D2601" s="14" t="s">
        <v>2622</v>
      </c>
      <c r="E2601" s="14" t="s">
        <v>2808</v>
      </c>
      <c r="F2601" s="15" t="s">
        <v>41</v>
      </c>
      <c r="G2601" s="14" t="str">
        <f aca="false">IF(I2601&lt;p_local,"Local → page infra",IF(H2601&gt;=p_ph1,"Phase 1",IF(H2601&gt;=p_ph2,"Phase 2","Phase 3")))</f>
        <v>Phase 1</v>
      </c>
      <c r="H2601" s="14" t="n">
        <f aca="false">IF(I2601&lt;p_local,0,IF(C2601="Aéroport → Aéroport",p_pts_plein,IF(Y2601&gt;0,IF(I2601&lt;=Y2601,p_pts_plein,IF(I2601&lt;=p_mult2*Y2601,p_pts_moyen,p_pts_r3)),IF(I2601&gt;=p_vv_min,p_pts_plein,IF(I2601&gt;=p_vv_moy,p_pts_moyen,p_pts_court))))+IF(INDEX(10_Lieux!$D:$D,U2601)=1,p_prio1,p_prio2)+IF(INDEX(10_Lieux!$D:$D,V2601)=1,p_prio1,p_prio2)+IF(K2601="Oui",p_tf,0)+p_hub*((INDEX(10_Lieux!$H:$H,U2601)="Hub")+(INDEX(10_Lieux!$H:$H,V2601)="Hub"))+IF(OR(INDEX(10_Lieux!$H:$H,U2601)="Premium",INDEX(10_Lieux!$H:$H,V2601)="Premium"),p_prem,0))</f>
        <v>80</v>
      </c>
      <c r="I2601" s="14" t="n">
        <f aca="false">ROUND(W2601*p_facteur,0)</f>
        <v>175</v>
      </c>
      <c r="J2601" s="14" t="str">
        <f aca="false">IF(X2601&lt;60,X2601&amp;" min",INT(X2601/60)&amp;" h"&amp;IF(MOD(X2601,60)=0,""," "&amp;TEXT(MOD(X2601,60),"00")))</f>
        <v>1 h 45</v>
      </c>
      <c r="K2601" s="14" t="str">
        <f aca="false">IF(S2601&lt;&gt;T2601,"Oui","Non")</f>
        <v>Non</v>
      </c>
      <c r="L2601" s="14" t="str">
        <f aca="false">IF(AND(INDEX(10_Lieux!$B:$B,U2601)="Ville",INDEX(10_Lieux!$B:$B,V2601)="Ville"),"/chauffeur-prive/"&amp;INDEX(10_Lieux!$E:$E,U2601)&amp;"-"&amp;INDEX(10_Lieux!$E:$E,V2601)&amp;"/","/chauffeur-prive/"&amp;INDEX(10_Lieux!$E:$E,U2601)&amp;"/"&amp;INDEX(10_Lieux!$E:$E,V2601)&amp;"/")</f>
        <v>/chauffeur-prive/aeroport-cannes-mandelieu/aeroport-marseille-provence/</v>
      </c>
      <c r="M2601" s="14" t="str">
        <f aca="false">IFERROR(INDEX($L:$L,MATCH(B2601&amp;"|"&amp;A2601,$Z:$Z,0)),"—")</f>
        <v>/chauffeur-prive/aeroport-marseille-provence/aeroport-cannes-mandelieu/</v>
      </c>
      <c r="N2601" s="14" t="str">
        <f aca="false">IF(LEN("Chauffeur privé "&amp;INDEX(10_Lieux!$J:$J,U2601)&amp;" → "&amp;INDEX(10_Lieux!$J:$J,V2601)&amp;" | 24h/24")&gt;60,"Chauffeur privé "&amp;INDEX(10_Lieux!$J:$J,U2601)&amp;" → "&amp;INDEX(10_Lieux!$J:$J,V2601),"Chauffeur privé "&amp;INDEX(10_Lieux!$J:$J,U2601)&amp;" → "&amp;INDEX(10_Lieux!$J:$J,V2601)&amp;" | 24h/24")</f>
        <v>Chauffeur privé Aéroport Cannes-Mandelieu → Aéroport Marseille-Provence</v>
      </c>
      <c r="O2601" s="14" t="n">
        <f aca="false">LEN(N2601)</f>
        <v>71</v>
      </c>
      <c r="P2601" s="14" t="str">
        <f aca="false">"Chauffeur privé "&amp;INDEX(10_Lieux!$K:$K,U2601)&amp;" vers "&amp;INDEX(10_Lieux!$L:$L,V2601)</f>
        <v>Chauffeur privé de l'aéroport Cannes-Mandelieu vers l'aéroport Marseille-Provence</v>
      </c>
      <c r="Q2601" s="14" t="str">
        <f aca="false">"Chauffeur privé "&amp;INDEX(10_Lieux!$K:$K,U2601)&amp;" vers "&amp;INDEX(10_Lieux!$L:$L,V2601)&amp;" : env. "&amp;I2601&amp;" km, "&amp;J2601&amp;" de route. Devis personnalisé, standard 24h/24 et 7j/7."</f>
        <v>Chauffeur privé de l'aéroport Cannes-Mandelieu vers l'aéroport Marseille-Provence : env. 175 km, 1 h 45 de route. Devis personnalisé, standard 24h/24 et 7j/7.</v>
      </c>
      <c r="R2601" s="14" t="n">
        <f aca="false">LEN(Q2601)</f>
        <v>158</v>
      </c>
      <c r="S2601" s="14" t="str">
        <f aca="false">INDEX(10_Lieux!$C:$C,U2601)</f>
        <v>France</v>
      </c>
      <c r="T2601" s="14" t="str">
        <f aca="false">INDEX(10_Lieux!$C:$C,V2601)</f>
        <v>France</v>
      </c>
      <c r="U2601" s="14" t="n">
        <f aca="false">MATCH(A2601,10_Lieux!$A:$A,0)</f>
        <v>169</v>
      </c>
      <c r="V2601" s="14" t="n">
        <f aca="false">MATCH(B2601,10_Lieux!$A:$A,0)</f>
        <v>171</v>
      </c>
      <c r="W2601" s="14" t="n">
        <f aca="false">ROUND(6371*2*ASIN(SQRT(SIN(RADIANS(INDEX(10_Lieux!$F:$F,V2601)-INDEX(10_Lieux!$F:$F,U2601))/2)^2+COS(RADIANS(INDEX(10_Lieux!$F:$F,U2601)))*COS(RADIANS(INDEX(10_Lieux!$F:$F,V2601)))*SIN(RADIANS(INDEX(10_Lieux!$G:$G,V2601)-INDEX(10_Lieux!$G:$G,U2601))/2)^2)),1)</f>
        <v>140.2</v>
      </c>
      <c r="X2601" s="14" t="n">
        <f aca="false">ROUND(I2601/IF(I2601&lt;p_seuil_vitesse,p_vit_lente,p_vit_rapide)*60/15,0)*15</f>
        <v>105</v>
      </c>
      <c r="Y2601" s="14" t="n">
        <f aca="false">MAX(IF(INDEX(10_Lieux!$B:$B,U2601)&lt;&gt;"Ville",INDEX(10_Lieux!$I:$I,U2601),0),IF(INDEX(10_Lieux!$B:$B,V2601)&lt;&gt;"Ville",INDEX(10_Lieux!$I:$I,V2601),0))</f>
        <v>500</v>
      </c>
      <c r="Z2601" s="14" t="str">
        <f aca="false">A2601&amp;"|"&amp;B2601</f>
        <v>Cannes-Mandelieu|Marseille-Provence</v>
      </c>
      <c r="AA2601" s="14" t="str">
        <f aca="false">IF(I2601&lt;p_local,"Local",IF(I2601&lt;p_vv_min,"Courte distance",IF(I2601&lt;p_tres_long,"Longue distance","Très longue distance")))</f>
        <v>Longue distance</v>
      </c>
    </row>
    <row r="2602" customFormat="false" ht="15" hidden="false" customHeight="true" outlineLevel="0" collapsed="false">
      <c r="A2602" s="14" t="s">
        <v>1890</v>
      </c>
      <c r="B2602" s="14" t="s">
        <v>1843</v>
      </c>
      <c r="C2602" s="14" t="s">
        <v>36</v>
      </c>
      <c r="D2602" s="14" t="s">
        <v>2622</v>
      </c>
      <c r="E2602" s="14" t="s">
        <v>2809</v>
      </c>
      <c r="F2602" s="15" t="s">
        <v>41</v>
      </c>
      <c r="G2602" s="14" t="str">
        <f aca="false">IF(I2602&lt;p_local,"Local → page infra",IF(H2602&gt;=p_ph1,"Phase 1",IF(H2602&gt;=p_ph2,"Phase 2","Phase 3")))</f>
        <v>Phase 1</v>
      </c>
      <c r="H2602" s="14" t="n">
        <f aca="false">IF(I2602&lt;p_local,0,IF(C2602="Aéroport → Aéroport",p_pts_plein,IF(Y2602&gt;0,IF(I2602&lt;=Y2602,p_pts_plein,IF(I2602&lt;=p_mult2*Y2602,p_pts_moyen,p_pts_r3)),IF(I2602&gt;=p_vv_min,p_pts_plein,IF(I2602&gt;=p_vv_moy,p_pts_moyen,p_pts_court))))+IF(INDEX(10_Lieux!$D:$D,U2602)=1,p_prio1,p_prio2)+IF(INDEX(10_Lieux!$D:$D,V2602)=1,p_prio1,p_prio2)+IF(K2602="Oui",p_tf,0)+p_hub*((INDEX(10_Lieux!$H:$H,U2602)="Hub")+(INDEX(10_Lieux!$H:$H,V2602)="Hub"))+IF(OR(INDEX(10_Lieux!$H:$H,U2602)="Premium",INDEX(10_Lieux!$H:$H,V2602)="Premium"),p_prem,0))</f>
        <v>80</v>
      </c>
      <c r="I2602" s="14" t="n">
        <f aca="false">ROUND(W2602*p_facteur,0)</f>
        <v>132</v>
      </c>
      <c r="J2602" s="14" t="str">
        <f aca="false">IF(X2602&lt;60,X2602&amp;" min",INT(X2602/60)&amp;" h"&amp;IF(MOD(X2602,60)=0,""," "&amp;TEXT(MOD(X2602,60),"00")))</f>
        <v>1 h 30</v>
      </c>
      <c r="K2602" s="14" t="str">
        <f aca="false">IF(S2602&lt;&gt;T2602,"Oui","Non")</f>
        <v>Non</v>
      </c>
      <c r="L2602" s="14" t="str">
        <f aca="false">IF(AND(INDEX(10_Lieux!$B:$B,U2602)="Ville",INDEX(10_Lieux!$B:$B,V2602)="Ville"),"/chauffeur-prive/"&amp;INDEX(10_Lieux!$E:$E,U2602)&amp;"-"&amp;INDEX(10_Lieux!$E:$E,V2602)&amp;"/","/chauffeur-prive/"&amp;INDEX(10_Lieux!$E:$E,U2602)&amp;"/"&amp;INDEX(10_Lieux!$E:$E,V2602)&amp;"/")</f>
        <v>/chauffeur-prive/aeroport-marseille-provence/aeroport-la-mole-saint-tropez/</v>
      </c>
      <c r="M2602" s="14" t="str">
        <f aca="false">IFERROR(INDEX($L:$L,MATCH(B2602&amp;"|"&amp;A2602,$Z:$Z,0)),"—")</f>
        <v>/chauffeur-prive/aeroport-la-mole-saint-tropez/aeroport-marseille-provence/</v>
      </c>
      <c r="N2602" s="14" t="str">
        <f aca="false">IF(LEN("Chauffeur privé "&amp;INDEX(10_Lieux!$J:$J,U2602)&amp;" → "&amp;INDEX(10_Lieux!$J:$J,V2602)&amp;" | 24h/24")&gt;60,"Chauffeur privé "&amp;INDEX(10_Lieux!$J:$J,U2602)&amp;" → "&amp;INDEX(10_Lieux!$J:$J,V2602),"Chauffeur privé "&amp;INDEX(10_Lieux!$J:$J,U2602)&amp;" → "&amp;INDEX(10_Lieux!$J:$J,V2602)&amp;" | 24h/24")</f>
        <v>Chauffeur privé Aéroport Marseille-Provence → Aéroport La Môle-Saint-Tropez</v>
      </c>
      <c r="O2602" s="14" t="n">
        <f aca="false">LEN(N2602)</f>
        <v>75</v>
      </c>
      <c r="P2602" s="14" t="str">
        <f aca="false">"Chauffeur privé "&amp;INDEX(10_Lieux!$K:$K,U2602)&amp;" vers "&amp;INDEX(10_Lieux!$L:$L,V2602)</f>
        <v>Chauffeur privé de l'aéroport Marseille-Provence vers l'aéroport La Môle-Saint-Tropez</v>
      </c>
      <c r="Q2602" s="14" t="str">
        <f aca="false">"Chauffeur privé "&amp;INDEX(10_Lieux!$K:$K,U2602)&amp;" vers "&amp;INDEX(10_Lieux!$L:$L,V2602)&amp;" : env. "&amp;I2602&amp;" km, "&amp;J2602&amp;" de route. Devis personnalisé, standard 24h/24 et 7j/7."</f>
        <v>Chauffeur privé de l'aéroport Marseille-Provence vers l'aéroport La Môle-Saint-Tropez : env. 132 km, 1 h 30 de route. Devis personnalisé, standard 24h/24 et 7j/7.</v>
      </c>
      <c r="R2602" s="14" t="n">
        <f aca="false">LEN(Q2602)</f>
        <v>162</v>
      </c>
      <c r="S2602" s="14" t="str">
        <f aca="false">INDEX(10_Lieux!$C:$C,U2602)</f>
        <v>France</v>
      </c>
      <c r="T2602" s="14" t="str">
        <f aca="false">INDEX(10_Lieux!$C:$C,V2602)</f>
        <v>France</v>
      </c>
      <c r="U2602" s="14" t="n">
        <f aca="false">MATCH(A2602,10_Lieux!$A:$A,0)</f>
        <v>171</v>
      </c>
      <c r="V2602" s="14" t="n">
        <f aca="false">MATCH(B2602,10_Lieux!$A:$A,0)</f>
        <v>170</v>
      </c>
      <c r="W2602" s="14" t="n">
        <f aca="false">ROUND(6371*2*ASIN(SQRT(SIN(RADIANS(INDEX(10_Lieux!$F:$F,V2602)-INDEX(10_Lieux!$F:$F,U2602))/2)^2+COS(RADIANS(INDEX(10_Lieux!$F:$F,U2602)))*COS(RADIANS(INDEX(10_Lieux!$F:$F,V2602)))*SIN(RADIANS(INDEX(10_Lieux!$G:$G,V2602)-INDEX(10_Lieux!$G:$G,U2602))/2)^2)),1)</f>
        <v>105.2</v>
      </c>
      <c r="X2602" s="14" t="n">
        <f aca="false">ROUND(I2602/IF(I2602&lt;p_seuil_vitesse,p_vit_lente,p_vit_rapide)*60/15,0)*15</f>
        <v>90</v>
      </c>
      <c r="Y2602" s="14" t="n">
        <f aca="false">MAX(IF(INDEX(10_Lieux!$B:$B,U2602)&lt;&gt;"Ville",INDEX(10_Lieux!$I:$I,U2602),0),IF(INDEX(10_Lieux!$B:$B,V2602)&lt;&gt;"Ville",INDEX(10_Lieux!$I:$I,V2602),0))</f>
        <v>500</v>
      </c>
      <c r="Z2602" s="14" t="str">
        <f aca="false">A2602&amp;"|"&amp;B2602</f>
        <v>Marseille-Provence|La Môle-Saint-Tropez</v>
      </c>
      <c r="AA2602" s="14" t="str">
        <f aca="false">IF(I2602&lt;p_local,"Local",IF(I2602&lt;p_vv_min,"Courte distance",IF(I2602&lt;p_tres_long,"Longue distance","Très longue distance")))</f>
        <v>Longue distance</v>
      </c>
    </row>
    <row r="2603" customFormat="false" ht="15" hidden="false" customHeight="true" outlineLevel="0" collapsed="false">
      <c r="A2603" s="14" t="s">
        <v>1843</v>
      </c>
      <c r="B2603" s="14" t="s">
        <v>1890</v>
      </c>
      <c r="C2603" s="14" t="s">
        <v>36</v>
      </c>
      <c r="D2603" s="14" t="s">
        <v>2622</v>
      </c>
      <c r="E2603" s="14" t="s">
        <v>2810</v>
      </c>
      <c r="F2603" s="15" t="s">
        <v>41</v>
      </c>
      <c r="G2603" s="14" t="str">
        <f aca="false">IF(I2603&lt;p_local,"Local → page infra",IF(H2603&gt;=p_ph1,"Phase 1",IF(H2603&gt;=p_ph2,"Phase 2","Phase 3")))</f>
        <v>Phase 1</v>
      </c>
      <c r="H2603" s="14" t="n">
        <f aca="false">IF(I2603&lt;p_local,0,IF(C2603="Aéroport → Aéroport",p_pts_plein,IF(Y2603&gt;0,IF(I2603&lt;=Y2603,p_pts_plein,IF(I2603&lt;=p_mult2*Y2603,p_pts_moyen,p_pts_r3)),IF(I2603&gt;=p_vv_min,p_pts_plein,IF(I2603&gt;=p_vv_moy,p_pts_moyen,p_pts_court))))+IF(INDEX(10_Lieux!$D:$D,U2603)=1,p_prio1,p_prio2)+IF(INDEX(10_Lieux!$D:$D,V2603)=1,p_prio1,p_prio2)+IF(K2603="Oui",p_tf,0)+p_hub*((INDEX(10_Lieux!$H:$H,U2603)="Hub")+(INDEX(10_Lieux!$H:$H,V2603)="Hub"))+IF(OR(INDEX(10_Lieux!$H:$H,U2603)="Premium",INDEX(10_Lieux!$H:$H,V2603)="Premium"),p_prem,0))</f>
        <v>80</v>
      </c>
      <c r="I2603" s="14" t="n">
        <f aca="false">ROUND(W2603*p_facteur,0)</f>
        <v>132</v>
      </c>
      <c r="J2603" s="14" t="str">
        <f aca="false">IF(X2603&lt;60,X2603&amp;" min",INT(X2603/60)&amp;" h"&amp;IF(MOD(X2603,60)=0,""," "&amp;TEXT(MOD(X2603,60),"00")))</f>
        <v>1 h 30</v>
      </c>
      <c r="K2603" s="14" t="str">
        <f aca="false">IF(S2603&lt;&gt;T2603,"Oui","Non")</f>
        <v>Non</v>
      </c>
      <c r="L2603" s="14" t="str">
        <f aca="false">IF(AND(INDEX(10_Lieux!$B:$B,U2603)="Ville",INDEX(10_Lieux!$B:$B,V2603)="Ville"),"/chauffeur-prive/"&amp;INDEX(10_Lieux!$E:$E,U2603)&amp;"-"&amp;INDEX(10_Lieux!$E:$E,V2603)&amp;"/","/chauffeur-prive/"&amp;INDEX(10_Lieux!$E:$E,U2603)&amp;"/"&amp;INDEX(10_Lieux!$E:$E,V2603)&amp;"/")</f>
        <v>/chauffeur-prive/aeroport-la-mole-saint-tropez/aeroport-marseille-provence/</v>
      </c>
      <c r="M2603" s="14" t="str">
        <f aca="false">IFERROR(INDEX($L:$L,MATCH(B2603&amp;"|"&amp;A2603,$Z:$Z,0)),"—")</f>
        <v>/chauffeur-prive/aeroport-marseille-provence/aeroport-la-mole-saint-tropez/</v>
      </c>
      <c r="N2603" s="14" t="str">
        <f aca="false">IF(LEN("Chauffeur privé "&amp;INDEX(10_Lieux!$J:$J,U2603)&amp;" → "&amp;INDEX(10_Lieux!$J:$J,V2603)&amp;" | 24h/24")&gt;60,"Chauffeur privé "&amp;INDEX(10_Lieux!$J:$J,U2603)&amp;" → "&amp;INDEX(10_Lieux!$J:$J,V2603),"Chauffeur privé "&amp;INDEX(10_Lieux!$J:$J,U2603)&amp;" → "&amp;INDEX(10_Lieux!$J:$J,V2603)&amp;" | 24h/24")</f>
        <v>Chauffeur privé Aéroport La Môle-Saint-Tropez → Aéroport Marseille-Provence</v>
      </c>
      <c r="O2603" s="14" t="n">
        <f aca="false">LEN(N2603)</f>
        <v>75</v>
      </c>
      <c r="P2603" s="14" t="str">
        <f aca="false">"Chauffeur privé "&amp;INDEX(10_Lieux!$K:$K,U2603)&amp;" vers "&amp;INDEX(10_Lieux!$L:$L,V2603)</f>
        <v>Chauffeur privé de l'aéroport La Môle-Saint-Tropez vers l'aéroport Marseille-Provence</v>
      </c>
      <c r="Q2603" s="14" t="str">
        <f aca="false">"Chauffeur privé "&amp;INDEX(10_Lieux!$K:$K,U2603)&amp;" vers "&amp;INDEX(10_Lieux!$L:$L,V2603)&amp;" : env. "&amp;I2603&amp;" km, "&amp;J2603&amp;" de route. Devis personnalisé, standard 24h/24 et 7j/7."</f>
        <v>Chauffeur privé de l'aéroport La Môle-Saint-Tropez vers l'aéroport Marseille-Provence : env. 132 km, 1 h 30 de route. Devis personnalisé, standard 24h/24 et 7j/7.</v>
      </c>
      <c r="R2603" s="14" t="n">
        <f aca="false">LEN(Q2603)</f>
        <v>162</v>
      </c>
      <c r="S2603" s="14" t="str">
        <f aca="false">INDEX(10_Lieux!$C:$C,U2603)</f>
        <v>France</v>
      </c>
      <c r="T2603" s="14" t="str">
        <f aca="false">INDEX(10_Lieux!$C:$C,V2603)</f>
        <v>France</v>
      </c>
      <c r="U2603" s="14" t="n">
        <f aca="false">MATCH(A2603,10_Lieux!$A:$A,0)</f>
        <v>170</v>
      </c>
      <c r="V2603" s="14" t="n">
        <f aca="false">MATCH(B2603,10_Lieux!$A:$A,0)</f>
        <v>171</v>
      </c>
      <c r="W2603" s="14" t="n">
        <f aca="false">ROUND(6371*2*ASIN(SQRT(SIN(RADIANS(INDEX(10_Lieux!$F:$F,V2603)-INDEX(10_Lieux!$F:$F,U2603))/2)^2+COS(RADIANS(INDEX(10_Lieux!$F:$F,U2603)))*COS(RADIANS(INDEX(10_Lieux!$F:$F,V2603)))*SIN(RADIANS(INDEX(10_Lieux!$G:$G,V2603)-INDEX(10_Lieux!$G:$G,U2603))/2)^2)),1)</f>
        <v>105.2</v>
      </c>
      <c r="X2603" s="14" t="n">
        <f aca="false">ROUND(I2603/IF(I2603&lt;p_seuil_vitesse,p_vit_lente,p_vit_rapide)*60/15,0)*15</f>
        <v>90</v>
      </c>
      <c r="Y2603" s="14" t="n">
        <f aca="false">MAX(IF(INDEX(10_Lieux!$B:$B,U2603)&lt;&gt;"Ville",INDEX(10_Lieux!$I:$I,U2603),0),IF(INDEX(10_Lieux!$B:$B,V2603)&lt;&gt;"Ville",INDEX(10_Lieux!$I:$I,V2603),0))</f>
        <v>500</v>
      </c>
      <c r="Z2603" s="14" t="str">
        <f aca="false">A2603&amp;"|"&amp;B2603</f>
        <v>La Môle-Saint-Tropez|Marseille-Provence</v>
      </c>
      <c r="AA2603" s="14" t="str">
        <f aca="false">IF(I2603&lt;p_local,"Local",IF(I2603&lt;p_vv_min,"Courte distance",IF(I2603&lt;p_tres_long,"Longue distance","Très longue distance")))</f>
        <v>Longue distance</v>
      </c>
    </row>
    <row r="2604" customFormat="false" ht="15" hidden="false" customHeight="true" outlineLevel="0" collapsed="false">
      <c r="A2604" s="14" t="s">
        <v>1890</v>
      </c>
      <c r="B2604" s="14" t="s">
        <v>2346</v>
      </c>
      <c r="C2604" s="14" t="s">
        <v>36</v>
      </c>
      <c r="D2604" s="14" t="s">
        <v>2622</v>
      </c>
      <c r="E2604" s="14" t="s">
        <v>2811</v>
      </c>
      <c r="F2604" s="15" t="s">
        <v>41</v>
      </c>
      <c r="G2604" s="14" t="str">
        <f aca="false">IF(I2604&lt;p_local,"Local → page infra",IF(H2604&gt;=p_ph1,"Phase 1",IF(H2604&gt;=p_ph2,"Phase 2","Phase 3")))</f>
        <v>Phase 1</v>
      </c>
      <c r="H2604" s="14" t="n">
        <f aca="false">IF(I2604&lt;p_local,0,IF(C2604="Aéroport → Aéroport",p_pts_plein,IF(Y2604&gt;0,IF(I2604&lt;=Y2604,p_pts_plein,IF(I2604&lt;=p_mult2*Y2604,p_pts_moyen,p_pts_r3)),IF(I2604&gt;=p_vv_min,p_pts_plein,IF(I2604&gt;=p_vv_moy,p_pts_moyen,p_pts_court))))+IF(INDEX(10_Lieux!$D:$D,U2604)=1,p_prio1,p_prio2)+IF(INDEX(10_Lieux!$D:$D,V2604)=1,p_prio1,p_prio2)+IF(K2604="Oui",p_tf,0)+p_hub*((INDEX(10_Lieux!$H:$H,U2604)="Hub")+(INDEX(10_Lieux!$H:$H,V2604)="Hub"))+IF(OR(INDEX(10_Lieux!$H:$H,U2604)="Premium",INDEX(10_Lieux!$H:$H,V2604)="Premium"),p_prem,0))</f>
        <v>90</v>
      </c>
      <c r="I2604" s="14" t="n">
        <f aca="false">ROUND(W2604*p_facteur,0)</f>
        <v>628</v>
      </c>
      <c r="J2604" s="14" t="str">
        <f aca="false">IF(X2604&lt;60,X2604&amp;" min",INT(X2604/60)&amp;" h"&amp;IF(MOD(X2604,60)=0,""," "&amp;TEXT(MOD(X2604,60),"00")))</f>
        <v>6 h 30</v>
      </c>
      <c r="K2604" s="14" t="str">
        <f aca="false">IF(S2604&lt;&gt;T2604,"Oui","Non")</f>
        <v>Oui</v>
      </c>
      <c r="L2604" s="14" t="str">
        <f aca="false">IF(AND(INDEX(10_Lieux!$B:$B,U2604)="Ville",INDEX(10_Lieux!$B:$B,V2604)="Ville"),"/chauffeur-prive/"&amp;INDEX(10_Lieux!$E:$E,U2604)&amp;"-"&amp;INDEX(10_Lieux!$E:$E,V2604)&amp;"/","/chauffeur-prive/"&amp;INDEX(10_Lieux!$E:$E,U2604)&amp;"/"&amp;INDEX(10_Lieux!$E:$E,V2604)&amp;"/")</f>
        <v>/chauffeur-prive/aeroport-marseille-provence/aeroport-samedan-engadine/</v>
      </c>
      <c r="M2604" s="14" t="str">
        <f aca="false">IFERROR(INDEX($L:$L,MATCH(B2604&amp;"|"&amp;A2604,$Z:$Z,0)),"—")</f>
        <v>/chauffeur-prive/aeroport-samedan-engadine/aeroport-marseille-provence/</v>
      </c>
      <c r="N2604" s="14" t="str">
        <f aca="false">IF(LEN("Chauffeur privé "&amp;INDEX(10_Lieux!$J:$J,U2604)&amp;" → "&amp;INDEX(10_Lieux!$J:$J,V2604)&amp;" | 24h/24")&gt;60,"Chauffeur privé "&amp;INDEX(10_Lieux!$J:$J,U2604)&amp;" → "&amp;INDEX(10_Lieux!$J:$J,V2604),"Chauffeur privé "&amp;INDEX(10_Lieux!$J:$J,U2604)&amp;" → "&amp;INDEX(10_Lieux!$J:$J,V2604)&amp;" | 24h/24")</f>
        <v>Chauffeur privé Aéroport Marseille-Provence → Aéroport de Samedan</v>
      </c>
      <c r="O2604" s="14" t="n">
        <f aca="false">LEN(N2604)</f>
        <v>65</v>
      </c>
      <c r="P2604" s="14" t="str">
        <f aca="false">"Chauffeur privé "&amp;INDEX(10_Lieux!$K:$K,U2604)&amp;" vers "&amp;INDEX(10_Lieux!$L:$L,V2604)</f>
        <v>Chauffeur privé de l'aéroport Marseille-Provence vers l'aéroport de Samedan</v>
      </c>
      <c r="Q2604" s="14" t="str">
        <f aca="false">"Chauffeur privé "&amp;INDEX(10_Lieux!$K:$K,U2604)&amp;" vers "&amp;INDEX(10_Lieux!$L:$L,V2604)&amp;" : env. "&amp;I2604&amp;" km, "&amp;J2604&amp;" de route. Devis personnalisé, standard 24h/24 et 7j/7."</f>
        <v>Chauffeur privé de l'aéroport Marseille-Provence vers l'aéroport de Samedan : env. 628 km, 6 h 30 de route. Devis personnalisé, standard 24h/24 et 7j/7.</v>
      </c>
      <c r="R2604" s="14" t="n">
        <f aca="false">LEN(Q2604)</f>
        <v>152</v>
      </c>
      <c r="S2604" s="14" t="str">
        <f aca="false">INDEX(10_Lieux!$C:$C,U2604)</f>
        <v>France</v>
      </c>
      <c r="T2604" s="14" t="str">
        <f aca="false">INDEX(10_Lieux!$C:$C,V2604)</f>
        <v>Suisse</v>
      </c>
      <c r="U2604" s="14" t="n">
        <f aca="false">MATCH(A2604,10_Lieux!$A:$A,0)</f>
        <v>171</v>
      </c>
      <c r="V2604" s="14" t="n">
        <f aca="false">MATCH(B2604,10_Lieux!$A:$A,0)</f>
        <v>188</v>
      </c>
      <c r="W2604" s="14" t="n">
        <f aca="false">ROUND(6371*2*ASIN(SQRT(SIN(RADIANS(INDEX(10_Lieux!$F:$F,V2604)-INDEX(10_Lieux!$F:$F,U2604))/2)^2+COS(RADIANS(INDEX(10_Lieux!$F:$F,U2604)))*COS(RADIANS(INDEX(10_Lieux!$F:$F,V2604)))*SIN(RADIANS(INDEX(10_Lieux!$G:$G,V2604)-INDEX(10_Lieux!$G:$G,U2604))/2)^2)),1)</f>
        <v>502.7</v>
      </c>
      <c r="X2604" s="14" t="n">
        <f aca="false">ROUND(I2604/IF(I2604&lt;p_seuil_vitesse,p_vit_lente,p_vit_rapide)*60/15,0)*15</f>
        <v>390</v>
      </c>
      <c r="Y2604" s="14" t="n">
        <f aca="false">MAX(IF(INDEX(10_Lieux!$B:$B,U2604)&lt;&gt;"Ville",INDEX(10_Lieux!$I:$I,U2604),0),IF(INDEX(10_Lieux!$B:$B,V2604)&lt;&gt;"Ville",INDEX(10_Lieux!$I:$I,V2604),0))</f>
        <v>500</v>
      </c>
      <c r="Z2604" s="14" t="str">
        <f aca="false">A2604&amp;"|"&amp;B2604</f>
        <v>Marseille-Provence|Engadin Airport</v>
      </c>
      <c r="AA2604" s="14" t="str">
        <f aca="false">IF(I2604&lt;p_local,"Local",IF(I2604&lt;p_vv_min,"Courte distance",IF(I2604&lt;p_tres_long,"Longue distance","Très longue distance")))</f>
        <v>Longue distance</v>
      </c>
    </row>
    <row r="2605" customFormat="false" ht="15" hidden="false" customHeight="true" outlineLevel="0" collapsed="false">
      <c r="A2605" s="14" t="s">
        <v>2346</v>
      </c>
      <c r="B2605" s="14" t="s">
        <v>1890</v>
      </c>
      <c r="C2605" s="14" t="s">
        <v>36</v>
      </c>
      <c r="D2605" s="14" t="s">
        <v>2622</v>
      </c>
      <c r="E2605" s="14" t="s">
        <v>2812</v>
      </c>
      <c r="F2605" s="15" t="s">
        <v>41</v>
      </c>
      <c r="G2605" s="14" t="str">
        <f aca="false">IF(I2605&lt;p_local,"Local → page infra",IF(H2605&gt;=p_ph1,"Phase 1",IF(H2605&gt;=p_ph2,"Phase 2","Phase 3")))</f>
        <v>Phase 1</v>
      </c>
      <c r="H2605" s="14" t="n">
        <f aca="false">IF(I2605&lt;p_local,0,IF(C2605="Aéroport → Aéroport",p_pts_plein,IF(Y2605&gt;0,IF(I2605&lt;=Y2605,p_pts_plein,IF(I2605&lt;=p_mult2*Y2605,p_pts_moyen,p_pts_r3)),IF(I2605&gt;=p_vv_min,p_pts_plein,IF(I2605&gt;=p_vv_moy,p_pts_moyen,p_pts_court))))+IF(INDEX(10_Lieux!$D:$D,U2605)=1,p_prio1,p_prio2)+IF(INDEX(10_Lieux!$D:$D,V2605)=1,p_prio1,p_prio2)+IF(K2605="Oui",p_tf,0)+p_hub*((INDEX(10_Lieux!$H:$H,U2605)="Hub")+(INDEX(10_Lieux!$H:$H,V2605)="Hub"))+IF(OR(INDEX(10_Lieux!$H:$H,U2605)="Premium",INDEX(10_Lieux!$H:$H,V2605)="Premium"),p_prem,0))</f>
        <v>90</v>
      </c>
      <c r="I2605" s="14" t="n">
        <f aca="false">ROUND(W2605*p_facteur,0)</f>
        <v>628</v>
      </c>
      <c r="J2605" s="14" t="str">
        <f aca="false">IF(X2605&lt;60,X2605&amp;" min",INT(X2605/60)&amp;" h"&amp;IF(MOD(X2605,60)=0,""," "&amp;TEXT(MOD(X2605,60),"00")))</f>
        <v>6 h 30</v>
      </c>
      <c r="K2605" s="14" t="str">
        <f aca="false">IF(S2605&lt;&gt;T2605,"Oui","Non")</f>
        <v>Oui</v>
      </c>
      <c r="L2605" s="14" t="str">
        <f aca="false">IF(AND(INDEX(10_Lieux!$B:$B,U2605)="Ville",INDEX(10_Lieux!$B:$B,V2605)="Ville"),"/chauffeur-prive/"&amp;INDEX(10_Lieux!$E:$E,U2605)&amp;"-"&amp;INDEX(10_Lieux!$E:$E,V2605)&amp;"/","/chauffeur-prive/"&amp;INDEX(10_Lieux!$E:$E,U2605)&amp;"/"&amp;INDEX(10_Lieux!$E:$E,V2605)&amp;"/")</f>
        <v>/chauffeur-prive/aeroport-samedan-engadine/aeroport-marseille-provence/</v>
      </c>
      <c r="M2605" s="14" t="str">
        <f aca="false">IFERROR(INDEX($L:$L,MATCH(B2605&amp;"|"&amp;A2605,$Z:$Z,0)),"—")</f>
        <v>/chauffeur-prive/aeroport-marseille-provence/aeroport-samedan-engadine/</v>
      </c>
      <c r="N2605" s="14" t="str">
        <f aca="false">IF(LEN("Chauffeur privé "&amp;INDEX(10_Lieux!$J:$J,U2605)&amp;" → "&amp;INDEX(10_Lieux!$J:$J,V2605)&amp;" | 24h/24")&gt;60,"Chauffeur privé "&amp;INDEX(10_Lieux!$J:$J,U2605)&amp;" → "&amp;INDEX(10_Lieux!$J:$J,V2605),"Chauffeur privé "&amp;INDEX(10_Lieux!$J:$J,U2605)&amp;" → "&amp;INDEX(10_Lieux!$J:$J,V2605)&amp;" | 24h/24")</f>
        <v>Chauffeur privé Aéroport de Samedan → Aéroport Marseille-Provence</v>
      </c>
      <c r="O2605" s="14" t="n">
        <f aca="false">LEN(N2605)</f>
        <v>65</v>
      </c>
      <c r="P2605" s="14" t="str">
        <f aca="false">"Chauffeur privé "&amp;INDEX(10_Lieux!$K:$K,U2605)&amp;" vers "&amp;INDEX(10_Lieux!$L:$L,V2605)</f>
        <v>Chauffeur privé de l'aéroport de Samedan vers l'aéroport Marseille-Provence</v>
      </c>
      <c r="Q2605" s="14" t="str">
        <f aca="false">"Chauffeur privé "&amp;INDEX(10_Lieux!$K:$K,U2605)&amp;" vers "&amp;INDEX(10_Lieux!$L:$L,V2605)&amp;" : env. "&amp;I2605&amp;" km, "&amp;J2605&amp;" de route. Devis personnalisé, standard 24h/24 et 7j/7."</f>
        <v>Chauffeur privé de l'aéroport de Samedan vers l'aéroport Marseille-Provence : env. 628 km, 6 h 30 de route. Devis personnalisé, standard 24h/24 et 7j/7.</v>
      </c>
      <c r="R2605" s="14" t="n">
        <f aca="false">LEN(Q2605)</f>
        <v>152</v>
      </c>
      <c r="S2605" s="14" t="str">
        <f aca="false">INDEX(10_Lieux!$C:$C,U2605)</f>
        <v>Suisse</v>
      </c>
      <c r="T2605" s="14" t="str">
        <f aca="false">INDEX(10_Lieux!$C:$C,V2605)</f>
        <v>France</v>
      </c>
      <c r="U2605" s="14" t="n">
        <f aca="false">MATCH(A2605,10_Lieux!$A:$A,0)</f>
        <v>188</v>
      </c>
      <c r="V2605" s="14" t="n">
        <f aca="false">MATCH(B2605,10_Lieux!$A:$A,0)</f>
        <v>171</v>
      </c>
      <c r="W2605" s="14" t="n">
        <f aca="false">ROUND(6371*2*ASIN(SQRT(SIN(RADIANS(INDEX(10_Lieux!$F:$F,V2605)-INDEX(10_Lieux!$F:$F,U2605))/2)^2+COS(RADIANS(INDEX(10_Lieux!$F:$F,U2605)))*COS(RADIANS(INDEX(10_Lieux!$F:$F,V2605)))*SIN(RADIANS(INDEX(10_Lieux!$G:$G,V2605)-INDEX(10_Lieux!$G:$G,U2605))/2)^2)),1)</f>
        <v>502.7</v>
      </c>
      <c r="X2605" s="14" t="n">
        <f aca="false">ROUND(I2605/IF(I2605&lt;p_seuil_vitesse,p_vit_lente,p_vit_rapide)*60/15,0)*15</f>
        <v>390</v>
      </c>
      <c r="Y2605" s="14" t="n">
        <f aca="false">MAX(IF(INDEX(10_Lieux!$B:$B,U2605)&lt;&gt;"Ville",INDEX(10_Lieux!$I:$I,U2605),0),IF(INDEX(10_Lieux!$B:$B,V2605)&lt;&gt;"Ville",INDEX(10_Lieux!$I:$I,V2605),0))</f>
        <v>500</v>
      </c>
      <c r="Z2605" s="14" t="str">
        <f aca="false">A2605&amp;"|"&amp;B2605</f>
        <v>Engadin Airport|Marseille-Provence</v>
      </c>
      <c r="AA2605" s="14" t="str">
        <f aca="false">IF(I2605&lt;p_local,"Local",IF(I2605&lt;p_vv_min,"Courte distance",IF(I2605&lt;p_tres_long,"Longue distance","Très longue distance")))</f>
        <v>Longue distance</v>
      </c>
    </row>
    <row r="2606" customFormat="false" ht="15" hidden="false" customHeight="true" outlineLevel="0" collapsed="false">
      <c r="A2606" s="14" t="s">
        <v>1890</v>
      </c>
      <c r="B2606" s="14" t="s">
        <v>1430</v>
      </c>
      <c r="C2606" s="14" t="s">
        <v>36</v>
      </c>
      <c r="D2606" s="14" t="s">
        <v>2622</v>
      </c>
      <c r="E2606" s="14" t="s">
        <v>2813</v>
      </c>
      <c r="F2606" s="15" t="s">
        <v>41</v>
      </c>
      <c r="G2606" s="14" t="str">
        <f aca="false">IF(I2606&lt;p_local,"Local → page infra",IF(H2606&gt;=p_ph1,"Phase 1",IF(H2606&gt;=p_ph2,"Phase 2","Phase 3")))</f>
        <v>Phase 2</v>
      </c>
      <c r="H2606" s="14" t="n">
        <f aca="false">IF(I2606&lt;p_local,0,IF(C2606="Aéroport → Aéroport",p_pts_plein,IF(Y2606&gt;0,IF(I2606&lt;=Y2606,p_pts_plein,IF(I2606&lt;=p_mult2*Y2606,p_pts_moyen,p_pts_r3)),IF(I2606&gt;=p_vv_min,p_pts_plein,IF(I2606&gt;=p_vv_moy,p_pts_moyen,p_pts_court))))+IF(INDEX(10_Lieux!$D:$D,U2606)=1,p_prio1,p_prio2)+IF(INDEX(10_Lieux!$D:$D,V2606)=1,p_prio1,p_prio2)+IF(K2606="Oui",p_tf,0)+p_hub*((INDEX(10_Lieux!$H:$H,U2606)="Hub")+(INDEX(10_Lieux!$H:$H,V2606)="Hub"))+IF(OR(INDEX(10_Lieux!$H:$H,U2606)="Premium",INDEX(10_Lieux!$H:$H,V2606)="Premium"),p_prem,0))</f>
        <v>70</v>
      </c>
      <c r="I2606" s="14" t="n">
        <f aca="false">ROUND(W2606*p_facteur,0)</f>
        <v>844</v>
      </c>
      <c r="J2606" s="14" t="str">
        <f aca="false">IF(X2606&lt;60,X2606&amp;" min",INT(X2606/60)&amp;" h"&amp;IF(MOD(X2606,60)=0,""," "&amp;TEXT(MOD(X2606,60),"00")))</f>
        <v>9 h</v>
      </c>
      <c r="K2606" s="14" t="str">
        <f aca="false">IF(S2606&lt;&gt;T2606,"Oui","Non")</f>
        <v>Non</v>
      </c>
      <c r="L2606" s="14" t="str">
        <f aca="false">IF(AND(INDEX(10_Lieux!$B:$B,U2606)="Ville",INDEX(10_Lieux!$B:$B,V2606)="Ville"),"/chauffeur-prive/"&amp;INDEX(10_Lieux!$E:$E,U2606)&amp;"-"&amp;INDEX(10_Lieux!$E:$E,V2606)&amp;"/","/chauffeur-prive/"&amp;INDEX(10_Lieux!$E:$E,U2606)&amp;"/"&amp;INDEX(10_Lieux!$E:$E,V2606)&amp;"/")</f>
        <v>/chauffeur-prive/aeroport-marseille-provence/aeroport-nantes-atlantique/</v>
      </c>
      <c r="M2606" s="14" t="str">
        <f aca="false">IFERROR(INDEX($L:$L,MATCH(B2606&amp;"|"&amp;A2606,$Z:$Z,0)),"—")</f>
        <v>/chauffeur-prive/aeroport-nantes-atlantique/aeroport-marseille-provence/</v>
      </c>
      <c r="N2606" s="14" t="str">
        <f aca="false">IF(LEN("Chauffeur privé "&amp;INDEX(10_Lieux!$J:$J,U2606)&amp;" → "&amp;INDEX(10_Lieux!$J:$J,V2606)&amp;" | 24h/24")&gt;60,"Chauffeur privé "&amp;INDEX(10_Lieux!$J:$J,U2606)&amp;" → "&amp;INDEX(10_Lieux!$J:$J,V2606),"Chauffeur privé "&amp;INDEX(10_Lieux!$J:$J,U2606)&amp;" → "&amp;INDEX(10_Lieux!$J:$J,V2606)&amp;" | 24h/24")</f>
        <v>Chauffeur privé Aéroport Marseille-Provence → Aéroport Nantes-Atlantique</v>
      </c>
      <c r="O2606" s="14" t="n">
        <f aca="false">LEN(N2606)</f>
        <v>72</v>
      </c>
      <c r="P2606" s="14" t="str">
        <f aca="false">"Chauffeur privé "&amp;INDEX(10_Lieux!$K:$K,U2606)&amp;" vers "&amp;INDEX(10_Lieux!$L:$L,V2606)</f>
        <v>Chauffeur privé de l'aéroport Marseille-Provence vers l'aéroport Nantes-Atlantique</v>
      </c>
      <c r="Q2606" s="14" t="str">
        <f aca="false">"Chauffeur privé "&amp;INDEX(10_Lieux!$K:$K,U2606)&amp;" vers "&amp;INDEX(10_Lieux!$L:$L,V2606)&amp;" : env. "&amp;I2606&amp;" km, "&amp;J2606&amp;" de route. Devis personnalisé, standard 24h/24 et 7j/7."</f>
        <v>Chauffeur privé de l'aéroport Marseille-Provence vers l'aéroport Nantes-Atlantique : env. 844 km, 9 h de route. Devis personnalisé, standard 24h/24 et 7j/7.</v>
      </c>
      <c r="R2606" s="14" t="n">
        <f aca="false">LEN(Q2606)</f>
        <v>156</v>
      </c>
      <c r="S2606" s="14" t="str">
        <f aca="false">INDEX(10_Lieux!$C:$C,U2606)</f>
        <v>France</v>
      </c>
      <c r="T2606" s="14" t="str">
        <f aca="false">INDEX(10_Lieux!$C:$C,V2606)</f>
        <v>France</v>
      </c>
      <c r="U2606" s="14" t="n">
        <f aca="false">MATCH(A2606,10_Lieux!$A:$A,0)</f>
        <v>171</v>
      </c>
      <c r="V2606" s="14" t="n">
        <f aca="false">MATCH(B2606,10_Lieux!$A:$A,0)</f>
        <v>157</v>
      </c>
      <c r="W2606" s="14" t="n">
        <f aca="false">ROUND(6371*2*ASIN(SQRT(SIN(RADIANS(INDEX(10_Lieux!$F:$F,V2606)-INDEX(10_Lieux!$F:$F,U2606))/2)^2+COS(RADIANS(INDEX(10_Lieux!$F:$F,U2606)))*COS(RADIANS(INDEX(10_Lieux!$F:$F,V2606)))*SIN(RADIANS(INDEX(10_Lieux!$G:$G,V2606)-INDEX(10_Lieux!$G:$G,U2606))/2)^2)),1)</f>
        <v>674.9</v>
      </c>
      <c r="X2606" s="14" t="n">
        <f aca="false">ROUND(I2606/IF(I2606&lt;p_seuil_vitesse,p_vit_lente,p_vit_rapide)*60/15,0)*15</f>
        <v>540</v>
      </c>
      <c r="Y2606" s="14" t="n">
        <f aca="false">MAX(IF(INDEX(10_Lieux!$B:$B,U2606)&lt;&gt;"Ville",INDEX(10_Lieux!$I:$I,U2606),0),IF(INDEX(10_Lieux!$B:$B,V2606)&lt;&gt;"Ville",INDEX(10_Lieux!$I:$I,V2606),0))</f>
        <v>500</v>
      </c>
      <c r="Z2606" s="14" t="str">
        <f aca="false">A2606&amp;"|"&amp;B2606</f>
        <v>Marseille-Provence|Nantes-Atlantique</v>
      </c>
      <c r="AA2606" s="14" t="str">
        <f aca="false">IF(I2606&lt;p_local,"Local",IF(I2606&lt;p_vv_min,"Courte distance",IF(I2606&lt;p_tres_long,"Longue distance","Très longue distance")))</f>
        <v>Très longue distance</v>
      </c>
    </row>
    <row r="2607" customFormat="false" ht="15" hidden="false" customHeight="true" outlineLevel="0" collapsed="false">
      <c r="A2607" s="14" t="s">
        <v>1430</v>
      </c>
      <c r="B2607" s="14" t="s">
        <v>1890</v>
      </c>
      <c r="C2607" s="14" t="s">
        <v>36</v>
      </c>
      <c r="D2607" s="14" t="s">
        <v>2622</v>
      </c>
      <c r="E2607" s="14" t="s">
        <v>2814</v>
      </c>
      <c r="F2607" s="15" t="s">
        <v>41</v>
      </c>
      <c r="G2607" s="14" t="str">
        <f aca="false">IF(I2607&lt;p_local,"Local → page infra",IF(H2607&gt;=p_ph1,"Phase 1",IF(H2607&gt;=p_ph2,"Phase 2","Phase 3")))</f>
        <v>Phase 2</v>
      </c>
      <c r="H2607" s="14" t="n">
        <f aca="false">IF(I2607&lt;p_local,0,IF(C2607="Aéroport → Aéroport",p_pts_plein,IF(Y2607&gt;0,IF(I2607&lt;=Y2607,p_pts_plein,IF(I2607&lt;=p_mult2*Y2607,p_pts_moyen,p_pts_r3)),IF(I2607&gt;=p_vv_min,p_pts_plein,IF(I2607&gt;=p_vv_moy,p_pts_moyen,p_pts_court))))+IF(INDEX(10_Lieux!$D:$D,U2607)=1,p_prio1,p_prio2)+IF(INDEX(10_Lieux!$D:$D,V2607)=1,p_prio1,p_prio2)+IF(K2607="Oui",p_tf,0)+p_hub*((INDEX(10_Lieux!$H:$H,U2607)="Hub")+(INDEX(10_Lieux!$H:$H,V2607)="Hub"))+IF(OR(INDEX(10_Lieux!$H:$H,U2607)="Premium",INDEX(10_Lieux!$H:$H,V2607)="Premium"),p_prem,0))</f>
        <v>70</v>
      </c>
      <c r="I2607" s="14" t="n">
        <f aca="false">ROUND(W2607*p_facteur,0)</f>
        <v>844</v>
      </c>
      <c r="J2607" s="14" t="str">
        <f aca="false">IF(X2607&lt;60,X2607&amp;" min",INT(X2607/60)&amp;" h"&amp;IF(MOD(X2607,60)=0,""," "&amp;TEXT(MOD(X2607,60),"00")))</f>
        <v>9 h</v>
      </c>
      <c r="K2607" s="14" t="str">
        <f aca="false">IF(S2607&lt;&gt;T2607,"Oui","Non")</f>
        <v>Non</v>
      </c>
      <c r="L2607" s="14" t="str">
        <f aca="false">IF(AND(INDEX(10_Lieux!$B:$B,U2607)="Ville",INDEX(10_Lieux!$B:$B,V2607)="Ville"),"/chauffeur-prive/"&amp;INDEX(10_Lieux!$E:$E,U2607)&amp;"-"&amp;INDEX(10_Lieux!$E:$E,V2607)&amp;"/","/chauffeur-prive/"&amp;INDEX(10_Lieux!$E:$E,U2607)&amp;"/"&amp;INDEX(10_Lieux!$E:$E,V2607)&amp;"/")</f>
        <v>/chauffeur-prive/aeroport-nantes-atlantique/aeroport-marseille-provence/</v>
      </c>
      <c r="M2607" s="14" t="str">
        <f aca="false">IFERROR(INDEX($L:$L,MATCH(B2607&amp;"|"&amp;A2607,$Z:$Z,0)),"—")</f>
        <v>/chauffeur-prive/aeroport-marseille-provence/aeroport-nantes-atlantique/</v>
      </c>
      <c r="N2607" s="14" t="str">
        <f aca="false">IF(LEN("Chauffeur privé "&amp;INDEX(10_Lieux!$J:$J,U2607)&amp;" → "&amp;INDEX(10_Lieux!$J:$J,V2607)&amp;" | 24h/24")&gt;60,"Chauffeur privé "&amp;INDEX(10_Lieux!$J:$J,U2607)&amp;" → "&amp;INDEX(10_Lieux!$J:$J,V2607),"Chauffeur privé "&amp;INDEX(10_Lieux!$J:$J,U2607)&amp;" → "&amp;INDEX(10_Lieux!$J:$J,V2607)&amp;" | 24h/24")</f>
        <v>Chauffeur privé Aéroport Nantes-Atlantique → Aéroport Marseille-Provence</v>
      </c>
      <c r="O2607" s="14" t="n">
        <f aca="false">LEN(N2607)</f>
        <v>72</v>
      </c>
      <c r="P2607" s="14" t="str">
        <f aca="false">"Chauffeur privé "&amp;INDEX(10_Lieux!$K:$K,U2607)&amp;" vers "&amp;INDEX(10_Lieux!$L:$L,V2607)</f>
        <v>Chauffeur privé de l'aéroport Nantes-Atlantique vers l'aéroport Marseille-Provence</v>
      </c>
      <c r="Q2607" s="14" t="str">
        <f aca="false">"Chauffeur privé "&amp;INDEX(10_Lieux!$K:$K,U2607)&amp;" vers "&amp;INDEX(10_Lieux!$L:$L,V2607)&amp;" : env. "&amp;I2607&amp;" km, "&amp;J2607&amp;" de route. Devis personnalisé, standard 24h/24 et 7j/7."</f>
        <v>Chauffeur privé de l'aéroport Nantes-Atlantique vers l'aéroport Marseille-Provence : env. 844 km, 9 h de route. Devis personnalisé, standard 24h/24 et 7j/7.</v>
      </c>
      <c r="R2607" s="14" t="n">
        <f aca="false">LEN(Q2607)</f>
        <v>156</v>
      </c>
      <c r="S2607" s="14" t="str">
        <f aca="false">INDEX(10_Lieux!$C:$C,U2607)</f>
        <v>France</v>
      </c>
      <c r="T2607" s="14" t="str">
        <f aca="false">INDEX(10_Lieux!$C:$C,V2607)</f>
        <v>France</v>
      </c>
      <c r="U2607" s="14" t="n">
        <f aca="false">MATCH(A2607,10_Lieux!$A:$A,0)</f>
        <v>157</v>
      </c>
      <c r="V2607" s="14" t="n">
        <f aca="false">MATCH(B2607,10_Lieux!$A:$A,0)</f>
        <v>171</v>
      </c>
      <c r="W2607" s="14" t="n">
        <f aca="false">ROUND(6371*2*ASIN(SQRT(SIN(RADIANS(INDEX(10_Lieux!$F:$F,V2607)-INDEX(10_Lieux!$F:$F,U2607))/2)^2+COS(RADIANS(INDEX(10_Lieux!$F:$F,U2607)))*COS(RADIANS(INDEX(10_Lieux!$F:$F,V2607)))*SIN(RADIANS(INDEX(10_Lieux!$G:$G,V2607)-INDEX(10_Lieux!$G:$G,U2607))/2)^2)),1)</f>
        <v>674.9</v>
      </c>
      <c r="X2607" s="14" t="n">
        <f aca="false">ROUND(I2607/IF(I2607&lt;p_seuil_vitesse,p_vit_lente,p_vit_rapide)*60/15,0)*15</f>
        <v>540</v>
      </c>
      <c r="Y2607" s="14" t="n">
        <f aca="false">MAX(IF(INDEX(10_Lieux!$B:$B,U2607)&lt;&gt;"Ville",INDEX(10_Lieux!$I:$I,U2607),0),IF(INDEX(10_Lieux!$B:$B,V2607)&lt;&gt;"Ville",INDEX(10_Lieux!$I:$I,V2607),0))</f>
        <v>500</v>
      </c>
      <c r="Z2607" s="14" t="str">
        <f aca="false">A2607&amp;"|"&amp;B2607</f>
        <v>Nantes-Atlantique|Marseille-Provence</v>
      </c>
      <c r="AA2607" s="14" t="str">
        <f aca="false">IF(I2607&lt;p_local,"Local",IF(I2607&lt;p_vv_min,"Courte distance",IF(I2607&lt;p_tres_long,"Longue distance","Très longue distance")))</f>
        <v>Très longue distance</v>
      </c>
    </row>
    <row r="2608" customFormat="false" ht="15" hidden="false" customHeight="true" outlineLevel="0" collapsed="false">
      <c r="A2608" s="14" t="s">
        <v>1890</v>
      </c>
      <c r="B2608" s="14" t="s">
        <v>1199</v>
      </c>
      <c r="C2608" s="14" t="s">
        <v>36</v>
      </c>
      <c r="D2608" s="14" t="s">
        <v>2622</v>
      </c>
      <c r="E2608" s="14" t="s">
        <v>2815</v>
      </c>
      <c r="F2608" s="15" t="s">
        <v>41</v>
      </c>
      <c r="G2608" s="14" t="str">
        <f aca="false">IF(I2608&lt;p_local,"Local → page infra",IF(H2608&gt;=p_ph1,"Phase 1",IF(H2608&gt;=p_ph2,"Phase 2","Phase 3")))</f>
        <v>Phase 2</v>
      </c>
      <c r="H2608" s="14" t="n">
        <f aca="false">IF(I2608&lt;p_local,0,IF(C2608="Aéroport → Aéroport",p_pts_plein,IF(Y2608&gt;0,IF(I2608&lt;=Y2608,p_pts_plein,IF(I2608&lt;=p_mult2*Y2608,p_pts_moyen,p_pts_r3)),IF(I2608&gt;=p_vv_min,p_pts_plein,IF(I2608&gt;=p_vv_moy,p_pts_moyen,p_pts_court))))+IF(INDEX(10_Lieux!$D:$D,U2608)=1,p_prio1,p_prio2)+IF(INDEX(10_Lieux!$D:$D,V2608)=1,p_prio1,p_prio2)+IF(K2608="Oui",p_tf,0)+p_hub*((INDEX(10_Lieux!$H:$H,U2608)="Hub")+(INDEX(10_Lieux!$H:$H,V2608)="Hub"))+IF(OR(INDEX(10_Lieux!$H:$H,U2608)="Premium",INDEX(10_Lieux!$H:$H,V2608)="Premium"),p_prem,0))</f>
        <v>70</v>
      </c>
      <c r="I2608" s="14" t="n">
        <f aca="false">ROUND(W2608*p_facteur,0)</f>
        <v>1010</v>
      </c>
      <c r="J2608" s="14" t="str">
        <f aca="false">IF(X2608&lt;60,X2608&amp;" min",INT(X2608/60)&amp;" h"&amp;IF(MOD(X2608,60)=0,""," "&amp;TEXT(MOD(X2608,60),"00")))</f>
        <v>10 h 45</v>
      </c>
      <c r="K2608" s="14" t="str">
        <f aca="false">IF(S2608&lt;&gt;T2608,"Oui","Non")</f>
        <v>Non</v>
      </c>
      <c r="L2608" s="14" t="str">
        <f aca="false">IF(AND(INDEX(10_Lieux!$B:$B,U2608)="Ville",INDEX(10_Lieux!$B:$B,V2608)="Ville"),"/chauffeur-prive/"&amp;INDEX(10_Lieux!$E:$E,U2608)&amp;"-"&amp;INDEX(10_Lieux!$E:$E,V2608)&amp;"/","/chauffeur-prive/"&amp;INDEX(10_Lieux!$E:$E,U2608)&amp;"/"&amp;INDEX(10_Lieux!$E:$E,V2608)&amp;"/")</f>
        <v>/chauffeur-prive/aeroport-marseille-provence/aeroport-lille-lesquin/</v>
      </c>
      <c r="M2608" s="14" t="str">
        <f aca="false">IFERROR(INDEX($L:$L,MATCH(B2608&amp;"|"&amp;A2608,$Z:$Z,0)),"—")</f>
        <v>/chauffeur-prive/aeroport-lille-lesquin/aeroport-marseille-provence/</v>
      </c>
      <c r="N2608" s="14" t="str">
        <f aca="false">IF(LEN("Chauffeur privé "&amp;INDEX(10_Lieux!$J:$J,U2608)&amp;" → "&amp;INDEX(10_Lieux!$J:$J,V2608)&amp;" | 24h/24")&gt;60,"Chauffeur privé "&amp;INDEX(10_Lieux!$J:$J,U2608)&amp;" → "&amp;INDEX(10_Lieux!$J:$J,V2608),"Chauffeur privé "&amp;INDEX(10_Lieux!$J:$J,U2608)&amp;" → "&amp;INDEX(10_Lieux!$J:$J,V2608)&amp;" | 24h/24")</f>
        <v>Chauffeur privé Aéroport Marseille-Provence → Aéroport Lille-Lesquin</v>
      </c>
      <c r="O2608" s="14" t="n">
        <f aca="false">LEN(N2608)</f>
        <v>68</v>
      </c>
      <c r="P2608" s="14" t="str">
        <f aca="false">"Chauffeur privé "&amp;INDEX(10_Lieux!$K:$K,U2608)&amp;" vers "&amp;INDEX(10_Lieux!$L:$L,V2608)</f>
        <v>Chauffeur privé de l'aéroport Marseille-Provence vers l'aéroport Lille-Lesquin</v>
      </c>
      <c r="Q2608" s="14" t="str">
        <f aca="false">"Chauffeur privé "&amp;INDEX(10_Lieux!$K:$K,U2608)&amp;" vers "&amp;INDEX(10_Lieux!$L:$L,V2608)&amp;" : env. "&amp;I2608&amp;" km, "&amp;J2608&amp;" de route. Devis personnalisé, standard 24h/24 et 7j/7."</f>
        <v>Chauffeur privé de l'aéroport Marseille-Provence vers l'aéroport Lille-Lesquin : env. 1010 km, 10 h 45 de route. Devis personnalisé, standard 24h/24 et 7j/7.</v>
      </c>
      <c r="R2608" s="14" t="n">
        <f aca="false">LEN(Q2608)</f>
        <v>157</v>
      </c>
      <c r="S2608" s="14" t="str">
        <f aca="false">INDEX(10_Lieux!$C:$C,U2608)</f>
        <v>France</v>
      </c>
      <c r="T2608" s="14" t="str">
        <f aca="false">INDEX(10_Lieux!$C:$C,V2608)</f>
        <v>France</v>
      </c>
      <c r="U2608" s="14" t="n">
        <f aca="false">MATCH(A2608,10_Lieux!$A:$A,0)</f>
        <v>171</v>
      </c>
      <c r="V2608" s="14" t="n">
        <f aca="false">MATCH(B2608,10_Lieux!$A:$A,0)</f>
        <v>147</v>
      </c>
      <c r="W2608" s="14" t="n">
        <f aca="false">ROUND(6371*2*ASIN(SQRT(SIN(RADIANS(INDEX(10_Lieux!$F:$F,V2608)-INDEX(10_Lieux!$F:$F,U2608))/2)^2+COS(RADIANS(INDEX(10_Lieux!$F:$F,U2608)))*COS(RADIANS(INDEX(10_Lieux!$F:$F,V2608)))*SIN(RADIANS(INDEX(10_Lieux!$G:$G,V2608)-INDEX(10_Lieux!$G:$G,U2608))/2)^2)),1)</f>
        <v>808.3</v>
      </c>
      <c r="X2608" s="14" t="n">
        <f aca="false">ROUND(I2608/IF(I2608&lt;p_seuil_vitesse,p_vit_lente,p_vit_rapide)*60/15,0)*15</f>
        <v>645</v>
      </c>
      <c r="Y2608" s="14" t="n">
        <f aca="false">MAX(IF(INDEX(10_Lieux!$B:$B,U2608)&lt;&gt;"Ville",INDEX(10_Lieux!$I:$I,U2608),0),IF(INDEX(10_Lieux!$B:$B,V2608)&lt;&gt;"Ville",INDEX(10_Lieux!$I:$I,V2608),0))</f>
        <v>500</v>
      </c>
      <c r="Z2608" s="14" t="str">
        <f aca="false">A2608&amp;"|"&amp;B2608</f>
        <v>Marseille-Provence|Lille-Lesquin</v>
      </c>
      <c r="AA2608" s="14" t="str">
        <f aca="false">IF(I2608&lt;p_local,"Local",IF(I2608&lt;p_vv_min,"Courte distance",IF(I2608&lt;p_tres_long,"Longue distance","Très longue distance")))</f>
        <v>Très longue distance</v>
      </c>
    </row>
    <row r="2609" customFormat="false" ht="15" hidden="false" customHeight="true" outlineLevel="0" collapsed="false">
      <c r="A2609" s="14" t="s">
        <v>1199</v>
      </c>
      <c r="B2609" s="14" t="s">
        <v>1890</v>
      </c>
      <c r="C2609" s="14" t="s">
        <v>36</v>
      </c>
      <c r="D2609" s="14" t="s">
        <v>2622</v>
      </c>
      <c r="E2609" s="14" t="s">
        <v>2816</v>
      </c>
      <c r="F2609" s="15" t="s">
        <v>41</v>
      </c>
      <c r="G2609" s="14" t="str">
        <f aca="false">IF(I2609&lt;p_local,"Local → page infra",IF(H2609&gt;=p_ph1,"Phase 1",IF(H2609&gt;=p_ph2,"Phase 2","Phase 3")))</f>
        <v>Phase 2</v>
      </c>
      <c r="H2609" s="14" t="n">
        <f aca="false">IF(I2609&lt;p_local,0,IF(C2609="Aéroport → Aéroport",p_pts_plein,IF(Y2609&gt;0,IF(I2609&lt;=Y2609,p_pts_plein,IF(I2609&lt;=p_mult2*Y2609,p_pts_moyen,p_pts_r3)),IF(I2609&gt;=p_vv_min,p_pts_plein,IF(I2609&gt;=p_vv_moy,p_pts_moyen,p_pts_court))))+IF(INDEX(10_Lieux!$D:$D,U2609)=1,p_prio1,p_prio2)+IF(INDEX(10_Lieux!$D:$D,V2609)=1,p_prio1,p_prio2)+IF(K2609="Oui",p_tf,0)+p_hub*((INDEX(10_Lieux!$H:$H,U2609)="Hub")+(INDEX(10_Lieux!$H:$H,V2609)="Hub"))+IF(OR(INDEX(10_Lieux!$H:$H,U2609)="Premium",INDEX(10_Lieux!$H:$H,V2609)="Premium"),p_prem,0))</f>
        <v>70</v>
      </c>
      <c r="I2609" s="14" t="n">
        <f aca="false">ROUND(W2609*p_facteur,0)</f>
        <v>1010</v>
      </c>
      <c r="J2609" s="14" t="str">
        <f aca="false">IF(X2609&lt;60,X2609&amp;" min",INT(X2609/60)&amp;" h"&amp;IF(MOD(X2609,60)=0,""," "&amp;TEXT(MOD(X2609,60),"00")))</f>
        <v>10 h 45</v>
      </c>
      <c r="K2609" s="14" t="str">
        <f aca="false">IF(S2609&lt;&gt;T2609,"Oui","Non")</f>
        <v>Non</v>
      </c>
      <c r="L2609" s="14" t="str">
        <f aca="false">IF(AND(INDEX(10_Lieux!$B:$B,U2609)="Ville",INDEX(10_Lieux!$B:$B,V2609)="Ville"),"/chauffeur-prive/"&amp;INDEX(10_Lieux!$E:$E,U2609)&amp;"-"&amp;INDEX(10_Lieux!$E:$E,V2609)&amp;"/","/chauffeur-prive/"&amp;INDEX(10_Lieux!$E:$E,U2609)&amp;"/"&amp;INDEX(10_Lieux!$E:$E,V2609)&amp;"/")</f>
        <v>/chauffeur-prive/aeroport-lille-lesquin/aeroport-marseille-provence/</v>
      </c>
      <c r="M2609" s="14" t="str">
        <f aca="false">IFERROR(INDEX($L:$L,MATCH(B2609&amp;"|"&amp;A2609,$Z:$Z,0)),"—")</f>
        <v>/chauffeur-prive/aeroport-marseille-provence/aeroport-lille-lesquin/</v>
      </c>
      <c r="N2609" s="14" t="str">
        <f aca="false">IF(LEN("Chauffeur privé "&amp;INDEX(10_Lieux!$J:$J,U2609)&amp;" → "&amp;INDEX(10_Lieux!$J:$J,V2609)&amp;" | 24h/24")&gt;60,"Chauffeur privé "&amp;INDEX(10_Lieux!$J:$J,U2609)&amp;" → "&amp;INDEX(10_Lieux!$J:$J,V2609),"Chauffeur privé "&amp;INDEX(10_Lieux!$J:$J,U2609)&amp;" → "&amp;INDEX(10_Lieux!$J:$J,V2609)&amp;" | 24h/24")</f>
        <v>Chauffeur privé Aéroport Lille-Lesquin → Aéroport Marseille-Provence</v>
      </c>
      <c r="O2609" s="14" t="n">
        <f aca="false">LEN(N2609)</f>
        <v>68</v>
      </c>
      <c r="P2609" s="14" t="str">
        <f aca="false">"Chauffeur privé "&amp;INDEX(10_Lieux!$K:$K,U2609)&amp;" vers "&amp;INDEX(10_Lieux!$L:$L,V2609)</f>
        <v>Chauffeur privé de l'aéroport Lille-Lesquin vers l'aéroport Marseille-Provence</v>
      </c>
      <c r="Q2609" s="14" t="str">
        <f aca="false">"Chauffeur privé "&amp;INDEX(10_Lieux!$K:$K,U2609)&amp;" vers "&amp;INDEX(10_Lieux!$L:$L,V2609)&amp;" : env. "&amp;I2609&amp;" km, "&amp;J2609&amp;" de route. Devis personnalisé, standard 24h/24 et 7j/7."</f>
        <v>Chauffeur privé de l'aéroport Lille-Lesquin vers l'aéroport Marseille-Provence : env. 1010 km, 10 h 45 de route. Devis personnalisé, standard 24h/24 et 7j/7.</v>
      </c>
      <c r="R2609" s="14" t="n">
        <f aca="false">LEN(Q2609)</f>
        <v>157</v>
      </c>
      <c r="S2609" s="14" t="str">
        <f aca="false">INDEX(10_Lieux!$C:$C,U2609)</f>
        <v>France</v>
      </c>
      <c r="T2609" s="14" t="str">
        <f aca="false">INDEX(10_Lieux!$C:$C,V2609)</f>
        <v>France</v>
      </c>
      <c r="U2609" s="14" t="n">
        <f aca="false">MATCH(A2609,10_Lieux!$A:$A,0)</f>
        <v>147</v>
      </c>
      <c r="V2609" s="14" t="n">
        <f aca="false">MATCH(B2609,10_Lieux!$A:$A,0)</f>
        <v>171</v>
      </c>
      <c r="W2609" s="14" t="n">
        <f aca="false">ROUND(6371*2*ASIN(SQRT(SIN(RADIANS(INDEX(10_Lieux!$F:$F,V2609)-INDEX(10_Lieux!$F:$F,U2609))/2)^2+COS(RADIANS(INDEX(10_Lieux!$F:$F,U2609)))*COS(RADIANS(INDEX(10_Lieux!$F:$F,V2609)))*SIN(RADIANS(INDEX(10_Lieux!$G:$G,V2609)-INDEX(10_Lieux!$G:$G,U2609))/2)^2)),1)</f>
        <v>808.3</v>
      </c>
      <c r="X2609" s="14" t="n">
        <f aca="false">ROUND(I2609/IF(I2609&lt;p_seuil_vitesse,p_vit_lente,p_vit_rapide)*60/15,0)*15</f>
        <v>645</v>
      </c>
      <c r="Y2609" s="14" t="n">
        <f aca="false">MAX(IF(INDEX(10_Lieux!$B:$B,U2609)&lt;&gt;"Ville",INDEX(10_Lieux!$I:$I,U2609),0),IF(INDEX(10_Lieux!$B:$B,V2609)&lt;&gt;"Ville",INDEX(10_Lieux!$I:$I,V2609),0))</f>
        <v>500</v>
      </c>
      <c r="Z2609" s="14" t="str">
        <f aca="false">A2609&amp;"|"&amp;B2609</f>
        <v>Lille-Lesquin|Marseille-Provence</v>
      </c>
      <c r="AA2609" s="14" t="str">
        <f aca="false">IF(I2609&lt;p_local,"Local",IF(I2609&lt;p_vv_min,"Courte distance",IF(I2609&lt;p_tres_long,"Longue distance","Très longue distance")))</f>
        <v>Très longue distance</v>
      </c>
    </row>
    <row r="2610" customFormat="false" ht="15" hidden="false" customHeight="true" outlineLevel="0" collapsed="false">
      <c r="A2610" s="14" t="s">
        <v>1890</v>
      </c>
      <c r="B2610" s="14" t="s">
        <v>1060</v>
      </c>
      <c r="C2610" s="14" t="s">
        <v>36</v>
      </c>
      <c r="D2610" s="14" t="s">
        <v>2622</v>
      </c>
      <c r="E2610" s="14" t="s">
        <v>2817</v>
      </c>
      <c r="F2610" s="15" t="s">
        <v>41</v>
      </c>
      <c r="G2610" s="14" t="str">
        <f aca="false">IF(I2610&lt;p_local,"Local → page infra",IF(H2610&gt;=p_ph1,"Phase 1",IF(H2610&gt;=p_ph2,"Phase 2","Phase 3")))</f>
        <v>Phase 2</v>
      </c>
      <c r="H2610" s="14" t="n">
        <f aca="false">IF(I2610&lt;p_local,0,IF(C2610="Aéroport → Aéroport",p_pts_plein,IF(Y2610&gt;0,IF(I2610&lt;=Y2610,p_pts_plein,IF(I2610&lt;=p_mult2*Y2610,p_pts_moyen,p_pts_r3)),IF(I2610&gt;=p_vv_min,p_pts_plein,IF(I2610&gt;=p_vv_moy,p_pts_moyen,p_pts_court))))+IF(INDEX(10_Lieux!$D:$D,U2610)=1,p_prio1,p_prio2)+IF(INDEX(10_Lieux!$D:$D,V2610)=1,p_prio1,p_prio2)+IF(K2610="Oui",p_tf,0)+p_hub*((INDEX(10_Lieux!$H:$H,U2610)="Hub")+(INDEX(10_Lieux!$H:$H,V2610)="Hub"))+IF(OR(INDEX(10_Lieux!$H:$H,U2610)="Premium",INDEX(10_Lieux!$H:$H,V2610)="Premium"),p_prem,0))</f>
        <v>70</v>
      </c>
      <c r="I2610" s="14" t="n">
        <f aca="false">ROUND(W2610*p_facteur,0)</f>
        <v>746</v>
      </c>
      <c r="J2610" s="14" t="str">
        <f aca="false">IF(X2610&lt;60,X2610&amp;" min",INT(X2610/60)&amp;" h"&amp;IF(MOD(X2610,60)=0,""," "&amp;TEXT(MOD(X2610,60),"00")))</f>
        <v>7 h 45</v>
      </c>
      <c r="K2610" s="14" t="str">
        <f aca="false">IF(S2610&lt;&gt;T2610,"Oui","Non")</f>
        <v>Non</v>
      </c>
      <c r="L2610" s="14" t="str">
        <f aca="false">IF(AND(INDEX(10_Lieux!$B:$B,U2610)="Ville",INDEX(10_Lieux!$B:$B,V2610)="Ville"),"/chauffeur-prive/"&amp;INDEX(10_Lieux!$E:$E,U2610)&amp;"-"&amp;INDEX(10_Lieux!$E:$E,V2610)&amp;"/","/chauffeur-prive/"&amp;INDEX(10_Lieux!$E:$E,U2610)&amp;"/"&amp;INDEX(10_Lieux!$E:$E,V2610)&amp;"/")</f>
        <v>/chauffeur-prive/aeroport-marseille-provence/aeroport-strasbourg-entzheim/</v>
      </c>
      <c r="M2610" s="14" t="str">
        <f aca="false">IFERROR(INDEX($L:$L,MATCH(B2610&amp;"|"&amp;A2610,$Z:$Z,0)),"—")</f>
        <v>/chauffeur-prive/aeroport-strasbourg-entzheim/aeroport-marseille-provence/</v>
      </c>
      <c r="N2610" s="14" t="str">
        <f aca="false">IF(LEN("Chauffeur privé "&amp;INDEX(10_Lieux!$J:$J,U2610)&amp;" → "&amp;INDEX(10_Lieux!$J:$J,V2610)&amp;" | 24h/24")&gt;60,"Chauffeur privé "&amp;INDEX(10_Lieux!$J:$J,U2610)&amp;" → "&amp;INDEX(10_Lieux!$J:$J,V2610),"Chauffeur privé "&amp;INDEX(10_Lieux!$J:$J,U2610)&amp;" → "&amp;INDEX(10_Lieux!$J:$J,V2610)&amp;" | 24h/24")</f>
        <v>Chauffeur privé Aéroport Marseille-Provence → Aéroport Strasbourg-Entzheim</v>
      </c>
      <c r="O2610" s="14" t="n">
        <f aca="false">LEN(N2610)</f>
        <v>74</v>
      </c>
      <c r="P2610" s="14" t="str">
        <f aca="false">"Chauffeur privé "&amp;INDEX(10_Lieux!$K:$K,U2610)&amp;" vers "&amp;INDEX(10_Lieux!$L:$L,V2610)</f>
        <v>Chauffeur privé de l'aéroport Marseille-Provence vers l'aéroport Strasbourg-Entzheim</v>
      </c>
      <c r="Q2610" s="14" t="str">
        <f aca="false">"Chauffeur privé "&amp;INDEX(10_Lieux!$K:$K,U2610)&amp;" vers "&amp;INDEX(10_Lieux!$L:$L,V2610)&amp;" : env. "&amp;I2610&amp;" km, "&amp;J2610&amp;" de route. Devis personnalisé, standard 24h/24 et 7j/7."</f>
        <v>Chauffeur privé de l'aéroport Marseille-Provence vers l'aéroport Strasbourg-Entzheim : env. 746 km, 7 h 45 de route. Devis personnalisé, standard 24h/24 et 7j/7.</v>
      </c>
      <c r="R2610" s="14" t="n">
        <f aca="false">LEN(Q2610)</f>
        <v>161</v>
      </c>
      <c r="S2610" s="14" t="str">
        <f aca="false">INDEX(10_Lieux!$C:$C,U2610)</f>
        <v>France</v>
      </c>
      <c r="T2610" s="14" t="str">
        <f aca="false">INDEX(10_Lieux!$C:$C,V2610)</f>
        <v>France</v>
      </c>
      <c r="U2610" s="14" t="n">
        <f aca="false">MATCH(A2610,10_Lieux!$A:$A,0)</f>
        <v>171</v>
      </c>
      <c r="V2610" s="14" t="n">
        <f aca="false">MATCH(B2610,10_Lieux!$A:$A,0)</f>
        <v>143</v>
      </c>
      <c r="W2610" s="14" t="n">
        <f aca="false">ROUND(6371*2*ASIN(SQRT(SIN(RADIANS(INDEX(10_Lieux!$F:$F,V2610)-INDEX(10_Lieux!$F:$F,U2610))/2)^2+COS(RADIANS(INDEX(10_Lieux!$F:$F,U2610)))*COS(RADIANS(INDEX(10_Lieux!$F:$F,V2610)))*SIN(RADIANS(INDEX(10_Lieux!$G:$G,V2610)-INDEX(10_Lieux!$G:$G,U2610))/2)^2)),1)</f>
        <v>596.6</v>
      </c>
      <c r="X2610" s="14" t="n">
        <f aca="false">ROUND(I2610/IF(I2610&lt;p_seuil_vitesse,p_vit_lente,p_vit_rapide)*60/15,0)*15</f>
        <v>465</v>
      </c>
      <c r="Y2610" s="14" t="n">
        <f aca="false">MAX(IF(INDEX(10_Lieux!$B:$B,U2610)&lt;&gt;"Ville",INDEX(10_Lieux!$I:$I,U2610),0),IF(INDEX(10_Lieux!$B:$B,V2610)&lt;&gt;"Ville",INDEX(10_Lieux!$I:$I,V2610),0))</f>
        <v>500</v>
      </c>
      <c r="Z2610" s="14" t="str">
        <f aca="false">A2610&amp;"|"&amp;B2610</f>
        <v>Marseille-Provence|Strasbourg-Entzheim</v>
      </c>
      <c r="AA2610" s="14" t="str">
        <f aca="false">IF(I2610&lt;p_local,"Local",IF(I2610&lt;p_vv_min,"Courte distance",IF(I2610&lt;p_tres_long,"Longue distance","Très longue distance")))</f>
        <v>Très longue distance</v>
      </c>
    </row>
    <row r="2611" customFormat="false" ht="15" hidden="false" customHeight="true" outlineLevel="0" collapsed="false">
      <c r="A2611" s="14" t="s">
        <v>1060</v>
      </c>
      <c r="B2611" s="14" t="s">
        <v>1890</v>
      </c>
      <c r="C2611" s="14" t="s">
        <v>36</v>
      </c>
      <c r="D2611" s="14" t="s">
        <v>2622</v>
      </c>
      <c r="E2611" s="14" t="s">
        <v>2818</v>
      </c>
      <c r="F2611" s="15" t="s">
        <v>41</v>
      </c>
      <c r="G2611" s="14" t="str">
        <f aca="false">IF(I2611&lt;p_local,"Local → page infra",IF(H2611&gt;=p_ph1,"Phase 1",IF(H2611&gt;=p_ph2,"Phase 2","Phase 3")))</f>
        <v>Phase 2</v>
      </c>
      <c r="H2611" s="14" t="n">
        <f aca="false">IF(I2611&lt;p_local,0,IF(C2611="Aéroport → Aéroport",p_pts_plein,IF(Y2611&gt;0,IF(I2611&lt;=Y2611,p_pts_plein,IF(I2611&lt;=p_mult2*Y2611,p_pts_moyen,p_pts_r3)),IF(I2611&gt;=p_vv_min,p_pts_plein,IF(I2611&gt;=p_vv_moy,p_pts_moyen,p_pts_court))))+IF(INDEX(10_Lieux!$D:$D,U2611)=1,p_prio1,p_prio2)+IF(INDEX(10_Lieux!$D:$D,V2611)=1,p_prio1,p_prio2)+IF(K2611="Oui",p_tf,0)+p_hub*((INDEX(10_Lieux!$H:$H,U2611)="Hub")+(INDEX(10_Lieux!$H:$H,V2611)="Hub"))+IF(OR(INDEX(10_Lieux!$H:$H,U2611)="Premium",INDEX(10_Lieux!$H:$H,V2611)="Premium"),p_prem,0))</f>
        <v>70</v>
      </c>
      <c r="I2611" s="14" t="n">
        <f aca="false">ROUND(W2611*p_facteur,0)</f>
        <v>746</v>
      </c>
      <c r="J2611" s="14" t="str">
        <f aca="false">IF(X2611&lt;60,X2611&amp;" min",INT(X2611/60)&amp;" h"&amp;IF(MOD(X2611,60)=0,""," "&amp;TEXT(MOD(X2611,60),"00")))</f>
        <v>7 h 45</v>
      </c>
      <c r="K2611" s="14" t="str">
        <f aca="false">IF(S2611&lt;&gt;T2611,"Oui","Non")</f>
        <v>Non</v>
      </c>
      <c r="L2611" s="14" t="str">
        <f aca="false">IF(AND(INDEX(10_Lieux!$B:$B,U2611)="Ville",INDEX(10_Lieux!$B:$B,V2611)="Ville"),"/chauffeur-prive/"&amp;INDEX(10_Lieux!$E:$E,U2611)&amp;"-"&amp;INDEX(10_Lieux!$E:$E,V2611)&amp;"/","/chauffeur-prive/"&amp;INDEX(10_Lieux!$E:$E,U2611)&amp;"/"&amp;INDEX(10_Lieux!$E:$E,V2611)&amp;"/")</f>
        <v>/chauffeur-prive/aeroport-strasbourg-entzheim/aeroport-marseille-provence/</v>
      </c>
      <c r="M2611" s="14" t="str">
        <f aca="false">IFERROR(INDEX($L:$L,MATCH(B2611&amp;"|"&amp;A2611,$Z:$Z,0)),"—")</f>
        <v>/chauffeur-prive/aeroport-marseille-provence/aeroport-strasbourg-entzheim/</v>
      </c>
      <c r="N2611" s="14" t="str">
        <f aca="false">IF(LEN("Chauffeur privé "&amp;INDEX(10_Lieux!$J:$J,U2611)&amp;" → "&amp;INDEX(10_Lieux!$J:$J,V2611)&amp;" | 24h/24")&gt;60,"Chauffeur privé "&amp;INDEX(10_Lieux!$J:$J,U2611)&amp;" → "&amp;INDEX(10_Lieux!$J:$J,V2611),"Chauffeur privé "&amp;INDEX(10_Lieux!$J:$J,U2611)&amp;" → "&amp;INDEX(10_Lieux!$J:$J,V2611)&amp;" | 24h/24")</f>
        <v>Chauffeur privé Aéroport Strasbourg-Entzheim → Aéroport Marseille-Provence</v>
      </c>
      <c r="O2611" s="14" t="n">
        <f aca="false">LEN(N2611)</f>
        <v>74</v>
      </c>
      <c r="P2611" s="14" t="str">
        <f aca="false">"Chauffeur privé "&amp;INDEX(10_Lieux!$K:$K,U2611)&amp;" vers "&amp;INDEX(10_Lieux!$L:$L,V2611)</f>
        <v>Chauffeur privé de l'aéroport Strasbourg-Entzheim vers l'aéroport Marseille-Provence</v>
      </c>
      <c r="Q2611" s="14" t="str">
        <f aca="false">"Chauffeur privé "&amp;INDEX(10_Lieux!$K:$K,U2611)&amp;" vers "&amp;INDEX(10_Lieux!$L:$L,V2611)&amp;" : env. "&amp;I2611&amp;" km, "&amp;J2611&amp;" de route. Devis personnalisé, standard 24h/24 et 7j/7."</f>
        <v>Chauffeur privé de l'aéroport Strasbourg-Entzheim vers l'aéroport Marseille-Provence : env. 746 km, 7 h 45 de route. Devis personnalisé, standard 24h/24 et 7j/7.</v>
      </c>
      <c r="R2611" s="14" t="n">
        <f aca="false">LEN(Q2611)</f>
        <v>161</v>
      </c>
      <c r="S2611" s="14" t="str">
        <f aca="false">INDEX(10_Lieux!$C:$C,U2611)</f>
        <v>France</v>
      </c>
      <c r="T2611" s="14" t="str">
        <f aca="false">INDEX(10_Lieux!$C:$C,V2611)</f>
        <v>France</v>
      </c>
      <c r="U2611" s="14" t="n">
        <f aca="false">MATCH(A2611,10_Lieux!$A:$A,0)</f>
        <v>143</v>
      </c>
      <c r="V2611" s="14" t="n">
        <f aca="false">MATCH(B2611,10_Lieux!$A:$A,0)</f>
        <v>171</v>
      </c>
      <c r="W2611" s="14" t="n">
        <f aca="false">ROUND(6371*2*ASIN(SQRT(SIN(RADIANS(INDEX(10_Lieux!$F:$F,V2611)-INDEX(10_Lieux!$F:$F,U2611))/2)^2+COS(RADIANS(INDEX(10_Lieux!$F:$F,U2611)))*COS(RADIANS(INDEX(10_Lieux!$F:$F,V2611)))*SIN(RADIANS(INDEX(10_Lieux!$G:$G,V2611)-INDEX(10_Lieux!$G:$G,U2611))/2)^2)),1)</f>
        <v>596.6</v>
      </c>
      <c r="X2611" s="14" t="n">
        <f aca="false">ROUND(I2611/IF(I2611&lt;p_seuil_vitesse,p_vit_lente,p_vit_rapide)*60/15,0)*15</f>
        <v>465</v>
      </c>
      <c r="Y2611" s="14" t="n">
        <f aca="false">MAX(IF(INDEX(10_Lieux!$B:$B,U2611)&lt;&gt;"Ville",INDEX(10_Lieux!$I:$I,U2611),0),IF(INDEX(10_Lieux!$B:$B,V2611)&lt;&gt;"Ville",INDEX(10_Lieux!$I:$I,V2611),0))</f>
        <v>500</v>
      </c>
      <c r="Z2611" s="14" t="str">
        <f aca="false">A2611&amp;"|"&amp;B2611</f>
        <v>Strasbourg-Entzheim|Marseille-Provence</v>
      </c>
      <c r="AA2611" s="14" t="str">
        <f aca="false">IF(I2611&lt;p_local,"Local",IF(I2611&lt;p_vv_min,"Courte distance",IF(I2611&lt;p_tres_long,"Longue distance","Très longue distance")))</f>
        <v>Très longue distance</v>
      </c>
    </row>
    <row r="2612" customFormat="false" ht="15" hidden="false" customHeight="true" outlineLevel="0" collapsed="false">
      <c r="A2612" s="14" t="s">
        <v>1982</v>
      </c>
      <c r="B2612" s="14" t="s">
        <v>2301</v>
      </c>
      <c r="C2612" s="14" t="s">
        <v>36</v>
      </c>
      <c r="D2612" s="14" t="s">
        <v>2622</v>
      </c>
      <c r="E2612" s="14" t="s">
        <v>2819</v>
      </c>
      <c r="F2612" s="15" t="s">
        <v>41</v>
      </c>
      <c r="G2612" s="14" t="str">
        <f aca="false">IF(I2612&lt;p_local,"Local → page infra",IF(H2612&gt;=p_ph1,"Phase 1",IF(H2612&gt;=p_ph2,"Phase 2","Phase 3")))</f>
        <v>Phase 1</v>
      </c>
      <c r="H2612" s="14" t="n">
        <f aca="false">IF(I2612&lt;p_local,0,IF(C2612="Aéroport → Aéroport",p_pts_plein,IF(Y2612&gt;0,IF(I2612&lt;=Y2612,p_pts_plein,IF(I2612&lt;=p_mult2*Y2612,p_pts_moyen,p_pts_r3)),IF(I2612&gt;=p_vv_min,p_pts_plein,IF(I2612&gt;=p_vv_moy,p_pts_moyen,p_pts_court))))+IF(INDEX(10_Lieux!$D:$D,U2612)=1,p_prio1,p_prio2)+IF(INDEX(10_Lieux!$D:$D,V2612)=1,p_prio1,p_prio2)+IF(K2612="Oui",p_tf,0)+p_hub*((INDEX(10_Lieux!$H:$H,U2612)="Hub")+(INDEX(10_Lieux!$H:$H,V2612)="Hub"))+IF(OR(INDEX(10_Lieux!$H:$H,U2612)="Premium",INDEX(10_Lieux!$H:$H,V2612)="Premium"),p_prem,0))</f>
        <v>90</v>
      </c>
      <c r="I2612" s="14" t="n">
        <f aca="false">ROUND(W2612*p_facteur,0)</f>
        <v>604</v>
      </c>
      <c r="J2612" s="14" t="str">
        <f aca="false">IF(X2612&lt;60,X2612&amp;" min",INT(X2612/60)&amp;" h"&amp;IF(MOD(X2612,60)=0,""," "&amp;TEXT(MOD(X2612,60),"00")))</f>
        <v>6 h 15</v>
      </c>
      <c r="K2612" s="14" t="str">
        <f aca="false">IF(S2612&lt;&gt;T2612,"Oui","Non")</f>
        <v>Oui</v>
      </c>
      <c r="L2612" s="14" t="str">
        <f aca="false">IF(AND(INDEX(10_Lieux!$B:$B,U2612)="Ville",INDEX(10_Lieux!$B:$B,V2612)="Ville"),"/chauffeur-prive/"&amp;INDEX(10_Lieux!$E:$E,U2612)&amp;"-"&amp;INDEX(10_Lieux!$E:$E,V2612)&amp;"/","/chauffeur-prive/"&amp;INDEX(10_Lieux!$E:$E,U2612)&amp;"/"&amp;INDEX(10_Lieux!$E:$E,V2612)&amp;"/")</f>
        <v>/chauffeur-prive/aeroport-bruxelles-zaventem/aeroport-zurich/</v>
      </c>
      <c r="M2612" s="14" t="str">
        <f aca="false">IFERROR(INDEX($L:$L,MATCH(B2612&amp;"|"&amp;A2612,$Z:$Z,0)),"—")</f>
        <v>/chauffeur-prive/aeroport-zurich/aeroport-bruxelles-zaventem/</v>
      </c>
      <c r="N2612" s="14" t="str">
        <f aca="false">IF(LEN("Chauffeur privé "&amp;INDEX(10_Lieux!$J:$J,U2612)&amp;" → "&amp;INDEX(10_Lieux!$J:$J,V2612)&amp;" | 24h/24")&gt;60,"Chauffeur privé "&amp;INDEX(10_Lieux!$J:$J,U2612)&amp;" → "&amp;INDEX(10_Lieux!$J:$J,V2612),"Chauffeur privé "&amp;INDEX(10_Lieux!$J:$J,U2612)&amp;" → "&amp;INDEX(10_Lieux!$J:$J,V2612)&amp;" | 24h/24")</f>
        <v>Chauffeur privé Aéroport Bruxelles-Zaventem → Aéroport de Zurich</v>
      </c>
      <c r="O2612" s="14" t="n">
        <f aca="false">LEN(N2612)</f>
        <v>64</v>
      </c>
      <c r="P2612" s="14" t="str">
        <f aca="false">"Chauffeur privé "&amp;INDEX(10_Lieux!$K:$K,U2612)&amp;" vers "&amp;INDEX(10_Lieux!$L:$L,V2612)</f>
        <v>Chauffeur privé de l'aéroport Bruxelles-Zaventem vers l'aéroport de Zurich</v>
      </c>
      <c r="Q2612" s="14" t="str">
        <f aca="false">"Chauffeur privé "&amp;INDEX(10_Lieux!$K:$K,U2612)&amp;" vers "&amp;INDEX(10_Lieux!$L:$L,V2612)&amp;" : env. "&amp;I2612&amp;" km, "&amp;J2612&amp;" de route. Devis personnalisé, standard 24h/24 et 7j/7."</f>
        <v>Chauffeur privé de l'aéroport Bruxelles-Zaventem vers l'aéroport de Zurich : env. 604 km, 6 h 15 de route. Devis personnalisé, standard 24h/24 et 7j/7.</v>
      </c>
      <c r="R2612" s="14" t="n">
        <f aca="false">LEN(Q2612)</f>
        <v>151</v>
      </c>
      <c r="S2612" s="14" t="str">
        <f aca="false">INDEX(10_Lieux!$C:$C,U2612)</f>
        <v>Belgique</v>
      </c>
      <c r="T2612" s="14" t="str">
        <f aca="false">INDEX(10_Lieux!$C:$C,V2612)</f>
        <v>Suisse</v>
      </c>
      <c r="U2612" s="14" t="n">
        <f aca="false">MATCH(A2612,10_Lieux!$A:$A,0)</f>
        <v>177</v>
      </c>
      <c r="V2612" s="14" t="n">
        <f aca="false">MATCH(B2612,10_Lieux!$A:$A,0)</f>
        <v>185</v>
      </c>
      <c r="W2612" s="14" t="n">
        <f aca="false">ROUND(6371*2*ASIN(SQRT(SIN(RADIANS(INDEX(10_Lieux!$F:$F,V2612)-INDEX(10_Lieux!$F:$F,U2612))/2)^2+COS(RADIANS(INDEX(10_Lieux!$F:$F,U2612)))*COS(RADIANS(INDEX(10_Lieux!$F:$F,V2612)))*SIN(RADIANS(INDEX(10_Lieux!$G:$G,V2612)-INDEX(10_Lieux!$G:$G,U2612))/2)^2)),1)</f>
        <v>483.4</v>
      </c>
      <c r="X2612" s="14" t="n">
        <f aca="false">ROUND(I2612/IF(I2612&lt;p_seuil_vitesse,p_vit_lente,p_vit_rapide)*60/15,0)*15</f>
        <v>375</v>
      </c>
      <c r="Y2612" s="14" t="n">
        <f aca="false">MAX(IF(INDEX(10_Lieux!$B:$B,U2612)&lt;&gt;"Ville",INDEX(10_Lieux!$I:$I,U2612),0),IF(INDEX(10_Lieux!$B:$B,V2612)&lt;&gt;"Ville",INDEX(10_Lieux!$I:$I,V2612),0))</f>
        <v>500</v>
      </c>
      <c r="Z2612" s="14" t="str">
        <f aca="false">A2612&amp;"|"&amp;B2612</f>
        <v>Brussels Airport|Zurich Airport</v>
      </c>
      <c r="AA2612" s="14" t="str">
        <f aca="false">IF(I2612&lt;p_local,"Local",IF(I2612&lt;p_vv_min,"Courte distance",IF(I2612&lt;p_tres_long,"Longue distance","Très longue distance")))</f>
        <v>Longue distance</v>
      </c>
    </row>
    <row r="2613" customFormat="false" ht="15" hidden="false" customHeight="true" outlineLevel="0" collapsed="false">
      <c r="A2613" s="14" t="s">
        <v>2301</v>
      </c>
      <c r="B2613" s="14" t="s">
        <v>1982</v>
      </c>
      <c r="C2613" s="14" t="s">
        <v>36</v>
      </c>
      <c r="D2613" s="14" t="s">
        <v>2622</v>
      </c>
      <c r="E2613" s="14" t="s">
        <v>2820</v>
      </c>
      <c r="F2613" s="15" t="s">
        <v>41</v>
      </c>
      <c r="G2613" s="14" t="str">
        <f aca="false">IF(I2613&lt;p_local,"Local → page infra",IF(H2613&gt;=p_ph1,"Phase 1",IF(H2613&gt;=p_ph2,"Phase 2","Phase 3")))</f>
        <v>Phase 1</v>
      </c>
      <c r="H2613" s="14" t="n">
        <f aca="false">IF(I2613&lt;p_local,0,IF(C2613="Aéroport → Aéroport",p_pts_plein,IF(Y2613&gt;0,IF(I2613&lt;=Y2613,p_pts_plein,IF(I2613&lt;=p_mult2*Y2613,p_pts_moyen,p_pts_r3)),IF(I2613&gt;=p_vv_min,p_pts_plein,IF(I2613&gt;=p_vv_moy,p_pts_moyen,p_pts_court))))+IF(INDEX(10_Lieux!$D:$D,U2613)=1,p_prio1,p_prio2)+IF(INDEX(10_Lieux!$D:$D,V2613)=1,p_prio1,p_prio2)+IF(K2613="Oui",p_tf,0)+p_hub*((INDEX(10_Lieux!$H:$H,U2613)="Hub")+(INDEX(10_Lieux!$H:$H,V2613)="Hub"))+IF(OR(INDEX(10_Lieux!$H:$H,U2613)="Premium",INDEX(10_Lieux!$H:$H,V2613)="Premium"),p_prem,0))</f>
        <v>90</v>
      </c>
      <c r="I2613" s="14" t="n">
        <f aca="false">ROUND(W2613*p_facteur,0)</f>
        <v>604</v>
      </c>
      <c r="J2613" s="14" t="str">
        <f aca="false">IF(X2613&lt;60,X2613&amp;" min",INT(X2613/60)&amp;" h"&amp;IF(MOD(X2613,60)=0,""," "&amp;TEXT(MOD(X2613,60),"00")))</f>
        <v>6 h 15</v>
      </c>
      <c r="K2613" s="14" t="str">
        <f aca="false">IF(S2613&lt;&gt;T2613,"Oui","Non")</f>
        <v>Oui</v>
      </c>
      <c r="L2613" s="14" t="str">
        <f aca="false">IF(AND(INDEX(10_Lieux!$B:$B,U2613)="Ville",INDEX(10_Lieux!$B:$B,V2613)="Ville"),"/chauffeur-prive/"&amp;INDEX(10_Lieux!$E:$E,U2613)&amp;"-"&amp;INDEX(10_Lieux!$E:$E,V2613)&amp;"/","/chauffeur-prive/"&amp;INDEX(10_Lieux!$E:$E,U2613)&amp;"/"&amp;INDEX(10_Lieux!$E:$E,V2613)&amp;"/")</f>
        <v>/chauffeur-prive/aeroport-zurich/aeroport-bruxelles-zaventem/</v>
      </c>
      <c r="M2613" s="14" t="str">
        <f aca="false">IFERROR(INDEX($L:$L,MATCH(B2613&amp;"|"&amp;A2613,$Z:$Z,0)),"—")</f>
        <v>/chauffeur-prive/aeroport-bruxelles-zaventem/aeroport-zurich/</v>
      </c>
      <c r="N2613" s="14" t="str">
        <f aca="false">IF(LEN("Chauffeur privé "&amp;INDEX(10_Lieux!$J:$J,U2613)&amp;" → "&amp;INDEX(10_Lieux!$J:$J,V2613)&amp;" | 24h/24")&gt;60,"Chauffeur privé "&amp;INDEX(10_Lieux!$J:$J,U2613)&amp;" → "&amp;INDEX(10_Lieux!$J:$J,V2613),"Chauffeur privé "&amp;INDEX(10_Lieux!$J:$J,U2613)&amp;" → "&amp;INDEX(10_Lieux!$J:$J,V2613)&amp;" | 24h/24")</f>
        <v>Chauffeur privé Aéroport de Zurich → Aéroport Bruxelles-Zaventem</v>
      </c>
      <c r="O2613" s="14" t="n">
        <f aca="false">LEN(N2613)</f>
        <v>64</v>
      </c>
      <c r="P2613" s="14" t="str">
        <f aca="false">"Chauffeur privé "&amp;INDEX(10_Lieux!$K:$K,U2613)&amp;" vers "&amp;INDEX(10_Lieux!$L:$L,V2613)</f>
        <v>Chauffeur privé de l'aéroport de Zurich vers l'aéroport Bruxelles-Zaventem</v>
      </c>
      <c r="Q2613" s="14" t="str">
        <f aca="false">"Chauffeur privé "&amp;INDEX(10_Lieux!$K:$K,U2613)&amp;" vers "&amp;INDEX(10_Lieux!$L:$L,V2613)&amp;" : env. "&amp;I2613&amp;" km, "&amp;J2613&amp;" de route. Devis personnalisé, standard 24h/24 et 7j/7."</f>
        <v>Chauffeur privé de l'aéroport de Zurich vers l'aéroport Bruxelles-Zaventem : env. 604 km, 6 h 15 de route. Devis personnalisé, standard 24h/24 et 7j/7.</v>
      </c>
      <c r="R2613" s="14" t="n">
        <f aca="false">LEN(Q2613)</f>
        <v>151</v>
      </c>
      <c r="S2613" s="14" t="str">
        <f aca="false">INDEX(10_Lieux!$C:$C,U2613)</f>
        <v>Suisse</v>
      </c>
      <c r="T2613" s="14" t="str">
        <f aca="false">INDEX(10_Lieux!$C:$C,V2613)</f>
        <v>Belgique</v>
      </c>
      <c r="U2613" s="14" t="n">
        <f aca="false">MATCH(A2613,10_Lieux!$A:$A,0)</f>
        <v>185</v>
      </c>
      <c r="V2613" s="14" t="n">
        <f aca="false">MATCH(B2613,10_Lieux!$A:$A,0)</f>
        <v>177</v>
      </c>
      <c r="W2613" s="14" t="n">
        <f aca="false">ROUND(6371*2*ASIN(SQRT(SIN(RADIANS(INDEX(10_Lieux!$F:$F,V2613)-INDEX(10_Lieux!$F:$F,U2613))/2)^2+COS(RADIANS(INDEX(10_Lieux!$F:$F,U2613)))*COS(RADIANS(INDEX(10_Lieux!$F:$F,V2613)))*SIN(RADIANS(INDEX(10_Lieux!$G:$G,V2613)-INDEX(10_Lieux!$G:$G,U2613))/2)^2)),1)</f>
        <v>483.4</v>
      </c>
      <c r="X2613" s="14" t="n">
        <f aca="false">ROUND(I2613/IF(I2613&lt;p_seuil_vitesse,p_vit_lente,p_vit_rapide)*60/15,0)*15</f>
        <v>375</v>
      </c>
      <c r="Y2613" s="14" t="n">
        <f aca="false">MAX(IF(INDEX(10_Lieux!$B:$B,U2613)&lt;&gt;"Ville",INDEX(10_Lieux!$I:$I,U2613),0),IF(INDEX(10_Lieux!$B:$B,V2613)&lt;&gt;"Ville",INDEX(10_Lieux!$I:$I,V2613),0))</f>
        <v>500</v>
      </c>
      <c r="Z2613" s="14" t="str">
        <f aca="false">A2613&amp;"|"&amp;B2613</f>
        <v>Zurich Airport|Brussels Airport</v>
      </c>
      <c r="AA2613" s="14" t="str">
        <f aca="false">IF(I2613&lt;p_local,"Local",IF(I2613&lt;p_vv_min,"Courte distance",IF(I2613&lt;p_tres_long,"Longue distance","Très longue distance")))</f>
        <v>Longue distance</v>
      </c>
    </row>
    <row r="2614" customFormat="false" ht="15" hidden="false" customHeight="true" outlineLevel="0" collapsed="false">
      <c r="A2614" s="14" t="s">
        <v>1982</v>
      </c>
      <c r="B2614" s="14" t="s">
        <v>1614</v>
      </c>
      <c r="C2614" s="14" t="s">
        <v>36</v>
      </c>
      <c r="D2614" s="14" t="s">
        <v>2622</v>
      </c>
      <c r="E2614" s="14" t="s">
        <v>2821</v>
      </c>
      <c r="F2614" s="15" t="s">
        <v>41</v>
      </c>
      <c r="G2614" s="14" t="str">
        <f aca="false">IF(I2614&lt;p_local,"Local → page infra",IF(H2614&gt;=p_ph1,"Phase 1",IF(H2614&gt;=p_ph2,"Phase 2","Phase 3")))</f>
        <v>Phase 1</v>
      </c>
      <c r="H2614" s="14" t="n">
        <f aca="false">IF(I2614&lt;p_local,0,IF(C2614="Aéroport → Aéroport",p_pts_plein,IF(Y2614&gt;0,IF(I2614&lt;=Y2614,p_pts_plein,IF(I2614&lt;=p_mult2*Y2614,p_pts_moyen,p_pts_r3)),IF(I2614&gt;=p_vv_min,p_pts_plein,IF(I2614&gt;=p_vv_moy,p_pts_moyen,p_pts_court))))+IF(INDEX(10_Lieux!$D:$D,U2614)=1,p_prio1,p_prio2)+IF(INDEX(10_Lieux!$D:$D,V2614)=1,p_prio1,p_prio2)+IF(K2614="Oui",p_tf,0)+p_hub*((INDEX(10_Lieux!$H:$H,U2614)="Hub")+(INDEX(10_Lieux!$H:$H,V2614)="Hub"))+IF(OR(INDEX(10_Lieux!$H:$H,U2614)="Premium",INDEX(10_Lieux!$H:$H,V2614)="Premium"),p_prem,0))</f>
        <v>80</v>
      </c>
      <c r="I2614" s="14" t="n">
        <f aca="false">ROUND(W2614*p_facteur,0)</f>
        <v>1053</v>
      </c>
      <c r="J2614" s="14" t="str">
        <f aca="false">IF(X2614&lt;60,X2614&amp;" min",INT(X2614/60)&amp;" h"&amp;IF(MOD(X2614,60)=0,""," "&amp;TEXT(MOD(X2614,60),"00")))</f>
        <v>11 h</v>
      </c>
      <c r="K2614" s="14" t="str">
        <f aca="false">IF(S2614&lt;&gt;T2614,"Oui","Non")</f>
        <v>Oui</v>
      </c>
      <c r="L2614" s="14" t="str">
        <f aca="false">IF(AND(INDEX(10_Lieux!$B:$B,U2614)="Ville",INDEX(10_Lieux!$B:$B,V2614)="Ville"),"/chauffeur-prive/"&amp;INDEX(10_Lieux!$E:$E,U2614)&amp;"-"&amp;INDEX(10_Lieux!$E:$E,V2614)&amp;"/","/chauffeur-prive/"&amp;INDEX(10_Lieux!$E:$E,U2614)&amp;"/"&amp;INDEX(10_Lieux!$E:$E,V2614)&amp;"/")</f>
        <v>/chauffeur-prive/aeroport-bruxelles-zaventem/aeroport-toulouse-blagnac/</v>
      </c>
      <c r="M2614" s="14" t="str">
        <f aca="false">IFERROR(INDEX($L:$L,MATCH(B2614&amp;"|"&amp;A2614,$Z:$Z,0)),"—")</f>
        <v>/chauffeur-prive/aeroport-toulouse-blagnac/aeroport-bruxelles-zaventem/</v>
      </c>
      <c r="N2614" s="14" t="str">
        <f aca="false">IF(LEN("Chauffeur privé "&amp;INDEX(10_Lieux!$J:$J,U2614)&amp;" → "&amp;INDEX(10_Lieux!$J:$J,V2614)&amp;" | 24h/24")&gt;60,"Chauffeur privé "&amp;INDEX(10_Lieux!$J:$J,U2614)&amp;" → "&amp;INDEX(10_Lieux!$J:$J,V2614),"Chauffeur privé "&amp;INDEX(10_Lieux!$J:$J,U2614)&amp;" → "&amp;INDEX(10_Lieux!$J:$J,V2614)&amp;" | 24h/24")</f>
        <v>Chauffeur privé Aéroport Bruxelles-Zaventem → Aéroport Toulouse-Blagnac</v>
      </c>
      <c r="O2614" s="14" t="n">
        <f aca="false">LEN(N2614)</f>
        <v>71</v>
      </c>
      <c r="P2614" s="14" t="str">
        <f aca="false">"Chauffeur privé "&amp;INDEX(10_Lieux!$K:$K,U2614)&amp;" vers "&amp;INDEX(10_Lieux!$L:$L,V2614)</f>
        <v>Chauffeur privé de l'aéroport Bruxelles-Zaventem vers l'aéroport Toulouse-Blagnac</v>
      </c>
      <c r="Q2614" s="14" t="str">
        <f aca="false">"Chauffeur privé "&amp;INDEX(10_Lieux!$K:$K,U2614)&amp;" vers "&amp;INDEX(10_Lieux!$L:$L,V2614)&amp;" : env. "&amp;I2614&amp;" km, "&amp;J2614&amp;" de route. Devis personnalisé, standard 24h/24 et 7j/7."</f>
        <v>Chauffeur privé de l'aéroport Bruxelles-Zaventem vers l'aéroport Toulouse-Blagnac : env. 1053 km, 11 h de route. Devis personnalisé, standard 24h/24 et 7j/7.</v>
      </c>
      <c r="R2614" s="14" t="n">
        <f aca="false">LEN(Q2614)</f>
        <v>157</v>
      </c>
      <c r="S2614" s="14" t="str">
        <f aca="false">INDEX(10_Lieux!$C:$C,U2614)</f>
        <v>Belgique</v>
      </c>
      <c r="T2614" s="14" t="str">
        <f aca="false">INDEX(10_Lieux!$C:$C,V2614)</f>
        <v>France</v>
      </c>
      <c r="U2614" s="14" t="n">
        <f aca="false">MATCH(A2614,10_Lieux!$A:$A,0)</f>
        <v>177</v>
      </c>
      <c r="V2614" s="14" t="n">
        <f aca="false">MATCH(B2614,10_Lieux!$A:$A,0)</f>
        <v>163</v>
      </c>
      <c r="W2614" s="14" t="n">
        <f aca="false">ROUND(6371*2*ASIN(SQRT(SIN(RADIANS(INDEX(10_Lieux!$F:$F,V2614)-INDEX(10_Lieux!$F:$F,U2614))/2)^2+COS(RADIANS(INDEX(10_Lieux!$F:$F,U2614)))*COS(RADIANS(INDEX(10_Lieux!$F:$F,V2614)))*SIN(RADIANS(INDEX(10_Lieux!$G:$G,V2614)-INDEX(10_Lieux!$G:$G,U2614))/2)^2)),1)</f>
        <v>842</v>
      </c>
      <c r="X2614" s="14" t="n">
        <f aca="false">ROUND(I2614/IF(I2614&lt;p_seuil_vitesse,p_vit_lente,p_vit_rapide)*60/15,0)*15</f>
        <v>660</v>
      </c>
      <c r="Y2614" s="14" t="n">
        <f aca="false">MAX(IF(INDEX(10_Lieux!$B:$B,U2614)&lt;&gt;"Ville",INDEX(10_Lieux!$I:$I,U2614),0),IF(INDEX(10_Lieux!$B:$B,V2614)&lt;&gt;"Ville",INDEX(10_Lieux!$I:$I,V2614),0))</f>
        <v>500</v>
      </c>
      <c r="Z2614" s="14" t="str">
        <f aca="false">A2614&amp;"|"&amp;B2614</f>
        <v>Brussels Airport|Toulouse-Blagnac</v>
      </c>
      <c r="AA2614" s="14" t="str">
        <f aca="false">IF(I2614&lt;p_local,"Local",IF(I2614&lt;p_vv_min,"Courte distance",IF(I2614&lt;p_tres_long,"Longue distance","Très longue distance")))</f>
        <v>Très longue distance</v>
      </c>
    </row>
    <row r="2615" customFormat="false" ht="15" hidden="false" customHeight="true" outlineLevel="0" collapsed="false">
      <c r="A2615" s="14" t="s">
        <v>1614</v>
      </c>
      <c r="B2615" s="14" t="s">
        <v>1982</v>
      </c>
      <c r="C2615" s="14" t="s">
        <v>36</v>
      </c>
      <c r="D2615" s="14" t="s">
        <v>2622</v>
      </c>
      <c r="E2615" s="14" t="s">
        <v>2822</v>
      </c>
      <c r="F2615" s="15" t="s">
        <v>41</v>
      </c>
      <c r="G2615" s="14" t="str">
        <f aca="false">IF(I2615&lt;p_local,"Local → page infra",IF(H2615&gt;=p_ph1,"Phase 1",IF(H2615&gt;=p_ph2,"Phase 2","Phase 3")))</f>
        <v>Phase 1</v>
      </c>
      <c r="H2615" s="14" t="n">
        <f aca="false">IF(I2615&lt;p_local,0,IF(C2615="Aéroport → Aéroport",p_pts_plein,IF(Y2615&gt;0,IF(I2615&lt;=Y2615,p_pts_plein,IF(I2615&lt;=p_mult2*Y2615,p_pts_moyen,p_pts_r3)),IF(I2615&gt;=p_vv_min,p_pts_plein,IF(I2615&gt;=p_vv_moy,p_pts_moyen,p_pts_court))))+IF(INDEX(10_Lieux!$D:$D,U2615)=1,p_prio1,p_prio2)+IF(INDEX(10_Lieux!$D:$D,V2615)=1,p_prio1,p_prio2)+IF(K2615="Oui",p_tf,0)+p_hub*((INDEX(10_Lieux!$H:$H,U2615)="Hub")+(INDEX(10_Lieux!$H:$H,V2615)="Hub"))+IF(OR(INDEX(10_Lieux!$H:$H,U2615)="Premium",INDEX(10_Lieux!$H:$H,V2615)="Premium"),p_prem,0))</f>
        <v>80</v>
      </c>
      <c r="I2615" s="14" t="n">
        <f aca="false">ROUND(W2615*p_facteur,0)</f>
        <v>1053</v>
      </c>
      <c r="J2615" s="14" t="str">
        <f aca="false">IF(X2615&lt;60,X2615&amp;" min",INT(X2615/60)&amp;" h"&amp;IF(MOD(X2615,60)=0,""," "&amp;TEXT(MOD(X2615,60),"00")))</f>
        <v>11 h</v>
      </c>
      <c r="K2615" s="14" t="str">
        <f aca="false">IF(S2615&lt;&gt;T2615,"Oui","Non")</f>
        <v>Oui</v>
      </c>
      <c r="L2615" s="14" t="str">
        <f aca="false">IF(AND(INDEX(10_Lieux!$B:$B,U2615)="Ville",INDEX(10_Lieux!$B:$B,V2615)="Ville"),"/chauffeur-prive/"&amp;INDEX(10_Lieux!$E:$E,U2615)&amp;"-"&amp;INDEX(10_Lieux!$E:$E,V2615)&amp;"/","/chauffeur-prive/"&amp;INDEX(10_Lieux!$E:$E,U2615)&amp;"/"&amp;INDEX(10_Lieux!$E:$E,V2615)&amp;"/")</f>
        <v>/chauffeur-prive/aeroport-toulouse-blagnac/aeroport-bruxelles-zaventem/</v>
      </c>
      <c r="M2615" s="14" t="str">
        <f aca="false">IFERROR(INDEX($L:$L,MATCH(B2615&amp;"|"&amp;A2615,$Z:$Z,0)),"—")</f>
        <v>/chauffeur-prive/aeroport-bruxelles-zaventem/aeroport-toulouse-blagnac/</v>
      </c>
      <c r="N2615" s="14" t="str">
        <f aca="false">IF(LEN("Chauffeur privé "&amp;INDEX(10_Lieux!$J:$J,U2615)&amp;" → "&amp;INDEX(10_Lieux!$J:$J,V2615)&amp;" | 24h/24")&gt;60,"Chauffeur privé "&amp;INDEX(10_Lieux!$J:$J,U2615)&amp;" → "&amp;INDEX(10_Lieux!$J:$J,V2615),"Chauffeur privé "&amp;INDEX(10_Lieux!$J:$J,U2615)&amp;" → "&amp;INDEX(10_Lieux!$J:$J,V2615)&amp;" | 24h/24")</f>
        <v>Chauffeur privé Aéroport Toulouse-Blagnac → Aéroport Bruxelles-Zaventem</v>
      </c>
      <c r="O2615" s="14" t="n">
        <f aca="false">LEN(N2615)</f>
        <v>71</v>
      </c>
      <c r="P2615" s="14" t="str">
        <f aca="false">"Chauffeur privé "&amp;INDEX(10_Lieux!$K:$K,U2615)&amp;" vers "&amp;INDEX(10_Lieux!$L:$L,V2615)</f>
        <v>Chauffeur privé de l'aéroport Toulouse-Blagnac vers l'aéroport Bruxelles-Zaventem</v>
      </c>
      <c r="Q2615" s="14" t="str">
        <f aca="false">"Chauffeur privé "&amp;INDEX(10_Lieux!$K:$K,U2615)&amp;" vers "&amp;INDEX(10_Lieux!$L:$L,V2615)&amp;" : env. "&amp;I2615&amp;" km, "&amp;J2615&amp;" de route. Devis personnalisé, standard 24h/24 et 7j/7."</f>
        <v>Chauffeur privé de l'aéroport Toulouse-Blagnac vers l'aéroport Bruxelles-Zaventem : env. 1053 km, 11 h de route. Devis personnalisé, standard 24h/24 et 7j/7.</v>
      </c>
      <c r="R2615" s="14" t="n">
        <f aca="false">LEN(Q2615)</f>
        <v>157</v>
      </c>
      <c r="S2615" s="14" t="str">
        <f aca="false">INDEX(10_Lieux!$C:$C,U2615)</f>
        <v>France</v>
      </c>
      <c r="T2615" s="14" t="str">
        <f aca="false">INDEX(10_Lieux!$C:$C,V2615)</f>
        <v>Belgique</v>
      </c>
      <c r="U2615" s="14" t="n">
        <f aca="false">MATCH(A2615,10_Lieux!$A:$A,0)</f>
        <v>163</v>
      </c>
      <c r="V2615" s="14" t="n">
        <f aca="false">MATCH(B2615,10_Lieux!$A:$A,0)</f>
        <v>177</v>
      </c>
      <c r="W2615" s="14" t="n">
        <f aca="false">ROUND(6371*2*ASIN(SQRT(SIN(RADIANS(INDEX(10_Lieux!$F:$F,V2615)-INDEX(10_Lieux!$F:$F,U2615))/2)^2+COS(RADIANS(INDEX(10_Lieux!$F:$F,U2615)))*COS(RADIANS(INDEX(10_Lieux!$F:$F,V2615)))*SIN(RADIANS(INDEX(10_Lieux!$G:$G,V2615)-INDEX(10_Lieux!$G:$G,U2615))/2)^2)),1)</f>
        <v>842</v>
      </c>
      <c r="X2615" s="14" t="n">
        <f aca="false">ROUND(I2615/IF(I2615&lt;p_seuil_vitesse,p_vit_lente,p_vit_rapide)*60/15,0)*15</f>
        <v>660</v>
      </c>
      <c r="Y2615" s="14" t="n">
        <f aca="false">MAX(IF(INDEX(10_Lieux!$B:$B,U2615)&lt;&gt;"Ville",INDEX(10_Lieux!$I:$I,U2615),0),IF(INDEX(10_Lieux!$B:$B,V2615)&lt;&gt;"Ville",INDEX(10_Lieux!$I:$I,V2615),0))</f>
        <v>500</v>
      </c>
      <c r="Z2615" s="14" t="str">
        <f aca="false">A2615&amp;"|"&amp;B2615</f>
        <v>Toulouse-Blagnac|Brussels Airport</v>
      </c>
      <c r="AA2615" s="14" t="str">
        <f aca="false">IF(I2615&lt;p_local,"Local",IF(I2615&lt;p_vv_min,"Courte distance",IF(I2615&lt;p_tres_long,"Longue distance","Très longue distance")))</f>
        <v>Très longue distance</v>
      </c>
    </row>
    <row r="2616" customFormat="false" ht="15" hidden="false" customHeight="true" outlineLevel="0" collapsed="false">
      <c r="A2616" s="14" t="s">
        <v>1982</v>
      </c>
      <c r="B2616" s="14" t="s">
        <v>1475</v>
      </c>
      <c r="C2616" s="14" t="s">
        <v>36</v>
      </c>
      <c r="D2616" s="14" t="s">
        <v>2622</v>
      </c>
      <c r="E2616" s="14" t="s">
        <v>2823</v>
      </c>
      <c r="F2616" s="15" t="s">
        <v>41</v>
      </c>
      <c r="G2616" s="14" t="str">
        <f aca="false">IF(I2616&lt;p_local,"Local → page infra",IF(H2616&gt;=p_ph1,"Phase 1",IF(H2616&gt;=p_ph2,"Phase 2","Phase 3")))</f>
        <v>Phase 1</v>
      </c>
      <c r="H2616" s="14" t="n">
        <f aca="false">IF(I2616&lt;p_local,0,IF(C2616="Aéroport → Aéroport",p_pts_plein,IF(Y2616&gt;0,IF(I2616&lt;=Y2616,p_pts_plein,IF(I2616&lt;=p_mult2*Y2616,p_pts_moyen,p_pts_r3)),IF(I2616&gt;=p_vv_min,p_pts_plein,IF(I2616&gt;=p_vv_moy,p_pts_moyen,p_pts_court))))+IF(INDEX(10_Lieux!$D:$D,U2616)=1,p_prio1,p_prio2)+IF(INDEX(10_Lieux!$D:$D,V2616)=1,p_prio1,p_prio2)+IF(K2616="Oui",p_tf,0)+p_hub*((INDEX(10_Lieux!$H:$H,U2616)="Hub")+(INDEX(10_Lieux!$H:$H,V2616)="Hub"))+IF(OR(INDEX(10_Lieux!$H:$H,U2616)="Premium",INDEX(10_Lieux!$H:$H,V2616)="Premium"),p_prem,0))</f>
        <v>80</v>
      </c>
      <c r="I2616" s="14" t="n">
        <f aca="false">ROUND(W2616*p_facteur,0)</f>
        <v>973</v>
      </c>
      <c r="J2616" s="14" t="str">
        <f aca="false">IF(X2616&lt;60,X2616&amp;" min",INT(X2616/60)&amp;" h"&amp;IF(MOD(X2616,60)=0,""," "&amp;TEXT(MOD(X2616,60),"00")))</f>
        <v>10 h 15</v>
      </c>
      <c r="K2616" s="14" t="str">
        <f aca="false">IF(S2616&lt;&gt;T2616,"Oui","Non")</f>
        <v>Oui</v>
      </c>
      <c r="L2616" s="14" t="str">
        <f aca="false">IF(AND(INDEX(10_Lieux!$B:$B,U2616)="Ville",INDEX(10_Lieux!$B:$B,V2616)="Ville"),"/chauffeur-prive/"&amp;INDEX(10_Lieux!$E:$E,U2616)&amp;"-"&amp;INDEX(10_Lieux!$E:$E,V2616)&amp;"/","/chauffeur-prive/"&amp;INDEX(10_Lieux!$E:$E,U2616)&amp;"/"&amp;INDEX(10_Lieux!$E:$E,V2616)&amp;"/")</f>
        <v>/chauffeur-prive/aeroport-bruxelles-zaventem/aeroport-bordeaux-merignac/</v>
      </c>
      <c r="M2616" s="14" t="str">
        <f aca="false">IFERROR(INDEX($L:$L,MATCH(B2616&amp;"|"&amp;A2616,$Z:$Z,0)),"—")</f>
        <v>/chauffeur-prive/aeroport-bordeaux-merignac/aeroport-bruxelles-zaventem/</v>
      </c>
      <c r="N2616" s="14" t="str">
        <f aca="false">IF(LEN("Chauffeur privé "&amp;INDEX(10_Lieux!$J:$J,U2616)&amp;" → "&amp;INDEX(10_Lieux!$J:$J,V2616)&amp;" | 24h/24")&gt;60,"Chauffeur privé "&amp;INDEX(10_Lieux!$J:$J,U2616)&amp;" → "&amp;INDEX(10_Lieux!$J:$J,V2616),"Chauffeur privé "&amp;INDEX(10_Lieux!$J:$J,U2616)&amp;" → "&amp;INDEX(10_Lieux!$J:$J,V2616)&amp;" | 24h/24")</f>
        <v>Chauffeur privé Aéroport Bruxelles-Zaventem → Aéroport Bordeaux-Mérignac</v>
      </c>
      <c r="O2616" s="14" t="n">
        <f aca="false">LEN(N2616)</f>
        <v>72</v>
      </c>
      <c r="P2616" s="14" t="str">
        <f aca="false">"Chauffeur privé "&amp;INDEX(10_Lieux!$K:$K,U2616)&amp;" vers "&amp;INDEX(10_Lieux!$L:$L,V2616)</f>
        <v>Chauffeur privé de l'aéroport Bruxelles-Zaventem vers l'aéroport Bordeaux-Mérignac</v>
      </c>
      <c r="Q2616" s="14" t="str">
        <f aca="false">"Chauffeur privé "&amp;INDEX(10_Lieux!$K:$K,U2616)&amp;" vers "&amp;INDEX(10_Lieux!$L:$L,V2616)&amp;" : env. "&amp;I2616&amp;" km, "&amp;J2616&amp;" de route. Devis personnalisé, standard 24h/24 et 7j/7."</f>
        <v>Chauffeur privé de l'aéroport Bruxelles-Zaventem vers l'aéroport Bordeaux-Mérignac : env. 973 km, 10 h 15 de route. Devis personnalisé, standard 24h/24 et 7j/7.</v>
      </c>
      <c r="R2616" s="14" t="n">
        <f aca="false">LEN(Q2616)</f>
        <v>160</v>
      </c>
      <c r="S2616" s="14" t="str">
        <f aca="false">INDEX(10_Lieux!$C:$C,U2616)</f>
        <v>Belgique</v>
      </c>
      <c r="T2616" s="14" t="str">
        <f aca="false">INDEX(10_Lieux!$C:$C,V2616)</f>
        <v>France</v>
      </c>
      <c r="U2616" s="14" t="n">
        <f aca="false">MATCH(A2616,10_Lieux!$A:$A,0)</f>
        <v>177</v>
      </c>
      <c r="V2616" s="14" t="n">
        <f aca="false">MATCH(B2616,10_Lieux!$A:$A,0)</f>
        <v>158</v>
      </c>
      <c r="W2616" s="14" t="n">
        <f aca="false">ROUND(6371*2*ASIN(SQRT(SIN(RADIANS(INDEX(10_Lieux!$F:$F,V2616)-INDEX(10_Lieux!$F:$F,U2616))/2)^2+COS(RADIANS(INDEX(10_Lieux!$F:$F,U2616)))*COS(RADIANS(INDEX(10_Lieux!$F:$F,V2616)))*SIN(RADIANS(INDEX(10_Lieux!$G:$G,V2616)-INDEX(10_Lieux!$G:$G,U2616))/2)^2)),1)</f>
        <v>778.3</v>
      </c>
      <c r="X2616" s="14" t="n">
        <f aca="false">ROUND(I2616/IF(I2616&lt;p_seuil_vitesse,p_vit_lente,p_vit_rapide)*60/15,0)*15</f>
        <v>615</v>
      </c>
      <c r="Y2616" s="14" t="n">
        <f aca="false">MAX(IF(INDEX(10_Lieux!$B:$B,U2616)&lt;&gt;"Ville",INDEX(10_Lieux!$I:$I,U2616),0),IF(INDEX(10_Lieux!$B:$B,V2616)&lt;&gt;"Ville",INDEX(10_Lieux!$I:$I,V2616),0))</f>
        <v>500</v>
      </c>
      <c r="Z2616" s="14" t="str">
        <f aca="false">A2616&amp;"|"&amp;B2616</f>
        <v>Brussels Airport|Bordeaux-Mérignac</v>
      </c>
      <c r="AA2616" s="14" t="str">
        <f aca="false">IF(I2616&lt;p_local,"Local",IF(I2616&lt;p_vv_min,"Courte distance",IF(I2616&lt;p_tres_long,"Longue distance","Très longue distance")))</f>
        <v>Très longue distance</v>
      </c>
    </row>
    <row r="2617" customFormat="false" ht="15" hidden="false" customHeight="true" outlineLevel="0" collapsed="false">
      <c r="A2617" s="14" t="s">
        <v>1475</v>
      </c>
      <c r="B2617" s="14" t="s">
        <v>1982</v>
      </c>
      <c r="C2617" s="14" t="s">
        <v>36</v>
      </c>
      <c r="D2617" s="14" t="s">
        <v>2622</v>
      </c>
      <c r="E2617" s="14" t="s">
        <v>2824</v>
      </c>
      <c r="F2617" s="15" t="s">
        <v>41</v>
      </c>
      <c r="G2617" s="14" t="str">
        <f aca="false">IF(I2617&lt;p_local,"Local → page infra",IF(H2617&gt;=p_ph1,"Phase 1",IF(H2617&gt;=p_ph2,"Phase 2","Phase 3")))</f>
        <v>Phase 1</v>
      </c>
      <c r="H2617" s="14" t="n">
        <f aca="false">IF(I2617&lt;p_local,0,IF(C2617="Aéroport → Aéroport",p_pts_plein,IF(Y2617&gt;0,IF(I2617&lt;=Y2617,p_pts_plein,IF(I2617&lt;=p_mult2*Y2617,p_pts_moyen,p_pts_r3)),IF(I2617&gt;=p_vv_min,p_pts_plein,IF(I2617&gt;=p_vv_moy,p_pts_moyen,p_pts_court))))+IF(INDEX(10_Lieux!$D:$D,U2617)=1,p_prio1,p_prio2)+IF(INDEX(10_Lieux!$D:$D,V2617)=1,p_prio1,p_prio2)+IF(K2617="Oui",p_tf,0)+p_hub*((INDEX(10_Lieux!$H:$H,U2617)="Hub")+(INDEX(10_Lieux!$H:$H,V2617)="Hub"))+IF(OR(INDEX(10_Lieux!$H:$H,U2617)="Premium",INDEX(10_Lieux!$H:$H,V2617)="Premium"),p_prem,0))</f>
        <v>80</v>
      </c>
      <c r="I2617" s="14" t="n">
        <f aca="false">ROUND(W2617*p_facteur,0)</f>
        <v>973</v>
      </c>
      <c r="J2617" s="14" t="str">
        <f aca="false">IF(X2617&lt;60,X2617&amp;" min",INT(X2617/60)&amp;" h"&amp;IF(MOD(X2617,60)=0,""," "&amp;TEXT(MOD(X2617,60),"00")))</f>
        <v>10 h 15</v>
      </c>
      <c r="K2617" s="14" t="str">
        <f aca="false">IF(S2617&lt;&gt;T2617,"Oui","Non")</f>
        <v>Oui</v>
      </c>
      <c r="L2617" s="14" t="str">
        <f aca="false">IF(AND(INDEX(10_Lieux!$B:$B,U2617)="Ville",INDEX(10_Lieux!$B:$B,V2617)="Ville"),"/chauffeur-prive/"&amp;INDEX(10_Lieux!$E:$E,U2617)&amp;"-"&amp;INDEX(10_Lieux!$E:$E,V2617)&amp;"/","/chauffeur-prive/"&amp;INDEX(10_Lieux!$E:$E,U2617)&amp;"/"&amp;INDEX(10_Lieux!$E:$E,V2617)&amp;"/")</f>
        <v>/chauffeur-prive/aeroport-bordeaux-merignac/aeroport-bruxelles-zaventem/</v>
      </c>
      <c r="M2617" s="14" t="str">
        <f aca="false">IFERROR(INDEX($L:$L,MATCH(B2617&amp;"|"&amp;A2617,$Z:$Z,0)),"—")</f>
        <v>/chauffeur-prive/aeroport-bruxelles-zaventem/aeroport-bordeaux-merignac/</v>
      </c>
      <c r="N2617" s="14" t="str">
        <f aca="false">IF(LEN("Chauffeur privé "&amp;INDEX(10_Lieux!$J:$J,U2617)&amp;" → "&amp;INDEX(10_Lieux!$J:$J,V2617)&amp;" | 24h/24")&gt;60,"Chauffeur privé "&amp;INDEX(10_Lieux!$J:$J,U2617)&amp;" → "&amp;INDEX(10_Lieux!$J:$J,V2617),"Chauffeur privé "&amp;INDEX(10_Lieux!$J:$J,U2617)&amp;" → "&amp;INDEX(10_Lieux!$J:$J,V2617)&amp;" | 24h/24")</f>
        <v>Chauffeur privé Aéroport Bordeaux-Mérignac → Aéroport Bruxelles-Zaventem</v>
      </c>
      <c r="O2617" s="14" t="n">
        <f aca="false">LEN(N2617)</f>
        <v>72</v>
      </c>
      <c r="P2617" s="14" t="str">
        <f aca="false">"Chauffeur privé "&amp;INDEX(10_Lieux!$K:$K,U2617)&amp;" vers "&amp;INDEX(10_Lieux!$L:$L,V2617)</f>
        <v>Chauffeur privé de l'aéroport Bordeaux-Mérignac vers l'aéroport Bruxelles-Zaventem</v>
      </c>
      <c r="Q2617" s="14" t="str">
        <f aca="false">"Chauffeur privé "&amp;INDEX(10_Lieux!$K:$K,U2617)&amp;" vers "&amp;INDEX(10_Lieux!$L:$L,V2617)&amp;" : env. "&amp;I2617&amp;" km, "&amp;J2617&amp;" de route. Devis personnalisé, standard 24h/24 et 7j/7."</f>
        <v>Chauffeur privé de l'aéroport Bordeaux-Mérignac vers l'aéroport Bruxelles-Zaventem : env. 973 km, 10 h 15 de route. Devis personnalisé, standard 24h/24 et 7j/7.</v>
      </c>
      <c r="R2617" s="14" t="n">
        <f aca="false">LEN(Q2617)</f>
        <v>160</v>
      </c>
      <c r="S2617" s="14" t="str">
        <f aca="false">INDEX(10_Lieux!$C:$C,U2617)</f>
        <v>France</v>
      </c>
      <c r="T2617" s="14" t="str">
        <f aca="false">INDEX(10_Lieux!$C:$C,V2617)</f>
        <v>Belgique</v>
      </c>
      <c r="U2617" s="14" t="n">
        <f aca="false">MATCH(A2617,10_Lieux!$A:$A,0)</f>
        <v>158</v>
      </c>
      <c r="V2617" s="14" t="n">
        <f aca="false">MATCH(B2617,10_Lieux!$A:$A,0)</f>
        <v>177</v>
      </c>
      <c r="W2617" s="14" t="n">
        <f aca="false">ROUND(6371*2*ASIN(SQRT(SIN(RADIANS(INDEX(10_Lieux!$F:$F,V2617)-INDEX(10_Lieux!$F:$F,U2617))/2)^2+COS(RADIANS(INDEX(10_Lieux!$F:$F,U2617)))*COS(RADIANS(INDEX(10_Lieux!$F:$F,V2617)))*SIN(RADIANS(INDEX(10_Lieux!$G:$G,V2617)-INDEX(10_Lieux!$G:$G,U2617))/2)^2)),1)</f>
        <v>778.3</v>
      </c>
      <c r="X2617" s="14" t="n">
        <f aca="false">ROUND(I2617/IF(I2617&lt;p_seuil_vitesse,p_vit_lente,p_vit_rapide)*60/15,0)*15</f>
        <v>615</v>
      </c>
      <c r="Y2617" s="14" t="n">
        <f aca="false">MAX(IF(INDEX(10_Lieux!$B:$B,U2617)&lt;&gt;"Ville",INDEX(10_Lieux!$I:$I,U2617),0),IF(INDEX(10_Lieux!$B:$B,V2617)&lt;&gt;"Ville",INDEX(10_Lieux!$I:$I,V2617),0))</f>
        <v>500</v>
      </c>
      <c r="Z2617" s="14" t="str">
        <f aca="false">A2617&amp;"|"&amp;B2617</f>
        <v>Bordeaux-Mérignac|Brussels Airport</v>
      </c>
      <c r="AA2617" s="14" t="str">
        <f aca="false">IF(I2617&lt;p_local,"Local",IF(I2617&lt;p_vv_min,"Courte distance",IF(I2617&lt;p_tres_long,"Longue distance","Très longue distance")))</f>
        <v>Très longue distance</v>
      </c>
    </row>
    <row r="2618" customFormat="false" ht="15" hidden="false" customHeight="true" outlineLevel="0" collapsed="false">
      <c r="A2618" s="14" t="s">
        <v>1982</v>
      </c>
      <c r="B2618" s="14" t="s">
        <v>1105</v>
      </c>
      <c r="C2618" s="14" t="s">
        <v>36</v>
      </c>
      <c r="D2618" s="14" t="s">
        <v>2622</v>
      </c>
      <c r="E2618" s="14" t="s">
        <v>2825</v>
      </c>
      <c r="F2618" s="15" t="s">
        <v>41</v>
      </c>
      <c r="G2618" s="14" t="str">
        <f aca="false">IF(I2618&lt;p_local,"Local → page infra",IF(H2618&gt;=p_ph1,"Phase 1",IF(H2618&gt;=p_ph2,"Phase 2","Phase 3")))</f>
        <v>Phase 1</v>
      </c>
      <c r="H2618" s="14" t="n">
        <f aca="false">IF(I2618&lt;p_local,0,IF(C2618="Aéroport → Aéroport",p_pts_plein,IF(Y2618&gt;0,IF(I2618&lt;=Y2618,p_pts_plein,IF(I2618&lt;=p_mult2*Y2618,p_pts_moyen,p_pts_r3)),IF(I2618&gt;=p_vv_min,p_pts_plein,IF(I2618&gt;=p_vv_moy,p_pts_moyen,p_pts_court))))+IF(INDEX(10_Lieux!$D:$D,U2618)=1,p_prio1,p_prio2)+IF(INDEX(10_Lieux!$D:$D,V2618)=1,p_prio1,p_prio2)+IF(K2618="Oui",p_tf,0)+p_hub*((INDEX(10_Lieux!$H:$H,U2618)="Hub")+(INDEX(10_Lieux!$H:$H,V2618)="Hub"))+IF(OR(INDEX(10_Lieux!$H:$H,U2618)="Premium",INDEX(10_Lieux!$H:$H,V2618)="Premium"),p_prem,0))</f>
        <v>80</v>
      </c>
      <c r="I2618" s="14" t="n">
        <f aca="false">ROUND(W2618*p_facteur,0)</f>
        <v>537</v>
      </c>
      <c r="J2618" s="14" t="str">
        <f aca="false">IF(X2618&lt;60,X2618&amp;" min",INT(X2618/60)&amp;" h"&amp;IF(MOD(X2618,60)=0,""," "&amp;TEXT(MOD(X2618,60),"00")))</f>
        <v>5 h 45</v>
      </c>
      <c r="K2618" s="14" t="str">
        <f aca="false">IF(S2618&lt;&gt;T2618,"Oui","Non")</f>
        <v>Oui</v>
      </c>
      <c r="L2618" s="14" t="str">
        <f aca="false">IF(AND(INDEX(10_Lieux!$B:$B,U2618)="Ville",INDEX(10_Lieux!$B:$B,V2618)="Ville"),"/chauffeur-prive/"&amp;INDEX(10_Lieux!$E:$E,U2618)&amp;"-"&amp;INDEX(10_Lieux!$E:$E,V2618)&amp;"/","/chauffeur-prive/"&amp;INDEX(10_Lieux!$E:$E,U2618)&amp;"/"&amp;INDEX(10_Lieux!$E:$E,V2618)&amp;"/")</f>
        <v>/chauffeur-prive/aeroport-bruxelles-zaventem/aeroport-bale-mulhouse/</v>
      </c>
      <c r="M2618" s="14" t="str">
        <f aca="false">IFERROR(INDEX($L:$L,MATCH(B2618&amp;"|"&amp;A2618,$Z:$Z,0)),"—")</f>
        <v>/chauffeur-prive/aeroport-bale-mulhouse/aeroport-bruxelles-zaventem/</v>
      </c>
      <c r="N2618" s="14" t="str">
        <f aca="false">IF(LEN("Chauffeur privé "&amp;INDEX(10_Lieux!$J:$J,U2618)&amp;" → "&amp;INDEX(10_Lieux!$J:$J,V2618)&amp;" | 24h/24")&gt;60,"Chauffeur privé "&amp;INDEX(10_Lieux!$J:$J,U2618)&amp;" → "&amp;INDEX(10_Lieux!$J:$J,V2618),"Chauffeur privé "&amp;INDEX(10_Lieux!$J:$J,U2618)&amp;" → "&amp;INDEX(10_Lieux!$J:$J,V2618)&amp;" | 24h/24")</f>
        <v>Chauffeur privé Aéroport Bruxelles-Zaventem → Aéroport Bâle-Mulhouse</v>
      </c>
      <c r="O2618" s="14" t="n">
        <f aca="false">LEN(N2618)</f>
        <v>68</v>
      </c>
      <c r="P2618" s="14" t="str">
        <f aca="false">"Chauffeur privé "&amp;INDEX(10_Lieux!$K:$K,U2618)&amp;" vers "&amp;INDEX(10_Lieux!$L:$L,V2618)</f>
        <v>Chauffeur privé de l'aéroport Bruxelles-Zaventem vers l'aéroport Bâle-Mulhouse</v>
      </c>
      <c r="Q2618" s="14" t="str">
        <f aca="false">"Chauffeur privé "&amp;INDEX(10_Lieux!$K:$K,U2618)&amp;" vers "&amp;INDEX(10_Lieux!$L:$L,V2618)&amp;" : env. "&amp;I2618&amp;" km, "&amp;J2618&amp;" de route. Devis personnalisé, standard 24h/24 et 7j/7."</f>
        <v>Chauffeur privé de l'aéroport Bruxelles-Zaventem vers l'aéroport Bâle-Mulhouse : env. 537 km, 5 h 45 de route. Devis personnalisé, standard 24h/24 et 7j/7.</v>
      </c>
      <c r="R2618" s="14" t="n">
        <f aca="false">LEN(Q2618)</f>
        <v>155</v>
      </c>
      <c r="S2618" s="14" t="str">
        <f aca="false">INDEX(10_Lieux!$C:$C,U2618)</f>
        <v>Belgique</v>
      </c>
      <c r="T2618" s="14" t="str">
        <f aca="false">INDEX(10_Lieux!$C:$C,V2618)</f>
        <v>France</v>
      </c>
      <c r="U2618" s="14" t="n">
        <f aca="false">MATCH(A2618,10_Lieux!$A:$A,0)</f>
        <v>177</v>
      </c>
      <c r="V2618" s="14" t="n">
        <f aca="false">MATCH(B2618,10_Lieux!$A:$A,0)</f>
        <v>144</v>
      </c>
      <c r="W2618" s="14" t="n">
        <f aca="false">ROUND(6371*2*ASIN(SQRT(SIN(RADIANS(INDEX(10_Lieux!$F:$F,V2618)-INDEX(10_Lieux!$F:$F,U2618))/2)^2+COS(RADIANS(INDEX(10_Lieux!$F:$F,U2618)))*COS(RADIANS(INDEX(10_Lieux!$F:$F,V2618)))*SIN(RADIANS(INDEX(10_Lieux!$G:$G,V2618)-INDEX(10_Lieux!$G:$G,U2618))/2)^2)),1)</f>
        <v>429.3</v>
      </c>
      <c r="X2618" s="14" t="n">
        <f aca="false">ROUND(I2618/IF(I2618&lt;p_seuil_vitesse,p_vit_lente,p_vit_rapide)*60/15,0)*15</f>
        <v>345</v>
      </c>
      <c r="Y2618" s="14" t="n">
        <f aca="false">MAX(IF(INDEX(10_Lieux!$B:$B,U2618)&lt;&gt;"Ville",INDEX(10_Lieux!$I:$I,U2618),0),IF(INDEX(10_Lieux!$B:$B,V2618)&lt;&gt;"Ville",INDEX(10_Lieux!$I:$I,V2618),0))</f>
        <v>500</v>
      </c>
      <c r="Z2618" s="14" t="str">
        <f aca="false">A2618&amp;"|"&amp;B2618</f>
        <v>Brussels Airport|EuroAirport Basel-Mulhouse-Freiburg</v>
      </c>
      <c r="AA2618" s="14" t="str">
        <f aca="false">IF(I2618&lt;p_local,"Local",IF(I2618&lt;p_vv_min,"Courte distance",IF(I2618&lt;p_tres_long,"Longue distance","Très longue distance")))</f>
        <v>Longue distance</v>
      </c>
    </row>
    <row r="2619" customFormat="false" ht="15" hidden="false" customHeight="true" outlineLevel="0" collapsed="false">
      <c r="A2619" s="14" t="s">
        <v>1105</v>
      </c>
      <c r="B2619" s="14" t="s">
        <v>1982</v>
      </c>
      <c r="C2619" s="14" t="s">
        <v>36</v>
      </c>
      <c r="D2619" s="14" t="s">
        <v>2622</v>
      </c>
      <c r="E2619" s="14" t="s">
        <v>2826</v>
      </c>
      <c r="F2619" s="15" t="s">
        <v>41</v>
      </c>
      <c r="G2619" s="14" t="str">
        <f aca="false">IF(I2619&lt;p_local,"Local → page infra",IF(H2619&gt;=p_ph1,"Phase 1",IF(H2619&gt;=p_ph2,"Phase 2","Phase 3")))</f>
        <v>Phase 1</v>
      </c>
      <c r="H2619" s="14" t="n">
        <f aca="false">IF(I2619&lt;p_local,0,IF(C2619="Aéroport → Aéroport",p_pts_plein,IF(Y2619&gt;0,IF(I2619&lt;=Y2619,p_pts_plein,IF(I2619&lt;=p_mult2*Y2619,p_pts_moyen,p_pts_r3)),IF(I2619&gt;=p_vv_min,p_pts_plein,IF(I2619&gt;=p_vv_moy,p_pts_moyen,p_pts_court))))+IF(INDEX(10_Lieux!$D:$D,U2619)=1,p_prio1,p_prio2)+IF(INDEX(10_Lieux!$D:$D,V2619)=1,p_prio1,p_prio2)+IF(K2619="Oui",p_tf,0)+p_hub*((INDEX(10_Lieux!$H:$H,U2619)="Hub")+(INDEX(10_Lieux!$H:$H,V2619)="Hub"))+IF(OR(INDEX(10_Lieux!$H:$H,U2619)="Premium",INDEX(10_Lieux!$H:$H,V2619)="Premium"),p_prem,0))</f>
        <v>80</v>
      </c>
      <c r="I2619" s="14" t="n">
        <f aca="false">ROUND(W2619*p_facteur,0)</f>
        <v>537</v>
      </c>
      <c r="J2619" s="14" t="str">
        <f aca="false">IF(X2619&lt;60,X2619&amp;" min",INT(X2619/60)&amp;" h"&amp;IF(MOD(X2619,60)=0,""," "&amp;TEXT(MOD(X2619,60),"00")))</f>
        <v>5 h 45</v>
      </c>
      <c r="K2619" s="14" t="str">
        <f aca="false">IF(S2619&lt;&gt;T2619,"Oui","Non")</f>
        <v>Oui</v>
      </c>
      <c r="L2619" s="14" t="str">
        <f aca="false">IF(AND(INDEX(10_Lieux!$B:$B,U2619)="Ville",INDEX(10_Lieux!$B:$B,V2619)="Ville"),"/chauffeur-prive/"&amp;INDEX(10_Lieux!$E:$E,U2619)&amp;"-"&amp;INDEX(10_Lieux!$E:$E,V2619)&amp;"/","/chauffeur-prive/"&amp;INDEX(10_Lieux!$E:$E,U2619)&amp;"/"&amp;INDEX(10_Lieux!$E:$E,V2619)&amp;"/")</f>
        <v>/chauffeur-prive/aeroport-bale-mulhouse/aeroport-bruxelles-zaventem/</v>
      </c>
      <c r="M2619" s="14" t="str">
        <f aca="false">IFERROR(INDEX($L:$L,MATCH(B2619&amp;"|"&amp;A2619,$Z:$Z,0)),"—")</f>
        <v>/chauffeur-prive/aeroport-bruxelles-zaventem/aeroport-bale-mulhouse/</v>
      </c>
      <c r="N2619" s="14" t="str">
        <f aca="false">IF(LEN("Chauffeur privé "&amp;INDEX(10_Lieux!$J:$J,U2619)&amp;" → "&amp;INDEX(10_Lieux!$J:$J,V2619)&amp;" | 24h/24")&gt;60,"Chauffeur privé "&amp;INDEX(10_Lieux!$J:$J,U2619)&amp;" → "&amp;INDEX(10_Lieux!$J:$J,V2619),"Chauffeur privé "&amp;INDEX(10_Lieux!$J:$J,U2619)&amp;" → "&amp;INDEX(10_Lieux!$J:$J,V2619)&amp;" | 24h/24")</f>
        <v>Chauffeur privé Aéroport Bâle-Mulhouse → Aéroport Bruxelles-Zaventem</v>
      </c>
      <c r="O2619" s="14" t="n">
        <f aca="false">LEN(N2619)</f>
        <v>68</v>
      </c>
      <c r="P2619" s="14" t="str">
        <f aca="false">"Chauffeur privé "&amp;INDEX(10_Lieux!$K:$K,U2619)&amp;" vers "&amp;INDEX(10_Lieux!$L:$L,V2619)</f>
        <v>Chauffeur privé de l'aéroport Bâle-Mulhouse vers l'aéroport Bruxelles-Zaventem</v>
      </c>
      <c r="Q2619" s="14" t="str">
        <f aca="false">"Chauffeur privé "&amp;INDEX(10_Lieux!$K:$K,U2619)&amp;" vers "&amp;INDEX(10_Lieux!$L:$L,V2619)&amp;" : env. "&amp;I2619&amp;" km, "&amp;J2619&amp;" de route. Devis personnalisé, standard 24h/24 et 7j/7."</f>
        <v>Chauffeur privé de l'aéroport Bâle-Mulhouse vers l'aéroport Bruxelles-Zaventem : env. 537 km, 5 h 45 de route. Devis personnalisé, standard 24h/24 et 7j/7.</v>
      </c>
      <c r="R2619" s="14" t="n">
        <f aca="false">LEN(Q2619)</f>
        <v>155</v>
      </c>
      <c r="S2619" s="14" t="str">
        <f aca="false">INDEX(10_Lieux!$C:$C,U2619)</f>
        <v>France</v>
      </c>
      <c r="T2619" s="14" t="str">
        <f aca="false">INDEX(10_Lieux!$C:$C,V2619)</f>
        <v>Belgique</v>
      </c>
      <c r="U2619" s="14" t="n">
        <f aca="false">MATCH(A2619,10_Lieux!$A:$A,0)</f>
        <v>144</v>
      </c>
      <c r="V2619" s="14" t="n">
        <f aca="false">MATCH(B2619,10_Lieux!$A:$A,0)</f>
        <v>177</v>
      </c>
      <c r="W2619" s="14" t="n">
        <f aca="false">ROUND(6371*2*ASIN(SQRT(SIN(RADIANS(INDEX(10_Lieux!$F:$F,V2619)-INDEX(10_Lieux!$F:$F,U2619))/2)^2+COS(RADIANS(INDEX(10_Lieux!$F:$F,U2619)))*COS(RADIANS(INDEX(10_Lieux!$F:$F,V2619)))*SIN(RADIANS(INDEX(10_Lieux!$G:$G,V2619)-INDEX(10_Lieux!$G:$G,U2619))/2)^2)),1)</f>
        <v>429.3</v>
      </c>
      <c r="X2619" s="14" t="n">
        <f aca="false">ROUND(I2619/IF(I2619&lt;p_seuil_vitesse,p_vit_lente,p_vit_rapide)*60/15,0)*15</f>
        <v>345</v>
      </c>
      <c r="Y2619" s="14" t="n">
        <f aca="false">MAX(IF(INDEX(10_Lieux!$B:$B,U2619)&lt;&gt;"Ville",INDEX(10_Lieux!$I:$I,U2619),0),IF(INDEX(10_Lieux!$B:$B,V2619)&lt;&gt;"Ville",INDEX(10_Lieux!$I:$I,V2619),0))</f>
        <v>500</v>
      </c>
      <c r="Z2619" s="14" t="str">
        <f aca="false">A2619&amp;"|"&amp;B2619</f>
        <v>EuroAirport Basel-Mulhouse-Freiburg|Brussels Airport</v>
      </c>
      <c r="AA2619" s="14" t="str">
        <f aca="false">IF(I2619&lt;p_local,"Local",IF(I2619&lt;p_vv_min,"Courte distance",IF(I2619&lt;p_tres_long,"Longue distance","Très longue distance")))</f>
        <v>Longue distance</v>
      </c>
    </row>
    <row r="2620" customFormat="false" ht="15" hidden="false" customHeight="true" outlineLevel="0" collapsed="false">
      <c r="A2620" s="14" t="s">
        <v>1982</v>
      </c>
      <c r="B2620" s="14" t="s">
        <v>1796</v>
      </c>
      <c r="C2620" s="14" t="s">
        <v>36</v>
      </c>
      <c r="D2620" s="14" t="s">
        <v>2622</v>
      </c>
      <c r="E2620" s="14" t="s">
        <v>2827</v>
      </c>
      <c r="F2620" s="15" t="s">
        <v>41</v>
      </c>
      <c r="G2620" s="14" t="str">
        <f aca="false">IF(I2620&lt;p_local,"Local → page infra",IF(H2620&gt;=p_ph1,"Phase 1",IF(H2620&gt;=p_ph2,"Phase 2","Phase 3")))</f>
        <v>Phase 1</v>
      </c>
      <c r="H2620" s="14" t="n">
        <f aca="false">IF(I2620&lt;p_local,0,IF(C2620="Aéroport → Aéroport",p_pts_plein,IF(Y2620&gt;0,IF(I2620&lt;=Y2620,p_pts_plein,IF(I2620&lt;=p_mult2*Y2620,p_pts_moyen,p_pts_r3)),IF(I2620&gt;=p_vv_min,p_pts_plein,IF(I2620&gt;=p_vv_moy,p_pts_moyen,p_pts_court))))+IF(INDEX(10_Lieux!$D:$D,U2620)=1,p_prio1,p_prio2)+IF(INDEX(10_Lieux!$D:$D,V2620)=1,p_prio1,p_prio2)+IF(K2620="Oui",p_tf,0)+p_hub*((INDEX(10_Lieux!$H:$H,U2620)="Hub")+(INDEX(10_Lieux!$H:$H,V2620)="Hub"))+IF(OR(INDEX(10_Lieux!$H:$H,U2620)="Premium",INDEX(10_Lieux!$H:$H,V2620)="Premium"),p_prem,0))</f>
        <v>90</v>
      </c>
      <c r="I2620" s="14" t="n">
        <f aca="false">ROUND(W2620*p_facteur,0)</f>
        <v>1049</v>
      </c>
      <c r="J2620" s="14" t="str">
        <f aca="false">IF(X2620&lt;60,X2620&amp;" min",INT(X2620/60)&amp;" h"&amp;IF(MOD(X2620,60)=0,""," "&amp;TEXT(MOD(X2620,60),"00")))</f>
        <v>11 h</v>
      </c>
      <c r="K2620" s="14" t="str">
        <f aca="false">IF(S2620&lt;&gt;T2620,"Oui","Non")</f>
        <v>Oui</v>
      </c>
      <c r="L2620" s="14" t="str">
        <f aca="false">IF(AND(INDEX(10_Lieux!$B:$B,U2620)="Ville",INDEX(10_Lieux!$B:$B,V2620)="Ville"),"/chauffeur-prive/"&amp;INDEX(10_Lieux!$E:$E,U2620)&amp;"-"&amp;INDEX(10_Lieux!$E:$E,V2620)&amp;"/","/chauffeur-prive/"&amp;INDEX(10_Lieux!$E:$E,U2620)&amp;"/"&amp;INDEX(10_Lieux!$E:$E,V2620)&amp;"/")</f>
        <v>/chauffeur-prive/aeroport-bruxelles-zaventem/aeroport-cannes-mandelieu/</v>
      </c>
      <c r="M2620" s="14" t="str">
        <f aca="false">IFERROR(INDEX($L:$L,MATCH(B2620&amp;"|"&amp;A2620,$Z:$Z,0)),"—")</f>
        <v>/chauffeur-prive/aeroport-cannes-mandelieu/aeroport-bruxelles-zaventem/</v>
      </c>
      <c r="N2620" s="14" t="str">
        <f aca="false">IF(LEN("Chauffeur privé "&amp;INDEX(10_Lieux!$J:$J,U2620)&amp;" → "&amp;INDEX(10_Lieux!$J:$J,V2620)&amp;" | 24h/24")&gt;60,"Chauffeur privé "&amp;INDEX(10_Lieux!$J:$J,U2620)&amp;" → "&amp;INDEX(10_Lieux!$J:$J,V2620),"Chauffeur privé "&amp;INDEX(10_Lieux!$J:$J,U2620)&amp;" → "&amp;INDEX(10_Lieux!$J:$J,V2620)&amp;" | 24h/24")</f>
        <v>Chauffeur privé Aéroport Bruxelles-Zaventem → Aéroport Cannes-Mandelieu</v>
      </c>
      <c r="O2620" s="14" t="n">
        <f aca="false">LEN(N2620)</f>
        <v>71</v>
      </c>
      <c r="P2620" s="14" t="str">
        <f aca="false">"Chauffeur privé "&amp;INDEX(10_Lieux!$K:$K,U2620)&amp;" vers "&amp;INDEX(10_Lieux!$L:$L,V2620)</f>
        <v>Chauffeur privé de l'aéroport Bruxelles-Zaventem vers l'aéroport Cannes-Mandelieu</v>
      </c>
      <c r="Q2620" s="14" t="str">
        <f aca="false">"Chauffeur privé "&amp;INDEX(10_Lieux!$K:$K,U2620)&amp;" vers "&amp;INDEX(10_Lieux!$L:$L,V2620)&amp;" : env. "&amp;I2620&amp;" km, "&amp;J2620&amp;" de route. Devis personnalisé, standard 24h/24 et 7j/7."</f>
        <v>Chauffeur privé de l'aéroport Bruxelles-Zaventem vers l'aéroport Cannes-Mandelieu : env. 1049 km, 11 h de route. Devis personnalisé, standard 24h/24 et 7j/7.</v>
      </c>
      <c r="R2620" s="14" t="n">
        <f aca="false">LEN(Q2620)</f>
        <v>157</v>
      </c>
      <c r="S2620" s="14" t="str">
        <f aca="false">INDEX(10_Lieux!$C:$C,U2620)</f>
        <v>Belgique</v>
      </c>
      <c r="T2620" s="14" t="str">
        <f aca="false">INDEX(10_Lieux!$C:$C,V2620)</f>
        <v>France</v>
      </c>
      <c r="U2620" s="14" t="n">
        <f aca="false">MATCH(A2620,10_Lieux!$A:$A,0)</f>
        <v>177</v>
      </c>
      <c r="V2620" s="14" t="n">
        <f aca="false">MATCH(B2620,10_Lieux!$A:$A,0)</f>
        <v>169</v>
      </c>
      <c r="W2620" s="14" t="n">
        <f aca="false">ROUND(6371*2*ASIN(SQRT(SIN(RADIANS(INDEX(10_Lieux!$F:$F,V2620)-INDEX(10_Lieux!$F:$F,U2620))/2)^2+COS(RADIANS(INDEX(10_Lieux!$F:$F,U2620)))*COS(RADIANS(INDEX(10_Lieux!$F:$F,V2620)))*SIN(RADIANS(INDEX(10_Lieux!$G:$G,V2620)-INDEX(10_Lieux!$G:$G,U2620))/2)^2)),1)</f>
        <v>839.1</v>
      </c>
      <c r="X2620" s="14" t="n">
        <f aca="false">ROUND(I2620/IF(I2620&lt;p_seuil_vitesse,p_vit_lente,p_vit_rapide)*60/15,0)*15</f>
        <v>660</v>
      </c>
      <c r="Y2620" s="14" t="n">
        <f aca="false">MAX(IF(INDEX(10_Lieux!$B:$B,U2620)&lt;&gt;"Ville",INDEX(10_Lieux!$I:$I,U2620),0),IF(INDEX(10_Lieux!$B:$B,V2620)&lt;&gt;"Ville",INDEX(10_Lieux!$I:$I,V2620),0))</f>
        <v>500</v>
      </c>
      <c r="Z2620" s="14" t="str">
        <f aca="false">A2620&amp;"|"&amp;B2620</f>
        <v>Brussels Airport|Cannes-Mandelieu</v>
      </c>
      <c r="AA2620" s="14" t="str">
        <f aca="false">IF(I2620&lt;p_local,"Local",IF(I2620&lt;p_vv_min,"Courte distance",IF(I2620&lt;p_tres_long,"Longue distance","Très longue distance")))</f>
        <v>Très longue distance</v>
      </c>
    </row>
    <row r="2621" customFormat="false" ht="15" hidden="false" customHeight="true" outlineLevel="0" collapsed="false">
      <c r="A2621" s="14" t="s">
        <v>1796</v>
      </c>
      <c r="B2621" s="14" t="s">
        <v>1982</v>
      </c>
      <c r="C2621" s="14" t="s">
        <v>36</v>
      </c>
      <c r="D2621" s="14" t="s">
        <v>2622</v>
      </c>
      <c r="E2621" s="14" t="s">
        <v>2828</v>
      </c>
      <c r="F2621" s="15" t="s">
        <v>41</v>
      </c>
      <c r="G2621" s="14" t="str">
        <f aca="false">IF(I2621&lt;p_local,"Local → page infra",IF(H2621&gt;=p_ph1,"Phase 1",IF(H2621&gt;=p_ph2,"Phase 2","Phase 3")))</f>
        <v>Phase 1</v>
      </c>
      <c r="H2621" s="14" t="n">
        <f aca="false">IF(I2621&lt;p_local,0,IF(C2621="Aéroport → Aéroport",p_pts_plein,IF(Y2621&gt;0,IF(I2621&lt;=Y2621,p_pts_plein,IF(I2621&lt;=p_mult2*Y2621,p_pts_moyen,p_pts_r3)),IF(I2621&gt;=p_vv_min,p_pts_plein,IF(I2621&gt;=p_vv_moy,p_pts_moyen,p_pts_court))))+IF(INDEX(10_Lieux!$D:$D,U2621)=1,p_prio1,p_prio2)+IF(INDEX(10_Lieux!$D:$D,V2621)=1,p_prio1,p_prio2)+IF(K2621="Oui",p_tf,0)+p_hub*((INDEX(10_Lieux!$H:$H,U2621)="Hub")+(INDEX(10_Lieux!$H:$H,V2621)="Hub"))+IF(OR(INDEX(10_Lieux!$H:$H,U2621)="Premium",INDEX(10_Lieux!$H:$H,V2621)="Premium"),p_prem,0))</f>
        <v>90</v>
      </c>
      <c r="I2621" s="14" t="n">
        <f aca="false">ROUND(W2621*p_facteur,0)</f>
        <v>1049</v>
      </c>
      <c r="J2621" s="14" t="str">
        <f aca="false">IF(X2621&lt;60,X2621&amp;" min",INT(X2621/60)&amp;" h"&amp;IF(MOD(X2621,60)=0,""," "&amp;TEXT(MOD(X2621,60),"00")))</f>
        <v>11 h</v>
      </c>
      <c r="K2621" s="14" t="str">
        <f aca="false">IF(S2621&lt;&gt;T2621,"Oui","Non")</f>
        <v>Oui</v>
      </c>
      <c r="L2621" s="14" t="str">
        <f aca="false">IF(AND(INDEX(10_Lieux!$B:$B,U2621)="Ville",INDEX(10_Lieux!$B:$B,V2621)="Ville"),"/chauffeur-prive/"&amp;INDEX(10_Lieux!$E:$E,U2621)&amp;"-"&amp;INDEX(10_Lieux!$E:$E,V2621)&amp;"/","/chauffeur-prive/"&amp;INDEX(10_Lieux!$E:$E,U2621)&amp;"/"&amp;INDEX(10_Lieux!$E:$E,V2621)&amp;"/")</f>
        <v>/chauffeur-prive/aeroport-cannes-mandelieu/aeroport-bruxelles-zaventem/</v>
      </c>
      <c r="M2621" s="14" t="str">
        <f aca="false">IFERROR(INDEX($L:$L,MATCH(B2621&amp;"|"&amp;A2621,$Z:$Z,0)),"—")</f>
        <v>/chauffeur-prive/aeroport-bruxelles-zaventem/aeroport-cannes-mandelieu/</v>
      </c>
      <c r="N2621" s="14" t="str">
        <f aca="false">IF(LEN("Chauffeur privé "&amp;INDEX(10_Lieux!$J:$J,U2621)&amp;" → "&amp;INDEX(10_Lieux!$J:$J,V2621)&amp;" | 24h/24")&gt;60,"Chauffeur privé "&amp;INDEX(10_Lieux!$J:$J,U2621)&amp;" → "&amp;INDEX(10_Lieux!$J:$J,V2621),"Chauffeur privé "&amp;INDEX(10_Lieux!$J:$J,U2621)&amp;" → "&amp;INDEX(10_Lieux!$J:$J,V2621)&amp;" | 24h/24")</f>
        <v>Chauffeur privé Aéroport Cannes-Mandelieu → Aéroport Bruxelles-Zaventem</v>
      </c>
      <c r="O2621" s="14" t="n">
        <f aca="false">LEN(N2621)</f>
        <v>71</v>
      </c>
      <c r="P2621" s="14" t="str">
        <f aca="false">"Chauffeur privé "&amp;INDEX(10_Lieux!$K:$K,U2621)&amp;" vers "&amp;INDEX(10_Lieux!$L:$L,V2621)</f>
        <v>Chauffeur privé de l'aéroport Cannes-Mandelieu vers l'aéroport Bruxelles-Zaventem</v>
      </c>
      <c r="Q2621" s="14" t="str">
        <f aca="false">"Chauffeur privé "&amp;INDEX(10_Lieux!$K:$K,U2621)&amp;" vers "&amp;INDEX(10_Lieux!$L:$L,V2621)&amp;" : env. "&amp;I2621&amp;" km, "&amp;J2621&amp;" de route. Devis personnalisé, standard 24h/24 et 7j/7."</f>
        <v>Chauffeur privé de l'aéroport Cannes-Mandelieu vers l'aéroport Bruxelles-Zaventem : env. 1049 km, 11 h de route. Devis personnalisé, standard 24h/24 et 7j/7.</v>
      </c>
      <c r="R2621" s="14" t="n">
        <f aca="false">LEN(Q2621)</f>
        <v>157</v>
      </c>
      <c r="S2621" s="14" t="str">
        <f aca="false">INDEX(10_Lieux!$C:$C,U2621)</f>
        <v>France</v>
      </c>
      <c r="T2621" s="14" t="str">
        <f aca="false">INDEX(10_Lieux!$C:$C,V2621)</f>
        <v>Belgique</v>
      </c>
      <c r="U2621" s="14" t="n">
        <f aca="false">MATCH(A2621,10_Lieux!$A:$A,0)</f>
        <v>169</v>
      </c>
      <c r="V2621" s="14" t="n">
        <f aca="false">MATCH(B2621,10_Lieux!$A:$A,0)</f>
        <v>177</v>
      </c>
      <c r="W2621" s="14" t="n">
        <f aca="false">ROUND(6371*2*ASIN(SQRT(SIN(RADIANS(INDEX(10_Lieux!$F:$F,V2621)-INDEX(10_Lieux!$F:$F,U2621))/2)^2+COS(RADIANS(INDEX(10_Lieux!$F:$F,U2621)))*COS(RADIANS(INDEX(10_Lieux!$F:$F,V2621)))*SIN(RADIANS(INDEX(10_Lieux!$G:$G,V2621)-INDEX(10_Lieux!$G:$G,U2621))/2)^2)),1)</f>
        <v>839.1</v>
      </c>
      <c r="X2621" s="14" t="n">
        <f aca="false">ROUND(I2621/IF(I2621&lt;p_seuil_vitesse,p_vit_lente,p_vit_rapide)*60/15,0)*15</f>
        <v>660</v>
      </c>
      <c r="Y2621" s="14" t="n">
        <f aca="false">MAX(IF(INDEX(10_Lieux!$B:$B,U2621)&lt;&gt;"Ville",INDEX(10_Lieux!$I:$I,U2621),0),IF(INDEX(10_Lieux!$B:$B,V2621)&lt;&gt;"Ville",INDEX(10_Lieux!$I:$I,V2621),0))</f>
        <v>500</v>
      </c>
      <c r="Z2621" s="14" t="str">
        <f aca="false">A2621&amp;"|"&amp;B2621</f>
        <v>Cannes-Mandelieu|Brussels Airport</v>
      </c>
      <c r="AA2621" s="14" t="str">
        <f aca="false">IF(I2621&lt;p_local,"Local",IF(I2621&lt;p_vv_min,"Courte distance",IF(I2621&lt;p_tres_long,"Longue distance","Très longue distance")))</f>
        <v>Très longue distance</v>
      </c>
    </row>
    <row r="2622" customFormat="false" ht="15" hidden="false" customHeight="true" outlineLevel="0" collapsed="false">
      <c r="A2622" s="14" t="s">
        <v>1982</v>
      </c>
      <c r="B2622" s="14" t="s">
        <v>1843</v>
      </c>
      <c r="C2622" s="14" t="s">
        <v>36</v>
      </c>
      <c r="D2622" s="14" t="s">
        <v>2622</v>
      </c>
      <c r="E2622" s="14" t="s">
        <v>2829</v>
      </c>
      <c r="F2622" s="15" t="s">
        <v>41</v>
      </c>
      <c r="G2622" s="14" t="str">
        <f aca="false">IF(I2622&lt;p_local,"Local → page infra",IF(H2622&gt;=p_ph1,"Phase 1",IF(H2622&gt;=p_ph2,"Phase 2","Phase 3")))</f>
        <v>Phase 1</v>
      </c>
      <c r="H2622" s="14" t="n">
        <f aca="false">IF(I2622&lt;p_local,0,IF(C2622="Aéroport → Aéroport",p_pts_plein,IF(Y2622&gt;0,IF(I2622&lt;=Y2622,p_pts_plein,IF(I2622&lt;=p_mult2*Y2622,p_pts_moyen,p_pts_r3)),IF(I2622&gt;=p_vv_min,p_pts_plein,IF(I2622&gt;=p_vv_moy,p_pts_moyen,p_pts_court))))+IF(INDEX(10_Lieux!$D:$D,U2622)=1,p_prio1,p_prio2)+IF(INDEX(10_Lieux!$D:$D,V2622)=1,p_prio1,p_prio2)+IF(K2622="Oui",p_tf,0)+p_hub*((INDEX(10_Lieux!$H:$H,U2622)="Hub")+(INDEX(10_Lieux!$H:$H,V2622)="Hub"))+IF(OR(INDEX(10_Lieux!$H:$H,U2622)="Premium",INDEX(10_Lieux!$H:$H,V2622)="Premium"),p_prem,0))</f>
        <v>90</v>
      </c>
      <c r="I2622" s="14" t="n">
        <f aca="false">ROUND(W2622*p_facteur,0)</f>
        <v>1086</v>
      </c>
      <c r="J2622" s="14" t="str">
        <f aca="false">IF(X2622&lt;60,X2622&amp;" min",INT(X2622/60)&amp;" h"&amp;IF(MOD(X2622,60)=0,""," "&amp;TEXT(MOD(X2622,60),"00")))</f>
        <v>11 h 30</v>
      </c>
      <c r="K2622" s="14" t="str">
        <f aca="false">IF(S2622&lt;&gt;T2622,"Oui","Non")</f>
        <v>Oui</v>
      </c>
      <c r="L2622" s="14" t="str">
        <f aca="false">IF(AND(INDEX(10_Lieux!$B:$B,U2622)="Ville",INDEX(10_Lieux!$B:$B,V2622)="Ville"),"/chauffeur-prive/"&amp;INDEX(10_Lieux!$E:$E,U2622)&amp;"-"&amp;INDEX(10_Lieux!$E:$E,V2622)&amp;"/","/chauffeur-prive/"&amp;INDEX(10_Lieux!$E:$E,U2622)&amp;"/"&amp;INDEX(10_Lieux!$E:$E,V2622)&amp;"/")</f>
        <v>/chauffeur-prive/aeroport-bruxelles-zaventem/aeroport-la-mole-saint-tropez/</v>
      </c>
      <c r="M2622" s="14" t="str">
        <f aca="false">IFERROR(INDEX($L:$L,MATCH(B2622&amp;"|"&amp;A2622,$Z:$Z,0)),"—")</f>
        <v>/chauffeur-prive/aeroport-la-mole-saint-tropez/aeroport-bruxelles-zaventem/</v>
      </c>
      <c r="N2622" s="14" t="str">
        <f aca="false">IF(LEN("Chauffeur privé "&amp;INDEX(10_Lieux!$J:$J,U2622)&amp;" → "&amp;INDEX(10_Lieux!$J:$J,V2622)&amp;" | 24h/24")&gt;60,"Chauffeur privé "&amp;INDEX(10_Lieux!$J:$J,U2622)&amp;" → "&amp;INDEX(10_Lieux!$J:$J,V2622),"Chauffeur privé "&amp;INDEX(10_Lieux!$J:$J,U2622)&amp;" → "&amp;INDEX(10_Lieux!$J:$J,V2622)&amp;" | 24h/24")</f>
        <v>Chauffeur privé Aéroport Bruxelles-Zaventem → Aéroport La Môle-Saint-Tropez</v>
      </c>
      <c r="O2622" s="14" t="n">
        <f aca="false">LEN(N2622)</f>
        <v>75</v>
      </c>
      <c r="P2622" s="14" t="str">
        <f aca="false">"Chauffeur privé "&amp;INDEX(10_Lieux!$K:$K,U2622)&amp;" vers "&amp;INDEX(10_Lieux!$L:$L,V2622)</f>
        <v>Chauffeur privé de l'aéroport Bruxelles-Zaventem vers l'aéroport La Môle-Saint-Tropez</v>
      </c>
      <c r="Q2622" s="14" t="str">
        <f aca="false">"Chauffeur privé "&amp;INDEX(10_Lieux!$K:$K,U2622)&amp;" vers "&amp;INDEX(10_Lieux!$L:$L,V2622)&amp;" : env. "&amp;I2622&amp;" km, "&amp;J2622&amp;" de route. Devis personnalisé, standard 24h/24 et 7j/7."</f>
        <v>Chauffeur privé de l'aéroport Bruxelles-Zaventem vers l'aéroport La Môle-Saint-Tropez : env. 1086 km, 11 h 30 de route. Devis personnalisé, standard 24h/24 et 7j/7.</v>
      </c>
      <c r="R2622" s="14" t="n">
        <f aca="false">LEN(Q2622)</f>
        <v>164</v>
      </c>
      <c r="S2622" s="14" t="str">
        <f aca="false">INDEX(10_Lieux!$C:$C,U2622)</f>
        <v>Belgique</v>
      </c>
      <c r="T2622" s="14" t="str">
        <f aca="false">INDEX(10_Lieux!$C:$C,V2622)</f>
        <v>France</v>
      </c>
      <c r="U2622" s="14" t="n">
        <f aca="false">MATCH(A2622,10_Lieux!$A:$A,0)</f>
        <v>177</v>
      </c>
      <c r="V2622" s="14" t="n">
        <f aca="false">MATCH(B2622,10_Lieux!$A:$A,0)</f>
        <v>170</v>
      </c>
      <c r="W2622" s="14" t="n">
        <f aca="false">ROUND(6371*2*ASIN(SQRT(SIN(RADIANS(INDEX(10_Lieux!$F:$F,V2622)-INDEX(10_Lieux!$F:$F,U2622))/2)^2+COS(RADIANS(INDEX(10_Lieux!$F:$F,U2622)))*COS(RADIANS(INDEX(10_Lieux!$F:$F,V2622)))*SIN(RADIANS(INDEX(10_Lieux!$G:$G,V2622)-INDEX(10_Lieux!$G:$G,U2622))/2)^2)),1)</f>
        <v>868.8</v>
      </c>
      <c r="X2622" s="14" t="n">
        <f aca="false">ROUND(I2622/IF(I2622&lt;p_seuil_vitesse,p_vit_lente,p_vit_rapide)*60/15,0)*15</f>
        <v>690</v>
      </c>
      <c r="Y2622" s="14" t="n">
        <f aca="false">MAX(IF(INDEX(10_Lieux!$B:$B,U2622)&lt;&gt;"Ville",INDEX(10_Lieux!$I:$I,U2622),0),IF(INDEX(10_Lieux!$B:$B,V2622)&lt;&gt;"Ville",INDEX(10_Lieux!$I:$I,V2622),0))</f>
        <v>500</v>
      </c>
      <c r="Z2622" s="14" t="str">
        <f aca="false">A2622&amp;"|"&amp;B2622</f>
        <v>Brussels Airport|La Môle-Saint-Tropez</v>
      </c>
      <c r="AA2622" s="14" t="str">
        <f aca="false">IF(I2622&lt;p_local,"Local",IF(I2622&lt;p_vv_min,"Courte distance",IF(I2622&lt;p_tres_long,"Longue distance","Très longue distance")))</f>
        <v>Très longue distance</v>
      </c>
    </row>
    <row r="2623" customFormat="false" ht="15" hidden="false" customHeight="true" outlineLevel="0" collapsed="false">
      <c r="A2623" s="14" t="s">
        <v>1843</v>
      </c>
      <c r="B2623" s="14" t="s">
        <v>1982</v>
      </c>
      <c r="C2623" s="14" t="s">
        <v>36</v>
      </c>
      <c r="D2623" s="14" t="s">
        <v>2622</v>
      </c>
      <c r="E2623" s="14" t="s">
        <v>2830</v>
      </c>
      <c r="F2623" s="15" t="s">
        <v>41</v>
      </c>
      <c r="G2623" s="14" t="str">
        <f aca="false">IF(I2623&lt;p_local,"Local → page infra",IF(H2623&gt;=p_ph1,"Phase 1",IF(H2623&gt;=p_ph2,"Phase 2","Phase 3")))</f>
        <v>Phase 1</v>
      </c>
      <c r="H2623" s="14" t="n">
        <f aca="false">IF(I2623&lt;p_local,0,IF(C2623="Aéroport → Aéroport",p_pts_plein,IF(Y2623&gt;0,IF(I2623&lt;=Y2623,p_pts_plein,IF(I2623&lt;=p_mult2*Y2623,p_pts_moyen,p_pts_r3)),IF(I2623&gt;=p_vv_min,p_pts_plein,IF(I2623&gt;=p_vv_moy,p_pts_moyen,p_pts_court))))+IF(INDEX(10_Lieux!$D:$D,U2623)=1,p_prio1,p_prio2)+IF(INDEX(10_Lieux!$D:$D,V2623)=1,p_prio1,p_prio2)+IF(K2623="Oui",p_tf,0)+p_hub*((INDEX(10_Lieux!$H:$H,U2623)="Hub")+(INDEX(10_Lieux!$H:$H,V2623)="Hub"))+IF(OR(INDEX(10_Lieux!$H:$H,U2623)="Premium",INDEX(10_Lieux!$H:$H,V2623)="Premium"),p_prem,0))</f>
        <v>90</v>
      </c>
      <c r="I2623" s="14" t="n">
        <f aca="false">ROUND(W2623*p_facteur,0)</f>
        <v>1086</v>
      </c>
      <c r="J2623" s="14" t="str">
        <f aca="false">IF(X2623&lt;60,X2623&amp;" min",INT(X2623/60)&amp;" h"&amp;IF(MOD(X2623,60)=0,""," "&amp;TEXT(MOD(X2623,60),"00")))</f>
        <v>11 h 30</v>
      </c>
      <c r="K2623" s="14" t="str">
        <f aca="false">IF(S2623&lt;&gt;T2623,"Oui","Non")</f>
        <v>Oui</v>
      </c>
      <c r="L2623" s="14" t="str">
        <f aca="false">IF(AND(INDEX(10_Lieux!$B:$B,U2623)="Ville",INDEX(10_Lieux!$B:$B,V2623)="Ville"),"/chauffeur-prive/"&amp;INDEX(10_Lieux!$E:$E,U2623)&amp;"-"&amp;INDEX(10_Lieux!$E:$E,V2623)&amp;"/","/chauffeur-prive/"&amp;INDEX(10_Lieux!$E:$E,U2623)&amp;"/"&amp;INDEX(10_Lieux!$E:$E,V2623)&amp;"/")</f>
        <v>/chauffeur-prive/aeroport-la-mole-saint-tropez/aeroport-bruxelles-zaventem/</v>
      </c>
      <c r="M2623" s="14" t="str">
        <f aca="false">IFERROR(INDEX($L:$L,MATCH(B2623&amp;"|"&amp;A2623,$Z:$Z,0)),"—")</f>
        <v>/chauffeur-prive/aeroport-bruxelles-zaventem/aeroport-la-mole-saint-tropez/</v>
      </c>
      <c r="N2623" s="14" t="str">
        <f aca="false">IF(LEN("Chauffeur privé "&amp;INDEX(10_Lieux!$J:$J,U2623)&amp;" → "&amp;INDEX(10_Lieux!$J:$J,V2623)&amp;" | 24h/24")&gt;60,"Chauffeur privé "&amp;INDEX(10_Lieux!$J:$J,U2623)&amp;" → "&amp;INDEX(10_Lieux!$J:$J,V2623),"Chauffeur privé "&amp;INDEX(10_Lieux!$J:$J,U2623)&amp;" → "&amp;INDEX(10_Lieux!$J:$J,V2623)&amp;" | 24h/24")</f>
        <v>Chauffeur privé Aéroport La Môle-Saint-Tropez → Aéroport Bruxelles-Zaventem</v>
      </c>
      <c r="O2623" s="14" t="n">
        <f aca="false">LEN(N2623)</f>
        <v>75</v>
      </c>
      <c r="P2623" s="14" t="str">
        <f aca="false">"Chauffeur privé "&amp;INDEX(10_Lieux!$K:$K,U2623)&amp;" vers "&amp;INDEX(10_Lieux!$L:$L,V2623)</f>
        <v>Chauffeur privé de l'aéroport La Môle-Saint-Tropez vers l'aéroport Bruxelles-Zaventem</v>
      </c>
      <c r="Q2623" s="14" t="str">
        <f aca="false">"Chauffeur privé "&amp;INDEX(10_Lieux!$K:$K,U2623)&amp;" vers "&amp;INDEX(10_Lieux!$L:$L,V2623)&amp;" : env. "&amp;I2623&amp;" km, "&amp;J2623&amp;" de route. Devis personnalisé, standard 24h/24 et 7j/7."</f>
        <v>Chauffeur privé de l'aéroport La Môle-Saint-Tropez vers l'aéroport Bruxelles-Zaventem : env. 1086 km, 11 h 30 de route. Devis personnalisé, standard 24h/24 et 7j/7.</v>
      </c>
      <c r="R2623" s="14" t="n">
        <f aca="false">LEN(Q2623)</f>
        <v>164</v>
      </c>
      <c r="S2623" s="14" t="str">
        <f aca="false">INDEX(10_Lieux!$C:$C,U2623)</f>
        <v>France</v>
      </c>
      <c r="T2623" s="14" t="str">
        <f aca="false">INDEX(10_Lieux!$C:$C,V2623)</f>
        <v>Belgique</v>
      </c>
      <c r="U2623" s="14" t="n">
        <f aca="false">MATCH(A2623,10_Lieux!$A:$A,0)</f>
        <v>170</v>
      </c>
      <c r="V2623" s="14" t="n">
        <f aca="false">MATCH(B2623,10_Lieux!$A:$A,0)</f>
        <v>177</v>
      </c>
      <c r="W2623" s="14" t="n">
        <f aca="false">ROUND(6371*2*ASIN(SQRT(SIN(RADIANS(INDEX(10_Lieux!$F:$F,V2623)-INDEX(10_Lieux!$F:$F,U2623))/2)^2+COS(RADIANS(INDEX(10_Lieux!$F:$F,U2623)))*COS(RADIANS(INDEX(10_Lieux!$F:$F,V2623)))*SIN(RADIANS(INDEX(10_Lieux!$G:$G,V2623)-INDEX(10_Lieux!$G:$G,U2623))/2)^2)),1)</f>
        <v>868.8</v>
      </c>
      <c r="X2623" s="14" t="n">
        <f aca="false">ROUND(I2623/IF(I2623&lt;p_seuil_vitesse,p_vit_lente,p_vit_rapide)*60/15,0)*15</f>
        <v>690</v>
      </c>
      <c r="Y2623" s="14" t="n">
        <f aca="false">MAX(IF(INDEX(10_Lieux!$B:$B,U2623)&lt;&gt;"Ville",INDEX(10_Lieux!$I:$I,U2623),0),IF(INDEX(10_Lieux!$B:$B,V2623)&lt;&gt;"Ville",INDEX(10_Lieux!$I:$I,V2623),0))</f>
        <v>500</v>
      </c>
      <c r="Z2623" s="14" t="str">
        <f aca="false">A2623&amp;"|"&amp;B2623</f>
        <v>La Môle-Saint-Tropez|Brussels Airport</v>
      </c>
      <c r="AA2623" s="14" t="str">
        <f aca="false">IF(I2623&lt;p_local,"Local",IF(I2623&lt;p_vv_min,"Courte distance",IF(I2623&lt;p_tres_long,"Longue distance","Très longue distance")))</f>
        <v>Très longue distance</v>
      </c>
    </row>
    <row r="2624" customFormat="false" ht="15" hidden="false" customHeight="true" outlineLevel="0" collapsed="false">
      <c r="A2624" s="14" t="s">
        <v>1982</v>
      </c>
      <c r="B2624" s="14" t="s">
        <v>2346</v>
      </c>
      <c r="C2624" s="14" t="s">
        <v>36</v>
      </c>
      <c r="D2624" s="14" t="s">
        <v>2622</v>
      </c>
      <c r="E2624" s="14" t="s">
        <v>2831</v>
      </c>
      <c r="F2624" s="15" t="s">
        <v>41</v>
      </c>
      <c r="G2624" s="14" t="str">
        <f aca="false">IF(I2624&lt;p_local,"Local → page infra",IF(H2624&gt;=p_ph1,"Phase 1",IF(H2624&gt;=p_ph2,"Phase 2","Phase 3")))</f>
        <v>Phase 1</v>
      </c>
      <c r="H2624" s="14" t="n">
        <f aca="false">IF(I2624&lt;p_local,0,IF(C2624="Aéroport → Aéroport",p_pts_plein,IF(Y2624&gt;0,IF(I2624&lt;=Y2624,p_pts_plein,IF(I2624&lt;=p_mult2*Y2624,p_pts_moyen,p_pts_r3)),IF(I2624&gt;=p_vv_min,p_pts_plein,IF(I2624&gt;=p_vv_moy,p_pts_moyen,p_pts_court))))+IF(INDEX(10_Lieux!$D:$D,U2624)=1,p_prio1,p_prio2)+IF(INDEX(10_Lieux!$D:$D,V2624)=1,p_prio1,p_prio2)+IF(K2624="Oui",p_tf,0)+p_hub*((INDEX(10_Lieux!$H:$H,U2624)="Hub")+(INDEX(10_Lieux!$H:$H,V2624)="Hub"))+IF(OR(INDEX(10_Lieux!$H:$H,U2624)="Premium",INDEX(10_Lieux!$H:$H,V2624)="Premium"),p_prem,0))</f>
        <v>90</v>
      </c>
      <c r="I2624" s="14" t="n">
        <f aca="false">ROUND(W2624*p_facteur,0)</f>
        <v>783</v>
      </c>
      <c r="J2624" s="14" t="str">
        <f aca="false">IF(X2624&lt;60,X2624&amp;" min",INT(X2624/60)&amp;" h"&amp;IF(MOD(X2624,60)=0,""," "&amp;TEXT(MOD(X2624,60),"00")))</f>
        <v>8 h 15</v>
      </c>
      <c r="K2624" s="14" t="str">
        <f aca="false">IF(S2624&lt;&gt;T2624,"Oui","Non")</f>
        <v>Oui</v>
      </c>
      <c r="L2624" s="14" t="str">
        <f aca="false">IF(AND(INDEX(10_Lieux!$B:$B,U2624)="Ville",INDEX(10_Lieux!$B:$B,V2624)="Ville"),"/chauffeur-prive/"&amp;INDEX(10_Lieux!$E:$E,U2624)&amp;"-"&amp;INDEX(10_Lieux!$E:$E,V2624)&amp;"/","/chauffeur-prive/"&amp;INDEX(10_Lieux!$E:$E,U2624)&amp;"/"&amp;INDEX(10_Lieux!$E:$E,V2624)&amp;"/")</f>
        <v>/chauffeur-prive/aeroport-bruxelles-zaventem/aeroport-samedan-engadine/</v>
      </c>
      <c r="M2624" s="14" t="str">
        <f aca="false">IFERROR(INDEX($L:$L,MATCH(B2624&amp;"|"&amp;A2624,$Z:$Z,0)),"—")</f>
        <v>/chauffeur-prive/aeroport-samedan-engadine/aeroport-bruxelles-zaventem/</v>
      </c>
      <c r="N2624" s="14" t="str">
        <f aca="false">IF(LEN("Chauffeur privé "&amp;INDEX(10_Lieux!$J:$J,U2624)&amp;" → "&amp;INDEX(10_Lieux!$J:$J,V2624)&amp;" | 24h/24")&gt;60,"Chauffeur privé "&amp;INDEX(10_Lieux!$J:$J,U2624)&amp;" → "&amp;INDEX(10_Lieux!$J:$J,V2624),"Chauffeur privé "&amp;INDEX(10_Lieux!$J:$J,U2624)&amp;" → "&amp;INDEX(10_Lieux!$J:$J,V2624)&amp;" | 24h/24")</f>
        <v>Chauffeur privé Aéroport Bruxelles-Zaventem → Aéroport de Samedan</v>
      </c>
      <c r="O2624" s="14" t="n">
        <f aca="false">LEN(N2624)</f>
        <v>65</v>
      </c>
      <c r="P2624" s="14" t="str">
        <f aca="false">"Chauffeur privé "&amp;INDEX(10_Lieux!$K:$K,U2624)&amp;" vers "&amp;INDEX(10_Lieux!$L:$L,V2624)</f>
        <v>Chauffeur privé de l'aéroport Bruxelles-Zaventem vers l'aéroport de Samedan</v>
      </c>
      <c r="Q2624" s="14" t="str">
        <f aca="false">"Chauffeur privé "&amp;INDEX(10_Lieux!$K:$K,U2624)&amp;" vers "&amp;INDEX(10_Lieux!$L:$L,V2624)&amp;" : env. "&amp;I2624&amp;" km, "&amp;J2624&amp;" de route. Devis personnalisé, standard 24h/24 et 7j/7."</f>
        <v>Chauffeur privé de l'aéroport Bruxelles-Zaventem vers l'aéroport de Samedan : env. 783 km, 8 h 15 de route. Devis personnalisé, standard 24h/24 et 7j/7.</v>
      </c>
      <c r="R2624" s="14" t="n">
        <f aca="false">LEN(Q2624)</f>
        <v>152</v>
      </c>
      <c r="S2624" s="14" t="str">
        <f aca="false">INDEX(10_Lieux!$C:$C,U2624)</f>
        <v>Belgique</v>
      </c>
      <c r="T2624" s="14" t="str">
        <f aca="false">INDEX(10_Lieux!$C:$C,V2624)</f>
        <v>Suisse</v>
      </c>
      <c r="U2624" s="14" t="n">
        <f aca="false">MATCH(A2624,10_Lieux!$A:$A,0)</f>
        <v>177</v>
      </c>
      <c r="V2624" s="14" t="n">
        <f aca="false">MATCH(B2624,10_Lieux!$A:$A,0)</f>
        <v>188</v>
      </c>
      <c r="W2624" s="14" t="n">
        <f aca="false">ROUND(6371*2*ASIN(SQRT(SIN(RADIANS(INDEX(10_Lieux!$F:$F,V2624)-INDEX(10_Lieux!$F:$F,U2624))/2)^2+COS(RADIANS(INDEX(10_Lieux!$F:$F,U2624)))*COS(RADIANS(INDEX(10_Lieux!$F:$F,V2624)))*SIN(RADIANS(INDEX(10_Lieux!$G:$G,V2624)-INDEX(10_Lieux!$G:$G,U2624))/2)^2)),1)</f>
        <v>626.3</v>
      </c>
      <c r="X2624" s="14" t="n">
        <f aca="false">ROUND(I2624/IF(I2624&lt;p_seuil_vitesse,p_vit_lente,p_vit_rapide)*60/15,0)*15</f>
        <v>495</v>
      </c>
      <c r="Y2624" s="14" t="n">
        <f aca="false">MAX(IF(INDEX(10_Lieux!$B:$B,U2624)&lt;&gt;"Ville",INDEX(10_Lieux!$I:$I,U2624),0),IF(INDEX(10_Lieux!$B:$B,V2624)&lt;&gt;"Ville",INDEX(10_Lieux!$I:$I,V2624),0))</f>
        <v>500</v>
      </c>
      <c r="Z2624" s="14" t="str">
        <f aca="false">A2624&amp;"|"&amp;B2624</f>
        <v>Brussels Airport|Engadin Airport</v>
      </c>
      <c r="AA2624" s="14" t="str">
        <f aca="false">IF(I2624&lt;p_local,"Local",IF(I2624&lt;p_vv_min,"Courte distance",IF(I2624&lt;p_tres_long,"Longue distance","Très longue distance")))</f>
        <v>Très longue distance</v>
      </c>
    </row>
    <row r="2625" customFormat="false" ht="15" hidden="false" customHeight="true" outlineLevel="0" collapsed="false">
      <c r="A2625" s="14" t="s">
        <v>2346</v>
      </c>
      <c r="B2625" s="14" t="s">
        <v>1982</v>
      </c>
      <c r="C2625" s="14" t="s">
        <v>36</v>
      </c>
      <c r="D2625" s="14" t="s">
        <v>2622</v>
      </c>
      <c r="E2625" s="14" t="s">
        <v>2832</v>
      </c>
      <c r="F2625" s="15" t="s">
        <v>41</v>
      </c>
      <c r="G2625" s="14" t="str">
        <f aca="false">IF(I2625&lt;p_local,"Local → page infra",IF(H2625&gt;=p_ph1,"Phase 1",IF(H2625&gt;=p_ph2,"Phase 2","Phase 3")))</f>
        <v>Phase 1</v>
      </c>
      <c r="H2625" s="14" t="n">
        <f aca="false">IF(I2625&lt;p_local,0,IF(C2625="Aéroport → Aéroport",p_pts_plein,IF(Y2625&gt;0,IF(I2625&lt;=Y2625,p_pts_plein,IF(I2625&lt;=p_mult2*Y2625,p_pts_moyen,p_pts_r3)),IF(I2625&gt;=p_vv_min,p_pts_plein,IF(I2625&gt;=p_vv_moy,p_pts_moyen,p_pts_court))))+IF(INDEX(10_Lieux!$D:$D,U2625)=1,p_prio1,p_prio2)+IF(INDEX(10_Lieux!$D:$D,V2625)=1,p_prio1,p_prio2)+IF(K2625="Oui",p_tf,0)+p_hub*((INDEX(10_Lieux!$H:$H,U2625)="Hub")+(INDEX(10_Lieux!$H:$H,V2625)="Hub"))+IF(OR(INDEX(10_Lieux!$H:$H,U2625)="Premium",INDEX(10_Lieux!$H:$H,V2625)="Premium"),p_prem,0))</f>
        <v>90</v>
      </c>
      <c r="I2625" s="14" t="n">
        <f aca="false">ROUND(W2625*p_facteur,0)</f>
        <v>783</v>
      </c>
      <c r="J2625" s="14" t="str">
        <f aca="false">IF(X2625&lt;60,X2625&amp;" min",INT(X2625/60)&amp;" h"&amp;IF(MOD(X2625,60)=0,""," "&amp;TEXT(MOD(X2625,60),"00")))</f>
        <v>8 h 15</v>
      </c>
      <c r="K2625" s="14" t="str">
        <f aca="false">IF(S2625&lt;&gt;T2625,"Oui","Non")</f>
        <v>Oui</v>
      </c>
      <c r="L2625" s="14" t="str">
        <f aca="false">IF(AND(INDEX(10_Lieux!$B:$B,U2625)="Ville",INDEX(10_Lieux!$B:$B,V2625)="Ville"),"/chauffeur-prive/"&amp;INDEX(10_Lieux!$E:$E,U2625)&amp;"-"&amp;INDEX(10_Lieux!$E:$E,V2625)&amp;"/","/chauffeur-prive/"&amp;INDEX(10_Lieux!$E:$E,U2625)&amp;"/"&amp;INDEX(10_Lieux!$E:$E,V2625)&amp;"/")</f>
        <v>/chauffeur-prive/aeroport-samedan-engadine/aeroport-bruxelles-zaventem/</v>
      </c>
      <c r="M2625" s="14" t="str">
        <f aca="false">IFERROR(INDEX($L:$L,MATCH(B2625&amp;"|"&amp;A2625,$Z:$Z,0)),"—")</f>
        <v>/chauffeur-prive/aeroport-bruxelles-zaventem/aeroport-samedan-engadine/</v>
      </c>
      <c r="N2625" s="14" t="str">
        <f aca="false">IF(LEN("Chauffeur privé "&amp;INDEX(10_Lieux!$J:$J,U2625)&amp;" → "&amp;INDEX(10_Lieux!$J:$J,V2625)&amp;" | 24h/24")&gt;60,"Chauffeur privé "&amp;INDEX(10_Lieux!$J:$J,U2625)&amp;" → "&amp;INDEX(10_Lieux!$J:$J,V2625),"Chauffeur privé "&amp;INDEX(10_Lieux!$J:$J,U2625)&amp;" → "&amp;INDEX(10_Lieux!$J:$J,V2625)&amp;" | 24h/24")</f>
        <v>Chauffeur privé Aéroport de Samedan → Aéroport Bruxelles-Zaventem</v>
      </c>
      <c r="O2625" s="14" t="n">
        <f aca="false">LEN(N2625)</f>
        <v>65</v>
      </c>
      <c r="P2625" s="14" t="str">
        <f aca="false">"Chauffeur privé "&amp;INDEX(10_Lieux!$K:$K,U2625)&amp;" vers "&amp;INDEX(10_Lieux!$L:$L,V2625)</f>
        <v>Chauffeur privé de l'aéroport de Samedan vers l'aéroport Bruxelles-Zaventem</v>
      </c>
      <c r="Q2625" s="14" t="str">
        <f aca="false">"Chauffeur privé "&amp;INDEX(10_Lieux!$K:$K,U2625)&amp;" vers "&amp;INDEX(10_Lieux!$L:$L,V2625)&amp;" : env. "&amp;I2625&amp;" km, "&amp;J2625&amp;" de route. Devis personnalisé, standard 24h/24 et 7j/7."</f>
        <v>Chauffeur privé de l'aéroport de Samedan vers l'aéroport Bruxelles-Zaventem : env. 783 km, 8 h 15 de route. Devis personnalisé, standard 24h/24 et 7j/7.</v>
      </c>
      <c r="R2625" s="14" t="n">
        <f aca="false">LEN(Q2625)</f>
        <v>152</v>
      </c>
      <c r="S2625" s="14" t="str">
        <f aca="false">INDEX(10_Lieux!$C:$C,U2625)</f>
        <v>Suisse</v>
      </c>
      <c r="T2625" s="14" t="str">
        <f aca="false">INDEX(10_Lieux!$C:$C,V2625)</f>
        <v>Belgique</v>
      </c>
      <c r="U2625" s="14" t="n">
        <f aca="false">MATCH(A2625,10_Lieux!$A:$A,0)</f>
        <v>188</v>
      </c>
      <c r="V2625" s="14" t="n">
        <f aca="false">MATCH(B2625,10_Lieux!$A:$A,0)</f>
        <v>177</v>
      </c>
      <c r="W2625" s="14" t="n">
        <f aca="false">ROUND(6371*2*ASIN(SQRT(SIN(RADIANS(INDEX(10_Lieux!$F:$F,V2625)-INDEX(10_Lieux!$F:$F,U2625))/2)^2+COS(RADIANS(INDEX(10_Lieux!$F:$F,U2625)))*COS(RADIANS(INDEX(10_Lieux!$F:$F,V2625)))*SIN(RADIANS(INDEX(10_Lieux!$G:$G,V2625)-INDEX(10_Lieux!$G:$G,U2625))/2)^2)),1)</f>
        <v>626.3</v>
      </c>
      <c r="X2625" s="14" t="n">
        <f aca="false">ROUND(I2625/IF(I2625&lt;p_seuil_vitesse,p_vit_lente,p_vit_rapide)*60/15,0)*15</f>
        <v>495</v>
      </c>
      <c r="Y2625" s="14" t="n">
        <f aca="false">MAX(IF(INDEX(10_Lieux!$B:$B,U2625)&lt;&gt;"Ville",INDEX(10_Lieux!$I:$I,U2625),0),IF(INDEX(10_Lieux!$B:$B,V2625)&lt;&gt;"Ville",INDEX(10_Lieux!$I:$I,V2625),0))</f>
        <v>500</v>
      </c>
      <c r="Z2625" s="14" t="str">
        <f aca="false">A2625&amp;"|"&amp;B2625</f>
        <v>Engadin Airport|Brussels Airport</v>
      </c>
      <c r="AA2625" s="14" t="str">
        <f aca="false">IF(I2625&lt;p_local,"Local",IF(I2625&lt;p_vv_min,"Courte distance",IF(I2625&lt;p_tres_long,"Longue distance","Très longue distance")))</f>
        <v>Très longue distance</v>
      </c>
    </row>
    <row r="2626" customFormat="false" ht="15" hidden="false" customHeight="true" outlineLevel="0" collapsed="false">
      <c r="A2626" s="14" t="s">
        <v>1982</v>
      </c>
      <c r="B2626" s="14" t="s">
        <v>1430</v>
      </c>
      <c r="C2626" s="14" t="s">
        <v>36</v>
      </c>
      <c r="D2626" s="14" t="s">
        <v>2622</v>
      </c>
      <c r="E2626" s="14" t="s">
        <v>2833</v>
      </c>
      <c r="F2626" s="15" t="s">
        <v>41</v>
      </c>
      <c r="G2626" s="14" t="str">
        <f aca="false">IF(I2626&lt;p_local,"Local → page infra",IF(H2626&gt;=p_ph1,"Phase 1",IF(H2626&gt;=p_ph2,"Phase 2","Phase 3")))</f>
        <v>Phase 1</v>
      </c>
      <c r="H2626" s="14" t="n">
        <f aca="false">IF(I2626&lt;p_local,0,IF(C2626="Aéroport → Aéroport",p_pts_plein,IF(Y2626&gt;0,IF(I2626&lt;=Y2626,p_pts_plein,IF(I2626&lt;=p_mult2*Y2626,p_pts_moyen,p_pts_r3)),IF(I2626&gt;=p_vv_min,p_pts_plein,IF(I2626&gt;=p_vv_moy,p_pts_moyen,p_pts_court))))+IF(INDEX(10_Lieux!$D:$D,U2626)=1,p_prio1,p_prio2)+IF(INDEX(10_Lieux!$D:$D,V2626)=1,p_prio1,p_prio2)+IF(K2626="Oui",p_tf,0)+p_hub*((INDEX(10_Lieux!$H:$H,U2626)="Hub")+(INDEX(10_Lieux!$H:$H,V2626)="Hub"))+IF(OR(INDEX(10_Lieux!$H:$H,U2626)="Premium",INDEX(10_Lieux!$H:$H,V2626)="Premium"),p_prem,0))</f>
        <v>80</v>
      </c>
      <c r="I2626" s="14" t="n">
        <f aca="false">ROUND(W2626*p_facteur,0)</f>
        <v>761</v>
      </c>
      <c r="J2626" s="14" t="str">
        <f aca="false">IF(X2626&lt;60,X2626&amp;" min",INT(X2626/60)&amp;" h"&amp;IF(MOD(X2626,60)=0,""," "&amp;TEXT(MOD(X2626,60),"00")))</f>
        <v>8 h</v>
      </c>
      <c r="K2626" s="14" t="str">
        <f aca="false">IF(S2626&lt;&gt;T2626,"Oui","Non")</f>
        <v>Oui</v>
      </c>
      <c r="L2626" s="14" t="str">
        <f aca="false">IF(AND(INDEX(10_Lieux!$B:$B,U2626)="Ville",INDEX(10_Lieux!$B:$B,V2626)="Ville"),"/chauffeur-prive/"&amp;INDEX(10_Lieux!$E:$E,U2626)&amp;"-"&amp;INDEX(10_Lieux!$E:$E,V2626)&amp;"/","/chauffeur-prive/"&amp;INDEX(10_Lieux!$E:$E,U2626)&amp;"/"&amp;INDEX(10_Lieux!$E:$E,V2626)&amp;"/")</f>
        <v>/chauffeur-prive/aeroport-bruxelles-zaventem/aeroport-nantes-atlantique/</v>
      </c>
      <c r="M2626" s="14" t="str">
        <f aca="false">IFERROR(INDEX($L:$L,MATCH(B2626&amp;"|"&amp;A2626,$Z:$Z,0)),"—")</f>
        <v>/chauffeur-prive/aeroport-nantes-atlantique/aeroport-bruxelles-zaventem/</v>
      </c>
      <c r="N2626" s="14" t="str">
        <f aca="false">IF(LEN("Chauffeur privé "&amp;INDEX(10_Lieux!$J:$J,U2626)&amp;" → "&amp;INDEX(10_Lieux!$J:$J,V2626)&amp;" | 24h/24")&gt;60,"Chauffeur privé "&amp;INDEX(10_Lieux!$J:$J,U2626)&amp;" → "&amp;INDEX(10_Lieux!$J:$J,V2626),"Chauffeur privé "&amp;INDEX(10_Lieux!$J:$J,U2626)&amp;" → "&amp;INDEX(10_Lieux!$J:$J,V2626)&amp;" | 24h/24")</f>
        <v>Chauffeur privé Aéroport Bruxelles-Zaventem → Aéroport Nantes-Atlantique</v>
      </c>
      <c r="O2626" s="14" t="n">
        <f aca="false">LEN(N2626)</f>
        <v>72</v>
      </c>
      <c r="P2626" s="14" t="str">
        <f aca="false">"Chauffeur privé "&amp;INDEX(10_Lieux!$K:$K,U2626)&amp;" vers "&amp;INDEX(10_Lieux!$L:$L,V2626)</f>
        <v>Chauffeur privé de l'aéroport Bruxelles-Zaventem vers l'aéroport Nantes-Atlantique</v>
      </c>
      <c r="Q2626" s="14" t="str">
        <f aca="false">"Chauffeur privé "&amp;INDEX(10_Lieux!$K:$K,U2626)&amp;" vers "&amp;INDEX(10_Lieux!$L:$L,V2626)&amp;" : env. "&amp;I2626&amp;" km, "&amp;J2626&amp;" de route. Devis personnalisé, standard 24h/24 et 7j/7."</f>
        <v>Chauffeur privé de l'aéroport Bruxelles-Zaventem vers l'aéroport Nantes-Atlantique : env. 761 km, 8 h de route. Devis personnalisé, standard 24h/24 et 7j/7.</v>
      </c>
      <c r="R2626" s="14" t="n">
        <f aca="false">LEN(Q2626)</f>
        <v>156</v>
      </c>
      <c r="S2626" s="14" t="str">
        <f aca="false">INDEX(10_Lieux!$C:$C,U2626)</f>
        <v>Belgique</v>
      </c>
      <c r="T2626" s="14" t="str">
        <f aca="false">INDEX(10_Lieux!$C:$C,V2626)</f>
        <v>France</v>
      </c>
      <c r="U2626" s="14" t="n">
        <f aca="false">MATCH(A2626,10_Lieux!$A:$A,0)</f>
        <v>177</v>
      </c>
      <c r="V2626" s="14" t="n">
        <f aca="false">MATCH(B2626,10_Lieux!$A:$A,0)</f>
        <v>157</v>
      </c>
      <c r="W2626" s="14" t="n">
        <f aca="false">ROUND(6371*2*ASIN(SQRT(SIN(RADIANS(INDEX(10_Lieux!$F:$F,V2626)-INDEX(10_Lieux!$F:$F,U2626))/2)^2+COS(RADIANS(INDEX(10_Lieux!$F:$F,U2626)))*COS(RADIANS(INDEX(10_Lieux!$F:$F,V2626)))*SIN(RADIANS(INDEX(10_Lieux!$G:$G,V2626)-INDEX(10_Lieux!$G:$G,U2626))/2)^2)),1)</f>
        <v>608.9</v>
      </c>
      <c r="X2626" s="14" t="n">
        <f aca="false">ROUND(I2626/IF(I2626&lt;p_seuil_vitesse,p_vit_lente,p_vit_rapide)*60/15,0)*15</f>
        <v>480</v>
      </c>
      <c r="Y2626" s="14" t="n">
        <f aca="false">MAX(IF(INDEX(10_Lieux!$B:$B,U2626)&lt;&gt;"Ville",INDEX(10_Lieux!$I:$I,U2626),0),IF(INDEX(10_Lieux!$B:$B,V2626)&lt;&gt;"Ville",INDEX(10_Lieux!$I:$I,V2626),0))</f>
        <v>500</v>
      </c>
      <c r="Z2626" s="14" t="str">
        <f aca="false">A2626&amp;"|"&amp;B2626</f>
        <v>Brussels Airport|Nantes-Atlantique</v>
      </c>
      <c r="AA2626" s="14" t="str">
        <f aca="false">IF(I2626&lt;p_local,"Local",IF(I2626&lt;p_vv_min,"Courte distance",IF(I2626&lt;p_tres_long,"Longue distance","Très longue distance")))</f>
        <v>Très longue distance</v>
      </c>
    </row>
    <row r="2627" customFormat="false" ht="15" hidden="false" customHeight="true" outlineLevel="0" collapsed="false">
      <c r="A2627" s="14" t="s">
        <v>1430</v>
      </c>
      <c r="B2627" s="14" t="s">
        <v>1982</v>
      </c>
      <c r="C2627" s="14" t="s">
        <v>36</v>
      </c>
      <c r="D2627" s="14" t="s">
        <v>2622</v>
      </c>
      <c r="E2627" s="14" t="s">
        <v>2834</v>
      </c>
      <c r="F2627" s="15" t="s">
        <v>41</v>
      </c>
      <c r="G2627" s="14" t="str">
        <f aca="false">IF(I2627&lt;p_local,"Local → page infra",IF(H2627&gt;=p_ph1,"Phase 1",IF(H2627&gt;=p_ph2,"Phase 2","Phase 3")))</f>
        <v>Phase 1</v>
      </c>
      <c r="H2627" s="14" t="n">
        <f aca="false">IF(I2627&lt;p_local,0,IF(C2627="Aéroport → Aéroport",p_pts_plein,IF(Y2627&gt;0,IF(I2627&lt;=Y2627,p_pts_plein,IF(I2627&lt;=p_mult2*Y2627,p_pts_moyen,p_pts_r3)),IF(I2627&gt;=p_vv_min,p_pts_plein,IF(I2627&gt;=p_vv_moy,p_pts_moyen,p_pts_court))))+IF(INDEX(10_Lieux!$D:$D,U2627)=1,p_prio1,p_prio2)+IF(INDEX(10_Lieux!$D:$D,V2627)=1,p_prio1,p_prio2)+IF(K2627="Oui",p_tf,0)+p_hub*((INDEX(10_Lieux!$H:$H,U2627)="Hub")+(INDEX(10_Lieux!$H:$H,V2627)="Hub"))+IF(OR(INDEX(10_Lieux!$H:$H,U2627)="Premium",INDEX(10_Lieux!$H:$H,V2627)="Premium"),p_prem,0))</f>
        <v>80</v>
      </c>
      <c r="I2627" s="14" t="n">
        <f aca="false">ROUND(W2627*p_facteur,0)</f>
        <v>761</v>
      </c>
      <c r="J2627" s="14" t="str">
        <f aca="false">IF(X2627&lt;60,X2627&amp;" min",INT(X2627/60)&amp;" h"&amp;IF(MOD(X2627,60)=0,""," "&amp;TEXT(MOD(X2627,60),"00")))</f>
        <v>8 h</v>
      </c>
      <c r="K2627" s="14" t="str">
        <f aca="false">IF(S2627&lt;&gt;T2627,"Oui","Non")</f>
        <v>Oui</v>
      </c>
      <c r="L2627" s="14" t="str">
        <f aca="false">IF(AND(INDEX(10_Lieux!$B:$B,U2627)="Ville",INDEX(10_Lieux!$B:$B,V2627)="Ville"),"/chauffeur-prive/"&amp;INDEX(10_Lieux!$E:$E,U2627)&amp;"-"&amp;INDEX(10_Lieux!$E:$E,V2627)&amp;"/","/chauffeur-prive/"&amp;INDEX(10_Lieux!$E:$E,U2627)&amp;"/"&amp;INDEX(10_Lieux!$E:$E,V2627)&amp;"/")</f>
        <v>/chauffeur-prive/aeroport-nantes-atlantique/aeroport-bruxelles-zaventem/</v>
      </c>
      <c r="M2627" s="14" t="str">
        <f aca="false">IFERROR(INDEX($L:$L,MATCH(B2627&amp;"|"&amp;A2627,$Z:$Z,0)),"—")</f>
        <v>/chauffeur-prive/aeroport-bruxelles-zaventem/aeroport-nantes-atlantique/</v>
      </c>
      <c r="N2627" s="14" t="str">
        <f aca="false">IF(LEN("Chauffeur privé "&amp;INDEX(10_Lieux!$J:$J,U2627)&amp;" → "&amp;INDEX(10_Lieux!$J:$J,V2627)&amp;" | 24h/24")&gt;60,"Chauffeur privé "&amp;INDEX(10_Lieux!$J:$J,U2627)&amp;" → "&amp;INDEX(10_Lieux!$J:$J,V2627),"Chauffeur privé "&amp;INDEX(10_Lieux!$J:$J,U2627)&amp;" → "&amp;INDEX(10_Lieux!$J:$J,V2627)&amp;" | 24h/24")</f>
        <v>Chauffeur privé Aéroport Nantes-Atlantique → Aéroport Bruxelles-Zaventem</v>
      </c>
      <c r="O2627" s="14" t="n">
        <f aca="false">LEN(N2627)</f>
        <v>72</v>
      </c>
      <c r="P2627" s="14" t="str">
        <f aca="false">"Chauffeur privé "&amp;INDEX(10_Lieux!$K:$K,U2627)&amp;" vers "&amp;INDEX(10_Lieux!$L:$L,V2627)</f>
        <v>Chauffeur privé de l'aéroport Nantes-Atlantique vers l'aéroport Bruxelles-Zaventem</v>
      </c>
      <c r="Q2627" s="14" t="str">
        <f aca="false">"Chauffeur privé "&amp;INDEX(10_Lieux!$K:$K,U2627)&amp;" vers "&amp;INDEX(10_Lieux!$L:$L,V2627)&amp;" : env. "&amp;I2627&amp;" km, "&amp;J2627&amp;" de route. Devis personnalisé, standard 24h/24 et 7j/7."</f>
        <v>Chauffeur privé de l'aéroport Nantes-Atlantique vers l'aéroport Bruxelles-Zaventem : env. 761 km, 8 h de route. Devis personnalisé, standard 24h/24 et 7j/7.</v>
      </c>
      <c r="R2627" s="14" t="n">
        <f aca="false">LEN(Q2627)</f>
        <v>156</v>
      </c>
      <c r="S2627" s="14" t="str">
        <f aca="false">INDEX(10_Lieux!$C:$C,U2627)</f>
        <v>France</v>
      </c>
      <c r="T2627" s="14" t="str">
        <f aca="false">INDEX(10_Lieux!$C:$C,V2627)</f>
        <v>Belgique</v>
      </c>
      <c r="U2627" s="14" t="n">
        <f aca="false">MATCH(A2627,10_Lieux!$A:$A,0)</f>
        <v>157</v>
      </c>
      <c r="V2627" s="14" t="n">
        <f aca="false">MATCH(B2627,10_Lieux!$A:$A,0)</f>
        <v>177</v>
      </c>
      <c r="W2627" s="14" t="n">
        <f aca="false">ROUND(6371*2*ASIN(SQRT(SIN(RADIANS(INDEX(10_Lieux!$F:$F,V2627)-INDEX(10_Lieux!$F:$F,U2627))/2)^2+COS(RADIANS(INDEX(10_Lieux!$F:$F,U2627)))*COS(RADIANS(INDEX(10_Lieux!$F:$F,V2627)))*SIN(RADIANS(INDEX(10_Lieux!$G:$G,V2627)-INDEX(10_Lieux!$G:$G,U2627))/2)^2)),1)</f>
        <v>608.9</v>
      </c>
      <c r="X2627" s="14" t="n">
        <f aca="false">ROUND(I2627/IF(I2627&lt;p_seuil_vitesse,p_vit_lente,p_vit_rapide)*60/15,0)*15</f>
        <v>480</v>
      </c>
      <c r="Y2627" s="14" t="n">
        <f aca="false">MAX(IF(INDEX(10_Lieux!$B:$B,U2627)&lt;&gt;"Ville",INDEX(10_Lieux!$I:$I,U2627),0),IF(INDEX(10_Lieux!$B:$B,V2627)&lt;&gt;"Ville",INDEX(10_Lieux!$I:$I,V2627),0))</f>
        <v>500</v>
      </c>
      <c r="Z2627" s="14" t="str">
        <f aca="false">A2627&amp;"|"&amp;B2627</f>
        <v>Nantes-Atlantique|Brussels Airport</v>
      </c>
      <c r="AA2627" s="14" t="str">
        <f aca="false">IF(I2627&lt;p_local,"Local",IF(I2627&lt;p_vv_min,"Courte distance",IF(I2627&lt;p_tres_long,"Longue distance","Très longue distance")))</f>
        <v>Très longue distance</v>
      </c>
    </row>
    <row r="2628" customFormat="false" ht="15" hidden="false" customHeight="true" outlineLevel="0" collapsed="false">
      <c r="A2628" s="14" t="s">
        <v>1982</v>
      </c>
      <c r="B2628" s="14" t="s">
        <v>1199</v>
      </c>
      <c r="C2628" s="14" t="s">
        <v>36</v>
      </c>
      <c r="D2628" s="14" t="s">
        <v>2622</v>
      </c>
      <c r="E2628" s="14" t="s">
        <v>2835</v>
      </c>
      <c r="F2628" s="15" t="s">
        <v>41</v>
      </c>
      <c r="G2628" s="14" t="str">
        <f aca="false">IF(I2628&lt;p_local,"Local → page infra",IF(H2628&gt;=p_ph1,"Phase 1",IF(H2628&gt;=p_ph2,"Phase 2","Phase 3")))</f>
        <v>Phase 1</v>
      </c>
      <c r="H2628" s="14" t="n">
        <f aca="false">IF(I2628&lt;p_local,0,IF(C2628="Aéroport → Aéroport",p_pts_plein,IF(Y2628&gt;0,IF(I2628&lt;=Y2628,p_pts_plein,IF(I2628&lt;=p_mult2*Y2628,p_pts_moyen,p_pts_r3)),IF(I2628&gt;=p_vv_min,p_pts_plein,IF(I2628&gt;=p_vv_moy,p_pts_moyen,p_pts_court))))+IF(INDEX(10_Lieux!$D:$D,U2628)=1,p_prio1,p_prio2)+IF(INDEX(10_Lieux!$D:$D,V2628)=1,p_prio1,p_prio2)+IF(K2628="Oui",p_tf,0)+p_hub*((INDEX(10_Lieux!$H:$H,U2628)="Hub")+(INDEX(10_Lieux!$H:$H,V2628)="Hub"))+IF(OR(INDEX(10_Lieux!$H:$H,U2628)="Premium",INDEX(10_Lieux!$H:$H,V2628)="Premium"),p_prem,0))</f>
        <v>80</v>
      </c>
      <c r="I2628" s="14" t="n">
        <f aca="false">ROUND(W2628*p_facteur,0)</f>
        <v>132</v>
      </c>
      <c r="J2628" s="14" t="str">
        <f aca="false">IF(X2628&lt;60,X2628&amp;" min",INT(X2628/60)&amp;" h"&amp;IF(MOD(X2628,60)=0,""," "&amp;TEXT(MOD(X2628,60),"00")))</f>
        <v>1 h 30</v>
      </c>
      <c r="K2628" s="14" t="str">
        <f aca="false">IF(S2628&lt;&gt;T2628,"Oui","Non")</f>
        <v>Oui</v>
      </c>
      <c r="L2628" s="14" t="str">
        <f aca="false">IF(AND(INDEX(10_Lieux!$B:$B,U2628)="Ville",INDEX(10_Lieux!$B:$B,V2628)="Ville"),"/chauffeur-prive/"&amp;INDEX(10_Lieux!$E:$E,U2628)&amp;"-"&amp;INDEX(10_Lieux!$E:$E,V2628)&amp;"/","/chauffeur-prive/"&amp;INDEX(10_Lieux!$E:$E,U2628)&amp;"/"&amp;INDEX(10_Lieux!$E:$E,V2628)&amp;"/")</f>
        <v>/chauffeur-prive/aeroport-bruxelles-zaventem/aeroport-lille-lesquin/</v>
      </c>
      <c r="M2628" s="14" t="str">
        <f aca="false">IFERROR(INDEX($L:$L,MATCH(B2628&amp;"|"&amp;A2628,$Z:$Z,0)),"—")</f>
        <v>/chauffeur-prive/aeroport-lille-lesquin/aeroport-bruxelles-zaventem/</v>
      </c>
      <c r="N2628" s="14" t="str">
        <f aca="false">IF(LEN("Chauffeur privé "&amp;INDEX(10_Lieux!$J:$J,U2628)&amp;" → "&amp;INDEX(10_Lieux!$J:$J,V2628)&amp;" | 24h/24")&gt;60,"Chauffeur privé "&amp;INDEX(10_Lieux!$J:$J,U2628)&amp;" → "&amp;INDEX(10_Lieux!$J:$J,V2628),"Chauffeur privé "&amp;INDEX(10_Lieux!$J:$J,U2628)&amp;" → "&amp;INDEX(10_Lieux!$J:$J,V2628)&amp;" | 24h/24")</f>
        <v>Chauffeur privé Aéroport Bruxelles-Zaventem → Aéroport Lille-Lesquin</v>
      </c>
      <c r="O2628" s="14" t="n">
        <f aca="false">LEN(N2628)</f>
        <v>68</v>
      </c>
      <c r="P2628" s="14" t="str">
        <f aca="false">"Chauffeur privé "&amp;INDEX(10_Lieux!$K:$K,U2628)&amp;" vers "&amp;INDEX(10_Lieux!$L:$L,V2628)</f>
        <v>Chauffeur privé de l'aéroport Bruxelles-Zaventem vers l'aéroport Lille-Lesquin</v>
      </c>
      <c r="Q2628" s="14" t="str">
        <f aca="false">"Chauffeur privé "&amp;INDEX(10_Lieux!$K:$K,U2628)&amp;" vers "&amp;INDEX(10_Lieux!$L:$L,V2628)&amp;" : env. "&amp;I2628&amp;" km, "&amp;J2628&amp;" de route. Devis personnalisé, standard 24h/24 et 7j/7."</f>
        <v>Chauffeur privé de l'aéroport Bruxelles-Zaventem vers l'aéroport Lille-Lesquin : env. 132 km, 1 h 30 de route. Devis personnalisé, standard 24h/24 et 7j/7.</v>
      </c>
      <c r="R2628" s="14" t="n">
        <f aca="false">LEN(Q2628)</f>
        <v>155</v>
      </c>
      <c r="S2628" s="14" t="str">
        <f aca="false">INDEX(10_Lieux!$C:$C,U2628)</f>
        <v>Belgique</v>
      </c>
      <c r="T2628" s="14" t="str">
        <f aca="false">INDEX(10_Lieux!$C:$C,V2628)</f>
        <v>France</v>
      </c>
      <c r="U2628" s="14" t="n">
        <f aca="false">MATCH(A2628,10_Lieux!$A:$A,0)</f>
        <v>177</v>
      </c>
      <c r="V2628" s="14" t="n">
        <f aca="false">MATCH(B2628,10_Lieux!$A:$A,0)</f>
        <v>147</v>
      </c>
      <c r="W2628" s="14" t="n">
        <f aca="false">ROUND(6371*2*ASIN(SQRT(SIN(RADIANS(INDEX(10_Lieux!$F:$F,V2628)-INDEX(10_Lieux!$F:$F,U2628))/2)^2+COS(RADIANS(INDEX(10_Lieux!$F:$F,U2628)))*COS(RADIANS(INDEX(10_Lieux!$F:$F,V2628)))*SIN(RADIANS(INDEX(10_Lieux!$G:$G,V2628)-INDEX(10_Lieux!$G:$G,U2628))/2)^2)),1)</f>
        <v>105.2</v>
      </c>
      <c r="X2628" s="14" t="n">
        <f aca="false">ROUND(I2628/IF(I2628&lt;p_seuil_vitesse,p_vit_lente,p_vit_rapide)*60/15,0)*15</f>
        <v>90</v>
      </c>
      <c r="Y2628" s="14" t="n">
        <f aca="false">MAX(IF(INDEX(10_Lieux!$B:$B,U2628)&lt;&gt;"Ville",INDEX(10_Lieux!$I:$I,U2628),0),IF(INDEX(10_Lieux!$B:$B,V2628)&lt;&gt;"Ville",INDEX(10_Lieux!$I:$I,V2628),0))</f>
        <v>500</v>
      </c>
      <c r="Z2628" s="14" t="str">
        <f aca="false">A2628&amp;"|"&amp;B2628</f>
        <v>Brussels Airport|Lille-Lesquin</v>
      </c>
      <c r="AA2628" s="14" t="str">
        <f aca="false">IF(I2628&lt;p_local,"Local",IF(I2628&lt;p_vv_min,"Courte distance",IF(I2628&lt;p_tres_long,"Longue distance","Très longue distance")))</f>
        <v>Longue distance</v>
      </c>
    </row>
    <row r="2629" customFormat="false" ht="15" hidden="false" customHeight="true" outlineLevel="0" collapsed="false">
      <c r="A2629" s="14" t="s">
        <v>1199</v>
      </c>
      <c r="B2629" s="14" t="s">
        <v>1982</v>
      </c>
      <c r="C2629" s="14" t="s">
        <v>36</v>
      </c>
      <c r="D2629" s="14" t="s">
        <v>2622</v>
      </c>
      <c r="E2629" s="14" t="s">
        <v>2836</v>
      </c>
      <c r="F2629" s="15" t="s">
        <v>41</v>
      </c>
      <c r="G2629" s="14" t="str">
        <f aca="false">IF(I2629&lt;p_local,"Local → page infra",IF(H2629&gt;=p_ph1,"Phase 1",IF(H2629&gt;=p_ph2,"Phase 2","Phase 3")))</f>
        <v>Phase 1</v>
      </c>
      <c r="H2629" s="14" t="n">
        <f aca="false">IF(I2629&lt;p_local,0,IF(C2629="Aéroport → Aéroport",p_pts_plein,IF(Y2629&gt;0,IF(I2629&lt;=Y2629,p_pts_plein,IF(I2629&lt;=p_mult2*Y2629,p_pts_moyen,p_pts_r3)),IF(I2629&gt;=p_vv_min,p_pts_plein,IF(I2629&gt;=p_vv_moy,p_pts_moyen,p_pts_court))))+IF(INDEX(10_Lieux!$D:$D,U2629)=1,p_prio1,p_prio2)+IF(INDEX(10_Lieux!$D:$D,V2629)=1,p_prio1,p_prio2)+IF(K2629="Oui",p_tf,0)+p_hub*((INDEX(10_Lieux!$H:$H,U2629)="Hub")+(INDEX(10_Lieux!$H:$H,V2629)="Hub"))+IF(OR(INDEX(10_Lieux!$H:$H,U2629)="Premium",INDEX(10_Lieux!$H:$H,V2629)="Premium"),p_prem,0))</f>
        <v>80</v>
      </c>
      <c r="I2629" s="14" t="n">
        <f aca="false">ROUND(W2629*p_facteur,0)</f>
        <v>132</v>
      </c>
      <c r="J2629" s="14" t="str">
        <f aca="false">IF(X2629&lt;60,X2629&amp;" min",INT(X2629/60)&amp;" h"&amp;IF(MOD(X2629,60)=0,""," "&amp;TEXT(MOD(X2629,60),"00")))</f>
        <v>1 h 30</v>
      </c>
      <c r="K2629" s="14" t="str">
        <f aca="false">IF(S2629&lt;&gt;T2629,"Oui","Non")</f>
        <v>Oui</v>
      </c>
      <c r="L2629" s="14" t="str">
        <f aca="false">IF(AND(INDEX(10_Lieux!$B:$B,U2629)="Ville",INDEX(10_Lieux!$B:$B,V2629)="Ville"),"/chauffeur-prive/"&amp;INDEX(10_Lieux!$E:$E,U2629)&amp;"-"&amp;INDEX(10_Lieux!$E:$E,V2629)&amp;"/","/chauffeur-prive/"&amp;INDEX(10_Lieux!$E:$E,U2629)&amp;"/"&amp;INDEX(10_Lieux!$E:$E,V2629)&amp;"/")</f>
        <v>/chauffeur-prive/aeroport-lille-lesquin/aeroport-bruxelles-zaventem/</v>
      </c>
      <c r="M2629" s="14" t="str">
        <f aca="false">IFERROR(INDEX($L:$L,MATCH(B2629&amp;"|"&amp;A2629,$Z:$Z,0)),"—")</f>
        <v>/chauffeur-prive/aeroport-bruxelles-zaventem/aeroport-lille-lesquin/</v>
      </c>
      <c r="N2629" s="14" t="str">
        <f aca="false">IF(LEN("Chauffeur privé "&amp;INDEX(10_Lieux!$J:$J,U2629)&amp;" → "&amp;INDEX(10_Lieux!$J:$J,V2629)&amp;" | 24h/24")&gt;60,"Chauffeur privé "&amp;INDEX(10_Lieux!$J:$J,U2629)&amp;" → "&amp;INDEX(10_Lieux!$J:$J,V2629),"Chauffeur privé "&amp;INDEX(10_Lieux!$J:$J,U2629)&amp;" → "&amp;INDEX(10_Lieux!$J:$J,V2629)&amp;" | 24h/24")</f>
        <v>Chauffeur privé Aéroport Lille-Lesquin → Aéroport Bruxelles-Zaventem</v>
      </c>
      <c r="O2629" s="14" t="n">
        <f aca="false">LEN(N2629)</f>
        <v>68</v>
      </c>
      <c r="P2629" s="14" t="str">
        <f aca="false">"Chauffeur privé "&amp;INDEX(10_Lieux!$K:$K,U2629)&amp;" vers "&amp;INDEX(10_Lieux!$L:$L,V2629)</f>
        <v>Chauffeur privé de l'aéroport Lille-Lesquin vers l'aéroport Bruxelles-Zaventem</v>
      </c>
      <c r="Q2629" s="14" t="str">
        <f aca="false">"Chauffeur privé "&amp;INDEX(10_Lieux!$K:$K,U2629)&amp;" vers "&amp;INDEX(10_Lieux!$L:$L,V2629)&amp;" : env. "&amp;I2629&amp;" km, "&amp;J2629&amp;" de route. Devis personnalisé, standard 24h/24 et 7j/7."</f>
        <v>Chauffeur privé de l'aéroport Lille-Lesquin vers l'aéroport Bruxelles-Zaventem : env. 132 km, 1 h 30 de route. Devis personnalisé, standard 24h/24 et 7j/7.</v>
      </c>
      <c r="R2629" s="14" t="n">
        <f aca="false">LEN(Q2629)</f>
        <v>155</v>
      </c>
      <c r="S2629" s="14" t="str">
        <f aca="false">INDEX(10_Lieux!$C:$C,U2629)</f>
        <v>France</v>
      </c>
      <c r="T2629" s="14" t="str">
        <f aca="false">INDEX(10_Lieux!$C:$C,V2629)</f>
        <v>Belgique</v>
      </c>
      <c r="U2629" s="14" t="n">
        <f aca="false">MATCH(A2629,10_Lieux!$A:$A,0)</f>
        <v>147</v>
      </c>
      <c r="V2629" s="14" t="n">
        <f aca="false">MATCH(B2629,10_Lieux!$A:$A,0)</f>
        <v>177</v>
      </c>
      <c r="W2629" s="14" t="n">
        <f aca="false">ROUND(6371*2*ASIN(SQRT(SIN(RADIANS(INDEX(10_Lieux!$F:$F,V2629)-INDEX(10_Lieux!$F:$F,U2629))/2)^2+COS(RADIANS(INDEX(10_Lieux!$F:$F,U2629)))*COS(RADIANS(INDEX(10_Lieux!$F:$F,V2629)))*SIN(RADIANS(INDEX(10_Lieux!$G:$G,V2629)-INDEX(10_Lieux!$G:$G,U2629))/2)^2)),1)</f>
        <v>105.2</v>
      </c>
      <c r="X2629" s="14" t="n">
        <f aca="false">ROUND(I2629/IF(I2629&lt;p_seuil_vitesse,p_vit_lente,p_vit_rapide)*60/15,0)*15</f>
        <v>90</v>
      </c>
      <c r="Y2629" s="14" t="n">
        <f aca="false">MAX(IF(INDEX(10_Lieux!$B:$B,U2629)&lt;&gt;"Ville",INDEX(10_Lieux!$I:$I,U2629),0),IF(INDEX(10_Lieux!$B:$B,V2629)&lt;&gt;"Ville",INDEX(10_Lieux!$I:$I,V2629),0))</f>
        <v>500</v>
      </c>
      <c r="Z2629" s="14" t="str">
        <f aca="false">A2629&amp;"|"&amp;B2629</f>
        <v>Lille-Lesquin|Brussels Airport</v>
      </c>
      <c r="AA2629" s="14" t="str">
        <f aca="false">IF(I2629&lt;p_local,"Local",IF(I2629&lt;p_vv_min,"Courte distance",IF(I2629&lt;p_tres_long,"Longue distance","Très longue distance")))</f>
        <v>Longue distance</v>
      </c>
    </row>
    <row r="2630" customFormat="false" ht="15" hidden="false" customHeight="true" outlineLevel="0" collapsed="false">
      <c r="A2630" s="14" t="s">
        <v>1982</v>
      </c>
      <c r="B2630" s="14" t="s">
        <v>1060</v>
      </c>
      <c r="C2630" s="14" t="s">
        <v>36</v>
      </c>
      <c r="D2630" s="14" t="s">
        <v>2622</v>
      </c>
      <c r="E2630" s="14" t="s">
        <v>2837</v>
      </c>
      <c r="F2630" s="15" t="s">
        <v>41</v>
      </c>
      <c r="G2630" s="14" t="str">
        <f aca="false">IF(I2630&lt;p_local,"Local → page infra",IF(H2630&gt;=p_ph1,"Phase 1",IF(H2630&gt;=p_ph2,"Phase 2","Phase 3")))</f>
        <v>Phase 1</v>
      </c>
      <c r="H2630" s="14" t="n">
        <f aca="false">IF(I2630&lt;p_local,0,IF(C2630="Aéroport → Aéroport",p_pts_plein,IF(Y2630&gt;0,IF(I2630&lt;=Y2630,p_pts_plein,IF(I2630&lt;=p_mult2*Y2630,p_pts_moyen,p_pts_r3)),IF(I2630&gt;=p_vv_min,p_pts_plein,IF(I2630&gt;=p_vv_moy,p_pts_moyen,p_pts_court))))+IF(INDEX(10_Lieux!$D:$D,U2630)=1,p_prio1,p_prio2)+IF(INDEX(10_Lieux!$D:$D,V2630)=1,p_prio1,p_prio2)+IF(K2630="Oui",p_tf,0)+p_hub*((INDEX(10_Lieux!$H:$H,U2630)="Hub")+(INDEX(10_Lieux!$H:$H,V2630)="Hub"))+IF(OR(INDEX(10_Lieux!$H:$H,U2630)="Premium",INDEX(10_Lieux!$H:$H,V2630)="Premium"),p_prem,0))</f>
        <v>80</v>
      </c>
      <c r="I2630" s="14" t="n">
        <f aca="false">ROUND(W2630*p_facteur,0)</f>
        <v>433</v>
      </c>
      <c r="J2630" s="14" t="str">
        <f aca="false">IF(X2630&lt;60,X2630&amp;" min",INT(X2630/60)&amp;" h"&amp;IF(MOD(X2630,60)=0,""," "&amp;TEXT(MOD(X2630,60),"00")))</f>
        <v>4 h 30</v>
      </c>
      <c r="K2630" s="14" t="str">
        <f aca="false">IF(S2630&lt;&gt;T2630,"Oui","Non")</f>
        <v>Oui</v>
      </c>
      <c r="L2630" s="14" t="str">
        <f aca="false">IF(AND(INDEX(10_Lieux!$B:$B,U2630)="Ville",INDEX(10_Lieux!$B:$B,V2630)="Ville"),"/chauffeur-prive/"&amp;INDEX(10_Lieux!$E:$E,U2630)&amp;"-"&amp;INDEX(10_Lieux!$E:$E,V2630)&amp;"/","/chauffeur-prive/"&amp;INDEX(10_Lieux!$E:$E,U2630)&amp;"/"&amp;INDEX(10_Lieux!$E:$E,V2630)&amp;"/")</f>
        <v>/chauffeur-prive/aeroport-bruxelles-zaventem/aeroport-strasbourg-entzheim/</v>
      </c>
      <c r="M2630" s="14" t="str">
        <f aca="false">IFERROR(INDEX($L:$L,MATCH(B2630&amp;"|"&amp;A2630,$Z:$Z,0)),"—")</f>
        <v>/chauffeur-prive/aeroport-strasbourg-entzheim/aeroport-bruxelles-zaventem/</v>
      </c>
      <c r="N2630" s="14" t="str">
        <f aca="false">IF(LEN("Chauffeur privé "&amp;INDEX(10_Lieux!$J:$J,U2630)&amp;" → "&amp;INDEX(10_Lieux!$J:$J,V2630)&amp;" | 24h/24")&gt;60,"Chauffeur privé "&amp;INDEX(10_Lieux!$J:$J,U2630)&amp;" → "&amp;INDEX(10_Lieux!$J:$J,V2630),"Chauffeur privé "&amp;INDEX(10_Lieux!$J:$J,U2630)&amp;" → "&amp;INDEX(10_Lieux!$J:$J,V2630)&amp;" | 24h/24")</f>
        <v>Chauffeur privé Aéroport Bruxelles-Zaventem → Aéroport Strasbourg-Entzheim</v>
      </c>
      <c r="O2630" s="14" t="n">
        <f aca="false">LEN(N2630)</f>
        <v>74</v>
      </c>
      <c r="P2630" s="14" t="str">
        <f aca="false">"Chauffeur privé "&amp;INDEX(10_Lieux!$K:$K,U2630)&amp;" vers "&amp;INDEX(10_Lieux!$L:$L,V2630)</f>
        <v>Chauffeur privé de l'aéroport Bruxelles-Zaventem vers l'aéroport Strasbourg-Entzheim</v>
      </c>
      <c r="Q2630" s="14" t="str">
        <f aca="false">"Chauffeur privé "&amp;INDEX(10_Lieux!$K:$K,U2630)&amp;" vers "&amp;INDEX(10_Lieux!$L:$L,V2630)&amp;" : env. "&amp;I2630&amp;" km, "&amp;J2630&amp;" de route. Devis personnalisé, standard 24h/24 et 7j/7."</f>
        <v>Chauffeur privé de l'aéroport Bruxelles-Zaventem vers l'aéroport Strasbourg-Entzheim : env. 433 km, 4 h 30 de route. Devis personnalisé, standard 24h/24 et 7j/7.</v>
      </c>
      <c r="R2630" s="14" t="n">
        <f aca="false">LEN(Q2630)</f>
        <v>161</v>
      </c>
      <c r="S2630" s="14" t="str">
        <f aca="false">INDEX(10_Lieux!$C:$C,U2630)</f>
        <v>Belgique</v>
      </c>
      <c r="T2630" s="14" t="str">
        <f aca="false">INDEX(10_Lieux!$C:$C,V2630)</f>
        <v>France</v>
      </c>
      <c r="U2630" s="14" t="n">
        <f aca="false">MATCH(A2630,10_Lieux!$A:$A,0)</f>
        <v>177</v>
      </c>
      <c r="V2630" s="14" t="n">
        <f aca="false">MATCH(B2630,10_Lieux!$A:$A,0)</f>
        <v>143</v>
      </c>
      <c r="W2630" s="14" t="n">
        <f aca="false">ROUND(6371*2*ASIN(SQRT(SIN(RADIANS(INDEX(10_Lieux!$F:$F,V2630)-INDEX(10_Lieux!$F:$F,U2630))/2)^2+COS(RADIANS(INDEX(10_Lieux!$F:$F,U2630)))*COS(RADIANS(INDEX(10_Lieux!$F:$F,V2630)))*SIN(RADIANS(INDEX(10_Lieux!$G:$G,V2630)-INDEX(10_Lieux!$G:$G,U2630))/2)^2)),1)</f>
        <v>346.5</v>
      </c>
      <c r="X2630" s="14" t="n">
        <f aca="false">ROUND(I2630/IF(I2630&lt;p_seuil_vitesse,p_vit_lente,p_vit_rapide)*60/15,0)*15</f>
        <v>270</v>
      </c>
      <c r="Y2630" s="14" t="n">
        <f aca="false">MAX(IF(INDEX(10_Lieux!$B:$B,U2630)&lt;&gt;"Ville",INDEX(10_Lieux!$I:$I,U2630),0),IF(INDEX(10_Lieux!$B:$B,V2630)&lt;&gt;"Ville",INDEX(10_Lieux!$I:$I,V2630),0))</f>
        <v>500</v>
      </c>
      <c r="Z2630" s="14" t="str">
        <f aca="false">A2630&amp;"|"&amp;B2630</f>
        <v>Brussels Airport|Strasbourg-Entzheim</v>
      </c>
      <c r="AA2630" s="14" t="str">
        <f aca="false">IF(I2630&lt;p_local,"Local",IF(I2630&lt;p_vv_min,"Courte distance",IF(I2630&lt;p_tres_long,"Longue distance","Très longue distance")))</f>
        <v>Longue distance</v>
      </c>
    </row>
    <row r="2631" customFormat="false" ht="15" hidden="false" customHeight="true" outlineLevel="0" collapsed="false">
      <c r="A2631" s="14" t="s">
        <v>1060</v>
      </c>
      <c r="B2631" s="14" t="s">
        <v>1982</v>
      </c>
      <c r="C2631" s="14" t="s">
        <v>36</v>
      </c>
      <c r="D2631" s="14" t="s">
        <v>2622</v>
      </c>
      <c r="E2631" s="14" t="s">
        <v>2838</v>
      </c>
      <c r="F2631" s="15" t="s">
        <v>41</v>
      </c>
      <c r="G2631" s="14" t="str">
        <f aca="false">IF(I2631&lt;p_local,"Local → page infra",IF(H2631&gt;=p_ph1,"Phase 1",IF(H2631&gt;=p_ph2,"Phase 2","Phase 3")))</f>
        <v>Phase 1</v>
      </c>
      <c r="H2631" s="14" t="n">
        <f aca="false">IF(I2631&lt;p_local,0,IF(C2631="Aéroport → Aéroport",p_pts_plein,IF(Y2631&gt;0,IF(I2631&lt;=Y2631,p_pts_plein,IF(I2631&lt;=p_mult2*Y2631,p_pts_moyen,p_pts_r3)),IF(I2631&gt;=p_vv_min,p_pts_plein,IF(I2631&gt;=p_vv_moy,p_pts_moyen,p_pts_court))))+IF(INDEX(10_Lieux!$D:$D,U2631)=1,p_prio1,p_prio2)+IF(INDEX(10_Lieux!$D:$D,V2631)=1,p_prio1,p_prio2)+IF(K2631="Oui",p_tf,0)+p_hub*((INDEX(10_Lieux!$H:$H,U2631)="Hub")+(INDEX(10_Lieux!$H:$H,V2631)="Hub"))+IF(OR(INDEX(10_Lieux!$H:$H,U2631)="Premium",INDEX(10_Lieux!$H:$H,V2631)="Premium"),p_prem,0))</f>
        <v>80</v>
      </c>
      <c r="I2631" s="14" t="n">
        <f aca="false">ROUND(W2631*p_facteur,0)</f>
        <v>433</v>
      </c>
      <c r="J2631" s="14" t="str">
        <f aca="false">IF(X2631&lt;60,X2631&amp;" min",INT(X2631/60)&amp;" h"&amp;IF(MOD(X2631,60)=0,""," "&amp;TEXT(MOD(X2631,60),"00")))</f>
        <v>4 h 30</v>
      </c>
      <c r="K2631" s="14" t="str">
        <f aca="false">IF(S2631&lt;&gt;T2631,"Oui","Non")</f>
        <v>Oui</v>
      </c>
      <c r="L2631" s="14" t="str">
        <f aca="false">IF(AND(INDEX(10_Lieux!$B:$B,U2631)="Ville",INDEX(10_Lieux!$B:$B,V2631)="Ville"),"/chauffeur-prive/"&amp;INDEX(10_Lieux!$E:$E,U2631)&amp;"-"&amp;INDEX(10_Lieux!$E:$E,V2631)&amp;"/","/chauffeur-prive/"&amp;INDEX(10_Lieux!$E:$E,U2631)&amp;"/"&amp;INDEX(10_Lieux!$E:$E,V2631)&amp;"/")</f>
        <v>/chauffeur-prive/aeroport-strasbourg-entzheim/aeroport-bruxelles-zaventem/</v>
      </c>
      <c r="M2631" s="14" t="str">
        <f aca="false">IFERROR(INDEX($L:$L,MATCH(B2631&amp;"|"&amp;A2631,$Z:$Z,0)),"—")</f>
        <v>/chauffeur-prive/aeroport-bruxelles-zaventem/aeroport-strasbourg-entzheim/</v>
      </c>
      <c r="N2631" s="14" t="str">
        <f aca="false">IF(LEN("Chauffeur privé "&amp;INDEX(10_Lieux!$J:$J,U2631)&amp;" → "&amp;INDEX(10_Lieux!$J:$J,V2631)&amp;" | 24h/24")&gt;60,"Chauffeur privé "&amp;INDEX(10_Lieux!$J:$J,U2631)&amp;" → "&amp;INDEX(10_Lieux!$J:$J,V2631),"Chauffeur privé "&amp;INDEX(10_Lieux!$J:$J,U2631)&amp;" → "&amp;INDEX(10_Lieux!$J:$J,V2631)&amp;" | 24h/24")</f>
        <v>Chauffeur privé Aéroport Strasbourg-Entzheim → Aéroport Bruxelles-Zaventem</v>
      </c>
      <c r="O2631" s="14" t="n">
        <f aca="false">LEN(N2631)</f>
        <v>74</v>
      </c>
      <c r="P2631" s="14" t="str">
        <f aca="false">"Chauffeur privé "&amp;INDEX(10_Lieux!$K:$K,U2631)&amp;" vers "&amp;INDEX(10_Lieux!$L:$L,V2631)</f>
        <v>Chauffeur privé de l'aéroport Strasbourg-Entzheim vers l'aéroport Bruxelles-Zaventem</v>
      </c>
      <c r="Q2631" s="14" t="str">
        <f aca="false">"Chauffeur privé "&amp;INDEX(10_Lieux!$K:$K,U2631)&amp;" vers "&amp;INDEX(10_Lieux!$L:$L,V2631)&amp;" : env. "&amp;I2631&amp;" km, "&amp;J2631&amp;" de route. Devis personnalisé, standard 24h/24 et 7j/7."</f>
        <v>Chauffeur privé de l'aéroport Strasbourg-Entzheim vers l'aéroport Bruxelles-Zaventem : env. 433 km, 4 h 30 de route. Devis personnalisé, standard 24h/24 et 7j/7.</v>
      </c>
      <c r="R2631" s="14" t="n">
        <f aca="false">LEN(Q2631)</f>
        <v>161</v>
      </c>
      <c r="S2631" s="14" t="str">
        <f aca="false">INDEX(10_Lieux!$C:$C,U2631)</f>
        <v>France</v>
      </c>
      <c r="T2631" s="14" t="str">
        <f aca="false">INDEX(10_Lieux!$C:$C,V2631)</f>
        <v>Belgique</v>
      </c>
      <c r="U2631" s="14" t="n">
        <f aca="false">MATCH(A2631,10_Lieux!$A:$A,0)</f>
        <v>143</v>
      </c>
      <c r="V2631" s="14" t="n">
        <f aca="false">MATCH(B2631,10_Lieux!$A:$A,0)</f>
        <v>177</v>
      </c>
      <c r="W2631" s="14" t="n">
        <f aca="false">ROUND(6371*2*ASIN(SQRT(SIN(RADIANS(INDEX(10_Lieux!$F:$F,V2631)-INDEX(10_Lieux!$F:$F,U2631))/2)^2+COS(RADIANS(INDEX(10_Lieux!$F:$F,U2631)))*COS(RADIANS(INDEX(10_Lieux!$F:$F,V2631)))*SIN(RADIANS(INDEX(10_Lieux!$G:$G,V2631)-INDEX(10_Lieux!$G:$G,U2631))/2)^2)),1)</f>
        <v>346.5</v>
      </c>
      <c r="X2631" s="14" t="n">
        <f aca="false">ROUND(I2631/IF(I2631&lt;p_seuil_vitesse,p_vit_lente,p_vit_rapide)*60/15,0)*15</f>
        <v>270</v>
      </c>
      <c r="Y2631" s="14" t="n">
        <f aca="false">MAX(IF(INDEX(10_Lieux!$B:$B,U2631)&lt;&gt;"Ville",INDEX(10_Lieux!$I:$I,U2631),0),IF(INDEX(10_Lieux!$B:$B,V2631)&lt;&gt;"Ville",INDEX(10_Lieux!$I:$I,V2631),0))</f>
        <v>500</v>
      </c>
      <c r="Z2631" s="14" t="str">
        <f aca="false">A2631&amp;"|"&amp;B2631</f>
        <v>Strasbourg-Entzheim|Brussels Airport</v>
      </c>
      <c r="AA2631" s="14" t="str">
        <f aca="false">IF(I2631&lt;p_local,"Local",IF(I2631&lt;p_vv_min,"Courte distance",IF(I2631&lt;p_tres_long,"Longue distance","Très longue distance")))</f>
        <v>Longue distance</v>
      </c>
    </row>
    <row r="2632" customFormat="false" ht="15" hidden="false" customHeight="true" outlineLevel="0" collapsed="false">
      <c r="A2632" s="14" t="s">
        <v>2301</v>
      </c>
      <c r="B2632" s="14" t="s">
        <v>1614</v>
      </c>
      <c r="C2632" s="14" t="s">
        <v>36</v>
      </c>
      <c r="D2632" s="14" t="s">
        <v>2622</v>
      </c>
      <c r="E2632" s="14" t="s">
        <v>2839</v>
      </c>
      <c r="F2632" s="15" t="s">
        <v>41</v>
      </c>
      <c r="G2632" s="14" t="str">
        <f aca="false">IF(I2632&lt;p_local,"Local → page infra",IF(H2632&gt;=p_ph1,"Phase 1",IF(H2632&gt;=p_ph2,"Phase 2","Phase 3")))</f>
        <v>Phase 1</v>
      </c>
      <c r="H2632" s="14" t="n">
        <f aca="false">IF(I2632&lt;p_local,0,IF(C2632="Aéroport → Aéroport",p_pts_plein,IF(Y2632&gt;0,IF(I2632&lt;=Y2632,p_pts_plein,IF(I2632&lt;=p_mult2*Y2632,p_pts_moyen,p_pts_r3)),IF(I2632&gt;=p_vv_min,p_pts_plein,IF(I2632&gt;=p_vv_moy,p_pts_moyen,p_pts_court))))+IF(INDEX(10_Lieux!$D:$D,U2632)=1,p_prio1,p_prio2)+IF(INDEX(10_Lieux!$D:$D,V2632)=1,p_prio1,p_prio2)+IF(K2632="Oui",p_tf,0)+p_hub*((INDEX(10_Lieux!$H:$H,U2632)="Hub")+(INDEX(10_Lieux!$H:$H,V2632)="Hub"))+IF(OR(INDEX(10_Lieux!$H:$H,U2632)="Premium",INDEX(10_Lieux!$H:$H,V2632)="Premium"),p_prem,0))</f>
        <v>80</v>
      </c>
      <c r="I2632" s="14" t="n">
        <f aca="false">ROUND(W2632*p_facteur,0)</f>
        <v>878</v>
      </c>
      <c r="J2632" s="14" t="str">
        <f aca="false">IF(X2632&lt;60,X2632&amp;" min",INT(X2632/60)&amp;" h"&amp;IF(MOD(X2632,60)=0,""," "&amp;TEXT(MOD(X2632,60),"00")))</f>
        <v>9 h 15</v>
      </c>
      <c r="K2632" s="14" t="str">
        <f aca="false">IF(S2632&lt;&gt;T2632,"Oui","Non")</f>
        <v>Oui</v>
      </c>
      <c r="L2632" s="14" t="str">
        <f aca="false">IF(AND(INDEX(10_Lieux!$B:$B,U2632)="Ville",INDEX(10_Lieux!$B:$B,V2632)="Ville"),"/chauffeur-prive/"&amp;INDEX(10_Lieux!$E:$E,U2632)&amp;"-"&amp;INDEX(10_Lieux!$E:$E,V2632)&amp;"/","/chauffeur-prive/"&amp;INDEX(10_Lieux!$E:$E,U2632)&amp;"/"&amp;INDEX(10_Lieux!$E:$E,V2632)&amp;"/")</f>
        <v>/chauffeur-prive/aeroport-zurich/aeroport-toulouse-blagnac/</v>
      </c>
      <c r="M2632" s="14" t="str">
        <f aca="false">IFERROR(INDEX($L:$L,MATCH(B2632&amp;"|"&amp;A2632,$Z:$Z,0)),"—")</f>
        <v>/chauffeur-prive/aeroport-toulouse-blagnac/aeroport-zurich/</v>
      </c>
      <c r="N2632" s="14" t="str">
        <f aca="false">IF(LEN("Chauffeur privé "&amp;INDEX(10_Lieux!$J:$J,U2632)&amp;" → "&amp;INDEX(10_Lieux!$J:$J,V2632)&amp;" | 24h/24")&gt;60,"Chauffeur privé "&amp;INDEX(10_Lieux!$J:$J,U2632)&amp;" → "&amp;INDEX(10_Lieux!$J:$J,V2632),"Chauffeur privé "&amp;INDEX(10_Lieux!$J:$J,U2632)&amp;" → "&amp;INDEX(10_Lieux!$J:$J,V2632)&amp;" | 24h/24")</f>
        <v>Chauffeur privé Aéroport de Zurich → Aéroport Toulouse-Blagnac</v>
      </c>
      <c r="O2632" s="14" t="n">
        <f aca="false">LEN(N2632)</f>
        <v>62</v>
      </c>
      <c r="P2632" s="14" t="str">
        <f aca="false">"Chauffeur privé "&amp;INDEX(10_Lieux!$K:$K,U2632)&amp;" vers "&amp;INDEX(10_Lieux!$L:$L,V2632)</f>
        <v>Chauffeur privé de l'aéroport de Zurich vers l'aéroport Toulouse-Blagnac</v>
      </c>
      <c r="Q2632" s="14" t="str">
        <f aca="false">"Chauffeur privé "&amp;INDEX(10_Lieux!$K:$K,U2632)&amp;" vers "&amp;INDEX(10_Lieux!$L:$L,V2632)&amp;" : env. "&amp;I2632&amp;" km, "&amp;J2632&amp;" de route. Devis personnalisé, standard 24h/24 et 7j/7."</f>
        <v>Chauffeur privé de l'aéroport de Zurich vers l'aéroport Toulouse-Blagnac : env. 878 km, 9 h 15 de route. Devis personnalisé, standard 24h/24 et 7j/7.</v>
      </c>
      <c r="R2632" s="14" t="n">
        <f aca="false">LEN(Q2632)</f>
        <v>149</v>
      </c>
      <c r="S2632" s="14" t="str">
        <f aca="false">INDEX(10_Lieux!$C:$C,U2632)</f>
        <v>Suisse</v>
      </c>
      <c r="T2632" s="14" t="str">
        <f aca="false">INDEX(10_Lieux!$C:$C,V2632)</f>
        <v>France</v>
      </c>
      <c r="U2632" s="14" t="n">
        <f aca="false">MATCH(A2632,10_Lieux!$A:$A,0)</f>
        <v>185</v>
      </c>
      <c r="V2632" s="14" t="n">
        <f aca="false">MATCH(B2632,10_Lieux!$A:$A,0)</f>
        <v>163</v>
      </c>
      <c r="W2632" s="14" t="n">
        <f aca="false">ROUND(6371*2*ASIN(SQRT(SIN(RADIANS(INDEX(10_Lieux!$F:$F,V2632)-INDEX(10_Lieux!$F:$F,U2632))/2)^2+COS(RADIANS(INDEX(10_Lieux!$F:$F,U2632)))*COS(RADIANS(INDEX(10_Lieux!$F:$F,V2632)))*SIN(RADIANS(INDEX(10_Lieux!$G:$G,V2632)-INDEX(10_Lieux!$G:$G,U2632))/2)^2)),1)</f>
        <v>702.6</v>
      </c>
      <c r="X2632" s="14" t="n">
        <f aca="false">ROUND(I2632/IF(I2632&lt;p_seuil_vitesse,p_vit_lente,p_vit_rapide)*60/15,0)*15</f>
        <v>555</v>
      </c>
      <c r="Y2632" s="14" t="n">
        <f aca="false">MAX(IF(INDEX(10_Lieux!$B:$B,U2632)&lt;&gt;"Ville",INDEX(10_Lieux!$I:$I,U2632),0),IF(INDEX(10_Lieux!$B:$B,V2632)&lt;&gt;"Ville",INDEX(10_Lieux!$I:$I,V2632),0))</f>
        <v>500</v>
      </c>
      <c r="Z2632" s="14" t="str">
        <f aca="false">A2632&amp;"|"&amp;B2632</f>
        <v>Zurich Airport|Toulouse-Blagnac</v>
      </c>
      <c r="AA2632" s="14" t="str">
        <f aca="false">IF(I2632&lt;p_local,"Local",IF(I2632&lt;p_vv_min,"Courte distance",IF(I2632&lt;p_tres_long,"Longue distance","Très longue distance")))</f>
        <v>Très longue distance</v>
      </c>
    </row>
    <row r="2633" customFormat="false" ht="15" hidden="false" customHeight="true" outlineLevel="0" collapsed="false">
      <c r="A2633" s="14" t="s">
        <v>1614</v>
      </c>
      <c r="B2633" s="14" t="s">
        <v>2301</v>
      </c>
      <c r="C2633" s="14" t="s">
        <v>36</v>
      </c>
      <c r="D2633" s="14" t="s">
        <v>2622</v>
      </c>
      <c r="E2633" s="14" t="s">
        <v>2840</v>
      </c>
      <c r="F2633" s="15" t="s">
        <v>41</v>
      </c>
      <c r="G2633" s="14" t="str">
        <f aca="false">IF(I2633&lt;p_local,"Local → page infra",IF(H2633&gt;=p_ph1,"Phase 1",IF(H2633&gt;=p_ph2,"Phase 2","Phase 3")))</f>
        <v>Phase 1</v>
      </c>
      <c r="H2633" s="14" t="n">
        <f aca="false">IF(I2633&lt;p_local,0,IF(C2633="Aéroport → Aéroport",p_pts_plein,IF(Y2633&gt;0,IF(I2633&lt;=Y2633,p_pts_plein,IF(I2633&lt;=p_mult2*Y2633,p_pts_moyen,p_pts_r3)),IF(I2633&gt;=p_vv_min,p_pts_plein,IF(I2633&gt;=p_vv_moy,p_pts_moyen,p_pts_court))))+IF(INDEX(10_Lieux!$D:$D,U2633)=1,p_prio1,p_prio2)+IF(INDEX(10_Lieux!$D:$D,V2633)=1,p_prio1,p_prio2)+IF(K2633="Oui",p_tf,0)+p_hub*((INDEX(10_Lieux!$H:$H,U2633)="Hub")+(INDEX(10_Lieux!$H:$H,V2633)="Hub"))+IF(OR(INDEX(10_Lieux!$H:$H,U2633)="Premium",INDEX(10_Lieux!$H:$H,V2633)="Premium"),p_prem,0))</f>
        <v>80</v>
      </c>
      <c r="I2633" s="14" t="n">
        <f aca="false">ROUND(W2633*p_facteur,0)</f>
        <v>878</v>
      </c>
      <c r="J2633" s="14" t="str">
        <f aca="false">IF(X2633&lt;60,X2633&amp;" min",INT(X2633/60)&amp;" h"&amp;IF(MOD(X2633,60)=0,""," "&amp;TEXT(MOD(X2633,60),"00")))</f>
        <v>9 h 15</v>
      </c>
      <c r="K2633" s="14" t="str">
        <f aca="false">IF(S2633&lt;&gt;T2633,"Oui","Non")</f>
        <v>Oui</v>
      </c>
      <c r="L2633" s="14" t="str">
        <f aca="false">IF(AND(INDEX(10_Lieux!$B:$B,U2633)="Ville",INDEX(10_Lieux!$B:$B,V2633)="Ville"),"/chauffeur-prive/"&amp;INDEX(10_Lieux!$E:$E,U2633)&amp;"-"&amp;INDEX(10_Lieux!$E:$E,V2633)&amp;"/","/chauffeur-prive/"&amp;INDEX(10_Lieux!$E:$E,U2633)&amp;"/"&amp;INDEX(10_Lieux!$E:$E,V2633)&amp;"/")</f>
        <v>/chauffeur-prive/aeroport-toulouse-blagnac/aeroport-zurich/</v>
      </c>
      <c r="M2633" s="14" t="str">
        <f aca="false">IFERROR(INDEX($L:$L,MATCH(B2633&amp;"|"&amp;A2633,$Z:$Z,0)),"—")</f>
        <v>/chauffeur-prive/aeroport-zurich/aeroport-toulouse-blagnac/</v>
      </c>
      <c r="N2633" s="14" t="str">
        <f aca="false">IF(LEN("Chauffeur privé "&amp;INDEX(10_Lieux!$J:$J,U2633)&amp;" → "&amp;INDEX(10_Lieux!$J:$J,V2633)&amp;" | 24h/24")&gt;60,"Chauffeur privé "&amp;INDEX(10_Lieux!$J:$J,U2633)&amp;" → "&amp;INDEX(10_Lieux!$J:$J,V2633),"Chauffeur privé "&amp;INDEX(10_Lieux!$J:$J,U2633)&amp;" → "&amp;INDEX(10_Lieux!$J:$J,V2633)&amp;" | 24h/24")</f>
        <v>Chauffeur privé Aéroport Toulouse-Blagnac → Aéroport de Zurich</v>
      </c>
      <c r="O2633" s="14" t="n">
        <f aca="false">LEN(N2633)</f>
        <v>62</v>
      </c>
      <c r="P2633" s="14" t="str">
        <f aca="false">"Chauffeur privé "&amp;INDEX(10_Lieux!$K:$K,U2633)&amp;" vers "&amp;INDEX(10_Lieux!$L:$L,V2633)</f>
        <v>Chauffeur privé de l'aéroport Toulouse-Blagnac vers l'aéroport de Zurich</v>
      </c>
      <c r="Q2633" s="14" t="str">
        <f aca="false">"Chauffeur privé "&amp;INDEX(10_Lieux!$K:$K,U2633)&amp;" vers "&amp;INDEX(10_Lieux!$L:$L,V2633)&amp;" : env. "&amp;I2633&amp;" km, "&amp;J2633&amp;" de route. Devis personnalisé, standard 24h/24 et 7j/7."</f>
        <v>Chauffeur privé de l'aéroport Toulouse-Blagnac vers l'aéroport de Zurich : env. 878 km, 9 h 15 de route. Devis personnalisé, standard 24h/24 et 7j/7.</v>
      </c>
      <c r="R2633" s="14" t="n">
        <f aca="false">LEN(Q2633)</f>
        <v>149</v>
      </c>
      <c r="S2633" s="14" t="str">
        <f aca="false">INDEX(10_Lieux!$C:$C,U2633)</f>
        <v>France</v>
      </c>
      <c r="T2633" s="14" t="str">
        <f aca="false">INDEX(10_Lieux!$C:$C,V2633)</f>
        <v>Suisse</v>
      </c>
      <c r="U2633" s="14" t="n">
        <f aca="false">MATCH(A2633,10_Lieux!$A:$A,0)</f>
        <v>163</v>
      </c>
      <c r="V2633" s="14" t="n">
        <f aca="false">MATCH(B2633,10_Lieux!$A:$A,0)</f>
        <v>185</v>
      </c>
      <c r="W2633" s="14" t="n">
        <f aca="false">ROUND(6371*2*ASIN(SQRT(SIN(RADIANS(INDEX(10_Lieux!$F:$F,V2633)-INDEX(10_Lieux!$F:$F,U2633))/2)^2+COS(RADIANS(INDEX(10_Lieux!$F:$F,U2633)))*COS(RADIANS(INDEX(10_Lieux!$F:$F,V2633)))*SIN(RADIANS(INDEX(10_Lieux!$G:$G,V2633)-INDEX(10_Lieux!$G:$G,U2633))/2)^2)),1)</f>
        <v>702.6</v>
      </c>
      <c r="X2633" s="14" t="n">
        <f aca="false">ROUND(I2633/IF(I2633&lt;p_seuil_vitesse,p_vit_lente,p_vit_rapide)*60/15,0)*15</f>
        <v>555</v>
      </c>
      <c r="Y2633" s="14" t="n">
        <f aca="false">MAX(IF(INDEX(10_Lieux!$B:$B,U2633)&lt;&gt;"Ville",INDEX(10_Lieux!$I:$I,U2633),0),IF(INDEX(10_Lieux!$B:$B,V2633)&lt;&gt;"Ville",INDEX(10_Lieux!$I:$I,V2633),0))</f>
        <v>500</v>
      </c>
      <c r="Z2633" s="14" t="str">
        <f aca="false">A2633&amp;"|"&amp;B2633</f>
        <v>Toulouse-Blagnac|Zurich Airport</v>
      </c>
      <c r="AA2633" s="14" t="str">
        <f aca="false">IF(I2633&lt;p_local,"Local",IF(I2633&lt;p_vv_min,"Courte distance",IF(I2633&lt;p_tres_long,"Longue distance","Très longue distance")))</f>
        <v>Très longue distance</v>
      </c>
    </row>
    <row r="2634" customFormat="false" ht="15" hidden="false" customHeight="true" outlineLevel="0" collapsed="false">
      <c r="A2634" s="14" t="s">
        <v>2301</v>
      </c>
      <c r="B2634" s="14" t="s">
        <v>1475</v>
      </c>
      <c r="C2634" s="14" t="s">
        <v>36</v>
      </c>
      <c r="D2634" s="14" t="s">
        <v>2622</v>
      </c>
      <c r="E2634" s="14" t="s">
        <v>2841</v>
      </c>
      <c r="F2634" s="15" t="s">
        <v>41</v>
      </c>
      <c r="G2634" s="14" t="str">
        <f aca="false">IF(I2634&lt;p_local,"Local → page infra",IF(H2634&gt;=p_ph1,"Phase 1",IF(H2634&gt;=p_ph2,"Phase 2","Phase 3")))</f>
        <v>Phase 1</v>
      </c>
      <c r="H2634" s="14" t="n">
        <f aca="false">IF(I2634&lt;p_local,0,IF(C2634="Aéroport → Aéroport",p_pts_plein,IF(Y2634&gt;0,IF(I2634&lt;=Y2634,p_pts_plein,IF(I2634&lt;=p_mult2*Y2634,p_pts_moyen,p_pts_r3)),IF(I2634&gt;=p_vv_min,p_pts_plein,IF(I2634&gt;=p_vv_moy,p_pts_moyen,p_pts_court))))+IF(INDEX(10_Lieux!$D:$D,U2634)=1,p_prio1,p_prio2)+IF(INDEX(10_Lieux!$D:$D,V2634)=1,p_prio1,p_prio2)+IF(K2634="Oui",p_tf,0)+p_hub*((INDEX(10_Lieux!$H:$H,U2634)="Hub")+(INDEX(10_Lieux!$H:$H,V2634)="Hub"))+IF(OR(INDEX(10_Lieux!$H:$H,U2634)="Premium",INDEX(10_Lieux!$H:$H,V2634)="Premium"),p_prem,0))</f>
        <v>80</v>
      </c>
      <c r="I2634" s="14" t="n">
        <f aca="false">ROUND(W2634*p_facteur,0)</f>
        <v>963</v>
      </c>
      <c r="J2634" s="14" t="str">
        <f aca="false">IF(X2634&lt;60,X2634&amp;" min",INT(X2634/60)&amp;" h"&amp;IF(MOD(X2634,60)=0,""," "&amp;TEXT(MOD(X2634,60),"00")))</f>
        <v>10 h 15</v>
      </c>
      <c r="K2634" s="14" t="str">
        <f aca="false">IF(S2634&lt;&gt;T2634,"Oui","Non")</f>
        <v>Oui</v>
      </c>
      <c r="L2634" s="14" t="str">
        <f aca="false">IF(AND(INDEX(10_Lieux!$B:$B,U2634)="Ville",INDEX(10_Lieux!$B:$B,V2634)="Ville"),"/chauffeur-prive/"&amp;INDEX(10_Lieux!$E:$E,U2634)&amp;"-"&amp;INDEX(10_Lieux!$E:$E,V2634)&amp;"/","/chauffeur-prive/"&amp;INDEX(10_Lieux!$E:$E,U2634)&amp;"/"&amp;INDEX(10_Lieux!$E:$E,V2634)&amp;"/")</f>
        <v>/chauffeur-prive/aeroport-zurich/aeroport-bordeaux-merignac/</v>
      </c>
      <c r="M2634" s="14" t="str">
        <f aca="false">IFERROR(INDEX($L:$L,MATCH(B2634&amp;"|"&amp;A2634,$Z:$Z,0)),"—")</f>
        <v>/chauffeur-prive/aeroport-bordeaux-merignac/aeroport-zurich/</v>
      </c>
      <c r="N2634" s="14" t="str">
        <f aca="false">IF(LEN("Chauffeur privé "&amp;INDEX(10_Lieux!$J:$J,U2634)&amp;" → "&amp;INDEX(10_Lieux!$J:$J,V2634)&amp;" | 24h/24")&gt;60,"Chauffeur privé "&amp;INDEX(10_Lieux!$J:$J,U2634)&amp;" → "&amp;INDEX(10_Lieux!$J:$J,V2634),"Chauffeur privé "&amp;INDEX(10_Lieux!$J:$J,U2634)&amp;" → "&amp;INDEX(10_Lieux!$J:$J,V2634)&amp;" | 24h/24")</f>
        <v>Chauffeur privé Aéroport de Zurich → Aéroport Bordeaux-Mérignac</v>
      </c>
      <c r="O2634" s="14" t="n">
        <f aca="false">LEN(N2634)</f>
        <v>63</v>
      </c>
      <c r="P2634" s="14" t="str">
        <f aca="false">"Chauffeur privé "&amp;INDEX(10_Lieux!$K:$K,U2634)&amp;" vers "&amp;INDEX(10_Lieux!$L:$L,V2634)</f>
        <v>Chauffeur privé de l'aéroport de Zurich vers l'aéroport Bordeaux-Mérignac</v>
      </c>
      <c r="Q2634" s="14" t="str">
        <f aca="false">"Chauffeur privé "&amp;INDEX(10_Lieux!$K:$K,U2634)&amp;" vers "&amp;INDEX(10_Lieux!$L:$L,V2634)&amp;" : env. "&amp;I2634&amp;" km, "&amp;J2634&amp;" de route. Devis personnalisé, standard 24h/24 et 7j/7."</f>
        <v>Chauffeur privé de l'aéroport de Zurich vers l'aéroport Bordeaux-Mérignac : env. 963 km, 10 h 15 de route. Devis personnalisé, standard 24h/24 et 7j/7.</v>
      </c>
      <c r="R2634" s="14" t="n">
        <f aca="false">LEN(Q2634)</f>
        <v>151</v>
      </c>
      <c r="S2634" s="14" t="str">
        <f aca="false">INDEX(10_Lieux!$C:$C,U2634)</f>
        <v>Suisse</v>
      </c>
      <c r="T2634" s="14" t="str">
        <f aca="false">INDEX(10_Lieux!$C:$C,V2634)</f>
        <v>France</v>
      </c>
      <c r="U2634" s="14" t="n">
        <f aca="false">MATCH(A2634,10_Lieux!$A:$A,0)</f>
        <v>185</v>
      </c>
      <c r="V2634" s="14" t="n">
        <f aca="false">MATCH(B2634,10_Lieux!$A:$A,0)</f>
        <v>158</v>
      </c>
      <c r="W2634" s="14" t="n">
        <f aca="false">ROUND(6371*2*ASIN(SQRT(SIN(RADIANS(INDEX(10_Lieux!$F:$F,V2634)-INDEX(10_Lieux!$F:$F,U2634))/2)^2+COS(RADIANS(INDEX(10_Lieux!$F:$F,U2634)))*COS(RADIANS(INDEX(10_Lieux!$F:$F,V2634)))*SIN(RADIANS(INDEX(10_Lieux!$G:$G,V2634)-INDEX(10_Lieux!$G:$G,U2634))/2)^2)),1)</f>
        <v>770.7</v>
      </c>
      <c r="X2634" s="14" t="n">
        <f aca="false">ROUND(I2634/IF(I2634&lt;p_seuil_vitesse,p_vit_lente,p_vit_rapide)*60/15,0)*15</f>
        <v>615</v>
      </c>
      <c r="Y2634" s="14" t="n">
        <f aca="false">MAX(IF(INDEX(10_Lieux!$B:$B,U2634)&lt;&gt;"Ville",INDEX(10_Lieux!$I:$I,U2634),0),IF(INDEX(10_Lieux!$B:$B,V2634)&lt;&gt;"Ville",INDEX(10_Lieux!$I:$I,V2634),0))</f>
        <v>500</v>
      </c>
      <c r="Z2634" s="14" t="str">
        <f aca="false">A2634&amp;"|"&amp;B2634</f>
        <v>Zurich Airport|Bordeaux-Mérignac</v>
      </c>
      <c r="AA2634" s="14" t="str">
        <f aca="false">IF(I2634&lt;p_local,"Local",IF(I2634&lt;p_vv_min,"Courte distance",IF(I2634&lt;p_tres_long,"Longue distance","Très longue distance")))</f>
        <v>Très longue distance</v>
      </c>
    </row>
    <row r="2635" customFormat="false" ht="15" hidden="false" customHeight="true" outlineLevel="0" collapsed="false">
      <c r="A2635" s="14" t="s">
        <v>1475</v>
      </c>
      <c r="B2635" s="14" t="s">
        <v>2301</v>
      </c>
      <c r="C2635" s="14" t="s">
        <v>36</v>
      </c>
      <c r="D2635" s="14" t="s">
        <v>2622</v>
      </c>
      <c r="E2635" s="14" t="s">
        <v>2842</v>
      </c>
      <c r="F2635" s="15" t="s">
        <v>41</v>
      </c>
      <c r="G2635" s="14" t="str">
        <f aca="false">IF(I2635&lt;p_local,"Local → page infra",IF(H2635&gt;=p_ph1,"Phase 1",IF(H2635&gt;=p_ph2,"Phase 2","Phase 3")))</f>
        <v>Phase 1</v>
      </c>
      <c r="H2635" s="14" t="n">
        <f aca="false">IF(I2635&lt;p_local,0,IF(C2635="Aéroport → Aéroport",p_pts_plein,IF(Y2635&gt;0,IF(I2635&lt;=Y2635,p_pts_plein,IF(I2635&lt;=p_mult2*Y2635,p_pts_moyen,p_pts_r3)),IF(I2635&gt;=p_vv_min,p_pts_plein,IF(I2635&gt;=p_vv_moy,p_pts_moyen,p_pts_court))))+IF(INDEX(10_Lieux!$D:$D,U2635)=1,p_prio1,p_prio2)+IF(INDEX(10_Lieux!$D:$D,V2635)=1,p_prio1,p_prio2)+IF(K2635="Oui",p_tf,0)+p_hub*((INDEX(10_Lieux!$H:$H,U2635)="Hub")+(INDEX(10_Lieux!$H:$H,V2635)="Hub"))+IF(OR(INDEX(10_Lieux!$H:$H,U2635)="Premium",INDEX(10_Lieux!$H:$H,V2635)="Premium"),p_prem,0))</f>
        <v>80</v>
      </c>
      <c r="I2635" s="14" t="n">
        <f aca="false">ROUND(W2635*p_facteur,0)</f>
        <v>963</v>
      </c>
      <c r="J2635" s="14" t="str">
        <f aca="false">IF(X2635&lt;60,X2635&amp;" min",INT(X2635/60)&amp;" h"&amp;IF(MOD(X2635,60)=0,""," "&amp;TEXT(MOD(X2635,60),"00")))</f>
        <v>10 h 15</v>
      </c>
      <c r="K2635" s="14" t="str">
        <f aca="false">IF(S2635&lt;&gt;T2635,"Oui","Non")</f>
        <v>Oui</v>
      </c>
      <c r="L2635" s="14" t="str">
        <f aca="false">IF(AND(INDEX(10_Lieux!$B:$B,U2635)="Ville",INDEX(10_Lieux!$B:$B,V2635)="Ville"),"/chauffeur-prive/"&amp;INDEX(10_Lieux!$E:$E,U2635)&amp;"-"&amp;INDEX(10_Lieux!$E:$E,V2635)&amp;"/","/chauffeur-prive/"&amp;INDEX(10_Lieux!$E:$E,U2635)&amp;"/"&amp;INDEX(10_Lieux!$E:$E,V2635)&amp;"/")</f>
        <v>/chauffeur-prive/aeroport-bordeaux-merignac/aeroport-zurich/</v>
      </c>
      <c r="M2635" s="14" t="str">
        <f aca="false">IFERROR(INDEX($L:$L,MATCH(B2635&amp;"|"&amp;A2635,$Z:$Z,0)),"—")</f>
        <v>/chauffeur-prive/aeroport-zurich/aeroport-bordeaux-merignac/</v>
      </c>
      <c r="N2635" s="14" t="str">
        <f aca="false">IF(LEN("Chauffeur privé "&amp;INDEX(10_Lieux!$J:$J,U2635)&amp;" → "&amp;INDEX(10_Lieux!$J:$J,V2635)&amp;" | 24h/24")&gt;60,"Chauffeur privé "&amp;INDEX(10_Lieux!$J:$J,U2635)&amp;" → "&amp;INDEX(10_Lieux!$J:$J,V2635),"Chauffeur privé "&amp;INDEX(10_Lieux!$J:$J,U2635)&amp;" → "&amp;INDEX(10_Lieux!$J:$J,V2635)&amp;" | 24h/24")</f>
        <v>Chauffeur privé Aéroport Bordeaux-Mérignac → Aéroport de Zurich</v>
      </c>
      <c r="O2635" s="14" t="n">
        <f aca="false">LEN(N2635)</f>
        <v>63</v>
      </c>
      <c r="P2635" s="14" t="str">
        <f aca="false">"Chauffeur privé "&amp;INDEX(10_Lieux!$K:$K,U2635)&amp;" vers "&amp;INDEX(10_Lieux!$L:$L,V2635)</f>
        <v>Chauffeur privé de l'aéroport Bordeaux-Mérignac vers l'aéroport de Zurich</v>
      </c>
      <c r="Q2635" s="14" t="str">
        <f aca="false">"Chauffeur privé "&amp;INDEX(10_Lieux!$K:$K,U2635)&amp;" vers "&amp;INDEX(10_Lieux!$L:$L,V2635)&amp;" : env. "&amp;I2635&amp;" km, "&amp;J2635&amp;" de route. Devis personnalisé, standard 24h/24 et 7j/7."</f>
        <v>Chauffeur privé de l'aéroport Bordeaux-Mérignac vers l'aéroport de Zurich : env. 963 km, 10 h 15 de route. Devis personnalisé, standard 24h/24 et 7j/7.</v>
      </c>
      <c r="R2635" s="14" t="n">
        <f aca="false">LEN(Q2635)</f>
        <v>151</v>
      </c>
      <c r="S2635" s="14" t="str">
        <f aca="false">INDEX(10_Lieux!$C:$C,U2635)</f>
        <v>France</v>
      </c>
      <c r="T2635" s="14" t="str">
        <f aca="false">INDEX(10_Lieux!$C:$C,V2635)</f>
        <v>Suisse</v>
      </c>
      <c r="U2635" s="14" t="n">
        <f aca="false">MATCH(A2635,10_Lieux!$A:$A,0)</f>
        <v>158</v>
      </c>
      <c r="V2635" s="14" t="n">
        <f aca="false">MATCH(B2635,10_Lieux!$A:$A,0)</f>
        <v>185</v>
      </c>
      <c r="W2635" s="14" t="n">
        <f aca="false">ROUND(6371*2*ASIN(SQRT(SIN(RADIANS(INDEX(10_Lieux!$F:$F,V2635)-INDEX(10_Lieux!$F:$F,U2635))/2)^2+COS(RADIANS(INDEX(10_Lieux!$F:$F,U2635)))*COS(RADIANS(INDEX(10_Lieux!$F:$F,V2635)))*SIN(RADIANS(INDEX(10_Lieux!$G:$G,V2635)-INDEX(10_Lieux!$G:$G,U2635))/2)^2)),1)</f>
        <v>770.7</v>
      </c>
      <c r="X2635" s="14" t="n">
        <f aca="false">ROUND(I2635/IF(I2635&lt;p_seuil_vitesse,p_vit_lente,p_vit_rapide)*60/15,0)*15</f>
        <v>615</v>
      </c>
      <c r="Y2635" s="14" t="n">
        <f aca="false">MAX(IF(INDEX(10_Lieux!$B:$B,U2635)&lt;&gt;"Ville",INDEX(10_Lieux!$I:$I,U2635),0),IF(INDEX(10_Lieux!$B:$B,V2635)&lt;&gt;"Ville",INDEX(10_Lieux!$I:$I,V2635),0))</f>
        <v>500</v>
      </c>
      <c r="Z2635" s="14" t="str">
        <f aca="false">A2635&amp;"|"&amp;B2635</f>
        <v>Bordeaux-Mérignac|Zurich Airport</v>
      </c>
      <c r="AA2635" s="14" t="str">
        <f aca="false">IF(I2635&lt;p_local,"Local",IF(I2635&lt;p_vv_min,"Courte distance",IF(I2635&lt;p_tres_long,"Longue distance","Très longue distance")))</f>
        <v>Très longue distance</v>
      </c>
    </row>
    <row r="2636" customFormat="false" ht="15" hidden="false" customHeight="true" outlineLevel="0" collapsed="false">
      <c r="A2636" s="14" t="s">
        <v>2301</v>
      </c>
      <c r="B2636" s="14" t="s">
        <v>1105</v>
      </c>
      <c r="C2636" s="14" t="s">
        <v>36</v>
      </c>
      <c r="D2636" s="14" t="s">
        <v>2622</v>
      </c>
      <c r="E2636" s="14" t="s">
        <v>2843</v>
      </c>
      <c r="F2636" s="15" t="s">
        <v>41</v>
      </c>
      <c r="G2636" s="14" t="str">
        <f aca="false">IF(I2636&lt;p_local,"Local → page infra",IF(H2636&gt;=p_ph1,"Phase 1",IF(H2636&gt;=p_ph2,"Phase 2","Phase 3")))</f>
        <v>Phase 1</v>
      </c>
      <c r="H2636" s="14" t="n">
        <f aca="false">IF(I2636&lt;p_local,0,IF(C2636="Aéroport → Aéroport",p_pts_plein,IF(Y2636&gt;0,IF(I2636&lt;=Y2636,p_pts_plein,IF(I2636&lt;=p_mult2*Y2636,p_pts_moyen,p_pts_r3)),IF(I2636&gt;=p_vv_min,p_pts_plein,IF(I2636&gt;=p_vv_moy,p_pts_moyen,p_pts_court))))+IF(INDEX(10_Lieux!$D:$D,U2636)=1,p_prio1,p_prio2)+IF(INDEX(10_Lieux!$D:$D,V2636)=1,p_prio1,p_prio2)+IF(K2636="Oui",p_tf,0)+p_hub*((INDEX(10_Lieux!$H:$H,U2636)="Hub")+(INDEX(10_Lieux!$H:$H,V2636)="Hub"))+IF(OR(INDEX(10_Lieux!$H:$H,U2636)="Premium",INDEX(10_Lieux!$H:$H,V2636)="Premium"),p_prem,0))</f>
        <v>80</v>
      </c>
      <c r="I2636" s="14" t="n">
        <f aca="false">ROUND(W2636*p_facteur,0)</f>
        <v>97</v>
      </c>
      <c r="J2636" s="14" t="str">
        <f aca="false">IF(X2636&lt;60,X2636&amp;" min",INT(X2636/60)&amp;" h"&amp;IF(MOD(X2636,60)=0,""," "&amp;TEXT(MOD(X2636,60),"00")))</f>
        <v>1 h 30</v>
      </c>
      <c r="K2636" s="14" t="str">
        <f aca="false">IF(S2636&lt;&gt;T2636,"Oui","Non")</f>
        <v>Oui</v>
      </c>
      <c r="L2636" s="14" t="str">
        <f aca="false">IF(AND(INDEX(10_Lieux!$B:$B,U2636)="Ville",INDEX(10_Lieux!$B:$B,V2636)="Ville"),"/chauffeur-prive/"&amp;INDEX(10_Lieux!$E:$E,U2636)&amp;"-"&amp;INDEX(10_Lieux!$E:$E,V2636)&amp;"/","/chauffeur-prive/"&amp;INDEX(10_Lieux!$E:$E,U2636)&amp;"/"&amp;INDEX(10_Lieux!$E:$E,V2636)&amp;"/")</f>
        <v>/chauffeur-prive/aeroport-zurich/aeroport-bale-mulhouse/</v>
      </c>
      <c r="M2636" s="14" t="str">
        <f aca="false">IFERROR(INDEX($L:$L,MATCH(B2636&amp;"|"&amp;A2636,$Z:$Z,0)),"—")</f>
        <v>/chauffeur-prive/aeroport-bale-mulhouse/aeroport-zurich/</v>
      </c>
      <c r="N2636" s="14" t="str">
        <f aca="false">IF(LEN("Chauffeur privé "&amp;INDEX(10_Lieux!$J:$J,U2636)&amp;" → "&amp;INDEX(10_Lieux!$J:$J,V2636)&amp;" | 24h/24")&gt;60,"Chauffeur privé "&amp;INDEX(10_Lieux!$J:$J,U2636)&amp;" → "&amp;INDEX(10_Lieux!$J:$J,V2636),"Chauffeur privé "&amp;INDEX(10_Lieux!$J:$J,U2636)&amp;" → "&amp;INDEX(10_Lieux!$J:$J,V2636)&amp;" | 24h/24")</f>
        <v>Chauffeur privé Aéroport de Zurich → Aéroport Bâle-Mulhouse</v>
      </c>
      <c r="O2636" s="14" t="n">
        <f aca="false">LEN(N2636)</f>
        <v>59</v>
      </c>
      <c r="P2636" s="14" t="str">
        <f aca="false">"Chauffeur privé "&amp;INDEX(10_Lieux!$K:$K,U2636)&amp;" vers "&amp;INDEX(10_Lieux!$L:$L,V2636)</f>
        <v>Chauffeur privé de l'aéroport de Zurich vers l'aéroport Bâle-Mulhouse</v>
      </c>
      <c r="Q2636" s="14" t="str">
        <f aca="false">"Chauffeur privé "&amp;INDEX(10_Lieux!$K:$K,U2636)&amp;" vers "&amp;INDEX(10_Lieux!$L:$L,V2636)&amp;" : env. "&amp;I2636&amp;" km, "&amp;J2636&amp;" de route. Devis personnalisé, standard 24h/24 et 7j/7."</f>
        <v>Chauffeur privé de l'aéroport de Zurich vers l'aéroport Bâle-Mulhouse : env. 97 km, 1 h 30 de route. Devis personnalisé, standard 24h/24 et 7j/7.</v>
      </c>
      <c r="R2636" s="14" t="n">
        <f aca="false">LEN(Q2636)</f>
        <v>145</v>
      </c>
      <c r="S2636" s="14" t="str">
        <f aca="false">INDEX(10_Lieux!$C:$C,U2636)</f>
        <v>Suisse</v>
      </c>
      <c r="T2636" s="14" t="str">
        <f aca="false">INDEX(10_Lieux!$C:$C,V2636)</f>
        <v>France</v>
      </c>
      <c r="U2636" s="14" t="n">
        <f aca="false">MATCH(A2636,10_Lieux!$A:$A,0)</f>
        <v>185</v>
      </c>
      <c r="V2636" s="14" t="n">
        <f aca="false">MATCH(B2636,10_Lieux!$A:$A,0)</f>
        <v>144</v>
      </c>
      <c r="W2636" s="14" t="n">
        <f aca="false">ROUND(6371*2*ASIN(SQRT(SIN(RADIANS(INDEX(10_Lieux!$F:$F,V2636)-INDEX(10_Lieux!$F:$F,U2636))/2)^2+COS(RADIANS(INDEX(10_Lieux!$F:$F,U2636)))*COS(RADIANS(INDEX(10_Lieux!$F:$F,V2636)))*SIN(RADIANS(INDEX(10_Lieux!$G:$G,V2636)-INDEX(10_Lieux!$G:$G,U2636))/2)^2)),1)</f>
        <v>77.9</v>
      </c>
      <c r="X2636" s="14" t="n">
        <f aca="false">ROUND(I2636/IF(I2636&lt;p_seuil_vitesse,p_vit_lente,p_vit_rapide)*60/15,0)*15</f>
        <v>90</v>
      </c>
      <c r="Y2636" s="14" t="n">
        <f aca="false">MAX(IF(INDEX(10_Lieux!$B:$B,U2636)&lt;&gt;"Ville",INDEX(10_Lieux!$I:$I,U2636),0),IF(INDEX(10_Lieux!$B:$B,V2636)&lt;&gt;"Ville",INDEX(10_Lieux!$I:$I,V2636),0))</f>
        <v>500</v>
      </c>
      <c r="Z2636" s="14" t="str">
        <f aca="false">A2636&amp;"|"&amp;B2636</f>
        <v>Zurich Airport|EuroAirport Basel-Mulhouse-Freiburg</v>
      </c>
      <c r="AA2636" s="14" t="str">
        <f aca="false">IF(I2636&lt;p_local,"Local",IF(I2636&lt;p_vv_min,"Courte distance",IF(I2636&lt;p_tres_long,"Longue distance","Très longue distance")))</f>
        <v>Courte distance</v>
      </c>
    </row>
    <row r="2637" customFormat="false" ht="15" hidden="false" customHeight="true" outlineLevel="0" collapsed="false">
      <c r="A2637" s="14" t="s">
        <v>1105</v>
      </c>
      <c r="B2637" s="14" t="s">
        <v>2301</v>
      </c>
      <c r="C2637" s="14" t="s">
        <v>36</v>
      </c>
      <c r="D2637" s="14" t="s">
        <v>2622</v>
      </c>
      <c r="E2637" s="14" t="s">
        <v>2844</v>
      </c>
      <c r="F2637" s="15" t="s">
        <v>41</v>
      </c>
      <c r="G2637" s="14" t="str">
        <f aca="false">IF(I2637&lt;p_local,"Local → page infra",IF(H2637&gt;=p_ph1,"Phase 1",IF(H2637&gt;=p_ph2,"Phase 2","Phase 3")))</f>
        <v>Phase 1</v>
      </c>
      <c r="H2637" s="14" t="n">
        <f aca="false">IF(I2637&lt;p_local,0,IF(C2637="Aéroport → Aéroport",p_pts_plein,IF(Y2637&gt;0,IF(I2637&lt;=Y2637,p_pts_plein,IF(I2637&lt;=p_mult2*Y2637,p_pts_moyen,p_pts_r3)),IF(I2637&gt;=p_vv_min,p_pts_plein,IF(I2637&gt;=p_vv_moy,p_pts_moyen,p_pts_court))))+IF(INDEX(10_Lieux!$D:$D,U2637)=1,p_prio1,p_prio2)+IF(INDEX(10_Lieux!$D:$D,V2637)=1,p_prio1,p_prio2)+IF(K2637="Oui",p_tf,0)+p_hub*((INDEX(10_Lieux!$H:$H,U2637)="Hub")+(INDEX(10_Lieux!$H:$H,V2637)="Hub"))+IF(OR(INDEX(10_Lieux!$H:$H,U2637)="Premium",INDEX(10_Lieux!$H:$H,V2637)="Premium"),p_prem,0))</f>
        <v>80</v>
      </c>
      <c r="I2637" s="14" t="n">
        <f aca="false">ROUND(W2637*p_facteur,0)</f>
        <v>97</v>
      </c>
      <c r="J2637" s="14" t="str">
        <f aca="false">IF(X2637&lt;60,X2637&amp;" min",INT(X2637/60)&amp;" h"&amp;IF(MOD(X2637,60)=0,""," "&amp;TEXT(MOD(X2637,60),"00")))</f>
        <v>1 h 30</v>
      </c>
      <c r="K2637" s="14" t="str">
        <f aca="false">IF(S2637&lt;&gt;T2637,"Oui","Non")</f>
        <v>Oui</v>
      </c>
      <c r="L2637" s="14" t="str">
        <f aca="false">IF(AND(INDEX(10_Lieux!$B:$B,U2637)="Ville",INDEX(10_Lieux!$B:$B,V2637)="Ville"),"/chauffeur-prive/"&amp;INDEX(10_Lieux!$E:$E,U2637)&amp;"-"&amp;INDEX(10_Lieux!$E:$E,V2637)&amp;"/","/chauffeur-prive/"&amp;INDEX(10_Lieux!$E:$E,U2637)&amp;"/"&amp;INDEX(10_Lieux!$E:$E,V2637)&amp;"/")</f>
        <v>/chauffeur-prive/aeroport-bale-mulhouse/aeroport-zurich/</v>
      </c>
      <c r="M2637" s="14" t="str">
        <f aca="false">IFERROR(INDEX($L:$L,MATCH(B2637&amp;"|"&amp;A2637,$Z:$Z,0)),"—")</f>
        <v>/chauffeur-prive/aeroport-zurich/aeroport-bale-mulhouse/</v>
      </c>
      <c r="N2637" s="14" t="str">
        <f aca="false">IF(LEN("Chauffeur privé "&amp;INDEX(10_Lieux!$J:$J,U2637)&amp;" → "&amp;INDEX(10_Lieux!$J:$J,V2637)&amp;" | 24h/24")&gt;60,"Chauffeur privé "&amp;INDEX(10_Lieux!$J:$J,U2637)&amp;" → "&amp;INDEX(10_Lieux!$J:$J,V2637),"Chauffeur privé "&amp;INDEX(10_Lieux!$J:$J,U2637)&amp;" → "&amp;INDEX(10_Lieux!$J:$J,V2637)&amp;" | 24h/24")</f>
        <v>Chauffeur privé Aéroport Bâle-Mulhouse → Aéroport de Zurich</v>
      </c>
      <c r="O2637" s="14" t="n">
        <f aca="false">LEN(N2637)</f>
        <v>59</v>
      </c>
      <c r="P2637" s="14" t="str">
        <f aca="false">"Chauffeur privé "&amp;INDEX(10_Lieux!$K:$K,U2637)&amp;" vers "&amp;INDEX(10_Lieux!$L:$L,V2637)</f>
        <v>Chauffeur privé de l'aéroport Bâle-Mulhouse vers l'aéroport de Zurich</v>
      </c>
      <c r="Q2637" s="14" t="str">
        <f aca="false">"Chauffeur privé "&amp;INDEX(10_Lieux!$K:$K,U2637)&amp;" vers "&amp;INDEX(10_Lieux!$L:$L,V2637)&amp;" : env. "&amp;I2637&amp;" km, "&amp;J2637&amp;" de route. Devis personnalisé, standard 24h/24 et 7j/7."</f>
        <v>Chauffeur privé de l'aéroport Bâle-Mulhouse vers l'aéroport de Zurich : env. 97 km, 1 h 30 de route. Devis personnalisé, standard 24h/24 et 7j/7.</v>
      </c>
      <c r="R2637" s="14" t="n">
        <f aca="false">LEN(Q2637)</f>
        <v>145</v>
      </c>
      <c r="S2637" s="14" t="str">
        <f aca="false">INDEX(10_Lieux!$C:$C,U2637)</f>
        <v>France</v>
      </c>
      <c r="T2637" s="14" t="str">
        <f aca="false">INDEX(10_Lieux!$C:$C,V2637)</f>
        <v>Suisse</v>
      </c>
      <c r="U2637" s="14" t="n">
        <f aca="false">MATCH(A2637,10_Lieux!$A:$A,0)</f>
        <v>144</v>
      </c>
      <c r="V2637" s="14" t="n">
        <f aca="false">MATCH(B2637,10_Lieux!$A:$A,0)</f>
        <v>185</v>
      </c>
      <c r="W2637" s="14" t="n">
        <f aca="false">ROUND(6371*2*ASIN(SQRT(SIN(RADIANS(INDEX(10_Lieux!$F:$F,V2637)-INDEX(10_Lieux!$F:$F,U2637))/2)^2+COS(RADIANS(INDEX(10_Lieux!$F:$F,U2637)))*COS(RADIANS(INDEX(10_Lieux!$F:$F,V2637)))*SIN(RADIANS(INDEX(10_Lieux!$G:$G,V2637)-INDEX(10_Lieux!$G:$G,U2637))/2)^2)),1)</f>
        <v>77.9</v>
      </c>
      <c r="X2637" s="14" t="n">
        <f aca="false">ROUND(I2637/IF(I2637&lt;p_seuil_vitesse,p_vit_lente,p_vit_rapide)*60/15,0)*15</f>
        <v>90</v>
      </c>
      <c r="Y2637" s="14" t="n">
        <f aca="false">MAX(IF(INDEX(10_Lieux!$B:$B,U2637)&lt;&gt;"Ville",INDEX(10_Lieux!$I:$I,U2637),0),IF(INDEX(10_Lieux!$B:$B,V2637)&lt;&gt;"Ville",INDEX(10_Lieux!$I:$I,V2637),0))</f>
        <v>500</v>
      </c>
      <c r="Z2637" s="14" t="str">
        <f aca="false">A2637&amp;"|"&amp;B2637</f>
        <v>EuroAirport Basel-Mulhouse-Freiburg|Zurich Airport</v>
      </c>
      <c r="AA2637" s="14" t="str">
        <f aca="false">IF(I2637&lt;p_local,"Local",IF(I2637&lt;p_vv_min,"Courte distance",IF(I2637&lt;p_tres_long,"Longue distance","Très longue distance")))</f>
        <v>Courte distance</v>
      </c>
    </row>
    <row r="2638" customFormat="false" ht="15" hidden="false" customHeight="true" outlineLevel="0" collapsed="false">
      <c r="A2638" s="14" t="s">
        <v>2301</v>
      </c>
      <c r="B2638" s="14" t="s">
        <v>1796</v>
      </c>
      <c r="C2638" s="14" t="s">
        <v>36</v>
      </c>
      <c r="D2638" s="14" t="s">
        <v>2622</v>
      </c>
      <c r="E2638" s="14" t="s">
        <v>2845</v>
      </c>
      <c r="F2638" s="15" t="s">
        <v>41</v>
      </c>
      <c r="G2638" s="14" t="str">
        <f aca="false">IF(I2638&lt;p_local,"Local → page infra",IF(H2638&gt;=p_ph1,"Phase 1",IF(H2638&gt;=p_ph2,"Phase 2","Phase 3")))</f>
        <v>Phase 1</v>
      </c>
      <c r="H2638" s="14" t="n">
        <f aca="false">IF(I2638&lt;p_local,0,IF(C2638="Aéroport → Aéroport",p_pts_plein,IF(Y2638&gt;0,IF(I2638&lt;=Y2638,p_pts_plein,IF(I2638&lt;=p_mult2*Y2638,p_pts_moyen,p_pts_r3)),IF(I2638&gt;=p_vv_min,p_pts_plein,IF(I2638&gt;=p_vv_moy,p_pts_moyen,p_pts_court))))+IF(INDEX(10_Lieux!$D:$D,U2638)=1,p_prio1,p_prio2)+IF(INDEX(10_Lieux!$D:$D,V2638)=1,p_prio1,p_prio2)+IF(K2638="Oui",p_tf,0)+p_hub*((INDEX(10_Lieux!$H:$H,U2638)="Hub")+(INDEX(10_Lieux!$H:$H,V2638)="Hub"))+IF(OR(INDEX(10_Lieux!$H:$H,U2638)="Premium",INDEX(10_Lieux!$H:$H,V2638)="Premium"),p_prem,0))</f>
        <v>90</v>
      </c>
      <c r="I2638" s="14" t="n">
        <f aca="false">ROUND(W2638*p_facteur,0)</f>
        <v>566</v>
      </c>
      <c r="J2638" s="14" t="str">
        <f aca="false">IF(X2638&lt;60,X2638&amp;" min",INT(X2638/60)&amp;" h"&amp;IF(MOD(X2638,60)=0,""," "&amp;TEXT(MOD(X2638,60),"00")))</f>
        <v>6 h</v>
      </c>
      <c r="K2638" s="14" t="str">
        <f aca="false">IF(S2638&lt;&gt;T2638,"Oui","Non")</f>
        <v>Oui</v>
      </c>
      <c r="L2638" s="14" t="str">
        <f aca="false">IF(AND(INDEX(10_Lieux!$B:$B,U2638)="Ville",INDEX(10_Lieux!$B:$B,V2638)="Ville"),"/chauffeur-prive/"&amp;INDEX(10_Lieux!$E:$E,U2638)&amp;"-"&amp;INDEX(10_Lieux!$E:$E,V2638)&amp;"/","/chauffeur-prive/"&amp;INDEX(10_Lieux!$E:$E,U2638)&amp;"/"&amp;INDEX(10_Lieux!$E:$E,V2638)&amp;"/")</f>
        <v>/chauffeur-prive/aeroport-zurich/aeroport-cannes-mandelieu/</v>
      </c>
      <c r="M2638" s="14" t="str">
        <f aca="false">IFERROR(INDEX($L:$L,MATCH(B2638&amp;"|"&amp;A2638,$Z:$Z,0)),"—")</f>
        <v>/chauffeur-prive/aeroport-cannes-mandelieu/aeroport-zurich/</v>
      </c>
      <c r="N2638" s="14" t="str">
        <f aca="false">IF(LEN("Chauffeur privé "&amp;INDEX(10_Lieux!$J:$J,U2638)&amp;" → "&amp;INDEX(10_Lieux!$J:$J,V2638)&amp;" | 24h/24")&gt;60,"Chauffeur privé "&amp;INDEX(10_Lieux!$J:$J,U2638)&amp;" → "&amp;INDEX(10_Lieux!$J:$J,V2638),"Chauffeur privé "&amp;INDEX(10_Lieux!$J:$J,U2638)&amp;" → "&amp;INDEX(10_Lieux!$J:$J,V2638)&amp;" | 24h/24")</f>
        <v>Chauffeur privé Aéroport de Zurich → Aéroport Cannes-Mandelieu</v>
      </c>
      <c r="O2638" s="14" t="n">
        <f aca="false">LEN(N2638)</f>
        <v>62</v>
      </c>
      <c r="P2638" s="14" t="str">
        <f aca="false">"Chauffeur privé "&amp;INDEX(10_Lieux!$K:$K,U2638)&amp;" vers "&amp;INDEX(10_Lieux!$L:$L,V2638)</f>
        <v>Chauffeur privé de l'aéroport de Zurich vers l'aéroport Cannes-Mandelieu</v>
      </c>
      <c r="Q2638" s="14" t="str">
        <f aca="false">"Chauffeur privé "&amp;INDEX(10_Lieux!$K:$K,U2638)&amp;" vers "&amp;INDEX(10_Lieux!$L:$L,V2638)&amp;" : env. "&amp;I2638&amp;" km, "&amp;J2638&amp;" de route. Devis personnalisé, standard 24h/24 et 7j/7."</f>
        <v>Chauffeur privé de l'aéroport de Zurich vers l'aéroport Cannes-Mandelieu : env. 566 km, 6 h de route. Devis personnalisé, standard 24h/24 et 7j/7.</v>
      </c>
      <c r="R2638" s="14" t="n">
        <f aca="false">LEN(Q2638)</f>
        <v>146</v>
      </c>
      <c r="S2638" s="14" t="str">
        <f aca="false">INDEX(10_Lieux!$C:$C,U2638)</f>
        <v>Suisse</v>
      </c>
      <c r="T2638" s="14" t="str">
        <f aca="false">INDEX(10_Lieux!$C:$C,V2638)</f>
        <v>France</v>
      </c>
      <c r="U2638" s="14" t="n">
        <f aca="false">MATCH(A2638,10_Lieux!$A:$A,0)</f>
        <v>185</v>
      </c>
      <c r="V2638" s="14" t="n">
        <f aca="false">MATCH(B2638,10_Lieux!$A:$A,0)</f>
        <v>169</v>
      </c>
      <c r="W2638" s="14" t="n">
        <f aca="false">ROUND(6371*2*ASIN(SQRT(SIN(RADIANS(INDEX(10_Lieux!$F:$F,V2638)-INDEX(10_Lieux!$F:$F,U2638))/2)^2+COS(RADIANS(INDEX(10_Lieux!$F:$F,U2638)))*COS(RADIANS(INDEX(10_Lieux!$F:$F,V2638)))*SIN(RADIANS(INDEX(10_Lieux!$G:$G,V2638)-INDEX(10_Lieux!$G:$G,U2638))/2)^2)),1)</f>
        <v>452.8</v>
      </c>
      <c r="X2638" s="14" t="n">
        <f aca="false">ROUND(I2638/IF(I2638&lt;p_seuil_vitesse,p_vit_lente,p_vit_rapide)*60/15,0)*15</f>
        <v>360</v>
      </c>
      <c r="Y2638" s="14" t="n">
        <f aca="false">MAX(IF(INDEX(10_Lieux!$B:$B,U2638)&lt;&gt;"Ville",INDEX(10_Lieux!$I:$I,U2638),0),IF(INDEX(10_Lieux!$B:$B,V2638)&lt;&gt;"Ville",INDEX(10_Lieux!$I:$I,V2638),0))</f>
        <v>500</v>
      </c>
      <c r="Z2638" s="14" t="str">
        <f aca="false">A2638&amp;"|"&amp;B2638</f>
        <v>Zurich Airport|Cannes-Mandelieu</v>
      </c>
      <c r="AA2638" s="14" t="str">
        <f aca="false">IF(I2638&lt;p_local,"Local",IF(I2638&lt;p_vv_min,"Courte distance",IF(I2638&lt;p_tres_long,"Longue distance","Très longue distance")))</f>
        <v>Longue distance</v>
      </c>
    </row>
    <row r="2639" customFormat="false" ht="15" hidden="false" customHeight="true" outlineLevel="0" collapsed="false">
      <c r="A2639" s="14" t="s">
        <v>1796</v>
      </c>
      <c r="B2639" s="14" t="s">
        <v>2301</v>
      </c>
      <c r="C2639" s="14" t="s">
        <v>36</v>
      </c>
      <c r="D2639" s="14" t="s">
        <v>2622</v>
      </c>
      <c r="E2639" s="14" t="s">
        <v>2846</v>
      </c>
      <c r="F2639" s="15" t="s">
        <v>41</v>
      </c>
      <c r="G2639" s="14" t="str">
        <f aca="false">IF(I2639&lt;p_local,"Local → page infra",IF(H2639&gt;=p_ph1,"Phase 1",IF(H2639&gt;=p_ph2,"Phase 2","Phase 3")))</f>
        <v>Phase 1</v>
      </c>
      <c r="H2639" s="14" t="n">
        <f aca="false">IF(I2639&lt;p_local,0,IF(C2639="Aéroport → Aéroport",p_pts_plein,IF(Y2639&gt;0,IF(I2639&lt;=Y2639,p_pts_plein,IF(I2639&lt;=p_mult2*Y2639,p_pts_moyen,p_pts_r3)),IF(I2639&gt;=p_vv_min,p_pts_plein,IF(I2639&gt;=p_vv_moy,p_pts_moyen,p_pts_court))))+IF(INDEX(10_Lieux!$D:$D,U2639)=1,p_prio1,p_prio2)+IF(INDEX(10_Lieux!$D:$D,V2639)=1,p_prio1,p_prio2)+IF(K2639="Oui",p_tf,0)+p_hub*((INDEX(10_Lieux!$H:$H,U2639)="Hub")+(INDEX(10_Lieux!$H:$H,V2639)="Hub"))+IF(OR(INDEX(10_Lieux!$H:$H,U2639)="Premium",INDEX(10_Lieux!$H:$H,V2639)="Premium"),p_prem,0))</f>
        <v>90</v>
      </c>
      <c r="I2639" s="14" t="n">
        <f aca="false">ROUND(W2639*p_facteur,0)</f>
        <v>566</v>
      </c>
      <c r="J2639" s="14" t="str">
        <f aca="false">IF(X2639&lt;60,X2639&amp;" min",INT(X2639/60)&amp;" h"&amp;IF(MOD(X2639,60)=0,""," "&amp;TEXT(MOD(X2639,60),"00")))</f>
        <v>6 h</v>
      </c>
      <c r="K2639" s="14" t="str">
        <f aca="false">IF(S2639&lt;&gt;T2639,"Oui","Non")</f>
        <v>Oui</v>
      </c>
      <c r="L2639" s="14" t="str">
        <f aca="false">IF(AND(INDEX(10_Lieux!$B:$B,U2639)="Ville",INDEX(10_Lieux!$B:$B,V2639)="Ville"),"/chauffeur-prive/"&amp;INDEX(10_Lieux!$E:$E,U2639)&amp;"-"&amp;INDEX(10_Lieux!$E:$E,V2639)&amp;"/","/chauffeur-prive/"&amp;INDEX(10_Lieux!$E:$E,U2639)&amp;"/"&amp;INDEX(10_Lieux!$E:$E,V2639)&amp;"/")</f>
        <v>/chauffeur-prive/aeroport-cannes-mandelieu/aeroport-zurich/</v>
      </c>
      <c r="M2639" s="14" t="str">
        <f aca="false">IFERROR(INDEX($L:$L,MATCH(B2639&amp;"|"&amp;A2639,$Z:$Z,0)),"—")</f>
        <v>/chauffeur-prive/aeroport-zurich/aeroport-cannes-mandelieu/</v>
      </c>
      <c r="N2639" s="14" t="str">
        <f aca="false">IF(LEN("Chauffeur privé "&amp;INDEX(10_Lieux!$J:$J,U2639)&amp;" → "&amp;INDEX(10_Lieux!$J:$J,V2639)&amp;" | 24h/24")&gt;60,"Chauffeur privé "&amp;INDEX(10_Lieux!$J:$J,U2639)&amp;" → "&amp;INDEX(10_Lieux!$J:$J,V2639),"Chauffeur privé "&amp;INDEX(10_Lieux!$J:$J,U2639)&amp;" → "&amp;INDEX(10_Lieux!$J:$J,V2639)&amp;" | 24h/24")</f>
        <v>Chauffeur privé Aéroport Cannes-Mandelieu → Aéroport de Zurich</v>
      </c>
      <c r="O2639" s="14" t="n">
        <f aca="false">LEN(N2639)</f>
        <v>62</v>
      </c>
      <c r="P2639" s="14" t="str">
        <f aca="false">"Chauffeur privé "&amp;INDEX(10_Lieux!$K:$K,U2639)&amp;" vers "&amp;INDEX(10_Lieux!$L:$L,V2639)</f>
        <v>Chauffeur privé de l'aéroport Cannes-Mandelieu vers l'aéroport de Zurich</v>
      </c>
      <c r="Q2639" s="14" t="str">
        <f aca="false">"Chauffeur privé "&amp;INDEX(10_Lieux!$K:$K,U2639)&amp;" vers "&amp;INDEX(10_Lieux!$L:$L,V2639)&amp;" : env. "&amp;I2639&amp;" km, "&amp;J2639&amp;" de route. Devis personnalisé, standard 24h/24 et 7j/7."</f>
        <v>Chauffeur privé de l'aéroport Cannes-Mandelieu vers l'aéroport de Zurich : env. 566 km, 6 h de route. Devis personnalisé, standard 24h/24 et 7j/7.</v>
      </c>
      <c r="R2639" s="14" t="n">
        <f aca="false">LEN(Q2639)</f>
        <v>146</v>
      </c>
      <c r="S2639" s="14" t="str">
        <f aca="false">INDEX(10_Lieux!$C:$C,U2639)</f>
        <v>France</v>
      </c>
      <c r="T2639" s="14" t="str">
        <f aca="false">INDEX(10_Lieux!$C:$C,V2639)</f>
        <v>Suisse</v>
      </c>
      <c r="U2639" s="14" t="n">
        <f aca="false">MATCH(A2639,10_Lieux!$A:$A,0)</f>
        <v>169</v>
      </c>
      <c r="V2639" s="14" t="n">
        <f aca="false">MATCH(B2639,10_Lieux!$A:$A,0)</f>
        <v>185</v>
      </c>
      <c r="W2639" s="14" t="n">
        <f aca="false">ROUND(6371*2*ASIN(SQRT(SIN(RADIANS(INDEX(10_Lieux!$F:$F,V2639)-INDEX(10_Lieux!$F:$F,U2639))/2)^2+COS(RADIANS(INDEX(10_Lieux!$F:$F,U2639)))*COS(RADIANS(INDEX(10_Lieux!$F:$F,V2639)))*SIN(RADIANS(INDEX(10_Lieux!$G:$G,V2639)-INDEX(10_Lieux!$G:$G,U2639))/2)^2)),1)</f>
        <v>452.8</v>
      </c>
      <c r="X2639" s="14" t="n">
        <f aca="false">ROUND(I2639/IF(I2639&lt;p_seuil_vitesse,p_vit_lente,p_vit_rapide)*60/15,0)*15</f>
        <v>360</v>
      </c>
      <c r="Y2639" s="14" t="n">
        <f aca="false">MAX(IF(INDEX(10_Lieux!$B:$B,U2639)&lt;&gt;"Ville",INDEX(10_Lieux!$I:$I,U2639),0),IF(INDEX(10_Lieux!$B:$B,V2639)&lt;&gt;"Ville",INDEX(10_Lieux!$I:$I,V2639),0))</f>
        <v>500</v>
      </c>
      <c r="Z2639" s="14" t="str">
        <f aca="false">A2639&amp;"|"&amp;B2639</f>
        <v>Cannes-Mandelieu|Zurich Airport</v>
      </c>
      <c r="AA2639" s="14" t="str">
        <f aca="false">IF(I2639&lt;p_local,"Local",IF(I2639&lt;p_vv_min,"Courte distance",IF(I2639&lt;p_tres_long,"Longue distance","Très longue distance")))</f>
        <v>Longue distance</v>
      </c>
    </row>
    <row r="2640" customFormat="false" ht="15" hidden="false" customHeight="true" outlineLevel="0" collapsed="false">
      <c r="A2640" s="14" t="s">
        <v>2301</v>
      </c>
      <c r="B2640" s="14" t="s">
        <v>1843</v>
      </c>
      <c r="C2640" s="14" t="s">
        <v>36</v>
      </c>
      <c r="D2640" s="14" t="s">
        <v>2622</v>
      </c>
      <c r="E2640" s="14" t="s">
        <v>2847</v>
      </c>
      <c r="F2640" s="15" t="s">
        <v>41</v>
      </c>
      <c r="G2640" s="14" t="str">
        <f aca="false">IF(I2640&lt;p_local,"Local → page infra",IF(H2640&gt;=p_ph1,"Phase 1",IF(H2640&gt;=p_ph2,"Phase 2","Phase 3")))</f>
        <v>Phase 1</v>
      </c>
      <c r="H2640" s="14" t="n">
        <f aca="false">IF(I2640&lt;p_local,0,IF(C2640="Aéroport → Aéroport",p_pts_plein,IF(Y2640&gt;0,IF(I2640&lt;=Y2640,p_pts_plein,IF(I2640&lt;=p_mult2*Y2640,p_pts_moyen,p_pts_r3)),IF(I2640&gt;=p_vv_min,p_pts_plein,IF(I2640&gt;=p_vv_moy,p_pts_moyen,p_pts_court))))+IF(INDEX(10_Lieux!$D:$D,U2640)=1,p_prio1,p_prio2)+IF(INDEX(10_Lieux!$D:$D,V2640)=1,p_prio1,p_prio2)+IF(K2640="Oui",p_tf,0)+p_hub*((INDEX(10_Lieux!$H:$H,U2640)="Hub")+(INDEX(10_Lieux!$H:$H,V2640)="Hub"))+IF(OR(INDEX(10_Lieux!$H:$H,U2640)="Premium",INDEX(10_Lieux!$H:$H,V2640)="Premium"),p_prem,0))</f>
        <v>90</v>
      </c>
      <c r="I2640" s="14" t="n">
        <f aca="false">ROUND(W2640*p_facteur,0)</f>
        <v>625</v>
      </c>
      <c r="J2640" s="14" t="str">
        <f aca="false">IF(X2640&lt;60,X2640&amp;" min",INT(X2640/60)&amp;" h"&amp;IF(MOD(X2640,60)=0,""," "&amp;TEXT(MOD(X2640,60),"00")))</f>
        <v>6 h 30</v>
      </c>
      <c r="K2640" s="14" t="str">
        <f aca="false">IF(S2640&lt;&gt;T2640,"Oui","Non")</f>
        <v>Oui</v>
      </c>
      <c r="L2640" s="14" t="str">
        <f aca="false">IF(AND(INDEX(10_Lieux!$B:$B,U2640)="Ville",INDEX(10_Lieux!$B:$B,V2640)="Ville"),"/chauffeur-prive/"&amp;INDEX(10_Lieux!$E:$E,U2640)&amp;"-"&amp;INDEX(10_Lieux!$E:$E,V2640)&amp;"/","/chauffeur-prive/"&amp;INDEX(10_Lieux!$E:$E,U2640)&amp;"/"&amp;INDEX(10_Lieux!$E:$E,V2640)&amp;"/")</f>
        <v>/chauffeur-prive/aeroport-zurich/aeroport-la-mole-saint-tropez/</v>
      </c>
      <c r="M2640" s="14" t="str">
        <f aca="false">IFERROR(INDEX($L:$L,MATCH(B2640&amp;"|"&amp;A2640,$Z:$Z,0)),"—")</f>
        <v>/chauffeur-prive/aeroport-la-mole-saint-tropez/aeroport-zurich/</v>
      </c>
      <c r="N2640" s="14" t="str">
        <f aca="false">IF(LEN("Chauffeur privé "&amp;INDEX(10_Lieux!$J:$J,U2640)&amp;" → "&amp;INDEX(10_Lieux!$J:$J,V2640)&amp;" | 24h/24")&gt;60,"Chauffeur privé "&amp;INDEX(10_Lieux!$J:$J,U2640)&amp;" → "&amp;INDEX(10_Lieux!$J:$J,V2640),"Chauffeur privé "&amp;INDEX(10_Lieux!$J:$J,U2640)&amp;" → "&amp;INDEX(10_Lieux!$J:$J,V2640)&amp;" | 24h/24")</f>
        <v>Chauffeur privé Aéroport de Zurich → Aéroport La Môle-Saint-Tropez</v>
      </c>
      <c r="O2640" s="14" t="n">
        <f aca="false">LEN(N2640)</f>
        <v>66</v>
      </c>
      <c r="P2640" s="14" t="str">
        <f aca="false">"Chauffeur privé "&amp;INDEX(10_Lieux!$K:$K,U2640)&amp;" vers "&amp;INDEX(10_Lieux!$L:$L,V2640)</f>
        <v>Chauffeur privé de l'aéroport de Zurich vers l'aéroport La Môle-Saint-Tropez</v>
      </c>
      <c r="Q2640" s="14" t="str">
        <f aca="false">"Chauffeur privé "&amp;INDEX(10_Lieux!$K:$K,U2640)&amp;" vers "&amp;INDEX(10_Lieux!$L:$L,V2640)&amp;" : env. "&amp;I2640&amp;" km, "&amp;J2640&amp;" de route. Devis personnalisé, standard 24h/24 et 7j/7."</f>
        <v>Chauffeur privé de l'aéroport de Zurich vers l'aéroport La Môle-Saint-Tropez : env. 625 km, 6 h 30 de route. Devis personnalisé, standard 24h/24 et 7j/7.</v>
      </c>
      <c r="R2640" s="14" t="n">
        <f aca="false">LEN(Q2640)</f>
        <v>153</v>
      </c>
      <c r="S2640" s="14" t="str">
        <f aca="false">INDEX(10_Lieux!$C:$C,U2640)</f>
        <v>Suisse</v>
      </c>
      <c r="T2640" s="14" t="str">
        <f aca="false">INDEX(10_Lieux!$C:$C,V2640)</f>
        <v>France</v>
      </c>
      <c r="U2640" s="14" t="n">
        <f aca="false">MATCH(A2640,10_Lieux!$A:$A,0)</f>
        <v>185</v>
      </c>
      <c r="V2640" s="14" t="n">
        <f aca="false">MATCH(B2640,10_Lieux!$A:$A,0)</f>
        <v>170</v>
      </c>
      <c r="W2640" s="14" t="n">
        <f aca="false">ROUND(6371*2*ASIN(SQRT(SIN(RADIANS(INDEX(10_Lieux!$F:$F,V2640)-INDEX(10_Lieux!$F:$F,U2640))/2)^2+COS(RADIANS(INDEX(10_Lieux!$F:$F,U2640)))*COS(RADIANS(INDEX(10_Lieux!$F:$F,V2640)))*SIN(RADIANS(INDEX(10_Lieux!$G:$G,V2640)-INDEX(10_Lieux!$G:$G,U2640))/2)^2)),1)</f>
        <v>499.6</v>
      </c>
      <c r="X2640" s="14" t="n">
        <f aca="false">ROUND(I2640/IF(I2640&lt;p_seuil_vitesse,p_vit_lente,p_vit_rapide)*60/15,0)*15</f>
        <v>390</v>
      </c>
      <c r="Y2640" s="14" t="n">
        <f aca="false">MAX(IF(INDEX(10_Lieux!$B:$B,U2640)&lt;&gt;"Ville",INDEX(10_Lieux!$I:$I,U2640),0),IF(INDEX(10_Lieux!$B:$B,V2640)&lt;&gt;"Ville",INDEX(10_Lieux!$I:$I,V2640),0))</f>
        <v>500</v>
      </c>
      <c r="Z2640" s="14" t="str">
        <f aca="false">A2640&amp;"|"&amp;B2640</f>
        <v>Zurich Airport|La Môle-Saint-Tropez</v>
      </c>
      <c r="AA2640" s="14" t="str">
        <f aca="false">IF(I2640&lt;p_local,"Local",IF(I2640&lt;p_vv_min,"Courte distance",IF(I2640&lt;p_tres_long,"Longue distance","Très longue distance")))</f>
        <v>Longue distance</v>
      </c>
    </row>
    <row r="2641" customFormat="false" ht="15" hidden="false" customHeight="true" outlineLevel="0" collapsed="false">
      <c r="A2641" s="14" t="s">
        <v>1843</v>
      </c>
      <c r="B2641" s="14" t="s">
        <v>2301</v>
      </c>
      <c r="C2641" s="14" t="s">
        <v>36</v>
      </c>
      <c r="D2641" s="14" t="s">
        <v>2622</v>
      </c>
      <c r="E2641" s="14" t="s">
        <v>2848</v>
      </c>
      <c r="F2641" s="15" t="s">
        <v>41</v>
      </c>
      <c r="G2641" s="14" t="str">
        <f aca="false">IF(I2641&lt;p_local,"Local → page infra",IF(H2641&gt;=p_ph1,"Phase 1",IF(H2641&gt;=p_ph2,"Phase 2","Phase 3")))</f>
        <v>Phase 1</v>
      </c>
      <c r="H2641" s="14" t="n">
        <f aca="false">IF(I2641&lt;p_local,0,IF(C2641="Aéroport → Aéroport",p_pts_plein,IF(Y2641&gt;0,IF(I2641&lt;=Y2641,p_pts_plein,IF(I2641&lt;=p_mult2*Y2641,p_pts_moyen,p_pts_r3)),IF(I2641&gt;=p_vv_min,p_pts_plein,IF(I2641&gt;=p_vv_moy,p_pts_moyen,p_pts_court))))+IF(INDEX(10_Lieux!$D:$D,U2641)=1,p_prio1,p_prio2)+IF(INDEX(10_Lieux!$D:$D,V2641)=1,p_prio1,p_prio2)+IF(K2641="Oui",p_tf,0)+p_hub*((INDEX(10_Lieux!$H:$H,U2641)="Hub")+(INDEX(10_Lieux!$H:$H,V2641)="Hub"))+IF(OR(INDEX(10_Lieux!$H:$H,U2641)="Premium",INDEX(10_Lieux!$H:$H,V2641)="Premium"),p_prem,0))</f>
        <v>90</v>
      </c>
      <c r="I2641" s="14" t="n">
        <f aca="false">ROUND(W2641*p_facteur,0)</f>
        <v>625</v>
      </c>
      <c r="J2641" s="14" t="str">
        <f aca="false">IF(X2641&lt;60,X2641&amp;" min",INT(X2641/60)&amp;" h"&amp;IF(MOD(X2641,60)=0,""," "&amp;TEXT(MOD(X2641,60),"00")))</f>
        <v>6 h 30</v>
      </c>
      <c r="K2641" s="14" t="str">
        <f aca="false">IF(S2641&lt;&gt;T2641,"Oui","Non")</f>
        <v>Oui</v>
      </c>
      <c r="L2641" s="14" t="str">
        <f aca="false">IF(AND(INDEX(10_Lieux!$B:$B,U2641)="Ville",INDEX(10_Lieux!$B:$B,V2641)="Ville"),"/chauffeur-prive/"&amp;INDEX(10_Lieux!$E:$E,U2641)&amp;"-"&amp;INDEX(10_Lieux!$E:$E,V2641)&amp;"/","/chauffeur-prive/"&amp;INDEX(10_Lieux!$E:$E,U2641)&amp;"/"&amp;INDEX(10_Lieux!$E:$E,V2641)&amp;"/")</f>
        <v>/chauffeur-prive/aeroport-la-mole-saint-tropez/aeroport-zurich/</v>
      </c>
      <c r="M2641" s="14" t="str">
        <f aca="false">IFERROR(INDEX($L:$L,MATCH(B2641&amp;"|"&amp;A2641,$Z:$Z,0)),"—")</f>
        <v>/chauffeur-prive/aeroport-zurich/aeroport-la-mole-saint-tropez/</v>
      </c>
      <c r="N2641" s="14" t="str">
        <f aca="false">IF(LEN("Chauffeur privé "&amp;INDEX(10_Lieux!$J:$J,U2641)&amp;" → "&amp;INDEX(10_Lieux!$J:$J,V2641)&amp;" | 24h/24")&gt;60,"Chauffeur privé "&amp;INDEX(10_Lieux!$J:$J,U2641)&amp;" → "&amp;INDEX(10_Lieux!$J:$J,V2641),"Chauffeur privé "&amp;INDEX(10_Lieux!$J:$J,U2641)&amp;" → "&amp;INDEX(10_Lieux!$J:$J,V2641)&amp;" | 24h/24")</f>
        <v>Chauffeur privé Aéroport La Môle-Saint-Tropez → Aéroport de Zurich</v>
      </c>
      <c r="O2641" s="14" t="n">
        <f aca="false">LEN(N2641)</f>
        <v>66</v>
      </c>
      <c r="P2641" s="14" t="str">
        <f aca="false">"Chauffeur privé "&amp;INDEX(10_Lieux!$K:$K,U2641)&amp;" vers "&amp;INDEX(10_Lieux!$L:$L,V2641)</f>
        <v>Chauffeur privé de l'aéroport La Môle-Saint-Tropez vers l'aéroport de Zurich</v>
      </c>
      <c r="Q2641" s="14" t="str">
        <f aca="false">"Chauffeur privé "&amp;INDEX(10_Lieux!$K:$K,U2641)&amp;" vers "&amp;INDEX(10_Lieux!$L:$L,V2641)&amp;" : env. "&amp;I2641&amp;" km, "&amp;J2641&amp;" de route. Devis personnalisé, standard 24h/24 et 7j/7."</f>
        <v>Chauffeur privé de l'aéroport La Môle-Saint-Tropez vers l'aéroport de Zurich : env. 625 km, 6 h 30 de route. Devis personnalisé, standard 24h/24 et 7j/7.</v>
      </c>
      <c r="R2641" s="14" t="n">
        <f aca="false">LEN(Q2641)</f>
        <v>153</v>
      </c>
      <c r="S2641" s="14" t="str">
        <f aca="false">INDEX(10_Lieux!$C:$C,U2641)</f>
        <v>France</v>
      </c>
      <c r="T2641" s="14" t="str">
        <f aca="false">INDEX(10_Lieux!$C:$C,V2641)</f>
        <v>Suisse</v>
      </c>
      <c r="U2641" s="14" t="n">
        <f aca="false">MATCH(A2641,10_Lieux!$A:$A,0)</f>
        <v>170</v>
      </c>
      <c r="V2641" s="14" t="n">
        <f aca="false">MATCH(B2641,10_Lieux!$A:$A,0)</f>
        <v>185</v>
      </c>
      <c r="W2641" s="14" t="n">
        <f aca="false">ROUND(6371*2*ASIN(SQRT(SIN(RADIANS(INDEX(10_Lieux!$F:$F,V2641)-INDEX(10_Lieux!$F:$F,U2641))/2)^2+COS(RADIANS(INDEX(10_Lieux!$F:$F,U2641)))*COS(RADIANS(INDEX(10_Lieux!$F:$F,V2641)))*SIN(RADIANS(INDEX(10_Lieux!$G:$G,V2641)-INDEX(10_Lieux!$G:$G,U2641))/2)^2)),1)</f>
        <v>499.6</v>
      </c>
      <c r="X2641" s="14" t="n">
        <f aca="false">ROUND(I2641/IF(I2641&lt;p_seuil_vitesse,p_vit_lente,p_vit_rapide)*60/15,0)*15</f>
        <v>390</v>
      </c>
      <c r="Y2641" s="14" t="n">
        <f aca="false">MAX(IF(INDEX(10_Lieux!$B:$B,U2641)&lt;&gt;"Ville",INDEX(10_Lieux!$I:$I,U2641),0),IF(INDEX(10_Lieux!$B:$B,V2641)&lt;&gt;"Ville",INDEX(10_Lieux!$I:$I,V2641),0))</f>
        <v>500</v>
      </c>
      <c r="Z2641" s="14" t="str">
        <f aca="false">A2641&amp;"|"&amp;B2641</f>
        <v>La Môle-Saint-Tropez|Zurich Airport</v>
      </c>
      <c r="AA2641" s="14" t="str">
        <f aca="false">IF(I2641&lt;p_local,"Local",IF(I2641&lt;p_vv_min,"Courte distance",IF(I2641&lt;p_tres_long,"Longue distance","Très longue distance")))</f>
        <v>Longue distance</v>
      </c>
    </row>
    <row r="2642" customFormat="false" ht="15" hidden="false" customHeight="true" outlineLevel="0" collapsed="false">
      <c r="A2642" s="14" t="s">
        <v>2301</v>
      </c>
      <c r="B2642" s="14" t="s">
        <v>2346</v>
      </c>
      <c r="C2642" s="14" t="s">
        <v>36</v>
      </c>
      <c r="D2642" s="14" t="s">
        <v>2622</v>
      </c>
      <c r="E2642" s="14" t="s">
        <v>2849</v>
      </c>
      <c r="F2642" s="15" t="s">
        <v>41</v>
      </c>
      <c r="G2642" s="14" t="str">
        <f aca="false">IF(I2642&lt;p_local,"Local → page infra",IF(H2642&gt;=p_ph1,"Phase 1",IF(H2642&gt;=p_ph2,"Phase 2","Phase 3")))</f>
        <v>Phase 1</v>
      </c>
      <c r="H2642" s="14" t="n">
        <f aca="false">IF(I2642&lt;p_local,0,IF(C2642="Aéroport → Aéroport",p_pts_plein,IF(Y2642&gt;0,IF(I2642&lt;=Y2642,p_pts_plein,IF(I2642&lt;=p_mult2*Y2642,p_pts_moyen,p_pts_r3)),IF(I2642&gt;=p_vv_min,p_pts_plein,IF(I2642&gt;=p_vv_moy,p_pts_moyen,p_pts_court))))+IF(INDEX(10_Lieux!$D:$D,U2642)=1,p_prio1,p_prio2)+IF(INDEX(10_Lieux!$D:$D,V2642)=1,p_prio1,p_prio2)+IF(K2642="Oui",p_tf,0)+p_hub*((INDEX(10_Lieux!$H:$H,U2642)="Hub")+(INDEX(10_Lieux!$H:$H,V2642)="Hub"))+IF(OR(INDEX(10_Lieux!$H:$H,U2642)="Premium",INDEX(10_Lieux!$H:$H,V2642)="Premium"),p_prem,0))</f>
        <v>80</v>
      </c>
      <c r="I2642" s="14" t="n">
        <f aca="false">ROUND(W2642*p_facteur,0)</f>
        <v>180</v>
      </c>
      <c r="J2642" s="14" t="str">
        <f aca="false">IF(X2642&lt;60,X2642&amp;" min",INT(X2642/60)&amp;" h"&amp;IF(MOD(X2642,60)=0,""," "&amp;TEXT(MOD(X2642,60),"00")))</f>
        <v>2 h</v>
      </c>
      <c r="K2642" s="14" t="str">
        <f aca="false">IF(S2642&lt;&gt;T2642,"Oui","Non")</f>
        <v>Non</v>
      </c>
      <c r="L2642" s="14" t="str">
        <f aca="false">IF(AND(INDEX(10_Lieux!$B:$B,U2642)="Ville",INDEX(10_Lieux!$B:$B,V2642)="Ville"),"/chauffeur-prive/"&amp;INDEX(10_Lieux!$E:$E,U2642)&amp;"-"&amp;INDEX(10_Lieux!$E:$E,V2642)&amp;"/","/chauffeur-prive/"&amp;INDEX(10_Lieux!$E:$E,U2642)&amp;"/"&amp;INDEX(10_Lieux!$E:$E,V2642)&amp;"/")</f>
        <v>/chauffeur-prive/aeroport-zurich/aeroport-samedan-engadine/</v>
      </c>
      <c r="M2642" s="14" t="str">
        <f aca="false">IFERROR(INDEX($L:$L,MATCH(B2642&amp;"|"&amp;A2642,$Z:$Z,0)),"—")</f>
        <v>/chauffeur-prive/aeroport-samedan-engadine/aeroport-zurich/</v>
      </c>
      <c r="N2642" s="14" t="str">
        <f aca="false">IF(LEN("Chauffeur privé "&amp;INDEX(10_Lieux!$J:$J,U2642)&amp;" → "&amp;INDEX(10_Lieux!$J:$J,V2642)&amp;" | 24h/24")&gt;60,"Chauffeur privé "&amp;INDEX(10_Lieux!$J:$J,U2642)&amp;" → "&amp;INDEX(10_Lieux!$J:$J,V2642),"Chauffeur privé "&amp;INDEX(10_Lieux!$J:$J,U2642)&amp;" → "&amp;INDEX(10_Lieux!$J:$J,V2642)&amp;" | 24h/24")</f>
        <v>Chauffeur privé Aéroport de Zurich → Aéroport de Samedan</v>
      </c>
      <c r="O2642" s="14" t="n">
        <f aca="false">LEN(N2642)</f>
        <v>56</v>
      </c>
      <c r="P2642" s="14" t="str">
        <f aca="false">"Chauffeur privé "&amp;INDEX(10_Lieux!$K:$K,U2642)&amp;" vers "&amp;INDEX(10_Lieux!$L:$L,V2642)</f>
        <v>Chauffeur privé de l'aéroport de Zurich vers l'aéroport de Samedan</v>
      </c>
      <c r="Q2642" s="14" t="str">
        <f aca="false">"Chauffeur privé "&amp;INDEX(10_Lieux!$K:$K,U2642)&amp;" vers "&amp;INDEX(10_Lieux!$L:$L,V2642)&amp;" : env. "&amp;I2642&amp;" km, "&amp;J2642&amp;" de route. Devis personnalisé, standard 24h/24 et 7j/7."</f>
        <v>Chauffeur privé de l'aéroport de Zurich vers l'aéroport de Samedan : env. 180 km, 2 h de route. Devis personnalisé, standard 24h/24 et 7j/7.</v>
      </c>
      <c r="R2642" s="14" t="n">
        <f aca="false">LEN(Q2642)</f>
        <v>140</v>
      </c>
      <c r="S2642" s="14" t="str">
        <f aca="false">INDEX(10_Lieux!$C:$C,U2642)</f>
        <v>Suisse</v>
      </c>
      <c r="T2642" s="14" t="str">
        <f aca="false">INDEX(10_Lieux!$C:$C,V2642)</f>
        <v>Suisse</v>
      </c>
      <c r="U2642" s="14" t="n">
        <f aca="false">MATCH(A2642,10_Lieux!$A:$A,0)</f>
        <v>185</v>
      </c>
      <c r="V2642" s="14" t="n">
        <f aca="false">MATCH(B2642,10_Lieux!$A:$A,0)</f>
        <v>188</v>
      </c>
      <c r="W2642" s="14" t="n">
        <f aca="false">ROUND(6371*2*ASIN(SQRT(SIN(RADIANS(INDEX(10_Lieux!$F:$F,V2642)-INDEX(10_Lieux!$F:$F,U2642))/2)^2+COS(RADIANS(INDEX(10_Lieux!$F:$F,U2642)))*COS(RADIANS(INDEX(10_Lieux!$F:$F,V2642)))*SIN(RADIANS(INDEX(10_Lieux!$G:$G,V2642)-INDEX(10_Lieux!$G:$G,U2642))/2)^2)),1)</f>
        <v>144.3</v>
      </c>
      <c r="X2642" s="14" t="n">
        <f aca="false">ROUND(I2642/IF(I2642&lt;p_seuil_vitesse,p_vit_lente,p_vit_rapide)*60/15,0)*15</f>
        <v>120</v>
      </c>
      <c r="Y2642" s="14" t="n">
        <f aca="false">MAX(IF(INDEX(10_Lieux!$B:$B,U2642)&lt;&gt;"Ville",INDEX(10_Lieux!$I:$I,U2642),0),IF(INDEX(10_Lieux!$B:$B,V2642)&lt;&gt;"Ville",INDEX(10_Lieux!$I:$I,V2642),0))</f>
        <v>500</v>
      </c>
      <c r="Z2642" s="14" t="str">
        <f aca="false">A2642&amp;"|"&amp;B2642</f>
        <v>Zurich Airport|Engadin Airport</v>
      </c>
      <c r="AA2642" s="14" t="str">
        <f aca="false">IF(I2642&lt;p_local,"Local",IF(I2642&lt;p_vv_min,"Courte distance",IF(I2642&lt;p_tres_long,"Longue distance","Très longue distance")))</f>
        <v>Longue distance</v>
      </c>
    </row>
    <row r="2643" customFormat="false" ht="15" hidden="false" customHeight="true" outlineLevel="0" collapsed="false">
      <c r="A2643" s="14" t="s">
        <v>2346</v>
      </c>
      <c r="B2643" s="14" t="s">
        <v>2301</v>
      </c>
      <c r="C2643" s="14" t="s">
        <v>36</v>
      </c>
      <c r="D2643" s="14" t="s">
        <v>2622</v>
      </c>
      <c r="E2643" s="14" t="s">
        <v>2850</v>
      </c>
      <c r="F2643" s="15" t="s">
        <v>41</v>
      </c>
      <c r="G2643" s="14" t="str">
        <f aca="false">IF(I2643&lt;p_local,"Local → page infra",IF(H2643&gt;=p_ph1,"Phase 1",IF(H2643&gt;=p_ph2,"Phase 2","Phase 3")))</f>
        <v>Phase 1</v>
      </c>
      <c r="H2643" s="14" t="n">
        <f aca="false">IF(I2643&lt;p_local,0,IF(C2643="Aéroport → Aéroport",p_pts_plein,IF(Y2643&gt;0,IF(I2643&lt;=Y2643,p_pts_plein,IF(I2643&lt;=p_mult2*Y2643,p_pts_moyen,p_pts_r3)),IF(I2643&gt;=p_vv_min,p_pts_plein,IF(I2643&gt;=p_vv_moy,p_pts_moyen,p_pts_court))))+IF(INDEX(10_Lieux!$D:$D,U2643)=1,p_prio1,p_prio2)+IF(INDEX(10_Lieux!$D:$D,V2643)=1,p_prio1,p_prio2)+IF(K2643="Oui",p_tf,0)+p_hub*((INDEX(10_Lieux!$H:$H,U2643)="Hub")+(INDEX(10_Lieux!$H:$H,V2643)="Hub"))+IF(OR(INDEX(10_Lieux!$H:$H,U2643)="Premium",INDEX(10_Lieux!$H:$H,V2643)="Premium"),p_prem,0))</f>
        <v>80</v>
      </c>
      <c r="I2643" s="14" t="n">
        <f aca="false">ROUND(W2643*p_facteur,0)</f>
        <v>180</v>
      </c>
      <c r="J2643" s="14" t="str">
        <f aca="false">IF(X2643&lt;60,X2643&amp;" min",INT(X2643/60)&amp;" h"&amp;IF(MOD(X2643,60)=0,""," "&amp;TEXT(MOD(X2643,60),"00")))</f>
        <v>2 h</v>
      </c>
      <c r="K2643" s="14" t="str">
        <f aca="false">IF(S2643&lt;&gt;T2643,"Oui","Non")</f>
        <v>Non</v>
      </c>
      <c r="L2643" s="14" t="str">
        <f aca="false">IF(AND(INDEX(10_Lieux!$B:$B,U2643)="Ville",INDEX(10_Lieux!$B:$B,V2643)="Ville"),"/chauffeur-prive/"&amp;INDEX(10_Lieux!$E:$E,U2643)&amp;"-"&amp;INDEX(10_Lieux!$E:$E,V2643)&amp;"/","/chauffeur-prive/"&amp;INDEX(10_Lieux!$E:$E,U2643)&amp;"/"&amp;INDEX(10_Lieux!$E:$E,V2643)&amp;"/")</f>
        <v>/chauffeur-prive/aeroport-samedan-engadine/aeroport-zurich/</v>
      </c>
      <c r="M2643" s="14" t="str">
        <f aca="false">IFERROR(INDEX($L:$L,MATCH(B2643&amp;"|"&amp;A2643,$Z:$Z,0)),"—")</f>
        <v>/chauffeur-prive/aeroport-zurich/aeroport-samedan-engadine/</v>
      </c>
      <c r="N2643" s="14" t="str">
        <f aca="false">IF(LEN("Chauffeur privé "&amp;INDEX(10_Lieux!$J:$J,U2643)&amp;" → "&amp;INDEX(10_Lieux!$J:$J,V2643)&amp;" | 24h/24")&gt;60,"Chauffeur privé "&amp;INDEX(10_Lieux!$J:$J,U2643)&amp;" → "&amp;INDEX(10_Lieux!$J:$J,V2643),"Chauffeur privé "&amp;INDEX(10_Lieux!$J:$J,U2643)&amp;" → "&amp;INDEX(10_Lieux!$J:$J,V2643)&amp;" | 24h/24")</f>
        <v>Chauffeur privé Aéroport de Samedan → Aéroport de Zurich</v>
      </c>
      <c r="O2643" s="14" t="n">
        <f aca="false">LEN(N2643)</f>
        <v>56</v>
      </c>
      <c r="P2643" s="14" t="str">
        <f aca="false">"Chauffeur privé "&amp;INDEX(10_Lieux!$K:$K,U2643)&amp;" vers "&amp;INDEX(10_Lieux!$L:$L,V2643)</f>
        <v>Chauffeur privé de l'aéroport de Samedan vers l'aéroport de Zurich</v>
      </c>
      <c r="Q2643" s="14" t="str">
        <f aca="false">"Chauffeur privé "&amp;INDEX(10_Lieux!$K:$K,U2643)&amp;" vers "&amp;INDEX(10_Lieux!$L:$L,V2643)&amp;" : env. "&amp;I2643&amp;" km, "&amp;J2643&amp;" de route. Devis personnalisé, standard 24h/24 et 7j/7."</f>
        <v>Chauffeur privé de l'aéroport de Samedan vers l'aéroport de Zurich : env. 180 km, 2 h de route. Devis personnalisé, standard 24h/24 et 7j/7.</v>
      </c>
      <c r="R2643" s="14" t="n">
        <f aca="false">LEN(Q2643)</f>
        <v>140</v>
      </c>
      <c r="S2643" s="14" t="str">
        <f aca="false">INDEX(10_Lieux!$C:$C,U2643)</f>
        <v>Suisse</v>
      </c>
      <c r="T2643" s="14" t="str">
        <f aca="false">INDEX(10_Lieux!$C:$C,V2643)</f>
        <v>Suisse</v>
      </c>
      <c r="U2643" s="14" t="n">
        <f aca="false">MATCH(A2643,10_Lieux!$A:$A,0)</f>
        <v>188</v>
      </c>
      <c r="V2643" s="14" t="n">
        <f aca="false">MATCH(B2643,10_Lieux!$A:$A,0)</f>
        <v>185</v>
      </c>
      <c r="W2643" s="14" t="n">
        <f aca="false">ROUND(6371*2*ASIN(SQRT(SIN(RADIANS(INDEX(10_Lieux!$F:$F,V2643)-INDEX(10_Lieux!$F:$F,U2643))/2)^2+COS(RADIANS(INDEX(10_Lieux!$F:$F,U2643)))*COS(RADIANS(INDEX(10_Lieux!$F:$F,V2643)))*SIN(RADIANS(INDEX(10_Lieux!$G:$G,V2643)-INDEX(10_Lieux!$G:$G,U2643))/2)^2)),1)</f>
        <v>144.3</v>
      </c>
      <c r="X2643" s="14" t="n">
        <f aca="false">ROUND(I2643/IF(I2643&lt;p_seuil_vitesse,p_vit_lente,p_vit_rapide)*60/15,0)*15</f>
        <v>120</v>
      </c>
      <c r="Y2643" s="14" t="n">
        <f aca="false">MAX(IF(INDEX(10_Lieux!$B:$B,U2643)&lt;&gt;"Ville",INDEX(10_Lieux!$I:$I,U2643),0),IF(INDEX(10_Lieux!$B:$B,V2643)&lt;&gt;"Ville",INDEX(10_Lieux!$I:$I,V2643),0))</f>
        <v>500</v>
      </c>
      <c r="Z2643" s="14" t="str">
        <f aca="false">A2643&amp;"|"&amp;B2643</f>
        <v>Engadin Airport|Zurich Airport</v>
      </c>
      <c r="AA2643" s="14" t="str">
        <f aca="false">IF(I2643&lt;p_local,"Local",IF(I2643&lt;p_vv_min,"Courte distance",IF(I2643&lt;p_tres_long,"Longue distance","Très longue distance")))</f>
        <v>Longue distance</v>
      </c>
    </row>
    <row r="2644" customFormat="false" ht="15" hidden="false" customHeight="true" outlineLevel="0" collapsed="false">
      <c r="A2644" s="14" t="s">
        <v>2301</v>
      </c>
      <c r="B2644" s="14" t="s">
        <v>1430</v>
      </c>
      <c r="C2644" s="14" t="s">
        <v>36</v>
      </c>
      <c r="D2644" s="14" t="s">
        <v>2622</v>
      </c>
      <c r="E2644" s="14" t="s">
        <v>2851</v>
      </c>
      <c r="F2644" s="15" t="s">
        <v>41</v>
      </c>
      <c r="G2644" s="14" t="str">
        <f aca="false">IF(I2644&lt;p_local,"Local → page infra",IF(H2644&gt;=p_ph1,"Phase 1",IF(H2644&gt;=p_ph2,"Phase 2","Phase 3")))</f>
        <v>Phase 1</v>
      </c>
      <c r="H2644" s="14" t="n">
        <f aca="false">IF(I2644&lt;p_local,0,IF(C2644="Aéroport → Aéroport",p_pts_plein,IF(Y2644&gt;0,IF(I2644&lt;=Y2644,p_pts_plein,IF(I2644&lt;=p_mult2*Y2644,p_pts_moyen,p_pts_r3)),IF(I2644&gt;=p_vv_min,p_pts_plein,IF(I2644&gt;=p_vv_moy,p_pts_moyen,p_pts_court))))+IF(INDEX(10_Lieux!$D:$D,U2644)=1,p_prio1,p_prio2)+IF(INDEX(10_Lieux!$D:$D,V2644)=1,p_prio1,p_prio2)+IF(K2644="Oui",p_tf,0)+p_hub*((INDEX(10_Lieux!$H:$H,U2644)="Hub")+(INDEX(10_Lieux!$H:$H,V2644)="Hub"))+IF(OR(INDEX(10_Lieux!$H:$H,U2644)="Premium",INDEX(10_Lieux!$H:$H,V2644)="Premium"),p_prem,0))</f>
        <v>80</v>
      </c>
      <c r="I2644" s="14" t="n">
        <f aca="false">ROUND(W2644*p_facteur,0)</f>
        <v>958</v>
      </c>
      <c r="J2644" s="14" t="str">
        <f aca="false">IF(X2644&lt;60,X2644&amp;" min",INT(X2644/60)&amp;" h"&amp;IF(MOD(X2644,60)=0,""," "&amp;TEXT(MOD(X2644,60),"00")))</f>
        <v>10 h</v>
      </c>
      <c r="K2644" s="14" t="str">
        <f aca="false">IF(S2644&lt;&gt;T2644,"Oui","Non")</f>
        <v>Oui</v>
      </c>
      <c r="L2644" s="14" t="str">
        <f aca="false">IF(AND(INDEX(10_Lieux!$B:$B,U2644)="Ville",INDEX(10_Lieux!$B:$B,V2644)="Ville"),"/chauffeur-prive/"&amp;INDEX(10_Lieux!$E:$E,U2644)&amp;"-"&amp;INDEX(10_Lieux!$E:$E,V2644)&amp;"/","/chauffeur-prive/"&amp;INDEX(10_Lieux!$E:$E,U2644)&amp;"/"&amp;INDEX(10_Lieux!$E:$E,V2644)&amp;"/")</f>
        <v>/chauffeur-prive/aeroport-zurich/aeroport-nantes-atlantique/</v>
      </c>
      <c r="M2644" s="14" t="str">
        <f aca="false">IFERROR(INDEX($L:$L,MATCH(B2644&amp;"|"&amp;A2644,$Z:$Z,0)),"—")</f>
        <v>/chauffeur-prive/aeroport-nantes-atlantique/aeroport-zurich/</v>
      </c>
      <c r="N2644" s="14" t="str">
        <f aca="false">IF(LEN("Chauffeur privé "&amp;INDEX(10_Lieux!$J:$J,U2644)&amp;" → "&amp;INDEX(10_Lieux!$J:$J,V2644)&amp;" | 24h/24")&gt;60,"Chauffeur privé "&amp;INDEX(10_Lieux!$J:$J,U2644)&amp;" → "&amp;INDEX(10_Lieux!$J:$J,V2644),"Chauffeur privé "&amp;INDEX(10_Lieux!$J:$J,U2644)&amp;" → "&amp;INDEX(10_Lieux!$J:$J,V2644)&amp;" | 24h/24")</f>
        <v>Chauffeur privé Aéroport de Zurich → Aéroport Nantes-Atlantique</v>
      </c>
      <c r="O2644" s="14" t="n">
        <f aca="false">LEN(N2644)</f>
        <v>63</v>
      </c>
      <c r="P2644" s="14" t="str">
        <f aca="false">"Chauffeur privé "&amp;INDEX(10_Lieux!$K:$K,U2644)&amp;" vers "&amp;INDEX(10_Lieux!$L:$L,V2644)</f>
        <v>Chauffeur privé de l'aéroport de Zurich vers l'aéroport Nantes-Atlantique</v>
      </c>
      <c r="Q2644" s="14" t="str">
        <f aca="false">"Chauffeur privé "&amp;INDEX(10_Lieux!$K:$K,U2644)&amp;" vers "&amp;INDEX(10_Lieux!$L:$L,V2644)&amp;" : env. "&amp;I2644&amp;" km, "&amp;J2644&amp;" de route. Devis personnalisé, standard 24h/24 et 7j/7."</f>
        <v>Chauffeur privé de l'aéroport de Zurich vers l'aéroport Nantes-Atlantique : env. 958 km, 10 h de route. Devis personnalisé, standard 24h/24 et 7j/7.</v>
      </c>
      <c r="R2644" s="14" t="n">
        <f aca="false">LEN(Q2644)</f>
        <v>148</v>
      </c>
      <c r="S2644" s="14" t="str">
        <f aca="false">INDEX(10_Lieux!$C:$C,U2644)</f>
        <v>Suisse</v>
      </c>
      <c r="T2644" s="14" t="str">
        <f aca="false">INDEX(10_Lieux!$C:$C,V2644)</f>
        <v>France</v>
      </c>
      <c r="U2644" s="14" t="n">
        <f aca="false">MATCH(A2644,10_Lieux!$A:$A,0)</f>
        <v>185</v>
      </c>
      <c r="V2644" s="14" t="n">
        <f aca="false">MATCH(B2644,10_Lieux!$A:$A,0)</f>
        <v>157</v>
      </c>
      <c r="W2644" s="14" t="n">
        <f aca="false">ROUND(6371*2*ASIN(SQRT(SIN(RADIANS(INDEX(10_Lieux!$F:$F,V2644)-INDEX(10_Lieux!$F:$F,U2644))/2)^2+COS(RADIANS(INDEX(10_Lieux!$F:$F,U2644)))*COS(RADIANS(INDEX(10_Lieux!$F:$F,V2644)))*SIN(RADIANS(INDEX(10_Lieux!$G:$G,V2644)-INDEX(10_Lieux!$G:$G,U2644))/2)^2)),1)</f>
        <v>766.2</v>
      </c>
      <c r="X2644" s="14" t="n">
        <f aca="false">ROUND(I2644/IF(I2644&lt;p_seuil_vitesse,p_vit_lente,p_vit_rapide)*60/15,0)*15</f>
        <v>600</v>
      </c>
      <c r="Y2644" s="14" t="n">
        <f aca="false">MAX(IF(INDEX(10_Lieux!$B:$B,U2644)&lt;&gt;"Ville",INDEX(10_Lieux!$I:$I,U2644),0),IF(INDEX(10_Lieux!$B:$B,V2644)&lt;&gt;"Ville",INDEX(10_Lieux!$I:$I,V2644),0))</f>
        <v>500</v>
      </c>
      <c r="Z2644" s="14" t="str">
        <f aca="false">A2644&amp;"|"&amp;B2644</f>
        <v>Zurich Airport|Nantes-Atlantique</v>
      </c>
      <c r="AA2644" s="14" t="str">
        <f aca="false">IF(I2644&lt;p_local,"Local",IF(I2644&lt;p_vv_min,"Courte distance",IF(I2644&lt;p_tres_long,"Longue distance","Très longue distance")))</f>
        <v>Très longue distance</v>
      </c>
    </row>
    <row r="2645" customFormat="false" ht="15" hidden="false" customHeight="true" outlineLevel="0" collapsed="false">
      <c r="A2645" s="14" t="s">
        <v>1430</v>
      </c>
      <c r="B2645" s="14" t="s">
        <v>2301</v>
      </c>
      <c r="C2645" s="14" t="s">
        <v>36</v>
      </c>
      <c r="D2645" s="14" t="s">
        <v>2622</v>
      </c>
      <c r="E2645" s="14" t="s">
        <v>2852</v>
      </c>
      <c r="F2645" s="15" t="s">
        <v>41</v>
      </c>
      <c r="G2645" s="14" t="str">
        <f aca="false">IF(I2645&lt;p_local,"Local → page infra",IF(H2645&gt;=p_ph1,"Phase 1",IF(H2645&gt;=p_ph2,"Phase 2","Phase 3")))</f>
        <v>Phase 1</v>
      </c>
      <c r="H2645" s="14" t="n">
        <f aca="false">IF(I2645&lt;p_local,0,IF(C2645="Aéroport → Aéroport",p_pts_plein,IF(Y2645&gt;0,IF(I2645&lt;=Y2645,p_pts_plein,IF(I2645&lt;=p_mult2*Y2645,p_pts_moyen,p_pts_r3)),IF(I2645&gt;=p_vv_min,p_pts_plein,IF(I2645&gt;=p_vv_moy,p_pts_moyen,p_pts_court))))+IF(INDEX(10_Lieux!$D:$D,U2645)=1,p_prio1,p_prio2)+IF(INDEX(10_Lieux!$D:$D,V2645)=1,p_prio1,p_prio2)+IF(K2645="Oui",p_tf,0)+p_hub*((INDEX(10_Lieux!$H:$H,U2645)="Hub")+(INDEX(10_Lieux!$H:$H,V2645)="Hub"))+IF(OR(INDEX(10_Lieux!$H:$H,U2645)="Premium",INDEX(10_Lieux!$H:$H,V2645)="Premium"),p_prem,0))</f>
        <v>80</v>
      </c>
      <c r="I2645" s="14" t="n">
        <f aca="false">ROUND(W2645*p_facteur,0)</f>
        <v>958</v>
      </c>
      <c r="J2645" s="14" t="str">
        <f aca="false">IF(X2645&lt;60,X2645&amp;" min",INT(X2645/60)&amp;" h"&amp;IF(MOD(X2645,60)=0,""," "&amp;TEXT(MOD(X2645,60),"00")))</f>
        <v>10 h</v>
      </c>
      <c r="K2645" s="14" t="str">
        <f aca="false">IF(S2645&lt;&gt;T2645,"Oui","Non")</f>
        <v>Oui</v>
      </c>
      <c r="L2645" s="14" t="str">
        <f aca="false">IF(AND(INDEX(10_Lieux!$B:$B,U2645)="Ville",INDEX(10_Lieux!$B:$B,V2645)="Ville"),"/chauffeur-prive/"&amp;INDEX(10_Lieux!$E:$E,U2645)&amp;"-"&amp;INDEX(10_Lieux!$E:$E,V2645)&amp;"/","/chauffeur-prive/"&amp;INDEX(10_Lieux!$E:$E,U2645)&amp;"/"&amp;INDEX(10_Lieux!$E:$E,V2645)&amp;"/")</f>
        <v>/chauffeur-prive/aeroport-nantes-atlantique/aeroport-zurich/</v>
      </c>
      <c r="M2645" s="14" t="str">
        <f aca="false">IFERROR(INDEX($L:$L,MATCH(B2645&amp;"|"&amp;A2645,$Z:$Z,0)),"—")</f>
        <v>/chauffeur-prive/aeroport-zurich/aeroport-nantes-atlantique/</v>
      </c>
      <c r="N2645" s="14" t="str">
        <f aca="false">IF(LEN("Chauffeur privé "&amp;INDEX(10_Lieux!$J:$J,U2645)&amp;" → "&amp;INDEX(10_Lieux!$J:$J,V2645)&amp;" | 24h/24")&gt;60,"Chauffeur privé "&amp;INDEX(10_Lieux!$J:$J,U2645)&amp;" → "&amp;INDEX(10_Lieux!$J:$J,V2645),"Chauffeur privé "&amp;INDEX(10_Lieux!$J:$J,U2645)&amp;" → "&amp;INDEX(10_Lieux!$J:$J,V2645)&amp;" | 24h/24")</f>
        <v>Chauffeur privé Aéroport Nantes-Atlantique → Aéroport de Zurich</v>
      </c>
      <c r="O2645" s="14" t="n">
        <f aca="false">LEN(N2645)</f>
        <v>63</v>
      </c>
      <c r="P2645" s="14" t="str">
        <f aca="false">"Chauffeur privé "&amp;INDEX(10_Lieux!$K:$K,U2645)&amp;" vers "&amp;INDEX(10_Lieux!$L:$L,V2645)</f>
        <v>Chauffeur privé de l'aéroport Nantes-Atlantique vers l'aéroport de Zurich</v>
      </c>
      <c r="Q2645" s="14" t="str">
        <f aca="false">"Chauffeur privé "&amp;INDEX(10_Lieux!$K:$K,U2645)&amp;" vers "&amp;INDEX(10_Lieux!$L:$L,V2645)&amp;" : env. "&amp;I2645&amp;" km, "&amp;J2645&amp;" de route. Devis personnalisé, standard 24h/24 et 7j/7."</f>
        <v>Chauffeur privé de l'aéroport Nantes-Atlantique vers l'aéroport de Zurich : env. 958 km, 10 h de route. Devis personnalisé, standard 24h/24 et 7j/7.</v>
      </c>
      <c r="R2645" s="14" t="n">
        <f aca="false">LEN(Q2645)</f>
        <v>148</v>
      </c>
      <c r="S2645" s="14" t="str">
        <f aca="false">INDEX(10_Lieux!$C:$C,U2645)</f>
        <v>France</v>
      </c>
      <c r="T2645" s="14" t="str">
        <f aca="false">INDEX(10_Lieux!$C:$C,V2645)</f>
        <v>Suisse</v>
      </c>
      <c r="U2645" s="14" t="n">
        <f aca="false">MATCH(A2645,10_Lieux!$A:$A,0)</f>
        <v>157</v>
      </c>
      <c r="V2645" s="14" t="n">
        <f aca="false">MATCH(B2645,10_Lieux!$A:$A,0)</f>
        <v>185</v>
      </c>
      <c r="W2645" s="14" t="n">
        <f aca="false">ROUND(6371*2*ASIN(SQRT(SIN(RADIANS(INDEX(10_Lieux!$F:$F,V2645)-INDEX(10_Lieux!$F:$F,U2645))/2)^2+COS(RADIANS(INDEX(10_Lieux!$F:$F,U2645)))*COS(RADIANS(INDEX(10_Lieux!$F:$F,V2645)))*SIN(RADIANS(INDEX(10_Lieux!$G:$G,V2645)-INDEX(10_Lieux!$G:$G,U2645))/2)^2)),1)</f>
        <v>766.2</v>
      </c>
      <c r="X2645" s="14" t="n">
        <f aca="false">ROUND(I2645/IF(I2645&lt;p_seuil_vitesse,p_vit_lente,p_vit_rapide)*60/15,0)*15</f>
        <v>600</v>
      </c>
      <c r="Y2645" s="14" t="n">
        <f aca="false">MAX(IF(INDEX(10_Lieux!$B:$B,U2645)&lt;&gt;"Ville",INDEX(10_Lieux!$I:$I,U2645),0),IF(INDEX(10_Lieux!$B:$B,V2645)&lt;&gt;"Ville",INDEX(10_Lieux!$I:$I,V2645),0))</f>
        <v>500</v>
      </c>
      <c r="Z2645" s="14" t="str">
        <f aca="false">A2645&amp;"|"&amp;B2645</f>
        <v>Nantes-Atlantique|Zurich Airport</v>
      </c>
      <c r="AA2645" s="14" t="str">
        <f aca="false">IF(I2645&lt;p_local,"Local",IF(I2645&lt;p_vv_min,"Courte distance",IF(I2645&lt;p_tres_long,"Longue distance","Très longue distance")))</f>
        <v>Très longue distance</v>
      </c>
    </row>
    <row r="2646" customFormat="false" ht="15" hidden="false" customHeight="true" outlineLevel="0" collapsed="false">
      <c r="A2646" s="14" t="s">
        <v>2301</v>
      </c>
      <c r="B2646" s="14" t="s">
        <v>1199</v>
      </c>
      <c r="C2646" s="14" t="s">
        <v>36</v>
      </c>
      <c r="D2646" s="14" t="s">
        <v>2622</v>
      </c>
      <c r="E2646" s="14" t="s">
        <v>2853</v>
      </c>
      <c r="F2646" s="15" t="s">
        <v>41</v>
      </c>
      <c r="G2646" s="14" t="str">
        <f aca="false">IF(I2646&lt;p_local,"Local → page infra",IF(H2646&gt;=p_ph1,"Phase 1",IF(H2646&gt;=p_ph2,"Phase 2","Phase 3")))</f>
        <v>Phase 1</v>
      </c>
      <c r="H2646" s="14" t="n">
        <f aca="false">IF(I2646&lt;p_local,0,IF(C2646="Aéroport → Aéroport",p_pts_plein,IF(Y2646&gt;0,IF(I2646&lt;=Y2646,p_pts_plein,IF(I2646&lt;=p_mult2*Y2646,p_pts_moyen,p_pts_r3)),IF(I2646&gt;=p_vv_min,p_pts_plein,IF(I2646&gt;=p_vv_moy,p_pts_moyen,p_pts_court))))+IF(INDEX(10_Lieux!$D:$D,U2646)=1,p_prio1,p_prio2)+IF(INDEX(10_Lieux!$D:$D,V2646)=1,p_prio1,p_prio2)+IF(K2646="Oui",p_tf,0)+p_hub*((INDEX(10_Lieux!$H:$H,U2646)="Hub")+(INDEX(10_Lieux!$H:$H,V2646)="Hub"))+IF(OR(INDEX(10_Lieux!$H:$H,U2646)="Premium",INDEX(10_Lieux!$H:$H,V2646)="Premium"),p_prem,0))</f>
        <v>80</v>
      </c>
      <c r="I2646" s="14" t="n">
        <f aca="false">ROUND(W2646*p_facteur,0)</f>
        <v>658</v>
      </c>
      <c r="J2646" s="14" t="str">
        <f aca="false">IF(X2646&lt;60,X2646&amp;" min",INT(X2646/60)&amp;" h"&amp;IF(MOD(X2646,60)=0,""," "&amp;TEXT(MOD(X2646,60),"00")))</f>
        <v>7 h</v>
      </c>
      <c r="K2646" s="14" t="str">
        <f aca="false">IF(S2646&lt;&gt;T2646,"Oui","Non")</f>
        <v>Oui</v>
      </c>
      <c r="L2646" s="14" t="str">
        <f aca="false">IF(AND(INDEX(10_Lieux!$B:$B,U2646)="Ville",INDEX(10_Lieux!$B:$B,V2646)="Ville"),"/chauffeur-prive/"&amp;INDEX(10_Lieux!$E:$E,U2646)&amp;"-"&amp;INDEX(10_Lieux!$E:$E,V2646)&amp;"/","/chauffeur-prive/"&amp;INDEX(10_Lieux!$E:$E,U2646)&amp;"/"&amp;INDEX(10_Lieux!$E:$E,V2646)&amp;"/")</f>
        <v>/chauffeur-prive/aeroport-zurich/aeroport-lille-lesquin/</v>
      </c>
      <c r="M2646" s="14" t="str">
        <f aca="false">IFERROR(INDEX($L:$L,MATCH(B2646&amp;"|"&amp;A2646,$Z:$Z,0)),"—")</f>
        <v>/chauffeur-prive/aeroport-lille-lesquin/aeroport-zurich/</v>
      </c>
      <c r="N2646" s="14" t="str">
        <f aca="false">IF(LEN("Chauffeur privé "&amp;INDEX(10_Lieux!$J:$J,U2646)&amp;" → "&amp;INDEX(10_Lieux!$J:$J,V2646)&amp;" | 24h/24")&gt;60,"Chauffeur privé "&amp;INDEX(10_Lieux!$J:$J,U2646)&amp;" → "&amp;INDEX(10_Lieux!$J:$J,V2646),"Chauffeur privé "&amp;INDEX(10_Lieux!$J:$J,U2646)&amp;" → "&amp;INDEX(10_Lieux!$J:$J,V2646)&amp;" | 24h/24")</f>
        <v>Chauffeur privé Aéroport de Zurich → Aéroport Lille-Lesquin</v>
      </c>
      <c r="O2646" s="14" t="n">
        <f aca="false">LEN(N2646)</f>
        <v>59</v>
      </c>
      <c r="P2646" s="14" t="str">
        <f aca="false">"Chauffeur privé "&amp;INDEX(10_Lieux!$K:$K,U2646)&amp;" vers "&amp;INDEX(10_Lieux!$L:$L,V2646)</f>
        <v>Chauffeur privé de l'aéroport de Zurich vers l'aéroport Lille-Lesquin</v>
      </c>
      <c r="Q2646" s="14" t="str">
        <f aca="false">"Chauffeur privé "&amp;INDEX(10_Lieux!$K:$K,U2646)&amp;" vers "&amp;INDEX(10_Lieux!$L:$L,V2646)&amp;" : env. "&amp;I2646&amp;" km, "&amp;J2646&amp;" de route. Devis personnalisé, standard 24h/24 et 7j/7."</f>
        <v>Chauffeur privé de l'aéroport de Zurich vers l'aéroport Lille-Lesquin : env. 658 km, 7 h de route. Devis personnalisé, standard 24h/24 et 7j/7.</v>
      </c>
      <c r="R2646" s="14" t="n">
        <f aca="false">LEN(Q2646)</f>
        <v>143</v>
      </c>
      <c r="S2646" s="14" t="str">
        <f aca="false">INDEX(10_Lieux!$C:$C,U2646)</f>
        <v>Suisse</v>
      </c>
      <c r="T2646" s="14" t="str">
        <f aca="false">INDEX(10_Lieux!$C:$C,V2646)</f>
        <v>France</v>
      </c>
      <c r="U2646" s="14" t="n">
        <f aca="false">MATCH(A2646,10_Lieux!$A:$A,0)</f>
        <v>185</v>
      </c>
      <c r="V2646" s="14" t="n">
        <f aca="false">MATCH(B2646,10_Lieux!$A:$A,0)</f>
        <v>147</v>
      </c>
      <c r="W2646" s="14" t="n">
        <f aca="false">ROUND(6371*2*ASIN(SQRT(SIN(RADIANS(INDEX(10_Lieux!$F:$F,V2646)-INDEX(10_Lieux!$F:$F,U2646))/2)^2+COS(RADIANS(INDEX(10_Lieux!$F:$F,U2646)))*COS(RADIANS(INDEX(10_Lieux!$F:$F,V2646)))*SIN(RADIANS(INDEX(10_Lieux!$G:$G,V2646)-INDEX(10_Lieux!$G:$G,U2646))/2)^2)),1)</f>
        <v>526.7</v>
      </c>
      <c r="X2646" s="14" t="n">
        <f aca="false">ROUND(I2646/IF(I2646&lt;p_seuil_vitesse,p_vit_lente,p_vit_rapide)*60/15,0)*15</f>
        <v>420</v>
      </c>
      <c r="Y2646" s="14" t="n">
        <f aca="false">MAX(IF(INDEX(10_Lieux!$B:$B,U2646)&lt;&gt;"Ville",INDEX(10_Lieux!$I:$I,U2646),0),IF(INDEX(10_Lieux!$B:$B,V2646)&lt;&gt;"Ville",INDEX(10_Lieux!$I:$I,V2646),0))</f>
        <v>500</v>
      </c>
      <c r="Z2646" s="14" t="str">
        <f aca="false">A2646&amp;"|"&amp;B2646</f>
        <v>Zurich Airport|Lille-Lesquin</v>
      </c>
      <c r="AA2646" s="14" t="str">
        <f aca="false">IF(I2646&lt;p_local,"Local",IF(I2646&lt;p_vv_min,"Courte distance",IF(I2646&lt;p_tres_long,"Longue distance","Très longue distance")))</f>
        <v>Longue distance</v>
      </c>
    </row>
    <row r="2647" customFormat="false" ht="15" hidden="false" customHeight="true" outlineLevel="0" collapsed="false">
      <c r="A2647" s="14" t="s">
        <v>1199</v>
      </c>
      <c r="B2647" s="14" t="s">
        <v>2301</v>
      </c>
      <c r="C2647" s="14" t="s">
        <v>36</v>
      </c>
      <c r="D2647" s="14" t="s">
        <v>2622</v>
      </c>
      <c r="E2647" s="14" t="s">
        <v>2854</v>
      </c>
      <c r="F2647" s="15" t="s">
        <v>41</v>
      </c>
      <c r="G2647" s="14" t="str">
        <f aca="false">IF(I2647&lt;p_local,"Local → page infra",IF(H2647&gt;=p_ph1,"Phase 1",IF(H2647&gt;=p_ph2,"Phase 2","Phase 3")))</f>
        <v>Phase 1</v>
      </c>
      <c r="H2647" s="14" t="n">
        <f aca="false">IF(I2647&lt;p_local,0,IF(C2647="Aéroport → Aéroport",p_pts_plein,IF(Y2647&gt;0,IF(I2647&lt;=Y2647,p_pts_plein,IF(I2647&lt;=p_mult2*Y2647,p_pts_moyen,p_pts_r3)),IF(I2647&gt;=p_vv_min,p_pts_plein,IF(I2647&gt;=p_vv_moy,p_pts_moyen,p_pts_court))))+IF(INDEX(10_Lieux!$D:$D,U2647)=1,p_prio1,p_prio2)+IF(INDEX(10_Lieux!$D:$D,V2647)=1,p_prio1,p_prio2)+IF(K2647="Oui",p_tf,0)+p_hub*((INDEX(10_Lieux!$H:$H,U2647)="Hub")+(INDEX(10_Lieux!$H:$H,V2647)="Hub"))+IF(OR(INDEX(10_Lieux!$H:$H,U2647)="Premium",INDEX(10_Lieux!$H:$H,V2647)="Premium"),p_prem,0))</f>
        <v>80</v>
      </c>
      <c r="I2647" s="14" t="n">
        <f aca="false">ROUND(W2647*p_facteur,0)</f>
        <v>658</v>
      </c>
      <c r="J2647" s="14" t="str">
        <f aca="false">IF(X2647&lt;60,X2647&amp;" min",INT(X2647/60)&amp;" h"&amp;IF(MOD(X2647,60)=0,""," "&amp;TEXT(MOD(X2647,60),"00")))</f>
        <v>7 h</v>
      </c>
      <c r="K2647" s="14" t="str">
        <f aca="false">IF(S2647&lt;&gt;T2647,"Oui","Non")</f>
        <v>Oui</v>
      </c>
      <c r="L2647" s="14" t="str">
        <f aca="false">IF(AND(INDEX(10_Lieux!$B:$B,U2647)="Ville",INDEX(10_Lieux!$B:$B,V2647)="Ville"),"/chauffeur-prive/"&amp;INDEX(10_Lieux!$E:$E,U2647)&amp;"-"&amp;INDEX(10_Lieux!$E:$E,V2647)&amp;"/","/chauffeur-prive/"&amp;INDEX(10_Lieux!$E:$E,U2647)&amp;"/"&amp;INDEX(10_Lieux!$E:$E,V2647)&amp;"/")</f>
        <v>/chauffeur-prive/aeroport-lille-lesquin/aeroport-zurich/</v>
      </c>
      <c r="M2647" s="14" t="str">
        <f aca="false">IFERROR(INDEX($L:$L,MATCH(B2647&amp;"|"&amp;A2647,$Z:$Z,0)),"—")</f>
        <v>/chauffeur-prive/aeroport-zurich/aeroport-lille-lesquin/</v>
      </c>
      <c r="N2647" s="14" t="str">
        <f aca="false">IF(LEN("Chauffeur privé "&amp;INDEX(10_Lieux!$J:$J,U2647)&amp;" → "&amp;INDEX(10_Lieux!$J:$J,V2647)&amp;" | 24h/24")&gt;60,"Chauffeur privé "&amp;INDEX(10_Lieux!$J:$J,U2647)&amp;" → "&amp;INDEX(10_Lieux!$J:$J,V2647),"Chauffeur privé "&amp;INDEX(10_Lieux!$J:$J,U2647)&amp;" → "&amp;INDEX(10_Lieux!$J:$J,V2647)&amp;" | 24h/24")</f>
        <v>Chauffeur privé Aéroport Lille-Lesquin → Aéroport de Zurich</v>
      </c>
      <c r="O2647" s="14" t="n">
        <f aca="false">LEN(N2647)</f>
        <v>59</v>
      </c>
      <c r="P2647" s="14" t="str">
        <f aca="false">"Chauffeur privé "&amp;INDEX(10_Lieux!$K:$K,U2647)&amp;" vers "&amp;INDEX(10_Lieux!$L:$L,V2647)</f>
        <v>Chauffeur privé de l'aéroport Lille-Lesquin vers l'aéroport de Zurich</v>
      </c>
      <c r="Q2647" s="14" t="str">
        <f aca="false">"Chauffeur privé "&amp;INDEX(10_Lieux!$K:$K,U2647)&amp;" vers "&amp;INDEX(10_Lieux!$L:$L,V2647)&amp;" : env. "&amp;I2647&amp;" km, "&amp;J2647&amp;" de route. Devis personnalisé, standard 24h/24 et 7j/7."</f>
        <v>Chauffeur privé de l'aéroport Lille-Lesquin vers l'aéroport de Zurich : env. 658 km, 7 h de route. Devis personnalisé, standard 24h/24 et 7j/7.</v>
      </c>
      <c r="R2647" s="14" t="n">
        <f aca="false">LEN(Q2647)</f>
        <v>143</v>
      </c>
      <c r="S2647" s="14" t="str">
        <f aca="false">INDEX(10_Lieux!$C:$C,U2647)</f>
        <v>France</v>
      </c>
      <c r="T2647" s="14" t="str">
        <f aca="false">INDEX(10_Lieux!$C:$C,V2647)</f>
        <v>Suisse</v>
      </c>
      <c r="U2647" s="14" t="n">
        <f aca="false">MATCH(A2647,10_Lieux!$A:$A,0)</f>
        <v>147</v>
      </c>
      <c r="V2647" s="14" t="n">
        <f aca="false">MATCH(B2647,10_Lieux!$A:$A,0)</f>
        <v>185</v>
      </c>
      <c r="W2647" s="14" t="n">
        <f aca="false">ROUND(6371*2*ASIN(SQRT(SIN(RADIANS(INDEX(10_Lieux!$F:$F,V2647)-INDEX(10_Lieux!$F:$F,U2647))/2)^2+COS(RADIANS(INDEX(10_Lieux!$F:$F,U2647)))*COS(RADIANS(INDEX(10_Lieux!$F:$F,V2647)))*SIN(RADIANS(INDEX(10_Lieux!$G:$G,V2647)-INDEX(10_Lieux!$G:$G,U2647))/2)^2)),1)</f>
        <v>526.7</v>
      </c>
      <c r="X2647" s="14" t="n">
        <f aca="false">ROUND(I2647/IF(I2647&lt;p_seuil_vitesse,p_vit_lente,p_vit_rapide)*60/15,0)*15</f>
        <v>420</v>
      </c>
      <c r="Y2647" s="14" t="n">
        <f aca="false">MAX(IF(INDEX(10_Lieux!$B:$B,U2647)&lt;&gt;"Ville",INDEX(10_Lieux!$I:$I,U2647),0),IF(INDEX(10_Lieux!$B:$B,V2647)&lt;&gt;"Ville",INDEX(10_Lieux!$I:$I,V2647),0))</f>
        <v>500</v>
      </c>
      <c r="Z2647" s="14" t="str">
        <f aca="false">A2647&amp;"|"&amp;B2647</f>
        <v>Lille-Lesquin|Zurich Airport</v>
      </c>
      <c r="AA2647" s="14" t="str">
        <f aca="false">IF(I2647&lt;p_local,"Local",IF(I2647&lt;p_vv_min,"Courte distance",IF(I2647&lt;p_tres_long,"Longue distance","Très longue distance")))</f>
        <v>Longue distance</v>
      </c>
    </row>
    <row r="2648" customFormat="false" ht="15" hidden="false" customHeight="true" outlineLevel="0" collapsed="false">
      <c r="A2648" s="14" t="s">
        <v>2301</v>
      </c>
      <c r="B2648" s="14" t="s">
        <v>1060</v>
      </c>
      <c r="C2648" s="14" t="s">
        <v>36</v>
      </c>
      <c r="D2648" s="14" t="s">
        <v>2622</v>
      </c>
      <c r="E2648" s="14" t="s">
        <v>2855</v>
      </c>
      <c r="F2648" s="15" t="s">
        <v>41</v>
      </c>
      <c r="G2648" s="14" t="str">
        <f aca="false">IF(I2648&lt;p_local,"Local → page infra",IF(H2648&gt;=p_ph1,"Phase 1",IF(H2648&gt;=p_ph2,"Phase 2","Phase 3")))</f>
        <v>Phase 1</v>
      </c>
      <c r="H2648" s="14" t="n">
        <f aca="false">IF(I2648&lt;p_local,0,IF(C2648="Aéroport → Aéroport",p_pts_plein,IF(Y2648&gt;0,IF(I2648&lt;=Y2648,p_pts_plein,IF(I2648&lt;=p_mult2*Y2648,p_pts_moyen,p_pts_r3)),IF(I2648&gt;=p_vv_min,p_pts_plein,IF(I2648&gt;=p_vv_moy,p_pts_moyen,p_pts_court))))+IF(INDEX(10_Lieux!$D:$D,U2648)=1,p_prio1,p_prio2)+IF(INDEX(10_Lieux!$D:$D,V2648)=1,p_prio1,p_prio2)+IF(K2648="Oui",p_tf,0)+p_hub*((INDEX(10_Lieux!$H:$H,U2648)="Hub")+(INDEX(10_Lieux!$H:$H,V2648)="Hub"))+IF(OR(INDEX(10_Lieux!$H:$H,U2648)="Premium",INDEX(10_Lieux!$H:$H,V2648)="Premium"),p_prem,0))</f>
        <v>80</v>
      </c>
      <c r="I2648" s="14" t="n">
        <f aca="false">ROUND(W2648*p_facteur,0)</f>
        <v>173</v>
      </c>
      <c r="J2648" s="14" t="str">
        <f aca="false">IF(X2648&lt;60,X2648&amp;" min",INT(X2648/60)&amp;" h"&amp;IF(MOD(X2648,60)=0,""," "&amp;TEXT(MOD(X2648,60),"00")))</f>
        <v>1 h 45</v>
      </c>
      <c r="K2648" s="14" t="str">
        <f aca="false">IF(S2648&lt;&gt;T2648,"Oui","Non")</f>
        <v>Oui</v>
      </c>
      <c r="L2648" s="14" t="str">
        <f aca="false">IF(AND(INDEX(10_Lieux!$B:$B,U2648)="Ville",INDEX(10_Lieux!$B:$B,V2648)="Ville"),"/chauffeur-prive/"&amp;INDEX(10_Lieux!$E:$E,U2648)&amp;"-"&amp;INDEX(10_Lieux!$E:$E,V2648)&amp;"/","/chauffeur-prive/"&amp;INDEX(10_Lieux!$E:$E,U2648)&amp;"/"&amp;INDEX(10_Lieux!$E:$E,V2648)&amp;"/")</f>
        <v>/chauffeur-prive/aeroport-zurich/aeroport-strasbourg-entzheim/</v>
      </c>
      <c r="M2648" s="14" t="str">
        <f aca="false">IFERROR(INDEX($L:$L,MATCH(B2648&amp;"|"&amp;A2648,$Z:$Z,0)),"—")</f>
        <v>/chauffeur-prive/aeroport-strasbourg-entzheim/aeroport-zurich/</v>
      </c>
      <c r="N2648" s="14" t="str">
        <f aca="false">IF(LEN("Chauffeur privé "&amp;INDEX(10_Lieux!$J:$J,U2648)&amp;" → "&amp;INDEX(10_Lieux!$J:$J,V2648)&amp;" | 24h/24")&gt;60,"Chauffeur privé "&amp;INDEX(10_Lieux!$J:$J,U2648)&amp;" → "&amp;INDEX(10_Lieux!$J:$J,V2648),"Chauffeur privé "&amp;INDEX(10_Lieux!$J:$J,U2648)&amp;" → "&amp;INDEX(10_Lieux!$J:$J,V2648)&amp;" | 24h/24")</f>
        <v>Chauffeur privé Aéroport de Zurich → Aéroport Strasbourg-Entzheim</v>
      </c>
      <c r="O2648" s="14" t="n">
        <f aca="false">LEN(N2648)</f>
        <v>65</v>
      </c>
      <c r="P2648" s="14" t="str">
        <f aca="false">"Chauffeur privé "&amp;INDEX(10_Lieux!$K:$K,U2648)&amp;" vers "&amp;INDEX(10_Lieux!$L:$L,V2648)</f>
        <v>Chauffeur privé de l'aéroport de Zurich vers l'aéroport Strasbourg-Entzheim</v>
      </c>
      <c r="Q2648" s="14" t="str">
        <f aca="false">"Chauffeur privé "&amp;INDEX(10_Lieux!$K:$K,U2648)&amp;" vers "&amp;INDEX(10_Lieux!$L:$L,V2648)&amp;" : env. "&amp;I2648&amp;" km, "&amp;J2648&amp;" de route. Devis personnalisé, standard 24h/24 et 7j/7."</f>
        <v>Chauffeur privé de l'aéroport de Zurich vers l'aéroport Strasbourg-Entzheim : env. 173 km, 1 h 45 de route. Devis personnalisé, standard 24h/24 et 7j/7.</v>
      </c>
      <c r="R2648" s="14" t="n">
        <f aca="false">LEN(Q2648)</f>
        <v>152</v>
      </c>
      <c r="S2648" s="14" t="str">
        <f aca="false">INDEX(10_Lieux!$C:$C,U2648)</f>
        <v>Suisse</v>
      </c>
      <c r="T2648" s="14" t="str">
        <f aca="false">INDEX(10_Lieux!$C:$C,V2648)</f>
        <v>France</v>
      </c>
      <c r="U2648" s="14" t="n">
        <f aca="false">MATCH(A2648,10_Lieux!$A:$A,0)</f>
        <v>185</v>
      </c>
      <c r="V2648" s="14" t="n">
        <f aca="false">MATCH(B2648,10_Lieux!$A:$A,0)</f>
        <v>143</v>
      </c>
      <c r="W2648" s="14" t="n">
        <f aca="false">ROUND(6371*2*ASIN(SQRT(SIN(RADIANS(INDEX(10_Lieux!$F:$F,V2648)-INDEX(10_Lieux!$F:$F,U2648))/2)^2+COS(RADIANS(INDEX(10_Lieux!$F:$F,U2648)))*COS(RADIANS(INDEX(10_Lieux!$F:$F,V2648)))*SIN(RADIANS(INDEX(10_Lieux!$G:$G,V2648)-INDEX(10_Lieux!$G:$G,U2648))/2)^2)),1)</f>
        <v>138.2</v>
      </c>
      <c r="X2648" s="14" t="n">
        <f aca="false">ROUND(I2648/IF(I2648&lt;p_seuil_vitesse,p_vit_lente,p_vit_rapide)*60/15,0)*15</f>
        <v>105</v>
      </c>
      <c r="Y2648" s="14" t="n">
        <f aca="false">MAX(IF(INDEX(10_Lieux!$B:$B,U2648)&lt;&gt;"Ville",INDEX(10_Lieux!$I:$I,U2648),0),IF(INDEX(10_Lieux!$B:$B,V2648)&lt;&gt;"Ville",INDEX(10_Lieux!$I:$I,V2648),0))</f>
        <v>500</v>
      </c>
      <c r="Z2648" s="14" t="str">
        <f aca="false">A2648&amp;"|"&amp;B2648</f>
        <v>Zurich Airport|Strasbourg-Entzheim</v>
      </c>
      <c r="AA2648" s="14" t="str">
        <f aca="false">IF(I2648&lt;p_local,"Local",IF(I2648&lt;p_vv_min,"Courte distance",IF(I2648&lt;p_tres_long,"Longue distance","Très longue distance")))</f>
        <v>Longue distance</v>
      </c>
    </row>
    <row r="2649" customFormat="false" ht="15" hidden="false" customHeight="true" outlineLevel="0" collapsed="false">
      <c r="A2649" s="14" t="s">
        <v>1060</v>
      </c>
      <c r="B2649" s="14" t="s">
        <v>2301</v>
      </c>
      <c r="C2649" s="14" t="s">
        <v>36</v>
      </c>
      <c r="D2649" s="14" t="s">
        <v>2622</v>
      </c>
      <c r="E2649" s="14" t="s">
        <v>2856</v>
      </c>
      <c r="F2649" s="15" t="s">
        <v>41</v>
      </c>
      <c r="G2649" s="14" t="str">
        <f aca="false">IF(I2649&lt;p_local,"Local → page infra",IF(H2649&gt;=p_ph1,"Phase 1",IF(H2649&gt;=p_ph2,"Phase 2","Phase 3")))</f>
        <v>Phase 1</v>
      </c>
      <c r="H2649" s="14" t="n">
        <f aca="false">IF(I2649&lt;p_local,0,IF(C2649="Aéroport → Aéroport",p_pts_plein,IF(Y2649&gt;0,IF(I2649&lt;=Y2649,p_pts_plein,IF(I2649&lt;=p_mult2*Y2649,p_pts_moyen,p_pts_r3)),IF(I2649&gt;=p_vv_min,p_pts_plein,IF(I2649&gt;=p_vv_moy,p_pts_moyen,p_pts_court))))+IF(INDEX(10_Lieux!$D:$D,U2649)=1,p_prio1,p_prio2)+IF(INDEX(10_Lieux!$D:$D,V2649)=1,p_prio1,p_prio2)+IF(K2649="Oui",p_tf,0)+p_hub*((INDEX(10_Lieux!$H:$H,U2649)="Hub")+(INDEX(10_Lieux!$H:$H,V2649)="Hub"))+IF(OR(INDEX(10_Lieux!$H:$H,U2649)="Premium",INDEX(10_Lieux!$H:$H,V2649)="Premium"),p_prem,0))</f>
        <v>80</v>
      </c>
      <c r="I2649" s="14" t="n">
        <f aca="false">ROUND(W2649*p_facteur,0)</f>
        <v>173</v>
      </c>
      <c r="J2649" s="14" t="str">
        <f aca="false">IF(X2649&lt;60,X2649&amp;" min",INT(X2649/60)&amp;" h"&amp;IF(MOD(X2649,60)=0,""," "&amp;TEXT(MOD(X2649,60),"00")))</f>
        <v>1 h 45</v>
      </c>
      <c r="K2649" s="14" t="str">
        <f aca="false">IF(S2649&lt;&gt;T2649,"Oui","Non")</f>
        <v>Oui</v>
      </c>
      <c r="L2649" s="14" t="str">
        <f aca="false">IF(AND(INDEX(10_Lieux!$B:$B,U2649)="Ville",INDEX(10_Lieux!$B:$B,V2649)="Ville"),"/chauffeur-prive/"&amp;INDEX(10_Lieux!$E:$E,U2649)&amp;"-"&amp;INDEX(10_Lieux!$E:$E,V2649)&amp;"/","/chauffeur-prive/"&amp;INDEX(10_Lieux!$E:$E,U2649)&amp;"/"&amp;INDEX(10_Lieux!$E:$E,V2649)&amp;"/")</f>
        <v>/chauffeur-prive/aeroport-strasbourg-entzheim/aeroport-zurich/</v>
      </c>
      <c r="M2649" s="14" t="str">
        <f aca="false">IFERROR(INDEX($L:$L,MATCH(B2649&amp;"|"&amp;A2649,$Z:$Z,0)),"—")</f>
        <v>/chauffeur-prive/aeroport-zurich/aeroport-strasbourg-entzheim/</v>
      </c>
      <c r="N2649" s="14" t="str">
        <f aca="false">IF(LEN("Chauffeur privé "&amp;INDEX(10_Lieux!$J:$J,U2649)&amp;" → "&amp;INDEX(10_Lieux!$J:$J,V2649)&amp;" | 24h/24")&gt;60,"Chauffeur privé "&amp;INDEX(10_Lieux!$J:$J,U2649)&amp;" → "&amp;INDEX(10_Lieux!$J:$J,V2649),"Chauffeur privé "&amp;INDEX(10_Lieux!$J:$J,U2649)&amp;" → "&amp;INDEX(10_Lieux!$J:$J,V2649)&amp;" | 24h/24")</f>
        <v>Chauffeur privé Aéroport Strasbourg-Entzheim → Aéroport de Zurich</v>
      </c>
      <c r="O2649" s="14" t="n">
        <f aca="false">LEN(N2649)</f>
        <v>65</v>
      </c>
      <c r="P2649" s="14" t="str">
        <f aca="false">"Chauffeur privé "&amp;INDEX(10_Lieux!$K:$K,U2649)&amp;" vers "&amp;INDEX(10_Lieux!$L:$L,V2649)</f>
        <v>Chauffeur privé de l'aéroport Strasbourg-Entzheim vers l'aéroport de Zurich</v>
      </c>
      <c r="Q2649" s="14" t="str">
        <f aca="false">"Chauffeur privé "&amp;INDEX(10_Lieux!$K:$K,U2649)&amp;" vers "&amp;INDEX(10_Lieux!$L:$L,V2649)&amp;" : env. "&amp;I2649&amp;" km, "&amp;J2649&amp;" de route. Devis personnalisé, standard 24h/24 et 7j/7."</f>
        <v>Chauffeur privé de l'aéroport Strasbourg-Entzheim vers l'aéroport de Zurich : env. 173 km, 1 h 45 de route. Devis personnalisé, standard 24h/24 et 7j/7.</v>
      </c>
      <c r="R2649" s="14" t="n">
        <f aca="false">LEN(Q2649)</f>
        <v>152</v>
      </c>
      <c r="S2649" s="14" t="str">
        <f aca="false">INDEX(10_Lieux!$C:$C,U2649)</f>
        <v>France</v>
      </c>
      <c r="T2649" s="14" t="str">
        <f aca="false">INDEX(10_Lieux!$C:$C,V2649)</f>
        <v>Suisse</v>
      </c>
      <c r="U2649" s="14" t="n">
        <f aca="false">MATCH(A2649,10_Lieux!$A:$A,0)</f>
        <v>143</v>
      </c>
      <c r="V2649" s="14" t="n">
        <f aca="false">MATCH(B2649,10_Lieux!$A:$A,0)</f>
        <v>185</v>
      </c>
      <c r="W2649" s="14" t="n">
        <f aca="false">ROUND(6371*2*ASIN(SQRT(SIN(RADIANS(INDEX(10_Lieux!$F:$F,V2649)-INDEX(10_Lieux!$F:$F,U2649))/2)^2+COS(RADIANS(INDEX(10_Lieux!$F:$F,U2649)))*COS(RADIANS(INDEX(10_Lieux!$F:$F,V2649)))*SIN(RADIANS(INDEX(10_Lieux!$G:$G,V2649)-INDEX(10_Lieux!$G:$G,U2649))/2)^2)),1)</f>
        <v>138.2</v>
      </c>
      <c r="X2649" s="14" t="n">
        <f aca="false">ROUND(I2649/IF(I2649&lt;p_seuil_vitesse,p_vit_lente,p_vit_rapide)*60/15,0)*15</f>
        <v>105</v>
      </c>
      <c r="Y2649" s="14" t="n">
        <f aca="false">MAX(IF(INDEX(10_Lieux!$B:$B,U2649)&lt;&gt;"Ville",INDEX(10_Lieux!$I:$I,U2649),0),IF(INDEX(10_Lieux!$B:$B,V2649)&lt;&gt;"Ville",INDEX(10_Lieux!$I:$I,V2649),0))</f>
        <v>500</v>
      </c>
      <c r="Z2649" s="14" t="str">
        <f aca="false">A2649&amp;"|"&amp;B2649</f>
        <v>Strasbourg-Entzheim|Zurich Airport</v>
      </c>
      <c r="AA2649" s="14" t="str">
        <f aca="false">IF(I2649&lt;p_local,"Local",IF(I2649&lt;p_vv_min,"Courte distance",IF(I2649&lt;p_tres_long,"Longue distance","Très longue distance")))</f>
        <v>Longue distance</v>
      </c>
    </row>
    <row r="2650" customFormat="false" ht="15" hidden="false" customHeight="true" outlineLevel="0" collapsed="false">
      <c r="A2650" s="14" t="s">
        <v>1614</v>
      </c>
      <c r="B2650" s="14" t="s">
        <v>1475</v>
      </c>
      <c r="C2650" s="14" t="s">
        <v>36</v>
      </c>
      <c r="D2650" s="14" t="s">
        <v>2622</v>
      </c>
      <c r="E2650" s="14" t="s">
        <v>2857</v>
      </c>
      <c r="F2650" s="15" t="s">
        <v>41</v>
      </c>
      <c r="G2650" s="14" t="str">
        <f aca="false">IF(I2650&lt;p_local,"Local → page infra",IF(H2650&gt;=p_ph1,"Phase 1",IF(H2650&gt;=p_ph2,"Phase 2","Phase 3")))</f>
        <v>Phase 3</v>
      </c>
      <c r="H2650" s="14" t="n">
        <f aca="false">IF(I2650&lt;p_local,0,IF(C2650="Aéroport → Aéroport",p_pts_plein,IF(Y2650&gt;0,IF(I2650&lt;=Y2650,p_pts_plein,IF(I2650&lt;=p_mult2*Y2650,p_pts_moyen,p_pts_r3)),IF(I2650&gt;=p_vv_min,p_pts_plein,IF(I2650&gt;=p_vv_moy,p_pts_moyen,p_pts_court))))+IF(INDEX(10_Lieux!$D:$D,U2650)=1,p_prio1,p_prio2)+IF(INDEX(10_Lieux!$D:$D,V2650)=1,p_prio1,p_prio2)+IF(K2650="Oui",p_tf,0)+p_hub*((INDEX(10_Lieux!$H:$H,U2650)="Hub")+(INDEX(10_Lieux!$H:$H,V2650)="Hub"))+IF(OR(INDEX(10_Lieux!$H:$H,U2650)="Premium",INDEX(10_Lieux!$H:$H,V2650)="Premium"),p_prem,0))</f>
        <v>60</v>
      </c>
      <c r="I2650" s="14" t="n">
        <f aca="false">ROUND(W2650*p_facteur,0)</f>
        <v>266</v>
      </c>
      <c r="J2650" s="14" t="str">
        <f aca="false">IF(X2650&lt;60,X2650&amp;" min",INT(X2650/60)&amp;" h"&amp;IF(MOD(X2650,60)=0,""," "&amp;TEXT(MOD(X2650,60),"00")))</f>
        <v>2 h 45</v>
      </c>
      <c r="K2650" s="14" t="str">
        <f aca="false">IF(S2650&lt;&gt;T2650,"Oui","Non")</f>
        <v>Non</v>
      </c>
      <c r="L2650" s="14" t="str">
        <f aca="false">IF(AND(INDEX(10_Lieux!$B:$B,U2650)="Ville",INDEX(10_Lieux!$B:$B,V2650)="Ville"),"/chauffeur-prive/"&amp;INDEX(10_Lieux!$E:$E,U2650)&amp;"-"&amp;INDEX(10_Lieux!$E:$E,V2650)&amp;"/","/chauffeur-prive/"&amp;INDEX(10_Lieux!$E:$E,U2650)&amp;"/"&amp;INDEX(10_Lieux!$E:$E,V2650)&amp;"/")</f>
        <v>/chauffeur-prive/aeroport-toulouse-blagnac/aeroport-bordeaux-merignac/</v>
      </c>
      <c r="M2650" s="14" t="str">
        <f aca="false">IFERROR(INDEX($L:$L,MATCH(B2650&amp;"|"&amp;A2650,$Z:$Z,0)),"—")</f>
        <v>/chauffeur-prive/aeroport-bordeaux-merignac/aeroport-toulouse-blagnac/</v>
      </c>
      <c r="N2650" s="14" t="str">
        <f aca="false">IF(LEN("Chauffeur privé "&amp;INDEX(10_Lieux!$J:$J,U2650)&amp;" → "&amp;INDEX(10_Lieux!$J:$J,V2650)&amp;" | 24h/24")&gt;60,"Chauffeur privé "&amp;INDEX(10_Lieux!$J:$J,U2650)&amp;" → "&amp;INDEX(10_Lieux!$J:$J,V2650),"Chauffeur privé "&amp;INDEX(10_Lieux!$J:$J,U2650)&amp;" → "&amp;INDEX(10_Lieux!$J:$J,V2650)&amp;" | 24h/24")</f>
        <v>Chauffeur privé Aéroport Toulouse-Blagnac → Aéroport Bordeaux-Mérignac</v>
      </c>
      <c r="O2650" s="14" t="n">
        <f aca="false">LEN(N2650)</f>
        <v>70</v>
      </c>
      <c r="P2650" s="14" t="str">
        <f aca="false">"Chauffeur privé "&amp;INDEX(10_Lieux!$K:$K,U2650)&amp;" vers "&amp;INDEX(10_Lieux!$L:$L,V2650)</f>
        <v>Chauffeur privé de l'aéroport Toulouse-Blagnac vers l'aéroport Bordeaux-Mérignac</v>
      </c>
      <c r="Q2650" s="14" t="str">
        <f aca="false">"Chauffeur privé "&amp;INDEX(10_Lieux!$K:$K,U2650)&amp;" vers "&amp;INDEX(10_Lieux!$L:$L,V2650)&amp;" : env. "&amp;I2650&amp;" km, "&amp;J2650&amp;" de route. Devis personnalisé, standard 24h/24 et 7j/7."</f>
        <v>Chauffeur privé de l'aéroport Toulouse-Blagnac vers l'aéroport Bordeaux-Mérignac : env. 266 km, 2 h 45 de route. Devis personnalisé, standard 24h/24 et 7j/7.</v>
      </c>
      <c r="R2650" s="14" t="n">
        <f aca="false">LEN(Q2650)</f>
        <v>157</v>
      </c>
      <c r="S2650" s="14" t="str">
        <f aca="false">INDEX(10_Lieux!$C:$C,U2650)</f>
        <v>France</v>
      </c>
      <c r="T2650" s="14" t="str">
        <f aca="false">INDEX(10_Lieux!$C:$C,V2650)</f>
        <v>France</v>
      </c>
      <c r="U2650" s="14" t="n">
        <f aca="false">MATCH(A2650,10_Lieux!$A:$A,0)</f>
        <v>163</v>
      </c>
      <c r="V2650" s="14" t="n">
        <f aca="false">MATCH(B2650,10_Lieux!$A:$A,0)</f>
        <v>158</v>
      </c>
      <c r="W2650" s="14" t="n">
        <f aca="false">ROUND(6371*2*ASIN(SQRT(SIN(RADIANS(INDEX(10_Lieux!$F:$F,V2650)-INDEX(10_Lieux!$F:$F,U2650))/2)^2+COS(RADIANS(INDEX(10_Lieux!$F:$F,U2650)))*COS(RADIANS(INDEX(10_Lieux!$F:$F,V2650)))*SIN(RADIANS(INDEX(10_Lieux!$G:$G,V2650)-INDEX(10_Lieux!$G:$G,U2650))/2)^2)),1)</f>
        <v>212.7</v>
      </c>
      <c r="X2650" s="14" t="n">
        <f aca="false">ROUND(I2650/IF(I2650&lt;p_seuil_vitesse,p_vit_lente,p_vit_rapide)*60/15,0)*15</f>
        <v>165</v>
      </c>
      <c r="Y2650" s="14" t="n">
        <f aca="false">MAX(IF(INDEX(10_Lieux!$B:$B,U2650)&lt;&gt;"Ville",INDEX(10_Lieux!$I:$I,U2650),0),IF(INDEX(10_Lieux!$B:$B,V2650)&lt;&gt;"Ville",INDEX(10_Lieux!$I:$I,V2650),0))</f>
        <v>250</v>
      </c>
      <c r="Z2650" s="14" t="str">
        <f aca="false">A2650&amp;"|"&amp;B2650</f>
        <v>Toulouse-Blagnac|Bordeaux-Mérignac</v>
      </c>
      <c r="AA2650" s="14" t="str">
        <f aca="false">IF(I2650&lt;p_local,"Local",IF(I2650&lt;p_vv_min,"Courte distance",IF(I2650&lt;p_tres_long,"Longue distance","Très longue distance")))</f>
        <v>Longue distance</v>
      </c>
    </row>
    <row r="2651" customFormat="false" ht="15" hidden="false" customHeight="true" outlineLevel="0" collapsed="false">
      <c r="A2651" s="14" t="s">
        <v>1475</v>
      </c>
      <c r="B2651" s="14" t="s">
        <v>1614</v>
      </c>
      <c r="C2651" s="14" t="s">
        <v>36</v>
      </c>
      <c r="D2651" s="14" t="s">
        <v>2622</v>
      </c>
      <c r="E2651" s="14" t="s">
        <v>2858</v>
      </c>
      <c r="F2651" s="15" t="s">
        <v>41</v>
      </c>
      <c r="G2651" s="14" t="str">
        <f aca="false">IF(I2651&lt;p_local,"Local → page infra",IF(H2651&gt;=p_ph1,"Phase 1",IF(H2651&gt;=p_ph2,"Phase 2","Phase 3")))</f>
        <v>Phase 3</v>
      </c>
      <c r="H2651" s="14" t="n">
        <f aca="false">IF(I2651&lt;p_local,0,IF(C2651="Aéroport → Aéroport",p_pts_plein,IF(Y2651&gt;0,IF(I2651&lt;=Y2651,p_pts_plein,IF(I2651&lt;=p_mult2*Y2651,p_pts_moyen,p_pts_r3)),IF(I2651&gt;=p_vv_min,p_pts_plein,IF(I2651&gt;=p_vv_moy,p_pts_moyen,p_pts_court))))+IF(INDEX(10_Lieux!$D:$D,U2651)=1,p_prio1,p_prio2)+IF(INDEX(10_Lieux!$D:$D,V2651)=1,p_prio1,p_prio2)+IF(K2651="Oui",p_tf,0)+p_hub*((INDEX(10_Lieux!$H:$H,U2651)="Hub")+(INDEX(10_Lieux!$H:$H,V2651)="Hub"))+IF(OR(INDEX(10_Lieux!$H:$H,U2651)="Premium",INDEX(10_Lieux!$H:$H,V2651)="Premium"),p_prem,0))</f>
        <v>60</v>
      </c>
      <c r="I2651" s="14" t="n">
        <f aca="false">ROUND(W2651*p_facteur,0)</f>
        <v>266</v>
      </c>
      <c r="J2651" s="14" t="str">
        <f aca="false">IF(X2651&lt;60,X2651&amp;" min",INT(X2651/60)&amp;" h"&amp;IF(MOD(X2651,60)=0,""," "&amp;TEXT(MOD(X2651,60),"00")))</f>
        <v>2 h 45</v>
      </c>
      <c r="K2651" s="14" t="str">
        <f aca="false">IF(S2651&lt;&gt;T2651,"Oui","Non")</f>
        <v>Non</v>
      </c>
      <c r="L2651" s="14" t="str">
        <f aca="false">IF(AND(INDEX(10_Lieux!$B:$B,U2651)="Ville",INDEX(10_Lieux!$B:$B,V2651)="Ville"),"/chauffeur-prive/"&amp;INDEX(10_Lieux!$E:$E,U2651)&amp;"-"&amp;INDEX(10_Lieux!$E:$E,V2651)&amp;"/","/chauffeur-prive/"&amp;INDEX(10_Lieux!$E:$E,U2651)&amp;"/"&amp;INDEX(10_Lieux!$E:$E,V2651)&amp;"/")</f>
        <v>/chauffeur-prive/aeroport-bordeaux-merignac/aeroport-toulouse-blagnac/</v>
      </c>
      <c r="M2651" s="14" t="str">
        <f aca="false">IFERROR(INDEX($L:$L,MATCH(B2651&amp;"|"&amp;A2651,$Z:$Z,0)),"—")</f>
        <v>/chauffeur-prive/aeroport-toulouse-blagnac/aeroport-bordeaux-merignac/</v>
      </c>
      <c r="N2651" s="14" t="str">
        <f aca="false">IF(LEN("Chauffeur privé "&amp;INDEX(10_Lieux!$J:$J,U2651)&amp;" → "&amp;INDEX(10_Lieux!$J:$J,V2651)&amp;" | 24h/24")&gt;60,"Chauffeur privé "&amp;INDEX(10_Lieux!$J:$J,U2651)&amp;" → "&amp;INDEX(10_Lieux!$J:$J,V2651),"Chauffeur privé "&amp;INDEX(10_Lieux!$J:$J,U2651)&amp;" → "&amp;INDEX(10_Lieux!$J:$J,V2651)&amp;" | 24h/24")</f>
        <v>Chauffeur privé Aéroport Bordeaux-Mérignac → Aéroport Toulouse-Blagnac</v>
      </c>
      <c r="O2651" s="14" t="n">
        <f aca="false">LEN(N2651)</f>
        <v>70</v>
      </c>
      <c r="P2651" s="14" t="str">
        <f aca="false">"Chauffeur privé "&amp;INDEX(10_Lieux!$K:$K,U2651)&amp;" vers "&amp;INDEX(10_Lieux!$L:$L,V2651)</f>
        <v>Chauffeur privé de l'aéroport Bordeaux-Mérignac vers l'aéroport Toulouse-Blagnac</v>
      </c>
      <c r="Q2651" s="14" t="str">
        <f aca="false">"Chauffeur privé "&amp;INDEX(10_Lieux!$K:$K,U2651)&amp;" vers "&amp;INDEX(10_Lieux!$L:$L,V2651)&amp;" : env. "&amp;I2651&amp;" km, "&amp;J2651&amp;" de route. Devis personnalisé, standard 24h/24 et 7j/7."</f>
        <v>Chauffeur privé de l'aéroport Bordeaux-Mérignac vers l'aéroport Toulouse-Blagnac : env. 266 km, 2 h 45 de route. Devis personnalisé, standard 24h/24 et 7j/7.</v>
      </c>
      <c r="R2651" s="14" t="n">
        <f aca="false">LEN(Q2651)</f>
        <v>157</v>
      </c>
      <c r="S2651" s="14" t="str">
        <f aca="false">INDEX(10_Lieux!$C:$C,U2651)</f>
        <v>France</v>
      </c>
      <c r="T2651" s="14" t="str">
        <f aca="false">INDEX(10_Lieux!$C:$C,V2651)</f>
        <v>France</v>
      </c>
      <c r="U2651" s="14" t="n">
        <f aca="false">MATCH(A2651,10_Lieux!$A:$A,0)</f>
        <v>158</v>
      </c>
      <c r="V2651" s="14" t="n">
        <f aca="false">MATCH(B2651,10_Lieux!$A:$A,0)</f>
        <v>163</v>
      </c>
      <c r="W2651" s="14" t="n">
        <f aca="false">ROUND(6371*2*ASIN(SQRT(SIN(RADIANS(INDEX(10_Lieux!$F:$F,V2651)-INDEX(10_Lieux!$F:$F,U2651))/2)^2+COS(RADIANS(INDEX(10_Lieux!$F:$F,U2651)))*COS(RADIANS(INDEX(10_Lieux!$F:$F,V2651)))*SIN(RADIANS(INDEX(10_Lieux!$G:$G,V2651)-INDEX(10_Lieux!$G:$G,U2651))/2)^2)),1)</f>
        <v>212.7</v>
      </c>
      <c r="X2651" s="14" t="n">
        <f aca="false">ROUND(I2651/IF(I2651&lt;p_seuil_vitesse,p_vit_lente,p_vit_rapide)*60/15,0)*15</f>
        <v>165</v>
      </c>
      <c r="Y2651" s="14" t="n">
        <f aca="false">MAX(IF(INDEX(10_Lieux!$B:$B,U2651)&lt;&gt;"Ville",INDEX(10_Lieux!$I:$I,U2651),0),IF(INDEX(10_Lieux!$B:$B,V2651)&lt;&gt;"Ville",INDEX(10_Lieux!$I:$I,V2651),0))</f>
        <v>250</v>
      </c>
      <c r="Z2651" s="14" t="str">
        <f aca="false">A2651&amp;"|"&amp;B2651</f>
        <v>Bordeaux-Mérignac|Toulouse-Blagnac</v>
      </c>
      <c r="AA2651" s="14" t="str">
        <f aca="false">IF(I2651&lt;p_local,"Local",IF(I2651&lt;p_vv_min,"Courte distance",IF(I2651&lt;p_tres_long,"Longue distance","Très longue distance")))</f>
        <v>Longue distance</v>
      </c>
    </row>
    <row r="2652" customFormat="false" ht="15" hidden="false" customHeight="true" outlineLevel="0" collapsed="false">
      <c r="A2652" s="14" t="s">
        <v>1614</v>
      </c>
      <c r="B2652" s="14" t="s">
        <v>1105</v>
      </c>
      <c r="C2652" s="14" t="s">
        <v>36</v>
      </c>
      <c r="D2652" s="14" t="s">
        <v>2622</v>
      </c>
      <c r="E2652" s="14" t="s">
        <v>2859</v>
      </c>
      <c r="F2652" s="15" t="s">
        <v>41</v>
      </c>
      <c r="G2652" s="14" t="str">
        <f aca="false">IF(I2652&lt;p_local,"Local → page infra",IF(H2652&gt;=p_ph1,"Phase 1",IF(H2652&gt;=p_ph2,"Phase 2","Phase 3")))</f>
        <v>Phase 3</v>
      </c>
      <c r="H2652" s="14" t="n">
        <f aca="false">IF(I2652&lt;p_local,0,IF(C2652="Aéroport → Aéroport",p_pts_plein,IF(Y2652&gt;0,IF(I2652&lt;=Y2652,p_pts_plein,IF(I2652&lt;=p_mult2*Y2652,p_pts_moyen,p_pts_r3)),IF(I2652&gt;=p_vv_min,p_pts_plein,IF(I2652&gt;=p_vv_moy,p_pts_moyen,p_pts_court))))+IF(INDEX(10_Lieux!$D:$D,U2652)=1,p_prio1,p_prio2)+IF(INDEX(10_Lieux!$D:$D,V2652)=1,p_prio1,p_prio2)+IF(K2652="Oui",p_tf,0)+p_hub*((INDEX(10_Lieux!$H:$H,U2652)="Hub")+(INDEX(10_Lieux!$H:$H,V2652)="Hub"))+IF(OR(INDEX(10_Lieux!$H:$H,U2652)="Premium",INDEX(10_Lieux!$H:$H,V2652)="Premium"),p_prem,0))</f>
        <v>60</v>
      </c>
      <c r="I2652" s="14" t="n">
        <f aca="false">ROUND(W2652*p_facteur,0)</f>
        <v>813</v>
      </c>
      <c r="J2652" s="14" t="str">
        <f aca="false">IF(X2652&lt;60,X2652&amp;" min",INT(X2652/60)&amp;" h"&amp;IF(MOD(X2652,60)=0,""," "&amp;TEXT(MOD(X2652,60),"00")))</f>
        <v>8 h 30</v>
      </c>
      <c r="K2652" s="14" t="str">
        <f aca="false">IF(S2652&lt;&gt;T2652,"Oui","Non")</f>
        <v>Non</v>
      </c>
      <c r="L2652" s="14" t="str">
        <f aca="false">IF(AND(INDEX(10_Lieux!$B:$B,U2652)="Ville",INDEX(10_Lieux!$B:$B,V2652)="Ville"),"/chauffeur-prive/"&amp;INDEX(10_Lieux!$E:$E,U2652)&amp;"-"&amp;INDEX(10_Lieux!$E:$E,V2652)&amp;"/","/chauffeur-prive/"&amp;INDEX(10_Lieux!$E:$E,U2652)&amp;"/"&amp;INDEX(10_Lieux!$E:$E,V2652)&amp;"/")</f>
        <v>/chauffeur-prive/aeroport-toulouse-blagnac/aeroport-bale-mulhouse/</v>
      </c>
      <c r="M2652" s="14" t="str">
        <f aca="false">IFERROR(INDEX($L:$L,MATCH(B2652&amp;"|"&amp;A2652,$Z:$Z,0)),"—")</f>
        <v>/chauffeur-prive/aeroport-bale-mulhouse/aeroport-toulouse-blagnac/</v>
      </c>
      <c r="N2652" s="14" t="str">
        <f aca="false">IF(LEN("Chauffeur privé "&amp;INDEX(10_Lieux!$J:$J,U2652)&amp;" → "&amp;INDEX(10_Lieux!$J:$J,V2652)&amp;" | 24h/24")&gt;60,"Chauffeur privé "&amp;INDEX(10_Lieux!$J:$J,U2652)&amp;" → "&amp;INDEX(10_Lieux!$J:$J,V2652),"Chauffeur privé "&amp;INDEX(10_Lieux!$J:$J,U2652)&amp;" → "&amp;INDEX(10_Lieux!$J:$J,V2652)&amp;" | 24h/24")</f>
        <v>Chauffeur privé Aéroport Toulouse-Blagnac → Aéroport Bâle-Mulhouse</v>
      </c>
      <c r="O2652" s="14" t="n">
        <f aca="false">LEN(N2652)</f>
        <v>66</v>
      </c>
      <c r="P2652" s="14" t="str">
        <f aca="false">"Chauffeur privé "&amp;INDEX(10_Lieux!$K:$K,U2652)&amp;" vers "&amp;INDEX(10_Lieux!$L:$L,V2652)</f>
        <v>Chauffeur privé de l'aéroport Toulouse-Blagnac vers l'aéroport Bâle-Mulhouse</v>
      </c>
      <c r="Q2652" s="14" t="str">
        <f aca="false">"Chauffeur privé "&amp;INDEX(10_Lieux!$K:$K,U2652)&amp;" vers "&amp;INDEX(10_Lieux!$L:$L,V2652)&amp;" : env. "&amp;I2652&amp;" km, "&amp;J2652&amp;" de route. Devis personnalisé, standard 24h/24 et 7j/7."</f>
        <v>Chauffeur privé de l'aéroport Toulouse-Blagnac vers l'aéroport Bâle-Mulhouse : env. 813 km, 8 h 30 de route. Devis personnalisé, standard 24h/24 et 7j/7.</v>
      </c>
      <c r="R2652" s="14" t="n">
        <f aca="false">LEN(Q2652)</f>
        <v>153</v>
      </c>
      <c r="S2652" s="14" t="str">
        <f aca="false">INDEX(10_Lieux!$C:$C,U2652)</f>
        <v>France</v>
      </c>
      <c r="T2652" s="14" t="str">
        <f aca="false">INDEX(10_Lieux!$C:$C,V2652)</f>
        <v>France</v>
      </c>
      <c r="U2652" s="14" t="n">
        <f aca="false">MATCH(A2652,10_Lieux!$A:$A,0)</f>
        <v>163</v>
      </c>
      <c r="V2652" s="14" t="n">
        <f aca="false">MATCH(B2652,10_Lieux!$A:$A,0)</f>
        <v>144</v>
      </c>
      <c r="W2652" s="14" t="n">
        <f aca="false">ROUND(6371*2*ASIN(SQRT(SIN(RADIANS(INDEX(10_Lieux!$F:$F,V2652)-INDEX(10_Lieux!$F:$F,U2652))/2)^2+COS(RADIANS(INDEX(10_Lieux!$F:$F,U2652)))*COS(RADIANS(INDEX(10_Lieux!$F:$F,V2652)))*SIN(RADIANS(INDEX(10_Lieux!$G:$G,V2652)-INDEX(10_Lieux!$G:$G,U2652))/2)^2)),1)</f>
        <v>650.7</v>
      </c>
      <c r="X2652" s="14" t="n">
        <f aca="false">ROUND(I2652/IF(I2652&lt;p_seuil_vitesse,p_vit_lente,p_vit_rapide)*60/15,0)*15</f>
        <v>510</v>
      </c>
      <c r="Y2652" s="14" t="n">
        <f aca="false">MAX(IF(INDEX(10_Lieux!$B:$B,U2652)&lt;&gt;"Ville",INDEX(10_Lieux!$I:$I,U2652),0),IF(INDEX(10_Lieux!$B:$B,V2652)&lt;&gt;"Ville",INDEX(10_Lieux!$I:$I,V2652),0))</f>
        <v>250</v>
      </c>
      <c r="Z2652" s="14" t="str">
        <f aca="false">A2652&amp;"|"&amp;B2652</f>
        <v>Toulouse-Blagnac|EuroAirport Basel-Mulhouse-Freiburg</v>
      </c>
      <c r="AA2652" s="14" t="str">
        <f aca="false">IF(I2652&lt;p_local,"Local",IF(I2652&lt;p_vv_min,"Courte distance",IF(I2652&lt;p_tres_long,"Longue distance","Très longue distance")))</f>
        <v>Très longue distance</v>
      </c>
    </row>
    <row r="2653" customFormat="false" ht="15" hidden="false" customHeight="true" outlineLevel="0" collapsed="false">
      <c r="A2653" s="14" t="s">
        <v>1105</v>
      </c>
      <c r="B2653" s="14" t="s">
        <v>1614</v>
      </c>
      <c r="C2653" s="14" t="s">
        <v>36</v>
      </c>
      <c r="D2653" s="14" t="s">
        <v>2622</v>
      </c>
      <c r="E2653" s="14" t="s">
        <v>2860</v>
      </c>
      <c r="F2653" s="15" t="s">
        <v>41</v>
      </c>
      <c r="G2653" s="14" t="str">
        <f aca="false">IF(I2653&lt;p_local,"Local → page infra",IF(H2653&gt;=p_ph1,"Phase 1",IF(H2653&gt;=p_ph2,"Phase 2","Phase 3")))</f>
        <v>Phase 3</v>
      </c>
      <c r="H2653" s="14" t="n">
        <f aca="false">IF(I2653&lt;p_local,0,IF(C2653="Aéroport → Aéroport",p_pts_plein,IF(Y2653&gt;0,IF(I2653&lt;=Y2653,p_pts_plein,IF(I2653&lt;=p_mult2*Y2653,p_pts_moyen,p_pts_r3)),IF(I2653&gt;=p_vv_min,p_pts_plein,IF(I2653&gt;=p_vv_moy,p_pts_moyen,p_pts_court))))+IF(INDEX(10_Lieux!$D:$D,U2653)=1,p_prio1,p_prio2)+IF(INDEX(10_Lieux!$D:$D,V2653)=1,p_prio1,p_prio2)+IF(K2653="Oui",p_tf,0)+p_hub*((INDEX(10_Lieux!$H:$H,U2653)="Hub")+(INDEX(10_Lieux!$H:$H,V2653)="Hub"))+IF(OR(INDEX(10_Lieux!$H:$H,U2653)="Premium",INDEX(10_Lieux!$H:$H,V2653)="Premium"),p_prem,0))</f>
        <v>60</v>
      </c>
      <c r="I2653" s="14" t="n">
        <f aca="false">ROUND(W2653*p_facteur,0)</f>
        <v>813</v>
      </c>
      <c r="J2653" s="14" t="str">
        <f aca="false">IF(X2653&lt;60,X2653&amp;" min",INT(X2653/60)&amp;" h"&amp;IF(MOD(X2653,60)=0,""," "&amp;TEXT(MOD(X2653,60),"00")))</f>
        <v>8 h 30</v>
      </c>
      <c r="K2653" s="14" t="str">
        <f aca="false">IF(S2653&lt;&gt;T2653,"Oui","Non")</f>
        <v>Non</v>
      </c>
      <c r="L2653" s="14" t="str">
        <f aca="false">IF(AND(INDEX(10_Lieux!$B:$B,U2653)="Ville",INDEX(10_Lieux!$B:$B,V2653)="Ville"),"/chauffeur-prive/"&amp;INDEX(10_Lieux!$E:$E,U2653)&amp;"-"&amp;INDEX(10_Lieux!$E:$E,V2653)&amp;"/","/chauffeur-prive/"&amp;INDEX(10_Lieux!$E:$E,U2653)&amp;"/"&amp;INDEX(10_Lieux!$E:$E,V2653)&amp;"/")</f>
        <v>/chauffeur-prive/aeroport-bale-mulhouse/aeroport-toulouse-blagnac/</v>
      </c>
      <c r="M2653" s="14" t="str">
        <f aca="false">IFERROR(INDEX($L:$L,MATCH(B2653&amp;"|"&amp;A2653,$Z:$Z,0)),"—")</f>
        <v>/chauffeur-prive/aeroport-toulouse-blagnac/aeroport-bale-mulhouse/</v>
      </c>
      <c r="N2653" s="14" t="str">
        <f aca="false">IF(LEN("Chauffeur privé "&amp;INDEX(10_Lieux!$J:$J,U2653)&amp;" → "&amp;INDEX(10_Lieux!$J:$J,V2653)&amp;" | 24h/24")&gt;60,"Chauffeur privé "&amp;INDEX(10_Lieux!$J:$J,U2653)&amp;" → "&amp;INDEX(10_Lieux!$J:$J,V2653),"Chauffeur privé "&amp;INDEX(10_Lieux!$J:$J,U2653)&amp;" → "&amp;INDEX(10_Lieux!$J:$J,V2653)&amp;" | 24h/24")</f>
        <v>Chauffeur privé Aéroport Bâle-Mulhouse → Aéroport Toulouse-Blagnac</v>
      </c>
      <c r="O2653" s="14" t="n">
        <f aca="false">LEN(N2653)</f>
        <v>66</v>
      </c>
      <c r="P2653" s="14" t="str">
        <f aca="false">"Chauffeur privé "&amp;INDEX(10_Lieux!$K:$K,U2653)&amp;" vers "&amp;INDEX(10_Lieux!$L:$L,V2653)</f>
        <v>Chauffeur privé de l'aéroport Bâle-Mulhouse vers l'aéroport Toulouse-Blagnac</v>
      </c>
      <c r="Q2653" s="14" t="str">
        <f aca="false">"Chauffeur privé "&amp;INDEX(10_Lieux!$K:$K,U2653)&amp;" vers "&amp;INDEX(10_Lieux!$L:$L,V2653)&amp;" : env. "&amp;I2653&amp;" km, "&amp;J2653&amp;" de route. Devis personnalisé, standard 24h/24 et 7j/7."</f>
        <v>Chauffeur privé de l'aéroport Bâle-Mulhouse vers l'aéroport Toulouse-Blagnac : env. 813 km, 8 h 30 de route. Devis personnalisé, standard 24h/24 et 7j/7.</v>
      </c>
      <c r="R2653" s="14" t="n">
        <f aca="false">LEN(Q2653)</f>
        <v>153</v>
      </c>
      <c r="S2653" s="14" t="str">
        <f aca="false">INDEX(10_Lieux!$C:$C,U2653)</f>
        <v>France</v>
      </c>
      <c r="T2653" s="14" t="str">
        <f aca="false">INDEX(10_Lieux!$C:$C,V2653)</f>
        <v>France</v>
      </c>
      <c r="U2653" s="14" t="n">
        <f aca="false">MATCH(A2653,10_Lieux!$A:$A,0)</f>
        <v>144</v>
      </c>
      <c r="V2653" s="14" t="n">
        <f aca="false">MATCH(B2653,10_Lieux!$A:$A,0)</f>
        <v>163</v>
      </c>
      <c r="W2653" s="14" t="n">
        <f aca="false">ROUND(6371*2*ASIN(SQRT(SIN(RADIANS(INDEX(10_Lieux!$F:$F,V2653)-INDEX(10_Lieux!$F:$F,U2653))/2)^2+COS(RADIANS(INDEX(10_Lieux!$F:$F,U2653)))*COS(RADIANS(INDEX(10_Lieux!$F:$F,V2653)))*SIN(RADIANS(INDEX(10_Lieux!$G:$G,V2653)-INDEX(10_Lieux!$G:$G,U2653))/2)^2)),1)</f>
        <v>650.7</v>
      </c>
      <c r="X2653" s="14" t="n">
        <f aca="false">ROUND(I2653/IF(I2653&lt;p_seuil_vitesse,p_vit_lente,p_vit_rapide)*60/15,0)*15</f>
        <v>510</v>
      </c>
      <c r="Y2653" s="14" t="n">
        <f aca="false">MAX(IF(INDEX(10_Lieux!$B:$B,U2653)&lt;&gt;"Ville",INDEX(10_Lieux!$I:$I,U2653),0),IF(INDEX(10_Lieux!$B:$B,V2653)&lt;&gt;"Ville",INDEX(10_Lieux!$I:$I,V2653),0))</f>
        <v>250</v>
      </c>
      <c r="Z2653" s="14" t="str">
        <f aca="false">A2653&amp;"|"&amp;B2653</f>
        <v>EuroAirport Basel-Mulhouse-Freiburg|Toulouse-Blagnac</v>
      </c>
      <c r="AA2653" s="14" t="str">
        <f aca="false">IF(I2653&lt;p_local,"Local",IF(I2653&lt;p_vv_min,"Courte distance",IF(I2653&lt;p_tres_long,"Longue distance","Très longue distance")))</f>
        <v>Très longue distance</v>
      </c>
    </row>
    <row r="2654" customFormat="false" ht="15" hidden="false" customHeight="true" outlineLevel="0" collapsed="false">
      <c r="A2654" s="14" t="s">
        <v>1614</v>
      </c>
      <c r="B2654" s="14" t="s">
        <v>1796</v>
      </c>
      <c r="C2654" s="14" t="s">
        <v>36</v>
      </c>
      <c r="D2654" s="14" t="s">
        <v>2622</v>
      </c>
      <c r="E2654" s="14" t="s">
        <v>2861</v>
      </c>
      <c r="F2654" s="15" t="s">
        <v>41</v>
      </c>
      <c r="G2654" s="14" t="str">
        <f aca="false">IF(I2654&lt;p_local,"Local → page infra",IF(H2654&gt;=p_ph1,"Phase 1",IF(H2654&gt;=p_ph2,"Phase 2","Phase 3")))</f>
        <v>Phase 2</v>
      </c>
      <c r="H2654" s="14" t="n">
        <f aca="false">IF(I2654&lt;p_local,0,IF(C2654="Aéroport → Aéroport",p_pts_plein,IF(Y2654&gt;0,IF(I2654&lt;=Y2654,p_pts_plein,IF(I2654&lt;=p_mult2*Y2654,p_pts_moyen,p_pts_r3)),IF(I2654&gt;=p_vv_min,p_pts_plein,IF(I2654&gt;=p_vv_moy,p_pts_moyen,p_pts_court))))+IF(INDEX(10_Lieux!$D:$D,U2654)=1,p_prio1,p_prio2)+IF(INDEX(10_Lieux!$D:$D,V2654)=1,p_prio1,p_prio2)+IF(K2654="Oui",p_tf,0)+p_hub*((INDEX(10_Lieux!$H:$H,U2654)="Hub")+(INDEX(10_Lieux!$H:$H,V2654)="Hub"))+IF(OR(INDEX(10_Lieux!$H:$H,U2654)="Premium",INDEX(10_Lieux!$H:$H,V2654)="Premium"),p_prem,0))</f>
        <v>70</v>
      </c>
      <c r="I2654" s="14" t="n">
        <f aca="false">ROUND(W2654*p_facteur,0)</f>
        <v>563</v>
      </c>
      <c r="J2654" s="14" t="str">
        <f aca="false">IF(X2654&lt;60,X2654&amp;" min",INT(X2654/60)&amp;" h"&amp;IF(MOD(X2654,60)=0,""," "&amp;TEXT(MOD(X2654,60),"00")))</f>
        <v>6 h</v>
      </c>
      <c r="K2654" s="14" t="str">
        <f aca="false">IF(S2654&lt;&gt;T2654,"Oui","Non")</f>
        <v>Non</v>
      </c>
      <c r="L2654" s="14" t="str">
        <f aca="false">IF(AND(INDEX(10_Lieux!$B:$B,U2654)="Ville",INDEX(10_Lieux!$B:$B,V2654)="Ville"),"/chauffeur-prive/"&amp;INDEX(10_Lieux!$E:$E,U2654)&amp;"-"&amp;INDEX(10_Lieux!$E:$E,V2654)&amp;"/","/chauffeur-prive/"&amp;INDEX(10_Lieux!$E:$E,U2654)&amp;"/"&amp;INDEX(10_Lieux!$E:$E,V2654)&amp;"/")</f>
        <v>/chauffeur-prive/aeroport-toulouse-blagnac/aeroport-cannes-mandelieu/</v>
      </c>
      <c r="M2654" s="14" t="str">
        <f aca="false">IFERROR(INDEX($L:$L,MATCH(B2654&amp;"|"&amp;A2654,$Z:$Z,0)),"—")</f>
        <v>/chauffeur-prive/aeroport-cannes-mandelieu/aeroport-toulouse-blagnac/</v>
      </c>
      <c r="N2654" s="14" t="str">
        <f aca="false">IF(LEN("Chauffeur privé "&amp;INDEX(10_Lieux!$J:$J,U2654)&amp;" → "&amp;INDEX(10_Lieux!$J:$J,V2654)&amp;" | 24h/24")&gt;60,"Chauffeur privé "&amp;INDEX(10_Lieux!$J:$J,U2654)&amp;" → "&amp;INDEX(10_Lieux!$J:$J,V2654),"Chauffeur privé "&amp;INDEX(10_Lieux!$J:$J,U2654)&amp;" → "&amp;INDEX(10_Lieux!$J:$J,V2654)&amp;" | 24h/24")</f>
        <v>Chauffeur privé Aéroport Toulouse-Blagnac → Aéroport Cannes-Mandelieu</v>
      </c>
      <c r="O2654" s="14" t="n">
        <f aca="false">LEN(N2654)</f>
        <v>69</v>
      </c>
      <c r="P2654" s="14" t="str">
        <f aca="false">"Chauffeur privé "&amp;INDEX(10_Lieux!$K:$K,U2654)&amp;" vers "&amp;INDEX(10_Lieux!$L:$L,V2654)</f>
        <v>Chauffeur privé de l'aéroport Toulouse-Blagnac vers l'aéroport Cannes-Mandelieu</v>
      </c>
      <c r="Q2654" s="14" t="str">
        <f aca="false">"Chauffeur privé "&amp;INDEX(10_Lieux!$K:$K,U2654)&amp;" vers "&amp;INDEX(10_Lieux!$L:$L,V2654)&amp;" : env. "&amp;I2654&amp;" km, "&amp;J2654&amp;" de route. Devis personnalisé, standard 24h/24 et 7j/7."</f>
        <v>Chauffeur privé de l'aéroport Toulouse-Blagnac vers l'aéroport Cannes-Mandelieu : env. 563 km, 6 h de route. Devis personnalisé, standard 24h/24 et 7j/7.</v>
      </c>
      <c r="R2654" s="14" t="n">
        <f aca="false">LEN(Q2654)</f>
        <v>153</v>
      </c>
      <c r="S2654" s="14" t="str">
        <f aca="false">INDEX(10_Lieux!$C:$C,U2654)</f>
        <v>France</v>
      </c>
      <c r="T2654" s="14" t="str">
        <f aca="false">INDEX(10_Lieux!$C:$C,V2654)</f>
        <v>France</v>
      </c>
      <c r="U2654" s="14" t="n">
        <f aca="false">MATCH(A2654,10_Lieux!$A:$A,0)</f>
        <v>163</v>
      </c>
      <c r="V2654" s="14" t="n">
        <f aca="false">MATCH(B2654,10_Lieux!$A:$A,0)</f>
        <v>169</v>
      </c>
      <c r="W2654" s="14" t="n">
        <f aca="false">ROUND(6371*2*ASIN(SQRT(SIN(RADIANS(INDEX(10_Lieux!$F:$F,V2654)-INDEX(10_Lieux!$F:$F,U2654))/2)^2+COS(RADIANS(INDEX(10_Lieux!$F:$F,U2654)))*COS(RADIANS(INDEX(10_Lieux!$F:$F,V2654)))*SIN(RADIANS(INDEX(10_Lieux!$G:$G,V2654)-INDEX(10_Lieux!$G:$G,U2654))/2)^2)),1)</f>
        <v>450.2</v>
      </c>
      <c r="X2654" s="14" t="n">
        <f aca="false">ROUND(I2654/IF(I2654&lt;p_seuil_vitesse,p_vit_lente,p_vit_rapide)*60/15,0)*15</f>
        <v>360</v>
      </c>
      <c r="Y2654" s="14" t="n">
        <f aca="false">MAX(IF(INDEX(10_Lieux!$B:$B,U2654)&lt;&gt;"Ville",INDEX(10_Lieux!$I:$I,U2654),0),IF(INDEX(10_Lieux!$B:$B,V2654)&lt;&gt;"Ville",INDEX(10_Lieux!$I:$I,V2654),0))</f>
        <v>250</v>
      </c>
      <c r="Z2654" s="14" t="str">
        <f aca="false">A2654&amp;"|"&amp;B2654</f>
        <v>Toulouse-Blagnac|Cannes-Mandelieu</v>
      </c>
      <c r="AA2654" s="14" t="str">
        <f aca="false">IF(I2654&lt;p_local,"Local",IF(I2654&lt;p_vv_min,"Courte distance",IF(I2654&lt;p_tres_long,"Longue distance","Très longue distance")))</f>
        <v>Longue distance</v>
      </c>
    </row>
    <row r="2655" customFormat="false" ht="15" hidden="false" customHeight="true" outlineLevel="0" collapsed="false">
      <c r="A2655" s="14" t="s">
        <v>1796</v>
      </c>
      <c r="B2655" s="14" t="s">
        <v>1614</v>
      </c>
      <c r="C2655" s="14" t="s">
        <v>36</v>
      </c>
      <c r="D2655" s="14" t="s">
        <v>2622</v>
      </c>
      <c r="E2655" s="14" t="s">
        <v>2862</v>
      </c>
      <c r="F2655" s="15" t="s">
        <v>41</v>
      </c>
      <c r="G2655" s="14" t="str">
        <f aca="false">IF(I2655&lt;p_local,"Local → page infra",IF(H2655&gt;=p_ph1,"Phase 1",IF(H2655&gt;=p_ph2,"Phase 2","Phase 3")))</f>
        <v>Phase 2</v>
      </c>
      <c r="H2655" s="14" t="n">
        <f aca="false">IF(I2655&lt;p_local,0,IF(C2655="Aéroport → Aéroport",p_pts_plein,IF(Y2655&gt;0,IF(I2655&lt;=Y2655,p_pts_plein,IF(I2655&lt;=p_mult2*Y2655,p_pts_moyen,p_pts_r3)),IF(I2655&gt;=p_vv_min,p_pts_plein,IF(I2655&gt;=p_vv_moy,p_pts_moyen,p_pts_court))))+IF(INDEX(10_Lieux!$D:$D,U2655)=1,p_prio1,p_prio2)+IF(INDEX(10_Lieux!$D:$D,V2655)=1,p_prio1,p_prio2)+IF(K2655="Oui",p_tf,0)+p_hub*((INDEX(10_Lieux!$H:$H,U2655)="Hub")+(INDEX(10_Lieux!$H:$H,V2655)="Hub"))+IF(OR(INDEX(10_Lieux!$H:$H,U2655)="Premium",INDEX(10_Lieux!$H:$H,V2655)="Premium"),p_prem,0))</f>
        <v>70</v>
      </c>
      <c r="I2655" s="14" t="n">
        <f aca="false">ROUND(W2655*p_facteur,0)</f>
        <v>563</v>
      </c>
      <c r="J2655" s="14" t="str">
        <f aca="false">IF(X2655&lt;60,X2655&amp;" min",INT(X2655/60)&amp;" h"&amp;IF(MOD(X2655,60)=0,""," "&amp;TEXT(MOD(X2655,60),"00")))</f>
        <v>6 h</v>
      </c>
      <c r="K2655" s="14" t="str">
        <f aca="false">IF(S2655&lt;&gt;T2655,"Oui","Non")</f>
        <v>Non</v>
      </c>
      <c r="L2655" s="14" t="str">
        <f aca="false">IF(AND(INDEX(10_Lieux!$B:$B,U2655)="Ville",INDEX(10_Lieux!$B:$B,V2655)="Ville"),"/chauffeur-prive/"&amp;INDEX(10_Lieux!$E:$E,U2655)&amp;"-"&amp;INDEX(10_Lieux!$E:$E,V2655)&amp;"/","/chauffeur-prive/"&amp;INDEX(10_Lieux!$E:$E,U2655)&amp;"/"&amp;INDEX(10_Lieux!$E:$E,V2655)&amp;"/")</f>
        <v>/chauffeur-prive/aeroport-cannes-mandelieu/aeroport-toulouse-blagnac/</v>
      </c>
      <c r="M2655" s="14" t="str">
        <f aca="false">IFERROR(INDEX($L:$L,MATCH(B2655&amp;"|"&amp;A2655,$Z:$Z,0)),"—")</f>
        <v>/chauffeur-prive/aeroport-toulouse-blagnac/aeroport-cannes-mandelieu/</v>
      </c>
      <c r="N2655" s="14" t="str">
        <f aca="false">IF(LEN("Chauffeur privé "&amp;INDEX(10_Lieux!$J:$J,U2655)&amp;" → "&amp;INDEX(10_Lieux!$J:$J,V2655)&amp;" | 24h/24")&gt;60,"Chauffeur privé "&amp;INDEX(10_Lieux!$J:$J,U2655)&amp;" → "&amp;INDEX(10_Lieux!$J:$J,V2655),"Chauffeur privé "&amp;INDEX(10_Lieux!$J:$J,U2655)&amp;" → "&amp;INDEX(10_Lieux!$J:$J,V2655)&amp;" | 24h/24")</f>
        <v>Chauffeur privé Aéroport Cannes-Mandelieu → Aéroport Toulouse-Blagnac</v>
      </c>
      <c r="O2655" s="14" t="n">
        <f aca="false">LEN(N2655)</f>
        <v>69</v>
      </c>
      <c r="P2655" s="14" t="str">
        <f aca="false">"Chauffeur privé "&amp;INDEX(10_Lieux!$K:$K,U2655)&amp;" vers "&amp;INDEX(10_Lieux!$L:$L,V2655)</f>
        <v>Chauffeur privé de l'aéroport Cannes-Mandelieu vers l'aéroport Toulouse-Blagnac</v>
      </c>
      <c r="Q2655" s="14" t="str">
        <f aca="false">"Chauffeur privé "&amp;INDEX(10_Lieux!$K:$K,U2655)&amp;" vers "&amp;INDEX(10_Lieux!$L:$L,V2655)&amp;" : env. "&amp;I2655&amp;" km, "&amp;J2655&amp;" de route. Devis personnalisé, standard 24h/24 et 7j/7."</f>
        <v>Chauffeur privé de l'aéroport Cannes-Mandelieu vers l'aéroport Toulouse-Blagnac : env. 563 km, 6 h de route. Devis personnalisé, standard 24h/24 et 7j/7.</v>
      </c>
      <c r="R2655" s="14" t="n">
        <f aca="false">LEN(Q2655)</f>
        <v>153</v>
      </c>
      <c r="S2655" s="14" t="str">
        <f aca="false">INDEX(10_Lieux!$C:$C,U2655)</f>
        <v>France</v>
      </c>
      <c r="T2655" s="14" t="str">
        <f aca="false">INDEX(10_Lieux!$C:$C,V2655)</f>
        <v>France</v>
      </c>
      <c r="U2655" s="14" t="n">
        <f aca="false">MATCH(A2655,10_Lieux!$A:$A,0)</f>
        <v>169</v>
      </c>
      <c r="V2655" s="14" t="n">
        <f aca="false">MATCH(B2655,10_Lieux!$A:$A,0)</f>
        <v>163</v>
      </c>
      <c r="W2655" s="14" t="n">
        <f aca="false">ROUND(6371*2*ASIN(SQRT(SIN(RADIANS(INDEX(10_Lieux!$F:$F,V2655)-INDEX(10_Lieux!$F:$F,U2655))/2)^2+COS(RADIANS(INDEX(10_Lieux!$F:$F,U2655)))*COS(RADIANS(INDEX(10_Lieux!$F:$F,V2655)))*SIN(RADIANS(INDEX(10_Lieux!$G:$G,V2655)-INDEX(10_Lieux!$G:$G,U2655))/2)^2)),1)</f>
        <v>450.2</v>
      </c>
      <c r="X2655" s="14" t="n">
        <f aca="false">ROUND(I2655/IF(I2655&lt;p_seuil_vitesse,p_vit_lente,p_vit_rapide)*60/15,0)*15</f>
        <v>360</v>
      </c>
      <c r="Y2655" s="14" t="n">
        <f aca="false">MAX(IF(INDEX(10_Lieux!$B:$B,U2655)&lt;&gt;"Ville",INDEX(10_Lieux!$I:$I,U2655),0),IF(INDEX(10_Lieux!$B:$B,V2655)&lt;&gt;"Ville",INDEX(10_Lieux!$I:$I,V2655),0))</f>
        <v>250</v>
      </c>
      <c r="Z2655" s="14" t="str">
        <f aca="false">A2655&amp;"|"&amp;B2655</f>
        <v>Cannes-Mandelieu|Toulouse-Blagnac</v>
      </c>
      <c r="AA2655" s="14" t="str">
        <f aca="false">IF(I2655&lt;p_local,"Local",IF(I2655&lt;p_vv_min,"Courte distance",IF(I2655&lt;p_tres_long,"Longue distance","Très longue distance")))</f>
        <v>Longue distance</v>
      </c>
    </row>
    <row r="2656" customFormat="false" ht="15" hidden="false" customHeight="true" outlineLevel="0" collapsed="false">
      <c r="A2656" s="14" t="s">
        <v>1614</v>
      </c>
      <c r="B2656" s="14" t="s">
        <v>1843</v>
      </c>
      <c r="C2656" s="14" t="s">
        <v>36</v>
      </c>
      <c r="D2656" s="14" t="s">
        <v>2622</v>
      </c>
      <c r="E2656" s="14" t="s">
        <v>2863</v>
      </c>
      <c r="F2656" s="15" t="s">
        <v>41</v>
      </c>
      <c r="G2656" s="14" t="str">
        <f aca="false">IF(I2656&lt;p_local,"Local → page infra",IF(H2656&gt;=p_ph1,"Phase 1",IF(H2656&gt;=p_ph2,"Phase 2","Phase 3")))</f>
        <v>Phase 2</v>
      </c>
      <c r="H2656" s="14" t="n">
        <f aca="false">IF(I2656&lt;p_local,0,IF(C2656="Aéroport → Aéroport",p_pts_plein,IF(Y2656&gt;0,IF(I2656&lt;=Y2656,p_pts_plein,IF(I2656&lt;=p_mult2*Y2656,p_pts_moyen,p_pts_r3)),IF(I2656&gt;=p_vv_min,p_pts_plein,IF(I2656&gt;=p_vv_moy,p_pts_moyen,p_pts_court))))+IF(INDEX(10_Lieux!$D:$D,U2656)=1,p_prio1,p_prio2)+IF(INDEX(10_Lieux!$D:$D,V2656)=1,p_prio1,p_prio2)+IF(K2656="Oui",p_tf,0)+p_hub*((INDEX(10_Lieux!$H:$H,U2656)="Hub")+(INDEX(10_Lieux!$H:$H,V2656)="Hub"))+IF(OR(INDEX(10_Lieux!$H:$H,U2656)="Premium",INDEX(10_Lieux!$H:$H,V2656)="Premium"),p_prem,0))</f>
        <v>70</v>
      </c>
      <c r="I2656" s="14" t="n">
        <f aca="false">ROUND(W2656*p_facteur,0)</f>
        <v>520</v>
      </c>
      <c r="J2656" s="14" t="str">
        <f aca="false">IF(X2656&lt;60,X2656&amp;" min",INT(X2656/60)&amp;" h"&amp;IF(MOD(X2656,60)=0,""," "&amp;TEXT(MOD(X2656,60),"00")))</f>
        <v>5 h 30</v>
      </c>
      <c r="K2656" s="14" t="str">
        <f aca="false">IF(S2656&lt;&gt;T2656,"Oui","Non")</f>
        <v>Non</v>
      </c>
      <c r="L2656" s="14" t="str">
        <f aca="false">IF(AND(INDEX(10_Lieux!$B:$B,U2656)="Ville",INDEX(10_Lieux!$B:$B,V2656)="Ville"),"/chauffeur-prive/"&amp;INDEX(10_Lieux!$E:$E,U2656)&amp;"-"&amp;INDEX(10_Lieux!$E:$E,V2656)&amp;"/","/chauffeur-prive/"&amp;INDEX(10_Lieux!$E:$E,U2656)&amp;"/"&amp;INDEX(10_Lieux!$E:$E,V2656)&amp;"/")</f>
        <v>/chauffeur-prive/aeroport-toulouse-blagnac/aeroport-la-mole-saint-tropez/</v>
      </c>
      <c r="M2656" s="14" t="str">
        <f aca="false">IFERROR(INDEX($L:$L,MATCH(B2656&amp;"|"&amp;A2656,$Z:$Z,0)),"—")</f>
        <v>/chauffeur-prive/aeroport-la-mole-saint-tropez/aeroport-toulouse-blagnac/</v>
      </c>
      <c r="N2656" s="14" t="str">
        <f aca="false">IF(LEN("Chauffeur privé "&amp;INDEX(10_Lieux!$J:$J,U2656)&amp;" → "&amp;INDEX(10_Lieux!$J:$J,V2656)&amp;" | 24h/24")&gt;60,"Chauffeur privé "&amp;INDEX(10_Lieux!$J:$J,U2656)&amp;" → "&amp;INDEX(10_Lieux!$J:$J,V2656),"Chauffeur privé "&amp;INDEX(10_Lieux!$J:$J,U2656)&amp;" → "&amp;INDEX(10_Lieux!$J:$J,V2656)&amp;" | 24h/24")</f>
        <v>Chauffeur privé Aéroport Toulouse-Blagnac → Aéroport La Môle-Saint-Tropez</v>
      </c>
      <c r="O2656" s="14" t="n">
        <f aca="false">LEN(N2656)</f>
        <v>73</v>
      </c>
      <c r="P2656" s="14" t="str">
        <f aca="false">"Chauffeur privé "&amp;INDEX(10_Lieux!$K:$K,U2656)&amp;" vers "&amp;INDEX(10_Lieux!$L:$L,V2656)</f>
        <v>Chauffeur privé de l'aéroport Toulouse-Blagnac vers l'aéroport La Môle-Saint-Tropez</v>
      </c>
      <c r="Q2656" s="14" t="str">
        <f aca="false">"Chauffeur privé "&amp;INDEX(10_Lieux!$K:$K,U2656)&amp;" vers "&amp;INDEX(10_Lieux!$L:$L,V2656)&amp;" : env. "&amp;I2656&amp;" km, "&amp;J2656&amp;" de route. Devis personnalisé, standard 24h/24 et 7j/7."</f>
        <v>Chauffeur privé de l'aéroport Toulouse-Blagnac vers l'aéroport La Môle-Saint-Tropez : env. 520 km, 5 h 30 de route. Devis personnalisé, standard 24h/24 et 7j/7.</v>
      </c>
      <c r="R2656" s="14" t="n">
        <f aca="false">LEN(Q2656)</f>
        <v>160</v>
      </c>
      <c r="S2656" s="14" t="str">
        <f aca="false">INDEX(10_Lieux!$C:$C,U2656)</f>
        <v>France</v>
      </c>
      <c r="T2656" s="14" t="str">
        <f aca="false">INDEX(10_Lieux!$C:$C,V2656)</f>
        <v>France</v>
      </c>
      <c r="U2656" s="14" t="n">
        <f aca="false">MATCH(A2656,10_Lieux!$A:$A,0)</f>
        <v>163</v>
      </c>
      <c r="V2656" s="14" t="n">
        <f aca="false">MATCH(B2656,10_Lieux!$A:$A,0)</f>
        <v>170</v>
      </c>
      <c r="W2656" s="14" t="n">
        <f aca="false">ROUND(6371*2*ASIN(SQRT(SIN(RADIANS(INDEX(10_Lieux!$F:$F,V2656)-INDEX(10_Lieux!$F:$F,U2656))/2)^2+COS(RADIANS(INDEX(10_Lieux!$F:$F,U2656)))*COS(RADIANS(INDEX(10_Lieux!$F:$F,V2656)))*SIN(RADIANS(INDEX(10_Lieux!$G:$G,V2656)-INDEX(10_Lieux!$G:$G,U2656))/2)^2)),1)</f>
        <v>416</v>
      </c>
      <c r="X2656" s="14" t="n">
        <f aca="false">ROUND(I2656/IF(I2656&lt;p_seuil_vitesse,p_vit_lente,p_vit_rapide)*60/15,0)*15</f>
        <v>330</v>
      </c>
      <c r="Y2656" s="14" t="n">
        <f aca="false">MAX(IF(INDEX(10_Lieux!$B:$B,U2656)&lt;&gt;"Ville",INDEX(10_Lieux!$I:$I,U2656),0),IF(INDEX(10_Lieux!$B:$B,V2656)&lt;&gt;"Ville",INDEX(10_Lieux!$I:$I,V2656),0))</f>
        <v>250</v>
      </c>
      <c r="Z2656" s="14" t="str">
        <f aca="false">A2656&amp;"|"&amp;B2656</f>
        <v>Toulouse-Blagnac|La Môle-Saint-Tropez</v>
      </c>
      <c r="AA2656" s="14" t="str">
        <f aca="false">IF(I2656&lt;p_local,"Local",IF(I2656&lt;p_vv_min,"Courte distance",IF(I2656&lt;p_tres_long,"Longue distance","Très longue distance")))</f>
        <v>Longue distance</v>
      </c>
    </row>
    <row r="2657" customFormat="false" ht="15" hidden="false" customHeight="true" outlineLevel="0" collapsed="false">
      <c r="A2657" s="14" t="s">
        <v>1843</v>
      </c>
      <c r="B2657" s="14" t="s">
        <v>1614</v>
      </c>
      <c r="C2657" s="14" t="s">
        <v>36</v>
      </c>
      <c r="D2657" s="14" t="s">
        <v>2622</v>
      </c>
      <c r="E2657" s="14" t="s">
        <v>2864</v>
      </c>
      <c r="F2657" s="15" t="s">
        <v>41</v>
      </c>
      <c r="G2657" s="14" t="str">
        <f aca="false">IF(I2657&lt;p_local,"Local → page infra",IF(H2657&gt;=p_ph1,"Phase 1",IF(H2657&gt;=p_ph2,"Phase 2","Phase 3")))</f>
        <v>Phase 2</v>
      </c>
      <c r="H2657" s="14" t="n">
        <f aca="false">IF(I2657&lt;p_local,0,IF(C2657="Aéroport → Aéroport",p_pts_plein,IF(Y2657&gt;0,IF(I2657&lt;=Y2657,p_pts_plein,IF(I2657&lt;=p_mult2*Y2657,p_pts_moyen,p_pts_r3)),IF(I2657&gt;=p_vv_min,p_pts_plein,IF(I2657&gt;=p_vv_moy,p_pts_moyen,p_pts_court))))+IF(INDEX(10_Lieux!$D:$D,U2657)=1,p_prio1,p_prio2)+IF(INDEX(10_Lieux!$D:$D,V2657)=1,p_prio1,p_prio2)+IF(K2657="Oui",p_tf,0)+p_hub*((INDEX(10_Lieux!$H:$H,U2657)="Hub")+(INDEX(10_Lieux!$H:$H,V2657)="Hub"))+IF(OR(INDEX(10_Lieux!$H:$H,U2657)="Premium",INDEX(10_Lieux!$H:$H,V2657)="Premium"),p_prem,0))</f>
        <v>70</v>
      </c>
      <c r="I2657" s="14" t="n">
        <f aca="false">ROUND(W2657*p_facteur,0)</f>
        <v>520</v>
      </c>
      <c r="J2657" s="14" t="str">
        <f aca="false">IF(X2657&lt;60,X2657&amp;" min",INT(X2657/60)&amp;" h"&amp;IF(MOD(X2657,60)=0,""," "&amp;TEXT(MOD(X2657,60),"00")))</f>
        <v>5 h 30</v>
      </c>
      <c r="K2657" s="14" t="str">
        <f aca="false">IF(S2657&lt;&gt;T2657,"Oui","Non")</f>
        <v>Non</v>
      </c>
      <c r="L2657" s="14" t="str">
        <f aca="false">IF(AND(INDEX(10_Lieux!$B:$B,U2657)="Ville",INDEX(10_Lieux!$B:$B,V2657)="Ville"),"/chauffeur-prive/"&amp;INDEX(10_Lieux!$E:$E,U2657)&amp;"-"&amp;INDEX(10_Lieux!$E:$E,V2657)&amp;"/","/chauffeur-prive/"&amp;INDEX(10_Lieux!$E:$E,U2657)&amp;"/"&amp;INDEX(10_Lieux!$E:$E,V2657)&amp;"/")</f>
        <v>/chauffeur-prive/aeroport-la-mole-saint-tropez/aeroport-toulouse-blagnac/</v>
      </c>
      <c r="M2657" s="14" t="str">
        <f aca="false">IFERROR(INDEX($L:$L,MATCH(B2657&amp;"|"&amp;A2657,$Z:$Z,0)),"—")</f>
        <v>/chauffeur-prive/aeroport-toulouse-blagnac/aeroport-la-mole-saint-tropez/</v>
      </c>
      <c r="N2657" s="14" t="str">
        <f aca="false">IF(LEN("Chauffeur privé "&amp;INDEX(10_Lieux!$J:$J,U2657)&amp;" → "&amp;INDEX(10_Lieux!$J:$J,V2657)&amp;" | 24h/24")&gt;60,"Chauffeur privé "&amp;INDEX(10_Lieux!$J:$J,U2657)&amp;" → "&amp;INDEX(10_Lieux!$J:$J,V2657),"Chauffeur privé "&amp;INDEX(10_Lieux!$J:$J,U2657)&amp;" → "&amp;INDEX(10_Lieux!$J:$J,V2657)&amp;" | 24h/24")</f>
        <v>Chauffeur privé Aéroport La Môle-Saint-Tropez → Aéroport Toulouse-Blagnac</v>
      </c>
      <c r="O2657" s="14" t="n">
        <f aca="false">LEN(N2657)</f>
        <v>73</v>
      </c>
      <c r="P2657" s="14" t="str">
        <f aca="false">"Chauffeur privé "&amp;INDEX(10_Lieux!$K:$K,U2657)&amp;" vers "&amp;INDEX(10_Lieux!$L:$L,V2657)</f>
        <v>Chauffeur privé de l'aéroport La Môle-Saint-Tropez vers l'aéroport Toulouse-Blagnac</v>
      </c>
      <c r="Q2657" s="14" t="str">
        <f aca="false">"Chauffeur privé "&amp;INDEX(10_Lieux!$K:$K,U2657)&amp;" vers "&amp;INDEX(10_Lieux!$L:$L,V2657)&amp;" : env. "&amp;I2657&amp;" km, "&amp;J2657&amp;" de route. Devis personnalisé, standard 24h/24 et 7j/7."</f>
        <v>Chauffeur privé de l'aéroport La Môle-Saint-Tropez vers l'aéroport Toulouse-Blagnac : env. 520 km, 5 h 30 de route. Devis personnalisé, standard 24h/24 et 7j/7.</v>
      </c>
      <c r="R2657" s="14" t="n">
        <f aca="false">LEN(Q2657)</f>
        <v>160</v>
      </c>
      <c r="S2657" s="14" t="str">
        <f aca="false">INDEX(10_Lieux!$C:$C,U2657)</f>
        <v>France</v>
      </c>
      <c r="T2657" s="14" t="str">
        <f aca="false">INDEX(10_Lieux!$C:$C,V2657)</f>
        <v>France</v>
      </c>
      <c r="U2657" s="14" t="n">
        <f aca="false">MATCH(A2657,10_Lieux!$A:$A,0)</f>
        <v>170</v>
      </c>
      <c r="V2657" s="14" t="n">
        <f aca="false">MATCH(B2657,10_Lieux!$A:$A,0)</f>
        <v>163</v>
      </c>
      <c r="W2657" s="14" t="n">
        <f aca="false">ROUND(6371*2*ASIN(SQRT(SIN(RADIANS(INDEX(10_Lieux!$F:$F,V2657)-INDEX(10_Lieux!$F:$F,U2657))/2)^2+COS(RADIANS(INDEX(10_Lieux!$F:$F,U2657)))*COS(RADIANS(INDEX(10_Lieux!$F:$F,V2657)))*SIN(RADIANS(INDEX(10_Lieux!$G:$G,V2657)-INDEX(10_Lieux!$G:$G,U2657))/2)^2)),1)</f>
        <v>416</v>
      </c>
      <c r="X2657" s="14" t="n">
        <f aca="false">ROUND(I2657/IF(I2657&lt;p_seuil_vitesse,p_vit_lente,p_vit_rapide)*60/15,0)*15</f>
        <v>330</v>
      </c>
      <c r="Y2657" s="14" t="n">
        <f aca="false">MAX(IF(INDEX(10_Lieux!$B:$B,U2657)&lt;&gt;"Ville",INDEX(10_Lieux!$I:$I,U2657),0),IF(INDEX(10_Lieux!$B:$B,V2657)&lt;&gt;"Ville",INDEX(10_Lieux!$I:$I,V2657),0))</f>
        <v>250</v>
      </c>
      <c r="Z2657" s="14" t="str">
        <f aca="false">A2657&amp;"|"&amp;B2657</f>
        <v>La Môle-Saint-Tropez|Toulouse-Blagnac</v>
      </c>
      <c r="AA2657" s="14" t="str">
        <f aca="false">IF(I2657&lt;p_local,"Local",IF(I2657&lt;p_vv_min,"Courte distance",IF(I2657&lt;p_tres_long,"Longue distance","Très longue distance")))</f>
        <v>Longue distance</v>
      </c>
    </row>
    <row r="2658" customFormat="false" ht="15" hidden="false" customHeight="true" outlineLevel="0" collapsed="false">
      <c r="A2658" s="14" t="s">
        <v>1614</v>
      </c>
      <c r="B2658" s="14" t="s">
        <v>2346</v>
      </c>
      <c r="C2658" s="14" t="s">
        <v>36</v>
      </c>
      <c r="D2658" s="14" t="s">
        <v>2622</v>
      </c>
      <c r="E2658" s="14" t="s">
        <v>2865</v>
      </c>
      <c r="F2658" s="15" t="s">
        <v>41</v>
      </c>
      <c r="G2658" s="14" t="str">
        <f aca="false">IF(I2658&lt;p_local,"Local → page infra",IF(H2658&gt;=p_ph1,"Phase 1",IF(H2658&gt;=p_ph2,"Phase 2","Phase 3")))</f>
        <v>Phase 1</v>
      </c>
      <c r="H2658" s="14" t="n">
        <f aca="false">IF(I2658&lt;p_local,0,IF(C2658="Aéroport → Aéroport",p_pts_plein,IF(Y2658&gt;0,IF(I2658&lt;=Y2658,p_pts_plein,IF(I2658&lt;=p_mult2*Y2658,p_pts_moyen,p_pts_r3)),IF(I2658&gt;=p_vv_min,p_pts_plein,IF(I2658&gt;=p_vv_moy,p_pts_moyen,p_pts_court))))+IF(INDEX(10_Lieux!$D:$D,U2658)=1,p_prio1,p_prio2)+IF(INDEX(10_Lieux!$D:$D,V2658)=1,p_prio1,p_prio2)+IF(K2658="Oui",p_tf,0)+p_hub*((INDEX(10_Lieux!$H:$H,U2658)="Hub")+(INDEX(10_Lieux!$H:$H,V2658)="Hub"))+IF(OR(INDEX(10_Lieux!$H:$H,U2658)="Premium",INDEX(10_Lieux!$H:$H,V2658)="Premium"),p_prem,0))</f>
        <v>80</v>
      </c>
      <c r="I2658" s="14" t="n">
        <f aca="false">ROUND(W2658*p_facteur,0)</f>
        <v>928</v>
      </c>
      <c r="J2658" s="14" t="str">
        <f aca="false">IF(X2658&lt;60,X2658&amp;" min",INT(X2658/60)&amp;" h"&amp;IF(MOD(X2658,60)=0,""," "&amp;TEXT(MOD(X2658,60),"00")))</f>
        <v>9 h 45</v>
      </c>
      <c r="K2658" s="14" t="str">
        <f aca="false">IF(S2658&lt;&gt;T2658,"Oui","Non")</f>
        <v>Oui</v>
      </c>
      <c r="L2658" s="14" t="str">
        <f aca="false">IF(AND(INDEX(10_Lieux!$B:$B,U2658)="Ville",INDEX(10_Lieux!$B:$B,V2658)="Ville"),"/chauffeur-prive/"&amp;INDEX(10_Lieux!$E:$E,U2658)&amp;"-"&amp;INDEX(10_Lieux!$E:$E,V2658)&amp;"/","/chauffeur-prive/"&amp;INDEX(10_Lieux!$E:$E,U2658)&amp;"/"&amp;INDEX(10_Lieux!$E:$E,V2658)&amp;"/")</f>
        <v>/chauffeur-prive/aeroport-toulouse-blagnac/aeroport-samedan-engadine/</v>
      </c>
      <c r="M2658" s="14" t="str">
        <f aca="false">IFERROR(INDEX($L:$L,MATCH(B2658&amp;"|"&amp;A2658,$Z:$Z,0)),"—")</f>
        <v>/chauffeur-prive/aeroport-samedan-engadine/aeroport-toulouse-blagnac/</v>
      </c>
      <c r="N2658" s="14" t="str">
        <f aca="false">IF(LEN("Chauffeur privé "&amp;INDEX(10_Lieux!$J:$J,U2658)&amp;" → "&amp;INDEX(10_Lieux!$J:$J,V2658)&amp;" | 24h/24")&gt;60,"Chauffeur privé "&amp;INDEX(10_Lieux!$J:$J,U2658)&amp;" → "&amp;INDEX(10_Lieux!$J:$J,V2658),"Chauffeur privé "&amp;INDEX(10_Lieux!$J:$J,U2658)&amp;" → "&amp;INDEX(10_Lieux!$J:$J,V2658)&amp;" | 24h/24")</f>
        <v>Chauffeur privé Aéroport Toulouse-Blagnac → Aéroport de Samedan</v>
      </c>
      <c r="O2658" s="14" t="n">
        <f aca="false">LEN(N2658)</f>
        <v>63</v>
      </c>
      <c r="P2658" s="14" t="str">
        <f aca="false">"Chauffeur privé "&amp;INDEX(10_Lieux!$K:$K,U2658)&amp;" vers "&amp;INDEX(10_Lieux!$L:$L,V2658)</f>
        <v>Chauffeur privé de l'aéroport Toulouse-Blagnac vers l'aéroport de Samedan</v>
      </c>
      <c r="Q2658" s="14" t="str">
        <f aca="false">"Chauffeur privé "&amp;INDEX(10_Lieux!$K:$K,U2658)&amp;" vers "&amp;INDEX(10_Lieux!$L:$L,V2658)&amp;" : env. "&amp;I2658&amp;" km, "&amp;J2658&amp;" de route. Devis personnalisé, standard 24h/24 et 7j/7."</f>
        <v>Chauffeur privé de l'aéroport Toulouse-Blagnac vers l'aéroport de Samedan : env. 928 km, 9 h 45 de route. Devis personnalisé, standard 24h/24 et 7j/7.</v>
      </c>
      <c r="R2658" s="14" t="n">
        <f aca="false">LEN(Q2658)</f>
        <v>150</v>
      </c>
      <c r="S2658" s="14" t="str">
        <f aca="false">INDEX(10_Lieux!$C:$C,U2658)</f>
        <v>France</v>
      </c>
      <c r="T2658" s="14" t="str">
        <f aca="false">INDEX(10_Lieux!$C:$C,V2658)</f>
        <v>Suisse</v>
      </c>
      <c r="U2658" s="14" t="n">
        <f aca="false">MATCH(A2658,10_Lieux!$A:$A,0)</f>
        <v>163</v>
      </c>
      <c r="V2658" s="14" t="n">
        <f aca="false">MATCH(B2658,10_Lieux!$A:$A,0)</f>
        <v>188</v>
      </c>
      <c r="W2658" s="14" t="n">
        <f aca="false">ROUND(6371*2*ASIN(SQRT(SIN(RADIANS(INDEX(10_Lieux!$F:$F,V2658)-INDEX(10_Lieux!$F:$F,U2658))/2)^2+COS(RADIANS(INDEX(10_Lieux!$F:$F,U2658)))*COS(RADIANS(INDEX(10_Lieux!$F:$F,V2658)))*SIN(RADIANS(INDEX(10_Lieux!$G:$G,V2658)-INDEX(10_Lieux!$G:$G,U2658))/2)^2)),1)</f>
        <v>742.3</v>
      </c>
      <c r="X2658" s="14" t="n">
        <f aca="false">ROUND(I2658/IF(I2658&lt;p_seuil_vitesse,p_vit_lente,p_vit_rapide)*60/15,0)*15</f>
        <v>585</v>
      </c>
      <c r="Y2658" s="14" t="n">
        <f aca="false">MAX(IF(INDEX(10_Lieux!$B:$B,U2658)&lt;&gt;"Ville",INDEX(10_Lieux!$I:$I,U2658),0),IF(INDEX(10_Lieux!$B:$B,V2658)&lt;&gt;"Ville",INDEX(10_Lieux!$I:$I,V2658),0))</f>
        <v>250</v>
      </c>
      <c r="Z2658" s="14" t="str">
        <f aca="false">A2658&amp;"|"&amp;B2658</f>
        <v>Toulouse-Blagnac|Engadin Airport</v>
      </c>
      <c r="AA2658" s="14" t="str">
        <f aca="false">IF(I2658&lt;p_local,"Local",IF(I2658&lt;p_vv_min,"Courte distance",IF(I2658&lt;p_tres_long,"Longue distance","Très longue distance")))</f>
        <v>Très longue distance</v>
      </c>
    </row>
    <row r="2659" customFormat="false" ht="15" hidden="false" customHeight="true" outlineLevel="0" collapsed="false">
      <c r="A2659" s="14" t="s">
        <v>2346</v>
      </c>
      <c r="B2659" s="14" t="s">
        <v>1614</v>
      </c>
      <c r="C2659" s="14" t="s">
        <v>36</v>
      </c>
      <c r="D2659" s="14" t="s">
        <v>2622</v>
      </c>
      <c r="E2659" s="14" t="s">
        <v>2866</v>
      </c>
      <c r="F2659" s="15" t="s">
        <v>41</v>
      </c>
      <c r="G2659" s="14" t="str">
        <f aca="false">IF(I2659&lt;p_local,"Local → page infra",IF(H2659&gt;=p_ph1,"Phase 1",IF(H2659&gt;=p_ph2,"Phase 2","Phase 3")))</f>
        <v>Phase 1</v>
      </c>
      <c r="H2659" s="14" t="n">
        <f aca="false">IF(I2659&lt;p_local,0,IF(C2659="Aéroport → Aéroport",p_pts_plein,IF(Y2659&gt;0,IF(I2659&lt;=Y2659,p_pts_plein,IF(I2659&lt;=p_mult2*Y2659,p_pts_moyen,p_pts_r3)),IF(I2659&gt;=p_vv_min,p_pts_plein,IF(I2659&gt;=p_vv_moy,p_pts_moyen,p_pts_court))))+IF(INDEX(10_Lieux!$D:$D,U2659)=1,p_prio1,p_prio2)+IF(INDEX(10_Lieux!$D:$D,V2659)=1,p_prio1,p_prio2)+IF(K2659="Oui",p_tf,0)+p_hub*((INDEX(10_Lieux!$H:$H,U2659)="Hub")+(INDEX(10_Lieux!$H:$H,V2659)="Hub"))+IF(OR(INDEX(10_Lieux!$H:$H,U2659)="Premium",INDEX(10_Lieux!$H:$H,V2659)="Premium"),p_prem,0))</f>
        <v>80</v>
      </c>
      <c r="I2659" s="14" t="n">
        <f aca="false">ROUND(W2659*p_facteur,0)</f>
        <v>928</v>
      </c>
      <c r="J2659" s="14" t="str">
        <f aca="false">IF(X2659&lt;60,X2659&amp;" min",INT(X2659/60)&amp;" h"&amp;IF(MOD(X2659,60)=0,""," "&amp;TEXT(MOD(X2659,60),"00")))</f>
        <v>9 h 45</v>
      </c>
      <c r="K2659" s="14" t="str">
        <f aca="false">IF(S2659&lt;&gt;T2659,"Oui","Non")</f>
        <v>Oui</v>
      </c>
      <c r="L2659" s="14" t="str">
        <f aca="false">IF(AND(INDEX(10_Lieux!$B:$B,U2659)="Ville",INDEX(10_Lieux!$B:$B,V2659)="Ville"),"/chauffeur-prive/"&amp;INDEX(10_Lieux!$E:$E,U2659)&amp;"-"&amp;INDEX(10_Lieux!$E:$E,V2659)&amp;"/","/chauffeur-prive/"&amp;INDEX(10_Lieux!$E:$E,U2659)&amp;"/"&amp;INDEX(10_Lieux!$E:$E,V2659)&amp;"/")</f>
        <v>/chauffeur-prive/aeroport-samedan-engadine/aeroport-toulouse-blagnac/</v>
      </c>
      <c r="M2659" s="14" t="str">
        <f aca="false">IFERROR(INDEX($L:$L,MATCH(B2659&amp;"|"&amp;A2659,$Z:$Z,0)),"—")</f>
        <v>/chauffeur-prive/aeroport-toulouse-blagnac/aeroport-samedan-engadine/</v>
      </c>
      <c r="N2659" s="14" t="str">
        <f aca="false">IF(LEN("Chauffeur privé "&amp;INDEX(10_Lieux!$J:$J,U2659)&amp;" → "&amp;INDEX(10_Lieux!$J:$J,V2659)&amp;" | 24h/24")&gt;60,"Chauffeur privé "&amp;INDEX(10_Lieux!$J:$J,U2659)&amp;" → "&amp;INDEX(10_Lieux!$J:$J,V2659),"Chauffeur privé "&amp;INDEX(10_Lieux!$J:$J,U2659)&amp;" → "&amp;INDEX(10_Lieux!$J:$J,V2659)&amp;" | 24h/24")</f>
        <v>Chauffeur privé Aéroport de Samedan → Aéroport Toulouse-Blagnac</v>
      </c>
      <c r="O2659" s="14" t="n">
        <f aca="false">LEN(N2659)</f>
        <v>63</v>
      </c>
      <c r="P2659" s="14" t="str">
        <f aca="false">"Chauffeur privé "&amp;INDEX(10_Lieux!$K:$K,U2659)&amp;" vers "&amp;INDEX(10_Lieux!$L:$L,V2659)</f>
        <v>Chauffeur privé de l'aéroport de Samedan vers l'aéroport Toulouse-Blagnac</v>
      </c>
      <c r="Q2659" s="14" t="str">
        <f aca="false">"Chauffeur privé "&amp;INDEX(10_Lieux!$K:$K,U2659)&amp;" vers "&amp;INDEX(10_Lieux!$L:$L,V2659)&amp;" : env. "&amp;I2659&amp;" km, "&amp;J2659&amp;" de route. Devis personnalisé, standard 24h/24 et 7j/7."</f>
        <v>Chauffeur privé de l'aéroport de Samedan vers l'aéroport Toulouse-Blagnac : env. 928 km, 9 h 45 de route. Devis personnalisé, standard 24h/24 et 7j/7.</v>
      </c>
      <c r="R2659" s="14" t="n">
        <f aca="false">LEN(Q2659)</f>
        <v>150</v>
      </c>
      <c r="S2659" s="14" t="str">
        <f aca="false">INDEX(10_Lieux!$C:$C,U2659)</f>
        <v>Suisse</v>
      </c>
      <c r="T2659" s="14" t="str">
        <f aca="false">INDEX(10_Lieux!$C:$C,V2659)</f>
        <v>France</v>
      </c>
      <c r="U2659" s="14" t="n">
        <f aca="false">MATCH(A2659,10_Lieux!$A:$A,0)</f>
        <v>188</v>
      </c>
      <c r="V2659" s="14" t="n">
        <f aca="false">MATCH(B2659,10_Lieux!$A:$A,0)</f>
        <v>163</v>
      </c>
      <c r="W2659" s="14" t="n">
        <f aca="false">ROUND(6371*2*ASIN(SQRT(SIN(RADIANS(INDEX(10_Lieux!$F:$F,V2659)-INDEX(10_Lieux!$F:$F,U2659))/2)^2+COS(RADIANS(INDEX(10_Lieux!$F:$F,U2659)))*COS(RADIANS(INDEX(10_Lieux!$F:$F,V2659)))*SIN(RADIANS(INDEX(10_Lieux!$G:$G,V2659)-INDEX(10_Lieux!$G:$G,U2659))/2)^2)),1)</f>
        <v>742.3</v>
      </c>
      <c r="X2659" s="14" t="n">
        <f aca="false">ROUND(I2659/IF(I2659&lt;p_seuil_vitesse,p_vit_lente,p_vit_rapide)*60/15,0)*15</f>
        <v>585</v>
      </c>
      <c r="Y2659" s="14" t="n">
        <f aca="false">MAX(IF(INDEX(10_Lieux!$B:$B,U2659)&lt;&gt;"Ville",INDEX(10_Lieux!$I:$I,U2659),0),IF(INDEX(10_Lieux!$B:$B,V2659)&lt;&gt;"Ville",INDEX(10_Lieux!$I:$I,V2659),0))</f>
        <v>250</v>
      </c>
      <c r="Z2659" s="14" t="str">
        <f aca="false">A2659&amp;"|"&amp;B2659</f>
        <v>Engadin Airport|Toulouse-Blagnac</v>
      </c>
      <c r="AA2659" s="14" t="str">
        <f aca="false">IF(I2659&lt;p_local,"Local",IF(I2659&lt;p_vv_min,"Courte distance",IF(I2659&lt;p_tres_long,"Longue distance","Très longue distance")))</f>
        <v>Très longue distance</v>
      </c>
    </row>
    <row r="2660" customFormat="false" ht="15" hidden="false" customHeight="true" outlineLevel="0" collapsed="false">
      <c r="A2660" s="14" t="s">
        <v>1614</v>
      </c>
      <c r="B2660" s="14" t="s">
        <v>1430</v>
      </c>
      <c r="C2660" s="14" t="s">
        <v>36</v>
      </c>
      <c r="D2660" s="14" t="s">
        <v>2622</v>
      </c>
      <c r="E2660" s="14" t="s">
        <v>2867</v>
      </c>
      <c r="F2660" s="15" t="s">
        <v>41</v>
      </c>
      <c r="G2660" s="14" t="str">
        <f aca="false">IF(I2660&lt;p_local,"Local → page infra",IF(H2660&gt;=p_ph1,"Phase 1",IF(H2660&gt;=p_ph2,"Phase 2","Phase 3")))</f>
        <v>Phase 3</v>
      </c>
      <c r="H2660" s="14" t="n">
        <f aca="false">IF(I2660&lt;p_local,0,IF(C2660="Aéroport → Aéroport",p_pts_plein,IF(Y2660&gt;0,IF(I2660&lt;=Y2660,p_pts_plein,IF(I2660&lt;=p_mult2*Y2660,p_pts_moyen,p_pts_r3)),IF(I2660&gt;=p_vv_min,p_pts_plein,IF(I2660&gt;=p_vv_moy,p_pts_moyen,p_pts_court))))+IF(INDEX(10_Lieux!$D:$D,U2660)=1,p_prio1,p_prio2)+IF(INDEX(10_Lieux!$D:$D,V2660)=1,p_prio1,p_prio2)+IF(K2660="Oui",p_tf,0)+p_hub*((INDEX(10_Lieux!$H:$H,U2660)="Hub")+(INDEX(10_Lieux!$H:$H,V2660)="Hub"))+IF(OR(INDEX(10_Lieux!$H:$H,U2660)="Premium",INDEX(10_Lieux!$H:$H,V2660)="Premium"),p_prem,0))</f>
        <v>60</v>
      </c>
      <c r="I2660" s="14" t="n">
        <f aca="false">ROUND(W2660*p_facteur,0)</f>
        <v>569</v>
      </c>
      <c r="J2660" s="14" t="str">
        <f aca="false">IF(X2660&lt;60,X2660&amp;" min",INT(X2660/60)&amp;" h"&amp;IF(MOD(X2660,60)=0,""," "&amp;TEXT(MOD(X2660,60),"00")))</f>
        <v>6 h</v>
      </c>
      <c r="K2660" s="14" t="str">
        <f aca="false">IF(S2660&lt;&gt;T2660,"Oui","Non")</f>
        <v>Non</v>
      </c>
      <c r="L2660" s="14" t="str">
        <f aca="false">IF(AND(INDEX(10_Lieux!$B:$B,U2660)="Ville",INDEX(10_Lieux!$B:$B,V2660)="Ville"),"/chauffeur-prive/"&amp;INDEX(10_Lieux!$E:$E,U2660)&amp;"-"&amp;INDEX(10_Lieux!$E:$E,V2660)&amp;"/","/chauffeur-prive/"&amp;INDEX(10_Lieux!$E:$E,U2660)&amp;"/"&amp;INDEX(10_Lieux!$E:$E,V2660)&amp;"/")</f>
        <v>/chauffeur-prive/aeroport-toulouse-blagnac/aeroport-nantes-atlantique/</v>
      </c>
      <c r="M2660" s="14" t="str">
        <f aca="false">IFERROR(INDEX($L:$L,MATCH(B2660&amp;"|"&amp;A2660,$Z:$Z,0)),"—")</f>
        <v>/chauffeur-prive/aeroport-nantes-atlantique/aeroport-toulouse-blagnac/</v>
      </c>
      <c r="N2660" s="14" t="str">
        <f aca="false">IF(LEN("Chauffeur privé "&amp;INDEX(10_Lieux!$J:$J,U2660)&amp;" → "&amp;INDEX(10_Lieux!$J:$J,V2660)&amp;" | 24h/24")&gt;60,"Chauffeur privé "&amp;INDEX(10_Lieux!$J:$J,U2660)&amp;" → "&amp;INDEX(10_Lieux!$J:$J,V2660),"Chauffeur privé "&amp;INDEX(10_Lieux!$J:$J,U2660)&amp;" → "&amp;INDEX(10_Lieux!$J:$J,V2660)&amp;" | 24h/24")</f>
        <v>Chauffeur privé Aéroport Toulouse-Blagnac → Aéroport Nantes-Atlantique</v>
      </c>
      <c r="O2660" s="14" t="n">
        <f aca="false">LEN(N2660)</f>
        <v>70</v>
      </c>
      <c r="P2660" s="14" t="str">
        <f aca="false">"Chauffeur privé "&amp;INDEX(10_Lieux!$K:$K,U2660)&amp;" vers "&amp;INDEX(10_Lieux!$L:$L,V2660)</f>
        <v>Chauffeur privé de l'aéroport Toulouse-Blagnac vers l'aéroport Nantes-Atlantique</v>
      </c>
      <c r="Q2660" s="14" t="str">
        <f aca="false">"Chauffeur privé "&amp;INDEX(10_Lieux!$K:$K,U2660)&amp;" vers "&amp;INDEX(10_Lieux!$L:$L,V2660)&amp;" : env. "&amp;I2660&amp;" km, "&amp;J2660&amp;" de route. Devis personnalisé, standard 24h/24 et 7j/7."</f>
        <v>Chauffeur privé de l'aéroport Toulouse-Blagnac vers l'aéroport Nantes-Atlantique : env. 569 km, 6 h de route. Devis personnalisé, standard 24h/24 et 7j/7.</v>
      </c>
      <c r="R2660" s="14" t="n">
        <f aca="false">LEN(Q2660)</f>
        <v>154</v>
      </c>
      <c r="S2660" s="14" t="str">
        <f aca="false">INDEX(10_Lieux!$C:$C,U2660)</f>
        <v>France</v>
      </c>
      <c r="T2660" s="14" t="str">
        <f aca="false">INDEX(10_Lieux!$C:$C,V2660)</f>
        <v>France</v>
      </c>
      <c r="U2660" s="14" t="n">
        <f aca="false">MATCH(A2660,10_Lieux!$A:$A,0)</f>
        <v>163</v>
      </c>
      <c r="V2660" s="14" t="n">
        <f aca="false">MATCH(B2660,10_Lieux!$A:$A,0)</f>
        <v>157</v>
      </c>
      <c r="W2660" s="14" t="n">
        <f aca="false">ROUND(6371*2*ASIN(SQRT(SIN(RADIANS(INDEX(10_Lieux!$F:$F,V2660)-INDEX(10_Lieux!$F:$F,U2660))/2)^2+COS(RADIANS(INDEX(10_Lieux!$F:$F,U2660)))*COS(RADIANS(INDEX(10_Lieux!$F:$F,V2660)))*SIN(RADIANS(INDEX(10_Lieux!$G:$G,V2660)-INDEX(10_Lieux!$G:$G,U2660))/2)^2)),1)</f>
        <v>455.5</v>
      </c>
      <c r="X2660" s="14" t="n">
        <f aca="false">ROUND(I2660/IF(I2660&lt;p_seuil_vitesse,p_vit_lente,p_vit_rapide)*60/15,0)*15</f>
        <v>360</v>
      </c>
      <c r="Y2660" s="14" t="n">
        <f aca="false">MAX(IF(INDEX(10_Lieux!$B:$B,U2660)&lt;&gt;"Ville",INDEX(10_Lieux!$I:$I,U2660),0),IF(INDEX(10_Lieux!$B:$B,V2660)&lt;&gt;"Ville",INDEX(10_Lieux!$I:$I,V2660),0))</f>
        <v>250</v>
      </c>
      <c r="Z2660" s="14" t="str">
        <f aca="false">A2660&amp;"|"&amp;B2660</f>
        <v>Toulouse-Blagnac|Nantes-Atlantique</v>
      </c>
      <c r="AA2660" s="14" t="str">
        <f aca="false">IF(I2660&lt;p_local,"Local",IF(I2660&lt;p_vv_min,"Courte distance",IF(I2660&lt;p_tres_long,"Longue distance","Très longue distance")))</f>
        <v>Longue distance</v>
      </c>
    </row>
    <row r="2661" customFormat="false" ht="15" hidden="false" customHeight="true" outlineLevel="0" collapsed="false">
      <c r="A2661" s="14" t="s">
        <v>1430</v>
      </c>
      <c r="B2661" s="14" t="s">
        <v>1614</v>
      </c>
      <c r="C2661" s="14" t="s">
        <v>36</v>
      </c>
      <c r="D2661" s="14" t="s">
        <v>2622</v>
      </c>
      <c r="E2661" s="14" t="s">
        <v>2868</v>
      </c>
      <c r="F2661" s="15" t="s">
        <v>41</v>
      </c>
      <c r="G2661" s="14" t="str">
        <f aca="false">IF(I2661&lt;p_local,"Local → page infra",IF(H2661&gt;=p_ph1,"Phase 1",IF(H2661&gt;=p_ph2,"Phase 2","Phase 3")))</f>
        <v>Phase 3</v>
      </c>
      <c r="H2661" s="14" t="n">
        <f aca="false">IF(I2661&lt;p_local,0,IF(C2661="Aéroport → Aéroport",p_pts_plein,IF(Y2661&gt;0,IF(I2661&lt;=Y2661,p_pts_plein,IF(I2661&lt;=p_mult2*Y2661,p_pts_moyen,p_pts_r3)),IF(I2661&gt;=p_vv_min,p_pts_plein,IF(I2661&gt;=p_vv_moy,p_pts_moyen,p_pts_court))))+IF(INDEX(10_Lieux!$D:$D,U2661)=1,p_prio1,p_prio2)+IF(INDEX(10_Lieux!$D:$D,V2661)=1,p_prio1,p_prio2)+IF(K2661="Oui",p_tf,0)+p_hub*((INDEX(10_Lieux!$H:$H,U2661)="Hub")+(INDEX(10_Lieux!$H:$H,V2661)="Hub"))+IF(OR(INDEX(10_Lieux!$H:$H,U2661)="Premium",INDEX(10_Lieux!$H:$H,V2661)="Premium"),p_prem,0))</f>
        <v>60</v>
      </c>
      <c r="I2661" s="14" t="n">
        <f aca="false">ROUND(W2661*p_facteur,0)</f>
        <v>569</v>
      </c>
      <c r="J2661" s="14" t="str">
        <f aca="false">IF(X2661&lt;60,X2661&amp;" min",INT(X2661/60)&amp;" h"&amp;IF(MOD(X2661,60)=0,""," "&amp;TEXT(MOD(X2661,60),"00")))</f>
        <v>6 h</v>
      </c>
      <c r="K2661" s="14" t="str">
        <f aca="false">IF(S2661&lt;&gt;T2661,"Oui","Non")</f>
        <v>Non</v>
      </c>
      <c r="L2661" s="14" t="str">
        <f aca="false">IF(AND(INDEX(10_Lieux!$B:$B,U2661)="Ville",INDEX(10_Lieux!$B:$B,V2661)="Ville"),"/chauffeur-prive/"&amp;INDEX(10_Lieux!$E:$E,U2661)&amp;"-"&amp;INDEX(10_Lieux!$E:$E,V2661)&amp;"/","/chauffeur-prive/"&amp;INDEX(10_Lieux!$E:$E,U2661)&amp;"/"&amp;INDEX(10_Lieux!$E:$E,V2661)&amp;"/")</f>
        <v>/chauffeur-prive/aeroport-nantes-atlantique/aeroport-toulouse-blagnac/</v>
      </c>
      <c r="M2661" s="14" t="str">
        <f aca="false">IFERROR(INDEX($L:$L,MATCH(B2661&amp;"|"&amp;A2661,$Z:$Z,0)),"—")</f>
        <v>/chauffeur-prive/aeroport-toulouse-blagnac/aeroport-nantes-atlantique/</v>
      </c>
      <c r="N2661" s="14" t="str">
        <f aca="false">IF(LEN("Chauffeur privé "&amp;INDEX(10_Lieux!$J:$J,U2661)&amp;" → "&amp;INDEX(10_Lieux!$J:$J,V2661)&amp;" | 24h/24")&gt;60,"Chauffeur privé "&amp;INDEX(10_Lieux!$J:$J,U2661)&amp;" → "&amp;INDEX(10_Lieux!$J:$J,V2661),"Chauffeur privé "&amp;INDEX(10_Lieux!$J:$J,U2661)&amp;" → "&amp;INDEX(10_Lieux!$J:$J,V2661)&amp;" | 24h/24")</f>
        <v>Chauffeur privé Aéroport Nantes-Atlantique → Aéroport Toulouse-Blagnac</v>
      </c>
      <c r="O2661" s="14" t="n">
        <f aca="false">LEN(N2661)</f>
        <v>70</v>
      </c>
      <c r="P2661" s="14" t="str">
        <f aca="false">"Chauffeur privé "&amp;INDEX(10_Lieux!$K:$K,U2661)&amp;" vers "&amp;INDEX(10_Lieux!$L:$L,V2661)</f>
        <v>Chauffeur privé de l'aéroport Nantes-Atlantique vers l'aéroport Toulouse-Blagnac</v>
      </c>
      <c r="Q2661" s="14" t="str">
        <f aca="false">"Chauffeur privé "&amp;INDEX(10_Lieux!$K:$K,U2661)&amp;" vers "&amp;INDEX(10_Lieux!$L:$L,V2661)&amp;" : env. "&amp;I2661&amp;" km, "&amp;J2661&amp;" de route. Devis personnalisé, standard 24h/24 et 7j/7."</f>
        <v>Chauffeur privé de l'aéroport Nantes-Atlantique vers l'aéroport Toulouse-Blagnac : env. 569 km, 6 h de route. Devis personnalisé, standard 24h/24 et 7j/7.</v>
      </c>
      <c r="R2661" s="14" t="n">
        <f aca="false">LEN(Q2661)</f>
        <v>154</v>
      </c>
      <c r="S2661" s="14" t="str">
        <f aca="false">INDEX(10_Lieux!$C:$C,U2661)</f>
        <v>France</v>
      </c>
      <c r="T2661" s="14" t="str">
        <f aca="false">INDEX(10_Lieux!$C:$C,V2661)</f>
        <v>France</v>
      </c>
      <c r="U2661" s="14" t="n">
        <f aca="false">MATCH(A2661,10_Lieux!$A:$A,0)</f>
        <v>157</v>
      </c>
      <c r="V2661" s="14" t="n">
        <f aca="false">MATCH(B2661,10_Lieux!$A:$A,0)</f>
        <v>163</v>
      </c>
      <c r="W2661" s="14" t="n">
        <f aca="false">ROUND(6371*2*ASIN(SQRT(SIN(RADIANS(INDEX(10_Lieux!$F:$F,V2661)-INDEX(10_Lieux!$F:$F,U2661))/2)^2+COS(RADIANS(INDEX(10_Lieux!$F:$F,U2661)))*COS(RADIANS(INDEX(10_Lieux!$F:$F,V2661)))*SIN(RADIANS(INDEX(10_Lieux!$G:$G,V2661)-INDEX(10_Lieux!$G:$G,U2661))/2)^2)),1)</f>
        <v>455.5</v>
      </c>
      <c r="X2661" s="14" t="n">
        <f aca="false">ROUND(I2661/IF(I2661&lt;p_seuil_vitesse,p_vit_lente,p_vit_rapide)*60/15,0)*15</f>
        <v>360</v>
      </c>
      <c r="Y2661" s="14" t="n">
        <f aca="false">MAX(IF(INDEX(10_Lieux!$B:$B,U2661)&lt;&gt;"Ville",INDEX(10_Lieux!$I:$I,U2661),0),IF(INDEX(10_Lieux!$B:$B,V2661)&lt;&gt;"Ville",INDEX(10_Lieux!$I:$I,V2661),0))</f>
        <v>250</v>
      </c>
      <c r="Z2661" s="14" t="str">
        <f aca="false">A2661&amp;"|"&amp;B2661</f>
        <v>Nantes-Atlantique|Toulouse-Blagnac</v>
      </c>
      <c r="AA2661" s="14" t="str">
        <f aca="false">IF(I2661&lt;p_local,"Local",IF(I2661&lt;p_vv_min,"Courte distance",IF(I2661&lt;p_tres_long,"Longue distance","Très longue distance")))</f>
        <v>Longue distance</v>
      </c>
    </row>
    <row r="2662" customFormat="false" ht="15" hidden="false" customHeight="true" outlineLevel="0" collapsed="false">
      <c r="A2662" s="14" t="s">
        <v>1614</v>
      </c>
      <c r="B2662" s="14" t="s">
        <v>1199</v>
      </c>
      <c r="C2662" s="14" t="s">
        <v>36</v>
      </c>
      <c r="D2662" s="14" t="s">
        <v>2622</v>
      </c>
      <c r="E2662" s="14" t="s">
        <v>2869</v>
      </c>
      <c r="F2662" s="15" t="s">
        <v>41</v>
      </c>
      <c r="G2662" s="14" t="str">
        <f aca="false">IF(I2662&lt;p_local,"Local → page infra",IF(H2662&gt;=p_ph1,"Phase 1",IF(H2662&gt;=p_ph2,"Phase 2","Phase 3")))</f>
        <v>Phase 3</v>
      </c>
      <c r="H2662" s="14" t="n">
        <f aca="false">IF(I2662&lt;p_local,0,IF(C2662="Aéroport → Aéroport",p_pts_plein,IF(Y2662&gt;0,IF(I2662&lt;=Y2662,p_pts_plein,IF(I2662&lt;=p_mult2*Y2662,p_pts_moyen,p_pts_r3)),IF(I2662&gt;=p_vv_min,p_pts_plein,IF(I2662&gt;=p_vv_moy,p_pts_moyen,p_pts_court))))+IF(INDEX(10_Lieux!$D:$D,U2662)=1,p_prio1,p_prio2)+IF(INDEX(10_Lieux!$D:$D,V2662)=1,p_prio1,p_prio2)+IF(K2662="Oui",p_tf,0)+p_hub*((INDEX(10_Lieux!$H:$H,U2662)="Hub")+(INDEX(10_Lieux!$H:$H,V2662)="Hub"))+IF(OR(INDEX(10_Lieux!$H:$H,U2662)="Premium",INDEX(10_Lieux!$H:$H,V2662)="Premium"),p_prem,0))</f>
        <v>60</v>
      </c>
      <c r="I2662" s="14" t="n">
        <f aca="false">ROUND(W2662*p_facteur,0)</f>
        <v>977</v>
      </c>
      <c r="J2662" s="14" t="str">
        <f aca="false">IF(X2662&lt;60,X2662&amp;" min",INT(X2662/60)&amp;" h"&amp;IF(MOD(X2662,60)=0,""," "&amp;TEXT(MOD(X2662,60),"00")))</f>
        <v>10 h 15</v>
      </c>
      <c r="K2662" s="14" t="str">
        <f aca="false">IF(S2662&lt;&gt;T2662,"Oui","Non")</f>
        <v>Non</v>
      </c>
      <c r="L2662" s="14" t="str">
        <f aca="false">IF(AND(INDEX(10_Lieux!$B:$B,U2662)="Ville",INDEX(10_Lieux!$B:$B,V2662)="Ville"),"/chauffeur-prive/"&amp;INDEX(10_Lieux!$E:$E,U2662)&amp;"-"&amp;INDEX(10_Lieux!$E:$E,V2662)&amp;"/","/chauffeur-prive/"&amp;INDEX(10_Lieux!$E:$E,U2662)&amp;"/"&amp;INDEX(10_Lieux!$E:$E,V2662)&amp;"/")</f>
        <v>/chauffeur-prive/aeroport-toulouse-blagnac/aeroport-lille-lesquin/</v>
      </c>
      <c r="M2662" s="14" t="str">
        <f aca="false">IFERROR(INDEX($L:$L,MATCH(B2662&amp;"|"&amp;A2662,$Z:$Z,0)),"—")</f>
        <v>/chauffeur-prive/aeroport-lille-lesquin/aeroport-toulouse-blagnac/</v>
      </c>
      <c r="N2662" s="14" t="str">
        <f aca="false">IF(LEN("Chauffeur privé "&amp;INDEX(10_Lieux!$J:$J,U2662)&amp;" → "&amp;INDEX(10_Lieux!$J:$J,V2662)&amp;" | 24h/24")&gt;60,"Chauffeur privé "&amp;INDEX(10_Lieux!$J:$J,U2662)&amp;" → "&amp;INDEX(10_Lieux!$J:$J,V2662),"Chauffeur privé "&amp;INDEX(10_Lieux!$J:$J,U2662)&amp;" → "&amp;INDEX(10_Lieux!$J:$J,V2662)&amp;" | 24h/24")</f>
        <v>Chauffeur privé Aéroport Toulouse-Blagnac → Aéroport Lille-Lesquin</v>
      </c>
      <c r="O2662" s="14" t="n">
        <f aca="false">LEN(N2662)</f>
        <v>66</v>
      </c>
      <c r="P2662" s="14" t="str">
        <f aca="false">"Chauffeur privé "&amp;INDEX(10_Lieux!$K:$K,U2662)&amp;" vers "&amp;INDEX(10_Lieux!$L:$L,V2662)</f>
        <v>Chauffeur privé de l'aéroport Toulouse-Blagnac vers l'aéroport Lille-Lesquin</v>
      </c>
      <c r="Q2662" s="14" t="str">
        <f aca="false">"Chauffeur privé "&amp;INDEX(10_Lieux!$K:$K,U2662)&amp;" vers "&amp;INDEX(10_Lieux!$L:$L,V2662)&amp;" : env. "&amp;I2662&amp;" km, "&amp;J2662&amp;" de route. Devis personnalisé, standard 24h/24 et 7j/7."</f>
        <v>Chauffeur privé de l'aéroport Toulouse-Blagnac vers l'aéroport Lille-Lesquin : env. 977 km, 10 h 15 de route. Devis personnalisé, standard 24h/24 et 7j/7.</v>
      </c>
      <c r="R2662" s="14" t="n">
        <f aca="false">LEN(Q2662)</f>
        <v>154</v>
      </c>
      <c r="S2662" s="14" t="str">
        <f aca="false">INDEX(10_Lieux!$C:$C,U2662)</f>
        <v>France</v>
      </c>
      <c r="T2662" s="14" t="str">
        <f aca="false">INDEX(10_Lieux!$C:$C,V2662)</f>
        <v>France</v>
      </c>
      <c r="U2662" s="14" t="n">
        <f aca="false">MATCH(A2662,10_Lieux!$A:$A,0)</f>
        <v>163</v>
      </c>
      <c r="V2662" s="14" t="n">
        <f aca="false">MATCH(B2662,10_Lieux!$A:$A,0)</f>
        <v>147</v>
      </c>
      <c r="W2662" s="14" t="n">
        <f aca="false">ROUND(6371*2*ASIN(SQRT(SIN(RADIANS(INDEX(10_Lieux!$F:$F,V2662)-INDEX(10_Lieux!$F:$F,U2662))/2)^2+COS(RADIANS(INDEX(10_Lieux!$F:$F,U2662)))*COS(RADIANS(INDEX(10_Lieux!$F:$F,V2662)))*SIN(RADIANS(INDEX(10_Lieux!$G:$G,V2662)-INDEX(10_Lieux!$G:$G,U2662))/2)^2)),1)</f>
        <v>781.8</v>
      </c>
      <c r="X2662" s="14" t="n">
        <f aca="false">ROUND(I2662/IF(I2662&lt;p_seuil_vitesse,p_vit_lente,p_vit_rapide)*60/15,0)*15</f>
        <v>615</v>
      </c>
      <c r="Y2662" s="14" t="n">
        <f aca="false">MAX(IF(INDEX(10_Lieux!$B:$B,U2662)&lt;&gt;"Ville",INDEX(10_Lieux!$I:$I,U2662),0),IF(INDEX(10_Lieux!$B:$B,V2662)&lt;&gt;"Ville",INDEX(10_Lieux!$I:$I,V2662),0))</f>
        <v>250</v>
      </c>
      <c r="Z2662" s="14" t="str">
        <f aca="false">A2662&amp;"|"&amp;B2662</f>
        <v>Toulouse-Blagnac|Lille-Lesquin</v>
      </c>
      <c r="AA2662" s="14" t="str">
        <f aca="false">IF(I2662&lt;p_local,"Local",IF(I2662&lt;p_vv_min,"Courte distance",IF(I2662&lt;p_tres_long,"Longue distance","Très longue distance")))</f>
        <v>Très longue distance</v>
      </c>
    </row>
    <row r="2663" customFormat="false" ht="15" hidden="false" customHeight="true" outlineLevel="0" collapsed="false">
      <c r="A2663" s="14" t="s">
        <v>1199</v>
      </c>
      <c r="B2663" s="14" t="s">
        <v>1614</v>
      </c>
      <c r="C2663" s="14" t="s">
        <v>36</v>
      </c>
      <c r="D2663" s="14" t="s">
        <v>2622</v>
      </c>
      <c r="E2663" s="14" t="s">
        <v>2870</v>
      </c>
      <c r="F2663" s="15" t="s">
        <v>41</v>
      </c>
      <c r="G2663" s="14" t="str">
        <f aca="false">IF(I2663&lt;p_local,"Local → page infra",IF(H2663&gt;=p_ph1,"Phase 1",IF(H2663&gt;=p_ph2,"Phase 2","Phase 3")))</f>
        <v>Phase 3</v>
      </c>
      <c r="H2663" s="14" t="n">
        <f aca="false">IF(I2663&lt;p_local,0,IF(C2663="Aéroport → Aéroport",p_pts_plein,IF(Y2663&gt;0,IF(I2663&lt;=Y2663,p_pts_plein,IF(I2663&lt;=p_mult2*Y2663,p_pts_moyen,p_pts_r3)),IF(I2663&gt;=p_vv_min,p_pts_plein,IF(I2663&gt;=p_vv_moy,p_pts_moyen,p_pts_court))))+IF(INDEX(10_Lieux!$D:$D,U2663)=1,p_prio1,p_prio2)+IF(INDEX(10_Lieux!$D:$D,V2663)=1,p_prio1,p_prio2)+IF(K2663="Oui",p_tf,0)+p_hub*((INDEX(10_Lieux!$H:$H,U2663)="Hub")+(INDEX(10_Lieux!$H:$H,V2663)="Hub"))+IF(OR(INDEX(10_Lieux!$H:$H,U2663)="Premium",INDEX(10_Lieux!$H:$H,V2663)="Premium"),p_prem,0))</f>
        <v>60</v>
      </c>
      <c r="I2663" s="14" t="n">
        <f aca="false">ROUND(W2663*p_facteur,0)</f>
        <v>977</v>
      </c>
      <c r="J2663" s="14" t="str">
        <f aca="false">IF(X2663&lt;60,X2663&amp;" min",INT(X2663/60)&amp;" h"&amp;IF(MOD(X2663,60)=0,""," "&amp;TEXT(MOD(X2663,60),"00")))</f>
        <v>10 h 15</v>
      </c>
      <c r="K2663" s="14" t="str">
        <f aca="false">IF(S2663&lt;&gt;T2663,"Oui","Non")</f>
        <v>Non</v>
      </c>
      <c r="L2663" s="14" t="str">
        <f aca="false">IF(AND(INDEX(10_Lieux!$B:$B,U2663)="Ville",INDEX(10_Lieux!$B:$B,V2663)="Ville"),"/chauffeur-prive/"&amp;INDEX(10_Lieux!$E:$E,U2663)&amp;"-"&amp;INDEX(10_Lieux!$E:$E,V2663)&amp;"/","/chauffeur-prive/"&amp;INDEX(10_Lieux!$E:$E,U2663)&amp;"/"&amp;INDEX(10_Lieux!$E:$E,V2663)&amp;"/")</f>
        <v>/chauffeur-prive/aeroport-lille-lesquin/aeroport-toulouse-blagnac/</v>
      </c>
      <c r="M2663" s="14" t="str">
        <f aca="false">IFERROR(INDEX($L:$L,MATCH(B2663&amp;"|"&amp;A2663,$Z:$Z,0)),"—")</f>
        <v>/chauffeur-prive/aeroport-toulouse-blagnac/aeroport-lille-lesquin/</v>
      </c>
      <c r="N2663" s="14" t="str">
        <f aca="false">IF(LEN("Chauffeur privé "&amp;INDEX(10_Lieux!$J:$J,U2663)&amp;" → "&amp;INDEX(10_Lieux!$J:$J,V2663)&amp;" | 24h/24")&gt;60,"Chauffeur privé "&amp;INDEX(10_Lieux!$J:$J,U2663)&amp;" → "&amp;INDEX(10_Lieux!$J:$J,V2663),"Chauffeur privé "&amp;INDEX(10_Lieux!$J:$J,U2663)&amp;" → "&amp;INDEX(10_Lieux!$J:$J,V2663)&amp;" | 24h/24")</f>
        <v>Chauffeur privé Aéroport Lille-Lesquin → Aéroport Toulouse-Blagnac</v>
      </c>
      <c r="O2663" s="14" t="n">
        <f aca="false">LEN(N2663)</f>
        <v>66</v>
      </c>
      <c r="P2663" s="14" t="str">
        <f aca="false">"Chauffeur privé "&amp;INDEX(10_Lieux!$K:$K,U2663)&amp;" vers "&amp;INDEX(10_Lieux!$L:$L,V2663)</f>
        <v>Chauffeur privé de l'aéroport Lille-Lesquin vers l'aéroport Toulouse-Blagnac</v>
      </c>
      <c r="Q2663" s="14" t="str">
        <f aca="false">"Chauffeur privé "&amp;INDEX(10_Lieux!$K:$K,U2663)&amp;" vers "&amp;INDEX(10_Lieux!$L:$L,V2663)&amp;" : env. "&amp;I2663&amp;" km, "&amp;J2663&amp;" de route. Devis personnalisé, standard 24h/24 et 7j/7."</f>
        <v>Chauffeur privé de l'aéroport Lille-Lesquin vers l'aéroport Toulouse-Blagnac : env. 977 km, 10 h 15 de route. Devis personnalisé, standard 24h/24 et 7j/7.</v>
      </c>
      <c r="R2663" s="14" t="n">
        <f aca="false">LEN(Q2663)</f>
        <v>154</v>
      </c>
      <c r="S2663" s="14" t="str">
        <f aca="false">INDEX(10_Lieux!$C:$C,U2663)</f>
        <v>France</v>
      </c>
      <c r="T2663" s="14" t="str">
        <f aca="false">INDEX(10_Lieux!$C:$C,V2663)</f>
        <v>France</v>
      </c>
      <c r="U2663" s="14" t="n">
        <f aca="false">MATCH(A2663,10_Lieux!$A:$A,0)</f>
        <v>147</v>
      </c>
      <c r="V2663" s="14" t="n">
        <f aca="false">MATCH(B2663,10_Lieux!$A:$A,0)</f>
        <v>163</v>
      </c>
      <c r="W2663" s="14" t="n">
        <f aca="false">ROUND(6371*2*ASIN(SQRT(SIN(RADIANS(INDEX(10_Lieux!$F:$F,V2663)-INDEX(10_Lieux!$F:$F,U2663))/2)^2+COS(RADIANS(INDEX(10_Lieux!$F:$F,U2663)))*COS(RADIANS(INDEX(10_Lieux!$F:$F,V2663)))*SIN(RADIANS(INDEX(10_Lieux!$G:$G,V2663)-INDEX(10_Lieux!$G:$G,U2663))/2)^2)),1)</f>
        <v>781.8</v>
      </c>
      <c r="X2663" s="14" t="n">
        <f aca="false">ROUND(I2663/IF(I2663&lt;p_seuil_vitesse,p_vit_lente,p_vit_rapide)*60/15,0)*15</f>
        <v>615</v>
      </c>
      <c r="Y2663" s="14" t="n">
        <f aca="false">MAX(IF(INDEX(10_Lieux!$B:$B,U2663)&lt;&gt;"Ville",INDEX(10_Lieux!$I:$I,U2663),0),IF(INDEX(10_Lieux!$B:$B,V2663)&lt;&gt;"Ville",INDEX(10_Lieux!$I:$I,V2663),0))</f>
        <v>250</v>
      </c>
      <c r="Z2663" s="14" t="str">
        <f aca="false">A2663&amp;"|"&amp;B2663</f>
        <v>Lille-Lesquin|Toulouse-Blagnac</v>
      </c>
      <c r="AA2663" s="14" t="str">
        <f aca="false">IF(I2663&lt;p_local,"Local",IF(I2663&lt;p_vv_min,"Courte distance",IF(I2663&lt;p_tres_long,"Longue distance","Très longue distance")))</f>
        <v>Très longue distance</v>
      </c>
    </row>
    <row r="2664" customFormat="false" ht="15" hidden="false" customHeight="true" outlineLevel="0" collapsed="false">
      <c r="A2664" s="14" t="s">
        <v>1614</v>
      </c>
      <c r="B2664" s="14" t="s">
        <v>1060</v>
      </c>
      <c r="C2664" s="14" t="s">
        <v>36</v>
      </c>
      <c r="D2664" s="14" t="s">
        <v>2622</v>
      </c>
      <c r="E2664" s="14" t="s">
        <v>2871</v>
      </c>
      <c r="F2664" s="15" t="s">
        <v>41</v>
      </c>
      <c r="G2664" s="14" t="str">
        <f aca="false">IF(I2664&lt;p_local,"Local → page infra",IF(H2664&gt;=p_ph1,"Phase 1",IF(H2664&gt;=p_ph2,"Phase 2","Phase 3")))</f>
        <v>Phase 3</v>
      </c>
      <c r="H2664" s="14" t="n">
        <f aca="false">IF(I2664&lt;p_local,0,IF(C2664="Aéroport → Aéroport",p_pts_plein,IF(Y2664&gt;0,IF(I2664&lt;=Y2664,p_pts_plein,IF(I2664&lt;=p_mult2*Y2664,p_pts_moyen,p_pts_r3)),IF(I2664&gt;=p_vv_min,p_pts_plein,IF(I2664&gt;=p_vv_moy,p_pts_moyen,p_pts_court))))+IF(INDEX(10_Lieux!$D:$D,U2664)=1,p_prio1,p_prio2)+IF(INDEX(10_Lieux!$D:$D,V2664)=1,p_prio1,p_prio2)+IF(K2664="Oui",p_tf,0)+p_hub*((INDEX(10_Lieux!$H:$H,U2664)="Hub")+(INDEX(10_Lieux!$H:$H,V2664)="Hub"))+IF(OR(INDEX(10_Lieux!$H:$H,U2664)="Premium",INDEX(10_Lieux!$H:$H,V2664)="Premium"),p_prem,0))</f>
        <v>60</v>
      </c>
      <c r="I2664" s="14" t="n">
        <f aca="false">ROUND(W2664*p_facteur,0)</f>
        <v>911</v>
      </c>
      <c r="J2664" s="14" t="str">
        <f aca="false">IF(X2664&lt;60,X2664&amp;" min",INT(X2664/60)&amp;" h"&amp;IF(MOD(X2664,60)=0,""," "&amp;TEXT(MOD(X2664,60),"00")))</f>
        <v>9 h 30</v>
      </c>
      <c r="K2664" s="14" t="str">
        <f aca="false">IF(S2664&lt;&gt;T2664,"Oui","Non")</f>
        <v>Non</v>
      </c>
      <c r="L2664" s="14" t="str">
        <f aca="false">IF(AND(INDEX(10_Lieux!$B:$B,U2664)="Ville",INDEX(10_Lieux!$B:$B,V2664)="Ville"),"/chauffeur-prive/"&amp;INDEX(10_Lieux!$E:$E,U2664)&amp;"-"&amp;INDEX(10_Lieux!$E:$E,V2664)&amp;"/","/chauffeur-prive/"&amp;INDEX(10_Lieux!$E:$E,U2664)&amp;"/"&amp;INDEX(10_Lieux!$E:$E,V2664)&amp;"/")</f>
        <v>/chauffeur-prive/aeroport-toulouse-blagnac/aeroport-strasbourg-entzheim/</v>
      </c>
      <c r="M2664" s="14" t="str">
        <f aca="false">IFERROR(INDEX($L:$L,MATCH(B2664&amp;"|"&amp;A2664,$Z:$Z,0)),"—")</f>
        <v>/chauffeur-prive/aeroport-strasbourg-entzheim/aeroport-toulouse-blagnac/</v>
      </c>
      <c r="N2664" s="14" t="str">
        <f aca="false">IF(LEN("Chauffeur privé "&amp;INDEX(10_Lieux!$J:$J,U2664)&amp;" → "&amp;INDEX(10_Lieux!$J:$J,V2664)&amp;" | 24h/24")&gt;60,"Chauffeur privé "&amp;INDEX(10_Lieux!$J:$J,U2664)&amp;" → "&amp;INDEX(10_Lieux!$J:$J,V2664),"Chauffeur privé "&amp;INDEX(10_Lieux!$J:$J,U2664)&amp;" → "&amp;INDEX(10_Lieux!$J:$J,V2664)&amp;" | 24h/24")</f>
        <v>Chauffeur privé Aéroport Toulouse-Blagnac → Aéroport Strasbourg-Entzheim</v>
      </c>
      <c r="O2664" s="14" t="n">
        <f aca="false">LEN(N2664)</f>
        <v>72</v>
      </c>
      <c r="P2664" s="14" t="str">
        <f aca="false">"Chauffeur privé "&amp;INDEX(10_Lieux!$K:$K,U2664)&amp;" vers "&amp;INDEX(10_Lieux!$L:$L,V2664)</f>
        <v>Chauffeur privé de l'aéroport Toulouse-Blagnac vers l'aéroport Strasbourg-Entzheim</v>
      </c>
      <c r="Q2664" s="14" t="str">
        <f aca="false">"Chauffeur privé "&amp;INDEX(10_Lieux!$K:$K,U2664)&amp;" vers "&amp;INDEX(10_Lieux!$L:$L,V2664)&amp;" : env. "&amp;I2664&amp;" km, "&amp;J2664&amp;" de route. Devis personnalisé, standard 24h/24 et 7j/7."</f>
        <v>Chauffeur privé de l'aéroport Toulouse-Blagnac vers l'aéroport Strasbourg-Entzheim : env. 911 km, 9 h 30 de route. Devis personnalisé, standard 24h/24 et 7j/7.</v>
      </c>
      <c r="R2664" s="14" t="n">
        <f aca="false">LEN(Q2664)</f>
        <v>159</v>
      </c>
      <c r="S2664" s="14" t="str">
        <f aca="false">INDEX(10_Lieux!$C:$C,U2664)</f>
        <v>France</v>
      </c>
      <c r="T2664" s="14" t="str">
        <f aca="false">INDEX(10_Lieux!$C:$C,V2664)</f>
        <v>France</v>
      </c>
      <c r="U2664" s="14" t="n">
        <f aca="false">MATCH(A2664,10_Lieux!$A:$A,0)</f>
        <v>163</v>
      </c>
      <c r="V2664" s="14" t="n">
        <f aca="false">MATCH(B2664,10_Lieux!$A:$A,0)</f>
        <v>143</v>
      </c>
      <c r="W2664" s="14" t="n">
        <f aca="false">ROUND(6371*2*ASIN(SQRT(SIN(RADIANS(INDEX(10_Lieux!$F:$F,V2664)-INDEX(10_Lieux!$F:$F,U2664))/2)^2+COS(RADIANS(INDEX(10_Lieux!$F:$F,U2664)))*COS(RADIANS(INDEX(10_Lieux!$F:$F,V2664)))*SIN(RADIANS(INDEX(10_Lieux!$G:$G,V2664)-INDEX(10_Lieux!$G:$G,U2664))/2)^2)),1)</f>
        <v>728.4</v>
      </c>
      <c r="X2664" s="14" t="n">
        <f aca="false">ROUND(I2664/IF(I2664&lt;p_seuil_vitesse,p_vit_lente,p_vit_rapide)*60/15,0)*15</f>
        <v>570</v>
      </c>
      <c r="Y2664" s="14" t="n">
        <f aca="false">MAX(IF(INDEX(10_Lieux!$B:$B,U2664)&lt;&gt;"Ville",INDEX(10_Lieux!$I:$I,U2664),0),IF(INDEX(10_Lieux!$B:$B,V2664)&lt;&gt;"Ville",INDEX(10_Lieux!$I:$I,V2664),0))</f>
        <v>250</v>
      </c>
      <c r="Z2664" s="14" t="str">
        <f aca="false">A2664&amp;"|"&amp;B2664</f>
        <v>Toulouse-Blagnac|Strasbourg-Entzheim</v>
      </c>
      <c r="AA2664" s="14" t="str">
        <f aca="false">IF(I2664&lt;p_local,"Local",IF(I2664&lt;p_vv_min,"Courte distance",IF(I2664&lt;p_tres_long,"Longue distance","Très longue distance")))</f>
        <v>Très longue distance</v>
      </c>
    </row>
    <row r="2665" customFormat="false" ht="15" hidden="false" customHeight="true" outlineLevel="0" collapsed="false">
      <c r="A2665" s="14" t="s">
        <v>1060</v>
      </c>
      <c r="B2665" s="14" t="s">
        <v>1614</v>
      </c>
      <c r="C2665" s="14" t="s">
        <v>36</v>
      </c>
      <c r="D2665" s="14" t="s">
        <v>2622</v>
      </c>
      <c r="E2665" s="14" t="s">
        <v>2872</v>
      </c>
      <c r="F2665" s="15" t="s">
        <v>41</v>
      </c>
      <c r="G2665" s="14" t="str">
        <f aca="false">IF(I2665&lt;p_local,"Local → page infra",IF(H2665&gt;=p_ph1,"Phase 1",IF(H2665&gt;=p_ph2,"Phase 2","Phase 3")))</f>
        <v>Phase 3</v>
      </c>
      <c r="H2665" s="14" t="n">
        <f aca="false">IF(I2665&lt;p_local,0,IF(C2665="Aéroport → Aéroport",p_pts_plein,IF(Y2665&gt;0,IF(I2665&lt;=Y2665,p_pts_plein,IF(I2665&lt;=p_mult2*Y2665,p_pts_moyen,p_pts_r3)),IF(I2665&gt;=p_vv_min,p_pts_plein,IF(I2665&gt;=p_vv_moy,p_pts_moyen,p_pts_court))))+IF(INDEX(10_Lieux!$D:$D,U2665)=1,p_prio1,p_prio2)+IF(INDEX(10_Lieux!$D:$D,V2665)=1,p_prio1,p_prio2)+IF(K2665="Oui",p_tf,0)+p_hub*((INDEX(10_Lieux!$H:$H,U2665)="Hub")+(INDEX(10_Lieux!$H:$H,V2665)="Hub"))+IF(OR(INDEX(10_Lieux!$H:$H,U2665)="Premium",INDEX(10_Lieux!$H:$H,V2665)="Premium"),p_prem,0))</f>
        <v>60</v>
      </c>
      <c r="I2665" s="14" t="n">
        <f aca="false">ROUND(W2665*p_facteur,0)</f>
        <v>911</v>
      </c>
      <c r="J2665" s="14" t="str">
        <f aca="false">IF(X2665&lt;60,X2665&amp;" min",INT(X2665/60)&amp;" h"&amp;IF(MOD(X2665,60)=0,""," "&amp;TEXT(MOD(X2665,60),"00")))</f>
        <v>9 h 30</v>
      </c>
      <c r="K2665" s="14" t="str">
        <f aca="false">IF(S2665&lt;&gt;T2665,"Oui","Non")</f>
        <v>Non</v>
      </c>
      <c r="L2665" s="14" t="str">
        <f aca="false">IF(AND(INDEX(10_Lieux!$B:$B,U2665)="Ville",INDEX(10_Lieux!$B:$B,V2665)="Ville"),"/chauffeur-prive/"&amp;INDEX(10_Lieux!$E:$E,U2665)&amp;"-"&amp;INDEX(10_Lieux!$E:$E,V2665)&amp;"/","/chauffeur-prive/"&amp;INDEX(10_Lieux!$E:$E,U2665)&amp;"/"&amp;INDEX(10_Lieux!$E:$E,V2665)&amp;"/")</f>
        <v>/chauffeur-prive/aeroport-strasbourg-entzheim/aeroport-toulouse-blagnac/</v>
      </c>
      <c r="M2665" s="14" t="str">
        <f aca="false">IFERROR(INDEX($L:$L,MATCH(B2665&amp;"|"&amp;A2665,$Z:$Z,0)),"—")</f>
        <v>/chauffeur-prive/aeroport-toulouse-blagnac/aeroport-strasbourg-entzheim/</v>
      </c>
      <c r="N2665" s="14" t="str">
        <f aca="false">IF(LEN("Chauffeur privé "&amp;INDEX(10_Lieux!$J:$J,U2665)&amp;" → "&amp;INDEX(10_Lieux!$J:$J,V2665)&amp;" | 24h/24")&gt;60,"Chauffeur privé "&amp;INDEX(10_Lieux!$J:$J,U2665)&amp;" → "&amp;INDEX(10_Lieux!$J:$J,V2665),"Chauffeur privé "&amp;INDEX(10_Lieux!$J:$J,U2665)&amp;" → "&amp;INDEX(10_Lieux!$J:$J,V2665)&amp;" | 24h/24")</f>
        <v>Chauffeur privé Aéroport Strasbourg-Entzheim → Aéroport Toulouse-Blagnac</v>
      </c>
      <c r="O2665" s="14" t="n">
        <f aca="false">LEN(N2665)</f>
        <v>72</v>
      </c>
      <c r="P2665" s="14" t="str">
        <f aca="false">"Chauffeur privé "&amp;INDEX(10_Lieux!$K:$K,U2665)&amp;" vers "&amp;INDEX(10_Lieux!$L:$L,V2665)</f>
        <v>Chauffeur privé de l'aéroport Strasbourg-Entzheim vers l'aéroport Toulouse-Blagnac</v>
      </c>
      <c r="Q2665" s="14" t="str">
        <f aca="false">"Chauffeur privé "&amp;INDEX(10_Lieux!$K:$K,U2665)&amp;" vers "&amp;INDEX(10_Lieux!$L:$L,V2665)&amp;" : env. "&amp;I2665&amp;" km, "&amp;J2665&amp;" de route. Devis personnalisé, standard 24h/24 et 7j/7."</f>
        <v>Chauffeur privé de l'aéroport Strasbourg-Entzheim vers l'aéroport Toulouse-Blagnac : env. 911 km, 9 h 30 de route. Devis personnalisé, standard 24h/24 et 7j/7.</v>
      </c>
      <c r="R2665" s="14" t="n">
        <f aca="false">LEN(Q2665)</f>
        <v>159</v>
      </c>
      <c r="S2665" s="14" t="str">
        <f aca="false">INDEX(10_Lieux!$C:$C,U2665)</f>
        <v>France</v>
      </c>
      <c r="T2665" s="14" t="str">
        <f aca="false">INDEX(10_Lieux!$C:$C,V2665)</f>
        <v>France</v>
      </c>
      <c r="U2665" s="14" t="n">
        <f aca="false">MATCH(A2665,10_Lieux!$A:$A,0)</f>
        <v>143</v>
      </c>
      <c r="V2665" s="14" t="n">
        <f aca="false">MATCH(B2665,10_Lieux!$A:$A,0)</f>
        <v>163</v>
      </c>
      <c r="W2665" s="14" t="n">
        <f aca="false">ROUND(6371*2*ASIN(SQRT(SIN(RADIANS(INDEX(10_Lieux!$F:$F,V2665)-INDEX(10_Lieux!$F:$F,U2665))/2)^2+COS(RADIANS(INDEX(10_Lieux!$F:$F,U2665)))*COS(RADIANS(INDEX(10_Lieux!$F:$F,V2665)))*SIN(RADIANS(INDEX(10_Lieux!$G:$G,V2665)-INDEX(10_Lieux!$G:$G,U2665))/2)^2)),1)</f>
        <v>728.4</v>
      </c>
      <c r="X2665" s="14" t="n">
        <f aca="false">ROUND(I2665/IF(I2665&lt;p_seuil_vitesse,p_vit_lente,p_vit_rapide)*60/15,0)*15</f>
        <v>570</v>
      </c>
      <c r="Y2665" s="14" t="n">
        <f aca="false">MAX(IF(INDEX(10_Lieux!$B:$B,U2665)&lt;&gt;"Ville",INDEX(10_Lieux!$I:$I,U2665),0),IF(INDEX(10_Lieux!$B:$B,V2665)&lt;&gt;"Ville",INDEX(10_Lieux!$I:$I,V2665),0))</f>
        <v>250</v>
      </c>
      <c r="Z2665" s="14" t="str">
        <f aca="false">A2665&amp;"|"&amp;B2665</f>
        <v>Strasbourg-Entzheim|Toulouse-Blagnac</v>
      </c>
      <c r="AA2665" s="14" t="str">
        <f aca="false">IF(I2665&lt;p_local,"Local",IF(I2665&lt;p_vv_min,"Courte distance",IF(I2665&lt;p_tres_long,"Longue distance","Très longue distance")))</f>
        <v>Très longue distance</v>
      </c>
    </row>
    <row r="2666" customFormat="false" ht="15" hidden="false" customHeight="true" outlineLevel="0" collapsed="false">
      <c r="A2666" s="14" t="s">
        <v>1475</v>
      </c>
      <c r="B2666" s="14" t="s">
        <v>1105</v>
      </c>
      <c r="C2666" s="14" t="s">
        <v>36</v>
      </c>
      <c r="D2666" s="14" t="s">
        <v>2622</v>
      </c>
      <c r="E2666" s="14" t="s">
        <v>2873</v>
      </c>
      <c r="F2666" s="15" t="s">
        <v>41</v>
      </c>
      <c r="G2666" s="14" t="str">
        <f aca="false">IF(I2666&lt;p_local,"Local → page infra",IF(H2666&gt;=p_ph1,"Phase 1",IF(H2666&gt;=p_ph2,"Phase 2","Phase 3")))</f>
        <v>Phase 3</v>
      </c>
      <c r="H2666" s="14" t="n">
        <f aca="false">IF(I2666&lt;p_local,0,IF(C2666="Aéroport → Aéroport",p_pts_plein,IF(Y2666&gt;0,IF(I2666&lt;=Y2666,p_pts_plein,IF(I2666&lt;=p_mult2*Y2666,p_pts_moyen,p_pts_r3)),IF(I2666&gt;=p_vv_min,p_pts_plein,IF(I2666&gt;=p_vv_moy,p_pts_moyen,p_pts_court))))+IF(INDEX(10_Lieux!$D:$D,U2666)=1,p_prio1,p_prio2)+IF(INDEX(10_Lieux!$D:$D,V2666)=1,p_prio1,p_prio2)+IF(K2666="Oui",p_tf,0)+p_hub*((INDEX(10_Lieux!$H:$H,U2666)="Hub")+(INDEX(10_Lieux!$H:$H,V2666)="Hub"))+IF(OR(INDEX(10_Lieux!$H:$H,U2666)="Premium",INDEX(10_Lieux!$H:$H,V2666)="Premium"),p_prem,0))</f>
        <v>60</v>
      </c>
      <c r="I2666" s="14" t="n">
        <f aca="false">ROUND(W2666*p_facteur,0)</f>
        <v>881</v>
      </c>
      <c r="J2666" s="14" t="str">
        <f aca="false">IF(X2666&lt;60,X2666&amp;" min",INT(X2666/60)&amp;" h"&amp;IF(MOD(X2666,60)=0,""," "&amp;TEXT(MOD(X2666,60),"00")))</f>
        <v>9 h 15</v>
      </c>
      <c r="K2666" s="14" t="str">
        <f aca="false">IF(S2666&lt;&gt;T2666,"Oui","Non")</f>
        <v>Non</v>
      </c>
      <c r="L2666" s="14" t="str">
        <f aca="false">IF(AND(INDEX(10_Lieux!$B:$B,U2666)="Ville",INDEX(10_Lieux!$B:$B,V2666)="Ville"),"/chauffeur-prive/"&amp;INDEX(10_Lieux!$E:$E,U2666)&amp;"-"&amp;INDEX(10_Lieux!$E:$E,V2666)&amp;"/","/chauffeur-prive/"&amp;INDEX(10_Lieux!$E:$E,U2666)&amp;"/"&amp;INDEX(10_Lieux!$E:$E,V2666)&amp;"/")</f>
        <v>/chauffeur-prive/aeroport-bordeaux-merignac/aeroport-bale-mulhouse/</v>
      </c>
      <c r="M2666" s="14" t="str">
        <f aca="false">IFERROR(INDEX($L:$L,MATCH(B2666&amp;"|"&amp;A2666,$Z:$Z,0)),"—")</f>
        <v>/chauffeur-prive/aeroport-bale-mulhouse/aeroport-bordeaux-merignac/</v>
      </c>
      <c r="N2666" s="14" t="str">
        <f aca="false">IF(LEN("Chauffeur privé "&amp;INDEX(10_Lieux!$J:$J,U2666)&amp;" → "&amp;INDEX(10_Lieux!$J:$J,V2666)&amp;" | 24h/24")&gt;60,"Chauffeur privé "&amp;INDEX(10_Lieux!$J:$J,U2666)&amp;" → "&amp;INDEX(10_Lieux!$J:$J,V2666),"Chauffeur privé "&amp;INDEX(10_Lieux!$J:$J,U2666)&amp;" → "&amp;INDEX(10_Lieux!$J:$J,V2666)&amp;" | 24h/24")</f>
        <v>Chauffeur privé Aéroport Bordeaux-Mérignac → Aéroport Bâle-Mulhouse</v>
      </c>
      <c r="O2666" s="14" t="n">
        <f aca="false">LEN(N2666)</f>
        <v>67</v>
      </c>
      <c r="P2666" s="14" t="str">
        <f aca="false">"Chauffeur privé "&amp;INDEX(10_Lieux!$K:$K,U2666)&amp;" vers "&amp;INDEX(10_Lieux!$L:$L,V2666)</f>
        <v>Chauffeur privé de l'aéroport Bordeaux-Mérignac vers l'aéroport Bâle-Mulhouse</v>
      </c>
      <c r="Q2666" s="14" t="str">
        <f aca="false">"Chauffeur privé "&amp;INDEX(10_Lieux!$K:$K,U2666)&amp;" vers "&amp;INDEX(10_Lieux!$L:$L,V2666)&amp;" : env. "&amp;I2666&amp;" km, "&amp;J2666&amp;" de route. Devis personnalisé, standard 24h/24 et 7j/7."</f>
        <v>Chauffeur privé de l'aéroport Bordeaux-Mérignac vers l'aéroport Bâle-Mulhouse : env. 881 km, 9 h 15 de route. Devis personnalisé, standard 24h/24 et 7j/7.</v>
      </c>
      <c r="R2666" s="14" t="n">
        <f aca="false">LEN(Q2666)</f>
        <v>154</v>
      </c>
      <c r="S2666" s="14" t="str">
        <f aca="false">INDEX(10_Lieux!$C:$C,U2666)</f>
        <v>France</v>
      </c>
      <c r="T2666" s="14" t="str">
        <f aca="false">INDEX(10_Lieux!$C:$C,V2666)</f>
        <v>France</v>
      </c>
      <c r="U2666" s="14" t="n">
        <f aca="false">MATCH(A2666,10_Lieux!$A:$A,0)</f>
        <v>158</v>
      </c>
      <c r="V2666" s="14" t="n">
        <f aca="false">MATCH(B2666,10_Lieux!$A:$A,0)</f>
        <v>144</v>
      </c>
      <c r="W2666" s="14" t="n">
        <f aca="false">ROUND(6371*2*ASIN(SQRT(SIN(RADIANS(INDEX(10_Lieux!$F:$F,V2666)-INDEX(10_Lieux!$F:$F,U2666))/2)^2+COS(RADIANS(INDEX(10_Lieux!$F:$F,U2666)))*COS(RADIANS(INDEX(10_Lieux!$F:$F,V2666)))*SIN(RADIANS(INDEX(10_Lieux!$G:$G,V2666)-INDEX(10_Lieux!$G:$G,U2666))/2)^2)),1)</f>
        <v>704.4</v>
      </c>
      <c r="X2666" s="14" t="n">
        <f aca="false">ROUND(I2666/IF(I2666&lt;p_seuil_vitesse,p_vit_lente,p_vit_rapide)*60/15,0)*15</f>
        <v>555</v>
      </c>
      <c r="Y2666" s="14" t="n">
        <f aca="false">MAX(IF(INDEX(10_Lieux!$B:$B,U2666)&lt;&gt;"Ville",INDEX(10_Lieux!$I:$I,U2666),0),IF(INDEX(10_Lieux!$B:$B,V2666)&lt;&gt;"Ville",INDEX(10_Lieux!$I:$I,V2666),0))</f>
        <v>250</v>
      </c>
      <c r="Z2666" s="14" t="str">
        <f aca="false">A2666&amp;"|"&amp;B2666</f>
        <v>Bordeaux-Mérignac|EuroAirport Basel-Mulhouse-Freiburg</v>
      </c>
      <c r="AA2666" s="14" t="str">
        <f aca="false">IF(I2666&lt;p_local,"Local",IF(I2666&lt;p_vv_min,"Courte distance",IF(I2666&lt;p_tres_long,"Longue distance","Très longue distance")))</f>
        <v>Très longue distance</v>
      </c>
    </row>
    <row r="2667" customFormat="false" ht="15" hidden="false" customHeight="true" outlineLevel="0" collapsed="false">
      <c r="A2667" s="14" t="s">
        <v>1105</v>
      </c>
      <c r="B2667" s="14" t="s">
        <v>1475</v>
      </c>
      <c r="C2667" s="14" t="s">
        <v>36</v>
      </c>
      <c r="D2667" s="14" t="s">
        <v>2622</v>
      </c>
      <c r="E2667" s="14" t="s">
        <v>2874</v>
      </c>
      <c r="F2667" s="15" t="s">
        <v>41</v>
      </c>
      <c r="G2667" s="14" t="str">
        <f aca="false">IF(I2667&lt;p_local,"Local → page infra",IF(H2667&gt;=p_ph1,"Phase 1",IF(H2667&gt;=p_ph2,"Phase 2","Phase 3")))</f>
        <v>Phase 3</v>
      </c>
      <c r="H2667" s="14" t="n">
        <f aca="false">IF(I2667&lt;p_local,0,IF(C2667="Aéroport → Aéroport",p_pts_plein,IF(Y2667&gt;0,IF(I2667&lt;=Y2667,p_pts_plein,IF(I2667&lt;=p_mult2*Y2667,p_pts_moyen,p_pts_r3)),IF(I2667&gt;=p_vv_min,p_pts_plein,IF(I2667&gt;=p_vv_moy,p_pts_moyen,p_pts_court))))+IF(INDEX(10_Lieux!$D:$D,U2667)=1,p_prio1,p_prio2)+IF(INDEX(10_Lieux!$D:$D,V2667)=1,p_prio1,p_prio2)+IF(K2667="Oui",p_tf,0)+p_hub*((INDEX(10_Lieux!$H:$H,U2667)="Hub")+(INDEX(10_Lieux!$H:$H,V2667)="Hub"))+IF(OR(INDEX(10_Lieux!$H:$H,U2667)="Premium",INDEX(10_Lieux!$H:$H,V2667)="Premium"),p_prem,0))</f>
        <v>60</v>
      </c>
      <c r="I2667" s="14" t="n">
        <f aca="false">ROUND(W2667*p_facteur,0)</f>
        <v>881</v>
      </c>
      <c r="J2667" s="14" t="str">
        <f aca="false">IF(X2667&lt;60,X2667&amp;" min",INT(X2667/60)&amp;" h"&amp;IF(MOD(X2667,60)=0,""," "&amp;TEXT(MOD(X2667,60),"00")))</f>
        <v>9 h 15</v>
      </c>
      <c r="K2667" s="14" t="str">
        <f aca="false">IF(S2667&lt;&gt;T2667,"Oui","Non")</f>
        <v>Non</v>
      </c>
      <c r="L2667" s="14" t="str">
        <f aca="false">IF(AND(INDEX(10_Lieux!$B:$B,U2667)="Ville",INDEX(10_Lieux!$B:$B,V2667)="Ville"),"/chauffeur-prive/"&amp;INDEX(10_Lieux!$E:$E,U2667)&amp;"-"&amp;INDEX(10_Lieux!$E:$E,V2667)&amp;"/","/chauffeur-prive/"&amp;INDEX(10_Lieux!$E:$E,U2667)&amp;"/"&amp;INDEX(10_Lieux!$E:$E,V2667)&amp;"/")</f>
        <v>/chauffeur-prive/aeroport-bale-mulhouse/aeroport-bordeaux-merignac/</v>
      </c>
      <c r="M2667" s="14" t="str">
        <f aca="false">IFERROR(INDEX($L:$L,MATCH(B2667&amp;"|"&amp;A2667,$Z:$Z,0)),"—")</f>
        <v>/chauffeur-prive/aeroport-bordeaux-merignac/aeroport-bale-mulhouse/</v>
      </c>
      <c r="N2667" s="14" t="str">
        <f aca="false">IF(LEN("Chauffeur privé "&amp;INDEX(10_Lieux!$J:$J,U2667)&amp;" → "&amp;INDEX(10_Lieux!$J:$J,V2667)&amp;" | 24h/24")&gt;60,"Chauffeur privé "&amp;INDEX(10_Lieux!$J:$J,U2667)&amp;" → "&amp;INDEX(10_Lieux!$J:$J,V2667),"Chauffeur privé "&amp;INDEX(10_Lieux!$J:$J,U2667)&amp;" → "&amp;INDEX(10_Lieux!$J:$J,V2667)&amp;" | 24h/24")</f>
        <v>Chauffeur privé Aéroport Bâle-Mulhouse → Aéroport Bordeaux-Mérignac</v>
      </c>
      <c r="O2667" s="14" t="n">
        <f aca="false">LEN(N2667)</f>
        <v>67</v>
      </c>
      <c r="P2667" s="14" t="str">
        <f aca="false">"Chauffeur privé "&amp;INDEX(10_Lieux!$K:$K,U2667)&amp;" vers "&amp;INDEX(10_Lieux!$L:$L,V2667)</f>
        <v>Chauffeur privé de l'aéroport Bâle-Mulhouse vers l'aéroport Bordeaux-Mérignac</v>
      </c>
      <c r="Q2667" s="14" t="str">
        <f aca="false">"Chauffeur privé "&amp;INDEX(10_Lieux!$K:$K,U2667)&amp;" vers "&amp;INDEX(10_Lieux!$L:$L,V2667)&amp;" : env. "&amp;I2667&amp;" km, "&amp;J2667&amp;" de route. Devis personnalisé, standard 24h/24 et 7j/7."</f>
        <v>Chauffeur privé de l'aéroport Bâle-Mulhouse vers l'aéroport Bordeaux-Mérignac : env. 881 km, 9 h 15 de route. Devis personnalisé, standard 24h/24 et 7j/7.</v>
      </c>
      <c r="R2667" s="14" t="n">
        <f aca="false">LEN(Q2667)</f>
        <v>154</v>
      </c>
      <c r="S2667" s="14" t="str">
        <f aca="false">INDEX(10_Lieux!$C:$C,U2667)</f>
        <v>France</v>
      </c>
      <c r="T2667" s="14" t="str">
        <f aca="false">INDEX(10_Lieux!$C:$C,V2667)</f>
        <v>France</v>
      </c>
      <c r="U2667" s="14" t="n">
        <f aca="false">MATCH(A2667,10_Lieux!$A:$A,0)</f>
        <v>144</v>
      </c>
      <c r="V2667" s="14" t="n">
        <f aca="false">MATCH(B2667,10_Lieux!$A:$A,0)</f>
        <v>158</v>
      </c>
      <c r="W2667" s="14" t="n">
        <f aca="false">ROUND(6371*2*ASIN(SQRT(SIN(RADIANS(INDEX(10_Lieux!$F:$F,V2667)-INDEX(10_Lieux!$F:$F,U2667))/2)^2+COS(RADIANS(INDEX(10_Lieux!$F:$F,U2667)))*COS(RADIANS(INDEX(10_Lieux!$F:$F,V2667)))*SIN(RADIANS(INDEX(10_Lieux!$G:$G,V2667)-INDEX(10_Lieux!$G:$G,U2667))/2)^2)),1)</f>
        <v>704.4</v>
      </c>
      <c r="X2667" s="14" t="n">
        <f aca="false">ROUND(I2667/IF(I2667&lt;p_seuil_vitesse,p_vit_lente,p_vit_rapide)*60/15,0)*15</f>
        <v>555</v>
      </c>
      <c r="Y2667" s="14" t="n">
        <f aca="false">MAX(IF(INDEX(10_Lieux!$B:$B,U2667)&lt;&gt;"Ville",INDEX(10_Lieux!$I:$I,U2667),0),IF(INDEX(10_Lieux!$B:$B,V2667)&lt;&gt;"Ville",INDEX(10_Lieux!$I:$I,V2667),0))</f>
        <v>250</v>
      </c>
      <c r="Z2667" s="14" t="str">
        <f aca="false">A2667&amp;"|"&amp;B2667</f>
        <v>EuroAirport Basel-Mulhouse-Freiburg|Bordeaux-Mérignac</v>
      </c>
      <c r="AA2667" s="14" t="str">
        <f aca="false">IF(I2667&lt;p_local,"Local",IF(I2667&lt;p_vv_min,"Courte distance",IF(I2667&lt;p_tres_long,"Longue distance","Très longue distance")))</f>
        <v>Très longue distance</v>
      </c>
    </row>
    <row r="2668" customFormat="false" ht="15" hidden="false" customHeight="true" outlineLevel="0" collapsed="false">
      <c r="A2668" s="14" t="s">
        <v>1475</v>
      </c>
      <c r="B2668" s="14" t="s">
        <v>1796</v>
      </c>
      <c r="C2668" s="14" t="s">
        <v>36</v>
      </c>
      <c r="D2668" s="14" t="s">
        <v>2622</v>
      </c>
      <c r="E2668" s="14" t="s">
        <v>2875</v>
      </c>
      <c r="F2668" s="15" t="s">
        <v>41</v>
      </c>
      <c r="G2668" s="14" t="str">
        <f aca="false">IF(I2668&lt;p_local,"Local → page infra",IF(H2668&gt;=p_ph1,"Phase 1",IF(H2668&gt;=p_ph2,"Phase 2","Phase 3")))</f>
        <v>Phase 2</v>
      </c>
      <c r="H2668" s="14" t="n">
        <f aca="false">IF(I2668&lt;p_local,0,IF(C2668="Aéroport → Aéroport",p_pts_plein,IF(Y2668&gt;0,IF(I2668&lt;=Y2668,p_pts_plein,IF(I2668&lt;=p_mult2*Y2668,p_pts_moyen,p_pts_r3)),IF(I2668&gt;=p_vv_min,p_pts_plein,IF(I2668&gt;=p_vv_moy,p_pts_moyen,p_pts_court))))+IF(INDEX(10_Lieux!$D:$D,U2668)=1,p_prio1,p_prio2)+IF(INDEX(10_Lieux!$D:$D,V2668)=1,p_prio1,p_prio2)+IF(K2668="Oui",p_tf,0)+p_hub*((INDEX(10_Lieux!$H:$H,U2668)="Hub")+(INDEX(10_Lieux!$H:$H,V2668)="Hub"))+IF(OR(INDEX(10_Lieux!$H:$H,U2668)="Premium",INDEX(10_Lieux!$H:$H,V2668)="Premium"),p_prem,0))</f>
        <v>70</v>
      </c>
      <c r="I2668" s="14" t="n">
        <f aca="false">ROUND(W2668*p_facteur,0)</f>
        <v>785</v>
      </c>
      <c r="J2668" s="14" t="str">
        <f aca="false">IF(X2668&lt;60,X2668&amp;" min",INT(X2668/60)&amp;" h"&amp;IF(MOD(X2668,60)=0,""," "&amp;TEXT(MOD(X2668,60),"00")))</f>
        <v>8 h 15</v>
      </c>
      <c r="K2668" s="14" t="str">
        <f aca="false">IF(S2668&lt;&gt;T2668,"Oui","Non")</f>
        <v>Non</v>
      </c>
      <c r="L2668" s="14" t="str">
        <f aca="false">IF(AND(INDEX(10_Lieux!$B:$B,U2668)="Ville",INDEX(10_Lieux!$B:$B,V2668)="Ville"),"/chauffeur-prive/"&amp;INDEX(10_Lieux!$E:$E,U2668)&amp;"-"&amp;INDEX(10_Lieux!$E:$E,V2668)&amp;"/","/chauffeur-prive/"&amp;INDEX(10_Lieux!$E:$E,U2668)&amp;"/"&amp;INDEX(10_Lieux!$E:$E,V2668)&amp;"/")</f>
        <v>/chauffeur-prive/aeroport-bordeaux-merignac/aeroport-cannes-mandelieu/</v>
      </c>
      <c r="M2668" s="14" t="str">
        <f aca="false">IFERROR(INDEX($L:$L,MATCH(B2668&amp;"|"&amp;A2668,$Z:$Z,0)),"—")</f>
        <v>/chauffeur-prive/aeroport-cannes-mandelieu/aeroport-bordeaux-merignac/</v>
      </c>
      <c r="N2668" s="14" t="str">
        <f aca="false">IF(LEN("Chauffeur privé "&amp;INDEX(10_Lieux!$J:$J,U2668)&amp;" → "&amp;INDEX(10_Lieux!$J:$J,V2668)&amp;" | 24h/24")&gt;60,"Chauffeur privé "&amp;INDEX(10_Lieux!$J:$J,U2668)&amp;" → "&amp;INDEX(10_Lieux!$J:$J,V2668),"Chauffeur privé "&amp;INDEX(10_Lieux!$J:$J,U2668)&amp;" → "&amp;INDEX(10_Lieux!$J:$J,V2668)&amp;" | 24h/24")</f>
        <v>Chauffeur privé Aéroport Bordeaux-Mérignac → Aéroport Cannes-Mandelieu</v>
      </c>
      <c r="O2668" s="14" t="n">
        <f aca="false">LEN(N2668)</f>
        <v>70</v>
      </c>
      <c r="P2668" s="14" t="str">
        <f aca="false">"Chauffeur privé "&amp;INDEX(10_Lieux!$K:$K,U2668)&amp;" vers "&amp;INDEX(10_Lieux!$L:$L,V2668)</f>
        <v>Chauffeur privé de l'aéroport Bordeaux-Mérignac vers l'aéroport Cannes-Mandelieu</v>
      </c>
      <c r="Q2668" s="14" t="str">
        <f aca="false">"Chauffeur privé "&amp;INDEX(10_Lieux!$K:$K,U2668)&amp;" vers "&amp;INDEX(10_Lieux!$L:$L,V2668)&amp;" : env. "&amp;I2668&amp;" km, "&amp;J2668&amp;" de route. Devis personnalisé, standard 24h/24 et 7j/7."</f>
        <v>Chauffeur privé de l'aéroport Bordeaux-Mérignac vers l'aéroport Cannes-Mandelieu : env. 785 km, 8 h 15 de route. Devis personnalisé, standard 24h/24 et 7j/7.</v>
      </c>
      <c r="R2668" s="14" t="n">
        <f aca="false">LEN(Q2668)</f>
        <v>157</v>
      </c>
      <c r="S2668" s="14" t="str">
        <f aca="false">INDEX(10_Lieux!$C:$C,U2668)</f>
        <v>France</v>
      </c>
      <c r="T2668" s="14" t="str">
        <f aca="false">INDEX(10_Lieux!$C:$C,V2668)</f>
        <v>France</v>
      </c>
      <c r="U2668" s="14" t="n">
        <f aca="false">MATCH(A2668,10_Lieux!$A:$A,0)</f>
        <v>158</v>
      </c>
      <c r="V2668" s="14" t="n">
        <f aca="false">MATCH(B2668,10_Lieux!$A:$A,0)</f>
        <v>169</v>
      </c>
      <c r="W2668" s="14" t="n">
        <f aca="false">ROUND(6371*2*ASIN(SQRT(SIN(RADIANS(INDEX(10_Lieux!$F:$F,V2668)-INDEX(10_Lieux!$F:$F,U2668))/2)^2+COS(RADIANS(INDEX(10_Lieux!$F:$F,U2668)))*COS(RADIANS(INDEX(10_Lieux!$F:$F,V2668)))*SIN(RADIANS(INDEX(10_Lieux!$G:$G,V2668)-INDEX(10_Lieux!$G:$G,U2668))/2)^2)),1)</f>
        <v>627.7</v>
      </c>
      <c r="X2668" s="14" t="n">
        <f aca="false">ROUND(I2668/IF(I2668&lt;p_seuil_vitesse,p_vit_lente,p_vit_rapide)*60/15,0)*15</f>
        <v>495</v>
      </c>
      <c r="Y2668" s="14" t="n">
        <f aca="false">MAX(IF(INDEX(10_Lieux!$B:$B,U2668)&lt;&gt;"Ville",INDEX(10_Lieux!$I:$I,U2668),0),IF(INDEX(10_Lieux!$B:$B,V2668)&lt;&gt;"Ville",INDEX(10_Lieux!$I:$I,V2668),0))</f>
        <v>250</v>
      </c>
      <c r="Z2668" s="14" t="str">
        <f aca="false">A2668&amp;"|"&amp;B2668</f>
        <v>Bordeaux-Mérignac|Cannes-Mandelieu</v>
      </c>
      <c r="AA2668" s="14" t="str">
        <f aca="false">IF(I2668&lt;p_local,"Local",IF(I2668&lt;p_vv_min,"Courte distance",IF(I2668&lt;p_tres_long,"Longue distance","Très longue distance")))</f>
        <v>Très longue distance</v>
      </c>
    </row>
    <row r="2669" customFormat="false" ht="15" hidden="false" customHeight="true" outlineLevel="0" collapsed="false">
      <c r="A2669" s="14" t="s">
        <v>1796</v>
      </c>
      <c r="B2669" s="14" t="s">
        <v>1475</v>
      </c>
      <c r="C2669" s="14" t="s">
        <v>36</v>
      </c>
      <c r="D2669" s="14" t="s">
        <v>2622</v>
      </c>
      <c r="E2669" s="14" t="s">
        <v>2876</v>
      </c>
      <c r="F2669" s="15" t="s">
        <v>41</v>
      </c>
      <c r="G2669" s="14" t="str">
        <f aca="false">IF(I2669&lt;p_local,"Local → page infra",IF(H2669&gt;=p_ph1,"Phase 1",IF(H2669&gt;=p_ph2,"Phase 2","Phase 3")))</f>
        <v>Phase 2</v>
      </c>
      <c r="H2669" s="14" t="n">
        <f aca="false">IF(I2669&lt;p_local,0,IF(C2669="Aéroport → Aéroport",p_pts_plein,IF(Y2669&gt;0,IF(I2669&lt;=Y2669,p_pts_plein,IF(I2669&lt;=p_mult2*Y2669,p_pts_moyen,p_pts_r3)),IF(I2669&gt;=p_vv_min,p_pts_plein,IF(I2669&gt;=p_vv_moy,p_pts_moyen,p_pts_court))))+IF(INDEX(10_Lieux!$D:$D,U2669)=1,p_prio1,p_prio2)+IF(INDEX(10_Lieux!$D:$D,V2669)=1,p_prio1,p_prio2)+IF(K2669="Oui",p_tf,0)+p_hub*((INDEX(10_Lieux!$H:$H,U2669)="Hub")+(INDEX(10_Lieux!$H:$H,V2669)="Hub"))+IF(OR(INDEX(10_Lieux!$H:$H,U2669)="Premium",INDEX(10_Lieux!$H:$H,V2669)="Premium"),p_prem,0))</f>
        <v>70</v>
      </c>
      <c r="I2669" s="14" t="n">
        <f aca="false">ROUND(W2669*p_facteur,0)</f>
        <v>785</v>
      </c>
      <c r="J2669" s="14" t="str">
        <f aca="false">IF(X2669&lt;60,X2669&amp;" min",INT(X2669/60)&amp;" h"&amp;IF(MOD(X2669,60)=0,""," "&amp;TEXT(MOD(X2669,60),"00")))</f>
        <v>8 h 15</v>
      </c>
      <c r="K2669" s="14" t="str">
        <f aca="false">IF(S2669&lt;&gt;T2669,"Oui","Non")</f>
        <v>Non</v>
      </c>
      <c r="L2669" s="14" t="str">
        <f aca="false">IF(AND(INDEX(10_Lieux!$B:$B,U2669)="Ville",INDEX(10_Lieux!$B:$B,V2669)="Ville"),"/chauffeur-prive/"&amp;INDEX(10_Lieux!$E:$E,U2669)&amp;"-"&amp;INDEX(10_Lieux!$E:$E,V2669)&amp;"/","/chauffeur-prive/"&amp;INDEX(10_Lieux!$E:$E,U2669)&amp;"/"&amp;INDEX(10_Lieux!$E:$E,V2669)&amp;"/")</f>
        <v>/chauffeur-prive/aeroport-cannes-mandelieu/aeroport-bordeaux-merignac/</v>
      </c>
      <c r="M2669" s="14" t="str">
        <f aca="false">IFERROR(INDEX($L:$L,MATCH(B2669&amp;"|"&amp;A2669,$Z:$Z,0)),"—")</f>
        <v>/chauffeur-prive/aeroport-bordeaux-merignac/aeroport-cannes-mandelieu/</v>
      </c>
      <c r="N2669" s="14" t="str">
        <f aca="false">IF(LEN("Chauffeur privé "&amp;INDEX(10_Lieux!$J:$J,U2669)&amp;" → "&amp;INDEX(10_Lieux!$J:$J,V2669)&amp;" | 24h/24")&gt;60,"Chauffeur privé "&amp;INDEX(10_Lieux!$J:$J,U2669)&amp;" → "&amp;INDEX(10_Lieux!$J:$J,V2669),"Chauffeur privé "&amp;INDEX(10_Lieux!$J:$J,U2669)&amp;" → "&amp;INDEX(10_Lieux!$J:$J,V2669)&amp;" | 24h/24")</f>
        <v>Chauffeur privé Aéroport Cannes-Mandelieu → Aéroport Bordeaux-Mérignac</v>
      </c>
      <c r="O2669" s="14" t="n">
        <f aca="false">LEN(N2669)</f>
        <v>70</v>
      </c>
      <c r="P2669" s="14" t="str">
        <f aca="false">"Chauffeur privé "&amp;INDEX(10_Lieux!$K:$K,U2669)&amp;" vers "&amp;INDEX(10_Lieux!$L:$L,V2669)</f>
        <v>Chauffeur privé de l'aéroport Cannes-Mandelieu vers l'aéroport Bordeaux-Mérignac</v>
      </c>
      <c r="Q2669" s="14" t="str">
        <f aca="false">"Chauffeur privé "&amp;INDEX(10_Lieux!$K:$K,U2669)&amp;" vers "&amp;INDEX(10_Lieux!$L:$L,V2669)&amp;" : env. "&amp;I2669&amp;" km, "&amp;J2669&amp;" de route. Devis personnalisé, standard 24h/24 et 7j/7."</f>
        <v>Chauffeur privé de l'aéroport Cannes-Mandelieu vers l'aéroport Bordeaux-Mérignac : env. 785 km, 8 h 15 de route. Devis personnalisé, standard 24h/24 et 7j/7.</v>
      </c>
      <c r="R2669" s="14" t="n">
        <f aca="false">LEN(Q2669)</f>
        <v>157</v>
      </c>
      <c r="S2669" s="14" t="str">
        <f aca="false">INDEX(10_Lieux!$C:$C,U2669)</f>
        <v>France</v>
      </c>
      <c r="T2669" s="14" t="str">
        <f aca="false">INDEX(10_Lieux!$C:$C,V2669)</f>
        <v>France</v>
      </c>
      <c r="U2669" s="14" t="n">
        <f aca="false">MATCH(A2669,10_Lieux!$A:$A,0)</f>
        <v>169</v>
      </c>
      <c r="V2669" s="14" t="n">
        <f aca="false">MATCH(B2669,10_Lieux!$A:$A,0)</f>
        <v>158</v>
      </c>
      <c r="W2669" s="14" t="n">
        <f aca="false">ROUND(6371*2*ASIN(SQRT(SIN(RADIANS(INDEX(10_Lieux!$F:$F,V2669)-INDEX(10_Lieux!$F:$F,U2669))/2)^2+COS(RADIANS(INDEX(10_Lieux!$F:$F,U2669)))*COS(RADIANS(INDEX(10_Lieux!$F:$F,V2669)))*SIN(RADIANS(INDEX(10_Lieux!$G:$G,V2669)-INDEX(10_Lieux!$G:$G,U2669))/2)^2)),1)</f>
        <v>627.7</v>
      </c>
      <c r="X2669" s="14" t="n">
        <f aca="false">ROUND(I2669/IF(I2669&lt;p_seuil_vitesse,p_vit_lente,p_vit_rapide)*60/15,0)*15</f>
        <v>495</v>
      </c>
      <c r="Y2669" s="14" t="n">
        <f aca="false">MAX(IF(INDEX(10_Lieux!$B:$B,U2669)&lt;&gt;"Ville",INDEX(10_Lieux!$I:$I,U2669),0),IF(INDEX(10_Lieux!$B:$B,V2669)&lt;&gt;"Ville",INDEX(10_Lieux!$I:$I,V2669),0))</f>
        <v>250</v>
      </c>
      <c r="Z2669" s="14" t="str">
        <f aca="false">A2669&amp;"|"&amp;B2669</f>
        <v>Cannes-Mandelieu|Bordeaux-Mérignac</v>
      </c>
      <c r="AA2669" s="14" t="str">
        <f aca="false">IF(I2669&lt;p_local,"Local",IF(I2669&lt;p_vv_min,"Courte distance",IF(I2669&lt;p_tres_long,"Longue distance","Très longue distance")))</f>
        <v>Très longue distance</v>
      </c>
    </row>
    <row r="2670" customFormat="false" ht="15" hidden="false" customHeight="true" outlineLevel="0" collapsed="false">
      <c r="A2670" s="14" t="s">
        <v>1475</v>
      </c>
      <c r="B2670" s="14" t="s">
        <v>1843</v>
      </c>
      <c r="C2670" s="14" t="s">
        <v>36</v>
      </c>
      <c r="D2670" s="14" t="s">
        <v>2622</v>
      </c>
      <c r="E2670" s="14" t="s">
        <v>2877</v>
      </c>
      <c r="F2670" s="15" t="s">
        <v>41</v>
      </c>
      <c r="G2670" s="14" t="str">
        <f aca="false">IF(I2670&lt;p_local,"Local → page infra",IF(H2670&gt;=p_ph1,"Phase 1",IF(H2670&gt;=p_ph2,"Phase 2","Phase 3")))</f>
        <v>Phase 2</v>
      </c>
      <c r="H2670" s="14" t="n">
        <f aca="false">IF(I2670&lt;p_local,0,IF(C2670="Aéroport → Aéroport",p_pts_plein,IF(Y2670&gt;0,IF(I2670&lt;=Y2670,p_pts_plein,IF(I2670&lt;=p_mult2*Y2670,p_pts_moyen,p_pts_r3)),IF(I2670&gt;=p_vv_min,p_pts_plein,IF(I2670&gt;=p_vv_moy,p_pts_moyen,p_pts_court))))+IF(INDEX(10_Lieux!$D:$D,U2670)=1,p_prio1,p_prio2)+IF(INDEX(10_Lieux!$D:$D,V2670)=1,p_prio1,p_prio2)+IF(K2670="Oui",p_tf,0)+p_hub*((INDEX(10_Lieux!$H:$H,U2670)="Hub")+(INDEX(10_Lieux!$H:$H,V2670)="Hub"))+IF(OR(INDEX(10_Lieux!$H:$H,U2670)="Premium",INDEX(10_Lieux!$H:$H,V2670)="Premium"),p_prem,0))</f>
        <v>70</v>
      </c>
      <c r="I2670" s="14" t="n">
        <f aca="false">ROUND(W2670*p_facteur,0)</f>
        <v>754</v>
      </c>
      <c r="J2670" s="14" t="str">
        <f aca="false">IF(X2670&lt;60,X2670&amp;" min",INT(X2670/60)&amp;" h"&amp;IF(MOD(X2670,60)=0,""," "&amp;TEXT(MOD(X2670,60),"00")))</f>
        <v>8 h</v>
      </c>
      <c r="K2670" s="14" t="str">
        <f aca="false">IF(S2670&lt;&gt;T2670,"Oui","Non")</f>
        <v>Non</v>
      </c>
      <c r="L2670" s="14" t="str">
        <f aca="false">IF(AND(INDEX(10_Lieux!$B:$B,U2670)="Ville",INDEX(10_Lieux!$B:$B,V2670)="Ville"),"/chauffeur-prive/"&amp;INDEX(10_Lieux!$E:$E,U2670)&amp;"-"&amp;INDEX(10_Lieux!$E:$E,V2670)&amp;"/","/chauffeur-prive/"&amp;INDEX(10_Lieux!$E:$E,U2670)&amp;"/"&amp;INDEX(10_Lieux!$E:$E,V2670)&amp;"/")</f>
        <v>/chauffeur-prive/aeroport-bordeaux-merignac/aeroport-la-mole-saint-tropez/</v>
      </c>
      <c r="M2670" s="14" t="str">
        <f aca="false">IFERROR(INDEX($L:$L,MATCH(B2670&amp;"|"&amp;A2670,$Z:$Z,0)),"—")</f>
        <v>/chauffeur-prive/aeroport-la-mole-saint-tropez/aeroport-bordeaux-merignac/</v>
      </c>
      <c r="N2670" s="14" t="str">
        <f aca="false">IF(LEN("Chauffeur privé "&amp;INDEX(10_Lieux!$J:$J,U2670)&amp;" → "&amp;INDEX(10_Lieux!$J:$J,V2670)&amp;" | 24h/24")&gt;60,"Chauffeur privé "&amp;INDEX(10_Lieux!$J:$J,U2670)&amp;" → "&amp;INDEX(10_Lieux!$J:$J,V2670),"Chauffeur privé "&amp;INDEX(10_Lieux!$J:$J,U2670)&amp;" → "&amp;INDEX(10_Lieux!$J:$J,V2670)&amp;" | 24h/24")</f>
        <v>Chauffeur privé Aéroport Bordeaux-Mérignac → Aéroport La Môle-Saint-Tropez</v>
      </c>
      <c r="O2670" s="14" t="n">
        <f aca="false">LEN(N2670)</f>
        <v>74</v>
      </c>
      <c r="P2670" s="14" t="str">
        <f aca="false">"Chauffeur privé "&amp;INDEX(10_Lieux!$K:$K,U2670)&amp;" vers "&amp;INDEX(10_Lieux!$L:$L,V2670)</f>
        <v>Chauffeur privé de l'aéroport Bordeaux-Mérignac vers l'aéroport La Môle-Saint-Tropez</v>
      </c>
      <c r="Q2670" s="14" t="str">
        <f aca="false">"Chauffeur privé "&amp;INDEX(10_Lieux!$K:$K,U2670)&amp;" vers "&amp;INDEX(10_Lieux!$L:$L,V2670)&amp;" : env. "&amp;I2670&amp;" km, "&amp;J2670&amp;" de route. Devis personnalisé, standard 24h/24 et 7j/7."</f>
        <v>Chauffeur privé de l'aéroport Bordeaux-Mérignac vers l'aéroport La Môle-Saint-Tropez : env. 754 km, 8 h de route. Devis personnalisé, standard 24h/24 et 7j/7.</v>
      </c>
      <c r="R2670" s="14" t="n">
        <f aca="false">LEN(Q2670)</f>
        <v>158</v>
      </c>
      <c r="S2670" s="14" t="str">
        <f aca="false">INDEX(10_Lieux!$C:$C,U2670)</f>
        <v>France</v>
      </c>
      <c r="T2670" s="14" t="str">
        <f aca="false">INDEX(10_Lieux!$C:$C,V2670)</f>
        <v>France</v>
      </c>
      <c r="U2670" s="14" t="n">
        <f aca="false">MATCH(A2670,10_Lieux!$A:$A,0)</f>
        <v>158</v>
      </c>
      <c r="V2670" s="14" t="n">
        <f aca="false">MATCH(B2670,10_Lieux!$A:$A,0)</f>
        <v>170</v>
      </c>
      <c r="W2670" s="14" t="n">
        <f aca="false">ROUND(6371*2*ASIN(SQRT(SIN(RADIANS(INDEX(10_Lieux!$F:$F,V2670)-INDEX(10_Lieux!$F:$F,U2670))/2)^2+COS(RADIANS(INDEX(10_Lieux!$F:$F,U2670)))*COS(RADIANS(INDEX(10_Lieux!$F:$F,V2670)))*SIN(RADIANS(INDEX(10_Lieux!$G:$G,V2670)-INDEX(10_Lieux!$G:$G,U2670))/2)^2)),1)</f>
        <v>602.9</v>
      </c>
      <c r="X2670" s="14" t="n">
        <f aca="false">ROUND(I2670/IF(I2670&lt;p_seuil_vitesse,p_vit_lente,p_vit_rapide)*60/15,0)*15</f>
        <v>480</v>
      </c>
      <c r="Y2670" s="14" t="n">
        <f aca="false">MAX(IF(INDEX(10_Lieux!$B:$B,U2670)&lt;&gt;"Ville",INDEX(10_Lieux!$I:$I,U2670),0),IF(INDEX(10_Lieux!$B:$B,V2670)&lt;&gt;"Ville",INDEX(10_Lieux!$I:$I,V2670),0))</f>
        <v>250</v>
      </c>
      <c r="Z2670" s="14" t="str">
        <f aca="false">A2670&amp;"|"&amp;B2670</f>
        <v>Bordeaux-Mérignac|La Môle-Saint-Tropez</v>
      </c>
      <c r="AA2670" s="14" t="str">
        <f aca="false">IF(I2670&lt;p_local,"Local",IF(I2670&lt;p_vv_min,"Courte distance",IF(I2670&lt;p_tres_long,"Longue distance","Très longue distance")))</f>
        <v>Très longue distance</v>
      </c>
    </row>
    <row r="2671" customFormat="false" ht="15" hidden="false" customHeight="true" outlineLevel="0" collapsed="false">
      <c r="A2671" s="14" t="s">
        <v>1843</v>
      </c>
      <c r="B2671" s="14" t="s">
        <v>1475</v>
      </c>
      <c r="C2671" s="14" t="s">
        <v>36</v>
      </c>
      <c r="D2671" s="14" t="s">
        <v>2622</v>
      </c>
      <c r="E2671" s="14" t="s">
        <v>2878</v>
      </c>
      <c r="F2671" s="15" t="s">
        <v>41</v>
      </c>
      <c r="G2671" s="14" t="str">
        <f aca="false">IF(I2671&lt;p_local,"Local → page infra",IF(H2671&gt;=p_ph1,"Phase 1",IF(H2671&gt;=p_ph2,"Phase 2","Phase 3")))</f>
        <v>Phase 2</v>
      </c>
      <c r="H2671" s="14" t="n">
        <f aca="false">IF(I2671&lt;p_local,0,IF(C2671="Aéroport → Aéroport",p_pts_plein,IF(Y2671&gt;0,IF(I2671&lt;=Y2671,p_pts_plein,IF(I2671&lt;=p_mult2*Y2671,p_pts_moyen,p_pts_r3)),IF(I2671&gt;=p_vv_min,p_pts_plein,IF(I2671&gt;=p_vv_moy,p_pts_moyen,p_pts_court))))+IF(INDEX(10_Lieux!$D:$D,U2671)=1,p_prio1,p_prio2)+IF(INDEX(10_Lieux!$D:$D,V2671)=1,p_prio1,p_prio2)+IF(K2671="Oui",p_tf,0)+p_hub*((INDEX(10_Lieux!$H:$H,U2671)="Hub")+(INDEX(10_Lieux!$H:$H,V2671)="Hub"))+IF(OR(INDEX(10_Lieux!$H:$H,U2671)="Premium",INDEX(10_Lieux!$H:$H,V2671)="Premium"),p_prem,0))</f>
        <v>70</v>
      </c>
      <c r="I2671" s="14" t="n">
        <f aca="false">ROUND(W2671*p_facteur,0)</f>
        <v>754</v>
      </c>
      <c r="J2671" s="14" t="str">
        <f aca="false">IF(X2671&lt;60,X2671&amp;" min",INT(X2671/60)&amp;" h"&amp;IF(MOD(X2671,60)=0,""," "&amp;TEXT(MOD(X2671,60),"00")))</f>
        <v>8 h</v>
      </c>
      <c r="K2671" s="14" t="str">
        <f aca="false">IF(S2671&lt;&gt;T2671,"Oui","Non")</f>
        <v>Non</v>
      </c>
      <c r="L2671" s="14" t="str">
        <f aca="false">IF(AND(INDEX(10_Lieux!$B:$B,U2671)="Ville",INDEX(10_Lieux!$B:$B,V2671)="Ville"),"/chauffeur-prive/"&amp;INDEX(10_Lieux!$E:$E,U2671)&amp;"-"&amp;INDEX(10_Lieux!$E:$E,V2671)&amp;"/","/chauffeur-prive/"&amp;INDEX(10_Lieux!$E:$E,U2671)&amp;"/"&amp;INDEX(10_Lieux!$E:$E,V2671)&amp;"/")</f>
        <v>/chauffeur-prive/aeroport-la-mole-saint-tropez/aeroport-bordeaux-merignac/</v>
      </c>
      <c r="M2671" s="14" t="str">
        <f aca="false">IFERROR(INDEX($L:$L,MATCH(B2671&amp;"|"&amp;A2671,$Z:$Z,0)),"—")</f>
        <v>/chauffeur-prive/aeroport-bordeaux-merignac/aeroport-la-mole-saint-tropez/</v>
      </c>
      <c r="N2671" s="14" t="str">
        <f aca="false">IF(LEN("Chauffeur privé "&amp;INDEX(10_Lieux!$J:$J,U2671)&amp;" → "&amp;INDEX(10_Lieux!$J:$J,V2671)&amp;" | 24h/24")&gt;60,"Chauffeur privé "&amp;INDEX(10_Lieux!$J:$J,U2671)&amp;" → "&amp;INDEX(10_Lieux!$J:$J,V2671),"Chauffeur privé "&amp;INDEX(10_Lieux!$J:$J,U2671)&amp;" → "&amp;INDEX(10_Lieux!$J:$J,V2671)&amp;" | 24h/24")</f>
        <v>Chauffeur privé Aéroport La Môle-Saint-Tropez → Aéroport Bordeaux-Mérignac</v>
      </c>
      <c r="O2671" s="14" t="n">
        <f aca="false">LEN(N2671)</f>
        <v>74</v>
      </c>
      <c r="P2671" s="14" t="str">
        <f aca="false">"Chauffeur privé "&amp;INDEX(10_Lieux!$K:$K,U2671)&amp;" vers "&amp;INDEX(10_Lieux!$L:$L,V2671)</f>
        <v>Chauffeur privé de l'aéroport La Môle-Saint-Tropez vers l'aéroport Bordeaux-Mérignac</v>
      </c>
      <c r="Q2671" s="14" t="str">
        <f aca="false">"Chauffeur privé "&amp;INDEX(10_Lieux!$K:$K,U2671)&amp;" vers "&amp;INDEX(10_Lieux!$L:$L,V2671)&amp;" : env. "&amp;I2671&amp;" km, "&amp;J2671&amp;" de route. Devis personnalisé, standard 24h/24 et 7j/7."</f>
        <v>Chauffeur privé de l'aéroport La Môle-Saint-Tropez vers l'aéroport Bordeaux-Mérignac : env. 754 km, 8 h de route. Devis personnalisé, standard 24h/24 et 7j/7.</v>
      </c>
      <c r="R2671" s="14" t="n">
        <f aca="false">LEN(Q2671)</f>
        <v>158</v>
      </c>
      <c r="S2671" s="14" t="str">
        <f aca="false">INDEX(10_Lieux!$C:$C,U2671)</f>
        <v>France</v>
      </c>
      <c r="T2671" s="14" t="str">
        <f aca="false">INDEX(10_Lieux!$C:$C,V2671)</f>
        <v>France</v>
      </c>
      <c r="U2671" s="14" t="n">
        <f aca="false">MATCH(A2671,10_Lieux!$A:$A,0)</f>
        <v>170</v>
      </c>
      <c r="V2671" s="14" t="n">
        <f aca="false">MATCH(B2671,10_Lieux!$A:$A,0)</f>
        <v>158</v>
      </c>
      <c r="W2671" s="14" t="n">
        <f aca="false">ROUND(6371*2*ASIN(SQRT(SIN(RADIANS(INDEX(10_Lieux!$F:$F,V2671)-INDEX(10_Lieux!$F:$F,U2671))/2)^2+COS(RADIANS(INDEX(10_Lieux!$F:$F,U2671)))*COS(RADIANS(INDEX(10_Lieux!$F:$F,V2671)))*SIN(RADIANS(INDEX(10_Lieux!$G:$G,V2671)-INDEX(10_Lieux!$G:$G,U2671))/2)^2)),1)</f>
        <v>602.9</v>
      </c>
      <c r="X2671" s="14" t="n">
        <f aca="false">ROUND(I2671/IF(I2671&lt;p_seuil_vitesse,p_vit_lente,p_vit_rapide)*60/15,0)*15</f>
        <v>480</v>
      </c>
      <c r="Y2671" s="14" t="n">
        <f aca="false">MAX(IF(INDEX(10_Lieux!$B:$B,U2671)&lt;&gt;"Ville",INDEX(10_Lieux!$I:$I,U2671),0),IF(INDEX(10_Lieux!$B:$B,V2671)&lt;&gt;"Ville",INDEX(10_Lieux!$I:$I,V2671),0))</f>
        <v>250</v>
      </c>
      <c r="Z2671" s="14" t="str">
        <f aca="false">A2671&amp;"|"&amp;B2671</f>
        <v>La Môle-Saint-Tropez|Bordeaux-Mérignac</v>
      </c>
      <c r="AA2671" s="14" t="str">
        <f aca="false">IF(I2671&lt;p_local,"Local",IF(I2671&lt;p_vv_min,"Courte distance",IF(I2671&lt;p_tres_long,"Longue distance","Très longue distance")))</f>
        <v>Très longue distance</v>
      </c>
    </row>
    <row r="2672" customFormat="false" ht="15" hidden="false" customHeight="true" outlineLevel="0" collapsed="false">
      <c r="A2672" s="14" t="s">
        <v>1475</v>
      </c>
      <c r="B2672" s="14" t="s">
        <v>2346</v>
      </c>
      <c r="C2672" s="14" t="s">
        <v>36</v>
      </c>
      <c r="D2672" s="14" t="s">
        <v>2622</v>
      </c>
      <c r="E2672" s="14" t="s">
        <v>2879</v>
      </c>
      <c r="F2672" s="15" t="s">
        <v>41</v>
      </c>
      <c r="G2672" s="14" t="str">
        <f aca="false">IF(I2672&lt;p_local,"Local → page infra",IF(H2672&gt;=p_ph1,"Phase 1",IF(H2672&gt;=p_ph2,"Phase 2","Phase 3")))</f>
        <v>Phase 1</v>
      </c>
      <c r="H2672" s="14" t="n">
        <f aca="false">IF(I2672&lt;p_local,0,IF(C2672="Aéroport → Aéroport",p_pts_plein,IF(Y2672&gt;0,IF(I2672&lt;=Y2672,p_pts_plein,IF(I2672&lt;=p_mult2*Y2672,p_pts_moyen,p_pts_r3)),IF(I2672&gt;=p_vv_min,p_pts_plein,IF(I2672&gt;=p_vv_moy,p_pts_moyen,p_pts_court))))+IF(INDEX(10_Lieux!$D:$D,U2672)=1,p_prio1,p_prio2)+IF(INDEX(10_Lieux!$D:$D,V2672)=1,p_prio1,p_prio2)+IF(K2672="Oui",p_tf,0)+p_hub*((INDEX(10_Lieux!$H:$H,U2672)="Hub")+(INDEX(10_Lieux!$H:$H,V2672)="Hub"))+IF(OR(INDEX(10_Lieux!$H:$H,U2672)="Premium",INDEX(10_Lieux!$H:$H,V2672)="Premium"),p_prem,0))</f>
        <v>80</v>
      </c>
      <c r="I2672" s="14" t="n">
        <f aca="false">ROUND(W2672*p_facteur,0)</f>
        <v>1055</v>
      </c>
      <c r="J2672" s="14" t="str">
        <f aca="false">IF(X2672&lt;60,X2672&amp;" min",INT(X2672/60)&amp;" h"&amp;IF(MOD(X2672,60)=0,""," "&amp;TEXT(MOD(X2672,60),"00")))</f>
        <v>11 h</v>
      </c>
      <c r="K2672" s="14" t="str">
        <f aca="false">IF(S2672&lt;&gt;T2672,"Oui","Non")</f>
        <v>Oui</v>
      </c>
      <c r="L2672" s="14" t="str">
        <f aca="false">IF(AND(INDEX(10_Lieux!$B:$B,U2672)="Ville",INDEX(10_Lieux!$B:$B,V2672)="Ville"),"/chauffeur-prive/"&amp;INDEX(10_Lieux!$E:$E,U2672)&amp;"-"&amp;INDEX(10_Lieux!$E:$E,V2672)&amp;"/","/chauffeur-prive/"&amp;INDEX(10_Lieux!$E:$E,U2672)&amp;"/"&amp;INDEX(10_Lieux!$E:$E,V2672)&amp;"/")</f>
        <v>/chauffeur-prive/aeroport-bordeaux-merignac/aeroport-samedan-engadine/</v>
      </c>
      <c r="M2672" s="14" t="str">
        <f aca="false">IFERROR(INDEX($L:$L,MATCH(B2672&amp;"|"&amp;A2672,$Z:$Z,0)),"—")</f>
        <v>/chauffeur-prive/aeroport-samedan-engadine/aeroport-bordeaux-merignac/</v>
      </c>
      <c r="N2672" s="14" t="str">
        <f aca="false">IF(LEN("Chauffeur privé "&amp;INDEX(10_Lieux!$J:$J,U2672)&amp;" → "&amp;INDEX(10_Lieux!$J:$J,V2672)&amp;" | 24h/24")&gt;60,"Chauffeur privé "&amp;INDEX(10_Lieux!$J:$J,U2672)&amp;" → "&amp;INDEX(10_Lieux!$J:$J,V2672),"Chauffeur privé "&amp;INDEX(10_Lieux!$J:$J,U2672)&amp;" → "&amp;INDEX(10_Lieux!$J:$J,V2672)&amp;" | 24h/24")</f>
        <v>Chauffeur privé Aéroport Bordeaux-Mérignac → Aéroport de Samedan</v>
      </c>
      <c r="O2672" s="14" t="n">
        <f aca="false">LEN(N2672)</f>
        <v>64</v>
      </c>
      <c r="P2672" s="14" t="str">
        <f aca="false">"Chauffeur privé "&amp;INDEX(10_Lieux!$K:$K,U2672)&amp;" vers "&amp;INDEX(10_Lieux!$L:$L,V2672)</f>
        <v>Chauffeur privé de l'aéroport Bordeaux-Mérignac vers l'aéroport de Samedan</v>
      </c>
      <c r="Q2672" s="14" t="str">
        <f aca="false">"Chauffeur privé "&amp;INDEX(10_Lieux!$K:$K,U2672)&amp;" vers "&amp;INDEX(10_Lieux!$L:$L,V2672)&amp;" : env. "&amp;I2672&amp;" km, "&amp;J2672&amp;" de route. Devis personnalisé, standard 24h/24 et 7j/7."</f>
        <v>Chauffeur privé de l'aéroport Bordeaux-Mérignac vers l'aéroport de Samedan : env. 1055 km, 11 h de route. Devis personnalisé, standard 24h/24 et 7j/7.</v>
      </c>
      <c r="R2672" s="14" t="n">
        <f aca="false">LEN(Q2672)</f>
        <v>150</v>
      </c>
      <c r="S2672" s="14" t="str">
        <f aca="false">INDEX(10_Lieux!$C:$C,U2672)</f>
        <v>France</v>
      </c>
      <c r="T2672" s="14" t="str">
        <f aca="false">INDEX(10_Lieux!$C:$C,V2672)</f>
        <v>Suisse</v>
      </c>
      <c r="U2672" s="14" t="n">
        <f aca="false">MATCH(A2672,10_Lieux!$A:$A,0)</f>
        <v>158</v>
      </c>
      <c r="V2672" s="14" t="n">
        <f aca="false">MATCH(B2672,10_Lieux!$A:$A,0)</f>
        <v>188</v>
      </c>
      <c r="W2672" s="14" t="n">
        <f aca="false">ROUND(6371*2*ASIN(SQRT(SIN(RADIANS(INDEX(10_Lieux!$F:$F,V2672)-INDEX(10_Lieux!$F:$F,U2672))/2)^2+COS(RADIANS(INDEX(10_Lieux!$F:$F,U2672)))*COS(RADIANS(INDEX(10_Lieux!$F:$F,V2672)))*SIN(RADIANS(INDEX(10_Lieux!$G:$G,V2672)-INDEX(10_Lieux!$G:$G,U2672))/2)^2)),1)</f>
        <v>844.3</v>
      </c>
      <c r="X2672" s="14" t="n">
        <f aca="false">ROUND(I2672/IF(I2672&lt;p_seuil_vitesse,p_vit_lente,p_vit_rapide)*60/15,0)*15</f>
        <v>660</v>
      </c>
      <c r="Y2672" s="14" t="n">
        <f aca="false">MAX(IF(INDEX(10_Lieux!$B:$B,U2672)&lt;&gt;"Ville",INDEX(10_Lieux!$I:$I,U2672),0),IF(INDEX(10_Lieux!$B:$B,V2672)&lt;&gt;"Ville",INDEX(10_Lieux!$I:$I,V2672),0))</f>
        <v>250</v>
      </c>
      <c r="Z2672" s="14" t="str">
        <f aca="false">A2672&amp;"|"&amp;B2672</f>
        <v>Bordeaux-Mérignac|Engadin Airport</v>
      </c>
      <c r="AA2672" s="14" t="str">
        <f aca="false">IF(I2672&lt;p_local,"Local",IF(I2672&lt;p_vv_min,"Courte distance",IF(I2672&lt;p_tres_long,"Longue distance","Très longue distance")))</f>
        <v>Très longue distance</v>
      </c>
    </row>
    <row r="2673" customFormat="false" ht="15" hidden="false" customHeight="true" outlineLevel="0" collapsed="false">
      <c r="A2673" s="14" t="s">
        <v>2346</v>
      </c>
      <c r="B2673" s="14" t="s">
        <v>1475</v>
      </c>
      <c r="C2673" s="14" t="s">
        <v>36</v>
      </c>
      <c r="D2673" s="14" t="s">
        <v>2622</v>
      </c>
      <c r="E2673" s="14" t="s">
        <v>2880</v>
      </c>
      <c r="F2673" s="15" t="s">
        <v>41</v>
      </c>
      <c r="G2673" s="14" t="str">
        <f aca="false">IF(I2673&lt;p_local,"Local → page infra",IF(H2673&gt;=p_ph1,"Phase 1",IF(H2673&gt;=p_ph2,"Phase 2","Phase 3")))</f>
        <v>Phase 1</v>
      </c>
      <c r="H2673" s="14" t="n">
        <f aca="false">IF(I2673&lt;p_local,0,IF(C2673="Aéroport → Aéroport",p_pts_plein,IF(Y2673&gt;0,IF(I2673&lt;=Y2673,p_pts_plein,IF(I2673&lt;=p_mult2*Y2673,p_pts_moyen,p_pts_r3)),IF(I2673&gt;=p_vv_min,p_pts_plein,IF(I2673&gt;=p_vv_moy,p_pts_moyen,p_pts_court))))+IF(INDEX(10_Lieux!$D:$D,U2673)=1,p_prio1,p_prio2)+IF(INDEX(10_Lieux!$D:$D,V2673)=1,p_prio1,p_prio2)+IF(K2673="Oui",p_tf,0)+p_hub*((INDEX(10_Lieux!$H:$H,U2673)="Hub")+(INDEX(10_Lieux!$H:$H,V2673)="Hub"))+IF(OR(INDEX(10_Lieux!$H:$H,U2673)="Premium",INDEX(10_Lieux!$H:$H,V2673)="Premium"),p_prem,0))</f>
        <v>80</v>
      </c>
      <c r="I2673" s="14" t="n">
        <f aca="false">ROUND(W2673*p_facteur,0)</f>
        <v>1055</v>
      </c>
      <c r="J2673" s="14" t="str">
        <f aca="false">IF(X2673&lt;60,X2673&amp;" min",INT(X2673/60)&amp;" h"&amp;IF(MOD(X2673,60)=0,""," "&amp;TEXT(MOD(X2673,60),"00")))</f>
        <v>11 h</v>
      </c>
      <c r="K2673" s="14" t="str">
        <f aca="false">IF(S2673&lt;&gt;T2673,"Oui","Non")</f>
        <v>Oui</v>
      </c>
      <c r="L2673" s="14" t="str">
        <f aca="false">IF(AND(INDEX(10_Lieux!$B:$B,U2673)="Ville",INDEX(10_Lieux!$B:$B,V2673)="Ville"),"/chauffeur-prive/"&amp;INDEX(10_Lieux!$E:$E,U2673)&amp;"-"&amp;INDEX(10_Lieux!$E:$E,V2673)&amp;"/","/chauffeur-prive/"&amp;INDEX(10_Lieux!$E:$E,U2673)&amp;"/"&amp;INDEX(10_Lieux!$E:$E,V2673)&amp;"/")</f>
        <v>/chauffeur-prive/aeroport-samedan-engadine/aeroport-bordeaux-merignac/</v>
      </c>
      <c r="M2673" s="14" t="str">
        <f aca="false">IFERROR(INDEX($L:$L,MATCH(B2673&amp;"|"&amp;A2673,$Z:$Z,0)),"—")</f>
        <v>/chauffeur-prive/aeroport-bordeaux-merignac/aeroport-samedan-engadine/</v>
      </c>
      <c r="N2673" s="14" t="str">
        <f aca="false">IF(LEN("Chauffeur privé "&amp;INDEX(10_Lieux!$J:$J,U2673)&amp;" → "&amp;INDEX(10_Lieux!$J:$J,V2673)&amp;" | 24h/24")&gt;60,"Chauffeur privé "&amp;INDEX(10_Lieux!$J:$J,U2673)&amp;" → "&amp;INDEX(10_Lieux!$J:$J,V2673),"Chauffeur privé "&amp;INDEX(10_Lieux!$J:$J,U2673)&amp;" → "&amp;INDEX(10_Lieux!$J:$J,V2673)&amp;" | 24h/24")</f>
        <v>Chauffeur privé Aéroport de Samedan → Aéroport Bordeaux-Mérignac</v>
      </c>
      <c r="O2673" s="14" t="n">
        <f aca="false">LEN(N2673)</f>
        <v>64</v>
      </c>
      <c r="P2673" s="14" t="str">
        <f aca="false">"Chauffeur privé "&amp;INDEX(10_Lieux!$K:$K,U2673)&amp;" vers "&amp;INDEX(10_Lieux!$L:$L,V2673)</f>
        <v>Chauffeur privé de l'aéroport de Samedan vers l'aéroport Bordeaux-Mérignac</v>
      </c>
      <c r="Q2673" s="14" t="str">
        <f aca="false">"Chauffeur privé "&amp;INDEX(10_Lieux!$K:$K,U2673)&amp;" vers "&amp;INDEX(10_Lieux!$L:$L,V2673)&amp;" : env. "&amp;I2673&amp;" km, "&amp;J2673&amp;" de route. Devis personnalisé, standard 24h/24 et 7j/7."</f>
        <v>Chauffeur privé de l'aéroport de Samedan vers l'aéroport Bordeaux-Mérignac : env. 1055 km, 11 h de route. Devis personnalisé, standard 24h/24 et 7j/7.</v>
      </c>
      <c r="R2673" s="14" t="n">
        <f aca="false">LEN(Q2673)</f>
        <v>150</v>
      </c>
      <c r="S2673" s="14" t="str">
        <f aca="false">INDEX(10_Lieux!$C:$C,U2673)</f>
        <v>Suisse</v>
      </c>
      <c r="T2673" s="14" t="str">
        <f aca="false">INDEX(10_Lieux!$C:$C,V2673)</f>
        <v>France</v>
      </c>
      <c r="U2673" s="14" t="n">
        <f aca="false">MATCH(A2673,10_Lieux!$A:$A,0)</f>
        <v>188</v>
      </c>
      <c r="V2673" s="14" t="n">
        <f aca="false">MATCH(B2673,10_Lieux!$A:$A,0)</f>
        <v>158</v>
      </c>
      <c r="W2673" s="14" t="n">
        <f aca="false">ROUND(6371*2*ASIN(SQRT(SIN(RADIANS(INDEX(10_Lieux!$F:$F,V2673)-INDEX(10_Lieux!$F:$F,U2673))/2)^2+COS(RADIANS(INDEX(10_Lieux!$F:$F,U2673)))*COS(RADIANS(INDEX(10_Lieux!$F:$F,V2673)))*SIN(RADIANS(INDEX(10_Lieux!$G:$G,V2673)-INDEX(10_Lieux!$G:$G,U2673))/2)^2)),1)</f>
        <v>844.3</v>
      </c>
      <c r="X2673" s="14" t="n">
        <f aca="false">ROUND(I2673/IF(I2673&lt;p_seuil_vitesse,p_vit_lente,p_vit_rapide)*60/15,0)*15</f>
        <v>660</v>
      </c>
      <c r="Y2673" s="14" t="n">
        <f aca="false">MAX(IF(INDEX(10_Lieux!$B:$B,U2673)&lt;&gt;"Ville",INDEX(10_Lieux!$I:$I,U2673),0),IF(INDEX(10_Lieux!$B:$B,V2673)&lt;&gt;"Ville",INDEX(10_Lieux!$I:$I,V2673),0))</f>
        <v>250</v>
      </c>
      <c r="Z2673" s="14" t="str">
        <f aca="false">A2673&amp;"|"&amp;B2673</f>
        <v>Engadin Airport|Bordeaux-Mérignac</v>
      </c>
      <c r="AA2673" s="14" t="str">
        <f aca="false">IF(I2673&lt;p_local,"Local",IF(I2673&lt;p_vv_min,"Courte distance",IF(I2673&lt;p_tres_long,"Longue distance","Très longue distance")))</f>
        <v>Très longue distance</v>
      </c>
    </row>
    <row r="2674" customFormat="false" ht="15" hidden="false" customHeight="true" outlineLevel="0" collapsed="false">
      <c r="A2674" s="14" t="s">
        <v>1475</v>
      </c>
      <c r="B2674" s="14" t="s">
        <v>1430</v>
      </c>
      <c r="C2674" s="14" t="s">
        <v>36</v>
      </c>
      <c r="D2674" s="14" t="s">
        <v>2622</v>
      </c>
      <c r="E2674" s="14" t="s">
        <v>2881</v>
      </c>
      <c r="F2674" s="15" t="s">
        <v>41</v>
      </c>
      <c r="G2674" s="14" t="str">
        <f aca="false">IF(I2674&lt;p_local,"Local → page infra",IF(H2674&gt;=p_ph1,"Phase 1",IF(H2674&gt;=p_ph2,"Phase 2","Phase 3")))</f>
        <v>Phase 3</v>
      </c>
      <c r="H2674" s="14" t="n">
        <f aca="false">IF(I2674&lt;p_local,0,IF(C2674="Aéroport → Aéroport",p_pts_plein,IF(Y2674&gt;0,IF(I2674&lt;=Y2674,p_pts_plein,IF(I2674&lt;=p_mult2*Y2674,p_pts_moyen,p_pts_r3)),IF(I2674&gt;=p_vv_min,p_pts_plein,IF(I2674&gt;=p_vv_moy,p_pts_moyen,p_pts_court))))+IF(INDEX(10_Lieux!$D:$D,U2674)=1,p_prio1,p_prio2)+IF(INDEX(10_Lieux!$D:$D,V2674)=1,p_prio1,p_prio2)+IF(K2674="Oui",p_tf,0)+p_hub*((INDEX(10_Lieux!$H:$H,U2674)="Hub")+(INDEX(10_Lieux!$H:$H,V2674)="Hub"))+IF(OR(INDEX(10_Lieux!$H:$H,U2674)="Premium",INDEX(10_Lieux!$H:$H,V2674)="Premium"),p_prem,0))</f>
        <v>60</v>
      </c>
      <c r="I2674" s="14" t="n">
        <f aca="false">ROUND(W2674*p_facteur,0)</f>
        <v>335</v>
      </c>
      <c r="J2674" s="14" t="str">
        <f aca="false">IF(X2674&lt;60,X2674&amp;" min",INT(X2674/60)&amp;" h"&amp;IF(MOD(X2674,60)=0,""," "&amp;TEXT(MOD(X2674,60),"00")))</f>
        <v>3 h 30</v>
      </c>
      <c r="K2674" s="14" t="str">
        <f aca="false">IF(S2674&lt;&gt;T2674,"Oui","Non")</f>
        <v>Non</v>
      </c>
      <c r="L2674" s="14" t="str">
        <f aca="false">IF(AND(INDEX(10_Lieux!$B:$B,U2674)="Ville",INDEX(10_Lieux!$B:$B,V2674)="Ville"),"/chauffeur-prive/"&amp;INDEX(10_Lieux!$E:$E,U2674)&amp;"-"&amp;INDEX(10_Lieux!$E:$E,V2674)&amp;"/","/chauffeur-prive/"&amp;INDEX(10_Lieux!$E:$E,U2674)&amp;"/"&amp;INDEX(10_Lieux!$E:$E,V2674)&amp;"/")</f>
        <v>/chauffeur-prive/aeroport-bordeaux-merignac/aeroport-nantes-atlantique/</v>
      </c>
      <c r="M2674" s="14" t="str">
        <f aca="false">IFERROR(INDEX($L:$L,MATCH(B2674&amp;"|"&amp;A2674,$Z:$Z,0)),"—")</f>
        <v>/chauffeur-prive/aeroport-nantes-atlantique/aeroport-bordeaux-merignac/</v>
      </c>
      <c r="N2674" s="14" t="str">
        <f aca="false">IF(LEN("Chauffeur privé "&amp;INDEX(10_Lieux!$J:$J,U2674)&amp;" → "&amp;INDEX(10_Lieux!$J:$J,V2674)&amp;" | 24h/24")&gt;60,"Chauffeur privé "&amp;INDEX(10_Lieux!$J:$J,U2674)&amp;" → "&amp;INDEX(10_Lieux!$J:$J,V2674),"Chauffeur privé "&amp;INDEX(10_Lieux!$J:$J,U2674)&amp;" → "&amp;INDEX(10_Lieux!$J:$J,V2674)&amp;" | 24h/24")</f>
        <v>Chauffeur privé Aéroport Bordeaux-Mérignac → Aéroport Nantes-Atlantique</v>
      </c>
      <c r="O2674" s="14" t="n">
        <f aca="false">LEN(N2674)</f>
        <v>71</v>
      </c>
      <c r="P2674" s="14" t="str">
        <f aca="false">"Chauffeur privé "&amp;INDEX(10_Lieux!$K:$K,U2674)&amp;" vers "&amp;INDEX(10_Lieux!$L:$L,V2674)</f>
        <v>Chauffeur privé de l'aéroport Bordeaux-Mérignac vers l'aéroport Nantes-Atlantique</v>
      </c>
      <c r="Q2674" s="14" t="str">
        <f aca="false">"Chauffeur privé "&amp;INDEX(10_Lieux!$K:$K,U2674)&amp;" vers "&amp;INDEX(10_Lieux!$L:$L,V2674)&amp;" : env. "&amp;I2674&amp;" km, "&amp;J2674&amp;" de route. Devis personnalisé, standard 24h/24 et 7j/7."</f>
        <v>Chauffeur privé de l'aéroport Bordeaux-Mérignac vers l'aéroport Nantes-Atlantique : env. 335 km, 3 h 30 de route. Devis personnalisé, standard 24h/24 et 7j/7.</v>
      </c>
      <c r="R2674" s="14" t="n">
        <f aca="false">LEN(Q2674)</f>
        <v>158</v>
      </c>
      <c r="S2674" s="14" t="str">
        <f aca="false">INDEX(10_Lieux!$C:$C,U2674)</f>
        <v>France</v>
      </c>
      <c r="T2674" s="14" t="str">
        <f aca="false">INDEX(10_Lieux!$C:$C,V2674)</f>
        <v>France</v>
      </c>
      <c r="U2674" s="14" t="n">
        <f aca="false">MATCH(A2674,10_Lieux!$A:$A,0)</f>
        <v>158</v>
      </c>
      <c r="V2674" s="14" t="n">
        <f aca="false">MATCH(B2674,10_Lieux!$A:$A,0)</f>
        <v>157</v>
      </c>
      <c r="W2674" s="14" t="n">
        <f aca="false">ROUND(6371*2*ASIN(SQRT(SIN(RADIANS(INDEX(10_Lieux!$F:$F,V2674)-INDEX(10_Lieux!$F:$F,U2674))/2)^2+COS(RADIANS(INDEX(10_Lieux!$F:$F,U2674)))*COS(RADIANS(INDEX(10_Lieux!$F:$F,V2674)))*SIN(RADIANS(INDEX(10_Lieux!$G:$G,V2674)-INDEX(10_Lieux!$G:$G,U2674))/2)^2)),1)</f>
        <v>267.6</v>
      </c>
      <c r="X2674" s="14" t="n">
        <f aca="false">ROUND(I2674/IF(I2674&lt;p_seuil_vitesse,p_vit_lente,p_vit_rapide)*60/15,0)*15</f>
        <v>210</v>
      </c>
      <c r="Y2674" s="14" t="n">
        <f aca="false">MAX(IF(INDEX(10_Lieux!$B:$B,U2674)&lt;&gt;"Ville",INDEX(10_Lieux!$I:$I,U2674),0),IF(INDEX(10_Lieux!$B:$B,V2674)&lt;&gt;"Ville",INDEX(10_Lieux!$I:$I,V2674),0))</f>
        <v>250</v>
      </c>
      <c r="Z2674" s="14" t="str">
        <f aca="false">A2674&amp;"|"&amp;B2674</f>
        <v>Bordeaux-Mérignac|Nantes-Atlantique</v>
      </c>
      <c r="AA2674" s="14" t="str">
        <f aca="false">IF(I2674&lt;p_local,"Local",IF(I2674&lt;p_vv_min,"Courte distance",IF(I2674&lt;p_tres_long,"Longue distance","Très longue distance")))</f>
        <v>Longue distance</v>
      </c>
    </row>
    <row r="2675" customFormat="false" ht="15" hidden="false" customHeight="true" outlineLevel="0" collapsed="false">
      <c r="A2675" s="14" t="s">
        <v>1430</v>
      </c>
      <c r="B2675" s="14" t="s">
        <v>1475</v>
      </c>
      <c r="C2675" s="14" t="s">
        <v>36</v>
      </c>
      <c r="D2675" s="14" t="s">
        <v>2622</v>
      </c>
      <c r="E2675" s="14" t="s">
        <v>2882</v>
      </c>
      <c r="F2675" s="15" t="s">
        <v>41</v>
      </c>
      <c r="G2675" s="14" t="str">
        <f aca="false">IF(I2675&lt;p_local,"Local → page infra",IF(H2675&gt;=p_ph1,"Phase 1",IF(H2675&gt;=p_ph2,"Phase 2","Phase 3")))</f>
        <v>Phase 3</v>
      </c>
      <c r="H2675" s="14" t="n">
        <f aca="false">IF(I2675&lt;p_local,0,IF(C2675="Aéroport → Aéroport",p_pts_plein,IF(Y2675&gt;0,IF(I2675&lt;=Y2675,p_pts_plein,IF(I2675&lt;=p_mult2*Y2675,p_pts_moyen,p_pts_r3)),IF(I2675&gt;=p_vv_min,p_pts_plein,IF(I2675&gt;=p_vv_moy,p_pts_moyen,p_pts_court))))+IF(INDEX(10_Lieux!$D:$D,U2675)=1,p_prio1,p_prio2)+IF(INDEX(10_Lieux!$D:$D,V2675)=1,p_prio1,p_prio2)+IF(K2675="Oui",p_tf,0)+p_hub*((INDEX(10_Lieux!$H:$H,U2675)="Hub")+(INDEX(10_Lieux!$H:$H,V2675)="Hub"))+IF(OR(INDEX(10_Lieux!$H:$H,U2675)="Premium",INDEX(10_Lieux!$H:$H,V2675)="Premium"),p_prem,0))</f>
        <v>60</v>
      </c>
      <c r="I2675" s="14" t="n">
        <f aca="false">ROUND(W2675*p_facteur,0)</f>
        <v>335</v>
      </c>
      <c r="J2675" s="14" t="str">
        <f aca="false">IF(X2675&lt;60,X2675&amp;" min",INT(X2675/60)&amp;" h"&amp;IF(MOD(X2675,60)=0,""," "&amp;TEXT(MOD(X2675,60),"00")))</f>
        <v>3 h 30</v>
      </c>
      <c r="K2675" s="14" t="str">
        <f aca="false">IF(S2675&lt;&gt;T2675,"Oui","Non")</f>
        <v>Non</v>
      </c>
      <c r="L2675" s="14" t="str">
        <f aca="false">IF(AND(INDEX(10_Lieux!$B:$B,U2675)="Ville",INDEX(10_Lieux!$B:$B,V2675)="Ville"),"/chauffeur-prive/"&amp;INDEX(10_Lieux!$E:$E,U2675)&amp;"-"&amp;INDEX(10_Lieux!$E:$E,V2675)&amp;"/","/chauffeur-prive/"&amp;INDEX(10_Lieux!$E:$E,U2675)&amp;"/"&amp;INDEX(10_Lieux!$E:$E,V2675)&amp;"/")</f>
        <v>/chauffeur-prive/aeroport-nantes-atlantique/aeroport-bordeaux-merignac/</v>
      </c>
      <c r="M2675" s="14" t="str">
        <f aca="false">IFERROR(INDEX($L:$L,MATCH(B2675&amp;"|"&amp;A2675,$Z:$Z,0)),"—")</f>
        <v>/chauffeur-prive/aeroport-bordeaux-merignac/aeroport-nantes-atlantique/</v>
      </c>
      <c r="N2675" s="14" t="str">
        <f aca="false">IF(LEN("Chauffeur privé "&amp;INDEX(10_Lieux!$J:$J,U2675)&amp;" → "&amp;INDEX(10_Lieux!$J:$J,V2675)&amp;" | 24h/24")&gt;60,"Chauffeur privé "&amp;INDEX(10_Lieux!$J:$J,U2675)&amp;" → "&amp;INDEX(10_Lieux!$J:$J,V2675),"Chauffeur privé "&amp;INDEX(10_Lieux!$J:$J,U2675)&amp;" → "&amp;INDEX(10_Lieux!$J:$J,V2675)&amp;" | 24h/24")</f>
        <v>Chauffeur privé Aéroport Nantes-Atlantique → Aéroport Bordeaux-Mérignac</v>
      </c>
      <c r="O2675" s="14" t="n">
        <f aca="false">LEN(N2675)</f>
        <v>71</v>
      </c>
      <c r="P2675" s="14" t="str">
        <f aca="false">"Chauffeur privé "&amp;INDEX(10_Lieux!$K:$K,U2675)&amp;" vers "&amp;INDEX(10_Lieux!$L:$L,V2675)</f>
        <v>Chauffeur privé de l'aéroport Nantes-Atlantique vers l'aéroport Bordeaux-Mérignac</v>
      </c>
      <c r="Q2675" s="14" t="str">
        <f aca="false">"Chauffeur privé "&amp;INDEX(10_Lieux!$K:$K,U2675)&amp;" vers "&amp;INDEX(10_Lieux!$L:$L,V2675)&amp;" : env. "&amp;I2675&amp;" km, "&amp;J2675&amp;" de route. Devis personnalisé, standard 24h/24 et 7j/7."</f>
        <v>Chauffeur privé de l'aéroport Nantes-Atlantique vers l'aéroport Bordeaux-Mérignac : env. 335 km, 3 h 30 de route. Devis personnalisé, standard 24h/24 et 7j/7.</v>
      </c>
      <c r="R2675" s="14" t="n">
        <f aca="false">LEN(Q2675)</f>
        <v>158</v>
      </c>
      <c r="S2675" s="14" t="str">
        <f aca="false">INDEX(10_Lieux!$C:$C,U2675)</f>
        <v>France</v>
      </c>
      <c r="T2675" s="14" t="str">
        <f aca="false">INDEX(10_Lieux!$C:$C,V2675)</f>
        <v>France</v>
      </c>
      <c r="U2675" s="14" t="n">
        <f aca="false">MATCH(A2675,10_Lieux!$A:$A,0)</f>
        <v>157</v>
      </c>
      <c r="V2675" s="14" t="n">
        <f aca="false">MATCH(B2675,10_Lieux!$A:$A,0)</f>
        <v>158</v>
      </c>
      <c r="W2675" s="14" t="n">
        <f aca="false">ROUND(6371*2*ASIN(SQRT(SIN(RADIANS(INDEX(10_Lieux!$F:$F,V2675)-INDEX(10_Lieux!$F:$F,U2675))/2)^2+COS(RADIANS(INDEX(10_Lieux!$F:$F,U2675)))*COS(RADIANS(INDEX(10_Lieux!$F:$F,V2675)))*SIN(RADIANS(INDEX(10_Lieux!$G:$G,V2675)-INDEX(10_Lieux!$G:$G,U2675))/2)^2)),1)</f>
        <v>267.6</v>
      </c>
      <c r="X2675" s="14" t="n">
        <f aca="false">ROUND(I2675/IF(I2675&lt;p_seuil_vitesse,p_vit_lente,p_vit_rapide)*60/15,0)*15</f>
        <v>210</v>
      </c>
      <c r="Y2675" s="14" t="n">
        <f aca="false">MAX(IF(INDEX(10_Lieux!$B:$B,U2675)&lt;&gt;"Ville",INDEX(10_Lieux!$I:$I,U2675),0),IF(INDEX(10_Lieux!$B:$B,V2675)&lt;&gt;"Ville",INDEX(10_Lieux!$I:$I,V2675),0))</f>
        <v>250</v>
      </c>
      <c r="Z2675" s="14" t="str">
        <f aca="false">A2675&amp;"|"&amp;B2675</f>
        <v>Nantes-Atlantique|Bordeaux-Mérignac</v>
      </c>
      <c r="AA2675" s="14" t="str">
        <f aca="false">IF(I2675&lt;p_local,"Local",IF(I2675&lt;p_vv_min,"Courte distance",IF(I2675&lt;p_tres_long,"Longue distance","Très longue distance")))</f>
        <v>Longue distance</v>
      </c>
    </row>
    <row r="2676" customFormat="false" ht="15" hidden="false" customHeight="true" outlineLevel="0" collapsed="false">
      <c r="A2676" s="14" t="s">
        <v>1475</v>
      </c>
      <c r="B2676" s="14" t="s">
        <v>1199</v>
      </c>
      <c r="C2676" s="14" t="s">
        <v>36</v>
      </c>
      <c r="D2676" s="14" t="s">
        <v>2622</v>
      </c>
      <c r="E2676" s="14" t="s">
        <v>2883</v>
      </c>
      <c r="F2676" s="15" t="s">
        <v>41</v>
      </c>
      <c r="G2676" s="14" t="str">
        <f aca="false">IF(I2676&lt;p_local,"Local → page infra",IF(H2676&gt;=p_ph1,"Phase 1",IF(H2676&gt;=p_ph2,"Phase 2","Phase 3")))</f>
        <v>Phase 3</v>
      </c>
      <c r="H2676" s="14" t="n">
        <f aca="false">IF(I2676&lt;p_local,0,IF(C2676="Aéroport → Aéroport",p_pts_plein,IF(Y2676&gt;0,IF(I2676&lt;=Y2676,p_pts_plein,IF(I2676&lt;=p_mult2*Y2676,p_pts_moyen,p_pts_r3)),IF(I2676&gt;=p_vv_min,p_pts_plein,IF(I2676&gt;=p_vv_moy,p_pts_moyen,p_pts_court))))+IF(INDEX(10_Lieux!$D:$D,U2676)=1,p_prio1,p_prio2)+IF(INDEX(10_Lieux!$D:$D,V2676)=1,p_prio1,p_prio2)+IF(K2676="Oui",p_tf,0)+p_hub*((INDEX(10_Lieux!$H:$H,U2676)="Hub")+(INDEX(10_Lieux!$H:$H,V2676)="Hub"))+IF(OR(INDEX(10_Lieux!$H:$H,U2676)="Premium",INDEX(10_Lieux!$H:$H,V2676)="Premium"),p_prem,0))</f>
        <v>60</v>
      </c>
      <c r="I2676" s="14" t="n">
        <f aca="false">ROUND(W2676*p_facteur,0)</f>
        <v>873</v>
      </c>
      <c r="J2676" s="14" t="str">
        <f aca="false">IF(X2676&lt;60,X2676&amp;" min",INT(X2676/60)&amp;" h"&amp;IF(MOD(X2676,60)=0,""," "&amp;TEXT(MOD(X2676,60),"00")))</f>
        <v>9 h 15</v>
      </c>
      <c r="K2676" s="14" t="str">
        <f aca="false">IF(S2676&lt;&gt;T2676,"Oui","Non")</f>
        <v>Non</v>
      </c>
      <c r="L2676" s="14" t="str">
        <f aca="false">IF(AND(INDEX(10_Lieux!$B:$B,U2676)="Ville",INDEX(10_Lieux!$B:$B,V2676)="Ville"),"/chauffeur-prive/"&amp;INDEX(10_Lieux!$E:$E,U2676)&amp;"-"&amp;INDEX(10_Lieux!$E:$E,V2676)&amp;"/","/chauffeur-prive/"&amp;INDEX(10_Lieux!$E:$E,U2676)&amp;"/"&amp;INDEX(10_Lieux!$E:$E,V2676)&amp;"/")</f>
        <v>/chauffeur-prive/aeroport-bordeaux-merignac/aeroport-lille-lesquin/</v>
      </c>
      <c r="M2676" s="14" t="str">
        <f aca="false">IFERROR(INDEX($L:$L,MATCH(B2676&amp;"|"&amp;A2676,$Z:$Z,0)),"—")</f>
        <v>/chauffeur-prive/aeroport-lille-lesquin/aeroport-bordeaux-merignac/</v>
      </c>
      <c r="N2676" s="14" t="str">
        <f aca="false">IF(LEN("Chauffeur privé "&amp;INDEX(10_Lieux!$J:$J,U2676)&amp;" → "&amp;INDEX(10_Lieux!$J:$J,V2676)&amp;" | 24h/24")&gt;60,"Chauffeur privé "&amp;INDEX(10_Lieux!$J:$J,U2676)&amp;" → "&amp;INDEX(10_Lieux!$J:$J,V2676),"Chauffeur privé "&amp;INDEX(10_Lieux!$J:$J,U2676)&amp;" → "&amp;INDEX(10_Lieux!$J:$J,V2676)&amp;" | 24h/24")</f>
        <v>Chauffeur privé Aéroport Bordeaux-Mérignac → Aéroport Lille-Lesquin</v>
      </c>
      <c r="O2676" s="14" t="n">
        <f aca="false">LEN(N2676)</f>
        <v>67</v>
      </c>
      <c r="P2676" s="14" t="str">
        <f aca="false">"Chauffeur privé "&amp;INDEX(10_Lieux!$K:$K,U2676)&amp;" vers "&amp;INDEX(10_Lieux!$L:$L,V2676)</f>
        <v>Chauffeur privé de l'aéroport Bordeaux-Mérignac vers l'aéroport Lille-Lesquin</v>
      </c>
      <c r="Q2676" s="14" t="str">
        <f aca="false">"Chauffeur privé "&amp;INDEX(10_Lieux!$K:$K,U2676)&amp;" vers "&amp;INDEX(10_Lieux!$L:$L,V2676)&amp;" : env. "&amp;I2676&amp;" km, "&amp;J2676&amp;" de route. Devis personnalisé, standard 24h/24 et 7j/7."</f>
        <v>Chauffeur privé de l'aéroport Bordeaux-Mérignac vers l'aéroport Lille-Lesquin : env. 873 km, 9 h 15 de route. Devis personnalisé, standard 24h/24 et 7j/7.</v>
      </c>
      <c r="R2676" s="14" t="n">
        <f aca="false">LEN(Q2676)</f>
        <v>154</v>
      </c>
      <c r="S2676" s="14" t="str">
        <f aca="false">INDEX(10_Lieux!$C:$C,U2676)</f>
        <v>France</v>
      </c>
      <c r="T2676" s="14" t="str">
        <f aca="false">INDEX(10_Lieux!$C:$C,V2676)</f>
        <v>France</v>
      </c>
      <c r="U2676" s="14" t="n">
        <f aca="false">MATCH(A2676,10_Lieux!$A:$A,0)</f>
        <v>158</v>
      </c>
      <c r="V2676" s="14" t="n">
        <f aca="false">MATCH(B2676,10_Lieux!$A:$A,0)</f>
        <v>147</v>
      </c>
      <c r="W2676" s="14" t="n">
        <f aca="false">ROUND(6371*2*ASIN(SQRT(SIN(RADIANS(INDEX(10_Lieux!$F:$F,V2676)-INDEX(10_Lieux!$F:$F,U2676))/2)^2+COS(RADIANS(INDEX(10_Lieux!$F:$F,U2676)))*COS(RADIANS(INDEX(10_Lieux!$F:$F,V2676)))*SIN(RADIANS(INDEX(10_Lieux!$G:$G,V2676)-INDEX(10_Lieux!$G:$G,U2676))/2)^2)),1)</f>
        <v>698.1</v>
      </c>
      <c r="X2676" s="14" t="n">
        <f aca="false">ROUND(I2676/IF(I2676&lt;p_seuil_vitesse,p_vit_lente,p_vit_rapide)*60/15,0)*15</f>
        <v>555</v>
      </c>
      <c r="Y2676" s="14" t="n">
        <f aca="false">MAX(IF(INDEX(10_Lieux!$B:$B,U2676)&lt;&gt;"Ville",INDEX(10_Lieux!$I:$I,U2676),0),IF(INDEX(10_Lieux!$B:$B,V2676)&lt;&gt;"Ville",INDEX(10_Lieux!$I:$I,V2676),0))</f>
        <v>250</v>
      </c>
      <c r="Z2676" s="14" t="str">
        <f aca="false">A2676&amp;"|"&amp;B2676</f>
        <v>Bordeaux-Mérignac|Lille-Lesquin</v>
      </c>
      <c r="AA2676" s="14" t="str">
        <f aca="false">IF(I2676&lt;p_local,"Local",IF(I2676&lt;p_vv_min,"Courte distance",IF(I2676&lt;p_tres_long,"Longue distance","Très longue distance")))</f>
        <v>Très longue distance</v>
      </c>
    </row>
    <row r="2677" customFormat="false" ht="15" hidden="false" customHeight="true" outlineLevel="0" collapsed="false">
      <c r="A2677" s="14" t="s">
        <v>1199</v>
      </c>
      <c r="B2677" s="14" t="s">
        <v>1475</v>
      </c>
      <c r="C2677" s="14" t="s">
        <v>36</v>
      </c>
      <c r="D2677" s="14" t="s">
        <v>2622</v>
      </c>
      <c r="E2677" s="14" t="s">
        <v>2884</v>
      </c>
      <c r="F2677" s="15" t="s">
        <v>41</v>
      </c>
      <c r="G2677" s="14" t="str">
        <f aca="false">IF(I2677&lt;p_local,"Local → page infra",IF(H2677&gt;=p_ph1,"Phase 1",IF(H2677&gt;=p_ph2,"Phase 2","Phase 3")))</f>
        <v>Phase 3</v>
      </c>
      <c r="H2677" s="14" t="n">
        <f aca="false">IF(I2677&lt;p_local,0,IF(C2677="Aéroport → Aéroport",p_pts_plein,IF(Y2677&gt;0,IF(I2677&lt;=Y2677,p_pts_plein,IF(I2677&lt;=p_mult2*Y2677,p_pts_moyen,p_pts_r3)),IF(I2677&gt;=p_vv_min,p_pts_plein,IF(I2677&gt;=p_vv_moy,p_pts_moyen,p_pts_court))))+IF(INDEX(10_Lieux!$D:$D,U2677)=1,p_prio1,p_prio2)+IF(INDEX(10_Lieux!$D:$D,V2677)=1,p_prio1,p_prio2)+IF(K2677="Oui",p_tf,0)+p_hub*((INDEX(10_Lieux!$H:$H,U2677)="Hub")+(INDEX(10_Lieux!$H:$H,V2677)="Hub"))+IF(OR(INDEX(10_Lieux!$H:$H,U2677)="Premium",INDEX(10_Lieux!$H:$H,V2677)="Premium"),p_prem,0))</f>
        <v>60</v>
      </c>
      <c r="I2677" s="14" t="n">
        <f aca="false">ROUND(W2677*p_facteur,0)</f>
        <v>873</v>
      </c>
      <c r="J2677" s="14" t="str">
        <f aca="false">IF(X2677&lt;60,X2677&amp;" min",INT(X2677/60)&amp;" h"&amp;IF(MOD(X2677,60)=0,""," "&amp;TEXT(MOD(X2677,60),"00")))</f>
        <v>9 h 15</v>
      </c>
      <c r="K2677" s="14" t="str">
        <f aca="false">IF(S2677&lt;&gt;T2677,"Oui","Non")</f>
        <v>Non</v>
      </c>
      <c r="L2677" s="14" t="str">
        <f aca="false">IF(AND(INDEX(10_Lieux!$B:$B,U2677)="Ville",INDEX(10_Lieux!$B:$B,V2677)="Ville"),"/chauffeur-prive/"&amp;INDEX(10_Lieux!$E:$E,U2677)&amp;"-"&amp;INDEX(10_Lieux!$E:$E,V2677)&amp;"/","/chauffeur-prive/"&amp;INDEX(10_Lieux!$E:$E,U2677)&amp;"/"&amp;INDEX(10_Lieux!$E:$E,V2677)&amp;"/")</f>
        <v>/chauffeur-prive/aeroport-lille-lesquin/aeroport-bordeaux-merignac/</v>
      </c>
      <c r="M2677" s="14" t="str">
        <f aca="false">IFERROR(INDEX($L:$L,MATCH(B2677&amp;"|"&amp;A2677,$Z:$Z,0)),"—")</f>
        <v>/chauffeur-prive/aeroport-bordeaux-merignac/aeroport-lille-lesquin/</v>
      </c>
      <c r="N2677" s="14" t="str">
        <f aca="false">IF(LEN("Chauffeur privé "&amp;INDEX(10_Lieux!$J:$J,U2677)&amp;" → "&amp;INDEX(10_Lieux!$J:$J,V2677)&amp;" | 24h/24")&gt;60,"Chauffeur privé "&amp;INDEX(10_Lieux!$J:$J,U2677)&amp;" → "&amp;INDEX(10_Lieux!$J:$J,V2677),"Chauffeur privé "&amp;INDEX(10_Lieux!$J:$J,U2677)&amp;" → "&amp;INDEX(10_Lieux!$J:$J,V2677)&amp;" | 24h/24")</f>
        <v>Chauffeur privé Aéroport Lille-Lesquin → Aéroport Bordeaux-Mérignac</v>
      </c>
      <c r="O2677" s="14" t="n">
        <f aca="false">LEN(N2677)</f>
        <v>67</v>
      </c>
      <c r="P2677" s="14" t="str">
        <f aca="false">"Chauffeur privé "&amp;INDEX(10_Lieux!$K:$K,U2677)&amp;" vers "&amp;INDEX(10_Lieux!$L:$L,V2677)</f>
        <v>Chauffeur privé de l'aéroport Lille-Lesquin vers l'aéroport Bordeaux-Mérignac</v>
      </c>
      <c r="Q2677" s="14" t="str">
        <f aca="false">"Chauffeur privé "&amp;INDEX(10_Lieux!$K:$K,U2677)&amp;" vers "&amp;INDEX(10_Lieux!$L:$L,V2677)&amp;" : env. "&amp;I2677&amp;" km, "&amp;J2677&amp;" de route. Devis personnalisé, standard 24h/24 et 7j/7."</f>
        <v>Chauffeur privé de l'aéroport Lille-Lesquin vers l'aéroport Bordeaux-Mérignac : env. 873 km, 9 h 15 de route. Devis personnalisé, standard 24h/24 et 7j/7.</v>
      </c>
      <c r="R2677" s="14" t="n">
        <f aca="false">LEN(Q2677)</f>
        <v>154</v>
      </c>
      <c r="S2677" s="14" t="str">
        <f aca="false">INDEX(10_Lieux!$C:$C,U2677)</f>
        <v>France</v>
      </c>
      <c r="T2677" s="14" t="str">
        <f aca="false">INDEX(10_Lieux!$C:$C,V2677)</f>
        <v>France</v>
      </c>
      <c r="U2677" s="14" t="n">
        <f aca="false">MATCH(A2677,10_Lieux!$A:$A,0)</f>
        <v>147</v>
      </c>
      <c r="V2677" s="14" t="n">
        <f aca="false">MATCH(B2677,10_Lieux!$A:$A,0)</f>
        <v>158</v>
      </c>
      <c r="W2677" s="14" t="n">
        <f aca="false">ROUND(6371*2*ASIN(SQRT(SIN(RADIANS(INDEX(10_Lieux!$F:$F,V2677)-INDEX(10_Lieux!$F:$F,U2677))/2)^2+COS(RADIANS(INDEX(10_Lieux!$F:$F,U2677)))*COS(RADIANS(INDEX(10_Lieux!$F:$F,V2677)))*SIN(RADIANS(INDEX(10_Lieux!$G:$G,V2677)-INDEX(10_Lieux!$G:$G,U2677))/2)^2)),1)</f>
        <v>698.1</v>
      </c>
      <c r="X2677" s="14" t="n">
        <f aca="false">ROUND(I2677/IF(I2677&lt;p_seuil_vitesse,p_vit_lente,p_vit_rapide)*60/15,0)*15</f>
        <v>555</v>
      </c>
      <c r="Y2677" s="14" t="n">
        <f aca="false">MAX(IF(INDEX(10_Lieux!$B:$B,U2677)&lt;&gt;"Ville",INDEX(10_Lieux!$I:$I,U2677),0),IF(INDEX(10_Lieux!$B:$B,V2677)&lt;&gt;"Ville",INDEX(10_Lieux!$I:$I,V2677),0))</f>
        <v>250</v>
      </c>
      <c r="Z2677" s="14" t="str">
        <f aca="false">A2677&amp;"|"&amp;B2677</f>
        <v>Lille-Lesquin|Bordeaux-Mérignac</v>
      </c>
      <c r="AA2677" s="14" t="str">
        <f aca="false">IF(I2677&lt;p_local,"Local",IF(I2677&lt;p_vv_min,"Courte distance",IF(I2677&lt;p_tres_long,"Longue distance","Très longue distance")))</f>
        <v>Très longue distance</v>
      </c>
    </row>
    <row r="2678" customFormat="false" ht="15" hidden="false" customHeight="true" outlineLevel="0" collapsed="false">
      <c r="A2678" s="14" t="s">
        <v>1475</v>
      </c>
      <c r="B2678" s="14" t="s">
        <v>1060</v>
      </c>
      <c r="C2678" s="14" t="s">
        <v>36</v>
      </c>
      <c r="D2678" s="14" t="s">
        <v>2622</v>
      </c>
      <c r="E2678" s="14" t="s">
        <v>2885</v>
      </c>
      <c r="F2678" s="15" t="s">
        <v>41</v>
      </c>
      <c r="G2678" s="14" t="str">
        <f aca="false">IF(I2678&lt;p_local,"Local → page infra",IF(H2678&gt;=p_ph1,"Phase 1",IF(H2678&gt;=p_ph2,"Phase 2","Phase 3")))</f>
        <v>Phase 3</v>
      </c>
      <c r="H2678" s="14" t="n">
        <f aca="false">IF(I2678&lt;p_local,0,IF(C2678="Aéroport → Aéroport",p_pts_plein,IF(Y2678&gt;0,IF(I2678&lt;=Y2678,p_pts_plein,IF(I2678&lt;=p_mult2*Y2678,p_pts_moyen,p_pts_r3)),IF(I2678&gt;=p_vv_min,p_pts_plein,IF(I2678&gt;=p_vv_moy,p_pts_moyen,p_pts_court))))+IF(INDEX(10_Lieux!$D:$D,U2678)=1,p_prio1,p_prio2)+IF(INDEX(10_Lieux!$D:$D,V2678)=1,p_prio1,p_prio2)+IF(K2678="Oui",p_tf,0)+p_hub*((INDEX(10_Lieux!$H:$H,U2678)="Hub")+(INDEX(10_Lieux!$H:$H,V2678)="Hub"))+IF(OR(INDEX(10_Lieux!$H:$H,U2678)="Premium",INDEX(10_Lieux!$H:$H,V2678)="Premium"),p_prem,0))</f>
        <v>60</v>
      </c>
      <c r="I2678" s="14" t="n">
        <f aca="false">ROUND(W2678*p_facteur,0)</f>
        <v>947</v>
      </c>
      <c r="J2678" s="14" t="str">
        <f aca="false">IF(X2678&lt;60,X2678&amp;" min",INT(X2678/60)&amp;" h"&amp;IF(MOD(X2678,60)=0,""," "&amp;TEXT(MOD(X2678,60),"00")))</f>
        <v>10 h</v>
      </c>
      <c r="K2678" s="14" t="str">
        <f aca="false">IF(S2678&lt;&gt;T2678,"Oui","Non")</f>
        <v>Non</v>
      </c>
      <c r="L2678" s="14" t="str">
        <f aca="false">IF(AND(INDEX(10_Lieux!$B:$B,U2678)="Ville",INDEX(10_Lieux!$B:$B,V2678)="Ville"),"/chauffeur-prive/"&amp;INDEX(10_Lieux!$E:$E,U2678)&amp;"-"&amp;INDEX(10_Lieux!$E:$E,V2678)&amp;"/","/chauffeur-prive/"&amp;INDEX(10_Lieux!$E:$E,U2678)&amp;"/"&amp;INDEX(10_Lieux!$E:$E,V2678)&amp;"/")</f>
        <v>/chauffeur-prive/aeroport-bordeaux-merignac/aeroport-strasbourg-entzheim/</v>
      </c>
      <c r="M2678" s="14" t="str">
        <f aca="false">IFERROR(INDEX($L:$L,MATCH(B2678&amp;"|"&amp;A2678,$Z:$Z,0)),"—")</f>
        <v>/chauffeur-prive/aeroport-strasbourg-entzheim/aeroport-bordeaux-merignac/</v>
      </c>
      <c r="N2678" s="14" t="str">
        <f aca="false">IF(LEN("Chauffeur privé "&amp;INDEX(10_Lieux!$J:$J,U2678)&amp;" → "&amp;INDEX(10_Lieux!$J:$J,V2678)&amp;" | 24h/24")&gt;60,"Chauffeur privé "&amp;INDEX(10_Lieux!$J:$J,U2678)&amp;" → "&amp;INDEX(10_Lieux!$J:$J,V2678),"Chauffeur privé "&amp;INDEX(10_Lieux!$J:$J,U2678)&amp;" → "&amp;INDEX(10_Lieux!$J:$J,V2678)&amp;" | 24h/24")</f>
        <v>Chauffeur privé Aéroport Bordeaux-Mérignac → Aéroport Strasbourg-Entzheim</v>
      </c>
      <c r="O2678" s="14" t="n">
        <f aca="false">LEN(N2678)</f>
        <v>73</v>
      </c>
      <c r="P2678" s="14" t="str">
        <f aca="false">"Chauffeur privé "&amp;INDEX(10_Lieux!$K:$K,U2678)&amp;" vers "&amp;INDEX(10_Lieux!$L:$L,V2678)</f>
        <v>Chauffeur privé de l'aéroport Bordeaux-Mérignac vers l'aéroport Strasbourg-Entzheim</v>
      </c>
      <c r="Q2678" s="14" t="str">
        <f aca="false">"Chauffeur privé "&amp;INDEX(10_Lieux!$K:$K,U2678)&amp;" vers "&amp;INDEX(10_Lieux!$L:$L,V2678)&amp;" : env. "&amp;I2678&amp;" km, "&amp;J2678&amp;" de route. Devis personnalisé, standard 24h/24 et 7j/7."</f>
        <v>Chauffeur privé de l'aéroport Bordeaux-Mérignac vers l'aéroport Strasbourg-Entzheim : env. 947 km, 10 h de route. Devis personnalisé, standard 24h/24 et 7j/7.</v>
      </c>
      <c r="R2678" s="14" t="n">
        <f aca="false">LEN(Q2678)</f>
        <v>158</v>
      </c>
      <c r="S2678" s="14" t="str">
        <f aca="false">INDEX(10_Lieux!$C:$C,U2678)</f>
        <v>France</v>
      </c>
      <c r="T2678" s="14" t="str">
        <f aca="false">INDEX(10_Lieux!$C:$C,V2678)</f>
        <v>France</v>
      </c>
      <c r="U2678" s="14" t="n">
        <f aca="false">MATCH(A2678,10_Lieux!$A:$A,0)</f>
        <v>158</v>
      </c>
      <c r="V2678" s="14" t="n">
        <f aca="false">MATCH(B2678,10_Lieux!$A:$A,0)</f>
        <v>143</v>
      </c>
      <c r="W2678" s="14" t="n">
        <f aca="false">ROUND(6371*2*ASIN(SQRT(SIN(RADIANS(INDEX(10_Lieux!$F:$F,V2678)-INDEX(10_Lieux!$F:$F,U2678))/2)^2+COS(RADIANS(INDEX(10_Lieux!$F:$F,U2678)))*COS(RADIANS(INDEX(10_Lieux!$F:$F,V2678)))*SIN(RADIANS(INDEX(10_Lieux!$G:$G,V2678)-INDEX(10_Lieux!$G:$G,U2678))/2)^2)),1)</f>
        <v>757.8</v>
      </c>
      <c r="X2678" s="14" t="n">
        <f aca="false">ROUND(I2678/IF(I2678&lt;p_seuil_vitesse,p_vit_lente,p_vit_rapide)*60/15,0)*15</f>
        <v>600</v>
      </c>
      <c r="Y2678" s="14" t="n">
        <f aca="false">MAX(IF(INDEX(10_Lieux!$B:$B,U2678)&lt;&gt;"Ville",INDEX(10_Lieux!$I:$I,U2678),0),IF(INDEX(10_Lieux!$B:$B,V2678)&lt;&gt;"Ville",INDEX(10_Lieux!$I:$I,V2678),0))</f>
        <v>250</v>
      </c>
      <c r="Z2678" s="14" t="str">
        <f aca="false">A2678&amp;"|"&amp;B2678</f>
        <v>Bordeaux-Mérignac|Strasbourg-Entzheim</v>
      </c>
      <c r="AA2678" s="14" t="str">
        <f aca="false">IF(I2678&lt;p_local,"Local",IF(I2678&lt;p_vv_min,"Courte distance",IF(I2678&lt;p_tres_long,"Longue distance","Très longue distance")))</f>
        <v>Très longue distance</v>
      </c>
    </row>
    <row r="2679" customFormat="false" ht="15" hidden="false" customHeight="true" outlineLevel="0" collapsed="false">
      <c r="A2679" s="14" t="s">
        <v>1060</v>
      </c>
      <c r="B2679" s="14" t="s">
        <v>1475</v>
      </c>
      <c r="C2679" s="14" t="s">
        <v>36</v>
      </c>
      <c r="D2679" s="14" t="s">
        <v>2622</v>
      </c>
      <c r="E2679" s="14" t="s">
        <v>2886</v>
      </c>
      <c r="F2679" s="15" t="s">
        <v>41</v>
      </c>
      <c r="G2679" s="14" t="str">
        <f aca="false">IF(I2679&lt;p_local,"Local → page infra",IF(H2679&gt;=p_ph1,"Phase 1",IF(H2679&gt;=p_ph2,"Phase 2","Phase 3")))</f>
        <v>Phase 3</v>
      </c>
      <c r="H2679" s="14" t="n">
        <f aca="false">IF(I2679&lt;p_local,0,IF(C2679="Aéroport → Aéroport",p_pts_plein,IF(Y2679&gt;0,IF(I2679&lt;=Y2679,p_pts_plein,IF(I2679&lt;=p_mult2*Y2679,p_pts_moyen,p_pts_r3)),IF(I2679&gt;=p_vv_min,p_pts_plein,IF(I2679&gt;=p_vv_moy,p_pts_moyen,p_pts_court))))+IF(INDEX(10_Lieux!$D:$D,U2679)=1,p_prio1,p_prio2)+IF(INDEX(10_Lieux!$D:$D,V2679)=1,p_prio1,p_prio2)+IF(K2679="Oui",p_tf,0)+p_hub*((INDEX(10_Lieux!$H:$H,U2679)="Hub")+(INDEX(10_Lieux!$H:$H,V2679)="Hub"))+IF(OR(INDEX(10_Lieux!$H:$H,U2679)="Premium",INDEX(10_Lieux!$H:$H,V2679)="Premium"),p_prem,0))</f>
        <v>60</v>
      </c>
      <c r="I2679" s="14" t="n">
        <f aca="false">ROUND(W2679*p_facteur,0)</f>
        <v>947</v>
      </c>
      <c r="J2679" s="14" t="str">
        <f aca="false">IF(X2679&lt;60,X2679&amp;" min",INT(X2679/60)&amp;" h"&amp;IF(MOD(X2679,60)=0,""," "&amp;TEXT(MOD(X2679,60),"00")))</f>
        <v>10 h</v>
      </c>
      <c r="K2679" s="14" t="str">
        <f aca="false">IF(S2679&lt;&gt;T2679,"Oui","Non")</f>
        <v>Non</v>
      </c>
      <c r="L2679" s="14" t="str">
        <f aca="false">IF(AND(INDEX(10_Lieux!$B:$B,U2679)="Ville",INDEX(10_Lieux!$B:$B,V2679)="Ville"),"/chauffeur-prive/"&amp;INDEX(10_Lieux!$E:$E,U2679)&amp;"-"&amp;INDEX(10_Lieux!$E:$E,V2679)&amp;"/","/chauffeur-prive/"&amp;INDEX(10_Lieux!$E:$E,U2679)&amp;"/"&amp;INDEX(10_Lieux!$E:$E,V2679)&amp;"/")</f>
        <v>/chauffeur-prive/aeroport-strasbourg-entzheim/aeroport-bordeaux-merignac/</v>
      </c>
      <c r="M2679" s="14" t="str">
        <f aca="false">IFERROR(INDEX($L:$L,MATCH(B2679&amp;"|"&amp;A2679,$Z:$Z,0)),"—")</f>
        <v>/chauffeur-prive/aeroport-bordeaux-merignac/aeroport-strasbourg-entzheim/</v>
      </c>
      <c r="N2679" s="14" t="str">
        <f aca="false">IF(LEN("Chauffeur privé "&amp;INDEX(10_Lieux!$J:$J,U2679)&amp;" → "&amp;INDEX(10_Lieux!$J:$J,V2679)&amp;" | 24h/24")&gt;60,"Chauffeur privé "&amp;INDEX(10_Lieux!$J:$J,U2679)&amp;" → "&amp;INDEX(10_Lieux!$J:$J,V2679),"Chauffeur privé "&amp;INDEX(10_Lieux!$J:$J,U2679)&amp;" → "&amp;INDEX(10_Lieux!$J:$J,V2679)&amp;" | 24h/24")</f>
        <v>Chauffeur privé Aéroport Strasbourg-Entzheim → Aéroport Bordeaux-Mérignac</v>
      </c>
      <c r="O2679" s="14" t="n">
        <f aca="false">LEN(N2679)</f>
        <v>73</v>
      </c>
      <c r="P2679" s="14" t="str">
        <f aca="false">"Chauffeur privé "&amp;INDEX(10_Lieux!$K:$K,U2679)&amp;" vers "&amp;INDEX(10_Lieux!$L:$L,V2679)</f>
        <v>Chauffeur privé de l'aéroport Strasbourg-Entzheim vers l'aéroport Bordeaux-Mérignac</v>
      </c>
      <c r="Q2679" s="14" t="str">
        <f aca="false">"Chauffeur privé "&amp;INDEX(10_Lieux!$K:$K,U2679)&amp;" vers "&amp;INDEX(10_Lieux!$L:$L,V2679)&amp;" : env. "&amp;I2679&amp;" km, "&amp;J2679&amp;" de route. Devis personnalisé, standard 24h/24 et 7j/7."</f>
        <v>Chauffeur privé de l'aéroport Strasbourg-Entzheim vers l'aéroport Bordeaux-Mérignac : env. 947 km, 10 h de route. Devis personnalisé, standard 24h/24 et 7j/7.</v>
      </c>
      <c r="R2679" s="14" t="n">
        <f aca="false">LEN(Q2679)</f>
        <v>158</v>
      </c>
      <c r="S2679" s="14" t="str">
        <f aca="false">INDEX(10_Lieux!$C:$C,U2679)</f>
        <v>France</v>
      </c>
      <c r="T2679" s="14" t="str">
        <f aca="false">INDEX(10_Lieux!$C:$C,V2679)</f>
        <v>France</v>
      </c>
      <c r="U2679" s="14" t="n">
        <f aca="false">MATCH(A2679,10_Lieux!$A:$A,0)</f>
        <v>143</v>
      </c>
      <c r="V2679" s="14" t="n">
        <f aca="false">MATCH(B2679,10_Lieux!$A:$A,0)</f>
        <v>158</v>
      </c>
      <c r="W2679" s="14" t="n">
        <f aca="false">ROUND(6371*2*ASIN(SQRT(SIN(RADIANS(INDEX(10_Lieux!$F:$F,V2679)-INDEX(10_Lieux!$F:$F,U2679))/2)^2+COS(RADIANS(INDEX(10_Lieux!$F:$F,U2679)))*COS(RADIANS(INDEX(10_Lieux!$F:$F,V2679)))*SIN(RADIANS(INDEX(10_Lieux!$G:$G,V2679)-INDEX(10_Lieux!$G:$G,U2679))/2)^2)),1)</f>
        <v>757.8</v>
      </c>
      <c r="X2679" s="14" t="n">
        <f aca="false">ROUND(I2679/IF(I2679&lt;p_seuil_vitesse,p_vit_lente,p_vit_rapide)*60/15,0)*15</f>
        <v>600</v>
      </c>
      <c r="Y2679" s="14" t="n">
        <f aca="false">MAX(IF(INDEX(10_Lieux!$B:$B,U2679)&lt;&gt;"Ville",INDEX(10_Lieux!$I:$I,U2679),0),IF(INDEX(10_Lieux!$B:$B,V2679)&lt;&gt;"Ville",INDEX(10_Lieux!$I:$I,V2679),0))</f>
        <v>250</v>
      </c>
      <c r="Z2679" s="14" t="str">
        <f aca="false">A2679&amp;"|"&amp;B2679</f>
        <v>Strasbourg-Entzheim|Bordeaux-Mérignac</v>
      </c>
      <c r="AA2679" s="14" t="str">
        <f aca="false">IF(I2679&lt;p_local,"Local",IF(I2679&lt;p_vv_min,"Courte distance",IF(I2679&lt;p_tres_long,"Longue distance","Très longue distance")))</f>
        <v>Très longue distance</v>
      </c>
    </row>
    <row r="2680" customFormat="false" ht="15" hidden="false" customHeight="true" outlineLevel="0" collapsed="false">
      <c r="A2680" s="14" t="s">
        <v>1105</v>
      </c>
      <c r="B2680" s="14" t="s">
        <v>1796</v>
      </c>
      <c r="C2680" s="14" t="s">
        <v>36</v>
      </c>
      <c r="D2680" s="14" t="s">
        <v>2622</v>
      </c>
      <c r="E2680" s="14" t="s">
        <v>2887</v>
      </c>
      <c r="F2680" s="15" t="s">
        <v>41</v>
      </c>
      <c r="G2680" s="14" t="str">
        <f aca="false">IF(I2680&lt;p_local,"Local → page infra",IF(H2680&gt;=p_ph1,"Phase 1",IF(H2680&gt;=p_ph2,"Phase 2","Phase 3")))</f>
        <v>Phase 2</v>
      </c>
      <c r="H2680" s="14" t="n">
        <f aca="false">IF(I2680&lt;p_local,0,IF(C2680="Aéroport → Aéroport",p_pts_plein,IF(Y2680&gt;0,IF(I2680&lt;=Y2680,p_pts_plein,IF(I2680&lt;=p_mult2*Y2680,p_pts_moyen,p_pts_r3)),IF(I2680&gt;=p_vv_min,p_pts_plein,IF(I2680&gt;=p_vv_moy,p_pts_moyen,p_pts_court))))+IF(INDEX(10_Lieux!$D:$D,U2680)=1,p_prio1,p_prio2)+IF(INDEX(10_Lieux!$D:$D,V2680)=1,p_prio1,p_prio2)+IF(K2680="Oui",p_tf,0)+p_hub*((INDEX(10_Lieux!$H:$H,U2680)="Hub")+(INDEX(10_Lieux!$H:$H,V2680)="Hub"))+IF(OR(INDEX(10_Lieux!$H:$H,U2680)="Premium",INDEX(10_Lieux!$H:$H,V2680)="Premium"),p_prem,0))</f>
        <v>70</v>
      </c>
      <c r="I2680" s="14" t="n">
        <f aca="false">ROUND(W2680*p_facteur,0)</f>
        <v>565</v>
      </c>
      <c r="J2680" s="14" t="str">
        <f aca="false">IF(X2680&lt;60,X2680&amp;" min",INT(X2680/60)&amp;" h"&amp;IF(MOD(X2680,60)=0,""," "&amp;TEXT(MOD(X2680,60),"00")))</f>
        <v>6 h</v>
      </c>
      <c r="K2680" s="14" t="str">
        <f aca="false">IF(S2680&lt;&gt;T2680,"Oui","Non")</f>
        <v>Non</v>
      </c>
      <c r="L2680" s="14" t="str">
        <f aca="false">IF(AND(INDEX(10_Lieux!$B:$B,U2680)="Ville",INDEX(10_Lieux!$B:$B,V2680)="Ville"),"/chauffeur-prive/"&amp;INDEX(10_Lieux!$E:$E,U2680)&amp;"-"&amp;INDEX(10_Lieux!$E:$E,V2680)&amp;"/","/chauffeur-prive/"&amp;INDEX(10_Lieux!$E:$E,U2680)&amp;"/"&amp;INDEX(10_Lieux!$E:$E,V2680)&amp;"/")</f>
        <v>/chauffeur-prive/aeroport-bale-mulhouse/aeroport-cannes-mandelieu/</v>
      </c>
      <c r="M2680" s="14" t="str">
        <f aca="false">IFERROR(INDEX($L:$L,MATCH(B2680&amp;"|"&amp;A2680,$Z:$Z,0)),"—")</f>
        <v>/chauffeur-prive/aeroport-cannes-mandelieu/aeroport-bale-mulhouse/</v>
      </c>
      <c r="N2680" s="14" t="str">
        <f aca="false">IF(LEN("Chauffeur privé "&amp;INDEX(10_Lieux!$J:$J,U2680)&amp;" → "&amp;INDEX(10_Lieux!$J:$J,V2680)&amp;" | 24h/24")&gt;60,"Chauffeur privé "&amp;INDEX(10_Lieux!$J:$J,U2680)&amp;" → "&amp;INDEX(10_Lieux!$J:$J,V2680),"Chauffeur privé "&amp;INDEX(10_Lieux!$J:$J,U2680)&amp;" → "&amp;INDEX(10_Lieux!$J:$J,V2680)&amp;" | 24h/24")</f>
        <v>Chauffeur privé Aéroport Bâle-Mulhouse → Aéroport Cannes-Mandelieu</v>
      </c>
      <c r="O2680" s="14" t="n">
        <f aca="false">LEN(N2680)</f>
        <v>66</v>
      </c>
      <c r="P2680" s="14" t="str">
        <f aca="false">"Chauffeur privé "&amp;INDEX(10_Lieux!$K:$K,U2680)&amp;" vers "&amp;INDEX(10_Lieux!$L:$L,V2680)</f>
        <v>Chauffeur privé de l'aéroport Bâle-Mulhouse vers l'aéroport Cannes-Mandelieu</v>
      </c>
      <c r="Q2680" s="14" t="str">
        <f aca="false">"Chauffeur privé "&amp;INDEX(10_Lieux!$K:$K,U2680)&amp;" vers "&amp;INDEX(10_Lieux!$L:$L,V2680)&amp;" : env. "&amp;I2680&amp;" km, "&amp;J2680&amp;" de route. Devis personnalisé, standard 24h/24 et 7j/7."</f>
        <v>Chauffeur privé de l'aéroport Bâle-Mulhouse vers l'aéroport Cannes-Mandelieu : env. 565 km, 6 h de route. Devis personnalisé, standard 24h/24 et 7j/7.</v>
      </c>
      <c r="R2680" s="14" t="n">
        <f aca="false">LEN(Q2680)</f>
        <v>150</v>
      </c>
      <c r="S2680" s="14" t="str">
        <f aca="false">INDEX(10_Lieux!$C:$C,U2680)</f>
        <v>France</v>
      </c>
      <c r="T2680" s="14" t="str">
        <f aca="false">INDEX(10_Lieux!$C:$C,V2680)</f>
        <v>France</v>
      </c>
      <c r="U2680" s="14" t="n">
        <f aca="false">MATCH(A2680,10_Lieux!$A:$A,0)</f>
        <v>144</v>
      </c>
      <c r="V2680" s="14" t="n">
        <f aca="false">MATCH(B2680,10_Lieux!$A:$A,0)</f>
        <v>169</v>
      </c>
      <c r="W2680" s="14" t="n">
        <f aca="false">ROUND(6371*2*ASIN(SQRT(SIN(RADIANS(INDEX(10_Lieux!$F:$F,V2680)-INDEX(10_Lieux!$F:$F,U2680))/2)^2+COS(RADIANS(INDEX(10_Lieux!$F:$F,U2680)))*COS(RADIANS(INDEX(10_Lieux!$F:$F,V2680)))*SIN(RADIANS(INDEX(10_Lieux!$G:$G,V2680)-INDEX(10_Lieux!$G:$G,U2680))/2)^2)),1)</f>
        <v>452.3</v>
      </c>
      <c r="X2680" s="14" t="n">
        <f aca="false">ROUND(I2680/IF(I2680&lt;p_seuil_vitesse,p_vit_lente,p_vit_rapide)*60/15,0)*15</f>
        <v>360</v>
      </c>
      <c r="Y2680" s="14" t="n">
        <f aca="false">MAX(IF(INDEX(10_Lieux!$B:$B,U2680)&lt;&gt;"Ville",INDEX(10_Lieux!$I:$I,U2680),0),IF(INDEX(10_Lieux!$B:$B,V2680)&lt;&gt;"Ville",INDEX(10_Lieux!$I:$I,V2680),0))</f>
        <v>250</v>
      </c>
      <c r="Z2680" s="14" t="str">
        <f aca="false">A2680&amp;"|"&amp;B2680</f>
        <v>EuroAirport Basel-Mulhouse-Freiburg|Cannes-Mandelieu</v>
      </c>
      <c r="AA2680" s="14" t="str">
        <f aca="false">IF(I2680&lt;p_local,"Local",IF(I2680&lt;p_vv_min,"Courte distance",IF(I2680&lt;p_tres_long,"Longue distance","Très longue distance")))</f>
        <v>Longue distance</v>
      </c>
    </row>
    <row r="2681" customFormat="false" ht="15" hidden="false" customHeight="true" outlineLevel="0" collapsed="false">
      <c r="A2681" s="14" t="s">
        <v>1796</v>
      </c>
      <c r="B2681" s="14" t="s">
        <v>1105</v>
      </c>
      <c r="C2681" s="14" t="s">
        <v>36</v>
      </c>
      <c r="D2681" s="14" t="s">
        <v>2622</v>
      </c>
      <c r="E2681" s="14" t="s">
        <v>2888</v>
      </c>
      <c r="F2681" s="15" t="s">
        <v>41</v>
      </c>
      <c r="G2681" s="14" t="str">
        <f aca="false">IF(I2681&lt;p_local,"Local → page infra",IF(H2681&gt;=p_ph1,"Phase 1",IF(H2681&gt;=p_ph2,"Phase 2","Phase 3")))</f>
        <v>Phase 2</v>
      </c>
      <c r="H2681" s="14" t="n">
        <f aca="false">IF(I2681&lt;p_local,0,IF(C2681="Aéroport → Aéroport",p_pts_plein,IF(Y2681&gt;0,IF(I2681&lt;=Y2681,p_pts_plein,IF(I2681&lt;=p_mult2*Y2681,p_pts_moyen,p_pts_r3)),IF(I2681&gt;=p_vv_min,p_pts_plein,IF(I2681&gt;=p_vv_moy,p_pts_moyen,p_pts_court))))+IF(INDEX(10_Lieux!$D:$D,U2681)=1,p_prio1,p_prio2)+IF(INDEX(10_Lieux!$D:$D,V2681)=1,p_prio1,p_prio2)+IF(K2681="Oui",p_tf,0)+p_hub*((INDEX(10_Lieux!$H:$H,U2681)="Hub")+(INDEX(10_Lieux!$H:$H,V2681)="Hub"))+IF(OR(INDEX(10_Lieux!$H:$H,U2681)="Premium",INDEX(10_Lieux!$H:$H,V2681)="Premium"),p_prem,0))</f>
        <v>70</v>
      </c>
      <c r="I2681" s="14" t="n">
        <f aca="false">ROUND(W2681*p_facteur,0)</f>
        <v>565</v>
      </c>
      <c r="J2681" s="14" t="str">
        <f aca="false">IF(X2681&lt;60,X2681&amp;" min",INT(X2681/60)&amp;" h"&amp;IF(MOD(X2681,60)=0,""," "&amp;TEXT(MOD(X2681,60),"00")))</f>
        <v>6 h</v>
      </c>
      <c r="K2681" s="14" t="str">
        <f aca="false">IF(S2681&lt;&gt;T2681,"Oui","Non")</f>
        <v>Non</v>
      </c>
      <c r="L2681" s="14" t="str">
        <f aca="false">IF(AND(INDEX(10_Lieux!$B:$B,U2681)="Ville",INDEX(10_Lieux!$B:$B,V2681)="Ville"),"/chauffeur-prive/"&amp;INDEX(10_Lieux!$E:$E,U2681)&amp;"-"&amp;INDEX(10_Lieux!$E:$E,V2681)&amp;"/","/chauffeur-prive/"&amp;INDEX(10_Lieux!$E:$E,U2681)&amp;"/"&amp;INDEX(10_Lieux!$E:$E,V2681)&amp;"/")</f>
        <v>/chauffeur-prive/aeroport-cannes-mandelieu/aeroport-bale-mulhouse/</v>
      </c>
      <c r="M2681" s="14" t="str">
        <f aca="false">IFERROR(INDEX($L:$L,MATCH(B2681&amp;"|"&amp;A2681,$Z:$Z,0)),"—")</f>
        <v>/chauffeur-prive/aeroport-bale-mulhouse/aeroport-cannes-mandelieu/</v>
      </c>
      <c r="N2681" s="14" t="str">
        <f aca="false">IF(LEN("Chauffeur privé "&amp;INDEX(10_Lieux!$J:$J,U2681)&amp;" → "&amp;INDEX(10_Lieux!$J:$J,V2681)&amp;" | 24h/24")&gt;60,"Chauffeur privé "&amp;INDEX(10_Lieux!$J:$J,U2681)&amp;" → "&amp;INDEX(10_Lieux!$J:$J,V2681),"Chauffeur privé "&amp;INDEX(10_Lieux!$J:$J,U2681)&amp;" → "&amp;INDEX(10_Lieux!$J:$J,V2681)&amp;" | 24h/24")</f>
        <v>Chauffeur privé Aéroport Cannes-Mandelieu → Aéroport Bâle-Mulhouse</v>
      </c>
      <c r="O2681" s="14" t="n">
        <f aca="false">LEN(N2681)</f>
        <v>66</v>
      </c>
      <c r="P2681" s="14" t="str">
        <f aca="false">"Chauffeur privé "&amp;INDEX(10_Lieux!$K:$K,U2681)&amp;" vers "&amp;INDEX(10_Lieux!$L:$L,V2681)</f>
        <v>Chauffeur privé de l'aéroport Cannes-Mandelieu vers l'aéroport Bâle-Mulhouse</v>
      </c>
      <c r="Q2681" s="14" t="str">
        <f aca="false">"Chauffeur privé "&amp;INDEX(10_Lieux!$K:$K,U2681)&amp;" vers "&amp;INDEX(10_Lieux!$L:$L,V2681)&amp;" : env. "&amp;I2681&amp;" km, "&amp;J2681&amp;" de route. Devis personnalisé, standard 24h/24 et 7j/7."</f>
        <v>Chauffeur privé de l'aéroport Cannes-Mandelieu vers l'aéroport Bâle-Mulhouse : env. 565 km, 6 h de route. Devis personnalisé, standard 24h/24 et 7j/7.</v>
      </c>
      <c r="R2681" s="14" t="n">
        <f aca="false">LEN(Q2681)</f>
        <v>150</v>
      </c>
      <c r="S2681" s="14" t="str">
        <f aca="false">INDEX(10_Lieux!$C:$C,U2681)</f>
        <v>France</v>
      </c>
      <c r="T2681" s="14" t="str">
        <f aca="false">INDEX(10_Lieux!$C:$C,V2681)</f>
        <v>France</v>
      </c>
      <c r="U2681" s="14" t="n">
        <f aca="false">MATCH(A2681,10_Lieux!$A:$A,0)</f>
        <v>169</v>
      </c>
      <c r="V2681" s="14" t="n">
        <f aca="false">MATCH(B2681,10_Lieux!$A:$A,0)</f>
        <v>144</v>
      </c>
      <c r="W2681" s="14" t="n">
        <f aca="false">ROUND(6371*2*ASIN(SQRT(SIN(RADIANS(INDEX(10_Lieux!$F:$F,V2681)-INDEX(10_Lieux!$F:$F,U2681))/2)^2+COS(RADIANS(INDEX(10_Lieux!$F:$F,U2681)))*COS(RADIANS(INDEX(10_Lieux!$F:$F,V2681)))*SIN(RADIANS(INDEX(10_Lieux!$G:$G,V2681)-INDEX(10_Lieux!$G:$G,U2681))/2)^2)),1)</f>
        <v>452.3</v>
      </c>
      <c r="X2681" s="14" t="n">
        <f aca="false">ROUND(I2681/IF(I2681&lt;p_seuil_vitesse,p_vit_lente,p_vit_rapide)*60/15,0)*15</f>
        <v>360</v>
      </c>
      <c r="Y2681" s="14" t="n">
        <f aca="false">MAX(IF(INDEX(10_Lieux!$B:$B,U2681)&lt;&gt;"Ville",INDEX(10_Lieux!$I:$I,U2681),0),IF(INDEX(10_Lieux!$B:$B,V2681)&lt;&gt;"Ville",INDEX(10_Lieux!$I:$I,V2681),0))</f>
        <v>250</v>
      </c>
      <c r="Z2681" s="14" t="str">
        <f aca="false">A2681&amp;"|"&amp;B2681</f>
        <v>Cannes-Mandelieu|EuroAirport Basel-Mulhouse-Freiburg</v>
      </c>
      <c r="AA2681" s="14" t="str">
        <f aca="false">IF(I2681&lt;p_local,"Local",IF(I2681&lt;p_vv_min,"Courte distance",IF(I2681&lt;p_tres_long,"Longue distance","Très longue distance")))</f>
        <v>Longue distance</v>
      </c>
    </row>
    <row r="2682" customFormat="false" ht="15" hidden="false" customHeight="true" outlineLevel="0" collapsed="false">
      <c r="A2682" s="14" t="s">
        <v>1105</v>
      </c>
      <c r="B2682" s="14" t="s">
        <v>1843</v>
      </c>
      <c r="C2682" s="14" t="s">
        <v>36</v>
      </c>
      <c r="D2682" s="14" t="s">
        <v>2622</v>
      </c>
      <c r="E2682" s="14" t="s">
        <v>2889</v>
      </c>
      <c r="F2682" s="15" t="s">
        <v>41</v>
      </c>
      <c r="G2682" s="14" t="str">
        <f aca="false">IF(I2682&lt;p_local,"Local → page infra",IF(H2682&gt;=p_ph1,"Phase 1",IF(H2682&gt;=p_ph2,"Phase 2","Phase 3")))</f>
        <v>Phase 2</v>
      </c>
      <c r="H2682" s="14" t="n">
        <f aca="false">IF(I2682&lt;p_local,0,IF(C2682="Aéroport → Aéroport",p_pts_plein,IF(Y2682&gt;0,IF(I2682&lt;=Y2682,p_pts_plein,IF(I2682&lt;=p_mult2*Y2682,p_pts_moyen,p_pts_r3)),IF(I2682&gt;=p_vv_min,p_pts_plein,IF(I2682&gt;=p_vv_moy,p_pts_moyen,p_pts_court))))+IF(INDEX(10_Lieux!$D:$D,U2682)=1,p_prio1,p_prio2)+IF(INDEX(10_Lieux!$D:$D,V2682)=1,p_prio1,p_prio2)+IF(K2682="Oui",p_tf,0)+p_hub*((INDEX(10_Lieux!$H:$H,U2682)="Hub")+(INDEX(10_Lieux!$H:$H,V2682)="Hub"))+IF(OR(INDEX(10_Lieux!$H:$H,U2682)="Premium",INDEX(10_Lieux!$H:$H,V2682)="Premium"),p_prem,0))</f>
        <v>70</v>
      </c>
      <c r="I2682" s="14" t="n">
        <f aca="false">ROUND(W2682*p_facteur,0)</f>
        <v>618</v>
      </c>
      <c r="J2682" s="14" t="str">
        <f aca="false">IF(X2682&lt;60,X2682&amp;" min",INT(X2682/60)&amp;" h"&amp;IF(MOD(X2682,60)=0,""," "&amp;TEXT(MOD(X2682,60),"00")))</f>
        <v>6 h 30</v>
      </c>
      <c r="K2682" s="14" t="str">
        <f aca="false">IF(S2682&lt;&gt;T2682,"Oui","Non")</f>
        <v>Non</v>
      </c>
      <c r="L2682" s="14" t="str">
        <f aca="false">IF(AND(INDEX(10_Lieux!$B:$B,U2682)="Ville",INDEX(10_Lieux!$B:$B,V2682)="Ville"),"/chauffeur-prive/"&amp;INDEX(10_Lieux!$E:$E,U2682)&amp;"-"&amp;INDEX(10_Lieux!$E:$E,V2682)&amp;"/","/chauffeur-prive/"&amp;INDEX(10_Lieux!$E:$E,U2682)&amp;"/"&amp;INDEX(10_Lieux!$E:$E,V2682)&amp;"/")</f>
        <v>/chauffeur-prive/aeroport-bale-mulhouse/aeroport-la-mole-saint-tropez/</v>
      </c>
      <c r="M2682" s="14" t="str">
        <f aca="false">IFERROR(INDEX($L:$L,MATCH(B2682&amp;"|"&amp;A2682,$Z:$Z,0)),"—")</f>
        <v>/chauffeur-prive/aeroport-la-mole-saint-tropez/aeroport-bale-mulhouse/</v>
      </c>
      <c r="N2682" s="14" t="str">
        <f aca="false">IF(LEN("Chauffeur privé "&amp;INDEX(10_Lieux!$J:$J,U2682)&amp;" → "&amp;INDEX(10_Lieux!$J:$J,V2682)&amp;" | 24h/24")&gt;60,"Chauffeur privé "&amp;INDEX(10_Lieux!$J:$J,U2682)&amp;" → "&amp;INDEX(10_Lieux!$J:$J,V2682),"Chauffeur privé "&amp;INDEX(10_Lieux!$J:$J,U2682)&amp;" → "&amp;INDEX(10_Lieux!$J:$J,V2682)&amp;" | 24h/24")</f>
        <v>Chauffeur privé Aéroport Bâle-Mulhouse → Aéroport La Môle-Saint-Tropez</v>
      </c>
      <c r="O2682" s="14" t="n">
        <f aca="false">LEN(N2682)</f>
        <v>70</v>
      </c>
      <c r="P2682" s="14" t="str">
        <f aca="false">"Chauffeur privé "&amp;INDEX(10_Lieux!$K:$K,U2682)&amp;" vers "&amp;INDEX(10_Lieux!$L:$L,V2682)</f>
        <v>Chauffeur privé de l'aéroport Bâle-Mulhouse vers l'aéroport La Môle-Saint-Tropez</v>
      </c>
      <c r="Q2682" s="14" t="str">
        <f aca="false">"Chauffeur privé "&amp;INDEX(10_Lieux!$K:$K,U2682)&amp;" vers "&amp;INDEX(10_Lieux!$L:$L,V2682)&amp;" : env. "&amp;I2682&amp;" km, "&amp;J2682&amp;" de route. Devis personnalisé, standard 24h/24 et 7j/7."</f>
        <v>Chauffeur privé de l'aéroport Bâle-Mulhouse vers l'aéroport La Môle-Saint-Tropez : env. 618 km, 6 h 30 de route. Devis personnalisé, standard 24h/24 et 7j/7.</v>
      </c>
      <c r="R2682" s="14" t="n">
        <f aca="false">LEN(Q2682)</f>
        <v>157</v>
      </c>
      <c r="S2682" s="14" t="str">
        <f aca="false">INDEX(10_Lieux!$C:$C,U2682)</f>
        <v>France</v>
      </c>
      <c r="T2682" s="14" t="str">
        <f aca="false">INDEX(10_Lieux!$C:$C,V2682)</f>
        <v>France</v>
      </c>
      <c r="U2682" s="14" t="n">
        <f aca="false">MATCH(A2682,10_Lieux!$A:$A,0)</f>
        <v>144</v>
      </c>
      <c r="V2682" s="14" t="n">
        <f aca="false">MATCH(B2682,10_Lieux!$A:$A,0)</f>
        <v>170</v>
      </c>
      <c r="W2682" s="14" t="n">
        <f aca="false">ROUND(6371*2*ASIN(SQRT(SIN(RADIANS(INDEX(10_Lieux!$F:$F,V2682)-INDEX(10_Lieux!$F:$F,U2682))/2)^2+COS(RADIANS(INDEX(10_Lieux!$F:$F,U2682)))*COS(RADIANS(INDEX(10_Lieux!$F:$F,V2682)))*SIN(RADIANS(INDEX(10_Lieux!$G:$G,V2682)-INDEX(10_Lieux!$G:$G,U2682))/2)^2)),1)</f>
        <v>494.3</v>
      </c>
      <c r="X2682" s="14" t="n">
        <f aca="false">ROUND(I2682/IF(I2682&lt;p_seuil_vitesse,p_vit_lente,p_vit_rapide)*60/15,0)*15</f>
        <v>390</v>
      </c>
      <c r="Y2682" s="14" t="n">
        <f aca="false">MAX(IF(INDEX(10_Lieux!$B:$B,U2682)&lt;&gt;"Ville",INDEX(10_Lieux!$I:$I,U2682),0),IF(INDEX(10_Lieux!$B:$B,V2682)&lt;&gt;"Ville",INDEX(10_Lieux!$I:$I,V2682),0))</f>
        <v>250</v>
      </c>
      <c r="Z2682" s="14" t="str">
        <f aca="false">A2682&amp;"|"&amp;B2682</f>
        <v>EuroAirport Basel-Mulhouse-Freiburg|La Môle-Saint-Tropez</v>
      </c>
      <c r="AA2682" s="14" t="str">
        <f aca="false">IF(I2682&lt;p_local,"Local",IF(I2682&lt;p_vv_min,"Courte distance",IF(I2682&lt;p_tres_long,"Longue distance","Très longue distance")))</f>
        <v>Longue distance</v>
      </c>
    </row>
    <row r="2683" customFormat="false" ht="15" hidden="false" customHeight="true" outlineLevel="0" collapsed="false">
      <c r="A2683" s="14" t="s">
        <v>1843</v>
      </c>
      <c r="B2683" s="14" t="s">
        <v>1105</v>
      </c>
      <c r="C2683" s="14" t="s">
        <v>36</v>
      </c>
      <c r="D2683" s="14" t="s">
        <v>2622</v>
      </c>
      <c r="E2683" s="14" t="s">
        <v>2890</v>
      </c>
      <c r="F2683" s="15" t="s">
        <v>41</v>
      </c>
      <c r="G2683" s="14" t="str">
        <f aca="false">IF(I2683&lt;p_local,"Local → page infra",IF(H2683&gt;=p_ph1,"Phase 1",IF(H2683&gt;=p_ph2,"Phase 2","Phase 3")))</f>
        <v>Phase 2</v>
      </c>
      <c r="H2683" s="14" t="n">
        <f aca="false">IF(I2683&lt;p_local,0,IF(C2683="Aéroport → Aéroport",p_pts_plein,IF(Y2683&gt;0,IF(I2683&lt;=Y2683,p_pts_plein,IF(I2683&lt;=p_mult2*Y2683,p_pts_moyen,p_pts_r3)),IF(I2683&gt;=p_vv_min,p_pts_plein,IF(I2683&gt;=p_vv_moy,p_pts_moyen,p_pts_court))))+IF(INDEX(10_Lieux!$D:$D,U2683)=1,p_prio1,p_prio2)+IF(INDEX(10_Lieux!$D:$D,V2683)=1,p_prio1,p_prio2)+IF(K2683="Oui",p_tf,0)+p_hub*((INDEX(10_Lieux!$H:$H,U2683)="Hub")+(INDEX(10_Lieux!$H:$H,V2683)="Hub"))+IF(OR(INDEX(10_Lieux!$H:$H,U2683)="Premium",INDEX(10_Lieux!$H:$H,V2683)="Premium"),p_prem,0))</f>
        <v>70</v>
      </c>
      <c r="I2683" s="14" t="n">
        <f aca="false">ROUND(W2683*p_facteur,0)</f>
        <v>618</v>
      </c>
      <c r="J2683" s="14" t="str">
        <f aca="false">IF(X2683&lt;60,X2683&amp;" min",INT(X2683/60)&amp;" h"&amp;IF(MOD(X2683,60)=0,""," "&amp;TEXT(MOD(X2683,60),"00")))</f>
        <v>6 h 30</v>
      </c>
      <c r="K2683" s="14" t="str">
        <f aca="false">IF(S2683&lt;&gt;T2683,"Oui","Non")</f>
        <v>Non</v>
      </c>
      <c r="L2683" s="14" t="str">
        <f aca="false">IF(AND(INDEX(10_Lieux!$B:$B,U2683)="Ville",INDEX(10_Lieux!$B:$B,V2683)="Ville"),"/chauffeur-prive/"&amp;INDEX(10_Lieux!$E:$E,U2683)&amp;"-"&amp;INDEX(10_Lieux!$E:$E,V2683)&amp;"/","/chauffeur-prive/"&amp;INDEX(10_Lieux!$E:$E,U2683)&amp;"/"&amp;INDEX(10_Lieux!$E:$E,V2683)&amp;"/")</f>
        <v>/chauffeur-prive/aeroport-la-mole-saint-tropez/aeroport-bale-mulhouse/</v>
      </c>
      <c r="M2683" s="14" t="str">
        <f aca="false">IFERROR(INDEX($L:$L,MATCH(B2683&amp;"|"&amp;A2683,$Z:$Z,0)),"—")</f>
        <v>/chauffeur-prive/aeroport-bale-mulhouse/aeroport-la-mole-saint-tropez/</v>
      </c>
      <c r="N2683" s="14" t="str">
        <f aca="false">IF(LEN("Chauffeur privé "&amp;INDEX(10_Lieux!$J:$J,U2683)&amp;" → "&amp;INDEX(10_Lieux!$J:$J,V2683)&amp;" | 24h/24")&gt;60,"Chauffeur privé "&amp;INDEX(10_Lieux!$J:$J,U2683)&amp;" → "&amp;INDEX(10_Lieux!$J:$J,V2683),"Chauffeur privé "&amp;INDEX(10_Lieux!$J:$J,U2683)&amp;" → "&amp;INDEX(10_Lieux!$J:$J,V2683)&amp;" | 24h/24")</f>
        <v>Chauffeur privé Aéroport La Môle-Saint-Tropez → Aéroport Bâle-Mulhouse</v>
      </c>
      <c r="O2683" s="14" t="n">
        <f aca="false">LEN(N2683)</f>
        <v>70</v>
      </c>
      <c r="P2683" s="14" t="str">
        <f aca="false">"Chauffeur privé "&amp;INDEX(10_Lieux!$K:$K,U2683)&amp;" vers "&amp;INDEX(10_Lieux!$L:$L,V2683)</f>
        <v>Chauffeur privé de l'aéroport La Môle-Saint-Tropez vers l'aéroport Bâle-Mulhouse</v>
      </c>
      <c r="Q2683" s="14" t="str">
        <f aca="false">"Chauffeur privé "&amp;INDEX(10_Lieux!$K:$K,U2683)&amp;" vers "&amp;INDEX(10_Lieux!$L:$L,V2683)&amp;" : env. "&amp;I2683&amp;" km, "&amp;J2683&amp;" de route. Devis personnalisé, standard 24h/24 et 7j/7."</f>
        <v>Chauffeur privé de l'aéroport La Môle-Saint-Tropez vers l'aéroport Bâle-Mulhouse : env. 618 km, 6 h 30 de route. Devis personnalisé, standard 24h/24 et 7j/7.</v>
      </c>
      <c r="R2683" s="14" t="n">
        <f aca="false">LEN(Q2683)</f>
        <v>157</v>
      </c>
      <c r="S2683" s="14" t="str">
        <f aca="false">INDEX(10_Lieux!$C:$C,U2683)</f>
        <v>France</v>
      </c>
      <c r="T2683" s="14" t="str">
        <f aca="false">INDEX(10_Lieux!$C:$C,V2683)</f>
        <v>France</v>
      </c>
      <c r="U2683" s="14" t="n">
        <f aca="false">MATCH(A2683,10_Lieux!$A:$A,0)</f>
        <v>170</v>
      </c>
      <c r="V2683" s="14" t="n">
        <f aca="false">MATCH(B2683,10_Lieux!$A:$A,0)</f>
        <v>144</v>
      </c>
      <c r="W2683" s="14" t="n">
        <f aca="false">ROUND(6371*2*ASIN(SQRT(SIN(RADIANS(INDEX(10_Lieux!$F:$F,V2683)-INDEX(10_Lieux!$F:$F,U2683))/2)^2+COS(RADIANS(INDEX(10_Lieux!$F:$F,U2683)))*COS(RADIANS(INDEX(10_Lieux!$F:$F,V2683)))*SIN(RADIANS(INDEX(10_Lieux!$G:$G,V2683)-INDEX(10_Lieux!$G:$G,U2683))/2)^2)),1)</f>
        <v>494.3</v>
      </c>
      <c r="X2683" s="14" t="n">
        <f aca="false">ROUND(I2683/IF(I2683&lt;p_seuil_vitesse,p_vit_lente,p_vit_rapide)*60/15,0)*15</f>
        <v>390</v>
      </c>
      <c r="Y2683" s="14" t="n">
        <f aca="false">MAX(IF(INDEX(10_Lieux!$B:$B,U2683)&lt;&gt;"Ville",INDEX(10_Lieux!$I:$I,U2683),0),IF(INDEX(10_Lieux!$B:$B,V2683)&lt;&gt;"Ville",INDEX(10_Lieux!$I:$I,V2683),0))</f>
        <v>250</v>
      </c>
      <c r="Z2683" s="14" t="str">
        <f aca="false">A2683&amp;"|"&amp;B2683</f>
        <v>La Môle-Saint-Tropez|EuroAirport Basel-Mulhouse-Freiburg</v>
      </c>
      <c r="AA2683" s="14" t="str">
        <f aca="false">IF(I2683&lt;p_local,"Local",IF(I2683&lt;p_vv_min,"Courte distance",IF(I2683&lt;p_tres_long,"Longue distance","Très longue distance")))</f>
        <v>Longue distance</v>
      </c>
    </row>
    <row r="2684" customFormat="false" ht="15" hidden="false" customHeight="true" outlineLevel="0" collapsed="false">
      <c r="A2684" s="14" t="s">
        <v>1105</v>
      </c>
      <c r="B2684" s="14" t="s">
        <v>2346</v>
      </c>
      <c r="C2684" s="14" t="s">
        <v>36</v>
      </c>
      <c r="D2684" s="14" t="s">
        <v>2622</v>
      </c>
      <c r="E2684" s="14" t="s">
        <v>2891</v>
      </c>
      <c r="F2684" s="15" t="s">
        <v>41</v>
      </c>
      <c r="G2684" s="14" t="str">
        <f aca="false">IF(I2684&lt;p_local,"Local → page infra",IF(H2684&gt;=p_ph1,"Phase 1",IF(H2684&gt;=p_ph2,"Phase 2","Phase 3")))</f>
        <v>Phase 1</v>
      </c>
      <c r="H2684" s="14" t="n">
        <f aca="false">IF(I2684&lt;p_local,0,IF(C2684="Aéroport → Aéroport",p_pts_plein,IF(Y2684&gt;0,IF(I2684&lt;=Y2684,p_pts_plein,IF(I2684&lt;=p_mult2*Y2684,p_pts_moyen,p_pts_r3)),IF(I2684&gt;=p_vv_min,p_pts_plein,IF(I2684&gt;=p_vv_moy,p_pts_moyen,p_pts_court))))+IF(INDEX(10_Lieux!$D:$D,U2684)=1,p_prio1,p_prio2)+IF(INDEX(10_Lieux!$D:$D,V2684)=1,p_prio1,p_prio2)+IF(K2684="Oui",p_tf,0)+p_hub*((INDEX(10_Lieux!$H:$H,U2684)="Hub")+(INDEX(10_Lieux!$H:$H,V2684)="Hub"))+IF(OR(INDEX(10_Lieux!$H:$H,U2684)="Premium",INDEX(10_Lieux!$H:$H,V2684)="Premium"),p_prem,0))</f>
        <v>80</v>
      </c>
      <c r="I2684" s="14" t="n">
        <f aca="false">ROUND(W2684*p_facteur,0)</f>
        <v>267</v>
      </c>
      <c r="J2684" s="14" t="str">
        <f aca="false">IF(X2684&lt;60,X2684&amp;" min",INT(X2684/60)&amp;" h"&amp;IF(MOD(X2684,60)=0,""," "&amp;TEXT(MOD(X2684,60),"00")))</f>
        <v>2 h 45</v>
      </c>
      <c r="K2684" s="14" t="str">
        <f aca="false">IF(S2684&lt;&gt;T2684,"Oui","Non")</f>
        <v>Oui</v>
      </c>
      <c r="L2684" s="14" t="str">
        <f aca="false">IF(AND(INDEX(10_Lieux!$B:$B,U2684)="Ville",INDEX(10_Lieux!$B:$B,V2684)="Ville"),"/chauffeur-prive/"&amp;INDEX(10_Lieux!$E:$E,U2684)&amp;"-"&amp;INDEX(10_Lieux!$E:$E,V2684)&amp;"/","/chauffeur-prive/"&amp;INDEX(10_Lieux!$E:$E,U2684)&amp;"/"&amp;INDEX(10_Lieux!$E:$E,V2684)&amp;"/")</f>
        <v>/chauffeur-prive/aeroport-bale-mulhouse/aeroport-samedan-engadine/</v>
      </c>
      <c r="M2684" s="14" t="str">
        <f aca="false">IFERROR(INDEX($L:$L,MATCH(B2684&amp;"|"&amp;A2684,$Z:$Z,0)),"—")</f>
        <v>/chauffeur-prive/aeroport-samedan-engadine/aeroport-bale-mulhouse/</v>
      </c>
      <c r="N2684" s="14" t="str">
        <f aca="false">IF(LEN("Chauffeur privé "&amp;INDEX(10_Lieux!$J:$J,U2684)&amp;" → "&amp;INDEX(10_Lieux!$J:$J,V2684)&amp;" | 24h/24")&gt;60,"Chauffeur privé "&amp;INDEX(10_Lieux!$J:$J,U2684)&amp;" → "&amp;INDEX(10_Lieux!$J:$J,V2684),"Chauffeur privé "&amp;INDEX(10_Lieux!$J:$J,U2684)&amp;" → "&amp;INDEX(10_Lieux!$J:$J,V2684)&amp;" | 24h/24")</f>
        <v>Chauffeur privé Aéroport Bâle-Mulhouse → Aéroport de Samedan</v>
      </c>
      <c r="O2684" s="14" t="n">
        <f aca="false">LEN(N2684)</f>
        <v>60</v>
      </c>
      <c r="P2684" s="14" t="str">
        <f aca="false">"Chauffeur privé "&amp;INDEX(10_Lieux!$K:$K,U2684)&amp;" vers "&amp;INDEX(10_Lieux!$L:$L,V2684)</f>
        <v>Chauffeur privé de l'aéroport Bâle-Mulhouse vers l'aéroport de Samedan</v>
      </c>
      <c r="Q2684" s="14" t="str">
        <f aca="false">"Chauffeur privé "&amp;INDEX(10_Lieux!$K:$K,U2684)&amp;" vers "&amp;INDEX(10_Lieux!$L:$L,V2684)&amp;" : env. "&amp;I2684&amp;" km, "&amp;J2684&amp;" de route. Devis personnalisé, standard 24h/24 et 7j/7."</f>
        <v>Chauffeur privé de l'aéroport Bâle-Mulhouse vers l'aéroport de Samedan : env. 267 km, 2 h 45 de route. Devis personnalisé, standard 24h/24 et 7j/7.</v>
      </c>
      <c r="R2684" s="14" t="n">
        <f aca="false">LEN(Q2684)</f>
        <v>147</v>
      </c>
      <c r="S2684" s="14" t="str">
        <f aca="false">INDEX(10_Lieux!$C:$C,U2684)</f>
        <v>France</v>
      </c>
      <c r="T2684" s="14" t="str">
        <f aca="false">INDEX(10_Lieux!$C:$C,V2684)</f>
        <v>Suisse</v>
      </c>
      <c r="U2684" s="14" t="n">
        <f aca="false">MATCH(A2684,10_Lieux!$A:$A,0)</f>
        <v>144</v>
      </c>
      <c r="V2684" s="14" t="n">
        <f aca="false">MATCH(B2684,10_Lieux!$A:$A,0)</f>
        <v>188</v>
      </c>
      <c r="W2684" s="14" t="n">
        <f aca="false">ROUND(6371*2*ASIN(SQRT(SIN(RADIANS(INDEX(10_Lieux!$F:$F,V2684)-INDEX(10_Lieux!$F:$F,U2684))/2)^2+COS(RADIANS(INDEX(10_Lieux!$F:$F,U2684)))*COS(RADIANS(INDEX(10_Lieux!$F:$F,V2684)))*SIN(RADIANS(INDEX(10_Lieux!$G:$G,V2684)-INDEX(10_Lieux!$G:$G,U2684))/2)^2)),1)</f>
        <v>213.5</v>
      </c>
      <c r="X2684" s="14" t="n">
        <f aca="false">ROUND(I2684/IF(I2684&lt;p_seuil_vitesse,p_vit_lente,p_vit_rapide)*60/15,0)*15</f>
        <v>165</v>
      </c>
      <c r="Y2684" s="14" t="n">
        <f aca="false">MAX(IF(INDEX(10_Lieux!$B:$B,U2684)&lt;&gt;"Ville",INDEX(10_Lieux!$I:$I,U2684),0),IF(INDEX(10_Lieux!$B:$B,V2684)&lt;&gt;"Ville",INDEX(10_Lieux!$I:$I,V2684),0))</f>
        <v>250</v>
      </c>
      <c r="Z2684" s="14" t="str">
        <f aca="false">A2684&amp;"|"&amp;B2684</f>
        <v>EuroAirport Basel-Mulhouse-Freiburg|Engadin Airport</v>
      </c>
      <c r="AA2684" s="14" t="str">
        <f aca="false">IF(I2684&lt;p_local,"Local",IF(I2684&lt;p_vv_min,"Courte distance",IF(I2684&lt;p_tres_long,"Longue distance","Très longue distance")))</f>
        <v>Longue distance</v>
      </c>
    </row>
    <row r="2685" customFormat="false" ht="15" hidden="false" customHeight="true" outlineLevel="0" collapsed="false">
      <c r="A2685" s="14" t="s">
        <v>2346</v>
      </c>
      <c r="B2685" s="14" t="s">
        <v>1105</v>
      </c>
      <c r="C2685" s="14" t="s">
        <v>36</v>
      </c>
      <c r="D2685" s="14" t="s">
        <v>2622</v>
      </c>
      <c r="E2685" s="14" t="s">
        <v>2892</v>
      </c>
      <c r="F2685" s="15" t="s">
        <v>41</v>
      </c>
      <c r="G2685" s="14" t="str">
        <f aca="false">IF(I2685&lt;p_local,"Local → page infra",IF(H2685&gt;=p_ph1,"Phase 1",IF(H2685&gt;=p_ph2,"Phase 2","Phase 3")))</f>
        <v>Phase 1</v>
      </c>
      <c r="H2685" s="14" t="n">
        <f aca="false">IF(I2685&lt;p_local,0,IF(C2685="Aéroport → Aéroport",p_pts_plein,IF(Y2685&gt;0,IF(I2685&lt;=Y2685,p_pts_plein,IF(I2685&lt;=p_mult2*Y2685,p_pts_moyen,p_pts_r3)),IF(I2685&gt;=p_vv_min,p_pts_plein,IF(I2685&gt;=p_vv_moy,p_pts_moyen,p_pts_court))))+IF(INDEX(10_Lieux!$D:$D,U2685)=1,p_prio1,p_prio2)+IF(INDEX(10_Lieux!$D:$D,V2685)=1,p_prio1,p_prio2)+IF(K2685="Oui",p_tf,0)+p_hub*((INDEX(10_Lieux!$H:$H,U2685)="Hub")+(INDEX(10_Lieux!$H:$H,V2685)="Hub"))+IF(OR(INDEX(10_Lieux!$H:$H,U2685)="Premium",INDEX(10_Lieux!$H:$H,V2685)="Premium"),p_prem,0))</f>
        <v>80</v>
      </c>
      <c r="I2685" s="14" t="n">
        <f aca="false">ROUND(W2685*p_facteur,0)</f>
        <v>267</v>
      </c>
      <c r="J2685" s="14" t="str">
        <f aca="false">IF(X2685&lt;60,X2685&amp;" min",INT(X2685/60)&amp;" h"&amp;IF(MOD(X2685,60)=0,""," "&amp;TEXT(MOD(X2685,60),"00")))</f>
        <v>2 h 45</v>
      </c>
      <c r="K2685" s="14" t="str">
        <f aca="false">IF(S2685&lt;&gt;T2685,"Oui","Non")</f>
        <v>Oui</v>
      </c>
      <c r="L2685" s="14" t="str">
        <f aca="false">IF(AND(INDEX(10_Lieux!$B:$B,U2685)="Ville",INDEX(10_Lieux!$B:$B,V2685)="Ville"),"/chauffeur-prive/"&amp;INDEX(10_Lieux!$E:$E,U2685)&amp;"-"&amp;INDEX(10_Lieux!$E:$E,V2685)&amp;"/","/chauffeur-prive/"&amp;INDEX(10_Lieux!$E:$E,U2685)&amp;"/"&amp;INDEX(10_Lieux!$E:$E,V2685)&amp;"/")</f>
        <v>/chauffeur-prive/aeroport-samedan-engadine/aeroport-bale-mulhouse/</v>
      </c>
      <c r="M2685" s="14" t="str">
        <f aca="false">IFERROR(INDEX($L:$L,MATCH(B2685&amp;"|"&amp;A2685,$Z:$Z,0)),"—")</f>
        <v>/chauffeur-prive/aeroport-bale-mulhouse/aeroport-samedan-engadine/</v>
      </c>
      <c r="N2685" s="14" t="str">
        <f aca="false">IF(LEN("Chauffeur privé "&amp;INDEX(10_Lieux!$J:$J,U2685)&amp;" → "&amp;INDEX(10_Lieux!$J:$J,V2685)&amp;" | 24h/24")&gt;60,"Chauffeur privé "&amp;INDEX(10_Lieux!$J:$J,U2685)&amp;" → "&amp;INDEX(10_Lieux!$J:$J,V2685),"Chauffeur privé "&amp;INDEX(10_Lieux!$J:$J,U2685)&amp;" → "&amp;INDEX(10_Lieux!$J:$J,V2685)&amp;" | 24h/24")</f>
        <v>Chauffeur privé Aéroport de Samedan → Aéroport Bâle-Mulhouse</v>
      </c>
      <c r="O2685" s="14" t="n">
        <f aca="false">LEN(N2685)</f>
        <v>60</v>
      </c>
      <c r="P2685" s="14" t="str">
        <f aca="false">"Chauffeur privé "&amp;INDEX(10_Lieux!$K:$K,U2685)&amp;" vers "&amp;INDEX(10_Lieux!$L:$L,V2685)</f>
        <v>Chauffeur privé de l'aéroport de Samedan vers l'aéroport Bâle-Mulhouse</v>
      </c>
      <c r="Q2685" s="14" t="str">
        <f aca="false">"Chauffeur privé "&amp;INDEX(10_Lieux!$K:$K,U2685)&amp;" vers "&amp;INDEX(10_Lieux!$L:$L,V2685)&amp;" : env. "&amp;I2685&amp;" km, "&amp;J2685&amp;" de route. Devis personnalisé, standard 24h/24 et 7j/7."</f>
        <v>Chauffeur privé de l'aéroport de Samedan vers l'aéroport Bâle-Mulhouse : env. 267 km, 2 h 45 de route. Devis personnalisé, standard 24h/24 et 7j/7.</v>
      </c>
      <c r="R2685" s="14" t="n">
        <f aca="false">LEN(Q2685)</f>
        <v>147</v>
      </c>
      <c r="S2685" s="14" t="str">
        <f aca="false">INDEX(10_Lieux!$C:$C,U2685)</f>
        <v>Suisse</v>
      </c>
      <c r="T2685" s="14" t="str">
        <f aca="false">INDEX(10_Lieux!$C:$C,V2685)</f>
        <v>France</v>
      </c>
      <c r="U2685" s="14" t="n">
        <f aca="false">MATCH(A2685,10_Lieux!$A:$A,0)</f>
        <v>188</v>
      </c>
      <c r="V2685" s="14" t="n">
        <f aca="false">MATCH(B2685,10_Lieux!$A:$A,0)</f>
        <v>144</v>
      </c>
      <c r="W2685" s="14" t="n">
        <f aca="false">ROUND(6371*2*ASIN(SQRT(SIN(RADIANS(INDEX(10_Lieux!$F:$F,V2685)-INDEX(10_Lieux!$F:$F,U2685))/2)^2+COS(RADIANS(INDEX(10_Lieux!$F:$F,U2685)))*COS(RADIANS(INDEX(10_Lieux!$F:$F,V2685)))*SIN(RADIANS(INDEX(10_Lieux!$G:$G,V2685)-INDEX(10_Lieux!$G:$G,U2685))/2)^2)),1)</f>
        <v>213.5</v>
      </c>
      <c r="X2685" s="14" t="n">
        <f aca="false">ROUND(I2685/IF(I2685&lt;p_seuil_vitesse,p_vit_lente,p_vit_rapide)*60/15,0)*15</f>
        <v>165</v>
      </c>
      <c r="Y2685" s="14" t="n">
        <f aca="false">MAX(IF(INDEX(10_Lieux!$B:$B,U2685)&lt;&gt;"Ville",INDEX(10_Lieux!$I:$I,U2685),0),IF(INDEX(10_Lieux!$B:$B,V2685)&lt;&gt;"Ville",INDEX(10_Lieux!$I:$I,V2685),0))</f>
        <v>250</v>
      </c>
      <c r="Z2685" s="14" t="str">
        <f aca="false">A2685&amp;"|"&amp;B2685</f>
        <v>Engadin Airport|EuroAirport Basel-Mulhouse-Freiburg</v>
      </c>
      <c r="AA2685" s="14" t="str">
        <f aca="false">IF(I2685&lt;p_local,"Local",IF(I2685&lt;p_vv_min,"Courte distance",IF(I2685&lt;p_tres_long,"Longue distance","Très longue distance")))</f>
        <v>Longue distance</v>
      </c>
    </row>
    <row r="2686" customFormat="false" ht="15" hidden="false" customHeight="true" outlineLevel="0" collapsed="false">
      <c r="A2686" s="14" t="s">
        <v>1105</v>
      </c>
      <c r="B2686" s="14" t="s">
        <v>1430</v>
      </c>
      <c r="C2686" s="14" t="s">
        <v>36</v>
      </c>
      <c r="D2686" s="14" t="s">
        <v>2622</v>
      </c>
      <c r="E2686" s="14" t="s">
        <v>2893</v>
      </c>
      <c r="F2686" s="15" t="s">
        <v>41</v>
      </c>
      <c r="G2686" s="14" t="str">
        <f aca="false">IF(I2686&lt;p_local,"Local → page infra",IF(H2686&gt;=p_ph1,"Phase 1",IF(H2686&gt;=p_ph2,"Phase 2","Phase 3")))</f>
        <v>Phase 3</v>
      </c>
      <c r="H2686" s="14" t="n">
        <f aca="false">IF(I2686&lt;p_local,0,IF(C2686="Aéroport → Aéroport",p_pts_plein,IF(Y2686&gt;0,IF(I2686&lt;=Y2686,p_pts_plein,IF(I2686&lt;=p_mult2*Y2686,p_pts_moyen,p_pts_r3)),IF(I2686&gt;=p_vv_min,p_pts_plein,IF(I2686&gt;=p_vv_moy,p_pts_moyen,p_pts_court))))+IF(INDEX(10_Lieux!$D:$D,U2686)=1,p_prio1,p_prio2)+IF(INDEX(10_Lieux!$D:$D,V2686)=1,p_prio1,p_prio2)+IF(K2686="Oui",p_tf,0)+p_hub*((INDEX(10_Lieux!$H:$H,U2686)="Hub")+(INDEX(10_Lieux!$H:$H,V2686)="Hub"))+IF(OR(INDEX(10_Lieux!$H:$H,U2686)="Premium",INDEX(10_Lieux!$H:$H,V2686)="Premium"),p_prem,0))</f>
        <v>60</v>
      </c>
      <c r="I2686" s="14" t="n">
        <f aca="false">ROUND(W2686*p_facteur,0)</f>
        <v>862</v>
      </c>
      <c r="J2686" s="14" t="str">
        <f aca="false">IF(X2686&lt;60,X2686&amp;" min",INT(X2686/60)&amp;" h"&amp;IF(MOD(X2686,60)=0,""," "&amp;TEXT(MOD(X2686,60),"00")))</f>
        <v>9 h</v>
      </c>
      <c r="K2686" s="14" t="str">
        <f aca="false">IF(S2686&lt;&gt;T2686,"Oui","Non")</f>
        <v>Non</v>
      </c>
      <c r="L2686" s="14" t="str">
        <f aca="false">IF(AND(INDEX(10_Lieux!$B:$B,U2686)="Ville",INDEX(10_Lieux!$B:$B,V2686)="Ville"),"/chauffeur-prive/"&amp;INDEX(10_Lieux!$E:$E,U2686)&amp;"-"&amp;INDEX(10_Lieux!$E:$E,V2686)&amp;"/","/chauffeur-prive/"&amp;INDEX(10_Lieux!$E:$E,U2686)&amp;"/"&amp;INDEX(10_Lieux!$E:$E,V2686)&amp;"/")</f>
        <v>/chauffeur-prive/aeroport-bale-mulhouse/aeroport-nantes-atlantique/</v>
      </c>
      <c r="M2686" s="14" t="str">
        <f aca="false">IFERROR(INDEX($L:$L,MATCH(B2686&amp;"|"&amp;A2686,$Z:$Z,0)),"—")</f>
        <v>/chauffeur-prive/aeroport-nantes-atlantique/aeroport-bale-mulhouse/</v>
      </c>
      <c r="N2686" s="14" t="str">
        <f aca="false">IF(LEN("Chauffeur privé "&amp;INDEX(10_Lieux!$J:$J,U2686)&amp;" → "&amp;INDEX(10_Lieux!$J:$J,V2686)&amp;" | 24h/24")&gt;60,"Chauffeur privé "&amp;INDEX(10_Lieux!$J:$J,U2686)&amp;" → "&amp;INDEX(10_Lieux!$J:$J,V2686),"Chauffeur privé "&amp;INDEX(10_Lieux!$J:$J,U2686)&amp;" → "&amp;INDEX(10_Lieux!$J:$J,V2686)&amp;" | 24h/24")</f>
        <v>Chauffeur privé Aéroport Bâle-Mulhouse → Aéroport Nantes-Atlantique</v>
      </c>
      <c r="O2686" s="14" t="n">
        <f aca="false">LEN(N2686)</f>
        <v>67</v>
      </c>
      <c r="P2686" s="14" t="str">
        <f aca="false">"Chauffeur privé "&amp;INDEX(10_Lieux!$K:$K,U2686)&amp;" vers "&amp;INDEX(10_Lieux!$L:$L,V2686)</f>
        <v>Chauffeur privé de l'aéroport Bâle-Mulhouse vers l'aéroport Nantes-Atlantique</v>
      </c>
      <c r="Q2686" s="14" t="str">
        <f aca="false">"Chauffeur privé "&amp;INDEX(10_Lieux!$K:$K,U2686)&amp;" vers "&amp;INDEX(10_Lieux!$L:$L,V2686)&amp;" : env. "&amp;I2686&amp;" km, "&amp;J2686&amp;" de route. Devis personnalisé, standard 24h/24 et 7j/7."</f>
        <v>Chauffeur privé de l'aéroport Bâle-Mulhouse vers l'aéroport Nantes-Atlantique : env. 862 km, 9 h de route. Devis personnalisé, standard 24h/24 et 7j/7.</v>
      </c>
      <c r="R2686" s="14" t="n">
        <f aca="false">LEN(Q2686)</f>
        <v>151</v>
      </c>
      <c r="S2686" s="14" t="str">
        <f aca="false">INDEX(10_Lieux!$C:$C,U2686)</f>
        <v>France</v>
      </c>
      <c r="T2686" s="14" t="str">
        <f aca="false">INDEX(10_Lieux!$C:$C,V2686)</f>
        <v>France</v>
      </c>
      <c r="U2686" s="14" t="n">
        <f aca="false">MATCH(A2686,10_Lieux!$A:$A,0)</f>
        <v>144</v>
      </c>
      <c r="V2686" s="14" t="n">
        <f aca="false">MATCH(B2686,10_Lieux!$A:$A,0)</f>
        <v>157</v>
      </c>
      <c r="W2686" s="14" t="n">
        <f aca="false">ROUND(6371*2*ASIN(SQRT(SIN(RADIANS(INDEX(10_Lieux!$F:$F,V2686)-INDEX(10_Lieux!$F:$F,U2686))/2)^2+COS(RADIANS(INDEX(10_Lieux!$F:$F,U2686)))*COS(RADIANS(INDEX(10_Lieux!$F:$F,V2686)))*SIN(RADIANS(INDEX(10_Lieux!$G:$G,V2686)-INDEX(10_Lieux!$G:$G,U2686))/2)^2)),1)</f>
        <v>689.6</v>
      </c>
      <c r="X2686" s="14" t="n">
        <f aca="false">ROUND(I2686/IF(I2686&lt;p_seuil_vitesse,p_vit_lente,p_vit_rapide)*60/15,0)*15</f>
        <v>540</v>
      </c>
      <c r="Y2686" s="14" t="n">
        <f aca="false">MAX(IF(INDEX(10_Lieux!$B:$B,U2686)&lt;&gt;"Ville",INDEX(10_Lieux!$I:$I,U2686),0),IF(INDEX(10_Lieux!$B:$B,V2686)&lt;&gt;"Ville",INDEX(10_Lieux!$I:$I,V2686),0))</f>
        <v>250</v>
      </c>
      <c r="Z2686" s="14" t="str">
        <f aca="false">A2686&amp;"|"&amp;B2686</f>
        <v>EuroAirport Basel-Mulhouse-Freiburg|Nantes-Atlantique</v>
      </c>
      <c r="AA2686" s="14" t="str">
        <f aca="false">IF(I2686&lt;p_local,"Local",IF(I2686&lt;p_vv_min,"Courte distance",IF(I2686&lt;p_tres_long,"Longue distance","Très longue distance")))</f>
        <v>Très longue distance</v>
      </c>
    </row>
    <row r="2687" customFormat="false" ht="15" hidden="false" customHeight="true" outlineLevel="0" collapsed="false">
      <c r="A2687" s="14" t="s">
        <v>1430</v>
      </c>
      <c r="B2687" s="14" t="s">
        <v>1105</v>
      </c>
      <c r="C2687" s="14" t="s">
        <v>36</v>
      </c>
      <c r="D2687" s="14" t="s">
        <v>2622</v>
      </c>
      <c r="E2687" s="14" t="s">
        <v>2894</v>
      </c>
      <c r="F2687" s="15" t="s">
        <v>41</v>
      </c>
      <c r="G2687" s="14" t="str">
        <f aca="false">IF(I2687&lt;p_local,"Local → page infra",IF(H2687&gt;=p_ph1,"Phase 1",IF(H2687&gt;=p_ph2,"Phase 2","Phase 3")))</f>
        <v>Phase 3</v>
      </c>
      <c r="H2687" s="14" t="n">
        <f aca="false">IF(I2687&lt;p_local,0,IF(C2687="Aéroport → Aéroport",p_pts_plein,IF(Y2687&gt;0,IF(I2687&lt;=Y2687,p_pts_plein,IF(I2687&lt;=p_mult2*Y2687,p_pts_moyen,p_pts_r3)),IF(I2687&gt;=p_vv_min,p_pts_plein,IF(I2687&gt;=p_vv_moy,p_pts_moyen,p_pts_court))))+IF(INDEX(10_Lieux!$D:$D,U2687)=1,p_prio1,p_prio2)+IF(INDEX(10_Lieux!$D:$D,V2687)=1,p_prio1,p_prio2)+IF(K2687="Oui",p_tf,0)+p_hub*((INDEX(10_Lieux!$H:$H,U2687)="Hub")+(INDEX(10_Lieux!$H:$H,V2687)="Hub"))+IF(OR(INDEX(10_Lieux!$H:$H,U2687)="Premium",INDEX(10_Lieux!$H:$H,V2687)="Premium"),p_prem,0))</f>
        <v>60</v>
      </c>
      <c r="I2687" s="14" t="n">
        <f aca="false">ROUND(W2687*p_facteur,0)</f>
        <v>862</v>
      </c>
      <c r="J2687" s="14" t="str">
        <f aca="false">IF(X2687&lt;60,X2687&amp;" min",INT(X2687/60)&amp;" h"&amp;IF(MOD(X2687,60)=0,""," "&amp;TEXT(MOD(X2687,60),"00")))</f>
        <v>9 h</v>
      </c>
      <c r="K2687" s="14" t="str">
        <f aca="false">IF(S2687&lt;&gt;T2687,"Oui","Non")</f>
        <v>Non</v>
      </c>
      <c r="L2687" s="14" t="str">
        <f aca="false">IF(AND(INDEX(10_Lieux!$B:$B,U2687)="Ville",INDEX(10_Lieux!$B:$B,V2687)="Ville"),"/chauffeur-prive/"&amp;INDEX(10_Lieux!$E:$E,U2687)&amp;"-"&amp;INDEX(10_Lieux!$E:$E,V2687)&amp;"/","/chauffeur-prive/"&amp;INDEX(10_Lieux!$E:$E,U2687)&amp;"/"&amp;INDEX(10_Lieux!$E:$E,V2687)&amp;"/")</f>
        <v>/chauffeur-prive/aeroport-nantes-atlantique/aeroport-bale-mulhouse/</v>
      </c>
      <c r="M2687" s="14" t="str">
        <f aca="false">IFERROR(INDEX($L:$L,MATCH(B2687&amp;"|"&amp;A2687,$Z:$Z,0)),"—")</f>
        <v>/chauffeur-prive/aeroport-bale-mulhouse/aeroport-nantes-atlantique/</v>
      </c>
      <c r="N2687" s="14" t="str">
        <f aca="false">IF(LEN("Chauffeur privé "&amp;INDEX(10_Lieux!$J:$J,U2687)&amp;" → "&amp;INDEX(10_Lieux!$J:$J,V2687)&amp;" | 24h/24")&gt;60,"Chauffeur privé "&amp;INDEX(10_Lieux!$J:$J,U2687)&amp;" → "&amp;INDEX(10_Lieux!$J:$J,V2687),"Chauffeur privé "&amp;INDEX(10_Lieux!$J:$J,U2687)&amp;" → "&amp;INDEX(10_Lieux!$J:$J,V2687)&amp;" | 24h/24")</f>
        <v>Chauffeur privé Aéroport Nantes-Atlantique → Aéroport Bâle-Mulhouse</v>
      </c>
      <c r="O2687" s="14" t="n">
        <f aca="false">LEN(N2687)</f>
        <v>67</v>
      </c>
      <c r="P2687" s="14" t="str">
        <f aca="false">"Chauffeur privé "&amp;INDEX(10_Lieux!$K:$K,U2687)&amp;" vers "&amp;INDEX(10_Lieux!$L:$L,V2687)</f>
        <v>Chauffeur privé de l'aéroport Nantes-Atlantique vers l'aéroport Bâle-Mulhouse</v>
      </c>
      <c r="Q2687" s="14" t="str">
        <f aca="false">"Chauffeur privé "&amp;INDEX(10_Lieux!$K:$K,U2687)&amp;" vers "&amp;INDEX(10_Lieux!$L:$L,V2687)&amp;" : env. "&amp;I2687&amp;" km, "&amp;J2687&amp;" de route. Devis personnalisé, standard 24h/24 et 7j/7."</f>
        <v>Chauffeur privé de l'aéroport Nantes-Atlantique vers l'aéroport Bâle-Mulhouse : env. 862 km, 9 h de route. Devis personnalisé, standard 24h/24 et 7j/7.</v>
      </c>
      <c r="R2687" s="14" t="n">
        <f aca="false">LEN(Q2687)</f>
        <v>151</v>
      </c>
      <c r="S2687" s="14" t="str">
        <f aca="false">INDEX(10_Lieux!$C:$C,U2687)</f>
        <v>France</v>
      </c>
      <c r="T2687" s="14" t="str">
        <f aca="false">INDEX(10_Lieux!$C:$C,V2687)</f>
        <v>France</v>
      </c>
      <c r="U2687" s="14" t="n">
        <f aca="false">MATCH(A2687,10_Lieux!$A:$A,0)</f>
        <v>157</v>
      </c>
      <c r="V2687" s="14" t="n">
        <f aca="false">MATCH(B2687,10_Lieux!$A:$A,0)</f>
        <v>144</v>
      </c>
      <c r="W2687" s="14" t="n">
        <f aca="false">ROUND(6371*2*ASIN(SQRT(SIN(RADIANS(INDEX(10_Lieux!$F:$F,V2687)-INDEX(10_Lieux!$F:$F,U2687))/2)^2+COS(RADIANS(INDEX(10_Lieux!$F:$F,U2687)))*COS(RADIANS(INDEX(10_Lieux!$F:$F,V2687)))*SIN(RADIANS(INDEX(10_Lieux!$G:$G,V2687)-INDEX(10_Lieux!$G:$G,U2687))/2)^2)),1)</f>
        <v>689.6</v>
      </c>
      <c r="X2687" s="14" t="n">
        <f aca="false">ROUND(I2687/IF(I2687&lt;p_seuil_vitesse,p_vit_lente,p_vit_rapide)*60/15,0)*15</f>
        <v>540</v>
      </c>
      <c r="Y2687" s="14" t="n">
        <f aca="false">MAX(IF(INDEX(10_Lieux!$B:$B,U2687)&lt;&gt;"Ville",INDEX(10_Lieux!$I:$I,U2687),0),IF(INDEX(10_Lieux!$B:$B,V2687)&lt;&gt;"Ville",INDEX(10_Lieux!$I:$I,V2687),0))</f>
        <v>250</v>
      </c>
      <c r="Z2687" s="14" t="str">
        <f aca="false">A2687&amp;"|"&amp;B2687</f>
        <v>Nantes-Atlantique|EuroAirport Basel-Mulhouse-Freiburg</v>
      </c>
      <c r="AA2687" s="14" t="str">
        <f aca="false">IF(I2687&lt;p_local,"Local",IF(I2687&lt;p_vv_min,"Courte distance",IF(I2687&lt;p_tres_long,"Longue distance","Très longue distance")))</f>
        <v>Très longue distance</v>
      </c>
    </row>
    <row r="2688" customFormat="false" ht="15" hidden="false" customHeight="true" outlineLevel="0" collapsed="false">
      <c r="A2688" s="14" t="s">
        <v>1105</v>
      </c>
      <c r="B2688" s="14" t="s">
        <v>1199</v>
      </c>
      <c r="C2688" s="14" t="s">
        <v>36</v>
      </c>
      <c r="D2688" s="14" t="s">
        <v>2622</v>
      </c>
      <c r="E2688" s="14" t="s">
        <v>2895</v>
      </c>
      <c r="F2688" s="15" t="s">
        <v>41</v>
      </c>
      <c r="G2688" s="14" t="str">
        <f aca="false">IF(I2688&lt;p_local,"Local → page infra",IF(H2688&gt;=p_ph1,"Phase 1",IF(H2688&gt;=p_ph2,"Phase 2","Phase 3")))</f>
        <v>Phase 3</v>
      </c>
      <c r="H2688" s="14" t="n">
        <f aca="false">IF(I2688&lt;p_local,0,IF(C2688="Aéroport → Aéroport",p_pts_plein,IF(Y2688&gt;0,IF(I2688&lt;=Y2688,p_pts_plein,IF(I2688&lt;=p_mult2*Y2688,p_pts_moyen,p_pts_r3)),IF(I2688&gt;=p_vv_min,p_pts_plein,IF(I2688&gt;=p_vv_moy,p_pts_moyen,p_pts_court))))+IF(INDEX(10_Lieux!$D:$D,U2688)=1,p_prio1,p_prio2)+IF(INDEX(10_Lieux!$D:$D,V2688)=1,p_prio1,p_prio2)+IF(K2688="Oui",p_tf,0)+p_hub*((INDEX(10_Lieux!$H:$H,U2688)="Hub")+(INDEX(10_Lieux!$H:$H,V2688)="Hub"))+IF(OR(INDEX(10_Lieux!$H:$H,U2688)="Premium",INDEX(10_Lieux!$H:$H,V2688)="Premium"),p_prem,0))</f>
        <v>60</v>
      </c>
      <c r="I2688" s="14" t="n">
        <f aca="false">ROUND(W2688*p_facteur,0)</f>
        <v>578</v>
      </c>
      <c r="J2688" s="14" t="str">
        <f aca="false">IF(X2688&lt;60,X2688&amp;" min",INT(X2688/60)&amp;" h"&amp;IF(MOD(X2688,60)=0,""," "&amp;TEXT(MOD(X2688,60),"00")))</f>
        <v>6 h</v>
      </c>
      <c r="K2688" s="14" t="str">
        <f aca="false">IF(S2688&lt;&gt;T2688,"Oui","Non")</f>
        <v>Non</v>
      </c>
      <c r="L2688" s="14" t="str">
        <f aca="false">IF(AND(INDEX(10_Lieux!$B:$B,U2688)="Ville",INDEX(10_Lieux!$B:$B,V2688)="Ville"),"/chauffeur-prive/"&amp;INDEX(10_Lieux!$E:$E,U2688)&amp;"-"&amp;INDEX(10_Lieux!$E:$E,V2688)&amp;"/","/chauffeur-prive/"&amp;INDEX(10_Lieux!$E:$E,U2688)&amp;"/"&amp;INDEX(10_Lieux!$E:$E,V2688)&amp;"/")</f>
        <v>/chauffeur-prive/aeroport-bale-mulhouse/aeroport-lille-lesquin/</v>
      </c>
      <c r="M2688" s="14" t="str">
        <f aca="false">IFERROR(INDEX($L:$L,MATCH(B2688&amp;"|"&amp;A2688,$Z:$Z,0)),"—")</f>
        <v>/chauffeur-prive/aeroport-lille-lesquin/aeroport-bale-mulhouse/</v>
      </c>
      <c r="N2688" s="14" t="str">
        <f aca="false">IF(LEN("Chauffeur privé "&amp;INDEX(10_Lieux!$J:$J,U2688)&amp;" → "&amp;INDEX(10_Lieux!$J:$J,V2688)&amp;" | 24h/24")&gt;60,"Chauffeur privé "&amp;INDEX(10_Lieux!$J:$J,U2688)&amp;" → "&amp;INDEX(10_Lieux!$J:$J,V2688),"Chauffeur privé "&amp;INDEX(10_Lieux!$J:$J,U2688)&amp;" → "&amp;INDEX(10_Lieux!$J:$J,V2688)&amp;" | 24h/24")</f>
        <v>Chauffeur privé Aéroport Bâle-Mulhouse → Aéroport Lille-Lesquin</v>
      </c>
      <c r="O2688" s="14" t="n">
        <f aca="false">LEN(N2688)</f>
        <v>63</v>
      </c>
      <c r="P2688" s="14" t="str">
        <f aca="false">"Chauffeur privé "&amp;INDEX(10_Lieux!$K:$K,U2688)&amp;" vers "&amp;INDEX(10_Lieux!$L:$L,V2688)</f>
        <v>Chauffeur privé de l'aéroport Bâle-Mulhouse vers l'aéroport Lille-Lesquin</v>
      </c>
      <c r="Q2688" s="14" t="str">
        <f aca="false">"Chauffeur privé "&amp;INDEX(10_Lieux!$K:$K,U2688)&amp;" vers "&amp;INDEX(10_Lieux!$L:$L,V2688)&amp;" : env. "&amp;I2688&amp;" km, "&amp;J2688&amp;" de route. Devis personnalisé, standard 24h/24 et 7j/7."</f>
        <v>Chauffeur privé de l'aéroport Bâle-Mulhouse vers l'aéroport Lille-Lesquin : env. 578 km, 6 h de route. Devis personnalisé, standard 24h/24 et 7j/7.</v>
      </c>
      <c r="R2688" s="14" t="n">
        <f aca="false">LEN(Q2688)</f>
        <v>147</v>
      </c>
      <c r="S2688" s="14" t="str">
        <f aca="false">INDEX(10_Lieux!$C:$C,U2688)</f>
        <v>France</v>
      </c>
      <c r="T2688" s="14" t="str">
        <f aca="false">INDEX(10_Lieux!$C:$C,V2688)</f>
        <v>France</v>
      </c>
      <c r="U2688" s="14" t="n">
        <f aca="false">MATCH(A2688,10_Lieux!$A:$A,0)</f>
        <v>144</v>
      </c>
      <c r="V2688" s="14" t="n">
        <f aca="false">MATCH(B2688,10_Lieux!$A:$A,0)</f>
        <v>147</v>
      </c>
      <c r="W2688" s="14" t="n">
        <f aca="false">ROUND(6371*2*ASIN(SQRT(SIN(RADIANS(INDEX(10_Lieux!$F:$F,V2688)-INDEX(10_Lieux!$F:$F,U2688))/2)^2+COS(RADIANS(INDEX(10_Lieux!$F:$F,U2688)))*COS(RADIANS(INDEX(10_Lieux!$F:$F,V2688)))*SIN(RADIANS(INDEX(10_Lieux!$G:$G,V2688)-INDEX(10_Lieux!$G:$G,U2688))/2)^2)),1)</f>
        <v>462.2</v>
      </c>
      <c r="X2688" s="14" t="n">
        <f aca="false">ROUND(I2688/IF(I2688&lt;p_seuil_vitesse,p_vit_lente,p_vit_rapide)*60/15,0)*15</f>
        <v>360</v>
      </c>
      <c r="Y2688" s="14" t="n">
        <f aca="false">MAX(IF(INDEX(10_Lieux!$B:$B,U2688)&lt;&gt;"Ville",INDEX(10_Lieux!$I:$I,U2688),0),IF(INDEX(10_Lieux!$B:$B,V2688)&lt;&gt;"Ville",INDEX(10_Lieux!$I:$I,V2688),0))</f>
        <v>250</v>
      </c>
      <c r="Z2688" s="14" t="str">
        <f aca="false">A2688&amp;"|"&amp;B2688</f>
        <v>EuroAirport Basel-Mulhouse-Freiburg|Lille-Lesquin</v>
      </c>
      <c r="AA2688" s="14" t="str">
        <f aca="false">IF(I2688&lt;p_local,"Local",IF(I2688&lt;p_vv_min,"Courte distance",IF(I2688&lt;p_tres_long,"Longue distance","Très longue distance")))</f>
        <v>Longue distance</v>
      </c>
    </row>
    <row r="2689" customFormat="false" ht="15" hidden="false" customHeight="true" outlineLevel="0" collapsed="false">
      <c r="A2689" s="14" t="s">
        <v>1199</v>
      </c>
      <c r="B2689" s="14" t="s">
        <v>1105</v>
      </c>
      <c r="C2689" s="14" t="s">
        <v>36</v>
      </c>
      <c r="D2689" s="14" t="s">
        <v>2622</v>
      </c>
      <c r="E2689" s="14" t="s">
        <v>2896</v>
      </c>
      <c r="F2689" s="15" t="s">
        <v>41</v>
      </c>
      <c r="G2689" s="14" t="str">
        <f aca="false">IF(I2689&lt;p_local,"Local → page infra",IF(H2689&gt;=p_ph1,"Phase 1",IF(H2689&gt;=p_ph2,"Phase 2","Phase 3")))</f>
        <v>Phase 3</v>
      </c>
      <c r="H2689" s="14" t="n">
        <f aca="false">IF(I2689&lt;p_local,0,IF(C2689="Aéroport → Aéroport",p_pts_plein,IF(Y2689&gt;0,IF(I2689&lt;=Y2689,p_pts_plein,IF(I2689&lt;=p_mult2*Y2689,p_pts_moyen,p_pts_r3)),IF(I2689&gt;=p_vv_min,p_pts_plein,IF(I2689&gt;=p_vv_moy,p_pts_moyen,p_pts_court))))+IF(INDEX(10_Lieux!$D:$D,U2689)=1,p_prio1,p_prio2)+IF(INDEX(10_Lieux!$D:$D,V2689)=1,p_prio1,p_prio2)+IF(K2689="Oui",p_tf,0)+p_hub*((INDEX(10_Lieux!$H:$H,U2689)="Hub")+(INDEX(10_Lieux!$H:$H,V2689)="Hub"))+IF(OR(INDEX(10_Lieux!$H:$H,U2689)="Premium",INDEX(10_Lieux!$H:$H,V2689)="Premium"),p_prem,0))</f>
        <v>60</v>
      </c>
      <c r="I2689" s="14" t="n">
        <f aca="false">ROUND(W2689*p_facteur,0)</f>
        <v>578</v>
      </c>
      <c r="J2689" s="14" t="str">
        <f aca="false">IF(X2689&lt;60,X2689&amp;" min",INT(X2689/60)&amp;" h"&amp;IF(MOD(X2689,60)=0,""," "&amp;TEXT(MOD(X2689,60),"00")))</f>
        <v>6 h</v>
      </c>
      <c r="K2689" s="14" t="str">
        <f aca="false">IF(S2689&lt;&gt;T2689,"Oui","Non")</f>
        <v>Non</v>
      </c>
      <c r="L2689" s="14" t="str">
        <f aca="false">IF(AND(INDEX(10_Lieux!$B:$B,U2689)="Ville",INDEX(10_Lieux!$B:$B,V2689)="Ville"),"/chauffeur-prive/"&amp;INDEX(10_Lieux!$E:$E,U2689)&amp;"-"&amp;INDEX(10_Lieux!$E:$E,V2689)&amp;"/","/chauffeur-prive/"&amp;INDEX(10_Lieux!$E:$E,U2689)&amp;"/"&amp;INDEX(10_Lieux!$E:$E,V2689)&amp;"/")</f>
        <v>/chauffeur-prive/aeroport-lille-lesquin/aeroport-bale-mulhouse/</v>
      </c>
      <c r="M2689" s="14" t="str">
        <f aca="false">IFERROR(INDEX($L:$L,MATCH(B2689&amp;"|"&amp;A2689,$Z:$Z,0)),"—")</f>
        <v>/chauffeur-prive/aeroport-bale-mulhouse/aeroport-lille-lesquin/</v>
      </c>
      <c r="N2689" s="14" t="str">
        <f aca="false">IF(LEN("Chauffeur privé "&amp;INDEX(10_Lieux!$J:$J,U2689)&amp;" → "&amp;INDEX(10_Lieux!$J:$J,V2689)&amp;" | 24h/24")&gt;60,"Chauffeur privé "&amp;INDEX(10_Lieux!$J:$J,U2689)&amp;" → "&amp;INDEX(10_Lieux!$J:$J,V2689),"Chauffeur privé "&amp;INDEX(10_Lieux!$J:$J,U2689)&amp;" → "&amp;INDEX(10_Lieux!$J:$J,V2689)&amp;" | 24h/24")</f>
        <v>Chauffeur privé Aéroport Lille-Lesquin → Aéroport Bâle-Mulhouse</v>
      </c>
      <c r="O2689" s="14" t="n">
        <f aca="false">LEN(N2689)</f>
        <v>63</v>
      </c>
      <c r="P2689" s="14" t="str">
        <f aca="false">"Chauffeur privé "&amp;INDEX(10_Lieux!$K:$K,U2689)&amp;" vers "&amp;INDEX(10_Lieux!$L:$L,V2689)</f>
        <v>Chauffeur privé de l'aéroport Lille-Lesquin vers l'aéroport Bâle-Mulhouse</v>
      </c>
      <c r="Q2689" s="14" t="str">
        <f aca="false">"Chauffeur privé "&amp;INDEX(10_Lieux!$K:$K,U2689)&amp;" vers "&amp;INDEX(10_Lieux!$L:$L,V2689)&amp;" : env. "&amp;I2689&amp;" km, "&amp;J2689&amp;" de route. Devis personnalisé, standard 24h/24 et 7j/7."</f>
        <v>Chauffeur privé de l'aéroport Lille-Lesquin vers l'aéroport Bâle-Mulhouse : env. 578 km, 6 h de route. Devis personnalisé, standard 24h/24 et 7j/7.</v>
      </c>
      <c r="R2689" s="14" t="n">
        <f aca="false">LEN(Q2689)</f>
        <v>147</v>
      </c>
      <c r="S2689" s="14" t="str">
        <f aca="false">INDEX(10_Lieux!$C:$C,U2689)</f>
        <v>France</v>
      </c>
      <c r="T2689" s="14" t="str">
        <f aca="false">INDEX(10_Lieux!$C:$C,V2689)</f>
        <v>France</v>
      </c>
      <c r="U2689" s="14" t="n">
        <f aca="false">MATCH(A2689,10_Lieux!$A:$A,0)</f>
        <v>147</v>
      </c>
      <c r="V2689" s="14" t="n">
        <f aca="false">MATCH(B2689,10_Lieux!$A:$A,0)</f>
        <v>144</v>
      </c>
      <c r="W2689" s="14" t="n">
        <f aca="false">ROUND(6371*2*ASIN(SQRT(SIN(RADIANS(INDEX(10_Lieux!$F:$F,V2689)-INDEX(10_Lieux!$F:$F,U2689))/2)^2+COS(RADIANS(INDEX(10_Lieux!$F:$F,U2689)))*COS(RADIANS(INDEX(10_Lieux!$F:$F,V2689)))*SIN(RADIANS(INDEX(10_Lieux!$G:$G,V2689)-INDEX(10_Lieux!$G:$G,U2689))/2)^2)),1)</f>
        <v>462.2</v>
      </c>
      <c r="X2689" s="14" t="n">
        <f aca="false">ROUND(I2689/IF(I2689&lt;p_seuil_vitesse,p_vit_lente,p_vit_rapide)*60/15,0)*15</f>
        <v>360</v>
      </c>
      <c r="Y2689" s="14" t="n">
        <f aca="false">MAX(IF(INDEX(10_Lieux!$B:$B,U2689)&lt;&gt;"Ville",INDEX(10_Lieux!$I:$I,U2689),0),IF(INDEX(10_Lieux!$B:$B,V2689)&lt;&gt;"Ville",INDEX(10_Lieux!$I:$I,V2689),0))</f>
        <v>250</v>
      </c>
      <c r="Z2689" s="14" t="str">
        <f aca="false">A2689&amp;"|"&amp;B2689</f>
        <v>Lille-Lesquin|EuroAirport Basel-Mulhouse-Freiburg</v>
      </c>
      <c r="AA2689" s="14" t="str">
        <f aca="false">IF(I2689&lt;p_local,"Local",IF(I2689&lt;p_vv_min,"Courte distance",IF(I2689&lt;p_tres_long,"Longue distance","Très longue distance")))</f>
        <v>Longue distance</v>
      </c>
    </row>
    <row r="2690" customFormat="false" ht="15" hidden="false" customHeight="true" outlineLevel="0" collapsed="false">
      <c r="A2690" s="14" t="s">
        <v>1105</v>
      </c>
      <c r="B2690" s="14" t="s">
        <v>1060</v>
      </c>
      <c r="C2690" s="14" t="s">
        <v>36</v>
      </c>
      <c r="D2690" s="14" t="s">
        <v>2622</v>
      </c>
      <c r="E2690" s="14" t="s">
        <v>2897</v>
      </c>
      <c r="F2690" s="15" t="s">
        <v>41</v>
      </c>
      <c r="G2690" s="14" t="str">
        <f aca="false">IF(I2690&lt;p_local,"Local → page infra",IF(H2690&gt;=p_ph1,"Phase 1",IF(H2690&gt;=p_ph2,"Phase 2","Phase 3")))</f>
        <v>Phase 3</v>
      </c>
      <c r="H2690" s="14" t="n">
        <f aca="false">IF(I2690&lt;p_local,0,IF(C2690="Aéroport → Aéroport",p_pts_plein,IF(Y2690&gt;0,IF(I2690&lt;=Y2690,p_pts_plein,IF(I2690&lt;=p_mult2*Y2690,p_pts_moyen,p_pts_r3)),IF(I2690&gt;=p_vv_min,p_pts_plein,IF(I2690&gt;=p_vv_moy,p_pts_moyen,p_pts_court))))+IF(INDEX(10_Lieux!$D:$D,U2690)=1,p_prio1,p_prio2)+IF(INDEX(10_Lieux!$D:$D,V2690)=1,p_prio1,p_prio2)+IF(K2690="Oui",p_tf,0)+p_hub*((INDEX(10_Lieux!$H:$H,U2690)="Hub")+(INDEX(10_Lieux!$H:$H,V2690)="Hub"))+IF(OR(INDEX(10_Lieux!$H:$H,U2690)="Premium",INDEX(10_Lieux!$H:$H,V2690)="Premium"),p_prem,0))</f>
        <v>60</v>
      </c>
      <c r="I2690" s="14" t="n">
        <f aca="false">ROUND(W2690*p_facteur,0)</f>
        <v>132</v>
      </c>
      <c r="J2690" s="14" t="str">
        <f aca="false">IF(X2690&lt;60,X2690&amp;" min",INT(X2690/60)&amp;" h"&amp;IF(MOD(X2690,60)=0,""," "&amp;TEXT(MOD(X2690,60),"00")))</f>
        <v>1 h 30</v>
      </c>
      <c r="K2690" s="14" t="str">
        <f aca="false">IF(S2690&lt;&gt;T2690,"Oui","Non")</f>
        <v>Non</v>
      </c>
      <c r="L2690" s="14" t="str">
        <f aca="false">IF(AND(INDEX(10_Lieux!$B:$B,U2690)="Ville",INDEX(10_Lieux!$B:$B,V2690)="Ville"),"/chauffeur-prive/"&amp;INDEX(10_Lieux!$E:$E,U2690)&amp;"-"&amp;INDEX(10_Lieux!$E:$E,V2690)&amp;"/","/chauffeur-prive/"&amp;INDEX(10_Lieux!$E:$E,U2690)&amp;"/"&amp;INDEX(10_Lieux!$E:$E,V2690)&amp;"/")</f>
        <v>/chauffeur-prive/aeroport-bale-mulhouse/aeroport-strasbourg-entzheim/</v>
      </c>
      <c r="M2690" s="14" t="str">
        <f aca="false">IFERROR(INDEX($L:$L,MATCH(B2690&amp;"|"&amp;A2690,$Z:$Z,0)),"—")</f>
        <v>/chauffeur-prive/aeroport-strasbourg-entzheim/aeroport-bale-mulhouse/</v>
      </c>
      <c r="N2690" s="14" t="str">
        <f aca="false">IF(LEN("Chauffeur privé "&amp;INDEX(10_Lieux!$J:$J,U2690)&amp;" → "&amp;INDEX(10_Lieux!$J:$J,V2690)&amp;" | 24h/24")&gt;60,"Chauffeur privé "&amp;INDEX(10_Lieux!$J:$J,U2690)&amp;" → "&amp;INDEX(10_Lieux!$J:$J,V2690),"Chauffeur privé "&amp;INDEX(10_Lieux!$J:$J,U2690)&amp;" → "&amp;INDEX(10_Lieux!$J:$J,V2690)&amp;" | 24h/24")</f>
        <v>Chauffeur privé Aéroport Bâle-Mulhouse → Aéroport Strasbourg-Entzheim</v>
      </c>
      <c r="O2690" s="14" t="n">
        <f aca="false">LEN(N2690)</f>
        <v>69</v>
      </c>
      <c r="P2690" s="14" t="str">
        <f aca="false">"Chauffeur privé "&amp;INDEX(10_Lieux!$K:$K,U2690)&amp;" vers "&amp;INDEX(10_Lieux!$L:$L,V2690)</f>
        <v>Chauffeur privé de l'aéroport Bâle-Mulhouse vers l'aéroport Strasbourg-Entzheim</v>
      </c>
      <c r="Q2690" s="14" t="str">
        <f aca="false">"Chauffeur privé "&amp;INDEX(10_Lieux!$K:$K,U2690)&amp;" vers "&amp;INDEX(10_Lieux!$L:$L,V2690)&amp;" : env. "&amp;I2690&amp;" km, "&amp;J2690&amp;" de route. Devis personnalisé, standard 24h/24 et 7j/7."</f>
        <v>Chauffeur privé de l'aéroport Bâle-Mulhouse vers l'aéroport Strasbourg-Entzheim : env. 132 km, 1 h 30 de route. Devis personnalisé, standard 24h/24 et 7j/7.</v>
      </c>
      <c r="R2690" s="14" t="n">
        <f aca="false">LEN(Q2690)</f>
        <v>156</v>
      </c>
      <c r="S2690" s="14" t="str">
        <f aca="false">INDEX(10_Lieux!$C:$C,U2690)</f>
        <v>France</v>
      </c>
      <c r="T2690" s="14" t="str">
        <f aca="false">INDEX(10_Lieux!$C:$C,V2690)</f>
        <v>France</v>
      </c>
      <c r="U2690" s="14" t="n">
        <f aca="false">MATCH(A2690,10_Lieux!$A:$A,0)</f>
        <v>144</v>
      </c>
      <c r="V2690" s="14" t="n">
        <f aca="false">MATCH(B2690,10_Lieux!$A:$A,0)</f>
        <v>143</v>
      </c>
      <c r="W2690" s="14" t="n">
        <f aca="false">ROUND(6371*2*ASIN(SQRT(SIN(RADIANS(INDEX(10_Lieux!$F:$F,V2690)-INDEX(10_Lieux!$F:$F,U2690))/2)^2+COS(RADIANS(INDEX(10_Lieux!$F:$F,U2690)))*COS(RADIANS(INDEX(10_Lieux!$F:$F,V2690)))*SIN(RADIANS(INDEX(10_Lieux!$G:$G,V2690)-INDEX(10_Lieux!$G:$G,U2690))/2)^2)),1)</f>
        <v>105.7</v>
      </c>
      <c r="X2690" s="14" t="n">
        <f aca="false">ROUND(I2690/IF(I2690&lt;p_seuil_vitesse,p_vit_lente,p_vit_rapide)*60/15,0)*15</f>
        <v>90</v>
      </c>
      <c r="Y2690" s="14" t="n">
        <f aca="false">MAX(IF(INDEX(10_Lieux!$B:$B,U2690)&lt;&gt;"Ville",INDEX(10_Lieux!$I:$I,U2690),0),IF(INDEX(10_Lieux!$B:$B,V2690)&lt;&gt;"Ville",INDEX(10_Lieux!$I:$I,V2690),0))</f>
        <v>250</v>
      </c>
      <c r="Z2690" s="14" t="str">
        <f aca="false">A2690&amp;"|"&amp;B2690</f>
        <v>EuroAirport Basel-Mulhouse-Freiburg|Strasbourg-Entzheim</v>
      </c>
      <c r="AA2690" s="14" t="str">
        <f aca="false">IF(I2690&lt;p_local,"Local",IF(I2690&lt;p_vv_min,"Courte distance",IF(I2690&lt;p_tres_long,"Longue distance","Très longue distance")))</f>
        <v>Longue distance</v>
      </c>
    </row>
    <row r="2691" customFormat="false" ht="15" hidden="false" customHeight="true" outlineLevel="0" collapsed="false">
      <c r="A2691" s="14" t="s">
        <v>1060</v>
      </c>
      <c r="B2691" s="14" t="s">
        <v>1105</v>
      </c>
      <c r="C2691" s="14" t="s">
        <v>36</v>
      </c>
      <c r="D2691" s="14" t="s">
        <v>2622</v>
      </c>
      <c r="E2691" s="14" t="s">
        <v>2898</v>
      </c>
      <c r="F2691" s="15" t="s">
        <v>41</v>
      </c>
      <c r="G2691" s="14" t="str">
        <f aca="false">IF(I2691&lt;p_local,"Local → page infra",IF(H2691&gt;=p_ph1,"Phase 1",IF(H2691&gt;=p_ph2,"Phase 2","Phase 3")))</f>
        <v>Phase 3</v>
      </c>
      <c r="H2691" s="14" t="n">
        <f aca="false">IF(I2691&lt;p_local,0,IF(C2691="Aéroport → Aéroport",p_pts_plein,IF(Y2691&gt;0,IF(I2691&lt;=Y2691,p_pts_plein,IF(I2691&lt;=p_mult2*Y2691,p_pts_moyen,p_pts_r3)),IF(I2691&gt;=p_vv_min,p_pts_plein,IF(I2691&gt;=p_vv_moy,p_pts_moyen,p_pts_court))))+IF(INDEX(10_Lieux!$D:$D,U2691)=1,p_prio1,p_prio2)+IF(INDEX(10_Lieux!$D:$D,V2691)=1,p_prio1,p_prio2)+IF(K2691="Oui",p_tf,0)+p_hub*((INDEX(10_Lieux!$H:$H,U2691)="Hub")+(INDEX(10_Lieux!$H:$H,V2691)="Hub"))+IF(OR(INDEX(10_Lieux!$H:$H,U2691)="Premium",INDEX(10_Lieux!$H:$H,V2691)="Premium"),p_prem,0))</f>
        <v>60</v>
      </c>
      <c r="I2691" s="14" t="n">
        <f aca="false">ROUND(W2691*p_facteur,0)</f>
        <v>132</v>
      </c>
      <c r="J2691" s="14" t="str">
        <f aca="false">IF(X2691&lt;60,X2691&amp;" min",INT(X2691/60)&amp;" h"&amp;IF(MOD(X2691,60)=0,""," "&amp;TEXT(MOD(X2691,60),"00")))</f>
        <v>1 h 30</v>
      </c>
      <c r="K2691" s="14" t="str">
        <f aca="false">IF(S2691&lt;&gt;T2691,"Oui","Non")</f>
        <v>Non</v>
      </c>
      <c r="L2691" s="14" t="str">
        <f aca="false">IF(AND(INDEX(10_Lieux!$B:$B,U2691)="Ville",INDEX(10_Lieux!$B:$B,V2691)="Ville"),"/chauffeur-prive/"&amp;INDEX(10_Lieux!$E:$E,U2691)&amp;"-"&amp;INDEX(10_Lieux!$E:$E,V2691)&amp;"/","/chauffeur-prive/"&amp;INDEX(10_Lieux!$E:$E,U2691)&amp;"/"&amp;INDEX(10_Lieux!$E:$E,V2691)&amp;"/")</f>
        <v>/chauffeur-prive/aeroport-strasbourg-entzheim/aeroport-bale-mulhouse/</v>
      </c>
      <c r="M2691" s="14" t="str">
        <f aca="false">IFERROR(INDEX($L:$L,MATCH(B2691&amp;"|"&amp;A2691,$Z:$Z,0)),"—")</f>
        <v>/chauffeur-prive/aeroport-bale-mulhouse/aeroport-strasbourg-entzheim/</v>
      </c>
      <c r="N2691" s="14" t="str">
        <f aca="false">IF(LEN("Chauffeur privé "&amp;INDEX(10_Lieux!$J:$J,U2691)&amp;" → "&amp;INDEX(10_Lieux!$J:$J,V2691)&amp;" | 24h/24")&gt;60,"Chauffeur privé "&amp;INDEX(10_Lieux!$J:$J,U2691)&amp;" → "&amp;INDEX(10_Lieux!$J:$J,V2691),"Chauffeur privé "&amp;INDEX(10_Lieux!$J:$J,U2691)&amp;" → "&amp;INDEX(10_Lieux!$J:$J,V2691)&amp;" | 24h/24")</f>
        <v>Chauffeur privé Aéroport Strasbourg-Entzheim → Aéroport Bâle-Mulhouse</v>
      </c>
      <c r="O2691" s="14" t="n">
        <f aca="false">LEN(N2691)</f>
        <v>69</v>
      </c>
      <c r="P2691" s="14" t="str">
        <f aca="false">"Chauffeur privé "&amp;INDEX(10_Lieux!$K:$K,U2691)&amp;" vers "&amp;INDEX(10_Lieux!$L:$L,V2691)</f>
        <v>Chauffeur privé de l'aéroport Strasbourg-Entzheim vers l'aéroport Bâle-Mulhouse</v>
      </c>
      <c r="Q2691" s="14" t="str">
        <f aca="false">"Chauffeur privé "&amp;INDEX(10_Lieux!$K:$K,U2691)&amp;" vers "&amp;INDEX(10_Lieux!$L:$L,V2691)&amp;" : env. "&amp;I2691&amp;" km, "&amp;J2691&amp;" de route. Devis personnalisé, standard 24h/24 et 7j/7."</f>
        <v>Chauffeur privé de l'aéroport Strasbourg-Entzheim vers l'aéroport Bâle-Mulhouse : env. 132 km, 1 h 30 de route. Devis personnalisé, standard 24h/24 et 7j/7.</v>
      </c>
      <c r="R2691" s="14" t="n">
        <f aca="false">LEN(Q2691)</f>
        <v>156</v>
      </c>
      <c r="S2691" s="14" t="str">
        <f aca="false">INDEX(10_Lieux!$C:$C,U2691)</f>
        <v>France</v>
      </c>
      <c r="T2691" s="14" t="str">
        <f aca="false">INDEX(10_Lieux!$C:$C,V2691)</f>
        <v>France</v>
      </c>
      <c r="U2691" s="14" t="n">
        <f aca="false">MATCH(A2691,10_Lieux!$A:$A,0)</f>
        <v>143</v>
      </c>
      <c r="V2691" s="14" t="n">
        <f aca="false">MATCH(B2691,10_Lieux!$A:$A,0)</f>
        <v>144</v>
      </c>
      <c r="W2691" s="14" t="n">
        <f aca="false">ROUND(6371*2*ASIN(SQRT(SIN(RADIANS(INDEX(10_Lieux!$F:$F,V2691)-INDEX(10_Lieux!$F:$F,U2691))/2)^2+COS(RADIANS(INDEX(10_Lieux!$F:$F,U2691)))*COS(RADIANS(INDEX(10_Lieux!$F:$F,V2691)))*SIN(RADIANS(INDEX(10_Lieux!$G:$G,V2691)-INDEX(10_Lieux!$G:$G,U2691))/2)^2)),1)</f>
        <v>105.7</v>
      </c>
      <c r="X2691" s="14" t="n">
        <f aca="false">ROUND(I2691/IF(I2691&lt;p_seuil_vitesse,p_vit_lente,p_vit_rapide)*60/15,0)*15</f>
        <v>90</v>
      </c>
      <c r="Y2691" s="14" t="n">
        <f aca="false">MAX(IF(INDEX(10_Lieux!$B:$B,U2691)&lt;&gt;"Ville",INDEX(10_Lieux!$I:$I,U2691),0),IF(INDEX(10_Lieux!$B:$B,V2691)&lt;&gt;"Ville",INDEX(10_Lieux!$I:$I,V2691),0))</f>
        <v>250</v>
      </c>
      <c r="Z2691" s="14" t="str">
        <f aca="false">A2691&amp;"|"&amp;B2691</f>
        <v>Strasbourg-Entzheim|EuroAirport Basel-Mulhouse-Freiburg</v>
      </c>
      <c r="AA2691" s="14" t="str">
        <f aca="false">IF(I2691&lt;p_local,"Local",IF(I2691&lt;p_vv_min,"Courte distance",IF(I2691&lt;p_tres_long,"Longue distance","Très longue distance")))</f>
        <v>Longue distance</v>
      </c>
    </row>
    <row r="2692" customFormat="false" ht="15" hidden="false" customHeight="true" outlineLevel="0" collapsed="false">
      <c r="A2692" s="14" t="s">
        <v>1796</v>
      </c>
      <c r="B2692" s="14" t="s">
        <v>1843</v>
      </c>
      <c r="C2692" s="14" t="s">
        <v>36</v>
      </c>
      <c r="D2692" s="14" t="s">
        <v>2622</v>
      </c>
      <c r="E2692" s="14" t="s">
        <v>2899</v>
      </c>
      <c r="F2692" s="15" t="s">
        <v>41</v>
      </c>
      <c r="G2692" s="14" t="str">
        <f aca="false">IF(I2692&lt;p_local,"Local → page infra",IF(H2692&gt;=p_ph1,"Phase 1",IF(H2692&gt;=p_ph2,"Phase 2","Phase 3")))</f>
        <v>Phase 2</v>
      </c>
      <c r="H2692" s="14" t="n">
        <f aca="false">IF(I2692&lt;p_local,0,IF(C2692="Aéroport → Aéroport",p_pts_plein,IF(Y2692&gt;0,IF(I2692&lt;=Y2692,p_pts_plein,IF(I2692&lt;=p_mult2*Y2692,p_pts_moyen,p_pts_r3)),IF(I2692&gt;=p_vv_min,p_pts_plein,IF(I2692&gt;=p_vv_moy,p_pts_moyen,p_pts_court))))+IF(INDEX(10_Lieux!$D:$D,U2692)=1,p_prio1,p_prio2)+IF(INDEX(10_Lieux!$D:$D,V2692)=1,p_prio1,p_prio2)+IF(K2692="Oui",p_tf,0)+p_hub*((INDEX(10_Lieux!$H:$H,U2692)="Hub")+(INDEX(10_Lieux!$H:$H,V2692)="Hub"))+IF(OR(INDEX(10_Lieux!$H:$H,U2692)="Premium",INDEX(10_Lieux!$H:$H,V2692)="Premium"),p_prem,0))</f>
        <v>70</v>
      </c>
      <c r="I2692" s="14" t="n">
        <f aca="false">ROUND(W2692*p_facteur,0)</f>
        <v>67</v>
      </c>
      <c r="J2692" s="14" t="str">
        <f aca="false">IF(X2692&lt;60,X2692&amp;" min",INT(X2692/60)&amp;" h"&amp;IF(MOD(X2692,60)=0,""," "&amp;TEXT(MOD(X2692,60),"00")))</f>
        <v>1 h</v>
      </c>
      <c r="K2692" s="14" t="str">
        <f aca="false">IF(S2692&lt;&gt;T2692,"Oui","Non")</f>
        <v>Non</v>
      </c>
      <c r="L2692" s="14" t="str">
        <f aca="false">IF(AND(INDEX(10_Lieux!$B:$B,U2692)="Ville",INDEX(10_Lieux!$B:$B,V2692)="Ville"),"/chauffeur-prive/"&amp;INDEX(10_Lieux!$E:$E,U2692)&amp;"-"&amp;INDEX(10_Lieux!$E:$E,V2692)&amp;"/","/chauffeur-prive/"&amp;INDEX(10_Lieux!$E:$E,U2692)&amp;"/"&amp;INDEX(10_Lieux!$E:$E,V2692)&amp;"/")</f>
        <v>/chauffeur-prive/aeroport-cannes-mandelieu/aeroport-la-mole-saint-tropez/</v>
      </c>
      <c r="M2692" s="14" t="str">
        <f aca="false">IFERROR(INDEX($L:$L,MATCH(B2692&amp;"|"&amp;A2692,$Z:$Z,0)),"—")</f>
        <v>/chauffeur-prive/aeroport-la-mole-saint-tropez/aeroport-cannes-mandelieu/</v>
      </c>
      <c r="N2692" s="14" t="str">
        <f aca="false">IF(LEN("Chauffeur privé "&amp;INDEX(10_Lieux!$J:$J,U2692)&amp;" → "&amp;INDEX(10_Lieux!$J:$J,V2692)&amp;" | 24h/24")&gt;60,"Chauffeur privé "&amp;INDEX(10_Lieux!$J:$J,U2692)&amp;" → "&amp;INDEX(10_Lieux!$J:$J,V2692),"Chauffeur privé "&amp;INDEX(10_Lieux!$J:$J,U2692)&amp;" → "&amp;INDEX(10_Lieux!$J:$J,V2692)&amp;" | 24h/24")</f>
        <v>Chauffeur privé Aéroport Cannes-Mandelieu → Aéroport La Môle-Saint-Tropez</v>
      </c>
      <c r="O2692" s="14" t="n">
        <f aca="false">LEN(N2692)</f>
        <v>73</v>
      </c>
      <c r="P2692" s="14" t="str">
        <f aca="false">"Chauffeur privé "&amp;INDEX(10_Lieux!$K:$K,U2692)&amp;" vers "&amp;INDEX(10_Lieux!$L:$L,V2692)</f>
        <v>Chauffeur privé de l'aéroport Cannes-Mandelieu vers l'aéroport La Môle-Saint-Tropez</v>
      </c>
      <c r="Q2692" s="14" t="str">
        <f aca="false">"Chauffeur privé "&amp;INDEX(10_Lieux!$K:$K,U2692)&amp;" vers "&amp;INDEX(10_Lieux!$L:$L,V2692)&amp;" : env. "&amp;I2692&amp;" km, "&amp;J2692&amp;" de route. Devis personnalisé, standard 24h/24 et 7j/7."</f>
        <v>Chauffeur privé de l'aéroport Cannes-Mandelieu vers l'aéroport La Môle-Saint-Tropez : env. 67 km, 1 h de route. Devis personnalisé, standard 24h/24 et 7j/7.</v>
      </c>
      <c r="R2692" s="14" t="n">
        <f aca="false">LEN(Q2692)</f>
        <v>156</v>
      </c>
      <c r="S2692" s="14" t="str">
        <f aca="false">INDEX(10_Lieux!$C:$C,U2692)</f>
        <v>France</v>
      </c>
      <c r="T2692" s="14" t="str">
        <f aca="false">INDEX(10_Lieux!$C:$C,V2692)</f>
        <v>France</v>
      </c>
      <c r="U2692" s="14" t="n">
        <f aca="false">MATCH(A2692,10_Lieux!$A:$A,0)</f>
        <v>169</v>
      </c>
      <c r="V2692" s="14" t="n">
        <f aca="false">MATCH(B2692,10_Lieux!$A:$A,0)</f>
        <v>170</v>
      </c>
      <c r="W2692" s="14" t="n">
        <f aca="false">ROUND(6371*2*ASIN(SQRT(SIN(RADIANS(INDEX(10_Lieux!$F:$F,V2692)-INDEX(10_Lieux!$F:$F,U2692))/2)^2+COS(RADIANS(INDEX(10_Lieux!$F:$F,U2692)))*COS(RADIANS(INDEX(10_Lieux!$F:$F,V2692)))*SIN(RADIANS(INDEX(10_Lieux!$G:$G,V2692)-INDEX(10_Lieux!$G:$G,U2692))/2)^2)),1)</f>
        <v>53.3</v>
      </c>
      <c r="X2692" s="14" t="n">
        <f aca="false">ROUND(I2692/IF(I2692&lt;p_seuil_vitesse,p_vit_lente,p_vit_rapide)*60/15,0)*15</f>
        <v>60</v>
      </c>
      <c r="Y2692" s="14" t="n">
        <f aca="false">MAX(IF(INDEX(10_Lieux!$B:$B,U2692)&lt;&gt;"Ville",INDEX(10_Lieux!$I:$I,U2692),0),IF(INDEX(10_Lieux!$B:$B,V2692)&lt;&gt;"Ville",INDEX(10_Lieux!$I:$I,V2692),0))</f>
        <v>250</v>
      </c>
      <c r="Z2692" s="14" t="str">
        <f aca="false">A2692&amp;"|"&amp;B2692</f>
        <v>Cannes-Mandelieu|La Môle-Saint-Tropez</v>
      </c>
      <c r="AA2692" s="14" t="str">
        <f aca="false">IF(I2692&lt;p_local,"Local",IF(I2692&lt;p_vv_min,"Courte distance",IF(I2692&lt;p_tres_long,"Longue distance","Très longue distance")))</f>
        <v>Courte distance</v>
      </c>
    </row>
    <row r="2693" customFormat="false" ht="15" hidden="false" customHeight="true" outlineLevel="0" collapsed="false">
      <c r="A2693" s="14" t="s">
        <v>1843</v>
      </c>
      <c r="B2693" s="14" t="s">
        <v>1796</v>
      </c>
      <c r="C2693" s="14" t="s">
        <v>36</v>
      </c>
      <c r="D2693" s="14" t="s">
        <v>2622</v>
      </c>
      <c r="E2693" s="14" t="s">
        <v>2900</v>
      </c>
      <c r="F2693" s="15" t="s">
        <v>41</v>
      </c>
      <c r="G2693" s="14" t="str">
        <f aca="false">IF(I2693&lt;p_local,"Local → page infra",IF(H2693&gt;=p_ph1,"Phase 1",IF(H2693&gt;=p_ph2,"Phase 2","Phase 3")))</f>
        <v>Phase 2</v>
      </c>
      <c r="H2693" s="14" t="n">
        <f aca="false">IF(I2693&lt;p_local,0,IF(C2693="Aéroport → Aéroport",p_pts_plein,IF(Y2693&gt;0,IF(I2693&lt;=Y2693,p_pts_plein,IF(I2693&lt;=p_mult2*Y2693,p_pts_moyen,p_pts_r3)),IF(I2693&gt;=p_vv_min,p_pts_plein,IF(I2693&gt;=p_vv_moy,p_pts_moyen,p_pts_court))))+IF(INDEX(10_Lieux!$D:$D,U2693)=1,p_prio1,p_prio2)+IF(INDEX(10_Lieux!$D:$D,V2693)=1,p_prio1,p_prio2)+IF(K2693="Oui",p_tf,0)+p_hub*((INDEX(10_Lieux!$H:$H,U2693)="Hub")+(INDEX(10_Lieux!$H:$H,V2693)="Hub"))+IF(OR(INDEX(10_Lieux!$H:$H,U2693)="Premium",INDEX(10_Lieux!$H:$H,V2693)="Premium"),p_prem,0))</f>
        <v>70</v>
      </c>
      <c r="I2693" s="14" t="n">
        <f aca="false">ROUND(W2693*p_facteur,0)</f>
        <v>67</v>
      </c>
      <c r="J2693" s="14" t="str">
        <f aca="false">IF(X2693&lt;60,X2693&amp;" min",INT(X2693/60)&amp;" h"&amp;IF(MOD(X2693,60)=0,""," "&amp;TEXT(MOD(X2693,60),"00")))</f>
        <v>1 h</v>
      </c>
      <c r="K2693" s="14" t="str">
        <f aca="false">IF(S2693&lt;&gt;T2693,"Oui","Non")</f>
        <v>Non</v>
      </c>
      <c r="L2693" s="14" t="str">
        <f aca="false">IF(AND(INDEX(10_Lieux!$B:$B,U2693)="Ville",INDEX(10_Lieux!$B:$B,V2693)="Ville"),"/chauffeur-prive/"&amp;INDEX(10_Lieux!$E:$E,U2693)&amp;"-"&amp;INDEX(10_Lieux!$E:$E,V2693)&amp;"/","/chauffeur-prive/"&amp;INDEX(10_Lieux!$E:$E,U2693)&amp;"/"&amp;INDEX(10_Lieux!$E:$E,V2693)&amp;"/")</f>
        <v>/chauffeur-prive/aeroport-la-mole-saint-tropez/aeroport-cannes-mandelieu/</v>
      </c>
      <c r="M2693" s="14" t="str">
        <f aca="false">IFERROR(INDEX($L:$L,MATCH(B2693&amp;"|"&amp;A2693,$Z:$Z,0)),"—")</f>
        <v>/chauffeur-prive/aeroport-cannes-mandelieu/aeroport-la-mole-saint-tropez/</v>
      </c>
      <c r="N2693" s="14" t="str">
        <f aca="false">IF(LEN("Chauffeur privé "&amp;INDEX(10_Lieux!$J:$J,U2693)&amp;" → "&amp;INDEX(10_Lieux!$J:$J,V2693)&amp;" | 24h/24")&gt;60,"Chauffeur privé "&amp;INDEX(10_Lieux!$J:$J,U2693)&amp;" → "&amp;INDEX(10_Lieux!$J:$J,V2693),"Chauffeur privé "&amp;INDEX(10_Lieux!$J:$J,U2693)&amp;" → "&amp;INDEX(10_Lieux!$J:$J,V2693)&amp;" | 24h/24")</f>
        <v>Chauffeur privé Aéroport La Môle-Saint-Tropez → Aéroport Cannes-Mandelieu</v>
      </c>
      <c r="O2693" s="14" t="n">
        <f aca="false">LEN(N2693)</f>
        <v>73</v>
      </c>
      <c r="P2693" s="14" t="str">
        <f aca="false">"Chauffeur privé "&amp;INDEX(10_Lieux!$K:$K,U2693)&amp;" vers "&amp;INDEX(10_Lieux!$L:$L,V2693)</f>
        <v>Chauffeur privé de l'aéroport La Môle-Saint-Tropez vers l'aéroport Cannes-Mandelieu</v>
      </c>
      <c r="Q2693" s="14" t="str">
        <f aca="false">"Chauffeur privé "&amp;INDEX(10_Lieux!$K:$K,U2693)&amp;" vers "&amp;INDEX(10_Lieux!$L:$L,V2693)&amp;" : env. "&amp;I2693&amp;" km, "&amp;J2693&amp;" de route. Devis personnalisé, standard 24h/24 et 7j/7."</f>
        <v>Chauffeur privé de l'aéroport La Môle-Saint-Tropez vers l'aéroport Cannes-Mandelieu : env. 67 km, 1 h de route. Devis personnalisé, standard 24h/24 et 7j/7.</v>
      </c>
      <c r="R2693" s="14" t="n">
        <f aca="false">LEN(Q2693)</f>
        <v>156</v>
      </c>
      <c r="S2693" s="14" t="str">
        <f aca="false">INDEX(10_Lieux!$C:$C,U2693)</f>
        <v>France</v>
      </c>
      <c r="T2693" s="14" t="str">
        <f aca="false">INDEX(10_Lieux!$C:$C,V2693)</f>
        <v>France</v>
      </c>
      <c r="U2693" s="14" t="n">
        <f aca="false">MATCH(A2693,10_Lieux!$A:$A,0)</f>
        <v>170</v>
      </c>
      <c r="V2693" s="14" t="n">
        <f aca="false">MATCH(B2693,10_Lieux!$A:$A,0)</f>
        <v>169</v>
      </c>
      <c r="W2693" s="14" t="n">
        <f aca="false">ROUND(6371*2*ASIN(SQRT(SIN(RADIANS(INDEX(10_Lieux!$F:$F,V2693)-INDEX(10_Lieux!$F:$F,U2693))/2)^2+COS(RADIANS(INDEX(10_Lieux!$F:$F,U2693)))*COS(RADIANS(INDEX(10_Lieux!$F:$F,V2693)))*SIN(RADIANS(INDEX(10_Lieux!$G:$G,V2693)-INDEX(10_Lieux!$G:$G,U2693))/2)^2)),1)</f>
        <v>53.3</v>
      </c>
      <c r="X2693" s="14" t="n">
        <f aca="false">ROUND(I2693/IF(I2693&lt;p_seuil_vitesse,p_vit_lente,p_vit_rapide)*60/15,0)*15</f>
        <v>60</v>
      </c>
      <c r="Y2693" s="14" t="n">
        <f aca="false">MAX(IF(INDEX(10_Lieux!$B:$B,U2693)&lt;&gt;"Ville",INDEX(10_Lieux!$I:$I,U2693),0),IF(INDEX(10_Lieux!$B:$B,V2693)&lt;&gt;"Ville",INDEX(10_Lieux!$I:$I,V2693),0))</f>
        <v>250</v>
      </c>
      <c r="Z2693" s="14" t="str">
        <f aca="false">A2693&amp;"|"&amp;B2693</f>
        <v>La Môle-Saint-Tropez|Cannes-Mandelieu</v>
      </c>
      <c r="AA2693" s="14" t="str">
        <f aca="false">IF(I2693&lt;p_local,"Local",IF(I2693&lt;p_vv_min,"Courte distance",IF(I2693&lt;p_tres_long,"Longue distance","Très longue distance")))</f>
        <v>Courte distance</v>
      </c>
    </row>
    <row r="2694" customFormat="false" ht="15" hidden="false" customHeight="true" outlineLevel="0" collapsed="false">
      <c r="A2694" s="14" t="s">
        <v>1796</v>
      </c>
      <c r="B2694" s="14" t="s">
        <v>2346</v>
      </c>
      <c r="C2694" s="14" t="s">
        <v>36</v>
      </c>
      <c r="D2694" s="14" t="s">
        <v>2622</v>
      </c>
      <c r="E2694" s="14" t="s">
        <v>2901</v>
      </c>
      <c r="F2694" s="15" t="s">
        <v>41</v>
      </c>
      <c r="G2694" s="14" t="str">
        <f aca="false">IF(I2694&lt;p_local,"Local → page infra",IF(H2694&gt;=p_ph1,"Phase 1",IF(H2694&gt;=p_ph2,"Phase 2","Phase 3")))</f>
        <v>Phase 1</v>
      </c>
      <c r="H2694" s="14" t="n">
        <f aca="false">IF(I2694&lt;p_local,0,IF(C2694="Aéroport → Aéroport",p_pts_plein,IF(Y2694&gt;0,IF(I2694&lt;=Y2694,p_pts_plein,IF(I2694&lt;=p_mult2*Y2694,p_pts_moyen,p_pts_r3)),IF(I2694&gt;=p_vv_min,p_pts_plein,IF(I2694&gt;=p_vv_moy,p_pts_moyen,p_pts_court))))+IF(INDEX(10_Lieux!$D:$D,U2694)=1,p_prio1,p_prio2)+IF(INDEX(10_Lieux!$D:$D,V2694)=1,p_prio1,p_prio2)+IF(K2694="Oui",p_tf,0)+p_hub*((INDEX(10_Lieux!$H:$H,U2694)="Hub")+(INDEX(10_Lieux!$H:$H,V2694)="Hub"))+IF(OR(INDEX(10_Lieux!$H:$H,U2694)="Premium",INDEX(10_Lieux!$H:$H,V2694)="Premium"),p_prem,0))</f>
        <v>80</v>
      </c>
      <c r="I2694" s="14" t="n">
        <f aca="false">ROUND(W2694*p_facteur,0)</f>
        <v>506</v>
      </c>
      <c r="J2694" s="14" t="str">
        <f aca="false">IF(X2694&lt;60,X2694&amp;" min",INT(X2694/60)&amp;" h"&amp;IF(MOD(X2694,60)=0,""," "&amp;TEXT(MOD(X2694,60),"00")))</f>
        <v>5 h 15</v>
      </c>
      <c r="K2694" s="14" t="str">
        <f aca="false">IF(S2694&lt;&gt;T2694,"Oui","Non")</f>
        <v>Oui</v>
      </c>
      <c r="L2694" s="14" t="str">
        <f aca="false">IF(AND(INDEX(10_Lieux!$B:$B,U2694)="Ville",INDEX(10_Lieux!$B:$B,V2694)="Ville"),"/chauffeur-prive/"&amp;INDEX(10_Lieux!$E:$E,U2694)&amp;"-"&amp;INDEX(10_Lieux!$E:$E,V2694)&amp;"/","/chauffeur-prive/"&amp;INDEX(10_Lieux!$E:$E,U2694)&amp;"/"&amp;INDEX(10_Lieux!$E:$E,V2694)&amp;"/")</f>
        <v>/chauffeur-prive/aeroport-cannes-mandelieu/aeroport-samedan-engadine/</v>
      </c>
      <c r="M2694" s="14" t="str">
        <f aca="false">IFERROR(INDEX($L:$L,MATCH(B2694&amp;"|"&amp;A2694,$Z:$Z,0)),"—")</f>
        <v>/chauffeur-prive/aeroport-samedan-engadine/aeroport-cannes-mandelieu/</v>
      </c>
      <c r="N2694" s="14" t="str">
        <f aca="false">IF(LEN("Chauffeur privé "&amp;INDEX(10_Lieux!$J:$J,U2694)&amp;" → "&amp;INDEX(10_Lieux!$J:$J,V2694)&amp;" | 24h/24")&gt;60,"Chauffeur privé "&amp;INDEX(10_Lieux!$J:$J,U2694)&amp;" → "&amp;INDEX(10_Lieux!$J:$J,V2694),"Chauffeur privé "&amp;INDEX(10_Lieux!$J:$J,U2694)&amp;" → "&amp;INDEX(10_Lieux!$J:$J,V2694)&amp;" | 24h/24")</f>
        <v>Chauffeur privé Aéroport Cannes-Mandelieu → Aéroport de Samedan</v>
      </c>
      <c r="O2694" s="14" t="n">
        <f aca="false">LEN(N2694)</f>
        <v>63</v>
      </c>
      <c r="P2694" s="14" t="str">
        <f aca="false">"Chauffeur privé "&amp;INDEX(10_Lieux!$K:$K,U2694)&amp;" vers "&amp;INDEX(10_Lieux!$L:$L,V2694)</f>
        <v>Chauffeur privé de l'aéroport Cannes-Mandelieu vers l'aéroport de Samedan</v>
      </c>
      <c r="Q2694" s="14" t="str">
        <f aca="false">"Chauffeur privé "&amp;INDEX(10_Lieux!$K:$K,U2694)&amp;" vers "&amp;INDEX(10_Lieux!$L:$L,V2694)&amp;" : env. "&amp;I2694&amp;" km, "&amp;J2694&amp;" de route. Devis personnalisé, standard 24h/24 et 7j/7."</f>
        <v>Chauffeur privé de l'aéroport Cannes-Mandelieu vers l'aéroport de Samedan : env. 506 km, 5 h 15 de route. Devis personnalisé, standard 24h/24 et 7j/7.</v>
      </c>
      <c r="R2694" s="14" t="n">
        <f aca="false">LEN(Q2694)</f>
        <v>150</v>
      </c>
      <c r="S2694" s="14" t="str">
        <f aca="false">INDEX(10_Lieux!$C:$C,U2694)</f>
        <v>France</v>
      </c>
      <c r="T2694" s="14" t="str">
        <f aca="false">INDEX(10_Lieux!$C:$C,V2694)</f>
        <v>Suisse</v>
      </c>
      <c r="U2694" s="14" t="n">
        <f aca="false">MATCH(A2694,10_Lieux!$A:$A,0)</f>
        <v>169</v>
      </c>
      <c r="V2694" s="14" t="n">
        <f aca="false">MATCH(B2694,10_Lieux!$A:$A,0)</f>
        <v>188</v>
      </c>
      <c r="W2694" s="14" t="n">
        <f aca="false">ROUND(6371*2*ASIN(SQRT(SIN(RADIANS(INDEX(10_Lieux!$F:$F,V2694)-INDEX(10_Lieux!$F:$F,U2694))/2)^2+COS(RADIANS(INDEX(10_Lieux!$F:$F,U2694)))*COS(RADIANS(INDEX(10_Lieux!$F:$F,V2694)))*SIN(RADIANS(INDEX(10_Lieux!$G:$G,V2694)-INDEX(10_Lieux!$G:$G,U2694))/2)^2)),1)</f>
        <v>404.6</v>
      </c>
      <c r="X2694" s="14" t="n">
        <f aca="false">ROUND(I2694/IF(I2694&lt;p_seuil_vitesse,p_vit_lente,p_vit_rapide)*60/15,0)*15</f>
        <v>315</v>
      </c>
      <c r="Y2694" s="14" t="n">
        <f aca="false">MAX(IF(INDEX(10_Lieux!$B:$B,U2694)&lt;&gt;"Ville",INDEX(10_Lieux!$I:$I,U2694),0),IF(INDEX(10_Lieux!$B:$B,V2694)&lt;&gt;"Ville",INDEX(10_Lieux!$I:$I,V2694),0))</f>
        <v>250</v>
      </c>
      <c r="Z2694" s="14" t="str">
        <f aca="false">A2694&amp;"|"&amp;B2694</f>
        <v>Cannes-Mandelieu|Engadin Airport</v>
      </c>
      <c r="AA2694" s="14" t="str">
        <f aca="false">IF(I2694&lt;p_local,"Local",IF(I2694&lt;p_vv_min,"Courte distance",IF(I2694&lt;p_tres_long,"Longue distance","Très longue distance")))</f>
        <v>Longue distance</v>
      </c>
    </row>
    <row r="2695" customFormat="false" ht="15" hidden="false" customHeight="true" outlineLevel="0" collapsed="false">
      <c r="A2695" s="14" t="s">
        <v>2346</v>
      </c>
      <c r="B2695" s="14" t="s">
        <v>1796</v>
      </c>
      <c r="C2695" s="14" t="s">
        <v>36</v>
      </c>
      <c r="D2695" s="14" t="s">
        <v>2622</v>
      </c>
      <c r="E2695" s="14" t="s">
        <v>2902</v>
      </c>
      <c r="F2695" s="15" t="s">
        <v>41</v>
      </c>
      <c r="G2695" s="14" t="str">
        <f aca="false">IF(I2695&lt;p_local,"Local → page infra",IF(H2695&gt;=p_ph1,"Phase 1",IF(H2695&gt;=p_ph2,"Phase 2","Phase 3")))</f>
        <v>Phase 1</v>
      </c>
      <c r="H2695" s="14" t="n">
        <f aca="false">IF(I2695&lt;p_local,0,IF(C2695="Aéroport → Aéroport",p_pts_plein,IF(Y2695&gt;0,IF(I2695&lt;=Y2695,p_pts_plein,IF(I2695&lt;=p_mult2*Y2695,p_pts_moyen,p_pts_r3)),IF(I2695&gt;=p_vv_min,p_pts_plein,IF(I2695&gt;=p_vv_moy,p_pts_moyen,p_pts_court))))+IF(INDEX(10_Lieux!$D:$D,U2695)=1,p_prio1,p_prio2)+IF(INDEX(10_Lieux!$D:$D,V2695)=1,p_prio1,p_prio2)+IF(K2695="Oui",p_tf,0)+p_hub*((INDEX(10_Lieux!$H:$H,U2695)="Hub")+(INDEX(10_Lieux!$H:$H,V2695)="Hub"))+IF(OR(INDEX(10_Lieux!$H:$H,U2695)="Premium",INDEX(10_Lieux!$H:$H,V2695)="Premium"),p_prem,0))</f>
        <v>80</v>
      </c>
      <c r="I2695" s="14" t="n">
        <f aca="false">ROUND(W2695*p_facteur,0)</f>
        <v>506</v>
      </c>
      <c r="J2695" s="14" t="str">
        <f aca="false">IF(X2695&lt;60,X2695&amp;" min",INT(X2695/60)&amp;" h"&amp;IF(MOD(X2695,60)=0,""," "&amp;TEXT(MOD(X2695,60),"00")))</f>
        <v>5 h 15</v>
      </c>
      <c r="K2695" s="14" t="str">
        <f aca="false">IF(S2695&lt;&gt;T2695,"Oui","Non")</f>
        <v>Oui</v>
      </c>
      <c r="L2695" s="14" t="str">
        <f aca="false">IF(AND(INDEX(10_Lieux!$B:$B,U2695)="Ville",INDEX(10_Lieux!$B:$B,V2695)="Ville"),"/chauffeur-prive/"&amp;INDEX(10_Lieux!$E:$E,U2695)&amp;"-"&amp;INDEX(10_Lieux!$E:$E,V2695)&amp;"/","/chauffeur-prive/"&amp;INDEX(10_Lieux!$E:$E,U2695)&amp;"/"&amp;INDEX(10_Lieux!$E:$E,V2695)&amp;"/")</f>
        <v>/chauffeur-prive/aeroport-samedan-engadine/aeroport-cannes-mandelieu/</v>
      </c>
      <c r="M2695" s="14" t="str">
        <f aca="false">IFERROR(INDEX($L:$L,MATCH(B2695&amp;"|"&amp;A2695,$Z:$Z,0)),"—")</f>
        <v>/chauffeur-prive/aeroport-cannes-mandelieu/aeroport-samedan-engadine/</v>
      </c>
      <c r="N2695" s="14" t="str">
        <f aca="false">IF(LEN("Chauffeur privé "&amp;INDEX(10_Lieux!$J:$J,U2695)&amp;" → "&amp;INDEX(10_Lieux!$J:$J,V2695)&amp;" | 24h/24")&gt;60,"Chauffeur privé "&amp;INDEX(10_Lieux!$J:$J,U2695)&amp;" → "&amp;INDEX(10_Lieux!$J:$J,V2695),"Chauffeur privé "&amp;INDEX(10_Lieux!$J:$J,U2695)&amp;" → "&amp;INDEX(10_Lieux!$J:$J,V2695)&amp;" | 24h/24")</f>
        <v>Chauffeur privé Aéroport de Samedan → Aéroport Cannes-Mandelieu</v>
      </c>
      <c r="O2695" s="14" t="n">
        <f aca="false">LEN(N2695)</f>
        <v>63</v>
      </c>
      <c r="P2695" s="14" t="str">
        <f aca="false">"Chauffeur privé "&amp;INDEX(10_Lieux!$K:$K,U2695)&amp;" vers "&amp;INDEX(10_Lieux!$L:$L,V2695)</f>
        <v>Chauffeur privé de l'aéroport de Samedan vers l'aéroport Cannes-Mandelieu</v>
      </c>
      <c r="Q2695" s="14" t="str">
        <f aca="false">"Chauffeur privé "&amp;INDEX(10_Lieux!$K:$K,U2695)&amp;" vers "&amp;INDEX(10_Lieux!$L:$L,V2695)&amp;" : env. "&amp;I2695&amp;" km, "&amp;J2695&amp;" de route. Devis personnalisé, standard 24h/24 et 7j/7."</f>
        <v>Chauffeur privé de l'aéroport de Samedan vers l'aéroport Cannes-Mandelieu : env. 506 km, 5 h 15 de route. Devis personnalisé, standard 24h/24 et 7j/7.</v>
      </c>
      <c r="R2695" s="14" t="n">
        <f aca="false">LEN(Q2695)</f>
        <v>150</v>
      </c>
      <c r="S2695" s="14" t="str">
        <f aca="false">INDEX(10_Lieux!$C:$C,U2695)</f>
        <v>Suisse</v>
      </c>
      <c r="T2695" s="14" t="str">
        <f aca="false">INDEX(10_Lieux!$C:$C,V2695)</f>
        <v>France</v>
      </c>
      <c r="U2695" s="14" t="n">
        <f aca="false">MATCH(A2695,10_Lieux!$A:$A,0)</f>
        <v>188</v>
      </c>
      <c r="V2695" s="14" t="n">
        <f aca="false">MATCH(B2695,10_Lieux!$A:$A,0)</f>
        <v>169</v>
      </c>
      <c r="W2695" s="14" t="n">
        <f aca="false">ROUND(6371*2*ASIN(SQRT(SIN(RADIANS(INDEX(10_Lieux!$F:$F,V2695)-INDEX(10_Lieux!$F:$F,U2695))/2)^2+COS(RADIANS(INDEX(10_Lieux!$F:$F,U2695)))*COS(RADIANS(INDEX(10_Lieux!$F:$F,V2695)))*SIN(RADIANS(INDEX(10_Lieux!$G:$G,V2695)-INDEX(10_Lieux!$G:$G,U2695))/2)^2)),1)</f>
        <v>404.6</v>
      </c>
      <c r="X2695" s="14" t="n">
        <f aca="false">ROUND(I2695/IF(I2695&lt;p_seuil_vitesse,p_vit_lente,p_vit_rapide)*60/15,0)*15</f>
        <v>315</v>
      </c>
      <c r="Y2695" s="14" t="n">
        <f aca="false">MAX(IF(INDEX(10_Lieux!$B:$B,U2695)&lt;&gt;"Ville",INDEX(10_Lieux!$I:$I,U2695),0),IF(INDEX(10_Lieux!$B:$B,V2695)&lt;&gt;"Ville",INDEX(10_Lieux!$I:$I,V2695),0))</f>
        <v>250</v>
      </c>
      <c r="Z2695" s="14" t="str">
        <f aca="false">A2695&amp;"|"&amp;B2695</f>
        <v>Engadin Airport|Cannes-Mandelieu</v>
      </c>
      <c r="AA2695" s="14" t="str">
        <f aca="false">IF(I2695&lt;p_local,"Local",IF(I2695&lt;p_vv_min,"Courte distance",IF(I2695&lt;p_tres_long,"Longue distance","Très longue distance")))</f>
        <v>Longue distance</v>
      </c>
    </row>
    <row r="2696" customFormat="false" ht="15" hidden="false" customHeight="true" outlineLevel="0" collapsed="false">
      <c r="A2696" s="14" t="s">
        <v>1796</v>
      </c>
      <c r="B2696" s="14" t="s">
        <v>1430</v>
      </c>
      <c r="C2696" s="14" t="s">
        <v>36</v>
      </c>
      <c r="D2696" s="14" t="s">
        <v>2622</v>
      </c>
      <c r="E2696" s="14" t="s">
        <v>2903</v>
      </c>
      <c r="F2696" s="15" t="s">
        <v>41</v>
      </c>
      <c r="G2696" s="14" t="str">
        <f aca="false">IF(I2696&lt;p_local,"Local → page infra",IF(H2696&gt;=p_ph1,"Phase 1",IF(H2696&gt;=p_ph2,"Phase 2","Phase 3")))</f>
        <v>Phase 2</v>
      </c>
      <c r="H2696" s="14" t="n">
        <f aca="false">IF(I2696&lt;p_local,0,IF(C2696="Aéroport → Aéroport",p_pts_plein,IF(Y2696&gt;0,IF(I2696&lt;=Y2696,p_pts_plein,IF(I2696&lt;=p_mult2*Y2696,p_pts_moyen,p_pts_r3)),IF(I2696&gt;=p_vv_min,p_pts_plein,IF(I2696&gt;=p_vv_moy,p_pts_moyen,p_pts_court))))+IF(INDEX(10_Lieux!$D:$D,U2696)=1,p_prio1,p_prio2)+IF(INDEX(10_Lieux!$D:$D,V2696)=1,p_prio1,p_prio2)+IF(K2696="Oui",p_tf,0)+p_hub*((INDEX(10_Lieux!$H:$H,U2696)="Hub")+(INDEX(10_Lieux!$H:$H,V2696)="Hub"))+IF(OR(INDEX(10_Lieux!$H:$H,U2696)="Premium",INDEX(10_Lieux!$H:$H,V2696)="Premium"),p_prem,0))</f>
        <v>70</v>
      </c>
      <c r="I2696" s="14" t="n">
        <f aca="false">ROUND(W2696*p_facteur,0)</f>
        <v>975</v>
      </c>
      <c r="J2696" s="14" t="str">
        <f aca="false">IF(X2696&lt;60,X2696&amp;" min",INT(X2696/60)&amp;" h"&amp;IF(MOD(X2696,60)=0,""," "&amp;TEXT(MOD(X2696,60),"00")))</f>
        <v>10 h 15</v>
      </c>
      <c r="K2696" s="14" t="str">
        <f aca="false">IF(S2696&lt;&gt;T2696,"Oui","Non")</f>
        <v>Non</v>
      </c>
      <c r="L2696" s="14" t="str">
        <f aca="false">IF(AND(INDEX(10_Lieux!$B:$B,U2696)="Ville",INDEX(10_Lieux!$B:$B,V2696)="Ville"),"/chauffeur-prive/"&amp;INDEX(10_Lieux!$E:$E,U2696)&amp;"-"&amp;INDEX(10_Lieux!$E:$E,V2696)&amp;"/","/chauffeur-prive/"&amp;INDEX(10_Lieux!$E:$E,U2696)&amp;"/"&amp;INDEX(10_Lieux!$E:$E,V2696)&amp;"/")</f>
        <v>/chauffeur-prive/aeroport-cannes-mandelieu/aeroport-nantes-atlantique/</v>
      </c>
      <c r="M2696" s="14" t="str">
        <f aca="false">IFERROR(INDEX($L:$L,MATCH(B2696&amp;"|"&amp;A2696,$Z:$Z,0)),"—")</f>
        <v>/chauffeur-prive/aeroport-nantes-atlantique/aeroport-cannes-mandelieu/</v>
      </c>
      <c r="N2696" s="14" t="str">
        <f aca="false">IF(LEN("Chauffeur privé "&amp;INDEX(10_Lieux!$J:$J,U2696)&amp;" → "&amp;INDEX(10_Lieux!$J:$J,V2696)&amp;" | 24h/24")&gt;60,"Chauffeur privé "&amp;INDEX(10_Lieux!$J:$J,U2696)&amp;" → "&amp;INDEX(10_Lieux!$J:$J,V2696),"Chauffeur privé "&amp;INDEX(10_Lieux!$J:$J,U2696)&amp;" → "&amp;INDEX(10_Lieux!$J:$J,V2696)&amp;" | 24h/24")</f>
        <v>Chauffeur privé Aéroport Cannes-Mandelieu → Aéroport Nantes-Atlantique</v>
      </c>
      <c r="O2696" s="14" t="n">
        <f aca="false">LEN(N2696)</f>
        <v>70</v>
      </c>
      <c r="P2696" s="14" t="str">
        <f aca="false">"Chauffeur privé "&amp;INDEX(10_Lieux!$K:$K,U2696)&amp;" vers "&amp;INDEX(10_Lieux!$L:$L,V2696)</f>
        <v>Chauffeur privé de l'aéroport Cannes-Mandelieu vers l'aéroport Nantes-Atlantique</v>
      </c>
      <c r="Q2696" s="14" t="str">
        <f aca="false">"Chauffeur privé "&amp;INDEX(10_Lieux!$K:$K,U2696)&amp;" vers "&amp;INDEX(10_Lieux!$L:$L,V2696)&amp;" : env. "&amp;I2696&amp;" km, "&amp;J2696&amp;" de route. Devis personnalisé, standard 24h/24 et 7j/7."</f>
        <v>Chauffeur privé de l'aéroport Cannes-Mandelieu vers l'aéroport Nantes-Atlantique : env. 975 km, 10 h 15 de route. Devis personnalisé, standard 24h/24 et 7j/7.</v>
      </c>
      <c r="R2696" s="14" t="n">
        <f aca="false">LEN(Q2696)</f>
        <v>158</v>
      </c>
      <c r="S2696" s="14" t="str">
        <f aca="false">INDEX(10_Lieux!$C:$C,U2696)</f>
        <v>France</v>
      </c>
      <c r="T2696" s="14" t="str">
        <f aca="false">INDEX(10_Lieux!$C:$C,V2696)</f>
        <v>France</v>
      </c>
      <c r="U2696" s="14" t="n">
        <f aca="false">MATCH(A2696,10_Lieux!$A:$A,0)</f>
        <v>169</v>
      </c>
      <c r="V2696" s="14" t="n">
        <f aca="false">MATCH(B2696,10_Lieux!$A:$A,0)</f>
        <v>157</v>
      </c>
      <c r="W2696" s="14" t="n">
        <f aca="false">ROUND(6371*2*ASIN(SQRT(SIN(RADIANS(INDEX(10_Lieux!$F:$F,V2696)-INDEX(10_Lieux!$F:$F,U2696))/2)^2+COS(RADIANS(INDEX(10_Lieux!$F:$F,U2696)))*COS(RADIANS(INDEX(10_Lieux!$F:$F,V2696)))*SIN(RADIANS(INDEX(10_Lieux!$G:$G,V2696)-INDEX(10_Lieux!$G:$G,U2696))/2)^2)),1)</f>
        <v>779.8</v>
      </c>
      <c r="X2696" s="14" t="n">
        <f aca="false">ROUND(I2696/IF(I2696&lt;p_seuil_vitesse,p_vit_lente,p_vit_rapide)*60/15,0)*15</f>
        <v>615</v>
      </c>
      <c r="Y2696" s="14" t="n">
        <f aca="false">MAX(IF(INDEX(10_Lieux!$B:$B,U2696)&lt;&gt;"Ville",INDEX(10_Lieux!$I:$I,U2696),0),IF(INDEX(10_Lieux!$B:$B,V2696)&lt;&gt;"Ville",INDEX(10_Lieux!$I:$I,V2696),0))</f>
        <v>250</v>
      </c>
      <c r="Z2696" s="14" t="str">
        <f aca="false">A2696&amp;"|"&amp;B2696</f>
        <v>Cannes-Mandelieu|Nantes-Atlantique</v>
      </c>
      <c r="AA2696" s="14" t="str">
        <f aca="false">IF(I2696&lt;p_local,"Local",IF(I2696&lt;p_vv_min,"Courte distance",IF(I2696&lt;p_tres_long,"Longue distance","Très longue distance")))</f>
        <v>Très longue distance</v>
      </c>
    </row>
    <row r="2697" customFormat="false" ht="15" hidden="false" customHeight="true" outlineLevel="0" collapsed="false">
      <c r="A2697" s="14" t="s">
        <v>1430</v>
      </c>
      <c r="B2697" s="14" t="s">
        <v>1796</v>
      </c>
      <c r="C2697" s="14" t="s">
        <v>36</v>
      </c>
      <c r="D2697" s="14" t="s">
        <v>2622</v>
      </c>
      <c r="E2697" s="14" t="s">
        <v>2904</v>
      </c>
      <c r="F2697" s="15" t="s">
        <v>41</v>
      </c>
      <c r="G2697" s="14" t="str">
        <f aca="false">IF(I2697&lt;p_local,"Local → page infra",IF(H2697&gt;=p_ph1,"Phase 1",IF(H2697&gt;=p_ph2,"Phase 2","Phase 3")))</f>
        <v>Phase 2</v>
      </c>
      <c r="H2697" s="14" t="n">
        <f aca="false">IF(I2697&lt;p_local,0,IF(C2697="Aéroport → Aéroport",p_pts_plein,IF(Y2697&gt;0,IF(I2697&lt;=Y2697,p_pts_plein,IF(I2697&lt;=p_mult2*Y2697,p_pts_moyen,p_pts_r3)),IF(I2697&gt;=p_vv_min,p_pts_plein,IF(I2697&gt;=p_vv_moy,p_pts_moyen,p_pts_court))))+IF(INDEX(10_Lieux!$D:$D,U2697)=1,p_prio1,p_prio2)+IF(INDEX(10_Lieux!$D:$D,V2697)=1,p_prio1,p_prio2)+IF(K2697="Oui",p_tf,0)+p_hub*((INDEX(10_Lieux!$H:$H,U2697)="Hub")+(INDEX(10_Lieux!$H:$H,V2697)="Hub"))+IF(OR(INDEX(10_Lieux!$H:$H,U2697)="Premium",INDEX(10_Lieux!$H:$H,V2697)="Premium"),p_prem,0))</f>
        <v>70</v>
      </c>
      <c r="I2697" s="14" t="n">
        <f aca="false">ROUND(W2697*p_facteur,0)</f>
        <v>975</v>
      </c>
      <c r="J2697" s="14" t="str">
        <f aca="false">IF(X2697&lt;60,X2697&amp;" min",INT(X2697/60)&amp;" h"&amp;IF(MOD(X2697,60)=0,""," "&amp;TEXT(MOD(X2697,60),"00")))</f>
        <v>10 h 15</v>
      </c>
      <c r="K2697" s="14" t="str">
        <f aca="false">IF(S2697&lt;&gt;T2697,"Oui","Non")</f>
        <v>Non</v>
      </c>
      <c r="L2697" s="14" t="str">
        <f aca="false">IF(AND(INDEX(10_Lieux!$B:$B,U2697)="Ville",INDEX(10_Lieux!$B:$B,V2697)="Ville"),"/chauffeur-prive/"&amp;INDEX(10_Lieux!$E:$E,U2697)&amp;"-"&amp;INDEX(10_Lieux!$E:$E,V2697)&amp;"/","/chauffeur-prive/"&amp;INDEX(10_Lieux!$E:$E,U2697)&amp;"/"&amp;INDEX(10_Lieux!$E:$E,V2697)&amp;"/")</f>
        <v>/chauffeur-prive/aeroport-nantes-atlantique/aeroport-cannes-mandelieu/</v>
      </c>
      <c r="M2697" s="14" t="str">
        <f aca="false">IFERROR(INDEX($L:$L,MATCH(B2697&amp;"|"&amp;A2697,$Z:$Z,0)),"—")</f>
        <v>/chauffeur-prive/aeroport-cannes-mandelieu/aeroport-nantes-atlantique/</v>
      </c>
      <c r="N2697" s="14" t="str">
        <f aca="false">IF(LEN("Chauffeur privé "&amp;INDEX(10_Lieux!$J:$J,U2697)&amp;" → "&amp;INDEX(10_Lieux!$J:$J,V2697)&amp;" | 24h/24")&gt;60,"Chauffeur privé "&amp;INDEX(10_Lieux!$J:$J,U2697)&amp;" → "&amp;INDEX(10_Lieux!$J:$J,V2697),"Chauffeur privé "&amp;INDEX(10_Lieux!$J:$J,U2697)&amp;" → "&amp;INDEX(10_Lieux!$J:$J,V2697)&amp;" | 24h/24")</f>
        <v>Chauffeur privé Aéroport Nantes-Atlantique → Aéroport Cannes-Mandelieu</v>
      </c>
      <c r="O2697" s="14" t="n">
        <f aca="false">LEN(N2697)</f>
        <v>70</v>
      </c>
      <c r="P2697" s="14" t="str">
        <f aca="false">"Chauffeur privé "&amp;INDEX(10_Lieux!$K:$K,U2697)&amp;" vers "&amp;INDEX(10_Lieux!$L:$L,V2697)</f>
        <v>Chauffeur privé de l'aéroport Nantes-Atlantique vers l'aéroport Cannes-Mandelieu</v>
      </c>
      <c r="Q2697" s="14" t="str">
        <f aca="false">"Chauffeur privé "&amp;INDEX(10_Lieux!$K:$K,U2697)&amp;" vers "&amp;INDEX(10_Lieux!$L:$L,V2697)&amp;" : env. "&amp;I2697&amp;" km, "&amp;J2697&amp;" de route. Devis personnalisé, standard 24h/24 et 7j/7."</f>
        <v>Chauffeur privé de l'aéroport Nantes-Atlantique vers l'aéroport Cannes-Mandelieu : env. 975 km, 10 h 15 de route. Devis personnalisé, standard 24h/24 et 7j/7.</v>
      </c>
      <c r="R2697" s="14" t="n">
        <f aca="false">LEN(Q2697)</f>
        <v>158</v>
      </c>
      <c r="S2697" s="14" t="str">
        <f aca="false">INDEX(10_Lieux!$C:$C,U2697)</f>
        <v>France</v>
      </c>
      <c r="T2697" s="14" t="str">
        <f aca="false">INDEX(10_Lieux!$C:$C,V2697)</f>
        <v>France</v>
      </c>
      <c r="U2697" s="14" t="n">
        <f aca="false">MATCH(A2697,10_Lieux!$A:$A,0)</f>
        <v>157</v>
      </c>
      <c r="V2697" s="14" t="n">
        <f aca="false">MATCH(B2697,10_Lieux!$A:$A,0)</f>
        <v>169</v>
      </c>
      <c r="W2697" s="14" t="n">
        <f aca="false">ROUND(6371*2*ASIN(SQRT(SIN(RADIANS(INDEX(10_Lieux!$F:$F,V2697)-INDEX(10_Lieux!$F:$F,U2697))/2)^2+COS(RADIANS(INDEX(10_Lieux!$F:$F,U2697)))*COS(RADIANS(INDEX(10_Lieux!$F:$F,V2697)))*SIN(RADIANS(INDEX(10_Lieux!$G:$G,V2697)-INDEX(10_Lieux!$G:$G,U2697))/2)^2)),1)</f>
        <v>779.8</v>
      </c>
      <c r="X2697" s="14" t="n">
        <f aca="false">ROUND(I2697/IF(I2697&lt;p_seuil_vitesse,p_vit_lente,p_vit_rapide)*60/15,0)*15</f>
        <v>615</v>
      </c>
      <c r="Y2697" s="14" t="n">
        <f aca="false">MAX(IF(INDEX(10_Lieux!$B:$B,U2697)&lt;&gt;"Ville",INDEX(10_Lieux!$I:$I,U2697),0),IF(INDEX(10_Lieux!$B:$B,V2697)&lt;&gt;"Ville",INDEX(10_Lieux!$I:$I,V2697),0))</f>
        <v>250</v>
      </c>
      <c r="Z2697" s="14" t="str">
        <f aca="false">A2697&amp;"|"&amp;B2697</f>
        <v>Nantes-Atlantique|Cannes-Mandelieu</v>
      </c>
      <c r="AA2697" s="14" t="str">
        <f aca="false">IF(I2697&lt;p_local,"Local",IF(I2697&lt;p_vv_min,"Courte distance",IF(I2697&lt;p_tres_long,"Longue distance","Très longue distance")))</f>
        <v>Très longue distance</v>
      </c>
    </row>
    <row r="2698" customFormat="false" ht="15" hidden="false" customHeight="true" outlineLevel="0" collapsed="false">
      <c r="A2698" s="14" t="s">
        <v>1796</v>
      </c>
      <c r="B2698" s="14" t="s">
        <v>1199</v>
      </c>
      <c r="C2698" s="14" t="s">
        <v>36</v>
      </c>
      <c r="D2698" s="14" t="s">
        <v>2622</v>
      </c>
      <c r="E2698" s="14" t="s">
        <v>2905</v>
      </c>
      <c r="F2698" s="15" t="s">
        <v>41</v>
      </c>
      <c r="G2698" s="14" t="str">
        <f aca="false">IF(I2698&lt;p_local,"Local → page infra",IF(H2698&gt;=p_ph1,"Phase 1",IF(H2698&gt;=p_ph2,"Phase 2","Phase 3")))</f>
        <v>Phase 2</v>
      </c>
      <c r="H2698" s="14" t="n">
        <f aca="false">IF(I2698&lt;p_local,0,IF(C2698="Aéroport → Aéroport",p_pts_plein,IF(Y2698&gt;0,IF(I2698&lt;=Y2698,p_pts_plein,IF(I2698&lt;=p_mult2*Y2698,p_pts_moyen,p_pts_r3)),IF(I2698&gt;=p_vv_min,p_pts_plein,IF(I2698&gt;=p_vv_moy,p_pts_moyen,p_pts_court))))+IF(INDEX(10_Lieux!$D:$D,U2698)=1,p_prio1,p_prio2)+IF(INDEX(10_Lieux!$D:$D,V2698)=1,p_prio1,p_prio2)+IF(K2698="Oui",p_tf,0)+p_hub*((INDEX(10_Lieux!$H:$H,U2698)="Hub")+(INDEX(10_Lieux!$H:$H,V2698)="Hub"))+IF(OR(INDEX(10_Lieux!$H:$H,U2698)="Premium",INDEX(10_Lieux!$H:$H,V2698)="Premium"),p_prem,0))</f>
        <v>70</v>
      </c>
      <c r="I2698" s="14" t="n">
        <f aca="false">ROUND(W2698*p_facteur,0)</f>
        <v>1042</v>
      </c>
      <c r="J2698" s="14" t="str">
        <f aca="false">IF(X2698&lt;60,X2698&amp;" min",INT(X2698/60)&amp;" h"&amp;IF(MOD(X2698,60)=0,""," "&amp;TEXT(MOD(X2698,60),"00")))</f>
        <v>11 h</v>
      </c>
      <c r="K2698" s="14" t="str">
        <f aca="false">IF(S2698&lt;&gt;T2698,"Oui","Non")</f>
        <v>Non</v>
      </c>
      <c r="L2698" s="14" t="str">
        <f aca="false">IF(AND(INDEX(10_Lieux!$B:$B,U2698)="Ville",INDEX(10_Lieux!$B:$B,V2698)="Ville"),"/chauffeur-prive/"&amp;INDEX(10_Lieux!$E:$E,U2698)&amp;"-"&amp;INDEX(10_Lieux!$E:$E,V2698)&amp;"/","/chauffeur-prive/"&amp;INDEX(10_Lieux!$E:$E,U2698)&amp;"/"&amp;INDEX(10_Lieux!$E:$E,V2698)&amp;"/")</f>
        <v>/chauffeur-prive/aeroport-cannes-mandelieu/aeroport-lille-lesquin/</v>
      </c>
      <c r="M2698" s="14" t="str">
        <f aca="false">IFERROR(INDEX($L:$L,MATCH(B2698&amp;"|"&amp;A2698,$Z:$Z,0)),"—")</f>
        <v>/chauffeur-prive/aeroport-lille-lesquin/aeroport-cannes-mandelieu/</v>
      </c>
      <c r="N2698" s="14" t="str">
        <f aca="false">IF(LEN("Chauffeur privé "&amp;INDEX(10_Lieux!$J:$J,U2698)&amp;" → "&amp;INDEX(10_Lieux!$J:$J,V2698)&amp;" | 24h/24")&gt;60,"Chauffeur privé "&amp;INDEX(10_Lieux!$J:$J,U2698)&amp;" → "&amp;INDEX(10_Lieux!$J:$J,V2698),"Chauffeur privé "&amp;INDEX(10_Lieux!$J:$J,U2698)&amp;" → "&amp;INDEX(10_Lieux!$J:$J,V2698)&amp;" | 24h/24")</f>
        <v>Chauffeur privé Aéroport Cannes-Mandelieu → Aéroport Lille-Lesquin</v>
      </c>
      <c r="O2698" s="14" t="n">
        <f aca="false">LEN(N2698)</f>
        <v>66</v>
      </c>
      <c r="P2698" s="14" t="str">
        <f aca="false">"Chauffeur privé "&amp;INDEX(10_Lieux!$K:$K,U2698)&amp;" vers "&amp;INDEX(10_Lieux!$L:$L,V2698)</f>
        <v>Chauffeur privé de l'aéroport Cannes-Mandelieu vers l'aéroport Lille-Lesquin</v>
      </c>
      <c r="Q2698" s="14" t="str">
        <f aca="false">"Chauffeur privé "&amp;INDEX(10_Lieux!$K:$K,U2698)&amp;" vers "&amp;INDEX(10_Lieux!$L:$L,V2698)&amp;" : env. "&amp;I2698&amp;" km, "&amp;J2698&amp;" de route. Devis personnalisé, standard 24h/24 et 7j/7."</f>
        <v>Chauffeur privé de l'aéroport Cannes-Mandelieu vers l'aéroport Lille-Lesquin : env. 1042 km, 11 h de route. Devis personnalisé, standard 24h/24 et 7j/7.</v>
      </c>
      <c r="R2698" s="14" t="n">
        <f aca="false">LEN(Q2698)</f>
        <v>152</v>
      </c>
      <c r="S2698" s="14" t="str">
        <f aca="false">INDEX(10_Lieux!$C:$C,U2698)</f>
        <v>France</v>
      </c>
      <c r="T2698" s="14" t="str">
        <f aca="false">INDEX(10_Lieux!$C:$C,V2698)</f>
        <v>France</v>
      </c>
      <c r="U2698" s="14" t="n">
        <f aca="false">MATCH(A2698,10_Lieux!$A:$A,0)</f>
        <v>169</v>
      </c>
      <c r="V2698" s="14" t="n">
        <f aca="false">MATCH(B2698,10_Lieux!$A:$A,0)</f>
        <v>147</v>
      </c>
      <c r="W2698" s="14" t="n">
        <f aca="false">ROUND(6371*2*ASIN(SQRT(SIN(RADIANS(INDEX(10_Lieux!$F:$F,V2698)-INDEX(10_Lieux!$F:$F,U2698))/2)^2+COS(RADIANS(INDEX(10_Lieux!$F:$F,U2698)))*COS(RADIANS(INDEX(10_Lieux!$F:$F,V2698)))*SIN(RADIANS(INDEX(10_Lieux!$G:$G,V2698)-INDEX(10_Lieux!$G:$G,U2698))/2)^2)),1)</f>
        <v>833.4</v>
      </c>
      <c r="X2698" s="14" t="n">
        <f aca="false">ROUND(I2698/IF(I2698&lt;p_seuil_vitesse,p_vit_lente,p_vit_rapide)*60/15,0)*15</f>
        <v>660</v>
      </c>
      <c r="Y2698" s="14" t="n">
        <f aca="false">MAX(IF(INDEX(10_Lieux!$B:$B,U2698)&lt;&gt;"Ville",INDEX(10_Lieux!$I:$I,U2698),0),IF(INDEX(10_Lieux!$B:$B,V2698)&lt;&gt;"Ville",INDEX(10_Lieux!$I:$I,V2698),0))</f>
        <v>250</v>
      </c>
      <c r="Z2698" s="14" t="str">
        <f aca="false">A2698&amp;"|"&amp;B2698</f>
        <v>Cannes-Mandelieu|Lille-Lesquin</v>
      </c>
      <c r="AA2698" s="14" t="str">
        <f aca="false">IF(I2698&lt;p_local,"Local",IF(I2698&lt;p_vv_min,"Courte distance",IF(I2698&lt;p_tres_long,"Longue distance","Très longue distance")))</f>
        <v>Très longue distance</v>
      </c>
    </row>
    <row r="2699" customFormat="false" ht="15" hidden="false" customHeight="true" outlineLevel="0" collapsed="false">
      <c r="A2699" s="14" t="s">
        <v>1199</v>
      </c>
      <c r="B2699" s="14" t="s">
        <v>1796</v>
      </c>
      <c r="C2699" s="14" t="s">
        <v>36</v>
      </c>
      <c r="D2699" s="14" t="s">
        <v>2622</v>
      </c>
      <c r="E2699" s="14" t="s">
        <v>2906</v>
      </c>
      <c r="F2699" s="15" t="s">
        <v>41</v>
      </c>
      <c r="G2699" s="14" t="str">
        <f aca="false">IF(I2699&lt;p_local,"Local → page infra",IF(H2699&gt;=p_ph1,"Phase 1",IF(H2699&gt;=p_ph2,"Phase 2","Phase 3")))</f>
        <v>Phase 2</v>
      </c>
      <c r="H2699" s="14" t="n">
        <f aca="false">IF(I2699&lt;p_local,0,IF(C2699="Aéroport → Aéroport",p_pts_plein,IF(Y2699&gt;0,IF(I2699&lt;=Y2699,p_pts_plein,IF(I2699&lt;=p_mult2*Y2699,p_pts_moyen,p_pts_r3)),IF(I2699&gt;=p_vv_min,p_pts_plein,IF(I2699&gt;=p_vv_moy,p_pts_moyen,p_pts_court))))+IF(INDEX(10_Lieux!$D:$D,U2699)=1,p_prio1,p_prio2)+IF(INDEX(10_Lieux!$D:$D,V2699)=1,p_prio1,p_prio2)+IF(K2699="Oui",p_tf,0)+p_hub*((INDEX(10_Lieux!$H:$H,U2699)="Hub")+(INDEX(10_Lieux!$H:$H,V2699)="Hub"))+IF(OR(INDEX(10_Lieux!$H:$H,U2699)="Premium",INDEX(10_Lieux!$H:$H,V2699)="Premium"),p_prem,0))</f>
        <v>70</v>
      </c>
      <c r="I2699" s="14" t="n">
        <f aca="false">ROUND(W2699*p_facteur,0)</f>
        <v>1042</v>
      </c>
      <c r="J2699" s="14" t="str">
        <f aca="false">IF(X2699&lt;60,X2699&amp;" min",INT(X2699/60)&amp;" h"&amp;IF(MOD(X2699,60)=0,""," "&amp;TEXT(MOD(X2699,60),"00")))</f>
        <v>11 h</v>
      </c>
      <c r="K2699" s="14" t="str">
        <f aca="false">IF(S2699&lt;&gt;T2699,"Oui","Non")</f>
        <v>Non</v>
      </c>
      <c r="L2699" s="14" t="str">
        <f aca="false">IF(AND(INDEX(10_Lieux!$B:$B,U2699)="Ville",INDEX(10_Lieux!$B:$B,V2699)="Ville"),"/chauffeur-prive/"&amp;INDEX(10_Lieux!$E:$E,U2699)&amp;"-"&amp;INDEX(10_Lieux!$E:$E,V2699)&amp;"/","/chauffeur-prive/"&amp;INDEX(10_Lieux!$E:$E,U2699)&amp;"/"&amp;INDEX(10_Lieux!$E:$E,V2699)&amp;"/")</f>
        <v>/chauffeur-prive/aeroport-lille-lesquin/aeroport-cannes-mandelieu/</v>
      </c>
      <c r="M2699" s="14" t="str">
        <f aca="false">IFERROR(INDEX($L:$L,MATCH(B2699&amp;"|"&amp;A2699,$Z:$Z,0)),"—")</f>
        <v>/chauffeur-prive/aeroport-cannes-mandelieu/aeroport-lille-lesquin/</v>
      </c>
      <c r="N2699" s="14" t="str">
        <f aca="false">IF(LEN("Chauffeur privé "&amp;INDEX(10_Lieux!$J:$J,U2699)&amp;" → "&amp;INDEX(10_Lieux!$J:$J,V2699)&amp;" | 24h/24")&gt;60,"Chauffeur privé "&amp;INDEX(10_Lieux!$J:$J,U2699)&amp;" → "&amp;INDEX(10_Lieux!$J:$J,V2699),"Chauffeur privé "&amp;INDEX(10_Lieux!$J:$J,U2699)&amp;" → "&amp;INDEX(10_Lieux!$J:$J,V2699)&amp;" | 24h/24")</f>
        <v>Chauffeur privé Aéroport Lille-Lesquin → Aéroport Cannes-Mandelieu</v>
      </c>
      <c r="O2699" s="14" t="n">
        <f aca="false">LEN(N2699)</f>
        <v>66</v>
      </c>
      <c r="P2699" s="14" t="str">
        <f aca="false">"Chauffeur privé "&amp;INDEX(10_Lieux!$K:$K,U2699)&amp;" vers "&amp;INDEX(10_Lieux!$L:$L,V2699)</f>
        <v>Chauffeur privé de l'aéroport Lille-Lesquin vers l'aéroport Cannes-Mandelieu</v>
      </c>
      <c r="Q2699" s="14" t="str">
        <f aca="false">"Chauffeur privé "&amp;INDEX(10_Lieux!$K:$K,U2699)&amp;" vers "&amp;INDEX(10_Lieux!$L:$L,V2699)&amp;" : env. "&amp;I2699&amp;" km, "&amp;J2699&amp;" de route. Devis personnalisé, standard 24h/24 et 7j/7."</f>
        <v>Chauffeur privé de l'aéroport Lille-Lesquin vers l'aéroport Cannes-Mandelieu : env. 1042 km, 11 h de route. Devis personnalisé, standard 24h/24 et 7j/7.</v>
      </c>
      <c r="R2699" s="14" t="n">
        <f aca="false">LEN(Q2699)</f>
        <v>152</v>
      </c>
      <c r="S2699" s="14" t="str">
        <f aca="false">INDEX(10_Lieux!$C:$C,U2699)</f>
        <v>France</v>
      </c>
      <c r="T2699" s="14" t="str">
        <f aca="false">INDEX(10_Lieux!$C:$C,V2699)</f>
        <v>France</v>
      </c>
      <c r="U2699" s="14" t="n">
        <f aca="false">MATCH(A2699,10_Lieux!$A:$A,0)</f>
        <v>147</v>
      </c>
      <c r="V2699" s="14" t="n">
        <f aca="false">MATCH(B2699,10_Lieux!$A:$A,0)</f>
        <v>169</v>
      </c>
      <c r="W2699" s="14" t="n">
        <f aca="false">ROUND(6371*2*ASIN(SQRT(SIN(RADIANS(INDEX(10_Lieux!$F:$F,V2699)-INDEX(10_Lieux!$F:$F,U2699))/2)^2+COS(RADIANS(INDEX(10_Lieux!$F:$F,U2699)))*COS(RADIANS(INDEX(10_Lieux!$F:$F,V2699)))*SIN(RADIANS(INDEX(10_Lieux!$G:$G,V2699)-INDEX(10_Lieux!$G:$G,U2699))/2)^2)),1)</f>
        <v>833.4</v>
      </c>
      <c r="X2699" s="14" t="n">
        <f aca="false">ROUND(I2699/IF(I2699&lt;p_seuil_vitesse,p_vit_lente,p_vit_rapide)*60/15,0)*15</f>
        <v>660</v>
      </c>
      <c r="Y2699" s="14" t="n">
        <f aca="false">MAX(IF(INDEX(10_Lieux!$B:$B,U2699)&lt;&gt;"Ville",INDEX(10_Lieux!$I:$I,U2699),0),IF(INDEX(10_Lieux!$B:$B,V2699)&lt;&gt;"Ville",INDEX(10_Lieux!$I:$I,V2699),0))</f>
        <v>250</v>
      </c>
      <c r="Z2699" s="14" t="str">
        <f aca="false">A2699&amp;"|"&amp;B2699</f>
        <v>Lille-Lesquin|Cannes-Mandelieu</v>
      </c>
      <c r="AA2699" s="14" t="str">
        <f aca="false">IF(I2699&lt;p_local,"Local",IF(I2699&lt;p_vv_min,"Courte distance",IF(I2699&lt;p_tres_long,"Longue distance","Très longue distance")))</f>
        <v>Très longue distance</v>
      </c>
    </row>
    <row r="2700" customFormat="false" ht="15" hidden="false" customHeight="true" outlineLevel="0" collapsed="false">
      <c r="A2700" s="14" t="s">
        <v>1796</v>
      </c>
      <c r="B2700" s="14" t="s">
        <v>1060</v>
      </c>
      <c r="C2700" s="14" t="s">
        <v>36</v>
      </c>
      <c r="D2700" s="14" t="s">
        <v>2622</v>
      </c>
      <c r="E2700" s="14" t="s">
        <v>2907</v>
      </c>
      <c r="F2700" s="15" t="s">
        <v>41</v>
      </c>
      <c r="G2700" s="14" t="str">
        <f aca="false">IF(I2700&lt;p_local,"Local → page infra",IF(H2700&gt;=p_ph1,"Phase 1",IF(H2700&gt;=p_ph2,"Phase 2","Phase 3")))</f>
        <v>Phase 2</v>
      </c>
      <c r="H2700" s="14" t="n">
        <f aca="false">IF(I2700&lt;p_local,0,IF(C2700="Aéroport → Aéroport",p_pts_plein,IF(Y2700&gt;0,IF(I2700&lt;=Y2700,p_pts_plein,IF(I2700&lt;=p_mult2*Y2700,p_pts_moyen,p_pts_r3)),IF(I2700&gt;=p_vv_min,p_pts_plein,IF(I2700&gt;=p_vv_moy,p_pts_moyen,p_pts_court))))+IF(INDEX(10_Lieux!$D:$D,U2700)=1,p_prio1,p_prio2)+IF(INDEX(10_Lieux!$D:$D,V2700)=1,p_prio1,p_prio2)+IF(K2700="Oui",p_tf,0)+p_hub*((INDEX(10_Lieux!$H:$H,U2700)="Hub")+(INDEX(10_Lieux!$H:$H,V2700)="Hub"))+IF(OR(INDEX(10_Lieux!$H:$H,U2700)="Premium",INDEX(10_Lieux!$H:$H,V2700)="Premium"),p_prem,0))</f>
        <v>70</v>
      </c>
      <c r="I2700" s="14" t="n">
        <f aca="false">ROUND(W2700*p_facteur,0)</f>
        <v>698</v>
      </c>
      <c r="J2700" s="14" t="str">
        <f aca="false">IF(X2700&lt;60,X2700&amp;" min",INT(X2700/60)&amp;" h"&amp;IF(MOD(X2700,60)=0,""," "&amp;TEXT(MOD(X2700,60),"00")))</f>
        <v>7 h 15</v>
      </c>
      <c r="K2700" s="14" t="str">
        <f aca="false">IF(S2700&lt;&gt;T2700,"Oui","Non")</f>
        <v>Non</v>
      </c>
      <c r="L2700" s="14" t="str">
        <f aca="false">IF(AND(INDEX(10_Lieux!$B:$B,U2700)="Ville",INDEX(10_Lieux!$B:$B,V2700)="Ville"),"/chauffeur-prive/"&amp;INDEX(10_Lieux!$E:$E,U2700)&amp;"-"&amp;INDEX(10_Lieux!$E:$E,V2700)&amp;"/","/chauffeur-prive/"&amp;INDEX(10_Lieux!$E:$E,U2700)&amp;"/"&amp;INDEX(10_Lieux!$E:$E,V2700)&amp;"/")</f>
        <v>/chauffeur-prive/aeroport-cannes-mandelieu/aeroport-strasbourg-entzheim/</v>
      </c>
      <c r="M2700" s="14" t="str">
        <f aca="false">IFERROR(INDEX($L:$L,MATCH(B2700&amp;"|"&amp;A2700,$Z:$Z,0)),"—")</f>
        <v>/chauffeur-prive/aeroport-strasbourg-entzheim/aeroport-cannes-mandelieu/</v>
      </c>
      <c r="N2700" s="14" t="str">
        <f aca="false">IF(LEN("Chauffeur privé "&amp;INDEX(10_Lieux!$J:$J,U2700)&amp;" → "&amp;INDEX(10_Lieux!$J:$J,V2700)&amp;" | 24h/24")&gt;60,"Chauffeur privé "&amp;INDEX(10_Lieux!$J:$J,U2700)&amp;" → "&amp;INDEX(10_Lieux!$J:$J,V2700),"Chauffeur privé "&amp;INDEX(10_Lieux!$J:$J,U2700)&amp;" → "&amp;INDEX(10_Lieux!$J:$J,V2700)&amp;" | 24h/24")</f>
        <v>Chauffeur privé Aéroport Cannes-Mandelieu → Aéroport Strasbourg-Entzheim</v>
      </c>
      <c r="O2700" s="14" t="n">
        <f aca="false">LEN(N2700)</f>
        <v>72</v>
      </c>
      <c r="P2700" s="14" t="str">
        <f aca="false">"Chauffeur privé "&amp;INDEX(10_Lieux!$K:$K,U2700)&amp;" vers "&amp;INDEX(10_Lieux!$L:$L,V2700)</f>
        <v>Chauffeur privé de l'aéroport Cannes-Mandelieu vers l'aéroport Strasbourg-Entzheim</v>
      </c>
      <c r="Q2700" s="14" t="str">
        <f aca="false">"Chauffeur privé "&amp;INDEX(10_Lieux!$K:$K,U2700)&amp;" vers "&amp;INDEX(10_Lieux!$L:$L,V2700)&amp;" : env. "&amp;I2700&amp;" km, "&amp;J2700&amp;" de route. Devis personnalisé, standard 24h/24 et 7j/7."</f>
        <v>Chauffeur privé de l'aéroport Cannes-Mandelieu vers l'aéroport Strasbourg-Entzheim : env. 698 km, 7 h 15 de route. Devis personnalisé, standard 24h/24 et 7j/7.</v>
      </c>
      <c r="R2700" s="14" t="n">
        <f aca="false">LEN(Q2700)</f>
        <v>159</v>
      </c>
      <c r="S2700" s="14" t="str">
        <f aca="false">INDEX(10_Lieux!$C:$C,U2700)</f>
        <v>France</v>
      </c>
      <c r="T2700" s="14" t="str">
        <f aca="false">INDEX(10_Lieux!$C:$C,V2700)</f>
        <v>France</v>
      </c>
      <c r="U2700" s="14" t="n">
        <f aca="false">MATCH(A2700,10_Lieux!$A:$A,0)</f>
        <v>169</v>
      </c>
      <c r="V2700" s="14" t="n">
        <f aca="false">MATCH(B2700,10_Lieux!$A:$A,0)</f>
        <v>143</v>
      </c>
      <c r="W2700" s="14" t="n">
        <f aca="false">ROUND(6371*2*ASIN(SQRT(SIN(RADIANS(INDEX(10_Lieux!$F:$F,V2700)-INDEX(10_Lieux!$F:$F,U2700))/2)^2+COS(RADIANS(INDEX(10_Lieux!$F:$F,U2700)))*COS(RADIANS(INDEX(10_Lieux!$F:$F,V2700)))*SIN(RADIANS(INDEX(10_Lieux!$G:$G,V2700)-INDEX(10_Lieux!$G:$G,U2700))/2)^2)),1)</f>
        <v>558</v>
      </c>
      <c r="X2700" s="14" t="n">
        <f aca="false">ROUND(I2700/IF(I2700&lt;p_seuil_vitesse,p_vit_lente,p_vit_rapide)*60/15,0)*15</f>
        <v>435</v>
      </c>
      <c r="Y2700" s="14" t="n">
        <f aca="false">MAX(IF(INDEX(10_Lieux!$B:$B,U2700)&lt;&gt;"Ville",INDEX(10_Lieux!$I:$I,U2700),0),IF(INDEX(10_Lieux!$B:$B,V2700)&lt;&gt;"Ville",INDEX(10_Lieux!$I:$I,V2700),0))</f>
        <v>250</v>
      </c>
      <c r="Z2700" s="14" t="str">
        <f aca="false">A2700&amp;"|"&amp;B2700</f>
        <v>Cannes-Mandelieu|Strasbourg-Entzheim</v>
      </c>
      <c r="AA2700" s="14" t="str">
        <f aca="false">IF(I2700&lt;p_local,"Local",IF(I2700&lt;p_vv_min,"Courte distance",IF(I2700&lt;p_tres_long,"Longue distance","Très longue distance")))</f>
        <v>Longue distance</v>
      </c>
    </row>
    <row r="2701" customFormat="false" ht="15" hidden="false" customHeight="true" outlineLevel="0" collapsed="false">
      <c r="A2701" s="14" t="s">
        <v>1060</v>
      </c>
      <c r="B2701" s="14" t="s">
        <v>1796</v>
      </c>
      <c r="C2701" s="14" t="s">
        <v>36</v>
      </c>
      <c r="D2701" s="14" t="s">
        <v>2622</v>
      </c>
      <c r="E2701" s="14" t="s">
        <v>2908</v>
      </c>
      <c r="F2701" s="15" t="s">
        <v>41</v>
      </c>
      <c r="G2701" s="14" t="str">
        <f aca="false">IF(I2701&lt;p_local,"Local → page infra",IF(H2701&gt;=p_ph1,"Phase 1",IF(H2701&gt;=p_ph2,"Phase 2","Phase 3")))</f>
        <v>Phase 2</v>
      </c>
      <c r="H2701" s="14" t="n">
        <f aca="false">IF(I2701&lt;p_local,0,IF(C2701="Aéroport → Aéroport",p_pts_plein,IF(Y2701&gt;0,IF(I2701&lt;=Y2701,p_pts_plein,IF(I2701&lt;=p_mult2*Y2701,p_pts_moyen,p_pts_r3)),IF(I2701&gt;=p_vv_min,p_pts_plein,IF(I2701&gt;=p_vv_moy,p_pts_moyen,p_pts_court))))+IF(INDEX(10_Lieux!$D:$D,U2701)=1,p_prio1,p_prio2)+IF(INDEX(10_Lieux!$D:$D,V2701)=1,p_prio1,p_prio2)+IF(K2701="Oui",p_tf,0)+p_hub*((INDEX(10_Lieux!$H:$H,U2701)="Hub")+(INDEX(10_Lieux!$H:$H,V2701)="Hub"))+IF(OR(INDEX(10_Lieux!$H:$H,U2701)="Premium",INDEX(10_Lieux!$H:$H,V2701)="Premium"),p_prem,0))</f>
        <v>70</v>
      </c>
      <c r="I2701" s="14" t="n">
        <f aca="false">ROUND(W2701*p_facteur,0)</f>
        <v>698</v>
      </c>
      <c r="J2701" s="14" t="str">
        <f aca="false">IF(X2701&lt;60,X2701&amp;" min",INT(X2701/60)&amp;" h"&amp;IF(MOD(X2701,60)=0,""," "&amp;TEXT(MOD(X2701,60),"00")))</f>
        <v>7 h 15</v>
      </c>
      <c r="K2701" s="14" t="str">
        <f aca="false">IF(S2701&lt;&gt;T2701,"Oui","Non")</f>
        <v>Non</v>
      </c>
      <c r="L2701" s="14" t="str">
        <f aca="false">IF(AND(INDEX(10_Lieux!$B:$B,U2701)="Ville",INDEX(10_Lieux!$B:$B,V2701)="Ville"),"/chauffeur-prive/"&amp;INDEX(10_Lieux!$E:$E,U2701)&amp;"-"&amp;INDEX(10_Lieux!$E:$E,V2701)&amp;"/","/chauffeur-prive/"&amp;INDEX(10_Lieux!$E:$E,U2701)&amp;"/"&amp;INDEX(10_Lieux!$E:$E,V2701)&amp;"/")</f>
        <v>/chauffeur-prive/aeroport-strasbourg-entzheim/aeroport-cannes-mandelieu/</v>
      </c>
      <c r="M2701" s="14" t="str">
        <f aca="false">IFERROR(INDEX($L:$L,MATCH(B2701&amp;"|"&amp;A2701,$Z:$Z,0)),"—")</f>
        <v>/chauffeur-prive/aeroport-cannes-mandelieu/aeroport-strasbourg-entzheim/</v>
      </c>
      <c r="N2701" s="14" t="str">
        <f aca="false">IF(LEN("Chauffeur privé "&amp;INDEX(10_Lieux!$J:$J,U2701)&amp;" → "&amp;INDEX(10_Lieux!$J:$J,V2701)&amp;" | 24h/24")&gt;60,"Chauffeur privé "&amp;INDEX(10_Lieux!$J:$J,U2701)&amp;" → "&amp;INDEX(10_Lieux!$J:$J,V2701),"Chauffeur privé "&amp;INDEX(10_Lieux!$J:$J,U2701)&amp;" → "&amp;INDEX(10_Lieux!$J:$J,V2701)&amp;" | 24h/24")</f>
        <v>Chauffeur privé Aéroport Strasbourg-Entzheim → Aéroport Cannes-Mandelieu</v>
      </c>
      <c r="O2701" s="14" t="n">
        <f aca="false">LEN(N2701)</f>
        <v>72</v>
      </c>
      <c r="P2701" s="14" t="str">
        <f aca="false">"Chauffeur privé "&amp;INDEX(10_Lieux!$K:$K,U2701)&amp;" vers "&amp;INDEX(10_Lieux!$L:$L,V2701)</f>
        <v>Chauffeur privé de l'aéroport Strasbourg-Entzheim vers l'aéroport Cannes-Mandelieu</v>
      </c>
      <c r="Q2701" s="14" t="str">
        <f aca="false">"Chauffeur privé "&amp;INDEX(10_Lieux!$K:$K,U2701)&amp;" vers "&amp;INDEX(10_Lieux!$L:$L,V2701)&amp;" : env. "&amp;I2701&amp;" km, "&amp;J2701&amp;" de route. Devis personnalisé, standard 24h/24 et 7j/7."</f>
        <v>Chauffeur privé de l'aéroport Strasbourg-Entzheim vers l'aéroport Cannes-Mandelieu : env. 698 km, 7 h 15 de route. Devis personnalisé, standard 24h/24 et 7j/7.</v>
      </c>
      <c r="R2701" s="14" t="n">
        <f aca="false">LEN(Q2701)</f>
        <v>159</v>
      </c>
      <c r="S2701" s="14" t="str">
        <f aca="false">INDEX(10_Lieux!$C:$C,U2701)</f>
        <v>France</v>
      </c>
      <c r="T2701" s="14" t="str">
        <f aca="false">INDEX(10_Lieux!$C:$C,V2701)</f>
        <v>France</v>
      </c>
      <c r="U2701" s="14" t="n">
        <f aca="false">MATCH(A2701,10_Lieux!$A:$A,0)</f>
        <v>143</v>
      </c>
      <c r="V2701" s="14" t="n">
        <f aca="false">MATCH(B2701,10_Lieux!$A:$A,0)</f>
        <v>169</v>
      </c>
      <c r="W2701" s="14" t="n">
        <f aca="false">ROUND(6371*2*ASIN(SQRT(SIN(RADIANS(INDEX(10_Lieux!$F:$F,V2701)-INDEX(10_Lieux!$F:$F,U2701))/2)^2+COS(RADIANS(INDEX(10_Lieux!$F:$F,U2701)))*COS(RADIANS(INDEX(10_Lieux!$F:$F,V2701)))*SIN(RADIANS(INDEX(10_Lieux!$G:$G,V2701)-INDEX(10_Lieux!$G:$G,U2701))/2)^2)),1)</f>
        <v>558</v>
      </c>
      <c r="X2701" s="14" t="n">
        <f aca="false">ROUND(I2701/IF(I2701&lt;p_seuil_vitesse,p_vit_lente,p_vit_rapide)*60/15,0)*15</f>
        <v>435</v>
      </c>
      <c r="Y2701" s="14" t="n">
        <f aca="false">MAX(IF(INDEX(10_Lieux!$B:$B,U2701)&lt;&gt;"Ville",INDEX(10_Lieux!$I:$I,U2701),0),IF(INDEX(10_Lieux!$B:$B,V2701)&lt;&gt;"Ville",INDEX(10_Lieux!$I:$I,V2701),0))</f>
        <v>250</v>
      </c>
      <c r="Z2701" s="14" t="str">
        <f aca="false">A2701&amp;"|"&amp;B2701</f>
        <v>Strasbourg-Entzheim|Cannes-Mandelieu</v>
      </c>
      <c r="AA2701" s="14" t="str">
        <f aca="false">IF(I2701&lt;p_local,"Local",IF(I2701&lt;p_vv_min,"Courte distance",IF(I2701&lt;p_tres_long,"Longue distance","Très longue distance")))</f>
        <v>Longue distance</v>
      </c>
    </row>
    <row r="2702" customFormat="false" ht="15" hidden="false" customHeight="true" outlineLevel="0" collapsed="false">
      <c r="A2702" s="14" t="s">
        <v>1843</v>
      </c>
      <c r="B2702" s="14" t="s">
        <v>2346</v>
      </c>
      <c r="C2702" s="14" t="s">
        <v>36</v>
      </c>
      <c r="D2702" s="14" t="s">
        <v>2622</v>
      </c>
      <c r="E2702" s="14" t="s">
        <v>2909</v>
      </c>
      <c r="F2702" s="15" t="s">
        <v>41</v>
      </c>
      <c r="G2702" s="14" t="str">
        <f aca="false">IF(I2702&lt;p_local,"Local → page infra",IF(H2702&gt;=p_ph1,"Phase 1",IF(H2702&gt;=p_ph2,"Phase 2","Phase 3")))</f>
        <v>Phase 1</v>
      </c>
      <c r="H2702" s="14" t="n">
        <f aca="false">IF(I2702&lt;p_local,0,IF(C2702="Aéroport → Aéroport",p_pts_plein,IF(Y2702&gt;0,IF(I2702&lt;=Y2702,p_pts_plein,IF(I2702&lt;=p_mult2*Y2702,p_pts_moyen,p_pts_r3)),IF(I2702&gt;=p_vv_min,p_pts_plein,IF(I2702&gt;=p_vv_moy,p_pts_moyen,p_pts_court))))+IF(INDEX(10_Lieux!$D:$D,U2702)=1,p_prio1,p_prio2)+IF(INDEX(10_Lieux!$D:$D,V2702)=1,p_prio1,p_prio2)+IF(K2702="Oui",p_tf,0)+p_hub*((INDEX(10_Lieux!$H:$H,U2702)="Hub")+(INDEX(10_Lieux!$H:$H,V2702)="Hub"))+IF(OR(INDEX(10_Lieux!$H:$H,U2702)="Premium",INDEX(10_Lieux!$H:$H,V2702)="Premium"),p_prem,0))</f>
        <v>80</v>
      </c>
      <c r="I2702" s="14" t="n">
        <f aca="false">ROUND(W2702*p_facteur,0)</f>
        <v>571</v>
      </c>
      <c r="J2702" s="14" t="str">
        <f aca="false">IF(X2702&lt;60,X2702&amp;" min",INT(X2702/60)&amp;" h"&amp;IF(MOD(X2702,60)=0,""," "&amp;TEXT(MOD(X2702,60),"00")))</f>
        <v>6 h</v>
      </c>
      <c r="K2702" s="14" t="str">
        <f aca="false">IF(S2702&lt;&gt;T2702,"Oui","Non")</f>
        <v>Oui</v>
      </c>
      <c r="L2702" s="14" t="str">
        <f aca="false">IF(AND(INDEX(10_Lieux!$B:$B,U2702)="Ville",INDEX(10_Lieux!$B:$B,V2702)="Ville"),"/chauffeur-prive/"&amp;INDEX(10_Lieux!$E:$E,U2702)&amp;"-"&amp;INDEX(10_Lieux!$E:$E,V2702)&amp;"/","/chauffeur-prive/"&amp;INDEX(10_Lieux!$E:$E,U2702)&amp;"/"&amp;INDEX(10_Lieux!$E:$E,V2702)&amp;"/")</f>
        <v>/chauffeur-prive/aeroport-la-mole-saint-tropez/aeroport-samedan-engadine/</v>
      </c>
      <c r="M2702" s="14" t="str">
        <f aca="false">IFERROR(INDEX($L:$L,MATCH(B2702&amp;"|"&amp;A2702,$Z:$Z,0)),"—")</f>
        <v>/chauffeur-prive/aeroport-samedan-engadine/aeroport-la-mole-saint-tropez/</v>
      </c>
      <c r="N2702" s="14" t="str">
        <f aca="false">IF(LEN("Chauffeur privé "&amp;INDEX(10_Lieux!$J:$J,U2702)&amp;" → "&amp;INDEX(10_Lieux!$J:$J,V2702)&amp;" | 24h/24")&gt;60,"Chauffeur privé "&amp;INDEX(10_Lieux!$J:$J,U2702)&amp;" → "&amp;INDEX(10_Lieux!$J:$J,V2702),"Chauffeur privé "&amp;INDEX(10_Lieux!$J:$J,U2702)&amp;" → "&amp;INDEX(10_Lieux!$J:$J,V2702)&amp;" | 24h/24")</f>
        <v>Chauffeur privé Aéroport La Môle-Saint-Tropez → Aéroport de Samedan</v>
      </c>
      <c r="O2702" s="14" t="n">
        <f aca="false">LEN(N2702)</f>
        <v>67</v>
      </c>
      <c r="P2702" s="14" t="str">
        <f aca="false">"Chauffeur privé "&amp;INDEX(10_Lieux!$K:$K,U2702)&amp;" vers "&amp;INDEX(10_Lieux!$L:$L,V2702)</f>
        <v>Chauffeur privé de l'aéroport La Môle-Saint-Tropez vers l'aéroport de Samedan</v>
      </c>
      <c r="Q2702" s="14" t="str">
        <f aca="false">"Chauffeur privé "&amp;INDEX(10_Lieux!$K:$K,U2702)&amp;" vers "&amp;INDEX(10_Lieux!$L:$L,V2702)&amp;" : env. "&amp;I2702&amp;" km, "&amp;J2702&amp;" de route. Devis personnalisé, standard 24h/24 et 7j/7."</f>
        <v>Chauffeur privé de l'aéroport La Môle-Saint-Tropez vers l'aéroport de Samedan : env. 571 km, 6 h de route. Devis personnalisé, standard 24h/24 et 7j/7.</v>
      </c>
      <c r="R2702" s="14" t="n">
        <f aca="false">LEN(Q2702)</f>
        <v>151</v>
      </c>
      <c r="S2702" s="14" t="str">
        <f aca="false">INDEX(10_Lieux!$C:$C,U2702)</f>
        <v>France</v>
      </c>
      <c r="T2702" s="14" t="str">
        <f aca="false">INDEX(10_Lieux!$C:$C,V2702)</f>
        <v>Suisse</v>
      </c>
      <c r="U2702" s="14" t="n">
        <f aca="false">MATCH(A2702,10_Lieux!$A:$A,0)</f>
        <v>170</v>
      </c>
      <c r="V2702" s="14" t="n">
        <f aca="false">MATCH(B2702,10_Lieux!$A:$A,0)</f>
        <v>188</v>
      </c>
      <c r="W2702" s="14" t="n">
        <f aca="false">ROUND(6371*2*ASIN(SQRT(SIN(RADIANS(INDEX(10_Lieux!$F:$F,V2702)-INDEX(10_Lieux!$F:$F,U2702))/2)^2+COS(RADIANS(INDEX(10_Lieux!$F:$F,U2702)))*COS(RADIANS(INDEX(10_Lieux!$F:$F,V2702)))*SIN(RADIANS(INDEX(10_Lieux!$G:$G,V2702)-INDEX(10_Lieux!$G:$G,U2702))/2)^2)),1)</f>
        <v>456.9</v>
      </c>
      <c r="X2702" s="14" t="n">
        <f aca="false">ROUND(I2702/IF(I2702&lt;p_seuil_vitesse,p_vit_lente,p_vit_rapide)*60/15,0)*15</f>
        <v>360</v>
      </c>
      <c r="Y2702" s="14" t="n">
        <f aca="false">MAX(IF(INDEX(10_Lieux!$B:$B,U2702)&lt;&gt;"Ville",INDEX(10_Lieux!$I:$I,U2702),0),IF(INDEX(10_Lieux!$B:$B,V2702)&lt;&gt;"Ville",INDEX(10_Lieux!$I:$I,V2702),0))</f>
        <v>250</v>
      </c>
      <c r="Z2702" s="14" t="str">
        <f aca="false">A2702&amp;"|"&amp;B2702</f>
        <v>La Môle-Saint-Tropez|Engadin Airport</v>
      </c>
      <c r="AA2702" s="14" t="str">
        <f aca="false">IF(I2702&lt;p_local,"Local",IF(I2702&lt;p_vv_min,"Courte distance",IF(I2702&lt;p_tres_long,"Longue distance","Très longue distance")))</f>
        <v>Longue distance</v>
      </c>
    </row>
    <row r="2703" customFormat="false" ht="15" hidden="false" customHeight="true" outlineLevel="0" collapsed="false">
      <c r="A2703" s="14" t="s">
        <v>2346</v>
      </c>
      <c r="B2703" s="14" t="s">
        <v>1843</v>
      </c>
      <c r="C2703" s="14" t="s">
        <v>36</v>
      </c>
      <c r="D2703" s="14" t="s">
        <v>2622</v>
      </c>
      <c r="E2703" s="14" t="s">
        <v>2910</v>
      </c>
      <c r="F2703" s="15" t="s">
        <v>41</v>
      </c>
      <c r="G2703" s="14" t="str">
        <f aca="false">IF(I2703&lt;p_local,"Local → page infra",IF(H2703&gt;=p_ph1,"Phase 1",IF(H2703&gt;=p_ph2,"Phase 2","Phase 3")))</f>
        <v>Phase 1</v>
      </c>
      <c r="H2703" s="14" t="n">
        <f aca="false">IF(I2703&lt;p_local,0,IF(C2703="Aéroport → Aéroport",p_pts_plein,IF(Y2703&gt;0,IF(I2703&lt;=Y2703,p_pts_plein,IF(I2703&lt;=p_mult2*Y2703,p_pts_moyen,p_pts_r3)),IF(I2703&gt;=p_vv_min,p_pts_plein,IF(I2703&gt;=p_vv_moy,p_pts_moyen,p_pts_court))))+IF(INDEX(10_Lieux!$D:$D,U2703)=1,p_prio1,p_prio2)+IF(INDEX(10_Lieux!$D:$D,V2703)=1,p_prio1,p_prio2)+IF(K2703="Oui",p_tf,0)+p_hub*((INDEX(10_Lieux!$H:$H,U2703)="Hub")+(INDEX(10_Lieux!$H:$H,V2703)="Hub"))+IF(OR(INDEX(10_Lieux!$H:$H,U2703)="Premium",INDEX(10_Lieux!$H:$H,V2703)="Premium"),p_prem,0))</f>
        <v>80</v>
      </c>
      <c r="I2703" s="14" t="n">
        <f aca="false">ROUND(W2703*p_facteur,0)</f>
        <v>571</v>
      </c>
      <c r="J2703" s="14" t="str">
        <f aca="false">IF(X2703&lt;60,X2703&amp;" min",INT(X2703/60)&amp;" h"&amp;IF(MOD(X2703,60)=0,""," "&amp;TEXT(MOD(X2703,60),"00")))</f>
        <v>6 h</v>
      </c>
      <c r="K2703" s="14" t="str">
        <f aca="false">IF(S2703&lt;&gt;T2703,"Oui","Non")</f>
        <v>Oui</v>
      </c>
      <c r="L2703" s="14" t="str">
        <f aca="false">IF(AND(INDEX(10_Lieux!$B:$B,U2703)="Ville",INDEX(10_Lieux!$B:$B,V2703)="Ville"),"/chauffeur-prive/"&amp;INDEX(10_Lieux!$E:$E,U2703)&amp;"-"&amp;INDEX(10_Lieux!$E:$E,V2703)&amp;"/","/chauffeur-prive/"&amp;INDEX(10_Lieux!$E:$E,U2703)&amp;"/"&amp;INDEX(10_Lieux!$E:$E,V2703)&amp;"/")</f>
        <v>/chauffeur-prive/aeroport-samedan-engadine/aeroport-la-mole-saint-tropez/</v>
      </c>
      <c r="M2703" s="14" t="str">
        <f aca="false">IFERROR(INDEX($L:$L,MATCH(B2703&amp;"|"&amp;A2703,$Z:$Z,0)),"—")</f>
        <v>/chauffeur-prive/aeroport-la-mole-saint-tropez/aeroport-samedan-engadine/</v>
      </c>
      <c r="N2703" s="14" t="str">
        <f aca="false">IF(LEN("Chauffeur privé "&amp;INDEX(10_Lieux!$J:$J,U2703)&amp;" → "&amp;INDEX(10_Lieux!$J:$J,V2703)&amp;" | 24h/24")&gt;60,"Chauffeur privé "&amp;INDEX(10_Lieux!$J:$J,U2703)&amp;" → "&amp;INDEX(10_Lieux!$J:$J,V2703),"Chauffeur privé "&amp;INDEX(10_Lieux!$J:$J,U2703)&amp;" → "&amp;INDEX(10_Lieux!$J:$J,V2703)&amp;" | 24h/24")</f>
        <v>Chauffeur privé Aéroport de Samedan → Aéroport La Môle-Saint-Tropez</v>
      </c>
      <c r="O2703" s="14" t="n">
        <f aca="false">LEN(N2703)</f>
        <v>67</v>
      </c>
      <c r="P2703" s="14" t="str">
        <f aca="false">"Chauffeur privé "&amp;INDEX(10_Lieux!$K:$K,U2703)&amp;" vers "&amp;INDEX(10_Lieux!$L:$L,V2703)</f>
        <v>Chauffeur privé de l'aéroport de Samedan vers l'aéroport La Môle-Saint-Tropez</v>
      </c>
      <c r="Q2703" s="14" t="str">
        <f aca="false">"Chauffeur privé "&amp;INDEX(10_Lieux!$K:$K,U2703)&amp;" vers "&amp;INDEX(10_Lieux!$L:$L,V2703)&amp;" : env. "&amp;I2703&amp;" km, "&amp;J2703&amp;" de route. Devis personnalisé, standard 24h/24 et 7j/7."</f>
        <v>Chauffeur privé de l'aéroport de Samedan vers l'aéroport La Môle-Saint-Tropez : env. 571 km, 6 h de route. Devis personnalisé, standard 24h/24 et 7j/7.</v>
      </c>
      <c r="R2703" s="14" t="n">
        <f aca="false">LEN(Q2703)</f>
        <v>151</v>
      </c>
      <c r="S2703" s="14" t="str">
        <f aca="false">INDEX(10_Lieux!$C:$C,U2703)</f>
        <v>Suisse</v>
      </c>
      <c r="T2703" s="14" t="str">
        <f aca="false">INDEX(10_Lieux!$C:$C,V2703)</f>
        <v>France</v>
      </c>
      <c r="U2703" s="14" t="n">
        <f aca="false">MATCH(A2703,10_Lieux!$A:$A,0)</f>
        <v>188</v>
      </c>
      <c r="V2703" s="14" t="n">
        <f aca="false">MATCH(B2703,10_Lieux!$A:$A,0)</f>
        <v>170</v>
      </c>
      <c r="W2703" s="14" t="n">
        <f aca="false">ROUND(6371*2*ASIN(SQRT(SIN(RADIANS(INDEX(10_Lieux!$F:$F,V2703)-INDEX(10_Lieux!$F:$F,U2703))/2)^2+COS(RADIANS(INDEX(10_Lieux!$F:$F,U2703)))*COS(RADIANS(INDEX(10_Lieux!$F:$F,V2703)))*SIN(RADIANS(INDEX(10_Lieux!$G:$G,V2703)-INDEX(10_Lieux!$G:$G,U2703))/2)^2)),1)</f>
        <v>456.9</v>
      </c>
      <c r="X2703" s="14" t="n">
        <f aca="false">ROUND(I2703/IF(I2703&lt;p_seuil_vitesse,p_vit_lente,p_vit_rapide)*60/15,0)*15</f>
        <v>360</v>
      </c>
      <c r="Y2703" s="14" t="n">
        <f aca="false">MAX(IF(INDEX(10_Lieux!$B:$B,U2703)&lt;&gt;"Ville",INDEX(10_Lieux!$I:$I,U2703),0),IF(INDEX(10_Lieux!$B:$B,V2703)&lt;&gt;"Ville",INDEX(10_Lieux!$I:$I,V2703),0))</f>
        <v>250</v>
      </c>
      <c r="Z2703" s="14" t="str">
        <f aca="false">A2703&amp;"|"&amp;B2703</f>
        <v>Engadin Airport|La Môle-Saint-Tropez</v>
      </c>
      <c r="AA2703" s="14" t="str">
        <f aca="false">IF(I2703&lt;p_local,"Local",IF(I2703&lt;p_vv_min,"Courte distance",IF(I2703&lt;p_tres_long,"Longue distance","Très longue distance")))</f>
        <v>Longue distance</v>
      </c>
    </row>
    <row r="2704" customFormat="false" ht="15" hidden="false" customHeight="true" outlineLevel="0" collapsed="false">
      <c r="A2704" s="14" t="s">
        <v>1843</v>
      </c>
      <c r="B2704" s="14" t="s">
        <v>1430</v>
      </c>
      <c r="C2704" s="14" t="s">
        <v>36</v>
      </c>
      <c r="D2704" s="14" t="s">
        <v>2622</v>
      </c>
      <c r="E2704" s="14" t="s">
        <v>2911</v>
      </c>
      <c r="F2704" s="15" t="s">
        <v>41</v>
      </c>
      <c r="G2704" s="14" t="str">
        <f aca="false">IF(I2704&lt;p_local,"Local → page infra",IF(H2704&gt;=p_ph1,"Phase 1",IF(H2704&gt;=p_ph2,"Phase 2","Phase 3")))</f>
        <v>Phase 2</v>
      </c>
      <c r="H2704" s="14" t="n">
        <f aca="false">IF(I2704&lt;p_local,0,IF(C2704="Aéroport → Aéroport",p_pts_plein,IF(Y2704&gt;0,IF(I2704&lt;=Y2704,p_pts_plein,IF(I2704&lt;=p_mult2*Y2704,p_pts_moyen,p_pts_r3)),IF(I2704&gt;=p_vv_min,p_pts_plein,IF(I2704&gt;=p_vv_moy,p_pts_moyen,p_pts_court))))+IF(INDEX(10_Lieux!$D:$D,U2704)=1,p_prio1,p_prio2)+IF(INDEX(10_Lieux!$D:$D,V2704)=1,p_prio1,p_prio2)+IF(K2704="Oui",p_tf,0)+p_hub*((INDEX(10_Lieux!$H:$H,U2704)="Hub")+(INDEX(10_Lieux!$H:$H,V2704)="Hub"))+IF(OR(INDEX(10_Lieux!$H:$H,U2704)="Premium",INDEX(10_Lieux!$H:$H,V2704)="Premium"),p_prem,0))</f>
        <v>70</v>
      </c>
      <c r="I2704" s="14" t="n">
        <f aca="false">ROUND(W2704*p_facteur,0)</f>
        <v>963</v>
      </c>
      <c r="J2704" s="14" t="str">
        <f aca="false">IF(X2704&lt;60,X2704&amp;" min",INT(X2704/60)&amp;" h"&amp;IF(MOD(X2704,60)=0,""," "&amp;TEXT(MOD(X2704,60),"00")))</f>
        <v>10 h 15</v>
      </c>
      <c r="K2704" s="14" t="str">
        <f aca="false">IF(S2704&lt;&gt;T2704,"Oui","Non")</f>
        <v>Non</v>
      </c>
      <c r="L2704" s="14" t="str">
        <f aca="false">IF(AND(INDEX(10_Lieux!$B:$B,U2704)="Ville",INDEX(10_Lieux!$B:$B,V2704)="Ville"),"/chauffeur-prive/"&amp;INDEX(10_Lieux!$E:$E,U2704)&amp;"-"&amp;INDEX(10_Lieux!$E:$E,V2704)&amp;"/","/chauffeur-prive/"&amp;INDEX(10_Lieux!$E:$E,U2704)&amp;"/"&amp;INDEX(10_Lieux!$E:$E,V2704)&amp;"/")</f>
        <v>/chauffeur-prive/aeroport-la-mole-saint-tropez/aeroport-nantes-atlantique/</v>
      </c>
      <c r="M2704" s="14" t="str">
        <f aca="false">IFERROR(INDEX($L:$L,MATCH(B2704&amp;"|"&amp;A2704,$Z:$Z,0)),"—")</f>
        <v>/chauffeur-prive/aeroport-nantes-atlantique/aeroport-la-mole-saint-tropez/</v>
      </c>
      <c r="N2704" s="14" t="str">
        <f aca="false">IF(LEN("Chauffeur privé "&amp;INDEX(10_Lieux!$J:$J,U2704)&amp;" → "&amp;INDEX(10_Lieux!$J:$J,V2704)&amp;" | 24h/24")&gt;60,"Chauffeur privé "&amp;INDEX(10_Lieux!$J:$J,U2704)&amp;" → "&amp;INDEX(10_Lieux!$J:$J,V2704),"Chauffeur privé "&amp;INDEX(10_Lieux!$J:$J,U2704)&amp;" → "&amp;INDEX(10_Lieux!$J:$J,V2704)&amp;" | 24h/24")</f>
        <v>Chauffeur privé Aéroport La Môle-Saint-Tropez → Aéroport Nantes-Atlantique</v>
      </c>
      <c r="O2704" s="14" t="n">
        <f aca="false">LEN(N2704)</f>
        <v>74</v>
      </c>
      <c r="P2704" s="14" t="str">
        <f aca="false">"Chauffeur privé "&amp;INDEX(10_Lieux!$K:$K,U2704)&amp;" vers "&amp;INDEX(10_Lieux!$L:$L,V2704)</f>
        <v>Chauffeur privé de l'aéroport La Môle-Saint-Tropez vers l'aéroport Nantes-Atlantique</v>
      </c>
      <c r="Q2704" s="14" t="str">
        <f aca="false">"Chauffeur privé "&amp;INDEX(10_Lieux!$K:$K,U2704)&amp;" vers "&amp;INDEX(10_Lieux!$L:$L,V2704)&amp;" : env. "&amp;I2704&amp;" km, "&amp;J2704&amp;" de route. Devis personnalisé, standard 24h/24 et 7j/7."</f>
        <v>Chauffeur privé de l'aéroport La Môle-Saint-Tropez vers l'aéroport Nantes-Atlantique : env. 963 km, 10 h 15 de route. Devis personnalisé, standard 24h/24 et 7j/7.</v>
      </c>
      <c r="R2704" s="14" t="n">
        <f aca="false">LEN(Q2704)</f>
        <v>162</v>
      </c>
      <c r="S2704" s="14" t="str">
        <f aca="false">INDEX(10_Lieux!$C:$C,U2704)</f>
        <v>France</v>
      </c>
      <c r="T2704" s="14" t="str">
        <f aca="false">INDEX(10_Lieux!$C:$C,V2704)</f>
        <v>France</v>
      </c>
      <c r="U2704" s="14" t="n">
        <f aca="false">MATCH(A2704,10_Lieux!$A:$A,0)</f>
        <v>170</v>
      </c>
      <c r="V2704" s="14" t="n">
        <f aca="false">MATCH(B2704,10_Lieux!$A:$A,0)</f>
        <v>157</v>
      </c>
      <c r="W2704" s="14" t="n">
        <f aca="false">ROUND(6371*2*ASIN(SQRT(SIN(RADIANS(INDEX(10_Lieux!$F:$F,V2704)-INDEX(10_Lieux!$F:$F,U2704))/2)^2+COS(RADIANS(INDEX(10_Lieux!$F:$F,U2704)))*COS(RADIANS(INDEX(10_Lieux!$F:$F,V2704)))*SIN(RADIANS(INDEX(10_Lieux!$G:$G,V2704)-INDEX(10_Lieux!$G:$G,U2704))/2)^2)),1)</f>
        <v>770.7</v>
      </c>
      <c r="X2704" s="14" t="n">
        <f aca="false">ROUND(I2704/IF(I2704&lt;p_seuil_vitesse,p_vit_lente,p_vit_rapide)*60/15,0)*15</f>
        <v>615</v>
      </c>
      <c r="Y2704" s="14" t="n">
        <f aca="false">MAX(IF(INDEX(10_Lieux!$B:$B,U2704)&lt;&gt;"Ville",INDEX(10_Lieux!$I:$I,U2704),0),IF(INDEX(10_Lieux!$B:$B,V2704)&lt;&gt;"Ville",INDEX(10_Lieux!$I:$I,V2704),0))</f>
        <v>250</v>
      </c>
      <c r="Z2704" s="14" t="str">
        <f aca="false">A2704&amp;"|"&amp;B2704</f>
        <v>La Môle-Saint-Tropez|Nantes-Atlantique</v>
      </c>
      <c r="AA2704" s="14" t="str">
        <f aca="false">IF(I2704&lt;p_local,"Local",IF(I2704&lt;p_vv_min,"Courte distance",IF(I2704&lt;p_tres_long,"Longue distance","Très longue distance")))</f>
        <v>Très longue distance</v>
      </c>
    </row>
    <row r="2705" customFormat="false" ht="15" hidden="false" customHeight="true" outlineLevel="0" collapsed="false">
      <c r="A2705" s="14" t="s">
        <v>1430</v>
      </c>
      <c r="B2705" s="14" t="s">
        <v>1843</v>
      </c>
      <c r="C2705" s="14" t="s">
        <v>36</v>
      </c>
      <c r="D2705" s="14" t="s">
        <v>2622</v>
      </c>
      <c r="E2705" s="14" t="s">
        <v>2912</v>
      </c>
      <c r="F2705" s="15" t="s">
        <v>41</v>
      </c>
      <c r="G2705" s="14" t="str">
        <f aca="false">IF(I2705&lt;p_local,"Local → page infra",IF(H2705&gt;=p_ph1,"Phase 1",IF(H2705&gt;=p_ph2,"Phase 2","Phase 3")))</f>
        <v>Phase 2</v>
      </c>
      <c r="H2705" s="14" t="n">
        <f aca="false">IF(I2705&lt;p_local,0,IF(C2705="Aéroport → Aéroport",p_pts_plein,IF(Y2705&gt;0,IF(I2705&lt;=Y2705,p_pts_plein,IF(I2705&lt;=p_mult2*Y2705,p_pts_moyen,p_pts_r3)),IF(I2705&gt;=p_vv_min,p_pts_plein,IF(I2705&gt;=p_vv_moy,p_pts_moyen,p_pts_court))))+IF(INDEX(10_Lieux!$D:$D,U2705)=1,p_prio1,p_prio2)+IF(INDEX(10_Lieux!$D:$D,V2705)=1,p_prio1,p_prio2)+IF(K2705="Oui",p_tf,0)+p_hub*((INDEX(10_Lieux!$H:$H,U2705)="Hub")+(INDEX(10_Lieux!$H:$H,V2705)="Hub"))+IF(OR(INDEX(10_Lieux!$H:$H,U2705)="Premium",INDEX(10_Lieux!$H:$H,V2705)="Premium"),p_prem,0))</f>
        <v>70</v>
      </c>
      <c r="I2705" s="14" t="n">
        <f aca="false">ROUND(W2705*p_facteur,0)</f>
        <v>963</v>
      </c>
      <c r="J2705" s="14" t="str">
        <f aca="false">IF(X2705&lt;60,X2705&amp;" min",INT(X2705/60)&amp;" h"&amp;IF(MOD(X2705,60)=0,""," "&amp;TEXT(MOD(X2705,60),"00")))</f>
        <v>10 h 15</v>
      </c>
      <c r="K2705" s="14" t="str">
        <f aca="false">IF(S2705&lt;&gt;T2705,"Oui","Non")</f>
        <v>Non</v>
      </c>
      <c r="L2705" s="14" t="str">
        <f aca="false">IF(AND(INDEX(10_Lieux!$B:$B,U2705)="Ville",INDEX(10_Lieux!$B:$B,V2705)="Ville"),"/chauffeur-prive/"&amp;INDEX(10_Lieux!$E:$E,U2705)&amp;"-"&amp;INDEX(10_Lieux!$E:$E,V2705)&amp;"/","/chauffeur-prive/"&amp;INDEX(10_Lieux!$E:$E,U2705)&amp;"/"&amp;INDEX(10_Lieux!$E:$E,V2705)&amp;"/")</f>
        <v>/chauffeur-prive/aeroport-nantes-atlantique/aeroport-la-mole-saint-tropez/</v>
      </c>
      <c r="M2705" s="14" t="str">
        <f aca="false">IFERROR(INDEX($L:$L,MATCH(B2705&amp;"|"&amp;A2705,$Z:$Z,0)),"—")</f>
        <v>/chauffeur-prive/aeroport-la-mole-saint-tropez/aeroport-nantes-atlantique/</v>
      </c>
      <c r="N2705" s="14" t="str">
        <f aca="false">IF(LEN("Chauffeur privé "&amp;INDEX(10_Lieux!$J:$J,U2705)&amp;" → "&amp;INDEX(10_Lieux!$J:$J,V2705)&amp;" | 24h/24")&gt;60,"Chauffeur privé "&amp;INDEX(10_Lieux!$J:$J,U2705)&amp;" → "&amp;INDEX(10_Lieux!$J:$J,V2705),"Chauffeur privé "&amp;INDEX(10_Lieux!$J:$J,U2705)&amp;" → "&amp;INDEX(10_Lieux!$J:$J,V2705)&amp;" | 24h/24")</f>
        <v>Chauffeur privé Aéroport Nantes-Atlantique → Aéroport La Môle-Saint-Tropez</v>
      </c>
      <c r="O2705" s="14" t="n">
        <f aca="false">LEN(N2705)</f>
        <v>74</v>
      </c>
      <c r="P2705" s="14" t="str">
        <f aca="false">"Chauffeur privé "&amp;INDEX(10_Lieux!$K:$K,U2705)&amp;" vers "&amp;INDEX(10_Lieux!$L:$L,V2705)</f>
        <v>Chauffeur privé de l'aéroport Nantes-Atlantique vers l'aéroport La Môle-Saint-Tropez</v>
      </c>
      <c r="Q2705" s="14" t="str">
        <f aca="false">"Chauffeur privé "&amp;INDEX(10_Lieux!$K:$K,U2705)&amp;" vers "&amp;INDEX(10_Lieux!$L:$L,V2705)&amp;" : env. "&amp;I2705&amp;" km, "&amp;J2705&amp;" de route. Devis personnalisé, standard 24h/24 et 7j/7."</f>
        <v>Chauffeur privé de l'aéroport Nantes-Atlantique vers l'aéroport La Môle-Saint-Tropez : env. 963 km, 10 h 15 de route. Devis personnalisé, standard 24h/24 et 7j/7.</v>
      </c>
      <c r="R2705" s="14" t="n">
        <f aca="false">LEN(Q2705)</f>
        <v>162</v>
      </c>
      <c r="S2705" s="14" t="str">
        <f aca="false">INDEX(10_Lieux!$C:$C,U2705)</f>
        <v>France</v>
      </c>
      <c r="T2705" s="14" t="str">
        <f aca="false">INDEX(10_Lieux!$C:$C,V2705)</f>
        <v>France</v>
      </c>
      <c r="U2705" s="14" t="n">
        <f aca="false">MATCH(A2705,10_Lieux!$A:$A,0)</f>
        <v>157</v>
      </c>
      <c r="V2705" s="14" t="n">
        <f aca="false">MATCH(B2705,10_Lieux!$A:$A,0)</f>
        <v>170</v>
      </c>
      <c r="W2705" s="14" t="n">
        <f aca="false">ROUND(6371*2*ASIN(SQRT(SIN(RADIANS(INDEX(10_Lieux!$F:$F,V2705)-INDEX(10_Lieux!$F:$F,U2705))/2)^2+COS(RADIANS(INDEX(10_Lieux!$F:$F,U2705)))*COS(RADIANS(INDEX(10_Lieux!$F:$F,V2705)))*SIN(RADIANS(INDEX(10_Lieux!$G:$G,V2705)-INDEX(10_Lieux!$G:$G,U2705))/2)^2)),1)</f>
        <v>770.7</v>
      </c>
      <c r="X2705" s="14" t="n">
        <f aca="false">ROUND(I2705/IF(I2705&lt;p_seuil_vitesse,p_vit_lente,p_vit_rapide)*60/15,0)*15</f>
        <v>615</v>
      </c>
      <c r="Y2705" s="14" t="n">
        <f aca="false">MAX(IF(INDEX(10_Lieux!$B:$B,U2705)&lt;&gt;"Ville",INDEX(10_Lieux!$I:$I,U2705),0),IF(INDEX(10_Lieux!$B:$B,V2705)&lt;&gt;"Ville",INDEX(10_Lieux!$I:$I,V2705),0))</f>
        <v>250</v>
      </c>
      <c r="Z2705" s="14" t="str">
        <f aca="false">A2705&amp;"|"&amp;B2705</f>
        <v>Nantes-Atlantique|La Môle-Saint-Tropez</v>
      </c>
      <c r="AA2705" s="14" t="str">
        <f aca="false">IF(I2705&lt;p_local,"Local",IF(I2705&lt;p_vv_min,"Courte distance",IF(I2705&lt;p_tres_long,"Longue distance","Très longue distance")))</f>
        <v>Très longue distance</v>
      </c>
    </row>
    <row r="2706" customFormat="false" ht="15" hidden="false" customHeight="true" outlineLevel="0" collapsed="false">
      <c r="A2706" s="14" t="s">
        <v>1843</v>
      </c>
      <c r="B2706" s="14" t="s">
        <v>1199</v>
      </c>
      <c r="C2706" s="14" t="s">
        <v>36</v>
      </c>
      <c r="D2706" s="14" t="s">
        <v>2622</v>
      </c>
      <c r="E2706" s="14" t="s">
        <v>2913</v>
      </c>
      <c r="F2706" s="15" t="s">
        <v>41</v>
      </c>
      <c r="G2706" s="14" t="str">
        <f aca="false">IF(I2706&lt;p_local,"Local → page infra",IF(H2706&gt;=p_ph1,"Phase 1",IF(H2706&gt;=p_ph2,"Phase 2","Phase 3")))</f>
        <v>Phase 2</v>
      </c>
      <c r="H2706" s="14" t="n">
        <f aca="false">IF(I2706&lt;p_local,0,IF(C2706="Aéroport → Aéroport",p_pts_plein,IF(Y2706&gt;0,IF(I2706&lt;=Y2706,p_pts_plein,IF(I2706&lt;=p_mult2*Y2706,p_pts_moyen,p_pts_r3)),IF(I2706&gt;=p_vv_min,p_pts_plein,IF(I2706&gt;=p_vv_moy,p_pts_moyen,p_pts_court))))+IF(INDEX(10_Lieux!$D:$D,U2706)=1,p_prio1,p_prio2)+IF(INDEX(10_Lieux!$D:$D,V2706)=1,p_prio1,p_prio2)+IF(K2706="Oui",p_tf,0)+p_hub*((INDEX(10_Lieux!$H:$H,U2706)="Hub")+(INDEX(10_Lieux!$H:$H,V2706)="Hub"))+IF(OR(INDEX(10_Lieux!$H:$H,U2706)="Premium",INDEX(10_Lieux!$H:$H,V2706)="Premium"),p_prem,0))</f>
        <v>70</v>
      </c>
      <c r="I2706" s="14" t="n">
        <f aca="false">ROUND(W2706*p_facteur,0)</f>
        <v>1072</v>
      </c>
      <c r="J2706" s="14" t="str">
        <f aca="false">IF(X2706&lt;60,X2706&amp;" min",INT(X2706/60)&amp;" h"&amp;IF(MOD(X2706,60)=0,""," "&amp;TEXT(MOD(X2706,60),"00")))</f>
        <v>11 h 15</v>
      </c>
      <c r="K2706" s="14" t="str">
        <f aca="false">IF(S2706&lt;&gt;T2706,"Oui","Non")</f>
        <v>Non</v>
      </c>
      <c r="L2706" s="14" t="str">
        <f aca="false">IF(AND(INDEX(10_Lieux!$B:$B,U2706)="Ville",INDEX(10_Lieux!$B:$B,V2706)="Ville"),"/chauffeur-prive/"&amp;INDEX(10_Lieux!$E:$E,U2706)&amp;"-"&amp;INDEX(10_Lieux!$E:$E,V2706)&amp;"/","/chauffeur-prive/"&amp;INDEX(10_Lieux!$E:$E,U2706)&amp;"/"&amp;INDEX(10_Lieux!$E:$E,V2706)&amp;"/")</f>
        <v>/chauffeur-prive/aeroport-la-mole-saint-tropez/aeroport-lille-lesquin/</v>
      </c>
      <c r="M2706" s="14" t="str">
        <f aca="false">IFERROR(INDEX($L:$L,MATCH(B2706&amp;"|"&amp;A2706,$Z:$Z,0)),"—")</f>
        <v>/chauffeur-prive/aeroport-lille-lesquin/aeroport-la-mole-saint-tropez/</v>
      </c>
      <c r="N2706" s="14" t="str">
        <f aca="false">IF(LEN("Chauffeur privé "&amp;INDEX(10_Lieux!$J:$J,U2706)&amp;" → "&amp;INDEX(10_Lieux!$J:$J,V2706)&amp;" | 24h/24")&gt;60,"Chauffeur privé "&amp;INDEX(10_Lieux!$J:$J,U2706)&amp;" → "&amp;INDEX(10_Lieux!$J:$J,V2706),"Chauffeur privé "&amp;INDEX(10_Lieux!$J:$J,U2706)&amp;" → "&amp;INDEX(10_Lieux!$J:$J,V2706)&amp;" | 24h/24")</f>
        <v>Chauffeur privé Aéroport La Môle-Saint-Tropez → Aéroport Lille-Lesquin</v>
      </c>
      <c r="O2706" s="14" t="n">
        <f aca="false">LEN(N2706)</f>
        <v>70</v>
      </c>
      <c r="P2706" s="14" t="str">
        <f aca="false">"Chauffeur privé "&amp;INDEX(10_Lieux!$K:$K,U2706)&amp;" vers "&amp;INDEX(10_Lieux!$L:$L,V2706)</f>
        <v>Chauffeur privé de l'aéroport La Môle-Saint-Tropez vers l'aéroport Lille-Lesquin</v>
      </c>
      <c r="Q2706" s="14" t="str">
        <f aca="false">"Chauffeur privé "&amp;INDEX(10_Lieux!$K:$K,U2706)&amp;" vers "&amp;INDEX(10_Lieux!$L:$L,V2706)&amp;" : env. "&amp;I2706&amp;" km, "&amp;J2706&amp;" de route. Devis personnalisé, standard 24h/24 et 7j/7."</f>
        <v>Chauffeur privé de l'aéroport La Môle-Saint-Tropez vers l'aéroport Lille-Lesquin : env. 1072 km, 11 h 15 de route. Devis personnalisé, standard 24h/24 et 7j/7.</v>
      </c>
      <c r="R2706" s="14" t="n">
        <f aca="false">LEN(Q2706)</f>
        <v>159</v>
      </c>
      <c r="S2706" s="14" t="str">
        <f aca="false">INDEX(10_Lieux!$C:$C,U2706)</f>
        <v>France</v>
      </c>
      <c r="T2706" s="14" t="str">
        <f aca="false">INDEX(10_Lieux!$C:$C,V2706)</f>
        <v>France</v>
      </c>
      <c r="U2706" s="14" t="n">
        <f aca="false">MATCH(A2706,10_Lieux!$A:$A,0)</f>
        <v>170</v>
      </c>
      <c r="V2706" s="14" t="n">
        <f aca="false">MATCH(B2706,10_Lieux!$A:$A,0)</f>
        <v>147</v>
      </c>
      <c r="W2706" s="14" t="n">
        <f aca="false">ROUND(6371*2*ASIN(SQRT(SIN(RADIANS(INDEX(10_Lieux!$F:$F,V2706)-INDEX(10_Lieux!$F:$F,U2706))/2)^2+COS(RADIANS(INDEX(10_Lieux!$F:$F,U2706)))*COS(RADIANS(INDEX(10_Lieux!$F:$F,V2706)))*SIN(RADIANS(INDEX(10_Lieux!$G:$G,V2706)-INDEX(10_Lieux!$G:$G,U2706))/2)^2)),1)</f>
        <v>857.4</v>
      </c>
      <c r="X2706" s="14" t="n">
        <f aca="false">ROUND(I2706/IF(I2706&lt;p_seuil_vitesse,p_vit_lente,p_vit_rapide)*60/15,0)*15</f>
        <v>675</v>
      </c>
      <c r="Y2706" s="14" t="n">
        <f aca="false">MAX(IF(INDEX(10_Lieux!$B:$B,U2706)&lt;&gt;"Ville",INDEX(10_Lieux!$I:$I,U2706),0),IF(INDEX(10_Lieux!$B:$B,V2706)&lt;&gt;"Ville",INDEX(10_Lieux!$I:$I,V2706),0))</f>
        <v>250</v>
      </c>
      <c r="Z2706" s="14" t="str">
        <f aca="false">A2706&amp;"|"&amp;B2706</f>
        <v>La Môle-Saint-Tropez|Lille-Lesquin</v>
      </c>
      <c r="AA2706" s="14" t="str">
        <f aca="false">IF(I2706&lt;p_local,"Local",IF(I2706&lt;p_vv_min,"Courte distance",IF(I2706&lt;p_tres_long,"Longue distance","Très longue distance")))</f>
        <v>Très longue distance</v>
      </c>
    </row>
    <row r="2707" customFormat="false" ht="15" hidden="false" customHeight="true" outlineLevel="0" collapsed="false">
      <c r="A2707" s="14" t="s">
        <v>1199</v>
      </c>
      <c r="B2707" s="14" t="s">
        <v>1843</v>
      </c>
      <c r="C2707" s="14" t="s">
        <v>36</v>
      </c>
      <c r="D2707" s="14" t="s">
        <v>2622</v>
      </c>
      <c r="E2707" s="14" t="s">
        <v>2914</v>
      </c>
      <c r="F2707" s="15" t="s">
        <v>41</v>
      </c>
      <c r="G2707" s="14" t="str">
        <f aca="false">IF(I2707&lt;p_local,"Local → page infra",IF(H2707&gt;=p_ph1,"Phase 1",IF(H2707&gt;=p_ph2,"Phase 2","Phase 3")))</f>
        <v>Phase 2</v>
      </c>
      <c r="H2707" s="14" t="n">
        <f aca="false">IF(I2707&lt;p_local,0,IF(C2707="Aéroport → Aéroport",p_pts_plein,IF(Y2707&gt;0,IF(I2707&lt;=Y2707,p_pts_plein,IF(I2707&lt;=p_mult2*Y2707,p_pts_moyen,p_pts_r3)),IF(I2707&gt;=p_vv_min,p_pts_plein,IF(I2707&gt;=p_vv_moy,p_pts_moyen,p_pts_court))))+IF(INDEX(10_Lieux!$D:$D,U2707)=1,p_prio1,p_prio2)+IF(INDEX(10_Lieux!$D:$D,V2707)=1,p_prio1,p_prio2)+IF(K2707="Oui",p_tf,0)+p_hub*((INDEX(10_Lieux!$H:$H,U2707)="Hub")+(INDEX(10_Lieux!$H:$H,V2707)="Hub"))+IF(OR(INDEX(10_Lieux!$H:$H,U2707)="Premium",INDEX(10_Lieux!$H:$H,V2707)="Premium"),p_prem,0))</f>
        <v>70</v>
      </c>
      <c r="I2707" s="14" t="n">
        <f aca="false">ROUND(W2707*p_facteur,0)</f>
        <v>1072</v>
      </c>
      <c r="J2707" s="14" t="str">
        <f aca="false">IF(X2707&lt;60,X2707&amp;" min",INT(X2707/60)&amp;" h"&amp;IF(MOD(X2707,60)=0,""," "&amp;TEXT(MOD(X2707,60),"00")))</f>
        <v>11 h 15</v>
      </c>
      <c r="K2707" s="14" t="str">
        <f aca="false">IF(S2707&lt;&gt;T2707,"Oui","Non")</f>
        <v>Non</v>
      </c>
      <c r="L2707" s="14" t="str">
        <f aca="false">IF(AND(INDEX(10_Lieux!$B:$B,U2707)="Ville",INDEX(10_Lieux!$B:$B,V2707)="Ville"),"/chauffeur-prive/"&amp;INDEX(10_Lieux!$E:$E,U2707)&amp;"-"&amp;INDEX(10_Lieux!$E:$E,V2707)&amp;"/","/chauffeur-prive/"&amp;INDEX(10_Lieux!$E:$E,U2707)&amp;"/"&amp;INDEX(10_Lieux!$E:$E,V2707)&amp;"/")</f>
        <v>/chauffeur-prive/aeroport-lille-lesquin/aeroport-la-mole-saint-tropez/</v>
      </c>
      <c r="M2707" s="14" t="str">
        <f aca="false">IFERROR(INDEX($L:$L,MATCH(B2707&amp;"|"&amp;A2707,$Z:$Z,0)),"—")</f>
        <v>/chauffeur-prive/aeroport-la-mole-saint-tropez/aeroport-lille-lesquin/</v>
      </c>
      <c r="N2707" s="14" t="str">
        <f aca="false">IF(LEN("Chauffeur privé "&amp;INDEX(10_Lieux!$J:$J,U2707)&amp;" → "&amp;INDEX(10_Lieux!$J:$J,V2707)&amp;" | 24h/24")&gt;60,"Chauffeur privé "&amp;INDEX(10_Lieux!$J:$J,U2707)&amp;" → "&amp;INDEX(10_Lieux!$J:$J,V2707),"Chauffeur privé "&amp;INDEX(10_Lieux!$J:$J,U2707)&amp;" → "&amp;INDEX(10_Lieux!$J:$J,V2707)&amp;" | 24h/24")</f>
        <v>Chauffeur privé Aéroport Lille-Lesquin → Aéroport La Môle-Saint-Tropez</v>
      </c>
      <c r="O2707" s="14" t="n">
        <f aca="false">LEN(N2707)</f>
        <v>70</v>
      </c>
      <c r="P2707" s="14" t="str">
        <f aca="false">"Chauffeur privé "&amp;INDEX(10_Lieux!$K:$K,U2707)&amp;" vers "&amp;INDEX(10_Lieux!$L:$L,V2707)</f>
        <v>Chauffeur privé de l'aéroport Lille-Lesquin vers l'aéroport La Môle-Saint-Tropez</v>
      </c>
      <c r="Q2707" s="14" t="str">
        <f aca="false">"Chauffeur privé "&amp;INDEX(10_Lieux!$K:$K,U2707)&amp;" vers "&amp;INDEX(10_Lieux!$L:$L,V2707)&amp;" : env. "&amp;I2707&amp;" km, "&amp;J2707&amp;" de route. Devis personnalisé, standard 24h/24 et 7j/7."</f>
        <v>Chauffeur privé de l'aéroport Lille-Lesquin vers l'aéroport La Môle-Saint-Tropez : env. 1072 km, 11 h 15 de route. Devis personnalisé, standard 24h/24 et 7j/7.</v>
      </c>
      <c r="R2707" s="14" t="n">
        <f aca="false">LEN(Q2707)</f>
        <v>159</v>
      </c>
      <c r="S2707" s="14" t="str">
        <f aca="false">INDEX(10_Lieux!$C:$C,U2707)</f>
        <v>France</v>
      </c>
      <c r="T2707" s="14" t="str">
        <f aca="false">INDEX(10_Lieux!$C:$C,V2707)</f>
        <v>France</v>
      </c>
      <c r="U2707" s="14" t="n">
        <f aca="false">MATCH(A2707,10_Lieux!$A:$A,0)</f>
        <v>147</v>
      </c>
      <c r="V2707" s="14" t="n">
        <f aca="false">MATCH(B2707,10_Lieux!$A:$A,0)</f>
        <v>170</v>
      </c>
      <c r="W2707" s="14" t="n">
        <f aca="false">ROUND(6371*2*ASIN(SQRT(SIN(RADIANS(INDEX(10_Lieux!$F:$F,V2707)-INDEX(10_Lieux!$F:$F,U2707))/2)^2+COS(RADIANS(INDEX(10_Lieux!$F:$F,U2707)))*COS(RADIANS(INDEX(10_Lieux!$F:$F,V2707)))*SIN(RADIANS(INDEX(10_Lieux!$G:$G,V2707)-INDEX(10_Lieux!$G:$G,U2707))/2)^2)),1)</f>
        <v>857.4</v>
      </c>
      <c r="X2707" s="14" t="n">
        <f aca="false">ROUND(I2707/IF(I2707&lt;p_seuil_vitesse,p_vit_lente,p_vit_rapide)*60/15,0)*15</f>
        <v>675</v>
      </c>
      <c r="Y2707" s="14" t="n">
        <f aca="false">MAX(IF(INDEX(10_Lieux!$B:$B,U2707)&lt;&gt;"Ville",INDEX(10_Lieux!$I:$I,U2707),0),IF(INDEX(10_Lieux!$B:$B,V2707)&lt;&gt;"Ville",INDEX(10_Lieux!$I:$I,V2707),0))</f>
        <v>250</v>
      </c>
      <c r="Z2707" s="14" t="str">
        <f aca="false">A2707&amp;"|"&amp;B2707</f>
        <v>Lille-Lesquin|La Môle-Saint-Tropez</v>
      </c>
      <c r="AA2707" s="14" t="str">
        <f aca="false">IF(I2707&lt;p_local,"Local",IF(I2707&lt;p_vv_min,"Courte distance",IF(I2707&lt;p_tres_long,"Longue distance","Très longue distance")))</f>
        <v>Très longue distance</v>
      </c>
    </row>
    <row r="2708" customFormat="false" ht="15" hidden="false" customHeight="true" outlineLevel="0" collapsed="false">
      <c r="A2708" s="14" t="s">
        <v>1843</v>
      </c>
      <c r="B2708" s="14" t="s">
        <v>1060</v>
      </c>
      <c r="C2708" s="14" t="s">
        <v>36</v>
      </c>
      <c r="D2708" s="14" t="s">
        <v>2622</v>
      </c>
      <c r="E2708" s="14" t="s">
        <v>2915</v>
      </c>
      <c r="F2708" s="15" t="s">
        <v>41</v>
      </c>
      <c r="G2708" s="14" t="str">
        <f aca="false">IF(I2708&lt;p_local,"Local → page infra",IF(H2708&gt;=p_ph1,"Phase 1",IF(H2708&gt;=p_ph2,"Phase 2","Phase 3")))</f>
        <v>Phase 2</v>
      </c>
      <c r="H2708" s="14" t="n">
        <f aca="false">IF(I2708&lt;p_local,0,IF(C2708="Aéroport → Aéroport",p_pts_plein,IF(Y2708&gt;0,IF(I2708&lt;=Y2708,p_pts_plein,IF(I2708&lt;=p_mult2*Y2708,p_pts_moyen,p_pts_r3)),IF(I2708&gt;=p_vv_min,p_pts_plein,IF(I2708&gt;=p_vv_moy,p_pts_moyen,p_pts_court))))+IF(INDEX(10_Lieux!$D:$D,U2708)=1,p_prio1,p_prio2)+IF(INDEX(10_Lieux!$D:$D,V2708)=1,p_prio1,p_prio2)+IF(K2708="Oui",p_tf,0)+p_hub*((INDEX(10_Lieux!$H:$H,U2708)="Hub")+(INDEX(10_Lieux!$H:$H,V2708)="Hub"))+IF(OR(INDEX(10_Lieux!$H:$H,U2708)="Premium",INDEX(10_Lieux!$H:$H,V2708)="Premium"),p_prem,0))</f>
        <v>70</v>
      </c>
      <c r="I2708" s="14" t="n">
        <f aca="false">ROUND(W2708*p_facteur,0)</f>
        <v>749</v>
      </c>
      <c r="J2708" s="14" t="str">
        <f aca="false">IF(X2708&lt;60,X2708&amp;" min",INT(X2708/60)&amp;" h"&amp;IF(MOD(X2708,60)=0,""," "&amp;TEXT(MOD(X2708,60),"00")))</f>
        <v>8 h</v>
      </c>
      <c r="K2708" s="14" t="str">
        <f aca="false">IF(S2708&lt;&gt;T2708,"Oui","Non")</f>
        <v>Non</v>
      </c>
      <c r="L2708" s="14" t="str">
        <f aca="false">IF(AND(INDEX(10_Lieux!$B:$B,U2708)="Ville",INDEX(10_Lieux!$B:$B,V2708)="Ville"),"/chauffeur-prive/"&amp;INDEX(10_Lieux!$E:$E,U2708)&amp;"-"&amp;INDEX(10_Lieux!$E:$E,V2708)&amp;"/","/chauffeur-prive/"&amp;INDEX(10_Lieux!$E:$E,U2708)&amp;"/"&amp;INDEX(10_Lieux!$E:$E,V2708)&amp;"/")</f>
        <v>/chauffeur-prive/aeroport-la-mole-saint-tropez/aeroport-strasbourg-entzheim/</v>
      </c>
      <c r="M2708" s="14" t="str">
        <f aca="false">IFERROR(INDEX($L:$L,MATCH(B2708&amp;"|"&amp;A2708,$Z:$Z,0)),"—")</f>
        <v>/chauffeur-prive/aeroport-strasbourg-entzheim/aeroport-la-mole-saint-tropez/</v>
      </c>
      <c r="N2708" s="14" t="str">
        <f aca="false">IF(LEN("Chauffeur privé "&amp;INDEX(10_Lieux!$J:$J,U2708)&amp;" → "&amp;INDEX(10_Lieux!$J:$J,V2708)&amp;" | 24h/24")&gt;60,"Chauffeur privé "&amp;INDEX(10_Lieux!$J:$J,U2708)&amp;" → "&amp;INDEX(10_Lieux!$J:$J,V2708),"Chauffeur privé "&amp;INDEX(10_Lieux!$J:$J,U2708)&amp;" → "&amp;INDEX(10_Lieux!$J:$J,V2708)&amp;" | 24h/24")</f>
        <v>Chauffeur privé Aéroport La Môle-Saint-Tropez → Aéroport Strasbourg-Entzheim</v>
      </c>
      <c r="O2708" s="14" t="n">
        <f aca="false">LEN(N2708)</f>
        <v>76</v>
      </c>
      <c r="P2708" s="14" t="str">
        <f aca="false">"Chauffeur privé "&amp;INDEX(10_Lieux!$K:$K,U2708)&amp;" vers "&amp;INDEX(10_Lieux!$L:$L,V2708)</f>
        <v>Chauffeur privé de l'aéroport La Môle-Saint-Tropez vers l'aéroport Strasbourg-Entzheim</v>
      </c>
      <c r="Q2708" s="14" t="str">
        <f aca="false">"Chauffeur privé "&amp;INDEX(10_Lieux!$K:$K,U2708)&amp;" vers "&amp;INDEX(10_Lieux!$L:$L,V2708)&amp;" : env. "&amp;I2708&amp;" km, "&amp;J2708&amp;" de route. Devis personnalisé, standard 24h/24 et 7j/7."</f>
        <v>Chauffeur privé de l'aéroport La Môle-Saint-Tropez vers l'aéroport Strasbourg-Entzheim : env. 749 km, 8 h de route. Devis personnalisé, standard 24h/24 et 7j/7.</v>
      </c>
      <c r="R2708" s="14" t="n">
        <f aca="false">LEN(Q2708)</f>
        <v>160</v>
      </c>
      <c r="S2708" s="14" t="str">
        <f aca="false">INDEX(10_Lieux!$C:$C,U2708)</f>
        <v>France</v>
      </c>
      <c r="T2708" s="14" t="str">
        <f aca="false">INDEX(10_Lieux!$C:$C,V2708)</f>
        <v>France</v>
      </c>
      <c r="U2708" s="14" t="n">
        <f aca="false">MATCH(A2708,10_Lieux!$A:$A,0)</f>
        <v>170</v>
      </c>
      <c r="V2708" s="14" t="n">
        <f aca="false">MATCH(B2708,10_Lieux!$A:$A,0)</f>
        <v>143</v>
      </c>
      <c r="W2708" s="14" t="n">
        <f aca="false">ROUND(6371*2*ASIN(SQRT(SIN(RADIANS(INDEX(10_Lieux!$F:$F,V2708)-INDEX(10_Lieux!$F:$F,U2708))/2)^2+COS(RADIANS(INDEX(10_Lieux!$F:$F,U2708)))*COS(RADIANS(INDEX(10_Lieux!$F:$F,V2708)))*SIN(RADIANS(INDEX(10_Lieux!$G:$G,V2708)-INDEX(10_Lieux!$G:$G,U2708))/2)^2)),1)</f>
        <v>599.5</v>
      </c>
      <c r="X2708" s="14" t="n">
        <f aca="false">ROUND(I2708/IF(I2708&lt;p_seuil_vitesse,p_vit_lente,p_vit_rapide)*60/15,0)*15</f>
        <v>480</v>
      </c>
      <c r="Y2708" s="14" t="n">
        <f aca="false">MAX(IF(INDEX(10_Lieux!$B:$B,U2708)&lt;&gt;"Ville",INDEX(10_Lieux!$I:$I,U2708),0),IF(INDEX(10_Lieux!$B:$B,V2708)&lt;&gt;"Ville",INDEX(10_Lieux!$I:$I,V2708),0))</f>
        <v>250</v>
      </c>
      <c r="Z2708" s="14" t="str">
        <f aca="false">A2708&amp;"|"&amp;B2708</f>
        <v>La Môle-Saint-Tropez|Strasbourg-Entzheim</v>
      </c>
      <c r="AA2708" s="14" t="str">
        <f aca="false">IF(I2708&lt;p_local,"Local",IF(I2708&lt;p_vv_min,"Courte distance",IF(I2708&lt;p_tres_long,"Longue distance","Très longue distance")))</f>
        <v>Très longue distance</v>
      </c>
    </row>
    <row r="2709" customFormat="false" ht="15" hidden="false" customHeight="true" outlineLevel="0" collapsed="false">
      <c r="A2709" s="14" t="s">
        <v>1060</v>
      </c>
      <c r="B2709" s="14" t="s">
        <v>1843</v>
      </c>
      <c r="C2709" s="14" t="s">
        <v>36</v>
      </c>
      <c r="D2709" s="14" t="s">
        <v>2622</v>
      </c>
      <c r="E2709" s="14" t="s">
        <v>2916</v>
      </c>
      <c r="F2709" s="15" t="s">
        <v>41</v>
      </c>
      <c r="G2709" s="14" t="str">
        <f aca="false">IF(I2709&lt;p_local,"Local → page infra",IF(H2709&gt;=p_ph1,"Phase 1",IF(H2709&gt;=p_ph2,"Phase 2","Phase 3")))</f>
        <v>Phase 2</v>
      </c>
      <c r="H2709" s="14" t="n">
        <f aca="false">IF(I2709&lt;p_local,0,IF(C2709="Aéroport → Aéroport",p_pts_plein,IF(Y2709&gt;0,IF(I2709&lt;=Y2709,p_pts_plein,IF(I2709&lt;=p_mult2*Y2709,p_pts_moyen,p_pts_r3)),IF(I2709&gt;=p_vv_min,p_pts_plein,IF(I2709&gt;=p_vv_moy,p_pts_moyen,p_pts_court))))+IF(INDEX(10_Lieux!$D:$D,U2709)=1,p_prio1,p_prio2)+IF(INDEX(10_Lieux!$D:$D,V2709)=1,p_prio1,p_prio2)+IF(K2709="Oui",p_tf,0)+p_hub*((INDEX(10_Lieux!$H:$H,U2709)="Hub")+(INDEX(10_Lieux!$H:$H,V2709)="Hub"))+IF(OR(INDEX(10_Lieux!$H:$H,U2709)="Premium",INDEX(10_Lieux!$H:$H,V2709)="Premium"),p_prem,0))</f>
        <v>70</v>
      </c>
      <c r="I2709" s="14" t="n">
        <f aca="false">ROUND(W2709*p_facteur,0)</f>
        <v>749</v>
      </c>
      <c r="J2709" s="14" t="str">
        <f aca="false">IF(X2709&lt;60,X2709&amp;" min",INT(X2709/60)&amp;" h"&amp;IF(MOD(X2709,60)=0,""," "&amp;TEXT(MOD(X2709,60),"00")))</f>
        <v>8 h</v>
      </c>
      <c r="K2709" s="14" t="str">
        <f aca="false">IF(S2709&lt;&gt;T2709,"Oui","Non")</f>
        <v>Non</v>
      </c>
      <c r="L2709" s="14" t="str">
        <f aca="false">IF(AND(INDEX(10_Lieux!$B:$B,U2709)="Ville",INDEX(10_Lieux!$B:$B,V2709)="Ville"),"/chauffeur-prive/"&amp;INDEX(10_Lieux!$E:$E,U2709)&amp;"-"&amp;INDEX(10_Lieux!$E:$E,V2709)&amp;"/","/chauffeur-prive/"&amp;INDEX(10_Lieux!$E:$E,U2709)&amp;"/"&amp;INDEX(10_Lieux!$E:$E,V2709)&amp;"/")</f>
        <v>/chauffeur-prive/aeroport-strasbourg-entzheim/aeroport-la-mole-saint-tropez/</v>
      </c>
      <c r="M2709" s="14" t="str">
        <f aca="false">IFERROR(INDEX($L:$L,MATCH(B2709&amp;"|"&amp;A2709,$Z:$Z,0)),"—")</f>
        <v>/chauffeur-prive/aeroport-la-mole-saint-tropez/aeroport-strasbourg-entzheim/</v>
      </c>
      <c r="N2709" s="14" t="str">
        <f aca="false">IF(LEN("Chauffeur privé "&amp;INDEX(10_Lieux!$J:$J,U2709)&amp;" → "&amp;INDEX(10_Lieux!$J:$J,V2709)&amp;" | 24h/24")&gt;60,"Chauffeur privé "&amp;INDEX(10_Lieux!$J:$J,U2709)&amp;" → "&amp;INDEX(10_Lieux!$J:$J,V2709),"Chauffeur privé "&amp;INDEX(10_Lieux!$J:$J,U2709)&amp;" → "&amp;INDEX(10_Lieux!$J:$J,V2709)&amp;" | 24h/24")</f>
        <v>Chauffeur privé Aéroport Strasbourg-Entzheim → Aéroport La Môle-Saint-Tropez</v>
      </c>
      <c r="O2709" s="14" t="n">
        <f aca="false">LEN(N2709)</f>
        <v>76</v>
      </c>
      <c r="P2709" s="14" t="str">
        <f aca="false">"Chauffeur privé "&amp;INDEX(10_Lieux!$K:$K,U2709)&amp;" vers "&amp;INDEX(10_Lieux!$L:$L,V2709)</f>
        <v>Chauffeur privé de l'aéroport Strasbourg-Entzheim vers l'aéroport La Môle-Saint-Tropez</v>
      </c>
      <c r="Q2709" s="14" t="str">
        <f aca="false">"Chauffeur privé "&amp;INDEX(10_Lieux!$K:$K,U2709)&amp;" vers "&amp;INDEX(10_Lieux!$L:$L,V2709)&amp;" : env. "&amp;I2709&amp;" km, "&amp;J2709&amp;" de route. Devis personnalisé, standard 24h/24 et 7j/7."</f>
        <v>Chauffeur privé de l'aéroport Strasbourg-Entzheim vers l'aéroport La Môle-Saint-Tropez : env. 749 km, 8 h de route. Devis personnalisé, standard 24h/24 et 7j/7.</v>
      </c>
      <c r="R2709" s="14" t="n">
        <f aca="false">LEN(Q2709)</f>
        <v>160</v>
      </c>
      <c r="S2709" s="14" t="str">
        <f aca="false">INDEX(10_Lieux!$C:$C,U2709)</f>
        <v>France</v>
      </c>
      <c r="T2709" s="14" t="str">
        <f aca="false">INDEX(10_Lieux!$C:$C,V2709)</f>
        <v>France</v>
      </c>
      <c r="U2709" s="14" t="n">
        <f aca="false">MATCH(A2709,10_Lieux!$A:$A,0)</f>
        <v>143</v>
      </c>
      <c r="V2709" s="14" t="n">
        <f aca="false">MATCH(B2709,10_Lieux!$A:$A,0)</f>
        <v>170</v>
      </c>
      <c r="W2709" s="14" t="n">
        <f aca="false">ROUND(6371*2*ASIN(SQRT(SIN(RADIANS(INDEX(10_Lieux!$F:$F,V2709)-INDEX(10_Lieux!$F:$F,U2709))/2)^2+COS(RADIANS(INDEX(10_Lieux!$F:$F,U2709)))*COS(RADIANS(INDEX(10_Lieux!$F:$F,V2709)))*SIN(RADIANS(INDEX(10_Lieux!$G:$G,V2709)-INDEX(10_Lieux!$G:$G,U2709))/2)^2)),1)</f>
        <v>599.5</v>
      </c>
      <c r="X2709" s="14" t="n">
        <f aca="false">ROUND(I2709/IF(I2709&lt;p_seuil_vitesse,p_vit_lente,p_vit_rapide)*60/15,0)*15</f>
        <v>480</v>
      </c>
      <c r="Y2709" s="14" t="n">
        <f aca="false">MAX(IF(INDEX(10_Lieux!$B:$B,U2709)&lt;&gt;"Ville",INDEX(10_Lieux!$I:$I,U2709),0),IF(INDEX(10_Lieux!$B:$B,V2709)&lt;&gt;"Ville",INDEX(10_Lieux!$I:$I,V2709),0))</f>
        <v>250</v>
      </c>
      <c r="Z2709" s="14" t="str">
        <f aca="false">A2709&amp;"|"&amp;B2709</f>
        <v>Strasbourg-Entzheim|La Môle-Saint-Tropez</v>
      </c>
      <c r="AA2709" s="14" t="str">
        <f aca="false">IF(I2709&lt;p_local,"Local",IF(I2709&lt;p_vv_min,"Courte distance",IF(I2709&lt;p_tres_long,"Longue distance","Très longue distance")))</f>
        <v>Très longue distance</v>
      </c>
    </row>
    <row r="2710" customFormat="false" ht="15" hidden="false" customHeight="true" outlineLevel="0" collapsed="false">
      <c r="A2710" s="14" t="s">
        <v>2346</v>
      </c>
      <c r="B2710" s="14" t="s">
        <v>1430</v>
      </c>
      <c r="C2710" s="14" t="s">
        <v>36</v>
      </c>
      <c r="D2710" s="14" t="s">
        <v>2622</v>
      </c>
      <c r="E2710" s="14" t="s">
        <v>2917</v>
      </c>
      <c r="F2710" s="15" t="s">
        <v>41</v>
      </c>
      <c r="G2710" s="14" t="str">
        <f aca="false">IF(I2710&lt;p_local,"Local → page infra",IF(H2710&gt;=p_ph1,"Phase 1",IF(H2710&gt;=p_ph2,"Phase 2","Phase 3")))</f>
        <v>Phase 1</v>
      </c>
      <c r="H2710" s="14" t="n">
        <f aca="false">IF(I2710&lt;p_local,0,IF(C2710="Aéroport → Aéroport",p_pts_plein,IF(Y2710&gt;0,IF(I2710&lt;=Y2710,p_pts_plein,IF(I2710&lt;=p_mult2*Y2710,p_pts_moyen,p_pts_r3)),IF(I2710&gt;=p_vv_min,p_pts_plein,IF(I2710&gt;=p_vv_moy,p_pts_moyen,p_pts_court))))+IF(INDEX(10_Lieux!$D:$D,U2710)=1,p_prio1,p_prio2)+IF(INDEX(10_Lieux!$D:$D,V2710)=1,p_prio1,p_prio2)+IF(K2710="Oui",p_tf,0)+p_hub*((INDEX(10_Lieux!$H:$H,U2710)="Hub")+(INDEX(10_Lieux!$H:$H,V2710)="Hub"))+IF(OR(INDEX(10_Lieux!$H:$H,U2710)="Premium",INDEX(10_Lieux!$H:$H,V2710)="Premium"),p_prem,0))</f>
        <v>80</v>
      </c>
      <c r="I2710" s="14" t="n">
        <f aca="false">ROUND(W2710*p_facteur,0)</f>
        <v>1095</v>
      </c>
      <c r="J2710" s="14" t="str">
        <f aca="false">IF(X2710&lt;60,X2710&amp;" min",INT(X2710/60)&amp;" h"&amp;IF(MOD(X2710,60)=0,""," "&amp;TEXT(MOD(X2710,60),"00")))</f>
        <v>11 h 30</v>
      </c>
      <c r="K2710" s="14" t="str">
        <f aca="false">IF(S2710&lt;&gt;T2710,"Oui","Non")</f>
        <v>Oui</v>
      </c>
      <c r="L2710" s="14" t="str">
        <f aca="false">IF(AND(INDEX(10_Lieux!$B:$B,U2710)="Ville",INDEX(10_Lieux!$B:$B,V2710)="Ville"),"/chauffeur-prive/"&amp;INDEX(10_Lieux!$E:$E,U2710)&amp;"-"&amp;INDEX(10_Lieux!$E:$E,V2710)&amp;"/","/chauffeur-prive/"&amp;INDEX(10_Lieux!$E:$E,U2710)&amp;"/"&amp;INDEX(10_Lieux!$E:$E,V2710)&amp;"/")</f>
        <v>/chauffeur-prive/aeroport-samedan-engadine/aeroport-nantes-atlantique/</v>
      </c>
      <c r="M2710" s="14" t="str">
        <f aca="false">IFERROR(INDEX($L:$L,MATCH(B2710&amp;"|"&amp;A2710,$Z:$Z,0)),"—")</f>
        <v>/chauffeur-prive/aeroport-nantes-atlantique/aeroport-samedan-engadine/</v>
      </c>
      <c r="N2710" s="14" t="str">
        <f aca="false">IF(LEN("Chauffeur privé "&amp;INDEX(10_Lieux!$J:$J,U2710)&amp;" → "&amp;INDEX(10_Lieux!$J:$J,V2710)&amp;" | 24h/24")&gt;60,"Chauffeur privé "&amp;INDEX(10_Lieux!$J:$J,U2710)&amp;" → "&amp;INDEX(10_Lieux!$J:$J,V2710),"Chauffeur privé "&amp;INDEX(10_Lieux!$J:$J,U2710)&amp;" → "&amp;INDEX(10_Lieux!$J:$J,V2710)&amp;" | 24h/24")</f>
        <v>Chauffeur privé Aéroport de Samedan → Aéroport Nantes-Atlantique</v>
      </c>
      <c r="O2710" s="14" t="n">
        <f aca="false">LEN(N2710)</f>
        <v>64</v>
      </c>
      <c r="P2710" s="14" t="str">
        <f aca="false">"Chauffeur privé "&amp;INDEX(10_Lieux!$K:$K,U2710)&amp;" vers "&amp;INDEX(10_Lieux!$L:$L,V2710)</f>
        <v>Chauffeur privé de l'aéroport de Samedan vers l'aéroport Nantes-Atlantique</v>
      </c>
      <c r="Q2710" s="14" t="str">
        <f aca="false">"Chauffeur privé "&amp;INDEX(10_Lieux!$K:$K,U2710)&amp;" vers "&amp;INDEX(10_Lieux!$L:$L,V2710)&amp;" : env. "&amp;I2710&amp;" km, "&amp;J2710&amp;" de route. Devis personnalisé, standard 24h/24 et 7j/7."</f>
        <v>Chauffeur privé de l'aéroport de Samedan vers l'aéroport Nantes-Atlantique : env. 1095 km, 11 h 30 de route. Devis personnalisé, standard 24h/24 et 7j/7.</v>
      </c>
      <c r="R2710" s="14" t="n">
        <f aca="false">LEN(Q2710)</f>
        <v>153</v>
      </c>
      <c r="S2710" s="14" t="str">
        <f aca="false">INDEX(10_Lieux!$C:$C,U2710)</f>
        <v>Suisse</v>
      </c>
      <c r="T2710" s="14" t="str">
        <f aca="false">INDEX(10_Lieux!$C:$C,V2710)</f>
        <v>France</v>
      </c>
      <c r="U2710" s="14" t="n">
        <f aca="false">MATCH(A2710,10_Lieux!$A:$A,0)</f>
        <v>188</v>
      </c>
      <c r="V2710" s="14" t="n">
        <f aca="false">MATCH(B2710,10_Lieux!$A:$A,0)</f>
        <v>157</v>
      </c>
      <c r="W2710" s="14" t="n">
        <f aca="false">ROUND(6371*2*ASIN(SQRT(SIN(RADIANS(INDEX(10_Lieux!$F:$F,V2710)-INDEX(10_Lieux!$F:$F,U2710))/2)^2+COS(RADIANS(INDEX(10_Lieux!$F:$F,U2710)))*COS(RADIANS(INDEX(10_Lieux!$F:$F,V2710)))*SIN(RADIANS(INDEX(10_Lieux!$G:$G,V2710)-INDEX(10_Lieux!$G:$G,U2710))/2)^2)),1)</f>
        <v>876.2</v>
      </c>
      <c r="X2710" s="14" t="n">
        <f aca="false">ROUND(I2710/IF(I2710&lt;p_seuil_vitesse,p_vit_lente,p_vit_rapide)*60/15,0)*15</f>
        <v>690</v>
      </c>
      <c r="Y2710" s="14" t="n">
        <f aca="false">MAX(IF(INDEX(10_Lieux!$B:$B,U2710)&lt;&gt;"Ville",INDEX(10_Lieux!$I:$I,U2710),0),IF(INDEX(10_Lieux!$B:$B,V2710)&lt;&gt;"Ville",INDEX(10_Lieux!$I:$I,V2710),0))</f>
        <v>250</v>
      </c>
      <c r="Z2710" s="14" t="str">
        <f aca="false">A2710&amp;"|"&amp;B2710</f>
        <v>Engadin Airport|Nantes-Atlantique</v>
      </c>
      <c r="AA2710" s="14" t="str">
        <f aca="false">IF(I2710&lt;p_local,"Local",IF(I2710&lt;p_vv_min,"Courte distance",IF(I2710&lt;p_tres_long,"Longue distance","Très longue distance")))</f>
        <v>Très longue distance</v>
      </c>
    </row>
    <row r="2711" customFormat="false" ht="15" hidden="false" customHeight="true" outlineLevel="0" collapsed="false">
      <c r="A2711" s="14" t="s">
        <v>1430</v>
      </c>
      <c r="B2711" s="14" t="s">
        <v>2346</v>
      </c>
      <c r="C2711" s="14" t="s">
        <v>36</v>
      </c>
      <c r="D2711" s="14" t="s">
        <v>2622</v>
      </c>
      <c r="E2711" s="14" t="s">
        <v>2918</v>
      </c>
      <c r="F2711" s="15" t="s">
        <v>41</v>
      </c>
      <c r="G2711" s="14" t="str">
        <f aca="false">IF(I2711&lt;p_local,"Local → page infra",IF(H2711&gt;=p_ph1,"Phase 1",IF(H2711&gt;=p_ph2,"Phase 2","Phase 3")))</f>
        <v>Phase 1</v>
      </c>
      <c r="H2711" s="14" t="n">
        <f aca="false">IF(I2711&lt;p_local,0,IF(C2711="Aéroport → Aéroport",p_pts_plein,IF(Y2711&gt;0,IF(I2711&lt;=Y2711,p_pts_plein,IF(I2711&lt;=p_mult2*Y2711,p_pts_moyen,p_pts_r3)),IF(I2711&gt;=p_vv_min,p_pts_plein,IF(I2711&gt;=p_vv_moy,p_pts_moyen,p_pts_court))))+IF(INDEX(10_Lieux!$D:$D,U2711)=1,p_prio1,p_prio2)+IF(INDEX(10_Lieux!$D:$D,V2711)=1,p_prio1,p_prio2)+IF(K2711="Oui",p_tf,0)+p_hub*((INDEX(10_Lieux!$H:$H,U2711)="Hub")+(INDEX(10_Lieux!$H:$H,V2711)="Hub"))+IF(OR(INDEX(10_Lieux!$H:$H,U2711)="Premium",INDEX(10_Lieux!$H:$H,V2711)="Premium"),p_prem,0))</f>
        <v>80</v>
      </c>
      <c r="I2711" s="14" t="n">
        <f aca="false">ROUND(W2711*p_facteur,0)</f>
        <v>1095</v>
      </c>
      <c r="J2711" s="14" t="str">
        <f aca="false">IF(X2711&lt;60,X2711&amp;" min",INT(X2711/60)&amp;" h"&amp;IF(MOD(X2711,60)=0,""," "&amp;TEXT(MOD(X2711,60),"00")))</f>
        <v>11 h 30</v>
      </c>
      <c r="K2711" s="14" t="str">
        <f aca="false">IF(S2711&lt;&gt;T2711,"Oui","Non")</f>
        <v>Oui</v>
      </c>
      <c r="L2711" s="14" t="str">
        <f aca="false">IF(AND(INDEX(10_Lieux!$B:$B,U2711)="Ville",INDEX(10_Lieux!$B:$B,V2711)="Ville"),"/chauffeur-prive/"&amp;INDEX(10_Lieux!$E:$E,U2711)&amp;"-"&amp;INDEX(10_Lieux!$E:$E,V2711)&amp;"/","/chauffeur-prive/"&amp;INDEX(10_Lieux!$E:$E,U2711)&amp;"/"&amp;INDEX(10_Lieux!$E:$E,V2711)&amp;"/")</f>
        <v>/chauffeur-prive/aeroport-nantes-atlantique/aeroport-samedan-engadine/</v>
      </c>
      <c r="M2711" s="14" t="str">
        <f aca="false">IFERROR(INDEX($L:$L,MATCH(B2711&amp;"|"&amp;A2711,$Z:$Z,0)),"—")</f>
        <v>/chauffeur-prive/aeroport-samedan-engadine/aeroport-nantes-atlantique/</v>
      </c>
      <c r="N2711" s="14" t="str">
        <f aca="false">IF(LEN("Chauffeur privé "&amp;INDEX(10_Lieux!$J:$J,U2711)&amp;" → "&amp;INDEX(10_Lieux!$J:$J,V2711)&amp;" | 24h/24")&gt;60,"Chauffeur privé "&amp;INDEX(10_Lieux!$J:$J,U2711)&amp;" → "&amp;INDEX(10_Lieux!$J:$J,V2711),"Chauffeur privé "&amp;INDEX(10_Lieux!$J:$J,U2711)&amp;" → "&amp;INDEX(10_Lieux!$J:$J,V2711)&amp;" | 24h/24")</f>
        <v>Chauffeur privé Aéroport Nantes-Atlantique → Aéroport de Samedan</v>
      </c>
      <c r="O2711" s="14" t="n">
        <f aca="false">LEN(N2711)</f>
        <v>64</v>
      </c>
      <c r="P2711" s="14" t="str">
        <f aca="false">"Chauffeur privé "&amp;INDEX(10_Lieux!$K:$K,U2711)&amp;" vers "&amp;INDEX(10_Lieux!$L:$L,V2711)</f>
        <v>Chauffeur privé de l'aéroport Nantes-Atlantique vers l'aéroport de Samedan</v>
      </c>
      <c r="Q2711" s="14" t="str">
        <f aca="false">"Chauffeur privé "&amp;INDEX(10_Lieux!$K:$K,U2711)&amp;" vers "&amp;INDEX(10_Lieux!$L:$L,V2711)&amp;" : env. "&amp;I2711&amp;" km, "&amp;J2711&amp;" de route. Devis personnalisé, standard 24h/24 et 7j/7."</f>
        <v>Chauffeur privé de l'aéroport Nantes-Atlantique vers l'aéroport de Samedan : env. 1095 km, 11 h 30 de route. Devis personnalisé, standard 24h/24 et 7j/7.</v>
      </c>
      <c r="R2711" s="14" t="n">
        <f aca="false">LEN(Q2711)</f>
        <v>153</v>
      </c>
      <c r="S2711" s="14" t="str">
        <f aca="false">INDEX(10_Lieux!$C:$C,U2711)</f>
        <v>France</v>
      </c>
      <c r="T2711" s="14" t="str">
        <f aca="false">INDEX(10_Lieux!$C:$C,V2711)</f>
        <v>Suisse</v>
      </c>
      <c r="U2711" s="14" t="n">
        <f aca="false">MATCH(A2711,10_Lieux!$A:$A,0)</f>
        <v>157</v>
      </c>
      <c r="V2711" s="14" t="n">
        <f aca="false">MATCH(B2711,10_Lieux!$A:$A,0)</f>
        <v>188</v>
      </c>
      <c r="W2711" s="14" t="n">
        <f aca="false">ROUND(6371*2*ASIN(SQRT(SIN(RADIANS(INDEX(10_Lieux!$F:$F,V2711)-INDEX(10_Lieux!$F:$F,U2711))/2)^2+COS(RADIANS(INDEX(10_Lieux!$F:$F,U2711)))*COS(RADIANS(INDEX(10_Lieux!$F:$F,V2711)))*SIN(RADIANS(INDEX(10_Lieux!$G:$G,V2711)-INDEX(10_Lieux!$G:$G,U2711))/2)^2)),1)</f>
        <v>876.2</v>
      </c>
      <c r="X2711" s="14" t="n">
        <f aca="false">ROUND(I2711/IF(I2711&lt;p_seuil_vitesse,p_vit_lente,p_vit_rapide)*60/15,0)*15</f>
        <v>690</v>
      </c>
      <c r="Y2711" s="14" t="n">
        <f aca="false">MAX(IF(INDEX(10_Lieux!$B:$B,U2711)&lt;&gt;"Ville",INDEX(10_Lieux!$I:$I,U2711),0),IF(INDEX(10_Lieux!$B:$B,V2711)&lt;&gt;"Ville",INDEX(10_Lieux!$I:$I,V2711),0))</f>
        <v>250</v>
      </c>
      <c r="Z2711" s="14" t="str">
        <f aca="false">A2711&amp;"|"&amp;B2711</f>
        <v>Nantes-Atlantique|Engadin Airport</v>
      </c>
      <c r="AA2711" s="14" t="str">
        <f aca="false">IF(I2711&lt;p_local,"Local",IF(I2711&lt;p_vv_min,"Courte distance",IF(I2711&lt;p_tres_long,"Longue distance","Très longue distance")))</f>
        <v>Très longue distance</v>
      </c>
    </row>
    <row r="2712" customFormat="false" ht="15" hidden="false" customHeight="true" outlineLevel="0" collapsed="false">
      <c r="A2712" s="14" t="s">
        <v>2346</v>
      </c>
      <c r="B2712" s="14" t="s">
        <v>1199</v>
      </c>
      <c r="C2712" s="14" t="s">
        <v>36</v>
      </c>
      <c r="D2712" s="14" t="s">
        <v>2622</v>
      </c>
      <c r="E2712" s="14" t="s">
        <v>2919</v>
      </c>
      <c r="F2712" s="15" t="s">
        <v>41</v>
      </c>
      <c r="G2712" s="14" t="str">
        <f aca="false">IF(I2712&lt;p_local,"Local → page infra",IF(H2712&gt;=p_ph1,"Phase 1",IF(H2712&gt;=p_ph2,"Phase 2","Phase 3")))</f>
        <v>Phase 1</v>
      </c>
      <c r="H2712" s="14" t="n">
        <f aca="false">IF(I2712&lt;p_local,0,IF(C2712="Aéroport → Aéroport",p_pts_plein,IF(Y2712&gt;0,IF(I2712&lt;=Y2712,p_pts_plein,IF(I2712&lt;=p_mult2*Y2712,p_pts_moyen,p_pts_r3)),IF(I2712&gt;=p_vv_min,p_pts_plein,IF(I2712&gt;=p_vv_moy,p_pts_moyen,p_pts_court))))+IF(INDEX(10_Lieux!$D:$D,U2712)=1,p_prio1,p_prio2)+IF(INDEX(10_Lieux!$D:$D,V2712)=1,p_prio1,p_prio2)+IF(K2712="Oui",p_tf,0)+p_hub*((INDEX(10_Lieux!$H:$H,U2712)="Hub")+(INDEX(10_Lieux!$H:$H,V2712)="Hub"))+IF(OR(INDEX(10_Lieux!$H:$H,U2712)="Premium",INDEX(10_Lieux!$H:$H,V2712)="Premium"),p_prem,0))</f>
        <v>80</v>
      </c>
      <c r="I2712" s="14" t="n">
        <f aca="false">ROUND(W2712*p_facteur,0)</f>
        <v>839</v>
      </c>
      <c r="J2712" s="14" t="str">
        <f aca="false">IF(X2712&lt;60,X2712&amp;" min",INT(X2712/60)&amp;" h"&amp;IF(MOD(X2712,60)=0,""," "&amp;TEXT(MOD(X2712,60),"00")))</f>
        <v>8 h 45</v>
      </c>
      <c r="K2712" s="14" t="str">
        <f aca="false">IF(S2712&lt;&gt;T2712,"Oui","Non")</f>
        <v>Oui</v>
      </c>
      <c r="L2712" s="14" t="str">
        <f aca="false">IF(AND(INDEX(10_Lieux!$B:$B,U2712)="Ville",INDEX(10_Lieux!$B:$B,V2712)="Ville"),"/chauffeur-prive/"&amp;INDEX(10_Lieux!$E:$E,U2712)&amp;"-"&amp;INDEX(10_Lieux!$E:$E,V2712)&amp;"/","/chauffeur-prive/"&amp;INDEX(10_Lieux!$E:$E,U2712)&amp;"/"&amp;INDEX(10_Lieux!$E:$E,V2712)&amp;"/")</f>
        <v>/chauffeur-prive/aeroport-samedan-engadine/aeroport-lille-lesquin/</v>
      </c>
      <c r="M2712" s="14" t="str">
        <f aca="false">IFERROR(INDEX($L:$L,MATCH(B2712&amp;"|"&amp;A2712,$Z:$Z,0)),"—")</f>
        <v>/chauffeur-prive/aeroport-lille-lesquin/aeroport-samedan-engadine/</v>
      </c>
      <c r="N2712" s="14" t="str">
        <f aca="false">IF(LEN("Chauffeur privé "&amp;INDEX(10_Lieux!$J:$J,U2712)&amp;" → "&amp;INDEX(10_Lieux!$J:$J,V2712)&amp;" | 24h/24")&gt;60,"Chauffeur privé "&amp;INDEX(10_Lieux!$J:$J,U2712)&amp;" → "&amp;INDEX(10_Lieux!$J:$J,V2712),"Chauffeur privé "&amp;INDEX(10_Lieux!$J:$J,U2712)&amp;" → "&amp;INDEX(10_Lieux!$J:$J,V2712)&amp;" | 24h/24")</f>
        <v>Chauffeur privé Aéroport de Samedan → Aéroport Lille-Lesquin</v>
      </c>
      <c r="O2712" s="14" t="n">
        <f aca="false">LEN(N2712)</f>
        <v>60</v>
      </c>
      <c r="P2712" s="14" t="str">
        <f aca="false">"Chauffeur privé "&amp;INDEX(10_Lieux!$K:$K,U2712)&amp;" vers "&amp;INDEX(10_Lieux!$L:$L,V2712)</f>
        <v>Chauffeur privé de l'aéroport de Samedan vers l'aéroport Lille-Lesquin</v>
      </c>
      <c r="Q2712" s="14" t="str">
        <f aca="false">"Chauffeur privé "&amp;INDEX(10_Lieux!$K:$K,U2712)&amp;" vers "&amp;INDEX(10_Lieux!$L:$L,V2712)&amp;" : env. "&amp;I2712&amp;" km, "&amp;J2712&amp;" de route. Devis personnalisé, standard 24h/24 et 7j/7."</f>
        <v>Chauffeur privé de l'aéroport de Samedan vers l'aéroport Lille-Lesquin : env. 839 km, 8 h 45 de route. Devis personnalisé, standard 24h/24 et 7j/7.</v>
      </c>
      <c r="R2712" s="14" t="n">
        <f aca="false">LEN(Q2712)</f>
        <v>147</v>
      </c>
      <c r="S2712" s="14" t="str">
        <f aca="false">INDEX(10_Lieux!$C:$C,U2712)</f>
        <v>Suisse</v>
      </c>
      <c r="T2712" s="14" t="str">
        <f aca="false">INDEX(10_Lieux!$C:$C,V2712)</f>
        <v>France</v>
      </c>
      <c r="U2712" s="14" t="n">
        <f aca="false">MATCH(A2712,10_Lieux!$A:$A,0)</f>
        <v>188</v>
      </c>
      <c r="V2712" s="14" t="n">
        <f aca="false">MATCH(B2712,10_Lieux!$A:$A,0)</f>
        <v>147</v>
      </c>
      <c r="W2712" s="14" t="n">
        <f aca="false">ROUND(6371*2*ASIN(SQRT(SIN(RADIANS(INDEX(10_Lieux!$F:$F,V2712)-INDEX(10_Lieux!$F:$F,U2712))/2)^2+COS(RADIANS(INDEX(10_Lieux!$F:$F,U2712)))*COS(RADIANS(INDEX(10_Lieux!$F:$F,V2712)))*SIN(RADIANS(INDEX(10_Lieux!$G:$G,V2712)-INDEX(10_Lieux!$G:$G,U2712))/2)^2)),1)</f>
        <v>670.9</v>
      </c>
      <c r="X2712" s="14" t="n">
        <f aca="false">ROUND(I2712/IF(I2712&lt;p_seuil_vitesse,p_vit_lente,p_vit_rapide)*60/15,0)*15</f>
        <v>525</v>
      </c>
      <c r="Y2712" s="14" t="n">
        <f aca="false">MAX(IF(INDEX(10_Lieux!$B:$B,U2712)&lt;&gt;"Ville",INDEX(10_Lieux!$I:$I,U2712),0),IF(INDEX(10_Lieux!$B:$B,V2712)&lt;&gt;"Ville",INDEX(10_Lieux!$I:$I,V2712),0))</f>
        <v>250</v>
      </c>
      <c r="Z2712" s="14" t="str">
        <f aca="false">A2712&amp;"|"&amp;B2712</f>
        <v>Engadin Airport|Lille-Lesquin</v>
      </c>
      <c r="AA2712" s="14" t="str">
        <f aca="false">IF(I2712&lt;p_local,"Local",IF(I2712&lt;p_vv_min,"Courte distance",IF(I2712&lt;p_tres_long,"Longue distance","Très longue distance")))</f>
        <v>Très longue distance</v>
      </c>
    </row>
    <row r="2713" customFormat="false" ht="15" hidden="false" customHeight="true" outlineLevel="0" collapsed="false">
      <c r="A2713" s="14" t="s">
        <v>1199</v>
      </c>
      <c r="B2713" s="14" t="s">
        <v>2346</v>
      </c>
      <c r="C2713" s="14" t="s">
        <v>36</v>
      </c>
      <c r="D2713" s="14" t="s">
        <v>2622</v>
      </c>
      <c r="E2713" s="14" t="s">
        <v>2920</v>
      </c>
      <c r="F2713" s="15" t="s">
        <v>41</v>
      </c>
      <c r="G2713" s="14" t="str">
        <f aca="false">IF(I2713&lt;p_local,"Local → page infra",IF(H2713&gt;=p_ph1,"Phase 1",IF(H2713&gt;=p_ph2,"Phase 2","Phase 3")))</f>
        <v>Phase 1</v>
      </c>
      <c r="H2713" s="14" t="n">
        <f aca="false">IF(I2713&lt;p_local,0,IF(C2713="Aéroport → Aéroport",p_pts_plein,IF(Y2713&gt;0,IF(I2713&lt;=Y2713,p_pts_plein,IF(I2713&lt;=p_mult2*Y2713,p_pts_moyen,p_pts_r3)),IF(I2713&gt;=p_vv_min,p_pts_plein,IF(I2713&gt;=p_vv_moy,p_pts_moyen,p_pts_court))))+IF(INDEX(10_Lieux!$D:$D,U2713)=1,p_prio1,p_prio2)+IF(INDEX(10_Lieux!$D:$D,V2713)=1,p_prio1,p_prio2)+IF(K2713="Oui",p_tf,0)+p_hub*((INDEX(10_Lieux!$H:$H,U2713)="Hub")+(INDEX(10_Lieux!$H:$H,V2713)="Hub"))+IF(OR(INDEX(10_Lieux!$H:$H,U2713)="Premium",INDEX(10_Lieux!$H:$H,V2713)="Premium"),p_prem,0))</f>
        <v>80</v>
      </c>
      <c r="I2713" s="14" t="n">
        <f aca="false">ROUND(W2713*p_facteur,0)</f>
        <v>839</v>
      </c>
      <c r="J2713" s="14" t="str">
        <f aca="false">IF(X2713&lt;60,X2713&amp;" min",INT(X2713/60)&amp;" h"&amp;IF(MOD(X2713,60)=0,""," "&amp;TEXT(MOD(X2713,60),"00")))</f>
        <v>8 h 45</v>
      </c>
      <c r="K2713" s="14" t="str">
        <f aca="false">IF(S2713&lt;&gt;T2713,"Oui","Non")</f>
        <v>Oui</v>
      </c>
      <c r="L2713" s="14" t="str">
        <f aca="false">IF(AND(INDEX(10_Lieux!$B:$B,U2713)="Ville",INDEX(10_Lieux!$B:$B,V2713)="Ville"),"/chauffeur-prive/"&amp;INDEX(10_Lieux!$E:$E,U2713)&amp;"-"&amp;INDEX(10_Lieux!$E:$E,V2713)&amp;"/","/chauffeur-prive/"&amp;INDEX(10_Lieux!$E:$E,U2713)&amp;"/"&amp;INDEX(10_Lieux!$E:$E,V2713)&amp;"/")</f>
        <v>/chauffeur-prive/aeroport-lille-lesquin/aeroport-samedan-engadine/</v>
      </c>
      <c r="M2713" s="14" t="str">
        <f aca="false">IFERROR(INDEX($L:$L,MATCH(B2713&amp;"|"&amp;A2713,$Z:$Z,0)),"—")</f>
        <v>/chauffeur-prive/aeroport-samedan-engadine/aeroport-lille-lesquin/</v>
      </c>
      <c r="N2713" s="14" t="str">
        <f aca="false">IF(LEN("Chauffeur privé "&amp;INDEX(10_Lieux!$J:$J,U2713)&amp;" → "&amp;INDEX(10_Lieux!$J:$J,V2713)&amp;" | 24h/24")&gt;60,"Chauffeur privé "&amp;INDEX(10_Lieux!$J:$J,U2713)&amp;" → "&amp;INDEX(10_Lieux!$J:$J,V2713),"Chauffeur privé "&amp;INDEX(10_Lieux!$J:$J,U2713)&amp;" → "&amp;INDEX(10_Lieux!$J:$J,V2713)&amp;" | 24h/24")</f>
        <v>Chauffeur privé Aéroport Lille-Lesquin → Aéroport de Samedan</v>
      </c>
      <c r="O2713" s="14" t="n">
        <f aca="false">LEN(N2713)</f>
        <v>60</v>
      </c>
      <c r="P2713" s="14" t="str">
        <f aca="false">"Chauffeur privé "&amp;INDEX(10_Lieux!$K:$K,U2713)&amp;" vers "&amp;INDEX(10_Lieux!$L:$L,V2713)</f>
        <v>Chauffeur privé de l'aéroport Lille-Lesquin vers l'aéroport de Samedan</v>
      </c>
      <c r="Q2713" s="14" t="str">
        <f aca="false">"Chauffeur privé "&amp;INDEX(10_Lieux!$K:$K,U2713)&amp;" vers "&amp;INDEX(10_Lieux!$L:$L,V2713)&amp;" : env. "&amp;I2713&amp;" km, "&amp;J2713&amp;" de route. Devis personnalisé, standard 24h/24 et 7j/7."</f>
        <v>Chauffeur privé de l'aéroport Lille-Lesquin vers l'aéroport de Samedan : env. 839 km, 8 h 45 de route. Devis personnalisé, standard 24h/24 et 7j/7.</v>
      </c>
      <c r="R2713" s="14" t="n">
        <f aca="false">LEN(Q2713)</f>
        <v>147</v>
      </c>
      <c r="S2713" s="14" t="str">
        <f aca="false">INDEX(10_Lieux!$C:$C,U2713)</f>
        <v>France</v>
      </c>
      <c r="T2713" s="14" t="str">
        <f aca="false">INDEX(10_Lieux!$C:$C,V2713)</f>
        <v>Suisse</v>
      </c>
      <c r="U2713" s="14" t="n">
        <f aca="false">MATCH(A2713,10_Lieux!$A:$A,0)</f>
        <v>147</v>
      </c>
      <c r="V2713" s="14" t="n">
        <f aca="false">MATCH(B2713,10_Lieux!$A:$A,0)</f>
        <v>188</v>
      </c>
      <c r="W2713" s="14" t="n">
        <f aca="false">ROUND(6371*2*ASIN(SQRT(SIN(RADIANS(INDEX(10_Lieux!$F:$F,V2713)-INDEX(10_Lieux!$F:$F,U2713))/2)^2+COS(RADIANS(INDEX(10_Lieux!$F:$F,U2713)))*COS(RADIANS(INDEX(10_Lieux!$F:$F,V2713)))*SIN(RADIANS(INDEX(10_Lieux!$G:$G,V2713)-INDEX(10_Lieux!$G:$G,U2713))/2)^2)),1)</f>
        <v>670.9</v>
      </c>
      <c r="X2713" s="14" t="n">
        <f aca="false">ROUND(I2713/IF(I2713&lt;p_seuil_vitesse,p_vit_lente,p_vit_rapide)*60/15,0)*15</f>
        <v>525</v>
      </c>
      <c r="Y2713" s="14" t="n">
        <f aca="false">MAX(IF(INDEX(10_Lieux!$B:$B,U2713)&lt;&gt;"Ville",INDEX(10_Lieux!$I:$I,U2713),0),IF(INDEX(10_Lieux!$B:$B,V2713)&lt;&gt;"Ville",INDEX(10_Lieux!$I:$I,V2713),0))</f>
        <v>250</v>
      </c>
      <c r="Z2713" s="14" t="str">
        <f aca="false">A2713&amp;"|"&amp;B2713</f>
        <v>Lille-Lesquin|Engadin Airport</v>
      </c>
      <c r="AA2713" s="14" t="str">
        <f aca="false">IF(I2713&lt;p_local,"Local",IF(I2713&lt;p_vv_min,"Courte distance",IF(I2713&lt;p_tres_long,"Longue distance","Très longue distance")))</f>
        <v>Très longue distance</v>
      </c>
    </row>
    <row r="2714" customFormat="false" ht="15" hidden="false" customHeight="true" outlineLevel="0" collapsed="false">
      <c r="A2714" s="14" t="s">
        <v>2346</v>
      </c>
      <c r="B2714" s="14" t="s">
        <v>1060</v>
      </c>
      <c r="C2714" s="14" t="s">
        <v>36</v>
      </c>
      <c r="D2714" s="14" t="s">
        <v>2622</v>
      </c>
      <c r="E2714" s="14" t="s">
        <v>2921</v>
      </c>
      <c r="F2714" s="15" t="s">
        <v>41</v>
      </c>
      <c r="G2714" s="14" t="str">
        <f aca="false">IF(I2714&lt;p_local,"Local → page infra",IF(H2714&gt;=p_ph1,"Phase 1",IF(H2714&gt;=p_ph2,"Phase 2","Phase 3")))</f>
        <v>Phase 1</v>
      </c>
      <c r="H2714" s="14" t="n">
        <f aca="false">IF(I2714&lt;p_local,0,IF(C2714="Aéroport → Aéroport",p_pts_plein,IF(Y2714&gt;0,IF(I2714&lt;=Y2714,p_pts_plein,IF(I2714&lt;=p_mult2*Y2714,p_pts_moyen,p_pts_r3)),IF(I2714&gt;=p_vv_min,p_pts_plein,IF(I2714&gt;=p_vv_moy,p_pts_moyen,p_pts_court))))+IF(INDEX(10_Lieux!$D:$D,U2714)=1,p_prio1,p_prio2)+IF(INDEX(10_Lieux!$D:$D,V2714)=1,p_prio1,p_prio2)+IF(K2714="Oui",p_tf,0)+p_hub*((INDEX(10_Lieux!$H:$H,U2714)="Hub")+(INDEX(10_Lieux!$H:$H,V2714)="Hub"))+IF(OR(INDEX(10_Lieux!$H:$H,U2714)="Premium",INDEX(10_Lieux!$H:$H,V2714)="Premium"),p_prem,0))</f>
        <v>80</v>
      </c>
      <c r="I2714" s="14" t="n">
        <f aca="false">ROUND(W2714*p_facteur,0)</f>
        <v>350</v>
      </c>
      <c r="J2714" s="14" t="str">
        <f aca="false">IF(X2714&lt;60,X2714&amp;" min",INT(X2714/60)&amp;" h"&amp;IF(MOD(X2714,60)=0,""," "&amp;TEXT(MOD(X2714,60),"00")))</f>
        <v>3 h 45</v>
      </c>
      <c r="K2714" s="14" t="str">
        <f aca="false">IF(S2714&lt;&gt;T2714,"Oui","Non")</f>
        <v>Oui</v>
      </c>
      <c r="L2714" s="14" t="str">
        <f aca="false">IF(AND(INDEX(10_Lieux!$B:$B,U2714)="Ville",INDEX(10_Lieux!$B:$B,V2714)="Ville"),"/chauffeur-prive/"&amp;INDEX(10_Lieux!$E:$E,U2714)&amp;"-"&amp;INDEX(10_Lieux!$E:$E,V2714)&amp;"/","/chauffeur-prive/"&amp;INDEX(10_Lieux!$E:$E,U2714)&amp;"/"&amp;INDEX(10_Lieux!$E:$E,V2714)&amp;"/")</f>
        <v>/chauffeur-prive/aeroport-samedan-engadine/aeroport-strasbourg-entzheim/</v>
      </c>
      <c r="M2714" s="14" t="str">
        <f aca="false">IFERROR(INDEX($L:$L,MATCH(B2714&amp;"|"&amp;A2714,$Z:$Z,0)),"—")</f>
        <v>/chauffeur-prive/aeroport-strasbourg-entzheim/aeroport-samedan-engadine/</v>
      </c>
      <c r="N2714" s="14" t="str">
        <f aca="false">IF(LEN("Chauffeur privé "&amp;INDEX(10_Lieux!$J:$J,U2714)&amp;" → "&amp;INDEX(10_Lieux!$J:$J,V2714)&amp;" | 24h/24")&gt;60,"Chauffeur privé "&amp;INDEX(10_Lieux!$J:$J,U2714)&amp;" → "&amp;INDEX(10_Lieux!$J:$J,V2714),"Chauffeur privé "&amp;INDEX(10_Lieux!$J:$J,U2714)&amp;" → "&amp;INDEX(10_Lieux!$J:$J,V2714)&amp;" | 24h/24")</f>
        <v>Chauffeur privé Aéroport de Samedan → Aéroport Strasbourg-Entzheim</v>
      </c>
      <c r="O2714" s="14" t="n">
        <f aca="false">LEN(N2714)</f>
        <v>66</v>
      </c>
      <c r="P2714" s="14" t="str">
        <f aca="false">"Chauffeur privé "&amp;INDEX(10_Lieux!$K:$K,U2714)&amp;" vers "&amp;INDEX(10_Lieux!$L:$L,V2714)</f>
        <v>Chauffeur privé de l'aéroport de Samedan vers l'aéroport Strasbourg-Entzheim</v>
      </c>
      <c r="Q2714" s="14" t="str">
        <f aca="false">"Chauffeur privé "&amp;INDEX(10_Lieux!$K:$K,U2714)&amp;" vers "&amp;INDEX(10_Lieux!$L:$L,V2714)&amp;" : env. "&amp;I2714&amp;" km, "&amp;J2714&amp;" de route. Devis personnalisé, standard 24h/24 et 7j/7."</f>
        <v>Chauffeur privé de l'aéroport de Samedan vers l'aéroport Strasbourg-Entzheim : env. 350 km, 3 h 45 de route. Devis personnalisé, standard 24h/24 et 7j/7.</v>
      </c>
      <c r="R2714" s="14" t="n">
        <f aca="false">LEN(Q2714)</f>
        <v>153</v>
      </c>
      <c r="S2714" s="14" t="str">
        <f aca="false">INDEX(10_Lieux!$C:$C,U2714)</f>
        <v>Suisse</v>
      </c>
      <c r="T2714" s="14" t="str">
        <f aca="false">INDEX(10_Lieux!$C:$C,V2714)</f>
        <v>France</v>
      </c>
      <c r="U2714" s="14" t="n">
        <f aca="false">MATCH(A2714,10_Lieux!$A:$A,0)</f>
        <v>188</v>
      </c>
      <c r="V2714" s="14" t="n">
        <f aca="false">MATCH(B2714,10_Lieux!$A:$A,0)</f>
        <v>143</v>
      </c>
      <c r="W2714" s="14" t="n">
        <f aca="false">ROUND(6371*2*ASIN(SQRT(SIN(RADIANS(INDEX(10_Lieux!$F:$F,V2714)-INDEX(10_Lieux!$F:$F,U2714))/2)^2+COS(RADIANS(INDEX(10_Lieux!$F:$F,U2714)))*COS(RADIANS(INDEX(10_Lieux!$F:$F,V2714)))*SIN(RADIANS(INDEX(10_Lieux!$G:$G,V2714)-INDEX(10_Lieux!$G:$G,U2714))/2)^2)),1)</f>
        <v>279.9</v>
      </c>
      <c r="X2714" s="14" t="n">
        <f aca="false">ROUND(I2714/IF(I2714&lt;p_seuil_vitesse,p_vit_lente,p_vit_rapide)*60/15,0)*15</f>
        <v>225</v>
      </c>
      <c r="Y2714" s="14" t="n">
        <f aca="false">MAX(IF(INDEX(10_Lieux!$B:$B,U2714)&lt;&gt;"Ville",INDEX(10_Lieux!$I:$I,U2714),0),IF(INDEX(10_Lieux!$B:$B,V2714)&lt;&gt;"Ville",INDEX(10_Lieux!$I:$I,V2714),0))</f>
        <v>250</v>
      </c>
      <c r="Z2714" s="14" t="str">
        <f aca="false">A2714&amp;"|"&amp;B2714</f>
        <v>Engadin Airport|Strasbourg-Entzheim</v>
      </c>
      <c r="AA2714" s="14" t="str">
        <f aca="false">IF(I2714&lt;p_local,"Local",IF(I2714&lt;p_vv_min,"Courte distance",IF(I2714&lt;p_tres_long,"Longue distance","Très longue distance")))</f>
        <v>Longue distance</v>
      </c>
    </row>
    <row r="2715" customFormat="false" ht="15" hidden="false" customHeight="true" outlineLevel="0" collapsed="false">
      <c r="A2715" s="14" t="s">
        <v>1060</v>
      </c>
      <c r="B2715" s="14" t="s">
        <v>2346</v>
      </c>
      <c r="C2715" s="14" t="s">
        <v>36</v>
      </c>
      <c r="D2715" s="14" t="s">
        <v>2622</v>
      </c>
      <c r="E2715" s="14" t="s">
        <v>2922</v>
      </c>
      <c r="F2715" s="15" t="s">
        <v>41</v>
      </c>
      <c r="G2715" s="14" t="str">
        <f aca="false">IF(I2715&lt;p_local,"Local → page infra",IF(H2715&gt;=p_ph1,"Phase 1",IF(H2715&gt;=p_ph2,"Phase 2","Phase 3")))</f>
        <v>Phase 1</v>
      </c>
      <c r="H2715" s="14" t="n">
        <f aca="false">IF(I2715&lt;p_local,0,IF(C2715="Aéroport → Aéroport",p_pts_plein,IF(Y2715&gt;0,IF(I2715&lt;=Y2715,p_pts_plein,IF(I2715&lt;=p_mult2*Y2715,p_pts_moyen,p_pts_r3)),IF(I2715&gt;=p_vv_min,p_pts_plein,IF(I2715&gt;=p_vv_moy,p_pts_moyen,p_pts_court))))+IF(INDEX(10_Lieux!$D:$D,U2715)=1,p_prio1,p_prio2)+IF(INDEX(10_Lieux!$D:$D,V2715)=1,p_prio1,p_prio2)+IF(K2715="Oui",p_tf,0)+p_hub*((INDEX(10_Lieux!$H:$H,U2715)="Hub")+(INDEX(10_Lieux!$H:$H,V2715)="Hub"))+IF(OR(INDEX(10_Lieux!$H:$H,U2715)="Premium",INDEX(10_Lieux!$H:$H,V2715)="Premium"),p_prem,0))</f>
        <v>80</v>
      </c>
      <c r="I2715" s="14" t="n">
        <f aca="false">ROUND(W2715*p_facteur,0)</f>
        <v>350</v>
      </c>
      <c r="J2715" s="14" t="str">
        <f aca="false">IF(X2715&lt;60,X2715&amp;" min",INT(X2715/60)&amp;" h"&amp;IF(MOD(X2715,60)=0,""," "&amp;TEXT(MOD(X2715,60),"00")))</f>
        <v>3 h 45</v>
      </c>
      <c r="K2715" s="14" t="str">
        <f aca="false">IF(S2715&lt;&gt;T2715,"Oui","Non")</f>
        <v>Oui</v>
      </c>
      <c r="L2715" s="14" t="str">
        <f aca="false">IF(AND(INDEX(10_Lieux!$B:$B,U2715)="Ville",INDEX(10_Lieux!$B:$B,V2715)="Ville"),"/chauffeur-prive/"&amp;INDEX(10_Lieux!$E:$E,U2715)&amp;"-"&amp;INDEX(10_Lieux!$E:$E,V2715)&amp;"/","/chauffeur-prive/"&amp;INDEX(10_Lieux!$E:$E,U2715)&amp;"/"&amp;INDEX(10_Lieux!$E:$E,V2715)&amp;"/")</f>
        <v>/chauffeur-prive/aeroport-strasbourg-entzheim/aeroport-samedan-engadine/</v>
      </c>
      <c r="M2715" s="14" t="str">
        <f aca="false">IFERROR(INDEX($L:$L,MATCH(B2715&amp;"|"&amp;A2715,$Z:$Z,0)),"—")</f>
        <v>/chauffeur-prive/aeroport-samedan-engadine/aeroport-strasbourg-entzheim/</v>
      </c>
      <c r="N2715" s="14" t="str">
        <f aca="false">IF(LEN("Chauffeur privé "&amp;INDEX(10_Lieux!$J:$J,U2715)&amp;" → "&amp;INDEX(10_Lieux!$J:$J,V2715)&amp;" | 24h/24")&gt;60,"Chauffeur privé "&amp;INDEX(10_Lieux!$J:$J,U2715)&amp;" → "&amp;INDEX(10_Lieux!$J:$J,V2715),"Chauffeur privé "&amp;INDEX(10_Lieux!$J:$J,U2715)&amp;" → "&amp;INDEX(10_Lieux!$J:$J,V2715)&amp;" | 24h/24")</f>
        <v>Chauffeur privé Aéroport Strasbourg-Entzheim → Aéroport de Samedan</v>
      </c>
      <c r="O2715" s="14" t="n">
        <f aca="false">LEN(N2715)</f>
        <v>66</v>
      </c>
      <c r="P2715" s="14" t="str">
        <f aca="false">"Chauffeur privé "&amp;INDEX(10_Lieux!$K:$K,U2715)&amp;" vers "&amp;INDEX(10_Lieux!$L:$L,V2715)</f>
        <v>Chauffeur privé de l'aéroport Strasbourg-Entzheim vers l'aéroport de Samedan</v>
      </c>
      <c r="Q2715" s="14" t="str">
        <f aca="false">"Chauffeur privé "&amp;INDEX(10_Lieux!$K:$K,U2715)&amp;" vers "&amp;INDEX(10_Lieux!$L:$L,V2715)&amp;" : env. "&amp;I2715&amp;" km, "&amp;J2715&amp;" de route. Devis personnalisé, standard 24h/24 et 7j/7."</f>
        <v>Chauffeur privé de l'aéroport Strasbourg-Entzheim vers l'aéroport de Samedan : env. 350 km, 3 h 45 de route. Devis personnalisé, standard 24h/24 et 7j/7.</v>
      </c>
      <c r="R2715" s="14" t="n">
        <f aca="false">LEN(Q2715)</f>
        <v>153</v>
      </c>
      <c r="S2715" s="14" t="str">
        <f aca="false">INDEX(10_Lieux!$C:$C,U2715)</f>
        <v>France</v>
      </c>
      <c r="T2715" s="14" t="str">
        <f aca="false">INDEX(10_Lieux!$C:$C,V2715)</f>
        <v>Suisse</v>
      </c>
      <c r="U2715" s="14" t="n">
        <f aca="false">MATCH(A2715,10_Lieux!$A:$A,0)</f>
        <v>143</v>
      </c>
      <c r="V2715" s="14" t="n">
        <f aca="false">MATCH(B2715,10_Lieux!$A:$A,0)</f>
        <v>188</v>
      </c>
      <c r="W2715" s="14" t="n">
        <f aca="false">ROUND(6371*2*ASIN(SQRT(SIN(RADIANS(INDEX(10_Lieux!$F:$F,V2715)-INDEX(10_Lieux!$F:$F,U2715))/2)^2+COS(RADIANS(INDEX(10_Lieux!$F:$F,U2715)))*COS(RADIANS(INDEX(10_Lieux!$F:$F,V2715)))*SIN(RADIANS(INDEX(10_Lieux!$G:$G,V2715)-INDEX(10_Lieux!$G:$G,U2715))/2)^2)),1)</f>
        <v>279.9</v>
      </c>
      <c r="X2715" s="14" t="n">
        <f aca="false">ROUND(I2715/IF(I2715&lt;p_seuil_vitesse,p_vit_lente,p_vit_rapide)*60/15,0)*15</f>
        <v>225</v>
      </c>
      <c r="Y2715" s="14" t="n">
        <f aca="false">MAX(IF(INDEX(10_Lieux!$B:$B,U2715)&lt;&gt;"Ville",INDEX(10_Lieux!$I:$I,U2715),0),IF(INDEX(10_Lieux!$B:$B,V2715)&lt;&gt;"Ville",INDEX(10_Lieux!$I:$I,V2715),0))</f>
        <v>250</v>
      </c>
      <c r="Z2715" s="14" t="str">
        <f aca="false">A2715&amp;"|"&amp;B2715</f>
        <v>Strasbourg-Entzheim|Engadin Airport</v>
      </c>
      <c r="AA2715" s="14" t="str">
        <f aca="false">IF(I2715&lt;p_local,"Local",IF(I2715&lt;p_vv_min,"Courte distance",IF(I2715&lt;p_tres_long,"Longue distance","Très longue distance")))</f>
        <v>Longue distance</v>
      </c>
    </row>
    <row r="2716" customFormat="false" ht="15" hidden="false" customHeight="true" outlineLevel="0" collapsed="false">
      <c r="A2716" s="14" t="s">
        <v>1430</v>
      </c>
      <c r="B2716" s="14" t="s">
        <v>1199</v>
      </c>
      <c r="C2716" s="14" t="s">
        <v>36</v>
      </c>
      <c r="D2716" s="14" t="s">
        <v>2622</v>
      </c>
      <c r="E2716" s="14" t="s">
        <v>2923</v>
      </c>
      <c r="F2716" s="15" t="s">
        <v>41</v>
      </c>
      <c r="G2716" s="14" t="str">
        <f aca="false">IF(I2716&lt;p_local,"Local → page infra",IF(H2716&gt;=p_ph1,"Phase 1",IF(H2716&gt;=p_ph2,"Phase 2","Phase 3")))</f>
        <v>Phase 3</v>
      </c>
      <c r="H2716" s="14" t="n">
        <f aca="false">IF(I2716&lt;p_local,0,IF(C2716="Aéroport → Aéroport",p_pts_plein,IF(Y2716&gt;0,IF(I2716&lt;=Y2716,p_pts_plein,IF(I2716&lt;=p_mult2*Y2716,p_pts_moyen,p_pts_r3)),IF(I2716&gt;=p_vv_min,p_pts_plein,IF(I2716&gt;=p_vv_moy,p_pts_moyen,p_pts_court))))+IF(INDEX(10_Lieux!$D:$D,U2716)=1,p_prio1,p_prio2)+IF(INDEX(10_Lieux!$D:$D,V2716)=1,p_prio1,p_prio2)+IF(K2716="Oui",p_tf,0)+p_hub*((INDEX(10_Lieux!$H:$H,U2716)="Hub")+(INDEX(10_Lieux!$H:$H,V2716)="Hub"))+IF(OR(INDEX(10_Lieux!$H:$H,U2716)="Premium",INDEX(10_Lieux!$H:$H,V2716)="Premium"),p_prem,0))</f>
        <v>60</v>
      </c>
      <c r="I2716" s="14" t="n">
        <f aca="false">ROUND(W2716*p_facteur,0)</f>
        <v>640</v>
      </c>
      <c r="J2716" s="14" t="str">
        <f aca="false">IF(X2716&lt;60,X2716&amp;" min",INT(X2716/60)&amp;" h"&amp;IF(MOD(X2716,60)=0,""," "&amp;TEXT(MOD(X2716,60),"00")))</f>
        <v>6 h 45</v>
      </c>
      <c r="K2716" s="14" t="str">
        <f aca="false">IF(S2716&lt;&gt;T2716,"Oui","Non")</f>
        <v>Non</v>
      </c>
      <c r="L2716" s="14" t="str">
        <f aca="false">IF(AND(INDEX(10_Lieux!$B:$B,U2716)="Ville",INDEX(10_Lieux!$B:$B,V2716)="Ville"),"/chauffeur-prive/"&amp;INDEX(10_Lieux!$E:$E,U2716)&amp;"-"&amp;INDEX(10_Lieux!$E:$E,V2716)&amp;"/","/chauffeur-prive/"&amp;INDEX(10_Lieux!$E:$E,U2716)&amp;"/"&amp;INDEX(10_Lieux!$E:$E,V2716)&amp;"/")</f>
        <v>/chauffeur-prive/aeroport-nantes-atlantique/aeroport-lille-lesquin/</v>
      </c>
      <c r="M2716" s="14" t="str">
        <f aca="false">IFERROR(INDEX($L:$L,MATCH(B2716&amp;"|"&amp;A2716,$Z:$Z,0)),"—")</f>
        <v>/chauffeur-prive/aeroport-lille-lesquin/aeroport-nantes-atlantique/</v>
      </c>
      <c r="N2716" s="14" t="str">
        <f aca="false">IF(LEN("Chauffeur privé "&amp;INDEX(10_Lieux!$J:$J,U2716)&amp;" → "&amp;INDEX(10_Lieux!$J:$J,V2716)&amp;" | 24h/24")&gt;60,"Chauffeur privé "&amp;INDEX(10_Lieux!$J:$J,U2716)&amp;" → "&amp;INDEX(10_Lieux!$J:$J,V2716),"Chauffeur privé "&amp;INDEX(10_Lieux!$J:$J,U2716)&amp;" → "&amp;INDEX(10_Lieux!$J:$J,V2716)&amp;" | 24h/24")</f>
        <v>Chauffeur privé Aéroport Nantes-Atlantique → Aéroport Lille-Lesquin</v>
      </c>
      <c r="O2716" s="14" t="n">
        <f aca="false">LEN(N2716)</f>
        <v>67</v>
      </c>
      <c r="P2716" s="14" t="str">
        <f aca="false">"Chauffeur privé "&amp;INDEX(10_Lieux!$K:$K,U2716)&amp;" vers "&amp;INDEX(10_Lieux!$L:$L,V2716)</f>
        <v>Chauffeur privé de l'aéroport Nantes-Atlantique vers l'aéroport Lille-Lesquin</v>
      </c>
      <c r="Q2716" s="14" t="str">
        <f aca="false">"Chauffeur privé "&amp;INDEX(10_Lieux!$K:$K,U2716)&amp;" vers "&amp;INDEX(10_Lieux!$L:$L,V2716)&amp;" : env. "&amp;I2716&amp;" km, "&amp;J2716&amp;" de route. Devis personnalisé, standard 24h/24 et 7j/7."</f>
        <v>Chauffeur privé de l'aéroport Nantes-Atlantique vers l'aéroport Lille-Lesquin : env. 640 km, 6 h 45 de route. Devis personnalisé, standard 24h/24 et 7j/7.</v>
      </c>
      <c r="R2716" s="14" t="n">
        <f aca="false">LEN(Q2716)</f>
        <v>154</v>
      </c>
      <c r="S2716" s="14" t="str">
        <f aca="false">INDEX(10_Lieux!$C:$C,U2716)</f>
        <v>France</v>
      </c>
      <c r="T2716" s="14" t="str">
        <f aca="false">INDEX(10_Lieux!$C:$C,V2716)</f>
        <v>France</v>
      </c>
      <c r="U2716" s="14" t="n">
        <f aca="false">MATCH(A2716,10_Lieux!$A:$A,0)</f>
        <v>157</v>
      </c>
      <c r="V2716" s="14" t="n">
        <f aca="false">MATCH(B2716,10_Lieux!$A:$A,0)</f>
        <v>147</v>
      </c>
      <c r="W2716" s="14" t="n">
        <f aca="false">ROUND(6371*2*ASIN(SQRT(SIN(RADIANS(INDEX(10_Lieux!$F:$F,V2716)-INDEX(10_Lieux!$F:$F,U2716))/2)^2+COS(RADIANS(INDEX(10_Lieux!$F:$F,U2716)))*COS(RADIANS(INDEX(10_Lieux!$F:$F,V2716)))*SIN(RADIANS(INDEX(10_Lieux!$G:$G,V2716)-INDEX(10_Lieux!$G:$G,U2716))/2)^2)),1)</f>
        <v>511.6</v>
      </c>
      <c r="X2716" s="14" t="n">
        <f aca="false">ROUND(I2716/IF(I2716&lt;p_seuil_vitesse,p_vit_lente,p_vit_rapide)*60/15,0)*15</f>
        <v>405</v>
      </c>
      <c r="Y2716" s="14" t="n">
        <f aca="false">MAX(IF(INDEX(10_Lieux!$B:$B,U2716)&lt;&gt;"Ville",INDEX(10_Lieux!$I:$I,U2716),0),IF(INDEX(10_Lieux!$B:$B,V2716)&lt;&gt;"Ville",INDEX(10_Lieux!$I:$I,V2716),0))</f>
        <v>250</v>
      </c>
      <c r="Z2716" s="14" t="str">
        <f aca="false">A2716&amp;"|"&amp;B2716</f>
        <v>Nantes-Atlantique|Lille-Lesquin</v>
      </c>
      <c r="AA2716" s="14" t="str">
        <f aca="false">IF(I2716&lt;p_local,"Local",IF(I2716&lt;p_vv_min,"Courte distance",IF(I2716&lt;p_tres_long,"Longue distance","Très longue distance")))</f>
        <v>Longue distance</v>
      </c>
    </row>
    <row r="2717" customFormat="false" ht="15" hidden="false" customHeight="true" outlineLevel="0" collapsed="false">
      <c r="A2717" s="14" t="s">
        <v>1199</v>
      </c>
      <c r="B2717" s="14" t="s">
        <v>1430</v>
      </c>
      <c r="C2717" s="14" t="s">
        <v>36</v>
      </c>
      <c r="D2717" s="14" t="s">
        <v>2622</v>
      </c>
      <c r="E2717" s="14" t="s">
        <v>2924</v>
      </c>
      <c r="F2717" s="15" t="s">
        <v>41</v>
      </c>
      <c r="G2717" s="14" t="str">
        <f aca="false">IF(I2717&lt;p_local,"Local → page infra",IF(H2717&gt;=p_ph1,"Phase 1",IF(H2717&gt;=p_ph2,"Phase 2","Phase 3")))</f>
        <v>Phase 3</v>
      </c>
      <c r="H2717" s="14" t="n">
        <f aca="false">IF(I2717&lt;p_local,0,IF(C2717="Aéroport → Aéroport",p_pts_plein,IF(Y2717&gt;0,IF(I2717&lt;=Y2717,p_pts_plein,IF(I2717&lt;=p_mult2*Y2717,p_pts_moyen,p_pts_r3)),IF(I2717&gt;=p_vv_min,p_pts_plein,IF(I2717&gt;=p_vv_moy,p_pts_moyen,p_pts_court))))+IF(INDEX(10_Lieux!$D:$D,U2717)=1,p_prio1,p_prio2)+IF(INDEX(10_Lieux!$D:$D,V2717)=1,p_prio1,p_prio2)+IF(K2717="Oui",p_tf,0)+p_hub*((INDEX(10_Lieux!$H:$H,U2717)="Hub")+(INDEX(10_Lieux!$H:$H,V2717)="Hub"))+IF(OR(INDEX(10_Lieux!$H:$H,U2717)="Premium",INDEX(10_Lieux!$H:$H,V2717)="Premium"),p_prem,0))</f>
        <v>60</v>
      </c>
      <c r="I2717" s="14" t="n">
        <f aca="false">ROUND(W2717*p_facteur,0)</f>
        <v>640</v>
      </c>
      <c r="J2717" s="14" t="str">
        <f aca="false">IF(X2717&lt;60,X2717&amp;" min",INT(X2717/60)&amp;" h"&amp;IF(MOD(X2717,60)=0,""," "&amp;TEXT(MOD(X2717,60),"00")))</f>
        <v>6 h 45</v>
      </c>
      <c r="K2717" s="14" t="str">
        <f aca="false">IF(S2717&lt;&gt;T2717,"Oui","Non")</f>
        <v>Non</v>
      </c>
      <c r="L2717" s="14" t="str">
        <f aca="false">IF(AND(INDEX(10_Lieux!$B:$B,U2717)="Ville",INDEX(10_Lieux!$B:$B,V2717)="Ville"),"/chauffeur-prive/"&amp;INDEX(10_Lieux!$E:$E,U2717)&amp;"-"&amp;INDEX(10_Lieux!$E:$E,V2717)&amp;"/","/chauffeur-prive/"&amp;INDEX(10_Lieux!$E:$E,U2717)&amp;"/"&amp;INDEX(10_Lieux!$E:$E,V2717)&amp;"/")</f>
        <v>/chauffeur-prive/aeroport-lille-lesquin/aeroport-nantes-atlantique/</v>
      </c>
      <c r="M2717" s="14" t="str">
        <f aca="false">IFERROR(INDEX($L:$L,MATCH(B2717&amp;"|"&amp;A2717,$Z:$Z,0)),"—")</f>
        <v>/chauffeur-prive/aeroport-nantes-atlantique/aeroport-lille-lesquin/</v>
      </c>
      <c r="N2717" s="14" t="str">
        <f aca="false">IF(LEN("Chauffeur privé "&amp;INDEX(10_Lieux!$J:$J,U2717)&amp;" → "&amp;INDEX(10_Lieux!$J:$J,V2717)&amp;" | 24h/24")&gt;60,"Chauffeur privé "&amp;INDEX(10_Lieux!$J:$J,U2717)&amp;" → "&amp;INDEX(10_Lieux!$J:$J,V2717),"Chauffeur privé "&amp;INDEX(10_Lieux!$J:$J,U2717)&amp;" → "&amp;INDEX(10_Lieux!$J:$J,V2717)&amp;" | 24h/24")</f>
        <v>Chauffeur privé Aéroport Lille-Lesquin → Aéroport Nantes-Atlantique</v>
      </c>
      <c r="O2717" s="14" t="n">
        <f aca="false">LEN(N2717)</f>
        <v>67</v>
      </c>
      <c r="P2717" s="14" t="str">
        <f aca="false">"Chauffeur privé "&amp;INDEX(10_Lieux!$K:$K,U2717)&amp;" vers "&amp;INDEX(10_Lieux!$L:$L,V2717)</f>
        <v>Chauffeur privé de l'aéroport Lille-Lesquin vers l'aéroport Nantes-Atlantique</v>
      </c>
      <c r="Q2717" s="14" t="str">
        <f aca="false">"Chauffeur privé "&amp;INDEX(10_Lieux!$K:$K,U2717)&amp;" vers "&amp;INDEX(10_Lieux!$L:$L,V2717)&amp;" : env. "&amp;I2717&amp;" km, "&amp;J2717&amp;" de route. Devis personnalisé, standard 24h/24 et 7j/7."</f>
        <v>Chauffeur privé de l'aéroport Lille-Lesquin vers l'aéroport Nantes-Atlantique : env. 640 km, 6 h 45 de route. Devis personnalisé, standard 24h/24 et 7j/7.</v>
      </c>
      <c r="R2717" s="14" t="n">
        <f aca="false">LEN(Q2717)</f>
        <v>154</v>
      </c>
      <c r="S2717" s="14" t="str">
        <f aca="false">INDEX(10_Lieux!$C:$C,U2717)</f>
        <v>France</v>
      </c>
      <c r="T2717" s="14" t="str">
        <f aca="false">INDEX(10_Lieux!$C:$C,V2717)</f>
        <v>France</v>
      </c>
      <c r="U2717" s="14" t="n">
        <f aca="false">MATCH(A2717,10_Lieux!$A:$A,0)</f>
        <v>147</v>
      </c>
      <c r="V2717" s="14" t="n">
        <f aca="false">MATCH(B2717,10_Lieux!$A:$A,0)</f>
        <v>157</v>
      </c>
      <c r="W2717" s="14" t="n">
        <f aca="false">ROUND(6371*2*ASIN(SQRT(SIN(RADIANS(INDEX(10_Lieux!$F:$F,V2717)-INDEX(10_Lieux!$F:$F,U2717))/2)^2+COS(RADIANS(INDEX(10_Lieux!$F:$F,U2717)))*COS(RADIANS(INDEX(10_Lieux!$F:$F,V2717)))*SIN(RADIANS(INDEX(10_Lieux!$G:$G,V2717)-INDEX(10_Lieux!$G:$G,U2717))/2)^2)),1)</f>
        <v>511.6</v>
      </c>
      <c r="X2717" s="14" t="n">
        <f aca="false">ROUND(I2717/IF(I2717&lt;p_seuil_vitesse,p_vit_lente,p_vit_rapide)*60/15,0)*15</f>
        <v>405</v>
      </c>
      <c r="Y2717" s="14" t="n">
        <f aca="false">MAX(IF(INDEX(10_Lieux!$B:$B,U2717)&lt;&gt;"Ville",INDEX(10_Lieux!$I:$I,U2717),0),IF(INDEX(10_Lieux!$B:$B,V2717)&lt;&gt;"Ville",INDEX(10_Lieux!$I:$I,V2717),0))</f>
        <v>250</v>
      </c>
      <c r="Z2717" s="14" t="str">
        <f aca="false">A2717&amp;"|"&amp;B2717</f>
        <v>Lille-Lesquin|Nantes-Atlantique</v>
      </c>
      <c r="AA2717" s="14" t="str">
        <f aca="false">IF(I2717&lt;p_local,"Local",IF(I2717&lt;p_vv_min,"Courte distance",IF(I2717&lt;p_tres_long,"Longue distance","Très longue distance")))</f>
        <v>Longue distance</v>
      </c>
    </row>
    <row r="2718" customFormat="false" ht="15" hidden="false" customHeight="true" outlineLevel="0" collapsed="false">
      <c r="A2718" s="14" t="s">
        <v>1430</v>
      </c>
      <c r="B2718" s="14" t="s">
        <v>1060</v>
      </c>
      <c r="C2718" s="14" t="s">
        <v>36</v>
      </c>
      <c r="D2718" s="14" t="s">
        <v>2622</v>
      </c>
      <c r="E2718" s="14" t="s">
        <v>2925</v>
      </c>
      <c r="F2718" s="15" t="s">
        <v>41</v>
      </c>
      <c r="G2718" s="14" t="str">
        <f aca="false">IF(I2718&lt;p_local,"Local → page infra",IF(H2718&gt;=p_ph1,"Phase 1",IF(H2718&gt;=p_ph2,"Phase 2","Phase 3")))</f>
        <v>Phase 3</v>
      </c>
      <c r="H2718" s="14" t="n">
        <f aca="false">IF(I2718&lt;p_local,0,IF(C2718="Aéroport → Aéroport",p_pts_plein,IF(Y2718&gt;0,IF(I2718&lt;=Y2718,p_pts_plein,IF(I2718&lt;=p_mult2*Y2718,p_pts_moyen,p_pts_r3)),IF(I2718&gt;=p_vv_min,p_pts_plein,IF(I2718&gt;=p_vv_moy,p_pts_moyen,p_pts_court))))+IF(INDEX(10_Lieux!$D:$D,U2718)=1,p_prio1,p_prio2)+IF(INDEX(10_Lieux!$D:$D,V2718)=1,p_prio1,p_prio2)+IF(K2718="Oui",p_tf,0)+p_hub*((INDEX(10_Lieux!$H:$H,U2718)="Hub")+(INDEX(10_Lieux!$H:$H,V2718)="Hub"))+IF(OR(INDEX(10_Lieux!$H:$H,U2718)="Premium",INDEX(10_Lieux!$H:$H,V2718)="Premium"),p_prem,0))</f>
        <v>60</v>
      </c>
      <c r="I2718" s="14" t="n">
        <f aca="false">ROUND(W2718*p_facteur,0)</f>
        <v>883</v>
      </c>
      <c r="J2718" s="14" t="str">
        <f aca="false">IF(X2718&lt;60,X2718&amp;" min",INT(X2718/60)&amp;" h"&amp;IF(MOD(X2718,60)=0,""," "&amp;TEXT(MOD(X2718,60),"00")))</f>
        <v>9 h 15</v>
      </c>
      <c r="K2718" s="14" t="str">
        <f aca="false">IF(S2718&lt;&gt;T2718,"Oui","Non")</f>
        <v>Non</v>
      </c>
      <c r="L2718" s="14" t="str">
        <f aca="false">IF(AND(INDEX(10_Lieux!$B:$B,U2718)="Ville",INDEX(10_Lieux!$B:$B,V2718)="Ville"),"/chauffeur-prive/"&amp;INDEX(10_Lieux!$E:$E,U2718)&amp;"-"&amp;INDEX(10_Lieux!$E:$E,V2718)&amp;"/","/chauffeur-prive/"&amp;INDEX(10_Lieux!$E:$E,U2718)&amp;"/"&amp;INDEX(10_Lieux!$E:$E,V2718)&amp;"/")</f>
        <v>/chauffeur-prive/aeroport-nantes-atlantique/aeroport-strasbourg-entzheim/</v>
      </c>
      <c r="M2718" s="14" t="str">
        <f aca="false">IFERROR(INDEX($L:$L,MATCH(B2718&amp;"|"&amp;A2718,$Z:$Z,0)),"—")</f>
        <v>/chauffeur-prive/aeroport-strasbourg-entzheim/aeroport-nantes-atlantique/</v>
      </c>
      <c r="N2718" s="14" t="str">
        <f aca="false">IF(LEN("Chauffeur privé "&amp;INDEX(10_Lieux!$J:$J,U2718)&amp;" → "&amp;INDEX(10_Lieux!$J:$J,V2718)&amp;" | 24h/24")&gt;60,"Chauffeur privé "&amp;INDEX(10_Lieux!$J:$J,U2718)&amp;" → "&amp;INDEX(10_Lieux!$J:$J,V2718),"Chauffeur privé "&amp;INDEX(10_Lieux!$J:$J,U2718)&amp;" → "&amp;INDEX(10_Lieux!$J:$J,V2718)&amp;" | 24h/24")</f>
        <v>Chauffeur privé Aéroport Nantes-Atlantique → Aéroport Strasbourg-Entzheim</v>
      </c>
      <c r="O2718" s="14" t="n">
        <f aca="false">LEN(N2718)</f>
        <v>73</v>
      </c>
      <c r="P2718" s="14" t="str">
        <f aca="false">"Chauffeur privé "&amp;INDEX(10_Lieux!$K:$K,U2718)&amp;" vers "&amp;INDEX(10_Lieux!$L:$L,V2718)</f>
        <v>Chauffeur privé de l'aéroport Nantes-Atlantique vers l'aéroport Strasbourg-Entzheim</v>
      </c>
      <c r="Q2718" s="14" t="str">
        <f aca="false">"Chauffeur privé "&amp;INDEX(10_Lieux!$K:$K,U2718)&amp;" vers "&amp;INDEX(10_Lieux!$L:$L,V2718)&amp;" : env. "&amp;I2718&amp;" km, "&amp;J2718&amp;" de route. Devis personnalisé, standard 24h/24 et 7j/7."</f>
        <v>Chauffeur privé de l'aéroport Nantes-Atlantique vers l'aéroport Strasbourg-Entzheim : env. 883 km, 9 h 15 de route. Devis personnalisé, standard 24h/24 et 7j/7.</v>
      </c>
      <c r="R2718" s="14" t="n">
        <f aca="false">LEN(Q2718)</f>
        <v>160</v>
      </c>
      <c r="S2718" s="14" t="str">
        <f aca="false">INDEX(10_Lieux!$C:$C,U2718)</f>
        <v>France</v>
      </c>
      <c r="T2718" s="14" t="str">
        <f aca="false">INDEX(10_Lieux!$C:$C,V2718)</f>
        <v>France</v>
      </c>
      <c r="U2718" s="14" t="n">
        <f aca="false">MATCH(A2718,10_Lieux!$A:$A,0)</f>
        <v>157</v>
      </c>
      <c r="V2718" s="14" t="n">
        <f aca="false">MATCH(B2718,10_Lieux!$A:$A,0)</f>
        <v>143</v>
      </c>
      <c r="W2718" s="14" t="n">
        <f aca="false">ROUND(6371*2*ASIN(SQRT(SIN(RADIANS(INDEX(10_Lieux!$F:$F,V2718)-INDEX(10_Lieux!$F:$F,U2718))/2)^2+COS(RADIANS(INDEX(10_Lieux!$F:$F,U2718)))*COS(RADIANS(INDEX(10_Lieux!$F:$F,V2718)))*SIN(RADIANS(INDEX(10_Lieux!$G:$G,V2718)-INDEX(10_Lieux!$G:$G,U2718))/2)^2)),1)</f>
        <v>706</v>
      </c>
      <c r="X2718" s="14" t="n">
        <f aca="false">ROUND(I2718/IF(I2718&lt;p_seuil_vitesse,p_vit_lente,p_vit_rapide)*60/15,0)*15</f>
        <v>555</v>
      </c>
      <c r="Y2718" s="14" t="n">
        <f aca="false">MAX(IF(INDEX(10_Lieux!$B:$B,U2718)&lt;&gt;"Ville",INDEX(10_Lieux!$I:$I,U2718),0),IF(INDEX(10_Lieux!$B:$B,V2718)&lt;&gt;"Ville",INDEX(10_Lieux!$I:$I,V2718),0))</f>
        <v>250</v>
      </c>
      <c r="Z2718" s="14" t="str">
        <f aca="false">A2718&amp;"|"&amp;B2718</f>
        <v>Nantes-Atlantique|Strasbourg-Entzheim</v>
      </c>
      <c r="AA2718" s="14" t="str">
        <f aca="false">IF(I2718&lt;p_local,"Local",IF(I2718&lt;p_vv_min,"Courte distance",IF(I2718&lt;p_tres_long,"Longue distance","Très longue distance")))</f>
        <v>Très longue distance</v>
      </c>
    </row>
    <row r="2719" customFormat="false" ht="15" hidden="false" customHeight="true" outlineLevel="0" collapsed="false">
      <c r="A2719" s="14" t="s">
        <v>1060</v>
      </c>
      <c r="B2719" s="14" t="s">
        <v>1430</v>
      </c>
      <c r="C2719" s="14" t="s">
        <v>36</v>
      </c>
      <c r="D2719" s="14" t="s">
        <v>2622</v>
      </c>
      <c r="E2719" s="14" t="s">
        <v>2926</v>
      </c>
      <c r="F2719" s="15" t="s">
        <v>41</v>
      </c>
      <c r="G2719" s="14" t="str">
        <f aca="false">IF(I2719&lt;p_local,"Local → page infra",IF(H2719&gt;=p_ph1,"Phase 1",IF(H2719&gt;=p_ph2,"Phase 2","Phase 3")))</f>
        <v>Phase 3</v>
      </c>
      <c r="H2719" s="14" t="n">
        <f aca="false">IF(I2719&lt;p_local,0,IF(C2719="Aéroport → Aéroport",p_pts_plein,IF(Y2719&gt;0,IF(I2719&lt;=Y2719,p_pts_plein,IF(I2719&lt;=p_mult2*Y2719,p_pts_moyen,p_pts_r3)),IF(I2719&gt;=p_vv_min,p_pts_plein,IF(I2719&gt;=p_vv_moy,p_pts_moyen,p_pts_court))))+IF(INDEX(10_Lieux!$D:$D,U2719)=1,p_prio1,p_prio2)+IF(INDEX(10_Lieux!$D:$D,V2719)=1,p_prio1,p_prio2)+IF(K2719="Oui",p_tf,0)+p_hub*((INDEX(10_Lieux!$H:$H,U2719)="Hub")+(INDEX(10_Lieux!$H:$H,V2719)="Hub"))+IF(OR(INDEX(10_Lieux!$H:$H,U2719)="Premium",INDEX(10_Lieux!$H:$H,V2719)="Premium"),p_prem,0))</f>
        <v>60</v>
      </c>
      <c r="I2719" s="14" t="n">
        <f aca="false">ROUND(W2719*p_facteur,0)</f>
        <v>883</v>
      </c>
      <c r="J2719" s="14" t="str">
        <f aca="false">IF(X2719&lt;60,X2719&amp;" min",INT(X2719/60)&amp;" h"&amp;IF(MOD(X2719,60)=0,""," "&amp;TEXT(MOD(X2719,60),"00")))</f>
        <v>9 h 15</v>
      </c>
      <c r="K2719" s="14" t="str">
        <f aca="false">IF(S2719&lt;&gt;T2719,"Oui","Non")</f>
        <v>Non</v>
      </c>
      <c r="L2719" s="14" t="str">
        <f aca="false">IF(AND(INDEX(10_Lieux!$B:$B,U2719)="Ville",INDEX(10_Lieux!$B:$B,V2719)="Ville"),"/chauffeur-prive/"&amp;INDEX(10_Lieux!$E:$E,U2719)&amp;"-"&amp;INDEX(10_Lieux!$E:$E,V2719)&amp;"/","/chauffeur-prive/"&amp;INDEX(10_Lieux!$E:$E,U2719)&amp;"/"&amp;INDEX(10_Lieux!$E:$E,V2719)&amp;"/")</f>
        <v>/chauffeur-prive/aeroport-strasbourg-entzheim/aeroport-nantes-atlantique/</v>
      </c>
      <c r="M2719" s="14" t="str">
        <f aca="false">IFERROR(INDEX($L:$L,MATCH(B2719&amp;"|"&amp;A2719,$Z:$Z,0)),"—")</f>
        <v>/chauffeur-prive/aeroport-nantes-atlantique/aeroport-strasbourg-entzheim/</v>
      </c>
      <c r="N2719" s="14" t="str">
        <f aca="false">IF(LEN("Chauffeur privé "&amp;INDEX(10_Lieux!$J:$J,U2719)&amp;" → "&amp;INDEX(10_Lieux!$J:$J,V2719)&amp;" | 24h/24")&gt;60,"Chauffeur privé "&amp;INDEX(10_Lieux!$J:$J,U2719)&amp;" → "&amp;INDEX(10_Lieux!$J:$J,V2719),"Chauffeur privé "&amp;INDEX(10_Lieux!$J:$J,U2719)&amp;" → "&amp;INDEX(10_Lieux!$J:$J,V2719)&amp;" | 24h/24")</f>
        <v>Chauffeur privé Aéroport Strasbourg-Entzheim → Aéroport Nantes-Atlantique</v>
      </c>
      <c r="O2719" s="14" t="n">
        <f aca="false">LEN(N2719)</f>
        <v>73</v>
      </c>
      <c r="P2719" s="14" t="str">
        <f aca="false">"Chauffeur privé "&amp;INDEX(10_Lieux!$K:$K,U2719)&amp;" vers "&amp;INDEX(10_Lieux!$L:$L,V2719)</f>
        <v>Chauffeur privé de l'aéroport Strasbourg-Entzheim vers l'aéroport Nantes-Atlantique</v>
      </c>
      <c r="Q2719" s="14" t="str">
        <f aca="false">"Chauffeur privé "&amp;INDEX(10_Lieux!$K:$K,U2719)&amp;" vers "&amp;INDEX(10_Lieux!$L:$L,V2719)&amp;" : env. "&amp;I2719&amp;" km, "&amp;J2719&amp;" de route. Devis personnalisé, standard 24h/24 et 7j/7."</f>
        <v>Chauffeur privé de l'aéroport Strasbourg-Entzheim vers l'aéroport Nantes-Atlantique : env. 883 km, 9 h 15 de route. Devis personnalisé, standard 24h/24 et 7j/7.</v>
      </c>
      <c r="R2719" s="14" t="n">
        <f aca="false">LEN(Q2719)</f>
        <v>160</v>
      </c>
      <c r="S2719" s="14" t="str">
        <f aca="false">INDEX(10_Lieux!$C:$C,U2719)</f>
        <v>France</v>
      </c>
      <c r="T2719" s="14" t="str">
        <f aca="false">INDEX(10_Lieux!$C:$C,V2719)</f>
        <v>France</v>
      </c>
      <c r="U2719" s="14" t="n">
        <f aca="false">MATCH(A2719,10_Lieux!$A:$A,0)</f>
        <v>143</v>
      </c>
      <c r="V2719" s="14" t="n">
        <f aca="false">MATCH(B2719,10_Lieux!$A:$A,0)</f>
        <v>157</v>
      </c>
      <c r="W2719" s="14" t="n">
        <f aca="false">ROUND(6371*2*ASIN(SQRT(SIN(RADIANS(INDEX(10_Lieux!$F:$F,V2719)-INDEX(10_Lieux!$F:$F,U2719))/2)^2+COS(RADIANS(INDEX(10_Lieux!$F:$F,U2719)))*COS(RADIANS(INDEX(10_Lieux!$F:$F,V2719)))*SIN(RADIANS(INDEX(10_Lieux!$G:$G,V2719)-INDEX(10_Lieux!$G:$G,U2719))/2)^2)),1)</f>
        <v>706</v>
      </c>
      <c r="X2719" s="14" t="n">
        <f aca="false">ROUND(I2719/IF(I2719&lt;p_seuil_vitesse,p_vit_lente,p_vit_rapide)*60/15,0)*15</f>
        <v>555</v>
      </c>
      <c r="Y2719" s="14" t="n">
        <f aca="false">MAX(IF(INDEX(10_Lieux!$B:$B,U2719)&lt;&gt;"Ville",INDEX(10_Lieux!$I:$I,U2719),0),IF(INDEX(10_Lieux!$B:$B,V2719)&lt;&gt;"Ville",INDEX(10_Lieux!$I:$I,V2719),0))</f>
        <v>250</v>
      </c>
      <c r="Z2719" s="14" t="str">
        <f aca="false">A2719&amp;"|"&amp;B2719</f>
        <v>Strasbourg-Entzheim|Nantes-Atlantique</v>
      </c>
      <c r="AA2719" s="14" t="str">
        <f aca="false">IF(I2719&lt;p_local,"Local",IF(I2719&lt;p_vv_min,"Courte distance",IF(I2719&lt;p_tres_long,"Longue distance","Très longue distance")))</f>
        <v>Très longue distance</v>
      </c>
    </row>
    <row r="2720" customFormat="false" ht="15" hidden="false" customHeight="true" outlineLevel="0" collapsed="false">
      <c r="A2720" s="14" t="s">
        <v>1199</v>
      </c>
      <c r="B2720" s="14" t="s">
        <v>1060</v>
      </c>
      <c r="C2720" s="14" t="s">
        <v>36</v>
      </c>
      <c r="D2720" s="14" t="s">
        <v>2622</v>
      </c>
      <c r="E2720" s="14" t="s">
        <v>2927</v>
      </c>
      <c r="F2720" s="15" t="s">
        <v>41</v>
      </c>
      <c r="G2720" s="14" t="str">
        <f aca="false">IF(I2720&lt;p_local,"Local → page infra",IF(H2720&gt;=p_ph1,"Phase 1",IF(H2720&gt;=p_ph2,"Phase 2","Phase 3")))</f>
        <v>Phase 3</v>
      </c>
      <c r="H2720" s="14" t="n">
        <f aca="false">IF(I2720&lt;p_local,0,IF(C2720="Aéroport → Aéroport",p_pts_plein,IF(Y2720&gt;0,IF(I2720&lt;=Y2720,p_pts_plein,IF(I2720&lt;=p_mult2*Y2720,p_pts_moyen,p_pts_r3)),IF(I2720&gt;=p_vv_min,p_pts_plein,IF(I2720&gt;=p_vv_moy,p_pts_moyen,p_pts_court))))+IF(INDEX(10_Lieux!$D:$D,U2720)=1,p_prio1,p_prio2)+IF(INDEX(10_Lieux!$D:$D,V2720)=1,p_prio1,p_prio2)+IF(K2720="Oui",p_tf,0)+p_hub*((INDEX(10_Lieux!$H:$H,U2720)="Hub")+(INDEX(10_Lieux!$H:$H,V2720)="Hub"))+IF(OR(INDEX(10_Lieux!$H:$H,U2720)="Premium",INDEX(10_Lieux!$H:$H,V2720)="Premium"),p_prem,0))</f>
        <v>60</v>
      </c>
      <c r="I2720" s="14" t="n">
        <f aca="false">ROUND(W2720*p_facteur,0)</f>
        <v>497</v>
      </c>
      <c r="J2720" s="14" t="str">
        <f aca="false">IF(X2720&lt;60,X2720&amp;" min",INT(X2720/60)&amp;" h"&amp;IF(MOD(X2720,60)=0,""," "&amp;TEXT(MOD(X2720,60),"00")))</f>
        <v>5 h 15</v>
      </c>
      <c r="K2720" s="14" t="str">
        <f aca="false">IF(S2720&lt;&gt;T2720,"Oui","Non")</f>
        <v>Non</v>
      </c>
      <c r="L2720" s="14" t="str">
        <f aca="false">IF(AND(INDEX(10_Lieux!$B:$B,U2720)="Ville",INDEX(10_Lieux!$B:$B,V2720)="Ville"),"/chauffeur-prive/"&amp;INDEX(10_Lieux!$E:$E,U2720)&amp;"-"&amp;INDEX(10_Lieux!$E:$E,V2720)&amp;"/","/chauffeur-prive/"&amp;INDEX(10_Lieux!$E:$E,U2720)&amp;"/"&amp;INDEX(10_Lieux!$E:$E,V2720)&amp;"/")</f>
        <v>/chauffeur-prive/aeroport-lille-lesquin/aeroport-strasbourg-entzheim/</v>
      </c>
      <c r="M2720" s="14" t="str">
        <f aca="false">IFERROR(INDEX($L:$L,MATCH(B2720&amp;"|"&amp;A2720,$Z:$Z,0)),"—")</f>
        <v>/chauffeur-prive/aeroport-strasbourg-entzheim/aeroport-lille-lesquin/</v>
      </c>
      <c r="N2720" s="14" t="str">
        <f aca="false">IF(LEN("Chauffeur privé "&amp;INDEX(10_Lieux!$J:$J,U2720)&amp;" → "&amp;INDEX(10_Lieux!$J:$J,V2720)&amp;" | 24h/24")&gt;60,"Chauffeur privé "&amp;INDEX(10_Lieux!$J:$J,U2720)&amp;" → "&amp;INDEX(10_Lieux!$J:$J,V2720),"Chauffeur privé "&amp;INDEX(10_Lieux!$J:$J,U2720)&amp;" → "&amp;INDEX(10_Lieux!$J:$J,V2720)&amp;" | 24h/24")</f>
        <v>Chauffeur privé Aéroport Lille-Lesquin → Aéroport Strasbourg-Entzheim</v>
      </c>
      <c r="O2720" s="14" t="n">
        <f aca="false">LEN(N2720)</f>
        <v>69</v>
      </c>
      <c r="P2720" s="14" t="str">
        <f aca="false">"Chauffeur privé "&amp;INDEX(10_Lieux!$K:$K,U2720)&amp;" vers "&amp;INDEX(10_Lieux!$L:$L,V2720)</f>
        <v>Chauffeur privé de l'aéroport Lille-Lesquin vers l'aéroport Strasbourg-Entzheim</v>
      </c>
      <c r="Q2720" s="14" t="str">
        <f aca="false">"Chauffeur privé "&amp;INDEX(10_Lieux!$K:$K,U2720)&amp;" vers "&amp;INDEX(10_Lieux!$L:$L,V2720)&amp;" : env. "&amp;I2720&amp;" km, "&amp;J2720&amp;" de route. Devis personnalisé, standard 24h/24 et 7j/7."</f>
        <v>Chauffeur privé de l'aéroport Lille-Lesquin vers l'aéroport Strasbourg-Entzheim : env. 497 km, 5 h 15 de route. Devis personnalisé, standard 24h/24 et 7j/7.</v>
      </c>
      <c r="R2720" s="14" t="n">
        <f aca="false">LEN(Q2720)</f>
        <v>156</v>
      </c>
      <c r="S2720" s="14" t="str">
        <f aca="false">INDEX(10_Lieux!$C:$C,U2720)</f>
        <v>France</v>
      </c>
      <c r="T2720" s="14" t="str">
        <f aca="false">INDEX(10_Lieux!$C:$C,V2720)</f>
        <v>France</v>
      </c>
      <c r="U2720" s="14" t="n">
        <f aca="false">MATCH(A2720,10_Lieux!$A:$A,0)</f>
        <v>147</v>
      </c>
      <c r="V2720" s="14" t="n">
        <f aca="false">MATCH(B2720,10_Lieux!$A:$A,0)</f>
        <v>143</v>
      </c>
      <c r="W2720" s="14" t="n">
        <f aca="false">ROUND(6371*2*ASIN(SQRT(SIN(RADIANS(INDEX(10_Lieux!$F:$F,V2720)-INDEX(10_Lieux!$F:$F,U2720))/2)^2+COS(RADIANS(INDEX(10_Lieux!$F:$F,U2720)))*COS(RADIANS(INDEX(10_Lieux!$F:$F,V2720)))*SIN(RADIANS(INDEX(10_Lieux!$G:$G,V2720)-INDEX(10_Lieux!$G:$G,U2720))/2)^2)),1)</f>
        <v>397.2</v>
      </c>
      <c r="X2720" s="14" t="n">
        <f aca="false">ROUND(I2720/IF(I2720&lt;p_seuil_vitesse,p_vit_lente,p_vit_rapide)*60/15,0)*15</f>
        <v>315</v>
      </c>
      <c r="Y2720" s="14" t="n">
        <f aca="false">MAX(IF(INDEX(10_Lieux!$B:$B,U2720)&lt;&gt;"Ville",INDEX(10_Lieux!$I:$I,U2720),0),IF(INDEX(10_Lieux!$B:$B,V2720)&lt;&gt;"Ville",INDEX(10_Lieux!$I:$I,V2720),0))</f>
        <v>250</v>
      </c>
      <c r="Z2720" s="14" t="str">
        <f aca="false">A2720&amp;"|"&amp;B2720</f>
        <v>Lille-Lesquin|Strasbourg-Entzheim</v>
      </c>
      <c r="AA2720" s="14" t="str">
        <f aca="false">IF(I2720&lt;p_local,"Local",IF(I2720&lt;p_vv_min,"Courte distance",IF(I2720&lt;p_tres_long,"Longue distance","Très longue distance")))</f>
        <v>Longue distance</v>
      </c>
    </row>
    <row r="2721" customFormat="false" ht="15" hidden="false" customHeight="true" outlineLevel="0" collapsed="false">
      <c r="A2721" s="14" t="s">
        <v>1060</v>
      </c>
      <c r="B2721" s="14" t="s">
        <v>1199</v>
      </c>
      <c r="C2721" s="14" t="s">
        <v>36</v>
      </c>
      <c r="D2721" s="14" t="s">
        <v>2622</v>
      </c>
      <c r="E2721" s="14" t="s">
        <v>2928</v>
      </c>
      <c r="F2721" s="15" t="s">
        <v>41</v>
      </c>
      <c r="G2721" s="14" t="str">
        <f aca="false">IF(I2721&lt;p_local,"Local → page infra",IF(H2721&gt;=p_ph1,"Phase 1",IF(H2721&gt;=p_ph2,"Phase 2","Phase 3")))</f>
        <v>Phase 3</v>
      </c>
      <c r="H2721" s="14" t="n">
        <f aca="false">IF(I2721&lt;p_local,0,IF(C2721="Aéroport → Aéroport",p_pts_plein,IF(Y2721&gt;0,IF(I2721&lt;=Y2721,p_pts_plein,IF(I2721&lt;=p_mult2*Y2721,p_pts_moyen,p_pts_r3)),IF(I2721&gt;=p_vv_min,p_pts_plein,IF(I2721&gt;=p_vv_moy,p_pts_moyen,p_pts_court))))+IF(INDEX(10_Lieux!$D:$D,U2721)=1,p_prio1,p_prio2)+IF(INDEX(10_Lieux!$D:$D,V2721)=1,p_prio1,p_prio2)+IF(K2721="Oui",p_tf,0)+p_hub*((INDEX(10_Lieux!$H:$H,U2721)="Hub")+(INDEX(10_Lieux!$H:$H,V2721)="Hub"))+IF(OR(INDEX(10_Lieux!$H:$H,U2721)="Premium",INDEX(10_Lieux!$H:$H,V2721)="Premium"),p_prem,0))</f>
        <v>60</v>
      </c>
      <c r="I2721" s="14" t="n">
        <f aca="false">ROUND(W2721*p_facteur,0)</f>
        <v>497</v>
      </c>
      <c r="J2721" s="14" t="str">
        <f aca="false">IF(X2721&lt;60,X2721&amp;" min",INT(X2721/60)&amp;" h"&amp;IF(MOD(X2721,60)=0,""," "&amp;TEXT(MOD(X2721,60),"00")))</f>
        <v>5 h 15</v>
      </c>
      <c r="K2721" s="14" t="str">
        <f aca="false">IF(S2721&lt;&gt;T2721,"Oui","Non")</f>
        <v>Non</v>
      </c>
      <c r="L2721" s="14" t="str">
        <f aca="false">IF(AND(INDEX(10_Lieux!$B:$B,U2721)="Ville",INDEX(10_Lieux!$B:$B,V2721)="Ville"),"/chauffeur-prive/"&amp;INDEX(10_Lieux!$E:$E,U2721)&amp;"-"&amp;INDEX(10_Lieux!$E:$E,V2721)&amp;"/","/chauffeur-prive/"&amp;INDEX(10_Lieux!$E:$E,U2721)&amp;"/"&amp;INDEX(10_Lieux!$E:$E,V2721)&amp;"/")</f>
        <v>/chauffeur-prive/aeroport-strasbourg-entzheim/aeroport-lille-lesquin/</v>
      </c>
      <c r="M2721" s="14" t="str">
        <f aca="false">IFERROR(INDEX($L:$L,MATCH(B2721&amp;"|"&amp;A2721,$Z:$Z,0)),"—")</f>
        <v>/chauffeur-prive/aeroport-lille-lesquin/aeroport-strasbourg-entzheim/</v>
      </c>
      <c r="N2721" s="14" t="str">
        <f aca="false">IF(LEN("Chauffeur privé "&amp;INDEX(10_Lieux!$J:$J,U2721)&amp;" → "&amp;INDEX(10_Lieux!$J:$J,V2721)&amp;" | 24h/24")&gt;60,"Chauffeur privé "&amp;INDEX(10_Lieux!$J:$J,U2721)&amp;" → "&amp;INDEX(10_Lieux!$J:$J,V2721),"Chauffeur privé "&amp;INDEX(10_Lieux!$J:$J,U2721)&amp;" → "&amp;INDEX(10_Lieux!$J:$J,V2721)&amp;" | 24h/24")</f>
        <v>Chauffeur privé Aéroport Strasbourg-Entzheim → Aéroport Lille-Lesquin</v>
      </c>
      <c r="O2721" s="14" t="n">
        <f aca="false">LEN(N2721)</f>
        <v>69</v>
      </c>
      <c r="P2721" s="14" t="str">
        <f aca="false">"Chauffeur privé "&amp;INDEX(10_Lieux!$K:$K,U2721)&amp;" vers "&amp;INDEX(10_Lieux!$L:$L,V2721)</f>
        <v>Chauffeur privé de l'aéroport Strasbourg-Entzheim vers l'aéroport Lille-Lesquin</v>
      </c>
      <c r="Q2721" s="14" t="str">
        <f aca="false">"Chauffeur privé "&amp;INDEX(10_Lieux!$K:$K,U2721)&amp;" vers "&amp;INDEX(10_Lieux!$L:$L,V2721)&amp;" : env. "&amp;I2721&amp;" km, "&amp;J2721&amp;" de route. Devis personnalisé, standard 24h/24 et 7j/7."</f>
        <v>Chauffeur privé de l'aéroport Strasbourg-Entzheim vers l'aéroport Lille-Lesquin : env. 497 km, 5 h 15 de route. Devis personnalisé, standard 24h/24 et 7j/7.</v>
      </c>
      <c r="R2721" s="14" t="n">
        <f aca="false">LEN(Q2721)</f>
        <v>156</v>
      </c>
      <c r="S2721" s="14" t="str">
        <f aca="false">INDEX(10_Lieux!$C:$C,U2721)</f>
        <v>France</v>
      </c>
      <c r="T2721" s="14" t="str">
        <f aca="false">INDEX(10_Lieux!$C:$C,V2721)</f>
        <v>France</v>
      </c>
      <c r="U2721" s="14" t="n">
        <f aca="false">MATCH(A2721,10_Lieux!$A:$A,0)</f>
        <v>143</v>
      </c>
      <c r="V2721" s="14" t="n">
        <f aca="false">MATCH(B2721,10_Lieux!$A:$A,0)</f>
        <v>147</v>
      </c>
      <c r="W2721" s="14" t="n">
        <f aca="false">ROUND(6371*2*ASIN(SQRT(SIN(RADIANS(INDEX(10_Lieux!$F:$F,V2721)-INDEX(10_Lieux!$F:$F,U2721))/2)^2+COS(RADIANS(INDEX(10_Lieux!$F:$F,U2721)))*COS(RADIANS(INDEX(10_Lieux!$F:$F,V2721)))*SIN(RADIANS(INDEX(10_Lieux!$G:$G,V2721)-INDEX(10_Lieux!$G:$G,U2721))/2)^2)),1)</f>
        <v>397.2</v>
      </c>
      <c r="X2721" s="14" t="n">
        <f aca="false">ROUND(I2721/IF(I2721&lt;p_seuil_vitesse,p_vit_lente,p_vit_rapide)*60/15,0)*15</f>
        <v>315</v>
      </c>
      <c r="Y2721" s="14" t="n">
        <f aca="false">MAX(IF(INDEX(10_Lieux!$B:$B,U2721)&lt;&gt;"Ville",INDEX(10_Lieux!$I:$I,U2721),0),IF(INDEX(10_Lieux!$B:$B,V2721)&lt;&gt;"Ville",INDEX(10_Lieux!$I:$I,V2721),0))</f>
        <v>250</v>
      </c>
      <c r="Z2721" s="14" t="str">
        <f aca="false">A2721&amp;"|"&amp;B2721</f>
        <v>Strasbourg-Entzheim|Lille-Lesquin</v>
      </c>
      <c r="AA2721" s="14" t="str">
        <f aca="false">IF(I2721&lt;p_local,"Local",IF(I2721&lt;p_vv_min,"Courte distance",IF(I2721&lt;p_tres_long,"Longue distance","Très longue distance")))</f>
        <v>Longue distance</v>
      </c>
    </row>
  </sheetData>
  <autoFilter ref="A1:AD2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0"/>
    <col collapsed="false" customWidth="true" hidden="false" outlineLevel="0" max="4" min="4" style="1" width="9"/>
    <col collapsed="false" customWidth="true" hidden="false" outlineLevel="0" max="5" min="5" style="1" width="40"/>
    <col collapsed="false" customWidth="true" hidden="false" outlineLevel="0" max="9" min="6" style="1" width="10"/>
    <col collapsed="false" customWidth="true" hidden="false" outlineLevel="0" max="10" min="10" style="1" width="38"/>
    <col collapsed="false" customWidth="true" hidden="false" outlineLevel="0" max="11" min="11" style="1" width="45"/>
    <col collapsed="false" customWidth="true" hidden="false" outlineLevel="0" max="12" min="12" style="1" width="40"/>
    <col collapsed="false" customWidth="true" hidden="false" outlineLevel="0" max="13" min="13" style="1" width="32"/>
  </cols>
  <sheetData>
    <row r="1" customFormat="false" ht="15" hidden="false" customHeight="true" outlineLevel="0" collapsed="false">
      <c r="A1" s="11" t="s">
        <v>2929</v>
      </c>
      <c r="B1" s="11" t="s">
        <v>2930</v>
      </c>
      <c r="C1" s="11" t="s">
        <v>2931</v>
      </c>
      <c r="D1" s="11" t="s">
        <v>2932</v>
      </c>
      <c r="E1" s="11" t="s">
        <v>2933</v>
      </c>
      <c r="F1" s="11" t="s">
        <v>2934</v>
      </c>
      <c r="G1" s="11" t="s">
        <v>2935</v>
      </c>
      <c r="H1" s="11" t="s">
        <v>2936</v>
      </c>
      <c r="I1" s="11" t="s">
        <v>2937</v>
      </c>
      <c r="J1" s="11" t="s">
        <v>2938</v>
      </c>
      <c r="K1" s="11" t="s">
        <v>2939</v>
      </c>
      <c r="L1" s="11" t="s">
        <v>2940</v>
      </c>
      <c r="M1" s="11" t="s">
        <v>2941</v>
      </c>
    </row>
    <row r="2" customFormat="false" ht="15" hidden="false" customHeight="true" outlineLevel="0" collapsed="false">
      <c r="A2" s="14" t="s">
        <v>122</v>
      </c>
      <c r="B2" s="14" t="s">
        <v>2942</v>
      </c>
      <c r="C2" s="14" t="s">
        <v>43</v>
      </c>
      <c r="D2" s="14" t="n">
        <v>1</v>
      </c>
      <c r="E2" s="14" t="s">
        <v>2943</v>
      </c>
      <c r="F2" s="16" t="n">
        <v>48.857</v>
      </c>
      <c r="G2" s="16" t="n">
        <v>2.352</v>
      </c>
      <c r="H2" s="16" t="s">
        <v>2944</v>
      </c>
      <c r="I2" s="16"/>
      <c r="J2" s="14" t="s">
        <v>122</v>
      </c>
      <c r="K2" s="14" t="s">
        <v>2945</v>
      </c>
      <c r="L2" s="14" t="s">
        <v>122</v>
      </c>
      <c r="M2" s="14"/>
    </row>
    <row r="3" customFormat="false" ht="15" hidden="false" customHeight="true" outlineLevel="0" collapsed="false">
      <c r="A3" s="14" t="s">
        <v>2946</v>
      </c>
      <c r="B3" s="14" t="s">
        <v>2942</v>
      </c>
      <c r="C3" s="14" t="s">
        <v>43</v>
      </c>
      <c r="D3" s="14" t="n">
        <v>2</v>
      </c>
      <c r="E3" s="14" t="s">
        <v>2947</v>
      </c>
      <c r="F3" s="16" t="n">
        <v>48.835</v>
      </c>
      <c r="G3" s="16" t="n">
        <v>2.24</v>
      </c>
      <c r="H3" s="16"/>
      <c r="I3" s="16"/>
      <c r="J3" s="14" t="s">
        <v>2946</v>
      </c>
      <c r="K3" s="14" t="s">
        <v>2948</v>
      </c>
      <c r="L3" s="14" t="s">
        <v>2946</v>
      </c>
      <c r="M3" s="14"/>
    </row>
    <row r="4" customFormat="false" ht="15" hidden="false" customHeight="true" outlineLevel="0" collapsed="false">
      <c r="A4" s="14" t="s">
        <v>2949</v>
      </c>
      <c r="B4" s="14" t="s">
        <v>2942</v>
      </c>
      <c r="C4" s="14" t="s">
        <v>43</v>
      </c>
      <c r="D4" s="14" t="n">
        <v>2</v>
      </c>
      <c r="E4" s="14" t="s">
        <v>2950</v>
      </c>
      <c r="F4" s="16" t="n">
        <v>48.892</v>
      </c>
      <c r="G4" s="16" t="n">
        <v>2.238</v>
      </c>
      <c r="H4" s="16"/>
      <c r="I4" s="16"/>
      <c r="J4" s="14" t="s">
        <v>2949</v>
      </c>
      <c r="K4" s="14" t="s">
        <v>2951</v>
      </c>
      <c r="L4" s="14" t="s">
        <v>2949</v>
      </c>
      <c r="M4" s="14"/>
    </row>
    <row r="5" customFormat="false" ht="15" hidden="false" customHeight="true" outlineLevel="0" collapsed="false">
      <c r="A5" s="14" t="s">
        <v>2952</v>
      </c>
      <c r="B5" s="14" t="s">
        <v>2942</v>
      </c>
      <c r="C5" s="14" t="s">
        <v>43</v>
      </c>
      <c r="D5" s="14" t="n">
        <v>2</v>
      </c>
      <c r="E5" s="14" t="s">
        <v>2953</v>
      </c>
      <c r="F5" s="16" t="n">
        <v>49.004</v>
      </c>
      <c r="G5" s="16" t="n">
        <v>2.517</v>
      </c>
      <c r="H5" s="16"/>
      <c r="I5" s="16"/>
      <c r="J5" s="14" t="s">
        <v>2952</v>
      </c>
      <c r="K5" s="14" t="s">
        <v>2954</v>
      </c>
      <c r="L5" s="14" t="s">
        <v>2952</v>
      </c>
      <c r="M5" s="14"/>
    </row>
    <row r="6" customFormat="false" ht="15" hidden="false" customHeight="true" outlineLevel="0" collapsed="false">
      <c r="A6" s="14" t="s">
        <v>2955</v>
      </c>
      <c r="B6" s="14" t="s">
        <v>2942</v>
      </c>
      <c r="C6" s="14" t="s">
        <v>43</v>
      </c>
      <c r="D6" s="14" t="n">
        <v>2</v>
      </c>
      <c r="E6" s="14" t="s">
        <v>2956</v>
      </c>
      <c r="F6" s="16" t="n">
        <v>48.805</v>
      </c>
      <c r="G6" s="16" t="n">
        <v>2.12</v>
      </c>
      <c r="H6" s="16"/>
      <c r="I6" s="16"/>
      <c r="J6" s="14" t="s">
        <v>2955</v>
      </c>
      <c r="K6" s="14" t="s">
        <v>2957</v>
      </c>
      <c r="L6" s="14" t="s">
        <v>2955</v>
      </c>
      <c r="M6" s="14"/>
    </row>
    <row r="7" customFormat="false" ht="15" hidden="false" customHeight="true" outlineLevel="0" collapsed="false">
      <c r="A7" s="14" t="s">
        <v>2958</v>
      </c>
      <c r="B7" s="14" t="s">
        <v>2942</v>
      </c>
      <c r="C7" s="14" t="s">
        <v>43</v>
      </c>
      <c r="D7" s="14" t="n">
        <v>2</v>
      </c>
      <c r="E7" s="14" t="s">
        <v>2959</v>
      </c>
      <c r="F7" s="16" t="n">
        <v>48.73</v>
      </c>
      <c r="G7" s="16" t="n">
        <v>2.276</v>
      </c>
      <c r="H7" s="16"/>
      <c r="I7" s="16"/>
      <c r="J7" s="14" t="s">
        <v>2958</v>
      </c>
      <c r="K7" s="14" t="s">
        <v>2960</v>
      </c>
      <c r="L7" s="14" t="s">
        <v>2958</v>
      </c>
      <c r="M7" s="14"/>
    </row>
    <row r="8" customFormat="false" ht="15" hidden="false" customHeight="true" outlineLevel="0" collapsed="false">
      <c r="A8" s="14" t="s">
        <v>123</v>
      </c>
      <c r="B8" s="14" t="s">
        <v>2942</v>
      </c>
      <c r="C8" s="14" t="s">
        <v>43</v>
      </c>
      <c r="D8" s="14" t="n">
        <v>1</v>
      </c>
      <c r="E8" s="14" t="s">
        <v>2961</v>
      </c>
      <c r="F8" s="16" t="n">
        <v>45.764</v>
      </c>
      <c r="G8" s="16" t="n">
        <v>4.836</v>
      </c>
      <c r="H8" s="16" t="s">
        <v>2944</v>
      </c>
      <c r="I8" s="16"/>
      <c r="J8" s="14" t="s">
        <v>123</v>
      </c>
      <c r="K8" s="14" t="s">
        <v>2962</v>
      </c>
      <c r="L8" s="14" t="s">
        <v>123</v>
      </c>
      <c r="M8" s="14"/>
    </row>
    <row r="9" customFormat="false" ht="15" hidden="false" customHeight="true" outlineLevel="0" collapsed="false">
      <c r="A9" s="14" t="s">
        <v>146</v>
      </c>
      <c r="B9" s="14" t="s">
        <v>2942</v>
      </c>
      <c r="C9" s="14" t="s">
        <v>43</v>
      </c>
      <c r="D9" s="14" t="n">
        <v>1</v>
      </c>
      <c r="E9" s="14" t="s">
        <v>2963</v>
      </c>
      <c r="F9" s="16" t="n">
        <v>45.188</v>
      </c>
      <c r="G9" s="16" t="n">
        <v>5.724</v>
      </c>
      <c r="H9" s="16"/>
      <c r="I9" s="16"/>
      <c r="J9" s="14" t="s">
        <v>146</v>
      </c>
      <c r="K9" s="14" t="s">
        <v>2964</v>
      </c>
      <c r="L9" s="14" t="s">
        <v>146</v>
      </c>
      <c r="M9" s="14"/>
    </row>
    <row r="10" customFormat="false" ht="15" hidden="false" customHeight="true" outlineLevel="0" collapsed="false">
      <c r="A10" s="14" t="s">
        <v>148</v>
      </c>
      <c r="B10" s="14" t="s">
        <v>2942</v>
      </c>
      <c r="C10" s="14" t="s">
        <v>43</v>
      </c>
      <c r="D10" s="14" t="n">
        <v>1</v>
      </c>
      <c r="E10" s="14" t="s">
        <v>2965</v>
      </c>
      <c r="F10" s="16" t="n">
        <v>45.899</v>
      </c>
      <c r="G10" s="16" t="n">
        <v>6.129</v>
      </c>
      <c r="H10" s="16"/>
      <c r="I10" s="16"/>
      <c r="J10" s="14" t="s">
        <v>148</v>
      </c>
      <c r="K10" s="14" t="s">
        <v>2966</v>
      </c>
      <c r="L10" s="14" t="s">
        <v>148</v>
      </c>
      <c r="M10" s="14"/>
    </row>
    <row r="11" customFormat="false" ht="15" hidden="false" customHeight="true" outlineLevel="0" collapsed="false">
      <c r="A11" s="14" t="s">
        <v>150</v>
      </c>
      <c r="B11" s="14" t="s">
        <v>2942</v>
      </c>
      <c r="C11" s="14" t="s">
        <v>43</v>
      </c>
      <c r="D11" s="14" t="n">
        <v>2</v>
      </c>
      <c r="E11" s="14" t="s">
        <v>2967</v>
      </c>
      <c r="F11" s="16" t="n">
        <v>45.564</v>
      </c>
      <c r="G11" s="16" t="n">
        <v>5.918</v>
      </c>
      <c r="H11" s="16"/>
      <c r="I11" s="16"/>
      <c r="J11" s="14" t="s">
        <v>150</v>
      </c>
      <c r="K11" s="14" t="s">
        <v>2968</v>
      </c>
      <c r="L11" s="14" t="s">
        <v>150</v>
      </c>
      <c r="M11" s="14"/>
    </row>
    <row r="12" customFormat="false" ht="15" hidden="false" customHeight="true" outlineLevel="0" collapsed="false">
      <c r="A12" s="14" t="s">
        <v>2969</v>
      </c>
      <c r="B12" s="14" t="s">
        <v>2942</v>
      </c>
      <c r="C12" s="14" t="s">
        <v>43</v>
      </c>
      <c r="D12" s="14" t="n">
        <v>2</v>
      </c>
      <c r="E12" s="14" t="s">
        <v>2970</v>
      </c>
      <c r="F12" s="16" t="n">
        <v>45.44</v>
      </c>
      <c r="G12" s="16" t="n">
        <v>4.387</v>
      </c>
      <c r="H12" s="16"/>
      <c r="I12" s="16"/>
      <c r="J12" s="14" t="s">
        <v>2969</v>
      </c>
      <c r="K12" s="14" t="s">
        <v>2971</v>
      </c>
      <c r="L12" s="14" t="s">
        <v>2969</v>
      </c>
      <c r="M12" s="14"/>
    </row>
    <row r="13" customFormat="false" ht="15" hidden="false" customHeight="true" outlineLevel="0" collapsed="false">
      <c r="A13" s="14" t="s">
        <v>2972</v>
      </c>
      <c r="B13" s="14" t="s">
        <v>2942</v>
      </c>
      <c r="C13" s="14" t="s">
        <v>43</v>
      </c>
      <c r="D13" s="14" t="n">
        <v>2</v>
      </c>
      <c r="E13" s="14" t="s">
        <v>2973</v>
      </c>
      <c r="F13" s="16" t="n">
        <v>44.933</v>
      </c>
      <c r="G13" s="16" t="n">
        <v>4.892</v>
      </c>
      <c r="H13" s="16"/>
      <c r="I13" s="16"/>
      <c r="J13" s="14" t="s">
        <v>2972</v>
      </c>
      <c r="K13" s="14" t="s">
        <v>2974</v>
      </c>
      <c r="L13" s="14" t="s">
        <v>2972</v>
      </c>
      <c r="M13" s="14"/>
    </row>
    <row r="14" customFormat="false" ht="15" hidden="false" customHeight="true" outlineLevel="0" collapsed="false">
      <c r="A14" s="14" t="s">
        <v>2975</v>
      </c>
      <c r="B14" s="14" t="s">
        <v>2942</v>
      </c>
      <c r="C14" s="14" t="s">
        <v>43</v>
      </c>
      <c r="D14" s="14" t="n">
        <v>2</v>
      </c>
      <c r="E14" s="14" t="s">
        <v>2976</v>
      </c>
      <c r="F14" s="16" t="n">
        <v>45.778</v>
      </c>
      <c r="G14" s="16" t="n">
        <v>3.087</v>
      </c>
      <c r="H14" s="16"/>
      <c r="I14" s="16"/>
      <c r="J14" s="14" t="s">
        <v>2975</v>
      </c>
      <c r="K14" s="14" t="s">
        <v>2977</v>
      </c>
      <c r="L14" s="14" t="s">
        <v>2975</v>
      </c>
      <c r="M14" s="14"/>
    </row>
    <row r="15" customFormat="false" ht="15" hidden="false" customHeight="true" outlineLevel="0" collapsed="false">
      <c r="A15" s="14" t="s">
        <v>2978</v>
      </c>
      <c r="B15" s="14" t="s">
        <v>2942</v>
      </c>
      <c r="C15" s="14" t="s">
        <v>43</v>
      </c>
      <c r="D15" s="14" t="n">
        <v>2</v>
      </c>
      <c r="E15" s="14" t="s">
        <v>2979</v>
      </c>
      <c r="F15" s="16" t="n">
        <v>45.689</v>
      </c>
      <c r="G15" s="16" t="n">
        <v>5.915</v>
      </c>
      <c r="H15" s="16"/>
      <c r="I15" s="16"/>
      <c r="J15" s="14" t="s">
        <v>2978</v>
      </c>
      <c r="K15" s="14" t="s">
        <v>2980</v>
      </c>
      <c r="L15" s="14" t="s">
        <v>2978</v>
      </c>
      <c r="M15" s="14"/>
    </row>
    <row r="16" customFormat="false" ht="15" hidden="false" customHeight="true" outlineLevel="0" collapsed="false">
      <c r="A16" s="14" t="s">
        <v>2981</v>
      </c>
      <c r="B16" s="14" t="s">
        <v>2942</v>
      </c>
      <c r="C16" s="14" t="s">
        <v>43</v>
      </c>
      <c r="D16" s="14" t="n">
        <v>2</v>
      </c>
      <c r="E16" s="14" t="s">
        <v>2982</v>
      </c>
      <c r="F16" s="16" t="n">
        <v>46.307</v>
      </c>
      <c r="G16" s="16" t="n">
        <v>4.828</v>
      </c>
      <c r="H16" s="16"/>
      <c r="I16" s="16"/>
      <c r="J16" s="14" t="s">
        <v>2981</v>
      </c>
      <c r="K16" s="14" t="s">
        <v>2983</v>
      </c>
      <c r="L16" s="14" t="s">
        <v>2981</v>
      </c>
      <c r="M16" s="14"/>
    </row>
    <row r="17" customFormat="false" ht="15" hidden="false" customHeight="true" outlineLevel="0" collapsed="false">
      <c r="A17" s="14" t="s">
        <v>2984</v>
      </c>
      <c r="B17" s="14" t="s">
        <v>2942</v>
      </c>
      <c r="C17" s="14" t="s">
        <v>43</v>
      </c>
      <c r="D17" s="14" t="n">
        <v>2</v>
      </c>
      <c r="E17" s="14" t="s">
        <v>2985</v>
      </c>
      <c r="F17" s="16" t="n">
        <v>46.205</v>
      </c>
      <c r="G17" s="16" t="n">
        <v>5.226</v>
      </c>
      <c r="H17" s="16"/>
      <c r="I17" s="16"/>
      <c r="J17" s="14" t="s">
        <v>2984</v>
      </c>
      <c r="K17" s="14" t="s">
        <v>2986</v>
      </c>
      <c r="L17" s="14" t="s">
        <v>2984</v>
      </c>
      <c r="M17" s="14"/>
    </row>
    <row r="18" customFormat="false" ht="15" hidden="false" customHeight="true" outlineLevel="0" collapsed="false">
      <c r="A18" s="14" t="s">
        <v>2987</v>
      </c>
      <c r="B18" s="14" t="s">
        <v>2942</v>
      </c>
      <c r="C18" s="14" t="s">
        <v>43</v>
      </c>
      <c r="D18" s="14" t="n">
        <v>2</v>
      </c>
      <c r="E18" s="14" t="s">
        <v>2988</v>
      </c>
      <c r="F18" s="16" t="n">
        <v>46.193</v>
      </c>
      <c r="G18" s="16" t="n">
        <v>6.234</v>
      </c>
      <c r="H18" s="16"/>
      <c r="I18" s="16"/>
      <c r="J18" s="14" t="s">
        <v>2987</v>
      </c>
      <c r="K18" s="14" t="s">
        <v>2989</v>
      </c>
      <c r="L18" s="14" t="s">
        <v>2987</v>
      </c>
      <c r="M18" s="14"/>
    </row>
    <row r="19" customFormat="false" ht="15" hidden="false" customHeight="true" outlineLevel="0" collapsed="false">
      <c r="A19" s="14" t="s">
        <v>2439</v>
      </c>
      <c r="B19" s="14" t="s">
        <v>2942</v>
      </c>
      <c r="C19" s="14" t="s">
        <v>43</v>
      </c>
      <c r="D19" s="14" t="n">
        <v>2</v>
      </c>
      <c r="E19" s="14" t="s">
        <v>2990</v>
      </c>
      <c r="F19" s="16" t="n">
        <v>46.401</v>
      </c>
      <c r="G19" s="16" t="n">
        <v>6.59</v>
      </c>
      <c r="H19" s="16" t="s">
        <v>2991</v>
      </c>
      <c r="I19" s="16"/>
      <c r="J19" s="14" t="s">
        <v>2439</v>
      </c>
      <c r="K19" s="14" t="s">
        <v>2992</v>
      </c>
      <c r="L19" s="14" t="s">
        <v>2439</v>
      </c>
      <c r="M19" s="14"/>
    </row>
    <row r="20" customFormat="false" ht="15" hidden="false" customHeight="true" outlineLevel="0" collapsed="false">
      <c r="A20" s="14" t="s">
        <v>2409</v>
      </c>
      <c r="B20" s="14" t="s">
        <v>2942</v>
      </c>
      <c r="C20" s="14" t="s">
        <v>43</v>
      </c>
      <c r="D20" s="14" t="n">
        <v>2</v>
      </c>
      <c r="E20" s="14" t="s">
        <v>2993</v>
      </c>
      <c r="F20" s="16" t="n">
        <v>45.857</v>
      </c>
      <c r="G20" s="16" t="n">
        <v>6.618</v>
      </c>
      <c r="H20" s="16" t="s">
        <v>2991</v>
      </c>
      <c r="I20" s="16"/>
      <c r="J20" s="14" t="s">
        <v>2409</v>
      </c>
      <c r="K20" s="14" t="s">
        <v>2994</v>
      </c>
      <c r="L20" s="14" t="s">
        <v>2409</v>
      </c>
      <c r="M20" s="14"/>
    </row>
    <row r="21" customFormat="false" ht="15" hidden="false" customHeight="true" outlineLevel="0" collapsed="false">
      <c r="A21" s="14" t="s">
        <v>2393</v>
      </c>
      <c r="B21" s="14" t="s">
        <v>2942</v>
      </c>
      <c r="C21" s="14" t="s">
        <v>43</v>
      </c>
      <c r="D21" s="14" t="n">
        <v>2</v>
      </c>
      <c r="E21" s="14" t="s">
        <v>2995</v>
      </c>
      <c r="F21" s="16" t="n">
        <v>45.415</v>
      </c>
      <c r="G21" s="16" t="n">
        <v>6.634</v>
      </c>
      <c r="H21" s="16" t="s">
        <v>2991</v>
      </c>
      <c r="I21" s="16"/>
      <c r="J21" s="14" t="s">
        <v>2393</v>
      </c>
      <c r="K21" s="14" t="s">
        <v>2996</v>
      </c>
      <c r="L21" s="14" t="s">
        <v>2393</v>
      </c>
      <c r="M21" s="14"/>
    </row>
    <row r="22" customFormat="false" ht="15" hidden="false" customHeight="true" outlineLevel="0" collapsed="false">
      <c r="A22" s="14" t="s">
        <v>2424</v>
      </c>
      <c r="B22" s="14" t="s">
        <v>2942</v>
      </c>
      <c r="C22" s="14" t="s">
        <v>43</v>
      </c>
      <c r="D22" s="14" t="n">
        <v>2</v>
      </c>
      <c r="E22" s="14" t="s">
        <v>2997</v>
      </c>
      <c r="F22" s="16" t="n">
        <v>45.924</v>
      </c>
      <c r="G22" s="16" t="n">
        <v>6.869</v>
      </c>
      <c r="H22" s="16" t="s">
        <v>2991</v>
      </c>
      <c r="I22" s="16"/>
      <c r="J22" s="14" t="s">
        <v>2424</v>
      </c>
      <c r="K22" s="14" t="s">
        <v>2998</v>
      </c>
      <c r="L22" s="14" t="s">
        <v>2424</v>
      </c>
      <c r="M22" s="14"/>
    </row>
    <row r="23" customFormat="false" ht="15" hidden="false" customHeight="true" outlineLevel="0" collapsed="false">
      <c r="A23" s="14" t="s">
        <v>144</v>
      </c>
      <c r="B23" s="14" t="s">
        <v>2942</v>
      </c>
      <c r="C23" s="14" t="s">
        <v>43</v>
      </c>
      <c r="D23" s="14" t="n">
        <v>1</v>
      </c>
      <c r="E23" s="14" t="s">
        <v>2999</v>
      </c>
      <c r="F23" s="16" t="n">
        <v>47.322</v>
      </c>
      <c r="G23" s="16" t="n">
        <v>5.041</v>
      </c>
      <c r="H23" s="16"/>
      <c r="I23" s="16"/>
      <c r="J23" s="14" t="s">
        <v>144</v>
      </c>
      <c r="K23" s="14" t="s">
        <v>3000</v>
      </c>
      <c r="L23" s="14" t="s">
        <v>144</v>
      </c>
      <c r="M23" s="14"/>
    </row>
    <row r="24" customFormat="false" ht="15" hidden="false" customHeight="true" outlineLevel="0" collapsed="false">
      <c r="A24" s="14" t="s">
        <v>3001</v>
      </c>
      <c r="B24" s="14" t="s">
        <v>2942</v>
      </c>
      <c r="C24" s="14" t="s">
        <v>43</v>
      </c>
      <c r="D24" s="14" t="n">
        <v>2</v>
      </c>
      <c r="E24" s="14" t="s">
        <v>3002</v>
      </c>
      <c r="F24" s="16" t="n">
        <v>47.238</v>
      </c>
      <c r="G24" s="16" t="n">
        <v>6.024</v>
      </c>
      <c r="H24" s="16"/>
      <c r="I24" s="16"/>
      <c r="J24" s="14" t="s">
        <v>3001</v>
      </c>
      <c r="K24" s="14" t="s">
        <v>3003</v>
      </c>
      <c r="L24" s="14" t="s">
        <v>3001</v>
      </c>
      <c r="M24" s="14"/>
    </row>
    <row r="25" customFormat="false" ht="15" hidden="false" customHeight="true" outlineLevel="0" collapsed="false">
      <c r="A25" s="14" t="s">
        <v>3004</v>
      </c>
      <c r="B25" s="14" t="s">
        <v>2942</v>
      </c>
      <c r="C25" s="14" t="s">
        <v>43</v>
      </c>
      <c r="D25" s="14" t="n">
        <v>2</v>
      </c>
      <c r="E25" s="14" t="s">
        <v>3005</v>
      </c>
      <c r="F25" s="16" t="n">
        <v>47.025</v>
      </c>
      <c r="G25" s="16" t="n">
        <v>4.84</v>
      </c>
      <c r="H25" s="16"/>
      <c r="I25" s="16"/>
      <c r="J25" s="14" t="s">
        <v>3004</v>
      </c>
      <c r="K25" s="14" t="s">
        <v>3006</v>
      </c>
      <c r="L25" s="14" t="s">
        <v>3004</v>
      </c>
      <c r="M25" s="14"/>
    </row>
    <row r="26" customFormat="false" ht="15" hidden="false" customHeight="true" outlineLevel="0" collapsed="false">
      <c r="A26" s="14" t="s">
        <v>3007</v>
      </c>
      <c r="B26" s="14" t="s">
        <v>2942</v>
      </c>
      <c r="C26" s="14" t="s">
        <v>43</v>
      </c>
      <c r="D26" s="14" t="n">
        <v>2</v>
      </c>
      <c r="E26" s="14" t="s">
        <v>3008</v>
      </c>
      <c r="F26" s="16" t="n">
        <v>47.798</v>
      </c>
      <c r="G26" s="16" t="n">
        <v>3.567</v>
      </c>
      <c r="H26" s="16"/>
      <c r="I26" s="16"/>
      <c r="J26" s="14" t="s">
        <v>3007</v>
      </c>
      <c r="K26" s="14" t="s">
        <v>3009</v>
      </c>
      <c r="L26" s="14" t="s">
        <v>3007</v>
      </c>
      <c r="M26" s="14"/>
    </row>
    <row r="27" customFormat="false" ht="15" hidden="false" customHeight="true" outlineLevel="0" collapsed="false">
      <c r="A27" s="14" t="s">
        <v>3010</v>
      </c>
      <c r="B27" s="14" t="s">
        <v>2942</v>
      </c>
      <c r="C27" s="14" t="s">
        <v>43</v>
      </c>
      <c r="D27" s="14" t="n">
        <v>2</v>
      </c>
      <c r="E27" s="14" t="s">
        <v>3011</v>
      </c>
      <c r="F27" s="16" t="n">
        <v>47.64</v>
      </c>
      <c r="G27" s="16" t="n">
        <v>6.863</v>
      </c>
      <c r="H27" s="16"/>
      <c r="I27" s="16"/>
      <c r="J27" s="14" t="s">
        <v>3010</v>
      </c>
      <c r="K27" s="14" t="s">
        <v>3012</v>
      </c>
      <c r="L27" s="14" t="s">
        <v>3010</v>
      </c>
      <c r="M27" s="14"/>
    </row>
    <row r="28" customFormat="false" ht="15" hidden="false" customHeight="true" outlineLevel="0" collapsed="false">
      <c r="A28" s="14" t="s">
        <v>3013</v>
      </c>
      <c r="B28" s="14" t="s">
        <v>2942</v>
      </c>
      <c r="C28" s="14" t="s">
        <v>43</v>
      </c>
      <c r="D28" s="14" t="n">
        <v>2</v>
      </c>
      <c r="E28" s="14" t="s">
        <v>3014</v>
      </c>
      <c r="F28" s="16" t="n">
        <v>47.51</v>
      </c>
      <c r="G28" s="16" t="n">
        <v>6.798</v>
      </c>
      <c r="H28" s="16"/>
      <c r="I28" s="16"/>
      <c r="J28" s="14" t="s">
        <v>3013</v>
      </c>
      <c r="K28" s="14" t="s">
        <v>3015</v>
      </c>
      <c r="L28" s="14" t="s">
        <v>3013</v>
      </c>
      <c r="M28" s="14"/>
    </row>
    <row r="29" customFormat="false" ht="15" hidden="false" customHeight="true" outlineLevel="0" collapsed="false">
      <c r="A29" s="14" t="s">
        <v>136</v>
      </c>
      <c r="B29" s="14" t="s">
        <v>2942</v>
      </c>
      <c r="C29" s="14" t="s">
        <v>43</v>
      </c>
      <c r="D29" s="14" t="n">
        <v>1</v>
      </c>
      <c r="E29" s="14" t="s">
        <v>3016</v>
      </c>
      <c r="F29" s="16" t="n">
        <v>48.573</v>
      </c>
      <c r="G29" s="16" t="n">
        <v>7.752</v>
      </c>
      <c r="H29" s="16"/>
      <c r="I29" s="16"/>
      <c r="J29" s="14" t="s">
        <v>136</v>
      </c>
      <c r="K29" s="14" t="s">
        <v>3017</v>
      </c>
      <c r="L29" s="14" t="s">
        <v>136</v>
      </c>
      <c r="M29" s="14"/>
    </row>
    <row r="30" customFormat="false" ht="15" hidden="false" customHeight="true" outlineLevel="0" collapsed="false">
      <c r="A30" s="14" t="s">
        <v>3018</v>
      </c>
      <c r="B30" s="14" t="s">
        <v>2942</v>
      </c>
      <c r="C30" s="14" t="s">
        <v>43</v>
      </c>
      <c r="D30" s="14" t="n">
        <v>2</v>
      </c>
      <c r="E30" s="14" t="s">
        <v>3019</v>
      </c>
      <c r="F30" s="16" t="n">
        <v>49.258</v>
      </c>
      <c r="G30" s="16" t="n">
        <v>4.032</v>
      </c>
      <c r="H30" s="16"/>
      <c r="I30" s="16"/>
      <c r="J30" s="14" t="s">
        <v>3018</v>
      </c>
      <c r="K30" s="14" t="s">
        <v>3020</v>
      </c>
      <c r="L30" s="14" t="s">
        <v>3018</v>
      </c>
      <c r="M30" s="14"/>
    </row>
    <row r="31" customFormat="false" ht="15" hidden="false" customHeight="true" outlineLevel="0" collapsed="false">
      <c r="A31" s="14" t="s">
        <v>3021</v>
      </c>
      <c r="B31" s="14" t="s">
        <v>2942</v>
      </c>
      <c r="C31" s="14" t="s">
        <v>43</v>
      </c>
      <c r="D31" s="14" t="n">
        <v>2</v>
      </c>
      <c r="E31" s="14" t="s">
        <v>3022</v>
      </c>
      <c r="F31" s="16" t="n">
        <v>49.119</v>
      </c>
      <c r="G31" s="16" t="n">
        <v>6.176</v>
      </c>
      <c r="H31" s="16"/>
      <c r="I31" s="16"/>
      <c r="J31" s="14" t="s">
        <v>3021</v>
      </c>
      <c r="K31" s="14" t="s">
        <v>3023</v>
      </c>
      <c r="L31" s="14" t="s">
        <v>3021</v>
      </c>
      <c r="M31" s="14"/>
    </row>
    <row r="32" customFormat="false" ht="15" hidden="false" customHeight="true" outlineLevel="0" collapsed="false">
      <c r="A32" s="14" t="s">
        <v>3024</v>
      </c>
      <c r="B32" s="14" t="s">
        <v>2942</v>
      </c>
      <c r="C32" s="14" t="s">
        <v>43</v>
      </c>
      <c r="D32" s="14" t="n">
        <v>2</v>
      </c>
      <c r="E32" s="14" t="s">
        <v>3025</v>
      </c>
      <c r="F32" s="16" t="n">
        <v>48.692</v>
      </c>
      <c r="G32" s="16" t="n">
        <v>6.184</v>
      </c>
      <c r="H32" s="16"/>
      <c r="I32" s="16"/>
      <c r="J32" s="14" t="s">
        <v>3024</v>
      </c>
      <c r="K32" s="14" t="s">
        <v>3026</v>
      </c>
      <c r="L32" s="14" t="s">
        <v>3024</v>
      </c>
      <c r="M32" s="14"/>
    </row>
    <row r="33" customFormat="false" ht="15" hidden="false" customHeight="true" outlineLevel="0" collapsed="false">
      <c r="A33" s="14" t="s">
        <v>3027</v>
      </c>
      <c r="B33" s="14" t="s">
        <v>2942</v>
      </c>
      <c r="C33" s="14" t="s">
        <v>43</v>
      </c>
      <c r="D33" s="14" t="n">
        <v>2</v>
      </c>
      <c r="E33" s="14" t="s">
        <v>3028</v>
      </c>
      <c r="F33" s="16" t="n">
        <v>47.75</v>
      </c>
      <c r="G33" s="16" t="n">
        <v>7.336</v>
      </c>
      <c r="H33" s="16"/>
      <c r="I33" s="16"/>
      <c r="J33" s="14" t="s">
        <v>3027</v>
      </c>
      <c r="K33" s="14" t="s">
        <v>3029</v>
      </c>
      <c r="L33" s="14" t="s">
        <v>3027</v>
      </c>
      <c r="M33" s="14"/>
    </row>
    <row r="34" customFormat="false" ht="15" hidden="false" customHeight="true" outlineLevel="0" collapsed="false">
      <c r="A34" s="14" t="s">
        <v>3030</v>
      </c>
      <c r="B34" s="14" t="s">
        <v>2942</v>
      </c>
      <c r="C34" s="14" t="s">
        <v>43</v>
      </c>
      <c r="D34" s="14" t="n">
        <v>2</v>
      </c>
      <c r="E34" s="14" t="s">
        <v>3031</v>
      </c>
      <c r="F34" s="16" t="n">
        <v>48.297</v>
      </c>
      <c r="G34" s="16" t="n">
        <v>4.074</v>
      </c>
      <c r="H34" s="16"/>
      <c r="I34" s="16"/>
      <c r="J34" s="14" t="s">
        <v>3030</v>
      </c>
      <c r="K34" s="14" t="s">
        <v>3032</v>
      </c>
      <c r="L34" s="14" t="s">
        <v>3030</v>
      </c>
      <c r="M34" s="14"/>
    </row>
    <row r="35" customFormat="false" ht="15" hidden="false" customHeight="true" outlineLevel="0" collapsed="false">
      <c r="A35" s="14" t="s">
        <v>3033</v>
      </c>
      <c r="B35" s="14" t="s">
        <v>2942</v>
      </c>
      <c r="C35" s="14" t="s">
        <v>43</v>
      </c>
      <c r="D35" s="14" t="n">
        <v>2</v>
      </c>
      <c r="E35" s="14" t="s">
        <v>3034</v>
      </c>
      <c r="F35" s="16" t="n">
        <v>48.079</v>
      </c>
      <c r="G35" s="16" t="n">
        <v>7.358</v>
      </c>
      <c r="H35" s="16"/>
      <c r="I35" s="16"/>
      <c r="J35" s="14" t="s">
        <v>3033</v>
      </c>
      <c r="K35" s="14" t="s">
        <v>3035</v>
      </c>
      <c r="L35" s="14" t="s">
        <v>3033</v>
      </c>
      <c r="M35" s="14"/>
    </row>
    <row r="36" customFormat="false" ht="15" hidden="false" customHeight="true" outlineLevel="0" collapsed="false">
      <c r="A36" s="14" t="s">
        <v>3036</v>
      </c>
      <c r="B36" s="14" t="s">
        <v>2942</v>
      </c>
      <c r="C36" s="14" t="s">
        <v>43</v>
      </c>
      <c r="D36" s="14" t="n">
        <v>2</v>
      </c>
      <c r="E36" s="14" t="s">
        <v>3037</v>
      </c>
      <c r="F36" s="16" t="n">
        <v>48.173</v>
      </c>
      <c r="G36" s="16" t="n">
        <v>6.45</v>
      </c>
      <c r="H36" s="16"/>
      <c r="I36" s="16"/>
      <c r="J36" s="14" t="s">
        <v>3036</v>
      </c>
      <c r="K36" s="14" t="s">
        <v>3038</v>
      </c>
      <c r="L36" s="14" t="s">
        <v>3036</v>
      </c>
      <c r="M36" s="14"/>
    </row>
    <row r="37" customFormat="false" ht="15" hidden="false" customHeight="true" outlineLevel="0" collapsed="false">
      <c r="A37" s="14" t="s">
        <v>134</v>
      </c>
      <c r="B37" s="14" t="s">
        <v>2942</v>
      </c>
      <c r="C37" s="14" t="s">
        <v>43</v>
      </c>
      <c r="D37" s="14" t="n">
        <v>1</v>
      </c>
      <c r="E37" s="14" t="s">
        <v>3039</v>
      </c>
      <c r="F37" s="16" t="n">
        <v>50.629</v>
      </c>
      <c r="G37" s="16" t="n">
        <v>3.057</v>
      </c>
      <c r="H37" s="16"/>
      <c r="I37" s="16"/>
      <c r="J37" s="14" t="s">
        <v>134</v>
      </c>
      <c r="K37" s="14" t="s">
        <v>3040</v>
      </c>
      <c r="L37" s="14" t="s">
        <v>134</v>
      </c>
      <c r="M37" s="14"/>
    </row>
    <row r="38" customFormat="false" ht="15" hidden="false" customHeight="true" outlineLevel="0" collapsed="false">
      <c r="A38" s="14" t="s">
        <v>3041</v>
      </c>
      <c r="B38" s="14" t="s">
        <v>2942</v>
      </c>
      <c r="C38" s="14" t="s">
        <v>43</v>
      </c>
      <c r="D38" s="14" t="n">
        <v>2</v>
      </c>
      <c r="E38" s="14" t="s">
        <v>3042</v>
      </c>
      <c r="F38" s="16" t="n">
        <v>50.951</v>
      </c>
      <c r="G38" s="16" t="n">
        <v>1.858</v>
      </c>
      <c r="H38" s="16"/>
      <c r="I38" s="16"/>
      <c r="J38" s="14" t="s">
        <v>3041</v>
      </c>
      <c r="K38" s="14" t="s">
        <v>3043</v>
      </c>
      <c r="L38" s="14" t="s">
        <v>3041</v>
      </c>
      <c r="M38" s="14"/>
    </row>
    <row r="39" customFormat="false" ht="15" hidden="false" customHeight="true" outlineLevel="0" collapsed="false">
      <c r="A39" s="14" t="s">
        <v>3044</v>
      </c>
      <c r="B39" s="14" t="s">
        <v>2942</v>
      </c>
      <c r="C39" s="14" t="s">
        <v>43</v>
      </c>
      <c r="D39" s="14" t="n">
        <v>2</v>
      </c>
      <c r="E39" s="14" t="s">
        <v>3045</v>
      </c>
      <c r="F39" s="16" t="n">
        <v>51.034</v>
      </c>
      <c r="G39" s="16" t="n">
        <v>2.377</v>
      </c>
      <c r="H39" s="16"/>
      <c r="I39" s="16"/>
      <c r="J39" s="14" t="s">
        <v>3044</v>
      </c>
      <c r="K39" s="14" t="s">
        <v>3046</v>
      </c>
      <c r="L39" s="14" t="s">
        <v>3044</v>
      </c>
      <c r="M39" s="14"/>
    </row>
    <row r="40" customFormat="false" ht="15" hidden="false" customHeight="true" outlineLevel="0" collapsed="false">
      <c r="A40" s="14" t="s">
        <v>3047</v>
      </c>
      <c r="B40" s="14" t="s">
        <v>2942</v>
      </c>
      <c r="C40" s="14" t="s">
        <v>43</v>
      </c>
      <c r="D40" s="14" t="n">
        <v>2</v>
      </c>
      <c r="E40" s="14" t="s">
        <v>3048</v>
      </c>
      <c r="F40" s="16" t="n">
        <v>49.894</v>
      </c>
      <c r="G40" s="16" t="n">
        <v>2.296</v>
      </c>
      <c r="H40" s="16"/>
      <c r="I40" s="16"/>
      <c r="J40" s="14" t="s">
        <v>3047</v>
      </c>
      <c r="K40" s="14" t="s">
        <v>3049</v>
      </c>
      <c r="L40" s="14" t="s">
        <v>3047</v>
      </c>
      <c r="M40" s="14"/>
    </row>
    <row r="41" customFormat="false" ht="15" hidden="false" customHeight="true" outlineLevel="0" collapsed="false">
      <c r="A41" s="14" t="s">
        <v>3050</v>
      </c>
      <c r="B41" s="14" t="s">
        <v>2942</v>
      </c>
      <c r="C41" s="14" t="s">
        <v>43</v>
      </c>
      <c r="D41" s="14" t="n">
        <v>2</v>
      </c>
      <c r="E41" s="14" t="s">
        <v>3051</v>
      </c>
      <c r="F41" s="16" t="n">
        <v>50.291</v>
      </c>
      <c r="G41" s="16" t="n">
        <v>2.778</v>
      </c>
      <c r="H41" s="16"/>
      <c r="I41" s="16"/>
      <c r="J41" s="14" t="s">
        <v>3050</v>
      </c>
      <c r="K41" s="14" t="s">
        <v>3052</v>
      </c>
      <c r="L41" s="14" t="s">
        <v>3050</v>
      </c>
      <c r="M41" s="14"/>
    </row>
    <row r="42" customFormat="false" ht="15" hidden="false" customHeight="true" outlineLevel="0" collapsed="false">
      <c r="A42" s="14" t="s">
        <v>3053</v>
      </c>
      <c r="B42" s="14" t="s">
        <v>2942</v>
      </c>
      <c r="C42" s="14" t="s">
        <v>43</v>
      </c>
      <c r="D42" s="14" t="n">
        <v>2</v>
      </c>
      <c r="E42" s="14" t="s">
        <v>3054</v>
      </c>
      <c r="F42" s="16" t="n">
        <v>50.357</v>
      </c>
      <c r="G42" s="16" t="n">
        <v>3.524</v>
      </c>
      <c r="H42" s="16"/>
      <c r="I42" s="16"/>
      <c r="J42" s="14" t="s">
        <v>3053</v>
      </c>
      <c r="K42" s="14" t="s">
        <v>3055</v>
      </c>
      <c r="L42" s="14" t="s">
        <v>3053</v>
      </c>
      <c r="M42" s="14"/>
    </row>
    <row r="43" customFormat="false" ht="15" hidden="false" customHeight="true" outlineLevel="0" collapsed="false">
      <c r="A43" s="14" t="s">
        <v>3056</v>
      </c>
      <c r="B43" s="14" t="s">
        <v>2942</v>
      </c>
      <c r="C43" s="14" t="s">
        <v>43</v>
      </c>
      <c r="D43" s="14" t="n">
        <v>2</v>
      </c>
      <c r="E43" s="14" t="s">
        <v>3057</v>
      </c>
      <c r="F43" s="16" t="n">
        <v>49.443</v>
      </c>
      <c r="G43" s="16" t="n">
        <v>1.099</v>
      </c>
      <c r="H43" s="16"/>
      <c r="I43" s="16"/>
      <c r="J43" s="14" t="s">
        <v>3056</v>
      </c>
      <c r="K43" s="14" t="s">
        <v>3058</v>
      </c>
      <c r="L43" s="14" t="s">
        <v>3056</v>
      </c>
      <c r="M43" s="14"/>
    </row>
    <row r="44" customFormat="false" ht="15" hidden="false" customHeight="true" outlineLevel="0" collapsed="false">
      <c r="A44" s="14" t="s">
        <v>3059</v>
      </c>
      <c r="B44" s="14" t="s">
        <v>2942</v>
      </c>
      <c r="C44" s="14" t="s">
        <v>43</v>
      </c>
      <c r="D44" s="14" t="n">
        <v>2</v>
      </c>
      <c r="E44" s="14" t="s">
        <v>3060</v>
      </c>
      <c r="F44" s="16" t="n">
        <v>49.183</v>
      </c>
      <c r="G44" s="16" t="n">
        <v>-0.371</v>
      </c>
      <c r="H44" s="16"/>
      <c r="I44" s="16"/>
      <c r="J44" s="14" t="s">
        <v>3059</v>
      </c>
      <c r="K44" s="14" t="s">
        <v>3061</v>
      </c>
      <c r="L44" s="14" t="s">
        <v>3059</v>
      </c>
      <c r="M44" s="14"/>
    </row>
    <row r="45" customFormat="false" ht="15" hidden="false" customHeight="true" outlineLevel="0" collapsed="false">
      <c r="A45" s="14" t="s">
        <v>3062</v>
      </c>
      <c r="B45" s="14" t="s">
        <v>2942</v>
      </c>
      <c r="C45" s="14" t="s">
        <v>43</v>
      </c>
      <c r="D45" s="14" t="n">
        <v>2</v>
      </c>
      <c r="E45" s="14" t="s">
        <v>3063</v>
      </c>
      <c r="F45" s="16" t="n">
        <v>49.494</v>
      </c>
      <c r="G45" s="16" t="n">
        <v>0.108</v>
      </c>
      <c r="H45" s="16"/>
      <c r="I45" s="16"/>
      <c r="J45" s="14" t="s">
        <v>3062</v>
      </c>
      <c r="K45" s="14" t="s">
        <v>3064</v>
      </c>
      <c r="L45" s="14" t="s">
        <v>3062</v>
      </c>
      <c r="M45" s="14"/>
    </row>
    <row r="46" customFormat="false" ht="15" hidden="false" customHeight="true" outlineLevel="0" collapsed="false">
      <c r="A46" s="14" t="s">
        <v>2542</v>
      </c>
      <c r="B46" s="14" t="s">
        <v>2942</v>
      </c>
      <c r="C46" s="14" t="s">
        <v>43</v>
      </c>
      <c r="D46" s="14" t="n">
        <v>1</v>
      </c>
      <c r="E46" s="14" t="s">
        <v>3065</v>
      </c>
      <c r="F46" s="16" t="n">
        <v>49.36</v>
      </c>
      <c r="G46" s="16" t="n">
        <v>0.075</v>
      </c>
      <c r="H46" s="16" t="s">
        <v>2991</v>
      </c>
      <c r="I46" s="16"/>
      <c r="J46" s="14" t="s">
        <v>2542</v>
      </c>
      <c r="K46" s="14" t="s">
        <v>3066</v>
      </c>
      <c r="L46" s="14" t="s">
        <v>2542</v>
      </c>
      <c r="M46" s="14"/>
    </row>
    <row r="47" customFormat="false" ht="15" hidden="false" customHeight="true" outlineLevel="0" collapsed="false">
      <c r="A47" s="14" t="s">
        <v>3067</v>
      </c>
      <c r="B47" s="14" t="s">
        <v>2942</v>
      </c>
      <c r="C47" s="14" t="s">
        <v>43</v>
      </c>
      <c r="D47" s="14" t="n">
        <v>2</v>
      </c>
      <c r="E47" s="14" t="s">
        <v>3068</v>
      </c>
      <c r="F47" s="16" t="n">
        <v>49.027</v>
      </c>
      <c r="G47" s="16" t="n">
        <v>1.151</v>
      </c>
      <c r="H47" s="16"/>
      <c r="I47" s="16"/>
      <c r="J47" s="14" t="s">
        <v>3067</v>
      </c>
      <c r="K47" s="14" t="s">
        <v>3069</v>
      </c>
      <c r="L47" s="14" t="s">
        <v>3067</v>
      </c>
      <c r="M47" s="14"/>
    </row>
    <row r="48" customFormat="false" ht="15" hidden="false" customHeight="true" outlineLevel="0" collapsed="false">
      <c r="A48" s="14" t="s">
        <v>3070</v>
      </c>
      <c r="B48" s="14" t="s">
        <v>2942</v>
      </c>
      <c r="C48" s="14" t="s">
        <v>43</v>
      </c>
      <c r="D48" s="14" t="n">
        <v>2</v>
      </c>
      <c r="E48" s="14" t="s">
        <v>3071</v>
      </c>
      <c r="F48" s="16" t="n">
        <v>49.64</v>
      </c>
      <c r="G48" s="16" t="n">
        <v>-1.616</v>
      </c>
      <c r="H48" s="16"/>
      <c r="I48" s="16"/>
      <c r="J48" s="14" t="s">
        <v>3070</v>
      </c>
      <c r="K48" s="14" t="s">
        <v>3072</v>
      </c>
      <c r="L48" s="14" t="s">
        <v>3070</v>
      </c>
      <c r="M48" s="14"/>
    </row>
    <row r="49" customFormat="false" ht="15" hidden="false" customHeight="true" outlineLevel="0" collapsed="false">
      <c r="A49" s="14" t="s">
        <v>142</v>
      </c>
      <c r="B49" s="14" t="s">
        <v>2942</v>
      </c>
      <c r="C49" s="14" t="s">
        <v>43</v>
      </c>
      <c r="D49" s="14" t="n">
        <v>2</v>
      </c>
      <c r="E49" s="14" t="s">
        <v>3073</v>
      </c>
      <c r="F49" s="16" t="n">
        <v>48.117</v>
      </c>
      <c r="G49" s="16" t="n">
        <v>-1.678</v>
      </c>
      <c r="H49" s="16"/>
      <c r="I49" s="16"/>
      <c r="J49" s="14" t="s">
        <v>142</v>
      </c>
      <c r="K49" s="14" t="s">
        <v>3074</v>
      </c>
      <c r="L49" s="14" t="s">
        <v>142</v>
      </c>
      <c r="M49" s="14"/>
    </row>
    <row r="50" customFormat="false" ht="15" hidden="false" customHeight="true" outlineLevel="0" collapsed="false">
      <c r="A50" s="14" t="s">
        <v>3075</v>
      </c>
      <c r="B50" s="14" t="s">
        <v>2942</v>
      </c>
      <c r="C50" s="14" t="s">
        <v>43</v>
      </c>
      <c r="D50" s="14" t="n">
        <v>2</v>
      </c>
      <c r="E50" s="14" t="s">
        <v>3076</v>
      </c>
      <c r="F50" s="16" t="n">
        <v>48.39</v>
      </c>
      <c r="G50" s="16" t="n">
        <v>-4.486</v>
      </c>
      <c r="H50" s="16"/>
      <c r="I50" s="16"/>
      <c r="J50" s="14" t="s">
        <v>3075</v>
      </c>
      <c r="K50" s="14" t="s">
        <v>3077</v>
      </c>
      <c r="L50" s="14" t="s">
        <v>3075</v>
      </c>
      <c r="M50" s="14"/>
    </row>
    <row r="51" customFormat="false" ht="15" hidden="false" customHeight="true" outlineLevel="0" collapsed="false">
      <c r="A51" s="14" t="s">
        <v>3078</v>
      </c>
      <c r="B51" s="14" t="s">
        <v>2942</v>
      </c>
      <c r="C51" s="14" t="s">
        <v>43</v>
      </c>
      <c r="D51" s="14" t="n">
        <v>2</v>
      </c>
      <c r="E51" s="14" t="s">
        <v>3079</v>
      </c>
      <c r="F51" s="16" t="n">
        <v>48.649</v>
      </c>
      <c r="G51" s="16" t="n">
        <v>-2.026</v>
      </c>
      <c r="H51" s="16"/>
      <c r="I51" s="16"/>
      <c r="J51" s="14" t="s">
        <v>3078</v>
      </c>
      <c r="K51" s="14" t="s">
        <v>3080</v>
      </c>
      <c r="L51" s="14" t="s">
        <v>3078</v>
      </c>
      <c r="M51" s="14"/>
    </row>
    <row r="52" customFormat="false" ht="15" hidden="false" customHeight="true" outlineLevel="0" collapsed="false">
      <c r="A52" s="14" t="s">
        <v>3081</v>
      </c>
      <c r="B52" s="14" t="s">
        <v>2942</v>
      </c>
      <c r="C52" s="14" t="s">
        <v>43</v>
      </c>
      <c r="D52" s="14" t="n">
        <v>2</v>
      </c>
      <c r="E52" s="14" t="s">
        <v>3082</v>
      </c>
      <c r="F52" s="16" t="n">
        <v>47.658</v>
      </c>
      <c r="G52" s="16" t="n">
        <v>-2.76</v>
      </c>
      <c r="H52" s="16"/>
      <c r="I52" s="16"/>
      <c r="J52" s="14" t="s">
        <v>3081</v>
      </c>
      <c r="K52" s="14" t="s">
        <v>3083</v>
      </c>
      <c r="L52" s="14" t="s">
        <v>3081</v>
      </c>
      <c r="M52" s="14"/>
    </row>
    <row r="53" customFormat="false" ht="15" hidden="false" customHeight="true" outlineLevel="0" collapsed="false">
      <c r="A53" s="14" t="s">
        <v>3084</v>
      </c>
      <c r="B53" s="14" t="s">
        <v>2942</v>
      </c>
      <c r="C53" s="14" t="s">
        <v>43</v>
      </c>
      <c r="D53" s="14" t="n">
        <v>2</v>
      </c>
      <c r="E53" s="14" t="s">
        <v>3085</v>
      </c>
      <c r="F53" s="16" t="n">
        <v>47.748</v>
      </c>
      <c r="G53" s="16" t="n">
        <v>-3.37</v>
      </c>
      <c r="H53" s="16"/>
      <c r="I53" s="16"/>
      <c r="J53" s="14" t="s">
        <v>3084</v>
      </c>
      <c r="K53" s="14" t="s">
        <v>3086</v>
      </c>
      <c r="L53" s="14" t="s">
        <v>3084</v>
      </c>
      <c r="M53" s="14"/>
    </row>
    <row r="54" customFormat="false" ht="15" hidden="false" customHeight="true" outlineLevel="0" collapsed="false">
      <c r="A54" s="14" t="s">
        <v>3087</v>
      </c>
      <c r="B54" s="14" t="s">
        <v>2942</v>
      </c>
      <c r="C54" s="14" t="s">
        <v>43</v>
      </c>
      <c r="D54" s="14" t="n">
        <v>2</v>
      </c>
      <c r="E54" s="14" t="s">
        <v>3088</v>
      </c>
      <c r="F54" s="16" t="n">
        <v>47.996</v>
      </c>
      <c r="G54" s="16" t="n">
        <v>-4.102</v>
      </c>
      <c r="H54" s="16"/>
      <c r="I54" s="16"/>
      <c r="J54" s="14" t="s">
        <v>3087</v>
      </c>
      <c r="K54" s="14" t="s">
        <v>3089</v>
      </c>
      <c r="L54" s="14" t="s">
        <v>3087</v>
      </c>
      <c r="M54" s="14"/>
    </row>
    <row r="55" customFormat="false" ht="15" hidden="false" customHeight="true" outlineLevel="0" collapsed="false">
      <c r="A55" s="14" t="s">
        <v>3090</v>
      </c>
      <c r="B55" s="14" t="s">
        <v>2942</v>
      </c>
      <c r="C55" s="14" t="s">
        <v>43</v>
      </c>
      <c r="D55" s="14" t="n">
        <v>2</v>
      </c>
      <c r="E55" s="14" t="s">
        <v>3091</v>
      </c>
      <c r="F55" s="16" t="n">
        <v>48.514</v>
      </c>
      <c r="G55" s="16" t="n">
        <v>-2.765</v>
      </c>
      <c r="H55" s="16"/>
      <c r="I55" s="16"/>
      <c r="J55" s="14" t="s">
        <v>3090</v>
      </c>
      <c r="K55" s="14" t="s">
        <v>3092</v>
      </c>
      <c r="L55" s="14" t="s">
        <v>3090</v>
      </c>
      <c r="M55" s="14"/>
    </row>
    <row r="56" customFormat="false" ht="15" hidden="false" customHeight="true" outlineLevel="0" collapsed="false">
      <c r="A56" s="14" t="s">
        <v>140</v>
      </c>
      <c r="B56" s="14" t="s">
        <v>2942</v>
      </c>
      <c r="C56" s="14" t="s">
        <v>43</v>
      </c>
      <c r="D56" s="14" t="n">
        <v>2</v>
      </c>
      <c r="E56" s="14" t="s">
        <v>3093</v>
      </c>
      <c r="F56" s="16" t="n">
        <v>47.218</v>
      </c>
      <c r="G56" s="16" t="n">
        <v>-1.554</v>
      </c>
      <c r="H56" s="16"/>
      <c r="I56" s="16"/>
      <c r="J56" s="14" t="s">
        <v>140</v>
      </c>
      <c r="K56" s="14" t="s">
        <v>3094</v>
      </c>
      <c r="L56" s="14" t="s">
        <v>140</v>
      </c>
      <c r="M56" s="14"/>
    </row>
    <row r="57" customFormat="false" ht="15" hidden="false" customHeight="true" outlineLevel="0" collapsed="false">
      <c r="A57" s="14" t="s">
        <v>3095</v>
      </c>
      <c r="B57" s="14" t="s">
        <v>2942</v>
      </c>
      <c r="C57" s="14" t="s">
        <v>43</v>
      </c>
      <c r="D57" s="14" t="n">
        <v>2</v>
      </c>
      <c r="E57" s="14" t="s">
        <v>3096</v>
      </c>
      <c r="F57" s="16" t="n">
        <v>47.478</v>
      </c>
      <c r="G57" s="16" t="n">
        <v>-0.563</v>
      </c>
      <c r="H57" s="16"/>
      <c r="I57" s="16"/>
      <c r="J57" s="14" t="s">
        <v>3095</v>
      </c>
      <c r="K57" s="14" t="s">
        <v>3097</v>
      </c>
      <c r="L57" s="14" t="s">
        <v>3095</v>
      </c>
      <c r="M57" s="14"/>
    </row>
    <row r="58" customFormat="false" ht="15" hidden="false" customHeight="true" outlineLevel="0" collapsed="false">
      <c r="A58" s="14" t="s">
        <v>3098</v>
      </c>
      <c r="B58" s="14" t="s">
        <v>2942</v>
      </c>
      <c r="C58" s="14" t="s">
        <v>43</v>
      </c>
      <c r="D58" s="14" t="n">
        <v>2</v>
      </c>
      <c r="E58" s="14" t="s">
        <v>3099</v>
      </c>
      <c r="F58" s="16" t="n">
        <v>48.006</v>
      </c>
      <c r="G58" s="16" t="n">
        <v>0.199</v>
      </c>
      <c r="H58" s="16"/>
      <c r="I58" s="16"/>
      <c r="J58" s="14" t="s">
        <v>3098</v>
      </c>
      <c r="K58" s="14" t="s">
        <v>3100</v>
      </c>
      <c r="L58" s="14" t="s">
        <v>3098</v>
      </c>
      <c r="M58" s="14"/>
    </row>
    <row r="59" customFormat="false" ht="15" hidden="false" customHeight="true" outlineLevel="0" collapsed="false">
      <c r="A59" s="14" t="s">
        <v>3101</v>
      </c>
      <c r="B59" s="14" t="s">
        <v>2942</v>
      </c>
      <c r="C59" s="14" t="s">
        <v>43</v>
      </c>
      <c r="D59" s="14" t="n">
        <v>2</v>
      </c>
      <c r="E59" s="14" t="s">
        <v>3102</v>
      </c>
      <c r="F59" s="16" t="n">
        <v>47.287</v>
      </c>
      <c r="G59" s="16" t="n">
        <v>-2.391</v>
      </c>
      <c r="H59" s="16" t="s">
        <v>2991</v>
      </c>
      <c r="I59" s="16"/>
      <c r="J59" s="14" t="s">
        <v>3101</v>
      </c>
      <c r="K59" s="14" t="s">
        <v>3103</v>
      </c>
      <c r="L59" s="14" t="s">
        <v>3101</v>
      </c>
      <c r="M59" s="14"/>
    </row>
    <row r="60" customFormat="false" ht="15" hidden="false" customHeight="true" outlineLevel="0" collapsed="false">
      <c r="A60" s="14" t="s">
        <v>3104</v>
      </c>
      <c r="B60" s="14" t="s">
        <v>2942</v>
      </c>
      <c r="C60" s="14" t="s">
        <v>43</v>
      </c>
      <c r="D60" s="14" t="n">
        <v>2</v>
      </c>
      <c r="E60" s="14" t="s">
        <v>3105</v>
      </c>
      <c r="F60" s="16" t="n">
        <v>47.273</v>
      </c>
      <c r="G60" s="16" t="n">
        <v>-2.214</v>
      </c>
      <c r="H60" s="16"/>
      <c r="I60" s="16"/>
      <c r="J60" s="14" t="s">
        <v>3104</v>
      </c>
      <c r="K60" s="14" t="s">
        <v>3106</v>
      </c>
      <c r="L60" s="14" t="s">
        <v>3104</v>
      </c>
      <c r="M60" s="14"/>
    </row>
    <row r="61" customFormat="false" ht="15" hidden="false" customHeight="true" outlineLevel="0" collapsed="false">
      <c r="A61" s="14" t="s">
        <v>130</v>
      </c>
      <c r="B61" s="14" t="s">
        <v>2942</v>
      </c>
      <c r="C61" s="14" t="s">
        <v>43</v>
      </c>
      <c r="D61" s="14" t="n">
        <v>1</v>
      </c>
      <c r="E61" s="14" t="s">
        <v>3107</v>
      </c>
      <c r="F61" s="16" t="n">
        <v>44.838</v>
      </c>
      <c r="G61" s="16" t="n">
        <v>-0.579</v>
      </c>
      <c r="H61" s="16"/>
      <c r="I61" s="16"/>
      <c r="J61" s="14" t="s">
        <v>130</v>
      </c>
      <c r="K61" s="14" t="s">
        <v>3108</v>
      </c>
      <c r="L61" s="14" t="s">
        <v>130</v>
      </c>
      <c r="M61" s="14"/>
    </row>
    <row r="62" customFormat="false" ht="15" hidden="false" customHeight="true" outlineLevel="0" collapsed="false">
      <c r="A62" s="14" t="s">
        <v>3109</v>
      </c>
      <c r="B62" s="14" t="s">
        <v>2942</v>
      </c>
      <c r="C62" s="14" t="s">
        <v>43</v>
      </c>
      <c r="D62" s="14" t="n">
        <v>1</v>
      </c>
      <c r="E62" s="14" t="s">
        <v>3110</v>
      </c>
      <c r="F62" s="16" t="n">
        <v>43.483</v>
      </c>
      <c r="G62" s="16" t="n">
        <v>-1.559</v>
      </c>
      <c r="H62" s="16" t="s">
        <v>2991</v>
      </c>
      <c r="I62" s="16"/>
      <c r="J62" s="14" t="s">
        <v>3109</v>
      </c>
      <c r="K62" s="14" t="s">
        <v>3111</v>
      </c>
      <c r="L62" s="14" t="s">
        <v>3109</v>
      </c>
      <c r="M62" s="14"/>
    </row>
    <row r="63" customFormat="false" ht="15" hidden="false" customHeight="true" outlineLevel="0" collapsed="false">
      <c r="A63" s="14" t="s">
        <v>3112</v>
      </c>
      <c r="B63" s="14" t="s">
        <v>2942</v>
      </c>
      <c r="C63" s="14" t="s">
        <v>43</v>
      </c>
      <c r="D63" s="14" t="n">
        <v>2</v>
      </c>
      <c r="E63" s="14" t="s">
        <v>3113</v>
      </c>
      <c r="F63" s="16" t="n">
        <v>43.493</v>
      </c>
      <c r="G63" s="16" t="n">
        <v>-1.475</v>
      </c>
      <c r="H63" s="16"/>
      <c r="I63" s="16"/>
      <c r="J63" s="14" t="s">
        <v>3112</v>
      </c>
      <c r="K63" s="14" t="s">
        <v>3114</v>
      </c>
      <c r="L63" s="14" t="s">
        <v>3112</v>
      </c>
      <c r="M63" s="14"/>
    </row>
    <row r="64" customFormat="false" ht="15" hidden="false" customHeight="true" outlineLevel="0" collapsed="false">
      <c r="A64" s="14" t="s">
        <v>3115</v>
      </c>
      <c r="B64" s="14" t="s">
        <v>2942</v>
      </c>
      <c r="C64" s="14" t="s">
        <v>43</v>
      </c>
      <c r="D64" s="14" t="n">
        <v>2</v>
      </c>
      <c r="E64" s="14" t="s">
        <v>3116</v>
      </c>
      <c r="F64" s="16" t="n">
        <v>43.295</v>
      </c>
      <c r="G64" s="16" t="n">
        <v>-0.37</v>
      </c>
      <c r="H64" s="16"/>
      <c r="I64" s="16"/>
      <c r="J64" s="14" t="s">
        <v>3115</v>
      </c>
      <c r="K64" s="14" t="s">
        <v>3117</v>
      </c>
      <c r="L64" s="14" t="s">
        <v>3115</v>
      </c>
      <c r="M64" s="14"/>
    </row>
    <row r="65" customFormat="false" ht="15" hidden="false" customHeight="true" outlineLevel="0" collapsed="false">
      <c r="A65" s="14" t="s">
        <v>3118</v>
      </c>
      <c r="B65" s="14" t="s">
        <v>2942</v>
      </c>
      <c r="C65" s="14" t="s">
        <v>43</v>
      </c>
      <c r="D65" s="14" t="n">
        <v>2</v>
      </c>
      <c r="E65" s="14" t="s">
        <v>3119</v>
      </c>
      <c r="F65" s="16" t="n">
        <v>46.16</v>
      </c>
      <c r="G65" s="16" t="n">
        <v>-1.151</v>
      </c>
      <c r="H65" s="16"/>
      <c r="I65" s="16"/>
      <c r="J65" s="14" t="s">
        <v>3118</v>
      </c>
      <c r="K65" s="14" t="s">
        <v>3120</v>
      </c>
      <c r="L65" s="14" t="s">
        <v>3118</v>
      </c>
      <c r="M65" s="14"/>
    </row>
    <row r="66" customFormat="false" ht="15" hidden="false" customHeight="true" outlineLevel="0" collapsed="false">
      <c r="A66" s="14" t="s">
        <v>3121</v>
      </c>
      <c r="B66" s="14" t="s">
        <v>2942</v>
      </c>
      <c r="C66" s="14" t="s">
        <v>43</v>
      </c>
      <c r="D66" s="14" t="n">
        <v>2</v>
      </c>
      <c r="E66" s="14" t="s">
        <v>3122</v>
      </c>
      <c r="F66" s="16" t="n">
        <v>46.58</v>
      </c>
      <c r="G66" s="16" t="n">
        <v>0.34</v>
      </c>
      <c r="H66" s="16"/>
      <c r="I66" s="16"/>
      <c r="J66" s="14" t="s">
        <v>3121</v>
      </c>
      <c r="K66" s="14" t="s">
        <v>3123</v>
      </c>
      <c r="L66" s="14" t="s">
        <v>3121</v>
      </c>
      <c r="M66" s="14"/>
    </row>
    <row r="67" customFormat="false" ht="15" hidden="false" customHeight="true" outlineLevel="0" collapsed="false">
      <c r="A67" s="14" t="s">
        <v>3124</v>
      </c>
      <c r="B67" s="14" t="s">
        <v>2942</v>
      </c>
      <c r="C67" s="14" t="s">
        <v>43</v>
      </c>
      <c r="D67" s="14" t="n">
        <v>2</v>
      </c>
      <c r="E67" s="14" t="s">
        <v>3125</v>
      </c>
      <c r="F67" s="16" t="n">
        <v>45.648</v>
      </c>
      <c r="G67" s="16" t="n">
        <v>0.156</v>
      </c>
      <c r="H67" s="16"/>
      <c r="I67" s="16"/>
      <c r="J67" s="14" t="s">
        <v>3124</v>
      </c>
      <c r="K67" s="14" t="s">
        <v>3126</v>
      </c>
      <c r="L67" s="14" t="s">
        <v>3124</v>
      </c>
      <c r="M67" s="14"/>
    </row>
    <row r="68" customFormat="false" ht="15" hidden="false" customHeight="true" outlineLevel="0" collapsed="false">
      <c r="A68" s="14" t="s">
        <v>3127</v>
      </c>
      <c r="B68" s="14" t="s">
        <v>2942</v>
      </c>
      <c r="C68" s="14" t="s">
        <v>43</v>
      </c>
      <c r="D68" s="14" t="n">
        <v>2</v>
      </c>
      <c r="E68" s="14" t="s">
        <v>3128</v>
      </c>
      <c r="F68" s="16" t="n">
        <v>45.834</v>
      </c>
      <c r="G68" s="16" t="n">
        <v>1.261</v>
      </c>
      <c r="H68" s="16"/>
      <c r="I68" s="16"/>
      <c r="J68" s="14" t="s">
        <v>3127</v>
      </c>
      <c r="K68" s="14" t="s">
        <v>3129</v>
      </c>
      <c r="L68" s="14" t="s">
        <v>3127</v>
      </c>
      <c r="M68" s="14"/>
    </row>
    <row r="69" customFormat="false" ht="15" hidden="false" customHeight="true" outlineLevel="0" collapsed="false">
      <c r="A69" s="14" t="s">
        <v>3130</v>
      </c>
      <c r="B69" s="14" t="s">
        <v>2942</v>
      </c>
      <c r="C69" s="14" t="s">
        <v>43</v>
      </c>
      <c r="D69" s="14" t="n">
        <v>2</v>
      </c>
      <c r="E69" s="14" t="s">
        <v>3131</v>
      </c>
      <c r="F69" s="16" t="n">
        <v>44.661</v>
      </c>
      <c r="G69" s="16" t="n">
        <v>-1.168</v>
      </c>
      <c r="H69" s="16" t="s">
        <v>2991</v>
      </c>
      <c r="I69" s="16"/>
      <c r="J69" s="14" t="s">
        <v>3130</v>
      </c>
      <c r="K69" s="14" t="s">
        <v>3132</v>
      </c>
      <c r="L69" s="14" t="s">
        <v>3130</v>
      </c>
      <c r="M69" s="14"/>
    </row>
    <row r="70" customFormat="false" ht="15" hidden="false" customHeight="true" outlineLevel="0" collapsed="false">
      <c r="A70" s="14" t="s">
        <v>132</v>
      </c>
      <c r="B70" s="14" t="s">
        <v>2942</v>
      </c>
      <c r="C70" s="14" t="s">
        <v>43</v>
      </c>
      <c r="D70" s="14" t="n">
        <v>1</v>
      </c>
      <c r="E70" s="14" t="s">
        <v>3133</v>
      </c>
      <c r="F70" s="16" t="n">
        <v>43.605</v>
      </c>
      <c r="G70" s="16" t="n">
        <v>1.444</v>
      </c>
      <c r="H70" s="16"/>
      <c r="I70" s="16"/>
      <c r="J70" s="14" t="s">
        <v>132</v>
      </c>
      <c r="K70" s="14" t="s">
        <v>3134</v>
      </c>
      <c r="L70" s="14" t="s">
        <v>132</v>
      </c>
      <c r="M70" s="14"/>
    </row>
    <row r="71" customFormat="false" ht="15" hidden="false" customHeight="true" outlineLevel="0" collapsed="false">
      <c r="A71" s="14" t="s">
        <v>138</v>
      </c>
      <c r="B71" s="14" t="s">
        <v>2942</v>
      </c>
      <c r="C71" s="14" t="s">
        <v>43</v>
      </c>
      <c r="D71" s="14" t="n">
        <v>2</v>
      </c>
      <c r="E71" s="14" t="s">
        <v>3135</v>
      </c>
      <c r="F71" s="16" t="n">
        <v>43.611</v>
      </c>
      <c r="G71" s="16" t="n">
        <v>3.877</v>
      </c>
      <c r="H71" s="16"/>
      <c r="I71" s="16"/>
      <c r="J71" s="14" t="s">
        <v>138</v>
      </c>
      <c r="K71" s="14" t="s">
        <v>3136</v>
      </c>
      <c r="L71" s="14" t="s">
        <v>138</v>
      </c>
      <c r="M71" s="14"/>
    </row>
    <row r="72" customFormat="false" ht="15" hidden="false" customHeight="true" outlineLevel="0" collapsed="false">
      <c r="A72" s="14" t="s">
        <v>3137</v>
      </c>
      <c r="B72" s="14" t="s">
        <v>2942</v>
      </c>
      <c r="C72" s="14" t="s">
        <v>43</v>
      </c>
      <c r="D72" s="14" t="n">
        <v>2</v>
      </c>
      <c r="E72" s="14" t="s">
        <v>3138</v>
      </c>
      <c r="F72" s="16" t="n">
        <v>42.699</v>
      </c>
      <c r="G72" s="16" t="n">
        <v>2.895</v>
      </c>
      <c r="H72" s="16"/>
      <c r="I72" s="16"/>
      <c r="J72" s="14" t="s">
        <v>3137</v>
      </c>
      <c r="K72" s="14" t="s">
        <v>3139</v>
      </c>
      <c r="L72" s="14" t="s">
        <v>3137</v>
      </c>
      <c r="M72" s="14"/>
    </row>
    <row r="73" customFormat="false" ht="15" hidden="false" customHeight="true" outlineLevel="0" collapsed="false">
      <c r="A73" s="14" t="s">
        <v>3140</v>
      </c>
      <c r="B73" s="14" t="s">
        <v>2942</v>
      </c>
      <c r="C73" s="14" t="s">
        <v>43</v>
      </c>
      <c r="D73" s="14" t="n">
        <v>2</v>
      </c>
      <c r="E73" s="14" t="s">
        <v>3141</v>
      </c>
      <c r="F73" s="16" t="n">
        <v>43.837</v>
      </c>
      <c r="G73" s="16" t="n">
        <v>4.36</v>
      </c>
      <c r="H73" s="16"/>
      <c r="I73" s="16"/>
      <c r="J73" s="14" t="s">
        <v>3140</v>
      </c>
      <c r="K73" s="14" t="s">
        <v>3142</v>
      </c>
      <c r="L73" s="14" t="s">
        <v>3140</v>
      </c>
      <c r="M73" s="14"/>
    </row>
    <row r="74" customFormat="false" ht="15" hidden="false" customHeight="true" outlineLevel="0" collapsed="false">
      <c r="A74" s="14" t="s">
        <v>3143</v>
      </c>
      <c r="B74" s="14" t="s">
        <v>2942</v>
      </c>
      <c r="C74" s="14" t="s">
        <v>43</v>
      </c>
      <c r="D74" s="14" t="n">
        <v>2</v>
      </c>
      <c r="E74" s="14" t="s">
        <v>3144</v>
      </c>
      <c r="F74" s="16" t="n">
        <v>43.213</v>
      </c>
      <c r="G74" s="16" t="n">
        <v>2.351</v>
      </c>
      <c r="H74" s="16"/>
      <c r="I74" s="16"/>
      <c r="J74" s="14" t="s">
        <v>3143</v>
      </c>
      <c r="K74" s="14" t="s">
        <v>3145</v>
      </c>
      <c r="L74" s="14" t="s">
        <v>3143</v>
      </c>
      <c r="M74" s="14"/>
    </row>
    <row r="75" customFormat="false" ht="15" hidden="false" customHeight="true" outlineLevel="0" collapsed="false">
      <c r="A75" s="14" t="s">
        <v>3146</v>
      </c>
      <c r="B75" s="14" t="s">
        <v>2942</v>
      </c>
      <c r="C75" s="14" t="s">
        <v>43</v>
      </c>
      <c r="D75" s="14" t="n">
        <v>2</v>
      </c>
      <c r="E75" s="14" t="s">
        <v>3147</v>
      </c>
      <c r="F75" s="16" t="n">
        <v>43.184</v>
      </c>
      <c r="G75" s="16" t="n">
        <v>3.004</v>
      </c>
      <c r="H75" s="16"/>
      <c r="I75" s="16"/>
      <c r="J75" s="14" t="s">
        <v>3146</v>
      </c>
      <c r="K75" s="14" t="s">
        <v>3148</v>
      </c>
      <c r="L75" s="14" t="s">
        <v>3146</v>
      </c>
      <c r="M75" s="14"/>
    </row>
    <row r="76" customFormat="false" ht="15" hidden="false" customHeight="true" outlineLevel="0" collapsed="false">
      <c r="A76" s="14" t="s">
        <v>3149</v>
      </c>
      <c r="B76" s="14" t="s">
        <v>2942</v>
      </c>
      <c r="C76" s="14" t="s">
        <v>43</v>
      </c>
      <c r="D76" s="14" t="n">
        <v>2</v>
      </c>
      <c r="E76" s="14" t="s">
        <v>3150</v>
      </c>
      <c r="F76" s="16" t="n">
        <v>43.344</v>
      </c>
      <c r="G76" s="16" t="n">
        <v>3.216</v>
      </c>
      <c r="H76" s="16"/>
      <c r="I76" s="16"/>
      <c r="J76" s="14" t="s">
        <v>3149</v>
      </c>
      <c r="K76" s="14" t="s">
        <v>3151</v>
      </c>
      <c r="L76" s="14" t="s">
        <v>3149</v>
      </c>
      <c r="M76" s="14"/>
    </row>
    <row r="77" customFormat="false" ht="15" hidden="false" customHeight="true" outlineLevel="0" collapsed="false">
      <c r="A77" s="14" t="s">
        <v>3152</v>
      </c>
      <c r="B77" s="14" t="s">
        <v>2942</v>
      </c>
      <c r="C77" s="14" t="s">
        <v>43</v>
      </c>
      <c r="D77" s="14" t="n">
        <v>2</v>
      </c>
      <c r="E77" s="14" t="s">
        <v>3153</v>
      </c>
      <c r="F77" s="16" t="n">
        <v>43.233</v>
      </c>
      <c r="G77" s="16" t="n">
        <v>0.078</v>
      </c>
      <c r="H77" s="16"/>
      <c r="I77" s="16"/>
      <c r="J77" s="14" t="s">
        <v>3152</v>
      </c>
      <c r="K77" s="14" t="s">
        <v>3154</v>
      </c>
      <c r="L77" s="14" t="s">
        <v>3152</v>
      </c>
      <c r="M77" s="14"/>
    </row>
    <row r="78" customFormat="false" ht="15" hidden="false" customHeight="true" outlineLevel="0" collapsed="false">
      <c r="A78" s="14" t="s">
        <v>3155</v>
      </c>
      <c r="B78" s="14" t="s">
        <v>2942</v>
      </c>
      <c r="C78" s="14" t="s">
        <v>43</v>
      </c>
      <c r="D78" s="14" t="n">
        <v>2</v>
      </c>
      <c r="E78" s="14" t="s">
        <v>3156</v>
      </c>
      <c r="F78" s="16" t="n">
        <v>43.095</v>
      </c>
      <c r="G78" s="16" t="n">
        <v>-0.046</v>
      </c>
      <c r="H78" s="16"/>
      <c r="I78" s="16"/>
      <c r="J78" s="14" t="s">
        <v>3155</v>
      </c>
      <c r="K78" s="14" t="s">
        <v>3157</v>
      </c>
      <c r="L78" s="14" t="s">
        <v>3155</v>
      </c>
      <c r="M78" s="14"/>
    </row>
    <row r="79" customFormat="false" ht="15" hidden="false" customHeight="true" outlineLevel="0" collapsed="false">
      <c r="A79" s="14" t="s">
        <v>128</v>
      </c>
      <c r="B79" s="14" t="s">
        <v>2942</v>
      </c>
      <c r="C79" s="14" t="s">
        <v>43</v>
      </c>
      <c r="D79" s="14" t="n">
        <v>1</v>
      </c>
      <c r="E79" s="14" t="s">
        <v>3158</v>
      </c>
      <c r="F79" s="16" t="n">
        <v>43.297</v>
      </c>
      <c r="G79" s="16" t="n">
        <v>5.37</v>
      </c>
      <c r="H79" s="16" t="s">
        <v>2944</v>
      </c>
      <c r="I79" s="16"/>
      <c r="J79" s="14" t="s">
        <v>128</v>
      </c>
      <c r="K79" s="14" t="s">
        <v>3159</v>
      </c>
      <c r="L79" s="14" t="s">
        <v>128</v>
      </c>
      <c r="M79" s="14"/>
    </row>
    <row r="80" customFormat="false" ht="15" hidden="false" customHeight="true" outlineLevel="0" collapsed="false">
      <c r="A80" s="14" t="s">
        <v>126</v>
      </c>
      <c r="B80" s="14" t="s">
        <v>2942</v>
      </c>
      <c r="C80" s="14" t="s">
        <v>43</v>
      </c>
      <c r="D80" s="14" t="n">
        <v>1</v>
      </c>
      <c r="E80" s="14" t="s">
        <v>3160</v>
      </c>
      <c r="F80" s="16" t="n">
        <v>43.71</v>
      </c>
      <c r="G80" s="16" t="n">
        <v>7.262</v>
      </c>
      <c r="H80" s="16" t="s">
        <v>2944</v>
      </c>
      <c r="I80" s="16"/>
      <c r="J80" s="14" t="s">
        <v>126</v>
      </c>
      <c r="K80" s="14" t="s">
        <v>3161</v>
      </c>
      <c r="L80" s="14" t="s">
        <v>126</v>
      </c>
      <c r="M80" s="14"/>
    </row>
    <row r="81" customFormat="false" ht="15" hidden="false" customHeight="true" outlineLevel="0" collapsed="false">
      <c r="A81" s="14" t="s">
        <v>2504</v>
      </c>
      <c r="B81" s="14" t="s">
        <v>2942</v>
      </c>
      <c r="C81" s="14" t="s">
        <v>43</v>
      </c>
      <c r="D81" s="14" t="n">
        <v>1</v>
      </c>
      <c r="E81" s="14" t="s">
        <v>3162</v>
      </c>
      <c r="F81" s="16" t="n">
        <v>43.552</v>
      </c>
      <c r="G81" s="16" t="n">
        <v>7.017</v>
      </c>
      <c r="H81" s="16" t="s">
        <v>2991</v>
      </c>
      <c r="I81" s="16"/>
      <c r="J81" s="14" t="s">
        <v>2504</v>
      </c>
      <c r="K81" s="14" t="s">
        <v>3163</v>
      </c>
      <c r="L81" s="14" t="s">
        <v>2504</v>
      </c>
      <c r="M81" s="14"/>
    </row>
    <row r="82" customFormat="false" ht="15" hidden="false" customHeight="true" outlineLevel="0" collapsed="false">
      <c r="A82" s="14" t="s">
        <v>3164</v>
      </c>
      <c r="B82" s="14" t="s">
        <v>2942</v>
      </c>
      <c r="C82" s="14" t="s">
        <v>43</v>
      </c>
      <c r="D82" s="14" t="n">
        <v>2</v>
      </c>
      <c r="E82" s="14" t="s">
        <v>3165</v>
      </c>
      <c r="F82" s="16" t="n">
        <v>43.58</v>
      </c>
      <c r="G82" s="16" t="n">
        <v>7.125</v>
      </c>
      <c r="H82" s="16" t="s">
        <v>2991</v>
      </c>
      <c r="I82" s="16"/>
      <c r="J82" s="14" t="s">
        <v>3164</v>
      </c>
      <c r="K82" s="14" t="s">
        <v>3166</v>
      </c>
      <c r="L82" s="14" t="s">
        <v>3164</v>
      </c>
      <c r="M82" s="14"/>
    </row>
    <row r="83" customFormat="false" ht="15" hidden="false" customHeight="true" outlineLevel="0" collapsed="false">
      <c r="A83" s="14" t="s">
        <v>2523</v>
      </c>
      <c r="B83" s="14" t="s">
        <v>2942</v>
      </c>
      <c r="C83" s="14" t="s">
        <v>43</v>
      </c>
      <c r="D83" s="14" t="n">
        <v>1</v>
      </c>
      <c r="E83" s="14" t="s">
        <v>3167</v>
      </c>
      <c r="F83" s="16" t="n">
        <v>43.27</v>
      </c>
      <c r="G83" s="16" t="n">
        <v>6.64</v>
      </c>
      <c r="H83" s="16" t="s">
        <v>2991</v>
      </c>
      <c r="I83" s="16"/>
      <c r="J83" s="14" t="s">
        <v>2523</v>
      </c>
      <c r="K83" s="14" t="s">
        <v>3168</v>
      </c>
      <c r="L83" s="14" t="s">
        <v>2523</v>
      </c>
      <c r="M83" s="14"/>
    </row>
    <row r="84" customFormat="false" ht="15" hidden="false" customHeight="true" outlineLevel="0" collapsed="false">
      <c r="A84" s="14" t="s">
        <v>2484</v>
      </c>
      <c r="B84" s="14" t="s">
        <v>2942</v>
      </c>
      <c r="C84" s="14" t="s">
        <v>43</v>
      </c>
      <c r="D84" s="14" t="n">
        <v>1</v>
      </c>
      <c r="E84" s="14" t="s">
        <v>3169</v>
      </c>
      <c r="F84" s="16" t="n">
        <v>43.738</v>
      </c>
      <c r="G84" s="16" t="n">
        <v>7.424</v>
      </c>
      <c r="H84" s="16" t="s">
        <v>2991</v>
      </c>
      <c r="I84" s="16"/>
      <c r="J84" s="14" t="s">
        <v>2484</v>
      </c>
      <c r="K84" s="14" t="s">
        <v>3170</v>
      </c>
      <c r="L84" s="14" t="s">
        <v>2484</v>
      </c>
      <c r="M84" s="14"/>
    </row>
    <row r="85" customFormat="false" ht="15" hidden="false" customHeight="true" outlineLevel="0" collapsed="false">
      <c r="A85" s="14" t="s">
        <v>3171</v>
      </c>
      <c r="B85" s="14" t="s">
        <v>2942</v>
      </c>
      <c r="C85" s="14" t="s">
        <v>43</v>
      </c>
      <c r="D85" s="14" t="n">
        <v>2</v>
      </c>
      <c r="E85" s="14" t="s">
        <v>3172</v>
      </c>
      <c r="F85" s="16" t="n">
        <v>43.124</v>
      </c>
      <c r="G85" s="16" t="n">
        <v>5.928</v>
      </c>
      <c r="H85" s="16"/>
      <c r="I85" s="16"/>
      <c r="J85" s="14" t="s">
        <v>3171</v>
      </c>
      <c r="K85" s="14" t="s">
        <v>3173</v>
      </c>
      <c r="L85" s="14" t="s">
        <v>3171</v>
      </c>
      <c r="M85" s="14"/>
    </row>
    <row r="86" customFormat="false" ht="15" hidden="false" customHeight="true" outlineLevel="0" collapsed="false">
      <c r="A86" s="14" t="s">
        <v>3174</v>
      </c>
      <c r="B86" s="14" t="s">
        <v>2942</v>
      </c>
      <c r="C86" s="14" t="s">
        <v>43</v>
      </c>
      <c r="D86" s="14" t="n">
        <v>2</v>
      </c>
      <c r="E86" s="14" t="s">
        <v>3175</v>
      </c>
      <c r="F86" s="16" t="n">
        <v>43.529</v>
      </c>
      <c r="G86" s="16" t="n">
        <v>5.447</v>
      </c>
      <c r="H86" s="16"/>
      <c r="I86" s="16"/>
      <c r="J86" s="14" t="s">
        <v>3174</v>
      </c>
      <c r="K86" s="14" t="s">
        <v>3176</v>
      </c>
      <c r="L86" s="14" t="s">
        <v>3174</v>
      </c>
      <c r="M86" s="14"/>
    </row>
    <row r="87" customFormat="false" ht="15" hidden="false" customHeight="true" outlineLevel="0" collapsed="false">
      <c r="A87" s="14" t="s">
        <v>3177</v>
      </c>
      <c r="B87" s="14" t="s">
        <v>2942</v>
      </c>
      <c r="C87" s="14" t="s">
        <v>43</v>
      </c>
      <c r="D87" s="14" t="n">
        <v>2</v>
      </c>
      <c r="E87" s="14" t="s">
        <v>3178</v>
      </c>
      <c r="F87" s="16" t="n">
        <v>43.949</v>
      </c>
      <c r="G87" s="16" t="n">
        <v>4.806</v>
      </c>
      <c r="H87" s="16"/>
      <c r="I87" s="16"/>
      <c r="J87" s="14" t="s">
        <v>3177</v>
      </c>
      <c r="K87" s="14" t="s">
        <v>3179</v>
      </c>
      <c r="L87" s="14" t="s">
        <v>3177</v>
      </c>
      <c r="M87" s="14"/>
    </row>
    <row r="88" customFormat="false" ht="15" hidden="false" customHeight="true" outlineLevel="0" collapsed="false">
      <c r="A88" s="14" t="s">
        <v>3180</v>
      </c>
      <c r="B88" s="14" t="s">
        <v>2942</v>
      </c>
      <c r="C88" s="14" t="s">
        <v>43</v>
      </c>
      <c r="D88" s="14" t="n">
        <v>2</v>
      </c>
      <c r="E88" s="14" t="s">
        <v>3181</v>
      </c>
      <c r="F88" s="16" t="n">
        <v>43.775</v>
      </c>
      <c r="G88" s="16" t="n">
        <v>7.497</v>
      </c>
      <c r="H88" s="16" t="s">
        <v>2991</v>
      </c>
      <c r="I88" s="16"/>
      <c r="J88" s="14" t="s">
        <v>3180</v>
      </c>
      <c r="K88" s="14" t="s">
        <v>3182</v>
      </c>
      <c r="L88" s="14" t="s">
        <v>3180</v>
      </c>
      <c r="M88" s="14"/>
    </row>
    <row r="89" customFormat="false" ht="15" hidden="false" customHeight="true" outlineLevel="0" collapsed="false">
      <c r="A89" s="14" t="s">
        <v>3183</v>
      </c>
      <c r="B89" s="14" t="s">
        <v>2942</v>
      </c>
      <c r="C89" s="14" t="s">
        <v>43</v>
      </c>
      <c r="D89" s="14" t="n">
        <v>2</v>
      </c>
      <c r="E89" s="14" t="s">
        <v>3184</v>
      </c>
      <c r="F89" s="16" t="n">
        <v>47.394</v>
      </c>
      <c r="G89" s="16" t="n">
        <v>0.685</v>
      </c>
      <c r="H89" s="16"/>
      <c r="I89" s="16"/>
      <c r="J89" s="14" t="s">
        <v>3183</v>
      </c>
      <c r="K89" s="14" t="s">
        <v>3185</v>
      </c>
      <c r="L89" s="14" t="s">
        <v>3183</v>
      </c>
      <c r="M89" s="14"/>
    </row>
    <row r="90" customFormat="false" ht="15" hidden="false" customHeight="true" outlineLevel="0" collapsed="false">
      <c r="A90" s="14" t="s">
        <v>3186</v>
      </c>
      <c r="B90" s="14" t="s">
        <v>2942</v>
      </c>
      <c r="C90" s="14" t="s">
        <v>43</v>
      </c>
      <c r="D90" s="14" t="n">
        <v>2</v>
      </c>
      <c r="E90" s="14" t="s">
        <v>3187</v>
      </c>
      <c r="F90" s="16" t="n">
        <v>47.903</v>
      </c>
      <c r="G90" s="16" t="n">
        <v>1.909</v>
      </c>
      <c r="H90" s="16"/>
      <c r="I90" s="16"/>
      <c r="J90" s="14" t="s">
        <v>3186</v>
      </c>
      <c r="K90" s="14" t="s">
        <v>3188</v>
      </c>
      <c r="L90" s="14" t="s">
        <v>3186</v>
      </c>
      <c r="M90" s="14"/>
    </row>
    <row r="91" customFormat="false" ht="15" hidden="false" customHeight="true" outlineLevel="0" collapsed="false">
      <c r="A91" s="14" t="s">
        <v>3189</v>
      </c>
      <c r="B91" s="14" t="s">
        <v>2942</v>
      </c>
      <c r="C91" s="14" t="s">
        <v>43</v>
      </c>
      <c r="D91" s="14" t="n">
        <v>2</v>
      </c>
      <c r="E91" s="14" t="s">
        <v>3190</v>
      </c>
      <c r="F91" s="16" t="n">
        <v>47.081</v>
      </c>
      <c r="G91" s="16" t="n">
        <v>2.399</v>
      </c>
      <c r="H91" s="16"/>
      <c r="I91" s="16"/>
      <c r="J91" s="14" t="s">
        <v>3189</v>
      </c>
      <c r="K91" s="14" t="s">
        <v>3191</v>
      </c>
      <c r="L91" s="14" t="s">
        <v>3189</v>
      </c>
      <c r="M91" s="14"/>
    </row>
    <row r="92" customFormat="false" ht="15" hidden="false" customHeight="true" outlineLevel="0" collapsed="false">
      <c r="A92" s="14" t="s">
        <v>3192</v>
      </c>
      <c r="B92" s="14" t="s">
        <v>2942</v>
      </c>
      <c r="C92" s="14" t="s">
        <v>43</v>
      </c>
      <c r="D92" s="14" t="n">
        <v>2</v>
      </c>
      <c r="E92" s="14" t="s">
        <v>3193</v>
      </c>
      <c r="F92" s="16" t="n">
        <v>48.446</v>
      </c>
      <c r="G92" s="16" t="n">
        <v>1.489</v>
      </c>
      <c r="H92" s="16"/>
      <c r="I92" s="16"/>
      <c r="J92" s="14" t="s">
        <v>3192</v>
      </c>
      <c r="K92" s="14" t="s">
        <v>3194</v>
      </c>
      <c r="L92" s="14" t="s">
        <v>3192</v>
      </c>
      <c r="M92" s="14"/>
    </row>
    <row r="93" customFormat="false" ht="15" hidden="false" customHeight="true" outlineLevel="0" collapsed="false">
      <c r="A93" s="14" t="s">
        <v>156</v>
      </c>
      <c r="B93" s="14" t="s">
        <v>2942</v>
      </c>
      <c r="C93" s="14" t="s">
        <v>45</v>
      </c>
      <c r="D93" s="14" t="n">
        <v>1</v>
      </c>
      <c r="E93" s="14" t="s">
        <v>3195</v>
      </c>
      <c r="F93" s="16" t="n">
        <v>50.847</v>
      </c>
      <c r="G93" s="16" t="n">
        <v>4.357</v>
      </c>
      <c r="H93" s="16" t="s">
        <v>2944</v>
      </c>
      <c r="I93" s="16"/>
      <c r="J93" s="14" t="s">
        <v>156</v>
      </c>
      <c r="K93" s="14" t="s">
        <v>3196</v>
      </c>
      <c r="L93" s="14" t="s">
        <v>156</v>
      </c>
      <c r="M93" s="14"/>
    </row>
    <row r="94" customFormat="false" ht="15" hidden="false" customHeight="true" outlineLevel="0" collapsed="false">
      <c r="A94" s="14" t="s">
        <v>158</v>
      </c>
      <c r="B94" s="14" t="s">
        <v>2942</v>
      </c>
      <c r="C94" s="14" t="s">
        <v>45</v>
      </c>
      <c r="D94" s="14" t="n">
        <v>1</v>
      </c>
      <c r="E94" s="14" t="s">
        <v>3197</v>
      </c>
      <c r="F94" s="16" t="n">
        <v>50.633</v>
      </c>
      <c r="G94" s="16" t="n">
        <v>5.567</v>
      </c>
      <c r="H94" s="16"/>
      <c r="I94" s="16"/>
      <c r="J94" s="14" t="s">
        <v>158</v>
      </c>
      <c r="K94" s="14" t="s">
        <v>3198</v>
      </c>
      <c r="L94" s="14" t="s">
        <v>158</v>
      </c>
      <c r="M94" s="14"/>
    </row>
    <row r="95" customFormat="false" ht="15" hidden="false" customHeight="true" outlineLevel="0" collapsed="false">
      <c r="A95" s="14" t="s">
        <v>2619</v>
      </c>
      <c r="B95" s="14" t="s">
        <v>2942</v>
      </c>
      <c r="C95" s="14" t="s">
        <v>45</v>
      </c>
      <c r="D95" s="14" t="n">
        <v>1</v>
      </c>
      <c r="E95" s="14" t="s">
        <v>3199</v>
      </c>
      <c r="F95" s="16" t="n">
        <v>50.467</v>
      </c>
      <c r="G95" s="16" t="n">
        <v>4.867</v>
      </c>
      <c r="H95" s="16"/>
      <c r="I95" s="16"/>
      <c r="J95" s="14" t="s">
        <v>2619</v>
      </c>
      <c r="K95" s="14" t="s">
        <v>3200</v>
      </c>
      <c r="L95" s="14" t="s">
        <v>2619</v>
      </c>
      <c r="M95" s="14"/>
    </row>
    <row r="96" customFormat="false" ht="15" hidden="false" customHeight="true" outlineLevel="0" collapsed="false">
      <c r="A96" s="14" t="s">
        <v>160</v>
      </c>
      <c r="B96" s="14" t="s">
        <v>2942</v>
      </c>
      <c r="C96" s="14" t="s">
        <v>45</v>
      </c>
      <c r="D96" s="14" t="n">
        <v>1</v>
      </c>
      <c r="E96" s="14" t="s">
        <v>3201</v>
      </c>
      <c r="F96" s="16" t="n">
        <v>50.411</v>
      </c>
      <c r="G96" s="16" t="n">
        <v>4.444</v>
      </c>
      <c r="H96" s="16"/>
      <c r="I96" s="16"/>
      <c r="J96" s="14" t="s">
        <v>160</v>
      </c>
      <c r="K96" s="14" t="s">
        <v>3202</v>
      </c>
      <c r="L96" s="14" t="s">
        <v>160</v>
      </c>
      <c r="M96" s="14"/>
    </row>
    <row r="97" customFormat="false" ht="15" hidden="false" customHeight="true" outlineLevel="0" collapsed="false">
      <c r="A97" s="14" t="s">
        <v>3203</v>
      </c>
      <c r="B97" s="14" t="s">
        <v>2942</v>
      </c>
      <c r="C97" s="14" t="s">
        <v>45</v>
      </c>
      <c r="D97" s="14" t="n">
        <v>2</v>
      </c>
      <c r="E97" s="14" t="s">
        <v>3204</v>
      </c>
      <c r="F97" s="16" t="n">
        <v>50.454</v>
      </c>
      <c r="G97" s="16" t="n">
        <v>3.952</v>
      </c>
      <c r="H97" s="16"/>
      <c r="I97" s="16"/>
      <c r="J97" s="14" t="s">
        <v>3203</v>
      </c>
      <c r="K97" s="14" t="s">
        <v>3205</v>
      </c>
      <c r="L97" s="14" t="s">
        <v>3203</v>
      </c>
      <c r="M97" s="14"/>
    </row>
    <row r="98" customFormat="false" ht="15" hidden="false" customHeight="true" outlineLevel="0" collapsed="false">
      <c r="A98" s="14" t="s">
        <v>3206</v>
      </c>
      <c r="B98" s="14" t="s">
        <v>2942</v>
      </c>
      <c r="C98" s="14" t="s">
        <v>45</v>
      </c>
      <c r="D98" s="14" t="n">
        <v>1</v>
      </c>
      <c r="E98" s="14" t="s">
        <v>3207</v>
      </c>
      <c r="F98" s="16" t="n">
        <v>50.668</v>
      </c>
      <c r="G98" s="16" t="n">
        <v>4.612</v>
      </c>
      <c r="H98" s="16"/>
      <c r="I98" s="16"/>
      <c r="J98" s="14" t="s">
        <v>3206</v>
      </c>
      <c r="K98" s="14" t="s">
        <v>3208</v>
      </c>
      <c r="L98" s="14" t="s">
        <v>3206</v>
      </c>
      <c r="M98" s="14"/>
    </row>
    <row r="99" customFormat="false" ht="15" hidden="false" customHeight="true" outlineLevel="0" collapsed="false">
      <c r="A99" s="14" t="s">
        <v>3209</v>
      </c>
      <c r="B99" s="14" t="s">
        <v>2942</v>
      </c>
      <c r="C99" s="14" t="s">
        <v>45</v>
      </c>
      <c r="D99" s="14" t="n">
        <v>2</v>
      </c>
      <c r="E99" s="14" t="s">
        <v>3210</v>
      </c>
      <c r="F99" s="16" t="n">
        <v>50.717</v>
      </c>
      <c r="G99" s="16" t="n">
        <v>4.601</v>
      </c>
      <c r="H99" s="16"/>
      <c r="I99" s="16"/>
      <c r="J99" s="14" t="s">
        <v>3209</v>
      </c>
      <c r="K99" s="14" t="s">
        <v>3211</v>
      </c>
      <c r="L99" s="14" t="s">
        <v>3209</v>
      </c>
      <c r="M99" s="14"/>
    </row>
    <row r="100" customFormat="false" ht="15" hidden="false" customHeight="true" outlineLevel="0" collapsed="false">
      <c r="A100" s="14" t="s">
        <v>3212</v>
      </c>
      <c r="B100" s="14" t="s">
        <v>2942</v>
      </c>
      <c r="C100" s="14" t="s">
        <v>45</v>
      </c>
      <c r="D100" s="14" t="n">
        <v>2</v>
      </c>
      <c r="E100" s="14" t="s">
        <v>3213</v>
      </c>
      <c r="F100" s="16" t="n">
        <v>50.606</v>
      </c>
      <c r="G100" s="16" t="n">
        <v>3.388</v>
      </c>
      <c r="H100" s="16"/>
      <c r="I100" s="16"/>
      <c r="J100" s="14" t="s">
        <v>3212</v>
      </c>
      <c r="K100" s="14" t="s">
        <v>3214</v>
      </c>
      <c r="L100" s="14" t="s">
        <v>3212</v>
      </c>
      <c r="M100" s="14"/>
    </row>
    <row r="101" customFormat="false" ht="15" hidden="false" customHeight="true" outlineLevel="0" collapsed="false">
      <c r="A101" s="14" t="s">
        <v>3215</v>
      </c>
      <c r="B101" s="14" t="s">
        <v>2942</v>
      </c>
      <c r="C101" s="14" t="s">
        <v>45</v>
      </c>
      <c r="D101" s="14" t="n">
        <v>1</v>
      </c>
      <c r="E101" s="14" t="s">
        <v>3216</v>
      </c>
      <c r="F101" s="16" t="n">
        <v>50.715</v>
      </c>
      <c r="G101" s="16" t="n">
        <v>4.399</v>
      </c>
      <c r="H101" s="16"/>
      <c r="I101" s="16"/>
      <c r="J101" s="14" t="s">
        <v>3215</v>
      </c>
      <c r="K101" s="14" t="s">
        <v>3217</v>
      </c>
      <c r="L101" s="14" t="s">
        <v>3215</v>
      </c>
      <c r="M101" s="14"/>
    </row>
    <row r="102" customFormat="false" ht="15" hidden="false" customHeight="true" outlineLevel="0" collapsed="false">
      <c r="A102" s="14" t="s">
        <v>3218</v>
      </c>
      <c r="B102" s="14" t="s">
        <v>2942</v>
      </c>
      <c r="C102" s="14" t="s">
        <v>45</v>
      </c>
      <c r="D102" s="14" t="n">
        <v>2</v>
      </c>
      <c r="E102" s="14" t="s">
        <v>3219</v>
      </c>
      <c r="F102" s="16" t="n">
        <v>50.492</v>
      </c>
      <c r="G102" s="16" t="n">
        <v>5.864</v>
      </c>
      <c r="H102" s="16"/>
      <c r="I102" s="16"/>
      <c r="J102" s="14" t="s">
        <v>3218</v>
      </c>
      <c r="K102" s="14" t="s">
        <v>3220</v>
      </c>
      <c r="L102" s="14" t="s">
        <v>3218</v>
      </c>
      <c r="M102" s="14"/>
    </row>
    <row r="103" customFormat="false" ht="15" hidden="false" customHeight="true" outlineLevel="0" collapsed="false">
      <c r="A103" s="14" t="s">
        <v>3221</v>
      </c>
      <c r="B103" s="14" t="s">
        <v>2942</v>
      </c>
      <c r="C103" s="14" t="s">
        <v>45</v>
      </c>
      <c r="D103" s="14" t="n">
        <v>1</v>
      </c>
      <c r="E103" s="14" t="s">
        <v>3222</v>
      </c>
      <c r="F103" s="16" t="n">
        <v>51.219</v>
      </c>
      <c r="G103" s="16" t="n">
        <v>4.402</v>
      </c>
      <c r="H103" s="16"/>
      <c r="I103" s="16"/>
      <c r="J103" s="14" t="s">
        <v>3221</v>
      </c>
      <c r="K103" s="14" t="s">
        <v>3223</v>
      </c>
      <c r="L103" s="14" t="s">
        <v>3221</v>
      </c>
      <c r="M103" s="14"/>
    </row>
    <row r="104" customFormat="false" ht="15" hidden="false" customHeight="true" outlineLevel="0" collapsed="false">
      <c r="A104" s="14" t="s">
        <v>2601</v>
      </c>
      <c r="B104" s="14" t="s">
        <v>2942</v>
      </c>
      <c r="C104" s="14" t="s">
        <v>45</v>
      </c>
      <c r="D104" s="14" t="n">
        <v>1</v>
      </c>
      <c r="E104" s="14" t="s">
        <v>3224</v>
      </c>
      <c r="F104" s="16" t="n">
        <v>51.054</v>
      </c>
      <c r="G104" s="16" t="n">
        <v>3.717</v>
      </c>
      <c r="H104" s="16"/>
      <c r="I104" s="16"/>
      <c r="J104" s="14" t="s">
        <v>2601</v>
      </c>
      <c r="K104" s="14" t="s">
        <v>3225</v>
      </c>
      <c r="L104" s="14" t="s">
        <v>2601</v>
      </c>
      <c r="M104" s="14"/>
    </row>
    <row r="105" customFormat="false" ht="15" hidden="false" customHeight="true" outlineLevel="0" collapsed="false">
      <c r="A105" s="14" t="s">
        <v>2604</v>
      </c>
      <c r="B105" s="14" t="s">
        <v>2942</v>
      </c>
      <c r="C105" s="14" t="s">
        <v>45</v>
      </c>
      <c r="D105" s="14" t="n">
        <v>1</v>
      </c>
      <c r="E105" s="14" t="s">
        <v>3226</v>
      </c>
      <c r="F105" s="16" t="n">
        <v>51.209</v>
      </c>
      <c r="G105" s="16" t="n">
        <v>3.225</v>
      </c>
      <c r="H105" s="16"/>
      <c r="I105" s="16"/>
      <c r="J105" s="14" t="s">
        <v>2604</v>
      </c>
      <c r="K105" s="14" t="s">
        <v>3227</v>
      </c>
      <c r="L105" s="14" t="s">
        <v>2604</v>
      </c>
      <c r="M105" s="14"/>
    </row>
    <row r="106" customFormat="false" ht="15" hidden="false" customHeight="true" outlineLevel="0" collapsed="false">
      <c r="A106" s="14" t="s">
        <v>3228</v>
      </c>
      <c r="B106" s="14" t="s">
        <v>2942</v>
      </c>
      <c r="C106" s="14" t="s">
        <v>45</v>
      </c>
      <c r="D106" s="14" t="n">
        <v>2</v>
      </c>
      <c r="E106" s="14" t="s">
        <v>3229</v>
      </c>
      <c r="F106" s="16" t="n">
        <v>50.88</v>
      </c>
      <c r="G106" s="16" t="n">
        <v>4.7</v>
      </c>
      <c r="H106" s="16"/>
      <c r="I106" s="16"/>
      <c r="J106" s="14" t="s">
        <v>3228</v>
      </c>
      <c r="K106" s="14" t="s">
        <v>3230</v>
      </c>
      <c r="L106" s="14" t="s">
        <v>3228</v>
      </c>
      <c r="M106" s="14"/>
    </row>
    <row r="107" customFormat="false" ht="15" hidden="false" customHeight="true" outlineLevel="0" collapsed="false">
      <c r="A107" s="14" t="s">
        <v>3231</v>
      </c>
      <c r="B107" s="14" t="s">
        <v>2942</v>
      </c>
      <c r="C107" s="14" t="s">
        <v>45</v>
      </c>
      <c r="D107" s="14" t="n">
        <v>2</v>
      </c>
      <c r="E107" s="14" t="s">
        <v>3232</v>
      </c>
      <c r="F107" s="16" t="n">
        <v>51.025</v>
      </c>
      <c r="G107" s="16" t="n">
        <v>4.477</v>
      </c>
      <c r="H107" s="16"/>
      <c r="I107" s="16"/>
      <c r="J107" s="14" t="s">
        <v>3231</v>
      </c>
      <c r="K107" s="14" t="s">
        <v>3233</v>
      </c>
      <c r="L107" s="14" t="s">
        <v>3231</v>
      </c>
      <c r="M107" s="14"/>
    </row>
    <row r="108" customFormat="false" ht="15" hidden="false" customHeight="true" outlineLevel="0" collapsed="false">
      <c r="A108" s="14" t="s">
        <v>3234</v>
      </c>
      <c r="B108" s="14" t="s">
        <v>2942</v>
      </c>
      <c r="C108" s="14" t="s">
        <v>45</v>
      </c>
      <c r="D108" s="14" t="n">
        <v>2</v>
      </c>
      <c r="E108" s="14" t="s">
        <v>3235</v>
      </c>
      <c r="F108" s="16" t="n">
        <v>50.93</v>
      </c>
      <c r="G108" s="16" t="n">
        <v>5.338</v>
      </c>
      <c r="H108" s="16"/>
      <c r="I108" s="16"/>
      <c r="J108" s="14" t="s">
        <v>3234</v>
      </c>
      <c r="K108" s="14" t="s">
        <v>3236</v>
      </c>
      <c r="L108" s="14" t="s">
        <v>3234</v>
      </c>
      <c r="M108" s="14"/>
    </row>
    <row r="109" customFormat="false" ht="15" hidden="false" customHeight="true" outlineLevel="0" collapsed="false">
      <c r="A109" s="14" t="s">
        <v>3237</v>
      </c>
      <c r="B109" s="14" t="s">
        <v>2942</v>
      </c>
      <c r="C109" s="14" t="s">
        <v>45</v>
      </c>
      <c r="D109" s="14" t="n">
        <v>2</v>
      </c>
      <c r="E109" s="14" t="s">
        <v>3238</v>
      </c>
      <c r="F109" s="16" t="n">
        <v>50.828</v>
      </c>
      <c r="G109" s="16" t="n">
        <v>3.265</v>
      </c>
      <c r="H109" s="16"/>
      <c r="I109" s="16"/>
      <c r="J109" s="14" t="s">
        <v>3237</v>
      </c>
      <c r="K109" s="14" t="s">
        <v>3239</v>
      </c>
      <c r="L109" s="14" t="s">
        <v>3237</v>
      </c>
      <c r="M109" s="14"/>
    </row>
    <row r="110" customFormat="false" ht="15" hidden="false" customHeight="true" outlineLevel="0" collapsed="false">
      <c r="A110" s="14" t="s">
        <v>3240</v>
      </c>
      <c r="B110" s="14" t="s">
        <v>2942</v>
      </c>
      <c r="C110" s="14" t="s">
        <v>45</v>
      </c>
      <c r="D110" s="14" t="n">
        <v>2</v>
      </c>
      <c r="E110" s="14" t="s">
        <v>3241</v>
      </c>
      <c r="F110" s="16" t="n">
        <v>51.23</v>
      </c>
      <c r="G110" s="16" t="n">
        <v>2.92</v>
      </c>
      <c r="H110" s="16"/>
      <c r="I110" s="16"/>
      <c r="J110" s="14" t="s">
        <v>3240</v>
      </c>
      <c r="K110" s="14" t="s">
        <v>3242</v>
      </c>
      <c r="L110" s="14" t="s">
        <v>3240</v>
      </c>
      <c r="M110" s="14"/>
    </row>
    <row r="111" customFormat="false" ht="15" hidden="false" customHeight="true" outlineLevel="0" collapsed="false">
      <c r="A111" s="14" t="s">
        <v>152</v>
      </c>
      <c r="B111" s="14" t="s">
        <v>2942</v>
      </c>
      <c r="C111" s="14" t="s">
        <v>44</v>
      </c>
      <c r="D111" s="14" t="n">
        <v>1</v>
      </c>
      <c r="E111" s="14" t="s">
        <v>3243</v>
      </c>
      <c r="F111" s="16" t="n">
        <v>46.204</v>
      </c>
      <c r="G111" s="16" t="n">
        <v>6.143</v>
      </c>
      <c r="H111" s="16" t="s">
        <v>2944</v>
      </c>
      <c r="I111" s="16"/>
      <c r="J111" s="14" t="s">
        <v>152</v>
      </c>
      <c r="K111" s="14" t="s">
        <v>3244</v>
      </c>
      <c r="L111" s="14" t="s">
        <v>152</v>
      </c>
      <c r="M111" s="14"/>
    </row>
    <row r="112" customFormat="false" ht="15" hidden="false" customHeight="true" outlineLevel="0" collapsed="false">
      <c r="A112" s="14" t="s">
        <v>154</v>
      </c>
      <c r="B112" s="14" t="s">
        <v>2942</v>
      </c>
      <c r="C112" s="14" t="s">
        <v>44</v>
      </c>
      <c r="D112" s="14" t="n">
        <v>1</v>
      </c>
      <c r="E112" s="14" t="s">
        <v>3245</v>
      </c>
      <c r="F112" s="16" t="n">
        <v>46.52</v>
      </c>
      <c r="G112" s="16" t="n">
        <v>6.633</v>
      </c>
      <c r="H112" s="16"/>
      <c r="I112" s="16"/>
      <c r="J112" s="14" t="s">
        <v>154</v>
      </c>
      <c r="K112" s="14" t="s">
        <v>3246</v>
      </c>
      <c r="L112" s="14" t="s">
        <v>154</v>
      </c>
      <c r="M112" s="14"/>
    </row>
    <row r="113" customFormat="false" ht="15" hidden="false" customHeight="true" outlineLevel="0" collapsed="false">
      <c r="A113" s="14" t="s">
        <v>3247</v>
      </c>
      <c r="B113" s="14" t="s">
        <v>2942</v>
      </c>
      <c r="C113" s="14" t="s">
        <v>44</v>
      </c>
      <c r="D113" s="14" t="n">
        <v>1</v>
      </c>
      <c r="E113" s="14" t="s">
        <v>3248</v>
      </c>
      <c r="F113" s="16" t="n">
        <v>46.433</v>
      </c>
      <c r="G113" s="16" t="n">
        <v>6.911</v>
      </c>
      <c r="H113" s="16" t="s">
        <v>2991</v>
      </c>
      <c r="I113" s="16"/>
      <c r="J113" s="14" t="s">
        <v>3247</v>
      </c>
      <c r="K113" s="14" t="s">
        <v>3249</v>
      </c>
      <c r="L113" s="14" t="s">
        <v>3247</v>
      </c>
      <c r="M113" s="14"/>
    </row>
    <row r="114" customFormat="false" ht="15" hidden="false" customHeight="true" outlineLevel="0" collapsed="false">
      <c r="A114" s="14" t="s">
        <v>3250</v>
      </c>
      <c r="B114" s="14" t="s">
        <v>2942</v>
      </c>
      <c r="C114" s="14" t="s">
        <v>44</v>
      </c>
      <c r="D114" s="14" t="n">
        <v>2</v>
      </c>
      <c r="E114" s="14" t="s">
        <v>3251</v>
      </c>
      <c r="F114" s="16" t="n">
        <v>46.463</v>
      </c>
      <c r="G114" s="16" t="n">
        <v>6.843</v>
      </c>
      <c r="H114" s="16"/>
      <c r="I114" s="16"/>
      <c r="J114" s="14" t="s">
        <v>3250</v>
      </c>
      <c r="K114" s="14" t="s">
        <v>3252</v>
      </c>
      <c r="L114" s="14" t="s">
        <v>3250</v>
      </c>
      <c r="M114" s="14"/>
    </row>
    <row r="115" customFormat="false" ht="15" hidden="false" customHeight="true" outlineLevel="0" collapsed="false">
      <c r="A115" s="14" t="s">
        <v>3253</v>
      </c>
      <c r="B115" s="14" t="s">
        <v>2942</v>
      </c>
      <c r="C115" s="14" t="s">
        <v>44</v>
      </c>
      <c r="D115" s="14" t="n">
        <v>1</v>
      </c>
      <c r="E115" s="14" t="s">
        <v>3254</v>
      </c>
      <c r="F115" s="16" t="n">
        <v>46.233</v>
      </c>
      <c r="G115" s="16" t="n">
        <v>7.36</v>
      </c>
      <c r="H115" s="16"/>
      <c r="I115" s="16"/>
      <c r="J115" s="14" t="s">
        <v>3253</v>
      </c>
      <c r="K115" s="14" t="s">
        <v>3255</v>
      </c>
      <c r="L115" s="14" t="s">
        <v>3253</v>
      </c>
      <c r="M115" s="14"/>
    </row>
    <row r="116" customFormat="false" ht="15" hidden="false" customHeight="true" outlineLevel="0" collapsed="false">
      <c r="A116" s="14" t="s">
        <v>2454</v>
      </c>
      <c r="B116" s="14" t="s">
        <v>2942</v>
      </c>
      <c r="C116" s="14" t="s">
        <v>44</v>
      </c>
      <c r="D116" s="14" t="n">
        <v>2</v>
      </c>
      <c r="E116" s="14" t="s">
        <v>3256</v>
      </c>
      <c r="F116" s="16" t="n">
        <v>46.096</v>
      </c>
      <c r="G116" s="16" t="n">
        <v>7.228</v>
      </c>
      <c r="H116" s="16" t="s">
        <v>2991</v>
      </c>
      <c r="I116" s="16"/>
      <c r="J116" s="14" t="s">
        <v>2454</v>
      </c>
      <c r="K116" s="14" t="s">
        <v>3257</v>
      </c>
      <c r="L116" s="14" t="s">
        <v>2454</v>
      </c>
      <c r="M116" s="14"/>
    </row>
    <row r="117" customFormat="false" ht="15" hidden="false" customHeight="true" outlineLevel="0" collapsed="false">
      <c r="A117" s="14" t="s">
        <v>2469</v>
      </c>
      <c r="B117" s="14" t="s">
        <v>2942</v>
      </c>
      <c r="C117" s="14" t="s">
        <v>44</v>
      </c>
      <c r="D117" s="14" t="n">
        <v>2</v>
      </c>
      <c r="E117" s="14" t="s">
        <v>3258</v>
      </c>
      <c r="F117" s="16" t="n">
        <v>46.311</v>
      </c>
      <c r="G117" s="16" t="n">
        <v>7.481</v>
      </c>
      <c r="H117" s="16" t="s">
        <v>2991</v>
      </c>
      <c r="I117" s="16"/>
      <c r="J117" s="14" t="s">
        <v>2469</v>
      </c>
      <c r="K117" s="14" t="s">
        <v>3259</v>
      </c>
      <c r="L117" s="14" t="s">
        <v>2469</v>
      </c>
      <c r="M117" s="14"/>
    </row>
    <row r="118" customFormat="false" ht="15" hidden="false" customHeight="true" outlineLevel="0" collapsed="false">
      <c r="A118" s="14" t="s">
        <v>3260</v>
      </c>
      <c r="B118" s="14" t="s">
        <v>2942</v>
      </c>
      <c r="C118" s="14" t="s">
        <v>44</v>
      </c>
      <c r="D118" s="14" t="n">
        <v>2</v>
      </c>
      <c r="E118" s="14" t="s">
        <v>3261</v>
      </c>
      <c r="F118" s="16" t="n">
        <v>46.806</v>
      </c>
      <c r="G118" s="16" t="n">
        <v>7.162</v>
      </c>
      <c r="H118" s="16"/>
      <c r="I118" s="16"/>
      <c r="J118" s="14" t="s">
        <v>3260</v>
      </c>
      <c r="K118" s="14" t="s">
        <v>3262</v>
      </c>
      <c r="L118" s="14" t="s">
        <v>3260</v>
      </c>
      <c r="M118" s="14"/>
    </row>
    <row r="119" customFormat="false" ht="15" hidden="false" customHeight="true" outlineLevel="0" collapsed="false">
      <c r="A119" s="14" t="s">
        <v>3263</v>
      </c>
      <c r="B119" s="14" t="s">
        <v>2942</v>
      </c>
      <c r="C119" s="14" t="s">
        <v>44</v>
      </c>
      <c r="D119" s="14" t="n">
        <v>2</v>
      </c>
      <c r="E119" s="14" t="s">
        <v>3264</v>
      </c>
      <c r="F119" s="16" t="n">
        <v>46.99</v>
      </c>
      <c r="G119" s="16" t="n">
        <v>6.931</v>
      </c>
      <c r="H119" s="16"/>
      <c r="I119" s="16"/>
      <c r="J119" s="14" t="s">
        <v>3263</v>
      </c>
      <c r="K119" s="14" t="s">
        <v>3265</v>
      </c>
      <c r="L119" s="14" t="s">
        <v>3263</v>
      </c>
      <c r="M119" s="14"/>
    </row>
    <row r="120" customFormat="false" ht="15" hidden="false" customHeight="true" outlineLevel="0" collapsed="false">
      <c r="A120" s="14" t="s">
        <v>3266</v>
      </c>
      <c r="B120" s="14" t="s">
        <v>2942</v>
      </c>
      <c r="C120" s="14" t="s">
        <v>44</v>
      </c>
      <c r="D120" s="14" t="n">
        <v>2</v>
      </c>
      <c r="E120" s="14" t="s">
        <v>3267</v>
      </c>
      <c r="F120" s="16" t="n">
        <v>47.364</v>
      </c>
      <c r="G120" s="16" t="n">
        <v>7.344</v>
      </c>
      <c r="H120" s="16"/>
      <c r="I120" s="16"/>
      <c r="J120" s="14" t="s">
        <v>3266</v>
      </c>
      <c r="K120" s="14" t="s">
        <v>3268</v>
      </c>
      <c r="L120" s="14" t="s">
        <v>3266</v>
      </c>
      <c r="M120" s="14"/>
    </row>
    <row r="121" customFormat="false" ht="15" hidden="false" customHeight="true" outlineLevel="0" collapsed="false">
      <c r="A121" s="14" t="s">
        <v>162</v>
      </c>
      <c r="B121" s="14" t="s">
        <v>2942</v>
      </c>
      <c r="C121" s="14" t="s">
        <v>44</v>
      </c>
      <c r="D121" s="14" t="n">
        <v>1</v>
      </c>
      <c r="E121" s="14" t="s">
        <v>3269</v>
      </c>
      <c r="F121" s="16" t="n">
        <v>47.56</v>
      </c>
      <c r="G121" s="16" t="n">
        <v>7.589</v>
      </c>
      <c r="H121" s="16"/>
      <c r="I121" s="16"/>
      <c r="J121" s="14" t="s">
        <v>162</v>
      </c>
      <c r="K121" s="14" t="s">
        <v>3270</v>
      </c>
      <c r="L121" s="14" t="s">
        <v>162</v>
      </c>
      <c r="M121" s="14"/>
    </row>
    <row r="122" customFormat="false" ht="15" hidden="false" customHeight="true" outlineLevel="0" collapsed="false">
      <c r="A122" s="14" t="s">
        <v>164</v>
      </c>
      <c r="B122" s="14" t="s">
        <v>2942</v>
      </c>
      <c r="C122" s="14" t="s">
        <v>44</v>
      </c>
      <c r="D122" s="14" t="n">
        <v>1</v>
      </c>
      <c r="E122" s="14" t="s">
        <v>3271</v>
      </c>
      <c r="F122" s="16" t="n">
        <v>47.377</v>
      </c>
      <c r="G122" s="16" t="n">
        <v>8.54</v>
      </c>
      <c r="H122" s="16" t="s">
        <v>2944</v>
      </c>
      <c r="I122" s="16"/>
      <c r="J122" s="14" t="s">
        <v>164</v>
      </c>
      <c r="K122" s="14" t="s">
        <v>3272</v>
      </c>
      <c r="L122" s="14" t="s">
        <v>164</v>
      </c>
      <c r="M122" s="14"/>
    </row>
    <row r="123" customFormat="false" ht="15" hidden="false" customHeight="true" outlineLevel="0" collapsed="false">
      <c r="A123" s="14" t="s">
        <v>166</v>
      </c>
      <c r="B123" s="14" t="s">
        <v>2942</v>
      </c>
      <c r="C123" s="14" t="s">
        <v>44</v>
      </c>
      <c r="D123" s="14" t="n">
        <v>1</v>
      </c>
      <c r="E123" s="14" t="s">
        <v>3273</v>
      </c>
      <c r="F123" s="16" t="n">
        <v>46.948</v>
      </c>
      <c r="G123" s="16" t="n">
        <v>7.447</v>
      </c>
      <c r="H123" s="16"/>
      <c r="I123" s="16"/>
      <c r="J123" s="14" t="s">
        <v>166</v>
      </c>
      <c r="K123" s="14" t="s">
        <v>3274</v>
      </c>
      <c r="L123" s="14" t="s">
        <v>166</v>
      </c>
      <c r="M123" s="14"/>
    </row>
    <row r="124" customFormat="false" ht="15" hidden="false" customHeight="true" outlineLevel="0" collapsed="false">
      <c r="A124" s="14" t="s">
        <v>3275</v>
      </c>
      <c r="B124" s="14" t="s">
        <v>2942</v>
      </c>
      <c r="C124" s="14" t="s">
        <v>44</v>
      </c>
      <c r="D124" s="14" t="n">
        <v>1</v>
      </c>
      <c r="E124" s="14" t="s">
        <v>3276</v>
      </c>
      <c r="F124" s="16" t="n">
        <v>47.05</v>
      </c>
      <c r="G124" s="16" t="n">
        <v>8.309</v>
      </c>
      <c r="H124" s="16"/>
      <c r="I124" s="16"/>
      <c r="J124" s="14" t="s">
        <v>3275</v>
      </c>
      <c r="K124" s="14" t="s">
        <v>3277</v>
      </c>
      <c r="L124" s="14" t="s">
        <v>3275</v>
      </c>
      <c r="M124" s="14"/>
    </row>
    <row r="125" customFormat="false" ht="15" hidden="false" customHeight="true" outlineLevel="0" collapsed="false">
      <c r="A125" s="14" t="s">
        <v>3278</v>
      </c>
      <c r="B125" s="14" t="s">
        <v>2942</v>
      </c>
      <c r="C125" s="14" t="s">
        <v>44</v>
      </c>
      <c r="D125" s="14" t="n">
        <v>1</v>
      </c>
      <c r="E125" s="14" t="s">
        <v>3279</v>
      </c>
      <c r="F125" s="16" t="n">
        <v>46.004</v>
      </c>
      <c r="G125" s="16" t="n">
        <v>8.951</v>
      </c>
      <c r="H125" s="16"/>
      <c r="I125" s="16"/>
      <c r="J125" s="14" t="s">
        <v>3278</v>
      </c>
      <c r="K125" s="14" t="s">
        <v>3280</v>
      </c>
      <c r="L125" s="14" t="s">
        <v>3278</v>
      </c>
      <c r="M125" s="14"/>
    </row>
    <row r="126" customFormat="false" ht="15" hidden="false" customHeight="true" outlineLevel="0" collapsed="false">
      <c r="A126" s="14" t="s">
        <v>3281</v>
      </c>
      <c r="B126" s="14" t="s">
        <v>2942</v>
      </c>
      <c r="C126" s="14" t="s">
        <v>44</v>
      </c>
      <c r="D126" s="14" t="n">
        <v>1</v>
      </c>
      <c r="E126" s="14" t="s">
        <v>3282</v>
      </c>
      <c r="F126" s="16" t="n">
        <v>46.498</v>
      </c>
      <c r="G126" s="16" t="n">
        <v>9.839</v>
      </c>
      <c r="H126" s="16" t="s">
        <v>2991</v>
      </c>
      <c r="I126" s="16"/>
      <c r="J126" s="14" t="s">
        <v>3281</v>
      </c>
      <c r="K126" s="14" t="s">
        <v>3283</v>
      </c>
      <c r="L126" s="14" t="s">
        <v>3281</v>
      </c>
      <c r="M126" s="14"/>
    </row>
    <row r="127" customFormat="false" ht="15" hidden="false" customHeight="true" outlineLevel="0" collapsed="false">
      <c r="A127" s="14" t="s">
        <v>3284</v>
      </c>
      <c r="B127" s="14" t="s">
        <v>2942</v>
      </c>
      <c r="C127" s="14" t="s">
        <v>44</v>
      </c>
      <c r="D127" s="14" t="n">
        <v>2</v>
      </c>
      <c r="E127" s="14" t="s">
        <v>3285</v>
      </c>
      <c r="F127" s="16" t="n">
        <v>46.802</v>
      </c>
      <c r="G127" s="16" t="n">
        <v>9.836</v>
      </c>
      <c r="H127" s="16" t="s">
        <v>2991</v>
      </c>
      <c r="I127" s="16"/>
      <c r="J127" s="14" t="s">
        <v>3284</v>
      </c>
      <c r="K127" s="14" t="s">
        <v>3286</v>
      </c>
      <c r="L127" s="14" t="s">
        <v>3284</v>
      </c>
      <c r="M127" s="14"/>
    </row>
    <row r="128" customFormat="false" ht="15" hidden="false" customHeight="true" outlineLevel="0" collapsed="false">
      <c r="A128" s="14" t="s">
        <v>3287</v>
      </c>
      <c r="B128" s="14" t="s">
        <v>2942</v>
      </c>
      <c r="C128" s="14" t="s">
        <v>44</v>
      </c>
      <c r="D128" s="14" t="n">
        <v>2</v>
      </c>
      <c r="E128" s="14" t="s">
        <v>3288</v>
      </c>
      <c r="F128" s="16" t="n">
        <v>47.424</v>
      </c>
      <c r="G128" s="16" t="n">
        <v>9.377</v>
      </c>
      <c r="H128" s="16"/>
      <c r="I128" s="16"/>
      <c r="J128" s="14" t="s">
        <v>3287</v>
      </c>
      <c r="K128" s="14" t="s">
        <v>3289</v>
      </c>
      <c r="L128" s="14" t="s">
        <v>3287</v>
      </c>
      <c r="M128" s="14"/>
    </row>
    <row r="129" customFormat="false" ht="15" hidden="false" customHeight="true" outlineLevel="0" collapsed="false">
      <c r="A129" s="14" t="s">
        <v>3290</v>
      </c>
      <c r="B129" s="14" t="s">
        <v>2942</v>
      </c>
      <c r="C129" s="14" t="s">
        <v>44</v>
      </c>
      <c r="D129" s="14" t="n">
        <v>1</v>
      </c>
      <c r="E129" s="14" t="s">
        <v>3291</v>
      </c>
      <c r="F129" s="16" t="n">
        <v>47.166</v>
      </c>
      <c r="G129" s="16" t="n">
        <v>8.516</v>
      </c>
      <c r="H129" s="16"/>
      <c r="I129" s="16"/>
      <c r="J129" s="14" t="s">
        <v>3290</v>
      </c>
      <c r="K129" s="14" t="s">
        <v>3292</v>
      </c>
      <c r="L129" s="14" t="s">
        <v>3290</v>
      </c>
      <c r="M129" s="14"/>
    </row>
    <row r="130" customFormat="false" ht="15" hidden="false" customHeight="true" outlineLevel="0" collapsed="false">
      <c r="A130" s="14" t="s">
        <v>3293</v>
      </c>
      <c r="B130" s="14" t="s">
        <v>2942</v>
      </c>
      <c r="C130" s="14" t="s">
        <v>44</v>
      </c>
      <c r="D130" s="14" t="n">
        <v>2</v>
      </c>
      <c r="E130" s="14" t="s">
        <v>3294</v>
      </c>
      <c r="F130" s="16" t="n">
        <v>47.473</v>
      </c>
      <c r="G130" s="16" t="n">
        <v>8.307</v>
      </c>
      <c r="H130" s="16"/>
      <c r="I130" s="16"/>
      <c r="J130" s="14" t="s">
        <v>3293</v>
      </c>
      <c r="K130" s="14" t="s">
        <v>3295</v>
      </c>
      <c r="L130" s="14" t="s">
        <v>3293</v>
      </c>
      <c r="M130" s="14"/>
    </row>
    <row r="131" customFormat="false" ht="15" hidden="false" customHeight="true" outlineLevel="0" collapsed="false">
      <c r="A131" s="14" t="s">
        <v>3296</v>
      </c>
      <c r="B131" s="14" t="s">
        <v>2942</v>
      </c>
      <c r="C131" s="14" t="s">
        <v>44</v>
      </c>
      <c r="D131" s="14" t="n">
        <v>2</v>
      </c>
      <c r="E131" s="14" t="s">
        <v>3297</v>
      </c>
      <c r="F131" s="16" t="n">
        <v>46.171</v>
      </c>
      <c r="G131" s="16" t="n">
        <v>8.799</v>
      </c>
      <c r="H131" s="16"/>
      <c r="I131" s="16"/>
      <c r="J131" s="14" t="s">
        <v>3296</v>
      </c>
      <c r="K131" s="14" t="s">
        <v>3298</v>
      </c>
      <c r="L131" s="14" t="s">
        <v>3296</v>
      </c>
      <c r="M131" s="14"/>
    </row>
    <row r="132" customFormat="false" ht="15" hidden="false" customHeight="true" outlineLevel="0" collapsed="false">
      <c r="A132" s="14" t="s">
        <v>652</v>
      </c>
      <c r="B132" s="14" t="s">
        <v>3299</v>
      </c>
      <c r="C132" s="14" t="s">
        <v>43</v>
      </c>
      <c r="D132" s="14" t="n">
        <v>1</v>
      </c>
      <c r="E132" s="14" t="s">
        <v>3300</v>
      </c>
      <c r="F132" s="16" t="n">
        <v>49.009</v>
      </c>
      <c r="G132" s="16" t="n">
        <v>2.548</v>
      </c>
      <c r="H132" s="16" t="s">
        <v>2944</v>
      </c>
      <c r="I132" s="16" t="n">
        <v>500</v>
      </c>
      <c r="J132" s="14" t="s">
        <v>3301</v>
      </c>
      <c r="K132" s="14" t="s">
        <v>3302</v>
      </c>
      <c r="L132" s="14" t="s">
        <v>3303</v>
      </c>
      <c r="M132" s="14"/>
    </row>
    <row r="133" customFormat="false" ht="15" hidden="false" customHeight="true" outlineLevel="0" collapsed="false">
      <c r="A133" s="14" t="s">
        <v>698</v>
      </c>
      <c r="B133" s="14" t="s">
        <v>3299</v>
      </c>
      <c r="C133" s="14" t="s">
        <v>43</v>
      </c>
      <c r="D133" s="14" t="n">
        <v>1</v>
      </c>
      <c r="E133" s="14" t="s">
        <v>3304</v>
      </c>
      <c r="F133" s="16" t="n">
        <v>48.723</v>
      </c>
      <c r="G133" s="16" t="n">
        <v>2.379</v>
      </c>
      <c r="H133" s="16" t="s">
        <v>2944</v>
      </c>
      <c r="I133" s="16" t="n">
        <v>500</v>
      </c>
      <c r="J133" s="14" t="s">
        <v>3305</v>
      </c>
      <c r="K133" s="14" t="s">
        <v>3306</v>
      </c>
      <c r="L133" s="14" t="s">
        <v>3307</v>
      </c>
      <c r="M133" s="14"/>
    </row>
    <row r="134" customFormat="false" ht="15" hidden="false" customHeight="true" outlineLevel="0" collapsed="false">
      <c r="A134" s="14" t="s">
        <v>743</v>
      </c>
      <c r="B134" s="14" t="s">
        <v>3299</v>
      </c>
      <c r="C134" s="14" t="s">
        <v>43</v>
      </c>
      <c r="D134" s="14" t="n">
        <v>1</v>
      </c>
      <c r="E134" s="14" t="s">
        <v>3308</v>
      </c>
      <c r="F134" s="16" t="n">
        <v>48.969</v>
      </c>
      <c r="G134" s="16" t="n">
        <v>2.441</v>
      </c>
      <c r="H134" s="16" t="s">
        <v>2944</v>
      </c>
      <c r="I134" s="16" t="n">
        <v>500</v>
      </c>
      <c r="J134" s="14" t="s">
        <v>3309</v>
      </c>
      <c r="K134" s="14" t="s">
        <v>3310</v>
      </c>
      <c r="L134" s="14" t="s">
        <v>3311</v>
      </c>
      <c r="M134" s="14"/>
    </row>
    <row r="135" customFormat="false" ht="15" hidden="false" customHeight="true" outlineLevel="0" collapsed="false">
      <c r="A135" s="14" t="s">
        <v>3312</v>
      </c>
      <c r="B135" s="14" t="s">
        <v>3299</v>
      </c>
      <c r="C135" s="14" t="s">
        <v>43</v>
      </c>
      <c r="D135" s="14" t="n">
        <v>2</v>
      </c>
      <c r="E135" s="14" t="s">
        <v>3313</v>
      </c>
      <c r="F135" s="16" t="n">
        <v>49.454</v>
      </c>
      <c r="G135" s="16" t="n">
        <v>2.113</v>
      </c>
      <c r="H135" s="16"/>
      <c r="I135" s="16" t="n">
        <v>250</v>
      </c>
      <c r="J135" s="14" t="s">
        <v>3314</v>
      </c>
      <c r="K135" s="14" t="s">
        <v>3315</v>
      </c>
      <c r="L135" s="14" t="s">
        <v>3316</v>
      </c>
      <c r="M135" s="14"/>
    </row>
    <row r="136" customFormat="false" ht="15" hidden="false" customHeight="true" outlineLevel="0" collapsed="false">
      <c r="A136" s="14" t="s">
        <v>788</v>
      </c>
      <c r="B136" s="14" t="s">
        <v>3299</v>
      </c>
      <c r="C136" s="14" t="s">
        <v>43</v>
      </c>
      <c r="D136" s="14" t="n">
        <v>1</v>
      </c>
      <c r="E136" s="14" t="s">
        <v>3317</v>
      </c>
      <c r="F136" s="16" t="n">
        <v>45.726</v>
      </c>
      <c r="G136" s="16" t="n">
        <v>5.081</v>
      </c>
      <c r="H136" s="16" t="s">
        <v>2944</v>
      </c>
      <c r="I136" s="16" t="n">
        <v>500</v>
      </c>
      <c r="J136" s="14" t="s">
        <v>3318</v>
      </c>
      <c r="K136" s="14" t="s">
        <v>3319</v>
      </c>
      <c r="L136" s="14" t="s">
        <v>3320</v>
      </c>
      <c r="M136" s="14"/>
    </row>
    <row r="137" customFormat="false" ht="15" hidden="false" customHeight="true" outlineLevel="0" collapsed="false">
      <c r="A137" s="14" t="s">
        <v>833</v>
      </c>
      <c r="B137" s="14" t="s">
        <v>3299</v>
      </c>
      <c r="C137" s="14" t="s">
        <v>43</v>
      </c>
      <c r="D137" s="14" t="n">
        <v>1</v>
      </c>
      <c r="E137" s="14" t="s">
        <v>3321</v>
      </c>
      <c r="F137" s="16" t="n">
        <v>45.363</v>
      </c>
      <c r="G137" s="16" t="n">
        <v>5.329</v>
      </c>
      <c r="H137" s="16"/>
      <c r="I137" s="16" t="n">
        <v>250</v>
      </c>
      <c r="J137" s="14" t="s">
        <v>3322</v>
      </c>
      <c r="K137" s="14" t="s">
        <v>3323</v>
      </c>
      <c r="L137" s="14" t="s">
        <v>3324</v>
      </c>
      <c r="M137" s="14"/>
    </row>
    <row r="138" customFormat="false" ht="15" hidden="false" customHeight="true" outlineLevel="0" collapsed="false">
      <c r="A138" s="14" t="s">
        <v>878</v>
      </c>
      <c r="B138" s="14" t="s">
        <v>3299</v>
      </c>
      <c r="C138" s="14" t="s">
        <v>43</v>
      </c>
      <c r="D138" s="14" t="n">
        <v>1</v>
      </c>
      <c r="E138" s="14" t="s">
        <v>3325</v>
      </c>
      <c r="F138" s="16" t="n">
        <v>45.638</v>
      </c>
      <c r="G138" s="16" t="n">
        <v>5.88</v>
      </c>
      <c r="H138" s="16"/>
      <c r="I138" s="16" t="n">
        <v>250</v>
      </c>
      <c r="J138" s="14" t="s">
        <v>3326</v>
      </c>
      <c r="K138" s="14" t="s">
        <v>3327</v>
      </c>
      <c r="L138" s="14" t="s">
        <v>3328</v>
      </c>
      <c r="M138" s="14"/>
    </row>
    <row r="139" customFormat="false" ht="15" hidden="false" customHeight="true" outlineLevel="0" collapsed="false">
      <c r="A139" s="14" t="s">
        <v>923</v>
      </c>
      <c r="B139" s="14" t="s">
        <v>3299</v>
      </c>
      <c r="C139" s="14" t="s">
        <v>43</v>
      </c>
      <c r="D139" s="14" t="n">
        <v>1</v>
      </c>
      <c r="E139" s="14" t="s">
        <v>3329</v>
      </c>
      <c r="F139" s="16" t="n">
        <v>45.929</v>
      </c>
      <c r="G139" s="16" t="n">
        <v>6.099</v>
      </c>
      <c r="H139" s="16"/>
      <c r="I139" s="16" t="n">
        <v>250</v>
      </c>
      <c r="J139" s="14" t="s">
        <v>3330</v>
      </c>
      <c r="K139" s="14" t="s">
        <v>3331</v>
      </c>
      <c r="L139" s="14" t="s">
        <v>3332</v>
      </c>
      <c r="M139" s="14"/>
    </row>
    <row r="140" customFormat="false" ht="15" hidden="false" customHeight="true" outlineLevel="0" collapsed="false">
      <c r="A140" s="14" t="s">
        <v>3333</v>
      </c>
      <c r="B140" s="14" t="s">
        <v>3299</v>
      </c>
      <c r="C140" s="14" t="s">
        <v>43</v>
      </c>
      <c r="D140" s="14" t="n">
        <v>2</v>
      </c>
      <c r="E140" s="14" t="s">
        <v>3334</v>
      </c>
      <c r="F140" s="16" t="n">
        <v>45.786</v>
      </c>
      <c r="G140" s="16" t="n">
        <v>3.169</v>
      </c>
      <c r="H140" s="16"/>
      <c r="I140" s="16" t="n">
        <v>250</v>
      </c>
      <c r="J140" s="14" t="s">
        <v>3335</v>
      </c>
      <c r="K140" s="14" t="s">
        <v>3336</v>
      </c>
      <c r="L140" s="14" t="s">
        <v>3337</v>
      </c>
      <c r="M140" s="14"/>
    </row>
    <row r="141" customFormat="false" ht="15" hidden="false" customHeight="true" outlineLevel="0" collapsed="false">
      <c r="A141" s="14" t="s">
        <v>968</v>
      </c>
      <c r="B141" s="14" t="s">
        <v>3299</v>
      </c>
      <c r="C141" s="14" t="s">
        <v>43</v>
      </c>
      <c r="D141" s="14" t="n">
        <v>1</v>
      </c>
      <c r="E141" s="14" t="s">
        <v>3338</v>
      </c>
      <c r="F141" s="16" t="n">
        <v>47.039</v>
      </c>
      <c r="G141" s="16" t="n">
        <v>5.427</v>
      </c>
      <c r="H141" s="16"/>
      <c r="I141" s="16" t="n">
        <v>250</v>
      </c>
      <c r="J141" s="14" t="s">
        <v>3339</v>
      </c>
      <c r="K141" s="14" t="s">
        <v>3340</v>
      </c>
      <c r="L141" s="14" t="s">
        <v>3341</v>
      </c>
      <c r="M141" s="14"/>
    </row>
    <row r="142" customFormat="false" ht="15" hidden="false" customHeight="true" outlineLevel="0" collapsed="false">
      <c r="A142" s="14" t="s">
        <v>1015</v>
      </c>
      <c r="B142" s="14" t="s">
        <v>3299</v>
      </c>
      <c r="C142" s="14" t="s">
        <v>43</v>
      </c>
      <c r="D142" s="14" t="n">
        <v>1</v>
      </c>
      <c r="E142" s="14" t="s">
        <v>3342</v>
      </c>
      <c r="F142" s="16" t="n">
        <v>47.268</v>
      </c>
      <c r="G142" s="16" t="n">
        <v>5.09</v>
      </c>
      <c r="H142" s="16"/>
      <c r="I142" s="16" t="n">
        <v>250</v>
      </c>
      <c r="J142" s="14" t="s">
        <v>3343</v>
      </c>
      <c r="K142" s="14" t="s">
        <v>3344</v>
      </c>
      <c r="L142" s="14" t="s">
        <v>3345</v>
      </c>
      <c r="M142" s="14"/>
    </row>
    <row r="143" customFormat="false" ht="15" hidden="false" customHeight="true" outlineLevel="0" collapsed="false">
      <c r="A143" s="14" t="s">
        <v>1060</v>
      </c>
      <c r="B143" s="14" t="s">
        <v>3299</v>
      </c>
      <c r="C143" s="14" t="s">
        <v>43</v>
      </c>
      <c r="D143" s="14" t="n">
        <v>1</v>
      </c>
      <c r="E143" s="14" t="s">
        <v>3346</v>
      </c>
      <c r="F143" s="16" t="n">
        <v>48.538</v>
      </c>
      <c r="G143" s="16" t="n">
        <v>7.628</v>
      </c>
      <c r="H143" s="16"/>
      <c r="I143" s="16" t="n">
        <v>250</v>
      </c>
      <c r="J143" s="14" t="s">
        <v>3347</v>
      </c>
      <c r="K143" s="14" t="s">
        <v>3348</v>
      </c>
      <c r="L143" s="14" t="s">
        <v>3349</v>
      </c>
      <c r="M143" s="14"/>
    </row>
    <row r="144" customFormat="false" ht="15" hidden="false" customHeight="true" outlineLevel="0" collapsed="false">
      <c r="A144" s="14" t="s">
        <v>1105</v>
      </c>
      <c r="B144" s="14" t="s">
        <v>3299</v>
      </c>
      <c r="C144" s="14" t="s">
        <v>43</v>
      </c>
      <c r="D144" s="14" t="n">
        <v>1</v>
      </c>
      <c r="E144" s="14" t="s">
        <v>3350</v>
      </c>
      <c r="F144" s="16" t="n">
        <v>47.59</v>
      </c>
      <c r="G144" s="16" t="n">
        <v>7.529</v>
      </c>
      <c r="H144" s="16"/>
      <c r="I144" s="16" t="n">
        <v>250</v>
      </c>
      <c r="J144" s="14" t="s">
        <v>3351</v>
      </c>
      <c r="K144" s="14" t="s">
        <v>3352</v>
      </c>
      <c r="L144" s="14" t="s">
        <v>3353</v>
      </c>
      <c r="M144" s="14"/>
    </row>
    <row r="145" customFormat="false" ht="15" hidden="false" customHeight="true" outlineLevel="0" collapsed="false">
      <c r="A145" s="14" t="s">
        <v>1152</v>
      </c>
      <c r="B145" s="14" t="s">
        <v>3299</v>
      </c>
      <c r="C145" s="14" t="s">
        <v>43</v>
      </c>
      <c r="D145" s="14" t="n">
        <v>1</v>
      </c>
      <c r="E145" s="14" t="s">
        <v>3354</v>
      </c>
      <c r="F145" s="16" t="n">
        <v>48.982</v>
      </c>
      <c r="G145" s="16" t="n">
        <v>6.251</v>
      </c>
      <c r="H145" s="16"/>
      <c r="I145" s="16" t="n">
        <v>250</v>
      </c>
      <c r="J145" s="14" t="s">
        <v>3355</v>
      </c>
      <c r="K145" s="14" t="s">
        <v>3356</v>
      </c>
      <c r="L145" s="14" t="s">
        <v>3357</v>
      </c>
      <c r="M145" s="14"/>
    </row>
    <row r="146" customFormat="false" ht="15" hidden="false" customHeight="true" outlineLevel="0" collapsed="false">
      <c r="A146" s="14" t="s">
        <v>3358</v>
      </c>
      <c r="B146" s="14" t="s">
        <v>3299</v>
      </c>
      <c r="C146" s="14" t="s">
        <v>43</v>
      </c>
      <c r="D146" s="14" t="n">
        <v>2</v>
      </c>
      <c r="E146" s="14" t="s">
        <v>3359</v>
      </c>
      <c r="F146" s="16" t="n">
        <v>49.209</v>
      </c>
      <c r="G146" s="16" t="n">
        <v>4.156</v>
      </c>
      <c r="H146" s="16"/>
      <c r="I146" s="16" t="n">
        <v>250</v>
      </c>
      <c r="J146" s="14" t="s">
        <v>3360</v>
      </c>
      <c r="K146" s="14" t="s">
        <v>3361</v>
      </c>
      <c r="L146" s="14" t="s">
        <v>3362</v>
      </c>
      <c r="M146" s="14"/>
    </row>
    <row r="147" customFormat="false" ht="15" hidden="false" customHeight="true" outlineLevel="0" collapsed="false">
      <c r="A147" s="14" t="s">
        <v>1199</v>
      </c>
      <c r="B147" s="14" t="s">
        <v>3299</v>
      </c>
      <c r="C147" s="14" t="s">
        <v>43</v>
      </c>
      <c r="D147" s="14" t="n">
        <v>1</v>
      </c>
      <c r="E147" s="14" t="s">
        <v>3363</v>
      </c>
      <c r="F147" s="16" t="n">
        <v>50.562</v>
      </c>
      <c r="G147" s="16" t="n">
        <v>3.089</v>
      </c>
      <c r="H147" s="16"/>
      <c r="I147" s="16" t="n">
        <v>250</v>
      </c>
      <c r="J147" s="14" t="s">
        <v>3364</v>
      </c>
      <c r="K147" s="14" t="s">
        <v>3365</v>
      </c>
      <c r="L147" s="14" t="s">
        <v>3366</v>
      </c>
      <c r="M147" s="14"/>
    </row>
    <row r="148" customFormat="false" ht="15" hidden="false" customHeight="true" outlineLevel="0" collapsed="false">
      <c r="A148" s="14" t="s">
        <v>3367</v>
      </c>
      <c r="B148" s="14" t="s">
        <v>3299</v>
      </c>
      <c r="C148" s="14" t="s">
        <v>43</v>
      </c>
      <c r="D148" s="14" t="n">
        <v>2</v>
      </c>
      <c r="E148" s="14" t="s">
        <v>3368</v>
      </c>
      <c r="F148" s="16" t="n">
        <v>50.962</v>
      </c>
      <c r="G148" s="16" t="n">
        <v>1.955</v>
      </c>
      <c r="H148" s="16"/>
      <c r="I148" s="16" t="n">
        <v>250</v>
      </c>
      <c r="J148" s="14" t="s">
        <v>3369</v>
      </c>
      <c r="K148" s="14" t="s">
        <v>3370</v>
      </c>
      <c r="L148" s="14" t="s">
        <v>3371</v>
      </c>
      <c r="M148" s="14"/>
    </row>
    <row r="149" customFormat="false" ht="15" hidden="false" customHeight="true" outlineLevel="0" collapsed="false">
      <c r="A149" s="14" t="s">
        <v>3372</v>
      </c>
      <c r="B149" s="14" t="s">
        <v>3299</v>
      </c>
      <c r="C149" s="14" t="s">
        <v>43</v>
      </c>
      <c r="D149" s="14" t="n">
        <v>2</v>
      </c>
      <c r="E149" s="14" t="s">
        <v>3373</v>
      </c>
      <c r="F149" s="16" t="n">
        <v>50.517</v>
      </c>
      <c r="G149" s="16" t="n">
        <v>1.621</v>
      </c>
      <c r="H149" s="16"/>
      <c r="I149" s="16" t="n">
        <v>250</v>
      </c>
      <c r="J149" s="14" t="s">
        <v>3374</v>
      </c>
      <c r="K149" s="14" t="s">
        <v>3375</v>
      </c>
      <c r="L149" s="14" t="s">
        <v>3376</v>
      </c>
      <c r="M149" s="14"/>
    </row>
    <row r="150" customFormat="false" ht="15" hidden="false" customHeight="true" outlineLevel="0" collapsed="false">
      <c r="A150" s="14" t="s">
        <v>1244</v>
      </c>
      <c r="B150" s="14" t="s">
        <v>3299</v>
      </c>
      <c r="C150" s="14" t="s">
        <v>43</v>
      </c>
      <c r="D150" s="14" t="n">
        <v>1</v>
      </c>
      <c r="E150" s="14" t="s">
        <v>3377</v>
      </c>
      <c r="F150" s="16" t="n">
        <v>49.365</v>
      </c>
      <c r="G150" s="16" t="n">
        <v>0.154</v>
      </c>
      <c r="H150" s="16"/>
      <c r="I150" s="16" t="n">
        <v>250</v>
      </c>
      <c r="J150" s="14" t="s">
        <v>3378</v>
      </c>
      <c r="K150" s="14" t="s">
        <v>3379</v>
      </c>
      <c r="L150" s="14" t="s">
        <v>3380</v>
      </c>
      <c r="M150" s="14"/>
    </row>
    <row r="151" customFormat="false" ht="15" hidden="false" customHeight="true" outlineLevel="0" collapsed="false">
      <c r="A151" s="14" t="s">
        <v>1291</v>
      </c>
      <c r="B151" s="14" t="s">
        <v>3299</v>
      </c>
      <c r="C151" s="14" t="s">
        <v>43</v>
      </c>
      <c r="D151" s="14" t="n">
        <v>1</v>
      </c>
      <c r="E151" s="14" t="s">
        <v>3381</v>
      </c>
      <c r="F151" s="16" t="n">
        <v>49.173</v>
      </c>
      <c r="G151" s="16" t="n">
        <v>-0.45</v>
      </c>
      <c r="H151" s="16"/>
      <c r="I151" s="16" t="n">
        <v>250</v>
      </c>
      <c r="J151" s="14" t="s">
        <v>3382</v>
      </c>
      <c r="K151" s="14" t="s">
        <v>3383</v>
      </c>
      <c r="L151" s="14" t="s">
        <v>3384</v>
      </c>
      <c r="M151" s="14"/>
    </row>
    <row r="152" customFormat="false" ht="15" hidden="false" customHeight="true" outlineLevel="0" collapsed="false">
      <c r="A152" s="14" t="s">
        <v>3385</v>
      </c>
      <c r="B152" s="14" t="s">
        <v>3299</v>
      </c>
      <c r="C152" s="14" t="s">
        <v>43</v>
      </c>
      <c r="D152" s="14" t="n">
        <v>2</v>
      </c>
      <c r="E152" s="14" t="s">
        <v>3386</v>
      </c>
      <c r="F152" s="16" t="n">
        <v>49.534</v>
      </c>
      <c r="G152" s="16" t="n">
        <v>0.088</v>
      </c>
      <c r="H152" s="16"/>
      <c r="I152" s="16" t="n">
        <v>250</v>
      </c>
      <c r="J152" s="14" t="s">
        <v>3387</v>
      </c>
      <c r="K152" s="14" t="s">
        <v>3388</v>
      </c>
      <c r="L152" s="14" t="s">
        <v>3389</v>
      </c>
      <c r="M152" s="14"/>
    </row>
    <row r="153" customFormat="false" ht="15" hidden="false" customHeight="true" outlineLevel="0" collapsed="false">
      <c r="A153" s="14" t="s">
        <v>1338</v>
      </c>
      <c r="B153" s="14" t="s">
        <v>3299</v>
      </c>
      <c r="C153" s="14" t="s">
        <v>43</v>
      </c>
      <c r="D153" s="14" t="n">
        <v>1</v>
      </c>
      <c r="E153" s="14" t="s">
        <v>3390</v>
      </c>
      <c r="F153" s="16" t="n">
        <v>48.07</v>
      </c>
      <c r="G153" s="16" t="n">
        <v>-1.735</v>
      </c>
      <c r="H153" s="16"/>
      <c r="I153" s="16" t="n">
        <v>250</v>
      </c>
      <c r="J153" s="14" t="s">
        <v>3391</v>
      </c>
      <c r="K153" s="14" t="s">
        <v>3392</v>
      </c>
      <c r="L153" s="14" t="s">
        <v>3393</v>
      </c>
      <c r="M153" s="14"/>
    </row>
    <row r="154" customFormat="false" ht="15" hidden="false" customHeight="true" outlineLevel="0" collapsed="false">
      <c r="A154" s="14" t="s">
        <v>1383</v>
      </c>
      <c r="B154" s="14" t="s">
        <v>3299</v>
      </c>
      <c r="C154" s="14" t="s">
        <v>43</v>
      </c>
      <c r="D154" s="14" t="n">
        <v>1</v>
      </c>
      <c r="E154" s="14" t="s">
        <v>3394</v>
      </c>
      <c r="F154" s="16" t="n">
        <v>48.448</v>
      </c>
      <c r="G154" s="16" t="n">
        <v>-4.418</v>
      </c>
      <c r="H154" s="16"/>
      <c r="I154" s="16" t="n">
        <v>250</v>
      </c>
      <c r="J154" s="14" t="s">
        <v>3395</v>
      </c>
      <c r="K154" s="14" t="s">
        <v>3396</v>
      </c>
      <c r="L154" s="14" t="s">
        <v>3397</v>
      </c>
      <c r="M154" s="14"/>
    </row>
    <row r="155" customFormat="false" ht="15" hidden="false" customHeight="true" outlineLevel="0" collapsed="false">
      <c r="A155" s="14" t="s">
        <v>3398</v>
      </c>
      <c r="B155" s="14" t="s">
        <v>3299</v>
      </c>
      <c r="C155" s="14" t="s">
        <v>43</v>
      </c>
      <c r="D155" s="14" t="n">
        <v>2</v>
      </c>
      <c r="E155" s="14" t="s">
        <v>3399</v>
      </c>
      <c r="F155" s="16" t="n">
        <v>47.761</v>
      </c>
      <c r="G155" s="16" t="n">
        <v>-3.44</v>
      </c>
      <c r="H155" s="16"/>
      <c r="I155" s="16" t="n">
        <v>250</v>
      </c>
      <c r="J155" s="14" t="s">
        <v>3400</v>
      </c>
      <c r="K155" s="14" t="s">
        <v>3401</v>
      </c>
      <c r="L155" s="14" t="s">
        <v>3402</v>
      </c>
      <c r="M155" s="14"/>
    </row>
    <row r="156" customFormat="false" ht="15" hidden="false" customHeight="true" outlineLevel="0" collapsed="false">
      <c r="A156" s="14" t="s">
        <v>3403</v>
      </c>
      <c r="B156" s="14" t="s">
        <v>3299</v>
      </c>
      <c r="C156" s="14" t="s">
        <v>43</v>
      </c>
      <c r="D156" s="14" t="n">
        <v>2</v>
      </c>
      <c r="E156" s="14" t="s">
        <v>3404</v>
      </c>
      <c r="F156" s="16" t="n">
        <v>47.975</v>
      </c>
      <c r="G156" s="16" t="n">
        <v>-4.168</v>
      </c>
      <c r="H156" s="16"/>
      <c r="I156" s="16" t="n">
        <v>250</v>
      </c>
      <c r="J156" s="14" t="s">
        <v>3405</v>
      </c>
      <c r="K156" s="14" t="s">
        <v>3406</v>
      </c>
      <c r="L156" s="14" t="s">
        <v>3407</v>
      </c>
      <c r="M156" s="14"/>
    </row>
    <row r="157" customFormat="false" ht="15" hidden="false" customHeight="true" outlineLevel="0" collapsed="false">
      <c r="A157" s="14" t="s">
        <v>1430</v>
      </c>
      <c r="B157" s="14" t="s">
        <v>3299</v>
      </c>
      <c r="C157" s="14" t="s">
        <v>43</v>
      </c>
      <c r="D157" s="14" t="n">
        <v>1</v>
      </c>
      <c r="E157" s="14" t="s">
        <v>3408</v>
      </c>
      <c r="F157" s="16" t="n">
        <v>47.153</v>
      </c>
      <c r="G157" s="16" t="n">
        <v>-1.611</v>
      </c>
      <c r="H157" s="16"/>
      <c r="I157" s="16" t="n">
        <v>250</v>
      </c>
      <c r="J157" s="14" t="s">
        <v>3409</v>
      </c>
      <c r="K157" s="14" t="s">
        <v>3410</v>
      </c>
      <c r="L157" s="14" t="s">
        <v>3411</v>
      </c>
      <c r="M157" s="14"/>
    </row>
    <row r="158" customFormat="false" ht="15" hidden="false" customHeight="true" outlineLevel="0" collapsed="false">
      <c r="A158" s="14" t="s">
        <v>1475</v>
      </c>
      <c r="B158" s="14" t="s">
        <v>3299</v>
      </c>
      <c r="C158" s="14" t="s">
        <v>43</v>
      </c>
      <c r="D158" s="14" t="n">
        <v>1</v>
      </c>
      <c r="E158" s="14" t="s">
        <v>3412</v>
      </c>
      <c r="F158" s="16" t="n">
        <v>44.828</v>
      </c>
      <c r="G158" s="16" t="n">
        <v>-0.716</v>
      </c>
      <c r="H158" s="16"/>
      <c r="I158" s="16" t="n">
        <v>250</v>
      </c>
      <c r="J158" s="14" t="s">
        <v>3413</v>
      </c>
      <c r="K158" s="14" t="s">
        <v>3414</v>
      </c>
      <c r="L158" s="14" t="s">
        <v>3415</v>
      </c>
      <c r="M158" s="14"/>
    </row>
    <row r="159" customFormat="false" ht="15" hidden="false" customHeight="true" outlineLevel="0" collapsed="false">
      <c r="A159" s="14" t="s">
        <v>1520</v>
      </c>
      <c r="B159" s="14" t="s">
        <v>3299</v>
      </c>
      <c r="C159" s="14" t="s">
        <v>43</v>
      </c>
      <c r="D159" s="14" t="n">
        <v>1</v>
      </c>
      <c r="E159" s="14" t="s">
        <v>3416</v>
      </c>
      <c r="F159" s="16" t="n">
        <v>43.468</v>
      </c>
      <c r="G159" s="16" t="n">
        <v>-1.523</v>
      </c>
      <c r="H159" s="16"/>
      <c r="I159" s="16" t="n">
        <v>250</v>
      </c>
      <c r="J159" s="14" t="s">
        <v>3417</v>
      </c>
      <c r="K159" s="14" t="s">
        <v>3418</v>
      </c>
      <c r="L159" s="14" t="s">
        <v>3419</v>
      </c>
      <c r="M159" s="14"/>
    </row>
    <row r="160" customFormat="false" ht="15" hidden="false" customHeight="true" outlineLevel="0" collapsed="false">
      <c r="A160" s="14" t="s">
        <v>1567</v>
      </c>
      <c r="B160" s="14" t="s">
        <v>3299</v>
      </c>
      <c r="C160" s="14" t="s">
        <v>43</v>
      </c>
      <c r="D160" s="14" t="n">
        <v>1</v>
      </c>
      <c r="E160" s="14" t="s">
        <v>3420</v>
      </c>
      <c r="F160" s="16" t="n">
        <v>43.38</v>
      </c>
      <c r="G160" s="16" t="n">
        <v>-0.419</v>
      </c>
      <c r="H160" s="16"/>
      <c r="I160" s="16" t="n">
        <v>250</v>
      </c>
      <c r="J160" s="14" t="s">
        <v>3421</v>
      </c>
      <c r="K160" s="14" t="s">
        <v>3422</v>
      </c>
      <c r="L160" s="14" t="s">
        <v>3423</v>
      </c>
      <c r="M160" s="14"/>
    </row>
    <row r="161" customFormat="false" ht="15" hidden="false" customHeight="true" outlineLevel="0" collapsed="false">
      <c r="A161" s="14" t="s">
        <v>3424</v>
      </c>
      <c r="B161" s="14" t="s">
        <v>3299</v>
      </c>
      <c r="C161" s="14" t="s">
        <v>43</v>
      </c>
      <c r="D161" s="14" t="n">
        <v>2</v>
      </c>
      <c r="E161" s="14" t="s">
        <v>3425</v>
      </c>
      <c r="F161" s="16" t="n">
        <v>46.179</v>
      </c>
      <c r="G161" s="16" t="n">
        <v>-1.195</v>
      </c>
      <c r="H161" s="16"/>
      <c r="I161" s="16" t="n">
        <v>250</v>
      </c>
      <c r="J161" s="14" t="s">
        <v>3426</v>
      </c>
      <c r="K161" s="14" t="s">
        <v>3427</v>
      </c>
      <c r="L161" s="14" t="s">
        <v>3428</v>
      </c>
      <c r="M161" s="14"/>
    </row>
    <row r="162" customFormat="false" ht="15" hidden="false" customHeight="true" outlineLevel="0" collapsed="false">
      <c r="A162" s="14" t="s">
        <v>3429</v>
      </c>
      <c r="B162" s="14" t="s">
        <v>3299</v>
      </c>
      <c r="C162" s="14" t="s">
        <v>43</v>
      </c>
      <c r="D162" s="14" t="n">
        <v>2</v>
      </c>
      <c r="E162" s="14" t="s">
        <v>3430</v>
      </c>
      <c r="F162" s="16" t="n">
        <v>45.861</v>
      </c>
      <c r="G162" s="16" t="n">
        <v>1.18</v>
      </c>
      <c r="H162" s="16"/>
      <c r="I162" s="16" t="n">
        <v>250</v>
      </c>
      <c r="J162" s="14" t="s">
        <v>3431</v>
      </c>
      <c r="K162" s="14" t="s">
        <v>3432</v>
      </c>
      <c r="L162" s="14" t="s">
        <v>3433</v>
      </c>
      <c r="M162" s="14"/>
    </row>
    <row r="163" customFormat="false" ht="15" hidden="false" customHeight="true" outlineLevel="0" collapsed="false">
      <c r="A163" s="14" t="s">
        <v>1614</v>
      </c>
      <c r="B163" s="14" t="s">
        <v>3299</v>
      </c>
      <c r="C163" s="14" t="s">
        <v>43</v>
      </c>
      <c r="D163" s="14" t="n">
        <v>1</v>
      </c>
      <c r="E163" s="14" t="s">
        <v>3434</v>
      </c>
      <c r="F163" s="16" t="n">
        <v>43.629</v>
      </c>
      <c r="G163" s="16" t="n">
        <v>1.364</v>
      </c>
      <c r="H163" s="16"/>
      <c r="I163" s="16" t="n">
        <v>250</v>
      </c>
      <c r="J163" s="14" t="s">
        <v>3435</v>
      </c>
      <c r="K163" s="14" t="s">
        <v>3436</v>
      </c>
      <c r="L163" s="14" t="s">
        <v>3437</v>
      </c>
      <c r="M163" s="14"/>
    </row>
    <row r="164" customFormat="false" ht="15" hidden="false" customHeight="true" outlineLevel="0" collapsed="false">
      <c r="A164" s="14" t="s">
        <v>1659</v>
      </c>
      <c r="B164" s="14" t="s">
        <v>3299</v>
      </c>
      <c r="C164" s="14" t="s">
        <v>43</v>
      </c>
      <c r="D164" s="14" t="n">
        <v>1</v>
      </c>
      <c r="E164" s="14" t="s">
        <v>3438</v>
      </c>
      <c r="F164" s="16" t="n">
        <v>43.576</v>
      </c>
      <c r="G164" s="16" t="n">
        <v>3.963</v>
      </c>
      <c r="H164" s="16"/>
      <c r="I164" s="16" t="n">
        <v>250</v>
      </c>
      <c r="J164" s="14" t="s">
        <v>3439</v>
      </c>
      <c r="K164" s="14" t="s">
        <v>3440</v>
      </c>
      <c r="L164" s="14" t="s">
        <v>3441</v>
      </c>
      <c r="M164" s="14"/>
    </row>
    <row r="165" customFormat="false" ht="15" hidden="false" customHeight="true" outlineLevel="0" collapsed="false">
      <c r="A165" s="14" t="s">
        <v>1704</v>
      </c>
      <c r="B165" s="14" t="s">
        <v>3299</v>
      </c>
      <c r="C165" s="14" t="s">
        <v>43</v>
      </c>
      <c r="D165" s="14" t="n">
        <v>1</v>
      </c>
      <c r="E165" s="14" t="s">
        <v>3442</v>
      </c>
      <c r="F165" s="16" t="n">
        <v>42.74</v>
      </c>
      <c r="G165" s="16" t="n">
        <v>2.871</v>
      </c>
      <c r="H165" s="16"/>
      <c r="I165" s="16" t="n">
        <v>250</v>
      </c>
      <c r="J165" s="14" t="s">
        <v>3443</v>
      </c>
      <c r="K165" s="14" t="s">
        <v>3444</v>
      </c>
      <c r="L165" s="14" t="s">
        <v>3445</v>
      </c>
      <c r="M165" s="14"/>
    </row>
    <row r="166" customFormat="false" ht="15" hidden="false" customHeight="true" outlineLevel="0" collapsed="false">
      <c r="A166" s="14" t="s">
        <v>3446</v>
      </c>
      <c r="B166" s="14" t="s">
        <v>3299</v>
      </c>
      <c r="C166" s="14" t="s">
        <v>43</v>
      </c>
      <c r="D166" s="14" t="n">
        <v>2</v>
      </c>
      <c r="E166" s="14" t="s">
        <v>3447</v>
      </c>
      <c r="F166" s="16" t="n">
        <v>43.758</v>
      </c>
      <c r="G166" s="16" t="n">
        <v>4.416</v>
      </c>
      <c r="H166" s="16"/>
      <c r="I166" s="16" t="n">
        <v>250</v>
      </c>
      <c r="J166" s="14" t="s">
        <v>3448</v>
      </c>
      <c r="K166" s="14" t="s">
        <v>3449</v>
      </c>
      <c r="L166" s="14" t="s">
        <v>3450</v>
      </c>
      <c r="M166" s="14"/>
    </row>
    <row r="167" customFormat="false" ht="15" hidden="false" customHeight="true" outlineLevel="0" collapsed="false">
      <c r="A167" s="14" t="s">
        <v>3451</v>
      </c>
      <c r="B167" s="14" t="s">
        <v>3299</v>
      </c>
      <c r="C167" s="14" t="s">
        <v>43</v>
      </c>
      <c r="D167" s="14" t="n">
        <v>2</v>
      </c>
      <c r="E167" s="14" t="s">
        <v>3452</v>
      </c>
      <c r="F167" s="16" t="n">
        <v>43.216</v>
      </c>
      <c r="G167" s="16" t="n">
        <v>2.306</v>
      </c>
      <c r="H167" s="16"/>
      <c r="I167" s="16" t="n">
        <v>250</v>
      </c>
      <c r="J167" s="14" t="s">
        <v>3453</v>
      </c>
      <c r="K167" s="14" t="s">
        <v>3454</v>
      </c>
      <c r="L167" s="14" t="s">
        <v>3455</v>
      </c>
      <c r="M167" s="14"/>
    </row>
    <row r="168" customFormat="false" ht="15" hidden="false" customHeight="true" outlineLevel="0" collapsed="false">
      <c r="A168" s="14" t="s">
        <v>1751</v>
      </c>
      <c r="B168" s="14" t="s">
        <v>3299</v>
      </c>
      <c r="C168" s="14" t="s">
        <v>43</v>
      </c>
      <c r="D168" s="14" t="n">
        <v>1</v>
      </c>
      <c r="E168" s="14" t="s">
        <v>3456</v>
      </c>
      <c r="F168" s="16" t="n">
        <v>43.658</v>
      </c>
      <c r="G168" s="16" t="n">
        <v>7.216</v>
      </c>
      <c r="H168" s="16" t="s">
        <v>2944</v>
      </c>
      <c r="I168" s="16" t="n">
        <v>500</v>
      </c>
      <c r="J168" s="14" t="s">
        <v>3457</v>
      </c>
      <c r="K168" s="14" t="s">
        <v>3458</v>
      </c>
      <c r="L168" s="14" t="s">
        <v>3459</v>
      </c>
      <c r="M168" s="14"/>
    </row>
    <row r="169" customFormat="false" ht="15" hidden="false" customHeight="true" outlineLevel="0" collapsed="false">
      <c r="A169" s="14" t="s">
        <v>1796</v>
      </c>
      <c r="B169" s="14" t="s">
        <v>3299</v>
      </c>
      <c r="C169" s="14" t="s">
        <v>43</v>
      </c>
      <c r="D169" s="14" t="n">
        <v>1</v>
      </c>
      <c r="E169" s="14" t="s">
        <v>3460</v>
      </c>
      <c r="F169" s="16" t="n">
        <v>43.542</v>
      </c>
      <c r="G169" s="16" t="n">
        <v>6.953</v>
      </c>
      <c r="H169" s="16" t="s">
        <v>2991</v>
      </c>
      <c r="I169" s="16" t="n">
        <v>250</v>
      </c>
      <c r="J169" s="14" t="s">
        <v>3461</v>
      </c>
      <c r="K169" s="14" t="s">
        <v>3462</v>
      </c>
      <c r="L169" s="14" t="s">
        <v>3463</v>
      </c>
      <c r="M169" s="14"/>
    </row>
    <row r="170" customFormat="false" ht="15" hidden="false" customHeight="true" outlineLevel="0" collapsed="false">
      <c r="A170" s="14" t="s">
        <v>1843</v>
      </c>
      <c r="B170" s="14" t="s">
        <v>3299</v>
      </c>
      <c r="C170" s="14" t="s">
        <v>43</v>
      </c>
      <c r="D170" s="14" t="n">
        <v>1</v>
      </c>
      <c r="E170" s="14" t="s">
        <v>3464</v>
      </c>
      <c r="F170" s="16" t="n">
        <v>43.206</v>
      </c>
      <c r="G170" s="16" t="n">
        <v>6.482</v>
      </c>
      <c r="H170" s="16" t="s">
        <v>2991</v>
      </c>
      <c r="I170" s="16" t="n">
        <v>250</v>
      </c>
      <c r="J170" s="14" t="s">
        <v>3465</v>
      </c>
      <c r="K170" s="14" t="s">
        <v>3466</v>
      </c>
      <c r="L170" s="14" t="s">
        <v>3467</v>
      </c>
      <c r="M170" s="14"/>
    </row>
    <row r="171" customFormat="false" ht="15" hidden="false" customHeight="true" outlineLevel="0" collapsed="false">
      <c r="A171" s="14" t="s">
        <v>1890</v>
      </c>
      <c r="B171" s="14" t="s">
        <v>3299</v>
      </c>
      <c r="C171" s="14" t="s">
        <v>43</v>
      </c>
      <c r="D171" s="14" t="n">
        <v>1</v>
      </c>
      <c r="E171" s="14" t="s">
        <v>3468</v>
      </c>
      <c r="F171" s="16" t="n">
        <v>43.439</v>
      </c>
      <c r="G171" s="16" t="n">
        <v>5.221</v>
      </c>
      <c r="H171" s="16" t="s">
        <v>2944</v>
      </c>
      <c r="I171" s="16" t="n">
        <v>500</v>
      </c>
      <c r="J171" s="14" t="s">
        <v>3469</v>
      </c>
      <c r="K171" s="14" t="s">
        <v>3470</v>
      </c>
      <c r="L171" s="14" t="s">
        <v>3471</v>
      </c>
      <c r="M171" s="14"/>
    </row>
    <row r="172" customFormat="false" ht="15" hidden="false" customHeight="true" outlineLevel="0" collapsed="false">
      <c r="A172" s="14" t="s">
        <v>1935</v>
      </c>
      <c r="B172" s="14" t="s">
        <v>3299</v>
      </c>
      <c r="C172" s="14" t="s">
        <v>43</v>
      </c>
      <c r="D172" s="14" t="n">
        <v>1</v>
      </c>
      <c r="E172" s="14" t="s">
        <v>3472</v>
      </c>
      <c r="F172" s="16" t="n">
        <v>43.097</v>
      </c>
      <c r="G172" s="16" t="n">
        <v>6.146</v>
      </c>
      <c r="H172" s="16"/>
      <c r="I172" s="16" t="n">
        <v>250</v>
      </c>
      <c r="J172" s="14" t="s">
        <v>3473</v>
      </c>
      <c r="K172" s="14" t="s">
        <v>3474</v>
      </c>
      <c r="L172" s="14" t="s">
        <v>3475</v>
      </c>
      <c r="M172" s="14"/>
    </row>
    <row r="173" customFormat="false" ht="15" hidden="false" customHeight="true" outlineLevel="0" collapsed="false">
      <c r="A173" s="14" t="s">
        <v>3476</v>
      </c>
      <c r="B173" s="14" t="s">
        <v>3299</v>
      </c>
      <c r="C173" s="14" t="s">
        <v>43</v>
      </c>
      <c r="D173" s="14" t="n">
        <v>2</v>
      </c>
      <c r="E173" s="14" t="s">
        <v>3477</v>
      </c>
      <c r="F173" s="16" t="n">
        <v>43.907</v>
      </c>
      <c r="G173" s="16" t="n">
        <v>4.902</v>
      </c>
      <c r="H173" s="16"/>
      <c r="I173" s="16" t="n">
        <v>250</v>
      </c>
      <c r="J173" s="14" t="s">
        <v>3478</v>
      </c>
      <c r="K173" s="14" t="s">
        <v>3479</v>
      </c>
      <c r="L173" s="14" t="s">
        <v>3480</v>
      </c>
      <c r="M173" s="14"/>
    </row>
    <row r="174" customFormat="false" ht="15" hidden="false" customHeight="true" outlineLevel="0" collapsed="false">
      <c r="A174" s="14" t="s">
        <v>3481</v>
      </c>
      <c r="B174" s="14" t="s">
        <v>3299</v>
      </c>
      <c r="C174" s="14" t="s">
        <v>43</v>
      </c>
      <c r="D174" s="14" t="n">
        <v>2</v>
      </c>
      <c r="E174" s="14" t="s">
        <v>3482</v>
      </c>
      <c r="F174" s="16" t="n">
        <v>43.505</v>
      </c>
      <c r="G174" s="16" t="n">
        <v>5.368</v>
      </c>
      <c r="H174" s="16"/>
      <c r="I174" s="16" t="n">
        <v>250</v>
      </c>
      <c r="J174" s="14" t="s">
        <v>3483</v>
      </c>
      <c r="K174" s="14" t="s">
        <v>3484</v>
      </c>
      <c r="L174" s="14" t="s">
        <v>3485</v>
      </c>
      <c r="M174" s="14"/>
    </row>
    <row r="175" customFormat="false" ht="15" hidden="false" customHeight="true" outlineLevel="0" collapsed="false">
      <c r="A175" s="14" t="s">
        <v>3486</v>
      </c>
      <c r="B175" s="14" t="s">
        <v>3299</v>
      </c>
      <c r="C175" s="14" t="s">
        <v>43</v>
      </c>
      <c r="D175" s="14" t="n">
        <v>2</v>
      </c>
      <c r="E175" s="14" t="s">
        <v>3487</v>
      </c>
      <c r="F175" s="16" t="n">
        <v>47.432</v>
      </c>
      <c r="G175" s="16" t="n">
        <v>0.728</v>
      </c>
      <c r="H175" s="16"/>
      <c r="I175" s="16" t="n">
        <v>250</v>
      </c>
      <c r="J175" s="14" t="s">
        <v>3488</v>
      </c>
      <c r="K175" s="14" t="s">
        <v>3489</v>
      </c>
      <c r="L175" s="14" t="s">
        <v>3490</v>
      </c>
      <c r="M175" s="14"/>
    </row>
    <row r="176" customFormat="false" ht="15" hidden="false" customHeight="true" outlineLevel="0" collapsed="false">
      <c r="A176" s="14" t="s">
        <v>3491</v>
      </c>
      <c r="B176" s="14" t="s">
        <v>3299</v>
      </c>
      <c r="C176" s="14" t="s">
        <v>43</v>
      </c>
      <c r="D176" s="14" t="n">
        <v>2</v>
      </c>
      <c r="E176" s="14" t="s">
        <v>3492</v>
      </c>
      <c r="F176" s="16" t="n">
        <v>46.86</v>
      </c>
      <c r="G176" s="16" t="n">
        <v>1.721</v>
      </c>
      <c r="H176" s="16"/>
      <c r="I176" s="16" t="n">
        <v>250</v>
      </c>
      <c r="J176" s="14" t="s">
        <v>3493</v>
      </c>
      <c r="K176" s="14" t="s">
        <v>3494</v>
      </c>
      <c r="L176" s="14" t="s">
        <v>3495</v>
      </c>
      <c r="M176" s="14"/>
    </row>
    <row r="177" customFormat="false" ht="15" hidden="false" customHeight="true" outlineLevel="0" collapsed="false">
      <c r="A177" s="14" t="s">
        <v>1982</v>
      </c>
      <c r="B177" s="14" t="s">
        <v>3299</v>
      </c>
      <c r="C177" s="14" t="s">
        <v>45</v>
      </c>
      <c r="D177" s="14" t="n">
        <v>1</v>
      </c>
      <c r="E177" s="14" t="s">
        <v>3496</v>
      </c>
      <c r="F177" s="16" t="n">
        <v>50.901</v>
      </c>
      <c r="G177" s="16" t="n">
        <v>4.484</v>
      </c>
      <c r="H177" s="16" t="s">
        <v>2944</v>
      </c>
      <c r="I177" s="16" t="n">
        <v>500</v>
      </c>
      <c r="J177" s="14" t="s">
        <v>3497</v>
      </c>
      <c r="K177" s="14" t="s">
        <v>3498</v>
      </c>
      <c r="L177" s="14" t="s">
        <v>3499</v>
      </c>
      <c r="M177" s="14"/>
    </row>
    <row r="178" customFormat="false" ht="15" hidden="false" customHeight="true" outlineLevel="0" collapsed="false">
      <c r="A178" s="14" t="s">
        <v>2027</v>
      </c>
      <c r="B178" s="14" t="s">
        <v>3299</v>
      </c>
      <c r="C178" s="14" t="s">
        <v>45</v>
      </c>
      <c r="D178" s="14" t="n">
        <v>1</v>
      </c>
      <c r="E178" s="14" t="s">
        <v>3500</v>
      </c>
      <c r="F178" s="16" t="n">
        <v>50.459</v>
      </c>
      <c r="G178" s="16" t="n">
        <v>4.453</v>
      </c>
      <c r="H178" s="16"/>
      <c r="I178" s="16" t="n">
        <v>250</v>
      </c>
      <c r="J178" s="14" t="s">
        <v>3501</v>
      </c>
      <c r="K178" s="14" t="s">
        <v>3502</v>
      </c>
      <c r="L178" s="14" t="s">
        <v>3503</v>
      </c>
      <c r="M178" s="14"/>
    </row>
    <row r="179" customFormat="false" ht="15" hidden="false" customHeight="true" outlineLevel="0" collapsed="false">
      <c r="A179" s="14" t="s">
        <v>2072</v>
      </c>
      <c r="B179" s="14" t="s">
        <v>3299</v>
      </c>
      <c r="C179" s="14" t="s">
        <v>45</v>
      </c>
      <c r="D179" s="14" t="n">
        <v>1</v>
      </c>
      <c r="E179" s="14" t="s">
        <v>3504</v>
      </c>
      <c r="F179" s="16" t="n">
        <v>50.637</v>
      </c>
      <c r="G179" s="16" t="n">
        <v>5.443</v>
      </c>
      <c r="H179" s="16"/>
      <c r="I179" s="16" t="n">
        <v>250</v>
      </c>
      <c r="J179" s="14" t="s">
        <v>3505</v>
      </c>
      <c r="K179" s="14" t="s">
        <v>3506</v>
      </c>
      <c r="L179" s="14" t="s">
        <v>3507</v>
      </c>
      <c r="M179" s="14"/>
    </row>
    <row r="180" customFormat="false" ht="15" hidden="false" customHeight="true" outlineLevel="0" collapsed="false">
      <c r="A180" s="14" t="s">
        <v>2117</v>
      </c>
      <c r="B180" s="14" t="s">
        <v>3299</v>
      </c>
      <c r="C180" s="14" t="s">
        <v>45</v>
      </c>
      <c r="D180" s="14" t="n">
        <v>1</v>
      </c>
      <c r="E180" s="14" t="s">
        <v>3508</v>
      </c>
      <c r="F180" s="16" t="n">
        <v>51.19</v>
      </c>
      <c r="G180" s="16" t="n">
        <v>4.46</v>
      </c>
      <c r="H180" s="16"/>
      <c r="I180" s="16" t="n">
        <v>250</v>
      </c>
      <c r="J180" s="14" t="s">
        <v>3509</v>
      </c>
      <c r="K180" s="14" t="s">
        <v>3510</v>
      </c>
      <c r="L180" s="14" t="s">
        <v>3511</v>
      </c>
      <c r="M180" s="14"/>
    </row>
    <row r="181" customFormat="false" ht="15" hidden="false" customHeight="true" outlineLevel="0" collapsed="false">
      <c r="A181" s="14" t="s">
        <v>3512</v>
      </c>
      <c r="B181" s="14" t="s">
        <v>3299</v>
      </c>
      <c r="C181" s="14" t="s">
        <v>45</v>
      </c>
      <c r="D181" s="14" t="n">
        <v>2</v>
      </c>
      <c r="E181" s="14" t="s">
        <v>3513</v>
      </c>
      <c r="F181" s="16" t="n">
        <v>51.199</v>
      </c>
      <c r="G181" s="16" t="n">
        <v>2.862</v>
      </c>
      <c r="H181" s="16"/>
      <c r="I181" s="16" t="n">
        <v>250</v>
      </c>
      <c r="J181" s="14" t="s">
        <v>3514</v>
      </c>
      <c r="K181" s="14" t="s">
        <v>3515</v>
      </c>
      <c r="L181" s="14" t="s">
        <v>3516</v>
      </c>
      <c r="M181" s="14"/>
    </row>
    <row r="182" customFormat="false" ht="15" hidden="false" customHeight="true" outlineLevel="0" collapsed="false">
      <c r="A182" s="14" t="s">
        <v>2164</v>
      </c>
      <c r="B182" s="14" t="s">
        <v>3299</v>
      </c>
      <c r="C182" s="14" t="s">
        <v>44</v>
      </c>
      <c r="D182" s="14" t="n">
        <v>1</v>
      </c>
      <c r="E182" s="14" t="s">
        <v>3517</v>
      </c>
      <c r="F182" s="16" t="n">
        <v>46.238</v>
      </c>
      <c r="G182" s="16" t="n">
        <v>6.109</v>
      </c>
      <c r="H182" s="16" t="s">
        <v>2944</v>
      </c>
      <c r="I182" s="16" t="n">
        <v>500</v>
      </c>
      <c r="J182" s="14" t="s">
        <v>3518</v>
      </c>
      <c r="K182" s="14" t="s">
        <v>3519</v>
      </c>
      <c r="L182" s="14" t="s">
        <v>3520</v>
      </c>
      <c r="M182" s="14"/>
    </row>
    <row r="183" customFormat="false" ht="15" hidden="false" customHeight="true" outlineLevel="0" collapsed="false">
      <c r="A183" s="14" t="s">
        <v>2209</v>
      </c>
      <c r="B183" s="14" t="s">
        <v>3299</v>
      </c>
      <c r="C183" s="14" t="s">
        <v>44</v>
      </c>
      <c r="D183" s="14" t="n">
        <v>1</v>
      </c>
      <c r="E183" s="14" t="s">
        <v>3521</v>
      </c>
      <c r="F183" s="16" t="n">
        <v>46.546</v>
      </c>
      <c r="G183" s="16" t="n">
        <v>6.617</v>
      </c>
      <c r="H183" s="16"/>
      <c r="I183" s="16" t="n">
        <v>250</v>
      </c>
      <c r="J183" s="14" t="s">
        <v>3522</v>
      </c>
      <c r="K183" s="14" t="s">
        <v>3523</v>
      </c>
      <c r="L183" s="14" t="s">
        <v>3524</v>
      </c>
      <c r="M183" s="14"/>
    </row>
    <row r="184" customFormat="false" ht="15" hidden="false" customHeight="true" outlineLevel="0" collapsed="false">
      <c r="A184" s="14" t="s">
        <v>2254</v>
      </c>
      <c r="B184" s="14" t="s">
        <v>3299</v>
      </c>
      <c r="C184" s="14" t="s">
        <v>44</v>
      </c>
      <c r="D184" s="14" t="n">
        <v>1</v>
      </c>
      <c r="E184" s="14" t="s">
        <v>3525</v>
      </c>
      <c r="F184" s="16" t="n">
        <v>46.219</v>
      </c>
      <c r="G184" s="16" t="n">
        <v>7.327</v>
      </c>
      <c r="H184" s="16" t="s">
        <v>2991</v>
      </c>
      <c r="I184" s="16" t="n">
        <v>250</v>
      </c>
      <c r="J184" s="14" t="s">
        <v>3526</v>
      </c>
      <c r="K184" s="14" t="s">
        <v>3527</v>
      </c>
      <c r="L184" s="14" t="s">
        <v>3528</v>
      </c>
      <c r="M184" s="14"/>
    </row>
    <row r="185" customFormat="false" ht="15" hidden="false" customHeight="true" outlineLevel="0" collapsed="false">
      <c r="A185" s="14" t="s">
        <v>2301</v>
      </c>
      <c r="B185" s="14" t="s">
        <v>3299</v>
      </c>
      <c r="C185" s="14" t="s">
        <v>44</v>
      </c>
      <c r="D185" s="14" t="n">
        <v>1</v>
      </c>
      <c r="E185" s="14" t="s">
        <v>3529</v>
      </c>
      <c r="F185" s="16" t="n">
        <v>47.458</v>
      </c>
      <c r="G185" s="16" t="n">
        <v>8.548</v>
      </c>
      <c r="H185" s="16" t="s">
        <v>2944</v>
      </c>
      <c r="I185" s="16" t="n">
        <v>500</v>
      </c>
      <c r="J185" s="14" t="s">
        <v>3530</v>
      </c>
      <c r="K185" s="14" t="s">
        <v>3531</v>
      </c>
      <c r="L185" s="14" t="s">
        <v>3532</v>
      </c>
      <c r="M185" s="14"/>
    </row>
    <row r="186" customFormat="false" ht="15" hidden="false" customHeight="true" outlineLevel="0" collapsed="false">
      <c r="A186" s="14" t="s">
        <v>3533</v>
      </c>
      <c r="B186" s="14" t="s">
        <v>3299</v>
      </c>
      <c r="C186" s="14" t="s">
        <v>44</v>
      </c>
      <c r="D186" s="14" t="n">
        <v>2</v>
      </c>
      <c r="E186" s="14" t="s">
        <v>3534</v>
      </c>
      <c r="F186" s="16" t="n">
        <v>46.914</v>
      </c>
      <c r="G186" s="16" t="n">
        <v>7.499</v>
      </c>
      <c r="H186" s="16"/>
      <c r="I186" s="16" t="n">
        <v>250</v>
      </c>
      <c r="J186" s="14" t="s">
        <v>3535</v>
      </c>
      <c r="K186" s="14" t="s">
        <v>3536</v>
      </c>
      <c r="L186" s="14" t="s">
        <v>3537</v>
      </c>
      <c r="M186" s="14"/>
    </row>
    <row r="187" customFormat="false" ht="15" hidden="false" customHeight="true" outlineLevel="0" collapsed="false">
      <c r="A187" s="14" t="s">
        <v>3538</v>
      </c>
      <c r="B187" s="14" t="s">
        <v>3299</v>
      </c>
      <c r="C187" s="14" t="s">
        <v>44</v>
      </c>
      <c r="D187" s="14" t="n">
        <v>2</v>
      </c>
      <c r="E187" s="14" t="s">
        <v>3539</v>
      </c>
      <c r="F187" s="16" t="n">
        <v>46.004</v>
      </c>
      <c r="G187" s="16" t="n">
        <v>8.911</v>
      </c>
      <c r="H187" s="16"/>
      <c r="I187" s="16" t="n">
        <v>250</v>
      </c>
      <c r="J187" s="14" t="s">
        <v>3540</v>
      </c>
      <c r="K187" s="14" t="s">
        <v>3541</v>
      </c>
      <c r="L187" s="14" t="s">
        <v>3542</v>
      </c>
      <c r="M187" s="14"/>
    </row>
    <row r="188" customFormat="false" ht="15" hidden="false" customHeight="true" outlineLevel="0" collapsed="false">
      <c r="A188" s="14" t="s">
        <v>2346</v>
      </c>
      <c r="B188" s="14" t="s">
        <v>3299</v>
      </c>
      <c r="C188" s="14" t="s">
        <v>44</v>
      </c>
      <c r="D188" s="14" t="n">
        <v>1</v>
      </c>
      <c r="E188" s="14" t="s">
        <v>3543</v>
      </c>
      <c r="F188" s="16" t="n">
        <v>46.534</v>
      </c>
      <c r="G188" s="16" t="n">
        <v>9.884</v>
      </c>
      <c r="H188" s="16" t="s">
        <v>2991</v>
      </c>
      <c r="I188" s="16" t="n">
        <v>250</v>
      </c>
      <c r="J188" s="14" t="s">
        <v>3544</v>
      </c>
      <c r="K188" s="14" t="s">
        <v>3545</v>
      </c>
      <c r="L188" s="14" t="s">
        <v>3546</v>
      </c>
      <c r="M188" s="14"/>
    </row>
    <row r="189" customFormat="false" ht="15" hidden="false" customHeight="true" outlineLevel="0" collapsed="false">
      <c r="A189" s="14" t="s">
        <v>3547</v>
      </c>
      <c r="B189" s="14" t="s">
        <v>3548</v>
      </c>
      <c r="C189" s="14" t="s">
        <v>43</v>
      </c>
      <c r="D189" s="14" t="n">
        <v>1</v>
      </c>
      <c r="E189" s="14" t="s">
        <v>3549</v>
      </c>
      <c r="F189" s="16" t="n">
        <v>48.844</v>
      </c>
      <c r="G189" s="16" t="n">
        <v>2.374</v>
      </c>
      <c r="H189" s="16" t="s">
        <v>2944</v>
      </c>
      <c r="I189" s="16" t="n">
        <v>500</v>
      </c>
      <c r="J189" s="14" t="s">
        <v>3547</v>
      </c>
      <c r="K189" s="14" t="s">
        <v>3550</v>
      </c>
      <c r="L189" s="14" t="s">
        <v>3551</v>
      </c>
      <c r="M189" s="14"/>
    </row>
    <row r="190" customFormat="false" ht="15" hidden="false" customHeight="true" outlineLevel="0" collapsed="false">
      <c r="A190" s="14" t="s">
        <v>3552</v>
      </c>
      <c r="B190" s="14" t="s">
        <v>3548</v>
      </c>
      <c r="C190" s="14" t="s">
        <v>43</v>
      </c>
      <c r="D190" s="14" t="n">
        <v>1</v>
      </c>
      <c r="E190" s="14" t="s">
        <v>3553</v>
      </c>
      <c r="F190" s="16" t="n">
        <v>48.881</v>
      </c>
      <c r="G190" s="16" t="n">
        <v>2.355</v>
      </c>
      <c r="H190" s="16" t="s">
        <v>2944</v>
      </c>
      <c r="I190" s="16" t="n">
        <v>500</v>
      </c>
      <c r="J190" s="14" t="s">
        <v>3552</v>
      </c>
      <c r="K190" s="14" t="s">
        <v>3554</v>
      </c>
      <c r="L190" s="14" t="s">
        <v>3555</v>
      </c>
      <c r="M190" s="14"/>
    </row>
    <row r="191" customFormat="false" ht="15" hidden="false" customHeight="true" outlineLevel="0" collapsed="false">
      <c r="A191" s="14" t="s">
        <v>3556</v>
      </c>
      <c r="B191" s="14" t="s">
        <v>3548</v>
      </c>
      <c r="C191" s="14" t="s">
        <v>43</v>
      </c>
      <c r="D191" s="14" t="n">
        <v>1</v>
      </c>
      <c r="E191" s="14" t="s">
        <v>3557</v>
      </c>
      <c r="F191" s="16" t="n">
        <v>48.841</v>
      </c>
      <c r="G191" s="16" t="n">
        <v>2.32</v>
      </c>
      <c r="H191" s="16" t="s">
        <v>2944</v>
      </c>
      <c r="I191" s="16" t="n">
        <v>500</v>
      </c>
      <c r="J191" s="14" t="s">
        <v>3556</v>
      </c>
      <c r="K191" s="14" t="s">
        <v>3558</v>
      </c>
      <c r="L191" s="14" t="s">
        <v>3559</v>
      </c>
      <c r="M191" s="14"/>
    </row>
    <row r="192" customFormat="false" ht="15" hidden="false" customHeight="true" outlineLevel="0" collapsed="false">
      <c r="A192" s="14" t="s">
        <v>3560</v>
      </c>
      <c r="B192" s="14" t="s">
        <v>3548</v>
      </c>
      <c r="C192" s="14" t="s">
        <v>43</v>
      </c>
      <c r="D192" s="14" t="n">
        <v>1</v>
      </c>
      <c r="E192" s="14" t="s">
        <v>3561</v>
      </c>
      <c r="F192" s="16" t="n">
        <v>48.877</v>
      </c>
      <c r="G192" s="16" t="n">
        <v>2.359</v>
      </c>
      <c r="H192" s="16" t="s">
        <v>2944</v>
      </c>
      <c r="I192" s="16" t="n">
        <v>500</v>
      </c>
      <c r="J192" s="14" t="s">
        <v>3560</v>
      </c>
      <c r="K192" s="14" t="s">
        <v>3562</v>
      </c>
      <c r="L192" s="14" t="s">
        <v>3563</v>
      </c>
      <c r="M192" s="14"/>
    </row>
    <row r="193" customFormat="false" ht="15" hidden="false" customHeight="true" outlineLevel="0" collapsed="false">
      <c r="A193" s="14" t="s">
        <v>3564</v>
      </c>
      <c r="B193" s="14" t="s">
        <v>3548</v>
      </c>
      <c r="C193" s="14" t="s">
        <v>43</v>
      </c>
      <c r="D193" s="14" t="n">
        <v>1</v>
      </c>
      <c r="E193" s="14" t="s">
        <v>3565</v>
      </c>
      <c r="F193" s="16" t="n">
        <v>48.857</v>
      </c>
      <c r="G193" s="16" t="n">
        <v>2.352</v>
      </c>
      <c r="H193" s="16" t="s">
        <v>2944</v>
      </c>
      <c r="I193" s="16" t="n">
        <v>500</v>
      </c>
      <c r="J193" s="14" t="s">
        <v>3564</v>
      </c>
      <c r="K193" s="14" t="s">
        <v>3566</v>
      </c>
      <c r="L193" s="14" t="s">
        <v>3567</v>
      </c>
      <c r="M193" s="14" t="s">
        <v>3568</v>
      </c>
    </row>
    <row r="194" customFormat="false" ht="15" hidden="false" customHeight="true" outlineLevel="0" collapsed="false">
      <c r="A194" s="14" t="s">
        <v>3569</v>
      </c>
      <c r="B194" s="14" t="s">
        <v>3548</v>
      </c>
      <c r="C194" s="14" t="s">
        <v>43</v>
      </c>
      <c r="D194" s="14" t="n">
        <v>1</v>
      </c>
      <c r="E194" s="14" t="s">
        <v>3570</v>
      </c>
      <c r="F194" s="16" t="n">
        <v>48.857</v>
      </c>
      <c r="G194" s="16" t="n">
        <v>2.352</v>
      </c>
      <c r="H194" s="16" t="s">
        <v>2944</v>
      </c>
      <c r="I194" s="16" t="n">
        <v>500</v>
      </c>
      <c r="J194" s="14" t="s">
        <v>3569</v>
      </c>
      <c r="K194" s="14" t="s">
        <v>3571</v>
      </c>
      <c r="L194" s="14" t="s">
        <v>3572</v>
      </c>
      <c r="M194" s="14" t="s">
        <v>3568</v>
      </c>
    </row>
    <row r="195" customFormat="false" ht="15" hidden="false" customHeight="true" outlineLevel="0" collapsed="false">
      <c r="A195" s="14" t="s">
        <v>3573</v>
      </c>
      <c r="B195" s="14" t="s">
        <v>3548</v>
      </c>
      <c r="C195" s="14" t="s">
        <v>43</v>
      </c>
      <c r="D195" s="14" t="n">
        <v>1</v>
      </c>
      <c r="E195" s="14" t="s">
        <v>3574</v>
      </c>
      <c r="F195" s="16" t="n">
        <v>48.857</v>
      </c>
      <c r="G195" s="16" t="n">
        <v>2.352</v>
      </c>
      <c r="H195" s="16" t="s">
        <v>2944</v>
      </c>
      <c r="I195" s="16" t="n">
        <v>500</v>
      </c>
      <c r="J195" s="14" t="s">
        <v>3573</v>
      </c>
      <c r="K195" s="14" t="s">
        <v>3575</v>
      </c>
      <c r="L195" s="14" t="s">
        <v>3576</v>
      </c>
      <c r="M195" s="14" t="s">
        <v>3568</v>
      </c>
    </row>
    <row r="196" customFormat="false" ht="15" hidden="false" customHeight="true" outlineLevel="0" collapsed="false">
      <c r="A196" s="14" t="s">
        <v>3577</v>
      </c>
      <c r="B196" s="14" t="s">
        <v>3548</v>
      </c>
      <c r="C196" s="14" t="s">
        <v>43</v>
      </c>
      <c r="D196" s="14" t="n">
        <v>1</v>
      </c>
      <c r="E196" s="14" t="s">
        <v>3578</v>
      </c>
      <c r="F196" s="16" t="n">
        <v>49.004</v>
      </c>
      <c r="G196" s="16" t="n">
        <v>2.571</v>
      </c>
      <c r="H196" s="16"/>
      <c r="I196" s="16" t="n">
        <v>250</v>
      </c>
      <c r="J196" s="14" t="s">
        <v>3577</v>
      </c>
      <c r="K196" s="14" t="s">
        <v>3579</v>
      </c>
      <c r="L196" s="14" t="s">
        <v>3580</v>
      </c>
      <c r="M196" s="14"/>
    </row>
    <row r="197" customFormat="false" ht="15" hidden="false" customHeight="true" outlineLevel="0" collapsed="false">
      <c r="A197" s="14" t="s">
        <v>3581</v>
      </c>
      <c r="B197" s="14" t="s">
        <v>3548</v>
      </c>
      <c r="C197" s="14" t="s">
        <v>43</v>
      </c>
      <c r="D197" s="14" t="n">
        <v>1</v>
      </c>
      <c r="E197" s="14" t="s">
        <v>3582</v>
      </c>
      <c r="F197" s="16" t="n">
        <v>48.725</v>
      </c>
      <c r="G197" s="16" t="n">
        <v>2.261</v>
      </c>
      <c r="H197" s="16"/>
      <c r="I197" s="16" t="n">
        <v>250</v>
      </c>
      <c r="J197" s="14" t="s">
        <v>3581</v>
      </c>
      <c r="K197" s="14" t="s">
        <v>3583</v>
      </c>
      <c r="L197" s="14" t="s">
        <v>3584</v>
      </c>
      <c r="M197" s="14"/>
    </row>
    <row r="198" customFormat="false" ht="15" hidden="false" customHeight="true" outlineLevel="0" collapsed="false">
      <c r="A198" s="14" t="s">
        <v>3585</v>
      </c>
      <c r="B198" s="14" t="s">
        <v>3548</v>
      </c>
      <c r="C198" s="14" t="s">
        <v>43</v>
      </c>
      <c r="D198" s="14" t="n">
        <v>1</v>
      </c>
      <c r="E198" s="14" t="s">
        <v>3586</v>
      </c>
      <c r="F198" s="16" t="n">
        <v>48.87</v>
      </c>
      <c r="G198" s="16" t="n">
        <v>2.783</v>
      </c>
      <c r="H198" s="16"/>
      <c r="I198" s="16" t="n">
        <v>250</v>
      </c>
      <c r="J198" s="14" t="s">
        <v>3585</v>
      </c>
      <c r="K198" s="14" t="s">
        <v>3587</v>
      </c>
      <c r="L198" s="14" t="s">
        <v>3588</v>
      </c>
      <c r="M198" s="14"/>
    </row>
    <row r="199" customFormat="false" ht="15" hidden="false" customHeight="true" outlineLevel="0" collapsed="false">
      <c r="A199" s="14" t="s">
        <v>2552</v>
      </c>
      <c r="B199" s="14" t="s">
        <v>3548</v>
      </c>
      <c r="C199" s="14" t="s">
        <v>43</v>
      </c>
      <c r="D199" s="14" t="n">
        <v>1</v>
      </c>
      <c r="E199" s="14" t="s">
        <v>3589</v>
      </c>
      <c r="F199" s="16" t="n">
        <v>45.76</v>
      </c>
      <c r="G199" s="16" t="n">
        <v>4.859</v>
      </c>
      <c r="H199" s="16" t="s">
        <v>2944</v>
      </c>
      <c r="I199" s="16" t="n">
        <v>500</v>
      </c>
      <c r="J199" s="14" t="s">
        <v>2552</v>
      </c>
      <c r="K199" s="14" t="s">
        <v>3590</v>
      </c>
      <c r="L199" s="14" t="s">
        <v>3591</v>
      </c>
      <c r="M199" s="14"/>
    </row>
    <row r="200" customFormat="false" ht="15" hidden="false" customHeight="true" outlineLevel="0" collapsed="false">
      <c r="A200" s="14" t="s">
        <v>3592</v>
      </c>
      <c r="B200" s="14" t="s">
        <v>3548</v>
      </c>
      <c r="C200" s="14" t="s">
        <v>43</v>
      </c>
      <c r="D200" s="14" t="n">
        <v>1</v>
      </c>
      <c r="E200" s="14" t="s">
        <v>3593</v>
      </c>
      <c r="F200" s="16" t="n">
        <v>45.749</v>
      </c>
      <c r="G200" s="16" t="n">
        <v>4.826</v>
      </c>
      <c r="H200" s="16" t="s">
        <v>2944</v>
      </c>
      <c r="I200" s="16" t="n">
        <v>500</v>
      </c>
      <c r="J200" s="14" t="s">
        <v>3592</v>
      </c>
      <c r="K200" s="14" t="s">
        <v>3594</v>
      </c>
      <c r="L200" s="14" t="s">
        <v>3595</v>
      </c>
      <c r="M200" s="14"/>
    </row>
    <row r="201" customFormat="false" ht="15" hidden="false" customHeight="true" outlineLevel="0" collapsed="false">
      <c r="A201" s="14" t="s">
        <v>3596</v>
      </c>
      <c r="B201" s="14" t="s">
        <v>3548</v>
      </c>
      <c r="C201" s="14" t="s">
        <v>43</v>
      </c>
      <c r="D201" s="14" t="n">
        <v>1</v>
      </c>
      <c r="E201" s="14" t="s">
        <v>3597</v>
      </c>
      <c r="F201" s="16" t="n">
        <v>45.721</v>
      </c>
      <c r="G201" s="16" t="n">
        <v>5.076</v>
      </c>
      <c r="H201" s="16" t="s">
        <v>2944</v>
      </c>
      <c r="I201" s="16" t="n">
        <v>500</v>
      </c>
      <c r="J201" s="14" t="s">
        <v>3596</v>
      </c>
      <c r="K201" s="14" t="s">
        <v>3598</v>
      </c>
      <c r="L201" s="14" t="s">
        <v>3599</v>
      </c>
      <c r="M201" s="14"/>
    </row>
    <row r="202" customFormat="false" ht="15" hidden="false" customHeight="true" outlineLevel="0" collapsed="false">
      <c r="A202" s="14" t="s">
        <v>3600</v>
      </c>
      <c r="B202" s="14" t="s">
        <v>3548</v>
      </c>
      <c r="C202" s="14" t="s">
        <v>43</v>
      </c>
      <c r="D202" s="14" t="n">
        <v>1</v>
      </c>
      <c r="E202" s="14" t="s">
        <v>3601</v>
      </c>
      <c r="F202" s="16" t="n">
        <v>45.188</v>
      </c>
      <c r="G202" s="16" t="n">
        <v>5.724</v>
      </c>
      <c r="H202" s="16"/>
      <c r="I202" s="16" t="n">
        <v>250</v>
      </c>
      <c r="J202" s="14" t="s">
        <v>3600</v>
      </c>
      <c r="K202" s="14" t="s">
        <v>3602</v>
      </c>
      <c r="L202" s="14" t="s">
        <v>3603</v>
      </c>
      <c r="M202" s="14" t="s">
        <v>3568</v>
      </c>
    </row>
    <row r="203" customFormat="false" ht="15" hidden="false" customHeight="true" outlineLevel="0" collapsed="false">
      <c r="A203" s="14" t="s">
        <v>3604</v>
      </c>
      <c r="B203" s="14" t="s">
        <v>3548</v>
      </c>
      <c r="C203" s="14" t="s">
        <v>43</v>
      </c>
      <c r="D203" s="14" t="n">
        <v>1</v>
      </c>
      <c r="E203" s="14" t="s">
        <v>3605</v>
      </c>
      <c r="F203" s="16" t="n">
        <v>45.899</v>
      </c>
      <c r="G203" s="16" t="n">
        <v>6.129</v>
      </c>
      <c r="H203" s="16"/>
      <c r="I203" s="16" t="n">
        <v>250</v>
      </c>
      <c r="J203" s="14" t="s">
        <v>3604</v>
      </c>
      <c r="K203" s="14" t="s">
        <v>3606</v>
      </c>
      <c r="L203" s="14" t="s">
        <v>3607</v>
      </c>
      <c r="M203" s="14" t="s">
        <v>3568</v>
      </c>
    </row>
    <row r="204" customFormat="false" ht="15" hidden="false" customHeight="true" outlineLevel="0" collapsed="false">
      <c r="A204" s="14" t="s">
        <v>3608</v>
      </c>
      <c r="B204" s="14" t="s">
        <v>3548</v>
      </c>
      <c r="C204" s="14" t="s">
        <v>43</v>
      </c>
      <c r="D204" s="14" t="n">
        <v>1</v>
      </c>
      <c r="E204" s="14" t="s">
        <v>3609</v>
      </c>
      <c r="F204" s="16" t="n">
        <v>45.564</v>
      </c>
      <c r="G204" s="16" t="n">
        <v>5.918</v>
      </c>
      <c r="H204" s="16"/>
      <c r="I204" s="16" t="n">
        <v>250</v>
      </c>
      <c r="J204" s="14" t="s">
        <v>3608</v>
      </c>
      <c r="K204" s="14" t="s">
        <v>3610</v>
      </c>
      <c r="L204" s="14" t="s">
        <v>3611</v>
      </c>
      <c r="M204" s="14" t="s">
        <v>3568</v>
      </c>
    </row>
    <row r="205" customFormat="false" ht="15" hidden="false" customHeight="true" outlineLevel="0" collapsed="false">
      <c r="A205" s="14" t="s">
        <v>3612</v>
      </c>
      <c r="B205" s="14" t="s">
        <v>3548</v>
      </c>
      <c r="C205" s="14" t="s">
        <v>43</v>
      </c>
      <c r="D205" s="14" t="n">
        <v>1</v>
      </c>
      <c r="E205" s="14" t="s">
        <v>3613</v>
      </c>
      <c r="F205" s="16" t="n">
        <v>45.44</v>
      </c>
      <c r="G205" s="16" t="n">
        <v>4.387</v>
      </c>
      <c r="H205" s="16"/>
      <c r="I205" s="16" t="n">
        <v>250</v>
      </c>
      <c r="J205" s="14" t="s">
        <v>3612</v>
      </c>
      <c r="K205" s="14" t="s">
        <v>3614</v>
      </c>
      <c r="L205" s="14" t="s">
        <v>3615</v>
      </c>
      <c r="M205" s="14" t="s">
        <v>3568</v>
      </c>
    </row>
    <row r="206" customFormat="false" ht="15" hidden="false" customHeight="true" outlineLevel="0" collapsed="false">
      <c r="A206" s="14" t="s">
        <v>2607</v>
      </c>
      <c r="B206" s="14" t="s">
        <v>3548</v>
      </c>
      <c r="C206" s="14" t="s">
        <v>43</v>
      </c>
      <c r="D206" s="14" t="n">
        <v>1</v>
      </c>
      <c r="E206" s="14" t="s">
        <v>3616</v>
      </c>
      <c r="F206" s="16" t="n">
        <v>47.323</v>
      </c>
      <c r="G206" s="16" t="n">
        <v>5.027</v>
      </c>
      <c r="H206" s="16"/>
      <c r="I206" s="16" t="n">
        <v>250</v>
      </c>
      <c r="J206" s="14" t="s">
        <v>2607</v>
      </c>
      <c r="K206" s="14" t="s">
        <v>3617</v>
      </c>
      <c r="L206" s="14" t="s">
        <v>3618</v>
      </c>
      <c r="M206" s="14"/>
    </row>
    <row r="207" customFormat="false" ht="15" hidden="false" customHeight="true" outlineLevel="0" collapsed="false">
      <c r="A207" s="14" t="s">
        <v>3619</v>
      </c>
      <c r="B207" s="14" t="s">
        <v>3548</v>
      </c>
      <c r="C207" s="14" t="s">
        <v>43</v>
      </c>
      <c r="D207" s="14" t="n">
        <v>1</v>
      </c>
      <c r="E207" s="14" t="s">
        <v>3620</v>
      </c>
      <c r="F207" s="16" t="n">
        <v>47.307</v>
      </c>
      <c r="G207" s="16" t="n">
        <v>5.954</v>
      </c>
      <c r="H207" s="16"/>
      <c r="I207" s="16" t="n">
        <v>250</v>
      </c>
      <c r="J207" s="14" t="s">
        <v>3619</v>
      </c>
      <c r="K207" s="14" t="s">
        <v>3621</v>
      </c>
      <c r="L207" s="14" t="s">
        <v>3622</v>
      </c>
      <c r="M207" s="14"/>
    </row>
    <row r="208" customFormat="false" ht="15" hidden="false" customHeight="true" outlineLevel="0" collapsed="false">
      <c r="A208" s="14" t="s">
        <v>3623</v>
      </c>
      <c r="B208" s="14" t="s">
        <v>3548</v>
      </c>
      <c r="C208" s="14" t="s">
        <v>43</v>
      </c>
      <c r="D208" s="14" t="n">
        <v>2</v>
      </c>
      <c r="E208" s="14" t="s">
        <v>3624</v>
      </c>
      <c r="F208" s="16" t="n">
        <v>47.238</v>
      </c>
      <c r="G208" s="16" t="n">
        <v>6.024</v>
      </c>
      <c r="H208" s="16"/>
      <c r="I208" s="16" t="n">
        <v>250</v>
      </c>
      <c r="J208" s="14" t="s">
        <v>3623</v>
      </c>
      <c r="K208" s="14" t="s">
        <v>3625</v>
      </c>
      <c r="L208" s="14" t="s">
        <v>3626</v>
      </c>
      <c r="M208" s="14" t="s">
        <v>3568</v>
      </c>
    </row>
    <row r="209" customFormat="false" ht="15" hidden="false" customHeight="true" outlineLevel="0" collapsed="false">
      <c r="A209" s="14" t="s">
        <v>3627</v>
      </c>
      <c r="B209" s="14" t="s">
        <v>3548</v>
      </c>
      <c r="C209" s="14" t="s">
        <v>43</v>
      </c>
      <c r="D209" s="14" t="n">
        <v>1</v>
      </c>
      <c r="E209" s="14" t="s">
        <v>3628</v>
      </c>
      <c r="F209" s="16" t="n">
        <v>47.587</v>
      </c>
      <c r="G209" s="16" t="n">
        <v>6.899</v>
      </c>
      <c r="H209" s="16"/>
      <c r="I209" s="16" t="n">
        <v>250</v>
      </c>
      <c r="J209" s="14" t="s">
        <v>3627</v>
      </c>
      <c r="K209" s="14" t="s">
        <v>3629</v>
      </c>
      <c r="L209" s="14" t="s">
        <v>3630</v>
      </c>
      <c r="M209" s="14"/>
    </row>
    <row r="210" customFormat="false" ht="15" hidden="false" customHeight="true" outlineLevel="0" collapsed="false">
      <c r="A210" s="14" t="s">
        <v>3631</v>
      </c>
      <c r="B210" s="14" t="s">
        <v>3548</v>
      </c>
      <c r="C210" s="14" t="s">
        <v>43</v>
      </c>
      <c r="D210" s="14" t="n">
        <v>1</v>
      </c>
      <c r="E210" s="14" t="s">
        <v>3632</v>
      </c>
      <c r="F210" s="16" t="n">
        <v>48.573</v>
      </c>
      <c r="G210" s="16" t="n">
        <v>7.752</v>
      </c>
      <c r="H210" s="16"/>
      <c r="I210" s="16" t="n">
        <v>250</v>
      </c>
      <c r="J210" s="14" t="s">
        <v>3631</v>
      </c>
      <c r="K210" s="14" t="s">
        <v>3633</v>
      </c>
      <c r="L210" s="14" t="s">
        <v>3634</v>
      </c>
      <c r="M210" s="14" t="s">
        <v>3568</v>
      </c>
    </row>
    <row r="211" customFormat="false" ht="15" hidden="false" customHeight="true" outlineLevel="0" collapsed="false">
      <c r="A211" s="14" t="s">
        <v>3635</v>
      </c>
      <c r="B211" s="14" t="s">
        <v>3548</v>
      </c>
      <c r="C211" s="14" t="s">
        <v>43</v>
      </c>
      <c r="D211" s="14" t="n">
        <v>1</v>
      </c>
      <c r="E211" s="14" t="s">
        <v>3636</v>
      </c>
      <c r="F211" s="16" t="n">
        <v>49.258</v>
      </c>
      <c r="G211" s="16" t="n">
        <v>4.032</v>
      </c>
      <c r="H211" s="16"/>
      <c r="I211" s="16" t="n">
        <v>250</v>
      </c>
      <c r="J211" s="14" t="s">
        <v>3635</v>
      </c>
      <c r="K211" s="14" t="s">
        <v>3637</v>
      </c>
      <c r="L211" s="14" t="s">
        <v>3638</v>
      </c>
      <c r="M211" s="14" t="s">
        <v>3568</v>
      </c>
    </row>
    <row r="212" customFormat="false" ht="15" hidden="false" customHeight="true" outlineLevel="0" collapsed="false">
      <c r="A212" s="14" t="s">
        <v>3639</v>
      </c>
      <c r="B212" s="14" t="s">
        <v>3548</v>
      </c>
      <c r="C212" s="14" t="s">
        <v>43</v>
      </c>
      <c r="D212" s="14" t="n">
        <v>1</v>
      </c>
      <c r="E212" s="14" t="s">
        <v>3640</v>
      </c>
      <c r="F212" s="16" t="n">
        <v>49.211</v>
      </c>
      <c r="G212" s="16" t="n">
        <v>3.994</v>
      </c>
      <c r="H212" s="16"/>
      <c r="I212" s="16" t="n">
        <v>250</v>
      </c>
      <c r="J212" s="14" t="s">
        <v>3639</v>
      </c>
      <c r="K212" s="14" t="s">
        <v>3641</v>
      </c>
      <c r="L212" s="14" t="s">
        <v>3642</v>
      </c>
      <c r="M212" s="14"/>
    </row>
    <row r="213" customFormat="false" ht="15" hidden="false" customHeight="true" outlineLevel="0" collapsed="false">
      <c r="A213" s="14" t="s">
        <v>3643</v>
      </c>
      <c r="B213" s="14" t="s">
        <v>3548</v>
      </c>
      <c r="C213" s="14" t="s">
        <v>43</v>
      </c>
      <c r="D213" s="14" t="n">
        <v>1</v>
      </c>
      <c r="E213" s="14" t="s">
        <v>3644</v>
      </c>
      <c r="F213" s="16" t="n">
        <v>49.119</v>
      </c>
      <c r="G213" s="16" t="n">
        <v>6.176</v>
      </c>
      <c r="H213" s="16"/>
      <c r="I213" s="16" t="n">
        <v>250</v>
      </c>
      <c r="J213" s="14" t="s">
        <v>3643</v>
      </c>
      <c r="K213" s="14" t="s">
        <v>3645</v>
      </c>
      <c r="L213" s="14" t="s">
        <v>3646</v>
      </c>
      <c r="M213" s="14" t="s">
        <v>3568</v>
      </c>
    </row>
    <row r="214" customFormat="false" ht="15" hidden="false" customHeight="true" outlineLevel="0" collapsed="false">
      <c r="A214" s="14" t="s">
        <v>3647</v>
      </c>
      <c r="B214" s="14" t="s">
        <v>3548</v>
      </c>
      <c r="C214" s="14" t="s">
        <v>43</v>
      </c>
      <c r="D214" s="14" t="n">
        <v>1</v>
      </c>
      <c r="E214" s="14" t="s">
        <v>3648</v>
      </c>
      <c r="F214" s="16" t="n">
        <v>48.692</v>
      </c>
      <c r="G214" s="16" t="n">
        <v>6.184</v>
      </c>
      <c r="H214" s="16"/>
      <c r="I214" s="16" t="n">
        <v>250</v>
      </c>
      <c r="J214" s="14" t="s">
        <v>3647</v>
      </c>
      <c r="K214" s="14" t="s">
        <v>3649</v>
      </c>
      <c r="L214" s="14" t="s">
        <v>3650</v>
      </c>
      <c r="M214" s="14" t="s">
        <v>3568</v>
      </c>
    </row>
    <row r="215" customFormat="false" ht="15" hidden="false" customHeight="true" outlineLevel="0" collapsed="false">
      <c r="A215" s="14" t="s">
        <v>3651</v>
      </c>
      <c r="B215" s="14" t="s">
        <v>3548</v>
      </c>
      <c r="C215" s="14" t="s">
        <v>43</v>
      </c>
      <c r="D215" s="14" t="n">
        <v>1</v>
      </c>
      <c r="E215" s="14" t="s">
        <v>3652</v>
      </c>
      <c r="F215" s="16" t="n">
        <v>47.75</v>
      </c>
      <c r="G215" s="16" t="n">
        <v>7.336</v>
      </c>
      <c r="H215" s="16"/>
      <c r="I215" s="16" t="n">
        <v>250</v>
      </c>
      <c r="J215" s="14" t="s">
        <v>3651</v>
      </c>
      <c r="K215" s="14" t="s">
        <v>3653</v>
      </c>
      <c r="L215" s="14" t="s">
        <v>3654</v>
      </c>
      <c r="M215" s="14" t="s">
        <v>3568</v>
      </c>
    </row>
    <row r="216" customFormat="false" ht="15" hidden="false" customHeight="true" outlineLevel="0" collapsed="false">
      <c r="A216" s="14" t="s">
        <v>3655</v>
      </c>
      <c r="B216" s="14" t="s">
        <v>3548</v>
      </c>
      <c r="C216" s="14" t="s">
        <v>43</v>
      </c>
      <c r="D216" s="14" t="n">
        <v>1</v>
      </c>
      <c r="E216" s="14" t="s">
        <v>3656</v>
      </c>
      <c r="F216" s="16" t="n">
        <v>48.079</v>
      </c>
      <c r="G216" s="16" t="n">
        <v>7.358</v>
      </c>
      <c r="H216" s="16"/>
      <c r="I216" s="16" t="n">
        <v>250</v>
      </c>
      <c r="J216" s="14" t="s">
        <v>3655</v>
      </c>
      <c r="K216" s="14" t="s">
        <v>3657</v>
      </c>
      <c r="L216" s="14" t="s">
        <v>3658</v>
      </c>
      <c r="M216" s="14" t="s">
        <v>3568</v>
      </c>
    </row>
    <row r="217" customFormat="false" ht="15" hidden="false" customHeight="true" outlineLevel="0" collapsed="false">
      <c r="A217" s="14" t="s">
        <v>2598</v>
      </c>
      <c r="B217" s="14" t="s">
        <v>3548</v>
      </c>
      <c r="C217" s="14" t="s">
        <v>43</v>
      </c>
      <c r="D217" s="14" t="n">
        <v>1</v>
      </c>
      <c r="E217" s="14" t="s">
        <v>3659</v>
      </c>
      <c r="F217" s="16" t="n">
        <v>50.639</v>
      </c>
      <c r="G217" s="16" t="n">
        <v>3.075</v>
      </c>
      <c r="H217" s="16"/>
      <c r="I217" s="16" t="n">
        <v>250</v>
      </c>
      <c r="J217" s="14" t="s">
        <v>2598</v>
      </c>
      <c r="K217" s="14" t="s">
        <v>3660</v>
      </c>
      <c r="L217" s="14" t="s">
        <v>3661</v>
      </c>
      <c r="M217" s="14"/>
    </row>
    <row r="218" customFormat="false" ht="15" hidden="false" customHeight="true" outlineLevel="0" collapsed="false">
      <c r="A218" s="14" t="s">
        <v>3662</v>
      </c>
      <c r="B218" s="14" t="s">
        <v>3548</v>
      </c>
      <c r="C218" s="14" t="s">
        <v>43</v>
      </c>
      <c r="D218" s="14" t="n">
        <v>1</v>
      </c>
      <c r="E218" s="14" t="s">
        <v>3663</v>
      </c>
      <c r="F218" s="16" t="n">
        <v>50.637</v>
      </c>
      <c r="G218" s="16" t="n">
        <v>3.071</v>
      </c>
      <c r="H218" s="16"/>
      <c r="I218" s="16" t="n">
        <v>250</v>
      </c>
      <c r="J218" s="14" t="s">
        <v>3662</v>
      </c>
      <c r="K218" s="14" t="s">
        <v>3664</v>
      </c>
      <c r="L218" s="14" t="s">
        <v>3665</v>
      </c>
      <c r="M218" s="14"/>
    </row>
    <row r="219" customFormat="false" ht="15" hidden="false" customHeight="true" outlineLevel="0" collapsed="false">
      <c r="A219" s="14" t="s">
        <v>3666</v>
      </c>
      <c r="B219" s="14" t="s">
        <v>3548</v>
      </c>
      <c r="C219" s="14" t="s">
        <v>43</v>
      </c>
      <c r="D219" s="14" t="n">
        <v>2</v>
      </c>
      <c r="E219" s="14" t="s">
        <v>3667</v>
      </c>
      <c r="F219" s="16" t="n">
        <v>50.291</v>
      </c>
      <c r="G219" s="16" t="n">
        <v>2.778</v>
      </c>
      <c r="H219" s="16"/>
      <c r="I219" s="16" t="n">
        <v>250</v>
      </c>
      <c r="J219" s="14" t="s">
        <v>3666</v>
      </c>
      <c r="K219" s="14" t="s">
        <v>3668</v>
      </c>
      <c r="L219" s="14" t="s">
        <v>3669</v>
      </c>
      <c r="M219" s="14" t="s">
        <v>3568</v>
      </c>
    </row>
    <row r="220" customFormat="false" ht="15" hidden="false" customHeight="true" outlineLevel="0" collapsed="false">
      <c r="A220" s="14" t="s">
        <v>3670</v>
      </c>
      <c r="B220" s="14" t="s">
        <v>3548</v>
      </c>
      <c r="C220" s="14" t="s">
        <v>43</v>
      </c>
      <c r="D220" s="14" t="n">
        <v>2</v>
      </c>
      <c r="E220" s="14" t="s">
        <v>3671</v>
      </c>
      <c r="F220" s="16" t="n">
        <v>50.901</v>
      </c>
      <c r="G220" s="16" t="n">
        <v>1.811</v>
      </c>
      <c r="H220" s="16"/>
      <c r="I220" s="16" t="n">
        <v>250</v>
      </c>
      <c r="J220" s="14" t="s">
        <v>3670</v>
      </c>
      <c r="K220" s="14" t="s">
        <v>3672</v>
      </c>
      <c r="L220" s="14" t="s">
        <v>3673</v>
      </c>
      <c r="M220" s="14"/>
    </row>
    <row r="221" customFormat="false" ht="15" hidden="false" customHeight="true" outlineLevel="0" collapsed="false">
      <c r="A221" s="14" t="s">
        <v>3674</v>
      </c>
      <c r="B221" s="14" t="s">
        <v>3548</v>
      </c>
      <c r="C221" s="14" t="s">
        <v>43</v>
      </c>
      <c r="D221" s="14" t="n">
        <v>1</v>
      </c>
      <c r="E221" s="14" t="s">
        <v>3675</v>
      </c>
      <c r="F221" s="16" t="n">
        <v>49.443</v>
      </c>
      <c r="G221" s="16" t="n">
        <v>1.099</v>
      </c>
      <c r="H221" s="16"/>
      <c r="I221" s="16" t="n">
        <v>250</v>
      </c>
      <c r="J221" s="14" t="s">
        <v>3674</v>
      </c>
      <c r="K221" s="14" t="s">
        <v>3676</v>
      </c>
      <c r="L221" s="14" t="s">
        <v>3677</v>
      </c>
      <c r="M221" s="14" t="s">
        <v>3568</v>
      </c>
    </row>
    <row r="222" customFormat="false" ht="15" hidden="false" customHeight="true" outlineLevel="0" collapsed="false">
      <c r="A222" s="14" t="s">
        <v>3678</v>
      </c>
      <c r="B222" s="14" t="s">
        <v>3548</v>
      </c>
      <c r="C222" s="14" t="s">
        <v>43</v>
      </c>
      <c r="D222" s="14" t="n">
        <v>1</v>
      </c>
      <c r="E222" s="14" t="s">
        <v>3679</v>
      </c>
      <c r="F222" s="16" t="n">
        <v>49.183</v>
      </c>
      <c r="G222" s="16" t="n">
        <v>-0.371</v>
      </c>
      <c r="H222" s="16"/>
      <c r="I222" s="16" t="n">
        <v>250</v>
      </c>
      <c r="J222" s="14" t="s">
        <v>3678</v>
      </c>
      <c r="K222" s="14" t="s">
        <v>3680</v>
      </c>
      <c r="L222" s="14" t="s">
        <v>3681</v>
      </c>
      <c r="M222" s="14" t="s">
        <v>3568</v>
      </c>
    </row>
    <row r="223" customFormat="false" ht="15" hidden="false" customHeight="true" outlineLevel="0" collapsed="false">
      <c r="A223" s="14" t="s">
        <v>3682</v>
      </c>
      <c r="B223" s="14" t="s">
        <v>3548</v>
      </c>
      <c r="C223" s="14" t="s">
        <v>43</v>
      </c>
      <c r="D223" s="14" t="n">
        <v>1</v>
      </c>
      <c r="E223" s="14" t="s">
        <v>3683</v>
      </c>
      <c r="F223" s="16" t="n">
        <v>49.494</v>
      </c>
      <c r="G223" s="16" t="n">
        <v>0.108</v>
      </c>
      <c r="H223" s="16"/>
      <c r="I223" s="16" t="n">
        <v>250</v>
      </c>
      <c r="J223" s="14" t="s">
        <v>3682</v>
      </c>
      <c r="K223" s="14" t="s">
        <v>3684</v>
      </c>
      <c r="L223" s="14" t="s">
        <v>3685</v>
      </c>
      <c r="M223" s="14" t="s">
        <v>3568</v>
      </c>
    </row>
    <row r="224" customFormat="false" ht="15" hidden="false" customHeight="true" outlineLevel="0" collapsed="false">
      <c r="A224" s="14" t="s">
        <v>3686</v>
      </c>
      <c r="B224" s="14" t="s">
        <v>3548</v>
      </c>
      <c r="C224" s="14" t="s">
        <v>43</v>
      </c>
      <c r="D224" s="14" t="n">
        <v>1</v>
      </c>
      <c r="E224" s="14" t="s">
        <v>3687</v>
      </c>
      <c r="F224" s="16" t="n">
        <v>49.36</v>
      </c>
      <c r="G224" s="16" t="n">
        <v>0.075</v>
      </c>
      <c r="H224" s="16"/>
      <c r="I224" s="16" t="n">
        <v>250</v>
      </c>
      <c r="J224" s="14" t="s">
        <v>3686</v>
      </c>
      <c r="K224" s="14" t="s">
        <v>3688</v>
      </c>
      <c r="L224" s="14" t="s">
        <v>3689</v>
      </c>
      <c r="M224" s="14" t="s">
        <v>3568</v>
      </c>
    </row>
    <row r="225" customFormat="false" ht="15" hidden="false" customHeight="true" outlineLevel="0" collapsed="false">
      <c r="A225" s="14" t="s">
        <v>3690</v>
      </c>
      <c r="B225" s="14" t="s">
        <v>3548</v>
      </c>
      <c r="C225" s="14" t="s">
        <v>43</v>
      </c>
      <c r="D225" s="14" t="n">
        <v>1</v>
      </c>
      <c r="E225" s="14" t="s">
        <v>3691</v>
      </c>
      <c r="F225" s="16" t="n">
        <v>48.117</v>
      </c>
      <c r="G225" s="16" t="n">
        <v>-1.678</v>
      </c>
      <c r="H225" s="16"/>
      <c r="I225" s="16" t="n">
        <v>250</v>
      </c>
      <c r="J225" s="14" t="s">
        <v>3690</v>
      </c>
      <c r="K225" s="14" t="s">
        <v>3692</v>
      </c>
      <c r="L225" s="14" t="s">
        <v>3693</v>
      </c>
      <c r="M225" s="14" t="s">
        <v>3568</v>
      </c>
    </row>
    <row r="226" customFormat="false" ht="15" hidden="false" customHeight="true" outlineLevel="0" collapsed="false">
      <c r="A226" s="14" t="s">
        <v>3694</v>
      </c>
      <c r="B226" s="14" t="s">
        <v>3548</v>
      </c>
      <c r="C226" s="14" t="s">
        <v>43</v>
      </c>
      <c r="D226" s="14" t="n">
        <v>1</v>
      </c>
      <c r="E226" s="14" t="s">
        <v>3695</v>
      </c>
      <c r="F226" s="16" t="n">
        <v>48.39</v>
      </c>
      <c r="G226" s="16" t="n">
        <v>-4.486</v>
      </c>
      <c r="H226" s="16"/>
      <c r="I226" s="16" t="n">
        <v>250</v>
      </c>
      <c r="J226" s="14" t="s">
        <v>3694</v>
      </c>
      <c r="K226" s="14" t="s">
        <v>3696</v>
      </c>
      <c r="L226" s="14" t="s">
        <v>3697</v>
      </c>
      <c r="M226" s="14" t="s">
        <v>3568</v>
      </c>
    </row>
    <row r="227" customFormat="false" ht="15" hidden="false" customHeight="true" outlineLevel="0" collapsed="false">
      <c r="A227" s="14" t="s">
        <v>3698</v>
      </c>
      <c r="B227" s="14" t="s">
        <v>3548</v>
      </c>
      <c r="C227" s="14" t="s">
        <v>43</v>
      </c>
      <c r="D227" s="14" t="n">
        <v>1</v>
      </c>
      <c r="E227" s="14" t="s">
        <v>3699</v>
      </c>
      <c r="F227" s="16" t="n">
        <v>48.649</v>
      </c>
      <c r="G227" s="16" t="n">
        <v>-2.026</v>
      </c>
      <c r="H227" s="16"/>
      <c r="I227" s="16" t="n">
        <v>250</v>
      </c>
      <c r="J227" s="14" t="s">
        <v>3698</v>
      </c>
      <c r="K227" s="14" t="s">
        <v>3700</v>
      </c>
      <c r="L227" s="14" t="s">
        <v>3701</v>
      </c>
      <c r="M227" s="14" t="s">
        <v>3568</v>
      </c>
    </row>
    <row r="228" customFormat="false" ht="15" hidden="false" customHeight="true" outlineLevel="0" collapsed="false">
      <c r="A228" s="14" t="s">
        <v>3702</v>
      </c>
      <c r="B228" s="14" t="s">
        <v>3548</v>
      </c>
      <c r="C228" s="14" t="s">
        <v>43</v>
      </c>
      <c r="D228" s="14" t="n">
        <v>2</v>
      </c>
      <c r="E228" s="14" t="s">
        <v>3703</v>
      </c>
      <c r="F228" s="16" t="n">
        <v>47.658</v>
      </c>
      <c r="G228" s="16" t="n">
        <v>-2.76</v>
      </c>
      <c r="H228" s="16"/>
      <c r="I228" s="16" t="n">
        <v>250</v>
      </c>
      <c r="J228" s="14" t="s">
        <v>3702</v>
      </c>
      <c r="K228" s="14" t="s">
        <v>3704</v>
      </c>
      <c r="L228" s="14" t="s">
        <v>3705</v>
      </c>
      <c r="M228" s="14" t="s">
        <v>3568</v>
      </c>
    </row>
    <row r="229" customFormat="false" ht="15" hidden="false" customHeight="true" outlineLevel="0" collapsed="false">
      <c r="A229" s="14" t="s">
        <v>3706</v>
      </c>
      <c r="B229" s="14" t="s">
        <v>3548</v>
      </c>
      <c r="C229" s="14" t="s">
        <v>43</v>
      </c>
      <c r="D229" s="14" t="n">
        <v>2</v>
      </c>
      <c r="E229" s="14" t="s">
        <v>3707</v>
      </c>
      <c r="F229" s="16" t="n">
        <v>47.748</v>
      </c>
      <c r="G229" s="16" t="n">
        <v>-3.37</v>
      </c>
      <c r="H229" s="16"/>
      <c r="I229" s="16" t="n">
        <v>250</v>
      </c>
      <c r="J229" s="14" t="s">
        <v>3706</v>
      </c>
      <c r="K229" s="14" t="s">
        <v>3708</v>
      </c>
      <c r="L229" s="14" t="s">
        <v>3709</v>
      </c>
      <c r="M229" s="14" t="s">
        <v>3568</v>
      </c>
    </row>
    <row r="230" customFormat="false" ht="15" hidden="false" customHeight="true" outlineLevel="0" collapsed="false">
      <c r="A230" s="14" t="s">
        <v>3710</v>
      </c>
      <c r="B230" s="14" t="s">
        <v>3548</v>
      </c>
      <c r="C230" s="14" t="s">
        <v>43</v>
      </c>
      <c r="D230" s="14" t="n">
        <v>1</v>
      </c>
      <c r="E230" s="14" t="s">
        <v>3711</v>
      </c>
      <c r="F230" s="16" t="n">
        <v>47.218</v>
      </c>
      <c r="G230" s="16" t="n">
        <v>-1.554</v>
      </c>
      <c r="H230" s="16"/>
      <c r="I230" s="16" t="n">
        <v>250</v>
      </c>
      <c r="J230" s="14" t="s">
        <v>3710</v>
      </c>
      <c r="K230" s="14" t="s">
        <v>3712</v>
      </c>
      <c r="L230" s="14" t="s">
        <v>3713</v>
      </c>
      <c r="M230" s="14" t="s">
        <v>3568</v>
      </c>
    </row>
    <row r="231" customFormat="false" ht="15" hidden="false" customHeight="true" outlineLevel="0" collapsed="false">
      <c r="A231" s="14" t="s">
        <v>3714</v>
      </c>
      <c r="B231" s="14" t="s">
        <v>3548</v>
      </c>
      <c r="C231" s="14" t="s">
        <v>43</v>
      </c>
      <c r="D231" s="14" t="n">
        <v>1</v>
      </c>
      <c r="E231" s="14" t="s">
        <v>3715</v>
      </c>
      <c r="F231" s="16" t="n">
        <v>47.478</v>
      </c>
      <c r="G231" s="16" t="n">
        <v>-0.563</v>
      </c>
      <c r="H231" s="16"/>
      <c r="I231" s="16" t="n">
        <v>250</v>
      </c>
      <c r="J231" s="14" t="s">
        <v>3714</v>
      </c>
      <c r="K231" s="14" t="s">
        <v>3716</v>
      </c>
      <c r="L231" s="14" t="s">
        <v>3717</v>
      </c>
      <c r="M231" s="14" t="s">
        <v>3568</v>
      </c>
    </row>
    <row r="232" customFormat="false" ht="15" hidden="false" customHeight="true" outlineLevel="0" collapsed="false">
      <c r="A232" s="14" t="s">
        <v>3718</v>
      </c>
      <c r="B232" s="14" t="s">
        <v>3548</v>
      </c>
      <c r="C232" s="14" t="s">
        <v>43</v>
      </c>
      <c r="D232" s="14" t="n">
        <v>1</v>
      </c>
      <c r="E232" s="14" t="s">
        <v>3719</v>
      </c>
      <c r="F232" s="16" t="n">
        <v>48.006</v>
      </c>
      <c r="G232" s="16" t="n">
        <v>0.199</v>
      </c>
      <c r="H232" s="16"/>
      <c r="I232" s="16" t="n">
        <v>250</v>
      </c>
      <c r="J232" s="14" t="s">
        <v>3718</v>
      </c>
      <c r="K232" s="14" t="s">
        <v>3720</v>
      </c>
      <c r="L232" s="14" t="s">
        <v>3721</v>
      </c>
      <c r="M232" s="14" t="s">
        <v>3568</v>
      </c>
    </row>
    <row r="233" customFormat="false" ht="15" hidden="false" customHeight="true" outlineLevel="0" collapsed="false">
      <c r="A233" s="14" t="s">
        <v>3722</v>
      </c>
      <c r="B233" s="14" t="s">
        <v>3548</v>
      </c>
      <c r="C233" s="14" t="s">
        <v>43</v>
      </c>
      <c r="D233" s="14" t="n">
        <v>1</v>
      </c>
      <c r="E233" s="14" t="s">
        <v>3723</v>
      </c>
      <c r="F233" s="16" t="n">
        <v>44.826</v>
      </c>
      <c r="G233" s="16" t="n">
        <v>-0.556</v>
      </c>
      <c r="H233" s="16"/>
      <c r="I233" s="16" t="n">
        <v>250</v>
      </c>
      <c r="J233" s="14" t="s">
        <v>3722</v>
      </c>
      <c r="K233" s="14" t="s">
        <v>3724</v>
      </c>
      <c r="L233" s="14" t="s">
        <v>3725</v>
      </c>
      <c r="M233" s="14"/>
    </row>
    <row r="234" customFormat="false" ht="15" hidden="false" customHeight="true" outlineLevel="0" collapsed="false">
      <c r="A234" s="14" t="s">
        <v>3726</v>
      </c>
      <c r="B234" s="14" t="s">
        <v>3548</v>
      </c>
      <c r="C234" s="14" t="s">
        <v>43</v>
      </c>
      <c r="D234" s="14" t="n">
        <v>1</v>
      </c>
      <c r="E234" s="14" t="s">
        <v>3727</v>
      </c>
      <c r="F234" s="16" t="n">
        <v>46.16</v>
      </c>
      <c r="G234" s="16" t="n">
        <v>-1.151</v>
      </c>
      <c r="H234" s="16"/>
      <c r="I234" s="16" t="n">
        <v>250</v>
      </c>
      <c r="J234" s="14" t="s">
        <v>3726</v>
      </c>
      <c r="K234" s="14" t="s">
        <v>3728</v>
      </c>
      <c r="L234" s="14" t="s">
        <v>3729</v>
      </c>
      <c r="M234" s="14" t="s">
        <v>3568</v>
      </c>
    </row>
    <row r="235" customFormat="false" ht="15" hidden="false" customHeight="true" outlineLevel="0" collapsed="false">
      <c r="A235" s="14" t="s">
        <v>3730</v>
      </c>
      <c r="B235" s="14" t="s">
        <v>3548</v>
      </c>
      <c r="C235" s="14" t="s">
        <v>43</v>
      </c>
      <c r="D235" s="14" t="n">
        <v>2</v>
      </c>
      <c r="E235" s="14" t="s">
        <v>3731</v>
      </c>
      <c r="F235" s="16" t="n">
        <v>46.58</v>
      </c>
      <c r="G235" s="16" t="n">
        <v>0.34</v>
      </c>
      <c r="H235" s="16"/>
      <c r="I235" s="16" t="n">
        <v>250</v>
      </c>
      <c r="J235" s="14" t="s">
        <v>3730</v>
      </c>
      <c r="K235" s="14" t="s">
        <v>3732</v>
      </c>
      <c r="L235" s="14" t="s">
        <v>3733</v>
      </c>
      <c r="M235" s="14" t="s">
        <v>3568</v>
      </c>
    </row>
    <row r="236" customFormat="false" ht="15" hidden="false" customHeight="true" outlineLevel="0" collapsed="false">
      <c r="A236" s="14" t="s">
        <v>3734</v>
      </c>
      <c r="B236" s="14" t="s">
        <v>3548</v>
      </c>
      <c r="C236" s="14" t="s">
        <v>43</v>
      </c>
      <c r="D236" s="14" t="n">
        <v>1</v>
      </c>
      <c r="E236" s="14" t="s">
        <v>3735</v>
      </c>
      <c r="F236" s="16" t="n">
        <v>43.483</v>
      </c>
      <c r="G236" s="16" t="n">
        <v>-1.559</v>
      </c>
      <c r="H236" s="16"/>
      <c r="I236" s="16" t="n">
        <v>250</v>
      </c>
      <c r="J236" s="14" t="s">
        <v>3734</v>
      </c>
      <c r="K236" s="14" t="s">
        <v>3736</v>
      </c>
      <c r="L236" s="14" t="s">
        <v>3737</v>
      </c>
      <c r="M236" s="14" t="s">
        <v>3568</v>
      </c>
    </row>
    <row r="237" customFormat="false" ht="15" hidden="false" customHeight="true" outlineLevel="0" collapsed="false">
      <c r="A237" s="14" t="s">
        <v>3738</v>
      </c>
      <c r="B237" s="14" t="s">
        <v>3548</v>
      </c>
      <c r="C237" s="14" t="s">
        <v>43</v>
      </c>
      <c r="D237" s="14" t="n">
        <v>1</v>
      </c>
      <c r="E237" s="14" t="s">
        <v>3739</v>
      </c>
      <c r="F237" s="16" t="n">
        <v>43.493</v>
      </c>
      <c r="G237" s="16" t="n">
        <v>-1.475</v>
      </c>
      <c r="H237" s="16"/>
      <c r="I237" s="16" t="n">
        <v>250</v>
      </c>
      <c r="J237" s="14" t="s">
        <v>3738</v>
      </c>
      <c r="K237" s="14" t="s">
        <v>3740</v>
      </c>
      <c r="L237" s="14" t="s">
        <v>3741</v>
      </c>
      <c r="M237" s="14" t="s">
        <v>3568</v>
      </c>
    </row>
    <row r="238" customFormat="false" ht="15" hidden="false" customHeight="true" outlineLevel="0" collapsed="false">
      <c r="A238" s="14" t="s">
        <v>3742</v>
      </c>
      <c r="B238" s="14" t="s">
        <v>3548</v>
      </c>
      <c r="C238" s="14" t="s">
        <v>43</v>
      </c>
      <c r="D238" s="14" t="n">
        <v>1</v>
      </c>
      <c r="E238" s="14" t="s">
        <v>3743</v>
      </c>
      <c r="F238" s="16" t="n">
        <v>43.295</v>
      </c>
      <c r="G238" s="16" t="n">
        <v>-0.37</v>
      </c>
      <c r="H238" s="16"/>
      <c r="I238" s="16" t="n">
        <v>250</v>
      </c>
      <c r="J238" s="14" t="s">
        <v>3742</v>
      </c>
      <c r="K238" s="14" t="s">
        <v>3744</v>
      </c>
      <c r="L238" s="14" t="s">
        <v>3745</v>
      </c>
      <c r="M238" s="14" t="s">
        <v>3568</v>
      </c>
    </row>
    <row r="239" customFormat="false" ht="15" hidden="false" customHeight="true" outlineLevel="0" collapsed="false">
      <c r="A239" s="14" t="s">
        <v>3746</v>
      </c>
      <c r="B239" s="14" t="s">
        <v>3548</v>
      </c>
      <c r="C239" s="14" t="s">
        <v>43</v>
      </c>
      <c r="D239" s="14" t="n">
        <v>1</v>
      </c>
      <c r="E239" s="14" t="s">
        <v>3747</v>
      </c>
      <c r="F239" s="16" t="n">
        <v>43.611</v>
      </c>
      <c r="G239" s="16" t="n">
        <v>1.454</v>
      </c>
      <c r="H239" s="16"/>
      <c r="I239" s="16" t="n">
        <v>250</v>
      </c>
      <c r="J239" s="14" t="s">
        <v>3746</v>
      </c>
      <c r="K239" s="14" t="s">
        <v>3748</v>
      </c>
      <c r="L239" s="14" t="s">
        <v>3749</v>
      </c>
      <c r="M239" s="14"/>
    </row>
    <row r="240" customFormat="false" ht="15" hidden="false" customHeight="true" outlineLevel="0" collapsed="false">
      <c r="A240" s="14" t="s">
        <v>3750</v>
      </c>
      <c r="B240" s="14" t="s">
        <v>3548</v>
      </c>
      <c r="C240" s="14" t="s">
        <v>43</v>
      </c>
      <c r="D240" s="14" t="n">
        <v>1</v>
      </c>
      <c r="E240" s="14" t="s">
        <v>3751</v>
      </c>
      <c r="F240" s="16" t="n">
        <v>43.611</v>
      </c>
      <c r="G240" s="16" t="n">
        <v>3.877</v>
      </c>
      <c r="H240" s="16"/>
      <c r="I240" s="16" t="n">
        <v>250</v>
      </c>
      <c r="J240" s="14" t="s">
        <v>3750</v>
      </c>
      <c r="K240" s="14" t="s">
        <v>3752</v>
      </c>
      <c r="L240" s="14" t="s">
        <v>3753</v>
      </c>
      <c r="M240" s="14" t="s">
        <v>3568</v>
      </c>
    </row>
    <row r="241" customFormat="false" ht="15" hidden="false" customHeight="true" outlineLevel="0" collapsed="false">
      <c r="A241" s="14" t="s">
        <v>3754</v>
      </c>
      <c r="B241" s="14" t="s">
        <v>3548</v>
      </c>
      <c r="C241" s="14" t="s">
        <v>43</v>
      </c>
      <c r="D241" s="14" t="n">
        <v>1</v>
      </c>
      <c r="E241" s="14" t="s">
        <v>3755</v>
      </c>
      <c r="F241" s="16" t="n">
        <v>43.594</v>
      </c>
      <c r="G241" s="16" t="n">
        <v>3.924</v>
      </c>
      <c r="H241" s="16"/>
      <c r="I241" s="16" t="n">
        <v>250</v>
      </c>
      <c r="J241" s="14" t="s">
        <v>3754</v>
      </c>
      <c r="K241" s="14" t="s">
        <v>3756</v>
      </c>
      <c r="L241" s="14" t="s">
        <v>3757</v>
      </c>
      <c r="M241" s="14"/>
    </row>
    <row r="242" customFormat="false" ht="15" hidden="false" customHeight="true" outlineLevel="0" collapsed="false">
      <c r="A242" s="14" t="s">
        <v>3758</v>
      </c>
      <c r="B242" s="14" t="s">
        <v>3548</v>
      </c>
      <c r="C242" s="14" t="s">
        <v>43</v>
      </c>
      <c r="D242" s="14" t="n">
        <v>1</v>
      </c>
      <c r="E242" s="14" t="s">
        <v>3759</v>
      </c>
      <c r="F242" s="16" t="n">
        <v>43.837</v>
      </c>
      <c r="G242" s="16" t="n">
        <v>4.36</v>
      </c>
      <c r="H242" s="16"/>
      <c r="I242" s="16" t="n">
        <v>250</v>
      </c>
      <c r="J242" s="14" t="s">
        <v>3758</v>
      </c>
      <c r="K242" s="14" t="s">
        <v>3760</v>
      </c>
      <c r="L242" s="14" t="s">
        <v>3761</v>
      </c>
      <c r="M242" s="14" t="s">
        <v>3568</v>
      </c>
    </row>
    <row r="243" customFormat="false" ht="15" hidden="false" customHeight="true" outlineLevel="0" collapsed="false">
      <c r="A243" s="14" t="s">
        <v>3762</v>
      </c>
      <c r="B243" s="14" t="s">
        <v>3548</v>
      </c>
      <c r="C243" s="14" t="s">
        <v>43</v>
      </c>
      <c r="D243" s="14" t="n">
        <v>1</v>
      </c>
      <c r="E243" s="14" t="s">
        <v>3763</v>
      </c>
      <c r="F243" s="16" t="n">
        <v>42.699</v>
      </c>
      <c r="G243" s="16" t="n">
        <v>2.895</v>
      </c>
      <c r="H243" s="16"/>
      <c r="I243" s="16" t="n">
        <v>250</v>
      </c>
      <c r="J243" s="14" t="s">
        <v>3762</v>
      </c>
      <c r="K243" s="14" t="s">
        <v>3764</v>
      </c>
      <c r="L243" s="14" t="s">
        <v>3765</v>
      </c>
      <c r="M243" s="14" t="s">
        <v>3568</v>
      </c>
    </row>
    <row r="244" customFormat="false" ht="15" hidden="false" customHeight="true" outlineLevel="0" collapsed="false">
      <c r="A244" s="14" t="s">
        <v>3766</v>
      </c>
      <c r="B244" s="14" t="s">
        <v>3548</v>
      </c>
      <c r="C244" s="14" t="s">
        <v>43</v>
      </c>
      <c r="D244" s="14" t="n">
        <v>2</v>
      </c>
      <c r="E244" s="14" t="s">
        <v>3767</v>
      </c>
      <c r="F244" s="16" t="n">
        <v>43.184</v>
      </c>
      <c r="G244" s="16" t="n">
        <v>3.004</v>
      </c>
      <c r="H244" s="16"/>
      <c r="I244" s="16" t="n">
        <v>250</v>
      </c>
      <c r="J244" s="14" t="s">
        <v>3766</v>
      </c>
      <c r="K244" s="14" t="s">
        <v>3768</v>
      </c>
      <c r="L244" s="14" t="s">
        <v>3769</v>
      </c>
      <c r="M244" s="14" t="s">
        <v>3568</v>
      </c>
    </row>
    <row r="245" customFormat="false" ht="15" hidden="false" customHeight="true" outlineLevel="0" collapsed="false">
      <c r="A245" s="14" t="s">
        <v>2584</v>
      </c>
      <c r="B245" s="14" t="s">
        <v>3548</v>
      </c>
      <c r="C245" s="14" t="s">
        <v>43</v>
      </c>
      <c r="D245" s="14" t="n">
        <v>1</v>
      </c>
      <c r="E245" s="14" t="s">
        <v>3770</v>
      </c>
      <c r="F245" s="16" t="n">
        <v>43.303</v>
      </c>
      <c r="G245" s="16" t="n">
        <v>5.38</v>
      </c>
      <c r="H245" s="16" t="s">
        <v>2944</v>
      </c>
      <c r="I245" s="16" t="n">
        <v>500</v>
      </c>
      <c r="J245" s="14" t="s">
        <v>2584</v>
      </c>
      <c r="K245" s="14" t="s">
        <v>3771</v>
      </c>
      <c r="L245" s="14" t="s">
        <v>3772</v>
      </c>
      <c r="M245" s="14"/>
    </row>
    <row r="246" customFormat="false" ht="15" hidden="false" customHeight="true" outlineLevel="0" collapsed="false">
      <c r="A246" s="14" t="s">
        <v>2593</v>
      </c>
      <c r="B246" s="14" t="s">
        <v>3548</v>
      </c>
      <c r="C246" s="14" t="s">
        <v>43</v>
      </c>
      <c r="D246" s="14" t="n">
        <v>1</v>
      </c>
      <c r="E246" s="14" t="s">
        <v>3773</v>
      </c>
      <c r="F246" s="16" t="n">
        <v>43.705</v>
      </c>
      <c r="G246" s="16" t="n">
        <v>7.262</v>
      </c>
      <c r="H246" s="16" t="s">
        <v>2944</v>
      </c>
      <c r="I246" s="16" t="n">
        <v>500</v>
      </c>
      <c r="J246" s="14" t="s">
        <v>2593</v>
      </c>
      <c r="K246" s="14" t="s">
        <v>3774</v>
      </c>
      <c r="L246" s="14" t="s">
        <v>3775</v>
      </c>
      <c r="M246" s="14"/>
    </row>
    <row r="247" customFormat="false" ht="15" hidden="false" customHeight="true" outlineLevel="0" collapsed="false">
      <c r="A247" s="14" t="s">
        <v>3776</v>
      </c>
      <c r="B247" s="14" t="s">
        <v>3548</v>
      </c>
      <c r="C247" s="14" t="s">
        <v>43</v>
      </c>
      <c r="D247" s="14" t="n">
        <v>1</v>
      </c>
      <c r="E247" s="14" t="s">
        <v>3777</v>
      </c>
      <c r="F247" s="16" t="n">
        <v>43.552</v>
      </c>
      <c r="G247" s="16" t="n">
        <v>7.017</v>
      </c>
      <c r="H247" s="16"/>
      <c r="I247" s="16" t="n">
        <v>250</v>
      </c>
      <c r="J247" s="14" t="s">
        <v>3776</v>
      </c>
      <c r="K247" s="14" t="s">
        <v>3778</v>
      </c>
      <c r="L247" s="14" t="s">
        <v>3779</v>
      </c>
      <c r="M247" s="14" t="s">
        <v>3568</v>
      </c>
    </row>
    <row r="248" customFormat="false" ht="15" hidden="false" customHeight="true" outlineLevel="0" collapsed="false">
      <c r="A248" s="14" t="s">
        <v>3780</v>
      </c>
      <c r="B248" s="14" t="s">
        <v>3548</v>
      </c>
      <c r="C248" s="14" t="s">
        <v>43</v>
      </c>
      <c r="D248" s="14" t="n">
        <v>2</v>
      </c>
      <c r="E248" s="14" t="s">
        <v>3781</v>
      </c>
      <c r="F248" s="16" t="n">
        <v>43.58</v>
      </c>
      <c r="G248" s="16" t="n">
        <v>7.125</v>
      </c>
      <c r="H248" s="16"/>
      <c r="I248" s="16" t="n">
        <v>250</v>
      </c>
      <c r="J248" s="14" t="s">
        <v>3780</v>
      </c>
      <c r="K248" s="14" t="s">
        <v>3782</v>
      </c>
      <c r="L248" s="14" t="s">
        <v>3783</v>
      </c>
      <c r="M248" s="14" t="s">
        <v>3568</v>
      </c>
    </row>
    <row r="249" customFormat="false" ht="15" hidden="false" customHeight="true" outlineLevel="0" collapsed="false">
      <c r="A249" s="14" t="s">
        <v>3784</v>
      </c>
      <c r="B249" s="14" t="s">
        <v>3548</v>
      </c>
      <c r="C249" s="14" t="s">
        <v>43</v>
      </c>
      <c r="D249" s="14" t="n">
        <v>1</v>
      </c>
      <c r="E249" s="14" t="s">
        <v>3785</v>
      </c>
      <c r="F249" s="16" t="n">
        <v>43.455</v>
      </c>
      <c r="G249" s="16" t="n">
        <v>5.317</v>
      </c>
      <c r="H249" s="16"/>
      <c r="I249" s="16" t="n">
        <v>250</v>
      </c>
      <c r="J249" s="14" t="s">
        <v>3784</v>
      </c>
      <c r="K249" s="14" t="s">
        <v>3786</v>
      </c>
      <c r="L249" s="14" t="s">
        <v>3787</v>
      </c>
      <c r="M249" s="14"/>
    </row>
    <row r="250" customFormat="false" ht="15" hidden="false" customHeight="true" outlineLevel="0" collapsed="false">
      <c r="A250" s="14" t="s">
        <v>3788</v>
      </c>
      <c r="B250" s="14" t="s">
        <v>3548</v>
      </c>
      <c r="C250" s="14" t="s">
        <v>43</v>
      </c>
      <c r="D250" s="14" t="n">
        <v>1</v>
      </c>
      <c r="E250" s="14" t="s">
        <v>3789</v>
      </c>
      <c r="F250" s="16" t="n">
        <v>43.922</v>
      </c>
      <c r="G250" s="16" t="n">
        <v>4.786</v>
      </c>
      <c r="H250" s="16"/>
      <c r="I250" s="16" t="n">
        <v>250</v>
      </c>
      <c r="J250" s="14" t="s">
        <v>3788</v>
      </c>
      <c r="K250" s="14" t="s">
        <v>3790</v>
      </c>
      <c r="L250" s="14" t="s">
        <v>3791</v>
      </c>
      <c r="M250" s="14"/>
    </row>
    <row r="251" customFormat="false" ht="15" hidden="false" customHeight="true" outlineLevel="0" collapsed="false">
      <c r="A251" s="14" t="s">
        <v>3792</v>
      </c>
      <c r="B251" s="14" t="s">
        <v>3548</v>
      </c>
      <c r="C251" s="14" t="s">
        <v>43</v>
      </c>
      <c r="D251" s="14" t="n">
        <v>1</v>
      </c>
      <c r="E251" s="14" t="s">
        <v>3793</v>
      </c>
      <c r="F251" s="16" t="n">
        <v>43.124</v>
      </c>
      <c r="G251" s="16" t="n">
        <v>5.928</v>
      </c>
      <c r="H251" s="16"/>
      <c r="I251" s="16" t="n">
        <v>250</v>
      </c>
      <c r="J251" s="14" t="s">
        <v>3792</v>
      </c>
      <c r="K251" s="14" t="s">
        <v>3794</v>
      </c>
      <c r="L251" s="14" t="s">
        <v>3795</v>
      </c>
      <c r="M251" s="14" t="s">
        <v>3568</v>
      </c>
    </row>
    <row r="252" customFormat="false" ht="15" hidden="false" customHeight="true" outlineLevel="0" collapsed="false">
      <c r="A252" s="14" t="s">
        <v>3796</v>
      </c>
      <c r="B252" s="14" t="s">
        <v>3548</v>
      </c>
      <c r="C252" s="14" t="s">
        <v>43</v>
      </c>
      <c r="D252" s="14" t="n">
        <v>1</v>
      </c>
      <c r="E252" s="14" t="s">
        <v>3797</v>
      </c>
      <c r="F252" s="16" t="n">
        <v>47.386</v>
      </c>
      <c r="G252" s="16" t="n">
        <v>0.724</v>
      </c>
      <c r="H252" s="16"/>
      <c r="I252" s="16" t="n">
        <v>250</v>
      </c>
      <c r="J252" s="14" t="s">
        <v>3796</v>
      </c>
      <c r="K252" s="14" t="s">
        <v>3798</v>
      </c>
      <c r="L252" s="14" t="s">
        <v>3799</v>
      </c>
      <c r="M252" s="14"/>
    </row>
    <row r="253" customFormat="false" ht="15" hidden="false" customHeight="true" outlineLevel="0" collapsed="false">
      <c r="A253" s="14" t="s">
        <v>3800</v>
      </c>
      <c r="B253" s="14" t="s">
        <v>3548</v>
      </c>
      <c r="C253" s="14" t="s">
        <v>43</v>
      </c>
      <c r="D253" s="14" t="n">
        <v>1</v>
      </c>
      <c r="E253" s="14" t="s">
        <v>3801</v>
      </c>
      <c r="F253" s="16" t="n">
        <v>47.903</v>
      </c>
      <c r="G253" s="16" t="n">
        <v>1.909</v>
      </c>
      <c r="H253" s="16"/>
      <c r="I253" s="16" t="n">
        <v>250</v>
      </c>
      <c r="J253" s="14" t="s">
        <v>3800</v>
      </c>
      <c r="K253" s="14" t="s">
        <v>3802</v>
      </c>
      <c r="L253" s="14" t="s">
        <v>3803</v>
      </c>
      <c r="M253" s="14" t="s">
        <v>3568</v>
      </c>
    </row>
    <row r="254" customFormat="false" ht="15" hidden="false" customHeight="true" outlineLevel="0" collapsed="false">
      <c r="A254" s="14" t="s">
        <v>2614</v>
      </c>
      <c r="B254" s="14" t="s">
        <v>3548</v>
      </c>
      <c r="C254" s="14" t="s">
        <v>45</v>
      </c>
      <c r="D254" s="14" t="n">
        <v>1</v>
      </c>
      <c r="E254" s="14" t="s">
        <v>3804</v>
      </c>
      <c r="F254" s="16" t="n">
        <v>50.836</v>
      </c>
      <c r="G254" s="16" t="n">
        <v>4.336</v>
      </c>
      <c r="H254" s="16" t="s">
        <v>2944</v>
      </c>
      <c r="I254" s="16" t="n">
        <v>500</v>
      </c>
      <c r="J254" s="14" t="s">
        <v>2614</v>
      </c>
      <c r="K254" s="14" t="s">
        <v>3805</v>
      </c>
      <c r="L254" s="14" t="s">
        <v>3806</v>
      </c>
      <c r="M254" s="14"/>
    </row>
    <row r="255" customFormat="false" ht="15" hidden="false" customHeight="true" outlineLevel="0" collapsed="false">
      <c r="A255" s="14" t="s">
        <v>3807</v>
      </c>
      <c r="B255" s="14" t="s">
        <v>3548</v>
      </c>
      <c r="C255" s="14" t="s">
        <v>45</v>
      </c>
      <c r="D255" s="14" t="n">
        <v>1</v>
      </c>
      <c r="E255" s="14" t="s">
        <v>3808</v>
      </c>
      <c r="F255" s="16" t="n">
        <v>50.847</v>
      </c>
      <c r="G255" s="16" t="n">
        <v>4.357</v>
      </c>
      <c r="H255" s="16" t="s">
        <v>2944</v>
      </c>
      <c r="I255" s="16" t="n">
        <v>500</v>
      </c>
      <c r="J255" s="14" t="s">
        <v>3807</v>
      </c>
      <c r="K255" s="14" t="s">
        <v>3809</v>
      </c>
      <c r="L255" s="14" t="s">
        <v>3810</v>
      </c>
      <c r="M255" s="14" t="s">
        <v>3568</v>
      </c>
    </row>
    <row r="256" customFormat="false" ht="15" hidden="false" customHeight="true" outlineLevel="0" collapsed="false">
      <c r="A256" s="14" t="s">
        <v>3811</v>
      </c>
      <c r="B256" s="14" t="s">
        <v>3548</v>
      </c>
      <c r="C256" s="14" t="s">
        <v>45</v>
      </c>
      <c r="D256" s="14" t="n">
        <v>1</v>
      </c>
      <c r="E256" s="14" t="s">
        <v>3812</v>
      </c>
      <c r="F256" s="16" t="n">
        <v>50.847</v>
      </c>
      <c r="G256" s="16" t="n">
        <v>4.357</v>
      </c>
      <c r="H256" s="16" t="s">
        <v>2944</v>
      </c>
      <c r="I256" s="16" t="n">
        <v>500</v>
      </c>
      <c r="J256" s="14" t="s">
        <v>3811</v>
      </c>
      <c r="K256" s="14" t="s">
        <v>3813</v>
      </c>
      <c r="L256" s="14" t="s">
        <v>3814</v>
      </c>
      <c r="M256" s="14" t="s">
        <v>3568</v>
      </c>
    </row>
    <row r="257" customFormat="false" ht="15" hidden="false" customHeight="true" outlineLevel="0" collapsed="false">
      <c r="A257" s="14" t="s">
        <v>3815</v>
      </c>
      <c r="B257" s="14" t="s">
        <v>3548</v>
      </c>
      <c r="C257" s="14" t="s">
        <v>45</v>
      </c>
      <c r="D257" s="14" t="n">
        <v>1</v>
      </c>
      <c r="E257" s="14" t="s">
        <v>3816</v>
      </c>
      <c r="F257" s="16" t="n">
        <v>50.847</v>
      </c>
      <c r="G257" s="16" t="n">
        <v>4.357</v>
      </c>
      <c r="H257" s="16" t="s">
        <v>2944</v>
      </c>
      <c r="I257" s="16" t="n">
        <v>500</v>
      </c>
      <c r="J257" s="14" t="s">
        <v>3815</v>
      </c>
      <c r="K257" s="14" t="s">
        <v>3817</v>
      </c>
      <c r="L257" s="14" t="s">
        <v>3818</v>
      </c>
      <c r="M257" s="14" t="s">
        <v>3568</v>
      </c>
    </row>
    <row r="258" customFormat="false" ht="15" hidden="false" customHeight="true" outlineLevel="0" collapsed="false">
      <c r="A258" s="14" t="s">
        <v>3819</v>
      </c>
      <c r="B258" s="14" t="s">
        <v>3548</v>
      </c>
      <c r="C258" s="14" t="s">
        <v>45</v>
      </c>
      <c r="D258" s="14" t="n">
        <v>1</v>
      </c>
      <c r="E258" s="14" t="s">
        <v>3820</v>
      </c>
      <c r="F258" s="16" t="n">
        <v>50.633</v>
      </c>
      <c r="G258" s="16" t="n">
        <v>5.567</v>
      </c>
      <c r="H258" s="16"/>
      <c r="I258" s="16" t="n">
        <v>250</v>
      </c>
      <c r="J258" s="14" t="s">
        <v>3819</v>
      </c>
      <c r="K258" s="14" t="s">
        <v>3821</v>
      </c>
      <c r="L258" s="14" t="s">
        <v>3822</v>
      </c>
      <c r="M258" s="14" t="s">
        <v>3568</v>
      </c>
    </row>
    <row r="259" customFormat="false" ht="15" hidden="false" customHeight="true" outlineLevel="0" collapsed="false">
      <c r="A259" s="14" t="s">
        <v>3823</v>
      </c>
      <c r="B259" s="14" t="s">
        <v>3548</v>
      </c>
      <c r="C259" s="14" t="s">
        <v>45</v>
      </c>
      <c r="D259" s="14" t="n">
        <v>1</v>
      </c>
      <c r="E259" s="14" t="s">
        <v>3824</v>
      </c>
      <c r="F259" s="16" t="n">
        <v>50.467</v>
      </c>
      <c r="G259" s="16" t="n">
        <v>4.867</v>
      </c>
      <c r="H259" s="16"/>
      <c r="I259" s="16" t="n">
        <v>250</v>
      </c>
      <c r="J259" s="14" t="s">
        <v>3823</v>
      </c>
      <c r="K259" s="14" t="s">
        <v>3825</v>
      </c>
      <c r="L259" s="14" t="s">
        <v>3826</v>
      </c>
      <c r="M259" s="14" t="s">
        <v>3568</v>
      </c>
    </row>
    <row r="260" customFormat="false" ht="15" hidden="false" customHeight="true" outlineLevel="0" collapsed="false">
      <c r="A260" s="14" t="s">
        <v>3827</v>
      </c>
      <c r="B260" s="14" t="s">
        <v>3548</v>
      </c>
      <c r="C260" s="14" t="s">
        <v>45</v>
      </c>
      <c r="D260" s="14" t="n">
        <v>1</v>
      </c>
      <c r="E260" s="14" t="s">
        <v>3828</v>
      </c>
      <c r="F260" s="16" t="n">
        <v>50.411</v>
      </c>
      <c r="G260" s="16" t="n">
        <v>4.444</v>
      </c>
      <c r="H260" s="16"/>
      <c r="I260" s="16" t="n">
        <v>250</v>
      </c>
      <c r="J260" s="14" t="s">
        <v>3827</v>
      </c>
      <c r="K260" s="14" t="s">
        <v>3829</v>
      </c>
      <c r="L260" s="14" t="s">
        <v>3830</v>
      </c>
      <c r="M260" s="14" t="s">
        <v>3568</v>
      </c>
    </row>
    <row r="261" customFormat="false" ht="15" hidden="false" customHeight="true" outlineLevel="0" collapsed="false">
      <c r="A261" s="14" t="s">
        <v>3831</v>
      </c>
      <c r="B261" s="14" t="s">
        <v>3548</v>
      </c>
      <c r="C261" s="14" t="s">
        <v>45</v>
      </c>
      <c r="D261" s="14" t="n">
        <v>2</v>
      </c>
      <c r="E261" s="14" t="s">
        <v>3832</v>
      </c>
      <c r="F261" s="16" t="n">
        <v>50.454</v>
      </c>
      <c r="G261" s="16" t="n">
        <v>3.952</v>
      </c>
      <c r="H261" s="16"/>
      <c r="I261" s="16" t="n">
        <v>250</v>
      </c>
      <c r="J261" s="14" t="s">
        <v>3831</v>
      </c>
      <c r="K261" s="14" t="s">
        <v>3833</v>
      </c>
      <c r="L261" s="14" t="s">
        <v>3834</v>
      </c>
      <c r="M261" s="14" t="s">
        <v>3568</v>
      </c>
    </row>
    <row r="262" customFormat="false" ht="15" hidden="false" customHeight="true" outlineLevel="0" collapsed="false">
      <c r="A262" s="14" t="s">
        <v>3835</v>
      </c>
      <c r="B262" s="14" t="s">
        <v>3548</v>
      </c>
      <c r="C262" s="14" t="s">
        <v>45</v>
      </c>
      <c r="D262" s="14" t="n">
        <v>1</v>
      </c>
      <c r="E262" s="14" t="s">
        <v>3836</v>
      </c>
      <c r="F262" s="16" t="n">
        <v>50.668</v>
      </c>
      <c r="G262" s="16" t="n">
        <v>4.612</v>
      </c>
      <c r="H262" s="16"/>
      <c r="I262" s="16" t="n">
        <v>250</v>
      </c>
      <c r="J262" s="14" t="s">
        <v>3835</v>
      </c>
      <c r="K262" s="14" t="s">
        <v>3837</v>
      </c>
      <c r="L262" s="14" t="s">
        <v>3838</v>
      </c>
      <c r="M262" s="14" t="s">
        <v>3568</v>
      </c>
    </row>
    <row r="263" customFormat="false" ht="15" hidden="false" customHeight="true" outlineLevel="0" collapsed="false">
      <c r="A263" s="14" t="s">
        <v>3839</v>
      </c>
      <c r="B263" s="14" t="s">
        <v>3548</v>
      </c>
      <c r="C263" s="14" t="s">
        <v>45</v>
      </c>
      <c r="D263" s="14" t="n">
        <v>1</v>
      </c>
      <c r="E263" s="14" t="s">
        <v>3840</v>
      </c>
      <c r="F263" s="16" t="n">
        <v>51.219</v>
      </c>
      <c r="G263" s="16" t="n">
        <v>4.402</v>
      </c>
      <c r="H263" s="16"/>
      <c r="I263" s="16" t="n">
        <v>250</v>
      </c>
      <c r="J263" s="14" t="s">
        <v>3839</v>
      </c>
      <c r="K263" s="14" t="s">
        <v>3841</v>
      </c>
      <c r="L263" s="14" t="s">
        <v>3842</v>
      </c>
      <c r="M263" s="14" t="s">
        <v>3568</v>
      </c>
    </row>
    <row r="264" customFormat="false" ht="15" hidden="false" customHeight="true" outlineLevel="0" collapsed="false">
      <c r="A264" s="14" t="s">
        <v>3843</v>
      </c>
      <c r="B264" s="14" t="s">
        <v>3548</v>
      </c>
      <c r="C264" s="14" t="s">
        <v>45</v>
      </c>
      <c r="D264" s="14" t="n">
        <v>1</v>
      </c>
      <c r="E264" s="14" t="s">
        <v>3844</v>
      </c>
      <c r="F264" s="16" t="n">
        <v>51.054</v>
      </c>
      <c r="G264" s="16" t="n">
        <v>3.717</v>
      </c>
      <c r="H264" s="16"/>
      <c r="I264" s="16" t="n">
        <v>250</v>
      </c>
      <c r="J264" s="14" t="s">
        <v>3843</v>
      </c>
      <c r="K264" s="14" t="s">
        <v>3845</v>
      </c>
      <c r="L264" s="14" t="s">
        <v>3846</v>
      </c>
      <c r="M264" s="14" t="s">
        <v>3568</v>
      </c>
    </row>
    <row r="265" customFormat="false" ht="15" hidden="false" customHeight="true" outlineLevel="0" collapsed="false">
      <c r="A265" s="14" t="s">
        <v>3847</v>
      </c>
      <c r="B265" s="14" t="s">
        <v>3548</v>
      </c>
      <c r="C265" s="14" t="s">
        <v>45</v>
      </c>
      <c r="D265" s="14" t="n">
        <v>1</v>
      </c>
      <c r="E265" s="14" t="s">
        <v>3848</v>
      </c>
      <c r="F265" s="16" t="n">
        <v>51.209</v>
      </c>
      <c r="G265" s="16" t="n">
        <v>3.225</v>
      </c>
      <c r="H265" s="16"/>
      <c r="I265" s="16" t="n">
        <v>250</v>
      </c>
      <c r="J265" s="14" t="s">
        <v>3847</v>
      </c>
      <c r="K265" s="14" t="s">
        <v>3849</v>
      </c>
      <c r="L265" s="14" t="s">
        <v>3850</v>
      </c>
      <c r="M265" s="14" t="s">
        <v>3568</v>
      </c>
    </row>
    <row r="266" customFormat="false" ht="15" hidden="false" customHeight="true" outlineLevel="0" collapsed="false">
      <c r="A266" s="14" t="s">
        <v>3851</v>
      </c>
      <c r="B266" s="14" t="s">
        <v>3548</v>
      </c>
      <c r="C266" s="14" t="s">
        <v>45</v>
      </c>
      <c r="D266" s="14" t="n">
        <v>2</v>
      </c>
      <c r="E266" s="14" t="s">
        <v>3852</v>
      </c>
      <c r="F266" s="16" t="n">
        <v>50.88</v>
      </c>
      <c r="G266" s="16" t="n">
        <v>4.7</v>
      </c>
      <c r="H266" s="16"/>
      <c r="I266" s="16" t="n">
        <v>250</v>
      </c>
      <c r="J266" s="14" t="s">
        <v>3851</v>
      </c>
      <c r="K266" s="14" t="s">
        <v>3853</v>
      </c>
      <c r="L266" s="14" t="s">
        <v>3854</v>
      </c>
      <c r="M266" s="14" t="s">
        <v>3568</v>
      </c>
    </row>
    <row r="267" customFormat="false" ht="15" hidden="false" customHeight="true" outlineLevel="0" collapsed="false">
      <c r="A267" s="14" t="s">
        <v>3855</v>
      </c>
      <c r="B267" s="14" t="s">
        <v>3548</v>
      </c>
      <c r="C267" s="14" t="s">
        <v>45</v>
      </c>
      <c r="D267" s="14" t="n">
        <v>2</v>
      </c>
      <c r="E267" s="14" t="s">
        <v>3856</v>
      </c>
      <c r="F267" s="16" t="n">
        <v>51.025</v>
      </c>
      <c r="G267" s="16" t="n">
        <v>4.477</v>
      </c>
      <c r="H267" s="16"/>
      <c r="I267" s="16" t="n">
        <v>250</v>
      </c>
      <c r="J267" s="14" t="s">
        <v>3855</v>
      </c>
      <c r="K267" s="14" t="s">
        <v>3857</v>
      </c>
      <c r="L267" s="14" t="s">
        <v>3858</v>
      </c>
      <c r="M267" s="14" t="s">
        <v>3568</v>
      </c>
    </row>
    <row r="268" customFormat="false" ht="15" hidden="false" customHeight="true" outlineLevel="0" collapsed="false">
      <c r="A268" s="14" t="s">
        <v>2567</v>
      </c>
      <c r="B268" s="14" t="s">
        <v>3548</v>
      </c>
      <c r="C268" s="14" t="s">
        <v>44</v>
      </c>
      <c r="D268" s="14" t="n">
        <v>1</v>
      </c>
      <c r="E268" s="14" t="s">
        <v>3859</v>
      </c>
      <c r="F268" s="16" t="n">
        <v>46.21</v>
      </c>
      <c r="G268" s="16" t="n">
        <v>6.142</v>
      </c>
      <c r="H268" s="16" t="s">
        <v>2944</v>
      </c>
      <c r="I268" s="16" t="n">
        <v>500</v>
      </c>
      <c r="J268" s="14" t="s">
        <v>2567</v>
      </c>
      <c r="K268" s="14" t="s">
        <v>3860</v>
      </c>
      <c r="L268" s="14" t="s">
        <v>3861</v>
      </c>
      <c r="M268" s="14"/>
    </row>
    <row r="269" customFormat="false" ht="15" hidden="false" customHeight="true" outlineLevel="0" collapsed="false">
      <c r="A269" s="14" t="s">
        <v>3862</v>
      </c>
      <c r="B269" s="14" t="s">
        <v>3548</v>
      </c>
      <c r="C269" s="14" t="s">
        <v>44</v>
      </c>
      <c r="D269" s="14" t="n">
        <v>1</v>
      </c>
      <c r="E269" s="14" t="s">
        <v>3863</v>
      </c>
      <c r="F269" s="16" t="n">
        <v>46.232</v>
      </c>
      <c r="G269" s="16" t="n">
        <v>6.109</v>
      </c>
      <c r="H269" s="16" t="s">
        <v>2944</v>
      </c>
      <c r="I269" s="16" t="n">
        <v>500</v>
      </c>
      <c r="J269" s="14" t="s">
        <v>3862</v>
      </c>
      <c r="K269" s="14" t="s">
        <v>3864</v>
      </c>
      <c r="L269" s="14" t="s">
        <v>3865</v>
      </c>
      <c r="M269" s="14"/>
    </row>
    <row r="270" customFormat="false" ht="15" hidden="false" customHeight="true" outlineLevel="0" collapsed="false">
      <c r="A270" s="14" t="s">
        <v>3866</v>
      </c>
      <c r="B270" s="14" t="s">
        <v>3548</v>
      </c>
      <c r="C270" s="14" t="s">
        <v>44</v>
      </c>
      <c r="D270" s="14" t="n">
        <v>2</v>
      </c>
      <c r="E270" s="14" t="s">
        <v>3867</v>
      </c>
      <c r="F270" s="16" t="n">
        <v>46.204</v>
      </c>
      <c r="G270" s="16" t="n">
        <v>6.143</v>
      </c>
      <c r="H270" s="16" t="s">
        <v>2944</v>
      </c>
      <c r="I270" s="16" t="n">
        <v>500</v>
      </c>
      <c r="J270" s="14" t="s">
        <v>3866</v>
      </c>
      <c r="K270" s="14" t="s">
        <v>3868</v>
      </c>
      <c r="L270" s="14" t="s">
        <v>3869</v>
      </c>
      <c r="M270" s="14" t="s">
        <v>3568</v>
      </c>
    </row>
    <row r="271" customFormat="false" ht="15" hidden="false" customHeight="true" outlineLevel="0" collapsed="false">
      <c r="A271" s="14" t="s">
        <v>3870</v>
      </c>
      <c r="B271" s="14" t="s">
        <v>3548</v>
      </c>
      <c r="C271" s="14" t="s">
        <v>44</v>
      </c>
      <c r="D271" s="14" t="n">
        <v>1</v>
      </c>
      <c r="E271" s="14" t="s">
        <v>3871</v>
      </c>
      <c r="F271" s="16" t="n">
        <v>46.52</v>
      </c>
      <c r="G271" s="16" t="n">
        <v>6.633</v>
      </c>
      <c r="H271" s="16"/>
      <c r="I271" s="16" t="n">
        <v>250</v>
      </c>
      <c r="J271" s="14" t="s">
        <v>3870</v>
      </c>
      <c r="K271" s="14" t="s">
        <v>3872</v>
      </c>
      <c r="L271" s="14" t="s">
        <v>3873</v>
      </c>
      <c r="M271" s="14" t="s">
        <v>3568</v>
      </c>
    </row>
    <row r="272" customFormat="false" ht="15" hidden="false" customHeight="true" outlineLevel="0" collapsed="false">
      <c r="A272" s="14" t="s">
        <v>3874</v>
      </c>
      <c r="B272" s="14" t="s">
        <v>3548</v>
      </c>
      <c r="C272" s="14" t="s">
        <v>44</v>
      </c>
      <c r="D272" s="14" t="n">
        <v>1</v>
      </c>
      <c r="E272" s="14" t="s">
        <v>3875</v>
      </c>
      <c r="F272" s="16" t="n">
        <v>46.433</v>
      </c>
      <c r="G272" s="16" t="n">
        <v>6.911</v>
      </c>
      <c r="H272" s="16"/>
      <c r="I272" s="16" t="n">
        <v>250</v>
      </c>
      <c r="J272" s="14" t="s">
        <v>3874</v>
      </c>
      <c r="K272" s="14" t="s">
        <v>3876</v>
      </c>
      <c r="L272" s="14" t="s">
        <v>3877</v>
      </c>
      <c r="M272" s="14" t="s">
        <v>3568</v>
      </c>
    </row>
    <row r="273" customFormat="false" ht="15" hidden="false" customHeight="true" outlineLevel="0" collapsed="false">
      <c r="A273" s="14" t="s">
        <v>3878</v>
      </c>
      <c r="B273" s="14" t="s">
        <v>3548</v>
      </c>
      <c r="C273" s="14" t="s">
        <v>44</v>
      </c>
      <c r="D273" s="14" t="n">
        <v>2</v>
      </c>
      <c r="E273" s="14" t="s">
        <v>3879</v>
      </c>
      <c r="F273" s="16" t="n">
        <v>46.463</v>
      </c>
      <c r="G273" s="16" t="n">
        <v>6.843</v>
      </c>
      <c r="H273" s="16"/>
      <c r="I273" s="16" t="n">
        <v>250</v>
      </c>
      <c r="J273" s="14" t="s">
        <v>3878</v>
      </c>
      <c r="K273" s="14" t="s">
        <v>3880</v>
      </c>
      <c r="L273" s="14" t="s">
        <v>3881</v>
      </c>
      <c r="M273" s="14" t="s">
        <v>3568</v>
      </c>
    </row>
    <row r="274" customFormat="false" ht="15" hidden="false" customHeight="true" outlineLevel="0" collapsed="false">
      <c r="A274" s="14" t="s">
        <v>3882</v>
      </c>
      <c r="B274" s="14" t="s">
        <v>3548</v>
      </c>
      <c r="C274" s="14" t="s">
        <v>44</v>
      </c>
      <c r="D274" s="14" t="n">
        <v>2</v>
      </c>
      <c r="E274" s="14" t="s">
        <v>3883</v>
      </c>
      <c r="F274" s="16" t="n">
        <v>46.233</v>
      </c>
      <c r="G274" s="16" t="n">
        <v>7.36</v>
      </c>
      <c r="H274" s="16"/>
      <c r="I274" s="16" t="n">
        <v>250</v>
      </c>
      <c r="J274" s="14" t="s">
        <v>3882</v>
      </c>
      <c r="K274" s="14" t="s">
        <v>3884</v>
      </c>
      <c r="L274" s="14" t="s">
        <v>3885</v>
      </c>
      <c r="M274" s="14" t="s">
        <v>3568</v>
      </c>
    </row>
    <row r="275" customFormat="false" ht="15" hidden="false" customHeight="true" outlineLevel="0" collapsed="false">
      <c r="A275" s="14" t="s">
        <v>3886</v>
      </c>
      <c r="B275" s="14" t="s">
        <v>3548</v>
      </c>
      <c r="C275" s="14" t="s">
        <v>44</v>
      </c>
      <c r="D275" s="14" t="n">
        <v>2</v>
      </c>
      <c r="E275" s="14" t="s">
        <v>3887</v>
      </c>
      <c r="F275" s="16" t="n">
        <v>46.319</v>
      </c>
      <c r="G275" s="16" t="n">
        <v>7.988</v>
      </c>
      <c r="H275" s="16"/>
      <c r="I275" s="16" t="n">
        <v>250</v>
      </c>
      <c r="J275" s="14" t="s">
        <v>3886</v>
      </c>
      <c r="K275" s="14" t="s">
        <v>3888</v>
      </c>
      <c r="L275" s="14" t="s">
        <v>3889</v>
      </c>
      <c r="M275" s="14" t="s">
        <v>3568</v>
      </c>
    </row>
    <row r="276" customFormat="false" ht="15" hidden="false" customHeight="true" outlineLevel="0" collapsed="false">
      <c r="A276" s="14" t="s">
        <v>3890</v>
      </c>
      <c r="B276" s="14" t="s">
        <v>3548</v>
      </c>
      <c r="C276" s="14" t="s">
        <v>44</v>
      </c>
      <c r="D276" s="14" t="n">
        <v>2</v>
      </c>
      <c r="E276" s="14" t="s">
        <v>3891</v>
      </c>
      <c r="F276" s="16" t="n">
        <v>46.806</v>
      </c>
      <c r="G276" s="16" t="n">
        <v>7.162</v>
      </c>
      <c r="H276" s="16"/>
      <c r="I276" s="16" t="n">
        <v>250</v>
      </c>
      <c r="J276" s="14" t="s">
        <v>3890</v>
      </c>
      <c r="K276" s="14" t="s">
        <v>3892</v>
      </c>
      <c r="L276" s="14" t="s">
        <v>3893</v>
      </c>
      <c r="M276" s="14" t="s">
        <v>3568</v>
      </c>
    </row>
    <row r="277" customFormat="false" ht="15" hidden="false" customHeight="true" outlineLevel="0" collapsed="false">
      <c r="A277" s="14" t="s">
        <v>3894</v>
      </c>
      <c r="B277" s="14" t="s">
        <v>3548</v>
      </c>
      <c r="C277" s="14" t="s">
        <v>44</v>
      </c>
      <c r="D277" s="14" t="n">
        <v>2</v>
      </c>
      <c r="E277" s="14" t="s">
        <v>3895</v>
      </c>
      <c r="F277" s="16" t="n">
        <v>46.99</v>
      </c>
      <c r="G277" s="16" t="n">
        <v>6.931</v>
      </c>
      <c r="H277" s="16"/>
      <c r="I277" s="16" t="n">
        <v>250</v>
      </c>
      <c r="J277" s="14" t="s">
        <v>3894</v>
      </c>
      <c r="K277" s="14" t="s">
        <v>3896</v>
      </c>
      <c r="L277" s="14" t="s">
        <v>3897</v>
      </c>
      <c r="M277" s="14" t="s">
        <v>3568</v>
      </c>
    </row>
    <row r="278" customFormat="false" ht="15" hidden="false" customHeight="true" outlineLevel="0" collapsed="false">
      <c r="A278" s="14" t="s">
        <v>3898</v>
      </c>
      <c r="B278" s="14" t="s">
        <v>3548</v>
      </c>
      <c r="C278" s="14" t="s">
        <v>44</v>
      </c>
      <c r="D278" s="14" t="n">
        <v>2</v>
      </c>
      <c r="E278" s="14" t="s">
        <v>3899</v>
      </c>
      <c r="F278" s="16" t="n">
        <v>47.364</v>
      </c>
      <c r="G278" s="16" t="n">
        <v>7.344</v>
      </c>
      <c r="H278" s="16"/>
      <c r="I278" s="16" t="n">
        <v>250</v>
      </c>
      <c r="J278" s="14" t="s">
        <v>3898</v>
      </c>
      <c r="K278" s="14" t="s">
        <v>3900</v>
      </c>
      <c r="L278" s="14" t="s">
        <v>3901</v>
      </c>
      <c r="M278" s="14" t="s">
        <v>3568</v>
      </c>
    </row>
    <row r="279" customFormat="false" ht="15" hidden="false" customHeight="true" outlineLevel="0" collapsed="false">
      <c r="A279" s="14" t="s">
        <v>3902</v>
      </c>
      <c r="B279" s="14" t="s">
        <v>3548</v>
      </c>
      <c r="C279" s="14" t="s">
        <v>44</v>
      </c>
      <c r="D279" s="14" t="n">
        <v>1</v>
      </c>
      <c r="E279" s="14" t="s">
        <v>3903</v>
      </c>
      <c r="F279" s="16" t="n">
        <v>47.56</v>
      </c>
      <c r="G279" s="16" t="n">
        <v>7.589</v>
      </c>
      <c r="H279" s="16"/>
      <c r="I279" s="16" t="n">
        <v>250</v>
      </c>
      <c r="J279" s="14" t="s">
        <v>3902</v>
      </c>
      <c r="K279" s="14" t="s">
        <v>3904</v>
      </c>
      <c r="L279" s="14" t="s">
        <v>3905</v>
      </c>
      <c r="M279" s="14" t="s">
        <v>3568</v>
      </c>
    </row>
    <row r="280" customFormat="false" ht="15" hidden="false" customHeight="true" outlineLevel="0" collapsed="false">
      <c r="A280" s="14" t="s">
        <v>3906</v>
      </c>
      <c r="B280" s="14" t="s">
        <v>3548</v>
      </c>
      <c r="C280" s="14" t="s">
        <v>44</v>
      </c>
      <c r="D280" s="14" t="n">
        <v>1</v>
      </c>
      <c r="E280" s="14" t="s">
        <v>3907</v>
      </c>
      <c r="F280" s="16" t="n">
        <v>47.377</v>
      </c>
      <c r="G280" s="16" t="n">
        <v>8.54</v>
      </c>
      <c r="H280" s="16" t="s">
        <v>2944</v>
      </c>
      <c r="I280" s="16" t="n">
        <v>500</v>
      </c>
      <c r="J280" s="14" t="s">
        <v>3906</v>
      </c>
      <c r="K280" s="14" t="s">
        <v>3908</v>
      </c>
      <c r="L280" s="14" t="s">
        <v>3909</v>
      </c>
      <c r="M280" s="14" t="s">
        <v>3568</v>
      </c>
    </row>
    <row r="281" customFormat="false" ht="15" hidden="false" customHeight="true" outlineLevel="0" collapsed="false">
      <c r="A281" s="14" t="s">
        <v>3910</v>
      </c>
      <c r="B281" s="14" t="s">
        <v>3548</v>
      </c>
      <c r="C281" s="14" t="s">
        <v>44</v>
      </c>
      <c r="D281" s="14" t="n">
        <v>2</v>
      </c>
      <c r="E281" s="14" t="s">
        <v>3911</v>
      </c>
      <c r="F281" s="16" t="n">
        <v>47.377</v>
      </c>
      <c r="G281" s="16" t="n">
        <v>8.54</v>
      </c>
      <c r="H281" s="16" t="s">
        <v>2944</v>
      </c>
      <c r="I281" s="16" t="n">
        <v>500</v>
      </c>
      <c r="J281" s="14" t="s">
        <v>3910</v>
      </c>
      <c r="K281" s="14" t="s">
        <v>3912</v>
      </c>
      <c r="L281" s="14" t="s">
        <v>3913</v>
      </c>
      <c r="M281" s="14" t="s">
        <v>3568</v>
      </c>
    </row>
    <row r="282" customFormat="false" ht="15" hidden="false" customHeight="true" outlineLevel="0" collapsed="false">
      <c r="A282" s="14" t="s">
        <v>3914</v>
      </c>
      <c r="B282" s="14" t="s">
        <v>3548</v>
      </c>
      <c r="C282" s="14" t="s">
        <v>44</v>
      </c>
      <c r="D282" s="14" t="n">
        <v>1</v>
      </c>
      <c r="E282" s="14" t="s">
        <v>3915</v>
      </c>
      <c r="F282" s="16" t="n">
        <v>46.948</v>
      </c>
      <c r="G282" s="16" t="n">
        <v>7.447</v>
      </c>
      <c r="H282" s="16"/>
      <c r="I282" s="16" t="n">
        <v>250</v>
      </c>
      <c r="J282" s="14" t="s">
        <v>3914</v>
      </c>
      <c r="K282" s="14" t="s">
        <v>3916</v>
      </c>
      <c r="L282" s="14" t="s">
        <v>3917</v>
      </c>
      <c r="M282" s="14" t="s">
        <v>3568</v>
      </c>
    </row>
    <row r="283" customFormat="false" ht="15" hidden="false" customHeight="true" outlineLevel="0" collapsed="false">
      <c r="A283" s="14" t="s">
        <v>3918</v>
      </c>
      <c r="B283" s="14" t="s">
        <v>3548</v>
      </c>
      <c r="C283" s="14" t="s">
        <v>44</v>
      </c>
      <c r="D283" s="14" t="n">
        <v>1</v>
      </c>
      <c r="E283" s="14" t="s">
        <v>3919</v>
      </c>
      <c r="F283" s="16" t="n">
        <v>47.05</v>
      </c>
      <c r="G283" s="16" t="n">
        <v>8.309</v>
      </c>
      <c r="H283" s="16"/>
      <c r="I283" s="16" t="n">
        <v>250</v>
      </c>
      <c r="J283" s="14" t="s">
        <v>3918</v>
      </c>
      <c r="K283" s="14" t="s">
        <v>3920</v>
      </c>
      <c r="L283" s="14" t="s">
        <v>3921</v>
      </c>
      <c r="M283" s="14" t="s">
        <v>3568</v>
      </c>
    </row>
    <row r="284" customFormat="false" ht="15" hidden="false" customHeight="true" outlineLevel="0" collapsed="false">
      <c r="A284" s="14" t="s">
        <v>3922</v>
      </c>
      <c r="B284" s="14" t="s">
        <v>3548</v>
      </c>
      <c r="C284" s="14" t="s">
        <v>44</v>
      </c>
      <c r="D284" s="14" t="n">
        <v>1</v>
      </c>
      <c r="E284" s="14" t="s">
        <v>3923</v>
      </c>
      <c r="F284" s="16" t="n">
        <v>46.004</v>
      </c>
      <c r="G284" s="16" t="n">
        <v>8.951</v>
      </c>
      <c r="H284" s="16"/>
      <c r="I284" s="16" t="n">
        <v>250</v>
      </c>
      <c r="J284" s="14" t="s">
        <v>3922</v>
      </c>
      <c r="K284" s="14" t="s">
        <v>3924</v>
      </c>
      <c r="L284" s="14" t="s">
        <v>3925</v>
      </c>
      <c r="M284" s="14" t="s">
        <v>3568</v>
      </c>
    </row>
    <row r="285" customFormat="false" ht="15" hidden="false" customHeight="true" outlineLevel="0" collapsed="false">
      <c r="A285" s="14" t="s">
        <v>3926</v>
      </c>
      <c r="B285" s="14" t="s">
        <v>3548</v>
      </c>
      <c r="C285" s="14" t="s">
        <v>44</v>
      </c>
      <c r="D285" s="14" t="n">
        <v>2</v>
      </c>
      <c r="E285" s="14" t="s">
        <v>3927</v>
      </c>
      <c r="F285" s="16" t="n">
        <v>46.195</v>
      </c>
      <c r="G285" s="16" t="n">
        <v>9.024</v>
      </c>
      <c r="H285" s="16"/>
      <c r="I285" s="16" t="n">
        <v>250</v>
      </c>
      <c r="J285" s="14" t="s">
        <v>3926</v>
      </c>
      <c r="K285" s="14" t="s">
        <v>3928</v>
      </c>
      <c r="L285" s="14" t="s">
        <v>3929</v>
      </c>
      <c r="M285" s="14" t="s">
        <v>3568</v>
      </c>
    </row>
    <row r="286" customFormat="false" ht="15" hidden="false" customHeight="true" outlineLevel="0" collapsed="false">
      <c r="A286" s="14" t="s">
        <v>3930</v>
      </c>
      <c r="B286" s="14" t="s">
        <v>3548</v>
      </c>
      <c r="C286" s="14" t="s">
        <v>44</v>
      </c>
      <c r="D286" s="14" t="n">
        <v>2</v>
      </c>
      <c r="E286" s="14" t="s">
        <v>3931</v>
      </c>
      <c r="F286" s="16" t="n">
        <v>46.853</v>
      </c>
      <c r="G286" s="16" t="n">
        <v>9.529</v>
      </c>
      <c r="H286" s="16"/>
      <c r="I286" s="16" t="n">
        <v>250</v>
      </c>
      <c r="J286" s="14" t="s">
        <v>3930</v>
      </c>
      <c r="K286" s="14" t="s">
        <v>3932</v>
      </c>
      <c r="L286" s="14" t="s">
        <v>3933</v>
      </c>
      <c r="M286" s="14" t="s">
        <v>3568</v>
      </c>
    </row>
    <row r="287" customFormat="false" ht="15" hidden="false" customHeight="true" outlineLevel="0" collapsed="false">
      <c r="A287" s="14" t="s">
        <v>3934</v>
      </c>
      <c r="B287" s="14" t="s">
        <v>3548</v>
      </c>
      <c r="C287" s="14" t="s">
        <v>44</v>
      </c>
      <c r="D287" s="14" t="n">
        <v>2</v>
      </c>
      <c r="E287" s="14" t="s">
        <v>3935</v>
      </c>
      <c r="F287" s="16" t="n">
        <v>47.424</v>
      </c>
      <c r="G287" s="16" t="n">
        <v>9.377</v>
      </c>
      <c r="H287" s="16"/>
      <c r="I287" s="16" t="n">
        <v>250</v>
      </c>
      <c r="J287" s="14" t="s">
        <v>3934</v>
      </c>
      <c r="K287" s="14" t="s">
        <v>3936</v>
      </c>
      <c r="L287" s="14" t="s">
        <v>3937</v>
      </c>
      <c r="M287" s="14" t="s">
        <v>3568</v>
      </c>
    </row>
    <row r="288" customFormat="false" ht="15" hidden="false" customHeight="true" outlineLevel="0" collapsed="false">
      <c r="A288" s="14" t="s">
        <v>3938</v>
      </c>
      <c r="B288" s="14" t="s">
        <v>3548</v>
      </c>
      <c r="C288" s="14" t="s">
        <v>44</v>
      </c>
      <c r="D288" s="14" t="n">
        <v>2</v>
      </c>
      <c r="E288" s="14" t="s">
        <v>3939</v>
      </c>
      <c r="F288" s="16" t="n">
        <v>47.166</v>
      </c>
      <c r="G288" s="16" t="n">
        <v>8.516</v>
      </c>
      <c r="H288" s="16"/>
      <c r="I288" s="16" t="n">
        <v>250</v>
      </c>
      <c r="J288" s="14" t="s">
        <v>3938</v>
      </c>
      <c r="K288" s="14" t="s">
        <v>3940</v>
      </c>
      <c r="L288" s="14" t="s">
        <v>3941</v>
      </c>
      <c r="M288" s="14" t="s">
        <v>3568</v>
      </c>
    </row>
    <row r="289" customFormat="false" ht="15" hidden="false" customHeight="true" outlineLevel="0" collapsed="false">
      <c r="A289" s="14" t="s">
        <v>3942</v>
      </c>
      <c r="B289" s="14" t="s">
        <v>3548</v>
      </c>
      <c r="C289" s="14" t="s">
        <v>44</v>
      </c>
      <c r="D289" s="14" t="n">
        <v>2</v>
      </c>
      <c r="E289" s="14" t="s">
        <v>3943</v>
      </c>
      <c r="F289" s="16" t="n">
        <v>47.473</v>
      </c>
      <c r="G289" s="16" t="n">
        <v>8.307</v>
      </c>
      <c r="H289" s="16"/>
      <c r="I289" s="16" t="n">
        <v>250</v>
      </c>
      <c r="J289" s="14" t="s">
        <v>3942</v>
      </c>
      <c r="K289" s="14" t="s">
        <v>3944</v>
      </c>
      <c r="L289" s="14" t="s">
        <v>3945</v>
      </c>
      <c r="M289" s="14" t="s">
        <v>3568</v>
      </c>
    </row>
    <row r="290" customFormat="false" ht="15" hidden="false" customHeight="true" outlineLevel="0" collapsed="false">
      <c r="A290" s="14" t="s">
        <v>3946</v>
      </c>
      <c r="B290" s="14" t="s">
        <v>3548</v>
      </c>
      <c r="C290" s="14" t="s">
        <v>44</v>
      </c>
      <c r="D290" s="14" t="n">
        <v>2</v>
      </c>
      <c r="E290" s="14" t="s">
        <v>3947</v>
      </c>
      <c r="F290" s="16" t="n">
        <v>47.208</v>
      </c>
      <c r="G290" s="16" t="n">
        <v>7.538</v>
      </c>
      <c r="H290" s="16"/>
      <c r="I290" s="16" t="n">
        <v>250</v>
      </c>
      <c r="J290" s="14" t="s">
        <v>3946</v>
      </c>
      <c r="K290" s="14" t="s">
        <v>3948</v>
      </c>
      <c r="L290" s="14" t="s">
        <v>3949</v>
      </c>
      <c r="M290" s="14" t="s">
        <v>3568</v>
      </c>
    </row>
    <row r="291" customFormat="false" ht="15" hidden="false" customHeight="true" outlineLevel="0" collapsed="false">
      <c r="A291" s="14" t="s">
        <v>3950</v>
      </c>
      <c r="B291" s="14" t="s">
        <v>3548</v>
      </c>
      <c r="C291" s="14" t="s">
        <v>44</v>
      </c>
      <c r="D291" s="14" t="n">
        <v>2</v>
      </c>
      <c r="E291" s="14" t="s">
        <v>3951</v>
      </c>
      <c r="F291" s="16" t="n">
        <v>47.697</v>
      </c>
      <c r="G291" s="16" t="n">
        <v>8.635</v>
      </c>
      <c r="H291" s="16"/>
      <c r="I291" s="16" t="n">
        <v>250</v>
      </c>
      <c r="J291" s="14" t="s">
        <v>3950</v>
      </c>
      <c r="K291" s="14" t="s">
        <v>3952</v>
      </c>
      <c r="L291" s="14" t="s">
        <v>3953</v>
      </c>
      <c r="M291" s="14" t="s">
        <v>3568</v>
      </c>
    </row>
    <row r="292" customFormat="false" ht="15" hidden="false" customHeight="true" outlineLevel="0" collapsed="false">
      <c r="A292" s="14" t="s">
        <v>3954</v>
      </c>
      <c r="B292" s="14" t="s">
        <v>3548</v>
      </c>
      <c r="C292" s="14" t="s">
        <v>44</v>
      </c>
      <c r="D292" s="14" t="n">
        <v>2</v>
      </c>
      <c r="E292" s="14" t="s">
        <v>3955</v>
      </c>
      <c r="F292" s="16" t="n">
        <v>47.5</v>
      </c>
      <c r="G292" s="16" t="n">
        <v>8.724</v>
      </c>
      <c r="H292" s="16"/>
      <c r="I292" s="16" t="n">
        <v>250</v>
      </c>
      <c r="J292" s="14" t="s">
        <v>3954</v>
      </c>
      <c r="K292" s="14" t="s">
        <v>3956</v>
      </c>
      <c r="L292" s="14" t="s">
        <v>3957</v>
      </c>
      <c r="M292" s="14" t="s">
        <v>3568</v>
      </c>
    </row>
  </sheetData>
  <autoFilter ref="A1:M2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3" min="3" style="1" width="23"/>
    <col collapsed="false" customWidth="true" hidden="false" outlineLevel="0" max="4" min="4" style="1" width="14"/>
    <col collapsed="false" customWidth="true" hidden="false" outlineLevel="0" max="5" min="5" style="1" width="40"/>
    <col collapsed="false" customWidth="true" hidden="false" outlineLevel="0" max="6" min="6" style="1" width="38"/>
    <col collapsed="false" customWidth="true" hidden="false" outlineLevel="0" max="7" min="7" style="1" width="48"/>
  </cols>
  <sheetData>
    <row r="1" customFormat="false" ht="15" hidden="false" customHeight="true" outlineLevel="0" collapsed="false">
      <c r="A1" s="10" t="s">
        <v>2931</v>
      </c>
      <c r="B1" s="10" t="s">
        <v>3958</v>
      </c>
      <c r="C1" s="10" t="s">
        <v>2942</v>
      </c>
      <c r="D1" s="10" t="s">
        <v>3959</v>
      </c>
      <c r="E1" s="10" t="s">
        <v>3960</v>
      </c>
      <c r="F1" s="11" t="s">
        <v>2933</v>
      </c>
      <c r="G1" s="11" t="s">
        <v>3961</v>
      </c>
    </row>
    <row r="2" customFormat="false" ht="15" hidden="false" customHeight="true" outlineLevel="0" collapsed="false">
      <c r="A2" s="1" t="s">
        <v>43</v>
      </c>
      <c r="B2" s="1" t="s">
        <v>3962</v>
      </c>
      <c r="C2" s="1" t="s">
        <v>122</v>
      </c>
      <c r="D2" s="1" t="n">
        <v>1</v>
      </c>
      <c r="E2" s="1" t="s">
        <v>3963</v>
      </c>
      <c r="F2" s="16" t="s">
        <v>2943</v>
      </c>
      <c r="G2" s="14" t="str">
        <f aca="false">"/villes/"&amp;F2&amp;"/"</f>
        <v>/villes/paris/</v>
      </c>
    </row>
    <row r="3" customFormat="false" ht="15" hidden="false" customHeight="true" outlineLevel="0" collapsed="false">
      <c r="A3" s="1" t="s">
        <v>43</v>
      </c>
      <c r="B3" s="1" t="s">
        <v>3962</v>
      </c>
      <c r="C3" s="1" t="s">
        <v>2946</v>
      </c>
      <c r="D3" s="1" t="n">
        <v>2</v>
      </c>
      <c r="E3" s="1" t="s">
        <v>3963</v>
      </c>
      <c r="F3" s="16" t="s">
        <v>2947</v>
      </c>
      <c r="G3" s="14" t="str">
        <f aca="false">"/villes/"&amp;F3&amp;"/"</f>
        <v>/villes/boulogne-billancourt/</v>
      </c>
    </row>
    <row r="4" customFormat="false" ht="15" hidden="false" customHeight="true" outlineLevel="0" collapsed="false">
      <c r="A4" s="1" t="s">
        <v>43</v>
      </c>
      <c r="B4" s="1" t="s">
        <v>3962</v>
      </c>
      <c r="C4" s="1" t="s">
        <v>2949</v>
      </c>
      <c r="D4" s="1" t="n">
        <v>2</v>
      </c>
      <c r="E4" s="1" t="s">
        <v>3963</v>
      </c>
      <c r="F4" s="16" t="s">
        <v>2950</v>
      </c>
      <c r="G4" s="14" t="str">
        <f aca="false">"/villes/"&amp;F4&amp;"/"</f>
        <v>/villes/la-defense-puteaux/</v>
      </c>
    </row>
    <row r="5" customFormat="false" ht="15" hidden="false" customHeight="true" outlineLevel="0" collapsed="false">
      <c r="A5" s="1" t="s">
        <v>43</v>
      </c>
      <c r="B5" s="1" t="s">
        <v>3962</v>
      </c>
      <c r="C5" s="1" t="s">
        <v>2952</v>
      </c>
      <c r="D5" s="1" t="n">
        <v>2</v>
      </c>
      <c r="E5" s="1" t="s">
        <v>3963</v>
      </c>
      <c r="F5" s="16" t="s">
        <v>2953</v>
      </c>
      <c r="G5" s="14" t="str">
        <f aca="false">"/villes/"&amp;F5&amp;"/"</f>
        <v>/villes/roissy-en-france/</v>
      </c>
    </row>
    <row r="6" customFormat="false" ht="15" hidden="false" customHeight="true" outlineLevel="0" collapsed="false">
      <c r="A6" s="1" t="s">
        <v>43</v>
      </c>
      <c r="B6" s="1" t="s">
        <v>3962</v>
      </c>
      <c r="C6" s="1" t="s">
        <v>2955</v>
      </c>
      <c r="D6" s="1" t="n">
        <v>2</v>
      </c>
      <c r="E6" s="1" t="s">
        <v>3963</v>
      </c>
      <c r="F6" s="16" t="s">
        <v>2956</v>
      </c>
      <c r="G6" s="14" t="str">
        <f aca="false">"/villes/"&amp;F6&amp;"/"</f>
        <v>/villes/versailles/</v>
      </c>
    </row>
    <row r="7" customFormat="false" ht="15" hidden="false" customHeight="true" outlineLevel="0" collapsed="false">
      <c r="A7" s="1" t="s">
        <v>43</v>
      </c>
      <c r="B7" s="1" t="s">
        <v>3962</v>
      </c>
      <c r="C7" s="1" t="s">
        <v>2958</v>
      </c>
      <c r="D7" s="1" t="n">
        <v>2</v>
      </c>
      <c r="E7" s="1" t="s">
        <v>3963</v>
      </c>
      <c r="F7" s="16" t="s">
        <v>2959</v>
      </c>
      <c r="G7" s="14" t="str">
        <f aca="false">"/villes/"&amp;F7&amp;"/"</f>
        <v>/villes/massy/</v>
      </c>
    </row>
    <row r="8" customFormat="false" ht="15" hidden="false" customHeight="true" outlineLevel="0" collapsed="false">
      <c r="A8" s="1" t="s">
        <v>43</v>
      </c>
      <c r="B8" s="1" t="s">
        <v>3964</v>
      </c>
      <c r="C8" s="1" t="s">
        <v>123</v>
      </c>
      <c r="D8" s="1" t="n">
        <v>1</v>
      </c>
      <c r="E8" s="1" t="s">
        <v>3963</v>
      </c>
      <c r="F8" s="16" t="s">
        <v>2961</v>
      </c>
      <c r="G8" s="14" t="str">
        <f aca="false">"/villes/"&amp;F8&amp;"/"</f>
        <v>/villes/lyon/</v>
      </c>
    </row>
    <row r="9" customFormat="false" ht="15" hidden="false" customHeight="true" outlineLevel="0" collapsed="false">
      <c r="A9" s="1" t="s">
        <v>43</v>
      </c>
      <c r="B9" s="1" t="s">
        <v>3964</v>
      </c>
      <c r="C9" s="1" t="s">
        <v>146</v>
      </c>
      <c r="D9" s="1" t="n">
        <v>1</v>
      </c>
      <c r="E9" s="1" t="s">
        <v>3963</v>
      </c>
      <c r="F9" s="16" t="s">
        <v>2963</v>
      </c>
      <c r="G9" s="14" t="str">
        <f aca="false">"/villes/"&amp;F9&amp;"/"</f>
        <v>/villes/grenoble/</v>
      </c>
    </row>
    <row r="10" customFormat="false" ht="15" hidden="false" customHeight="true" outlineLevel="0" collapsed="false">
      <c r="A10" s="1" t="s">
        <v>43</v>
      </c>
      <c r="B10" s="1" t="s">
        <v>3964</v>
      </c>
      <c r="C10" s="1" t="s">
        <v>148</v>
      </c>
      <c r="D10" s="1" t="n">
        <v>1</v>
      </c>
      <c r="E10" s="1" t="s">
        <v>3963</v>
      </c>
      <c r="F10" s="16" t="s">
        <v>2965</v>
      </c>
      <c r="G10" s="14" t="str">
        <f aca="false">"/villes/"&amp;F10&amp;"/"</f>
        <v>/villes/annecy/</v>
      </c>
    </row>
    <row r="11" customFormat="false" ht="15" hidden="false" customHeight="true" outlineLevel="0" collapsed="false">
      <c r="A11" s="1" t="s">
        <v>43</v>
      </c>
      <c r="B11" s="1" t="s">
        <v>3964</v>
      </c>
      <c r="C11" s="1" t="s">
        <v>150</v>
      </c>
      <c r="D11" s="1" t="n">
        <v>2</v>
      </c>
      <c r="E11" s="1" t="s">
        <v>3963</v>
      </c>
      <c r="F11" s="16" t="s">
        <v>2967</v>
      </c>
      <c r="G11" s="14" t="str">
        <f aca="false">"/villes/"&amp;F11&amp;"/"</f>
        <v>/villes/chambery/</v>
      </c>
    </row>
    <row r="12" customFormat="false" ht="15" hidden="false" customHeight="true" outlineLevel="0" collapsed="false">
      <c r="A12" s="1" t="s">
        <v>43</v>
      </c>
      <c r="B12" s="1" t="s">
        <v>3964</v>
      </c>
      <c r="C12" s="1" t="s">
        <v>2969</v>
      </c>
      <c r="D12" s="1" t="n">
        <v>2</v>
      </c>
      <c r="E12" s="1" t="s">
        <v>3963</v>
      </c>
      <c r="F12" s="16" t="s">
        <v>2970</v>
      </c>
      <c r="G12" s="14" t="str">
        <f aca="false">"/villes/"&amp;F12&amp;"/"</f>
        <v>/villes/saint-etienne/</v>
      </c>
    </row>
    <row r="13" customFormat="false" ht="15" hidden="false" customHeight="true" outlineLevel="0" collapsed="false">
      <c r="A13" s="1" t="s">
        <v>43</v>
      </c>
      <c r="B13" s="1" t="s">
        <v>3964</v>
      </c>
      <c r="C13" s="1" t="s">
        <v>2972</v>
      </c>
      <c r="D13" s="1" t="n">
        <v>2</v>
      </c>
      <c r="E13" s="1" t="s">
        <v>3963</v>
      </c>
      <c r="F13" s="16" t="s">
        <v>2973</v>
      </c>
      <c r="G13" s="14" t="str">
        <f aca="false">"/villes/"&amp;F13&amp;"/"</f>
        <v>/villes/valence/</v>
      </c>
    </row>
    <row r="14" customFormat="false" ht="15" hidden="false" customHeight="true" outlineLevel="0" collapsed="false">
      <c r="A14" s="1" t="s">
        <v>43</v>
      </c>
      <c r="B14" s="1" t="s">
        <v>3964</v>
      </c>
      <c r="C14" s="1" t="s">
        <v>2975</v>
      </c>
      <c r="D14" s="1" t="n">
        <v>2</v>
      </c>
      <c r="E14" s="1" t="s">
        <v>3963</v>
      </c>
      <c r="F14" s="16" t="s">
        <v>2976</v>
      </c>
      <c r="G14" s="14" t="str">
        <f aca="false">"/villes/"&amp;F14&amp;"/"</f>
        <v>/villes/clermont-ferrand/</v>
      </c>
    </row>
    <row r="15" customFormat="false" ht="15" hidden="false" customHeight="true" outlineLevel="0" collapsed="false">
      <c r="A15" s="1" t="s">
        <v>43</v>
      </c>
      <c r="B15" s="1" t="s">
        <v>3964</v>
      </c>
      <c r="C15" s="1" t="s">
        <v>2978</v>
      </c>
      <c r="D15" s="1" t="n">
        <v>2</v>
      </c>
      <c r="E15" s="1" t="s">
        <v>3963</v>
      </c>
      <c r="F15" s="16" t="s">
        <v>2979</v>
      </c>
      <c r="G15" s="14" t="str">
        <f aca="false">"/villes/"&amp;F15&amp;"/"</f>
        <v>/villes/aix-les-bains/</v>
      </c>
    </row>
    <row r="16" customFormat="false" ht="15" hidden="false" customHeight="true" outlineLevel="0" collapsed="false">
      <c r="A16" s="1" t="s">
        <v>43</v>
      </c>
      <c r="B16" s="1" t="s">
        <v>3964</v>
      </c>
      <c r="C16" s="1" t="s">
        <v>2981</v>
      </c>
      <c r="D16" s="1" t="n">
        <v>2</v>
      </c>
      <c r="E16" s="1" t="s">
        <v>3963</v>
      </c>
      <c r="F16" s="16" t="s">
        <v>2982</v>
      </c>
      <c r="G16" s="14" t="str">
        <f aca="false">"/villes/"&amp;F16&amp;"/"</f>
        <v>/villes/macon/</v>
      </c>
    </row>
    <row r="17" customFormat="false" ht="15" hidden="false" customHeight="true" outlineLevel="0" collapsed="false">
      <c r="A17" s="1" t="s">
        <v>43</v>
      </c>
      <c r="B17" s="1" t="s">
        <v>3964</v>
      </c>
      <c r="C17" s="1" t="s">
        <v>2984</v>
      </c>
      <c r="D17" s="1" t="n">
        <v>2</v>
      </c>
      <c r="E17" s="1" t="s">
        <v>3963</v>
      </c>
      <c r="F17" s="16" t="s">
        <v>2985</v>
      </c>
      <c r="G17" s="14" t="str">
        <f aca="false">"/villes/"&amp;F17&amp;"/"</f>
        <v>/villes/bourg-en-bresse/</v>
      </c>
    </row>
    <row r="18" customFormat="false" ht="15" hidden="false" customHeight="true" outlineLevel="0" collapsed="false">
      <c r="A18" s="1" t="s">
        <v>43</v>
      </c>
      <c r="B18" s="1" t="s">
        <v>3964</v>
      </c>
      <c r="C18" s="1" t="s">
        <v>2987</v>
      </c>
      <c r="D18" s="1" t="n">
        <v>2</v>
      </c>
      <c r="E18" s="1" t="s">
        <v>3963</v>
      </c>
      <c r="F18" s="16" t="s">
        <v>2988</v>
      </c>
      <c r="G18" s="14" t="str">
        <f aca="false">"/villes/"&amp;F18&amp;"/"</f>
        <v>/villes/annemasse/</v>
      </c>
    </row>
    <row r="19" customFormat="false" ht="15" hidden="false" customHeight="true" outlineLevel="0" collapsed="false">
      <c r="A19" s="1" t="s">
        <v>43</v>
      </c>
      <c r="B19" s="1" t="s">
        <v>3964</v>
      </c>
      <c r="C19" s="1" t="s">
        <v>2439</v>
      </c>
      <c r="D19" s="1" t="n">
        <v>2</v>
      </c>
      <c r="E19" s="1" t="s">
        <v>3963</v>
      </c>
      <c r="F19" s="16" t="s">
        <v>2990</v>
      </c>
      <c r="G19" s="14" t="str">
        <f aca="false">"/villes/"&amp;F19&amp;"/"</f>
        <v>/villes/evian-les-bains/</v>
      </c>
    </row>
    <row r="20" customFormat="false" ht="15" hidden="false" customHeight="true" outlineLevel="0" collapsed="false">
      <c r="A20" s="1" t="s">
        <v>43</v>
      </c>
      <c r="B20" s="1" t="s">
        <v>3964</v>
      </c>
      <c r="C20" s="1" t="s">
        <v>2409</v>
      </c>
      <c r="D20" s="1" t="n">
        <v>2</v>
      </c>
      <c r="E20" s="1" t="s">
        <v>3963</v>
      </c>
      <c r="F20" s="16" t="s">
        <v>2993</v>
      </c>
      <c r="G20" s="14" t="str">
        <f aca="false">"/villes/"&amp;F20&amp;"/"</f>
        <v>/villes/megeve/</v>
      </c>
    </row>
    <row r="21" customFormat="false" ht="15" hidden="false" customHeight="true" outlineLevel="0" collapsed="false">
      <c r="A21" s="1" t="s">
        <v>43</v>
      </c>
      <c r="B21" s="1" t="s">
        <v>3964</v>
      </c>
      <c r="C21" s="1" t="s">
        <v>2393</v>
      </c>
      <c r="D21" s="1" t="n">
        <v>2</v>
      </c>
      <c r="E21" s="1" t="s">
        <v>3963</v>
      </c>
      <c r="F21" s="16" t="s">
        <v>2995</v>
      </c>
      <c r="G21" s="14" t="str">
        <f aca="false">"/villes/"&amp;F21&amp;"/"</f>
        <v>/villes/courchevel/</v>
      </c>
    </row>
    <row r="22" customFormat="false" ht="15" hidden="false" customHeight="true" outlineLevel="0" collapsed="false">
      <c r="A22" s="1" t="s">
        <v>43</v>
      </c>
      <c r="B22" s="1" t="s">
        <v>3964</v>
      </c>
      <c r="C22" s="1" t="s">
        <v>2424</v>
      </c>
      <c r="D22" s="1" t="n">
        <v>2</v>
      </c>
      <c r="E22" s="1" t="s">
        <v>3963</v>
      </c>
      <c r="F22" s="16" t="s">
        <v>2997</v>
      </c>
      <c r="G22" s="14" t="str">
        <f aca="false">"/villes/"&amp;F22&amp;"/"</f>
        <v>/villes/chamonix-mont-blanc/</v>
      </c>
    </row>
    <row r="23" customFormat="false" ht="15" hidden="false" customHeight="true" outlineLevel="0" collapsed="false">
      <c r="A23" s="1" t="s">
        <v>43</v>
      </c>
      <c r="B23" s="1" t="s">
        <v>3965</v>
      </c>
      <c r="C23" s="1" t="s">
        <v>144</v>
      </c>
      <c r="D23" s="1" t="n">
        <v>1</v>
      </c>
      <c r="E23" s="1" t="s">
        <v>3963</v>
      </c>
      <c r="F23" s="16" t="s">
        <v>2999</v>
      </c>
      <c r="G23" s="14" t="str">
        <f aca="false">"/villes/"&amp;F23&amp;"/"</f>
        <v>/villes/dijon/</v>
      </c>
    </row>
    <row r="24" customFormat="false" ht="15" hidden="false" customHeight="true" outlineLevel="0" collapsed="false">
      <c r="A24" s="1" t="s">
        <v>43</v>
      </c>
      <c r="B24" s="1" t="s">
        <v>3965</v>
      </c>
      <c r="C24" s="1" t="s">
        <v>3001</v>
      </c>
      <c r="D24" s="1" t="n">
        <v>2</v>
      </c>
      <c r="E24" s="1" t="s">
        <v>3963</v>
      </c>
      <c r="F24" s="16" t="s">
        <v>3002</v>
      </c>
      <c r="G24" s="14" t="str">
        <f aca="false">"/villes/"&amp;F24&amp;"/"</f>
        <v>/villes/besancon/</v>
      </c>
    </row>
    <row r="25" customFormat="false" ht="15" hidden="false" customHeight="true" outlineLevel="0" collapsed="false">
      <c r="A25" s="1" t="s">
        <v>43</v>
      </c>
      <c r="B25" s="1" t="s">
        <v>3965</v>
      </c>
      <c r="C25" s="1" t="s">
        <v>3004</v>
      </c>
      <c r="D25" s="1" t="n">
        <v>2</v>
      </c>
      <c r="E25" s="1" t="s">
        <v>3963</v>
      </c>
      <c r="F25" s="16" t="s">
        <v>3005</v>
      </c>
      <c r="G25" s="14" t="str">
        <f aca="false">"/villes/"&amp;F25&amp;"/"</f>
        <v>/villes/beaune/</v>
      </c>
    </row>
    <row r="26" customFormat="false" ht="15" hidden="false" customHeight="true" outlineLevel="0" collapsed="false">
      <c r="A26" s="1" t="s">
        <v>43</v>
      </c>
      <c r="B26" s="1" t="s">
        <v>3965</v>
      </c>
      <c r="C26" s="1" t="s">
        <v>3007</v>
      </c>
      <c r="D26" s="1" t="n">
        <v>2</v>
      </c>
      <c r="E26" s="1" t="s">
        <v>3963</v>
      </c>
      <c r="F26" s="16" t="s">
        <v>3008</v>
      </c>
      <c r="G26" s="14" t="str">
        <f aca="false">"/villes/"&amp;F26&amp;"/"</f>
        <v>/villes/auxerre/</v>
      </c>
    </row>
    <row r="27" customFormat="false" ht="15" hidden="false" customHeight="true" outlineLevel="0" collapsed="false">
      <c r="A27" s="1" t="s">
        <v>43</v>
      </c>
      <c r="B27" s="1" t="s">
        <v>3965</v>
      </c>
      <c r="C27" s="1" t="s">
        <v>3010</v>
      </c>
      <c r="D27" s="1" t="n">
        <v>2</v>
      </c>
      <c r="E27" s="1" t="s">
        <v>3963</v>
      </c>
      <c r="F27" s="16" t="s">
        <v>3011</v>
      </c>
      <c r="G27" s="14" t="str">
        <f aca="false">"/villes/"&amp;F27&amp;"/"</f>
        <v>/villes/belfort/</v>
      </c>
    </row>
    <row r="28" customFormat="false" ht="15" hidden="false" customHeight="true" outlineLevel="0" collapsed="false">
      <c r="A28" s="1" t="s">
        <v>43</v>
      </c>
      <c r="B28" s="1" t="s">
        <v>3965</v>
      </c>
      <c r="C28" s="1" t="s">
        <v>3013</v>
      </c>
      <c r="D28" s="1" t="n">
        <v>2</v>
      </c>
      <c r="E28" s="1" t="s">
        <v>3963</v>
      </c>
      <c r="F28" s="16" t="s">
        <v>3014</v>
      </c>
      <c r="G28" s="14" t="str">
        <f aca="false">"/villes/"&amp;F28&amp;"/"</f>
        <v>/villes/montbeliard/</v>
      </c>
    </row>
    <row r="29" customFormat="false" ht="15" hidden="false" customHeight="true" outlineLevel="0" collapsed="false">
      <c r="A29" s="1" t="s">
        <v>43</v>
      </c>
      <c r="B29" s="1" t="s">
        <v>3966</v>
      </c>
      <c r="C29" s="1" t="s">
        <v>136</v>
      </c>
      <c r="D29" s="1" t="n">
        <v>1</v>
      </c>
      <c r="E29" s="1" t="s">
        <v>3963</v>
      </c>
      <c r="F29" s="16" t="s">
        <v>3016</v>
      </c>
      <c r="G29" s="14" t="str">
        <f aca="false">"/villes/"&amp;F29&amp;"/"</f>
        <v>/villes/strasbourg/</v>
      </c>
    </row>
    <row r="30" customFormat="false" ht="15" hidden="false" customHeight="true" outlineLevel="0" collapsed="false">
      <c r="A30" s="1" t="s">
        <v>43</v>
      </c>
      <c r="B30" s="1" t="s">
        <v>3966</v>
      </c>
      <c r="C30" s="1" t="s">
        <v>3018</v>
      </c>
      <c r="D30" s="1" t="n">
        <v>2</v>
      </c>
      <c r="E30" s="1" t="s">
        <v>3963</v>
      </c>
      <c r="F30" s="16" t="s">
        <v>3019</v>
      </c>
      <c r="G30" s="14" t="str">
        <f aca="false">"/villes/"&amp;F30&amp;"/"</f>
        <v>/villes/reims/</v>
      </c>
    </row>
    <row r="31" customFormat="false" ht="15" hidden="false" customHeight="true" outlineLevel="0" collapsed="false">
      <c r="A31" s="1" t="s">
        <v>43</v>
      </c>
      <c r="B31" s="1" t="s">
        <v>3966</v>
      </c>
      <c r="C31" s="1" t="s">
        <v>3021</v>
      </c>
      <c r="D31" s="1" t="n">
        <v>2</v>
      </c>
      <c r="E31" s="1" t="s">
        <v>3963</v>
      </c>
      <c r="F31" s="16" t="s">
        <v>3022</v>
      </c>
      <c r="G31" s="14" t="str">
        <f aca="false">"/villes/"&amp;F31&amp;"/"</f>
        <v>/villes/metz/</v>
      </c>
    </row>
    <row r="32" customFormat="false" ht="15" hidden="false" customHeight="true" outlineLevel="0" collapsed="false">
      <c r="A32" s="1" t="s">
        <v>43</v>
      </c>
      <c r="B32" s="1" t="s">
        <v>3966</v>
      </c>
      <c r="C32" s="1" t="s">
        <v>3024</v>
      </c>
      <c r="D32" s="1" t="n">
        <v>2</v>
      </c>
      <c r="E32" s="1" t="s">
        <v>3963</v>
      </c>
      <c r="F32" s="16" t="s">
        <v>3025</v>
      </c>
      <c r="G32" s="14" t="str">
        <f aca="false">"/villes/"&amp;F32&amp;"/"</f>
        <v>/villes/nancy/</v>
      </c>
    </row>
    <row r="33" customFormat="false" ht="15" hidden="false" customHeight="true" outlineLevel="0" collapsed="false">
      <c r="A33" s="1" t="s">
        <v>43</v>
      </c>
      <c r="B33" s="1" t="s">
        <v>3966</v>
      </c>
      <c r="C33" s="1" t="s">
        <v>3027</v>
      </c>
      <c r="D33" s="1" t="n">
        <v>2</v>
      </c>
      <c r="E33" s="1" t="s">
        <v>3963</v>
      </c>
      <c r="F33" s="16" t="s">
        <v>3028</v>
      </c>
      <c r="G33" s="14" t="str">
        <f aca="false">"/villes/"&amp;F33&amp;"/"</f>
        <v>/villes/mulhouse/</v>
      </c>
    </row>
    <row r="34" customFormat="false" ht="15" hidden="false" customHeight="true" outlineLevel="0" collapsed="false">
      <c r="A34" s="1" t="s">
        <v>43</v>
      </c>
      <c r="B34" s="1" t="s">
        <v>3966</v>
      </c>
      <c r="C34" s="1" t="s">
        <v>3030</v>
      </c>
      <c r="D34" s="1" t="n">
        <v>2</v>
      </c>
      <c r="E34" s="1" t="s">
        <v>3963</v>
      </c>
      <c r="F34" s="16" t="s">
        <v>3031</v>
      </c>
      <c r="G34" s="14" t="str">
        <f aca="false">"/villes/"&amp;F34&amp;"/"</f>
        <v>/villes/troyes/</v>
      </c>
    </row>
    <row r="35" customFormat="false" ht="15" hidden="false" customHeight="true" outlineLevel="0" collapsed="false">
      <c r="A35" s="1" t="s">
        <v>43</v>
      </c>
      <c r="B35" s="1" t="s">
        <v>3966</v>
      </c>
      <c r="C35" s="1" t="s">
        <v>3033</v>
      </c>
      <c r="D35" s="1" t="n">
        <v>2</v>
      </c>
      <c r="E35" s="1" t="s">
        <v>3963</v>
      </c>
      <c r="F35" s="16" t="s">
        <v>3034</v>
      </c>
      <c r="G35" s="14" t="str">
        <f aca="false">"/villes/"&amp;F35&amp;"/"</f>
        <v>/villes/colmar/</v>
      </c>
    </row>
    <row r="36" customFormat="false" ht="15" hidden="false" customHeight="true" outlineLevel="0" collapsed="false">
      <c r="A36" s="1" t="s">
        <v>43</v>
      </c>
      <c r="B36" s="1" t="s">
        <v>3966</v>
      </c>
      <c r="C36" s="1" t="s">
        <v>3036</v>
      </c>
      <c r="D36" s="1" t="n">
        <v>2</v>
      </c>
      <c r="E36" s="1" t="s">
        <v>3963</v>
      </c>
      <c r="F36" s="16" t="s">
        <v>3037</v>
      </c>
      <c r="G36" s="14" t="str">
        <f aca="false">"/villes/"&amp;F36&amp;"/"</f>
        <v>/villes/epinal/</v>
      </c>
    </row>
    <row r="37" customFormat="false" ht="15" hidden="false" customHeight="true" outlineLevel="0" collapsed="false">
      <c r="A37" s="1" t="s">
        <v>43</v>
      </c>
      <c r="B37" s="1" t="s">
        <v>3967</v>
      </c>
      <c r="C37" s="1" t="s">
        <v>134</v>
      </c>
      <c r="D37" s="1" t="n">
        <v>1</v>
      </c>
      <c r="E37" s="1" t="s">
        <v>3963</v>
      </c>
      <c r="F37" s="16" t="s">
        <v>3039</v>
      </c>
      <c r="G37" s="14" t="str">
        <f aca="false">"/villes/"&amp;F37&amp;"/"</f>
        <v>/villes/lille/</v>
      </c>
    </row>
    <row r="38" customFormat="false" ht="15" hidden="false" customHeight="true" outlineLevel="0" collapsed="false">
      <c r="A38" s="1" t="s">
        <v>43</v>
      </c>
      <c r="B38" s="1" t="s">
        <v>3967</v>
      </c>
      <c r="C38" s="1" t="s">
        <v>3041</v>
      </c>
      <c r="D38" s="1" t="n">
        <v>2</v>
      </c>
      <c r="E38" s="1" t="s">
        <v>3963</v>
      </c>
      <c r="F38" s="16" t="s">
        <v>3042</v>
      </c>
      <c r="G38" s="14" t="str">
        <f aca="false">"/villes/"&amp;F38&amp;"/"</f>
        <v>/villes/calais/</v>
      </c>
    </row>
    <row r="39" customFormat="false" ht="15" hidden="false" customHeight="true" outlineLevel="0" collapsed="false">
      <c r="A39" s="1" t="s">
        <v>43</v>
      </c>
      <c r="B39" s="1" t="s">
        <v>3967</v>
      </c>
      <c r="C39" s="1" t="s">
        <v>3044</v>
      </c>
      <c r="D39" s="1" t="n">
        <v>2</v>
      </c>
      <c r="E39" s="1" t="s">
        <v>3963</v>
      </c>
      <c r="F39" s="16" t="s">
        <v>3045</v>
      </c>
      <c r="G39" s="14" t="str">
        <f aca="false">"/villes/"&amp;F39&amp;"/"</f>
        <v>/villes/dunkerque/</v>
      </c>
    </row>
    <row r="40" customFormat="false" ht="15" hidden="false" customHeight="true" outlineLevel="0" collapsed="false">
      <c r="A40" s="1" t="s">
        <v>43</v>
      </c>
      <c r="B40" s="1" t="s">
        <v>3967</v>
      </c>
      <c r="C40" s="1" t="s">
        <v>3047</v>
      </c>
      <c r="D40" s="1" t="n">
        <v>2</v>
      </c>
      <c r="E40" s="1" t="s">
        <v>3963</v>
      </c>
      <c r="F40" s="16" t="s">
        <v>3048</v>
      </c>
      <c r="G40" s="14" t="str">
        <f aca="false">"/villes/"&amp;F40&amp;"/"</f>
        <v>/villes/amiens/</v>
      </c>
    </row>
    <row r="41" customFormat="false" ht="15" hidden="false" customHeight="true" outlineLevel="0" collapsed="false">
      <c r="A41" s="1" t="s">
        <v>43</v>
      </c>
      <c r="B41" s="1" t="s">
        <v>3967</v>
      </c>
      <c r="C41" s="1" t="s">
        <v>3050</v>
      </c>
      <c r="D41" s="1" t="n">
        <v>2</v>
      </c>
      <c r="E41" s="1" t="s">
        <v>3963</v>
      </c>
      <c r="F41" s="16" t="s">
        <v>3051</v>
      </c>
      <c r="G41" s="14" t="str">
        <f aca="false">"/villes/"&amp;F41&amp;"/"</f>
        <v>/villes/arras/</v>
      </c>
    </row>
    <row r="42" customFormat="false" ht="15" hidden="false" customHeight="true" outlineLevel="0" collapsed="false">
      <c r="A42" s="1" t="s">
        <v>43</v>
      </c>
      <c r="B42" s="1" t="s">
        <v>3967</v>
      </c>
      <c r="C42" s="1" t="s">
        <v>3053</v>
      </c>
      <c r="D42" s="1" t="n">
        <v>2</v>
      </c>
      <c r="E42" s="1" t="s">
        <v>3963</v>
      </c>
      <c r="F42" s="16" t="s">
        <v>3054</v>
      </c>
      <c r="G42" s="14" t="str">
        <f aca="false">"/villes/"&amp;F42&amp;"/"</f>
        <v>/villes/valenciennes/</v>
      </c>
    </row>
    <row r="43" customFormat="false" ht="15" hidden="false" customHeight="true" outlineLevel="0" collapsed="false">
      <c r="A43" s="1" t="s">
        <v>43</v>
      </c>
      <c r="B43" s="1" t="s">
        <v>3968</v>
      </c>
      <c r="C43" s="1" t="s">
        <v>3056</v>
      </c>
      <c r="D43" s="1" t="n">
        <v>2</v>
      </c>
      <c r="E43" s="1" t="s">
        <v>3963</v>
      </c>
      <c r="F43" s="16" t="s">
        <v>3057</v>
      </c>
      <c r="G43" s="14" t="str">
        <f aca="false">"/villes/"&amp;F43&amp;"/"</f>
        <v>/villes/rouen/</v>
      </c>
    </row>
    <row r="44" customFormat="false" ht="15" hidden="false" customHeight="true" outlineLevel="0" collapsed="false">
      <c r="A44" s="1" t="s">
        <v>43</v>
      </c>
      <c r="B44" s="1" t="s">
        <v>3968</v>
      </c>
      <c r="C44" s="1" t="s">
        <v>3059</v>
      </c>
      <c r="D44" s="1" t="n">
        <v>2</v>
      </c>
      <c r="E44" s="1" t="s">
        <v>3963</v>
      </c>
      <c r="F44" s="16" t="s">
        <v>3060</v>
      </c>
      <c r="G44" s="14" t="str">
        <f aca="false">"/villes/"&amp;F44&amp;"/"</f>
        <v>/villes/caen/</v>
      </c>
    </row>
    <row r="45" customFormat="false" ht="15" hidden="false" customHeight="true" outlineLevel="0" collapsed="false">
      <c r="A45" s="1" t="s">
        <v>43</v>
      </c>
      <c r="B45" s="1" t="s">
        <v>3968</v>
      </c>
      <c r="C45" s="1" t="s">
        <v>3062</v>
      </c>
      <c r="D45" s="1" t="n">
        <v>2</v>
      </c>
      <c r="E45" s="1" t="s">
        <v>3963</v>
      </c>
      <c r="F45" s="16" t="s">
        <v>3063</v>
      </c>
      <c r="G45" s="14" t="str">
        <f aca="false">"/villes/"&amp;F45&amp;"/"</f>
        <v>/villes/le-havre/</v>
      </c>
    </row>
    <row r="46" customFormat="false" ht="15" hidden="false" customHeight="true" outlineLevel="0" collapsed="false">
      <c r="A46" s="1" t="s">
        <v>43</v>
      </c>
      <c r="B46" s="1" t="s">
        <v>3968</v>
      </c>
      <c r="C46" s="1" t="s">
        <v>2542</v>
      </c>
      <c r="D46" s="1" t="n">
        <v>1</v>
      </c>
      <c r="E46" s="1" t="s">
        <v>3963</v>
      </c>
      <c r="F46" s="16" t="s">
        <v>3065</v>
      </c>
      <c r="G46" s="14" t="str">
        <f aca="false">"/villes/"&amp;F46&amp;"/"</f>
        <v>/villes/deauville/</v>
      </c>
    </row>
    <row r="47" customFormat="false" ht="15" hidden="false" customHeight="true" outlineLevel="0" collapsed="false">
      <c r="A47" s="1" t="s">
        <v>43</v>
      </c>
      <c r="B47" s="1" t="s">
        <v>3968</v>
      </c>
      <c r="C47" s="1" t="s">
        <v>3067</v>
      </c>
      <c r="D47" s="1" t="n">
        <v>2</v>
      </c>
      <c r="E47" s="1" t="s">
        <v>3963</v>
      </c>
      <c r="F47" s="16" t="s">
        <v>3068</v>
      </c>
      <c r="G47" s="14" t="str">
        <f aca="false">"/villes/"&amp;F47&amp;"/"</f>
        <v>/villes/evreux/</v>
      </c>
    </row>
    <row r="48" customFormat="false" ht="15" hidden="false" customHeight="true" outlineLevel="0" collapsed="false">
      <c r="A48" s="1" t="s">
        <v>43</v>
      </c>
      <c r="B48" s="1" t="s">
        <v>3968</v>
      </c>
      <c r="C48" s="1" t="s">
        <v>3070</v>
      </c>
      <c r="D48" s="1" t="n">
        <v>2</v>
      </c>
      <c r="E48" s="1" t="s">
        <v>3963</v>
      </c>
      <c r="F48" s="16" t="s">
        <v>3071</v>
      </c>
      <c r="G48" s="14" t="str">
        <f aca="false">"/villes/"&amp;F48&amp;"/"</f>
        <v>/villes/cherbourg-en-cotentin/</v>
      </c>
    </row>
    <row r="49" customFormat="false" ht="15" hidden="false" customHeight="true" outlineLevel="0" collapsed="false">
      <c r="A49" s="1" t="s">
        <v>43</v>
      </c>
      <c r="B49" s="1" t="s">
        <v>3969</v>
      </c>
      <c r="C49" s="1" t="s">
        <v>142</v>
      </c>
      <c r="D49" s="1" t="n">
        <v>2</v>
      </c>
      <c r="E49" s="1" t="s">
        <v>3963</v>
      </c>
      <c r="F49" s="16" t="s">
        <v>3073</v>
      </c>
      <c r="G49" s="14" t="str">
        <f aca="false">"/villes/"&amp;F49&amp;"/"</f>
        <v>/villes/rennes/</v>
      </c>
    </row>
    <row r="50" customFormat="false" ht="15" hidden="false" customHeight="true" outlineLevel="0" collapsed="false">
      <c r="A50" s="1" t="s">
        <v>43</v>
      </c>
      <c r="B50" s="1" t="s">
        <v>3969</v>
      </c>
      <c r="C50" s="1" t="s">
        <v>3075</v>
      </c>
      <c r="D50" s="1" t="n">
        <v>2</v>
      </c>
      <c r="E50" s="1" t="s">
        <v>3963</v>
      </c>
      <c r="F50" s="16" t="s">
        <v>3076</v>
      </c>
      <c r="G50" s="14" t="str">
        <f aca="false">"/villes/"&amp;F50&amp;"/"</f>
        <v>/villes/brest/</v>
      </c>
    </row>
    <row r="51" customFormat="false" ht="15" hidden="false" customHeight="true" outlineLevel="0" collapsed="false">
      <c r="A51" s="1" t="s">
        <v>43</v>
      </c>
      <c r="B51" s="1" t="s">
        <v>3969</v>
      </c>
      <c r="C51" s="1" t="s">
        <v>3078</v>
      </c>
      <c r="D51" s="1" t="n">
        <v>2</v>
      </c>
      <c r="E51" s="1" t="s">
        <v>3963</v>
      </c>
      <c r="F51" s="16" t="s">
        <v>3079</v>
      </c>
      <c r="G51" s="14" t="str">
        <f aca="false">"/villes/"&amp;F51&amp;"/"</f>
        <v>/villes/saint-malo/</v>
      </c>
    </row>
    <row r="52" customFormat="false" ht="15" hidden="false" customHeight="true" outlineLevel="0" collapsed="false">
      <c r="A52" s="1" t="s">
        <v>43</v>
      </c>
      <c r="B52" s="1" t="s">
        <v>3969</v>
      </c>
      <c r="C52" s="1" t="s">
        <v>3081</v>
      </c>
      <c r="D52" s="1" t="n">
        <v>2</v>
      </c>
      <c r="E52" s="1" t="s">
        <v>3963</v>
      </c>
      <c r="F52" s="16" t="s">
        <v>3082</v>
      </c>
      <c r="G52" s="14" t="str">
        <f aca="false">"/villes/"&amp;F52&amp;"/"</f>
        <v>/villes/vannes/</v>
      </c>
    </row>
    <row r="53" customFormat="false" ht="15" hidden="false" customHeight="true" outlineLevel="0" collapsed="false">
      <c r="A53" s="1" t="s">
        <v>43</v>
      </c>
      <c r="B53" s="1" t="s">
        <v>3969</v>
      </c>
      <c r="C53" s="1" t="s">
        <v>3084</v>
      </c>
      <c r="D53" s="1" t="n">
        <v>2</v>
      </c>
      <c r="E53" s="1" t="s">
        <v>3963</v>
      </c>
      <c r="F53" s="16" t="s">
        <v>3085</v>
      </c>
      <c r="G53" s="14" t="str">
        <f aca="false">"/villes/"&amp;F53&amp;"/"</f>
        <v>/villes/lorient/</v>
      </c>
    </row>
    <row r="54" customFormat="false" ht="15" hidden="false" customHeight="true" outlineLevel="0" collapsed="false">
      <c r="A54" s="1" t="s">
        <v>43</v>
      </c>
      <c r="B54" s="1" t="s">
        <v>3969</v>
      </c>
      <c r="C54" s="1" t="s">
        <v>3087</v>
      </c>
      <c r="D54" s="1" t="n">
        <v>2</v>
      </c>
      <c r="E54" s="1" t="s">
        <v>3963</v>
      </c>
      <c r="F54" s="16" t="s">
        <v>3088</v>
      </c>
      <c r="G54" s="14" t="str">
        <f aca="false">"/villes/"&amp;F54&amp;"/"</f>
        <v>/villes/quimper/</v>
      </c>
    </row>
    <row r="55" customFormat="false" ht="15" hidden="false" customHeight="true" outlineLevel="0" collapsed="false">
      <c r="A55" s="1" t="s">
        <v>43</v>
      </c>
      <c r="B55" s="1" t="s">
        <v>3969</v>
      </c>
      <c r="C55" s="1" t="s">
        <v>3090</v>
      </c>
      <c r="D55" s="1" t="n">
        <v>2</v>
      </c>
      <c r="E55" s="1" t="s">
        <v>3963</v>
      </c>
      <c r="F55" s="16" t="s">
        <v>3091</v>
      </c>
      <c r="G55" s="14" t="str">
        <f aca="false">"/villes/"&amp;F55&amp;"/"</f>
        <v>/villes/saint-brieuc/</v>
      </c>
    </row>
    <row r="56" customFormat="false" ht="15" hidden="false" customHeight="true" outlineLevel="0" collapsed="false">
      <c r="A56" s="1" t="s">
        <v>43</v>
      </c>
      <c r="B56" s="1" t="s">
        <v>3970</v>
      </c>
      <c r="C56" s="1" t="s">
        <v>140</v>
      </c>
      <c r="D56" s="1" t="n">
        <v>2</v>
      </c>
      <c r="E56" s="1" t="s">
        <v>3963</v>
      </c>
      <c r="F56" s="16" t="s">
        <v>3093</v>
      </c>
      <c r="G56" s="14" t="str">
        <f aca="false">"/villes/"&amp;F56&amp;"/"</f>
        <v>/villes/nantes/</v>
      </c>
    </row>
    <row r="57" customFormat="false" ht="15" hidden="false" customHeight="true" outlineLevel="0" collapsed="false">
      <c r="A57" s="1" t="s">
        <v>43</v>
      </c>
      <c r="B57" s="1" t="s">
        <v>3970</v>
      </c>
      <c r="C57" s="1" t="s">
        <v>3095</v>
      </c>
      <c r="D57" s="1" t="n">
        <v>2</v>
      </c>
      <c r="E57" s="1" t="s">
        <v>3963</v>
      </c>
      <c r="F57" s="16" t="s">
        <v>3096</v>
      </c>
      <c r="G57" s="14" t="str">
        <f aca="false">"/villes/"&amp;F57&amp;"/"</f>
        <v>/villes/angers/</v>
      </c>
    </row>
    <row r="58" customFormat="false" ht="15" hidden="false" customHeight="true" outlineLevel="0" collapsed="false">
      <c r="A58" s="1" t="s">
        <v>43</v>
      </c>
      <c r="B58" s="1" t="s">
        <v>3970</v>
      </c>
      <c r="C58" s="1" t="s">
        <v>3098</v>
      </c>
      <c r="D58" s="1" t="n">
        <v>2</v>
      </c>
      <c r="E58" s="1" t="s">
        <v>3963</v>
      </c>
      <c r="F58" s="16" t="s">
        <v>3099</v>
      </c>
      <c r="G58" s="14" t="str">
        <f aca="false">"/villes/"&amp;F58&amp;"/"</f>
        <v>/villes/le-mans/</v>
      </c>
    </row>
    <row r="59" customFormat="false" ht="15" hidden="false" customHeight="true" outlineLevel="0" collapsed="false">
      <c r="A59" s="1" t="s">
        <v>43</v>
      </c>
      <c r="B59" s="1" t="s">
        <v>3970</v>
      </c>
      <c r="C59" s="1" t="s">
        <v>3101</v>
      </c>
      <c r="D59" s="1" t="n">
        <v>2</v>
      </c>
      <c r="E59" s="1" t="s">
        <v>3963</v>
      </c>
      <c r="F59" s="16" t="s">
        <v>3102</v>
      </c>
      <c r="G59" s="14" t="str">
        <f aca="false">"/villes/"&amp;F59&amp;"/"</f>
        <v>/villes/la-baule-escoublac/</v>
      </c>
    </row>
    <row r="60" customFormat="false" ht="15" hidden="false" customHeight="true" outlineLevel="0" collapsed="false">
      <c r="A60" s="1" t="s">
        <v>43</v>
      </c>
      <c r="B60" s="1" t="s">
        <v>3970</v>
      </c>
      <c r="C60" s="1" t="s">
        <v>3104</v>
      </c>
      <c r="D60" s="1" t="n">
        <v>2</v>
      </c>
      <c r="E60" s="1" t="s">
        <v>3963</v>
      </c>
      <c r="F60" s="16" t="s">
        <v>3105</v>
      </c>
      <c r="G60" s="14" t="str">
        <f aca="false">"/villes/"&amp;F60&amp;"/"</f>
        <v>/villes/saint-nazaire/</v>
      </c>
    </row>
    <row r="61" customFormat="false" ht="15" hidden="false" customHeight="true" outlineLevel="0" collapsed="false">
      <c r="A61" s="1" t="s">
        <v>43</v>
      </c>
      <c r="B61" s="1" t="s">
        <v>3971</v>
      </c>
      <c r="C61" s="1" t="s">
        <v>130</v>
      </c>
      <c r="D61" s="1" t="n">
        <v>1</v>
      </c>
      <c r="E61" s="1" t="s">
        <v>3963</v>
      </c>
      <c r="F61" s="16" t="s">
        <v>3107</v>
      </c>
      <c r="G61" s="14" t="str">
        <f aca="false">"/villes/"&amp;F61&amp;"/"</f>
        <v>/villes/bordeaux/</v>
      </c>
    </row>
    <row r="62" customFormat="false" ht="15" hidden="false" customHeight="true" outlineLevel="0" collapsed="false">
      <c r="A62" s="1" t="s">
        <v>43</v>
      </c>
      <c r="B62" s="1" t="s">
        <v>3971</v>
      </c>
      <c r="C62" s="1" t="s">
        <v>3109</v>
      </c>
      <c r="D62" s="1" t="n">
        <v>1</v>
      </c>
      <c r="E62" s="1" t="s">
        <v>3963</v>
      </c>
      <c r="F62" s="16" t="s">
        <v>3110</v>
      </c>
      <c r="G62" s="14" t="str">
        <f aca="false">"/villes/"&amp;F62&amp;"/"</f>
        <v>/villes/biarritz/</v>
      </c>
    </row>
    <row r="63" customFormat="false" ht="15" hidden="false" customHeight="true" outlineLevel="0" collapsed="false">
      <c r="A63" s="1" t="s">
        <v>43</v>
      </c>
      <c r="B63" s="1" t="s">
        <v>3971</v>
      </c>
      <c r="C63" s="1" t="s">
        <v>3112</v>
      </c>
      <c r="D63" s="1" t="n">
        <v>2</v>
      </c>
      <c r="E63" s="1" t="s">
        <v>3963</v>
      </c>
      <c r="F63" s="16" t="s">
        <v>3113</v>
      </c>
      <c r="G63" s="14" t="str">
        <f aca="false">"/villes/"&amp;F63&amp;"/"</f>
        <v>/villes/bayonne/</v>
      </c>
    </row>
    <row r="64" customFormat="false" ht="15" hidden="false" customHeight="true" outlineLevel="0" collapsed="false">
      <c r="A64" s="1" t="s">
        <v>43</v>
      </c>
      <c r="B64" s="1" t="s">
        <v>3971</v>
      </c>
      <c r="C64" s="1" t="s">
        <v>3115</v>
      </c>
      <c r="D64" s="1" t="n">
        <v>2</v>
      </c>
      <c r="E64" s="1" t="s">
        <v>3963</v>
      </c>
      <c r="F64" s="16" t="s">
        <v>3116</v>
      </c>
      <c r="G64" s="14" t="str">
        <f aca="false">"/villes/"&amp;F64&amp;"/"</f>
        <v>/villes/pau/</v>
      </c>
    </row>
    <row r="65" customFormat="false" ht="15" hidden="false" customHeight="true" outlineLevel="0" collapsed="false">
      <c r="A65" s="1" t="s">
        <v>43</v>
      </c>
      <c r="B65" s="1" t="s">
        <v>3971</v>
      </c>
      <c r="C65" s="1" t="s">
        <v>3118</v>
      </c>
      <c r="D65" s="1" t="n">
        <v>2</v>
      </c>
      <c r="E65" s="1" t="s">
        <v>3963</v>
      </c>
      <c r="F65" s="16" t="s">
        <v>3119</v>
      </c>
      <c r="G65" s="14" t="str">
        <f aca="false">"/villes/"&amp;F65&amp;"/"</f>
        <v>/villes/la-rochelle/</v>
      </c>
    </row>
    <row r="66" customFormat="false" ht="15" hidden="false" customHeight="true" outlineLevel="0" collapsed="false">
      <c r="A66" s="1" t="s">
        <v>43</v>
      </c>
      <c r="B66" s="1" t="s">
        <v>3971</v>
      </c>
      <c r="C66" s="1" t="s">
        <v>3121</v>
      </c>
      <c r="D66" s="1" t="n">
        <v>2</v>
      </c>
      <c r="E66" s="1" t="s">
        <v>3963</v>
      </c>
      <c r="F66" s="16" t="s">
        <v>3122</v>
      </c>
      <c r="G66" s="14" t="str">
        <f aca="false">"/villes/"&amp;F66&amp;"/"</f>
        <v>/villes/poitiers/</v>
      </c>
    </row>
    <row r="67" customFormat="false" ht="15" hidden="false" customHeight="true" outlineLevel="0" collapsed="false">
      <c r="A67" s="1" t="s">
        <v>43</v>
      </c>
      <c r="B67" s="1" t="s">
        <v>3971</v>
      </c>
      <c r="C67" s="1" t="s">
        <v>3124</v>
      </c>
      <c r="D67" s="1" t="n">
        <v>2</v>
      </c>
      <c r="E67" s="1" t="s">
        <v>3963</v>
      </c>
      <c r="F67" s="16" t="s">
        <v>3125</v>
      </c>
      <c r="G67" s="14" t="str">
        <f aca="false">"/villes/"&amp;F67&amp;"/"</f>
        <v>/villes/angouleme/</v>
      </c>
    </row>
    <row r="68" customFormat="false" ht="15" hidden="false" customHeight="true" outlineLevel="0" collapsed="false">
      <c r="A68" s="1" t="s">
        <v>43</v>
      </c>
      <c r="B68" s="1" t="s">
        <v>3971</v>
      </c>
      <c r="C68" s="1" t="s">
        <v>3127</v>
      </c>
      <c r="D68" s="1" t="n">
        <v>2</v>
      </c>
      <c r="E68" s="1" t="s">
        <v>3963</v>
      </c>
      <c r="F68" s="16" t="s">
        <v>3128</v>
      </c>
      <c r="G68" s="14" t="str">
        <f aca="false">"/villes/"&amp;F68&amp;"/"</f>
        <v>/villes/limoges/</v>
      </c>
    </row>
    <row r="69" customFormat="false" ht="15" hidden="false" customHeight="true" outlineLevel="0" collapsed="false">
      <c r="A69" s="1" t="s">
        <v>43</v>
      </c>
      <c r="B69" s="1" t="s">
        <v>3971</v>
      </c>
      <c r="C69" s="1" t="s">
        <v>3130</v>
      </c>
      <c r="D69" s="1" t="n">
        <v>2</v>
      </c>
      <c r="E69" s="1" t="s">
        <v>3963</v>
      </c>
      <c r="F69" s="16" t="s">
        <v>3131</v>
      </c>
      <c r="G69" s="14" t="str">
        <f aca="false">"/villes/"&amp;F69&amp;"/"</f>
        <v>/villes/arcachon/</v>
      </c>
    </row>
    <row r="70" customFormat="false" ht="15" hidden="false" customHeight="true" outlineLevel="0" collapsed="false">
      <c r="A70" s="1" t="s">
        <v>43</v>
      </c>
      <c r="B70" s="1" t="s">
        <v>3972</v>
      </c>
      <c r="C70" s="1" t="s">
        <v>132</v>
      </c>
      <c r="D70" s="1" t="n">
        <v>1</v>
      </c>
      <c r="E70" s="1" t="s">
        <v>3963</v>
      </c>
      <c r="F70" s="16" t="s">
        <v>3133</v>
      </c>
      <c r="G70" s="14" t="str">
        <f aca="false">"/villes/"&amp;F70&amp;"/"</f>
        <v>/villes/toulouse/</v>
      </c>
    </row>
    <row r="71" customFormat="false" ht="15" hidden="false" customHeight="true" outlineLevel="0" collapsed="false">
      <c r="A71" s="1" t="s">
        <v>43</v>
      </c>
      <c r="B71" s="1" t="s">
        <v>3972</v>
      </c>
      <c r="C71" s="1" t="s">
        <v>138</v>
      </c>
      <c r="D71" s="1" t="n">
        <v>2</v>
      </c>
      <c r="E71" s="1" t="s">
        <v>3963</v>
      </c>
      <c r="F71" s="16" t="s">
        <v>3135</v>
      </c>
      <c r="G71" s="14" t="str">
        <f aca="false">"/villes/"&amp;F71&amp;"/"</f>
        <v>/villes/montpellier/</v>
      </c>
    </row>
    <row r="72" customFormat="false" ht="15" hidden="false" customHeight="true" outlineLevel="0" collapsed="false">
      <c r="A72" s="1" t="s">
        <v>43</v>
      </c>
      <c r="B72" s="1" t="s">
        <v>3972</v>
      </c>
      <c r="C72" s="1" t="s">
        <v>3137</v>
      </c>
      <c r="D72" s="1" t="n">
        <v>2</v>
      </c>
      <c r="E72" s="1" t="s">
        <v>3963</v>
      </c>
      <c r="F72" s="16" t="s">
        <v>3138</v>
      </c>
      <c r="G72" s="14" t="str">
        <f aca="false">"/villes/"&amp;F72&amp;"/"</f>
        <v>/villes/perpignan/</v>
      </c>
    </row>
    <row r="73" customFormat="false" ht="15" hidden="false" customHeight="true" outlineLevel="0" collapsed="false">
      <c r="A73" s="1" t="s">
        <v>43</v>
      </c>
      <c r="B73" s="1" t="s">
        <v>3972</v>
      </c>
      <c r="C73" s="1" t="s">
        <v>3140</v>
      </c>
      <c r="D73" s="1" t="n">
        <v>2</v>
      </c>
      <c r="E73" s="1" t="s">
        <v>3963</v>
      </c>
      <c r="F73" s="16" t="s">
        <v>3141</v>
      </c>
      <c r="G73" s="14" t="str">
        <f aca="false">"/villes/"&amp;F73&amp;"/"</f>
        <v>/villes/nimes/</v>
      </c>
    </row>
    <row r="74" customFormat="false" ht="15" hidden="false" customHeight="true" outlineLevel="0" collapsed="false">
      <c r="A74" s="1" t="s">
        <v>43</v>
      </c>
      <c r="B74" s="1" t="s">
        <v>3972</v>
      </c>
      <c r="C74" s="1" t="s">
        <v>3143</v>
      </c>
      <c r="D74" s="1" t="n">
        <v>2</v>
      </c>
      <c r="E74" s="1" t="s">
        <v>3963</v>
      </c>
      <c r="F74" s="16" t="s">
        <v>3144</v>
      </c>
      <c r="G74" s="14" t="str">
        <f aca="false">"/villes/"&amp;F74&amp;"/"</f>
        <v>/villes/carcassonne/</v>
      </c>
    </row>
    <row r="75" customFormat="false" ht="15" hidden="false" customHeight="true" outlineLevel="0" collapsed="false">
      <c r="A75" s="1" t="s">
        <v>43</v>
      </c>
      <c r="B75" s="1" t="s">
        <v>3972</v>
      </c>
      <c r="C75" s="1" t="s">
        <v>3146</v>
      </c>
      <c r="D75" s="1" t="n">
        <v>2</v>
      </c>
      <c r="E75" s="1" t="s">
        <v>3963</v>
      </c>
      <c r="F75" s="16" t="s">
        <v>3147</v>
      </c>
      <c r="G75" s="14" t="str">
        <f aca="false">"/villes/"&amp;F75&amp;"/"</f>
        <v>/villes/narbonne/</v>
      </c>
    </row>
    <row r="76" customFormat="false" ht="15" hidden="false" customHeight="true" outlineLevel="0" collapsed="false">
      <c r="A76" s="1" t="s">
        <v>43</v>
      </c>
      <c r="B76" s="1" t="s">
        <v>3972</v>
      </c>
      <c r="C76" s="1" t="s">
        <v>3149</v>
      </c>
      <c r="D76" s="1" t="n">
        <v>2</v>
      </c>
      <c r="E76" s="1" t="s">
        <v>3963</v>
      </c>
      <c r="F76" s="16" t="s">
        <v>3150</v>
      </c>
      <c r="G76" s="14" t="str">
        <f aca="false">"/villes/"&amp;F76&amp;"/"</f>
        <v>/villes/beziers/</v>
      </c>
    </row>
    <row r="77" customFormat="false" ht="15" hidden="false" customHeight="true" outlineLevel="0" collapsed="false">
      <c r="A77" s="1" t="s">
        <v>43</v>
      </c>
      <c r="B77" s="1" t="s">
        <v>3972</v>
      </c>
      <c r="C77" s="1" t="s">
        <v>3152</v>
      </c>
      <c r="D77" s="1" t="n">
        <v>2</v>
      </c>
      <c r="E77" s="1" t="s">
        <v>3963</v>
      </c>
      <c r="F77" s="16" t="s">
        <v>3153</v>
      </c>
      <c r="G77" s="14" t="str">
        <f aca="false">"/villes/"&amp;F77&amp;"/"</f>
        <v>/villes/tarbes/</v>
      </c>
    </row>
    <row r="78" customFormat="false" ht="15" hidden="false" customHeight="true" outlineLevel="0" collapsed="false">
      <c r="A78" s="1" t="s">
        <v>43</v>
      </c>
      <c r="B78" s="1" t="s">
        <v>3972</v>
      </c>
      <c r="C78" s="1" t="s">
        <v>3155</v>
      </c>
      <c r="D78" s="1" t="n">
        <v>2</v>
      </c>
      <c r="E78" s="1" t="s">
        <v>3963</v>
      </c>
      <c r="F78" s="16" t="s">
        <v>3156</v>
      </c>
      <c r="G78" s="14" t="str">
        <f aca="false">"/villes/"&amp;F78&amp;"/"</f>
        <v>/villes/lourdes/</v>
      </c>
    </row>
    <row r="79" customFormat="false" ht="15" hidden="false" customHeight="true" outlineLevel="0" collapsed="false">
      <c r="A79" s="1" t="s">
        <v>43</v>
      </c>
      <c r="B79" s="1" t="s">
        <v>3973</v>
      </c>
      <c r="C79" s="1" t="s">
        <v>128</v>
      </c>
      <c r="D79" s="1" t="n">
        <v>1</v>
      </c>
      <c r="E79" s="1" t="s">
        <v>3963</v>
      </c>
      <c r="F79" s="16" t="s">
        <v>3158</v>
      </c>
      <c r="G79" s="14" t="str">
        <f aca="false">"/villes/"&amp;F79&amp;"/"</f>
        <v>/villes/marseille/</v>
      </c>
    </row>
    <row r="80" customFormat="false" ht="15" hidden="false" customHeight="true" outlineLevel="0" collapsed="false">
      <c r="A80" s="1" t="s">
        <v>43</v>
      </c>
      <c r="B80" s="1" t="s">
        <v>3973</v>
      </c>
      <c r="C80" s="1" t="s">
        <v>126</v>
      </c>
      <c r="D80" s="1" t="n">
        <v>1</v>
      </c>
      <c r="E80" s="1" t="s">
        <v>3963</v>
      </c>
      <c r="F80" s="16" t="s">
        <v>3160</v>
      </c>
      <c r="G80" s="14" t="str">
        <f aca="false">"/villes/"&amp;F80&amp;"/"</f>
        <v>/villes/nice/</v>
      </c>
    </row>
    <row r="81" customFormat="false" ht="15" hidden="false" customHeight="true" outlineLevel="0" collapsed="false">
      <c r="A81" s="1" t="s">
        <v>43</v>
      </c>
      <c r="B81" s="1" t="s">
        <v>3973</v>
      </c>
      <c r="C81" s="1" t="s">
        <v>2504</v>
      </c>
      <c r="D81" s="1" t="n">
        <v>1</v>
      </c>
      <c r="E81" s="1" t="s">
        <v>3963</v>
      </c>
      <c r="F81" s="16" t="s">
        <v>3162</v>
      </c>
      <c r="G81" s="14" t="str">
        <f aca="false">"/villes/"&amp;F81&amp;"/"</f>
        <v>/villes/cannes/</v>
      </c>
    </row>
    <row r="82" customFormat="false" ht="15" hidden="false" customHeight="true" outlineLevel="0" collapsed="false">
      <c r="A82" s="1" t="s">
        <v>43</v>
      </c>
      <c r="B82" s="1" t="s">
        <v>3973</v>
      </c>
      <c r="C82" s="1" t="s">
        <v>3164</v>
      </c>
      <c r="D82" s="1" t="n">
        <v>2</v>
      </c>
      <c r="E82" s="1" t="s">
        <v>3963</v>
      </c>
      <c r="F82" s="16" t="s">
        <v>3165</v>
      </c>
      <c r="G82" s="14" t="str">
        <f aca="false">"/villes/"&amp;F82&amp;"/"</f>
        <v>/villes/antibes/</v>
      </c>
    </row>
    <row r="83" customFormat="false" ht="15" hidden="false" customHeight="true" outlineLevel="0" collapsed="false">
      <c r="A83" s="1" t="s">
        <v>43</v>
      </c>
      <c r="B83" s="1" t="s">
        <v>3973</v>
      </c>
      <c r="C83" s="1" t="s">
        <v>2523</v>
      </c>
      <c r="D83" s="1" t="n">
        <v>1</v>
      </c>
      <c r="E83" s="1" t="s">
        <v>3963</v>
      </c>
      <c r="F83" s="16" t="s">
        <v>3167</v>
      </c>
      <c r="G83" s="14" t="str">
        <f aca="false">"/villes/"&amp;F83&amp;"/"</f>
        <v>/villes/saint-tropez/</v>
      </c>
    </row>
    <row r="84" customFormat="false" ht="15" hidden="false" customHeight="true" outlineLevel="0" collapsed="false">
      <c r="A84" s="1" t="s">
        <v>43</v>
      </c>
      <c r="B84" s="1" t="s">
        <v>3973</v>
      </c>
      <c r="C84" s="1" t="s">
        <v>2484</v>
      </c>
      <c r="D84" s="1" t="n">
        <v>1</v>
      </c>
      <c r="E84" s="1" t="s">
        <v>3963</v>
      </c>
      <c r="F84" s="16" t="s">
        <v>3169</v>
      </c>
      <c r="G84" s="14" t="str">
        <f aca="false">"/villes/"&amp;F84&amp;"/"</f>
        <v>/villes/monaco/</v>
      </c>
    </row>
    <row r="85" customFormat="false" ht="15" hidden="false" customHeight="true" outlineLevel="0" collapsed="false">
      <c r="A85" s="1" t="s">
        <v>43</v>
      </c>
      <c r="B85" s="1" t="s">
        <v>3973</v>
      </c>
      <c r="C85" s="1" t="s">
        <v>3171</v>
      </c>
      <c r="D85" s="1" t="n">
        <v>2</v>
      </c>
      <c r="E85" s="1" t="s">
        <v>3963</v>
      </c>
      <c r="F85" s="16" t="s">
        <v>3172</v>
      </c>
      <c r="G85" s="14" t="str">
        <f aca="false">"/villes/"&amp;F85&amp;"/"</f>
        <v>/villes/toulon/</v>
      </c>
    </row>
    <row r="86" customFormat="false" ht="15" hidden="false" customHeight="true" outlineLevel="0" collapsed="false">
      <c r="A86" s="1" t="s">
        <v>43</v>
      </c>
      <c r="B86" s="1" t="s">
        <v>3973</v>
      </c>
      <c r="C86" s="1" t="s">
        <v>3174</v>
      </c>
      <c r="D86" s="1" t="n">
        <v>2</v>
      </c>
      <c r="E86" s="1" t="s">
        <v>3963</v>
      </c>
      <c r="F86" s="16" t="s">
        <v>3175</v>
      </c>
      <c r="G86" s="14" t="str">
        <f aca="false">"/villes/"&amp;F86&amp;"/"</f>
        <v>/villes/aix-en-provence/</v>
      </c>
    </row>
    <row r="87" customFormat="false" ht="15" hidden="false" customHeight="true" outlineLevel="0" collapsed="false">
      <c r="A87" s="1" t="s">
        <v>43</v>
      </c>
      <c r="B87" s="1" t="s">
        <v>3973</v>
      </c>
      <c r="C87" s="1" t="s">
        <v>3177</v>
      </c>
      <c r="D87" s="1" t="n">
        <v>2</v>
      </c>
      <c r="E87" s="1" t="s">
        <v>3963</v>
      </c>
      <c r="F87" s="16" t="s">
        <v>3178</v>
      </c>
      <c r="G87" s="14" t="str">
        <f aca="false">"/villes/"&amp;F87&amp;"/"</f>
        <v>/villes/avignon/</v>
      </c>
    </row>
    <row r="88" customFormat="false" ht="15" hidden="false" customHeight="true" outlineLevel="0" collapsed="false">
      <c r="A88" s="1" t="s">
        <v>43</v>
      </c>
      <c r="B88" s="1" t="s">
        <v>3973</v>
      </c>
      <c r="C88" s="1" t="s">
        <v>3180</v>
      </c>
      <c r="D88" s="1" t="n">
        <v>2</v>
      </c>
      <c r="E88" s="1" t="s">
        <v>3963</v>
      </c>
      <c r="F88" s="16" t="s">
        <v>3181</v>
      </c>
      <c r="G88" s="14" t="str">
        <f aca="false">"/villes/"&amp;F88&amp;"/"</f>
        <v>/villes/menton/</v>
      </c>
    </row>
    <row r="89" customFormat="false" ht="15" hidden="false" customHeight="true" outlineLevel="0" collapsed="false">
      <c r="A89" s="1" t="s">
        <v>43</v>
      </c>
      <c r="B89" s="1" t="s">
        <v>3974</v>
      </c>
      <c r="C89" s="1" t="s">
        <v>3183</v>
      </c>
      <c r="D89" s="1" t="n">
        <v>2</v>
      </c>
      <c r="E89" s="1" t="s">
        <v>3963</v>
      </c>
      <c r="F89" s="16" t="s">
        <v>3184</v>
      </c>
      <c r="G89" s="14" t="str">
        <f aca="false">"/villes/"&amp;F89&amp;"/"</f>
        <v>/villes/tours/</v>
      </c>
    </row>
    <row r="90" customFormat="false" ht="15" hidden="false" customHeight="true" outlineLevel="0" collapsed="false">
      <c r="A90" s="1" t="s">
        <v>43</v>
      </c>
      <c r="B90" s="1" t="s">
        <v>3974</v>
      </c>
      <c r="C90" s="1" t="s">
        <v>3186</v>
      </c>
      <c r="D90" s="1" t="n">
        <v>2</v>
      </c>
      <c r="E90" s="1" t="s">
        <v>3963</v>
      </c>
      <c r="F90" s="16" t="s">
        <v>3187</v>
      </c>
      <c r="G90" s="14" t="str">
        <f aca="false">"/villes/"&amp;F90&amp;"/"</f>
        <v>/villes/orleans/</v>
      </c>
    </row>
    <row r="91" customFormat="false" ht="15" hidden="false" customHeight="true" outlineLevel="0" collapsed="false">
      <c r="A91" s="1" t="s">
        <v>43</v>
      </c>
      <c r="B91" s="1" t="s">
        <v>3974</v>
      </c>
      <c r="C91" s="1" t="s">
        <v>3189</v>
      </c>
      <c r="D91" s="1" t="n">
        <v>2</v>
      </c>
      <c r="E91" s="1" t="s">
        <v>3963</v>
      </c>
      <c r="F91" s="16" t="s">
        <v>3190</v>
      </c>
      <c r="G91" s="14" t="str">
        <f aca="false">"/villes/"&amp;F91&amp;"/"</f>
        <v>/villes/bourges/</v>
      </c>
    </row>
    <row r="92" customFormat="false" ht="15" hidden="false" customHeight="true" outlineLevel="0" collapsed="false">
      <c r="A92" s="1" t="s">
        <v>43</v>
      </c>
      <c r="B92" s="1" t="s">
        <v>3974</v>
      </c>
      <c r="C92" s="1" t="s">
        <v>3192</v>
      </c>
      <c r="D92" s="1" t="n">
        <v>2</v>
      </c>
      <c r="E92" s="1" t="s">
        <v>3963</v>
      </c>
      <c r="F92" s="16" t="s">
        <v>3193</v>
      </c>
      <c r="G92" s="14" t="str">
        <f aca="false">"/villes/"&amp;F92&amp;"/"</f>
        <v>/villes/chartres/</v>
      </c>
    </row>
    <row r="93" customFormat="false" ht="15" hidden="false" customHeight="true" outlineLevel="0" collapsed="false">
      <c r="A93" s="1" t="s">
        <v>45</v>
      </c>
      <c r="B93" s="1" t="s">
        <v>3975</v>
      </c>
      <c r="C93" s="1" t="s">
        <v>156</v>
      </c>
      <c r="D93" s="1" t="n">
        <v>1</v>
      </c>
      <c r="E93" s="1" t="s">
        <v>3963</v>
      </c>
      <c r="F93" s="16" t="s">
        <v>3195</v>
      </c>
      <c r="G93" s="14" t="str">
        <f aca="false">"/villes/"&amp;F93&amp;"/"</f>
        <v>/villes/bruxelles/</v>
      </c>
    </row>
    <row r="94" customFormat="false" ht="15" hidden="false" customHeight="true" outlineLevel="0" collapsed="false">
      <c r="A94" s="1" t="s">
        <v>45</v>
      </c>
      <c r="B94" s="1" t="s">
        <v>3976</v>
      </c>
      <c r="C94" s="1" t="s">
        <v>158</v>
      </c>
      <c r="D94" s="1" t="n">
        <v>1</v>
      </c>
      <c r="E94" s="1" t="s">
        <v>3963</v>
      </c>
      <c r="F94" s="16" t="s">
        <v>3197</v>
      </c>
      <c r="G94" s="14" t="str">
        <f aca="false">"/villes/"&amp;F94&amp;"/"</f>
        <v>/villes/liege/</v>
      </c>
    </row>
    <row r="95" customFormat="false" ht="15" hidden="false" customHeight="true" outlineLevel="0" collapsed="false">
      <c r="A95" s="1" t="s">
        <v>45</v>
      </c>
      <c r="B95" s="1" t="s">
        <v>3976</v>
      </c>
      <c r="C95" s="1" t="s">
        <v>2619</v>
      </c>
      <c r="D95" s="1" t="n">
        <v>1</v>
      </c>
      <c r="E95" s="1" t="s">
        <v>3963</v>
      </c>
      <c r="F95" s="16" t="s">
        <v>3199</v>
      </c>
      <c r="G95" s="14" t="str">
        <f aca="false">"/villes/"&amp;F95&amp;"/"</f>
        <v>/villes/namur/</v>
      </c>
    </row>
    <row r="96" customFormat="false" ht="15" hidden="false" customHeight="true" outlineLevel="0" collapsed="false">
      <c r="A96" s="1" t="s">
        <v>45</v>
      </c>
      <c r="B96" s="1" t="s">
        <v>3976</v>
      </c>
      <c r="C96" s="1" t="s">
        <v>160</v>
      </c>
      <c r="D96" s="1" t="n">
        <v>1</v>
      </c>
      <c r="E96" s="1" t="s">
        <v>3963</v>
      </c>
      <c r="F96" s="16" t="s">
        <v>3201</v>
      </c>
      <c r="G96" s="14" t="str">
        <f aca="false">"/villes/"&amp;F96&amp;"/"</f>
        <v>/villes/charleroi/</v>
      </c>
    </row>
    <row r="97" customFormat="false" ht="15" hidden="false" customHeight="true" outlineLevel="0" collapsed="false">
      <c r="A97" s="1" t="s">
        <v>45</v>
      </c>
      <c r="B97" s="1" t="s">
        <v>3976</v>
      </c>
      <c r="C97" s="1" t="s">
        <v>3203</v>
      </c>
      <c r="D97" s="1" t="n">
        <v>2</v>
      </c>
      <c r="E97" s="1" t="s">
        <v>3963</v>
      </c>
      <c r="F97" s="16" t="s">
        <v>3204</v>
      </c>
      <c r="G97" s="14" t="str">
        <f aca="false">"/villes/"&amp;F97&amp;"/"</f>
        <v>/villes/mons/</v>
      </c>
    </row>
    <row r="98" customFormat="false" ht="15" hidden="false" customHeight="true" outlineLevel="0" collapsed="false">
      <c r="A98" s="1" t="s">
        <v>45</v>
      </c>
      <c r="B98" s="1" t="s">
        <v>3976</v>
      </c>
      <c r="C98" s="1" t="s">
        <v>3206</v>
      </c>
      <c r="D98" s="1" t="n">
        <v>1</v>
      </c>
      <c r="E98" s="1" t="s">
        <v>3963</v>
      </c>
      <c r="F98" s="16" t="s">
        <v>3207</v>
      </c>
      <c r="G98" s="14" t="str">
        <f aca="false">"/villes/"&amp;F98&amp;"/"</f>
        <v>/villes/louvain-la-neuve/</v>
      </c>
    </row>
    <row r="99" customFormat="false" ht="15" hidden="false" customHeight="true" outlineLevel="0" collapsed="false">
      <c r="A99" s="1" t="s">
        <v>45</v>
      </c>
      <c r="B99" s="1" t="s">
        <v>3976</v>
      </c>
      <c r="C99" s="1" t="s">
        <v>3209</v>
      </c>
      <c r="D99" s="1" t="n">
        <v>2</v>
      </c>
      <c r="E99" s="1" t="s">
        <v>3963</v>
      </c>
      <c r="F99" s="16" t="s">
        <v>3210</v>
      </c>
      <c r="G99" s="14" t="str">
        <f aca="false">"/villes/"&amp;F99&amp;"/"</f>
        <v>/villes/wavre/</v>
      </c>
    </row>
    <row r="100" customFormat="false" ht="15" hidden="false" customHeight="true" outlineLevel="0" collapsed="false">
      <c r="A100" s="1" t="s">
        <v>45</v>
      </c>
      <c r="B100" s="1" t="s">
        <v>3976</v>
      </c>
      <c r="C100" s="1" t="s">
        <v>3212</v>
      </c>
      <c r="D100" s="1" t="n">
        <v>2</v>
      </c>
      <c r="E100" s="1" t="s">
        <v>3963</v>
      </c>
      <c r="F100" s="16" t="s">
        <v>3213</v>
      </c>
      <c r="G100" s="14" t="str">
        <f aca="false">"/villes/"&amp;F100&amp;"/"</f>
        <v>/villes/tournai/</v>
      </c>
    </row>
    <row r="101" customFormat="false" ht="15" hidden="false" customHeight="true" outlineLevel="0" collapsed="false">
      <c r="A101" s="1" t="s">
        <v>45</v>
      </c>
      <c r="B101" s="1" t="s">
        <v>3976</v>
      </c>
      <c r="C101" s="1" t="s">
        <v>3215</v>
      </c>
      <c r="D101" s="1" t="n">
        <v>1</v>
      </c>
      <c r="E101" s="1" t="s">
        <v>3963</v>
      </c>
      <c r="F101" s="16" t="s">
        <v>3216</v>
      </c>
      <c r="G101" s="14" t="str">
        <f aca="false">"/villes/"&amp;F101&amp;"/"</f>
        <v>/villes/waterloo/</v>
      </c>
    </row>
    <row r="102" customFormat="false" ht="15" hidden="false" customHeight="true" outlineLevel="0" collapsed="false">
      <c r="A102" s="1" t="s">
        <v>45</v>
      </c>
      <c r="B102" s="1" t="s">
        <v>3976</v>
      </c>
      <c r="C102" s="1" t="s">
        <v>3218</v>
      </c>
      <c r="D102" s="1" t="n">
        <v>2</v>
      </c>
      <c r="E102" s="1" t="s">
        <v>3963</v>
      </c>
      <c r="F102" s="16" t="s">
        <v>3219</v>
      </c>
      <c r="G102" s="14" t="str">
        <f aca="false">"/villes/"&amp;F102&amp;"/"</f>
        <v>/villes/spa/</v>
      </c>
    </row>
    <row r="103" customFormat="false" ht="15" hidden="false" customHeight="true" outlineLevel="0" collapsed="false">
      <c r="A103" s="1" t="s">
        <v>45</v>
      </c>
      <c r="B103" s="1" t="s">
        <v>3977</v>
      </c>
      <c r="C103" s="1" t="s">
        <v>3221</v>
      </c>
      <c r="D103" s="1" t="n">
        <v>1</v>
      </c>
      <c r="E103" s="1" t="s">
        <v>3963</v>
      </c>
      <c r="F103" s="16" t="s">
        <v>3222</v>
      </c>
      <c r="G103" s="14" t="str">
        <f aca="false">"/villes/"&amp;F103&amp;"/"</f>
        <v>/villes/anvers/</v>
      </c>
    </row>
    <row r="104" customFormat="false" ht="15" hidden="false" customHeight="true" outlineLevel="0" collapsed="false">
      <c r="A104" s="1" t="s">
        <v>45</v>
      </c>
      <c r="B104" s="1" t="s">
        <v>3977</v>
      </c>
      <c r="C104" s="1" t="s">
        <v>2601</v>
      </c>
      <c r="D104" s="1" t="n">
        <v>1</v>
      </c>
      <c r="E104" s="1" t="s">
        <v>3963</v>
      </c>
      <c r="F104" s="16" t="s">
        <v>3224</v>
      </c>
      <c r="G104" s="14" t="str">
        <f aca="false">"/villes/"&amp;F104&amp;"/"</f>
        <v>/villes/gand/</v>
      </c>
    </row>
    <row r="105" customFormat="false" ht="15" hidden="false" customHeight="true" outlineLevel="0" collapsed="false">
      <c r="A105" s="1" t="s">
        <v>45</v>
      </c>
      <c r="B105" s="1" t="s">
        <v>3977</v>
      </c>
      <c r="C105" s="1" t="s">
        <v>2604</v>
      </c>
      <c r="D105" s="1" t="n">
        <v>1</v>
      </c>
      <c r="E105" s="1" t="s">
        <v>3963</v>
      </c>
      <c r="F105" s="16" t="s">
        <v>3226</v>
      </c>
      <c r="G105" s="14" t="str">
        <f aca="false">"/villes/"&amp;F105&amp;"/"</f>
        <v>/villes/bruges/</v>
      </c>
    </row>
    <row r="106" customFormat="false" ht="15" hidden="false" customHeight="true" outlineLevel="0" collapsed="false">
      <c r="A106" s="1" t="s">
        <v>45</v>
      </c>
      <c r="B106" s="1" t="s">
        <v>3977</v>
      </c>
      <c r="C106" s="1" t="s">
        <v>3228</v>
      </c>
      <c r="D106" s="1" t="n">
        <v>2</v>
      </c>
      <c r="E106" s="1" t="s">
        <v>3963</v>
      </c>
      <c r="F106" s="16" t="s">
        <v>3229</v>
      </c>
      <c r="G106" s="14" t="str">
        <f aca="false">"/villes/"&amp;F106&amp;"/"</f>
        <v>/villes/louvain/</v>
      </c>
    </row>
    <row r="107" customFormat="false" ht="15" hidden="false" customHeight="true" outlineLevel="0" collapsed="false">
      <c r="A107" s="1" t="s">
        <v>45</v>
      </c>
      <c r="B107" s="1" t="s">
        <v>3977</v>
      </c>
      <c r="C107" s="1" t="s">
        <v>3231</v>
      </c>
      <c r="D107" s="1" t="n">
        <v>2</v>
      </c>
      <c r="E107" s="1" t="s">
        <v>3963</v>
      </c>
      <c r="F107" s="16" t="s">
        <v>3232</v>
      </c>
      <c r="G107" s="14" t="str">
        <f aca="false">"/villes/"&amp;F107&amp;"/"</f>
        <v>/villes/malines/</v>
      </c>
    </row>
    <row r="108" customFormat="false" ht="15" hidden="false" customHeight="true" outlineLevel="0" collapsed="false">
      <c r="A108" s="1" t="s">
        <v>45</v>
      </c>
      <c r="B108" s="1" t="s">
        <v>3977</v>
      </c>
      <c r="C108" s="1" t="s">
        <v>3234</v>
      </c>
      <c r="D108" s="1" t="n">
        <v>2</v>
      </c>
      <c r="E108" s="1" t="s">
        <v>3963</v>
      </c>
      <c r="F108" s="16" t="s">
        <v>3235</v>
      </c>
      <c r="G108" s="14" t="str">
        <f aca="false">"/villes/"&amp;F108&amp;"/"</f>
        <v>/villes/hasselt/</v>
      </c>
    </row>
    <row r="109" customFormat="false" ht="15" hidden="false" customHeight="true" outlineLevel="0" collapsed="false">
      <c r="A109" s="1" t="s">
        <v>45</v>
      </c>
      <c r="B109" s="1" t="s">
        <v>3977</v>
      </c>
      <c r="C109" s="1" t="s">
        <v>3237</v>
      </c>
      <c r="D109" s="1" t="n">
        <v>2</v>
      </c>
      <c r="E109" s="1" t="s">
        <v>3963</v>
      </c>
      <c r="F109" s="16" t="s">
        <v>3238</v>
      </c>
      <c r="G109" s="14" t="str">
        <f aca="false">"/villes/"&amp;F109&amp;"/"</f>
        <v>/villes/courtrai/</v>
      </c>
    </row>
    <row r="110" customFormat="false" ht="15" hidden="false" customHeight="true" outlineLevel="0" collapsed="false">
      <c r="A110" s="1" t="s">
        <v>45</v>
      </c>
      <c r="B110" s="1" t="s">
        <v>3977</v>
      </c>
      <c r="C110" s="1" t="s">
        <v>3240</v>
      </c>
      <c r="D110" s="1" t="n">
        <v>2</v>
      </c>
      <c r="E110" s="1" t="s">
        <v>3963</v>
      </c>
      <c r="F110" s="16" t="s">
        <v>3241</v>
      </c>
      <c r="G110" s="14" t="str">
        <f aca="false">"/villes/"&amp;F110&amp;"/"</f>
        <v>/villes/ostende/</v>
      </c>
    </row>
    <row r="111" customFormat="false" ht="15" hidden="false" customHeight="true" outlineLevel="0" collapsed="false">
      <c r="A111" s="1" t="s">
        <v>44</v>
      </c>
      <c r="B111" s="1" t="s">
        <v>152</v>
      </c>
      <c r="C111" s="1" t="s">
        <v>152</v>
      </c>
      <c r="D111" s="1" t="n">
        <v>1</v>
      </c>
      <c r="E111" s="1" t="s">
        <v>3963</v>
      </c>
      <c r="F111" s="16" t="s">
        <v>3243</v>
      </c>
      <c r="G111" s="14" t="str">
        <f aca="false">"/villes/"&amp;F111&amp;"/"</f>
        <v>/villes/geneve/</v>
      </c>
    </row>
    <row r="112" customFormat="false" ht="15" hidden="false" customHeight="true" outlineLevel="0" collapsed="false">
      <c r="A112" s="1" t="s">
        <v>44</v>
      </c>
      <c r="B112" s="1" t="s">
        <v>3978</v>
      </c>
      <c r="C112" s="1" t="s">
        <v>154</v>
      </c>
      <c r="D112" s="1" t="n">
        <v>1</v>
      </c>
      <c r="E112" s="1" t="s">
        <v>3963</v>
      </c>
      <c r="F112" s="16" t="s">
        <v>3245</v>
      </c>
      <c r="G112" s="14" t="str">
        <f aca="false">"/villes/"&amp;F112&amp;"/"</f>
        <v>/villes/lausanne/</v>
      </c>
    </row>
    <row r="113" customFormat="false" ht="15" hidden="false" customHeight="true" outlineLevel="0" collapsed="false">
      <c r="A113" s="1" t="s">
        <v>44</v>
      </c>
      <c r="B113" s="1" t="s">
        <v>3978</v>
      </c>
      <c r="C113" s="1" t="s">
        <v>3247</v>
      </c>
      <c r="D113" s="1" t="n">
        <v>1</v>
      </c>
      <c r="E113" s="1" t="s">
        <v>3963</v>
      </c>
      <c r="F113" s="16" t="s">
        <v>3248</v>
      </c>
      <c r="G113" s="14" t="str">
        <f aca="false">"/villes/"&amp;F113&amp;"/"</f>
        <v>/villes/montreux/</v>
      </c>
    </row>
    <row r="114" customFormat="false" ht="15" hidden="false" customHeight="true" outlineLevel="0" collapsed="false">
      <c r="A114" s="1" t="s">
        <v>44</v>
      </c>
      <c r="B114" s="1" t="s">
        <v>3978</v>
      </c>
      <c r="C114" s="1" t="s">
        <v>3250</v>
      </c>
      <c r="D114" s="1" t="n">
        <v>2</v>
      </c>
      <c r="E114" s="1" t="s">
        <v>3963</v>
      </c>
      <c r="F114" s="16" t="s">
        <v>3251</v>
      </c>
      <c r="G114" s="14" t="str">
        <f aca="false">"/villes/"&amp;F114&amp;"/"</f>
        <v>/villes/vevey/</v>
      </c>
    </row>
    <row r="115" customFormat="false" ht="15" hidden="false" customHeight="true" outlineLevel="0" collapsed="false">
      <c r="A115" s="1" t="s">
        <v>44</v>
      </c>
      <c r="B115" s="1" t="s">
        <v>3979</v>
      </c>
      <c r="C115" s="1" t="s">
        <v>3253</v>
      </c>
      <c r="D115" s="1" t="n">
        <v>1</v>
      </c>
      <c r="E115" s="1" t="s">
        <v>3963</v>
      </c>
      <c r="F115" s="16" t="s">
        <v>3254</v>
      </c>
      <c r="G115" s="14" t="str">
        <f aca="false">"/villes/"&amp;F115&amp;"/"</f>
        <v>/villes/sion/</v>
      </c>
    </row>
    <row r="116" customFormat="false" ht="15" hidden="false" customHeight="true" outlineLevel="0" collapsed="false">
      <c r="A116" s="1" t="s">
        <v>44</v>
      </c>
      <c r="B116" s="1" t="s">
        <v>3979</v>
      </c>
      <c r="C116" s="1" t="s">
        <v>2454</v>
      </c>
      <c r="D116" s="1" t="n">
        <v>2</v>
      </c>
      <c r="E116" s="1" t="s">
        <v>3963</v>
      </c>
      <c r="F116" s="16" t="s">
        <v>3256</v>
      </c>
      <c r="G116" s="14" t="str">
        <f aca="false">"/villes/"&amp;F116&amp;"/"</f>
        <v>/villes/verbier/</v>
      </c>
    </row>
    <row r="117" customFormat="false" ht="15" hidden="false" customHeight="true" outlineLevel="0" collapsed="false">
      <c r="A117" s="1" t="s">
        <v>44</v>
      </c>
      <c r="B117" s="1" t="s">
        <v>3979</v>
      </c>
      <c r="C117" s="1" t="s">
        <v>2469</v>
      </c>
      <c r="D117" s="1" t="n">
        <v>2</v>
      </c>
      <c r="E117" s="1" t="s">
        <v>3963</v>
      </c>
      <c r="F117" s="16" t="s">
        <v>3258</v>
      </c>
      <c r="G117" s="14" t="str">
        <f aca="false">"/villes/"&amp;F117&amp;"/"</f>
        <v>/villes/crans-montana/</v>
      </c>
    </row>
    <row r="118" customFormat="false" ht="15" hidden="false" customHeight="true" outlineLevel="0" collapsed="false">
      <c r="A118" s="1" t="s">
        <v>44</v>
      </c>
      <c r="B118" s="1" t="s">
        <v>3260</v>
      </c>
      <c r="C118" s="1" t="s">
        <v>3260</v>
      </c>
      <c r="D118" s="1" t="n">
        <v>2</v>
      </c>
      <c r="E118" s="1" t="s">
        <v>3963</v>
      </c>
      <c r="F118" s="16" t="s">
        <v>3261</v>
      </c>
      <c r="G118" s="14" t="str">
        <f aca="false">"/villes/"&amp;F118&amp;"/"</f>
        <v>/villes/fribourg/</v>
      </c>
    </row>
    <row r="119" customFormat="false" ht="15" hidden="false" customHeight="true" outlineLevel="0" collapsed="false">
      <c r="A119" s="1" t="s">
        <v>44</v>
      </c>
      <c r="B119" s="1" t="s">
        <v>3263</v>
      </c>
      <c r="C119" s="1" t="s">
        <v>3263</v>
      </c>
      <c r="D119" s="1" t="n">
        <v>2</v>
      </c>
      <c r="E119" s="1" t="s">
        <v>3963</v>
      </c>
      <c r="F119" s="16" t="s">
        <v>3264</v>
      </c>
      <c r="G119" s="14" t="str">
        <f aca="false">"/villes/"&amp;F119&amp;"/"</f>
        <v>/villes/neuchatel/</v>
      </c>
    </row>
    <row r="120" customFormat="false" ht="15" hidden="false" customHeight="true" outlineLevel="0" collapsed="false">
      <c r="A120" s="1" t="s">
        <v>44</v>
      </c>
      <c r="B120" s="1" t="s">
        <v>3980</v>
      </c>
      <c r="C120" s="1" t="s">
        <v>3266</v>
      </c>
      <c r="D120" s="1" t="n">
        <v>2</v>
      </c>
      <c r="E120" s="1" t="s">
        <v>3963</v>
      </c>
      <c r="F120" s="16" t="s">
        <v>3267</v>
      </c>
      <c r="G120" s="14" t="str">
        <f aca="false">"/villes/"&amp;F120&amp;"/"</f>
        <v>/villes/delemont/</v>
      </c>
    </row>
    <row r="121" customFormat="false" ht="15" hidden="false" customHeight="true" outlineLevel="0" collapsed="false">
      <c r="A121" s="1" t="s">
        <v>44</v>
      </c>
      <c r="B121" s="1" t="s">
        <v>162</v>
      </c>
      <c r="C121" s="1" t="s">
        <v>162</v>
      </c>
      <c r="D121" s="1" t="n">
        <v>1</v>
      </c>
      <c r="E121" s="1" t="s">
        <v>3963</v>
      </c>
      <c r="F121" s="16" t="s">
        <v>3269</v>
      </c>
      <c r="G121" s="14" t="str">
        <f aca="false">"/villes/"&amp;F121&amp;"/"</f>
        <v>/villes/bale/</v>
      </c>
    </row>
    <row r="122" customFormat="false" ht="15" hidden="false" customHeight="true" outlineLevel="0" collapsed="false">
      <c r="A122" s="1" t="s">
        <v>44</v>
      </c>
      <c r="B122" s="1" t="s">
        <v>164</v>
      </c>
      <c r="C122" s="1" t="s">
        <v>164</v>
      </c>
      <c r="D122" s="1" t="n">
        <v>1</v>
      </c>
      <c r="E122" s="1" t="s">
        <v>3963</v>
      </c>
      <c r="F122" s="16" t="s">
        <v>3271</v>
      </c>
      <c r="G122" s="14" t="str">
        <f aca="false">"/villes/"&amp;F122&amp;"/"</f>
        <v>/villes/zurich/</v>
      </c>
    </row>
    <row r="123" customFormat="false" ht="15" hidden="false" customHeight="true" outlineLevel="0" collapsed="false">
      <c r="A123" s="1" t="s">
        <v>44</v>
      </c>
      <c r="B123" s="1" t="s">
        <v>166</v>
      </c>
      <c r="C123" s="1" t="s">
        <v>166</v>
      </c>
      <c r="D123" s="1" t="n">
        <v>1</v>
      </c>
      <c r="E123" s="1" t="s">
        <v>3963</v>
      </c>
      <c r="F123" s="16" t="s">
        <v>3273</v>
      </c>
      <c r="G123" s="14" t="str">
        <f aca="false">"/villes/"&amp;F123&amp;"/"</f>
        <v>/villes/berne/</v>
      </c>
    </row>
    <row r="124" customFormat="false" ht="15" hidden="false" customHeight="true" outlineLevel="0" collapsed="false">
      <c r="A124" s="1" t="s">
        <v>44</v>
      </c>
      <c r="B124" s="1" t="s">
        <v>3275</v>
      </c>
      <c r="C124" s="1" t="s">
        <v>3275</v>
      </c>
      <c r="D124" s="1" t="n">
        <v>1</v>
      </c>
      <c r="E124" s="1" t="s">
        <v>3963</v>
      </c>
      <c r="F124" s="16" t="s">
        <v>3276</v>
      </c>
      <c r="G124" s="14" t="str">
        <f aca="false">"/villes/"&amp;F124&amp;"/"</f>
        <v>/villes/lucerne/</v>
      </c>
    </row>
    <row r="125" customFormat="false" ht="15" hidden="false" customHeight="true" outlineLevel="0" collapsed="false">
      <c r="A125" s="1" t="s">
        <v>44</v>
      </c>
      <c r="B125" s="1" t="s">
        <v>3981</v>
      </c>
      <c r="C125" s="1" t="s">
        <v>3278</v>
      </c>
      <c r="D125" s="1" t="n">
        <v>1</v>
      </c>
      <c r="E125" s="1" t="s">
        <v>3963</v>
      </c>
      <c r="F125" s="16" t="s">
        <v>3279</v>
      </c>
      <c r="G125" s="14" t="str">
        <f aca="false">"/villes/"&amp;F125&amp;"/"</f>
        <v>/villes/lugano/</v>
      </c>
    </row>
    <row r="126" customFormat="false" ht="15" hidden="false" customHeight="true" outlineLevel="0" collapsed="false">
      <c r="A126" s="1" t="s">
        <v>44</v>
      </c>
      <c r="B126" s="1" t="s">
        <v>3982</v>
      </c>
      <c r="C126" s="1" t="s">
        <v>3281</v>
      </c>
      <c r="D126" s="1" t="n">
        <v>1</v>
      </c>
      <c r="E126" s="1" t="s">
        <v>3963</v>
      </c>
      <c r="F126" s="16" t="s">
        <v>3282</v>
      </c>
      <c r="G126" s="14" t="str">
        <f aca="false">"/villes/"&amp;F126&amp;"/"</f>
        <v>/villes/saint-moritz/</v>
      </c>
    </row>
    <row r="127" customFormat="false" ht="15" hidden="false" customHeight="true" outlineLevel="0" collapsed="false">
      <c r="A127" s="1" t="s">
        <v>44</v>
      </c>
      <c r="B127" s="1" t="s">
        <v>3982</v>
      </c>
      <c r="C127" s="1" t="s">
        <v>3284</v>
      </c>
      <c r="D127" s="1" t="n">
        <v>2</v>
      </c>
      <c r="E127" s="1" t="s">
        <v>3963</v>
      </c>
      <c r="F127" s="16" t="s">
        <v>3285</v>
      </c>
      <c r="G127" s="14" t="str">
        <f aca="false">"/villes/"&amp;F127&amp;"/"</f>
        <v>/villes/davos/</v>
      </c>
    </row>
    <row r="128" customFormat="false" ht="15" hidden="false" customHeight="true" outlineLevel="0" collapsed="false">
      <c r="A128" s="1" t="s">
        <v>44</v>
      </c>
      <c r="B128" s="1" t="s">
        <v>3287</v>
      </c>
      <c r="C128" s="1" t="s">
        <v>3287</v>
      </c>
      <c r="D128" s="1" t="n">
        <v>2</v>
      </c>
      <c r="E128" s="1" t="s">
        <v>3963</v>
      </c>
      <c r="F128" s="16" t="s">
        <v>3288</v>
      </c>
      <c r="G128" s="14" t="str">
        <f aca="false">"/villes/"&amp;F128&amp;"/"</f>
        <v>/villes/saint-gall/</v>
      </c>
    </row>
    <row r="129" customFormat="false" ht="15" hidden="false" customHeight="true" outlineLevel="0" collapsed="false">
      <c r="A129" s="1" t="s">
        <v>44</v>
      </c>
      <c r="B129" s="1" t="s">
        <v>3290</v>
      </c>
      <c r="C129" s="1" t="s">
        <v>3290</v>
      </c>
      <c r="D129" s="1" t="n">
        <v>1</v>
      </c>
      <c r="E129" s="1" t="s">
        <v>3963</v>
      </c>
      <c r="F129" s="16" t="s">
        <v>3291</v>
      </c>
      <c r="G129" s="14" t="str">
        <f aca="false">"/villes/"&amp;F129&amp;"/"</f>
        <v>/villes/zoug/</v>
      </c>
    </row>
    <row r="130" customFormat="false" ht="15" hidden="false" customHeight="true" outlineLevel="0" collapsed="false">
      <c r="A130" s="1" t="s">
        <v>44</v>
      </c>
      <c r="B130" s="1" t="s">
        <v>3983</v>
      </c>
      <c r="C130" s="1" t="s">
        <v>3293</v>
      </c>
      <c r="D130" s="1" t="n">
        <v>2</v>
      </c>
      <c r="E130" s="1" t="s">
        <v>3963</v>
      </c>
      <c r="F130" s="16" t="s">
        <v>3294</v>
      </c>
      <c r="G130" s="14" t="str">
        <f aca="false">"/villes/"&amp;F130&amp;"/"</f>
        <v>/villes/baden/</v>
      </c>
    </row>
    <row r="131" customFormat="false" ht="15" hidden="false" customHeight="true" outlineLevel="0" collapsed="false">
      <c r="A131" s="1" t="s">
        <v>44</v>
      </c>
      <c r="B131" s="1" t="s">
        <v>3981</v>
      </c>
      <c r="C131" s="1" t="s">
        <v>3296</v>
      </c>
      <c r="D131" s="1" t="n">
        <v>2</v>
      </c>
      <c r="E131" s="1" t="s">
        <v>3963</v>
      </c>
      <c r="F131" s="16" t="s">
        <v>3297</v>
      </c>
      <c r="G131" s="14" t="str">
        <f aca="false">"/villes/"&amp;F131&amp;"/"</f>
        <v>/villes/locarno/</v>
      </c>
    </row>
  </sheetData>
  <autoFilter ref="A1:E1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3" min="3" style="1" width="18"/>
    <col collapsed="false" customWidth="true" hidden="false" outlineLevel="0" max="4" min="4" style="1" width="37"/>
    <col collapsed="false" customWidth="true" hidden="false" outlineLevel="0" max="6" min="5" style="1" width="12"/>
    <col collapsed="false" customWidth="true" hidden="false" outlineLevel="0" max="7" min="7" style="1" width="32"/>
    <col collapsed="false" customWidth="true" hidden="false" outlineLevel="0" max="8" min="8" style="1" width="14"/>
    <col collapsed="false" customWidth="true" hidden="false" outlineLevel="0" max="9" min="9" style="1" width="38"/>
    <col collapsed="false" customWidth="true" hidden="false" outlineLevel="0" max="10" min="10" style="1" width="48"/>
    <col collapsed="false" customWidth="true" hidden="false" outlineLevel="0" max="11" min="11" style="1" width="70"/>
  </cols>
  <sheetData>
    <row r="1" customFormat="false" ht="15" hidden="false" customHeight="true" outlineLevel="0" collapsed="false">
      <c r="A1" s="10" t="s">
        <v>2931</v>
      </c>
      <c r="B1" s="10" t="s">
        <v>3958</v>
      </c>
      <c r="C1" s="10" t="s">
        <v>2942</v>
      </c>
      <c r="D1" s="10" t="s">
        <v>3299</v>
      </c>
      <c r="E1" s="10" t="s">
        <v>3984</v>
      </c>
      <c r="F1" s="10" t="s">
        <v>3985</v>
      </c>
      <c r="G1" s="10" t="s">
        <v>94</v>
      </c>
      <c r="H1" s="10" t="s">
        <v>3959</v>
      </c>
      <c r="I1" s="11" t="s">
        <v>2933</v>
      </c>
      <c r="J1" s="11" t="s">
        <v>3961</v>
      </c>
      <c r="K1" s="11" t="s">
        <v>3986</v>
      </c>
    </row>
    <row r="2" customFormat="false" ht="15" hidden="false" customHeight="true" outlineLevel="0" collapsed="false">
      <c r="A2" s="1" t="s">
        <v>43</v>
      </c>
      <c r="B2" s="1" t="s">
        <v>3962</v>
      </c>
      <c r="C2" s="1" t="s">
        <v>122</v>
      </c>
      <c r="D2" s="1" t="s">
        <v>652</v>
      </c>
      <c r="E2" s="1" t="s">
        <v>3987</v>
      </c>
      <c r="F2" s="1" t="s">
        <v>3988</v>
      </c>
      <c r="G2" s="1" t="s">
        <v>3989</v>
      </c>
      <c r="H2" s="1" t="n">
        <v>1</v>
      </c>
      <c r="I2" s="16" t="s">
        <v>3300</v>
      </c>
      <c r="J2" s="14" t="str">
        <f aca="false">"/aeroports/"&amp;I2&amp;"/"</f>
        <v>/aeroports/aeroport-paris-charles-de-gaulle/</v>
      </c>
    </row>
    <row r="3" customFormat="false" ht="15" hidden="false" customHeight="true" outlineLevel="0" collapsed="false">
      <c r="A3" s="1" t="s">
        <v>43</v>
      </c>
      <c r="B3" s="1" t="s">
        <v>3962</v>
      </c>
      <c r="C3" s="1" t="s">
        <v>122</v>
      </c>
      <c r="D3" s="1" t="s">
        <v>698</v>
      </c>
      <c r="E3" s="1" t="s">
        <v>3990</v>
      </c>
      <c r="F3" s="1" t="s">
        <v>3991</v>
      </c>
      <c r="G3" s="1" t="s">
        <v>3989</v>
      </c>
      <c r="H3" s="1" t="n">
        <v>1</v>
      </c>
      <c r="I3" s="16" t="s">
        <v>3304</v>
      </c>
      <c r="J3" s="14" t="str">
        <f aca="false">"/aeroports/"&amp;I3&amp;"/"</f>
        <v>/aeroports/aeroport-paris-orly/</v>
      </c>
    </row>
    <row r="4" customFormat="false" ht="15" hidden="false" customHeight="true" outlineLevel="0" collapsed="false">
      <c r="A4" s="1" t="s">
        <v>43</v>
      </c>
      <c r="B4" s="1" t="s">
        <v>3962</v>
      </c>
      <c r="C4" s="1" t="s">
        <v>122</v>
      </c>
      <c r="D4" s="1" t="s">
        <v>743</v>
      </c>
      <c r="E4" s="1" t="s">
        <v>3992</v>
      </c>
      <c r="F4" s="1" t="s">
        <v>3993</v>
      </c>
      <c r="G4" s="1" t="s">
        <v>3994</v>
      </c>
      <c r="H4" s="1" t="n">
        <v>1</v>
      </c>
      <c r="I4" s="16" t="s">
        <v>3308</v>
      </c>
      <c r="J4" s="14" t="str">
        <f aca="false">"/aeroports/"&amp;I4&amp;"/"</f>
        <v>/aeroports/aeroport-paris-le-bourget/</v>
      </c>
    </row>
    <row r="5" customFormat="false" ht="15" hidden="false" customHeight="true" outlineLevel="0" collapsed="false">
      <c r="A5" s="1" t="s">
        <v>43</v>
      </c>
      <c r="B5" s="1" t="s">
        <v>3962</v>
      </c>
      <c r="C5" s="1" t="s">
        <v>3995</v>
      </c>
      <c r="D5" s="1" t="s">
        <v>3312</v>
      </c>
      <c r="E5" s="1" t="s">
        <v>3996</v>
      </c>
      <c r="F5" s="1" t="s">
        <v>3997</v>
      </c>
      <c r="G5" s="1" t="s">
        <v>3989</v>
      </c>
      <c r="H5" s="1" t="n">
        <v>2</v>
      </c>
      <c r="I5" s="16" t="s">
        <v>3313</v>
      </c>
      <c r="J5" s="14" t="str">
        <f aca="false">"/aeroports/"&amp;I5&amp;"/"</f>
        <v>/aeroports/aeroport-paris-beauvais/</v>
      </c>
    </row>
    <row r="6" customFormat="false" ht="15" hidden="false" customHeight="true" outlineLevel="0" collapsed="false">
      <c r="A6" s="1" t="s">
        <v>43</v>
      </c>
      <c r="B6" s="1" t="s">
        <v>3964</v>
      </c>
      <c r="C6" s="1" t="s">
        <v>123</v>
      </c>
      <c r="D6" s="1" t="s">
        <v>788</v>
      </c>
      <c r="E6" s="1" t="s">
        <v>3998</v>
      </c>
      <c r="F6" s="1" t="s">
        <v>3999</v>
      </c>
      <c r="G6" s="1" t="s">
        <v>3989</v>
      </c>
      <c r="H6" s="1" t="n">
        <v>1</v>
      </c>
      <c r="I6" s="16" t="s">
        <v>3317</v>
      </c>
      <c r="J6" s="14" t="str">
        <f aca="false">"/aeroports/"&amp;I6&amp;"/"</f>
        <v>/aeroports/aeroport-lyon-saint-exupery/</v>
      </c>
    </row>
    <row r="7" customFormat="false" ht="15" hidden="false" customHeight="true" outlineLevel="0" collapsed="false">
      <c r="A7" s="1" t="s">
        <v>43</v>
      </c>
      <c r="B7" s="1" t="s">
        <v>3964</v>
      </c>
      <c r="C7" s="1" t="s">
        <v>146</v>
      </c>
      <c r="D7" s="1" t="s">
        <v>833</v>
      </c>
      <c r="E7" s="1" t="s">
        <v>4000</v>
      </c>
      <c r="F7" s="1" t="s">
        <v>4001</v>
      </c>
      <c r="G7" s="1" t="s">
        <v>3989</v>
      </c>
      <c r="H7" s="1" t="n">
        <v>1</v>
      </c>
      <c r="I7" s="16" t="s">
        <v>3321</v>
      </c>
      <c r="J7" s="14" t="str">
        <f aca="false">"/aeroports/"&amp;I7&amp;"/"</f>
        <v>/aeroports/aeroport-grenoble-alpes-isere/</v>
      </c>
    </row>
    <row r="8" customFormat="false" ht="15" hidden="false" customHeight="true" outlineLevel="0" collapsed="false">
      <c r="A8" s="1" t="s">
        <v>43</v>
      </c>
      <c r="B8" s="1" t="s">
        <v>3964</v>
      </c>
      <c r="C8" s="1" t="s">
        <v>150</v>
      </c>
      <c r="D8" s="1" t="s">
        <v>878</v>
      </c>
      <c r="E8" s="1" t="s">
        <v>4002</v>
      </c>
      <c r="F8" s="1" t="s">
        <v>4003</v>
      </c>
      <c r="G8" s="1" t="s">
        <v>4004</v>
      </c>
      <c r="H8" s="1" t="n">
        <v>1</v>
      </c>
      <c r="I8" s="16" t="s">
        <v>3325</v>
      </c>
      <c r="J8" s="14" t="str">
        <f aca="false">"/aeroports/"&amp;I8&amp;"/"</f>
        <v>/aeroports/aeroport-chambery-savoie-mont-blanc/</v>
      </c>
    </row>
    <row r="9" customFormat="false" ht="15" hidden="false" customHeight="true" outlineLevel="0" collapsed="false">
      <c r="A9" s="1" t="s">
        <v>43</v>
      </c>
      <c r="B9" s="1" t="s">
        <v>3964</v>
      </c>
      <c r="C9" s="1" t="s">
        <v>148</v>
      </c>
      <c r="D9" s="1" t="s">
        <v>923</v>
      </c>
      <c r="E9" s="1" t="s">
        <v>4005</v>
      </c>
      <c r="F9" s="1" t="s">
        <v>4006</v>
      </c>
      <c r="G9" s="1" t="s">
        <v>4007</v>
      </c>
      <c r="H9" s="1" t="n">
        <v>1</v>
      </c>
      <c r="I9" s="16" t="s">
        <v>3329</v>
      </c>
      <c r="J9" s="14" t="str">
        <f aca="false">"/aeroports/"&amp;I9&amp;"/"</f>
        <v>/aeroports/aeroport-annecy-mont-blanc/</v>
      </c>
    </row>
    <row r="10" customFormat="false" ht="15" hidden="false" customHeight="true" outlineLevel="0" collapsed="false">
      <c r="A10" s="1" t="s">
        <v>43</v>
      </c>
      <c r="B10" s="1" t="s">
        <v>3964</v>
      </c>
      <c r="C10" s="1" t="s">
        <v>2975</v>
      </c>
      <c r="D10" s="1" t="s">
        <v>3333</v>
      </c>
      <c r="E10" s="1" t="s">
        <v>4008</v>
      </c>
      <c r="F10" s="1" t="s">
        <v>4009</v>
      </c>
      <c r="G10" s="1" t="s">
        <v>4010</v>
      </c>
      <c r="H10" s="1" t="n">
        <v>2</v>
      </c>
      <c r="I10" s="16" t="s">
        <v>3334</v>
      </c>
      <c r="J10" s="14" t="str">
        <f aca="false">"/aeroports/"&amp;I10&amp;"/"</f>
        <v>/aeroports/aeroport-clermont-ferrand-auvergne/</v>
      </c>
    </row>
    <row r="11" customFormat="false" ht="15" hidden="false" customHeight="true" outlineLevel="0" collapsed="false">
      <c r="A11" s="1" t="s">
        <v>43</v>
      </c>
      <c r="B11" s="1" t="s">
        <v>3965</v>
      </c>
      <c r="C11" s="1" t="s">
        <v>4011</v>
      </c>
      <c r="D11" s="1" t="s">
        <v>968</v>
      </c>
      <c r="E11" s="1" t="s">
        <v>4012</v>
      </c>
      <c r="F11" s="1" t="s">
        <v>4013</v>
      </c>
      <c r="G11" s="1" t="s">
        <v>4010</v>
      </c>
      <c r="H11" s="1" t="n">
        <v>1</v>
      </c>
      <c r="I11" s="16" t="s">
        <v>3338</v>
      </c>
      <c r="J11" s="14" t="str">
        <f aca="false">"/aeroports/"&amp;I11&amp;"/"</f>
        <v>/aeroports/aeroport-dole-jura/</v>
      </c>
    </row>
    <row r="12" customFormat="false" ht="15" hidden="false" customHeight="true" outlineLevel="0" collapsed="false">
      <c r="A12" s="1" t="s">
        <v>43</v>
      </c>
      <c r="B12" s="1" t="s">
        <v>3965</v>
      </c>
      <c r="C12" s="1" t="s">
        <v>144</v>
      </c>
      <c r="D12" s="1" t="s">
        <v>1015</v>
      </c>
      <c r="E12" s="1" t="s">
        <v>4014</v>
      </c>
      <c r="F12" s="1" t="s">
        <v>4015</v>
      </c>
      <c r="G12" s="1" t="s">
        <v>4007</v>
      </c>
      <c r="H12" s="1" t="n">
        <v>1</v>
      </c>
      <c r="I12" s="16" t="s">
        <v>3342</v>
      </c>
      <c r="J12" s="14" t="str">
        <f aca="false">"/aeroports/"&amp;I12&amp;"/"</f>
        <v>/aeroports/aeroport-dijon-bourgogne/</v>
      </c>
    </row>
    <row r="13" customFormat="false" ht="15" hidden="false" customHeight="true" outlineLevel="0" collapsed="false">
      <c r="A13" s="1" t="s">
        <v>43</v>
      </c>
      <c r="B13" s="1" t="s">
        <v>3966</v>
      </c>
      <c r="C13" s="1" t="s">
        <v>136</v>
      </c>
      <c r="D13" s="1" t="s">
        <v>1060</v>
      </c>
      <c r="E13" s="1" t="s">
        <v>4016</v>
      </c>
      <c r="F13" s="1" t="s">
        <v>4017</v>
      </c>
      <c r="G13" s="1" t="s">
        <v>3989</v>
      </c>
      <c r="H13" s="1" t="n">
        <v>1</v>
      </c>
      <c r="I13" s="16" t="s">
        <v>3346</v>
      </c>
      <c r="J13" s="14" t="str">
        <f aca="false">"/aeroports/"&amp;I13&amp;"/"</f>
        <v>/aeroports/aeroport-strasbourg-entzheim/</v>
      </c>
    </row>
    <row r="14" customFormat="false" ht="15" hidden="false" customHeight="true" outlineLevel="0" collapsed="false">
      <c r="A14" s="1" t="s">
        <v>43</v>
      </c>
      <c r="B14" s="1" t="s">
        <v>3966</v>
      </c>
      <c r="C14" s="1" t="s">
        <v>3027</v>
      </c>
      <c r="D14" s="1" t="s">
        <v>1105</v>
      </c>
      <c r="E14" s="1" t="s">
        <v>4018</v>
      </c>
      <c r="F14" s="1" t="s">
        <v>4019</v>
      </c>
      <c r="G14" s="1" t="s">
        <v>3989</v>
      </c>
      <c r="H14" s="1" t="n">
        <v>1</v>
      </c>
      <c r="I14" s="16" t="s">
        <v>3350</v>
      </c>
      <c r="J14" s="14" t="str">
        <f aca="false">"/aeroports/"&amp;I14&amp;"/"</f>
        <v>/aeroports/aeroport-bale-mulhouse/</v>
      </c>
      <c r="K14" s="1" t="s">
        <v>4020</v>
      </c>
    </row>
    <row r="15" customFormat="false" ht="15" hidden="false" customHeight="true" outlineLevel="0" collapsed="false">
      <c r="A15" s="1" t="s">
        <v>43</v>
      </c>
      <c r="B15" s="1" t="s">
        <v>3966</v>
      </c>
      <c r="C15" s="1" t="s">
        <v>3021</v>
      </c>
      <c r="D15" s="1" t="s">
        <v>1152</v>
      </c>
      <c r="E15" s="1" t="s">
        <v>4021</v>
      </c>
      <c r="F15" s="1" t="s">
        <v>4022</v>
      </c>
      <c r="G15" s="1" t="s">
        <v>4010</v>
      </c>
      <c r="H15" s="1" t="n">
        <v>1</v>
      </c>
      <c r="I15" s="16" t="s">
        <v>3354</v>
      </c>
      <c r="J15" s="14" t="str">
        <f aca="false">"/aeroports/"&amp;I15&amp;"/"</f>
        <v>/aeroports/aeroport-metz-nancy-lorraine/</v>
      </c>
    </row>
    <row r="16" customFormat="false" ht="15" hidden="false" customHeight="true" outlineLevel="0" collapsed="false">
      <c r="A16" s="1" t="s">
        <v>43</v>
      </c>
      <c r="B16" s="1" t="s">
        <v>3966</v>
      </c>
      <c r="C16" s="1" t="s">
        <v>3018</v>
      </c>
      <c r="D16" s="1" t="s">
        <v>3358</v>
      </c>
      <c r="E16" s="1" t="s">
        <v>4023</v>
      </c>
      <c r="F16" s="1" t="s">
        <v>4024</v>
      </c>
      <c r="G16" s="1" t="s">
        <v>4007</v>
      </c>
      <c r="H16" s="1" t="n">
        <v>2</v>
      </c>
      <c r="I16" s="16" t="s">
        <v>3359</v>
      </c>
      <c r="J16" s="14" t="str">
        <f aca="false">"/aeroports/"&amp;I16&amp;"/"</f>
        <v>/aeroports/aeroport-reims-prunay/</v>
      </c>
    </row>
    <row r="17" customFormat="false" ht="15" hidden="false" customHeight="true" outlineLevel="0" collapsed="false">
      <c r="A17" s="1" t="s">
        <v>43</v>
      </c>
      <c r="B17" s="1" t="s">
        <v>3967</v>
      </c>
      <c r="C17" s="1" t="s">
        <v>134</v>
      </c>
      <c r="D17" s="1" t="s">
        <v>1199</v>
      </c>
      <c r="E17" s="1" t="s">
        <v>4025</v>
      </c>
      <c r="F17" s="1" t="s">
        <v>4026</v>
      </c>
      <c r="G17" s="1" t="s">
        <v>3989</v>
      </c>
      <c r="H17" s="1" t="n">
        <v>1</v>
      </c>
      <c r="I17" s="16" t="s">
        <v>3363</v>
      </c>
      <c r="J17" s="14" t="str">
        <f aca="false">"/aeroports/"&amp;I17&amp;"/"</f>
        <v>/aeroports/aeroport-lille-lesquin/</v>
      </c>
    </row>
    <row r="18" customFormat="false" ht="15" hidden="false" customHeight="true" outlineLevel="0" collapsed="false">
      <c r="A18" s="1" t="s">
        <v>43</v>
      </c>
      <c r="B18" s="1" t="s">
        <v>3967</v>
      </c>
      <c r="C18" s="1" t="s">
        <v>3041</v>
      </c>
      <c r="D18" s="1" t="s">
        <v>3367</v>
      </c>
      <c r="E18" s="1" t="s">
        <v>4027</v>
      </c>
      <c r="F18" s="1" t="s">
        <v>4028</v>
      </c>
      <c r="G18" s="1" t="s">
        <v>4010</v>
      </c>
      <c r="H18" s="1" t="n">
        <v>2</v>
      </c>
      <c r="I18" s="16" t="s">
        <v>3368</v>
      </c>
      <c r="J18" s="14" t="str">
        <f aca="false">"/aeroports/"&amp;I18&amp;"/"</f>
        <v>/aeroports/aeroport-calais-dunkerque/</v>
      </c>
    </row>
    <row r="19" customFormat="false" ht="15" hidden="false" customHeight="true" outlineLevel="0" collapsed="false">
      <c r="A19" s="1" t="s">
        <v>43</v>
      </c>
      <c r="B19" s="1" t="s">
        <v>3967</v>
      </c>
      <c r="C19" s="1" t="s">
        <v>4029</v>
      </c>
      <c r="D19" s="1" t="s">
        <v>3372</v>
      </c>
      <c r="E19" s="1" t="s">
        <v>4030</v>
      </c>
      <c r="F19" s="1" t="s">
        <v>4031</v>
      </c>
      <c r="G19" s="1" t="s">
        <v>4007</v>
      </c>
      <c r="H19" s="1" t="n">
        <v>2</v>
      </c>
      <c r="I19" s="16" t="s">
        <v>3373</v>
      </c>
      <c r="J19" s="14" t="str">
        <f aca="false">"/aeroports/"&amp;I19&amp;"/"</f>
        <v>/aeroports/aeroport-le-touquet-cote-d-opale/</v>
      </c>
    </row>
    <row r="20" customFormat="false" ht="15" hidden="false" customHeight="true" outlineLevel="0" collapsed="false">
      <c r="A20" s="1" t="s">
        <v>43</v>
      </c>
      <c r="B20" s="1" t="s">
        <v>3968</v>
      </c>
      <c r="C20" s="1" t="s">
        <v>2542</v>
      </c>
      <c r="D20" s="1" t="s">
        <v>1244</v>
      </c>
      <c r="E20" s="1" t="s">
        <v>4032</v>
      </c>
      <c r="F20" s="1" t="s">
        <v>4033</v>
      </c>
      <c r="G20" s="1" t="s">
        <v>4010</v>
      </c>
      <c r="H20" s="1" t="n">
        <v>1</v>
      </c>
      <c r="I20" s="16" t="s">
        <v>3377</v>
      </c>
      <c r="J20" s="14" t="str">
        <f aca="false">"/aeroports/"&amp;I20&amp;"/"</f>
        <v>/aeroports/aeroport-deauville-normandie/</v>
      </c>
    </row>
    <row r="21" customFormat="false" ht="15" hidden="false" customHeight="true" outlineLevel="0" collapsed="false">
      <c r="A21" s="1" t="s">
        <v>43</v>
      </c>
      <c r="B21" s="1" t="s">
        <v>3968</v>
      </c>
      <c r="C21" s="1" t="s">
        <v>3059</v>
      </c>
      <c r="D21" s="1" t="s">
        <v>1291</v>
      </c>
      <c r="E21" s="1" t="s">
        <v>4034</v>
      </c>
      <c r="F21" s="1" t="s">
        <v>4035</v>
      </c>
      <c r="G21" s="1" t="s">
        <v>4010</v>
      </c>
      <c r="H21" s="1" t="n">
        <v>1</v>
      </c>
      <c r="I21" s="16" t="s">
        <v>3381</v>
      </c>
      <c r="J21" s="14" t="str">
        <f aca="false">"/aeroports/"&amp;I21&amp;"/"</f>
        <v>/aeroports/aeroport-caen-carpiquet/</v>
      </c>
    </row>
    <row r="22" customFormat="false" ht="15" hidden="false" customHeight="true" outlineLevel="0" collapsed="false">
      <c r="A22" s="1" t="s">
        <v>43</v>
      </c>
      <c r="B22" s="1" t="s">
        <v>3968</v>
      </c>
      <c r="C22" s="1" t="s">
        <v>3062</v>
      </c>
      <c r="D22" s="1" t="s">
        <v>3385</v>
      </c>
      <c r="E22" s="1" t="s">
        <v>4036</v>
      </c>
      <c r="F22" s="1" t="s">
        <v>4037</v>
      </c>
      <c r="G22" s="1" t="s">
        <v>4010</v>
      </c>
      <c r="H22" s="1" t="n">
        <v>2</v>
      </c>
      <c r="I22" s="16" t="s">
        <v>3386</v>
      </c>
      <c r="J22" s="14" t="str">
        <f aca="false">"/aeroports/"&amp;I22&amp;"/"</f>
        <v>/aeroports/aeroport-le-havre-octeville/</v>
      </c>
    </row>
    <row r="23" customFormat="false" ht="15" hidden="false" customHeight="true" outlineLevel="0" collapsed="false">
      <c r="A23" s="1" t="s">
        <v>43</v>
      </c>
      <c r="B23" s="1" t="s">
        <v>3969</v>
      </c>
      <c r="C23" s="1" t="s">
        <v>142</v>
      </c>
      <c r="D23" s="1" t="s">
        <v>1338</v>
      </c>
      <c r="E23" s="1" t="s">
        <v>4038</v>
      </c>
      <c r="F23" s="1" t="s">
        <v>4039</v>
      </c>
      <c r="G23" s="1" t="s">
        <v>4010</v>
      </c>
      <c r="H23" s="1" t="n">
        <v>1</v>
      </c>
      <c r="I23" s="16" t="s">
        <v>3390</v>
      </c>
      <c r="J23" s="14" t="str">
        <f aca="false">"/aeroports/"&amp;I23&amp;"/"</f>
        <v>/aeroports/aeroport-rennes-bretagne/</v>
      </c>
    </row>
    <row r="24" customFormat="false" ht="15" hidden="false" customHeight="true" outlineLevel="0" collapsed="false">
      <c r="A24" s="1" t="s">
        <v>43</v>
      </c>
      <c r="B24" s="1" t="s">
        <v>3969</v>
      </c>
      <c r="C24" s="1" t="s">
        <v>3075</v>
      </c>
      <c r="D24" s="1" t="s">
        <v>1383</v>
      </c>
      <c r="E24" s="1" t="s">
        <v>4040</v>
      </c>
      <c r="F24" s="1" t="s">
        <v>4041</v>
      </c>
      <c r="G24" s="1" t="s">
        <v>3989</v>
      </c>
      <c r="H24" s="1" t="n">
        <v>1</v>
      </c>
      <c r="I24" s="16" t="s">
        <v>3394</v>
      </c>
      <c r="J24" s="14" t="str">
        <f aca="false">"/aeroports/"&amp;I24&amp;"/"</f>
        <v>/aeroports/aeroport-brest-bretagne/</v>
      </c>
    </row>
    <row r="25" customFormat="false" ht="15" hidden="false" customHeight="true" outlineLevel="0" collapsed="false">
      <c r="A25" s="1" t="s">
        <v>43</v>
      </c>
      <c r="B25" s="1" t="s">
        <v>3969</v>
      </c>
      <c r="C25" s="1" t="s">
        <v>3084</v>
      </c>
      <c r="D25" s="1" t="s">
        <v>3398</v>
      </c>
      <c r="E25" s="1" t="s">
        <v>4042</v>
      </c>
      <c r="F25" s="1" t="s">
        <v>4043</v>
      </c>
      <c r="G25" s="1" t="s">
        <v>4010</v>
      </c>
      <c r="H25" s="1" t="n">
        <v>2</v>
      </c>
      <c r="I25" s="16" t="s">
        <v>3399</v>
      </c>
      <c r="J25" s="14" t="str">
        <f aca="false">"/aeroports/"&amp;I25&amp;"/"</f>
        <v>/aeroports/aeroport-lorient-bretagne-sud/</v>
      </c>
    </row>
    <row r="26" customFormat="false" ht="15" hidden="false" customHeight="true" outlineLevel="0" collapsed="false">
      <c r="A26" s="1" t="s">
        <v>43</v>
      </c>
      <c r="B26" s="1" t="s">
        <v>3969</v>
      </c>
      <c r="C26" s="1" t="s">
        <v>3087</v>
      </c>
      <c r="D26" s="1" t="s">
        <v>3403</v>
      </c>
      <c r="E26" s="1" t="s">
        <v>4044</v>
      </c>
      <c r="F26" s="1" t="s">
        <v>4045</v>
      </c>
      <c r="G26" s="1" t="s">
        <v>4010</v>
      </c>
      <c r="H26" s="1" t="n">
        <v>2</v>
      </c>
      <c r="I26" s="16" t="s">
        <v>3404</v>
      </c>
      <c r="J26" s="14" t="str">
        <f aca="false">"/aeroports/"&amp;I26&amp;"/"</f>
        <v>/aeroports/aeroport-quimper-bretagne/</v>
      </c>
    </row>
    <row r="27" customFormat="false" ht="15" hidden="false" customHeight="true" outlineLevel="0" collapsed="false">
      <c r="A27" s="1" t="s">
        <v>43</v>
      </c>
      <c r="B27" s="1" t="s">
        <v>3970</v>
      </c>
      <c r="C27" s="1" t="s">
        <v>140</v>
      </c>
      <c r="D27" s="1" t="s">
        <v>1430</v>
      </c>
      <c r="E27" s="1" t="s">
        <v>4046</v>
      </c>
      <c r="F27" s="1" t="s">
        <v>4047</v>
      </c>
      <c r="G27" s="1" t="s">
        <v>3989</v>
      </c>
      <c r="H27" s="1" t="n">
        <v>1</v>
      </c>
      <c r="I27" s="16" t="s">
        <v>3408</v>
      </c>
      <c r="J27" s="14" t="str">
        <f aca="false">"/aeroports/"&amp;I27&amp;"/"</f>
        <v>/aeroports/aeroport-nantes-atlantique/</v>
      </c>
    </row>
    <row r="28" customFormat="false" ht="15" hidden="false" customHeight="true" outlineLevel="0" collapsed="false">
      <c r="A28" s="1" t="s">
        <v>43</v>
      </c>
      <c r="B28" s="1" t="s">
        <v>3971</v>
      </c>
      <c r="C28" s="1" t="s">
        <v>130</v>
      </c>
      <c r="D28" s="1" t="s">
        <v>1475</v>
      </c>
      <c r="E28" s="1" t="s">
        <v>4048</v>
      </c>
      <c r="F28" s="1" t="s">
        <v>4049</v>
      </c>
      <c r="G28" s="1" t="s">
        <v>3989</v>
      </c>
      <c r="H28" s="1" t="n">
        <v>1</v>
      </c>
      <c r="I28" s="16" t="s">
        <v>3412</v>
      </c>
      <c r="J28" s="14" t="str">
        <f aca="false">"/aeroports/"&amp;I28&amp;"/"</f>
        <v>/aeroports/aeroport-bordeaux-merignac/</v>
      </c>
    </row>
    <row r="29" customFormat="false" ht="15" hidden="false" customHeight="true" outlineLevel="0" collapsed="false">
      <c r="A29" s="1" t="s">
        <v>43</v>
      </c>
      <c r="B29" s="1" t="s">
        <v>3971</v>
      </c>
      <c r="C29" s="1" t="s">
        <v>3109</v>
      </c>
      <c r="D29" s="1" t="s">
        <v>1520</v>
      </c>
      <c r="E29" s="1" t="s">
        <v>4050</v>
      </c>
      <c r="F29" s="1" t="s">
        <v>4051</v>
      </c>
      <c r="G29" s="1" t="s">
        <v>3989</v>
      </c>
      <c r="H29" s="1" t="n">
        <v>1</v>
      </c>
      <c r="I29" s="16" t="s">
        <v>3416</v>
      </c>
      <c r="J29" s="14" t="str">
        <f aca="false">"/aeroports/"&amp;I29&amp;"/"</f>
        <v>/aeroports/aeroport-biarritz-pays-basque/</v>
      </c>
    </row>
    <row r="30" customFormat="false" ht="15" hidden="false" customHeight="true" outlineLevel="0" collapsed="false">
      <c r="A30" s="1" t="s">
        <v>43</v>
      </c>
      <c r="B30" s="1" t="s">
        <v>3971</v>
      </c>
      <c r="C30" s="1" t="s">
        <v>3115</v>
      </c>
      <c r="D30" s="1" t="s">
        <v>1567</v>
      </c>
      <c r="E30" s="1" t="s">
        <v>4052</v>
      </c>
      <c r="F30" s="1" t="s">
        <v>4053</v>
      </c>
      <c r="G30" s="1" t="s">
        <v>3989</v>
      </c>
      <c r="H30" s="1" t="n">
        <v>1</v>
      </c>
      <c r="I30" s="16" t="s">
        <v>3420</v>
      </c>
      <c r="J30" s="14" t="str">
        <f aca="false">"/aeroports/"&amp;I30&amp;"/"</f>
        <v>/aeroports/aeroport-pau-pyrenees/</v>
      </c>
    </row>
    <row r="31" customFormat="false" ht="15" hidden="false" customHeight="true" outlineLevel="0" collapsed="false">
      <c r="A31" s="1" t="s">
        <v>43</v>
      </c>
      <c r="B31" s="1" t="s">
        <v>3971</v>
      </c>
      <c r="C31" s="1" t="s">
        <v>3118</v>
      </c>
      <c r="D31" s="1" t="s">
        <v>3424</v>
      </c>
      <c r="E31" s="1" t="s">
        <v>4054</v>
      </c>
      <c r="F31" s="1" t="s">
        <v>4055</v>
      </c>
      <c r="G31" s="1" t="s">
        <v>4010</v>
      </c>
      <c r="H31" s="1" t="n">
        <v>2</v>
      </c>
      <c r="I31" s="16" t="s">
        <v>3425</v>
      </c>
      <c r="J31" s="14" t="str">
        <f aca="false">"/aeroports/"&amp;I31&amp;"/"</f>
        <v>/aeroports/aeroport-la-rochelle-ile-de-re/</v>
      </c>
    </row>
    <row r="32" customFormat="false" ht="15" hidden="false" customHeight="true" outlineLevel="0" collapsed="false">
      <c r="A32" s="1" t="s">
        <v>43</v>
      </c>
      <c r="B32" s="1" t="s">
        <v>3971</v>
      </c>
      <c r="C32" s="1" t="s">
        <v>3127</v>
      </c>
      <c r="D32" s="1" t="s">
        <v>3429</v>
      </c>
      <c r="E32" s="1" t="s">
        <v>4056</v>
      </c>
      <c r="F32" s="1" t="s">
        <v>4057</v>
      </c>
      <c r="G32" s="1" t="s">
        <v>4010</v>
      </c>
      <c r="H32" s="1" t="n">
        <v>2</v>
      </c>
      <c r="I32" s="16" t="s">
        <v>3430</v>
      </c>
      <c r="J32" s="14" t="str">
        <f aca="false">"/aeroports/"&amp;I32&amp;"/"</f>
        <v>/aeroports/aeroport-limoges-bellegarde/</v>
      </c>
    </row>
    <row r="33" customFormat="false" ht="15" hidden="false" customHeight="true" outlineLevel="0" collapsed="false">
      <c r="A33" s="1" t="s">
        <v>43</v>
      </c>
      <c r="B33" s="1" t="s">
        <v>3972</v>
      </c>
      <c r="C33" s="1" t="s">
        <v>132</v>
      </c>
      <c r="D33" s="1" t="s">
        <v>1614</v>
      </c>
      <c r="E33" s="1" t="s">
        <v>4058</v>
      </c>
      <c r="F33" s="1" t="s">
        <v>4059</v>
      </c>
      <c r="G33" s="1" t="s">
        <v>3989</v>
      </c>
      <c r="H33" s="1" t="n">
        <v>1</v>
      </c>
      <c r="I33" s="16" t="s">
        <v>3434</v>
      </c>
      <c r="J33" s="14" t="str">
        <f aca="false">"/aeroports/"&amp;I33&amp;"/"</f>
        <v>/aeroports/aeroport-toulouse-blagnac/</v>
      </c>
    </row>
    <row r="34" customFormat="false" ht="15" hidden="false" customHeight="true" outlineLevel="0" collapsed="false">
      <c r="A34" s="1" t="s">
        <v>43</v>
      </c>
      <c r="B34" s="1" t="s">
        <v>3972</v>
      </c>
      <c r="C34" s="1" t="s">
        <v>138</v>
      </c>
      <c r="D34" s="1" t="s">
        <v>1659</v>
      </c>
      <c r="E34" s="1" t="s">
        <v>4060</v>
      </c>
      <c r="F34" s="1" t="s">
        <v>4061</v>
      </c>
      <c r="G34" s="1" t="s">
        <v>3989</v>
      </c>
      <c r="H34" s="1" t="n">
        <v>1</v>
      </c>
      <c r="I34" s="16" t="s">
        <v>3438</v>
      </c>
      <c r="J34" s="14" t="str">
        <f aca="false">"/aeroports/"&amp;I34&amp;"/"</f>
        <v>/aeroports/aeroport-montpellier-mediterranee/</v>
      </c>
    </row>
    <row r="35" customFormat="false" ht="15" hidden="false" customHeight="true" outlineLevel="0" collapsed="false">
      <c r="A35" s="1" t="s">
        <v>43</v>
      </c>
      <c r="B35" s="1" t="s">
        <v>3972</v>
      </c>
      <c r="C35" s="1" t="s">
        <v>3137</v>
      </c>
      <c r="D35" s="1" t="s">
        <v>1704</v>
      </c>
      <c r="E35" s="1" t="s">
        <v>4062</v>
      </c>
      <c r="F35" s="1" t="s">
        <v>4063</v>
      </c>
      <c r="G35" s="1" t="s">
        <v>3989</v>
      </c>
      <c r="H35" s="1" t="n">
        <v>1</v>
      </c>
      <c r="I35" s="16" t="s">
        <v>3442</v>
      </c>
      <c r="J35" s="14" t="str">
        <f aca="false">"/aeroports/"&amp;I35&amp;"/"</f>
        <v>/aeroports/aeroport-perpignan-rivesaltes/</v>
      </c>
    </row>
    <row r="36" customFormat="false" ht="15" hidden="false" customHeight="true" outlineLevel="0" collapsed="false">
      <c r="A36" s="1" t="s">
        <v>43</v>
      </c>
      <c r="B36" s="1" t="s">
        <v>3972</v>
      </c>
      <c r="C36" s="1" t="s">
        <v>3140</v>
      </c>
      <c r="D36" s="1" t="s">
        <v>3446</v>
      </c>
      <c r="E36" s="1" t="s">
        <v>4064</v>
      </c>
      <c r="F36" s="1" t="s">
        <v>4065</v>
      </c>
      <c r="G36" s="1" t="s">
        <v>4010</v>
      </c>
      <c r="H36" s="1" t="n">
        <v>2</v>
      </c>
      <c r="I36" s="16" t="s">
        <v>3447</v>
      </c>
      <c r="J36" s="14" t="str">
        <f aca="false">"/aeroports/"&amp;I36&amp;"/"</f>
        <v>/aeroports/aeroport-nimes-ales-camargue-cevennes/</v>
      </c>
    </row>
    <row r="37" customFormat="false" ht="15" hidden="false" customHeight="true" outlineLevel="0" collapsed="false">
      <c r="A37" s="1" t="s">
        <v>43</v>
      </c>
      <c r="B37" s="1" t="s">
        <v>3972</v>
      </c>
      <c r="C37" s="1" t="s">
        <v>3143</v>
      </c>
      <c r="D37" s="1" t="s">
        <v>3451</v>
      </c>
      <c r="E37" s="1" t="s">
        <v>4066</v>
      </c>
      <c r="F37" s="1" t="s">
        <v>4067</v>
      </c>
      <c r="G37" s="1" t="s">
        <v>4010</v>
      </c>
      <c r="H37" s="1" t="n">
        <v>2</v>
      </c>
      <c r="I37" s="16" t="s">
        <v>3452</v>
      </c>
      <c r="J37" s="14" t="str">
        <f aca="false">"/aeroports/"&amp;I37&amp;"/"</f>
        <v>/aeroports/aeroport-carcassonne-salvaza/</v>
      </c>
    </row>
    <row r="38" customFormat="false" ht="15" hidden="false" customHeight="true" outlineLevel="0" collapsed="false">
      <c r="A38" s="1" t="s">
        <v>43</v>
      </c>
      <c r="B38" s="1" t="s">
        <v>3973</v>
      </c>
      <c r="C38" s="1" t="s">
        <v>126</v>
      </c>
      <c r="D38" s="1" t="s">
        <v>1751</v>
      </c>
      <c r="E38" s="1" t="s">
        <v>4068</v>
      </c>
      <c r="F38" s="1" t="s">
        <v>4069</v>
      </c>
      <c r="G38" s="1" t="s">
        <v>3989</v>
      </c>
      <c r="H38" s="1" t="n">
        <v>1</v>
      </c>
      <c r="I38" s="16" t="s">
        <v>3456</v>
      </c>
      <c r="J38" s="14" t="str">
        <f aca="false">"/aeroports/"&amp;I38&amp;"/"</f>
        <v>/aeroports/aeroport-nice-cote-d-azur/</v>
      </c>
    </row>
    <row r="39" customFormat="false" ht="15" hidden="false" customHeight="true" outlineLevel="0" collapsed="false">
      <c r="A39" s="1" t="s">
        <v>43</v>
      </c>
      <c r="B39" s="1" t="s">
        <v>3973</v>
      </c>
      <c r="C39" s="1" t="s">
        <v>2504</v>
      </c>
      <c r="D39" s="1" t="s">
        <v>1796</v>
      </c>
      <c r="E39" s="1" t="s">
        <v>4070</v>
      </c>
      <c r="F39" s="1" t="s">
        <v>4071</v>
      </c>
      <c r="G39" s="1" t="s">
        <v>3994</v>
      </c>
      <c r="H39" s="1" t="n">
        <v>1</v>
      </c>
      <c r="I39" s="16" t="s">
        <v>3460</v>
      </c>
      <c r="J39" s="14" t="str">
        <f aca="false">"/aeroports/"&amp;I39&amp;"/"</f>
        <v>/aeroports/aeroport-cannes-mandelieu/</v>
      </c>
    </row>
    <row r="40" customFormat="false" ht="15" hidden="false" customHeight="true" outlineLevel="0" collapsed="false">
      <c r="A40" s="1" t="s">
        <v>43</v>
      </c>
      <c r="B40" s="1" t="s">
        <v>3973</v>
      </c>
      <c r="C40" s="1" t="s">
        <v>2523</v>
      </c>
      <c r="D40" s="1" t="s">
        <v>1843</v>
      </c>
      <c r="E40" s="1" t="s">
        <v>4072</v>
      </c>
      <c r="F40" s="1" t="s">
        <v>4073</v>
      </c>
      <c r="G40" s="1" t="s">
        <v>3994</v>
      </c>
      <c r="H40" s="1" t="n">
        <v>1</v>
      </c>
      <c r="I40" s="16" t="s">
        <v>3464</v>
      </c>
      <c r="J40" s="14" t="str">
        <f aca="false">"/aeroports/"&amp;I40&amp;"/"</f>
        <v>/aeroports/aeroport-la-mole-saint-tropez/</v>
      </c>
    </row>
    <row r="41" customFormat="false" ht="15" hidden="false" customHeight="true" outlineLevel="0" collapsed="false">
      <c r="A41" s="1" t="s">
        <v>43</v>
      </c>
      <c r="B41" s="1" t="s">
        <v>3973</v>
      </c>
      <c r="C41" s="1" t="s">
        <v>128</v>
      </c>
      <c r="D41" s="1" t="s">
        <v>1890</v>
      </c>
      <c r="E41" s="1" t="s">
        <v>4074</v>
      </c>
      <c r="F41" s="1" t="s">
        <v>4075</v>
      </c>
      <c r="G41" s="1" t="s">
        <v>3989</v>
      </c>
      <c r="H41" s="1" t="n">
        <v>1</v>
      </c>
      <c r="I41" s="16" t="s">
        <v>3468</v>
      </c>
      <c r="J41" s="14" t="str">
        <f aca="false">"/aeroports/"&amp;I41&amp;"/"</f>
        <v>/aeroports/aeroport-marseille-provence/</v>
      </c>
    </row>
    <row r="42" customFormat="false" ht="15" hidden="false" customHeight="true" outlineLevel="0" collapsed="false">
      <c r="A42" s="1" t="s">
        <v>43</v>
      </c>
      <c r="B42" s="1" t="s">
        <v>3973</v>
      </c>
      <c r="C42" s="1" t="s">
        <v>3171</v>
      </c>
      <c r="D42" s="1" t="s">
        <v>1935</v>
      </c>
      <c r="E42" s="1" t="s">
        <v>4076</v>
      </c>
      <c r="F42" s="1" t="s">
        <v>4077</v>
      </c>
      <c r="G42" s="1" t="s">
        <v>3989</v>
      </c>
      <c r="H42" s="1" t="n">
        <v>1</v>
      </c>
      <c r="I42" s="16" t="s">
        <v>3472</v>
      </c>
      <c r="J42" s="14" t="str">
        <f aca="false">"/aeroports/"&amp;I42&amp;"/"</f>
        <v>/aeroports/aeroport-toulon-hyeres/</v>
      </c>
    </row>
    <row r="43" customFormat="false" ht="15" hidden="false" customHeight="true" outlineLevel="0" collapsed="false">
      <c r="A43" s="1" t="s">
        <v>43</v>
      </c>
      <c r="B43" s="1" t="s">
        <v>3973</v>
      </c>
      <c r="C43" s="1" t="s">
        <v>3177</v>
      </c>
      <c r="D43" s="1" t="s">
        <v>3476</v>
      </c>
      <c r="E43" s="1" t="s">
        <v>4078</v>
      </c>
      <c r="F43" s="1" t="s">
        <v>4079</v>
      </c>
      <c r="G43" s="1" t="s">
        <v>4010</v>
      </c>
      <c r="H43" s="1" t="n">
        <v>2</v>
      </c>
      <c r="I43" s="16" t="s">
        <v>3477</v>
      </c>
      <c r="J43" s="14" t="str">
        <f aca="false">"/aeroports/"&amp;I43&amp;"/"</f>
        <v>/aeroports/aeroport-avignon-provence/</v>
      </c>
    </row>
    <row r="44" customFormat="false" ht="15" hidden="false" customHeight="true" outlineLevel="0" collapsed="false">
      <c r="A44" s="1" t="s">
        <v>43</v>
      </c>
      <c r="B44" s="1" t="s">
        <v>3973</v>
      </c>
      <c r="C44" s="1" t="s">
        <v>3174</v>
      </c>
      <c r="D44" s="1" t="s">
        <v>3481</v>
      </c>
      <c r="E44" s="1" t="s">
        <v>4080</v>
      </c>
      <c r="F44" s="1" t="s">
        <v>4081</v>
      </c>
      <c r="G44" s="1" t="s">
        <v>4007</v>
      </c>
      <c r="H44" s="1" t="n">
        <v>2</v>
      </c>
      <c r="I44" s="16" t="s">
        <v>3482</v>
      </c>
      <c r="J44" s="14" t="str">
        <f aca="false">"/aeroports/"&amp;I44&amp;"/"</f>
        <v>/aeroports/aeroport-aix-les-milles/</v>
      </c>
    </row>
    <row r="45" customFormat="false" ht="15" hidden="false" customHeight="true" outlineLevel="0" collapsed="false">
      <c r="A45" s="1" t="s">
        <v>43</v>
      </c>
      <c r="B45" s="1" t="s">
        <v>3974</v>
      </c>
      <c r="C45" s="1" t="s">
        <v>3183</v>
      </c>
      <c r="D45" s="1" t="s">
        <v>3486</v>
      </c>
      <c r="E45" s="1" t="s">
        <v>4082</v>
      </c>
      <c r="F45" s="1" t="s">
        <v>4083</v>
      </c>
      <c r="G45" s="1" t="s">
        <v>4010</v>
      </c>
      <c r="H45" s="1" t="n">
        <v>2</v>
      </c>
      <c r="I45" s="16" t="s">
        <v>3487</v>
      </c>
      <c r="J45" s="14" t="str">
        <f aca="false">"/aeroports/"&amp;I45&amp;"/"</f>
        <v>/aeroports/aeroport-tours-val-de-loire/</v>
      </c>
    </row>
    <row r="46" customFormat="false" ht="15" hidden="false" customHeight="true" outlineLevel="0" collapsed="false">
      <c r="A46" s="1" t="s">
        <v>43</v>
      </c>
      <c r="B46" s="1" t="s">
        <v>3974</v>
      </c>
      <c r="C46" s="1" t="s">
        <v>4084</v>
      </c>
      <c r="D46" s="1" t="s">
        <v>3491</v>
      </c>
      <c r="E46" s="1" t="s">
        <v>4085</v>
      </c>
      <c r="F46" s="1" t="s">
        <v>4086</v>
      </c>
      <c r="G46" s="1" t="s">
        <v>4010</v>
      </c>
      <c r="H46" s="1" t="n">
        <v>2</v>
      </c>
      <c r="I46" s="16" t="s">
        <v>3492</v>
      </c>
      <c r="J46" s="14" t="str">
        <f aca="false">"/aeroports/"&amp;I46&amp;"/"</f>
        <v>/aeroports/aeroport-chateauroux-centre/</v>
      </c>
    </row>
    <row r="47" customFormat="false" ht="15" hidden="false" customHeight="true" outlineLevel="0" collapsed="false">
      <c r="A47" s="1" t="s">
        <v>45</v>
      </c>
      <c r="B47" s="1" t="s">
        <v>3975</v>
      </c>
      <c r="C47" s="1" t="s">
        <v>156</v>
      </c>
      <c r="D47" s="1" t="s">
        <v>1982</v>
      </c>
      <c r="E47" s="1" t="s">
        <v>4087</v>
      </c>
      <c r="F47" s="1" t="s">
        <v>4088</v>
      </c>
      <c r="G47" s="1" t="s">
        <v>3989</v>
      </c>
      <c r="H47" s="1" t="n">
        <v>1</v>
      </c>
      <c r="I47" s="16" t="s">
        <v>3496</v>
      </c>
      <c r="J47" s="14" t="str">
        <f aca="false">"/aeroports/"&amp;I47&amp;"/"</f>
        <v>/aeroports/aeroport-bruxelles-zaventem/</v>
      </c>
    </row>
    <row r="48" customFormat="false" ht="15" hidden="false" customHeight="true" outlineLevel="0" collapsed="false">
      <c r="A48" s="1" t="s">
        <v>45</v>
      </c>
      <c r="B48" s="1" t="s">
        <v>3976</v>
      </c>
      <c r="C48" s="1" t="s">
        <v>160</v>
      </c>
      <c r="D48" s="1" t="s">
        <v>2027</v>
      </c>
      <c r="E48" s="1" t="s">
        <v>4089</v>
      </c>
      <c r="F48" s="1" t="s">
        <v>4090</v>
      </c>
      <c r="G48" s="1" t="s">
        <v>3989</v>
      </c>
      <c r="H48" s="1" t="n">
        <v>1</v>
      </c>
      <c r="I48" s="16" t="s">
        <v>3500</v>
      </c>
      <c r="J48" s="14" t="str">
        <f aca="false">"/aeroports/"&amp;I48&amp;"/"</f>
        <v>/aeroports/aeroport-bruxelles-charleroi/</v>
      </c>
    </row>
    <row r="49" customFormat="false" ht="15" hidden="false" customHeight="true" outlineLevel="0" collapsed="false">
      <c r="A49" s="1" t="s">
        <v>45</v>
      </c>
      <c r="B49" s="1" t="s">
        <v>3976</v>
      </c>
      <c r="C49" s="1" t="s">
        <v>158</v>
      </c>
      <c r="D49" s="1" t="s">
        <v>2072</v>
      </c>
      <c r="E49" s="1" t="s">
        <v>4091</v>
      </c>
      <c r="F49" s="1" t="s">
        <v>4092</v>
      </c>
      <c r="G49" s="1" t="s">
        <v>3989</v>
      </c>
      <c r="H49" s="1" t="n">
        <v>1</v>
      </c>
      <c r="I49" s="16" t="s">
        <v>3504</v>
      </c>
      <c r="J49" s="14" t="str">
        <f aca="false">"/aeroports/"&amp;I49&amp;"/"</f>
        <v>/aeroports/aeroport-liege/</v>
      </c>
    </row>
    <row r="50" customFormat="false" ht="15" hidden="false" customHeight="true" outlineLevel="0" collapsed="false">
      <c r="A50" s="1" t="s">
        <v>45</v>
      </c>
      <c r="B50" s="1" t="s">
        <v>3977</v>
      </c>
      <c r="C50" s="1" t="s">
        <v>3221</v>
      </c>
      <c r="D50" s="1" t="s">
        <v>2117</v>
      </c>
      <c r="E50" s="1" t="s">
        <v>4093</v>
      </c>
      <c r="F50" s="1" t="s">
        <v>4094</v>
      </c>
      <c r="G50" s="1" t="s">
        <v>4095</v>
      </c>
      <c r="H50" s="1" t="n">
        <v>1</v>
      </c>
      <c r="I50" s="16" t="s">
        <v>3508</v>
      </c>
      <c r="J50" s="14" t="str">
        <f aca="false">"/aeroports/"&amp;I50&amp;"/"</f>
        <v>/aeroports/aeroport-anvers/</v>
      </c>
    </row>
    <row r="51" customFormat="false" ht="15" hidden="false" customHeight="true" outlineLevel="0" collapsed="false">
      <c r="A51" s="1" t="s">
        <v>45</v>
      </c>
      <c r="B51" s="1" t="s">
        <v>3977</v>
      </c>
      <c r="C51" s="1" t="s">
        <v>3240</v>
      </c>
      <c r="D51" s="1" t="s">
        <v>3512</v>
      </c>
      <c r="E51" s="1" t="s">
        <v>4096</v>
      </c>
      <c r="F51" s="1" t="s">
        <v>4097</v>
      </c>
      <c r="G51" s="1" t="s">
        <v>4010</v>
      </c>
      <c r="H51" s="1" t="n">
        <v>2</v>
      </c>
      <c r="I51" s="16" t="s">
        <v>3513</v>
      </c>
      <c r="J51" s="14" t="str">
        <f aca="false">"/aeroports/"&amp;I51&amp;"/"</f>
        <v>/aeroports/aeroport-ostende-bruges/</v>
      </c>
    </row>
    <row r="52" customFormat="false" ht="15" hidden="false" customHeight="true" outlineLevel="0" collapsed="false">
      <c r="A52" s="1" t="s">
        <v>44</v>
      </c>
      <c r="B52" s="1" t="s">
        <v>152</v>
      </c>
      <c r="C52" s="1" t="s">
        <v>152</v>
      </c>
      <c r="D52" s="1" t="s">
        <v>2164</v>
      </c>
      <c r="E52" s="1" t="s">
        <v>4098</v>
      </c>
      <c r="F52" s="1" t="s">
        <v>4099</v>
      </c>
      <c r="G52" s="1" t="s">
        <v>3989</v>
      </c>
      <c r="H52" s="1" t="n">
        <v>1</v>
      </c>
      <c r="I52" s="16" t="s">
        <v>3517</v>
      </c>
      <c r="J52" s="14" t="str">
        <f aca="false">"/aeroports/"&amp;I52&amp;"/"</f>
        <v>/aeroports/aeroport-geneve/</v>
      </c>
    </row>
    <row r="53" customFormat="false" ht="15" hidden="false" customHeight="true" outlineLevel="0" collapsed="false">
      <c r="A53" s="1" t="s">
        <v>44</v>
      </c>
      <c r="B53" s="1" t="s">
        <v>3978</v>
      </c>
      <c r="C53" s="1" t="s">
        <v>154</v>
      </c>
      <c r="D53" s="1" t="s">
        <v>2209</v>
      </c>
      <c r="E53" s="1" t="s">
        <v>4100</v>
      </c>
      <c r="F53" s="1" t="s">
        <v>4101</v>
      </c>
      <c r="G53" s="1" t="s">
        <v>4007</v>
      </c>
      <c r="H53" s="1" t="n">
        <v>1</v>
      </c>
      <c r="I53" s="16" t="s">
        <v>3521</v>
      </c>
      <c r="J53" s="14" t="str">
        <f aca="false">"/aeroports/"&amp;I53&amp;"/"</f>
        <v>/aeroports/aeroport-lausanne-blecherette/</v>
      </c>
    </row>
    <row r="54" customFormat="false" ht="15" hidden="false" customHeight="true" outlineLevel="0" collapsed="false">
      <c r="A54" s="1" t="s">
        <v>44</v>
      </c>
      <c r="B54" s="1" t="s">
        <v>3979</v>
      </c>
      <c r="C54" s="1" t="s">
        <v>3253</v>
      </c>
      <c r="D54" s="1" t="s">
        <v>2254</v>
      </c>
      <c r="E54" s="1" t="s">
        <v>4102</v>
      </c>
      <c r="F54" s="1" t="s">
        <v>4103</v>
      </c>
      <c r="G54" s="1" t="s">
        <v>4104</v>
      </c>
      <c r="H54" s="1" t="n">
        <v>1</v>
      </c>
      <c r="I54" s="16" t="s">
        <v>3525</v>
      </c>
      <c r="J54" s="14" t="str">
        <f aca="false">"/aeroports/"&amp;I54&amp;"/"</f>
        <v>/aeroports/aeroport-sion/</v>
      </c>
    </row>
    <row r="55" customFormat="false" ht="15" hidden="false" customHeight="true" outlineLevel="0" collapsed="false">
      <c r="A55" s="1" t="s">
        <v>44</v>
      </c>
      <c r="B55" s="1" t="s">
        <v>162</v>
      </c>
      <c r="C55" s="1" t="s">
        <v>162</v>
      </c>
      <c r="D55" s="1" t="s">
        <v>1105</v>
      </c>
      <c r="E55" s="1" t="s">
        <v>4105</v>
      </c>
      <c r="F55" s="1" t="s">
        <v>4019</v>
      </c>
      <c r="G55" s="1" t="s">
        <v>3989</v>
      </c>
      <c r="H55" s="1" t="n">
        <v>1</v>
      </c>
      <c r="I55" s="16" t="s">
        <v>3350</v>
      </c>
      <c r="J55" s="14" t="str">
        <f aca="false">"/aeroports/"&amp;I55&amp;"/"</f>
        <v>/aeroports/aeroport-bale-mulhouse/</v>
      </c>
      <c r="K55" s="1" t="s">
        <v>4020</v>
      </c>
    </row>
    <row r="56" customFormat="false" ht="15" hidden="false" customHeight="true" outlineLevel="0" collapsed="false">
      <c r="A56" s="1" t="s">
        <v>44</v>
      </c>
      <c r="B56" s="1" t="s">
        <v>164</v>
      </c>
      <c r="C56" s="1" t="s">
        <v>164</v>
      </c>
      <c r="D56" s="1" t="s">
        <v>2301</v>
      </c>
      <c r="E56" s="1" t="s">
        <v>4106</v>
      </c>
      <c r="F56" s="1" t="s">
        <v>4107</v>
      </c>
      <c r="G56" s="1" t="s">
        <v>3989</v>
      </c>
      <c r="H56" s="1" t="n">
        <v>1</v>
      </c>
      <c r="I56" s="16" t="s">
        <v>3529</v>
      </c>
      <c r="J56" s="14" t="str">
        <f aca="false">"/aeroports/"&amp;I56&amp;"/"</f>
        <v>/aeroports/aeroport-zurich/</v>
      </c>
    </row>
    <row r="57" customFormat="false" ht="15" hidden="false" customHeight="true" outlineLevel="0" collapsed="false">
      <c r="A57" s="1" t="s">
        <v>44</v>
      </c>
      <c r="B57" s="1" t="s">
        <v>166</v>
      </c>
      <c r="C57" s="1" t="s">
        <v>166</v>
      </c>
      <c r="D57" s="1" t="s">
        <v>3533</v>
      </c>
      <c r="E57" s="1" t="s">
        <v>4108</v>
      </c>
      <c r="F57" s="1" t="s">
        <v>4109</v>
      </c>
      <c r="G57" s="1" t="s">
        <v>4010</v>
      </c>
      <c r="H57" s="1" t="n">
        <v>2</v>
      </c>
      <c r="I57" s="16" t="s">
        <v>3534</v>
      </c>
      <c r="J57" s="14" t="str">
        <f aca="false">"/aeroports/"&amp;I57&amp;"/"</f>
        <v>/aeroports/aeroport-berne-belp/</v>
      </c>
    </row>
    <row r="58" customFormat="false" ht="15" hidden="false" customHeight="true" outlineLevel="0" collapsed="false">
      <c r="A58" s="1" t="s">
        <v>44</v>
      </c>
      <c r="B58" s="1" t="s">
        <v>3981</v>
      </c>
      <c r="C58" s="1" t="s">
        <v>3278</v>
      </c>
      <c r="D58" s="1" t="s">
        <v>3538</v>
      </c>
      <c r="E58" s="1" t="s">
        <v>4110</v>
      </c>
      <c r="F58" s="1" t="s">
        <v>4111</v>
      </c>
      <c r="G58" s="1" t="s">
        <v>4010</v>
      </c>
      <c r="H58" s="1" t="n">
        <v>2</v>
      </c>
      <c r="I58" s="16" t="s">
        <v>3539</v>
      </c>
      <c r="J58" s="14" t="str">
        <f aca="false">"/aeroports/"&amp;I58&amp;"/"</f>
        <v>/aeroports/aeroport-lugano/</v>
      </c>
    </row>
    <row r="59" customFormat="false" ht="15" hidden="false" customHeight="true" outlineLevel="0" collapsed="false">
      <c r="A59" s="1" t="s">
        <v>44</v>
      </c>
      <c r="B59" s="1" t="s">
        <v>3982</v>
      </c>
      <c r="C59" s="1" t="s">
        <v>4112</v>
      </c>
      <c r="D59" s="1" t="s">
        <v>2346</v>
      </c>
      <c r="E59" s="1" t="s">
        <v>4113</v>
      </c>
      <c r="F59" s="1" t="s">
        <v>4114</v>
      </c>
      <c r="G59" s="1" t="s">
        <v>3994</v>
      </c>
      <c r="H59" s="1" t="n">
        <v>1</v>
      </c>
      <c r="I59" s="16" t="s">
        <v>3543</v>
      </c>
      <c r="J59" s="14" t="str">
        <f aca="false">"/aeroports/"&amp;I59&amp;"/"</f>
        <v>/aeroports/aeroport-samedan-engadine/</v>
      </c>
    </row>
  </sheetData>
  <autoFilter ref="A1:H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3" min="3" style="1" width="18"/>
    <col collapsed="false" customWidth="true" hidden="false" outlineLevel="0" max="4" min="4" style="1" width="41"/>
    <col collapsed="false" customWidth="true" hidden="false" outlineLevel="0" max="5" min="5" style="1" width="19"/>
    <col collapsed="false" customWidth="true" hidden="false" outlineLevel="0" max="6" min="6" style="1" width="14"/>
    <col collapsed="false" customWidth="true" hidden="false" outlineLevel="0" max="7" min="7" style="1" width="38"/>
    <col collapsed="false" customWidth="true" hidden="false" outlineLevel="0" max="8" min="8" style="1" width="48"/>
  </cols>
  <sheetData>
    <row r="1" customFormat="false" ht="15" hidden="false" customHeight="true" outlineLevel="0" collapsed="false">
      <c r="A1" s="10" t="s">
        <v>2931</v>
      </c>
      <c r="B1" s="10" t="s">
        <v>3958</v>
      </c>
      <c r="C1" s="10" t="s">
        <v>2942</v>
      </c>
      <c r="D1" s="10" t="s">
        <v>3548</v>
      </c>
      <c r="E1" s="10" t="s">
        <v>94</v>
      </c>
      <c r="F1" s="10" t="s">
        <v>3959</v>
      </c>
      <c r="G1" s="11" t="s">
        <v>2933</v>
      </c>
      <c r="H1" s="11" t="s">
        <v>3961</v>
      </c>
    </row>
    <row r="2" customFormat="false" ht="15" hidden="false" customHeight="true" outlineLevel="0" collapsed="false">
      <c r="A2" s="1" t="s">
        <v>43</v>
      </c>
      <c r="B2" s="1" t="s">
        <v>3962</v>
      </c>
      <c r="C2" s="1" t="s">
        <v>122</v>
      </c>
      <c r="D2" s="1" t="s">
        <v>4115</v>
      </c>
      <c r="E2" s="1" t="s">
        <v>4116</v>
      </c>
      <c r="F2" s="1" t="n">
        <v>1</v>
      </c>
      <c r="G2" s="16" t="s">
        <v>3549</v>
      </c>
      <c r="H2" s="14" t="str">
        <f aca="false">"/gares/"&amp;G2&amp;"/"</f>
        <v>/gares/paris-gare-de-lyon/</v>
      </c>
    </row>
    <row r="3" customFormat="false" ht="15" hidden="false" customHeight="true" outlineLevel="0" collapsed="false">
      <c r="A3" s="1" t="s">
        <v>43</v>
      </c>
      <c r="B3" s="1" t="s">
        <v>3962</v>
      </c>
      <c r="C3" s="1" t="s">
        <v>122</v>
      </c>
      <c r="D3" s="1" t="s">
        <v>4117</v>
      </c>
      <c r="E3" s="1" t="s">
        <v>4116</v>
      </c>
      <c r="F3" s="1" t="n">
        <v>1</v>
      </c>
      <c r="G3" s="16" t="s">
        <v>3553</v>
      </c>
      <c r="H3" s="14" t="str">
        <f aca="false">"/gares/"&amp;G3&amp;"/"</f>
        <v>/gares/paris-gare-du-nord/</v>
      </c>
    </row>
    <row r="4" customFormat="false" ht="15" hidden="false" customHeight="true" outlineLevel="0" collapsed="false">
      <c r="A4" s="1" t="s">
        <v>43</v>
      </c>
      <c r="B4" s="1" t="s">
        <v>3962</v>
      </c>
      <c r="C4" s="1" t="s">
        <v>122</v>
      </c>
      <c r="D4" s="1" t="s">
        <v>4118</v>
      </c>
      <c r="E4" s="1" t="s">
        <v>4116</v>
      </c>
      <c r="F4" s="1" t="n">
        <v>1</v>
      </c>
      <c r="G4" s="16" t="s">
        <v>3557</v>
      </c>
      <c r="H4" s="14" t="str">
        <f aca="false">"/gares/"&amp;G4&amp;"/"</f>
        <v>/gares/paris-gare-montparnasse/</v>
      </c>
    </row>
    <row r="5" customFormat="false" ht="15" hidden="false" customHeight="true" outlineLevel="0" collapsed="false">
      <c r="A5" s="1" t="s">
        <v>43</v>
      </c>
      <c r="B5" s="1" t="s">
        <v>3962</v>
      </c>
      <c r="C5" s="1" t="s">
        <v>122</v>
      </c>
      <c r="D5" s="1" t="s">
        <v>4119</v>
      </c>
      <c r="E5" s="1" t="s">
        <v>4116</v>
      </c>
      <c r="F5" s="1" t="n">
        <v>1</v>
      </c>
      <c r="G5" s="16" t="s">
        <v>3561</v>
      </c>
      <c r="H5" s="14" t="str">
        <f aca="false">"/gares/"&amp;G5&amp;"/"</f>
        <v>/gares/paris-gare-de-l-est/</v>
      </c>
    </row>
    <row r="6" customFormat="false" ht="15" hidden="false" customHeight="true" outlineLevel="0" collapsed="false">
      <c r="A6" s="1" t="s">
        <v>43</v>
      </c>
      <c r="B6" s="1" t="s">
        <v>3962</v>
      </c>
      <c r="C6" s="1" t="s">
        <v>122</v>
      </c>
      <c r="D6" s="1" t="s">
        <v>4120</v>
      </c>
      <c r="E6" s="1" t="s">
        <v>4116</v>
      </c>
      <c r="F6" s="1" t="n">
        <v>1</v>
      </c>
      <c r="G6" s="16" t="s">
        <v>3565</v>
      </c>
      <c r="H6" s="14" t="str">
        <f aca="false">"/gares/"&amp;G6&amp;"/"</f>
        <v>/gares/paris-gare-saint-lazare/</v>
      </c>
    </row>
    <row r="7" customFormat="false" ht="15" hidden="false" customHeight="true" outlineLevel="0" collapsed="false">
      <c r="A7" s="1" t="s">
        <v>43</v>
      </c>
      <c r="B7" s="1" t="s">
        <v>3962</v>
      </c>
      <c r="C7" s="1" t="s">
        <v>122</v>
      </c>
      <c r="D7" s="1" t="s">
        <v>4121</v>
      </c>
      <c r="E7" s="1" t="s">
        <v>4116</v>
      </c>
      <c r="F7" s="1" t="n">
        <v>1</v>
      </c>
      <c r="G7" s="16" t="s">
        <v>3570</v>
      </c>
      <c r="H7" s="14" t="str">
        <f aca="false">"/gares/"&amp;G7&amp;"/"</f>
        <v>/gares/paris-gare-d-austerlitz/</v>
      </c>
    </row>
    <row r="8" customFormat="false" ht="15" hidden="false" customHeight="true" outlineLevel="0" collapsed="false">
      <c r="A8" s="1" t="s">
        <v>43</v>
      </c>
      <c r="B8" s="1" t="s">
        <v>3962</v>
      </c>
      <c r="C8" s="1" t="s">
        <v>122</v>
      </c>
      <c r="D8" s="1" t="s">
        <v>4122</v>
      </c>
      <c r="E8" s="1" t="s">
        <v>4116</v>
      </c>
      <c r="F8" s="1" t="n">
        <v>1</v>
      </c>
      <c r="G8" s="16" t="s">
        <v>3574</v>
      </c>
      <c r="H8" s="14" t="str">
        <f aca="false">"/gares/"&amp;G8&amp;"/"</f>
        <v>/gares/paris-gare-de-bercy-bourgogne-pays-d-auvergne/</v>
      </c>
    </row>
    <row r="9" customFormat="false" ht="15" hidden="false" customHeight="true" outlineLevel="0" collapsed="false">
      <c r="A9" s="1" t="s">
        <v>43</v>
      </c>
      <c r="B9" s="1" t="s">
        <v>3962</v>
      </c>
      <c r="C9" s="1" t="s">
        <v>4123</v>
      </c>
      <c r="D9" s="1" t="s">
        <v>4124</v>
      </c>
      <c r="E9" s="1" t="s">
        <v>4125</v>
      </c>
      <c r="F9" s="1" t="n">
        <v>1</v>
      </c>
      <c r="G9" s="16" t="s">
        <v>3578</v>
      </c>
      <c r="H9" s="14" t="str">
        <f aca="false">"/gares/"&amp;G9&amp;"/"</f>
        <v>/gares/gare-aeroport-charles-de-gaulle-tgv/</v>
      </c>
    </row>
    <row r="10" customFormat="false" ht="15" hidden="false" customHeight="true" outlineLevel="0" collapsed="false">
      <c r="A10" s="1" t="s">
        <v>43</v>
      </c>
      <c r="B10" s="1" t="s">
        <v>3962</v>
      </c>
      <c r="C10" s="1" t="s">
        <v>2958</v>
      </c>
      <c r="D10" s="1" t="s">
        <v>4126</v>
      </c>
      <c r="E10" s="1" t="s">
        <v>4127</v>
      </c>
      <c r="F10" s="1" t="n">
        <v>1</v>
      </c>
      <c r="G10" s="16" t="s">
        <v>3582</v>
      </c>
      <c r="H10" s="14" t="str">
        <f aca="false">"/gares/"&amp;G10&amp;"/"</f>
        <v>/gares/gare-massy-tgv/</v>
      </c>
    </row>
    <row r="11" customFormat="false" ht="15" hidden="false" customHeight="true" outlineLevel="0" collapsed="false">
      <c r="A11" s="1" t="s">
        <v>43</v>
      </c>
      <c r="B11" s="1" t="s">
        <v>3962</v>
      </c>
      <c r="C11" s="1" t="s">
        <v>4128</v>
      </c>
      <c r="D11" s="1" t="s">
        <v>4129</v>
      </c>
      <c r="E11" s="1" t="s">
        <v>4127</v>
      </c>
      <c r="F11" s="1" t="n">
        <v>1</v>
      </c>
      <c r="G11" s="16" t="s">
        <v>3586</v>
      </c>
      <c r="H11" s="14" t="str">
        <f aca="false">"/gares/"&amp;G11&amp;"/"</f>
        <v>/gares/gare-marne-la-vallee-chessy/</v>
      </c>
    </row>
    <row r="12" customFormat="false" ht="15" hidden="false" customHeight="true" outlineLevel="0" collapsed="false">
      <c r="A12" s="1" t="s">
        <v>43</v>
      </c>
      <c r="B12" s="1" t="s">
        <v>3964</v>
      </c>
      <c r="C12" s="1" t="s">
        <v>123</v>
      </c>
      <c r="D12" s="1" t="s">
        <v>4130</v>
      </c>
      <c r="E12" s="1" t="s">
        <v>4116</v>
      </c>
      <c r="F12" s="1" t="n">
        <v>1</v>
      </c>
      <c r="G12" s="16" t="s">
        <v>3589</v>
      </c>
      <c r="H12" s="14" t="str">
        <f aca="false">"/gares/"&amp;G12&amp;"/"</f>
        <v>/gares/gare-lyon-part-dieu/</v>
      </c>
    </row>
    <row r="13" customFormat="false" ht="15" hidden="false" customHeight="true" outlineLevel="0" collapsed="false">
      <c r="A13" s="1" t="s">
        <v>43</v>
      </c>
      <c r="B13" s="1" t="s">
        <v>3964</v>
      </c>
      <c r="C13" s="1" t="s">
        <v>123</v>
      </c>
      <c r="D13" s="1" t="s">
        <v>4131</v>
      </c>
      <c r="E13" s="1" t="s">
        <v>4116</v>
      </c>
      <c r="F13" s="1" t="n">
        <v>1</v>
      </c>
      <c r="G13" s="16" t="s">
        <v>3593</v>
      </c>
      <c r="H13" s="14" t="str">
        <f aca="false">"/gares/"&amp;G13&amp;"/"</f>
        <v>/gares/gare-lyon-perrache/</v>
      </c>
    </row>
    <row r="14" customFormat="false" ht="15" hidden="false" customHeight="true" outlineLevel="0" collapsed="false">
      <c r="A14" s="1" t="s">
        <v>43</v>
      </c>
      <c r="B14" s="1" t="s">
        <v>3964</v>
      </c>
      <c r="C14" s="1" t="s">
        <v>123</v>
      </c>
      <c r="D14" s="1" t="s">
        <v>4132</v>
      </c>
      <c r="E14" s="1" t="s">
        <v>4125</v>
      </c>
      <c r="F14" s="1" t="n">
        <v>1</v>
      </c>
      <c r="G14" s="16" t="s">
        <v>3597</v>
      </c>
      <c r="H14" s="14" t="str">
        <f aca="false">"/gares/"&amp;G14&amp;"/"</f>
        <v>/gares/gare-lyon-saint-exupery-tgv/</v>
      </c>
    </row>
    <row r="15" customFormat="false" ht="15" hidden="false" customHeight="true" outlineLevel="0" collapsed="false">
      <c r="A15" s="1" t="s">
        <v>43</v>
      </c>
      <c r="B15" s="1" t="s">
        <v>3964</v>
      </c>
      <c r="C15" s="1" t="s">
        <v>146</v>
      </c>
      <c r="D15" s="1" t="s">
        <v>146</v>
      </c>
      <c r="E15" s="1" t="s">
        <v>4116</v>
      </c>
      <c r="F15" s="1" t="n">
        <v>1</v>
      </c>
      <c r="G15" s="16" t="s">
        <v>3601</v>
      </c>
      <c r="H15" s="14" t="str">
        <f aca="false">"/gares/"&amp;G15&amp;"/"</f>
        <v>/gares/gare-grenoble/</v>
      </c>
    </row>
    <row r="16" customFormat="false" ht="15" hidden="false" customHeight="true" outlineLevel="0" collapsed="false">
      <c r="A16" s="1" t="s">
        <v>43</v>
      </c>
      <c r="B16" s="1" t="s">
        <v>3964</v>
      </c>
      <c r="C16" s="1" t="s">
        <v>148</v>
      </c>
      <c r="D16" s="1" t="s">
        <v>148</v>
      </c>
      <c r="E16" s="1" t="s">
        <v>4116</v>
      </c>
      <c r="F16" s="1" t="n">
        <v>1</v>
      </c>
      <c r="G16" s="16" t="s">
        <v>3605</v>
      </c>
      <c r="H16" s="14" t="str">
        <f aca="false">"/gares/"&amp;G16&amp;"/"</f>
        <v>/gares/gare-annecy/</v>
      </c>
    </row>
    <row r="17" customFormat="false" ht="15" hidden="false" customHeight="true" outlineLevel="0" collapsed="false">
      <c r="A17" s="1" t="s">
        <v>43</v>
      </c>
      <c r="B17" s="1" t="s">
        <v>3964</v>
      </c>
      <c r="C17" s="1" t="s">
        <v>150</v>
      </c>
      <c r="D17" s="1" t="s">
        <v>4133</v>
      </c>
      <c r="E17" s="1" t="s">
        <v>4116</v>
      </c>
      <c r="F17" s="1" t="n">
        <v>1</v>
      </c>
      <c r="G17" s="16" t="s">
        <v>3609</v>
      </c>
      <c r="H17" s="14" t="str">
        <f aca="false">"/gares/"&amp;G17&amp;"/"</f>
        <v>/gares/gare-chambery-challes-les-eaux/</v>
      </c>
    </row>
    <row r="18" customFormat="false" ht="15" hidden="false" customHeight="true" outlineLevel="0" collapsed="false">
      <c r="A18" s="1" t="s">
        <v>43</v>
      </c>
      <c r="B18" s="1" t="s">
        <v>3964</v>
      </c>
      <c r="C18" s="1" t="s">
        <v>2969</v>
      </c>
      <c r="D18" s="1" t="s">
        <v>4134</v>
      </c>
      <c r="E18" s="1" t="s">
        <v>4116</v>
      </c>
      <c r="F18" s="1" t="n">
        <v>1</v>
      </c>
      <c r="G18" s="16" t="s">
        <v>3613</v>
      </c>
      <c r="H18" s="14" t="str">
        <f aca="false">"/gares/"&amp;G18&amp;"/"</f>
        <v>/gares/gare-saint-etienne-chateaucreux/</v>
      </c>
    </row>
    <row r="19" customFormat="false" ht="15" hidden="false" customHeight="true" outlineLevel="0" collapsed="false">
      <c r="A19" s="1" t="s">
        <v>43</v>
      </c>
      <c r="B19" s="1" t="s">
        <v>3965</v>
      </c>
      <c r="C19" s="1" t="s">
        <v>144</v>
      </c>
      <c r="D19" s="1" t="s">
        <v>4135</v>
      </c>
      <c r="E19" s="1" t="s">
        <v>4116</v>
      </c>
      <c r="F19" s="1" t="n">
        <v>1</v>
      </c>
      <c r="G19" s="16" t="s">
        <v>3616</v>
      </c>
      <c r="H19" s="14" t="str">
        <f aca="false">"/gares/"&amp;G19&amp;"/"</f>
        <v>/gares/gare-dijon-ville/</v>
      </c>
    </row>
    <row r="20" customFormat="false" ht="15" hidden="false" customHeight="true" outlineLevel="0" collapsed="false">
      <c r="A20" s="1" t="s">
        <v>43</v>
      </c>
      <c r="B20" s="1" t="s">
        <v>3965</v>
      </c>
      <c r="C20" s="1" t="s">
        <v>3001</v>
      </c>
      <c r="D20" s="1" t="s">
        <v>4136</v>
      </c>
      <c r="E20" s="1" t="s">
        <v>4127</v>
      </c>
      <c r="F20" s="1" t="n">
        <v>1</v>
      </c>
      <c r="G20" s="16" t="s">
        <v>3620</v>
      </c>
      <c r="H20" s="14" t="str">
        <f aca="false">"/gares/"&amp;G20&amp;"/"</f>
        <v>/gares/gare-besancon-franche-comte-tgv/</v>
      </c>
    </row>
    <row r="21" customFormat="false" ht="15" hidden="false" customHeight="true" outlineLevel="0" collapsed="false">
      <c r="A21" s="1" t="s">
        <v>43</v>
      </c>
      <c r="B21" s="1" t="s">
        <v>3965</v>
      </c>
      <c r="C21" s="1" t="s">
        <v>3001</v>
      </c>
      <c r="D21" s="1" t="s">
        <v>4137</v>
      </c>
      <c r="E21" s="1" t="s">
        <v>4116</v>
      </c>
      <c r="F21" s="1" t="n">
        <v>2</v>
      </c>
      <c r="G21" s="16" t="s">
        <v>3624</v>
      </c>
      <c r="H21" s="14" t="str">
        <f aca="false">"/gares/"&amp;G21&amp;"/"</f>
        <v>/gares/gare-besancon-viotte/</v>
      </c>
    </row>
    <row r="22" customFormat="false" ht="15" hidden="false" customHeight="true" outlineLevel="0" collapsed="false">
      <c r="A22" s="1" t="s">
        <v>43</v>
      </c>
      <c r="B22" s="1" t="s">
        <v>3965</v>
      </c>
      <c r="C22" s="1" t="s">
        <v>3010</v>
      </c>
      <c r="D22" s="1" t="s">
        <v>4138</v>
      </c>
      <c r="E22" s="1" t="s">
        <v>4127</v>
      </c>
      <c r="F22" s="1" t="n">
        <v>1</v>
      </c>
      <c r="G22" s="16" t="s">
        <v>3628</v>
      </c>
      <c r="H22" s="14" t="str">
        <f aca="false">"/gares/"&amp;G22&amp;"/"</f>
        <v>/gares/gare-belfort-montbeliard-tgv/</v>
      </c>
    </row>
    <row r="23" customFormat="false" ht="15" hidden="false" customHeight="true" outlineLevel="0" collapsed="false">
      <c r="A23" s="1" t="s">
        <v>43</v>
      </c>
      <c r="B23" s="1" t="s">
        <v>3966</v>
      </c>
      <c r="C23" s="1" t="s">
        <v>136</v>
      </c>
      <c r="D23" s="1" t="s">
        <v>136</v>
      </c>
      <c r="E23" s="1" t="s">
        <v>4116</v>
      </c>
      <c r="F23" s="1" t="n">
        <v>1</v>
      </c>
      <c r="G23" s="16" t="s">
        <v>3632</v>
      </c>
      <c r="H23" s="14" t="str">
        <f aca="false">"/gares/"&amp;G23&amp;"/"</f>
        <v>/gares/gare-strasbourg/</v>
      </c>
    </row>
    <row r="24" customFormat="false" ht="15" hidden="false" customHeight="true" outlineLevel="0" collapsed="false">
      <c r="A24" s="1" t="s">
        <v>43</v>
      </c>
      <c r="B24" s="1" t="s">
        <v>3966</v>
      </c>
      <c r="C24" s="1" t="s">
        <v>3018</v>
      </c>
      <c r="D24" s="1" t="s">
        <v>3018</v>
      </c>
      <c r="E24" s="1" t="s">
        <v>4116</v>
      </c>
      <c r="F24" s="1" t="n">
        <v>1</v>
      </c>
      <c r="G24" s="16" t="s">
        <v>3636</v>
      </c>
      <c r="H24" s="14" t="str">
        <f aca="false">"/gares/"&amp;G24&amp;"/"</f>
        <v>/gares/gare-reims/</v>
      </c>
    </row>
    <row r="25" customFormat="false" ht="15" hidden="false" customHeight="true" outlineLevel="0" collapsed="false">
      <c r="A25" s="1" t="s">
        <v>43</v>
      </c>
      <c r="B25" s="1" t="s">
        <v>3966</v>
      </c>
      <c r="C25" s="1" t="s">
        <v>3018</v>
      </c>
      <c r="D25" s="1" t="s">
        <v>4139</v>
      </c>
      <c r="E25" s="1" t="s">
        <v>4127</v>
      </c>
      <c r="F25" s="1" t="n">
        <v>1</v>
      </c>
      <c r="G25" s="16" t="s">
        <v>3640</v>
      </c>
      <c r="H25" s="14" t="str">
        <f aca="false">"/gares/"&amp;G25&amp;"/"</f>
        <v>/gares/gare-champagne-ardenne-tgv/</v>
      </c>
    </row>
    <row r="26" customFormat="false" ht="15" hidden="false" customHeight="true" outlineLevel="0" collapsed="false">
      <c r="A26" s="1" t="s">
        <v>43</v>
      </c>
      <c r="B26" s="1" t="s">
        <v>3966</v>
      </c>
      <c r="C26" s="1" t="s">
        <v>3021</v>
      </c>
      <c r="D26" s="1" t="s">
        <v>4140</v>
      </c>
      <c r="E26" s="1" t="s">
        <v>4116</v>
      </c>
      <c r="F26" s="1" t="n">
        <v>1</v>
      </c>
      <c r="G26" s="16" t="s">
        <v>3644</v>
      </c>
      <c r="H26" s="14" t="str">
        <f aca="false">"/gares/"&amp;G26&amp;"/"</f>
        <v>/gares/gare-metz-ville/</v>
      </c>
    </row>
    <row r="27" customFormat="false" ht="15" hidden="false" customHeight="true" outlineLevel="0" collapsed="false">
      <c r="A27" s="1" t="s">
        <v>43</v>
      </c>
      <c r="B27" s="1" t="s">
        <v>3966</v>
      </c>
      <c r="C27" s="1" t="s">
        <v>3024</v>
      </c>
      <c r="D27" s="1" t="s">
        <v>3024</v>
      </c>
      <c r="E27" s="1" t="s">
        <v>4116</v>
      </c>
      <c r="F27" s="1" t="n">
        <v>1</v>
      </c>
      <c r="G27" s="16" t="s">
        <v>3648</v>
      </c>
      <c r="H27" s="14" t="str">
        <f aca="false">"/gares/"&amp;G27&amp;"/"</f>
        <v>/gares/gare-nancy/</v>
      </c>
    </row>
    <row r="28" customFormat="false" ht="15" hidden="false" customHeight="true" outlineLevel="0" collapsed="false">
      <c r="A28" s="1" t="s">
        <v>43</v>
      </c>
      <c r="B28" s="1" t="s">
        <v>3966</v>
      </c>
      <c r="C28" s="1" t="s">
        <v>3027</v>
      </c>
      <c r="D28" s="1" t="s">
        <v>4141</v>
      </c>
      <c r="E28" s="1" t="s">
        <v>4116</v>
      </c>
      <c r="F28" s="1" t="n">
        <v>1</v>
      </c>
      <c r="G28" s="16" t="s">
        <v>3652</v>
      </c>
      <c r="H28" s="14" t="str">
        <f aca="false">"/gares/"&amp;G28&amp;"/"</f>
        <v>/gares/gare-mulhouse-ville/</v>
      </c>
    </row>
    <row r="29" customFormat="false" ht="15" hidden="false" customHeight="true" outlineLevel="0" collapsed="false">
      <c r="A29" s="1" t="s">
        <v>43</v>
      </c>
      <c r="B29" s="1" t="s">
        <v>3966</v>
      </c>
      <c r="C29" s="1" t="s">
        <v>3033</v>
      </c>
      <c r="D29" s="1" t="s">
        <v>3033</v>
      </c>
      <c r="E29" s="1" t="s">
        <v>4116</v>
      </c>
      <c r="F29" s="1" t="n">
        <v>1</v>
      </c>
      <c r="G29" s="16" t="s">
        <v>3656</v>
      </c>
      <c r="H29" s="14" t="str">
        <f aca="false">"/gares/"&amp;G29&amp;"/"</f>
        <v>/gares/gare-colmar/</v>
      </c>
    </row>
    <row r="30" customFormat="false" ht="15" hidden="false" customHeight="true" outlineLevel="0" collapsed="false">
      <c r="A30" s="1" t="s">
        <v>43</v>
      </c>
      <c r="B30" s="1" t="s">
        <v>3967</v>
      </c>
      <c r="C30" s="1" t="s">
        <v>134</v>
      </c>
      <c r="D30" s="1" t="s">
        <v>4142</v>
      </c>
      <c r="E30" s="1" t="s">
        <v>4116</v>
      </c>
      <c r="F30" s="1" t="n">
        <v>1</v>
      </c>
      <c r="G30" s="16" t="s">
        <v>3659</v>
      </c>
      <c r="H30" s="14" t="str">
        <f aca="false">"/gares/"&amp;G30&amp;"/"</f>
        <v>/gares/gare-lille-europe/</v>
      </c>
    </row>
    <row r="31" customFormat="false" ht="15" hidden="false" customHeight="true" outlineLevel="0" collapsed="false">
      <c r="A31" s="1" t="s">
        <v>43</v>
      </c>
      <c r="B31" s="1" t="s">
        <v>3967</v>
      </c>
      <c r="C31" s="1" t="s">
        <v>134</v>
      </c>
      <c r="D31" s="1" t="s">
        <v>4143</v>
      </c>
      <c r="E31" s="1" t="s">
        <v>4116</v>
      </c>
      <c r="F31" s="1" t="n">
        <v>1</v>
      </c>
      <c r="G31" s="16" t="s">
        <v>3663</v>
      </c>
      <c r="H31" s="14" t="str">
        <f aca="false">"/gares/"&amp;G31&amp;"/"</f>
        <v>/gares/gare-lille-flandres/</v>
      </c>
    </row>
    <row r="32" customFormat="false" ht="15" hidden="false" customHeight="true" outlineLevel="0" collapsed="false">
      <c r="A32" s="1" t="s">
        <v>43</v>
      </c>
      <c r="B32" s="1" t="s">
        <v>3967</v>
      </c>
      <c r="C32" s="1" t="s">
        <v>3050</v>
      </c>
      <c r="D32" s="1" t="s">
        <v>3050</v>
      </c>
      <c r="E32" s="1" t="s">
        <v>4116</v>
      </c>
      <c r="F32" s="1" t="n">
        <v>2</v>
      </c>
      <c r="G32" s="16" t="s">
        <v>3667</v>
      </c>
      <c r="H32" s="14" t="str">
        <f aca="false">"/gares/"&amp;G32&amp;"/"</f>
        <v>/gares/gare-arras/</v>
      </c>
    </row>
    <row r="33" customFormat="false" ht="15" hidden="false" customHeight="true" outlineLevel="0" collapsed="false">
      <c r="A33" s="1" t="s">
        <v>43</v>
      </c>
      <c r="B33" s="1" t="s">
        <v>3967</v>
      </c>
      <c r="C33" s="1" t="s">
        <v>3041</v>
      </c>
      <c r="D33" s="1" t="s">
        <v>4144</v>
      </c>
      <c r="E33" s="1" t="s">
        <v>4127</v>
      </c>
      <c r="F33" s="1" t="n">
        <v>2</v>
      </c>
      <c r="G33" s="16" t="s">
        <v>3671</v>
      </c>
      <c r="H33" s="14" t="str">
        <f aca="false">"/gares/"&amp;G33&amp;"/"</f>
        <v>/gares/gare-calais-frethun/</v>
      </c>
    </row>
    <row r="34" customFormat="false" ht="15" hidden="false" customHeight="true" outlineLevel="0" collapsed="false">
      <c r="A34" s="1" t="s">
        <v>43</v>
      </c>
      <c r="B34" s="1" t="s">
        <v>3968</v>
      </c>
      <c r="C34" s="1" t="s">
        <v>3056</v>
      </c>
      <c r="D34" s="1" t="s">
        <v>4145</v>
      </c>
      <c r="E34" s="1" t="s">
        <v>4116</v>
      </c>
      <c r="F34" s="1" t="n">
        <v>1</v>
      </c>
      <c r="G34" s="16" t="s">
        <v>3675</v>
      </c>
      <c r="H34" s="14" t="str">
        <f aca="false">"/gares/"&amp;G34&amp;"/"</f>
        <v>/gares/gare-rouen-rive-droite/</v>
      </c>
    </row>
    <row r="35" customFormat="false" ht="15" hidden="false" customHeight="true" outlineLevel="0" collapsed="false">
      <c r="A35" s="1" t="s">
        <v>43</v>
      </c>
      <c r="B35" s="1" t="s">
        <v>3968</v>
      </c>
      <c r="C35" s="1" t="s">
        <v>3059</v>
      </c>
      <c r="D35" s="1" t="s">
        <v>3059</v>
      </c>
      <c r="E35" s="1" t="s">
        <v>4116</v>
      </c>
      <c r="F35" s="1" t="n">
        <v>1</v>
      </c>
      <c r="G35" s="16" t="s">
        <v>3679</v>
      </c>
      <c r="H35" s="14" t="str">
        <f aca="false">"/gares/"&amp;G35&amp;"/"</f>
        <v>/gares/gare-caen/</v>
      </c>
    </row>
    <row r="36" customFormat="false" ht="15" hidden="false" customHeight="true" outlineLevel="0" collapsed="false">
      <c r="A36" s="1" t="s">
        <v>43</v>
      </c>
      <c r="B36" s="1" t="s">
        <v>3968</v>
      </c>
      <c r="C36" s="1" t="s">
        <v>3062</v>
      </c>
      <c r="D36" s="1" t="s">
        <v>3062</v>
      </c>
      <c r="E36" s="1" t="s">
        <v>4116</v>
      </c>
      <c r="F36" s="1" t="n">
        <v>1</v>
      </c>
      <c r="G36" s="16" t="s">
        <v>3683</v>
      </c>
      <c r="H36" s="14" t="str">
        <f aca="false">"/gares/"&amp;G36&amp;"/"</f>
        <v>/gares/gare-le-havre/</v>
      </c>
    </row>
    <row r="37" customFormat="false" ht="15" hidden="false" customHeight="true" outlineLevel="0" collapsed="false">
      <c r="A37" s="1" t="s">
        <v>43</v>
      </c>
      <c r="B37" s="1" t="s">
        <v>3968</v>
      </c>
      <c r="C37" s="1" t="s">
        <v>2542</v>
      </c>
      <c r="D37" s="1" t="s">
        <v>4146</v>
      </c>
      <c r="E37" s="1" t="s">
        <v>3548</v>
      </c>
      <c r="F37" s="1" t="n">
        <v>1</v>
      </c>
      <c r="G37" s="16" t="s">
        <v>3687</v>
      </c>
      <c r="H37" s="14" t="str">
        <f aca="false">"/gares/"&amp;G37&amp;"/"</f>
        <v>/gares/gare-deauville-trouville/</v>
      </c>
    </row>
    <row r="38" customFormat="false" ht="15" hidden="false" customHeight="true" outlineLevel="0" collapsed="false">
      <c r="A38" s="1" t="s">
        <v>43</v>
      </c>
      <c r="B38" s="1" t="s">
        <v>3969</v>
      </c>
      <c r="C38" s="1" t="s">
        <v>142</v>
      </c>
      <c r="D38" s="1" t="s">
        <v>142</v>
      </c>
      <c r="E38" s="1" t="s">
        <v>4116</v>
      </c>
      <c r="F38" s="1" t="n">
        <v>1</v>
      </c>
      <c r="G38" s="16" t="s">
        <v>3691</v>
      </c>
      <c r="H38" s="14" t="str">
        <f aca="false">"/gares/"&amp;G38&amp;"/"</f>
        <v>/gares/gare-rennes/</v>
      </c>
    </row>
    <row r="39" customFormat="false" ht="15" hidden="false" customHeight="true" outlineLevel="0" collapsed="false">
      <c r="A39" s="1" t="s">
        <v>43</v>
      </c>
      <c r="B39" s="1" t="s">
        <v>3969</v>
      </c>
      <c r="C39" s="1" t="s">
        <v>3075</v>
      </c>
      <c r="D39" s="1" t="s">
        <v>3075</v>
      </c>
      <c r="E39" s="1" t="s">
        <v>4116</v>
      </c>
      <c r="F39" s="1" t="n">
        <v>1</v>
      </c>
      <c r="G39" s="16" t="s">
        <v>3695</v>
      </c>
      <c r="H39" s="14" t="str">
        <f aca="false">"/gares/"&amp;G39&amp;"/"</f>
        <v>/gares/gare-brest/</v>
      </c>
    </row>
    <row r="40" customFormat="false" ht="15" hidden="false" customHeight="true" outlineLevel="0" collapsed="false">
      <c r="A40" s="1" t="s">
        <v>43</v>
      </c>
      <c r="B40" s="1" t="s">
        <v>3969</v>
      </c>
      <c r="C40" s="1" t="s">
        <v>3078</v>
      </c>
      <c r="D40" s="1" t="s">
        <v>3078</v>
      </c>
      <c r="E40" s="1" t="s">
        <v>4116</v>
      </c>
      <c r="F40" s="1" t="n">
        <v>1</v>
      </c>
      <c r="G40" s="16" t="s">
        <v>3699</v>
      </c>
      <c r="H40" s="14" t="str">
        <f aca="false">"/gares/"&amp;G40&amp;"/"</f>
        <v>/gares/gare-saint-malo/</v>
      </c>
    </row>
    <row r="41" customFormat="false" ht="15" hidden="false" customHeight="true" outlineLevel="0" collapsed="false">
      <c r="A41" s="1" t="s">
        <v>43</v>
      </c>
      <c r="B41" s="1" t="s">
        <v>3969</v>
      </c>
      <c r="C41" s="1" t="s">
        <v>3081</v>
      </c>
      <c r="D41" s="1" t="s">
        <v>3081</v>
      </c>
      <c r="E41" s="1" t="s">
        <v>4116</v>
      </c>
      <c r="F41" s="1" t="n">
        <v>2</v>
      </c>
      <c r="G41" s="16" t="s">
        <v>3703</v>
      </c>
      <c r="H41" s="14" t="str">
        <f aca="false">"/gares/"&amp;G41&amp;"/"</f>
        <v>/gares/gare-vannes/</v>
      </c>
    </row>
    <row r="42" customFormat="false" ht="15" hidden="false" customHeight="true" outlineLevel="0" collapsed="false">
      <c r="A42" s="1" t="s">
        <v>43</v>
      </c>
      <c r="B42" s="1" t="s">
        <v>3969</v>
      </c>
      <c r="C42" s="1" t="s">
        <v>3084</v>
      </c>
      <c r="D42" s="1" t="s">
        <v>3084</v>
      </c>
      <c r="E42" s="1" t="s">
        <v>4116</v>
      </c>
      <c r="F42" s="1" t="n">
        <v>2</v>
      </c>
      <c r="G42" s="16" t="s">
        <v>3707</v>
      </c>
      <c r="H42" s="14" t="str">
        <f aca="false">"/gares/"&amp;G42&amp;"/"</f>
        <v>/gares/gare-lorient/</v>
      </c>
    </row>
    <row r="43" customFormat="false" ht="15" hidden="false" customHeight="true" outlineLevel="0" collapsed="false">
      <c r="A43" s="1" t="s">
        <v>43</v>
      </c>
      <c r="B43" s="1" t="s">
        <v>3970</v>
      </c>
      <c r="C43" s="1" t="s">
        <v>140</v>
      </c>
      <c r="D43" s="1" t="s">
        <v>140</v>
      </c>
      <c r="E43" s="1" t="s">
        <v>4116</v>
      </c>
      <c r="F43" s="1" t="n">
        <v>1</v>
      </c>
      <c r="G43" s="16" t="s">
        <v>3711</v>
      </c>
      <c r="H43" s="14" t="str">
        <f aca="false">"/gares/"&amp;G43&amp;"/"</f>
        <v>/gares/gare-nantes/</v>
      </c>
    </row>
    <row r="44" customFormat="false" ht="15" hidden="false" customHeight="true" outlineLevel="0" collapsed="false">
      <c r="A44" s="1" t="s">
        <v>43</v>
      </c>
      <c r="B44" s="1" t="s">
        <v>3970</v>
      </c>
      <c r="C44" s="1" t="s">
        <v>3095</v>
      </c>
      <c r="D44" s="1" t="s">
        <v>4147</v>
      </c>
      <c r="E44" s="1" t="s">
        <v>4116</v>
      </c>
      <c r="F44" s="1" t="n">
        <v>1</v>
      </c>
      <c r="G44" s="16" t="s">
        <v>3715</v>
      </c>
      <c r="H44" s="14" t="str">
        <f aca="false">"/gares/"&amp;G44&amp;"/"</f>
        <v>/gares/gare-angers-saint-laud/</v>
      </c>
    </row>
    <row r="45" customFormat="false" ht="15" hidden="false" customHeight="true" outlineLevel="0" collapsed="false">
      <c r="A45" s="1" t="s">
        <v>43</v>
      </c>
      <c r="B45" s="1" t="s">
        <v>3970</v>
      </c>
      <c r="C45" s="1" t="s">
        <v>3098</v>
      </c>
      <c r="D45" s="1" t="s">
        <v>3098</v>
      </c>
      <c r="E45" s="1" t="s">
        <v>4116</v>
      </c>
      <c r="F45" s="1" t="n">
        <v>1</v>
      </c>
      <c r="G45" s="16" t="s">
        <v>3719</v>
      </c>
      <c r="H45" s="14" t="str">
        <f aca="false">"/gares/"&amp;G45&amp;"/"</f>
        <v>/gares/gare-le-mans/</v>
      </c>
    </row>
    <row r="46" customFormat="false" ht="15" hidden="false" customHeight="true" outlineLevel="0" collapsed="false">
      <c r="A46" s="1" t="s">
        <v>43</v>
      </c>
      <c r="B46" s="1" t="s">
        <v>3971</v>
      </c>
      <c r="C46" s="1" t="s">
        <v>130</v>
      </c>
      <c r="D46" s="1" t="s">
        <v>4148</v>
      </c>
      <c r="E46" s="1" t="s">
        <v>4116</v>
      </c>
      <c r="F46" s="1" t="n">
        <v>1</v>
      </c>
      <c r="G46" s="16" t="s">
        <v>3723</v>
      </c>
      <c r="H46" s="14" t="str">
        <f aca="false">"/gares/"&amp;G46&amp;"/"</f>
        <v>/gares/gare-bordeaux-saint-jean/</v>
      </c>
    </row>
    <row r="47" customFormat="false" ht="15" hidden="false" customHeight="true" outlineLevel="0" collapsed="false">
      <c r="A47" s="1" t="s">
        <v>43</v>
      </c>
      <c r="B47" s="1" t="s">
        <v>3971</v>
      </c>
      <c r="C47" s="1" t="s">
        <v>3118</v>
      </c>
      <c r="D47" s="1" t="s">
        <v>3118</v>
      </c>
      <c r="E47" s="1" t="s">
        <v>4116</v>
      </c>
      <c r="F47" s="1" t="n">
        <v>1</v>
      </c>
      <c r="G47" s="16" t="s">
        <v>3727</v>
      </c>
      <c r="H47" s="14" t="str">
        <f aca="false">"/gares/"&amp;G47&amp;"/"</f>
        <v>/gares/gare-la-rochelle/</v>
      </c>
    </row>
    <row r="48" customFormat="false" ht="15" hidden="false" customHeight="true" outlineLevel="0" collapsed="false">
      <c r="A48" s="1" t="s">
        <v>43</v>
      </c>
      <c r="B48" s="1" t="s">
        <v>3971</v>
      </c>
      <c r="C48" s="1" t="s">
        <v>3121</v>
      </c>
      <c r="D48" s="1" t="s">
        <v>3121</v>
      </c>
      <c r="E48" s="1" t="s">
        <v>4116</v>
      </c>
      <c r="F48" s="1" t="n">
        <v>2</v>
      </c>
      <c r="G48" s="16" t="s">
        <v>3731</v>
      </c>
      <c r="H48" s="14" t="str">
        <f aca="false">"/gares/"&amp;G48&amp;"/"</f>
        <v>/gares/gare-poitiers/</v>
      </c>
    </row>
    <row r="49" customFormat="false" ht="15" hidden="false" customHeight="true" outlineLevel="0" collapsed="false">
      <c r="A49" s="1" t="s">
        <v>43</v>
      </c>
      <c r="B49" s="1" t="s">
        <v>3971</v>
      </c>
      <c r="C49" s="1" t="s">
        <v>3109</v>
      </c>
      <c r="D49" s="1" t="s">
        <v>3109</v>
      </c>
      <c r="E49" s="1" t="s">
        <v>3548</v>
      </c>
      <c r="F49" s="1" t="n">
        <v>1</v>
      </c>
      <c r="G49" s="16" t="s">
        <v>3735</v>
      </c>
      <c r="H49" s="14" t="str">
        <f aca="false">"/gares/"&amp;G49&amp;"/"</f>
        <v>/gares/gare-biarritz/</v>
      </c>
    </row>
    <row r="50" customFormat="false" ht="15" hidden="false" customHeight="true" outlineLevel="0" collapsed="false">
      <c r="A50" s="1" t="s">
        <v>43</v>
      </c>
      <c r="B50" s="1" t="s">
        <v>3971</v>
      </c>
      <c r="C50" s="1" t="s">
        <v>3112</v>
      </c>
      <c r="D50" s="1" t="s">
        <v>3112</v>
      </c>
      <c r="E50" s="1" t="s">
        <v>4116</v>
      </c>
      <c r="F50" s="1" t="n">
        <v>1</v>
      </c>
      <c r="G50" s="16" t="s">
        <v>3739</v>
      </c>
      <c r="H50" s="14" t="str">
        <f aca="false">"/gares/"&amp;G50&amp;"/"</f>
        <v>/gares/gare-bayonne/</v>
      </c>
    </row>
    <row r="51" customFormat="false" ht="15" hidden="false" customHeight="true" outlineLevel="0" collapsed="false">
      <c r="A51" s="1" t="s">
        <v>43</v>
      </c>
      <c r="B51" s="1" t="s">
        <v>3971</v>
      </c>
      <c r="C51" s="1" t="s">
        <v>3115</v>
      </c>
      <c r="D51" s="1" t="s">
        <v>3115</v>
      </c>
      <c r="E51" s="1" t="s">
        <v>4116</v>
      </c>
      <c r="F51" s="1" t="n">
        <v>1</v>
      </c>
      <c r="G51" s="16" t="s">
        <v>3743</v>
      </c>
      <c r="H51" s="14" t="str">
        <f aca="false">"/gares/"&amp;G51&amp;"/"</f>
        <v>/gares/gare-pau/</v>
      </c>
    </row>
    <row r="52" customFormat="false" ht="15" hidden="false" customHeight="true" outlineLevel="0" collapsed="false">
      <c r="A52" s="1" t="s">
        <v>43</v>
      </c>
      <c r="B52" s="1" t="s">
        <v>3972</v>
      </c>
      <c r="C52" s="1" t="s">
        <v>132</v>
      </c>
      <c r="D52" s="1" t="s">
        <v>4149</v>
      </c>
      <c r="E52" s="1" t="s">
        <v>4116</v>
      </c>
      <c r="F52" s="1" t="n">
        <v>1</v>
      </c>
      <c r="G52" s="16" t="s">
        <v>3747</v>
      </c>
      <c r="H52" s="14" t="str">
        <f aca="false">"/gares/"&amp;G52&amp;"/"</f>
        <v>/gares/gare-toulouse-matabiau/</v>
      </c>
    </row>
    <row r="53" customFormat="false" ht="15" hidden="false" customHeight="true" outlineLevel="0" collapsed="false">
      <c r="A53" s="1" t="s">
        <v>43</v>
      </c>
      <c r="B53" s="1" t="s">
        <v>3972</v>
      </c>
      <c r="C53" s="1" t="s">
        <v>138</v>
      </c>
      <c r="D53" s="1" t="s">
        <v>4150</v>
      </c>
      <c r="E53" s="1" t="s">
        <v>4116</v>
      </c>
      <c r="F53" s="1" t="n">
        <v>1</v>
      </c>
      <c r="G53" s="16" t="s">
        <v>3751</v>
      </c>
      <c r="H53" s="14" t="str">
        <f aca="false">"/gares/"&amp;G53&amp;"/"</f>
        <v>/gares/gare-montpellier-saint-roch/</v>
      </c>
    </row>
    <row r="54" customFormat="false" ht="15" hidden="false" customHeight="true" outlineLevel="0" collapsed="false">
      <c r="A54" s="1" t="s">
        <v>43</v>
      </c>
      <c r="B54" s="1" t="s">
        <v>3972</v>
      </c>
      <c r="C54" s="1" t="s">
        <v>138</v>
      </c>
      <c r="D54" s="1" t="s">
        <v>4151</v>
      </c>
      <c r="E54" s="1" t="s">
        <v>4127</v>
      </c>
      <c r="F54" s="1" t="n">
        <v>1</v>
      </c>
      <c r="G54" s="16" t="s">
        <v>3755</v>
      </c>
      <c r="H54" s="14" t="str">
        <f aca="false">"/gares/"&amp;G54&amp;"/"</f>
        <v>/gares/gare-montpellier-sud-de-france/</v>
      </c>
    </row>
    <row r="55" customFormat="false" ht="15" hidden="false" customHeight="true" outlineLevel="0" collapsed="false">
      <c r="A55" s="1" t="s">
        <v>43</v>
      </c>
      <c r="B55" s="1" t="s">
        <v>3972</v>
      </c>
      <c r="C55" s="1" t="s">
        <v>3140</v>
      </c>
      <c r="D55" s="1" t="s">
        <v>4152</v>
      </c>
      <c r="E55" s="1" t="s">
        <v>4116</v>
      </c>
      <c r="F55" s="1" t="n">
        <v>1</v>
      </c>
      <c r="G55" s="16" t="s">
        <v>3759</v>
      </c>
      <c r="H55" s="14" t="str">
        <f aca="false">"/gares/"&amp;G55&amp;"/"</f>
        <v>/gares/gare-nimes-centre/</v>
      </c>
    </row>
    <row r="56" customFormat="false" ht="15" hidden="false" customHeight="true" outlineLevel="0" collapsed="false">
      <c r="A56" s="1" t="s">
        <v>43</v>
      </c>
      <c r="B56" s="1" t="s">
        <v>3972</v>
      </c>
      <c r="C56" s="1" t="s">
        <v>3137</v>
      </c>
      <c r="D56" s="1" t="s">
        <v>3137</v>
      </c>
      <c r="E56" s="1" t="s">
        <v>4116</v>
      </c>
      <c r="F56" s="1" t="n">
        <v>1</v>
      </c>
      <c r="G56" s="16" t="s">
        <v>3763</v>
      </c>
      <c r="H56" s="14" t="str">
        <f aca="false">"/gares/"&amp;G56&amp;"/"</f>
        <v>/gares/gare-perpignan/</v>
      </c>
    </row>
    <row r="57" customFormat="false" ht="15" hidden="false" customHeight="true" outlineLevel="0" collapsed="false">
      <c r="A57" s="1" t="s">
        <v>43</v>
      </c>
      <c r="B57" s="1" t="s">
        <v>3972</v>
      </c>
      <c r="C57" s="1" t="s">
        <v>3146</v>
      </c>
      <c r="D57" s="1" t="s">
        <v>3146</v>
      </c>
      <c r="E57" s="1" t="s">
        <v>4116</v>
      </c>
      <c r="F57" s="1" t="n">
        <v>2</v>
      </c>
      <c r="G57" s="16" t="s">
        <v>3767</v>
      </c>
      <c r="H57" s="14" t="str">
        <f aca="false">"/gares/"&amp;G57&amp;"/"</f>
        <v>/gares/gare-narbonne/</v>
      </c>
    </row>
    <row r="58" customFormat="false" ht="15" hidden="false" customHeight="true" outlineLevel="0" collapsed="false">
      <c r="A58" s="1" t="s">
        <v>43</v>
      </c>
      <c r="B58" s="1" t="s">
        <v>3973</v>
      </c>
      <c r="C58" s="1" t="s">
        <v>128</v>
      </c>
      <c r="D58" s="1" t="s">
        <v>4153</v>
      </c>
      <c r="E58" s="1" t="s">
        <v>4116</v>
      </c>
      <c r="F58" s="1" t="n">
        <v>1</v>
      </c>
      <c r="G58" s="16" t="s">
        <v>3770</v>
      </c>
      <c r="H58" s="14" t="str">
        <f aca="false">"/gares/"&amp;G58&amp;"/"</f>
        <v>/gares/gare-marseille-saint-charles/</v>
      </c>
    </row>
    <row r="59" customFormat="false" ht="15" hidden="false" customHeight="true" outlineLevel="0" collapsed="false">
      <c r="A59" s="1" t="s">
        <v>43</v>
      </c>
      <c r="B59" s="1" t="s">
        <v>3973</v>
      </c>
      <c r="C59" s="1" t="s">
        <v>126</v>
      </c>
      <c r="D59" s="1" t="s">
        <v>4154</v>
      </c>
      <c r="E59" s="1" t="s">
        <v>4116</v>
      </c>
      <c r="F59" s="1" t="n">
        <v>1</v>
      </c>
      <c r="G59" s="16" t="s">
        <v>3773</v>
      </c>
      <c r="H59" s="14" t="str">
        <f aca="false">"/gares/"&amp;G59&amp;"/"</f>
        <v>/gares/gare-nice-ville/</v>
      </c>
    </row>
    <row r="60" customFormat="false" ht="15" hidden="false" customHeight="true" outlineLevel="0" collapsed="false">
      <c r="A60" s="1" t="s">
        <v>43</v>
      </c>
      <c r="B60" s="1" t="s">
        <v>3973</v>
      </c>
      <c r="C60" s="1" t="s">
        <v>2504</v>
      </c>
      <c r="D60" s="1" t="s">
        <v>2504</v>
      </c>
      <c r="E60" s="1" t="s">
        <v>4116</v>
      </c>
      <c r="F60" s="1" t="n">
        <v>1</v>
      </c>
      <c r="G60" s="16" t="s">
        <v>3777</v>
      </c>
      <c r="H60" s="14" t="str">
        <f aca="false">"/gares/"&amp;G60&amp;"/"</f>
        <v>/gares/gare-cannes/</v>
      </c>
    </row>
    <row r="61" customFormat="false" ht="15" hidden="false" customHeight="true" outlineLevel="0" collapsed="false">
      <c r="A61" s="1" t="s">
        <v>43</v>
      </c>
      <c r="B61" s="1" t="s">
        <v>3973</v>
      </c>
      <c r="C61" s="1" t="s">
        <v>3164</v>
      </c>
      <c r="D61" s="1" t="s">
        <v>3164</v>
      </c>
      <c r="E61" s="1" t="s">
        <v>4116</v>
      </c>
      <c r="F61" s="1" t="n">
        <v>2</v>
      </c>
      <c r="G61" s="16" t="s">
        <v>3781</v>
      </c>
      <c r="H61" s="14" t="str">
        <f aca="false">"/gares/"&amp;G61&amp;"/"</f>
        <v>/gares/gare-antibes/</v>
      </c>
    </row>
    <row r="62" customFormat="false" ht="15" hidden="false" customHeight="true" outlineLevel="0" collapsed="false">
      <c r="A62" s="1" t="s">
        <v>43</v>
      </c>
      <c r="B62" s="1" t="s">
        <v>3973</v>
      </c>
      <c r="C62" s="1" t="s">
        <v>3174</v>
      </c>
      <c r="D62" s="1" t="s">
        <v>4155</v>
      </c>
      <c r="E62" s="1" t="s">
        <v>4127</v>
      </c>
      <c r="F62" s="1" t="n">
        <v>1</v>
      </c>
      <c r="G62" s="16" t="s">
        <v>3785</v>
      </c>
      <c r="H62" s="14" t="str">
        <f aca="false">"/gares/"&amp;G62&amp;"/"</f>
        <v>/gares/gare-aix-en-provence-tgv/</v>
      </c>
    </row>
    <row r="63" customFormat="false" ht="15" hidden="false" customHeight="true" outlineLevel="0" collapsed="false">
      <c r="A63" s="1" t="s">
        <v>43</v>
      </c>
      <c r="B63" s="1" t="s">
        <v>3973</v>
      </c>
      <c r="C63" s="1" t="s">
        <v>3177</v>
      </c>
      <c r="D63" s="1" t="s">
        <v>4156</v>
      </c>
      <c r="E63" s="1" t="s">
        <v>4127</v>
      </c>
      <c r="F63" s="1" t="n">
        <v>1</v>
      </c>
      <c r="G63" s="16" t="s">
        <v>3789</v>
      </c>
      <c r="H63" s="14" t="str">
        <f aca="false">"/gares/"&amp;G63&amp;"/"</f>
        <v>/gares/gare-avignon-tgv/</v>
      </c>
    </row>
    <row r="64" customFormat="false" ht="15" hidden="false" customHeight="true" outlineLevel="0" collapsed="false">
      <c r="A64" s="1" t="s">
        <v>43</v>
      </c>
      <c r="B64" s="1" t="s">
        <v>3973</v>
      </c>
      <c r="C64" s="1" t="s">
        <v>3171</v>
      </c>
      <c r="D64" s="1" t="s">
        <v>3171</v>
      </c>
      <c r="E64" s="1" t="s">
        <v>4116</v>
      </c>
      <c r="F64" s="1" t="n">
        <v>1</v>
      </c>
      <c r="G64" s="16" t="s">
        <v>3793</v>
      </c>
      <c r="H64" s="14" t="str">
        <f aca="false">"/gares/"&amp;G64&amp;"/"</f>
        <v>/gares/gare-toulon/</v>
      </c>
    </row>
    <row r="65" customFormat="false" ht="15" hidden="false" customHeight="true" outlineLevel="0" collapsed="false">
      <c r="A65" s="1" t="s">
        <v>43</v>
      </c>
      <c r="B65" s="1" t="s">
        <v>3974</v>
      </c>
      <c r="C65" s="1" t="s">
        <v>3183</v>
      </c>
      <c r="D65" s="1" t="s">
        <v>4157</v>
      </c>
      <c r="E65" s="1" t="s">
        <v>4127</v>
      </c>
      <c r="F65" s="1" t="n">
        <v>1</v>
      </c>
      <c r="G65" s="16" t="s">
        <v>3797</v>
      </c>
      <c r="H65" s="14" t="str">
        <f aca="false">"/gares/"&amp;G65&amp;"/"</f>
        <v>/gares/gare-saint-pierre-des-corps/</v>
      </c>
    </row>
    <row r="66" customFormat="false" ht="15" hidden="false" customHeight="true" outlineLevel="0" collapsed="false">
      <c r="A66" s="1" t="s">
        <v>43</v>
      </c>
      <c r="B66" s="1" t="s">
        <v>3974</v>
      </c>
      <c r="C66" s="1" t="s">
        <v>3186</v>
      </c>
      <c r="D66" s="1" t="s">
        <v>3186</v>
      </c>
      <c r="E66" s="1" t="s">
        <v>4116</v>
      </c>
      <c r="F66" s="1" t="n">
        <v>1</v>
      </c>
      <c r="G66" s="16" t="s">
        <v>3801</v>
      </c>
      <c r="H66" s="14" t="str">
        <f aca="false">"/gares/"&amp;G66&amp;"/"</f>
        <v>/gares/gare-orleans/</v>
      </c>
    </row>
    <row r="67" customFormat="false" ht="15" hidden="false" customHeight="true" outlineLevel="0" collapsed="false">
      <c r="A67" s="1" t="s">
        <v>45</v>
      </c>
      <c r="B67" s="1" t="s">
        <v>156</v>
      </c>
      <c r="C67" s="1" t="s">
        <v>156</v>
      </c>
      <c r="D67" s="1" t="s">
        <v>4158</v>
      </c>
      <c r="E67" s="1" t="s">
        <v>4116</v>
      </c>
      <c r="F67" s="1" t="n">
        <v>1</v>
      </c>
      <c r="G67" s="16" t="s">
        <v>3804</v>
      </c>
      <c r="H67" s="14" t="str">
        <f aca="false">"/gares/"&amp;G67&amp;"/"</f>
        <v>/gares/gare-bruxelles-midi/</v>
      </c>
    </row>
    <row r="68" customFormat="false" ht="15" hidden="false" customHeight="true" outlineLevel="0" collapsed="false">
      <c r="A68" s="1" t="s">
        <v>45</v>
      </c>
      <c r="B68" s="1" t="s">
        <v>156</v>
      </c>
      <c r="C68" s="1" t="s">
        <v>156</v>
      </c>
      <c r="D68" s="1" t="s">
        <v>4159</v>
      </c>
      <c r="E68" s="1" t="s">
        <v>4116</v>
      </c>
      <c r="F68" s="1" t="n">
        <v>1</v>
      </c>
      <c r="G68" s="16" t="s">
        <v>3808</v>
      </c>
      <c r="H68" s="14" t="str">
        <f aca="false">"/gares/"&amp;G68&amp;"/"</f>
        <v>/gares/gare-bruxelles-central/</v>
      </c>
    </row>
    <row r="69" customFormat="false" ht="15" hidden="false" customHeight="true" outlineLevel="0" collapsed="false">
      <c r="A69" s="1" t="s">
        <v>45</v>
      </c>
      <c r="B69" s="1" t="s">
        <v>156</v>
      </c>
      <c r="C69" s="1" t="s">
        <v>156</v>
      </c>
      <c r="D69" s="1" t="s">
        <v>4160</v>
      </c>
      <c r="E69" s="1" t="s">
        <v>4116</v>
      </c>
      <c r="F69" s="1" t="n">
        <v>1</v>
      </c>
      <c r="G69" s="16" t="s">
        <v>3812</v>
      </c>
      <c r="H69" s="14" t="str">
        <f aca="false">"/gares/"&amp;G69&amp;"/"</f>
        <v>/gares/gare-bruxelles-nord/</v>
      </c>
    </row>
    <row r="70" customFormat="false" ht="15" hidden="false" customHeight="true" outlineLevel="0" collapsed="false">
      <c r="A70" s="1" t="s">
        <v>45</v>
      </c>
      <c r="B70" s="1" t="s">
        <v>156</v>
      </c>
      <c r="C70" s="1" t="s">
        <v>156</v>
      </c>
      <c r="D70" s="1" t="s">
        <v>4161</v>
      </c>
      <c r="E70" s="1" t="s">
        <v>4162</v>
      </c>
      <c r="F70" s="1" t="n">
        <v>1</v>
      </c>
      <c r="G70" s="16" t="s">
        <v>3816</v>
      </c>
      <c r="H70" s="14" t="str">
        <f aca="false">"/gares/"&amp;G70&amp;"/"</f>
        <v>/gares/gare-bruxelles-schuman/</v>
      </c>
    </row>
    <row r="71" customFormat="false" ht="15" hidden="false" customHeight="true" outlineLevel="0" collapsed="false">
      <c r="A71" s="1" t="s">
        <v>45</v>
      </c>
      <c r="B71" s="1" t="s">
        <v>3976</v>
      </c>
      <c r="C71" s="1" t="s">
        <v>158</v>
      </c>
      <c r="D71" s="1" t="s">
        <v>4163</v>
      </c>
      <c r="E71" s="1" t="s">
        <v>4116</v>
      </c>
      <c r="F71" s="1" t="n">
        <v>1</v>
      </c>
      <c r="G71" s="16" t="s">
        <v>3820</v>
      </c>
      <c r="H71" s="14" t="str">
        <f aca="false">"/gares/"&amp;G71&amp;"/"</f>
        <v>/gares/gare-liege-guillemins/</v>
      </c>
    </row>
    <row r="72" customFormat="false" ht="15" hidden="false" customHeight="true" outlineLevel="0" collapsed="false">
      <c r="A72" s="1" t="s">
        <v>45</v>
      </c>
      <c r="B72" s="1" t="s">
        <v>3976</v>
      </c>
      <c r="C72" s="1" t="s">
        <v>2619</v>
      </c>
      <c r="D72" s="1" t="s">
        <v>2619</v>
      </c>
      <c r="E72" s="1" t="s">
        <v>4116</v>
      </c>
      <c r="F72" s="1" t="n">
        <v>1</v>
      </c>
      <c r="G72" s="16" t="s">
        <v>3824</v>
      </c>
      <c r="H72" s="14" t="str">
        <f aca="false">"/gares/"&amp;G72&amp;"/"</f>
        <v>/gares/gare-namur/</v>
      </c>
    </row>
    <row r="73" customFormat="false" ht="15" hidden="false" customHeight="true" outlineLevel="0" collapsed="false">
      <c r="A73" s="1" t="s">
        <v>45</v>
      </c>
      <c r="B73" s="1" t="s">
        <v>3976</v>
      </c>
      <c r="C73" s="1" t="s">
        <v>160</v>
      </c>
      <c r="D73" s="1" t="s">
        <v>4164</v>
      </c>
      <c r="E73" s="1" t="s">
        <v>4116</v>
      </c>
      <c r="F73" s="1" t="n">
        <v>1</v>
      </c>
      <c r="G73" s="16" t="s">
        <v>3828</v>
      </c>
      <c r="H73" s="14" t="str">
        <f aca="false">"/gares/"&amp;G73&amp;"/"</f>
        <v>/gares/gare-charleroi-central/</v>
      </c>
    </row>
    <row r="74" customFormat="false" ht="15" hidden="false" customHeight="true" outlineLevel="0" collapsed="false">
      <c r="A74" s="1" t="s">
        <v>45</v>
      </c>
      <c r="B74" s="1" t="s">
        <v>3976</v>
      </c>
      <c r="C74" s="1" t="s">
        <v>3203</v>
      </c>
      <c r="D74" s="1" t="s">
        <v>3203</v>
      </c>
      <c r="E74" s="1" t="s">
        <v>4116</v>
      </c>
      <c r="F74" s="1" t="n">
        <v>2</v>
      </c>
      <c r="G74" s="16" t="s">
        <v>3832</v>
      </c>
      <c r="H74" s="14" t="str">
        <f aca="false">"/gares/"&amp;G74&amp;"/"</f>
        <v>/gares/gare-mons/</v>
      </c>
    </row>
    <row r="75" customFormat="false" ht="15" hidden="false" customHeight="true" outlineLevel="0" collapsed="false">
      <c r="A75" s="1" t="s">
        <v>45</v>
      </c>
      <c r="B75" s="1" t="s">
        <v>3976</v>
      </c>
      <c r="C75" s="1" t="s">
        <v>3206</v>
      </c>
      <c r="D75" s="1" t="s">
        <v>3206</v>
      </c>
      <c r="E75" s="1" t="s">
        <v>3548</v>
      </c>
      <c r="F75" s="1" t="n">
        <v>1</v>
      </c>
      <c r="G75" s="16" t="s">
        <v>3836</v>
      </c>
      <c r="H75" s="14" t="str">
        <f aca="false">"/gares/"&amp;G75&amp;"/"</f>
        <v>/gares/gare-louvain-la-neuve/</v>
      </c>
    </row>
    <row r="76" customFormat="false" ht="15" hidden="false" customHeight="true" outlineLevel="0" collapsed="false">
      <c r="A76" s="1" t="s">
        <v>45</v>
      </c>
      <c r="B76" s="1" t="s">
        <v>3977</v>
      </c>
      <c r="C76" s="1" t="s">
        <v>3221</v>
      </c>
      <c r="D76" s="1" t="s">
        <v>4165</v>
      </c>
      <c r="E76" s="1" t="s">
        <v>4116</v>
      </c>
      <c r="F76" s="1" t="n">
        <v>1</v>
      </c>
      <c r="G76" s="16" t="s">
        <v>3840</v>
      </c>
      <c r="H76" s="14" t="str">
        <f aca="false">"/gares/"&amp;G76&amp;"/"</f>
        <v>/gares/gare-antwerpen-centraal/</v>
      </c>
    </row>
    <row r="77" customFormat="false" ht="15" hidden="false" customHeight="true" outlineLevel="0" collapsed="false">
      <c r="A77" s="1" t="s">
        <v>45</v>
      </c>
      <c r="B77" s="1" t="s">
        <v>3977</v>
      </c>
      <c r="C77" s="1" t="s">
        <v>2601</v>
      </c>
      <c r="D77" s="1" t="s">
        <v>4166</v>
      </c>
      <c r="E77" s="1" t="s">
        <v>4116</v>
      </c>
      <c r="F77" s="1" t="n">
        <v>1</v>
      </c>
      <c r="G77" s="16" t="s">
        <v>3844</v>
      </c>
      <c r="H77" s="14" t="str">
        <f aca="false">"/gares/"&amp;G77&amp;"/"</f>
        <v>/gares/gare-gent-sint-pieters/</v>
      </c>
    </row>
    <row r="78" customFormat="false" ht="15" hidden="false" customHeight="true" outlineLevel="0" collapsed="false">
      <c r="A78" s="1" t="s">
        <v>45</v>
      </c>
      <c r="B78" s="1" t="s">
        <v>3977</v>
      </c>
      <c r="C78" s="1" t="s">
        <v>2604</v>
      </c>
      <c r="D78" s="1" t="s">
        <v>4167</v>
      </c>
      <c r="E78" s="1" t="s">
        <v>4116</v>
      </c>
      <c r="F78" s="1" t="n">
        <v>1</v>
      </c>
      <c r="G78" s="16" t="s">
        <v>3848</v>
      </c>
      <c r="H78" s="14" t="str">
        <f aca="false">"/gares/"&amp;G78&amp;"/"</f>
        <v>/gares/gare-brugge/</v>
      </c>
    </row>
    <row r="79" customFormat="false" ht="15" hidden="false" customHeight="true" outlineLevel="0" collapsed="false">
      <c r="A79" s="1" t="s">
        <v>45</v>
      </c>
      <c r="B79" s="1" t="s">
        <v>3977</v>
      </c>
      <c r="C79" s="1" t="s">
        <v>3228</v>
      </c>
      <c r="D79" s="1" t="s">
        <v>4168</v>
      </c>
      <c r="E79" s="1" t="s">
        <v>4116</v>
      </c>
      <c r="F79" s="1" t="n">
        <v>2</v>
      </c>
      <c r="G79" s="16" t="s">
        <v>3852</v>
      </c>
      <c r="H79" s="14" t="str">
        <f aca="false">"/gares/"&amp;G79&amp;"/"</f>
        <v>/gares/gare-leuven/</v>
      </c>
    </row>
    <row r="80" customFormat="false" ht="15" hidden="false" customHeight="true" outlineLevel="0" collapsed="false">
      <c r="A80" s="1" t="s">
        <v>45</v>
      </c>
      <c r="B80" s="1" t="s">
        <v>3977</v>
      </c>
      <c r="C80" s="1" t="s">
        <v>3231</v>
      </c>
      <c r="D80" s="1" t="s">
        <v>4169</v>
      </c>
      <c r="E80" s="1" t="s">
        <v>4116</v>
      </c>
      <c r="F80" s="1" t="n">
        <v>2</v>
      </c>
      <c r="G80" s="16" t="s">
        <v>3856</v>
      </c>
      <c r="H80" s="14" t="str">
        <f aca="false">"/gares/"&amp;G80&amp;"/"</f>
        <v>/gares/gare-mechelen/</v>
      </c>
    </row>
    <row r="81" customFormat="false" ht="15" hidden="false" customHeight="true" outlineLevel="0" collapsed="false">
      <c r="A81" s="1" t="s">
        <v>44</v>
      </c>
      <c r="B81" s="1" t="s">
        <v>152</v>
      </c>
      <c r="C81" s="1" t="s">
        <v>152</v>
      </c>
      <c r="D81" s="1" t="s">
        <v>4170</v>
      </c>
      <c r="E81" s="1" t="s">
        <v>4116</v>
      </c>
      <c r="F81" s="1" t="n">
        <v>1</v>
      </c>
      <c r="G81" s="16" t="s">
        <v>3859</v>
      </c>
      <c r="H81" s="14" t="str">
        <f aca="false">"/gares/"&amp;G81&amp;"/"</f>
        <v>/gares/gare-geneve-cornavin/</v>
      </c>
    </row>
    <row r="82" customFormat="false" ht="15" hidden="false" customHeight="true" outlineLevel="0" collapsed="false">
      <c r="A82" s="1" t="s">
        <v>44</v>
      </c>
      <c r="B82" s="1" t="s">
        <v>152</v>
      </c>
      <c r="C82" s="1" t="s">
        <v>152</v>
      </c>
      <c r="D82" s="1" t="s">
        <v>4171</v>
      </c>
      <c r="E82" s="1" t="s">
        <v>4172</v>
      </c>
      <c r="F82" s="1" t="n">
        <v>1</v>
      </c>
      <c r="G82" s="16" t="s">
        <v>3863</v>
      </c>
      <c r="H82" s="14" t="str">
        <f aca="false">"/gares/"&amp;G82&amp;"/"</f>
        <v>/gares/gare-geneve-aeroport/</v>
      </c>
    </row>
    <row r="83" customFormat="false" ht="15" hidden="false" customHeight="true" outlineLevel="0" collapsed="false">
      <c r="A83" s="1" t="s">
        <v>44</v>
      </c>
      <c r="B83" s="1" t="s">
        <v>152</v>
      </c>
      <c r="C83" s="1" t="s">
        <v>152</v>
      </c>
      <c r="D83" s="1" t="s">
        <v>4173</v>
      </c>
      <c r="E83" s="1" t="s">
        <v>3548</v>
      </c>
      <c r="F83" s="1" t="n">
        <v>2</v>
      </c>
      <c r="G83" s="16" t="s">
        <v>3867</v>
      </c>
      <c r="H83" s="14" t="str">
        <f aca="false">"/gares/"&amp;G83&amp;"/"</f>
        <v>/gares/gare-geneve-eaux-vives/</v>
      </c>
    </row>
    <row r="84" customFormat="false" ht="15" hidden="false" customHeight="true" outlineLevel="0" collapsed="false">
      <c r="A84" s="1" t="s">
        <v>44</v>
      </c>
      <c r="B84" s="1" t="s">
        <v>3978</v>
      </c>
      <c r="C84" s="1" t="s">
        <v>154</v>
      </c>
      <c r="D84" s="1" t="s">
        <v>154</v>
      </c>
      <c r="E84" s="1" t="s">
        <v>4116</v>
      </c>
      <c r="F84" s="1" t="n">
        <v>1</v>
      </c>
      <c r="G84" s="16" t="s">
        <v>3871</v>
      </c>
      <c r="H84" s="14" t="str">
        <f aca="false">"/gares/"&amp;G84&amp;"/"</f>
        <v>/gares/gare-lausanne/</v>
      </c>
    </row>
    <row r="85" customFormat="false" ht="15" hidden="false" customHeight="true" outlineLevel="0" collapsed="false">
      <c r="A85" s="1" t="s">
        <v>44</v>
      </c>
      <c r="B85" s="1" t="s">
        <v>3978</v>
      </c>
      <c r="C85" s="1" t="s">
        <v>3247</v>
      </c>
      <c r="D85" s="1" t="s">
        <v>3247</v>
      </c>
      <c r="E85" s="1" t="s">
        <v>3548</v>
      </c>
      <c r="F85" s="1" t="n">
        <v>1</v>
      </c>
      <c r="G85" s="16" t="s">
        <v>3875</v>
      </c>
      <c r="H85" s="14" t="str">
        <f aca="false">"/gares/"&amp;G85&amp;"/"</f>
        <v>/gares/gare-montreux/</v>
      </c>
    </row>
    <row r="86" customFormat="false" ht="15" hidden="false" customHeight="true" outlineLevel="0" collapsed="false">
      <c r="A86" s="1" t="s">
        <v>44</v>
      </c>
      <c r="B86" s="1" t="s">
        <v>3978</v>
      </c>
      <c r="C86" s="1" t="s">
        <v>3250</v>
      </c>
      <c r="D86" s="1" t="s">
        <v>3250</v>
      </c>
      <c r="E86" s="1" t="s">
        <v>3548</v>
      </c>
      <c r="F86" s="1" t="n">
        <v>2</v>
      </c>
      <c r="G86" s="16" t="s">
        <v>3879</v>
      </c>
      <c r="H86" s="14" t="str">
        <f aca="false">"/gares/"&amp;G86&amp;"/"</f>
        <v>/gares/gare-vevey/</v>
      </c>
    </row>
    <row r="87" customFormat="false" ht="15" hidden="false" customHeight="true" outlineLevel="0" collapsed="false">
      <c r="A87" s="1" t="s">
        <v>44</v>
      </c>
      <c r="B87" s="1" t="s">
        <v>3979</v>
      </c>
      <c r="C87" s="1" t="s">
        <v>3253</v>
      </c>
      <c r="D87" s="1" t="s">
        <v>3253</v>
      </c>
      <c r="E87" s="1" t="s">
        <v>3548</v>
      </c>
      <c r="F87" s="1" t="n">
        <v>2</v>
      </c>
      <c r="G87" s="16" t="s">
        <v>3883</v>
      </c>
      <c r="H87" s="14" t="str">
        <f aca="false">"/gares/"&amp;G87&amp;"/"</f>
        <v>/gares/gare-sion/</v>
      </c>
    </row>
    <row r="88" customFormat="false" ht="15" hidden="false" customHeight="true" outlineLevel="0" collapsed="false">
      <c r="A88" s="1" t="s">
        <v>44</v>
      </c>
      <c r="B88" s="1" t="s">
        <v>3979</v>
      </c>
      <c r="C88" s="1" t="s">
        <v>4174</v>
      </c>
      <c r="D88" s="1" t="s">
        <v>4174</v>
      </c>
      <c r="E88" s="1" t="s">
        <v>4116</v>
      </c>
      <c r="F88" s="1" t="n">
        <v>2</v>
      </c>
      <c r="G88" s="16" t="s">
        <v>3887</v>
      </c>
      <c r="H88" s="14" t="str">
        <f aca="false">"/gares/"&amp;G88&amp;"/"</f>
        <v>/gares/gare-brigue/</v>
      </c>
    </row>
    <row r="89" customFormat="false" ht="15" hidden="false" customHeight="true" outlineLevel="0" collapsed="false">
      <c r="A89" s="1" t="s">
        <v>44</v>
      </c>
      <c r="B89" s="1" t="s">
        <v>3260</v>
      </c>
      <c r="C89" s="1" t="s">
        <v>3260</v>
      </c>
      <c r="D89" s="1" t="s">
        <v>4175</v>
      </c>
      <c r="E89" s="1" t="s">
        <v>4116</v>
      </c>
      <c r="F89" s="1" t="n">
        <v>2</v>
      </c>
      <c r="G89" s="16" t="s">
        <v>3891</v>
      </c>
      <c r="H89" s="14" t="str">
        <f aca="false">"/gares/"&amp;G89&amp;"/"</f>
        <v>/gares/gare-fribourg-freiburg/</v>
      </c>
    </row>
    <row r="90" customFormat="false" ht="15" hidden="false" customHeight="true" outlineLevel="0" collapsed="false">
      <c r="A90" s="1" t="s">
        <v>44</v>
      </c>
      <c r="B90" s="1" t="s">
        <v>3263</v>
      </c>
      <c r="C90" s="1" t="s">
        <v>3263</v>
      </c>
      <c r="D90" s="1" t="s">
        <v>3263</v>
      </c>
      <c r="E90" s="1" t="s">
        <v>3548</v>
      </c>
      <c r="F90" s="1" t="n">
        <v>2</v>
      </c>
      <c r="G90" s="16" t="s">
        <v>3895</v>
      </c>
      <c r="H90" s="14" t="str">
        <f aca="false">"/gares/"&amp;G90&amp;"/"</f>
        <v>/gares/gare-neuchatel/</v>
      </c>
    </row>
    <row r="91" customFormat="false" ht="15" hidden="false" customHeight="true" outlineLevel="0" collapsed="false">
      <c r="A91" s="1" t="s">
        <v>44</v>
      </c>
      <c r="B91" s="1" t="s">
        <v>3980</v>
      </c>
      <c r="C91" s="1" t="s">
        <v>3266</v>
      </c>
      <c r="D91" s="1" t="s">
        <v>3266</v>
      </c>
      <c r="E91" s="1" t="s">
        <v>3548</v>
      </c>
      <c r="F91" s="1" t="n">
        <v>2</v>
      </c>
      <c r="G91" s="16" t="s">
        <v>3899</v>
      </c>
      <c r="H91" s="14" t="str">
        <f aca="false">"/gares/"&amp;G91&amp;"/"</f>
        <v>/gares/gare-delemont/</v>
      </c>
    </row>
    <row r="92" customFormat="false" ht="15" hidden="false" customHeight="true" outlineLevel="0" collapsed="false">
      <c r="A92" s="1" t="s">
        <v>44</v>
      </c>
      <c r="B92" s="1" t="s">
        <v>162</v>
      </c>
      <c r="C92" s="1" t="s">
        <v>162</v>
      </c>
      <c r="D92" s="1" t="s">
        <v>4176</v>
      </c>
      <c r="E92" s="1" t="s">
        <v>4116</v>
      </c>
      <c r="F92" s="1" t="n">
        <v>1</v>
      </c>
      <c r="G92" s="16" t="s">
        <v>3903</v>
      </c>
      <c r="H92" s="14" t="str">
        <f aca="false">"/gares/"&amp;G92&amp;"/"</f>
        <v>/gares/gare-basel-sbb/</v>
      </c>
    </row>
    <row r="93" customFormat="false" ht="15" hidden="false" customHeight="true" outlineLevel="0" collapsed="false">
      <c r="A93" s="1" t="s">
        <v>44</v>
      </c>
      <c r="B93" s="1" t="s">
        <v>164</v>
      </c>
      <c r="C93" s="1" t="s">
        <v>164</v>
      </c>
      <c r="D93" s="1" t="s">
        <v>4177</v>
      </c>
      <c r="E93" s="1" t="s">
        <v>4116</v>
      </c>
      <c r="F93" s="1" t="n">
        <v>1</v>
      </c>
      <c r="G93" s="16" t="s">
        <v>3907</v>
      </c>
      <c r="H93" s="14" t="str">
        <f aca="false">"/gares/"&amp;G93&amp;"/"</f>
        <v>/gares/gare-zurich-hb/</v>
      </c>
    </row>
    <row r="94" customFormat="false" ht="15" hidden="false" customHeight="true" outlineLevel="0" collapsed="false">
      <c r="A94" s="1" t="s">
        <v>44</v>
      </c>
      <c r="B94" s="1" t="s">
        <v>164</v>
      </c>
      <c r="C94" s="1" t="s">
        <v>164</v>
      </c>
      <c r="D94" s="1" t="s">
        <v>4178</v>
      </c>
      <c r="E94" s="1" t="s">
        <v>3548</v>
      </c>
      <c r="F94" s="1" t="n">
        <v>2</v>
      </c>
      <c r="G94" s="16" t="s">
        <v>3911</v>
      </c>
      <c r="H94" s="14" t="str">
        <f aca="false">"/gares/"&amp;G94&amp;"/"</f>
        <v>/gares/gare-zurich-oerlikon/</v>
      </c>
    </row>
    <row r="95" customFormat="false" ht="15" hidden="false" customHeight="true" outlineLevel="0" collapsed="false">
      <c r="A95" s="1" t="s">
        <v>44</v>
      </c>
      <c r="B95" s="1" t="s">
        <v>166</v>
      </c>
      <c r="C95" s="1" t="s">
        <v>166</v>
      </c>
      <c r="D95" s="1" t="s">
        <v>4179</v>
      </c>
      <c r="E95" s="1" t="s">
        <v>4116</v>
      </c>
      <c r="F95" s="1" t="n">
        <v>1</v>
      </c>
      <c r="G95" s="16" t="s">
        <v>3915</v>
      </c>
      <c r="H95" s="14" t="str">
        <f aca="false">"/gares/"&amp;G95&amp;"/"</f>
        <v>/gares/gare-bern/</v>
      </c>
    </row>
    <row r="96" customFormat="false" ht="15" hidden="false" customHeight="true" outlineLevel="0" collapsed="false">
      <c r="A96" s="1" t="s">
        <v>44</v>
      </c>
      <c r="B96" s="1" t="s">
        <v>3275</v>
      </c>
      <c r="C96" s="1" t="s">
        <v>3275</v>
      </c>
      <c r="D96" s="1" t="s">
        <v>4180</v>
      </c>
      <c r="E96" s="1" t="s">
        <v>4116</v>
      </c>
      <c r="F96" s="1" t="n">
        <v>1</v>
      </c>
      <c r="G96" s="16" t="s">
        <v>3919</v>
      </c>
      <c r="H96" s="14" t="str">
        <f aca="false">"/gares/"&amp;G96&amp;"/"</f>
        <v>/gares/gare-luzern/</v>
      </c>
    </row>
    <row r="97" customFormat="false" ht="15" hidden="false" customHeight="true" outlineLevel="0" collapsed="false">
      <c r="A97" s="1" t="s">
        <v>44</v>
      </c>
      <c r="B97" s="1" t="s">
        <v>3981</v>
      </c>
      <c r="C97" s="1" t="s">
        <v>3278</v>
      </c>
      <c r="D97" s="1" t="s">
        <v>3278</v>
      </c>
      <c r="E97" s="1" t="s">
        <v>4116</v>
      </c>
      <c r="F97" s="1" t="n">
        <v>1</v>
      </c>
      <c r="G97" s="16" t="s">
        <v>3923</v>
      </c>
      <c r="H97" s="14" t="str">
        <f aca="false">"/gares/"&amp;G97&amp;"/"</f>
        <v>/gares/gare-lugano/</v>
      </c>
    </row>
    <row r="98" customFormat="false" ht="15" hidden="false" customHeight="true" outlineLevel="0" collapsed="false">
      <c r="A98" s="1" t="s">
        <v>44</v>
      </c>
      <c r="B98" s="1" t="s">
        <v>3981</v>
      </c>
      <c r="C98" s="1" t="s">
        <v>4181</v>
      </c>
      <c r="D98" s="1" t="s">
        <v>4181</v>
      </c>
      <c r="E98" s="1" t="s">
        <v>3548</v>
      </c>
      <c r="F98" s="1" t="n">
        <v>2</v>
      </c>
      <c r="G98" s="16" t="s">
        <v>3927</v>
      </c>
      <c r="H98" s="14" t="str">
        <f aca="false">"/gares/"&amp;G98&amp;"/"</f>
        <v>/gares/gare-bellinzona/</v>
      </c>
    </row>
    <row r="99" customFormat="false" ht="15" hidden="false" customHeight="true" outlineLevel="0" collapsed="false">
      <c r="A99" s="1" t="s">
        <v>44</v>
      </c>
      <c r="B99" s="1" t="s">
        <v>3982</v>
      </c>
      <c r="C99" s="1" t="s">
        <v>4182</v>
      </c>
      <c r="D99" s="1" t="s">
        <v>4183</v>
      </c>
      <c r="E99" s="1" t="s">
        <v>4116</v>
      </c>
      <c r="F99" s="1" t="n">
        <v>2</v>
      </c>
      <c r="G99" s="16" t="s">
        <v>3931</v>
      </c>
      <c r="H99" s="14" t="str">
        <f aca="false">"/gares/"&amp;G99&amp;"/"</f>
        <v>/gares/gare-chur/</v>
      </c>
    </row>
    <row r="100" customFormat="false" ht="15" hidden="false" customHeight="true" outlineLevel="0" collapsed="false">
      <c r="A100" s="1" t="s">
        <v>44</v>
      </c>
      <c r="B100" s="1" t="s">
        <v>3287</v>
      </c>
      <c r="C100" s="1" t="s">
        <v>3287</v>
      </c>
      <c r="D100" s="1" t="s">
        <v>4184</v>
      </c>
      <c r="E100" s="1" t="s">
        <v>4116</v>
      </c>
      <c r="F100" s="1" t="n">
        <v>2</v>
      </c>
      <c r="G100" s="16" t="s">
        <v>3935</v>
      </c>
      <c r="H100" s="14" t="str">
        <f aca="false">"/gares/"&amp;G100&amp;"/"</f>
        <v>/gares/gare-st-gallen/</v>
      </c>
    </row>
    <row r="101" customFormat="false" ht="15" hidden="false" customHeight="true" outlineLevel="0" collapsed="false">
      <c r="A101" s="1" t="s">
        <v>44</v>
      </c>
      <c r="B101" s="1" t="s">
        <v>3290</v>
      </c>
      <c r="C101" s="1" t="s">
        <v>3290</v>
      </c>
      <c r="D101" s="1" t="s">
        <v>4185</v>
      </c>
      <c r="E101" s="1" t="s">
        <v>3548</v>
      </c>
      <c r="F101" s="1" t="n">
        <v>2</v>
      </c>
      <c r="G101" s="16" t="s">
        <v>3939</v>
      </c>
      <c r="H101" s="14" t="str">
        <f aca="false">"/gares/"&amp;G101&amp;"/"</f>
        <v>/gares/gare-zug/</v>
      </c>
    </row>
    <row r="102" customFormat="false" ht="15" hidden="false" customHeight="true" outlineLevel="0" collapsed="false">
      <c r="A102" s="1" t="s">
        <v>44</v>
      </c>
      <c r="B102" s="1" t="s">
        <v>3983</v>
      </c>
      <c r="C102" s="1" t="s">
        <v>3293</v>
      </c>
      <c r="D102" s="1" t="s">
        <v>3293</v>
      </c>
      <c r="E102" s="1" t="s">
        <v>3548</v>
      </c>
      <c r="F102" s="1" t="n">
        <v>2</v>
      </c>
      <c r="G102" s="16" t="s">
        <v>3943</v>
      </c>
      <c r="H102" s="14" t="str">
        <f aca="false">"/gares/"&amp;G102&amp;"/"</f>
        <v>/gares/gare-baden/</v>
      </c>
    </row>
    <row r="103" customFormat="false" ht="15" hidden="false" customHeight="true" outlineLevel="0" collapsed="false">
      <c r="A103" s="1" t="s">
        <v>44</v>
      </c>
      <c r="B103" s="1" t="s">
        <v>4186</v>
      </c>
      <c r="C103" s="1" t="s">
        <v>4186</v>
      </c>
      <c r="D103" s="1" t="s">
        <v>4187</v>
      </c>
      <c r="E103" s="1" t="s">
        <v>3548</v>
      </c>
      <c r="F103" s="1" t="n">
        <v>2</v>
      </c>
      <c r="G103" s="16" t="s">
        <v>3947</v>
      </c>
      <c r="H103" s="14" t="str">
        <f aca="false">"/gares/"&amp;G103&amp;"/"</f>
        <v>/gares/gare-solothurn/</v>
      </c>
    </row>
    <row r="104" customFormat="false" ht="15" hidden="false" customHeight="true" outlineLevel="0" collapsed="false">
      <c r="A104" s="1" t="s">
        <v>44</v>
      </c>
      <c r="B104" s="1" t="s">
        <v>4188</v>
      </c>
      <c r="C104" s="1" t="s">
        <v>4188</v>
      </c>
      <c r="D104" s="1" t="s">
        <v>4189</v>
      </c>
      <c r="E104" s="1" t="s">
        <v>3548</v>
      </c>
      <c r="F104" s="1" t="n">
        <v>2</v>
      </c>
      <c r="G104" s="16" t="s">
        <v>3951</v>
      </c>
      <c r="H104" s="14" t="str">
        <f aca="false">"/gares/"&amp;G104&amp;"/"</f>
        <v>/gares/gare-schaffhausen/</v>
      </c>
    </row>
    <row r="105" customFormat="false" ht="15" hidden="false" customHeight="true" outlineLevel="0" collapsed="false">
      <c r="A105" s="1" t="s">
        <v>44</v>
      </c>
      <c r="B105" s="1" t="s">
        <v>4190</v>
      </c>
      <c r="C105" s="1" t="s">
        <v>4191</v>
      </c>
      <c r="D105" s="1" t="s">
        <v>4192</v>
      </c>
      <c r="E105" s="1" t="s">
        <v>4116</v>
      </c>
      <c r="F105" s="1" t="n">
        <v>2</v>
      </c>
      <c r="G105" s="16" t="s">
        <v>3955</v>
      </c>
      <c r="H105" s="14" t="str">
        <f aca="false">"/gares/"&amp;G105&amp;"/"</f>
        <v>/gares/gare-winterthur/</v>
      </c>
    </row>
  </sheetData>
  <autoFilter ref="A1:F1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38"/>
    <col collapsed="false" customWidth="true" hidden="false" outlineLevel="0" max="4" min="4" style="1" width="25"/>
    <col collapsed="false" customWidth="true" hidden="false" outlineLevel="0" max="5" min="5" style="1" width="14"/>
    <col collapsed="false" customWidth="true" hidden="false" outlineLevel="0" max="6" min="6" style="1" width="38"/>
    <col collapsed="false" customWidth="true" hidden="false" outlineLevel="0" max="7" min="7" style="1" width="48"/>
  </cols>
  <sheetData>
    <row r="1" customFormat="false" ht="15" hidden="false" customHeight="true" outlineLevel="0" collapsed="false">
      <c r="A1" s="10" t="s">
        <v>2931</v>
      </c>
      <c r="B1" s="10" t="s">
        <v>2942</v>
      </c>
      <c r="C1" s="10" t="s">
        <v>4193</v>
      </c>
      <c r="D1" s="10" t="s">
        <v>94</v>
      </c>
      <c r="E1" s="10" t="s">
        <v>3959</v>
      </c>
      <c r="F1" s="11" t="s">
        <v>2933</v>
      </c>
      <c r="G1" s="11" t="s">
        <v>3961</v>
      </c>
    </row>
    <row r="2" customFormat="false" ht="15" hidden="false" customHeight="true" outlineLevel="0" collapsed="false">
      <c r="A2" s="1" t="s">
        <v>43</v>
      </c>
      <c r="B2" s="1" t="s">
        <v>122</v>
      </c>
      <c r="C2" s="1" t="s">
        <v>4194</v>
      </c>
      <c r="D2" s="1" t="s">
        <v>4195</v>
      </c>
      <c r="E2" s="1" t="n">
        <v>1</v>
      </c>
      <c r="F2" s="16" t="s">
        <v>4196</v>
      </c>
      <c r="G2" s="14" t="str">
        <f aca="false">"/quartiers-affaires/"&amp;F2&amp;"/"</f>
        <v>/quartiers-affaires/la-defense/</v>
      </c>
    </row>
    <row r="3" customFormat="false" ht="15" hidden="false" customHeight="true" outlineLevel="0" collapsed="false">
      <c r="A3" s="1" t="s">
        <v>43</v>
      </c>
      <c r="B3" s="1" t="s">
        <v>122</v>
      </c>
      <c r="C3" s="1" t="s">
        <v>4197</v>
      </c>
      <c r="D3" s="1" t="s">
        <v>4195</v>
      </c>
      <c r="E3" s="1" t="n">
        <v>1</v>
      </c>
      <c r="F3" s="16" t="s">
        <v>4198</v>
      </c>
      <c r="G3" s="14" t="str">
        <f aca="false">"/quartiers-affaires/"&amp;F3&amp;"/"</f>
        <v>/quartiers-affaires/paris-quartier-central-des-affaires/</v>
      </c>
    </row>
    <row r="4" customFormat="false" ht="15" hidden="false" customHeight="true" outlineLevel="0" collapsed="false">
      <c r="A4" s="1" t="s">
        <v>43</v>
      </c>
      <c r="B4" s="1" t="s">
        <v>122</v>
      </c>
      <c r="C4" s="1" t="s">
        <v>4199</v>
      </c>
      <c r="D4" s="1" t="s">
        <v>4200</v>
      </c>
      <c r="E4" s="1" t="n">
        <v>1</v>
      </c>
      <c r="F4" s="16" t="s">
        <v>4201</v>
      </c>
      <c r="G4" s="14" t="str">
        <f aca="false">"/quartiers-affaires/"&amp;F4&amp;"/"</f>
        <v>/quartiers-affaires/paris-opera-haussmann/</v>
      </c>
    </row>
    <row r="5" customFormat="false" ht="15" hidden="false" customHeight="true" outlineLevel="0" collapsed="false">
      <c r="A5" s="1" t="s">
        <v>43</v>
      </c>
      <c r="B5" s="1" t="s">
        <v>122</v>
      </c>
      <c r="C5" s="1" t="s">
        <v>4202</v>
      </c>
      <c r="D5" s="1" t="s">
        <v>4203</v>
      </c>
      <c r="E5" s="1" t="n">
        <v>1</v>
      </c>
      <c r="F5" s="16" t="s">
        <v>4204</v>
      </c>
      <c r="G5" s="14" t="str">
        <f aca="false">"/quartiers-affaires/"&amp;F5&amp;"/"</f>
        <v>/quartiers-affaires/paris-bercy-gare-de-lyon/</v>
      </c>
    </row>
    <row r="6" customFormat="false" ht="15" hidden="false" customHeight="true" outlineLevel="0" collapsed="false">
      <c r="A6" s="1" t="s">
        <v>43</v>
      </c>
      <c r="B6" s="1" t="s">
        <v>123</v>
      </c>
      <c r="C6" s="1" t="s">
        <v>4205</v>
      </c>
      <c r="D6" s="1" t="s">
        <v>4195</v>
      </c>
      <c r="E6" s="1" t="n">
        <v>1</v>
      </c>
      <c r="F6" s="16" t="s">
        <v>4206</v>
      </c>
      <c r="G6" s="14" t="str">
        <f aca="false">"/quartiers-affaires/"&amp;F6&amp;"/"</f>
        <v>/quartiers-affaires/lyon-part-dieu/</v>
      </c>
    </row>
    <row r="7" customFormat="false" ht="15" hidden="false" customHeight="true" outlineLevel="0" collapsed="false">
      <c r="A7" s="1" t="s">
        <v>43</v>
      </c>
      <c r="B7" s="1" t="s">
        <v>123</v>
      </c>
      <c r="C7" s="1" t="s">
        <v>4207</v>
      </c>
      <c r="D7" s="1" t="s">
        <v>4208</v>
      </c>
      <c r="E7" s="1" t="n">
        <v>1</v>
      </c>
      <c r="F7" s="16" t="s">
        <v>4209</v>
      </c>
      <c r="G7" s="14" t="str">
        <f aca="false">"/quartiers-affaires/"&amp;F7&amp;"/"</f>
        <v>/quartiers-affaires/lyon-confluence/</v>
      </c>
    </row>
    <row r="8" customFormat="false" ht="15" hidden="false" customHeight="true" outlineLevel="0" collapsed="false">
      <c r="A8" s="1" t="s">
        <v>43</v>
      </c>
      <c r="B8" s="1" t="s">
        <v>123</v>
      </c>
      <c r="C8" s="1" t="s">
        <v>4210</v>
      </c>
      <c r="D8" s="1" t="s">
        <v>4211</v>
      </c>
      <c r="E8" s="1" t="n">
        <v>1</v>
      </c>
      <c r="F8" s="16" t="s">
        <v>4212</v>
      </c>
      <c r="G8" s="14" t="str">
        <f aca="false">"/quartiers-affaires/"&amp;F8&amp;"/"</f>
        <v>/quartiers-affaires/lyon-gerland/</v>
      </c>
    </row>
    <row r="9" customFormat="false" ht="15" hidden="false" customHeight="true" outlineLevel="0" collapsed="false">
      <c r="A9" s="1" t="s">
        <v>43</v>
      </c>
      <c r="B9" s="1" t="s">
        <v>123</v>
      </c>
      <c r="C9" s="1" t="s">
        <v>4213</v>
      </c>
      <c r="D9" s="1" t="s">
        <v>4208</v>
      </c>
      <c r="E9" s="1" t="n">
        <v>1</v>
      </c>
      <c r="F9" s="16" t="s">
        <v>4214</v>
      </c>
      <c r="G9" s="14" t="str">
        <f aca="false">"/quartiers-affaires/"&amp;F9&amp;"/"</f>
        <v>/quartiers-affaires/lyon-cite-internationale/</v>
      </c>
    </row>
    <row r="10" customFormat="false" ht="15" hidden="false" customHeight="true" outlineLevel="0" collapsed="false">
      <c r="A10" s="1" t="s">
        <v>43</v>
      </c>
      <c r="B10" s="1" t="s">
        <v>128</v>
      </c>
      <c r="C10" s="1" t="s">
        <v>4215</v>
      </c>
      <c r="D10" s="1" t="s">
        <v>4195</v>
      </c>
      <c r="E10" s="1" t="n">
        <v>1</v>
      </c>
      <c r="F10" s="16" t="s">
        <v>4216</v>
      </c>
      <c r="G10" s="14" t="str">
        <f aca="false">"/quartiers-affaires/"&amp;F10&amp;"/"</f>
        <v>/quartiers-affaires/marseille-euromediterranee/</v>
      </c>
    </row>
    <row r="11" customFormat="false" ht="15" hidden="false" customHeight="true" outlineLevel="0" collapsed="false">
      <c r="A11" s="1" t="s">
        <v>43</v>
      </c>
      <c r="B11" s="1" t="s">
        <v>130</v>
      </c>
      <c r="C11" s="1" t="s">
        <v>4217</v>
      </c>
      <c r="D11" s="1" t="s">
        <v>4195</v>
      </c>
      <c r="E11" s="1" t="n">
        <v>1</v>
      </c>
      <c r="F11" s="16" t="s">
        <v>4218</v>
      </c>
      <c r="G11" s="14" t="str">
        <f aca="false">"/quartiers-affaires/"&amp;F11&amp;"/"</f>
        <v>/quartiers-affaires/bordeaux-euratlantique/</v>
      </c>
    </row>
    <row r="12" customFormat="false" ht="15" hidden="false" customHeight="true" outlineLevel="0" collapsed="false">
      <c r="A12" s="1" t="s">
        <v>43</v>
      </c>
      <c r="B12" s="1" t="s">
        <v>132</v>
      </c>
      <c r="C12" s="1" t="s">
        <v>4219</v>
      </c>
      <c r="D12" s="1" t="s">
        <v>4220</v>
      </c>
      <c r="E12" s="1" t="n">
        <v>1</v>
      </c>
      <c r="F12" s="16" t="s">
        <v>4221</v>
      </c>
      <c r="G12" s="14" t="str">
        <f aca="false">"/quartiers-affaires/"&amp;F12&amp;"/"</f>
        <v>/quartiers-affaires/toulouse-aerospace/</v>
      </c>
    </row>
    <row r="13" customFormat="false" ht="15" hidden="false" customHeight="true" outlineLevel="0" collapsed="false">
      <c r="A13" s="1" t="s">
        <v>43</v>
      </c>
      <c r="B13" s="1" t="s">
        <v>134</v>
      </c>
      <c r="C13" s="1" t="s">
        <v>4222</v>
      </c>
      <c r="D13" s="1" t="s">
        <v>4195</v>
      </c>
      <c r="E13" s="1" t="n">
        <v>1</v>
      </c>
      <c r="F13" s="16" t="s">
        <v>4223</v>
      </c>
      <c r="G13" s="14" t="str">
        <f aca="false">"/quartiers-affaires/"&amp;F13&amp;"/"</f>
        <v>/quartiers-affaires/lille-euralille/</v>
      </c>
    </row>
    <row r="14" customFormat="false" ht="15" hidden="false" customHeight="true" outlineLevel="0" collapsed="false">
      <c r="A14" s="1" t="s">
        <v>43</v>
      </c>
      <c r="B14" s="1" t="s">
        <v>140</v>
      </c>
      <c r="C14" s="1" t="s">
        <v>4224</v>
      </c>
      <c r="D14" s="1" t="s">
        <v>4195</v>
      </c>
      <c r="E14" s="1" t="n">
        <v>1</v>
      </c>
      <c r="F14" s="16" t="s">
        <v>4225</v>
      </c>
      <c r="G14" s="14" t="str">
        <f aca="false">"/quartiers-affaires/"&amp;F14&amp;"/"</f>
        <v>/quartiers-affaires/nantes-euronantes/</v>
      </c>
    </row>
    <row r="15" customFormat="false" ht="15" hidden="false" customHeight="true" outlineLevel="0" collapsed="false">
      <c r="A15" s="1" t="s">
        <v>43</v>
      </c>
      <c r="B15" s="1" t="s">
        <v>126</v>
      </c>
      <c r="C15" s="1" t="s">
        <v>4226</v>
      </c>
      <c r="D15" s="1" t="s">
        <v>4227</v>
      </c>
      <c r="E15" s="1" t="n">
        <v>1</v>
      </c>
      <c r="F15" s="16" t="s">
        <v>4228</v>
      </c>
      <c r="G15" s="14" t="str">
        <f aca="false">"/quartiers-affaires/"&amp;F15&amp;"/"</f>
        <v>/quartiers-affaires/nice-grand-arenas/</v>
      </c>
    </row>
    <row r="16" customFormat="false" ht="15" hidden="false" customHeight="true" outlineLevel="0" collapsed="false">
      <c r="A16" s="1" t="s">
        <v>43</v>
      </c>
      <c r="B16" s="1" t="s">
        <v>136</v>
      </c>
      <c r="C16" s="1" t="s">
        <v>4229</v>
      </c>
      <c r="D16" s="1" t="s">
        <v>4230</v>
      </c>
      <c r="E16" s="1" t="n">
        <v>1</v>
      </c>
      <c r="F16" s="16" t="s">
        <v>4231</v>
      </c>
      <c r="G16" s="14" t="str">
        <f aca="false">"/quartiers-affaires/"&amp;F16&amp;"/"</f>
        <v>/quartiers-affaires/strasbourg-wacken-quartier-europeen/</v>
      </c>
    </row>
    <row r="17" customFormat="false" ht="15" hidden="false" customHeight="true" outlineLevel="0" collapsed="false">
      <c r="A17" s="1" t="s">
        <v>43</v>
      </c>
      <c r="B17" s="1" t="s">
        <v>146</v>
      </c>
      <c r="C17" s="1" t="s">
        <v>4232</v>
      </c>
      <c r="D17" s="1" t="s">
        <v>4233</v>
      </c>
      <c r="E17" s="1" t="n">
        <v>2</v>
      </c>
      <c r="F17" s="16" t="s">
        <v>4234</v>
      </c>
      <c r="G17" s="14" t="str">
        <f aca="false">"/quartiers-affaires/"&amp;F17&amp;"/"</f>
        <v>/quartiers-affaires/grenoble-presqu-ile-scientifique/</v>
      </c>
    </row>
    <row r="18" customFormat="false" ht="15" hidden="false" customHeight="true" outlineLevel="0" collapsed="false">
      <c r="A18" s="1" t="s">
        <v>43</v>
      </c>
      <c r="B18" s="1" t="s">
        <v>138</v>
      </c>
      <c r="C18" s="1" t="s">
        <v>4235</v>
      </c>
      <c r="D18" s="1" t="s">
        <v>4236</v>
      </c>
      <c r="E18" s="1" t="n">
        <v>2</v>
      </c>
      <c r="F18" s="16" t="s">
        <v>4237</v>
      </c>
      <c r="G18" s="14" t="str">
        <f aca="false">"/quartiers-affaires/"&amp;F18&amp;"/"</f>
        <v>/quartiers-affaires/montpellier-port-marianne/</v>
      </c>
    </row>
    <row r="19" customFormat="false" ht="15" hidden="false" customHeight="true" outlineLevel="0" collapsed="false">
      <c r="A19" s="1" t="s">
        <v>43</v>
      </c>
      <c r="B19" s="1" t="s">
        <v>142</v>
      </c>
      <c r="C19" s="1" t="s">
        <v>4238</v>
      </c>
      <c r="D19" s="1" t="s">
        <v>4195</v>
      </c>
      <c r="E19" s="1" t="n">
        <v>1</v>
      </c>
      <c r="F19" s="16" t="s">
        <v>4239</v>
      </c>
      <c r="G19" s="14" t="str">
        <f aca="false">"/quartiers-affaires/"&amp;F19&amp;"/"</f>
        <v>/quartiers-affaires/rennes-eurorennes/</v>
      </c>
    </row>
    <row r="20" customFormat="false" ht="15" hidden="false" customHeight="true" outlineLevel="0" collapsed="false">
      <c r="A20" s="1" t="s">
        <v>43</v>
      </c>
      <c r="B20" s="1" t="s">
        <v>144</v>
      </c>
      <c r="C20" s="1" t="s">
        <v>4240</v>
      </c>
      <c r="D20" s="1" t="s">
        <v>4241</v>
      </c>
      <c r="E20" s="1" t="n">
        <v>2</v>
      </c>
      <c r="F20" s="16" t="s">
        <v>4242</v>
      </c>
      <c r="G20" s="14" t="str">
        <f aca="false">"/quartiers-affaires/"&amp;F20&amp;"/"</f>
        <v>/quartiers-affaires/dijon-toison-d-or-valmy/</v>
      </c>
    </row>
    <row r="21" customFormat="false" ht="15" hidden="false" customHeight="true" outlineLevel="0" collapsed="false">
      <c r="A21" s="1" t="s">
        <v>45</v>
      </c>
      <c r="B21" s="1" t="s">
        <v>156</v>
      </c>
      <c r="C21" s="1" t="s">
        <v>4243</v>
      </c>
      <c r="D21" s="1" t="s">
        <v>4244</v>
      </c>
      <c r="E21" s="1" t="n">
        <v>1</v>
      </c>
      <c r="F21" s="16" t="s">
        <v>4245</v>
      </c>
      <c r="G21" s="14" t="str">
        <f aca="false">"/quartiers-affaires/"&amp;F21&amp;"/"</f>
        <v>/quartiers-affaires/bruxelles-quartier-europeen-schuman/</v>
      </c>
    </row>
    <row r="22" customFormat="false" ht="15" hidden="false" customHeight="true" outlineLevel="0" collapsed="false">
      <c r="A22" s="1" t="s">
        <v>45</v>
      </c>
      <c r="B22" s="1" t="s">
        <v>156</v>
      </c>
      <c r="C22" s="1" t="s">
        <v>4246</v>
      </c>
      <c r="D22" s="1" t="s">
        <v>4195</v>
      </c>
      <c r="E22" s="1" t="n">
        <v>1</v>
      </c>
      <c r="F22" s="16" t="s">
        <v>4247</v>
      </c>
      <c r="G22" s="14" t="str">
        <f aca="false">"/quartiers-affaires/"&amp;F22&amp;"/"</f>
        <v>/quartiers-affaires/bruxelles-quartier-nord/</v>
      </c>
    </row>
    <row r="23" customFormat="false" ht="15" hidden="false" customHeight="true" outlineLevel="0" collapsed="false">
      <c r="A23" s="1" t="s">
        <v>45</v>
      </c>
      <c r="B23" s="1" t="s">
        <v>156</v>
      </c>
      <c r="C23" s="1" t="s">
        <v>4248</v>
      </c>
      <c r="D23" s="1" t="s">
        <v>4200</v>
      </c>
      <c r="E23" s="1" t="n">
        <v>1</v>
      </c>
      <c r="F23" s="16" t="s">
        <v>4249</v>
      </c>
      <c r="G23" s="14" t="str">
        <f aca="false">"/quartiers-affaires/"&amp;F23&amp;"/"</f>
        <v>/quartiers-affaires/bruxelles-louise/</v>
      </c>
    </row>
    <row r="24" customFormat="false" ht="15" hidden="false" customHeight="true" outlineLevel="0" collapsed="false">
      <c r="A24" s="1" t="s">
        <v>45</v>
      </c>
      <c r="B24" s="1" t="s">
        <v>156</v>
      </c>
      <c r="C24" s="1" t="s">
        <v>4250</v>
      </c>
      <c r="D24" s="1" t="s">
        <v>4251</v>
      </c>
      <c r="E24" s="1" t="n">
        <v>1</v>
      </c>
      <c r="F24" s="16" t="s">
        <v>4252</v>
      </c>
      <c r="G24" s="14" t="str">
        <f aca="false">"/quartiers-affaires/"&amp;F24&amp;"/"</f>
        <v>/quartiers-affaires/bruxelles-midi/</v>
      </c>
    </row>
    <row r="25" customFormat="false" ht="15" hidden="false" customHeight="true" outlineLevel="0" collapsed="false">
      <c r="A25" s="1" t="s">
        <v>45</v>
      </c>
      <c r="B25" s="1" t="s">
        <v>156</v>
      </c>
      <c r="C25" s="1" t="s">
        <v>4253</v>
      </c>
      <c r="D25" s="1" t="s">
        <v>4227</v>
      </c>
      <c r="E25" s="1" t="n">
        <v>1</v>
      </c>
      <c r="F25" s="16" t="s">
        <v>4254</v>
      </c>
      <c r="G25" s="14" t="str">
        <f aca="false">"/quartiers-affaires/"&amp;F25&amp;"/"</f>
        <v>/quartiers-affaires/bruxelles-airport-business-district/</v>
      </c>
    </row>
    <row r="26" customFormat="false" ht="15" hidden="false" customHeight="true" outlineLevel="0" collapsed="false">
      <c r="A26" s="1" t="s">
        <v>45</v>
      </c>
      <c r="B26" s="1" t="s">
        <v>158</v>
      </c>
      <c r="C26" s="1" t="s">
        <v>4255</v>
      </c>
      <c r="D26" s="1" t="s">
        <v>4227</v>
      </c>
      <c r="E26" s="1" t="n">
        <v>1</v>
      </c>
      <c r="F26" s="16" t="s">
        <v>4256</v>
      </c>
      <c r="G26" s="14" t="str">
        <f aca="false">"/quartiers-affaires/"&amp;F26&amp;"/"</f>
        <v>/quartiers-affaires/liege-airport-grace-hollogne/</v>
      </c>
    </row>
    <row r="27" customFormat="false" ht="15" hidden="false" customHeight="true" outlineLevel="0" collapsed="false">
      <c r="A27" s="1" t="s">
        <v>45</v>
      </c>
      <c r="B27" s="1" t="s">
        <v>3221</v>
      </c>
      <c r="C27" s="1" t="s">
        <v>4257</v>
      </c>
      <c r="D27" s="1" t="s">
        <v>4241</v>
      </c>
      <c r="E27" s="1" t="n">
        <v>2</v>
      </c>
      <c r="F27" s="16" t="s">
        <v>4258</v>
      </c>
      <c r="G27" s="14" t="str">
        <f aca="false">"/quartiers-affaires/"&amp;F27&amp;"/"</f>
        <v>/quartiers-affaires/anvers-berchem-singel/</v>
      </c>
    </row>
    <row r="28" customFormat="false" ht="15" hidden="false" customHeight="true" outlineLevel="0" collapsed="false">
      <c r="A28" s="1" t="s">
        <v>44</v>
      </c>
      <c r="B28" s="1" t="s">
        <v>152</v>
      </c>
      <c r="C28" s="1" t="s">
        <v>4259</v>
      </c>
      <c r="D28" s="1" t="s">
        <v>4244</v>
      </c>
      <c r="E28" s="1" t="n">
        <v>1</v>
      </c>
      <c r="F28" s="16" t="s">
        <v>4260</v>
      </c>
      <c r="G28" s="14" t="str">
        <f aca="false">"/quartiers-affaires/"&amp;F28&amp;"/"</f>
        <v>/quartiers-affaires/geneve-les-nations-quartier-international/</v>
      </c>
    </row>
    <row r="29" customFormat="false" ht="15" hidden="false" customHeight="true" outlineLevel="0" collapsed="false">
      <c r="A29" s="1" t="s">
        <v>44</v>
      </c>
      <c r="B29" s="1" t="s">
        <v>152</v>
      </c>
      <c r="C29" s="1" t="s">
        <v>4261</v>
      </c>
      <c r="D29" s="1" t="s">
        <v>4241</v>
      </c>
      <c r="E29" s="1" t="n">
        <v>1</v>
      </c>
      <c r="F29" s="16" t="s">
        <v>4262</v>
      </c>
      <c r="G29" s="14" t="str">
        <f aca="false">"/quartiers-affaires/"&amp;F29&amp;"/"</f>
        <v>/quartiers-affaires/geneve-les-acacias/</v>
      </c>
    </row>
    <row r="30" customFormat="false" ht="15" hidden="false" customHeight="true" outlineLevel="0" collapsed="false">
      <c r="A30" s="1" t="s">
        <v>44</v>
      </c>
      <c r="B30" s="1" t="s">
        <v>152</v>
      </c>
      <c r="C30" s="1" t="s">
        <v>4263</v>
      </c>
      <c r="D30" s="1" t="s">
        <v>4241</v>
      </c>
      <c r="E30" s="1" t="n">
        <v>2</v>
      </c>
      <c r="F30" s="16" t="s">
        <v>4264</v>
      </c>
      <c r="G30" s="14" t="str">
        <f aca="false">"/quartiers-affaires/"&amp;F30&amp;"/"</f>
        <v>/quartiers-affaires/geneve-la-praille/</v>
      </c>
    </row>
    <row r="31" customFormat="false" ht="15" hidden="false" customHeight="true" outlineLevel="0" collapsed="false">
      <c r="A31" s="1" t="s">
        <v>44</v>
      </c>
      <c r="B31" s="1" t="s">
        <v>152</v>
      </c>
      <c r="C31" s="1" t="s">
        <v>4265</v>
      </c>
      <c r="D31" s="1" t="s">
        <v>4227</v>
      </c>
      <c r="E31" s="1" t="n">
        <v>1</v>
      </c>
      <c r="F31" s="16" t="s">
        <v>4266</v>
      </c>
      <c r="G31" s="14" t="str">
        <f aca="false">"/quartiers-affaires/"&amp;F31&amp;"/"</f>
        <v>/quartiers-affaires/geneve-cointrin-aeroport/</v>
      </c>
    </row>
    <row r="32" customFormat="false" ht="15" hidden="false" customHeight="true" outlineLevel="0" collapsed="false">
      <c r="A32" s="1" t="s">
        <v>44</v>
      </c>
      <c r="B32" s="1" t="s">
        <v>154</v>
      </c>
      <c r="C32" s="1" t="s">
        <v>4267</v>
      </c>
      <c r="D32" s="1" t="s">
        <v>4268</v>
      </c>
      <c r="E32" s="1" t="n">
        <v>1</v>
      </c>
      <c r="F32" s="16" t="s">
        <v>4269</v>
      </c>
      <c r="G32" s="14" t="str">
        <f aca="false">"/quartiers-affaires/"&amp;F32&amp;"/"</f>
        <v>/quartiers-affaires/lausanne-flon/</v>
      </c>
    </row>
    <row r="33" customFormat="false" ht="15" hidden="false" customHeight="true" outlineLevel="0" collapsed="false">
      <c r="A33" s="1" t="s">
        <v>44</v>
      </c>
      <c r="B33" s="1" t="s">
        <v>154</v>
      </c>
      <c r="C33" s="1" t="s">
        <v>4270</v>
      </c>
      <c r="D33" s="1" t="s">
        <v>4241</v>
      </c>
      <c r="E33" s="1" t="n">
        <v>2</v>
      </c>
      <c r="F33" s="16" t="s">
        <v>4271</v>
      </c>
      <c r="G33" s="14" t="str">
        <f aca="false">"/quartiers-affaires/"&amp;F33&amp;"/"</f>
        <v>/quartiers-affaires/lausanne-malley/</v>
      </c>
    </row>
    <row r="34" customFormat="false" ht="15" hidden="false" customHeight="true" outlineLevel="0" collapsed="false">
      <c r="A34" s="1" t="s">
        <v>44</v>
      </c>
      <c r="B34" s="1" t="s">
        <v>164</v>
      </c>
      <c r="C34" s="1" t="s">
        <v>4272</v>
      </c>
      <c r="D34" s="1" t="s">
        <v>4195</v>
      </c>
      <c r="E34" s="1" t="n">
        <v>1</v>
      </c>
      <c r="F34" s="16" t="s">
        <v>4273</v>
      </c>
      <c r="G34" s="14" t="str">
        <f aca="false">"/quartiers-affaires/"&amp;F34&amp;"/"</f>
        <v>/quartiers-affaires/zurich-west/</v>
      </c>
    </row>
    <row r="35" customFormat="false" ht="15" hidden="false" customHeight="true" outlineLevel="0" collapsed="false">
      <c r="A35" s="1" t="s">
        <v>44</v>
      </c>
      <c r="B35" s="1" t="s">
        <v>164</v>
      </c>
      <c r="C35" s="1" t="s">
        <v>4274</v>
      </c>
      <c r="D35" s="1" t="s">
        <v>4275</v>
      </c>
      <c r="E35" s="1" t="n">
        <v>1</v>
      </c>
      <c r="F35" s="16" t="s">
        <v>4276</v>
      </c>
      <c r="G35" s="14" t="str">
        <f aca="false">"/quartiers-affaires/"&amp;F35&amp;"/"</f>
        <v>/quartiers-affaires/zurich-enge/</v>
      </c>
    </row>
    <row r="36" customFormat="false" ht="15" hidden="false" customHeight="true" outlineLevel="0" collapsed="false">
      <c r="A36" s="1" t="s">
        <v>44</v>
      </c>
      <c r="B36" s="1" t="s">
        <v>162</v>
      </c>
      <c r="C36" s="1" t="s">
        <v>4277</v>
      </c>
      <c r="D36" s="1" t="s">
        <v>4208</v>
      </c>
      <c r="E36" s="1" t="n">
        <v>1</v>
      </c>
      <c r="F36" s="16" t="s">
        <v>4278</v>
      </c>
      <c r="G36" s="14" t="str">
        <f aca="false">"/quartiers-affaires/"&amp;F36&amp;"/"</f>
        <v>/quartiers-affaires/bale-messe-city/</v>
      </c>
    </row>
    <row r="37" customFormat="false" ht="15" hidden="false" customHeight="true" outlineLevel="0" collapsed="false">
      <c r="A37" s="1" t="s">
        <v>44</v>
      </c>
      <c r="B37" s="1" t="s">
        <v>166</v>
      </c>
      <c r="C37" s="1" t="s">
        <v>4279</v>
      </c>
      <c r="D37" s="1" t="s">
        <v>4241</v>
      </c>
      <c r="E37" s="1" t="n">
        <v>2</v>
      </c>
      <c r="F37" s="16" t="s">
        <v>4280</v>
      </c>
      <c r="G37" s="14" t="str">
        <f aca="false">"/quartiers-affaires/"&amp;F37&amp;"/"</f>
        <v>/quartiers-affaires/berne-wankdorf/</v>
      </c>
    </row>
    <row r="38" customFormat="false" ht="15" hidden="false" customHeight="true" outlineLevel="0" collapsed="false">
      <c r="A38" s="1" t="s">
        <v>44</v>
      </c>
      <c r="B38" s="1" t="s">
        <v>3290</v>
      </c>
      <c r="C38" s="1" t="s">
        <v>4281</v>
      </c>
      <c r="D38" s="1" t="s">
        <v>4275</v>
      </c>
      <c r="E38" s="1" t="n">
        <v>1</v>
      </c>
      <c r="F38" s="16" t="s">
        <v>4282</v>
      </c>
      <c r="G38" s="14" t="str">
        <f aca="false">"/quartiers-affaires/"&amp;F38&amp;"/"</f>
        <v>/quartiers-affaires/zoug-baar-zug/</v>
      </c>
    </row>
  </sheetData>
  <autoFilter ref="A1:E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1"/>
    <col collapsed="false" customWidth="true" hidden="false" outlineLevel="0" max="3" min="3" style="1" width="42"/>
    <col collapsed="false" customWidth="true" hidden="false" outlineLevel="0" max="4" min="4" style="1" width="12"/>
    <col collapsed="false" customWidth="true" hidden="false" outlineLevel="0" max="5" min="5" style="1" width="23"/>
    <col collapsed="false" customWidth="true" hidden="false" outlineLevel="0" max="6" min="6" style="1" width="14"/>
    <col collapsed="false" customWidth="true" hidden="false" outlineLevel="0" max="7" min="7" style="1" width="38"/>
    <col collapsed="false" customWidth="true" hidden="false" outlineLevel="0" max="8" min="8" style="1" width="48"/>
  </cols>
  <sheetData>
    <row r="1" customFormat="false" ht="15" hidden="false" customHeight="true" outlineLevel="0" collapsed="false">
      <c r="A1" s="10" t="s">
        <v>2931</v>
      </c>
      <c r="B1" s="10" t="s">
        <v>2942</v>
      </c>
      <c r="C1" s="10" t="s">
        <v>4283</v>
      </c>
      <c r="D1" s="10" t="s">
        <v>2930</v>
      </c>
      <c r="E1" s="10" t="s">
        <v>4284</v>
      </c>
      <c r="F1" s="10" t="s">
        <v>3959</v>
      </c>
      <c r="G1" s="11" t="s">
        <v>2933</v>
      </c>
      <c r="H1" s="11" t="s">
        <v>3961</v>
      </c>
    </row>
    <row r="2" customFormat="false" ht="15" hidden="false" customHeight="true" outlineLevel="0" collapsed="false">
      <c r="A2" s="1" t="s">
        <v>43</v>
      </c>
      <c r="B2" s="1" t="s">
        <v>122</v>
      </c>
      <c r="C2" s="1" t="s">
        <v>4285</v>
      </c>
      <c r="D2" s="1" t="s">
        <v>4286</v>
      </c>
      <c r="E2" s="1" t="s">
        <v>4287</v>
      </c>
      <c r="F2" s="1" t="n">
        <v>1</v>
      </c>
      <c r="G2" s="16" t="s">
        <v>4288</v>
      </c>
      <c r="H2" s="14" t="str">
        <f aca="false">"/hotels/"&amp;G2&amp;"/"</f>
        <v>/hotels/four-seasons-hotel-george-v/</v>
      </c>
    </row>
    <row r="3" customFormat="false" ht="15" hidden="false" customHeight="true" outlineLevel="0" collapsed="false">
      <c r="A3" s="1" t="s">
        <v>43</v>
      </c>
      <c r="B3" s="1" t="s">
        <v>122</v>
      </c>
      <c r="C3" s="1" t="s">
        <v>4289</v>
      </c>
      <c r="D3" s="1" t="s">
        <v>4286</v>
      </c>
      <c r="E3" s="1" t="s">
        <v>4290</v>
      </c>
      <c r="F3" s="1" t="n">
        <v>1</v>
      </c>
      <c r="G3" s="16" t="s">
        <v>4291</v>
      </c>
      <c r="H3" s="14" t="str">
        <f aca="false">"/hotels/"&amp;G3&amp;"/"</f>
        <v>/hotels/the-peninsula-paris/</v>
      </c>
    </row>
    <row r="4" customFormat="false" ht="15" hidden="false" customHeight="true" outlineLevel="0" collapsed="false">
      <c r="A4" s="1" t="s">
        <v>43</v>
      </c>
      <c r="B4" s="1" t="s">
        <v>122</v>
      </c>
      <c r="C4" s="1" t="s">
        <v>4292</v>
      </c>
      <c r="D4" s="1" t="s">
        <v>4286</v>
      </c>
      <c r="E4" s="1" t="s">
        <v>4290</v>
      </c>
      <c r="F4" s="1" t="n">
        <v>1</v>
      </c>
      <c r="G4" s="16" t="s">
        <v>4293</v>
      </c>
      <c r="H4" s="14" t="str">
        <f aca="false">"/hotels/"&amp;G4&amp;"/"</f>
        <v>/hotels/shangri-la-paris/</v>
      </c>
    </row>
    <row r="5" customFormat="false" ht="15" hidden="false" customHeight="true" outlineLevel="0" collapsed="false">
      <c r="A5" s="1" t="s">
        <v>43</v>
      </c>
      <c r="B5" s="1" t="s">
        <v>122</v>
      </c>
      <c r="C5" s="1" t="s">
        <v>4294</v>
      </c>
      <c r="D5" s="1" t="s">
        <v>4286</v>
      </c>
      <c r="E5" s="1" t="s">
        <v>4295</v>
      </c>
      <c r="F5" s="1" t="n">
        <v>1</v>
      </c>
      <c r="G5" s="16" t="s">
        <v>4296</v>
      </c>
      <c r="H5" s="14" t="str">
        <f aca="false">"/hotels/"&amp;G5&amp;"/"</f>
        <v>/hotels/le-bristol-paris/</v>
      </c>
    </row>
    <row r="6" customFormat="false" ht="15" hidden="false" customHeight="true" outlineLevel="0" collapsed="false">
      <c r="A6" s="1" t="s">
        <v>43</v>
      </c>
      <c r="B6" s="1" t="s">
        <v>122</v>
      </c>
      <c r="C6" s="1" t="s">
        <v>4297</v>
      </c>
      <c r="D6" s="1" t="s">
        <v>4286</v>
      </c>
      <c r="E6" s="1" t="s">
        <v>4298</v>
      </c>
      <c r="F6" s="1" t="n">
        <v>1</v>
      </c>
      <c r="G6" s="16" t="s">
        <v>4299</v>
      </c>
      <c r="H6" s="14" t="str">
        <f aca="false">"/hotels/"&amp;G6&amp;"/"</f>
        <v>/hotels/mandarin-oriental-paris/</v>
      </c>
    </row>
    <row r="7" customFormat="false" ht="15" hidden="false" customHeight="true" outlineLevel="0" collapsed="false">
      <c r="A7" s="1" t="s">
        <v>43</v>
      </c>
      <c r="B7" s="1" t="s">
        <v>122</v>
      </c>
      <c r="C7" s="1" t="s">
        <v>4300</v>
      </c>
      <c r="D7" s="1" t="s">
        <v>4286</v>
      </c>
      <c r="E7" s="1" t="s">
        <v>4301</v>
      </c>
      <c r="F7" s="1" t="n">
        <v>1</v>
      </c>
      <c r="G7" s="16" t="s">
        <v>4302</v>
      </c>
      <c r="H7" s="14" t="str">
        <f aca="false">"/hotels/"&amp;G7&amp;"/"</f>
        <v>/hotels/hotel-plaza-athenee/</v>
      </c>
    </row>
    <row r="8" customFormat="false" ht="15" hidden="false" customHeight="true" outlineLevel="0" collapsed="false">
      <c r="A8" s="1" t="s">
        <v>43</v>
      </c>
      <c r="B8" s="1" t="s">
        <v>122</v>
      </c>
      <c r="C8" s="1" t="s">
        <v>4303</v>
      </c>
      <c r="D8" s="1" t="s">
        <v>4286</v>
      </c>
      <c r="E8" s="1" t="s">
        <v>4304</v>
      </c>
      <c r="F8" s="1" t="n">
        <v>1</v>
      </c>
      <c r="G8" s="16" t="s">
        <v>4305</v>
      </c>
      <c r="H8" s="14" t="str">
        <f aca="false">"/hotels/"&amp;G8&amp;"/"</f>
        <v>/hotels/ritz-paris/</v>
      </c>
    </row>
    <row r="9" customFormat="false" ht="15" hidden="false" customHeight="true" outlineLevel="0" collapsed="false">
      <c r="A9" s="1" t="s">
        <v>43</v>
      </c>
      <c r="B9" s="1" t="s">
        <v>122</v>
      </c>
      <c r="C9" s="1" t="s">
        <v>4306</v>
      </c>
      <c r="D9" s="1" t="s">
        <v>4286</v>
      </c>
      <c r="E9" s="1" t="s">
        <v>4307</v>
      </c>
      <c r="F9" s="1" t="n">
        <v>1</v>
      </c>
      <c r="G9" s="16" t="s">
        <v>4308</v>
      </c>
      <c r="H9" s="14" t="str">
        <f aca="false">"/hotels/"&amp;G9&amp;"/"</f>
        <v>/hotels/intercontinental-paris-le-grand/</v>
      </c>
    </row>
    <row r="10" customFormat="false" ht="15" hidden="false" customHeight="true" outlineLevel="0" collapsed="false">
      <c r="A10" s="1" t="s">
        <v>43</v>
      </c>
      <c r="B10" s="1" t="s">
        <v>122</v>
      </c>
      <c r="C10" s="1" t="s">
        <v>4309</v>
      </c>
      <c r="D10" s="1" t="s">
        <v>4310</v>
      </c>
      <c r="E10" s="1" t="s">
        <v>4311</v>
      </c>
      <c r="F10" s="1" t="n">
        <v>1</v>
      </c>
      <c r="G10" s="16" t="s">
        <v>4312</v>
      </c>
      <c r="H10" s="14" t="str">
        <f aca="false">"/hotels/"&amp;G10&amp;"/"</f>
        <v>/hotels/pullman-paris-montparnasse/</v>
      </c>
    </row>
    <row r="11" customFormat="false" ht="15" hidden="false" customHeight="true" outlineLevel="0" collapsed="false">
      <c r="A11" s="1" t="s">
        <v>43</v>
      </c>
      <c r="B11" s="1" t="s">
        <v>122</v>
      </c>
      <c r="C11" s="1" t="s">
        <v>4313</v>
      </c>
      <c r="D11" s="1" t="s">
        <v>4310</v>
      </c>
      <c r="E11" s="1" t="s">
        <v>4123</v>
      </c>
      <c r="F11" s="1" t="n">
        <v>1</v>
      </c>
      <c r="G11" s="16" t="s">
        <v>4314</v>
      </c>
      <c r="H11" s="14" t="str">
        <f aca="false">"/hotels/"&amp;G11&amp;"/"</f>
        <v>/hotels/hyatt-regency-paris-charles-de-gaulle/</v>
      </c>
    </row>
    <row r="12" customFormat="false" ht="15" hidden="false" customHeight="true" outlineLevel="0" collapsed="false">
      <c r="A12" s="1" t="s">
        <v>43</v>
      </c>
      <c r="B12" s="1" t="s">
        <v>122</v>
      </c>
      <c r="C12" s="1" t="s">
        <v>4315</v>
      </c>
      <c r="D12" s="1" t="s">
        <v>4310</v>
      </c>
      <c r="E12" s="1" t="s">
        <v>3987</v>
      </c>
      <c r="F12" s="1" t="n">
        <v>1</v>
      </c>
      <c r="G12" s="16" t="s">
        <v>4316</v>
      </c>
      <c r="H12" s="14" t="str">
        <f aca="false">"/hotels/"&amp;G12&amp;"/"</f>
        <v>/hotels/sheraton-paris-charles-de-gaulle-airport-hotel/</v>
      </c>
    </row>
    <row r="13" customFormat="false" ht="15" hidden="false" customHeight="true" outlineLevel="0" collapsed="false">
      <c r="A13" s="1" t="s">
        <v>43</v>
      </c>
      <c r="B13" s="1" t="s">
        <v>122</v>
      </c>
      <c r="C13" s="1" t="s">
        <v>4317</v>
      </c>
      <c r="D13" s="1" t="s">
        <v>4310</v>
      </c>
      <c r="E13" s="1" t="s">
        <v>3987</v>
      </c>
      <c r="F13" s="1" t="n">
        <v>1</v>
      </c>
      <c r="G13" s="16" t="s">
        <v>4318</v>
      </c>
      <c r="H13" s="14" t="str">
        <f aca="false">"/hotels/"&amp;G13&amp;"/"</f>
        <v>/hotels/pullman-paris-roissy-cdg-airport/</v>
      </c>
    </row>
    <row r="14" customFormat="false" ht="15" hidden="false" customHeight="true" outlineLevel="0" collapsed="false">
      <c r="A14" s="1" t="s">
        <v>43</v>
      </c>
      <c r="B14" s="1" t="s">
        <v>123</v>
      </c>
      <c r="C14" s="1" t="s">
        <v>4319</v>
      </c>
      <c r="D14" s="1" t="s">
        <v>4286</v>
      </c>
      <c r="E14" s="1" t="s">
        <v>4320</v>
      </c>
      <c r="F14" s="1" t="n">
        <v>1</v>
      </c>
      <c r="G14" s="16" t="s">
        <v>4321</v>
      </c>
      <c r="H14" s="14" t="str">
        <f aca="false">"/hotels/"&amp;G14&amp;"/"</f>
        <v>/hotels/intercontinental-lyon-hotel-dieu/</v>
      </c>
    </row>
    <row r="15" customFormat="false" ht="15" hidden="false" customHeight="true" outlineLevel="0" collapsed="false">
      <c r="A15" s="1" t="s">
        <v>43</v>
      </c>
      <c r="B15" s="1" t="s">
        <v>123</v>
      </c>
      <c r="C15" s="1" t="s">
        <v>4322</v>
      </c>
      <c r="D15" s="1" t="s">
        <v>4286</v>
      </c>
      <c r="E15" s="1" t="s">
        <v>4323</v>
      </c>
      <c r="F15" s="1" t="n">
        <v>1</v>
      </c>
      <c r="G15" s="16" t="s">
        <v>4324</v>
      </c>
      <c r="H15" s="14" t="str">
        <f aca="false">"/hotels/"&amp;G15&amp;"/"</f>
        <v>/hotels/boscolo-lyon-hotel-spa/</v>
      </c>
    </row>
    <row r="16" customFormat="false" ht="15" hidden="false" customHeight="true" outlineLevel="0" collapsed="false">
      <c r="A16" s="1" t="s">
        <v>43</v>
      </c>
      <c r="B16" s="1" t="s">
        <v>123</v>
      </c>
      <c r="C16" s="1" t="s">
        <v>4325</v>
      </c>
      <c r="D16" s="1" t="s">
        <v>4310</v>
      </c>
      <c r="E16" s="1" t="s">
        <v>4205</v>
      </c>
      <c r="F16" s="1" t="n">
        <v>1</v>
      </c>
      <c r="G16" s="16" t="s">
        <v>4326</v>
      </c>
      <c r="H16" s="14" t="str">
        <f aca="false">"/hotels/"&amp;G16&amp;"/"</f>
        <v>/hotels/radisson-blu-hotel-lyon/</v>
      </c>
    </row>
    <row r="17" customFormat="false" ht="15" hidden="false" customHeight="true" outlineLevel="0" collapsed="false">
      <c r="A17" s="1" t="s">
        <v>43</v>
      </c>
      <c r="B17" s="1" t="s">
        <v>123</v>
      </c>
      <c r="C17" s="1" t="s">
        <v>4327</v>
      </c>
      <c r="D17" s="1" t="s">
        <v>4310</v>
      </c>
      <c r="E17" s="1" t="s">
        <v>4205</v>
      </c>
      <c r="F17" s="1" t="n">
        <v>1</v>
      </c>
      <c r="G17" s="16" t="s">
        <v>4328</v>
      </c>
      <c r="H17" s="14" t="str">
        <f aca="false">"/hotels/"&amp;G17&amp;"/"</f>
        <v>/hotels/pullman-lyon-part-dieu/</v>
      </c>
    </row>
    <row r="18" customFormat="false" ht="15" hidden="false" customHeight="true" outlineLevel="0" collapsed="false">
      <c r="A18" s="1" t="s">
        <v>43</v>
      </c>
      <c r="B18" s="1" t="s">
        <v>123</v>
      </c>
      <c r="C18" s="1" t="s">
        <v>4329</v>
      </c>
      <c r="D18" s="1" t="s">
        <v>4310</v>
      </c>
      <c r="E18" s="1" t="s">
        <v>4213</v>
      </c>
      <c r="F18" s="1" t="n">
        <v>1</v>
      </c>
      <c r="G18" s="16" t="s">
        <v>4330</v>
      </c>
      <c r="H18" s="14" t="str">
        <f aca="false">"/hotels/"&amp;G18&amp;"/"</f>
        <v>/hotels/crowne-plaza-lyon-cite-internationale/</v>
      </c>
    </row>
    <row r="19" customFormat="false" ht="15" hidden="false" customHeight="true" outlineLevel="0" collapsed="false">
      <c r="A19" s="1" t="s">
        <v>43</v>
      </c>
      <c r="B19" s="1" t="s">
        <v>123</v>
      </c>
      <c r="C19" s="1" t="s">
        <v>4331</v>
      </c>
      <c r="D19" s="1" t="s">
        <v>4310</v>
      </c>
      <c r="E19" s="1" t="s">
        <v>4332</v>
      </c>
      <c r="F19" s="1" t="n">
        <v>1</v>
      </c>
      <c r="G19" s="16" t="s">
        <v>4333</v>
      </c>
      <c r="H19" s="14" t="str">
        <f aca="false">"/hotels/"&amp;G19&amp;"/"</f>
        <v>/hotels/nh-lyon-airport/</v>
      </c>
    </row>
    <row r="20" customFormat="false" ht="15" hidden="false" customHeight="true" outlineLevel="0" collapsed="false">
      <c r="A20" s="1" t="s">
        <v>43</v>
      </c>
      <c r="B20" s="1" t="s">
        <v>126</v>
      </c>
      <c r="C20" s="1" t="s">
        <v>4334</v>
      </c>
      <c r="D20" s="1" t="s">
        <v>4286</v>
      </c>
      <c r="E20" s="1" t="s">
        <v>4335</v>
      </c>
      <c r="F20" s="1" t="n">
        <v>1</v>
      </c>
      <c r="G20" s="16" t="s">
        <v>4336</v>
      </c>
      <c r="H20" s="14" t="str">
        <f aca="false">"/hotels/"&amp;G20&amp;"/"</f>
        <v>/hotels/hotel-negresco/</v>
      </c>
    </row>
    <row r="21" customFormat="false" ht="15" hidden="false" customHeight="true" outlineLevel="0" collapsed="false">
      <c r="A21" s="1" t="s">
        <v>43</v>
      </c>
      <c r="B21" s="1" t="s">
        <v>126</v>
      </c>
      <c r="C21" s="1" t="s">
        <v>4337</v>
      </c>
      <c r="D21" s="1" t="s">
        <v>4286</v>
      </c>
      <c r="E21" s="1" t="s">
        <v>4338</v>
      </c>
      <c r="F21" s="1" t="n">
        <v>1</v>
      </c>
      <c r="G21" s="16" t="s">
        <v>4339</v>
      </c>
      <c r="H21" s="14" t="str">
        <f aca="false">"/hotels/"&amp;G21&amp;"/"</f>
        <v>/hotels/hyatt-regency-nice-palais-de-la-mediterranee/</v>
      </c>
    </row>
    <row r="22" customFormat="false" ht="15" hidden="false" customHeight="true" outlineLevel="0" collapsed="false">
      <c r="A22" s="1" t="s">
        <v>43</v>
      </c>
      <c r="B22" s="1" t="s">
        <v>126</v>
      </c>
      <c r="C22" s="1" t="s">
        <v>4340</v>
      </c>
      <c r="D22" s="1" t="s">
        <v>4286</v>
      </c>
      <c r="E22" s="1" t="s">
        <v>4341</v>
      </c>
      <c r="F22" s="1" t="n">
        <v>1</v>
      </c>
      <c r="G22" s="16" t="s">
        <v>4342</v>
      </c>
      <c r="H22" s="14" t="str">
        <f aca="false">"/hotels/"&amp;G22&amp;"/"</f>
        <v>/hotels/anantara-plaza-nice-hotel/</v>
      </c>
    </row>
    <row r="23" customFormat="false" ht="15" hidden="false" customHeight="true" outlineLevel="0" collapsed="false">
      <c r="A23" s="1" t="s">
        <v>43</v>
      </c>
      <c r="B23" s="1" t="s">
        <v>126</v>
      </c>
      <c r="C23" s="1" t="s">
        <v>4343</v>
      </c>
      <c r="D23" s="1" t="s">
        <v>4310</v>
      </c>
      <c r="E23" s="1" t="s">
        <v>3299</v>
      </c>
      <c r="F23" s="1" t="n">
        <v>1</v>
      </c>
      <c r="G23" s="16" t="s">
        <v>4344</v>
      </c>
      <c r="H23" s="14" t="str">
        <f aca="false">"/hotels/"&amp;G23&amp;"/"</f>
        <v>/hotels/sheraton-nice-airport/</v>
      </c>
    </row>
    <row r="24" customFormat="false" ht="15" hidden="false" customHeight="true" outlineLevel="0" collapsed="false">
      <c r="A24" s="1" t="s">
        <v>43</v>
      </c>
      <c r="B24" s="1" t="s">
        <v>2504</v>
      </c>
      <c r="C24" s="1" t="s">
        <v>4345</v>
      </c>
      <c r="D24" s="1" t="s">
        <v>4286</v>
      </c>
      <c r="E24" s="1" t="s">
        <v>4346</v>
      </c>
      <c r="F24" s="1" t="n">
        <v>1</v>
      </c>
      <c r="G24" s="16" t="s">
        <v>4347</v>
      </c>
      <c r="H24" s="14" t="str">
        <f aca="false">"/hotels/"&amp;G24&amp;"/"</f>
        <v>/hotels/carlton-cannes-a-regent-hotel/</v>
      </c>
    </row>
    <row r="25" customFormat="false" ht="15" hidden="false" customHeight="true" outlineLevel="0" collapsed="false">
      <c r="A25" s="1" t="s">
        <v>43</v>
      </c>
      <c r="B25" s="1" t="s">
        <v>2504</v>
      </c>
      <c r="C25" s="1" t="s">
        <v>4348</v>
      </c>
      <c r="D25" s="1" t="s">
        <v>4286</v>
      </c>
      <c r="E25" s="1" t="s">
        <v>4346</v>
      </c>
      <c r="F25" s="1" t="n">
        <v>1</v>
      </c>
      <c r="G25" s="16" t="s">
        <v>4349</v>
      </c>
      <c r="H25" s="14" t="str">
        <f aca="false">"/hotels/"&amp;G25&amp;"/"</f>
        <v>/hotels/jw-marriott-cannes/</v>
      </c>
    </row>
    <row r="26" customFormat="false" ht="15" hidden="false" customHeight="true" outlineLevel="0" collapsed="false">
      <c r="A26" s="1" t="s">
        <v>43</v>
      </c>
      <c r="B26" s="1" t="s">
        <v>2504</v>
      </c>
      <c r="C26" s="1" t="s">
        <v>4350</v>
      </c>
      <c r="D26" s="1" t="s">
        <v>4286</v>
      </c>
      <c r="E26" s="1" t="s">
        <v>4346</v>
      </c>
      <c r="F26" s="1" t="n">
        <v>1</v>
      </c>
      <c r="G26" s="16" t="s">
        <v>4351</v>
      </c>
      <c r="H26" s="14" t="str">
        <f aca="false">"/hotels/"&amp;G26&amp;"/"</f>
        <v>/hotels/hotel-barriere-le-majestic-cannes/</v>
      </c>
    </row>
    <row r="27" customFormat="false" ht="15" hidden="false" customHeight="true" outlineLevel="0" collapsed="false">
      <c r="A27" s="1" t="s">
        <v>43</v>
      </c>
      <c r="B27" s="1" t="s">
        <v>128</v>
      </c>
      <c r="C27" s="1" t="s">
        <v>4352</v>
      </c>
      <c r="D27" s="1" t="s">
        <v>4286</v>
      </c>
      <c r="E27" s="1" t="s">
        <v>4353</v>
      </c>
      <c r="F27" s="1" t="n">
        <v>1</v>
      </c>
      <c r="G27" s="16" t="s">
        <v>4354</v>
      </c>
      <c r="H27" s="14" t="str">
        <f aca="false">"/hotels/"&amp;G27&amp;"/"</f>
        <v>/hotels/intercontinental-marseille-hotel-dieu/</v>
      </c>
    </row>
    <row r="28" customFormat="false" ht="15" hidden="false" customHeight="true" outlineLevel="0" collapsed="false">
      <c r="A28" s="1" t="s">
        <v>43</v>
      </c>
      <c r="B28" s="1" t="s">
        <v>128</v>
      </c>
      <c r="C28" s="1" t="s">
        <v>4355</v>
      </c>
      <c r="D28" s="1" t="s">
        <v>4310</v>
      </c>
      <c r="E28" s="1" t="s">
        <v>4353</v>
      </c>
      <c r="F28" s="1" t="n">
        <v>1</v>
      </c>
      <c r="G28" s="16" t="s">
        <v>4356</v>
      </c>
      <c r="H28" s="14" t="str">
        <f aca="false">"/hotels/"&amp;G28&amp;"/"</f>
        <v>/hotels/nh-collection-marseille/</v>
      </c>
    </row>
    <row r="29" customFormat="false" ht="15" hidden="false" customHeight="true" outlineLevel="0" collapsed="false">
      <c r="A29" s="1" t="s">
        <v>43</v>
      </c>
      <c r="B29" s="1" t="s">
        <v>130</v>
      </c>
      <c r="C29" s="1" t="s">
        <v>4357</v>
      </c>
      <c r="D29" s="1" t="s">
        <v>4286</v>
      </c>
      <c r="E29" s="1" t="s">
        <v>4341</v>
      </c>
      <c r="F29" s="1" t="n">
        <v>1</v>
      </c>
      <c r="G29" s="16" t="s">
        <v>4358</v>
      </c>
      <c r="H29" s="14" t="str">
        <f aca="false">"/hotels/"&amp;G29&amp;"/"</f>
        <v>/hotels/intercontinental-bordeaux-le-grand-hotel/</v>
      </c>
    </row>
    <row r="30" customFormat="false" ht="15" hidden="false" customHeight="true" outlineLevel="0" collapsed="false">
      <c r="A30" s="1" t="s">
        <v>43</v>
      </c>
      <c r="B30" s="1" t="s">
        <v>130</v>
      </c>
      <c r="C30" s="1" t="s">
        <v>4359</v>
      </c>
      <c r="D30" s="1" t="s">
        <v>4286</v>
      </c>
      <c r="E30" s="1" t="s">
        <v>4360</v>
      </c>
      <c r="F30" s="1" t="n">
        <v>1</v>
      </c>
      <c r="G30" s="16" t="s">
        <v>4361</v>
      </c>
      <c r="H30" s="14" t="str">
        <f aca="false">"/hotels/"&amp;G30&amp;"/"</f>
        <v>/hotels/mondrian-bordeaux-les-carmes/</v>
      </c>
    </row>
    <row r="31" customFormat="false" ht="15" hidden="false" customHeight="true" outlineLevel="0" collapsed="false">
      <c r="A31" s="1" t="s">
        <v>43</v>
      </c>
      <c r="B31" s="1" t="s">
        <v>130</v>
      </c>
      <c r="C31" s="1" t="s">
        <v>4362</v>
      </c>
      <c r="D31" s="1" t="s">
        <v>4310</v>
      </c>
      <c r="E31" s="1" t="s">
        <v>4217</v>
      </c>
      <c r="F31" s="1" t="n">
        <v>1</v>
      </c>
      <c r="G31" s="16" t="s">
        <v>4363</v>
      </c>
      <c r="H31" s="14" t="str">
        <f aca="false">"/hotels/"&amp;G31&amp;"/"</f>
        <v>/hotels/hilton-garden-inn-bordeaux-centre/</v>
      </c>
    </row>
    <row r="32" customFormat="false" ht="15" hidden="false" customHeight="true" outlineLevel="0" collapsed="false">
      <c r="A32" s="1" t="s">
        <v>43</v>
      </c>
      <c r="B32" s="1" t="s">
        <v>132</v>
      </c>
      <c r="C32" s="1" t="s">
        <v>4364</v>
      </c>
      <c r="D32" s="1" t="s">
        <v>4286</v>
      </c>
      <c r="E32" s="1" t="s">
        <v>4341</v>
      </c>
      <c r="F32" s="1" t="n">
        <v>1</v>
      </c>
      <c r="G32" s="16" t="s">
        <v>4365</v>
      </c>
      <c r="H32" s="14" t="str">
        <f aca="false">"/hotels/"&amp;G32&amp;"/"</f>
        <v>/hotels/la-cour-des-consuls-hotel-spa/</v>
      </c>
    </row>
    <row r="33" customFormat="false" ht="15" hidden="false" customHeight="true" outlineLevel="0" collapsed="false">
      <c r="A33" s="1" t="s">
        <v>43</v>
      </c>
      <c r="B33" s="1" t="s">
        <v>132</v>
      </c>
      <c r="C33" s="1" t="s">
        <v>4366</v>
      </c>
      <c r="D33" s="1" t="s">
        <v>4310</v>
      </c>
      <c r="E33" s="1" t="s">
        <v>4341</v>
      </c>
      <c r="F33" s="1" t="n">
        <v>1</v>
      </c>
      <c r="G33" s="16" t="s">
        <v>4367</v>
      </c>
      <c r="H33" s="14" t="str">
        <f aca="false">"/hotels/"&amp;G33&amp;"/"</f>
        <v>/hotels/pullman-toulouse-centre-ramblas/</v>
      </c>
    </row>
    <row r="34" customFormat="false" ht="15" hidden="false" customHeight="true" outlineLevel="0" collapsed="false">
      <c r="A34" s="1" t="s">
        <v>43</v>
      </c>
      <c r="B34" s="1" t="s">
        <v>132</v>
      </c>
      <c r="C34" s="1" t="s">
        <v>4368</v>
      </c>
      <c r="D34" s="1" t="s">
        <v>4310</v>
      </c>
      <c r="E34" s="1" t="s">
        <v>4369</v>
      </c>
      <c r="F34" s="1" t="n">
        <v>1</v>
      </c>
      <c r="G34" s="16" t="s">
        <v>4370</v>
      </c>
      <c r="H34" s="14" t="str">
        <f aca="false">"/hotels/"&amp;G34&amp;"/"</f>
        <v>/hotels/nh-toulouse-airport/</v>
      </c>
    </row>
    <row r="35" customFormat="false" ht="15" hidden="false" customHeight="true" outlineLevel="0" collapsed="false">
      <c r="A35" s="1" t="s">
        <v>43</v>
      </c>
      <c r="B35" s="1" t="s">
        <v>136</v>
      </c>
      <c r="C35" s="1" t="s">
        <v>4371</v>
      </c>
      <c r="D35" s="1" t="s">
        <v>4286</v>
      </c>
      <c r="E35" s="1" t="s">
        <v>4341</v>
      </c>
      <c r="F35" s="1" t="n">
        <v>1</v>
      </c>
      <c r="G35" s="16" t="s">
        <v>4372</v>
      </c>
      <c r="H35" s="14" t="str">
        <f aca="false">"/hotels/"&amp;G35&amp;"/"</f>
        <v>/hotels/sofitel-strasbourg-grande-ile/</v>
      </c>
    </row>
    <row r="36" customFormat="false" ht="15" hidden="false" customHeight="true" outlineLevel="0" collapsed="false">
      <c r="A36" s="1" t="s">
        <v>43</v>
      </c>
      <c r="B36" s="1" t="s">
        <v>134</v>
      </c>
      <c r="C36" s="1" t="s">
        <v>4373</v>
      </c>
      <c r="D36" s="1" t="s">
        <v>4286</v>
      </c>
      <c r="E36" s="1" t="s">
        <v>4341</v>
      </c>
      <c r="F36" s="1" t="n">
        <v>1</v>
      </c>
      <c r="G36" s="16" t="s">
        <v>4374</v>
      </c>
      <c r="H36" s="14" t="str">
        <f aca="false">"/hotels/"&amp;G36&amp;"/"</f>
        <v>/hotels/clarance-hotel-lille/</v>
      </c>
    </row>
    <row r="37" customFormat="false" ht="15" hidden="false" customHeight="true" outlineLevel="0" collapsed="false">
      <c r="A37" s="1" t="s">
        <v>43</v>
      </c>
      <c r="B37" s="1" t="s">
        <v>134</v>
      </c>
      <c r="C37" s="1" t="s">
        <v>4375</v>
      </c>
      <c r="D37" s="1" t="s">
        <v>4286</v>
      </c>
      <c r="E37" s="1" t="s">
        <v>4222</v>
      </c>
      <c r="F37" s="1" t="n">
        <v>1</v>
      </c>
      <c r="G37" s="16" t="s">
        <v>4376</v>
      </c>
      <c r="H37" s="14" t="str">
        <f aca="false">"/hotels/"&amp;G37&amp;"/"</f>
        <v>/hotels/barriere-lille/</v>
      </c>
    </row>
    <row r="38" customFormat="false" ht="15" hidden="false" customHeight="true" outlineLevel="0" collapsed="false">
      <c r="A38" s="1" t="s">
        <v>43</v>
      </c>
      <c r="B38" s="1" t="s">
        <v>140</v>
      </c>
      <c r="C38" s="1" t="s">
        <v>4377</v>
      </c>
      <c r="D38" s="1" t="s">
        <v>4310</v>
      </c>
      <c r="E38" s="1" t="s">
        <v>4341</v>
      </c>
      <c r="F38" s="1" t="n">
        <v>1</v>
      </c>
      <c r="G38" s="16" t="s">
        <v>4378</v>
      </c>
      <c r="H38" s="14" t="str">
        <f aca="false">"/hotels/"&amp;G38&amp;"/"</f>
        <v>/hotels/radisson-blu-hotel-nantes/</v>
      </c>
    </row>
    <row r="39" customFormat="false" ht="15" hidden="false" customHeight="true" outlineLevel="0" collapsed="false">
      <c r="A39" s="1" t="s">
        <v>43</v>
      </c>
      <c r="B39" s="1" t="s">
        <v>142</v>
      </c>
      <c r="C39" s="1" t="s">
        <v>4379</v>
      </c>
      <c r="D39" s="1" t="s">
        <v>4286</v>
      </c>
      <c r="E39" s="1" t="s">
        <v>4341</v>
      </c>
      <c r="F39" s="1" t="n">
        <v>1</v>
      </c>
      <c r="G39" s="16" t="s">
        <v>4380</v>
      </c>
      <c r="H39" s="14" t="str">
        <f aca="false">"/hotels/"&amp;G39&amp;"/"</f>
        <v>/hotels/balthazar-hotel-spa/</v>
      </c>
    </row>
    <row r="40" customFormat="false" ht="15" hidden="false" customHeight="true" outlineLevel="0" collapsed="false">
      <c r="A40" s="1" t="s">
        <v>43</v>
      </c>
      <c r="B40" s="1" t="s">
        <v>146</v>
      </c>
      <c r="C40" s="1" t="s">
        <v>4381</v>
      </c>
      <c r="D40" s="1" t="s">
        <v>4310</v>
      </c>
      <c r="E40" s="1" t="s">
        <v>4341</v>
      </c>
      <c r="F40" s="1" t="n">
        <v>1</v>
      </c>
      <c r="G40" s="16" t="s">
        <v>4382</v>
      </c>
      <c r="H40" s="14" t="str">
        <f aca="false">"/hotels/"&amp;G40&amp;"/"</f>
        <v>/hotels/park-hotel-grenoble-mgallery/</v>
      </c>
    </row>
    <row r="41" customFormat="false" ht="15" hidden="false" customHeight="true" outlineLevel="0" collapsed="false">
      <c r="A41" s="1" t="s">
        <v>43</v>
      </c>
      <c r="B41" s="1" t="s">
        <v>148</v>
      </c>
      <c r="C41" s="1" t="s">
        <v>4383</v>
      </c>
      <c r="D41" s="1" t="s">
        <v>4310</v>
      </c>
      <c r="E41" s="1" t="s">
        <v>4384</v>
      </c>
      <c r="F41" s="1" t="n">
        <v>1</v>
      </c>
      <c r="G41" s="16" t="s">
        <v>4385</v>
      </c>
      <c r="H41" s="14" t="str">
        <f aca="false">"/hotels/"&amp;G41&amp;"/"</f>
        <v>/hotels/imperial-palace/</v>
      </c>
    </row>
    <row r="42" customFormat="false" ht="15" hidden="false" customHeight="true" outlineLevel="0" collapsed="false">
      <c r="A42" s="1" t="s">
        <v>43</v>
      </c>
      <c r="B42" s="1" t="s">
        <v>144</v>
      </c>
      <c r="C42" s="1" t="s">
        <v>4386</v>
      </c>
      <c r="D42" s="1" t="s">
        <v>4286</v>
      </c>
      <c r="E42" s="1" t="s">
        <v>4341</v>
      </c>
      <c r="F42" s="1" t="n">
        <v>1</v>
      </c>
      <c r="G42" s="16" t="s">
        <v>4387</v>
      </c>
      <c r="H42" s="14" t="str">
        <f aca="false">"/hotels/"&amp;G42&amp;"/"</f>
        <v>/hotels/grand-hotel-la-cloche-dijon-mgallery/</v>
      </c>
    </row>
    <row r="43" customFormat="false" ht="15" hidden="false" customHeight="true" outlineLevel="0" collapsed="false">
      <c r="A43" s="1" t="s">
        <v>43</v>
      </c>
      <c r="B43" s="1" t="s">
        <v>3018</v>
      </c>
      <c r="C43" s="1" t="s">
        <v>4388</v>
      </c>
      <c r="D43" s="1" t="s">
        <v>4286</v>
      </c>
      <c r="E43" s="1" t="s">
        <v>4341</v>
      </c>
      <c r="F43" s="1" t="n">
        <v>1</v>
      </c>
      <c r="G43" s="16" t="s">
        <v>4389</v>
      </c>
      <c r="H43" s="14" t="str">
        <f aca="false">"/hotels/"&amp;G43&amp;"/"</f>
        <v>/hotels/la-caserne-chanzy-hotel-spa/</v>
      </c>
    </row>
    <row r="44" customFormat="false" ht="15" hidden="false" customHeight="true" outlineLevel="0" collapsed="false">
      <c r="A44" s="1" t="s">
        <v>43</v>
      </c>
      <c r="B44" s="1" t="s">
        <v>2542</v>
      </c>
      <c r="C44" s="1" t="s">
        <v>4390</v>
      </c>
      <c r="D44" s="1" t="s">
        <v>4286</v>
      </c>
      <c r="E44" s="1" t="s">
        <v>4341</v>
      </c>
      <c r="F44" s="1" t="n">
        <v>1</v>
      </c>
      <c r="G44" s="16" t="s">
        <v>4391</v>
      </c>
      <c r="H44" s="14" t="str">
        <f aca="false">"/hotels/"&amp;G44&amp;"/"</f>
        <v>/hotels/hotel-barriere-le-normandy/</v>
      </c>
    </row>
    <row r="45" customFormat="false" ht="15" hidden="false" customHeight="true" outlineLevel="0" collapsed="false">
      <c r="A45" s="1" t="s">
        <v>43</v>
      </c>
      <c r="B45" s="1" t="s">
        <v>3109</v>
      </c>
      <c r="C45" s="1" t="s">
        <v>4392</v>
      </c>
      <c r="D45" s="1" t="s">
        <v>4286</v>
      </c>
      <c r="E45" s="1" t="s">
        <v>4341</v>
      </c>
      <c r="F45" s="1" t="n">
        <v>1</v>
      </c>
      <c r="G45" s="16" t="s">
        <v>4393</v>
      </c>
      <c r="H45" s="14" t="str">
        <f aca="false">"/hotels/"&amp;G45&amp;"/"</f>
        <v>/hotels/hotel-du-palais-biarritz/</v>
      </c>
    </row>
    <row r="46" customFormat="false" ht="15" hidden="false" customHeight="true" outlineLevel="0" collapsed="false">
      <c r="A46" s="1" t="s">
        <v>43</v>
      </c>
      <c r="B46" s="1" t="s">
        <v>2484</v>
      </c>
      <c r="C46" s="1" t="s">
        <v>4394</v>
      </c>
      <c r="D46" s="1" t="s">
        <v>4286</v>
      </c>
      <c r="E46" s="1" t="s">
        <v>4395</v>
      </c>
      <c r="F46" s="1" t="n">
        <v>1</v>
      </c>
      <c r="G46" s="16" t="s">
        <v>4396</v>
      </c>
      <c r="H46" s="14" t="str">
        <f aca="false">"/hotels/"&amp;G46&amp;"/"</f>
        <v>/hotels/hotel-de-paris-monte-carlo/</v>
      </c>
    </row>
    <row r="47" customFormat="false" ht="15" hidden="false" customHeight="true" outlineLevel="0" collapsed="false">
      <c r="A47" s="1" t="s">
        <v>43</v>
      </c>
      <c r="B47" s="1" t="s">
        <v>2484</v>
      </c>
      <c r="C47" s="1" t="s">
        <v>4397</v>
      </c>
      <c r="D47" s="1" t="s">
        <v>4286</v>
      </c>
      <c r="E47" s="1" t="s">
        <v>4395</v>
      </c>
      <c r="F47" s="1" t="n">
        <v>1</v>
      </c>
      <c r="G47" s="16" t="s">
        <v>4398</v>
      </c>
      <c r="H47" s="14" t="str">
        <f aca="false">"/hotels/"&amp;G47&amp;"/"</f>
        <v>/hotels/hotel-hermitage-monte-carlo/</v>
      </c>
    </row>
    <row r="48" customFormat="false" ht="15" hidden="false" customHeight="true" outlineLevel="0" collapsed="false">
      <c r="A48" s="1" t="s">
        <v>43</v>
      </c>
      <c r="B48" s="1" t="s">
        <v>2523</v>
      </c>
      <c r="C48" s="1" t="s">
        <v>4399</v>
      </c>
      <c r="D48" s="1" t="s">
        <v>4286</v>
      </c>
      <c r="E48" s="1" t="s">
        <v>4400</v>
      </c>
      <c r="F48" s="1" t="n">
        <v>1</v>
      </c>
      <c r="G48" s="16" t="s">
        <v>4401</v>
      </c>
      <c r="H48" s="14" t="str">
        <f aca="false">"/hotels/"&amp;G48&amp;"/"</f>
        <v>/hotels/cheval-blanc-st-tropez/</v>
      </c>
    </row>
    <row r="49" customFormat="false" ht="15" hidden="false" customHeight="true" outlineLevel="0" collapsed="false">
      <c r="A49" s="1" t="s">
        <v>43</v>
      </c>
      <c r="B49" s="1" t="s">
        <v>2393</v>
      </c>
      <c r="C49" s="1" t="s">
        <v>4402</v>
      </c>
      <c r="D49" s="1" t="s">
        <v>4286</v>
      </c>
      <c r="E49" s="1" t="s">
        <v>4403</v>
      </c>
      <c r="F49" s="1" t="n">
        <v>1</v>
      </c>
      <c r="G49" s="16" t="s">
        <v>4404</v>
      </c>
      <c r="H49" s="14" t="str">
        <f aca="false">"/hotels/"&amp;G49&amp;"/"</f>
        <v>/hotels/cheval-blanc-courchevel/</v>
      </c>
    </row>
    <row r="50" customFormat="false" ht="15" hidden="false" customHeight="true" outlineLevel="0" collapsed="false">
      <c r="A50" s="1" t="s">
        <v>43</v>
      </c>
      <c r="B50" s="1" t="s">
        <v>2409</v>
      </c>
      <c r="C50" s="1" t="s">
        <v>4405</v>
      </c>
      <c r="D50" s="1" t="s">
        <v>4286</v>
      </c>
      <c r="E50" s="1" t="s">
        <v>4406</v>
      </c>
      <c r="F50" s="1" t="n">
        <v>1</v>
      </c>
      <c r="G50" s="16" t="s">
        <v>4407</v>
      </c>
      <c r="H50" s="14" t="str">
        <f aca="false">"/hotels/"&amp;G50&amp;"/"</f>
        <v>/hotels/four-seasons-hotel-megeve/</v>
      </c>
    </row>
    <row r="51" customFormat="false" ht="15" hidden="false" customHeight="true" outlineLevel="0" collapsed="false">
      <c r="A51" s="1" t="s">
        <v>43</v>
      </c>
      <c r="B51" s="1" t="s">
        <v>2424</v>
      </c>
      <c r="C51" s="1" t="s">
        <v>4408</v>
      </c>
      <c r="D51" s="1" t="s">
        <v>4286</v>
      </c>
      <c r="E51" s="1" t="s">
        <v>4341</v>
      </c>
      <c r="F51" s="1" t="n">
        <v>1</v>
      </c>
      <c r="G51" s="16" t="s">
        <v>4409</v>
      </c>
      <c r="H51" s="14" t="str">
        <f aca="false">"/hotels/"&amp;G51&amp;"/"</f>
        <v>/hotels/hotel-mont-blanc-chamonix/</v>
      </c>
    </row>
    <row r="52" customFormat="false" ht="15" hidden="false" customHeight="true" outlineLevel="0" collapsed="false">
      <c r="A52" s="1" t="s">
        <v>45</v>
      </c>
      <c r="B52" s="1" t="s">
        <v>156</v>
      </c>
      <c r="C52" s="1" t="s">
        <v>4410</v>
      </c>
      <c r="D52" s="1" t="s">
        <v>4286</v>
      </c>
      <c r="E52" s="1" t="s">
        <v>4162</v>
      </c>
      <c r="F52" s="1" t="n">
        <v>1</v>
      </c>
      <c r="G52" s="16" t="s">
        <v>4411</v>
      </c>
      <c r="H52" s="14" t="str">
        <f aca="false">"/hotels/"&amp;G52&amp;"/"</f>
        <v>/hotels/stanhope-hotel-brussels-by-thon-hotels/</v>
      </c>
    </row>
    <row r="53" customFormat="false" ht="15" hidden="false" customHeight="true" outlineLevel="0" collapsed="false">
      <c r="A53" s="1" t="s">
        <v>45</v>
      </c>
      <c r="B53" s="1" t="s">
        <v>156</v>
      </c>
      <c r="C53" s="1" t="s">
        <v>4412</v>
      </c>
      <c r="D53" s="1" t="s">
        <v>4286</v>
      </c>
      <c r="E53" s="1" t="s">
        <v>4162</v>
      </c>
      <c r="F53" s="1" t="n">
        <v>1</v>
      </c>
      <c r="G53" s="16" t="s">
        <v>4413</v>
      </c>
      <c r="H53" s="14" t="str">
        <f aca="false">"/hotels/"&amp;G53&amp;"/"</f>
        <v>/hotels/sofitel-brussels-europe/</v>
      </c>
    </row>
    <row r="54" customFormat="false" ht="15" hidden="false" customHeight="true" outlineLevel="0" collapsed="false">
      <c r="A54" s="1" t="s">
        <v>45</v>
      </c>
      <c r="B54" s="1" t="s">
        <v>156</v>
      </c>
      <c r="C54" s="1" t="s">
        <v>4414</v>
      </c>
      <c r="D54" s="1" t="s">
        <v>4310</v>
      </c>
      <c r="E54" s="1" t="s">
        <v>4162</v>
      </c>
      <c r="F54" s="1" t="n">
        <v>1</v>
      </c>
      <c r="G54" s="16" t="s">
        <v>4415</v>
      </c>
      <c r="H54" s="14" t="str">
        <f aca="false">"/hotels/"&amp;G54&amp;"/"</f>
        <v>/hotels/renaissance-brussels-hotel/</v>
      </c>
    </row>
    <row r="55" customFormat="false" ht="15" hidden="false" customHeight="true" outlineLevel="0" collapsed="false">
      <c r="A55" s="1" t="s">
        <v>45</v>
      </c>
      <c r="B55" s="1" t="s">
        <v>156</v>
      </c>
      <c r="C55" s="1" t="s">
        <v>4416</v>
      </c>
      <c r="D55" s="1" t="s">
        <v>4310</v>
      </c>
      <c r="E55" s="1" t="s">
        <v>4162</v>
      </c>
      <c r="F55" s="1" t="n">
        <v>1</v>
      </c>
      <c r="G55" s="16" t="s">
        <v>4417</v>
      </c>
      <c r="H55" s="14" t="str">
        <f aca="false">"/hotels/"&amp;G55&amp;"/"</f>
        <v>/hotels/thon-hotel-eu/</v>
      </c>
    </row>
    <row r="56" customFormat="false" ht="15" hidden="false" customHeight="true" outlineLevel="0" collapsed="false">
      <c r="A56" s="1" t="s">
        <v>45</v>
      </c>
      <c r="B56" s="1" t="s">
        <v>156</v>
      </c>
      <c r="C56" s="1" t="s">
        <v>4418</v>
      </c>
      <c r="D56" s="1" t="s">
        <v>4310</v>
      </c>
      <c r="E56" s="1" t="s">
        <v>4162</v>
      </c>
      <c r="F56" s="1" t="n">
        <v>1</v>
      </c>
      <c r="G56" s="16" t="s">
        <v>4419</v>
      </c>
      <c r="H56" s="14" t="str">
        <f aca="false">"/hotels/"&amp;G56&amp;"/"</f>
        <v>/hotels/nh-brussels-eu-berlaymont/</v>
      </c>
    </row>
    <row r="57" customFormat="false" ht="15" hidden="false" customHeight="true" outlineLevel="0" collapsed="false">
      <c r="A57" s="1" t="s">
        <v>45</v>
      </c>
      <c r="B57" s="1" t="s">
        <v>156</v>
      </c>
      <c r="C57" s="1" t="s">
        <v>4420</v>
      </c>
      <c r="D57" s="1" t="s">
        <v>4310</v>
      </c>
      <c r="E57" s="1" t="s">
        <v>4162</v>
      </c>
      <c r="F57" s="1" t="n">
        <v>1</v>
      </c>
      <c r="G57" s="16" t="s">
        <v>4421</v>
      </c>
      <c r="H57" s="14" t="str">
        <f aca="false">"/hotels/"&amp;G57&amp;"/"</f>
        <v>/hotels/martin-s-brussels-eu/</v>
      </c>
    </row>
    <row r="58" customFormat="false" ht="15" hidden="false" customHeight="true" outlineLevel="0" collapsed="false">
      <c r="A58" s="1" t="s">
        <v>45</v>
      </c>
      <c r="B58" s="1" t="s">
        <v>156</v>
      </c>
      <c r="C58" s="1" t="s">
        <v>4422</v>
      </c>
      <c r="D58" s="1" t="s">
        <v>4310</v>
      </c>
      <c r="E58" s="1" t="s">
        <v>4162</v>
      </c>
      <c r="F58" s="1" t="n">
        <v>1</v>
      </c>
      <c r="G58" s="16" t="s">
        <v>4423</v>
      </c>
      <c r="H58" s="14" t="str">
        <f aca="false">"/hotels/"&amp;G58&amp;"/"</f>
        <v>/hotels/pestana-brussels-schuman/</v>
      </c>
    </row>
    <row r="59" customFormat="false" ht="15" hidden="false" customHeight="true" outlineLevel="0" collapsed="false">
      <c r="A59" s="1" t="s">
        <v>45</v>
      </c>
      <c r="B59" s="1" t="s">
        <v>156</v>
      </c>
      <c r="C59" s="1" t="s">
        <v>4424</v>
      </c>
      <c r="D59" s="1" t="s">
        <v>4310</v>
      </c>
      <c r="E59" s="1" t="s">
        <v>4250</v>
      </c>
      <c r="F59" s="1" t="n">
        <v>1</v>
      </c>
      <c r="G59" s="16" t="s">
        <v>4425</v>
      </c>
      <c r="H59" s="14" t="str">
        <f aca="false">"/hotels/"&amp;G59&amp;"/"</f>
        <v>/hotels/pullman-brussels-centre-midi/</v>
      </c>
    </row>
    <row r="60" customFormat="false" ht="15" hidden="false" customHeight="true" outlineLevel="0" collapsed="false">
      <c r="A60" s="1" t="s">
        <v>45</v>
      </c>
      <c r="B60" s="1" t="s">
        <v>156</v>
      </c>
      <c r="C60" s="1" t="s">
        <v>4426</v>
      </c>
      <c r="D60" s="1" t="s">
        <v>4427</v>
      </c>
      <c r="E60" s="1" t="s">
        <v>4341</v>
      </c>
      <c r="F60" s="1" t="n">
        <v>1</v>
      </c>
      <c r="G60" s="16" t="s">
        <v>4428</v>
      </c>
      <c r="H60" s="14" t="str">
        <f aca="false">"/hotels/"&amp;G60&amp;"/"</f>
        <v>/hotels/hilton-brussels-grand-place/</v>
      </c>
    </row>
    <row r="61" customFormat="false" ht="15" hidden="false" customHeight="true" outlineLevel="0" collapsed="false">
      <c r="A61" s="1" t="s">
        <v>45</v>
      </c>
      <c r="B61" s="1" t="s">
        <v>156</v>
      </c>
      <c r="C61" s="1" t="s">
        <v>4429</v>
      </c>
      <c r="D61" s="1" t="s">
        <v>4286</v>
      </c>
      <c r="E61" s="1" t="s">
        <v>4341</v>
      </c>
      <c r="F61" s="1" t="n">
        <v>1</v>
      </c>
      <c r="G61" s="16" t="s">
        <v>4430</v>
      </c>
      <c r="H61" s="14" t="str">
        <f aca="false">"/hotels/"&amp;G61&amp;"/"</f>
        <v>/hotels/radisson-collection-grand-place-brussels/</v>
      </c>
    </row>
    <row r="62" customFormat="false" ht="15" hidden="false" customHeight="true" outlineLevel="0" collapsed="false">
      <c r="A62" s="1" t="s">
        <v>45</v>
      </c>
      <c r="B62" s="1" t="s">
        <v>156</v>
      </c>
      <c r="C62" s="1" t="s">
        <v>4431</v>
      </c>
      <c r="D62" s="1" t="s">
        <v>4310</v>
      </c>
      <c r="E62" s="1" t="s">
        <v>4248</v>
      </c>
      <c r="F62" s="1" t="n">
        <v>1</v>
      </c>
      <c r="G62" s="16" t="s">
        <v>4432</v>
      </c>
      <c r="H62" s="14" t="str">
        <f aca="false">"/hotels/"&amp;G62&amp;"/"</f>
        <v>/hotels/the-hotel-brussels/</v>
      </c>
    </row>
    <row r="63" customFormat="false" ht="15" hidden="false" customHeight="true" outlineLevel="0" collapsed="false">
      <c r="A63" s="1" t="s">
        <v>45</v>
      </c>
      <c r="B63" s="1" t="s">
        <v>158</v>
      </c>
      <c r="C63" s="1" t="s">
        <v>4433</v>
      </c>
      <c r="D63" s="1" t="s">
        <v>4310</v>
      </c>
      <c r="E63" s="1" t="s">
        <v>4434</v>
      </c>
      <c r="F63" s="1" t="n">
        <v>1</v>
      </c>
      <c r="G63" s="16" t="s">
        <v>4435</v>
      </c>
      <c r="H63" s="14" t="str">
        <f aca="false">"/hotels/"&amp;G63&amp;"/"</f>
        <v>/hotels/van-der-valk-hotel-liege-congres/</v>
      </c>
    </row>
    <row r="64" customFormat="false" ht="15" hidden="false" customHeight="true" outlineLevel="0" collapsed="false">
      <c r="A64" s="1" t="s">
        <v>45</v>
      </c>
      <c r="B64" s="1" t="s">
        <v>3221</v>
      </c>
      <c r="C64" s="1" t="s">
        <v>4436</v>
      </c>
      <c r="D64" s="1" t="s">
        <v>4286</v>
      </c>
      <c r="E64" s="1" t="s">
        <v>4341</v>
      </c>
      <c r="F64" s="1" t="n">
        <v>1</v>
      </c>
      <c r="G64" s="16" t="s">
        <v>4437</v>
      </c>
      <c r="H64" s="14" t="str">
        <f aca="false">"/hotels/"&amp;G64&amp;"/"</f>
        <v>/hotels/botanic-sanctuary-antwerp/</v>
      </c>
    </row>
    <row r="65" customFormat="false" ht="15" hidden="false" customHeight="true" outlineLevel="0" collapsed="false">
      <c r="A65" s="1" t="s">
        <v>45</v>
      </c>
      <c r="B65" s="1" t="s">
        <v>3221</v>
      </c>
      <c r="C65" s="1" t="s">
        <v>4438</v>
      </c>
      <c r="D65" s="1" t="s">
        <v>4286</v>
      </c>
      <c r="E65" s="1" t="s">
        <v>4341</v>
      </c>
      <c r="F65" s="1" t="n">
        <v>1</v>
      </c>
      <c r="G65" s="16" t="s">
        <v>4439</v>
      </c>
      <c r="H65" s="14" t="str">
        <f aca="false">"/hotels/"&amp;G65&amp;"/"</f>
        <v>/hotels/sapphire-house-antwerp/</v>
      </c>
    </row>
    <row r="66" customFormat="false" ht="15" hidden="false" customHeight="true" outlineLevel="0" collapsed="false">
      <c r="A66" s="1" t="s">
        <v>45</v>
      </c>
      <c r="B66" s="1" t="s">
        <v>2604</v>
      </c>
      <c r="C66" s="1" t="s">
        <v>4440</v>
      </c>
      <c r="D66" s="1" t="s">
        <v>4286</v>
      </c>
      <c r="E66" s="1" t="s">
        <v>4341</v>
      </c>
      <c r="F66" s="1" t="n">
        <v>1</v>
      </c>
      <c r="G66" s="16" t="s">
        <v>4441</v>
      </c>
      <c r="H66" s="14" t="str">
        <f aca="false">"/hotels/"&amp;G66&amp;"/"</f>
        <v>/hotels/hotel-dukes-palace-bruges/</v>
      </c>
    </row>
    <row r="67" customFormat="false" ht="15" hidden="false" customHeight="true" outlineLevel="0" collapsed="false">
      <c r="A67" s="1" t="s">
        <v>44</v>
      </c>
      <c r="B67" s="1" t="s">
        <v>152</v>
      </c>
      <c r="C67" s="1" t="s">
        <v>4442</v>
      </c>
      <c r="D67" s="1" t="s">
        <v>4286</v>
      </c>
      <c r="E67" s="1" t="s">
        <v>4341</v>
      </c>
      <c r="F67" s="1" t="n">
        <v>1</v>
      </c>
      <c r="G67" s="16" t="s">
        <v>4443</v>
      </c>
      <c r="H67" s="14" t="str">
        <f aca="false">"/hotels/"&amp;G67&amp;"/"</f>
        <v>/hotels/four-seasons-hotel-des-bergues-geneva/</v>
      </c>
    </row>
    <row r="68" customFormat="false" ht="15" hidden="false" customHeight="true" outlineLevel="0" collapsed="false">
      <c r="A68" s="1" t="s">
        <v>44</v>
      </c>
      <c r="B68" s="1" t="s">
        <v>152</v>
      </c>
      <c r="C68" s="1" t="s">
        <v>4444</v>
      </c>
      <c r="D68" s="1" t="s">
        <v>4286</v>
      </c>
      <c r="E68" s="1" t="s">
        <v>4341</v>
      </c>
      <c r="F68" s="1" t="n">
        <v>1</v>
      </c>
      <c r="G68" s="16" t="s">
        <v>4445</v>
      </c>
      <c r="H68" s="14" t="str">
        <f aca="false">"/hotels/"&amp;G68&amp;"/"</f>
        <v>/hotels/mandarin-oriental-geneva/</v>
      </c>
    </row>
    <row r="69" customFormat="false" ht="15" hidden="false" customHeight="true" outlineLevel="0" collapsed="false">
      <c r="A69" s="1" t="s">
        <v>44</v>
      </c>
      <c r="B69" s="1" t="s">
        <v>152</v>
      </c>
      <c r="C69" s="1" t="s">
        <v>4446</v>
      </c>
      <c r="D69" s="1" t="s">
        <v>4286</v>
      </c>
      <c r="E69" s="1" t="s">
        <v>4384</v>
      </c>
      <c r="F69" s="1" t="n">
        <v>1</v>
      </c>
      <c r="G69" s="16" t="s">
        <v>4447</v>
      </c>
      <c r="H69" s="14" t="str">
        <f aca="false">"/hotels/"&amp;G69&amp;"/"</f>
        <v>/hotels/the-ritz-carlton-hotel-de-la-paix-geneva/</v>
      </c>
    </row>
    <row r="70" customFormat="false" ht="15" hidden="false" customHeight="true" outlineLevel="0" collapsed="false">
      <c r="A70" s="1" t="s">
        <v>44</v>
      </c>
      <c r="B70" s="1" t="s">
        <v>152</v>
      </c>
      <c r="C70" s="1" t="s">
        <v>4448</v>
      </c>
      <c r="D70" s="1" t="s">
        <v>4286</v>
      </c>
      <c r="E70" s="1" t="s">
        <v>4384</v>
      </c>
      <c r="F70" s="1" t="n">
        <v>1</v>
      </c>
      <c r="G70" s="16" t="s">
        <v>4449</v>
      </c>
      <c r="H70" s="14" t="str">
        <f aca="false">"/hotels/"&amp;G70&amp;"/"</f>
        <v>/hotels/president-wilson-a-luxury-collection-hotel/</v>
      </c>
    </row>
    <row r="71" customFormat="false" ht="15" hidden="false" customHeight="true" outlineLevel="0" collapsed="false">
      <c r="A71" s="1" t="s">
        <v>44</v>
      </c>
      <c r="B71" s="1" t="s">
        <v>152</v>
      </c>
      <c r="C71" s="1" t="s">
        <v>4450</v>
      </c>
      <c r="D71" s="1" t="s">
        <v>4286</v>
      </c>
      <c r="E71" s="1" t="s">
        <v>4451</v>
      </c>
      <c r="F71" s="1" t="n">
        <v>1</v>
      </c>
      <c r="G71" s="16" t="s">
        <v>4452</v>
      </c>
      <c r="H71" s="14" t="str">
        <f aca="false">"/hotels/"&amp;G71&amp;"/"</f>
        <v>/hotels/intercontinental-geneve/</v>
      </c>
    </row>
    <row r="72" customFormat="false" ht="15" hidden="false" customHeight="true" outlineLevel="0" collapsed="false">
      <c r="A72" s="1" t="s">
        <v>44</v>
      </c>
      <c r="B72" s="1" t="s">
        <v>152</v>
      </c>
      <c r="C72" s="1" t="s">
        <v>4453</v>
      </c>
      <c r="D72" s="1" t="s">
        <v>4286</v>
      </c>
      <c r="E72" s="1" t="s">
        <v>4384</v>
      </c>
      <c r="F72" s="1" t="n">
        <v>1</v>
      </c>
      <c r="G72" s="16" t="s">
        <v>4454</v>
      </c>
      <c r="H72" s="14" t="str">
        <f aca="false">"/hotels/"&amp;G72&amp;"/"</f>
        <v>/hotels/hotel-d-angleterre-geneva/</v>
      </c>
    </row>
    <row r="73" customFormat="false" ht="15" hidden="false" customHeight="true" outlineLevel="0" collapsed="false">
      <c r="A73" s="1" t="s">
        <v>44</v>
      </c>
      <c r="B73" s="1" t="s">
        <v>152</v>
      </c>
      <c r="C73" s="1" t="s">
        <v>4455</v>
      </c>
      <c r="D73" s="1" t="s">
        <v>4286</v>
      </c>
      <c r="E73" s="1" t="s">
        <v>4384</v>
      </c>
      <c r="F73" s="1" t="n">
        <v>1</v>
      </c>
      <c r="G73" s="16" t="s">
        <v>4456</v>
      </c>
      <c r="H73" s="14" t="str">
        <f aca="false">"/hotels/"&amp;G73&amp;"/"</f>
        <v>/hotels/fairmont-grand-hotel-geneva/</v>
      </c>
    </row>
    <row r="74" customFormat="false" ht="15" hidden="false" customHeight="true" outlineLevel="0" collapsed="false">
      <c r="A74" s="1" t="s">
        <v>44</v>
      </c>
      <c r="B74" s="1" t="s">
        <v>152</v>
      </c>
      <c r="C74" s="1" t="s">
        <v>4457</v>
      </c>
      <c r="D74" s="1" t="s">
        <v>4310</v>
      </c>
      <c r="E74" s="1" t="s">
        <v>4458</v>
      </c>
      <c r="F74" s="1" t="n">
        <v>1</v>
      </c>
      <c r="G74" s="16" t="s">
        <v>4459</v>
      </c>
      <c r="H74" s="14" t="str">
        <f aca="false">"/hotels/"&amp;G74&amp;"/"</f>
        <v>/hotels/crowne-plaza-geneva/</v>
      </c>
    </row>
    <row r="75" customFormat="false" ht="15" hidden="false" customHeight="true" outlineLevel="0" collapsed="false">
      <c r="A75" s="1" t="s">
        <v>44</v>
      </c>
      <c r="B75" s="1" t="s">
        <v>154</v>
      </c>
      <c r="C75" s="1" t="s">
        <v>4460</v>
      </c>
      <c r="D75" s="1" t="s">
        <v>4286</v>
      </c>
      <c r="E75" s="1" t="s">
        <v>4461</v>
      </c>
      <c r="F75" s="1" t="n">
        <v>1</v>
      </c>
      <c r="G75" s="16" t="s">
        <v>4462</v>
      </c>
      <c r="H75" s="14" t="str">
        <f aca="false">"/hotels/"&amp;G75&amp;"/"</f>
        <v>/hotels/beau-rivage-palace-lausanne/</v>
      </c>
    </row>
    <row r="76" customFormat="false" ht="15" hidden="false" customHeight="true" outlineLevel="0" collapsed="false">
      <c r="A76" s="1" t="s">
        <v>44</v>
      </c>
      <c r="B76" s="1" t="s">
        <v>154</v>
      </c>
      <c r="C76" s="1" t="s">
        <v>4463</v>
      </c>
      <c r="D76" s="1" t="s">
        <v>4286</v>
      </c>
      <c r="E76" s="1" t="s">
        <v>4341</v>
      </c>
      <c r="F76" s="1" t="n">
        <v>1</v>
      </c>
      <c r="G76" s="16" t="s">
        <v>4464</v>
      </c>
      <c r="H76" s="14" t="str">
        <f aca="false">"/hotels/"&amp;G76&amp;"/"</f>
        <v>/hotels/lausanne-palace/</v>
      </c>
    </row>
    <row r="77" customFormat="false" ht="15" hidden="false" customHeight="true" outlineLevel="0" collapsed="false">
      <c r="A77" s="1" t="s">
        <v>44</v>
      </c>
      <c r="B77" s="1" t="s">
        <v>154</v>
      </c>
      <c r="C77" s="1" t="s">
        <v>4465</v>
      </c>
      <c r="D77" s="1" t="s">
        <v>4286</v>
      </c>
      <c r="E77" s="1" t="s">
        <v>4341</v>
      </c>
      <c r="F77" s="1" t="n">
        <v>1</v>
      </c>
      <c r="G77" s="16" t="s">
        <v>4466</v>
      </c>
      <c r="H77" s="14" t="str">
        <f aca="false">"/hotels/"&amp;G77&amp;"/"</f>
        <v>/hotels/royal-savoy-hotel-spa/</v>
      </c>
    </row>
    <row r="78" customFormat="false" ht="15" hidden="false" customHeight="true" outlineLevel="0" collapsed="false">
      <c r="A78" s="1" t="s">
        <v>44</v>
      </c>
      <c r="B78" s="1" t="s">
        <v>3247</v>
      </c>
      <c r="C78" s="1" t="s">
        <v>4467</v>
      </c>
      <c r="D78" s="1" t="s">
        <v>4286</v>
      </c>
      <c r="E78" s="1" t="s">
        <v>4384</v>
      </c>
      <c r="F78" s="1" t="n">
        <v>1</v>
      </c>
      <c r="G78" s="16" t="s">
        <v>4468</v>
      </c>
      <c r="H78" s="14" t="str">
        <f aca="false">"/hotels/"&amp;G78&amp;"/"</f>
        <v>/hotels/fairmont-le-montreux-palace/</v>
      </c>
    </row>
    <row r="79" customFormat="false" ht="15" hidden="false" customHeight="true" outlineLevel="0" collapsed="false">
      <c r="A79" s="1" t="s">
        <v>44</v>
      </c>
      <c r="B79" s="1" t="s">
        <v>162</v>
      </c>
      <c r="C79" s="1" t="s">
        <v>4469</v>
      </c>
      <c r="D79" s="1" t="s">
        <v>4286</v>
      </c>
      <c r="E79" s="1" t="s">
        <v>4470</v>
      </c>
      <c r="F79" s="1" t="n">
        <v>1</v>
      </c>
      <c r="G79" s="16" t="s">
        <v>4471</v>
      </c>
      <c r="H79" s="14" t="str">
        <f aca="false">"/hotels/"&amp;G79&amp;"/"</f>
        <v>/hotels/grand-hotel-les-trois-rois/</v>
      </c>
    </row>
    <row r="80" customFormat="false" ht="15" hidden="false" customHeight="true" outlineLevel="0" collapsed="false">
      <c r="A80" s="1" t="s">
        <v>44</v>
      </c>
      <c r="B80" s="1" t="s">
        <v>162</v>
      </c>
      <c r="C80" s="1" t="s">
        <v>4472</v>
      </c>
      <c r="D80" s="1" t="s">
        <v>4310</v>
      </c>
      <c r="E80" s="1" t="s">
        <v>4341</v>
      </c>
      <c r="F80" s="1" t="n">
        <v>1</v>
      </c>
      <c r="G80" s="16" t="s">
        <v>4473</v>
      </c>
      <c r="H80" s="14" t="str">
        <f aca="false">"/hotels/"&amp;G80&amp;"/"</f>
        <v>/hotels/movenpick-hotel-basel/</v>
      </c>
    </row>
    <row r="81" customFormat="false" ht="15" hidden="false" customHeight="true" outlineLevel="0" collapsed="false">
      <c r="A81" s="1" t="s">
        <v>44</v>
      </c>
      <c r="B81" s="1" t="s">
        <v>164</v>
      </c>
      <c r="C81" s="1" t="s">
        <v>4474</v>
      </c>
      <c r="D81" s="1" t="s">
        <v>4286</v>
      </c>
      <c r="E81" s="1" t="s">
        <v>4384</v>
      </c>
      <c r="F81" s="1" t="n">
        <v>1</v>
      </c>
      <c r="G81" s="16" t="s">
        <v>4475</v>
      </c>
      <c r="H81" s="14" t="str">
        <f aca="false">"/hotels/"&amp;G81&amp;"/"</f>
        <v>/hotels/baur-au-lac/</v>
      </c>
    </row>
    <row r="82" customFormat="false" ht="15" hidden="false" customHeight="true" outlineLevel="0" collapsed="false">
      <c r="A82" s="1" t="s">
        <v>44</v>
      </c>
      <c r="B82" s="1" t="s">
        <v>164</v>
      </c>
      <c r="C82" s="1" t="s">
        <v>4476</v>
      </c>
      <c r="D82" s="1" t="s">
        <v>4286</v>
      </c>
      <c r="E82" s="1" t="s">
        <v>4477</v>
      </c>
      <c r="F82" s="1" t="n">
        <v>1</v>
      </c>
      <c r="G82" s="16" t="s">
        <v>4478</v>
      </c>
      <c r="H82" s="14" t="str">
        <f aca="false">"/hotels/"&amp;G82&amp;"/"</f>
        <v>/hotels/the-dolder-grand/</v>
      </c>
    </row>
    <row r="83" customFormat="false" ht="15" hidden="false" customHeight="true" outlineLevel="0" collapsed="false">
      <c r="A83" s="1" t="s">
        <v>44</v>
      </c>
      <c r="B83" s="1" t="s">
        <v>164</v>
      </c>
      <c r="C83" s="1" t="s">
        <v>4479</v>
      </c>
      <c r="D83" s="1" t="s">
        <v>4286</v>
      </c>
      <c r="E83" s="1" t="s">
        <v>4274</v>
      </c>
      <c r="F83" s="1" t="n">
        <v>1</v>
      </c>
      <c r="G83" s="16" t="s">
        <v>4480</v>
      </c>
      <c r="H83" s="14" t="str">
        <f aca="false">"/hotels/"&amp;G83&amp;"/"</f>
        <v>/hotels/park-hyatt-zurich/</v>
      </c>
    </row>
    <row r="84" customFormat="false" ht="15" hidden="false" customHeight="true" outlineLevel="0" collapsed="false">
      <c r="A84" s="1" t="s">
        <v>44</v>
      </c>
      <c r="B84" s="1" t="s">
        <v>3290</v>
      </c>
      <c r="C84" s="1" t="s">
        <v>4481</v>
      </c>
      <c r="D84" s="1" t="s">
        <v>4310</v>
      </c>
      <c r="E84" s="1" t="s">
        <v>4341</v>
      </c>
      <c r="F84" s="1" t="n">
        <v>1</v>
      </c>
      <c r="G84" s="16" t="s">
        <v>4482</v>
      </c>
      <c r="H84" s="14" t="str">
        <f aca="false">"/hotels/"&amp;G84&amp;"/"</f>
        <v>/hotels/park-hotel-zug/</v>
      </c>
    </row>
    <row r="85" customFormat="false" ht="15" hidden="false" customHeight="true" outlineLevel="0" collapsed="false">
      <c r="A85" s="1" t="s">
        <v>44</v>
      </c>
      <c r="B85" s="1" t="s">
        <v>166</v>
      </c>
      <c r="C85" s="1" t="s">
        <v>4483</v>
      </c>
      <c r="D85" s="1" t="s">
        <v>4286</v>
      </c>
      <c r="E85" s="1" t="s">
        <v>4341</v>
      </c>
      <c r="F85" s="1" t="n">
        <v>1</v>
      </c>
      <c r="G85" s="16" t="s">
        <v>4484</v>
      </c>
      <c r="H85" s="14" t="str">
        <f aca="false">"/hotels/"&amp;G85&amp;"/"</f>
        <v>/hotels/bellevue-palace-bern/</v>
      </c>
    </row>
    <row r="86" customFormat="false" ht="15" hidden="false" customHeight="true" outlineLevel="0" collapsed="false">
      <c r="A86" s="1" t="s">
        <v>44</v>
      </c>
      <c r="B86" s="1" t="s">
        <v>3275</v>
      </c>
      <c r="C86" s="1" t="s">
        <v>4485</v>
      </c>
      <c r="D86" s="1" t="s">
        <v>4286</v>
      </c>
      <c r="E86" s="1" t="s">
        <v>4384</v>
      </c>
      <c r="F86" s="1" t="n">
        <v>1</v>
      </c>
      <c r="G86" s="16" t="s">
        <v>4486</v>
      </c>
      <c r="H86" s="14" t="str">
        <f aca="false">"/hotels/"&amp;G86&amp;"/"</f>
        <v>/hotels/mandarin-oriental-palace-luzern/</v>
      </c>
    </row>
    <row r="87" customFormat="false" ht="15" hidden="false" customHeight="true" outlineLevel="0" collapsed="false">
      <c r="A87" s="1" t="s">
        <v>44</v>
      </c>
      <c r="B87" s="1" t="s">
        <v>3278</v>
      </c>
      <c r="C87" s="1" t="s">
        <v>4487</v>
      </c>
      <c r="D87" s="1" t="s">
        <v>4286</v>
      </c>
      <c r="E87" s="1" t="s">
        <v>4488</v>
      </c>
      <c r="F87" s="1" t="n">
        <v>1</v>
      </c>
      <c r="G87" s="16" t="s">
        <v>4489</v>
      </c>
      <c r="H87" s="14" t="str">
        <f aca="false">"/hotels/"&amp;G87&amp;"/"</f>
        <v>/hotels/the-view-lugano/</v>
      </c>
    </row>
    <row r="88" customFormat="false" ht="15" hidden="false" customHeight="true" outlineLevel="0" collapsed="false">
      <c r="A88" s="1" t="s">
        <v>44</v>
      </c>
      <c r="B88" s="1" t="s">
        <v>3281</v>
      </c>
      <c r="C88" s="1" t="s">
        <v>4490</v>
      </c>
      <c r="D88" s="1" t="s">
        <v>4286</v>
      </c>
      <c r="E88" s="1" t="s">
        <v>4341</v>
      </c>
      <c r="F88" s="1" t="n">
        <v>1</v>
      </c>
      <c r="G88" s="16" t="s">
        <v>4491</v>
      </c>
      <c r="H88" s="14" t="str">
        <f aca="false">"/hotels/"&amp;G88&amp;"/"</f>
        <v>/hotels/badrutt-s-palace-hotel/</v>
      </c>
    </row>
  </sheetData>
  <autoFilter ref="A1:F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3" min="2" style="1" width="42"/>
    <col collapsed="false" customWidth="true" hidden="false" outlineLevel="0" max="4" min="4" style="1" width="24"/>
  </cols>
  <sheetData>
    <row r="1" customFormat="false" ht="15" hidden="false" customHeight="true" outlineLevel="0" collapsed="false">
      <c r="A1" s="10" t="s">
        <v>94</v>
      </c>
      <c r="B1" s="10" t="s">
        <v>4492</v>
      </c>
      <c r="C1" s="10" t="s">
        <v>4493</v>
      </c>
      <c r="D1" s="10" t="s">
        <v>4494</v>
      </c>
    </row>
    <row r="2" customFormat="false" ht="15" hidden="false" customHeight="true" outlineLevel="0" collapsed="false">
      <c r="A2" s="1" t="s">
        <v>4495</v>
      </c>
      <c r="B2" s="1" t="s">
        <v>4496</v>
      </c>
      <c r="C2" s="1" t="s">
        <v>4497</v>
      </c>
      <c r="D2" s="1" t="s">
        <v>4498</v>
      </c>
    </row>
    <row r="3" customFormat="false" ht="15" hidden="false" customHeight="true" outlineLevel="0" collapsed="false">
      <c r="A3" s="1" t="s">
        <v>2942</v>
      </c>
      <c r="B3" s="1" t="s">
        <v>4499</v>
      </c>
      <c r="C3" s="1" t="s">
        <v>4500</v>
      </c>
      <c r="D3" s="1" t="s">
        <v>4501</v>
      </c>
    </row>
    <row r="4" customFormat="false" ht="15" hidden="false" customHeight="true" outlineLevel="0" collapsed="false">
      <c r="A4" s="1" t="s">
        <v>3299</v>
      </c>
      <c r="B4" s="1" t="s">
        <v>4502</v>
      </c>
      <c r="C4" s="1" t="s">
        <v>4503</v>
      </c>
      <c r="D4" s="1" t="s">
        <v>4504</v>
      </c>
    </row>
    <row r="5" customFormat="false" ht="15" hidden="false" customHeight="true" outlineLevel="0" collapsed="false">
      <c r="A5" s="1" t="s">
        <v>3548</v>
      </c>
      <c r="B5" s="1" t="s">
        <v>4505</v>
      </c>
      <c r="C5" s="1" t="s">
        <v>4506</v>
      </c>
      <c r="D5" s="1" t="s">
        <v>4504</v>
      </c>
    </row>
    <row r="6" customFormat="false" ht="15" hidden="false" customHeight="true" outlineLevel="0" collapsed="false">
      <c r="A6" s="1" t="s">
        <v>4195</v>
      </c>
      <c r="B6" s="1" t="s">
        <v>4507</v>
      </c>
      <c r="C6" s="1" t="s">
        <v>4508</v>
      </c>
      <c r="D6" s="1" t="s">
        <v>4241</v>
      </c>
    </row>
    <row r="7" customFormat="false" ht="15" hidden="false" customHeight="true" outlineLevel="0" collapsed="false">
      <c r="A7" s="1" t="s">
        <v>4283</v>
      </c>
      <c r="B7" s="1" t="s">
        <v>4509</v>
      </c>
      <c r="C7" s="1" t="s">
        <v>4510</v>
      </c>
      <c r="D7" s="1" t="s">
        <v>4511</v>
      </c>
    </row>
    <row r="8" customFormat="false" ht="15" hidden="false" customHeight="true" outlineLevel="0" collapsed="false">
      <c r="A8" s="1" t="s">
        <v>4512</v>
      </c>
      <c r="B8" s="1" t="s">
        <v>4513</v>
      </c>
      <c r="C8" s="1" t="s">
        <v>4514</v>
      </c>
      <c r="D8" s="1" t="s">
        <v>48</v>
      </c>
    </row>
    <row r="9" customFormat="false" ht="15" hidden="false" customHeight="true" outlineLevel="0" collapsed="false">
      <c r="A9" s="1" t="s">
        <v>4515</v>
      </c>
      <c r="B9" s="1" t="s">
        <v>4516</v>
      </c>
      <c r="C9" s="1" t="s">
        <v>4517</v>
      </c>
      <c r="D9" s="1" t="s">
        <v>3299</v>
      </c>
    </row>
    <row r="10" customFormat="false" ht="15" hidden="false" customHeight="true" outlineLevel="0" collapsed="false">
      <c r="A10" s="1" t="s">
        <v>4518</v>
      </c>
      <c r="B10" s="1" t="s">
        <v>4519</v>
      </c>
      <c r="C10" s="1" t="s">
        <v>4520</v>
      </c>
      <c r="D10" s="1" t="s">
        <v>4521</v>
      </c>
    </row>
    <row r="11" customFormat="false" ht="15" hidden="false" customHeight="true" outlineLevel="0" collapsed="false">
      <c r="A11" s="1" t="s">
        <v>4522</v>
      </c>
      <c r="B11" s="1" t="s">
        <v>4523</v>
      </c>
      <c r="C11" s="1" t="s">
        <v>4524</v>
      </c>
      <c r="D11" s="1" t="s">
        <v>4521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28"/>
    <col collapsed="false" customWidth="true" hidden="false" outlineLevel="0" max="3" min="3" style="1" width="42"/>
  </cols>
  <sheetData>
    <row r="1" customFormat="false" ht="15" hidden="false" customHeight="true" outlineLevel="0" collapsed="false">
      <c r="A1" s="10" t="s">
        <v>2930</v>
      </c>
      <c r="B1" s="10" t="s">
        <v>4525</v>
      </c>
      <c r="C1" s="10" t="s">
        <v>4526</v>
      </c>
    </row>
    <row r="2" customFormat="false" ht="15" hidden="false" customHeight="true" outlineLevel="0" collapsed="false">
      <c r="A2" s="1" t="s">
        <v>4527</v>
      </c>
      <c r="B2" s="1" t="s">
        <v>4528</v>
      </c>
      <c r="C2" s="1" t="s">
        <v>4529</v>
      </c>
    </row>
    <row r="3" customFormat="false" ht="15" hidden="false" customHeight="true" outlineLevel="0" collapsed="false">
      <c r="A3" s="1" t="s">
        <v>4530</v>
      </c>
      <c r="B3" s="1" t="s">
        <v>4531</v>
      </c>
      <c r="C3" s="1" t="s">
        <v>4532</v>
      </c>
    </row>
    <row r="4" customFormat="false" ht="15" hidden="false" customHeight="true" outlineLevel="0" collapsed="false">
      <c r="A4" s="1" t="s">
        <v>4533</v>
      </c>
      <c r="B4" s="1" t="s">
        <v>4534</v>
      </c>
      <c r="C4" s="1" t="s">
        <v>4535</v>
      </c>
    </row>
    <row r="5" customFormat="false" ht="15" hidden="false" customHeight="true" outlineLevel="0" collapsed="false">
      <c r="A5" s="1" t="s">
        <v>4536</v>
      </c>
      <c r="B5" s="1" t="s">
        <v>4537</v>
      </c>
      <c r="C5" s="1" t="s">
        <v>4538</v>
      </c>
    </row>
    <row r="6" customFormat="false" ht="15" hidden="false" customHeight="true" outlineLevel="0" collapsed="false">
      <c r="A6" s="1" t="s">
        <v>48</v>
      </c>
      <c r="B6" s="1" t="s">
        <v>4539</v>
      </c>
      <c r="C6" s="1" t="s">
        <v>4540</v>
      </c>
    </row>
    <row r="7" customFormat="false" ht="15" hidden="false" customHeight="true" outlineLevel="0" collapsed="false">
      <c r="A7" s="1" t="s">
        <v>4541</v>
      </c>
      <c r="B7" s="1" t="s">
        <v>4542</v>
      </c>
      <c r="C7" s="1" t="s">
        <v>4543</v>
      </c>
    </row>
    <row r="8" customFormat="false" ht="15" hidden="false" customHeight="true" outlineLevel="0" collapsed="false">
      <c r="A8" s="1" t="s">
        <v>4544</v>
      </c>
      <c r="B8" s="1" t="s">
        <v>4545</v>
      </c>
      <c r="C8" s="1" t="s">
        <v>4546</v>
      </c>
    </row>
    <row r="9" customFormat="false" ht="15" hidden="false" customHeight="true" outlineLevel="0" collapsed="false">
      <c r="A9" s="1" t="s">
        <v>3989</v>
      </c>
      <c r="B9" s="1" t="s">
        <v>4547</v>
      </c>
      <c r="C9" s="1" t="s">
        <v>4548</v>
      </c>
    </row>
    <row r="10" customFormat="false" ht="15" hidden="false" customHeight="true" outlineLevel="0" collapsed="false">
      <c r="A10" s="1" t="s">
        <v>4549</v>
      </c>
      <c r="B10" s="1" t="s">
        <v>4550</v>
      </c>
      <c r="C10" s="1" t="s">
        <v>4551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4" min="4" style="1" width="42"/>
  </cols>
  <sheetData>
    <row r="1" customFormat="false" ht="15" hidden="false" customHeight="true" outlineLevel="0" collapsed="false">
      <c r="A1" s="10" t="s">
        <v>97</v>
      </c>
      <c r="B1" s="10" t="s">
        <v>4552</v>
      </c>
      <c r="C1" s="10" t="s">
        <v>4553</v>
      </c>
      <c r="D1" s="10" t="s">
        <v>103</v>
      </c>
    </row>
    <row r="2" customFormat="false" ht="15" hidden="false" customHeight="true" outlineLevel="0" collapsed="false">
      <c r="A2" s="1" t="s">
        <v>4554</v>
      </c>
      <c r="B2" s="1" t="s">
        <v>4555</v>
      </c>
      <c r="C2" s="1" t="s">
        <v>4556</v>
      </c>
      <c r="D2" s="1" t="s">
        <v>4557</v>
      </c>
    </row>
    <row r="3" customFormat="false" ht="15" hidden="false" customHeight="true" outlineLevel="0" collapsed="false">
      <c r="A3" s="1" t="s">
        <v>4558</v>
      </c>
      <c r="B3" s="1" t="s">
        <v>4559</v>
      </c>
      <c r="C3" s="1" t="s">
        <v>4560</v>
      </c>
      <c r="D3" s="1" t="s">
        <v>4561</v>
      </c>
    </row>
    <row r="4" customFormat="false" ht="15" hidden="false" customHeight="true" outlineLevel="0" collapsed="false">
      <c r="A4" s="1" t="s">
        <v>4562</v>
      </c>
      <c r="B4" s="1" t="s">
        <v>4563</v>
      </c>
      <c r="C4" s="1" t="s">
        <v>4564</v>
      </c>
      <c r="D4" s="1" t="s">
        <v>4565</v>
      </c>
    </row>
    <row r="5" customFormat="false" ht="15" hidden="false" customHeight="true" outlineLevel="0" collapsed="false">
      <c r="A5" s="1" t="s">
        <v>4566</v>
      </c>
      <c r="B5" s="1" t="s">
        <v>4567</v>
      </c>
      <c r="C5" s="1" t="s">
        <v>4568</v>
      </c>
      <c r="D5" s="1" t="s">
        <v>4569</v>
      </c>
    </row>
    <row r="6" customFormat="false" ht="15" hidden="false" customHeight="true" outlineLevel="0" collapsed="false">
      <c r="A6" s="1" t="s">
        <v>4566</v>
      </c>
      <c r="B6" s="1" t="s">
        <v>4570</v>
      </c>
      <c r="C6" s="1" t="s">
        <v>4571</v>
      </c>
      <c r="D6" s="1" t="s">
        <v>4572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2026-10-01T12:46:04Z</dcterms:created>
  <dc:creator>openpyxl</dc:creator>
  <dc:description/>
  <dc:language>en-US</dc:language>
  <cp:lastModifiedBy/>
  <dcterms:modified xsi:type="dcterms:W3CDTF">2026-10-01T13:07:51Z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